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moellerla\Desktop\"/>
    </mc:Choice>
  </mc:AlternateContent>
  <bookViews>
    <workbookView xWindow="0" yWindow="0" windowWidth="28800" windowHeight="12300" tabRatio="894" firstSheet="3" activeTab="3"/>
  </bookViews>
  <sheets>
    <sheet name="Spaltenkonfiguration" sheetId="1" state="veryHidden" r:id="rId1"/>
    <sheet name="_EB_Konfiguration" sheetId="2" state="hidden" r:id="rId2"/>
    <sheet name="_EB_V3_3_18_0_Konfiguration" sheetId="21" state="veryHidden" r:id="rId3"/>
    <sheet name="Rote Liste" sheetId="3" r:id="rId4"/>
    <sheet name="RLNeu" sheetId="12" state="veryHidden" r:id="rId5"/>
    <sheet name="AlteRL" sheetId="4" state="veryHidden" r:id="rId6"/>
    <sheet name="Uebertragung" sheetId="5" r:id="rId7"/>
    <sheet name="Verantwortlichkeit" sheetId="6" state="veryHidden" r:id="rId8"/>
    <sheet name="Auswertung der Kategorien" sheetId="7" r:id="rId9"/>
    <sheet name="Auswertung der Kriterien" sheetId="8" r:id="rId10"/>
    <sheet name="Auswertung Kategorieänderung" sheetId="9" r:id="rId11"/>
    <sheet name="Auswertung Verantwortlichkeit" sheetId="10" r:id="rId12"/>
    <sheet name="Pivot Arten" sheetId="22" state="veryHidden" r:id="rId13"/>
    <sheet name="Pivot Taxa" sheetId="23" state="veryHidden" r:id="rId14"/>
    <sheet name="Doku_Überprüf" sheetId="11" r:id="rId15"/>
    <sheet name="Doku Name" sheetId="25" r:id="rId16"/>
    <sheet name="Doku_Tax_Bezug" sheetId="30" r:id="rId17"/>
    <sheet name="Doku_Alte_RL_Kat" sheetId="29" r:id="rId18"/>
    <sheet name="Doku_Synopse_BL" sheetId="28" r:id="rId19"/>
    <sheet name="Doku_Sequenz" sheetId="27" r:id="rId20"/>
    <sheet name="Doku_Auswertung" sheetId="26" r:id="rId21"/>
    <sheet name="Version" sheetId="13" state="veryHidden" r:id="rId22"/>
    <sheet name="Fehler" sheetId="14" state="veryHidden" r:id="rId23"/>
    <sheet name="KLAV" sheetId="15" state="veryHidden" r:id="rId24"/>
    <sheet name="ESV" sheetId="16" state="veryHidden" r:id="rId25"/>
    <sheet name="Sym" sheetId="17" state="veryHidden" r:id="rId26"/>
    <sheet name="ES" sheetId="18" state="veryHidden" r:id="rId27"/>
    <sheet name="Kategorieänderung" sheetId="19" state="veryHidden" r:id="rId28"/>
    <sheet name="Vorschlagswerte" sheetId="20" state="veryHidden" r:id="rId29"/>
  </sheets>
  <definedNames>
    <definedName name="_ColDefConfig" localSheetId="2">_EB_V3_3_18_0_Konfiguration!$A$5:$BH$5</definedName>
    <definedName name="_ColDefConfig">_EB_Konfiguration!$A$6:$BH$6</definedName>
    <definedName name="_ColDefNames" localSheetId="2">_EB_V3_3_18_0_Konfiguration!$A$4:$BH$4</definedName>
    <definedName name="_ColDefNames">_EB_Konfiguration!$A$5:$BH$5</definedName>
    <definedName name="_ColDefVisibleCols">_EB_Konfiguration!$A$4:$BH$4</definedName>
    <definedName name="_ConfigBLColsHide" localSheetId="1">_EB_Konfiguration!$AA$5:$BA$6</definedName>
    <definedName name="_ConfigBLColsHide" localSheetId="2">_EB_V3_3_18_0_Konfiguration!$AA$4:$BA$5</definedName>
    <definedName name="_ConfigBLColsHide" localSheetId="0">Spaltenkonfiguration!$AA$3:$BA$4</definedName>
    <definedName name="_ConfigBLColsStructur" localSheetId="1">_EB_Konfiguration!$AA$1:$BA$2</definedName>
    <definedName name="_ConfigBLColsStructur" localSheetId="2">_EB_V3_3_18_0_Konfiguration!$AA$1:$BA$2</definedName>
    <definedName name="_ConfigBLColsStructur" localSheetId="3">'Rote Liste'!$AA$1:$BA$2</definedName>
    <definedName name="_ConfigBLColsStructur" localSheetId="0">Spaltenkonfiguration!$AA$1:$BA$2</definedName>
    <definedName name="_Doko_Name">'Doku Name'!$A$1</definedName>
    <definedName name="_Doku_AlteRL">Doku_Alte_RL_Kat!$A$1</definedName>
    <definedName name="_Doku_Ausw">Doku_Auswertung!$A$1</definedName>
    <definedName name="_Doku_Seq">Doku_Sequenz!$A$1</definedName>
    <definedName name="_Doku_SynBL">Doku_Synopse_BL!$A$1</definedName>
    <definedName name="_Doku_Tax">Doku_Tax_Bezug!$A$1</definedName>
    <definedName name="_DTArten" localSheetId="4">RLNeu!$BN$1</definedName>
    <definedName name="_DTAusw" localSheetId="4">RLNeu!$BC$1</definedName>
    <definedName name="_dtColDefVisebility">_EB_Konfiguration!$BJ$11:$BJ$13</definedName>
    <definedName name="_dtFLAG_EBModus">_EB_Konfiguration!$BL$11</definedName>
    <definedName name="_DTNeobiota" localSheetId="4">RLNeu!$D$1</definedName>
    <definedName name="_DTTaxa" localSheetId="4">RLNeu!$BO$1</definedName>
    <definedName name="_ftn1" localSheetId="14">Doku_Überprüf!$A$36</definedName>
    <definedName name="_ftn2" localSheetId="14">Doku_Überprüf!$A$37</definedName>
    <definedName name="_ftnref1" localSheetId="14">Doku_Überprüf!$A$5</definedName>
    <definedName name="_ftnref2" localSheetId="14">Doku_Überprüf!$A$9</definedName>
    <definedName name="_Toc148343104" localSheetId="14">Doku_Überprüf!$A$1</definedName>
    <definedName name="AlteRL_ID">AlteRL!$A$1</definedName>
    <definedName name="alteRLKat">'Rote Liste'!$Z$1</definedName>
    <definedName name="Auswertung">'Rote Liste'!$BC$1</definedName>
    <definedName name="Daten_OK">'Rote Liste'!$IB$2</definedName>
    <definedName name="_xlnm.Print_Titles" localSheetId="3">'Rote Liste'!$C:$C,'Rote Liste'!$1:$2</definedName>
    <definedName name="dt_SynonymPraefixe">_EB_Konfiguration!$BQ$10:$BQ$27</definedName>
    <definedName name="dtLockColsKonzeptbeziehung" localSheetId="5">AlteRL!$A$1:$H$1</definedName>
    <definedName name="dtLockColsKonzeptbeziehung" localSheetId="3">'Rote Liste'!$C1:$I1,'Rote Liste'!$Y1,'Rote Liste'!$Z1,'Rote Liste'!$BC1</definedName>
    <definedName name="dtVerantwGL_OptAktivieren">_EB_Konfiguration!$BN$14:$BN$15</definedName>
    <definedName name="dtVerantwOptAktivieren">_EB_Konfiguration!$BN$11</definedName>
    <definedName name="I_K_Makro">'Rote Liste'!$IA$2</definedName>
    <definedName name="I_T_Makro">'Rote Liste'!$ID$2</definedName>
    <definedName name="I_T_Makro_Zahl_H">'Rote Liste'!$IH$2</definedName>
    <definedName name="ImportStart" localSheetId="21">Version!$A$1668</definedName>
    <definedName name="ImportStart">AlteRL!$A$10</definedName>
    <definedName name="INFO_Datum" localSheetId="21">Version!$BL$1</definedName>
    <definedName name="INFO_Zeilenzahl" localSheetId="21">Version!$BJ$1</definedName>
    <definedName name="Kriterien">'Rote Liste'!$E$1</definedName>
    <definedName name="Name">'Rote Liste'!$C$1</definedName>
    <definedName name="Old_Verantw">'Rote Liste'!$IO$2</definedName>
    <definedName name="R_A_Kat" localSheetId="3">'Rote Liste'!$A$3:$A$1426</definedName>
    <definedName name="R_B_KatPM" localSheetId="3">'Rote Liste'!$B$3:$B$1426</definedName>
    <definedName name="R_BC_Type" localSheetId="3">'Rote Liste'!$BC$3:$BC$1426</definedName>
    <definedName name="R_D_Neo" localSheetId="3">'Rote Liste'!$D$3:$D$1426</definedName>
    <definedName name="R_E_BeAkt" localSheetId="3">'Rote Liste'!$E$3:$E$1426</definedName>
    <definedName name="R_F_BeLang" localSheetId="3">'Rote Liste'!$F$3:$F$1426</definedName>
    <definedName name="R_G_BeKurz" localSheetId="3">'Rote Liste'!$G$3:$G$1426</definedName>
    <definedName name="R_H_Risiko" localSheetId="3">'Rote Liste'!$H$3:$H$1426</definedName>
    <definedName name="R_O_End" localSheetId="3">'Rote Liste'!$O$3:$O$1426</definedName>
    <definedName name="R_P_Verantw" localSheetId="3">'Rote Liste'!$P$3:$P$1426</definedName>
    <definedName name="R_R_Grund" localSheetId="3">'Rote Liste'!$R$3:$R$1426</definedName>
    <definedName name="R_S_Grund" localSheetId="3">'Rote Liste'!$S$3:$S$1426</definedName>
    <definedName name="R_T_Grund" localSheetId="3">'Rote Liste'!$T$3:$T$1426</definedName>
    <definedName name="Range_Additional_Comments">'Rote Liste'!$X$1</definedName>
    <definedName name="Range_All_Verant">Uebertragung!$B$7</definedName>
    <definedName name="Range_ArrayFormula_RS">'Rote Liste'!$FC$2</definedName>
    <definedName name="Range_Aus_Comments">'Rote Liste'!$W$1</definedName>
    <definedName name="Range_Auswertung" localSheetId="5">AlteRL!$F$1</definedName>
    <definedName name="Range_Auswertung" localSheetId="3">'Rote Liste'!$BC$1</definedName>
    <definedName name="Range_Endemit">'Rote Liste'!$O$1</definedName>
    <definedName name="Range_Gef_Comments">'Rote Liste'!$V$1</definedName>
    <definedName name="Range_Kriterien" localSheetId="3">'Rote Liste'!$E$2</definedName>
    <definedName name="Range_Mapping_Res">Verantwortlichkeit!$D$2:$F$2</definedName>
    <definedName name="Range_Names" localSheetId="5">AlteRL!$C$1</definedName>
    <definedName name="Range_Names" localSheetId="3">'Rote Liste'!$C$1</definedName>
    <definedName name="Range_Names" localSheetId="7">Verantwortlichkeit!$C$1</definedName>
    <definedName name="Range_No_Verant">Uebertragung!$B$8</definedName>
    <definedName name="Range_RL_End">'Rote Liste'!$CR$2</definedName>
    <definedName name="Range_RL_Verant">'Rote Liste'!$CS$2</definedName>
    <definedName name="Range_RLKat">'Rote Liste'!$A$1</definedName>
    <definedName name="Range_RLVerant">'Rote Liste'!$P$1</definedName>
    <definedName name="Range_Sequenz" localSheetId="3">'Rote Liste'!$BB$1</definedName>
    <definedName name="Range_Sequenz" localSheetId="7">Verantwortlichkeit!$Z$1</definedName>
    <definedName name="Range_Sonderfall">'Rote Liste'!$I$1</definedName>
    <definedName name="Range_Taxa_Comments">'Rote Liste'!$U$1</definedName>
    <definedName name="Range_Uebertragung">Uebertragung!$A$3:$C$63</definedName>
    <definedName name="Range_Verant_Comments">Verantwortlichkeit!$G$1</definedName>
    <definedName name="Range_Verant_CopyColumns">Verantwortlichkeit!$AB$2:$AK$2</definedName>
    <definedName name="Range_Verant_Home">Verantwortlichkeit!$A$1</definedName>
    <definedName name="Range_Verant_PasteColumns">Verantwortlichkeit!$A$1:$J$2</definedName>
    <definedName name="Range_VerantVisible">Verantwortlichkeit!$AA$2</definedName>
    <definedName name="RANGE_Verantwortlichkeit">Verantwortlichkeit!$BD$2</definedName>
    <definedName name="RL_DataCols" localSheetId="3">'Rote Liste'!$A$1:$BH$1</definedName>
    <definedName name="RL_DataCols" localSheetId="7">Verantwortlichkeit!$C$1:$I$1</definedName>
    <definedName name="RL_FreeCols" localSheetId="3">'Rote Liste'!$AR$1:$BA$2</definedName>
    <definedName name="RL_FreeCols" localSheetId="7">Verantwortlichkeit!$H$1:$I$2</definedName>
    <definedName name="RL_Range_RowCnt">'Rote Liste'!$FA$1</definedName>
    <definedName name="RL_RowDef">'Rote Liste'!$CD$2:$EF$2</definedName>
    <definedName name="RoteListe_ID">'Rote Liste'!$FB$2</definedName>
    <definedName name="Sequenz">'Rote Liste'!$BB$1</definedName>
    <definedName name="SortSequenz" localSheetId="3">'Rote Liste'!$FF$1</definedName>
    <definedName name="SortSequenz" localSheetId="7">Verantwortlichkeit!$BE$1</definedName>
    <definedName name="SynopseBundesländer">'Rote Liste'!$AA$1</definedName>
    <definedName name="Tabellenkopf" localSheetId="1">_EB_Konfiguration!$A$1:$BC$2</definedName>
    <definedName name="Tabellenkopf" localSheetId="2">_EB_V3_3_18_0_Konfiguration!$A$1:$BC$2</definedName>
    <definedName name="Tabellenkopf" localSheetId="3">'Rote Liste'!$A$1:$BC$2</definedName>
    <definedName name="TaxBezug">'Rote Liste'!$Y$1</definedName>
    <definedName name="Verantw_RowDef">Verantwortlichkeit!$AB$2:$AK$2</definedName>
    <definedName name="Verantwortlichkeit_ID">Verantwortlichkeit!$BD$2</definedName>
    <definedName name="Version_ID">Version!$A$1</definedName>
    <definedName name="Z_E901C743_4F33_4C8F_80E0_EB1DCAF092DE_.wvu.Cols" localSheetId="8" hidden="1">'Auswertung der Kategorien'!$W:$IV</definedName>
    <definedName name="Z_E901C743_4F33_4C8F_80E0_EB1DCAF092DE_.wvu.Cols" localSheetId="9" hidden="1">'Auswertung der Kriterien'!$W:$IV</definedName>
    <definedName name="Z_E901C743_4F33_4C8F_80E0_EB1DCAF092DE_.wvu.Cols" localSheetId="10" hidden="1">'Auswertung Kategorieänderung'!$BD:$IV</definedName>
    <definedName name="Z_E901C743_4F33_4C8F_80E0_EB1DCAF092DE_.wvu.Cols" localSheetId="11" hidden="1">'Auswertung Verantwortlichkeit'!$BG:$IV</definedName>
    <definedName name="Z_E901C743_4F33_4C8F_80E0_EB1DCAF092DE_.wvu.Cols" localSheetId="14" hidden="1">Doku_Überprüf!$O:$IV</definedName>
    <definedName name="Z_E901C743_4F33_4C8F_80E0_EB1DCAF092DE_.wvu.Cols" localSheetId="3" hidden="1">'Rote Liste'!$BD:$IV</definedName>
    <definedName name="Z_E901C743_4F33_4C8F_80E0_EB1DCAF092DE_.wvu.Cols" localSheetId="6" hidden="1">Uebertragung!$I:$IV</definedName>
    <definedName name="Z_E901C743_4F33_4C8F_80E0_EB1DCAF092DE_.wvu.Cols" localSheetId="7" hidden="1">Verantwortlichkeit!$J:$IV</definedName>
    <definedName name="Z_E901C743_4F33_4C8F_80E0_EB1DCAF092DE_.wvu.PrintTitles" localSheetId="3" hidden="1">'Rote Liste'!$C:$C,'Rote Liste'!$1:$2</definedName>
    <definedName name="Z_E901C743_4F33_4C8F_80E0_EB1DCAF092DE_.wvu.Rows" localSheetId="8" hidden="1">'Auswertung der Kategorien'!$25:$65536,'Auswertung der Kategorien'!$23:$24</definedName>
    <definedName name="Z_E901C743_4F33_4C8F_80E0_EB1DCAF092DE_.wvu.Rows" localSheetId="9" hidden="1">'Auswertung der Kriterien'!$36:$65536,'Auswertung der Kriterien'!$34:$35</definedName>
    <definedName name="Z_E901C743_4F33_4C8F_80E0_EB1DCAF092DE_.wvu.Rows" localSheetId="10" hidden="1">'Auswertung Kategorieänderung'!$65:$65536,'Auswertung Kategorieänderung'!$41:$64</definedName>
    <definedName name="Z_E901C743_4F33_4C8F_80E0_EB1DCAF092DE_.wvu.Rows" localSheetId="11" hidden="1">'Auswertung Verantwortlichkeit'!$77:$65536,'Auswertung Verantwortlichkeit'!$48:$76</definedName>
    <definedName name="Z_E901C743_4F33_4C8F_80E0_EB1DCAF092DE_.wvu.Rows" localSheetId="14" hidden="1">Doku_Überprüf!$38:$65536</definedName>
    <definedName name="Z_E901C743_4F33_4C8F_80E0_EB1DCAF092DE_.wvu.Rows" localSheetId="3" hidden="1">'Rote Liste'!$5591:$65536,'Rote Liste'!$1427:$5590</definedName>
    <definedName name="Z_E901C743_4F33_4C8F_80E0_EB1DCAF092DE_.wvu.Rows" localSheetId="6" hidden="1">Uebertragung!$89:$65536</definedName>
    <definedName name="Z_E901C743_4F33_4C8F_80E0_EB1DCAF092DE_.wvu.Rows" localSheetId="7" hidden="1">Verantwortlichkeit!$5590:$65536,Verantwortlichkeit!$1427:$5589</definedName>
  </definedNames>
  <calcPr calcId="162913" fullCalcOnLoad="1"/>
  <customWorkbookViews>
    <customWorkbookView name="BfN-Mobil-53! - Persönliche Ansicht" guid="{E901C743-4F33-4C8F-80E0-EB1DCAF092DE}" mergeInterval="0" personalView="1" maximized="1" windowWidth="1276" windowHeight="654" tabRatio="840" activeSheetId="1"/>
  </customWorkbookViews>
</workbook>
</file>

<file path=xl/calcChain.xml><?xml version="1.0" encoding="utf-8"?>
<calcChain xmlns="http://schemas.openxmlformats.org/spreadsheetml/2006/main">
  <c r="B889" i="6" l="1"/>
  <c r="B1227" i="6"/>
  <c r="B1371" i="6"/>
  <c r="B1359" i="6"/>
  <c r="B181" i="6"/>
  <c r="B375" i="6"/>
  <c r="B715" i="6"/>
  <c r="B246" i="6"/>
  <c r="B402" i="6"/>
  <c r="B995" i="6"/>
  <c r="B749" i="6"/>
  <c r="B1426" i="6"/>
  <c r="F1" i="20"/>
  <c r="F2" i="20"/>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D2" i="19"/>
  <c r="E2" i="19"/>
  <c r="F2" i="19"/>
  <c r="D3" i="19"/>
  <c r="E3" i="19"/>
  <c r="F3" i="19"/>
  <c r="D4" i="19"/>
  <c r="E4" i="19"/>
  <c r="F4" i="19"/>
  <c r="D5" i="19"/>
  <c r="E5" i="19"/>
  <c r="F5" i="19"/>
  <c r="D6" i="19"/>
  <c r="E6" i="19"/>
  <c r="F6" i="19"/>
  <c r="D7" i="19"/>
  <c r="E7" i="19"/>
  <c r="F7" i="19"/>
  <c r="D8" i="19"/>
  <c r="E8" i="19"/>
  <c r="F8" i="19"/>
  <c r="D9" i="19"/>
  <c r="E9" i="19"/>
  <c r="F9" i="19"/>
  <c r="D10" i="19"/>
  <c r="E10" i="19"/>
  <c r="F10" i="19"/>
  <c r="D11" i="19"/>
  <c r="E11" i="19"/>
  <c r="F11" i="19"/>
  <c r="D12" i="19"/>
  <c r="E12" i="19"/>
  <c r="F12" i="19"/>
  <c r="D13" i="19"/>
  <c r="E13" i="19"/>
  <c r="F13" i="19"/>
  <c r="D14" i="19"/>
  <c r="E14" i="19"/>
  <c r="F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F1" i="18"/>
  <c r="F2" i="18"/>
  <c r="F3" i="18"/>
  <c r="F4" i="18"/>
  <c r="F5"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7" i="18"/>
  <c r="F558" i="18"/>
  <c r="F559" i="18"/>
  <c r="F560" i="18"/>
  <c r="F561" i="18"/>
  <c r="F562" i="18"/>
  <c r="F563" i="18"/>
  <c r="F564" i="18"/>
  <c r="F565" i="18"/>
  <c r="F566" i="18"/>
  <c r="F567" i="18"/>
  <c r="F568" i="18"/>
  <c r="F569" i="18"/>
  <c r="F570" i="18"/>
  <c r="F571" i="18"/>
  <c r="F572" i="18"/>
  <c r="F573" i="18"/>
  <c r="F574" i="18"/>
  <c r="F575" i="18"/>
  <c r="F576" i="18"/>
  <c r="F577" i="18"/>
  <c r="F578" i="18"/>
  <c r="F579" i="18"/>
  <c r="F580" i="18"/>
  <c r="F581" i="18"/>
  <c r="F582" i="18"/>
  <c r="F583" i="18"/>
  <c r="F584" i="18"/>
  <c r="F585" i="18"/>
  <c r="F586" i="18"/>
  <c r="F587" i="18"/>
  <c r="F588" i="18"/>
  <c r="F589" i="18"/>
  <c r="F590"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0" i="18"/>
  <c r="F621" i="18"/>
  <c r="F622" i="18"/>
  <c r="F623" i="18"/>
  <c r="F624" i="18"/>
  <c r="F625" i="18"/>
  <c r="F626" i="18"/>
  <c r="F627" i="18"/>
  <c r="F628" i="18"/>
  <c r="F629" i="18"/>
  <c r="F630" i="18"/>
  <c r="F631" i="18"/>
  <c r="F632" i="18"/>
  <c r="F633" i="18"/>
  <c r="F634" i="18"/>
  <c r="F635" i="18"/>
  <c r="F636" i="18"/>
  <c r="F637" i="18"/>
  <c r="F638" i="18"/>
  <c r="F639" i="18"/>
  <c r="F640" i="18"/>
  <c r="F641" i="18"/>
  <c r="F642" i="18"/>
  <c r="F643" i="18"/>
  <c r="F644" i="18"/>
  <c r="F645" i="18"/>
  <c r="F646" i="18"/>
  <c r="F647" i="18"/>
  <c r="F648" i="18"/>
  <c r="F649" i="18"/>
  <c r="F650" i="18"/>
  <c r="F651" i="18"/>
  <c r="F652" i="18"/>
  <c r="F653" i="18"/>
  <c r="F654" i="18"/>
  <c r="F655" i="18"/>
  <c r="F656" i="18"/>
  <c r="F657" i="18"/>
  <c r="F658" i="18"/>
  <c r="F659" i="18"/>
  <c r="F660" i="18"/>
  <c r="F661" i="18"/>
  <c r="F662" i="18"/>
  <c r="F663" i="18"/>
  <c r="F664" i="18"/>
  <c r="F665" i="18"/>
  <c r="F666" i="18"/>
  <c r="F667" i="18"/>
  <c r="F668" i="18"/>
  <c r="F669" i="18"/>
  <c r="F670" i="18"/>
  <c r="F671" i="18"/>
  <c r="F672" i="18"/>
  <c r="E1" i="16"/>
  <c r="J1227" i="6"/>
  <c r="A1227" i="6" s="1"/>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A1" i="13"/>
  <c r="BB1" i="13"/>
  <c r="BH1" i="13"/>
  <c r="BI1" i="13"/>
  <c r="A2" i="13"/>
  <c r="B2" i="13"/>
  <c r="C2" i="13"/>
  <c r="D2" i="13"/>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A2" i="13"/>
  <c r="BB2" i="13"/>
  <c r="BC2" i="13"/>
  <c r="BD2" i="13"/>
  <c r="BE2" i="13"/>
  <c r="BF2" i="13"/>
  <c r="BG2" i="13"/>
  <c r="BH2" i="13"/>
  <c r="BI2" i="13"/>
  <c r="D4" i="10" a="1"/>
  <c r="D4" i="10" s="1"/>
  <c r="W4" i="10" a="1"/>
  <c r="W4" i="10" s="1"/>
  <c r="AP4" i="10" a="1"/>
  <c r="AP4" i="10" s="1"/>
  <c r="E6" i="10" a="1"/>
  <c r="E6" i="10" s="1"/>
  <c r="X6" i="10" a="1"/>
  <c r="X6" i="10" s="1"/>
  <c r="AQ6" i="10" a="1"/>
  <c r="AQ6" i="10" s="1"/>
  <c r="D9" i="10" a="1"/>
  <c r="D9" i="10" s="1"/>
  <c r="W9" i="10" a="1"/>
  <c r="W9" i="10" s="1"/>
  <c r="AP9" i="10" a="1"/>
  <c r="AP9" i="10" s="1"/>
  <c r="D10" i="10" a="1"/>
  <c r="D10" i="10" s="1"/>
  <c r="W10" i="10" a="1"/>
  <c r="W10" i="10" s="1"/>
  <c r="AP10" i="10" a="1"/>
  <c r="AP10" i="10"/>
  <c r="D11" i="10" a="1"/>
  <c r="D11" i="10" s="1"/>
  <c r="W11" i="10" a="1"/>
  <c r="W11" i="10" s="1"/>
  <c r="AP11" i="10" a="1"/>
  <c r="AP11" i="10" s="1"/>
  <c r="D12" i="10" a="1"/>
  <c r="D12" i="10"/>
  <c r="W12" i="10" a="1"/>
  <c r="W12" i="10" s="1"/>
  <c r="AP12" i="10" a="1"/>
  <c r="AP12" i="10" s="1"/>
  <c r="AP5" i="10" s="1"/>
  <c r="D13" i="10" a="1"/>
  <c r="D13" i="10" s="1"/>
  <c r="W13" i="10" a="1"/>
  <c r="W13" i="10" s="1"/>
  <c r="AP13" i="10" a="1"/>
  <c r="AP13" i="10" s="1"/>
  <c r="D15" i="10" a="1"/>
  <c r="D15" i="10" s="1"/>
  <c r="W15" i="10" a="1"/>
  <c r="W15" i="10" s="1"/>
  <c r="AP15" i="10" a="1"/>
  <c r="AP15" i="10"/>
  <c r="E16" i="10" a="1"/>
  <c r="E16" i="10" s="1"/>
  <c r="X16" i="10" a="1"/>
  <c r="X16" i="10" s="1"/>
  <c r="AQ16" i="10" a="1"/>
  <c r="AQ16" i="10" s="1"/>
  <c r="D19" i="10" a="1"/>
  <c r="D19" i="10" s="1"/>
  <c r="F19" i="10" a="1"/>
  <c r="F19" i="10" s="1"/>
  <c r="H19" i="10" a="1"/>
  <c r="H19" i="10" s="1"/>
  <c r="J19" i="10" a="1"/>
  <c r="J19" i="10" s="1"/>
  <c r="N19" i="10" a="1"/>
  <c r="N19" i="10" s="1"/>
  <c r="Q19" i="10" a="1"/>
  <c r="Q19" i="10" s="1"/>
  <c r="S19" i="10" a="1"/>
  <c r="S19" i="10" s="1"/>
  <c r="W19" i="10" a="1"/>
  <c r="W19" i="10" s="1"/>
  <c r="Y19" i="10" a="1"/>
  <c r="Y19" i="10" s="1"/>
  <c r="AA19" i="10" a="1"/>
  <c r="AA19" i="10" s="1"/>
  <c r="AC19" i="10" a="1"/>
  <c r="AC19" i="10" s="1"/>
  <c r="AG19" i="10" a="1"/>
  <c r="AG19" i="10" s="1"/>
  <c r="AJ19" i="10" a="1"/>
  <c r="AJ19" i="10"/>
  <c r="AL19" i="10" a="1"/>
  <c r="AL19" i="10" s="1"/>
  <c r="AP19" i="10" a="1"/>
  <c r="AP19" i="10" s="1"/>
  <c r="AR19" i="10" a="1"/>
  <c r="AR19" i="10" s="1"/>
  <c r="AT19" i="10" a="1"/>
  <c r="AT19" i="10" s="1"/>
  <c r="AV19" i="10" a="1"/>
  <c r="AV19" i="10" s="1"/>
  <c r="AZ19" i="10" a="1"/>
  <c r="AZ19" i="10" s="1"/>
  <c r="BC19" i="10" a="1"/>
  <c r="BC19" i="10" s="1"/>
  <c r="BE19" i="10" a="1"/>
  <c r="BE19" i="10"/>
  <c r="D20" i="10" a="1"/>
  <c r="D20" i="10" s="1"/>
  <c r="F20" i="10" a="1"/>
  <c r="F20" i="10" s="1"/>
  <c r="H20" i="10" a="1"/>
  <c r="H20" i="10" s="1"/>
  <c r="J20" i="10" a="1"/>
  <c r="J20" i="10" s="1"/>
  <c r="N20" i="10" a="1"/>
  <c r="N20" i="10" s="1"/>
  <c r="Q20" i="10" a="1"/>
  <c r="Q20" i="10" s="1"/>
  <c r="S20" i="10" a="1"/>
  <c r="S20" i="10" s="1"/>
  <c r="W20" i="10" a="1"/>
  <c r="W20" i="10" s="1"/>
  <c r="Y20" i="10" a="1"/>
  <c r="Y20" i="10" s="1"/>
  <c r="AA20" i="10" a="1"/>
  <c r="AA20" i="10" s="1"/>
  <c r="AA25" i="10" s="1"/>
  <c r="AC20" i="10" a="1"/>
  <c r="AC20" i="10" s="1"/>
  <c r="AG20" i="10" a="1"/>
  <c r="AG20" i="10" s="1"/>
  <c r="AJ20" i="10" a="1"/>
  <c r="AJ20" i="10" s="1"/>
  <c r="AL20" i="10" a="1"/>
  <c r="AL20" i="10" s="1"/>
  <c r="AP20" i="10" a="1"/>
  <c r="AP20" i="10" s="1"/>
  <c r="AR20" i="10" a="1"/>
  <c r="AR20" i="10"/>
  <c r="AT20" i="10" a="1"/>
  <c r="AT20" i="10" s="1"/>
  <c r="AV20" i="10" a="1"/>
  <c r="AV20" i="10" s="1"/>
  <c r="AZ20" i="10" a="1"/>
  <c r="AZ20" i="10" s="1"/>
  <c r="BC20" i="10" a="1"/>
  <c r="BC20" i="10" s="1"/>
  <c r="BE20" i="10" a="1"/>
  <c r="BE20" i="10" s="1"/>
  <c r="D21" i="10" a="1"/>
  <c r="D21" i="10" s="1"/>
  <c r="F21" i="10" a="1"/>
  <c r="F21" i="10" s="1"/>
  <c r="H21" i="10" a="1"/>
  <c r="H21" i="10"/>
  <c r="J21" i="10" a="1"/>
  <c r="J21" i="10" s="1"/>
  <c r="N21" i="10" a="1"/>
  <c r="N21" i="10" s="1"/>
  <c r="Q21" i="10" a="1"/>
  <c r="Q21" i="10" s="1"/>
  <c r="S21" i="10" a="1"/>
  <c r="S21" i="10" s="1"/>
  <c r="W21" i="10" a="1"/>
  <c r="W21" i="10" s="1"/>
  <c r="Y21" i="10" a="1"/>
  <c r="Y21" i="10" s="1"/>
  <c r="AE5" i="10" s="1"/>
  <c r="AA21" i="10" a="1"/>
  <c r="AA21" i="10" s="1"/>
  <c r="AC21" i="10" a="1"/>
  <c r="AC21" i="10"/>
  <c r="AG21" i="10" a="1"/>
  <c r="AG21" i="10" s="1"/>
  <c r="AJ21" i="10" a="1"/>
  <c r="AJ21" i="10" s="1"/>
  <c r="AL21" i="10" a="1"/>
  <c r="AL21" i="10" s="1"/>
  <c r="AP21" i="10" a="1"/>
  <c r="AP21" i="10" s="1"/>
  <c r="AR21" i="10" a="1"/>
  <c r="AR21" i="10" s="1"/>
  <c r="AT21" i="10" a="1"/>
  <c r="AT21" i="10" s="1"/>
  <c r="AV21" i="10" a="1"/>
  <c r="AV21" i="10" s="1"/>
  <c r="AZ21" i="10" a="1"/>
  <c r="AZ21" i="10"/>
  <c r="BC21" i="10" a="1"/>
  <c r="BC21" i="10" s="1"/>
  <c r="BE21" i="10" a="1"/>
  <c r="BE21" i="10" s="1"/>
  <c r="D22" i="10" a="1"/>
  <c r="D22" i="10" s="1"/>
  <c r="F22" i="10" a="1"/>
  <c r="F22" i="10" s="1"/>
  <c r="L22" i="10" s="1"/>
  <c r="H22" i="10" a="1"/>
  <c r="H22" i="10" s="1"/>
  <c r="J22" i="10" a="1"/>
  <c r="J22" i="10" s="1"/>
  <c r="N22" i="10" a="1"/>
  <c r="N22" i="10" s="1"/>
  <c r="Q22" i="10" a="1"/>
  <c r="Q22" i="10"/>
  <c r="S22" i="10" a="1"/>
  <c r="S22" i="10" s="1"/>
  <c r="W22" i="10" a="1"/>
  <c r="W22" i="10" s="1"/>
  <c r="Y22" i="10" a="1"/>
  <c r="Y22" i="10" s="1"/>
  <c r="AA22" i="10" a="1"/>
  <c r="AA22" i="10" s="1"/>
  <c r="AE22" i="10" s="1"/>
  <c r="AC22" i="10" a="1"/>
  <c r="AC22" i="10" s="1"/>
  <c r="AG22" i="10" a="1"/>
  <c r="AG22" i="10" s="1"/>
  <c r="AJ22" i="10" a="1"/>
  <c r="AJ22" i="10" s="1"/>
  <c r="AL22" i="10" a="1"/>
  <c r="AL22" i="10"/>
  <c r="AP22" i="10" a="1"/>
  <c r="AP22" i="10" s="1"/>
  <c r="AR22" i="10" a="1"/>
  <c r="AR22" i="10" s="1"/>
  <c r="AT22" i="10" a="1"/>
  <c r="AT22" i="10" s="1"/>
  <c r="AV22" i="10" a="1"/>
  <c r="AV22" i="10" s="1"/>
  <c r="AZ22" i="10" a="1"/>
  <c r="AZ22" i="10" s="1"/>
  <c r="BC22" i="10" a="1"/>
  <c r="BC22" i="10" s="1"/>
  <c r="BE22" i="10" a="1"/>
  <c r="BE22" i="10" s="1"/>
  <c r="D23" i="10" a="1"/>
  <c r="D23" i="10" s="1"/>
  <c r="F23" i="10" a="1"/>
  <c r="F23" i="10" s="1"/>
  <c r="H23" i="10" a="1"/>
  <c r="H23" i="10" s="1"/>
  <c r="H24" i="10" s="1"/>
  <c r="J23" i="10" a="1"/>
  <c r="J23" i="10" s="1"/>
  <c r="N23" i="10" a="1"/>
  <c r="N23" i="10" s="1"/>
  <c r="Q23" i="10" a="1"/>
  <c r="Q23" i="10" s="1"/>
  <c r="S23" i="10" a="1"/>
  <c r="S23" i="10"/>
  <c r="W23" i="10" a="1"/>
  <c r="W23" i="10" s="1"/>
  <c r="Y23" i="10" a="1"/>
  <c r="Y23" i="10" s="1"/>
  <c r="AA23" i="10" a="1"/>
  <c r="AA23" i="10" s="1"/>
  <c r="AC23" i="10" a="1"/>
  <c r="AC23" i="10" s="1"/>
  <c r="AG23" i="10" a="1"/>
  <c r="AG23" i="10" s="1"/>
  <c r="AJ23" i="10" a="1"/>
  <c r="AJ23" i="10" s="1"/>
  <c r="AL23" i="10" a="1"/>
  <c r="AL23" i="10" s="1"/>
  <c r="AP23" i="10" a="1"/>
  <c r="AP23" i="10"/>
  <c r="AR23" i="10" a="1"/>
  <c r="AR23" i="10" s="1"/>
  <c r="AT23" i="10" a="1"/>
  <c r="AT23" i="10" s="1"/>
  <c r="AV23" i="10" a="1"/>
  <c r="AV23" i="10" s="1"/>
  <c r="AZ23" i="10" a="1"/>
  <c r="AZ23" i="10" s="1"/>
  <c r="BC23" i="10" a="1"/>
  <c r="BC23" i="10" s="1"/>
  <c r="BE23" i="10" a="1"/>
  <c r="BE23" i="10" s="1"/>
  <c r="BD23" i="10" s="1"/>
  <c r="D26" i="10" a="1"/>
  <c r="D26" i="10" s="1"/>
  <c r="F26" i="10" a="1"/>
  <c r="F26" i="10"/>
  <c r="H26" i="10" a="1"/>
  <c r="H26" i="10" s="1"/>
  <c r="J26" i="10" a="1"/>
  <c r="J26" i="10" s="1"/>
  <c r="N26" i="10" a="1"/>
  <c r="N26" i="10" s="1"/>
  <c r="Q26" i="10" a="1"/>
  <c r="Q26" i="10" s="1"/>
  <c r="S26" i="10" a="1"/>
  <c r="S26" i="10" s="1"/>
  <c r="W26" i="10" a="1"/>
  <c r="W26" i="10" s="1"/>
  <c r="Y26" i="10" a="1"/>
  <c r="Y26" i="10" s="1"/>
  <c r="AA26" i="10" a="1"/>
  <c r="AA26" i="10"/>
  <c r="AC26" i="10" a="1"/>
  <c r="AC26" i="10" s="1"/>
  <c r="AG26" i="10" a="1"/>
  <c r="AG26" i="10" s="1"/>
  <c r="AJ26" i="10" a="1"/>
  <c r="AJ26" i="10" s="1"/>
  <c r="AL26" i="10" a="1"/>
  <c r="AL26" i="10" s="1"/>
  <c r="AP26" i="10" a="1"/>
  <c r="AP26" i="10" s="1"/>
  <c r="AR26" i="10" a="1"/>
  <c r="AR26" i="10" s="1"/>
  <c r="AT26" i="10" a="1"/>
  <c r="AT26" i="10" s="1"/>
  <c r="AV26" i="10" a="1"/>
  <c r="AV26" i="10"/>
  <c r="AZ26" i="10" a="1"/>
  <c r="AZ26" i="10" s="1"/>
  <c r="BC26" i="10" a="1"/>
  <c r="BC26" i="10" s="1"/>
  <c r="BE26" i="10" a="1"/>
  <c r="BE26" i="10" s="1"/>
  <c r="D28" i="10" a="1"/>
  <c r="D28" i="10" s="1"/>
  <c r="F28" i="10" a="1"/>
  <c r="F28" i="10" s="1"/>
  <c r="H28" i="10" a="1"/>
  <c r="H28" i="10" s="1"/>
  <c r="J28" i="10" a="1"/>
  <c r="J28" i="10" s="1"/>
  <c r="N28" i="10" a="1"/>
  <c r="N28" i="10"/>
  <c r="Q28" i="10" a="1"/>
  <c r="Q28" i="10" s="1"/>
  <c r="S28" i="10" a="1"/>
  <c r="S28" i="10" s="1"/>
  <c r="W28" i="10" a="1"/>
  <c r="W28" i="10" s="1"/>
  <c r="Y28" i="10" a="1"/>
  <c r="Y28" i="10" s="1"/>
  <c r="AA28" i="10" a="1"/>
  <c r="AA28" i="10" s="1"/>
  <c r="AC28" i="10" a="1"/>
  <c r="AC28" i="10" s="1"/>
  <c r="AG28" i="10" a="1"/>
  <c r="AG28" i="10" s="1"/>
  <c r="AJ28" i="10" a="1"/>
  <c r="AJ28" i="10"/>
  <c r="AL28" i="10" a="1"/>
  <c r="AL28" i="10" s="1"/>
  <c r="AP28" i="10" a="1"/>
  <c r="AP28" i="10" s="1"/>
  <c r="AR28" i="10" a="1"/>
  <c r="AR28" i="10" s="1"/>
  <c r="AT28" i="10" a="1"/>
  <c r="AT28" i="10" s="1"/>
  <c r="AV28" i="10" a="1"/>
  <c r="AV28" i="10"/>
  <c r="AZ28" i="10" a="1"/>
  <c r="AZ28" i="10" s="1"/>
  <c r="BC28" i="10" a="1"/>
  <c r="BC28" i="10"/>
  <c r="BE28" i="10" a="1"/>
  <c r="BE28" i="10" s="1"/>
  <c r="D29" i="10" a="1"/>
  <c r="D29" i="10" s="1"/>
  <c r="F29" i="10" a="1"/>
  <c r="F29" i="10" s="1"/>
  <c r="H29" i="10" a="1"/>
  <c r="H29" i="10" s="1"/>
  <c r="J29" i="10" a="1"/>
  <c r="J29" i="10" s="1"/>
  <c r="N29" i="10" a="1"/>
  <c r="N29" i="10" s="1"/>
  <c r="Q29" i="10" a="1"/>
  <c r="Q29" i="10" s="1"/>
  <c r="S29" i="10" a="1"/>
  <c r="S29" i="10" s="1"/>
  <c r="W29" i="10" a="1"/>
  <c r="W29" i="10" s="1"/>
  <c r="Y29" i="10" a="1"/>
  <c r="Y29" i="10" s="1"/>
  <c r="AA29" i="10" a="1"/>
  <c r="AA29" i="10" s="1"/>
  <c r="AC29" i="10" a="1"/>
  <c r="AC29" i="10" s="1"/>
  <c r="AG29" i="10" a="1"/>
  <c r="AG29" i="10" s="1"/>
  <c r="AJ29" i="10" a="1"/>
  <c r="AJ29" i="10" s="1"/>
  <c r="AL29" i="10" a="1"/>
  <c r="AL29" i="10" s="1"/>
  <c r="AP29" i="10" a="1"/>
  <c r="AP29" i="10"/>
  <c r="AR29" i="10" a="1"/>
  <c r="AR29" i="10"/>
  <c r="AT29" i="10" a="1"/>
  <c r="AT29" i="10"/>
  <c r="AV29" i="10" a="1"/>
  <c r="AV29" i="10"/>
  <c r="AZ29" i="10" a="1"/>
  <c r="AZ29" i="10"/>
  <c r="BC29" i="10" a="1"/>
  <c r="BC29" i="10"/>
  <c r="BE29" i="10" a="1"/>
  <c r="BE29" i="10"/>
  <c r="D30" i="10" a="1"/>
  <c r="D30" i="10"/>
  <c r="F30" i="10" a="1"/>
  <c r="F30" i="10"/>
  <c r="H30" i="10" a="1"/>
  <c r="H30" i="10"/>
  <c r="J30" i="10" a="1"/>
  <c r="J30" i="10"/>
  <c r="N30" i="10" a="1"/>
  <c r="N30" i="10"/>
  <c r="Q30" i="10" a="1"/>
  <c r="Q30" i="10"/>
  <c r="S30" i="10" a="1"/>
  <c r="S30" i="10"/>
  <c r="W30" i="10" a="1"/>
  <c r="W30" i="10"/>
  <c r="Y30" i="10" a="1"/>
  <c r="Y30" i="10"/>
  <c r="AA30" i="10" a="1"/>
  <c r="AA30" i="10" s="1"/>
  <c r="AC30" i="10" a="1"/>
  <c r="AC30" i="10"/>
  <c r="AG30" i="10" a="1"/>
  <c r="AG30" i="10" s="1"/>
  <c r="AJ30" i="10" a="1"/>
  <c r="AJ30" i="10" s="1"/>
  <c r="AL30" i="10" a="1"/>
  <c r="AL30" i="10" s="1"/>
  <c r="AP30" i="10" a="1"/>
  <c r="AP30" i="10" s="1"/>
  <c r="AR30" i="10" a="1"/>
  <c r="AR30" i="10" s="1"/>
  <c r="AT30" i="10" a="1"/>
  <c r="AT30" i="10" s="1"/>
  <c r="AV30" i="10" a="1"/>
  <c r="AV30" i="10" s="1"/>
  <c r="AZ30" i="10" a="1"/>
  <c r="AZ30" i="10" s="1"/>
  <c r="BC30" i="10" a="1"/>
  <c r="BC30" i="10" s="1"/>
  <c r="BB30" i="10" s="1"/>
  <c r="BE30" i="10" a="1"/>
  <c r="BE30" i="10"/>
  <c r="D32" i="10" a="1"/>
  <c r="D32" i="10"/>
  <c r="F32" i="10" a="1"/>
  <c r="F32" i="10"/>
  <c r="H32" i="10" a="1"/>
  <c r="H32" i="10"/>
  <c r="J32" i="10" a="1"/>
  <c r="J32" i="10"/>
  <c r="N32" i="10" a="1"/>
  <c r="N32" i="10" s="1"/>
  <c r="P32" i="10" a="1"/>
  <c r="P32" i="10"/>
  <c r="R32" i="10" a="1"/>
  <c r="R32" i="10" s="1"/>
  <c r="W32" i="10" a="1"/>
  <c r="W32" i="10"/>
  <c r="Y32" i="10" a="1"/>
  <c r="Y32" i="10" s="1"/>
  <c r="AA32" i="10" a="1"/>
  <c r="AA32" i="10"/>
  <c r="AC32" i="10" a="1"/>
  <c r="AC32" i="10" s="1"/>
  <c r="AG32" i="10" a="1"/>
  <c r="AG32" i="10" s="1"/>
  <c r="AI32" i="10" a="1"/>
  <c r="AI32" i="10" s="1"/>
  <c r="AK32" i="10" a="1"/>
  <c r="AK32" i="10" s="1"/>
  <c r="AP32" i="10" a="1"/>
  <c r="AP32" i="10" s="1"/>
  <c r="AR32" i="10" a="1"/>
  <c r="AR32" i="10" s="1"/>
  <c r="AT32" i="10" a="1"/>
  <c r="AT32" i="10" s="1"/>
  <c r="AV32" i="10" a="1"/>
  <c r="AV32" i="10" s="1"/>
  <c r="AZ32" i="10" a="1"/>
  <c r="AZ32" i="10" s="1"/>
  <c r="BB32" i="10" a="1"/>
  <c r="BB32" i="10" s="1"/>
  <c r="BD32" i="10" a="1"/>
  <c r="BD32" i="10" s="1"/>
  <c r="I4" i="9" a="1"/>
  <c r="I4" i="9" s="1"/>
  <c r="AA4" i="9" a="1"/>
  <c r="AA4" i="9" s="1"/>
  <c r="AS4" i="9" a="1"/>
  <c r="AS4" i="9" s="1"/>
  <c r="I5" i="9" a="1"/>
  <c r="I5" i="9" s="1"/>
  <c r="AA5" i="9" a="1"/>
  <c r="AA5" i="9" s="1"/>
  <c r="AS5" i="9" a="1"/>
  <c r="AS5" i="9" s="1"/>
  <c r="AS27" i="9" s="1"/>
  <c r="I6" i="9" a="1"/>
  <c r="I6" i="9" s="1"/>
  <c r="AA6" i="9" a="1"/>
  <c r="AA6" i="9" s="1"/>
  <c r="AS6" i="9" a="1"/>
  <c r="AS6" i="9" s="1"/>
  <c r="I7" i="9" a="1"/>
  <c r="I7" i="9" s="1"/>
  <c r="AA7" i="9" a="1"/>
  <c r="AA7" i="9" s="1"/>
  <c r="AS7" i="9" a="1"/>
  <c r="AS7" i="9" s="1"/>
  <c r="I12" i="9" a="1"/>
  <c r="I12" i="9" s="1"/>
  <c r="M12" i="9" a="1"/>
  <c r="M12" i="9" s="1"/>
  <c r="AA12" i="9" a="1"/>
  <c r="AA12" i="9" s="1"/>
  <c r="AE12" i="9" a="1"/>
  <c r="AE12" i="9" s="1"/>
  <c r="AS12" i="9" a="1"/>
  <c r="AS12" i="9" s="1"/>
  <c r="AW12" i="9" a="1"/>
  <c r="AW12" i="9" s="1"/>
  <c r="I13" i="9" a="1"/>
  <c r="I13" i="9" s="1"/>
  <c r="M13" i="9" a="1"/>
  <c r="M13" i="9" s="1"/>
  <c r="AA13" i="9" a="1"/>
  <c r="AA13" i="9" s="1"/>
  <c r="AE13" i="9" a="1"/>
  <c r="AE13" i="9" s="1"/>
  <c r="AS13" i="9" a="1"/>
  <c r="AS13" i="9" s="1"/>
  <c r="AW13" i="9" a="1"/>
  <c r="AW13" i="9" s="1"/>
  <c r="I14" i="9" a="1"/>
  <c r="I14" i="9" s="1"/>
  <c r="M14" i="9" a="1"/>
  <c r="M14" i="9" s="1"/>
  <c r="AA14" i="9" a="1"/>
  <c r="AA14" i="9" s="1"/>
  <c r="AE14" i="9" a="1"/>
  <c r="AE14" i="9" s="1"/>
  <c r="AE30" i="9" s="1"/>
  <c r="AS14" i="9" a="1"/>
  <c r="AS14" i="9"/>
  <c r="AW14" i="9" a="1"/>
  <c r="AW14" i="9"/>
  <c r="I15" i="9" a="1"/>
  <c r="I15" i="9"/>
  <c r="M15" i="9" a="1"/>
  <c r="M15" i="9"/>
  <c r="AA15" i="9" a="1"/>
  <c r="AA15" i="9"/>
  <c r="AE15" i="9" a="1"/>
  <c r="AE15" i="9"/>
  <c r="AS15" i="9" a="1"/>
  <c r="AS15" i="9"/>
  <c r="AW15" i="9" a="1"/>
  <c r="AW15" i="9"/>
  <c r="I16" i="9" a="1"/>
  <c r="I16" i="9"/>
  <c r="M16" i="9" a="1"/>
  <c r="M16" i="9"/>
  <c r="AA16" i="9" a="1"/>
  <c r="AA16" i="9"/>
  <c r="AE16" i="9" a="1"/>
  <c r="AE16" i="9"/>
  <c r="AS16" i="9" a="1"/>
  <c r="AS16" i="9"/>
  <c r="AW16" i="9" a="1"/>
  <c r="AW16" i="9"/>
  <c r="I20" i="9" a="1"/>
  <c r="I20" i="9"/>
  <c r="M20" i="9" a="1"/>
  <c r="M20" i="9"/>
  <c r="AA20" i="9" a="1"/>
  <c r="AA20" i="9"/>
  <c r="AE20" i="9" a="1"/>
  <c r="AE20" i="9"/>
  <c r="AS20" i="9" a="1"/>
  <c r="AS20" i="9"/>
  <c r="AW20" i="9" a="1"/>
  <c r="AW20" i="9"/>
  <c r="I21" i="9" a="1"/>
  <c r="I21" i="9"/>
  <c r="M21" i="9" a="1"/>
  <c r="M21" i="9"/>
  <c r="AA21" i="9" a="1"/>
  <c r="AA21" i="9"/>
  <c r="AE21" i="9" a="1"/>
  <c r="AE21" i="9"/>
  <c r="AS21" i="9" a="1"/>
  <c r="AS21" i="9"/>
  <c r="AW21" i="9" a="1"/>
  <c r="AW21" i="9"/>
  <c r="I22" i="9" a="1"/>
  <c r="I22" i="9"/>
  <c r="M22" i="9" a="1"/>
  <c r="M22" i="9"/>
  <c r="AA22" i="9" a="1"/>
  <c r="AA22" i="9"/>
  <c r="AE22" i="9" a="1"/>
  <c r="AE22" i="9"/>
  <c r="AS22" i="9" a="1"/>
  <c r="AS22" i="9"/>
  <c r="AW22" i="9" a="1"/>
  <c r="AW22" i="9"/>
  <c r="I23" i="9" a="1"/>
  <c r="I23" i="9"/>
  <c r="M23" i="9" a="1"/>
  <c r="M23" i="9"/>
  <c r="AA23" i="9" a="1"/>
  <c r="AA23" i="9"/>
  <c r="AE23" i="9" a="1"/>
  <c r="AE23" i="9"/>
  <c r="AS23" i="9" a="1"/>
  <c r="AS23" i="9"/>
  <c r="AW23" i="9" a="1"/>
  <c r="AW23" i="9"/>
  <c r="I24" i="9" a="1"/>
  <c r="I24" i="9" s="1"/>
  <c r="M24" i="9" a="1"/>
  <c r="M24" i="9" s="1"/>
  <c r="AA24" i="9" a="1"/>
  <c r="AA24" i="9" s="1"/>
  <c r="AA32" i="9" s="1"/>
  <c r="AE24" i="9" a="1"/>
  <c r="AE24" i="9" s="1"/>
  <c r="AS24" i="9" a="1"/>
  <c r="AS24" i="9" s="1"/>
  <c r="AW24" i="9" a="1"/>
  <c r="AW24" i="9" s="1"/>
  <c r="N37" i="9" a="1"/>
  <c r="N37" i="9" s="1"/>
  <c r="AF37" i="9" a="1"/>
  <c r="AF37" i="9" s="1"/>
  <c r="AX37" i="9" a="1"/>
  <c r="AX37" i="9" s="1"/>
  <c r="N38" i="9" a="1"/>
  <c r="N38" i="9" s="1"/>
  <c r="AF38" i="9" a="1"/>
  <c r="AF38" i="9" s="1"/>
  <c r="AX38" i="9" a="1"/>
  <c r="AX38" i="9" s="1"/>
  <c r="D3" i="8" a="1"/>
  <c r="D3" i="8" s="1"/>
  <c r="D31" i="8" s="1"/>
  <c r="K3" i="8" a="1"/>
  <c r="K3" i="8"/>
  <c r="K31" i="8" s="1"/>
  <c r="R3" i="8" a="1"/>
  <c r="R3" i="8" s="1"/>
  <c r="R31" i="8" s="1"/>
  <c r="D4" i="8" a="1"/>
  <c r="D4" i="8"/>
  <c r="K4" i="8" a="1"/>
  <c r="K4" i="8"/>
  <c r="R4" i="8" a="1"/>
  <c r="R4" i="8"/>
  <c r="D5" i="8" a="1"/>
  <c r="D5" i="8"/>
  <c r="K5" i="8" a="1"/>
  <c r="K5" i="8"/>
  <c r="R5" i="8" a="1"/>
  <c r="R5" i="8"/>
  <c r="D6" i="8" a="1"/>
  <c r="D6" i="8"/>
  <c r="K6" i="8" a="1"/>
  <c r="K6" i="8"/>
  <c r="R6" i="8" a="1"/>
  <c r="R6" i="8" s="1"/>
  <c r="D7" i="8" a="1"/>
  <c r="D7" i="8"/>
  <c r="K7" i="8" a="1"/>
  <c r="K7" i="8" s="1"/>
  <c r="R7" i="8" a="1"/>
  <c r="R7" i="8"/>
  <c r="D8" i="8" a="1"/>
  <c r="D8" i="8" s="1"/>
  <c r="K8" i="8" a="1"/>
  <c r="K8" i="8" s="1"/>
  <c r="R8" i="8" a="1"/>
  <c r="R8" i="8" s="1"/>
  <c r="D9" i="8" a="1"/>
  <c r="D9" i="8" s="1"/>
  <c r="K9" i="8" a="1"/>
  <c r="K9" i="8" s="1"/>
  <c r="R9" i="8" a="1"/>
  <c r="R9" i="8" s="1"/>
  <c r="D10" i="8" a="1"/>
  <c r="D10" i="8" s="1"/>
  <c r="K10" i="8" a="1"/>
  <c r="K10" i="8" s="1"/>
  <c r="R10" i="8" a="1"/>
  <c r="R10" i="8" s="1"/>
  <c r="D12" i="8" a="1"/>
  <c r="D12" i="8" s="1"/>
  <c r="K12" i="8" a="1"/>
  <c r="K12" i="8" s="1"/>
  <c r="R12" i="8" a="1"/>
  <c r="R12" i="8" s="1"/>
  <c r="D13" i="8" a="1"/>
  <c r="D13" i="8" s="1"/>
  <c r="K13" i="8" a="1"/>
  <c r="K13" i="8" s="1"/>
  <c r="R13" i="8" a="1"/>
  <c r="R13" i="8" s="1"/>
  <c r="D14" i="8" a="1"/>
  <c r="D14" i="8" s="1"/>
  <c r="K14" i="8" a="1"/>
  <c r="K14" i="8" s="1"/>
  <c r="R14" i="8" a="1"/>
  <c r="R14" i="8" s="1"/>
  <c r="D15" i="8" a="1"/>
  <c r="D15" i="8" s="1"/>
  <c r="K15" i="8" a="1"/>
  <c r="K15" i="8" s="1"/>
  <c r="R15" i="8" a="1"/>
  <c r="R15" i="8" s="1"/>
  <c r="D16" i="8" a="1"/>
  <c r="D16" i="8" s="1"/>
  <c r="K16" i="8" a="1"/>
  <c r="K16" i="8" s="1"/>
  <c r="R16" i="8" a="1"/>
  <c r="R16" i="8" s="1"/>
  <c r="D17" i="8" a="1"/>
  <c r="D17" i="8" s="1"/>
  <c r="K17" i="8" a="1"/>
  <c r="K17" i="8" s="1"/>
  <c r="R17" i="8" a="1"/>
  <c r="R17" i="8" s="1"/>
  <c r="D18" i="8" a="1"/>
  <c r="D18" i="8" s="1"/>
  <c r="K18" i="8" a="1"/>
  <c r="K18" i="8" s="1"/>
  <c r="R18" i="8" a="1"/>
  <c r="R18" i="8" s="1"/>
  <c r="D21" i="8" a="1"/>
  <c r="D21" i="8" s="1"/>
  <c r="K21" i="8" a="1"/>
  <c r="K21" i="8" s="1"/>
  <c r="R21" i="8" a="1"/>
  <c r="R21" i="8" s="1"/>
  <c r="D22" i="8" a="1"/>
  <c r="D22" i="8" s="1"/>
  <c r="K22" i="8" a="1"/>
  <c r="K22" i="8" s="1"/>
  <c r="R22" i="8" a="1"/>
  <c r="R22" i="8" s="1"/>
  <c r="D23" i="8" a="1"/>
  <c r="D23" i="8" s="1"/>
  <c r="K23" i="8" a="1"/>
  <c r="K23" i="8" s="1"/>
  <c r="R23" i="8" a="1"/>
  <c r="R23" i="8" s="1"/>
  <c r="D24" i="8" a="1"/>
  <c r="D24" i="8" s="1"/>
  <c r="K24" i="8" a="1"/>
  <c r="K24" i="8" s="1"/>
  <c r="R24" i="8" a="1"/>
  <c r="R24" i="8" s="1"/>
  <c r="D25" i="8" a="1"/>
  <c r="D25" i="8" s="1"/>
  <c r="K25" i="8" a="1"/>
  <c r="K25" i="8" s="1"/>
  <c r="R25" i="8" a="1"/>
  <c r="R25" i="8" s="1"/>
  <c r="D26" i="8" a="1"/>
  <c r="D26" i="8" s="1"/>
  <c r="K26" i="8" a="1"/>
  <c r="K26" i="8" s="1"/>
  <c r="R26" i="8" a="1"/>
  <c r="R26" i="8" s="1"/>
  <c r="D29" i="8" a="1"/>
  <c r="D29" i="8" s="1"/>
  <c r="K29" i="8" a="1"/>
  <c r="K29" i="8" s="1"/>
  <c r="R29" i="8" a="1"/>
  <c r="R29" i="8" s="1"/>
  <c r="D30" i="8" a="1"/>
  <c r="D30" i="8" s="1"/>
  <c r="K30" i="8" a="1"/>
  <c r="K30" i="8" s="1"/>
  <c r="R30" i="8" a="1"/>
  <c r="R30" i="8" s="1"/>
  <c r="D3" i="7" a="1"/>
  <c r="D3" i="7" s="1"/>
  <c r="K3" i="7" a="1"/>
  <c r="K3" i="7" s="1"/>
  <c r="R3" i="7" a="1"/>
  <c r="R3" i="7" s="1"/>
  <c r="D4" i="7" a="1"/>
  <c r="D4" i="7" s="1"/>
  <c r="K4" i="7" a="1"/>
  <c r="K4" i="7" s="1"/>
  <c r="R4" i="7" a="1"/>
  <c r="R4" i="7" s="1"/>
  <c r="D5" i="7" a="1"/>
  <c r="D5" i="7" s="1"/>
  <c r="K5" i="7" a="1"/>
  <c r="K5" i="7" s="1"/>
  <c r="R5" i="7" a="1"/>
  <c r="R5" i="7" s="1"/>
  <c r="D6" i="7" a="1"/>
  <c r="D6" i="7" s="1"/>
  <c r="D9" i="7" s="1"/>
  <c r="K6" i="7" a="1"/>
  <c r="K6" i="7"/>
  <c r="K9" i="7" s="1"/>
  <c r="R6" i="7" a="1"/>
  <c r="R6" i="7" s="1"/>
  <c r="R9" i="7" s="1"/>
  <c r="D7" i="7" a="1"/>
  <c r="D7" i="7"/>
  <c r="K7" i="7" a="1"/>
  <c r="K7" i="7"/>
  <c r="R7" i="7" a="1"/>
  <c r="R7" i="7"/>
  <c r="D10" i="7" a="1"/>
  <c r="D10" i="7"/>
  <c r="K10" i="7" a="1"/>
  <c r="K10" i="7"/>
  <c r="R10" i="7" a="1"/>
  <c r="R10" i="7"/>
  <c r="D11" i="7" a="1"/>
  <c r="D11" i="7"/>
  <c r="K11" i="7" a="1"/>
  <c r="K11" i="7"/>
  <c r="R11" i="7" a="1"/>
  <c r="R11" i="7"/>
  <c r="D12" i="7" a="1"/>
  <c r="D12" i="7"/>
  <c r="K12" i="7" a="1"/>
  <c r="K12" i="7"/>
  <c r="R12" i="7" a="1"/>
  <c r="R12" i="7"/>
  <c r="D13" i="7" a="1"/>
  <c r="D13" i="7"/>
  <c r="K13" i="7" a="1"/>
  <c r="K13" i="7"/>
  <c r="R13" i="7" a="1"/>
  <c r="R13" i="7"/>
  <c r="D14" i="7" a="1"/>
  <c r="D14" i="7"/>
  <c r="K14" i="7" a="1"/>
  <c r="K14" i="7"/>
  <c r="R14" i="7" a="1"/>
  <c r="R14" i="7"/>
  <c r="D17" i="7" a="1"/>
  <c r="D17" i="7"/>
  <c r="K17" i="7" a="1"/>
  <c r="K17" i="7"/>
  <c r="R17" i="7" a="1"/>
  <c r="R17" i="7"/>
  <c r="D19" i="7" a="1"/>
  <c r="D19" i="7"/>
  <c r="K19" i="7" a="1"/>
  <c r="K19" i="7"/>
  <c r="R19" i="7" a="1"/>
  <c r="R19" i="7"/>
  <c r="D20" i="7" a="1"/>
  <c r="D20" i="7"/>
  <c r="K20" i="7" a="1"/>
  <c r="K20" i="7"/>
  <c r="R20" i="7" a="1"/>
  <c r="R20" i="7"/>
  <c r="D21" i="7" a="1"/>
  <c r="D21" i="7"/>
  <c r="K21" i="7" a="1"/>
  <c r="K21" i="7"/>
  <c r="R21" i="7" a="1"/>
  <c r="R21" i="7"/>
  <c r="AC2" i="6"/>
  <c r="A3"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A209"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A309"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A336" i="6"/>
  <c r="B336" i="6"/>
  <c r="A337" i="6"/>
  <c r="B337" i="6"/>
  <c r="B338" i="6"/>
  <c r="B339" i="6"/>
  <c r="A340" i="6"/>
  <c r="B340" i="6"/>
  <c r="A341" i="6"/>
  <c r="B341" i="6"/>
  <c r="B342" i="6"/>
  <c r="A343"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A437"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A518"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A627"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A653"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50" i="6"/>
  <c r="B751" i="6"/>
  <c r="B752" i="6"/>
  <c r="B753" i="6"/>
  <c r="B754" i="6"/>
  <c r="B755" i="6"/>
  <c r="B756" i="6"/>
  <c r="B757" i="6"/>
  <c r="B758" i="6"/>
  <c r="B759" i="6"/>
  <c r="B760" i="6"/>
  <c r="B761" i="6"/>
  <c r="B762" i="6"/>
  <c r="B763" i="6"/>
  <c r="B764" i="6"/>
  <c r="B765" i="6"/>
  <c r="B766" i="6"/>
  <c r="B767" i="6"/>
  <c r="B768" i="6"/>
  <c r="B769" i="6"/>
  <c r="B770" i="6"/>
  <c r="B771" i="6"/>
  <c r="B772" i="6"/>
  <c r="A773" i="6"/>
  <c r="B773" i="6"/>
  <c r="A774" i="6"/>
  <c r="B774" i="6"/>
  <c r="A775"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A810" i="6"/>
  <c r="B810" i="6"/>
  <c r="B811" i="6"/>
  <c r="B812" i="6"/>
  <c r="B813" i="6"/>
  <c r="B814" i="6"/>
  <c r="B815" i="6"/>
  <c r="B816" i="6"/>
  <c r="B817" i="6"/>
  <c r="B818" i="6"/>
  <c r="B819" i="6"/>
  <c r="B820" i="6"/>
  <c r="B821" i="6"/>
  <c r="B822" i="6"/>
  <c r="B823" i="6"/>
  <c r="B824" i="6"/>
  <c r="B825" i="6"/>
  <c r="A826"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A935"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A981" i="6"/>
  <c r="B981" i="6"/>
  <c r="B982" i="6"/>
  <c r="B983" i="6"/>
  <c r="B984" i="6"/>
  <c r="B985" i="6"/>
  <c r="B986" i="6"/>
  <c r="B987" i="6"/>
  <c r="B988" i="6"/>
  <c r="B989" i="6"/>
  <c r="B990" i="6"/>
  <c r="B991" i="6"/>
  <c r="B992" i="6"/>
  <c r="B993" i="6"/>
  <c r="B994"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A1167" i="6"/>
  <c r="B1167" i="6"/>
  <c r="B1168" i="6"/>
  <c r="B1169" i="6"/>
  <c r="B1170" i="6"/>
  <c r="B1171" i="6"/>
  <c r="B1172" i="6"/>
  <c r="B1173" i="6"/>
  <c r="B1174" i="6"/>
  <c r="B1175" i="6"/>
  <c r="B1176" i="6"/>
  <c r="B1177" i="6"/>
  <c r="B1178" i="6"/>
  <c r="B1179" i="6"/>
  <c r="B1180" i="6"/>
  <c r="B1181" i="6"/>
  <c r="B1182" i="6"/>
  <c r="B1183" i="6"/>
  <c r="B1184" i="6"/>
  <c r="A1185" i="6"/>
  <c r="B1185" i="6"/>
  <c r="A1186" i="6"/>
  <c r="B1186" i="6"/>
  <c r="B1187" i="6"/>
  <c r="B1188" i="6"/>
  <c r="B1189" i="6"/>
  <c r="B1190" i="6"/>
  <c r="B1191" i="6"/>
  <c r="B1192" i="6"/>
  <c r="B1193" i="6"/>
  <c r="A1194"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60" i="6"/>
  <c r="B1361" i="6"/>
  <c r="B1362" i="6"/>
  <c r="B1363" i="6"/>
  <c r="B1364" i="6"/>
  <c r="B1365" i="6"/>
  <c r="B1366" i="6"/>
  <c r="B1367" i="6"/>
  <c r="B1368" i="6"/>
  <c r="B1369" i="6"/>
  <c r="B1370"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H1" i="12"/>
  <c r="BI1" i="12"/>
  <c r="BD2" i="3"/>
  <c r="EL2" i="3"/>
  <c r="EM2" i="3"/>
  <c r="EO2" i="3"/>
  <c r="FD2" i="3" a="1"/>
  <c r="FD2" i="3"/>
  <c r="IH2" i="3" a="1"/>
  <c r="IH2" i="3"/>
  <c r="IJ2" i="3" a="1"/>
  <c r="IJ2" i="3"/>
  <c r="Q15" i="9"/>
  <c r="AA29" i="9"/>
  <c r="AU20" i="9"/>
  <c r="BA20" i="9"/>
  <c r="AI14" i="9"/>
  <c r="AA27" i="10"/>
  <c r="W27" i="10"/>
  <c r="N27" i="10"/>
  <c r="D25" i="10"/>
  <c r="AZ25" i="10"/>
  <c r="AA24" i="10"/>
  <c r="W24" i="10"/>
  <c r="W25" i="10"/>
  <c r="N24" i="10"/>
  <c r="AG25" i="10"/>
  <c r="AG27" i="10"/>
  <c r="AP16" i="10"/>
  <c r="BD19" i="10"/>
  <c r="BB20" i="10"/>
  <c r="BD21" i="10"/>
  <c r="BB22" i="10"/>
  <c r="BB26" i="10"/>
  <c r="BD28" i="10"/>
  <c r="BD30" i="10"/>
  <c r="AP6" i="10"/>
  <c r="AR6" i="10"/>
  <c r="BB19" i="10"/>
  <c r="BD20" i="10"/>
  <c r="BB21" i="10"/>
  <c r="BD22" i="10"/>
  <c r="BB23" i="10"/>
  <c r="BD26" i="10"/>
  <c r="BB28" i="10"/>
  <c r="D16" i="10"/>
  <c r="R19" i="10"/>
  <c r="P20" i="10"/>
  <c r="R21" i="10"/>
  <c r="P22" i="10"/>
  <c r="R23" i="10"/>
  <c r="P26" i="10"/>
  <c r="R28" i="10"/>
  <c r="D5" i="10"/>
  <c r="D6" i="10"/>
  <c r="F6" i="10" s="1"/>
  <c r="P19" i="10"/>
  <c r="R20" i="10"/>
  <c r="P21" i="10"/>
  <c r="R22" i="10"/>
  <c r="P23" i="10"/>
  <c r="R26" i="10"/>
  <c r="P28" i="10"/>
  <c r="AT24" i="10"/>
  <c r="AP24" i="10"/>
  <c r="AG24" i="10"/>
  <c r="AT25" i="10"/>
  <c r="AP25" i="10"/>
  <c r="H25" i="10"/>
  <c r="D14" i="10"/>
  <c r="AR31" i="10"/>
  <c r="L28" i="10"/>
  <c r="F31" i="10"/>
  <c r="AE26" i="10"/>
  <c r="Y27" i="10"/>
  <c r="AX21" i="10"/>
  <c r="L21" i="10"/>
  <c r="F24" i="10"/>
  <c r="AC24" i="10"/>
  <c r="AE20" i="10"/>
  <c r="Y24" i="10"/>
  <c r="Y25" i="10"/>
  <c r="AV25" i="10"/>
  <c r="AV27" i="10"/>
  <c r="AX19" i="10"/>
  <c r="AR27" i="10"/>
  <c r="J25" i="10"/>
  <c r="J27" i="10"/>
  <c r="L19" i="10"/>
  <c r="F25" i="10"/>
  <c r="F27" i="10"/>
  <c r="AI19" i="10"/>
  <c r="AK20" i="10"/>
  <c r="AI21" i="10"/>
  <c r="AI23" i="10"/>
  <c r="AK26" i="10"/>
  <c r="AI28" i="10"/>
  <c r="W5" i="10"/>
  <c r="AA36" i="10" s="1"/>
  <c r="W6" i="10"/>
  <c r="Y6" i="10" s="1"/>
  <c r="AI20" i="10"/>
  <c r="AK21" i="10"/>
  <c r="AI22" i="10"/>
  <c r="AI26" i="10"/>
  <c r="AK28" i="10"/>
  <c r="AE29" i="10"/>
  <c r="AT27" i="10"/>
  <c r="AP27" i="10"/>
  <c r="D27" i="10"/>
  <c r="AX23" i="10"/>
  <c r="L23" i="10"/>
  <c r="AV24" i="10"/>
  <c r="J24" i="10"/>
  <c r="L5" i="10"/>
  <c r="W14" i="10"/>
  <c r="AP14" i="10"/>
  <c r="AE38" i="9"/>
  <c r="AX22" i="10"/>
  <c r="L20" i="10"/>
  <c r="Q12" i="9"/>
  <c r="AX29" i="10"/>
  <c r="L26" i="10"/>
  <c r="AE21" i="10"/>
  <c r="AX26" i="10"/>
  <c r="AE19" i="10"/>
  <c r="K19" i="8"/>
  <c r="I19" i="9"/>
  <c r="I37" i="9"/>
  <c r="AE23" i="10"/>
  <c r="AX20" i="10"/>
  <c r="L29" i="10"/>
  <c r="M37" i="9"/>
  <c r="AI22" i="9"/>
  <c r="J948" i="6"/>
  <c r="A948" i="6"/>
  <c r="G52" i="19"/>
  <c r="J168" i="6"/>
  <c r="A168" i="6"/>
  <c r="G89" i="19"/>
  <c r="G84" i="19"/>
  <c r="G73" i="19"/>
  <c r="G53" i="19"/>
  <c r="G36" i="19"/>
  <c r="G21" i="19"/>
  <c r="G4" i="19"/>
  <c r="J907" i="6"/>
  <c r="A907" i="6"/>
  <c r="J1065" i="6"/>
  <c r="A1065" i="6" s="1"/>
  <c r="J1121" i="6"/>
  <c r="A1121" i="6"/>
  <c r="J1129" i="6"/>
  <c r="A1129" i="6" s="1"/>
  <c r="J1186" i="6"/>
  <c r="J1238" i="6"/>
  <c r="A1238" i="6"/>
  <c r="J1246" i="6"/>
  <c r="A1246" i="6"/>
  <c r="J1302" i="6"/>
  <c r="A1302" i="6"/>
  <c r="J1310" i="6"/>
  <c r="A1310" i="6"/>
  <c r="J1367" i="6"/>
  <c r="A1367" i="6"/>
  <c r="J1376" i="6"/>
  <c r="A1376" i="6"/>
  <c r="G7" i="5"/>
  <c r="J438" i="6"/>
  <c r="A438" i="6" s="1"/>
  <c r="J311" i="6"/>
  <c r="A311" i="6" s="1"/>
  <c r="J393" i="6"/>
  <c r="A393" i="6" s="1"/>
  <c r="J361" i="6"/>
  <c r="A361" i="6" s="1"/>
  <c r="J15" i="6"/>
  <c r="A15" i="6" s="1"/>
  <c r="J467" i="6"/>
  <c r="A467" i="6"/>
  <c r="J447" i="6"/>
  <c r="A447" i="6" s="1"/>
  <c r="J277" i="6"/>
  <c r="A277" i="6"/>
  <c r="J236" i="6"/>
  <c r="A236" i="6" s="1"/>
  <c r="J199" i="6"/>
  <c r="A199" i="6" s="1"/>
  <c r="J166" i="6"/>
  <c r="A166" i="6" s="1"/>
  <c r="J134" i="6"/>
  <c r="A134" i="6"/>
  <c r="J38" i="6"/>
  <c r="A38" i="6" s="1"/>
  <c r="J61" i="6"/>
  <c r="A61" i="6"/>
  <c r="J85" i="6"/>
  <c r="A85" i="6" s="1"/>
  <c r="J93" i="6"/>
  <c r="A93" i="6"/>
  <c r="J117" i="6"/>
  <c r="A117" i="6" s="1"/>
  <c r="J125" i="6"/>
  <c r="A125" i="6" s="1"/>
  <c r="J133" i="6"/>
  <c r="A133" i="6" s="1"/>
  <c r="J157" i="6"/>
  <c r="A157" i="6" s="1"/>
  <c r="J165" i="6"/>
  <c r="A165" i="6" s="1"/>
  <c r="J190" i="6"/>
  <c r="A190" i="6"/>
  <c r="J25" i="6"/>
  <c r="A25" i="6" s="1"/>
  <c r="J35" i="6"/>
  <c r="A35" i="6"/>
  <c r="J47" i="6"/>
  <c r="A47" i="6" s="1"/>
  <c r="J49" i="6"/>
  <c r="A49" i="6" s="1"/>
  <c r="J68" i="6"/>
  <c r="A68" i="6" s="1"/>
  <c r="J72" i="6"/>
  <c r="A72" i="6"/>
  <c r="J76" i="6"/>
  <c r="A76" i="6" s="1"/>
  <c r="J80" i="6"/>
  <c r="A80" i="6"/>
  <c r="J100" i="6"/>
  <c r="A100" i="6" s="1"/>
  <c r="J106" i="6"/>
  <c r="A106" i="6"/>
  <c r="J114" i="6"/>
  <c r="A114" i="6" s="1"/>
  <c r="J140" i="6"/>
  <c r="A140" i="6" s="1"/>
  <c r="J148" i="6"/>
  <c r="A148" i="6" s="1"/>
  <c r="J172" i="6"/>
  <c r="A172" i="6" s="1"/>
  <c r="J180" i="6"/>
  <c r="A180" i="6" s="1"/>
  <c r="J205" i="6"/>
  <c r="A205" i="6"/>
  <c r="J218" i="6"/>
  <c r="A218" i="6" s="1"/>
  <c r="J242" i="6"/>
  <c r="A242" i="6"/>
  <c r="J251" i="6"/>
  <c r="A251" i="6" s="1"/>
  <c r="J283" i="6"/>
  <c r="A283" i="6" s="1"/>
  <c r="J291" i="6"/>
  <c r="A291" i="6" s="1"/>
  <c r="J453" i="6"/>
  <c r="A453" i="6"/>
  <c r="J461" i="6"/>
  <c r="A461" i="6" s="1"/>
  <c r="J469" i="6"/>
  <c r="A469" i="6"/>
  <c r="J477" i="6"/>
  <c r="A477" i="6" s="1"/>
  <c r="J485" i="6"/>
  <c r="A485" i="6"/>
  <c r="J28" i="6"/>
  <c r="A28" i="6" s="1"/>
  <c r="J21" i="6"/>
  <c r="A21" i="6" s="1"/>
  <c r="J347" i="6"/>
  <c r="A347" i="6" s="1"/>
  <c r="J355" i="6"/>
  <c r="A355" i="6" s="1"/>
  <c r="J363" i="6"/>
  <c r="A363" i="6" s="1"/>
  <c r="J370" i="6"/>
  <c r="A370" i="6"/>
  <c r="J379" i="6"/>
  <c r="A379" i="6" s="1"/>
  <c r="J387" i="6"/>
  <c r="A387" i="6"/>
  <c r="J395" i="6"/>
  <c r="A395" i="6" s="1"/>
  <c r="J444" i="6"/>
  <c r="A444" i="6" s="1"/>
  <c r="J5" i="6"/>
  <c r="A5" i="6" s="1"/>
  <c r="J210" i="6"/>
  <c r="A210" i="6"/>
  <c r="J313" i="6"/>
  <c r="A313" i="6" s="1"/>
  <c r="J321" i="6"/>
  <c r="A321" i="6"/>
  <c r="J329" i="6"/>
  <c r="A329" i="6" s="1"/>
  <c r="J338" i="6"/>
  <c r="A338" i="6"/>
  <c r="J440" i="6"/>
  <c r="A440" i="6" s="1"/>
  <c r="G59" i="5"/>
  <c r="G43" i="5"/>
  <c r="G27" i="5"/>
  <c r="G11" i="5"/>
  <c r="G97" i="19"/>
  <c r="G92" i="19"/>
  <c r="G81" i="19"/>
  <c r="G76" i="19"/>
  <c r="G65" i="19"/>
  <c r="G60" i="19"/>
  <c r="G57" i="19"/>
  <c r="G49" i="19"/>
  <c r="G44" i="19"/>
  <c r="G41" i="19"/>
  <c r="G33" i="19"/>
  <c r="G28" i="19"/>
  <c r="G25" i="19"/>
  <c r="G17" i="19"/>
  <c r="G12" i="19"/>
  <c r="G9" i="19"/>
  <c r="G101" i="19"/>
  <c r="G99" i="19"/>
  <c r="G98" i="19"/>
  <c r="G96" i="19"/>
  <c r="G95" i="19"/>
  <c r="G94" i="19"/>
  <c r="G93" i="19"/>
  <c r="G91" i="19"/>
  <c r="G90" i="19"/>
  <c r="G88" i="19"/>
  <c r="G87" i="19"/>
  <c r="G86" i="19"/>
  <c r="G85" i="19"/>
  <c r="G83" i="19"/>
  <c r="G82" i="19"/>
  <c r="G80" i="19"/>
  <c r="G79" i="19"/>
  <c r="G78" i="19"/>
  <c r="G77" i="19"/>
  <c r="G75" i="19"/>
  <c r="G74" i="19"/>
  <c r="G72" i="19"/>
  <c r="G71" i="19"/>
  <c r="G70" i="19"/>
  <c r="G69" i="19"/>
  <c r="G67" i="19"/>
  <c r="G66" i="19"/>
  <c r="G64" i="19"/>
  <c r="G63" i="19"/>
  <c r="G62" i="19"/>
  <c r="G59" i="19"/>
  <c r="G58" i="19"/>
  <c r="G56" i="19"/>
  <c r="G55" i="19"/>
  <c r="G54" i="19"/>
  <c r="G51" i="19"/>
  <c r="G50" i="19"/>
  <c r="G48" i="19"/>
  <c r="G47" i="19"/>
  <c r="G46" i="19"/>
  <c r="G42" i="19"/>
  <c r="G43" i="19"/>
  <c r="G40" i="19"/>
  <c r="G39" i="19"/>
  <c r="G38" i="19"/>
  <c r="G35" i="19"/>
  <c r="G34" i="19"/>
  <c r="G32" i="19"/>
  <c r="G31" i="19"/>
  <c r="G30" i="19"/>
  <c r="G27" i="19"/>
  <c r="G26" i="19"/>
  <c r="G24" i="19"/>
  <c r="G23" i="19"/>
  <c r="G22" i="19"/>
  <c r="G19" i="19"/>
  <c r="G18" i="19"/>
  <c r="G16" i="19"/>
  <c r="G15" i="19"/>
  <c r="G14" i="19"/>
  <c r="G11" i="19"/>
  <c r="G10" i="19"/>
  <c r="G8" i="19"/>
  <c r="G2" i="19"/>
  <c r="G7" i="19"/>
  <c r="G6" i="19"/>
  <c r="G3" i="19"/>
  <c r="J1426" i="6"/>
  <c r="A1426" i="6"/>
  <c r="J400" i="6"/>
  <c r="A400" i="6"/>
  <c r="J401" i="6"/>
  <c r="A401" i="6"/>
  <c r="J403" i="6"/>
  <c r="A403" i="6"/>
  <c r="J404" i="6"/>
  <c r="A404" i="6"/>
  <c r="J405" i="6"/>
  <c r="A405" i="6"/>
  <c r="J406" i="6"/>
  <c r="A406" i="6"/>
  <c r="J407" i="6"/>
  <c r="A407" i="6"/>
  <c r="J408" i="6"/>
  <c r="A408" i="6"/>
  <c r="J409" i="6"/>
  <c r="A409" i="6"/>
  <c r="J410" i="6"/>
  <c r="A410" i="6"/>
  <c r="J411" i="6"/>
  <c r="A411" i="6"/>
  <c r="J412" i="6"/>
  <c r="A412" i="6"/>
  <c r="J413" i="6"/>
  <c r="A413" i="6"/>
  <c r="J414" i="6"/>
  <c r="A414" i="6"/>
  <c r="J415" i="6"/>
  <c r="A415" i="6"/>
  <c r="J416" i="6"/>
  <c r="A416" i="6"/>
  <c r="J417" i="6"/>
  <c r="A417" i="6"/>
  <c r="J418" i="6"/>
  <c r="A418" i="6"/>
  <c r="J419" i="6"/>
  <c r="A419" i="6"/>
  <c r="J420" i="6"/>
  <c r="A420" i="6"/>
  <c r="J421" i="6"/>
  <c r="A421" i="6"/>
  <c r="J422" i="6"/>
  <c r="A422" i="6"/>
  <c r="J423" i="6"/>
  <c r="A423" i="6"/>
  <c r="J424" i="6"/>
  <c r="A424" i="6"/>
  <c r="J425" i="6"/>
  <c r="A425" i="6"/>
  <c r="J426" i="6"/>
  <c r="A426" i="6"/>
  <c r="J427" i="6"/>
  <c r="A427" i="6"/>
  <c r="J428" i="6"/>
  <c r="A428" i="6"/>
  <c r="J429" i="6"/>
  <c r="A429" i="6"/>
  <c r="J430" i="6"/>
  <c r="A430" i="6"/>
  <c r="J431" i="6"/>
  <c r="A431" i="6"/>
  <c r="J432" i="6"/>
  <c r="A432" i="6"/>
  <c r="J433" i="6"/>
  <c r="A433" i="6"/>
  <c r="J434" i="6"/>
  <c r="A434" i="6"/>
  <c r="J435" i="6"/>
  <c r="A435" i="6"/>
  <c r="J436" i="6"/>
  <c r="A436" i="6"/>
  <c r="J490" i="6"/>
  <c r="A490" i="6"/>
  <c r="J491" i="6"/>
  <c r="A491" i="6"/>
  <c r="J492" i="6"/>
  <c r="A492" i="6"/>
  <c r="J493" i="6"/>
  <c r="A493" i="6"/>
  <c r="J494" i="6"/>
  <c r="A494" i="6"/>
  <c r="J495" i="6"/>
  <c r="A495" i="6"/>
  <c r="J496" i="6"/>
  <c r="A496" i="6"/>
  <c r="J497" i="6"/>
  <c r="A497" i="6"/>
  <c r="J498" i="6"/>
  <c r="A498" i="6"/>
  <c r="J499" i="6"/>
  <c r="A499" i="6"/>
  <c r="J500" i="6"/>
  <c r="A500" i="6"/>
  <c r="J501" i="6"/>
  <c r="A501" i="6"/>
  <c r="J502" i="6"/>
  <c r="A502" i="6"/>
  <c r="J503" i="6"/>
  <c r="A503" i="6"/>
  <c r="J504" i="6"/>
  <c r="A504" i="6"/>
  <c r="J505" i="6"/>
  <c r="A505" i="6"/>
  <c r="J506" i="6"/>
  <c r="A506" i="6"/>
  <c r="J507" i="6"/>
  <c r="A507" i="6"/>
  <c r="J518" i="6"/>
  <c r="J519" i="6"/>
  <c r="A519" i="6" s="1"/>
  <c r="J520" i="6"/>
  <c r="A520" i="6"/>
  <c r="J521" i="6"/>
  <c r="A521" i="6" s="1"/>
  <c r="J522" i="6"/>
  <c r="A522" i="6"/>
  <c r="J523" i="6"/>
  <c r="A523" i="6" s="1"/>
  <c r="J524" i="6"/>
  <c r="A524" i="6"/>
  <c r="J525" i="6"/>
  <c r="A525" i="6" s="1"/>
  <c r="J526" i="6"/>
  <c r="A526" i="6" s="1"/>
  <c r="J527" i="6"/>
  <c r="A527" i="6" s="1"/>
  <c r="J528" i="6"/>
  <c r="A528" i="6" s="1"/>
  <c r="J529" i="6"/>
  <c r="A529" i="6" s="1"/>
  <c r="J546" i="6"/>
  <c r="A546" i="6"/>
  <c r="J547" i="6"/>
  <c r="A547" i="6" s="1"/>
  <c r="J548" i="6"/>
  <c r="A548" i="6"/>
  <c r="J549" i="6"/>
  <c r="A549" i="6" s="1"/>
  <c r="J550" i="6"/>
  <c r="A550" i="6" s="1"/>
  <c r="J551" i="6"/>
  <c r="A551" i="6" s="1"/>
  <c r="J552" i="6"/>
  <c r="A552" i="6"/>
  <c r="J553" i="6"/>
  <c r="A553" i="6" s="1"/>
  <c r="J554" i="6"/>
  <c r="A554" i="6"/>
  <c r="J555" i="6"/>
  <c r="A555" i="6" s="1"/>
  <c r="J556" i="6"/>
  <c r="A556" i="6"/>
  <c r="J557" i="6"/>
  <c r="A557" i="6" s="1"/>
  <c r="J558" i="6"/>
  <c r="A558" i="6" s="1"/>
  <c r="J559" i="6"/>
  <c r="A559" i="6" s="1"/>
  <c r="J560" i="6"/>
  <c r="A560" i="6" s="1"/>
  <c r="J561" i="6"/>
  <c r="A561" i="6" s="1"/>
  <c r="J578" i="6"/>
  <c r="A578" i="6"/>
  <c r="J579" i="6"/>
  <c r="A579" i="6" s="1"/>
  <c r="J580" i="6"/>
  <c r="A580" i="6"/>
  <c r="J581" i="6"/>
  <c r="A581" i="6" s="1"/>
  <c r="J582" i="6"/>
  <c r="A582" i="6"/>
  <c r="J583" i="6"/>
  <c r="A583" i="6" s="1"/>
  <c r="J584" i="6"/>
  <c r="A584" i="6"/>
  <c r="J585" i="6"/>
  <c r="A585" i="6" s="1"/>
  <c r="J586" i="6"/>
  <c r="A586" i="6"/>
  <c r="J587" i="6"/>
  <c r="A587" i="6" s="1"/>
  <c r="J588" i="6"/>
  <c r="A588" i="6"/>
  <c r="J589" i="6"/>
  <c r="A589" i="6" s="1"/>
  <c r="J590" i="6"/>
  <c r="A590" i="6"/>
  <c r="J591" i="6"/>
  <c r="A591" i="6" s="1"/>
  <c r="J592" i="6"/>
  <c r="A592" i="6"/>
  <c r="J609" i="6"/>
  <c r="A609" i="6" s="1"/>
  <c r="J610" i="6"/>
  <c r="A610" i="6"/>
  <c r="J611" i="6"/>
  <c r="A611" i="6" s="1"/>
  <c r="J612" i="6"/>
  <c r="A612" i="6"/>
  <c r="J613" i="6"/>
  <c r="A613" i="6" s="1"/>
  <c r="J614" i="6"/>
  <c r="A614" i="6"/>
  <c r="J615" i="6"/>
  <c r="A615" i="6" s="1"/>
  <c r="J616" i="6"/>
  <c r="A616" i="6"/>
  <c r="J617" i="6"/>
  <c r="A617" i="6" s="1"/>
  <c r="J618" i="6"/>
  <c r="A618" i="6"/>
  <c r="J619" i="6"/>
  <c r="A619" i="6" s="1"/>
  <c r="J620" i="6"/>
  <c r="A620" i="6"/>
  <c r="J621" i="6"/>
  <c r="A621" i="6" s="1"/>
  <c r="J622" i="6"/>
  <c r="A622" i="6"/>
  <c r="J623" i="6"/>
  <c r="A623" i="6" s="1"/>
  <c r="J624" i="6"/>
  <c r="A624" i="6"/>
  <c r="J627" i="6"/>
  <c r="J628" i="6"/>
  <c r="A628" i="6"/>
  <c r="J629" i="6"/>
  <c r="A629" i="6"/>
  <c r="J630" i="6"/>
  <c r="A630" i="6"/>
  <c r="J647" i="6"/>
  <c r="A647" i="6"/>
  <c r="J648" i="6"/>
  <c r="A648" i="6"/>
  <c r="J649" i="6"/>
  <c r="A649" i="6"/>
  <c r="J650" i="6"/>
  <c r="A650" i="6"/>
  <c r="J651" i="6"/>
  <c r="A651" i="6"/>
  <c r="J652" i="6"/>
  <c r="A652" i="6"/>
  <c r="J661" i="6"/>
  <c r="A661" i="6"/>
  <c r="J662" i="6"/>
  <c r="A662" i="6"/>
  <c r="J663" i="6"/>
  <c r="A663" i="6"/>
  <c r="J664" i="6"/>
  <c r="A664" i="6"/>
  <c r="J665" i="6"/>
  <c r="A665" i="6"/>
  <c r="J666" i="6"/>
  <c r="A666" i="6"/>
  <c r="J667" i="6"/>
  <c r="A667" i="6"/>
  <c r="J668" i="6"/>
  <c r="A668" i="6"/>
  <c r="J669" i="6"/>
  <c r="A669" i="6"/>
  <c r="J670" i="6"/>
  <c r="A670" i="6"/>
  <c r="J671" i="6"/>
  <c r="A671" i="6"/>
  <c r="J672" i="6"/>
  <c r="A672" i="6"/>
  <c r="J673" i="6"/>
  <c r="A673" i="6"/>
  <c r="J674" i="6"/>
  <c r="A674" i="6"/>
  <c r="J675" i="6"/>
  <c r="A675" i="6"/>
  <c r="J676" i="6"/>
  <c r="A676" i="6"/>
  <c r="J693" i="6"/>
  <c r="A693" i="6"/>
  <c r="J694" i="6"/>
  <c r="A694" i="6"/>
  <c r="J695" i="6"/>
  <c r="A695" i="6"/>
  <c r="J696" i="6"/>
  <c r="A696" i="6"/>
  <c r="J697" i="6"/>
  <c r="A697" i="6"/>
  <c r="J698" i="6"/>
  <c r="A698" i="6"/>
  <c r="J699" i="6"/>
  <c r="A699" i="6"/>
  <c r="J700" i="6"/>
  <c r="A700" i="6"/>
  <c r="J701" i="6"/>
  <c r="A701" i="6"/>
  <c r="J702" i="6"/>
  <c r="A702" i="6"/>
  <c r="J703" i="6"/>
  <c r="A703" i="6"/>
  <c r="J704" i="6"/>
  <c r="A704" i="6"/>
  <c r="J705" i="6"/>
  <c r="A705" i="6"/>
  <c r="J706" i="6"/>
  <c r="A706" i="6"/>
  <c r="J707" i="6"/>
  <c r="A707" i="6"/>
  <c r="J708" i="6"/>
  <c r="A708" i="6"/>
  <c r="J726" i="6"/>
  <c r="A726" i="6"/>
  <c r="J727" i="6"/>
  <c r="A727" i="6"/>
  <c r="J728" i="6"/>
  <c r="A728" i="6"/>
  <c r="J729" i="6"/>
  <c r="A729" i="6"/>
  <c r="J730" i="6"/>
  <c r="A730" i="6"/>
  <c r="J731" i="6"/>
  <c r="A731" i="6"/>
  <c r="J732" i="6"/>
  <c r="A732" i="6"/>
  <c r="J733" i="6"/>
  <c r="A733" i="6"/>
  <c r="J734" i="6"/>
  <c r="A734" i="6"/>
  <c r="J735" i="6"/>
  <c r="A735" i="6" s="1"/>
  <c r="J736" i="6"/>
  <c r="A736" i="6" s="1"/>
  <c r="J737" i="6"/>
  <c r="A737" i="6" s="1"/>
  <c r="J738" i="6"/>
  <c r="A738" i="6"/>
  <c r="J739" i="6"/>
  <c r="A739" i="6" s="1"/>
  <c r="J740" i="6"/>
  <c r="A740" i="6" s="1"/>
  <c r="J741" i="6"/>
  <c r="A741" i="6" s="1"/>
  <c r="J760" i="6"/>
  <c r="A760" i="6"/>
  <c r="J761" i="6"/>
  <c r="A761" i="6" s="1"/>
  <c r="J762" i="6"/>
  <c r="A762" i="6" s="1"/>
  <c r="J763" i="6"/>
  <c r="A763" i="6" s="1"/>
  <c r="J764" i="6"/>
  <c r="A764" i="6"/>
  <c r="J765" i="6"/>
  <c r="A765" i="6" s="1"/>
  <c r="J766" i="6"/>
  <c r="A766" i="6" s="1"/>
  <c r="J767" i="6"/>
  <c r="A767" i="6" s="1"/>
  <c r="J768" i="6"/>
  <c r="A768" i="6"/>
  <c r="J769" i="6"/>
  <c r="A769" i="6" s="1"/>
  <c r="J770" i="6"/>
  <c r="A770" i="6" s="1"/>
  <c r="J771" i="6"/>
  <c r="A771" i="6" s="1"/>
  <c r="J772" i="6"/>
  <c r="A772" i="6"/>
  <c r="J774" i="6"/>
  <c r="J788" i="6"/>
  <c r="A788" i="6"/>
  <c r="J789" i="6"/>
  <c r="A789" i="6" s="1"/>
  <c r="J790" i="6"/>
  <c r="A790" i="6"/>
  <c r="J791" i="6"/>
  <c r="A791" i="6" s="1"/>
  <c r="J792" i="6"/>
  <c r="A792" i="6"/>
  <c r="J793" i="6"/>
  <c r="A793" i="6" s="1"/>
  <c r="J794" i="6"/>
  <c r="A794" i="6"/>
  <c r="J795" i="6"/>
  <c r="A795" i="6" s="1"/>
  <c r="J796" i="6"/>
  <c r="A796" i="6"/>
  <c r="J797" i="6"/>
  <c r="A797" i="6" s="1"/>
  <c r="J798" i="6"/>
  <c r="A798" i="6"/>
  <c r="J799" i="6"/>
  <c r="A799" i="6" s="1"/>
  <c r="J800" i="6"/>
  <c r="A800" i="6"/>
  <c r="J801" i="6"/>
  <c r="A801" i="6" s="1"/>
  <c r="J802" i="6"/>
  <c r="A802" i="6"/>
  <c r="J803" i="6"/>
  <c r="A803" i="6" s="1"/>
  <c r="J810" i="6"/>
  <c r="J811" i="6"/>
  <c r="A811" i="6"/>
  <c r="J812" i="6"/>
  <c r="A812" i="6" s="1"/>
  <c r="J813" i="6"/>
  <c r="A813" i="6" s="1"/>
  <c r="J814" i="6"/>
  <c r="A814" i="6" s="1"/>
  <c r="J815" i="6"/>
  <c r="A815" i="6"/>
  <c r="J816" i="6"/>
  <c r="A816" i="6" s="1"/>
  <c r="J817" i="6"/>
  <c r="A817" i="6" s="1"/>
  <c r="J826" i="6"/>
  <c r="J827" i="6"/>
  <c r="A827" i="6"/>
  <c r="J828" i="6"/>
  <c r="A828" i="6" s="1"/>
  <c r="J829" i="6"/>
  <c r="A829" i="6"/>
  <c r="J830" i="6"/>
  <c r="A830" i="6" s="1"/>
  <c r="J831" i="6"/>
  <c r="A831" i="6"/>
  <c r="J832" i="6"/>
  <c r="A832" i="6" s="1"/>
  <c r="J833" i="6"/>
  <c r="A833" i="6"/>
  <c r="J834" i="6"/>
  <c r="A834" i="6" s="1"/>
  <c r="J835" i="6"/>
  <c r="A835" i="6"/>
  <c r="J852" i="6"/>
  <c r="A852" i="6" s="1"/>
  <c r="J853" i="6"/>
  <c r="A853" i="6"/>
  <c r="J854" i="6"/>
  <c r="A854" i="6" s="1"/>
  <c r="J855" i="6"/>
  <c r="A855" i="6"/>
  <c r="J856" i="6"/>
  <c r="A856" i="6" s="1"/>
  <c r="J857" i="6"/>
  <c r="A857" i="6"/>
  <c r="J858" i="6"/>
  <c r="A858" i="6" s="1"/>
  <c r="J859" i="6"/>
  <c r="A859" i="6"/>
  <c r="J860" i="6"/>
  <c r="A860" i="6" s="1"/>
  <c r="J861" i="6"/>
  <c r="A861" i="6" s="1"/>
  <c r="J862" i="6"/>
  <c r="A862" i="6" s="1"/>
  <c r="J863" i="6"/>
  <c r="A863" i="6"/>
  <c r="J864" i="6"/>
  <c r="A864" i="6" s="1"/>
  <c r="J865" i="6"/>
  <c r="A865" i="6" s="1"/>
  <c r="J866" i="6"/>
  <c r="A866" i="6" s="1"/>
  <c r="J867" i="6"/>
  <c r="A867" i="6"/>
  <c r="J884" i="6"/>
  <c r="A884" i="6" s="1"/>
  <c r="J885" i="6"/>
  <c r="A885" i="6" s="1"/>
  <c r="J886" i="6"/>
  <c r="A886" i="6" s="1"/>
  <c r="J887" i="6"/>
  <c r="A887" i="6"/>
  <c r="J888" i="6"/>
  <c r="A888" i="6" s="1"/>
  <c r="J890" i="6"/>
  <c r="A890" i="6" s="1"/>
  <c r="J891" i="6"/>
  <c r="A891" i="6" s="1"/>
  <c r="J191" i="6"/>
  <c r="A191" i="6"/>
  <c r="J192" i="6"/>
  <c r="A192" i="6" s="1"/>
  <c r="J193" i="6"/>
  <c r="A193" i="6" s="1"/>
  <c r="J194" i="6"/>
  <c r="A194" i="6" s="1"/>
  <c r="J195" i="6"/>
  <c r="A195" i="6"/>
  <c r="J196" i="6"/>
  <c r="A196" i="6" s="1"/>
  <c r="J197" i="6"/>
  <c r="A197" i="6" s="1"/>
  <c r="J198" i="6"/>
  <c r="A198" i="6" s="1"/>
  <c r="J220" i="6"/>
  <c r="A220" i="6"/>
  <c r="J221" i="6"/>
  <c r="A221" i="6" s="1"/>
  <c r="J222" i="6"/>
  <c r="A222" i="6" s="1"/>
  <c r="J223" i="6"/>
  <c r="A223" i="6" s="1"/>
  <c r="J224" i="6"/>
  <c r="A224" i="6"/>
  <c r="J225" i="6"/>
  <c r="A225" i="6" s="1"/>
  <c r="J226" i="6"/>
  <c r="A226" i="6" s="1"/>
  <c r="J227" i="6"/>
  <c r="A227" i="6" s="1"/>
  <c r="J228" i="6"/>
  <c r="A228" i="6"/>
  <c r="J229" i="6"/>
  <c r="A229" i="6" s="1"/>
  <c r="J230" i="6"/>
  <c r="A230" i="6" s="1"/>
  <c r="J231" i="6"/>
  <c r="A231" i="6" s="1"/>
  <c r="J232" i="6"/>
  <c r="A232" i="6"/>
  <c r="J233" i="6"/>
  <c r="A233" i="6" s="1"/>
  <c r="J234" i="6"/>
  <c r="A234" i="6" s="1"/>
  <c r="J235" i="6"/>
  <c r="A235" i="6" s="1"/>
  <c r="J253" i="6"/>
  <c r="A253" i="6"/>
  <c r="J254" i="6"/>
  <c r="A254" i="6" s="1"/>
  <c r="J255" i="6"/>
  <c r="A255" i="6" s="1"/>
  <c r="J256" i="6"/>
  <c r="A256" i="6" s="1"/>
  <c r="J257" i="6"/>
  <c r="A257" i="6"/>
  <c r="J258" i="6"/>
  <c r="A258" i="6" s="1"/>
  <c r="J259" i="6"/>
  <c r="A259" i="6" s="1"/>
  <c r="J260" i="6"/>
  <c r="A260" i="6" s="1"/>
  <c r="J261" i="6"/>
  <c r="A261" i="6"/>
  <c r="J262" i="6"/>
  <c r="A262" i="6" s="1"/>
  <c r="J263" i="6"/>
  <c r="A263" i="6" s="1"/>
  <c r="J264" i="6"/>
  <c r="A264" i="6" s="1"/>
  <c r="J265" i="6"/>
  <c r="A265" i="6"/>
  <c r="J266" i="6"/>
  <c r="A266" i="6" s="1"/>
  <c r="J267" i="6"/>
  <c r="A267" i="6" s="1"/>
  <c r="J268" i="6"/>
  <c r="A268" i="6" s="1"/>
  <c r="J269" i="6"/>
  <c r="A269" i="6"/>
  <c r="J270" i="6"/>
  <c r="A270" i="6" s="1"/>
  <c r="J271" i="6"/>
  <c r="A271" i="6" s="1"/>
  <c r="J272" i="6"/>
  <c r="A272" i="6" s="1"/>
  <c r="J273" i="6"/>
  <c r="A273" i="6"/>
  <c r="J274" i="6"/>
  <c r="A274" i="6" s="1"/>
  <c r="J275" i="6"/>
  <c r="A275" i="6" s="1"/>
  <c r="J276" i="6"/>
  <c r="A276" i="6" s="1"/>
  <c r="J293" i="6"/>
  <c r="A293" i="6"/>
  <c r="J294" i="6"/>
  <c r="A294" i="6" s="1"/>
  <c r="J295" i="6"/>
  <c r="A295" i="6" s="1"/>
  <c r="J296" i="6"/>
  <c r="A296" i="6" s="1"/>
  <c r="J297" i="6"/>
  <c r="A297" i="6"/>
  <c r="J298" i="6"/>
  <c r="A298" i="6" s="1"/>
  <c r="J299" i="6"/>
  <c r="A299" i="6" s="1"/>
  <c r="J300" i="6"/>
  <c r="A300" i="6" s="1"/>
  <c r="J301" i="6"/>
  <c r="A301" i="6"/>
  <c r="J302" i="6"/>
  <c r="A302" i="6" s="1"/>
  <c r="J303" i="6"/>
  <c r="A303" i="6" s="1"/>
  <c r="J304" i="6"/>
  <c r="A304" i="6" s="1"/>
  <c r="J305" i="6"/>
  <c r="A305" i="6"/>
  <c r="J306" i="6"/>
  <c r="A306" i="6"/>
  <c r="J307" i="6"/>
  <c r="A307" i="6"/>
  <c r="J308" i="6"/>
  <c r="A308" i="6"/>
  <c r="J508" i="6"/>
  <c r="A508" i="6"/>
  <c r="J509" i="6"/>
  <c r="A509" i="6"/>
  <c r="J510" i="6"/>
  <c r="A510" i="6"/>
  <c r="J511" i="6"/>
  <c r="A511" i="6"/>
  <c r="J512" i="6"/>
  <c r="A512" i="6"/>
  <c r="J513" i="6"/>
  <c r="A513" i="6"/>
  <c r="J514" i="6"/>
  <c r="A514" i="6"/>
  <c r="J515" i="6"/>
  <c r="A515" i="6"/>
  <c r="J516" i="6"/>
  <c r="A516" i="6"/>
  <c r="J517" i="6"/>
  <c r="A517" i="6"/>
  <c r="J530" i="6"/>
  <c r="A530" i="6"/>
  <c r="J531" i="6"/>
  <c r="A531" i="6"/>
  <c r="J532" i="6"/>
  <c r="A532" i="6"/>
  <c r="J533" i="6"/>
  <c r="A533" i="6"/>
  <c r="J534" i="6"/>
  <c r="A534" i="6"/>
  <c r="J535" i="6"/>
  <c r="A535" i="6"/>
  <c r="J536" i="6"/>
  <c r="A536" i="6"/>
  <c r="J537" i="6"/>
  <c r="A537" i="6"/>
  <c r="J538" i="6"/>
  <c r="A538" i="6"/>
  <c r="J539" i="6"/>
  <c r="A539" i="6"/>
  <c r="J540" i="6"/>
  <c r="A540" i="6"/>
  <c r="J541" i="6"/>
  <c r="A541" i="6"/>
  <c r="J542" i="6"/>
  <c r="A542" i="6"/>
  <c r="J543" i="6"/>
  <c r="A543" i="6"/>
  <c r="J544" i="6"/>
  <c r="A544" i="6"/>
  <c r="J545" i="6"/>
  <c r="A545" i="6"/>
  <c r="J593" i="6"/>
  <c r="A593" i="6"/>
  <c r="J594" i="6"/>
  <c r="A594" i="6"/>
  <c r="J595" i="6"/>
  <c r="A595" i="6"/>
  <c r="J596" i="6"/>
  <c r="A596" i="6"/>
  <c r="J597" i="6"/>
  <c r="A597" i="6"/>
  <c r="J598" i="6"/>
  <c r="A598" i="6"/>
  <c r="J599" i="6"/>
  <c r="A599" i="6"/>
  <c r="J600" i="6"/>
  <c r="A600" i="6"/>
  <c r="J601" i="6"/>
  <c r="A601" i="6"/>
  <c r="J602" i="6"/>
  <c r="A602" i="6"/>
  <c r="J603" i="6"/>
  <c r="A603" i="6"/>
  <c r="J604" i="6"/>
  <c r="A604" i="6" s="1"/>
  <c r="J605" i="6"/>
  <c r="A605" i="6"/>
  <c r="J606" i="6"/>
  <c r="A606" i="6" s="1"/>
  <c r="J607" i="6"/>
  <c r="A607" i="6"/>
  <c r="J608" i="6"/>
  <c r="A608" i="6" s="1"/>
  <c r="J653" i="6"/>
  <c r="J654" i="6"/>
  <c r="A654" i="6" s="1"/>
  <c r="J655" i="6"/>
  <c r="A655" i="6"/>
  <c r="J656" i="6"/>
  <c r="A656" i="6" s="1"/>
  <c r="J657" i="6"/>
  <c r="A657" i="6"/>
  <c r="J658" i="6"/>
  <c r="A658" i="6" s="1"/>
  <c r="J659" i="6"/>
  <c r="A659" i="6"/>
  <c r="J660" i="6"/>
  <c r="A660" i="6" s="1"/>
  <c r="J709" i="6"/>
  <c r="A709" i="6"/>
  <c r="J710" i="6"/>
  <c r="A710" i="6" s="1"/>
  <c r="J711" i="6"/>
  <c r="A711" i="6"/>
  <c r="J712" i="6"/>
  <c r="A712" i="6" s="1"/>
  <c r="J713" i="6"/>
  <c r="A713" i="6"/>
  <c r="J714" i="6"/>
  <c r="A714" i="6" s="1"/>
  <c r="J716" i="6"/>
  <c r="A716" i="6"/>
  <c r="J717" i="6"/>
  <c r="A717" i="6" s="1"/>
  <c r="J718" i="6"/>
  <c r="A718" i="6"/>
  <c r="J719" i="6"/>
  <c r="A719" i="6" s="1"/>
  <c r="J720" i="6"/>
  <c r="A720" i="6"/>
  <c r="J721" i="6"/>
  <c r="A721" i="6" s="1"/>
  <c r="J722" i="6"/>
  <c r="A722" i="6"/>
  <c r="J723" i="6"/>
  <c r="A723" i="6" s="1"/>
  <c r="J724" i="6"/>
  <c r="A724" i="6"/>
  <c r="J725" i="6"/>
  <c r="A725" i="6" s="1"/>
  <c r="J775" i="6"/>
  <c r="J776" i="6"/>
  <c r="A776" i="6"/>
  <c r="J777" i="6"/>
  <c r="A777" i="6"/>
  <c r="J778" i="6"/>
  <c r="A778" i="6"/>
  <c r="J779" i="6"/>
  <c r="A779" i="6"/>
  <c r="J780" i="6"/>
  <c r="A780" i="6"/>
  <c r="J781" i="6"/>
  <c r="A781" i="6"/>
  <c r="J782" i="6"/>
  <c r="A782" i="6"/>
  <c r="J783" i="6"/>
  <c r="A783" i="6"/>
  <c r="J784" i="6"/>
  <c r="A784" i="6"/>
  <c r="J785" i="6"/>
  <c r="A785" i="6"/>
  <c r="J786" i="6"/>
  <c r="A786" i="6"/>
  <c r="J787" i="6"/>
  <c r="A787" i="6"/>
  <c r="J868" i="6"/>
  <c r="A868" i="6"/>
  <c r="J869" i="6"/>
  <c r="A869" i="6"/>
  <c r="J870" i="6"/>
  <c r="A870" i="6"/>
  <c r="J871" i="6"/>
  <c r="A871" i="6"/>
  <c r="J872" i="6"/>
  <c r="A872" i="6"/>
  <c r="J873" i="6"/>
  <c r="A873" i="6" s="1"/>
  <c r="J874" i="6"/>
  <c r="A874" i="6"/>
  <c r="J875" i="6"/>
  <c r="A875" i="6" s="1"/>
  <c r="J876" i="6"/>
  <c r="A876" i="6"/>
  <c r="J877" i="6"/>
  <c r="A877" i="6" s="1"/>
  <c r="J878" i="6"/>
  <c r="A878" i="6"/>
  <c r="J879" i="6"/>
  <c r="A879" i="6" s="1"/>
  <c r="J880" i="6"/>
  <c r="A880" i="6"/>
  <c r="J881" i="6"/>
  <c r="A881" i="6" s="1"/>
  <c r="J882" i="6"/>
  <c r="A882" i="6"/>
  <c r="J883" i="6"/>
  <c r="A883" i="6" s="1"/>
  <c r="J892" i="6"/>
  <c r="A892" i="6"/>
  <c r="J893" i="6"/>
  <c r="A893" i="6" s="1"/>
  <c r="J894" i="6"/>
  <c r="A894" i="6"/>
  <c r="J895" i="6"/>
  <c r="A895" i="6" s="1"/>
  <c r="J896" i="6"/>
  <c r="A896" i="6"/>
  <c r="J897" i="6"/>
  <c r="A897" i="6" s="1"/>
  <c r="J898" i="6"/>
  <c r="A898" i="6"/>
  <c r="J899" i="6"/>
  <c r="A899" i="6" s="1"/>
  <c r="J916" i="6"/>
  <c r="A916" i="6"/>
  <c r="J917" i="6"/>
  <c r="A917" i="6" s="1"/>
  <c r="J918" i="6"/>
  <c r="A918" i="6"/>
  <c r="J919" i="6"/>
  <c r="A919" i="6" s="1"/>
  <c r="J920" i="6"/>
  <c r="A920" i="6"/>
  <c r="J921" i="6"/>
  <c r="A921" i="6" s="1"/>
  <c r="J922" i="6"/>
  <c r="A922" i="6"/>
  <c r="J923" i="6"/>
  <c r="A923" i="6" s="1"/>
  <c r="J924" i="6"/>
  <c r="A924" i="6"/>
  <c r="J925" i="6"/>
  <c r="A925" i="6" s="1"/>
  <c r="J926" i="6"/>
  <c r="A926" i="6"/>
  <c r="J927" i="6"/>
  <c r="A927" i="6" s="1"/>
  <c r="J928" i="6"/>
  <c r="A928" i="6"/>
  <c r="J929" i="6"/>
  <c r="A929" i="6" s="1"/>
  <c r="J930" i="6"/>
  <c r="A930" i="6"/>
  <c r="J931" i="6"/>
  <c r="A931" i="6" s="1"/>
  <c r="J935" i="6"/>
  <c r="J936" i="6"/>
  <c r="A936" i="6" s="1"/>
  <c r="J937" i="6"/>
  <c r="A937" i="6"/>
  <c r="J938" i="6"/>
  <c r="A938" i="6" s="1"/>
  <c r="J939" i="6"/>
  <c r="A939" i="6"/>
  <c r="J956" i="6"/>
  <c r="A956" i="6" s="1"/>
  <c r="J957" i="6"/>
  <c r="A957" i="6"/>
  <c r="J958" i="6"/>
  <c r="A958" i="6" s="1"/>
  <c r="J959" i="6"/>
  <c r="A959" i="6"/>
  <c r="J960" i="6"/>
  <c r="A960" i="6" s="1"/>
  <c r="J961" i="6"/>
  <c r="A961" i="6"/>
  <c r="J962" i="6"/>
  <c r="A962" i="6" s="1"/>
  <c r="J963" i="6"/>
  <c r="A963" i="6"/>
  <c r="J964" i="6"/>
  <c r="A964" i="6" s="1"/>
  <c r="J965" i="6"/>
  <c r="A965" i="6"/>
  <c r="J966" i="6"/>
  <c r="A966" i="6" s="1"/>
  <c r="J967" i="6"/>
  <c r="A967" i="6"/>
  <c r="J968" i="6"/>
  <c r="A968" i="6" s="1"/>
  <c r="J969" i="6"/>
  <c r="A969" i="6"/>
  <c r="J970" i="6"/>
  <c r="A970" i="6" s="1"/>
  <c r="J971" i="6"/>
  <c r="A971" i="6"/>
  <c r="J981" i="6"/>
  <c r="J982" i="6"/>
  <c r="A982" i="6" s="1"/>
  <c r="J983" i="6"/>
  <c r="A983" i="6"/>
  <c r="J984" i="6"/>
  <c r="A984" i="6" s="1"/>
  <c r="J985" i="6"/>
  <c r="A985" i="6"/>
  <c r="J986" i="6"/>
  <c r="A986" i="6" s="1"/>
  <c r="J987" i="6"/>
  <c r="A987" i="6"/>
  <c r="J988" i="6"/>
  <c r="A988" i="6" s="1"/>
  <c r="J989" i="6"/>
  <c r="A989" i="6"/>
  <c r="J990" i="6"/>
  <c r="A990" i="6" s="1"/>
  <c r="J991" i="6"/>
  <c r="A991" i="6"/>
  <c r="J1009" i="6"/>
  <c r="A1009" i="6" s="1"/>
  <c r="J1010" i="6"/>
  <c r="A1010" i="6"/>
  <c r="J1011" i="6"/>
  <c r="A1011" i="6" s="1"/>
  <c r="J1012" i="6"/>
  <c r="A1012" i="6"/>
  <c r="J1013" i="6"/>
  <c r="A1013" i="6" s="1"/>
  <c r="J1014" i="6"/>
  <c r="A1014" i="6"/>
  <c r="J1015" i="6"/>
  <c r="A1015" i="6" s="1"/>
  <c r="J1016" i="6"/>
  <c r="A1016" i="6"/>
  <c r="J1017" i="6"/>
  <c r="A1017" i="6" s="1"/>
  <c r="J1018" i="6"/>
  <c r="A1018" i="6"/>
  <c r="J1019" i="6"/>
  <c r="A1019" i="6" s="1"/>
  <c r="J1020" i="6"/>
  <c r="A1020" i="6"/>
  <c r="J1021" i="6"/>
  <c r="A1021" i="6" s="1"/>
  <c r="J1022" i="6"/>
  <c r="A1022" i="6"/>
  <c r="J1023" i="6"/>
  <c r="A1023" i="6" s="1"/>
  <c r="J1024" i="6"/>
  <c r="A1024" i="6"/>
  <c r="J1041" i="6"/>
  <c r="A1041" i="6" s="1"/>
  <c r="J1042" i="6"/>
  <c r="A1042" i="6"/>
  <c r="J1043" i="6"/>
  <c r="A1043" i="6" s="1"/>
  <c r="J1044" i="6"/>
  <c r="A1044" i="6"/>
  <c r="J1045" i="6"/>
  <c r="A1045" i="6" s="1"/>
  <c r="J1046" i="6"/>
  <c r="A1046" i="6"/>
  <c r="J1047" i="6"/>
  <c r="A1047" i="6" s="1"/>
  <c r="J1048" i="6"/>
  <c r="A1048" i="6"/>
  <c r="J1049" i="6"/>
  <c r="A1049" i="6" s="1"/>
  <c r="J1050" i="6"/>
  <c r="A1050" i="6"/>
  <c r="J1051" i="6"/>
  <c r="A1051" i="6" s="1"/>
  <c r="J1052" i="6"/>
  <c r="A1052" i="6"/>
  <c r="J1053" i="6"/>
  <c r="A1053" i="6" s="1"/>
  <c r="J1054" i="6"/>
  <c r="A1054" i="6"/>
  <c r="J1055" i="6"/>
  <c r="A1055" i="6" s="1"/>
  <c r="J1056" i="6"/>
  <c r="A1056" i="6"/>
  <c r="J1073" i="6"/>
  <c r="A1073" i="6" s="1"/>
  <c r="J1074" i="6"/>
  <c r="A1074" i="6"/>
  <c r="J1075" i="6"/>
  <c r="A1075" i="6" s="1"/>
  <c r="J1076" i="6"/>
  <c r="A1076" i="6"/>
  <c r="J1077" i="6"/>
  <c r="A1077" i="6" s="1"/>
  <c r="J1078" i="6"/>
  <c r="A1078" i="6"/>
  <c r="J1079" i="6"/>
  <c r="A1079" i="6" s="1"/>
  <c r="J1080" i="6"/>
  <c r="A1080" i="6"/>
  <c r="J1081" i="6"/>
  <c r="A1081" i="6" s="1"/>
  <c r="J1082" i="6"/>
  <c r="A1082" i="6"/>
  <c r="J1083" i="6"/>
  <c r="A1083" i="6" s="1"/>
  <c r="J1084" i="6"/>
  <c r="A1084" i="6"/>
  <c r="J1085" i="6"/>
  <c r="A1085" i="6" s="1"/>
  <c r="J1086" i="6"/>
  <c r="A1086" i="6"/>
  <c r="J1087" i="6"/>
  <c r="A1087" i="6" s="1"/>
  <c r="J1088" i="6"/>
  <c r="A1088" i="6"/>
  <c r="J1105" i="6"/>
  <c r="A1105" i="6" s="1"/>
  <c r="J1106" i="6"/>
  <c r="A1106" i="6"/>
  <c r="J1107" i="6"/>
  <c r="A1107" i="6" s="1"/>
  <c r="J1108" i="6"/>
  <c r="A1108" i="6"/>
  <c r="J1109" i="6"/>
  <c r="A1109" i="6" s="1"/>
  <c r="J1110" i="6"/>
  <c r="A1110" i="6"/>
  <c r="J1111" i="6"/>
  <c r="A1111" i="6" s="1"/>
  <c r="J1112" i="6"/>
  <c r="A1112" i="6" s="1"/>
  <c r="J1113" i="6"/>
  <c r="A1113" i="6" s="1"/>
  <c r="J1114" i="6"/>
  <c r="A1114" i="6"/>
  <c r="J1115" i="6"/>
  <c r="A1115" i="6" s="1"/>
  <c r="J1116" i="6"/>
  <c r="A1116" i="6" s="1"/>
  <c r="J1117" i="6"/>
  <c r="A1117" i="6" s="1"/>
  <c r="J1118" i="6"/>
  <c r="A1118" i="6"/>
  <c r="J1119" i="6"/>
  <c r="A1119" i="6" s="1"/>
  <c r="J1120" i="6"/>
  <c r="A1120" i="6" s="1"/>
  <c r="J1137" i="6"/>
  <c r="A1137" i="6" s="1"/>
  <c r="J1138" i="6"/>
  <c r="A1138" i="6"/>
  <c r="J1139" i="6"/>
  <c r="A1139" i="6" s="1"/>
  <c r="J1140" i="6"/>
  <c r="A1140" i="6" s="1"/>
  <c r="J1141" i="6"/>
  <c r="A1141" i="6" s="1"/>
  <c r="J1142" i="6"/>
  <c r="A1142" i="6"/>
  <c r="J1143" i="6"/>
  <c r="A1143" i="6" s="1"/>
  <c r="J1144" i="6"/>
  <c r="A1144" i="6" s="1"/>
  <c r="J1145" i="6"/>
  <c r="A1145" i="6" s="1"/>
  <c r="J1146" i="6"/>
  <c r="A1146" i="6"/>
  <c r="J1147" i="6"/>
  <c r="A1147" i="6" s="1"/>
  <c r="J1148" i="6"/>
  <c r="A1148" i="6" s="1"/>
  <c r="J1149" i="6"/>
  <c r="A1149" i="6" s="1"/>
  <c r="J1150" i="6"/>
  <c r="A1150" i="6"/>
  <c r="J1151" i="6"/>
  <c r="A1151" i="6" s="1"/>
  <c r="J1152" i="6"/>
  <c r="A1152" i="6" s="1"/>
  <c r="J1167" i="6"/>
  <c r="J1168" i="6"/>
  <c r="A1168" i="6"/>
  <c r="J1169" i="6"/>
  <c r="A1169" i="6" s="1"/>
  <c r="J1170" i="6"/>
  <c r="A1170" i="6"/>
  <c r="J1171" i="6"/>
  <c r="A1171" i="6" s="1"/>
  <c r="J1172" i="6"/>
  <c r="A1172" i="6"/>
  <c r="J1173" i="6"/>
  <c r="A1173" i="6" s="1"/>
  <c r="J1174" i="6"/>
  <c r="A1174" i="6"/>
  <c r="J1175" i="6"/>
  <c r="A1175" i="6" s="1"/>
  <c r="J1176" i="6"/>
  <c r="A1176" i="6"/>
  <c r="J1177" i="6"/>
  <c r="A1177" i="6" s="1"/>
  <c r="J1178" i="6"/>
  <c r="A1178" i="6"/>
  <c r="J1179" i="6"/>
  <c r="A1179" i="6" s="1"/>
  <c r="J1180" i="6"/>
  <c r="A1180" i="6"/>
  <c r="J1181" i="6"/>
  <c r="A1181" i="6" s="1"/>
  <c r="J1182" i="6"/>
  <c r="A1182" i="6"/>
  <c r="J1185" i="6"/>
  <c r="J1194" i="6"/>
  <c r="J1195" i="6"/>
  <c r="A1195" i="6"/>
  <c r="J1196" i="6"/>
  <c r="A1196" i="6" s="1"/>
  <c r="J1197" i="6"/>
  <c r="A1197" i="6"/>
  <c r="J1198" i="6"/>
  <c r="A1198" i="6" s="1"/>
  <c r="J1199" i="6"/>
  <c r="A1199" i="6"/>
  <c r="J1200" i="6"/>
  <c r="A1200" i="6" s="1"/>
  <c r="J1201" i="6"/>
  <c r="A1201" i="6"/>
  <c r="J1202" i="6"/>
  <c r="A1202" i="6" s="1"/>
  <c r="J1203" i="6"/>
  <c r="A1203" i="6"/>
  <c r="J1204" i="6"/>
  <c r="A1204" i="6" s="1"/>
  <c r="J1221" i="6"/>
  <c r="A1221" i="6"/>
  <c r="J1222" i="6"/>
  <c r="A1222" i="6" s="1"/>
  <c r="J1223" i="6"/>
  <c r="A1223" i="6"/>
  <c r="J1224" i="6"/>
  <c r="A1224" i="6" s="1"/>
  <c r="J1225" i="6"/>
  <c r="A1225" i="6"/>
  <c r="J1226" i="6"/>
  <c r="A1226" i="6" s="1"/>
  <c r="J1228" i="6"/>
  <c r="A1228" i="6"/>
  <c r="J1229" i="6"/>
  <c r="A1229" i="6" s="1"/>
  <c r="J1230" i="6"/>
  <c r="A1230" i="6"/>
  <c r="J1231" i="6"/>
  <c r="A1231" i="6" s="1"/>
  <c r="J1232" i="6"/>
  <c r="A1232" i="6"/>
  <c r="J1233" i="6"/>
  <c r="A1233" i="6" s="1"/>
  <c r="J1234" i="6"/>
  <c r="A1234" i="6"/>
  <c r="J1235" i="6"/>
  <c r="A1235" i="6" s="1"/>
  <c r="J1236" i="6"/>
  <c r="A1236" i="6"/>
  <c r="J1237" i="6"/>
  <c r="A1237" i="6" s="1"/>
  <c r="J1254" i="6"/>
  <c r="A1254" i="6"/>
  <c r="J1255" i="6"/>
  <c r="A1255" i="6" s="1"/>
  <c r="J1256" i="6"/>
  <c r="A1256" i="6"/>
  <c r="J1257" i="6"/>
  <c r="A1257" i="6" s="1"/>
  <c r="J1258" i="6"/>
  <c r="A1258" i="6"/>
  <c r="J1259" i="6"/>
  <c r="A1259" i="6" s="1"/>
  <c r="J1260" i="6"/>
  <c r="A1260" i="6"/>
  <c r="J1261" i="6"/>
  <c r="A1261" i="6" s="1"/>
  <c r="J1262" i="6"/>
  <c r="A1262" i="6"/>
  <c r="J1263" i="6"/>
  <c r="A1263" i="6" s="1"/>
  <c r="J1264" i="6"/>
  <c r="A1264" i="6"/>
  <c r="J1265" i="6"/>
  <c r="A1265" i="6" s="1"/>
  <c r="J1266" i="6"/>
  <c r="A1266" i="6"/>
  <c r="J1267" i="6"/>
  <c r="A1267" i="6" s="1"/>
  <c r="J1268" i="6"/>
  <c r="A1268" i="6"/>
  <c r="J1269" i="6"/>
  <c r="A1269" i="6" s="1"/>
  <c r="J1286" i="6"/>
  <c r="A1286" i="6"/>
  <c r="J1287" i="6"/>
  <c r="A1287" i="6" s="1"/>
  <c r="J1288" i="6"/>
  <c r="A1288" i="6"/>
  <c r="J1289" i="6"/>
  <c r="A1289" i="6" s="1"/>
  <c r="J1290" i="6"/>
  <c r="A1290" i="6"/>
  <c r="J1291" i="6"/>
  <c r="A1291" i="6" s="1"/>
  <c r="J1292" i="6"/>
  <c r="A1292" i="6"/>
  <c r="J1293" i="6"/>
  <c r="A1293" i="6" s="1"/>
  <c r="J1294" i="6"/>
  <c r="A1294" i="6"/>
  <c r="J1295" i="6"/>
  <c r="A1295" i="6" s="1"/>
  <c r="J1296" i="6"/>
  <c r="A1296" i="6"/>
  <c r="J1297" i="6"/>
  <c r="A1297" i="6" s="1"/>
  <c r="J1298" i="6"/>
  <c r="A1298" i="6"/>
  <c r="J1299" i="6"/>
  <c r="A1299" i="6" s="1"/>
  <c r="J1300" i="6"/>
  <c r="A1300" i="6"/>
  <c r="J1301" i="6"/>
  <c r="A1301" i="6" s="1"/>
  <c r="J1318" i="6"/>
  <c r="A1318" i="6"/>
  <c r="J1319" i="6"/>
  <c r="A1319" i="6" s="1"/>
  <c r="J1320" i="6"/>
  <c r="A1320" i="6"/>
  <c r="J1321" i="6"/>
  <c r="A1321" i="6" s="1"/>
  <c r="J1322" i="6"/>
  <c r="A1322" i="6"/>
  <c r="J1323" i="6"/>
  <c r="A1323" i="6" s="1"/>
  <c r="J1324" i="6"/>
  <c r="A1324" i="6"/>
  <c r="J1325" i="6"/>
  <c r="A1325" i="6" s="1"/>
  <c r="J1326" i="6"/>
  <c r="A1326" i="6"/>
  <c r="J1327" i="6"/>
  <c r="A1327" i="6" s="1"/>
  <c r="J1328" i="6"/>
  <c r="A1328" i="6"/>
  <c r="J1329" i="6"/>
  <c r="A1329" i="6" s="1"/>
  <c r="J1330" i="6"/>
  <c r="A1330" i="6"/>
  <c r="J1331" i="6"/>
  <c r="A1331" i="6" s="1"/>
  <c r="J1332" i="6"/>
  <c r="A1332" i="6"/>
  <c r="J1333" i="6"/>
  <c r="A1333" i="6" s="1"/>
  <c r="J1350" i="6"/>
  <c r="A1350" i="6"/>
  <c r="J1351" i="6"/>
  <c r="A1351" i="6" s="1"/>
  <c r="J1352" i="6"/>
  <c r="A1352" i="6"/>
  <c r="J1353" i="6"/>
  <c r="A1353" i="6" s="1"/>
  <c r="J1354" i="6"/>
  <c r="A1354" i="6"/>
  <c r="J1355" i="6"/>
  <c r="A1355" i="6" s="1"/>
  <c r="J1356" i="6"/>
  <c r="A1356" i="6"/>
  <c r="J1357" i="6"/>
  <c r="A1357" i="6" s="1"/>
  <c r="J1358" i="6"/>
  <c r="A1358" i="6"/>
  <c r="J1360" i="6"/>
  <c r="A1360" i="6" s="1"/>
  <c r="J1361" i="6"/>
  <c r="A1361" i="6"/>
  <c r="J1362" i="6"/>
  <c r="A1362" i="6" s="1"/>
  <c r="J1363" i="6"/>
  <c r="A1363" i="6" s="1"/>
  <c r="J1364" i="6"/>
  <c r="A1364" i="6" s="1"/>
  <c r="J1365" i="6"/>
  <c r="A1365" i="6" s="1"/>
  <c r="J1366" i="6"/>
  <c r="A1366" i="6" s="1"/>
  <c r="J1384" i="6"/>
  <c r="A1384" i="6" s="1"/>
  <c r="J1385" i="6"/>
  <c r="A1385" i="6" s="1"/>
  <c r="J1386" i="6"/>
  <c r="A1386" i="6" s="1"/>
  <c r="J1387" i="6"/>
  <c r="A1387" i="6" s="1"/>
  <c r="J1388" i="6"/>
  <c r="A1388" i="6" s="1"/>
  <c r="J1389" i="6"/>
  <c r="A1389" i="6" s="1"/>
  <c r="J1390" i="6"/>
  <c r="A1390" i="6" s="1"/>
  <c r="J1391" i="6"/>
  <c r="A1391" i="6" s="1"/>
  <c r="J1392" i="6"/>
  <c r="A1392" i="6" s="1"/>
  <c r="J1393" i="6"/>
  <c r="A1393" i="6" s="1"/>
  <c r="J1394" i="6"/>
  <c r="A1394" i="6" s="1"/>
  <c r="J1395" i="6"/>
  <c r="A1395" i="6" s="1"/>
  <c r="J1396" i="6"/>
  <c r="A1396" i="6" s="1"/>
  <c r="J1397" i="6"/>
  <c r="A1397" i="6" s="1"/>
  <c r="J1398" i="6"/>
  <c r="A1398" i="6" s="1"/>
  <c r="J1399" i="6"/>
  <c r="A1399" i="6" s="1"/>
  <c r="J1416" i="6"/>
  <c r="A1416" i="6" s="1"/>
  <c r="J1417" i="6"/>
  <c r="A1417" i="6" s="1"/>
  <c r="J1418" i="6"/>
  <c r="A1418" i="6" s="1"/>
  <c r="J1419" i="6"/>
  <c r="A1419" i="6" s="1"/>
  <c r="J1420" i="6"/>
  <c r="A1420" i="6" s="1"/>
  <c r="J1421" i="6"/>
  <c r="A1421" i="6" s="1"/>
  <c r="J1422" i="6"/>
  <c r="A1422" i="6" s="1"/>
  <c r="J1423" i="6"/>
  <c r="A1423" i="6" s="1"/>
  <c r="J1424" i="6"/>
  <c r="A1424" i="6" s="1"/>
  <c r="J1425" i="6"/>
  <c r="A1425" i="6" s="1"/>
  <c r="G4" i="5"/>
  <c r="G6" i="5"/>
  <c r="G8" i="5"/>
  <c r="G10" i="5"/>
  <c r="G12" i="5"/>
  <c r="G14" i="5"/>
  <c r="G16" i="5"/>
  <c r="G18" i="5"/>
  <c r="G20" i="5"/>
  <c r="G22" i="5"/>
  <c r="G24" i="5"/>
  <c r="G26" i="5"/>
  <c r="G28" i="5"/>
  <c r="G30" i="5"/>
  <c r="G32" i="5"/>
  <c r="G34" i="5"/>
  <c r="G36" i="5"/>
  <c r="G38" i="5"/>
  <c r="G40" i="5"/>
  <c r="G42" i="5"/>
  <c r="G44" i="5"/>
  <c r="G46" i="5"/>
  <c r="G48" i="5"/>
  <c r="G50" i="5"/>
  <c r="G52" i="5"/>
  <c r="G54" i="5"/>
  <c r="G56" i="5"/>
  <c r="G58" i="5"/>
  <c r="G60" i="5"/>
  <c r="G62" i="5"/>
  <c r="J39" i="6"/>
  <c r="A39" i="6" s="1"/>
  <c r="J41" i="6"/>
  <c r="A41" i="6" s="1"/>
  <c r="J43" i="6"/>
  <c r="A43" i="6" s="1"/>
  <c r="J52" i="6"/>
  <c r="A52" i="6" s="1"/>
  <c r="J54" i="6"/>
  <c r="A54" i="6" s="1"/>
  <c r="J56" i="6"/>
  <c r="A56" i="6" s="1"/>
  <c r="J58" i="6"/>
  <c r="A58" i="6" s="1"/>
  <c r="J60" i="6"/>
  <c r="A60" i="6" s="1"/>
  <c r="J62" i="6"/>
  <c r="A62" i="6" s="1"/>
  <c r="J64" i="6"/>
  <c r="A64" i="6" s="1"/>
  <c r="J66" i="6"/>
  <c r="A66" i="6" s="1"/>
  <c r="J84" i="6"/>
  <c r="A84" i="6" s="1"/>
  <c r="J86" i="6"/>
  <c r="A86" i="6" s="1"/>
  <c r="J88" i="6"/>
  <c r="A88" i="6" s="1"/>
  <c r="J90" i="6"/>
  <c r="A90" i="6" s="1"/>
  <c r="J92" i="6"/>
  <c r="A92" i="6" s="1"/>
  <c r="J94" i="6"/>
  <c r="A94" i="6" s="1"/>
  <c r="J96" i="6"/>
  <c r="A96" i="6" s="1"/>
  <c r="J98" i="6"/>
  <c r="A98" i="6" s="1"/>
  <c r="J116" i="6"/>
  <c r="A116" i="6" s="1"/>
  <c r="J118" i="6"/>
  <c r="A118" i="6" s="1"/>
  <c r="J120" i="6"/>
  <c r="A120" i="6" s="1"/>
  <c r="J122" i="6"/>
  <c r="A122" i="6" s="1"/>
  <c r="J124" i="6"/>
  <c r="A124" i="6" s="1"/>
  <c r="J126" i="6"/>
  <c r="A126" i="6" s="1"/>
  <c r="J128" i="6"/>
  <c r="A128" i="6" s="1"/>
  <c r="J130" i="6"/>
  <c r="A130" i="6" s="1"/>
  <c r="J132" i="6"/>
  <c r="A132" i="6" s="1"/>
  <c r="J150" i="6"/>
  <c r="A150" i="6" s="1"/>
  <c r="J152" i="6"/>
  <c r="A152" i="6" s="1"/>
  <c r="J154" i="6"/>
  <c r="A154" i="6" s="1"/>
  <c r="J156" i="6"/>
  <c r="A156" i="6" s="1"/>
  <c r="J158" i="6"/>
  <c r="A158" i="6" s="1"/>
  <c r="J160" i="6"/>
  <c r="A160" i="6" s="1"/>
  <c r="J162" i="6"/>
  <c r="A162" i="6" s="1"/>
  <c r="J164" i="6"/>
  <c r="A164" i="6" s="1"/>
  <c r="J183" i="6"/>
  <c r="A183" i="6" s="1"/>
  <c r="J185" i="6"/>
  <c r="A185" i="6" s="1"/>
  <c r="J187" i="6"/>
  <c r="A187" i="6" s="1"/>
  <c r="J189" i="6"/>
  <c r="A189" i="6" s="1"/>
  <c r="J26" i="6"/>
  <c r="A26" i="6" s="1"/>
  <c r="J34" i="6"/>
  <c r="A34" i="6" s="1"/>
  <c r="J36" i="6"/>
  <c r="A36" i="6" s="1"/>
  <c r="J46" i="6"/>
  <c r="A46" i="6" s="1"/>
  <c r="J19" i="6"/>
  <c r="A19" i="6" s="1"/>
  <c r="J48" i="6"/>
  <c r="A48" i="6" s="1"/>
  <c r="J50" i="6"/>
  <c r="A50" i="6" s="1"/>
  <c r="J69" i="6"/>
  <c r="A69" i="6" s="1"/>
  <c r="J71" i="6"/>
  <c r="A71" i="6" s="1"/>
  <c r="J73" i="6"/>
  <c r="A73" i="6" s="1"/>
  <c r="J75" i="6"/>
  <c r="A75" i="6" s="1"/>
  <c r="J77" i="6"/>
  <c r="A77" i="6" s="1"/>
  <c r="J79" i="6"/>
  <c r="A79" i="6" s="1"/>
  <c r="J81" i="6"/>
  <c r="A81" i="6" s="1"/>
  <c r="J83" i="6"/>
  <c r="A83" i="6" s="1"/>
  <c r="J101" i="6"/>
  <c r="A101" i="6" s="1"/>
  <c r="J103" i="6"/>
  <c r="A103" i="6" s="1"/>
  <c r="J105" i="6"/>
  <c r="A105" i="6" s="1"/>
  <c r="J107" i="6"/>
  <c r="A107" i="6" s="1"/>
  <c r="J109" i="6"/>
  <c r="A109" i="6" s="1"/>
  <c r="J111" i="6"/>
  <c r="A111" i="6" s="1"/>
  <c r="J113" i="6"/>
  <c r="A113" i="6" s="1"/>
  <c r="J115" i="6"/>
  <c r="A115" i="6" s="1"/>
  <c r="J135" i="6"/>
  <c r="A135" i="6" s="1"/>
  <c r="J137" i="6"/>
  <c r="A137" i="6" s="1"/>
  <c r="J139" i="6"/>
  <c r="A139" i="6" s="1"/>
  <c r="J141" i="6"/>
  <c r="A141" i="6" s="1"/>
  <c r="J143" i="6"/>
  <c r="A143" i="6" s="1"/>
  <c r="J145" i="6"/>
  <c r="A145" i="6" s="1"/>
  <c r="J147" i="6"/>
  <c r="A147" i="6" s="1"/>
  <c r="J149" i="6"/>
  <c r="A149" i="6" s="1"/>
  <c r="J167" i="6"/>
  <c r="A167" i="6" s="1"/>
  <c r="J169" i="6"/>
  <c r="A169" i="6" s="1"/>
  <c r="J171" i="6"/>
  <c r="A171" i="6" s="1"/>
  <c r="J173" i="6"/>
  <c r="A173" i="6" s="1"/>
  <c r="J175" i="6"/>
  <c r="A175" i="6" s="1"/>
  <c r="J177" i="6"/>
  <c r="A177" i="6" s="1"/>
  <c r="J179" i="6"/>
  <c r="A179" i="6" s="1"/>
  <c r="J182" i="6"/>
  <c r="A182" i="6" s="1"/>
  <c r="J200" i="6"/>
  <c r="A200" i="6" s="1"/>
  <c r="J202" i="6"/>
  <c r="A202" i="6" s="1"/>
  <c r="J204" i="6"/>
  <c r="A204" i="6" s="1"/>
  <c r="J206" i="6"/>
  <c r="A206" i="6" s="1"/>
  <c r="J208" i="6"/>
  <c r="A208" i="6" s="1"/>
  <c r="J215" i="6"/>
  <c r="A215" i="6" s="1"/>
  <c r="J217" i="6"/>
  <c r="A217" i="6" s="1"/>
  <c r="J219" i="6"/>
  <c r="A219" i="6" s="1"/>
  <c r="J237" i="6"/>
  <c r="A237" i="6" s="1"/>
  <c r="J239" i="6"/>
  <c r="A239" i="6" s="1"/>
  <c r="J241" i="6"/>
  <c r="A241" i="6" s="1"/>
  <c r="J243" i="6"/>
  <c r="A243" i="6" s="1"/>
  <c r="J245" i="6"/>
  <c r="A245" i="6" s="1"/>
  <c r="J248" i="6"/>
  <c r="A248" i="6" s="1"/>
  <c r="J250" i="6"/>
  <c r="A250" i="6" s="1"/>
  <c r="J252" i="6"/>
  <c r="A252" i="6" s="1"/>
  <c r="J278" i="6"/>
  <c r="A278" i="6" s="1"/>
  <c r="J280" i="6"/>
  <c r="A280" i="6" s="1"/>
  <c r="J282" i="6"/>
  <c r="A282" i="6" s="1"/>
  <c r="J284" i="6"/>
  <c r="A284" i="6" s="1"/>
  <c r="J286" i="6"/>
  <c r="A286" i="6" s="1"/>
  <c r="J288" i="6"/>
  <c r="A288" i="6" s="1"/>
  <c r="J290" i="6"/>
  <c r="A290" i="6" s="1"/>
  <c r="J292" i="6"/>
  <c r="A292" i="6" s="1"/>
  <c r="J448" i="6"/>
  <c r="A448" i="6" s="1"/>
  <c r="J450" i="6"/>
  <c r="A450" i="6" s="1"/>
  <c r="J452" i="6"/>
  <c r="A452" i="6" s="1"/>
  <c r="J454" i="6"/>
  <c r="A454" i="6" s="1"/>
  <c r="J456" i="6"/>
  <c r="A456" i="6" s="1"/>
  <c r="J458" i="6"/>
  <c r="A458" i="6" s="1"/>
  <c r="J460" i="6"/>
  <c r="A460" i="6" s="1"/>
  <c r="J462" i="6"/>
  <c r="A462" i="6" s="1"/>
  <c r="J464" i="6"/>
  <c r="A464" i="6" s="1"/>
  <c r="J466" i="6"/>
  <c r="A466" i="6" s="1"/>
  <c r="J468" i="6"/>
  <c r="A468" i="6" s="1"/>
  <c r="J470" i="6"/>
  <c r="A470" i="6" s="1"/>
  <c r="J472" i="6"/>
  <c r="A472" i="6" s="1"/>
  <c r="J474" i="6"/>
  <c r="A474" i="6" s="1"/>
  <c r="J476" i="6"/>
  <c r="A476" i="6" s="1"/>
  <c r="J478" i="6"/>
  <c r="A478" i="6" s="1"/>
  <c r="J480" i="6"/>
  <c r="A480" i="6" s="1"/>
  <c r="J482" i="6"/>
  <c r="A482" i="6" s="1"/>
  <c r="J484" i="6"/>
  <c r="A484" i="6" s="1"/>
  <c r="J486" i="6"/>
  <c r="A486" i="6" s="1"/>
  <c r="J488" i="6"/>
  <c r="A488" i="6" s="1"/>
  <c r="J17" i="6"/>
  <c r="A17" i="6" s="1"/>
  <c r="J27" i="6"/>
  <c r="A27" i="6" s="1"/>
  <c r="J31" i="6"/>
  <c r="A31" i="6" s="1"/>
  <c r="J37" i="6"/>
  <c r="A37" i="6" s="1"/>
  <c r="J14" i="6"/>
  <c r="A14" i="6" s="1"/>
  <c r="J16" i="6"/>
  <c r="A16" i="6" s="1"/>
  <c r="J22" i="6"/>
  <c r="A22" i="6" s="1"/>
  <c r="J24" i="6"/>
  <c r="A24" i="6" s="1"/>
  <c r="J30" i="6"/>
  <c r="A30" i="6" s="1"/>
  <c r="J340" i="6"/>
  <c r="J344" i="6"/>
  <c r="A344" i="6" s="1"/>
  <c r="J346" i="6"/>
  <c r="A346" i="6"/>
  <c r="J348" i="6"/>
  <c r="A348" i="6" s="1"/>
  <c r="J350" i="6"/>
  <c r="A350" i="6"/>
  <c r="J352" i="6"/>
  <c r="A352" i="6" s="1"/>
  <c r="J354" i="6"/>
  <c r="A354" i="6" s="1"/>
  <c r="J356" i="6"/>
  <c r="A356" i="6" s="1"/>
  <c r="J358" i="6"/>
  <c r="A358" i="6" s="1"/>
  <c r="J360" i="6"/>
  <c r="A360" i="6" s="1"/>
  <c r="J362" i="6"/>
  <c r="A362" i="6" s="1"/>
  <c r="J364" i="6"/>
  <c r="A364" i="6" s="1"/>
  <c r="J366" i="6"/>
  <c r="A366" i="6" s="1"/>
  <c r="J369" i="6"/>
  <c r="A369" i="6" s="1"/>
  <c r="J371" i="6"/>
  <c r="A371" i="6" s="1"/>
  <c r="J373" i="6"/>
  <c r="A373" i="6" s="1"/>
  <c r="J376" i="6"/>
  <c r="A376" i="6" s="1"/>
  <c r="J378" i="6"/>
  <c r="A378" i="6" s="1"/>
  <c r="J380" i="6"/>
  <c r="A380" i="6" s="1"/>
  <c r="J382" i="6"/>
  <c r="A382" i="6" s="1"/>
  <c r="J384" i="6"/>
  <c r="A384" i="6" s="1"/>
  <c r="J386" i="6"/>
  <c r="A386" i="6" s="1"/>
  <c r="J388" i="6"/>
  <c r="A388" i="6" s="1"/>
  <c r="J390" i="6"/>
  <c r="A390" i="6" s="1"/>
  <c r="J392" i="6"/>
  <c r="A392" i="6" s="1"/>
  <c r="J394" i="6"/>
  <c r="A394" i="6" s="1"/>
  <c r="J396" i="6"/>
  <c r="A396" i="6" s="1"/>
  <c r="J398" i="6"/>
  <c r="A398" i="6" s="1"/>
  <c r="J441" i="6"/>
  <c r="A441" i="6" s="1"/>
  <c r="J443" i="6"/>
  <c r="A443" i="6" s="1"/>
  <c r="J445" i="6"/>
  <c r="A445" i="6" s="1"/>
  <c r="J4" i="6"/>
  <c r="A4" i="6" s="1"/>
  <c r="J6" i="6"/>
  <c r="A6" i="6" s="1"/>
  <c r="J8" i="6"/>
  <c r="A8" i="6" s="1"/>
  <c r="J10" i="6"/>
  <c r="A10" i="6" s="1"/>
  <c r="J209" i="6"/>
  <c r="J211" i="6"/>
  <c r="A211" i="6"/>
  <c r="J213" i="6"/>
  <c r="A213" i="6"/>
  <c r="J310" i="6"/>
  <c r="A310" i="6"/>
  <c r="J312" i="6"/>
  <c r="A312" i="6"/>
  <c r="J314" i="6"/>
  <c r="A314" i="6"/>
  <c r="J316" i="6"/>
  <c r="A316" i="6"/>
  <c r="J318" i="6"/>
  <c r="A318" i="6"/>
  <c r="J320" i="6"/>
  <c r="A320" i="6"/>
  <c r="J322" i="6"/>
  <c r="A322" i="6"/>
  <c r="J324" i="6"/>
  <c r="A324" i="6"/>
  <c r="J326" i="6"/>
  <c r="A326" i="6"/>
  <c r="J328" i="6"/>
  <c r="A328" i="6"/>
  <c r="J330" i="6"/>
  <c r="A330" i="6"/>
  <c r="J332" i="6"/>
  <c r="A332" i="6"/>
  <c r="J334" i="6"/>
  <c r="A334" i="6"/>
  <c r="J337" i="6"/>
  <c r="J339" i="6"/>
  <c r="A339" i="6" s="1"/>
  <c r="J342" i="6"/>
  <c r="A342" i="6" s="1"/>
  <c r="J437" i="6"/>
  <c r="J439" i="6"/>
  <c r="A439" i="6"/>
  <c r="G61" i="5"/>
  <c r="G57" i="5"/>
  <c r="G53" i="5"/>
  <c r="G49" i="5"/>
  <c r="G45" i="5"/>
  <c r="G41" i="5"/>
  <c r="G37" i="5"/>
  <c r="G33" i="5"/>
  <c r="G29" i="5"/>
  <c r="G25" i="5"/>
  <c r="G21" i="5"/>
  <c r="G17" i="5"/>
  <c r="G13" i="5"/>
  <c r="G9" i="5"/>
  <c r="G5" i="5"/>
  <c r="J1415" i="6"/>
  <c r="A1415" i="6" s="1"/>
  <c r="J1414" i="6"/>
  <c r="A1414" i="6" s="1"/>
  <c r="J1413" i="6"/>
  <c r="A1413" i="6" s="1"/>
  <c r="J1412" i="6"/>
  <c r="A1412" i="6" s="1"/>
  <c r="J1411" i="6"/>
  <c r="A1411" i="6" s="1"/>
  <c r="J1410" i="6"/>
  <c r="A1410" i="6" s="1"/>
  <c r="J1409" i="6"/>
  <c r="A1409" i="6" s="1"/>
  <c r="J1408" i="6"/>
  <c r="A1408" i="6" s="1"/>
  <c r="J1407" i="6"/>
  <c r="A1407" i="6" s="1"/>
  <c r="J1406" i="6"/>
  <c r="A1406" i="6" s="1"/>
  <c r="J1405" i="6"/>
  <c r="A1405" i="6" s="1"/>
  <c r="J1404" i="6"/>
  <c r="A1404" i="6" s="1"/>
  <c r="J1403" i="6"/>
  <c r="A1403" i="6" s="1"/>
  <c r="J1402" i="6"/>
  <c r="A1402" i="6" s="1"/>
  <c r="J1401" i="6"/>
  <c r="A1401" i="6" s="1"/>
  <c r="J1400" i="6"/>
  <c r="A1400" i="6" s="1"/>
  <c r="J1349" i="6"/>
  <c r="A1349" i="6" s="1"/>
  <c r="J1348" i="6"/>
  <c r="A1348" i="6" s="1"/>
  <c r="J1347" i="6"/>
  <c r="A1347" i="6" s="1"/>
  <c r="J1346" i="6"/>
  <c r="A1346" i="6" s="1"/>
  <c r="J1345" i="6"/>
  <c r="A1345" i="6" s="1"/>
  <c r="J1344" i="6"/>
  <c r="A1344" i="6" s="1"/>
  <c r="J1343" i="6"/>
  <c r="A1343" i="6" s="1"/>
  <c r="J1342" i="6"/>
  <c r="A1342" i="6" s="1"/>
  <c r="J1341" i="6"/>
  <c r="A1341" i="6" s="1"/>
  <c r="J1340" i="6"/>
  <c r="A1340" i="6" s="1"/>
  <c r="J1339" i="6"/>
  <c r="A1339" i="6" s="1"/>
  <c r="J1338" i="6"/>
  <c r="A1338" i="6" s="1"/>
  <c r="J1337" i="6"/>
  <c r="A1337" i="6" s="1"/>
  <c r="J1336" i="6"/>
  <c r="A1336" i="6" s="1"/>
  <c r="J1335" i="6"/>
  <c r="A1335" i="6" s="1"/>
  <c r="J1334" i="6"/>
  <c r="A1334" i="6" s="1"/>
  <c r="J1285" i="6"/>
  <c r="A1285" i="6" s="1"/>
  <c r="J1284" i="6"/>
  <c r="A1284" i="6" s="1"/>
  <c r="J1283" i="6"/>
  <c r="A1283" i="6" s="1"/>
  <c r="J1282" i="6"/>
  <c r="A1282" i="6" s="1"/>
  <c r="J1281" i="6"/>
  <c r="A1281" i="6" s="1"/>
  <c r="J1280" i="6"/>
  <c r="A1280" i="6" s="1"/>
  <c r="J1279" i="6"/>
  <c r="A1279" i="6" s="1"/>
  <c r="J1278" i="6"/>
  <c r="A1278" i="6" s="1"/>
  <c r="J1277" i="6"/>
  <c r="A1277" i="6" s="1"/>
  <c r="J1276" i="6"/>
  <c r="A1276" i="6" s="1"/>
  <c r="J1275" i="6"/>
  <c r="A1275" i="6" s="1"/>
  <c r="J1274" i="6"/>
  <c r="A1274" i="6" s="1"/>
  <c r="J1273" i="6"/>
  <c r="A1273" i="6" s="1"/>
  <c r="J1272" i="6"/>
  <c r="A1272" i="6" s="1"/>
  <c r="J1271" i="6"/>
  <c r="A1271" i="6" s="1"/>
  <c r="J1270" i="6"/>
  <c r="A1270" i="6" s="1"/>
  <c r="J1220" i="6"/>
  <c r="A1220" i="6" s="1"/>
  <c r="J1219" i="6"/>
  <c r="A1219" i="6" s="1"/>
  <c r="J1218" i="6"/>
  <c r="A1218" i="6" s="1"/>
  <c r="J1217" i="6"/>
  <c r="A1217" i="6" s="1"/>
  <c r="J1216" i="6"/>
  <c r="A1216" i="6" s="1"/>
  <c r="J1215" i="6"/>
  <c r="A1215" i="6" s="1"/>
  <c r="J1214" i="6"/>
  <c r="A1214" i="6" s="1"/>
  <c r="J1213" i="6"/>
  <c r="A1213" i="6" s="1"/>
  <c r="J1212" i="6"/>
  <c r="A1212" i="6" s="1"/>
  <c r="J1211" i="6"/>
  <c r="A1211" i="6" s="1"/>
  <c r="J1210" i="6"/>
  <c r="A1210" i="6" s="1"/>
  <c r="J1209" i="6"/>
  <c r="A1209" i="6" s="1"/>
  <c r="J1208" i="6"/>
  <c r="A1208" i="6" s="1"/>
  <c r="J1207" i="6"/>
  <c r="A1207" i="6" s="1"/>
  <c r="J1206" i="6"/>
  <c r="A1206" i="6" s="1"/>
  <c r="J1205" i="6"/>
  <c r="A1205" i="6" s="1"/>
  <c r="J1184" i="6"/>
  <c r="A1184" i="6" s="1"/>
  <c r="J1183" i="6"/>
  <c r="A1183" i="6" s="1"/>
  <c r="J1166" i="6"/>
  <c r="A1166" i="6" s="1"/>
  <c r="J1165" i="6"/>
  <c r="A1165" i="6" s="1"/>
  <c r="J1164" i="6"/>
  <c r="A1164" i="6" s="1"/>
  <c r="J1163" i="6"/>
  <c r="A1163" i="6" s="1"/>
  <c r="J1162" i="6"/>
  <c r="A1162" i="6" s="1"/>
  <c r="J1161" i="6"/>
  <c r="A1161" i="6" s="1"/>
  <c r="J1160" i="6"/>
  <c r="A1160" i="6" s="1"/>
  <c r="J1159" i="6"/>
  <c r="A1159" i="6" s="1"/>
  <c r="J1158" i="6"/>
  <c r="A1158" i="6" s="1"/>
  <c r="J1157" i="6"/>
  <c r="A1157" i="6" s="1"/>
  <c r="J1156" i="6"/>
  <c r="A1156" i="6" s="1"/>
  <c r="J1155" i="6"/>
  <c r="A1155" i="6" s="1"/>
  <c r="J1154" i="6"/>
  <c r="A1154" i="6" s="1"/>
  <c r="J1153" i="6"/>
  <c r="A1153" i="6" s="1"/>
  <c r="J1104" i="6"/>
  <c r="A1104" i="6" s="1"/>
  <c r="J1103" i="6"/>
  <c r="A1103" i="6" s="1"/>
  <c r="J1102" i="6"/>
  <c r="A1102" i="6" s="1"/>
  <c r="J1101" i="6"/>
  <c r="A1101" i="6" s="1"/>
  <c r="J1100" i="6"/>
  <c r="A1100" i="6" s="1"/>
  <c r="J1099" i="6"/>
  <c r="A1099" i="6" s="1"/>
  <c r="J1098" i="6"/>
  <c r="A1098" i="6" s="1"/>
  <c r="J1097" i="6"/>
  <c r="A1097" i="6" s="1"/>
  <c r="J1096" i="6"/>
  <c r="A1096" i="6" s="1"/>
  <c r="J1095" i="6"/>
  <c r="A1095" i="6" s="1"/>
  <c r="J1094" i="6"/>
  <c r="A1094" i="6" s="1"/>
  <c r="J1093" i="6"/>
  <c r="A1093" i="6" s="1"/>
  <c r="J1092" i="6"/>
  <c r="A1092" i="6" s="1"/>
  <c r="J1091" i="6"/>
  <c r="A1091" i="6" s="1"/>
  <c r="J1090" i="6"/>
  <c r="A1090" i="6" s="1"/>
  <c r="J1089" i="6"/>
  <c r="A1089" i="6" s="1"/>
  <c r="J1040" i="6"/>
  <c r="A1040" i="6" s="1"/>
  <c r="J1039" i="6"/>
  <c r="A1039" i="6" s="1"/>
  <c r="J1038" i="6"/>
  <c r="A1038" i="6" s="1"/>
  <c r="J1037" i="6"/>
  <c r="A1037" i="6" s="1"/>
  <c r="J1036" i="6"/>
  <c r="A1036" i="6" s="1"/>
  <c r="J1035" i="6"/>
  <c r="A1035" i="6" s="1"/>
  <c r="J1034" i="6"/>
  <c r="A1034" i="6" s="1"/>
  <c r="J1033" i="6"/>
  <c r="A1033" i="6" s="1"/>
  <c r="J1032" i="6"/>
  <c r="A1032" i="6" s="1"/>
  <c r="J1031" i="6"/>
  <c r="A1031" i="6" s="1"/>
  <c r="J1030" i="6"/>
  <c r="A1030" i="6" s="1"/>
  <c r="J1029" i="6"/>
  <c r="A1029" i="6" s="1"/>
  <c r="J1028" i="6"/>
  <c r="A1028" i="6" s="1"/>
  <c r="J1027" i="6"/>
  <c r="A1027" i="6" s="1"/>
  <c r="J1026" i="6"/>
  <c r="A1026" i="6" s="1"/>
  <c r="J1025" i="6"/>
  <c r="A1025" i="6" s="1"/>
  <c r="J980" i="6"/>
  <c r="A980" i="6" s="1"/>
  <c r="J979" i="6"/>
  <c r="A979" i="6" s="1"/>
  <c r="J978" i="6"/>
  <c r="A978" i="6" s="1"/>
  <c r="J977" i="6"/>
  <c r="A977" i="6" s="1"/>
  <c r="J976" i="6"/>
  <c r="A976" i="6" s="1"/>
  <c r="J975" i="6"/>
  <c r="A975" i="6" s="1"/>
  <c r="J974" i="6"/>
  <c r="A974" i="6" s="1"/>
  <c r="J973" i="6"/>
  <c r="A973" i="6" s="1"/>
  <c r="J972" i="6"/>
  <c r="A972" i="6" s="1"/>
  <c r="J934" i="6"/>
  <c r="A934" i="6" s="1"/>
  <c r="J933" i="6"/>
  <c r="A933" i="6" s="1"/>
  <c r="J932" i="6"/>
  <c r="A932" i="6" s="1"/>
  <c r="J851" i="6"/>
  <c r="A851" i="6" s="1"/>
  <c r="J850" i="6"/>
  <c r="A850" i="6" s="1"/>
  <c r="J849" i="6"/>
  <c r="A849" i="6" s="1"/>
  <c r="J848" i="6"/>
  <c r="A848" i="6" s="1"/>
  <c r="J847" i="6"/>
  <c r="A847" i="6" s="1"/>
  <c r="J846" i="6"/>
  <c r="A846" i="6" s="1"/>
  <c r="J845" i="6"/>
  <c r="A845" i="6" s="1"/>
  <c r="J844" i="6"/>
  <c r="A844" i="6" s="1"/>
  <c r="J843" i="6"/>
  <c r="A843" i="6" s="1"/>
  <c r="J842" i="6"/>
  <c r="A842" i="6" s="1"/>
  <c r="J841" i="6"/>
  <c r="A841" i="6" s="1"/>
  <c r="J840" i="6"/>
  <c r="A840" i="6" s="1"/>
  <c r="J839" i="6"/>
  <c r="A839" i="6" s="1"/>
  <c r="J838" i="6"/>
  <c r="A838" i="6" s="1"/>
  <c r="J837" i="6"/>
  <c r="A837" i="6" s="1"/>
  <c r="J836" i="6"/>
  <c r="A836" i="6" s="1"/>
  <c r="J825" i="6"/>
  <c r="A825" i="6" s="1"/>
  <c r="J824" i="6"/>
  <c r="A824" i="6" s="1"/>
  <c r="J823" i="6"/>
  <c r="A823" i="6" s="1"/>
  <c r="J822" i="6"/>
  <c r="A822" i="6" s="1"/>
  <c r="J821" i="6"/>
  <c r="A821" i="6" s="1"/>
  <c r="J820" i="6"/>
  <c r="A820" i="6" s="1"/>
  <c r="J819" i="6"/>
  <c r="A819" i="6" s="1"/>
  <c r="J818" i="6"/>
  <c r="A818" i="6" s="1"/>
  <c r="J809" i="6"/>
  <c r="A809" i="6" s="1"/>
  <c r="J808" i="6"/>
  <c r="A808" i="6" s="1"/>
  <c r="J807" i="6"/>
  <c r="A807" i="6" s="1"/>
  <c r="J806" i="6"/>
  <c r="A806" i="6" s="1"/>
  <c r="J805" i="6"/>
  <c r="A805" i="6" s="1"/>
  <c r="J804" i="6"/>
  <c r="A804" i="6" s="1"/>
  <c r="J692" i="6"/>
  <c r="A692" i="6" s="1"/>
  <c r="J691" i="6"/>
  <c r="A691" i="6" s="1"/>
  <c r="J690" i="6"/>
  <c r="A690" i="6" s="1"/>
  <c r="J689" i="6"/>
  <c r="A689" i="6" s="1"/>
  <c r="J688" i="6"/>
  <c r="A688" i="6" s="1"/>
  <c r="J687" i="6"/>
  <c r="A687" i="6" s="1"/>
  <c r="J686" i="6"/>
  <c r="A686" i="6" s="1"/>
  <c r="J685" i="6"/>
  <c r="A685" i="6" s="1"/>
  <c r="J684" i="6"/>
  <c r="A684" i="6" s="1"/>
  <c r="J683" i="6"/>
  <c r="A683" i="6" s="1"/>
  <c r="J682" i="6"/>
  <c r="A682" i="6" s="1"/>
  <c r="J681" i="6"/>
  <c r="A681" i="6" s="1"/>
  <c r="J680" i="6"/>
  <c r="A680" i="6" s="1"/>
  <c r="J679" i="6"/>
  <c r="A679" i="6" s="1"/>
  <c r="J678" i="6"/>
  <c r="A678" i="6" s="1"/>
  <c r="J677" i="6"/>
  <c r="A677" i="6" s="1"/>
  <c r="J646" i="6"/>
  <c r="A646" i="6" s="1"/>
  <c r="J645" i="6"/>
  <c r="A645" i="6" s="1"/>
  <c r="J644" i="6"/>
  <c r="A644" i="6" s="1"/>
  <c r="J643" i="6"/>
  <c r="A643" i="6" s="1"/>
  <c r="J642" i="6"/>
  <c r="A642" i="6" s="1"/>
  <c r="J641" i="6"/>
  <c r="A641" i="6" s="1"/>
  <c r="J640" i="6"/>
  <c r="A640" i="6" s="1"/>
  <c r="J639" i="6"/>
  <c r="A639" i="6" s="1"/>
  <c r="J638" i="6"/>
  <c r="A638" i="6" s="1"/>
  <c r="J637" i="6"/>
  <c r="A637" i="6" s="1"/>
  <c r="J636" i="6"/>
  <c r="A636" i="6" s="1"/>
  <c r="J635" i="6"/>
  <c r="A635" i="6" s="1"/>
  <c r="J634" i="6"/>
  <c r="A634" i="6" s="1"/>
  <c r="J633" i="6"/>
  <c r="A633" i="6" s="1"/>
  <c r="J632" i="6"/>
  <c r="A632" i="6" s="1"/>
  <c r="J631" i="6"/>
  <c r="A631" i="6" s="1"/>
  <c r="J626" i="6"/>
  <c r="A626" i="6" s="1"/>
  <c r="J625" i="6"/>
  <c r="A625" i="6" s="1"/>
  <c r="AV46" i="10"/>
  <c r="AR42" i="10"/>
  <c r="AP36" i="10"/>
  <c r="AP41" i="10" s="1"/>
  <c r="AT44" i="10"/>
  <c r="AR11" i="10"/>
  <c r="W38" i="10"/>
  <c r="AC38" i="10"/>
  <c r="AV35" i="10"/>
  <c r="AT46" i="10"/>
  <c r="AV38" i="10"/>
  <c r="H36" i="10"/>
  <c r="N44" i="10"/>
  <c r="F13" i="10"/>
  <c r="W39" i="10"/>
  <c r="W40" i="10"/>
  <c r="AG46" i="10"/>
  <c r="F36" i="10"/>
  <c r="F16" i="10"/>
  <c r="H44" i="10"/>
  <c r="N38" i="10"/>
  <c r="F46" i="10"/>
  <c r="J44" i="10"/>
  <c r="F37" i="10"/>
  <c r="D42" i="10"/>
  <c r="P37" i="10"/>
  <c r="F10" i="10"/>
  <c r="D38" i="10"/>
  <c r="F38" i="10"/>
  <c r="F41" i="10" s="1"/>
  <c r="D39" i="10"/>
  <c r="AG44" i="10"/>
  <c r="Y11" i="10"/>
  <c r="Y5" i="10"/>
  <c r="AC44" i="10"/>
  <c r="AA35" i="10"/>
  <c r="AC36" i="10"/>
  <c r="AC40" i="10"/>
  <c r="Y13" i="10"/>
  <c r="W35" i="10"/>
  <c r="Y45" i="10"/>
  <c r="AI35" i="10"/>
  <c r="AP35" i="10"/>
  <c r="AZ36" i="10"/>
  <c r="BB36" i="10"/>
  <c r="AT42" i="10"/>
  <c r="AT43" i="10" s="1"/>
  <c r="AZ35" i="10"/>
  <c r="AP39" i="10"/>
  <c r="AV36" i="10"/>
  <c r="AV40" i="10" s="1"/>
  <c r="AR15" i="10"/>
  <c r="AP38" i="10"/>
  <c r="AP42" i="10"/>
  <c r="AP43" i="10"/>
  <c r="AR45" i="10"/>
  <c r="AP46" i="10"/>
  <c r="AT37" i="10"/>
  <c r="AT39" i="10"/>
  <c r="AR44" i="10"/>
  <c r="AP45" i="10"/>
  <c r="AR5" i="10"/>
  <c r="AG39" i="10"/>
  <c r="P42" i="10"/>
  <c r="J46" i="10"/>
  <c r="N37" i="10"/>
  <c r="J37" i="10"/>
  <c r="F9" i="10"/>
  <c r="D44" i="10"/>
  <c r="F45" i="10"/>
  <c r="AT38" i="10"/>
  <c r="AT40" i="10"/>
  <c r="BB46" i="10"/>
  <c r="BB38" i="10"/>
  <c r="P24" i="10"/>
  <c r="P25" i="10"/>
  <c r="BD27" i="10"/>
  <c r="T5" i="7"/>
  <c r="T4" i="7"/>
  <c r="T7" i="7"/>
  <c r="F5" i="7"/>
  <c r="F6" i="7"/>
  <c r="AC37" i="10"/>
  <c r="AC46" i="10"/>
  <c r="AI44" i="10"/>
  <c r="W36" i="10"/>
  <c r="AA46" i="10"/>
  <c r="AA39" i="10"/>
  <c r="AE39" i="10"/>
  <c r="Y39" i="10"/>
  <c r="Y38" i="10"/>
  <c r="AE42" i="10"/>
  <c r="AC35" i="10"/>
  <c r="AA45" i="10"/>
  <c r="R25" i="10"/>
  <c r="Y12" i="10"/>
  <c r="AI45" i="10"/>
  <c r="AI38" i="10"/>
  <c r="AE25" i="10"/>
  <c r="AI24" i="10"/>
  <c r="BD24" i="10"/>
  <c r="AA42" i="10"/>
  <c r="Y16" i="10"/>
  <c r="W8" i="10"/>
  <c r="W46" i="10"/>
  <c r="AG42" i="10"/>
  <c r="AI42" i="10"/>
  <c r="AI46" i="10"/>
  <c r="AI36" i="10"/>
  <c r="AC45" i="10"/>
  <c r="AG38" i="10"/>
  <c r="AI39" i="10"/>
  <c r="Y35" i="10"/>
  <c r="AG45" i="10"/>
  <c r="Y36" i="10"/>
  <c r="Y37" i="10"/>
  <c r="Y42" i="10"/>
  <c r="Y46" i="10"/>
  <c r="Y44" i="10"/>
  <c r="Y15" i="10"/>
  <c r="AC39" i="10"/>
  <c r="W45" i="10"/>
  <c r="W37" i="10"/>
  <c r="AG36" i="10"/>
  <c r="BB24" i="10"/>
  <c r="BB27" i="10"/>
  <c r="BB25" i="10"/>
  <c r="M6" i="7"/>
  <c r="M5" i="7"/>
  <c r="AI25" i="10"/>
  <c r="AX25" i="10"/>
  <c r="R24" i="10"/>
  <c r="K16" i="9"/>
  <c r="K13" i="9"/>
  <c r="K12" i="9"/>
  <c r="K37" i="9" s="1"/>
  <c r="K14" i="9"/>
  <c r="F11" i="10"/>
  <c r="N45" i="10"/>
  <c r="F5" i="10"/>
  <c r="L42" i="10"/>
  <c r="N46" i="10"/>
  <c r="D8" i="10"/>
  <c r="F35" i="10"/>
  <c r="P36" i="10"/>
  <c r="D35" i="10"/>
  <c r="J45" i="10"/>
  <c r="F44" i="10"/>
  <c r="L44" i="10"/>
  <c r="J39" i="10"/>
  <c r="F12" i="10"/>
  <c r="D45" i="10"/>
  <c r="N35" i="10"/>
  <c r="P45" i="10"/>
  <c r="H46" i="10"/>
  <c r="H37" i="10"/>
  <c r="H39" i="10"/>
  <c r="J38" i="10"/>
  <c r="H42" i="10"/>
  <c r="AU24" i="9"/>
  <c r="R27" i="10"/>
  <c r="BB42" i="10"/>
  <c r="BB44" i="10"/>
  <c r="AZ46" i="10"/>
  <c r="AV42" i="10"/>
  <c r="AR35" i="10"/>
  <c r="AV45" i="10"/>
  <c r="AV39" i="10"/>
  <c r="AT36" i="10"/>
  <c r="AT35" i="10"/>
  <c r="AT45" i="10"/>
  <c r="AX45" i="10" s="1"/>
  <c r="AP37" i="10"/>
  <c r="AR39" i="10"/>
  <c r="AR12" i="10"/>
  <c r="AR38" i="10"/>
  <c r="AX38" i="10" s="1"/>
  <c r="AR36" i="10"/>
  <c r="AV37" i="10"/>
  <c r="BB39" i="10"/>
  <c r="AR46" i="10"/>
  <c r="AX46" i="10"/>
  <c r="H35" i="10"/>
  <c r="F15" i="10"/>
  <c r="K15" i="9"/>
  <c r="D37" i="10"/>
  <c r="P38" i="10"/>
  <c r="P46" i="10"/>
  <c r="N39" i="10"/>
  <c r="N36" i="10"/>
  <c r="N40" i="10" s="1"/>
  <c r="P39" i="10"/>
  <c r="D46" i="10"/>
  <c r="P44" i="10"/>
  <c r="P35" i="10"/>
  <c r="P41" i="10"/>
  <c r="R15" i="7"/>
  <c r="T15" i="7" s="1"/>
  <c r="R18" i="7"/>
  <c r="T18" i="7" s="1"/>
  <c r="D18" i="7"/>
  <c r="F18" i="7" s="1"/>
  <c r="T6" i="7"/>
  <c r="F7" i="7"/>
  <c r="J402" i="6"/>
  <c r="A402" i="6" s="1"/>
  <c r="T3" i="8"/>
  <c r="T14" i="8"/>
  <c r="T10" i="7"/>
  <c r="T21" i="8"/>
  <c r="T16" i="8"/>
  <c r="T7" i="8"/>
  <c r="R32" i="8"/>
  <c r="T32" i="8" s="1"/>
  <c r="T23" i="8"/>
  <c r="T20" i="7"/>
  <c r="T14" i="7"/>
  <c r="T11" i="7"/>
  <c r="T4" i="8"/>
  <c r="T12" i="8"/>
  <c r="T6" i="8"/>
  <c r="T13" i="7"/>
  <c r="T17" i="7"/>
  <c r="T13" i="8"/>
  <c r="T22" i="8"/>
  <c r="T12" i="7"/>
  <c r="T25" i="8"/>
  <c r="F14" i="8"/>
  <c r="F12" i="7"/>
  <c r="F23" i="8"/>
  <c r="F11" i="7"/>
  <c r="F9" i="8"/>
  <c r="F19" i="7"/>
  <c r="F26" i="8"/>
  <c r="F16" i="8"/>
  <c r="F6" i="8"/>
  <c r="F21" i="7"/>
  <c r="F24" i="8"/>
  <c r="F25" i="8"/>
  <c r="F17" i="8"/>
  <c r="F20" i="7"/>
  <c r="F3" i="8"/>
  <c r="F21" i="8"/>
  <c r="F17" i="7"/>
  <c r="D32" i="8"/>
  <c r="F32" i="8" s="1"/>
  <c r="F13" i="7"/>
  <c r="F10" i="7"/>
  <c r="AG35" i="10"/>
  <c r="W44" i="10"/>
  <c r="AX24" i="10"/>
  <c r="K18" i="7"/>
  <c r="M18" i="7"/>
  <c r="AI37" i="10"/>
  <c r="AA38" i="10"/>
  <c r="AA44" i="10"/>
  <c r="AX42" i="10"/>
  <c r="AG37" i="10"/>
  <c r="W42" i="10"/>
  <c r="L25" i="10"/>
  <c r="AU22" i="9"/>
  <c r="AU21" i="9"/>
  <c r="AU38" i="9" s="1"/>
  <c r="AU23" i="9"/>
  <c r="J35" i="10"/>
  <c r="L35" i="10"/>
  <c r="J42" i="10"/>
  <c r="BD25" i="10"/>
  <c r="AZ31" i="10"/>
  <c r="AZ24" i="10"/>
  <c r="AZ37" i="10"/>
  <c r="P27" i="10"/>
  <c r="M22" i="8"/>
  <c r="M12" i="7"/>
  <c r="M23" i="8"/>
  <c r="M13" i="7"/>
  <c r="M3" i="8"/>
  <c r="M14" i="7"/>
  <c r="M11" i="7"/>
  <c r="M19" i="7"/>
  <c r="M20" i="7"/>
  <c r="M15" i="8"/>
  <c r="M16" i="8"/>
  <c r="K32" i="8"/>
  <c r="M32" i="8" s="1"/>
  <c r="M10" i="7"/>
  <c r="M21" i="7"/>
  <c r="M25" i="8"/>
  <c r="M17" i="7"/>
  <c r="M31" i="8"/>
  <c r="M14" i="8"/>
  <c r="M21" i="8"/>
  <c r="M26" i="8"/>
  <c r="M13" i="8"/>
  <c r="M24" i="8"/>
  <c r="J36" i="10"/>
  <c r="AA37" i="10"/>
  <c r="AE37" i="10"/>
  <c r="Y10" i="10"/>
  <c r="Y9" i="10"/>
  <c r="Y14" i="10" s="1"/>
  <c r="AC42" i="10"/>
  <c r="AC43" i="10" s="1"/>
  <c r="M4" i="7"/>
  <c r="K27" i="8"/>
  <c r="M27" i="8"/>
  <c r="AA38" i="9"/>
  <c r="AS32" i="9"/>
  <c r="I32" i="9"/>
  <c r="AA31" i="9"/>
  <c r="I31" i="9"/>
  <c r="AS30" i="9"/>
  <c r="I17" i="9"/>
  <c r="I18" i="9"/>
  <c r="AS29" i="9"/>
  <c r="AS17" i="9"/>
  <c r="AS18" i="9" s="1"/>
  <c r="AS37" i="9"/>
  <c r="AA17" i="9"/>
  <c r="AA18" i="9"/>
  <c r="AA37" i="9"/>
  <c r="F39" i="10"/>
  <c r="N42" i="10"/>
  <c r="N43" i="10"/>
  <c r="H38" i="10"/>
  <c r="H45" i="10"/>
  <c r="AE25" i="9"/>
  <c r="AE28" i="9"/>
  <c r="AI20" i="9"/>
  <c r="M28" i="9"/>
  <c r="Q20" i="9"/>
  <c r="AW32" i="9"/>
  <c r="M32" i="9"/>
  <c r="AW31" i="9"/>
  <c r="AE31" i="9"/>
  <c r="AI15" i="9"/>
  <c r="M31" i="9"/>
  <c r="Q14" i="9"/>
  <c r="M30" i="9"/>
  <c r="AW17" i="9"/>
  <c r="AW29" i="9"/>
  <c r="AE29" i="9"/>
  <c r="AE17" i="9"/>
  <c r="AE33" i="9" s="1"/>
  <c r="AE37" i="9"/>
  <c r="AI37" i="9" s="1"/>
  <c r="M17" i="9"/>
  <c r="J1371" i="6"/>
  <c r="A1371" i="6"/>
  <c r="J1359" i="6"/>
  <c r="A1359" i="6"/>
  <c r="J186" i="6"/>
  <c r="A186" i="6"/>
  <c r="J161" i="6"/>
  <c r="A161" i="6"/>
  <c r="J153" i="6"/>
  <c r="A153" i="6"/>
  <c r="J129" i="6"/>
  <c r="A129" i="6"/>
  <c r="J121" i="6"/>
  <c r="A121" i="6"/>
  <c r="J97" i="6"/>
  <c r="A97" i="6"/>
  <c r="J89" i="6"/>
  <c r="A89" i="6"/>
  <c r="J65" i="6"/>
  <c r="A65" i="6"/>
  <c r="J57" i="6"/>
  <c r="A57" i="6"/>
  <c r="J42" i="6"/>
  <c r="A42" i="6"/>
  <c r="J104" i="6"/>
  <c r="A104" i="6"/>
  <c r="J112" i="6"/>
  <c r="A112" i="6"/>
  <c r="J138" i="6"/>
  <c r="A138" i="6"/>
  <c r="J146" i="6"/>
  <c r="A146" i="6"/>
  <c r="J170" i="6"/>
  <c r="A170" i="6"/>
  <c r="J178" i="6"/>
  <c r="A178" i="6"/>
  <c r="J203" i="6"/>
  <c r="A203" i="6"/>
  <c r="J216" i="6"/>
  <c r="A216" i="6"/>
  <c r="J240" i="6"/>
  <c r="A240" i="6"/>
  <c r="J249" i="6"/>
  <c r="A249" i="6"/>
  <c r="J281" i="6"/>
  <c r="A281" i="6"/>
  <c r="J289" i="6"/>
  <c r="A289" i="6"/>
  <c r="J451" i="6"/>
  <c r="A451" i="6"/>
  <c r="J459" i="6"/>
  <c r="A459" i="6"/>
  <c r="J475" i="6"/>
  <c r="A475" i="6"/>
  <c r="J18" i="6"/>
  <c r="A18" i="6"/>
  <c r="AK2" i="6"/>
  <c r="AB2" i="6"/>
  <c r="J353" i="6"/>
  <c r="A353" i="6"/>
  <c r="J368" i="6"/>
  <c r="A368" i="6"/>
  <c r="J385" i="6"/>
  <c r="A385" i="6"/>
  <c r="J442" i="6"/>
  <c r="A442" i="6"/>
  <c r="J11" i="6"/>
  <c r="A11" i="6"/>
  <c r="J319" i="6"/>
  <c r="A319" i="6"/>
  <c r="J335" i="6"/>
  <c r="A335" i="6"/>
  <c r="G55" i="5"/>
  <c r="G23" i="5"/>
  <c r="J1382" i="6"/>
  <c r="A1382" i="6"/>
  <c r="J1378" i="6"/>
  <c r="A1378" i="6"/>
  <c r="J1374" i="6"/>
  <c r="A1374" i="6"/>
  <c r="J1369" i="6"/>
  <c r="A1369" i="6"/>
  <c r="J1316" i="6"/>
  <c r="A1316" i="6"/>
  <c r="J1312" i="6"/>
  <c r="A1312" i="6"/>
  <c r="J1308" i="6"/>
  <c r="A1308" i="6"/>
  <c r="J1304" i="6"/>
  <c r="A1304" i="6"/>
  <c r="J1252" i="6"/>
  <c r="A1252" i="6"/>
  <c r="J1248" i="6"/>
  <c r="A1248" i="6"/>
  <c r="J1244" i="6"/>
  <c r="A1244" i="6"/>
  <c r="J1240" i="6"/>
  <c r="A1240" i="6"/>
  <c r="J1192" i="6"/>
  <c r="A1192" i="6"/>
  <c r="J1188" i="6"/>
  <c r="A1188" i="6"/>
  <c r="J1135" i="6"/>
  <c r="A1135" i="6"/>
  <c r="J1131" i="6"/>
  <c r="A1131" i="6"/>
  <c r="J1127" i="6"/>
  <c r="A1127" i="6"/>
  <c r="J1123" i="6"/>
  <c r="A1123" i="6"/>
  <c r="J1071" i="6"/>
  <c r="A1071" i="6"/>
  <c r="J1067" i="6"/>
  <c r="A1067" i="6"/>
  <c r="J1063" i="6"/>
  <c r="A1063" i="6"/>
  <c r="J1008" i="6"/>
  <c r="A1008" i="6"/>
  <c r="J915" i="6"/>
  <c r="A915" i="6"/>
  <c r="J773" i="6"/>
  <c r="J743" i="6"/>
  <c r="A743" i="6" s="1"/>
  <c r="J563" i="6"/>
  <c r="A563" i="6" s="1"/>
  <c r="J336" i="6"/>
  <c r="J144" i="6"/>
  <c r="A144" i="6"/>
  <c r="G35" i="5"/>
  <c r="J59" i="6"/>
  <c r="A59" i="6" s="1"/>
  <c r="J940" i="6"/>
  <c r="A940" i="6" s="1"/>
  <c r="J78" i="6"/>
  <c r="A78" i="6" s="1"/>
  <c r="J136" i="6"/>
  <c r="A136" i="6" s="1"/>
  <c r="J952" i="6"/>
  <c r="A952" i="6" s="1"/>
  <c r="J944" i="6"/>
  <c r="A944" i="6" s="1"/>
  <c r="J188" i="6"/>
  <c r="A188" i="6" s="1"/>
  <c r="J13" i="6"/>
  <c r="A13" i="6" s="1"/>
  <c r="J87" i="6"/>
  <c r="A87" i="6" s="1"/>
  <c r="J51" i="6"/>
  <c r="A51" i="6" s="1"/>
  <c r="J287" i="6"/>
  <c r="A287" i="6" s="1"/>
  <c r="J374" i="6"/>
  <c r="A374" i="6" s="1"/>
  <c r="J567" i="6"/>
  <c r="A567" i="6" s="1"/>
  <c r="J575" i="6"/>
  <c r="A575" i="6" s="1"/>
  <c r="J747" i="6"/>
  <c r="A747" i="6" s="1"/>
  <c r="J756" i="6"/>
  <c r="A756" i="6" s="1"/>
  <c r="J903" i="6"/>
  <c r="A903" i="6" s="1"/>
  <c r="J911" i="6"/>
  <c r="A911" i="6" s="1"/>
  <c r="J996" i="6"/>
  <c r="A996" i="6" s="1"/>
  <c r="J1004" i="6"/>
  <c r="A1004" i="6" s="1"/>
  <c r="J1059" i="6"/>
  <c r="A1059" i="6" s="1"/>
  <c r="J1062" i="6"/>
  <c r="A1062" i="6" s="1"/>
  <c r="J1064" i="6"/>
  <c r="A1064" i="6" s="1"/>
  <c r="J1066" i="6"/>
  <c r="A1066" i="6" s="1"/>
  <c r="J1068" i="6"/>
  <c r="A1068" i="6" s="1"/>
  <c r="J1070" i="6"/>
  <c r="A1070" i="6" s="1"/>
  <c r="J1072" i="6"/>
  <c r="A1072" i="6" s="1"/>
  <c r="J1122" i="6"/>
  <c r="A1122" i="6" s="1"/>
  <c r="J1124" i="6"/>
  <c r="A1124" i="6" s="1"/>
  <c r="J1126" i="6"/>
  <c r="A1126" i="6" s="1"/>
  <c r="J1128" i="6"/>
  <c r="A1128" i="6" s="1"/>
  <c r="J1130" i="6"/>
  <c r="A1130" i="6" s="1"/>
  <c r="J1132" i="6"/>
  <c r="A1132" i="6" s="1"/>
  <c r="J1134" i="6"/>
  <c r="A1134" i="6" s="1"/>
  <c r="J1136" i="6"/>
  <c r="A1136" i="6" s="1"/>
  <c r="J1187" i="6"/>
  <c r="A1187" i="6" s="1"/>
  <c r="J1189" i="6"/>
  <c r="A1189" i="6" s="1"/>
  <c r="J1191" i="6"/>
  <c r="A1191" i="6" s="1"/>
  <c r="J1193" i="6"/>
  <c r="A1193" i="6" s="1"/>
  <c r="J1239" i="6"/>
  <c r="A1239" i="6" s="1"/>
  <c r="J1241" i="6"/>
  <c r="A1241" i="6" s="1"/>
  <c r="J1243" i="6"/>
  <c r="A1243" i="6" s="1"/>
  <c r="J1245" i="6"/>
  <c r="A1245" i="6" s="1"/>
  <c r="J1247" i="6"/>
  <c r="A1247" i="6" s="1"/>
  <c r="J1249" i="6"/>
  <c r="A1249" i="6" s="1"/>
  <c r="J1251" i="6"/>
  <c r="A1251" i="6" s="1"/>
  <c r="J1253" i="6"/>
  <c r="A1253" i="6" s="1"/>
  <c r="J1303" i="6"/>
  <c r="A1303" i="6" s="1"/>
  <c r="J1305" i="6"/>
  <c r="A1305" i="6" s="1"/>
  <c r="J1307" i="6"/>
  <c r="A1307" i="6" s="1"/>
  <c r="J1309" i="6"/>
  <c r="A1309" i="6" s="1"/>
  <c r="J1311" i="6"/>
  <c r="A1311" i="6" s="1"/>
  <c r="J1313" i="6"/>
  <c r="A1313" i="6" s="1"/>
  <c r="J1315" i="6"/>
  <c r="A1315" i="6" s="1"/>
  <c r="J1317" i="6"/>
  <c r="A1317" i="6" s="1"/>
  <c r="J1368" i="6"/>
  <c r="A1368" i="6" s="1"/>
  <c r="J1370" i="6"/>
  <c r="A1370" i="6" s="1"/>
  <c r="J1373" i="6"/>
  <c r="A1373" i="6" s="1"/>
  <c r="J1375" i="6"/>
  <c r="A1375" i="6" s="1"/>
  <c r="J1377" i="6"/>
  <c r="A1377" i="6" s="1"/>
  <c r="J1379" i="6"/>
  <c r="A1379" i="6" s="1"/>
  <c r="J1381" i="6"/>
  <c r="A1381" i="6" s="1"/>
  <c r="J1383" i="6"/>
  <c r="A1383" i="6" s="1"/>
  <c r="G15" i="5"/>
  <c r="G31" i="5"/>
  <c r="G47" i="5"/>
  <c r="G63" i="5"/>
  <c r="J341" i="6"/>
  <c r="J331" i="6"/>
  <c r="A331" i="6"/>
  <c r="J323" i="6"/>
  <c r="A323" i="6"/>
  <c r="J315" i="6"/>
  <c r="A315" i="6"/>
  <c r="J212" i="6"/>
  <c r="A212" i="6"/>
  <c r="J7" i="6"/>
  <c r="A7" i="6"/>
  <c r="J446" i="6"/>
  <c r="A446" i="6"/>
  <c r="J397" i="6"/>
  <c r="A397" i="6"/>
  <c r="J389" i="6"/>
  <c r="A389" i="6"/>
  <c r="J381" i="6"/>
  <c r="A381" i="6"/>
  <c r="J372" i="6"/>
  <c r="A372" i="6"/>
  <c r="J365" i="6"/>
  <c r="A365" i="6"/>
  <c r="J357" i="6"/>
  <c r="A357" i="6"/>
  <c r="J349" i="6"/>
  <c r="A349" i="6"/>
  <c r="J749" i="6"/>
  <c r="A749" i="6"/>
  <c r="J23" i="6"/>
  <c r="A23" i="6"/>
  <c r="J32" i="6"/>
  <c r="A32" i="6"/>
  <c r="J487" i="6"/>
  <c r="A487" i="6"/>
  <c r="J479" i="6"/>
  <c r="A479" i="6"/>
  <c r="J471" i="6"/>
  <c r="A471" i="6"/>
  <c r="J463" i="6"/>
  <c r="A463" i="6"/>
  <c r="G100" i="19"/>
  <c r="G68" i="19"/>
  <c r="G61" i="19"/>
  <c r="G45" i="19"/>
  <c r="G37" i="19"/>
  <c r="G20" i="19"/>
  <c r="G29" i="19"/>
  <c r="G13" i="19"/>
  <c r="G5" i="19"/>
  <c r="J1060" i="6"/>
  <c r="A1060" i="6" s="1"/>
  <c r="J1058" i="6"/>
  <c r="A1058" i="6" s="1"/>
  <c r="J1006" i="6"/>
  <c r="A1006" i="6" s="1"/>
  <c r="J1002" i="6"/>
  <c r="A1002" i="6" s="1"/>
  <c r="J998" i="6"/>
  <c r="A998" i="6" s="1"/>
  <c r="J993" i="6"/>
  <c r="A993" i="6" s="1"/>
  <c r="J913" i="6"/>
  <c r="A913" i="6" s="1"/>
  <c r="J909" i="6"/>
  <c r="A909" i="6" s="1"/>
  <c r="J905" i="6"/>
  <c r="A905" i="6" s="1"/>
  <c r="J901" i="6"/>
  <c r="A901" i="6" s="1"/>
  <c r="J758" i="6"/>
  <c r="A758" i="6" s="1"/>
  <c r="J754" i="6"/>
  <c r="A754" i="6" s="1"/>
  <c r="J750" i="6"/>
  <c r="A750" i="6" s="1"/>
  <c r="J745" i="6"/>
  <c r="A745" i="6" s="1"/>
  <c r="J577" i="6"/>
  <c r="A577" i="6" s="1"/>
  <c r="J573" i="6"/>
  <c r="A573" i="6" s="1"/>
  <c r="J569" i="6"/>
  <c r="A569" i="6" s="1"/>
  <c r="J565" i="6"/>
  <c r="A565" i="6" s="1"/>
  <c r="J995" i="6"/>
  <c r="A995" i="6" s="1"/>
  <c r="G19" i="5"/>
  <c r="J309" i="6"/>
  <c r="J343" i="6"/>
  <c r="J473" i="6"/>
  <c r="A473" i="6"/>
  <c r="J214" i="6"/>
  <c r="A214" i="6"/>
  <c r="J82" i="6"/>
  <c r="A82" i="6"/>
  <c r="J184" i="6"/>
  <c r="A184" i="6"/>
  <c r="J119" i="6"/>
  <c r="A119" i="6"/>
  <c r="J55" i="6"/>
  <c r="A55" i="6"/>
  <c r="J383" i="6"/>
  <c r="A383" i="6"/>
  <c r="J449" i="6"/>
  <c r="A449" i="6"/>
  <c r="J70" i="6"/>
  <c r="A70" i="6"/>
  <c r="J123" i="6"/>
  <c r="A123" i="6"/>
  <c r="J942" i="6"/>
  <c r="A942" i="6"/>
  <c r="J946" i="6"/>
  <c r="A946" i="6"/>
  <c r="J950" i="6"/>
  <c r="A950" i="6"/>
  <c r="J954" i="6"/>
  <c r="A954" i="6"/>
  <c r="J367" i="6"/>
  <c r="A367" i="6"/>
  <c r="J163" i="6"/>
  <c r="A163" i="6"/>
  <c r="J131" i="6"/>
  <c r="A131" i="6"/>
  <c r="J375" i="6"/>
  <c r="A375" i="6"/>
  <c r="J9" i="6"/>
  <c r="A9" i="6"/>
  <c r="J399" i="6"/>
  <c r="A399" i="6"/>
  <c r="J201" i="6"/>
  <c r="A201" i="6"/>
  <c r="J67" i="6"/>
  <c r="A67" i="6"/>
  <c r="J99" i="6"/>
  <c r="A99" i="6"/>
  <c r="J20" i="6"/>
  <c r="A20" i="6"/>
  <c r="J279" i="6"/>
  <c r="A279" i="6"/>
  <c r="J333" i="6"/>
  <c r="A333" i="6"/>
  <c r="J955" i="6"/>
  <c r="A955" i="6"/>
  <c r="J953" i="6"/>
  <c r="A953" i="6"/>
  <c r="J951" i="6"/>
  <c r="A951" i="6"/>
  <c r="J949" i="6"/>
  <c r="A949" i="6"/>
  <c r="J947" i="6"/>
  <c r="A947" i="6"/>
  <c r="J945" i="6"/>
  <c r="A945" i="6"/>
  <c r="J943" i="6"/>
  <c r="A943" i="6"/>
  <c r="J941" i="6"/>
  <c r="A941" i="6"/>
  <c r="J246" i="6"/>
  <c r="A246" i="6"/>
  <c r="J91" i="6"/>
  <c r="A91" i="6"/>
  <c r="J155" i="6"/>
  <c r="A155" i="6"/>
  <c r="J33" i="6"/>
  <c r="A33" i="6"/>
  <c r="J102" i="6"/>
  <c r="A102" i="6"/>
  <c r="J238" i="6"/>
  <c r="A238" i="6"/>
  <c r="J481" i="6"/>
  <c r="A481" i="6"/>
  <c r="J351" i="6"/>
  <c r="A351" i="6"/>
  <c r="J317" i="6"/>
  <c r="A317" i="6"/>
  <c r="J40" i="6"/>
  <c r="A40" i="6"/>
  <c r="J63" i="6"/>
  <c r="A63" i="6"/>
  <c r="J95" i="6"/>
  <c r="A95" i="6"/>
  <c r="J127" i="6"/>
  <c r="A127" i="6"/>
  <c r="J159" i="6"/>
  <c r="A159" i="6"/>
  <c r="J45" i="6"/>
  <c r="A45" i="6"/>
  <c r="J74" i="6"/>
  <c r="A74" i="6"/>
  <c r="J110" i="6"/>
  <c r="A110" i="6"/>
  <c r="J176" i="6"/>
  <c r="A176" i="6"/>
  <c r="J247" i="6"/>
  <c r="A247" i="6"/>
  <c r="J457" i="6"/>
  <c r="A457" i="6"/>
  <c r="J489" i="6"/>
  <c r="A489" i="6"/>
  <c r="J29" i="6"/>
  <c r="A29" i="6"/>
  <c r="J359" i="6"/>
  <c r="A359" i="6"/>
  <c r="J391" i="6"/>
  <c r="A391" i="6"/>
  <c r="J325" i="6"/>
  <c r="A325" i="6"/>
  <c r="G51" i="5"/>
  <c r="J562" i="6"/>
  <c r="A562" i="6" s="1"/>
  <c r="J564" i="6"/>
  <c r="A564" i="6" s="1"/>
  <c r="J566" i="6"/>
  <c r="A566" i="6"/>
  <c r="J568" i="6"/>
  <c r="A568" i="6"/>
  <c r="J570" i="6"/>
  <c r="A570" i="6"/>
  <c r="J572" i="6"/>
  <c r="A572" i="6" s="1"/>
  <c r="J574" i="6"/>
  <c r="A574" i="6"/>
  <c r="J576" i="6"/>
  <c r="A576" i="6" s="1"/>
  <c r="J742" i="6"/>
  <c r="A742" i="6"/>
  <c r="J744" i="6"/>
  <c r="A744" i="6" s="1"/>
  <c r="J746" i="6"/>
  <c r="A746" i="6"/>
  <c r="J748" i="6"/>
  <c r="A748" i="6" s="1"/>
  <c r="J751" i="6"/>
  <c r="A751" i="6"/>
  <c r="J753" i="6"/>
  <c r="A753" i="6" s="1"/>
  <c r="J755" i="6"/>
  <c r="A755" i="6"/>
  <c r="J757" i="6"/>
  <c r="A757" i="6" s="1"/>
  <c r="J759" i="6"/>
  <c r="A759" i="6"/>
  <c r="J900" i="6"/>
  <c r="A900" i="6" s="1"/>
  <c r="J902" i="6"/>
  <c r="A902" i="6"/>
  <c r="J904" i="6"/>
  <c r="A904" i="6" s="1"/>
  <c r="J906" i="6"/>
  <c r="A906" i="6" s="1"/>
  <c r="J908" i="6"/>
  <c r="A908" i="6" s="1"/>
  <c r="J910" i="6"/>
  <c r="A910" i="6" s="1"/>
  <c r="J912" i="6"/>
  <c r="A912" i="6" s="1"/>
  <c r="J914" i="6"/>
  <c r="A914" i="6" s="1"/>
  <c r="J992" i="6"/>
  <c r="A992" i="6" s="1"/>
  <c r="J994" i="6"/>
  <c r="A994" i="6" s="1"/>
  <c r="J997" i="6"/>
  <c r="A997" i="6" s="1"/>
  <c r="J999" i="6"/>
  <c r="A999" i="6" s="1"/>
  <c r="J1001" i="6"/>
  <c r="A1001" i="6" s="1"/>
  <c r="J1003" i="6"/>
  <c r="A1003" i="6" s="1"/>
  <c r="J1005" i="6"/>
  <c r="A1005" i="6" s="1"/>
  <c r="J1007" i="6"/>
  <c r="A1007" i="6" s="1"/>
  <c r="J1057" i="6"/>
  <c r="A1057" i="6" s="1"/>
  <c r="J181" i="6"/>
  <c r="A181" i="6" s="1"/>
  <c r="J715" i="6"/>
  <c r="A715" i="6" s="1"/>
  <c r="AR16" i="10"/>
  <c r="AZ44" i="10"/>
  <c r="AZ45" i="10"/>
  <c r="AR13" i="10"/>
  <c r="AP44" i="10"/>
  <c r="M7" i="7"/>
  <c r="R27" i="8"/>
  <c r="T27" i="8" s="1"/>
  <c r="R19" i="8"/>
  <c r="T19" i="8" s="1"/>
  <c r="D27" i="8"/>
  <c r="F27" i="8" s="1"/>
  <c r="D19" i="8"/>
  <c r="F19" i="8" s="1"/>
  <c r="AA25" i="9"/>
  <c r="AA33" i="9" s="1"/>
  <c r="Q23" i="9"/>
  <c r="I27" i="9"/>
  <c r="K25" i="9" s="1"/>
  <c r="Q25" i="9" s="1"/>
  <c r="Q22" i="9"/>
  <c r="AI16" i="9"/>
  <c r="AA8" i="9"/>
  <c r="AI13" i="9"/>
  <c r="BA22" i="9"/>
  <c r="AW25" i="9"/>
  <c r="I29" i="9"/>
  <c r="I25" i="9"/>
  <c r="I33" i="9" s="1"/>
  <c r="AA27" i="9"/>
  <c r="AC22" i="9"/>
  <c r="AI23" i="9"/>
  <c r="BA15" i="9"/>
  <c r="BA13" i="9"/>
  <c r="AS8" i="9"/>
  <c r="AU7" i="9" s="1"/>
  <c r="N31" i="10"/>
  <c r="G3" i="5"/>
  <c r="AA41" i="10"/>
  <c r="AS25" i="9"/>
  <c r="AU25" i="9"/>
  <c r="BA25" i="9" s="1"/>
  <c r="AS38" i="9"/>
  <c r="AS28" i="9"/>
  <c r="AU28" i="9"/>
  <c r="AE32" i="10"/>
  <c r="H31" i="10"/>
  <c r="L31" i="10" s="1"/>
  <c r="Q13" i="9"/>
  <c r="I3" i="9"/>
  <c r="Q32" i="9"/>
  <c r="I8" i="9"/>
  <c r="M30" i="8"/>
  <c r="F29" i="8"/>
  <c r="K17" i="9"/>
  <c r="Q17" i="9" s="1"/>
  <c r="AX27" i="10"/>
  <c r="M38" i="9"/>
  <c r="Q38" i="9"/>
  <c r="AW28" i="9"/>
  <c r="AX28" i="10"/>
  <c r="L37" i="10"/>
  <c r="L40" i="10" s="1"/>
  <c r="D36" i="10"/>
  <c r="D40" i="10"/>
  <c r="F42" i="10"/>
  <c r="F43" i="10"/>
  <c r="T29" i="8"/>
  <c r="M18" i="8"/>
  <c r="AA28" i="9"/>
  <c r="BA23" i="9"/>
  <c r="BA24" i="9"/>
  <c r="BA21" i="9"/>
  <c r="Q21" i="9"/>
  <c r="Q24" i="9"/>
  <c r="AI12" i="9"/>
  <c r="AA19" i="9"/>
  <c r="AC13" i="9" s="1"/>
  <c r="AC37" i="9" s="1"/>
  <c r="AA31" i="10"/>
  <c r="T30" i="8"/>
  <c r="F30" i="8"/>
  <c r="M29" i="8"/>
  <c r="T26" i="8"/>
  <c r="T24" i="8"/>
  <c r="F22" i="8"/>
  <c r="T18" i="8"/>
  <c r="M25" i="9"/>
  <c r="AW38" i="9"/>
  <c r="BA38" i="9"/>
  <c r="M29" i="9"/>
  <c r="AI38" i="9"/>
  <c r="AI24" i="9"/>
  <c r="BA12" i="9"/>
  <c r="AS19" i="9"/>
  <c r="BA14" i="9"/>
  <c r="Q16" i="9"/>
  <c r="Q37" i="9"/>
  <c r="AX32" i="10"/>
  <c r="AC31" i="10"/>
  <c r="F18" i="8"/>
  <c r="T17" i="8"/>
  <c r="M17" i="8"/>
  <c r="T15" i="8"/>
  <c r="F15" i="8"/>
  <c r="F13" i="8"/>
  <c r="M12" i="8"/>
  <c r="F12" i="8"/>
  <c r="F10" i="8"/>
  <c r="M8" i="8"/>
  <c r="M7" i="8"/>
  <c r="M4" i="8"/>
  <c r="AP31" i="10"/>
  <c r="AS35" i="9"/>
  <c r="AU29" i="9" s="1"/>
  <c r="AU32" i="9"/>
  <c r="L39" i="10"/>
  <c r="AR10" i="10"/>
  <c r="AV44" i="10"/>
  <c r="AX44" i="10" s="1"/>
  <c r="BB35" i="10"/>
  <c r="BB41" i="10" s="1"/>
  <c r="AR37" i="10"/>
  <c r="AZ42" i="10"/>
  <c r="AZ43" i="10" s="1"/>
  <c r="AZ39" i="10"/>
  <c r="AP8" i="10"/>
  <c r="BB29" i="10"/>
  <c r="BB31" i="10" s="1"/>
  <c r="BD29" i="10"/>
  <c r="BD31" i="10" s="1"/>
  <c r="R29" i="10"/>
  <c r="R31" i="10" s="1"/>
  <c r="R30" i="10"/>
  <c r="P29" i="10"/>
  <c r="P30" i="10"/>
  <c r="M10" i="8"/>
  <c r="T9" i="8"/>
  <c r="F7" i="8"/>
  <c r="F31" i="8"/>
  <c r="Y31" i="10"/>
  <c r="AE31" i="10"/>
  <c r="AK29" i="10"/>
  <c r="AK30" i="10"/>
  <c r="T10" i="8"/>
  <c r="M9" i="8"/>
  <c r="T8" i="8"/>
  <c r="F8" i="8"/>
  <c r="M6" i="8"/>
  <c r="T5" i="8"/>
  <c r="M5" i="8"/>
  <c r="F5" i="8"/>
  <c r="F4" i="8"/>
  <c r="T31" i="8"/>
  <c r="AE38" i="10"/>
  <c r="AE27" i="10"/>
  <c r="L24" i="10"/>
  <c r="L38" i="10"/>
  <c r="F14" i="7"/>
  <c r="K15" i="7"/>
  <c r="M15" i="7" s="1"/>
  <c r="AE44" i="10"/>
  <c r="D16" i="7"/>
  <c r="F16" i="7"/>
  <c r="AP40" i="10"/>
  <c r="I30" i="9"/>
  <c r="AI21" i="9"/>
  <c r="J31" i="10"/>
  <c r="AW30" i="9"/>
  <c r="AE30" i="10"/>
  <c r="AV31" i="10"/>
  <c r="AX31" i="10" s="1"/>
  <c r="K6" i="9"/>
  <c r="AA43" i="10"/>
  <c r="F4" i="7"/>
  <c r="I38" i="9"/>
  <c r="AA30" i="9"/>
  <c r="I28" i="9"/>
  <c r="AS3" i="9"/>
  <c r="BA31" i="9" s="1"/>
  <c r="BA16" i="9"/>
  <c r="L32" i="10"/>
  <c r="L30" i="10"/>
  <c r="W31" i="10"/>
  <c r="AE32" i="9"/>
  <c r="AI32" i="9" s="1"/>
  <c r="AT31" i="10"/>
  <c r="AU3" i="9"/>
  <c r="AG40" i="10"/>
  <c r="AT41" i="10"/>
  <c r="P43" i="10"/>
  <c r="AU17" i="9"/>
  <c r="BA17" i="9" s="1"/>
  <c r="H41" i="10"/>
  <c r="R16" i="7"/>
  <c r="T16" i="7" s="1"/>
  <c r="T21" i="7"/>
  <c r="D15" i="7"/>
  <c r="F15" i="7"/>
  <c r="K16" i="7"/>
  <c r="M16" i="7"/>
  <c r="AI43" i="10"/>
  <c r="L27" i="10"/>
  <c r="M19" i="8"/>
  <c r="AA3" i="9"/>
  <c r="AI29" i="9"/>
  <c r="J1000" i="6"/>
  <c r="A1000" i="6"/>
  <c r="J752" i="6"/>
  <c r="A752" i="6"/>
  <c r="J151" i="6"/>
  <c r="A151" i="6"/>
  <c r="J44" i="6"/>
  <c r="A44" i="6"/>
  <c r="J465" i="6"/>
  <c r="A465" i="6"/>
  <c r="K7" i="9"/>
  <c r="AU30" i="9"/>
  <c r="AU14" i="9"/>
  <c r="AU16" i="9"/>
  <c r="AU15" i="9"/>
  <c r="K22" i="9"/>
  <c r="AX36" i="10"/>
  <c r="AI40" i="10"/>
  <c r="AI41" i="10"/>
  <c r="AC41" i="10"/>
  <c r="L36" i="10"/>
  <c r="F40" i="10"/>
  <c r="AC4" i="9"/>
  <c r="AR41" i="10"/>
  <c r="AX35" i="10"/>
  <c r="N41" i="10"/>
  <c r="AG41" i="10"/>
  <c r="AG43" i="10"/>
  <c r="AE36" i="10"/>
  <c r="Y41" i="10"/>
  <c r="AE45" i="10"/>
  <c r="T19" i="7"/>
  <c r="D31" i="10"/>
  <c r="AW18" i="9"/>
  <c r="BA18" i="9"/>
  <c r="AU18" i="9"/>
  <c r="W41" i="10"/>
  <c r="AC6" i="9"/>
  <c r="AC17" i="9"/>
  <c r="AI17" i="9" s="1"/>
  <c r="AC12" i="9"/>
  <c r="AS31" i="9"/>
  <c r="AU31" i="9"/>
  <c r="AE18" i="9"/>
  <c r="M18" i="9"/>
  <c r="M19" i="9" s="1"/>
  <c r="K18" i="9"/>
  <c r="J41" i="10"/>
  <c r="D41" i="10"/>
  <c r="K20" i="9"/>
  <c r="K38" i="9" s="1"/>
  <c r="AS33" i="9"/>
  <c r="AU33" i="9"/>
  <c r="BA33" i="9" s="1"/>
  <c r="Q29" i="9"/>
  <c r="AA40" i="10"/>
  <c r="AE24" i="10"/>
  <c r="AR9" i="10"/>
  <c r="AR14" i="10" s="1"/>
  <c r="BB37" i="10"/>
  <c r="BB40" i="10" s="1"/>
  <c r="AZ38" i="10"/>
  <c r="AZ41" i="10" s="1"/>
  <c r="AZ40" i="10"/>
  <c r="AE19" i="9"/>
  <c r="AG14" i="9"/>
  <c r="AI18" i="9"/>
  <c r="AG12" i="9"/>
  <c r="AG15" i="9"/>
  <c r="J889" i="6"/>
  <c r="A889" i="6"/>
  <c r="P31" i="10"/>
  <c r="Q30" i="9"/>
  <c r="AU6" i="9"/>
  <c r="J53" i="6"/>
  <c r="A53" i="6" s="1"/>
  <c r="J108" i="6"/>
  <c r="A108" i="6" s="1"/>
  <c r="J142" i="6"/>
  <c r="A142" i="6" s="1"/>
  <c r="J174" i="6"/>
  <c r="A174" i="6" s="1"/>
  <c r="J207" i="6"/>
  <c r="A207" i="6" s="1"/>
  <c r="J244" i="6"/>
  <c r="A244" i="6" s="1"/>
  <c r="J285" i="6"/>
  <c r="A285" i="6" s="1"/>
  <c r="J455" i="6"/>
  <c r="A455" i="6" s="1"/>
  <c r="J483" i="6"/>
  <c r="A483" i="6" s="1"/>
  <c r="J345" i="6"/>
  <c r="A345" i="6" s="1"/>
  <c r="J377" i="6"/>
  <c r="A377" i="6" s="1"/>
  <c r="J3" i="6"/>
  <c r="J327" i="6"/>
  <c r="A327" i="6"/>
  <c r="G39" i="5"/>
  <c r="J1380" i="6"/>
  <c r="A1380" i="6" s="1"/>
  <c r="J1372" i="6"/>
  <c r="A1372" i="6" s="1"/>
  <c r="J1314" i="6"/>
  <c r="A1314" i="6" s="1"/>
  <c r="J1306" i="6"/>
  <c r="A1306" i="6" s="1"/>
  <c r="J1250" i="6"/>
  <c r="A1250" i="6" s="1"/>
  <c r="J1242" i="6"/>
  <c r="A1242" i="6" s="1"/>
  <c r="J1190" i="6"/>
  <c r="A1190" i="6" s="1"/>
  <c r="J1133" i="6"/>
  <c r="A1133" i="6" s="1"/>
  <c r="J1125" i="6"/>
  <c r="A1125" i="6" s="1"/>
  <c r="J1069" i="6"/>
  <c r="A1069" i="6" s="1"/>
  <c r="J1061" i="6"/>
  <c r="A1061" i="6" s="1"/>
  <c r="J571" i="6"/>
  <c r="A571" i="6" s="1"/>
  <c r="J12" i="6"/>
  <c r="A12" i="6" s="1"/>
  <c r="AI31" i="9"/>
  <c r="AE40" i="10"/>
  <c r="AC23" i="9"/>
  <c r="AC20" i="9"/>
  <c r="AC7" i="9"/>
  <c r="AC3" i="9"/>
  <c r="AC5" i="9"/>
  <c r="AG37" i="9"/>
  <c r="AG18" i="9"/>
  <c r="AW19" i="9"/>
  <c r="AY14" i="9"/>
  <c r="AX37" i="10"/>
  <c r="AR43" i="10"/>
  <c r="AR40" i="10"/>
  <c r="K5" i="9"/>
  <c r="K4" i="9"/>
  <c r="I26" i="9"/>
  <c r="K21" i="9"/>
  <c r="I35" i="9"/>
  <c r="K28" i="9" s="1"/>
  <c r="K31" i="9"/>
  <c r="K29" i="9"/>
  <c r="AY12" i="9"/>
  <c r="AY16" i="9"/>
  <c r="AY18" i="9"/>
  <c r="AY13" i="9"/>
  <c r="I34" i="9"/>
  <c r="M34" i="9" s="1"/>
  <c r="M26" i="9"/>
  <c r="M27" i="9" s="1"/>
  <c r="AC18" i="9"/>
  <c r="AY15" i="9"/>
  <c r="AY17" i="9"/>
  <c r="AC21" i="9"/>
  <c r="AC38" i="9"/>
  <c r="AG17" i="9"/>
  <c r="Q18" i="9"/>
  <c r="Q31" i="9"/>
  <c r="AS26" i="9"/>
  <c r="AS34" i="9" s="1"/>
  <c r="J40" i="10"/>
  <c r="H40" i="10"/>
  <c r="H43" i="10"/>
  <c r="AX39" i="10"/>
  <c r="AX43" i="10" s="1"/>
  <c r="AI30" i="9"/>
  <c r="AG16" i="9"/>
  <c r="AI28" i="9"/>
  <c r="AU5" i="9"/>
  <c r="Q28" i="9"/>
  <c r="AG13" i="9"/>
  <c r="K3" i="9"/>
  <c r="L43" i="10"/>
  <c r="AU12" i="9"/>
  <c r="AU13" i="9"/>
  <c r="AC14" i="9"/>
  <c r="M33" i="9"/>
  <c r="P40" i="10"/>
  <c r="Y43" i="10"/>
  <c r="Y40" i="10"/>
  <c r="AC24" i="9"/>
  <c r="AC25" i="9"/>
  <c r="AI25" i="9" s="1"/>
  <c r="L41" i="10"/>
  <c r="AV41" i="10"/>
  <c r="AV43" i="10"/>
  <c r="AU26" i="9"/>
  <c r="AU37" i="9"/>
  <c r="AX40" i="10"/>
  <c r="O22" i="9" l="1"/>
  <c r="O25" i="9"/>
  <c r="O21" i="9"/>
  <c r="O20" i="9"/>
  <c r="O38" i="9"/>
  <c r="O23" i="9"/>
  <c r="O24" i="9"/>
  <c r="O26" i="9"/>
  <c r="Q34" i="9"/>
  <c r="M35" i="9"/>
  <c r="O14" i="9"/>
  <c r="O12" i="9"/>
  <c r="O17" i="9"/>
  <c r="O37" i="9"/>
  <c r="O18" i="9"/>
  <c r="O15" i="9"/>
  <c r="O16" i="9"/>
  <c r="O13" i="9"/>
  <c r="AU34" i="9"/>
  <c r="AW34" i="9"/>
  <c r="AW26" i="9"/>
  <c r="BA26" i="9" s="1"/>
  <c r="Q26" i="9"/>
  <c r="BA29" i="9"/>
  <c r="AE35" i="10"/>
  <c r="L46" i="10"/>
  <c r="AA26" i="9"/>
  <c r="AU4" i="9"/>
  <c r="BB45" i="10"/>
  <c r="BA30" i="9"/>
  <c r="BA28" i="9"/>
  <c r="BA34" i="9"/>
  <c r="AA35" i="9"/>
  <c r="AC16" i="9"/>
  <c r="AC15" i="9"/>
  <c r="K34" i="9"/>
  <c r="K30" i="9"/>
  <c r="K33" i="9"/>
  <c r="Q33" i="9" s="1"/>
  <c r="BB43" i="10"/>
  <c r="K24" i="9"/>
  <c r="K23" i="9"/>
  <c r="AW33" i="9"/>
  <c r="AW35" i="9" s="1"/>
  <c r="BA32" i="9"/>
  <c r="F14" i="10"/>
  <c r="D43" i="10"/>
  <c r="W43" i="10"/>
  <c r="AX41" i="10"/>
  <c r="K32" i="9"/>
  <c r="K26" i="9"/>
  <c r="J43" i="10"/>
  <c r="AE46" i="10"/>
  <c r="L45" i="10"/>
  <c r="AI27" i="10"/>
  <c r="AR24" i="10"/>
  <c r="AR25" i="10"/>
  <c r="AC27" i="10"/>
  <c r="AC25" i="10"/>
  <c r="H27" i="10"/>
  <c r="AW37" i="9"/>
  <c r="AX30" i="10"/>
  <c r="D24" i="10"/>
  <c r="AE28" i="10"/>
  <c r="AG31" i="10"/>
  <c r="N5" i="10"/>
  <c r="AG5" i="10"/>
  <c r="N25" i="10"/>
  <c r="AZ27" i="10"/>
  <c r="W16" i="10"/>
  <c r="AK22" i="10"/>
  <c r="AK24" i="10" s="1"/>
  <c r="AI30" i="10"/>
  <c r="AK19" i="10"/>
  <c r="AK23" i="10"/>
  <c r="AI29" i="10"/>
  <c r="AI31" i="10" l="1"/>
  <c r="AK27" i="10"/>
  <c r="AK25" i="10"/>
  <c r="AK31" i="10"/>
  <c r="BA37" i="9"/>
  <c r="AY37" i="9"/>
  <c r="AE26" i="9"/>
  <c r="AA34" i="9"/>
  <c r="AE34" i="9" s="1"/>
  <c r="AC26" i="9"/>
  <c r="AW27" i="9"/>
  <c r="AY32" i="9"/>
  <c r="AY34" i="9"/>
  <c r="AY28" i="9"/>
  <c r="AY31" i="9"/>
  <c r="AY33" i="9"/>
  <c r="AY30" i="9"/>
  <c r="AY29" i="9"/>
  <c r="O30" i="9"/>
  <c r="O33" i="9"/>
  <c r="O32" i="9"/>
  <c r="O29" i="9"/>
  <c r="O28" i="9"/>
  <c r="O31" i="9"/>
  <c r="O34" i="9"/>
  <c r="AC28" i="9"/>
  <c r="AC32" i="9"/>
  <c r="AC34" i="9"/>
  <c r="AC30" i="9"/>
  <c r="AC33" i="9"/>
  <c r="AI33" i="9" s="1"/>
  <c r="AC29" i="9"/>
  <c r="AC31" i="9"/>
  <c r="AE41" i="10"/>
  <c r="AE43" i="10"/>
  <c r="AI34" i="9" l="1"/>
  <c r="AE35" i="9"/>
  <c r="AI26" i="9"/>
  <c r="AE27" i="9"/>
  <c r="AY21" i="9"/>
  <c r="AY23" i="9"/>
  <c r="AY20" i="9"/>
  <c r="AY25" i="9"/>
  <c r="AY24" i="9"/>
  <c r="AY26" i="9"/>
  <c r="AY38" i="9"/>
  <c r="AY22" i="9"/>
  <c r="AG38" i="9" l="1"/>
  <c r="AG24" i="9"/>
  <c r="AG23" i="9"/>
  <c r="AG22" i="9"/>
  <c r="AG20" i="9"/>
  <c r="AG25" i="9"/>
  <c r="AG26" i="9"/>
  <c r="AG21" i="9"/>
  <c r="AG29" i="9"/>
  <c r="AG28" i="9"/>
  <c r="AG31" i="9"/>
  <c r="AG32" i="9"/>
  <c r="AG30" i="9"/>
  <c r="AG33" i="9"/>
  <c r="AG34" i="9"/>
</calcChain>
</file>

<file path=xl/comments1.xml><?xml version="1.0" encoding="utf-8"?>
<comments xmlns="http://schemas.openxmlformats.org/spreadsheetml/2006/main">
  <authors>
    <author>Strauch</author>
  </authors>
  <commentLis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List>
</comments>
</file>

<file path=xl/comments2.xml><?xml version="1.0" encoding="utf-8"?>
<comments xmlns="http://schemas.openxmlformats.org/spreadsheetml/2006/main">
  <authors>
    <author>Strauch</author>
    <author>hamaekers</author>
  </authors>
  <commentList>
    <comment ref="A1" authorId="0" shapeId="0">
      <text>
        <r>
          <rPr>
            <sz val="8"/>
            <color indexed="81"/>
            <rFont val="Tahoma"/>
            <family val="2"/>
          </rPr>
          <t>„RL Kat.“ bedeutet „</t>
        </r>
        <r>
          <rPr>
            <b/>
            <sz val="8"/>
            <color indexed="81"/>
            <rFont val="Tahoma"/>
            <family val="2"/>
          </rPr>
          <t>aktuelle Rote-Liste-Kategorie</t>
        </r>
        <r>
          <rPr>
            <sz val="8"/>
            <color indexed="81"/>
            <rFont val="Tahoma"/>
            <family val="2"/>
          </rPr>
          <t>“. 
Die Zellen dieser Spalte können Sie nicht direkt ausfüllen. 
Die aktuelle Rote-Liste-Kategorie (0, 1, 2, 3, G, R, V, D, *) wird erst angezeigt, wenn zu einem Taxon die Kriterien-Spalten E, F, G und H ausgefüllt sind und anschließend das Makro „Kategorie und Prüfung“ ausgelöst wurde.
Bedeutung der Kategorie-Symbole:
0 = Ausgestorben oder verschollen
1 = Vom Aussterben bedroht
2 = Stark gefährdet
3 = Gefährdet
G = Gefährdung unbekannten Ausmaßes
R = Extrem selten
V = Vorwarnliste
D = Daten unzureichend
* = Ungefährdet
♦ = Nicht bewertet</t>
        </r>
      </text>
    </comment>
    <comment ref="B1" authorId="0" shapeId="0">
      <text>
        <r>
          <rPr>
            <sz val="8"/>
            <color indexed="81"/>
            <rFont val="Tahoma"/>
            <family val="2"/>
          </rPr>
          <t>„Kat ±“ bedeutet „</t>
        </r>
        <r>
          <rPr>
            <b/>
            <sz val="8"/>
            <color indexed="81"/>
            <rFont val="Tahoma"/>
            <family val="2"/>
          </rPr>
          <t>Kategorie-Veränderung gegenüber der alten Roten Liste</t>
        </r>
        <r>
          <rPr>
            <sz val="8"/>
            <color indexed="81"/>
            <rFont val="Tahoma"/>
            <family val="2"/>
          </rPr>
          <t xml:space="preserve">“. 
Die Zellen dieser Spalte können Sie nicht direkt ausfüllen.
Die Kategorieänderung wird erst angezeigt, wenn zu einem Taxon die Kriterien-Spalten E, F, G und H ausgefüllt sind und die alte Rote-Liste-Kategorie in Spalte Z eingetragen ist und anschließend das Makro „Kategorie und Prüfung“ ausgelöst wurde. 
Bedeutung der Symbole:
+       = Aktuelle Verbesserung, das Taxon ist jetzt weniger stark gefährdet als früher
–        = Aktuelle Verschlechterung, das Taxon ist jetzt stärker gefährdet als früher
=       = Kategorie unverändert
[leer] = die Kategorieänderung ist nicht bewertbar, beispielsweise weil das Taxon in der
             alten Gesamtliste nicht enthalten war. 
</t>
        </r>
      </text>
    </comment>
    <comment ref="C1" authorId="0" shapeId="0">
      <text>
        <r>
          <rPr>
            <b/>
            <sz val="8"/>
            <color indexed="81"/>
            <rFont val="Tahoma"/>
            <family val="2"/>
          </rPr>
          <t xml:space="preserve">Name
</t>
        </r>
        <r>
          <rPr>
            <sz val="8"/>
            <color indexed="81"/>
            <rFont val="Tahoma"/>
            <family val="2"/>
          </rPr>
          <t xml:space="preserve">
In den Zellen dieser Spalte sind die wissenschaftlichen Namen der Taxa einzutragen.
Bei zoologischen Namen werden Autornamen und das Jahr der Erstbeschreibung angefügt, bei Namen von Pflanzen und Pilzen die Autoren in standardisierter Form, aber keine Jahreszahl. 
Beispiele:
Coenagrion mercuriale (Charpentier, 1840)
Eumenes sareptanus subsp. insolatus Müller, 1923
Lempholemma isidioides (Nyl. ex Arnold) H. Magn.
Die Zelle kann auch für Zwischenüberschriften genutzt werden.
</t>
        </r>
        <r>
          <rPr>
            <b/>
            <sz val="8"/>
            <color indexed="81"/>
            <rFont val="Tahoma"/>
            <family val="2"/>
          </rPr>
          <t>Weitere Erläuterungen</t>
        </r>
        <r>
          <rPr>
            <sz val="8"/>
            <color indexed="81"/>
            <rFont val="Tahoma"/>
            <family val="2"/>
          </rPr>
          <t xml:space="preserve"> können durch Anklicken der Überschrift eingesehen werden.</t>
        </r>
      </text>
    </comment>
    <comment ref="D1" authorId="0" shapeId="0">
      <text>
        <r>
          <rPr>
            <b/>
            <sz val="8"/>
            <color indexed="81"/>
            <rFont val="Tahoma"/>
            <family val="2"/>
          </rPr>
          <t xml:space="preserve">Neobiota
</t>
        </r>
        <r>
          <rPr>
            <sz val="8"/>
            <color indexed="81"/>
            <rFont val="Tahoma"/>
            <family val="2"/>
          </rPr>
          <t xml:space="preserve">
Die Information, ob ein Taxon zu den Neobiota gehört oder nicht, ist eine Pflichtangabe.
Bitte „N“ eintragen, falls das betreffende Taxon erst in den letzten 500 Jahren durch den Menschen nach Deutschland eingeschleppt wurde und hier etabliert ist. 
Lassen Sie das Feld bitte leer, wenn das Taxon in Deutschland indigen ist oder wenn seine Einschleppung mehr als 500 Jahre zurückliegt (Archäobiota). Lassen Sie das Feld bitte auch leer bei Taxa, die erst in jüngerer Zeit, aber ohne Zutun des Menschen nach Deutschland eingewandert sind (natürliche Neueinwanderer).
Nicht etablierte Neobiota gehören nicht in den Erfassungsbogen. Sie können aber im Begleittext erwähnt oder diskutiert werden.</t>
        </r>
      </text>
    </comment>
    <comment ref="E1" authorId="0" shapeId="0">
      <text>
        <r>
          <rPr>
            <b/>
            <sz val="8"/>
            <color indexed="81"/>
            <rFont val="Tahoma"/>
            <family val="2"/>
          </rPr>
          <t>Kriterien</t>
        </r>
        <r>
          <rPr>
            <sz val="8"/>
            <color indexed="81"/>
            <rFont val="Tahoma"/>
            <family val="2"/>
          </rPr>
          <t xml:space="preserve">
Die möglichen Einträge können aus den kleinen Auswahlmenüs gewählt werden, die sich beim Anklicken der Felder dieser Spalten und anschließendem Klicken auf das kleine Dreieck öffnen (einige der wählbaren Kürzel sind erst nach dem Bewegen des Schiebebalkens sichtbar). Die Kriterien sind Pflichtfelder, sie müssen ausgefüllt werden, wenn das betreffende Taxon hinsichtlich einer möglichen Gefährdung bewertet werden soll. 
Bei Taxa, die nicht bewertet werden sollen, z.B. weil es sich um Humanparasiten handelt, wird „nb“ (für nicht bewertet) in die Kriterienspalte E eingetragen. Die übrigen Kriterienspalten solcher Zeilen werden leer gelassen.</t>
        </r>
      </text>
    </comment>
    <comment ref="I1" authorId="0" shapeId="0">
      <text>
        <r>
          <rPr>
            <b/>
            <sz val="8"/>
            <color indexed="81"/>
            <rFont val="Tahoma"/>
            <family val="2"/>
          </rPr>
          <t xml:space="preserve">Sonderfälle
</t>
        </r>
        <r>
          <rPr>
            <sz val="8"/>
            <color indexed="81"/>
            <rFont val="Tahoma"/>
            <family val="2"/>
          </rPr>
          <t xml:space="preserve">
Falls einer der folgenden Sonderfälle zutrifft, tragen Sie hier den entsprechenden Buchstaben ein:
S       = Es existieren stabile Teilbestände bei vom Aussterben bedrohten Taxa
E       = Es sind einschneidende Risikofaktoren bei extrem seltenen Taxa wirksam
D       = Es werden dramatische Einbrüche bei noch sehr häufigen Taxa mit 
             den Kriterien sh  &lt;&lt;&lt; vvv  oder  sh &lt;&lt; vvv  beobachtet
[leer] = Es liegt keiner dieser drei Fälle vor
Einträge in dieser Spalte werden wie ein viertes Kriterium zur Gefährdungseinstufung verrechnet:
Sonderfall S führt zu Kategorie 2 (statt sonst 1)
Sonderfall E führt zu Kategorie 1 (statt sonst R)
Sonderfall D führt zu Kategorie 3 (statt sonst V) bzw. V (statt sonst *)
Die ausführlichen Definitionen und Bedingungen für die Anwendung der Sonderfälle sind im Methodenkapitel (Rote Liste Wirbeltiere, S. 50) erläutert.  
</t>
        </r>
      </text>
    </comment>
    <comment ref="J1" authorId="0" shapeId="0">
      <text>
        <r>
          <rPr>
            <b/>
            <sz val="8"/>
            <color indexed="81"/>
            <rFont val="Tahoma"/>
            <family val="2"/>
          </rPr>
          <t xml:space="preserve">Letzter Nachweis
</t>
        </r>
        <r>
          <rPr>
            <sz val="8"/>
            <color indexed="81"/>
            <rFont val="Tahoma"/>
            <family val="2"/>
          </rPr>
          <t xml:space="preserve">
Bei ausgestorbenen/verschollenen Taxa, also all jenen Taxa, bei denen „ex“ in Spalte E eingetragen wurde, ist das Jahr des letzten Nachweises anzugeben. Auch unscharfe Angaben sind möglich, etwa als Jahreszahlen in Verbindung mit  „vor“, „bis“, „um“. 
Beispiele:
1908 
1950–1960
vor 1970
um 1890
Lässt sich ein letzter Nachweis nur auf ein ganzes Jahrhundert eingrenzen, sollte dies in der Form „vor 1900“ angegeben werden. Andere Formen von Einträgen werden nicht akzeptiert.
Die Spalte ist ausschließlich für ausgestorbene/verschollene Taxa zu benutzen, nicht jedoch für die letzten Nachweisjahre noch vorkommender Taxa.
</t>
        </r>
      </text>
    </comment>
    <comment ref="K1" authorId="0" shapeId="0">
      <text>
        <r>
          <rPr>
            <b/>
            <sz val="8"/>
            <color indexed="81"/>
            <rFont val="Tahoma"/>
            <family val="2"/>
          </rPr>
          <t xml:space="preserve">Risikofaktoren (Kürzel)
</t>
        </r>
        <r>
          <rPr>
            <sz val="8"/>
            <color indexed="81"/>
            <rFont val="Tahoma"/>
            <family val="2"/>
          </rPr>
          <t xml:space="preserve">
Falls in Spalte H das Zeichen „–“ für „Risikofaktor(en) bekannt“ eingetragen wurde, sollte(n) der/die Risikofaktor(en) hier genauer bezeichnet werden. In die Spalten K, L, M können maximal drei Faktoren in der Reihenfolge ihrer Wichtigkeit eingegeben werden. Die Buchstaben bedeuten in Kurzform: 
A = Bindung an stärker abnehmende Arten
B = Verstärkte Tendenz zur Bastardierung (z.B. mit Neobiota)
D = Verstärkte direkte Einwirkungen, z.B. Bauvorhaben
F = Fragmentierung/Isolation der verbliebenen Teilpopulationen
I  = Verstärkte indirekte Einwirkungen, z.B. Verschlechterung der Habitatqualität
M = Mindestgröße lebensfähiger Populationen unterschritten
N = Abhängigkeit von nicht gesicherten Naturschutzmaßnahmen
R = Stark reduzierte Reproduktionsrate
V = Verringerte genetische Vielfalt
W = Wiederbesiedlung nach Habitatverlusten sehr erschwert
</t>
        </r>
      </text>
    </comment>
    <comment ref="N1" authorId="0" shapeId="0">
      <text>
        <r>
          <rPr>
            <b/>
            <sz val="8"/>
            <color indexed="81"/>
            <rFont val="Tahoma"/>
            <family val="2"/>
          </rPr>
          <t>Bearbeitung</t>
        </r>
        <r>
          <rPr>
            <sz val="8"/>
            <color indexed="81"/>
            <rFont val="Tahoma"/>
            <family val="2"/>
          </rPr>
          <t xml:space="preserve">
Hier können beliebige nicht zur Veröffentlichung bestimmte Bearbeitungsvermerke eingetragen werden. Die Einträge werden in dunkelroter Schrift dargestellt.</t>
        </r>
        <r>
          <rPr>
            <sz val="9"/>
            <color indexed="81"/>
            <rFont val="Tahoma"/>
            <family val="2"/>
          </rPr>
          <t xml:space="preserve">
</t>
        </r>
      </text>
    </comment>
    <comment ref="O1" authorId="0" shapeId="0">
      <text>
        <r>
          <rPr>
            <b/>
            <sz val="8"/>
            <color indexed="81"/>
            <rFont val="Tahoma"/>
            <family val="2"/>
          </rPr>
          <t>Endemit</t>
        </r>
        <r>
          <rPr>
            <sz val="8"/>
            <color indexed="81"/>
            <rFont val="Tahoma"/>
            <family val="2"/>
          </rPr>
          <t xml:space="preserve">
Die Spalte dient der Kennzeichnung von Endemiten und wahrscheinlichen Endemiten
Mögliche Einträge sind: 
E        = Taxon, das weltweit nur in Deutschland vorkommt 
E?      = Taxon, das weltweit wahrscheinlich nur in Deutschland vorkommt, aber evtl.
              auch außerhalb vorkam oder noch vorkommen könnte (fragliche Endemiten) 
[leer] = Taxon, das auch außerhalb Deutschlands vorkommt
Subendemiten, also Arten, die außer in Deutschland nur in kleinen benachbarten Gebieten vorkommen, werden nicht berücksichtigt.
Da für Endemiten eine erhöhte Verantwortlichkeit besteht, sollten entsprechende Informationen ins Arbeitsblatt Verantwortlichkeit eingetragen werden. Nach Aktivierung des Arbeitsblattes „Verantwortlichkeit“ wird diese Spalte grau unterlegt. Einträge in dieser Spalte sind dann vom Arbeitsblatt Verantwortlichkeit aus zu verändern.</t>
        </r>
        <r>
          <rPr>
            <b/>
            <sz val="9"/>
            <color indexed="81"/>
            <rFont val="Tahoma"/>
            <family val="2"/>
          </rPr>
          <t xml:space="preserve">
</t>
        </r>
      </text>
    </comment>
    <comment ref="P1" authorId="0" shapeId="0">
      <text>
        <r>
          <rPr>
            <b/>
            <sz val="8"/>
            <color indexed="81"/>
            <rFont val="Tahoma"/>
            <family val="2"/>
          </rPr>
          <t>Verantwortlichkeit</t>
        </r>
        <r>
          <rPr>
            <sz val="8"/>
            <color indexed="81"/>
            <rFont val="Tahoma"/>
            <family val="2"/>
          </rPr>
          <t xml:space="preserve">
Hier wird dargestellt, wenn Deutschland für den Erhalt des Taxons eine besondere Verantwortlichkeit trägt. Mögliche Einträge sind:
!!       = In besonders hohem Maße verantwortlich
!         = In hohem Maße verantwortlich
(!)      = In besonderem Maße für hochgradig isolierte Vorposten verantwortlich (diese werden
              in den Kommentaren benannt, sofern es nicht für alle Vorkommen in Deutschland gilt)
?        = Daten ungenügend, evtl. erhöhte Verantwortlichkeit zu vermuten
nb      = Nicht bewertet
[leer] = Allgemeine Verantwortlichkeit
Die Verantwortlichkeit wird nicht geschätzt, sondern nach klaren Kriterien ermittelt. Hierfür ist das Arbeitsblatt „Verantwortlichkeit“ zu benutzen.
 </t>
        </r>
      </text>
    </comment>
    <comment ref="Q1" authorId="0" shapeId="0">
      <text>
        <r>
          <rPr>
            <b/>
            <sz val="8"/>
            <color indexed="81"/>
            <rFont val="Tahoma"/>
            <family val="2"/>
          </rPr>
          <t>Arealrand</t>
        </r>
        <r>
          <rPr>
            <sz val="8"/>
            <color indexed="81"/>
            <rFont val="Tahoma"/>
            <family val="2"/>
          </rPr>
          <t xml:space="preserve">
Eine Angabe in dieser Spalte charakterisiert die Lage von Arealrändern oder die Lage von Arealexklaven in Deutschland. „N“ bei einer Art bedeutet beispielsweise, dass der nördliche Arealrand oder ein nördliches Teilareal der Art in Deutschland liegt.
Mögliche Einträge:
N       = Nördlich
NO    = Nordöstlich
O      = Östlich
SO    = Südöstlich
S       = Südlich
SW    = Südwestlich
W      = Westlich
NW    = Nordwestlich
[leer] = In weiten Teilen Deutschlands vorkommend oder Endemit
</t>
        </r>
      </text>
    </comment>
    <comment ref="R1" authorId="0" shapeId="0">
      <text>
        <r>
          <rPr>
            <b/>
            <sz val="8"/>
            <color indexed="81"/>
            <rFont val="Tahoma"/>
            <family val="2"/>
          </rPr>
          <t xml:space="preserve">Grund der Kategorieänderung
</t>
        </r>
        <r>
          <rPr>
            <sz val="8"/>
            <color indexed="81"/>
            <rFont val="Tahoma"/>
            <family val="2"/>
          </rPr>
          <t xml:space="preserve">
Von Kategorieänderung wird gesprochen, wenn ein Taxon gegenüber der vorherigen Roten Liste in eine höhere oder niedrigere Gefährdungskategorie eingestuft wird. Diese Spalte sollte erst bearbeitet werden, wenn alle Pflichtfelder ausgefüllt sind und anschließend das Makro „Kategorie und Prüfung“ ausgeführt wurde, denn erst dann steht fest, bei welchen Taxa welche Kategorieänderung vorliegt. Nur bei Taxa mit Kategorieänderung ist die Angabe „Grund für ...“ möglich und erwünscht. In die drei Spalten können maximal drei Gründe für eine Kategorieänderung in der Reihenfolge ihrer Wichtigkeit eingegeben werden. 
Folgende Gründe für Kategorieänderungen werden unterschieden:
R        = Reale Veränderung des Erhaltungszustandes / Gefährdungsgrades
R(Na) = Reale Veränderung des Erhaltungszustandes / Gefährdungsgrades 
              aufgrund von Naturschutzmaßnahmen
K         = Kenntniszuwachs
M        = Methodik der Bewertung, Änderungen im Kriteriensystem
T         = Taxonomische Änderungen (Aufspaltung, Zusammenführung oder 
                Neuentdeckung von Taxa)
[leer]   = keine Änderung oder keine Begründung
</t>
        </r>
      </text>
    </comment>
    <comment ref="U1" authorId="0" shapeId="0">
      <text>
        <r>
          <rPr>
            <b/>
            <sz val="8"/>
            <color indexed="81"/>
            <rFont val="Tahoma"/>
            <family val="2"/>
          </rPr>
          <t xml:space="preserve">Kommentar zur Taxonomie
</t>
        </r>
        <r>
          <rPr>
            <sz val="8"/>
            <color indexed="81"/>
            <rFont val="Tahoma"/>
            <family val="2"/>
          </rPr>
          <t xml:space="preserve">
Hier können Sie taxonbezogene Kommentare von nahezu beliebiger Länge eingeben. Erwünscht sind beispielsweise kurze Hinweise auf neue taxonomische Konzepte, etwa bei Namenswechseln oder auf neue Ergebnisse zur Identität vormals nur unsicher zugeordneter Taxa. Informationen, die bereits in anderen Spalten enthalten sind, z.B. in der Synonymspalte, sollen nicht wiederholt werden.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V1" authorId="0" shapeId="0">
      <text>
        <r>
          <rPr>
            <b/>
            <sz val="8"/>
            <color indexed="81"/>
            <rFont val="Tahoma"/>
            <family val="2"/>
          </rPr>
          <t xml:space="preserve">Kommentar zur Gefährdung
</t>
        </r>
        <r>
          <rPr>
            <b/>
            <sz val="9"/>
            <color indexed="81"/>
            <rFont val="Tahoma"/>
            <family val="2"/>
          </rPr>
          <t xml:space="preserve">
</t>
        </r>
        <r>
          <rPr>
            <sz val="8"/>
            <color indexed="81"/>
            <rFont val="Tahoma"/>
            <family val="2"/>
          </rPr>
          <t xml:space="preserve">Hier können Sie taxonbezogene Kommentare von nahezu beliebiger Länge eingeben. Erwünscht sind Hinweise auf regional unterschiedliche Gefährdungstendenzen oder nähere Erläuterungen zu ungewöhnlich starken Kategorieänderungen. Die bloße Wiederholung der Gefährdungskategorie in Worten ist nicht erwünscht.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W1" authorId="0" shapeId="0">
      <text>
        <r>
          <rPr>
            <b/>
            <sz val="8"/>
            <color indexed="81"/>
            <rFont val="Tahoma"/>
            <family val="2"/>
          </rPr>
          <t>Kommentar zur Nachsuche ausgestorbener oder verschollener Arten</t>
        </r>
        <r>
          <rPr>
            <sz val="8"/>
            <color indexed="81"/>
            <rFont val="Tahoma"/>
            <family val="2"/>
          </rPr>
          <t xml:space="preserve">
Hier können Sie taxonbezogene Kommentare von nahezu beliebiger Länge eingeben. Erwünscht sind vor allem Angaben zum Ort und Zeitpunkt vergeblicher Nachsuchen und Verweise auf Literatur, in der über Nachsuchen berichtet wurde.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X1" authorId="0" shapeId="0">
      <text>
        <r>
          <rPr>
            <b/>
            <sz val="8"/>
            <color indexed="81"/>
            <rFont val="Tahoma"/>
            <family val="2"/>
          </rPr>
          <t xml:space="preserve">Weitere Kommentare
</t>
        </r>
        <r>
          <rPr>
            <sz val="8"/>
            <color indexed="81"/>
            <rFont val="Tahoma"/>
            <family val="2"/>
          </rPr>
          <t xml:space="preserve">
Hier können Sie weitere taxonbezogene Kommentare von nahezu beliebiger Länge eingeben, die nicht zu den Überschriften der drei vorgenannten Kommentarspalten passen. Mögliche Angaben sind Fundortkommentierungen, Hinweise zu Habitaten oder zur Synopse der Roten Listen der Bundesländer.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Y1" authorId="0" shapeId="0">
      <text>
        <r>
          <rPr>
            <b/>
            <sz val="8"/>
            <color indexed="81"/>
            <rFont val="Tahoma"/>
            <family val="2"/>
          </rPr>
          <t xml:space="preserve">Tax. Bezug
</t>
        </r>
        <r>
          <rPr>
            <sz val="8"/>
            <color indexed="81"/>
            <rFont val="Tahoma"/>
            <family val="2"/>
          </rPr>
          <t xml:space="preserve">
In dieser Spalte sind die taxonomischen Beziehungen zwischen Namen der alten und der neuen Roten Liste anzugeben, wenn sich die Namen im taxonomischen Umfang unterscheiden. Es sind vier verschiedene Zeichen möglich:
=    = Übereinstimmung im taxonomischen Umfang zwischen 
          der neuen und der alten Roten Liste, auch wenn der Name 
          aus nomenklatorischen Gründen geändert sein kann.
&lt;    = „Aufspaltung“, das heißt aus einem Taxon der alten Roten
          Liste wurden mehrere Taxa der neuen Roten Liste
&gt;    = „Zusammenfassung“, das heißt aus mehreren Taxa der alten 
          Roten Liste wurde ein Taxon der neuen Roten Liste
&gt;&lt; = Die taxonomische Auffassung der neuen Roten Liste 
          überschneidet sich mit der Auffassung der alten Roten Liste
Im Druck werden andere Zeichen verwendet. Die Umwandlung in die Druckzeichen erfolgt automatisch. 
</t>
        </r>
        <r>
          <rPr>
            <b/>
            <sz val="8"/>
            <color indexed="81"/>
            <rFont val="Tahoma"/>
            <family val="2"/>
          </rPr>
          <t xml:space="preserve">Weitere Erläuterungen </t>
        </r>
        <r>
          <rPr>
            <sz val="8"/>
            <color indexed="81"/>
            <rFont val="Tahoma"/>
            <family val="2"/>
          </rPr>
          <t xml:space="preserve">können durch Anklicken der Überschrift eingesehen werden.
</t>
        </r>
      </text>
    </comment>
    <comment ref="Z1" authorId="0" shapeId="0">
      <text>
        <r>
          <rPr>
            <b/>
            <sz val="8"/>
            <color indexed="81"/>
            <rFont val="Tahoma"/>
            <family val="2"/>
          </rPr>
          <t xml:space="preserve">alte RL-Kat.
</t>
        </r>
        <r>
          <rPr>
            <sz val="8"/>
            <color indexed="81"/>
            <rFont val="Tahoma"/>
            <family val="2"/>
          </rPr>
          <t xml:space="preserve">
Tragen Sie bitte in diese Spalte die alte Rote-Liste-Kategorie ein und verwenden Sie dabei die vorgegebenen Symbole:
0  = ausgestorben oder verschollen
1  = vom Aussterben bedroht
2  = stark gefährdet
3  = gefährdet
G  = Gefährdung unbekannten Ausmaßes
R   = extrem selten
V   = Vorwarnliste
*   = ungefährdet
** = Mit Sicherheit ungefährdet (nur in Rote Liste Pflanzen 1996)
D   = Daten unzureichend
nb = nicht bewertet; z.B. für Namen, die in der alten Liste standen,
         aber nicht oder nicht im identischen taxonomischen Umfang
         bewertet worden sind
kN  = keine Nennung; für Taxa, die in der alten Roten Liste nicht 
         enthalten waren, auch nicht unter einem anderen Namen
</t>
        </r>
        <r>
          <rPr>
            <b/>
            <sz val="8"/>
            <color indexed="81"/>
            <rFont val="Tahoma"/>
            <family val="2"/>
          </rPr>
          <t>Weitere Erläuterungen</t>
        </r>
        <r>
          <rPr>
            <sz val="8"/>
            <color indexed="81"/>
            <rFont val="Tahoma"/>
            <family val="2"/>
          </rPr>
          <t xml:space="preserve"> können durch Anklicken der Überschrift eingesehen werden.
</t>
        </r>
      </text>
    </commen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B1" authorId="0" shapeId="0">
      <text>
        <r>
          <rPr>
            <b/>
            <sz val="8"/>
            <color indexed="81"/>
            <rFont val="Tahoma"/>
            <family val="2"/>
          </rPr>
          <t xml:space="preserve">Sequenz
</t>
        </r>
        <r>
          <rPr>
            <sz val="8"/>
            <color indexed="81"/>
            <rFont val="Tahoma"/>
            <family val="2"/>
          </rPr>
          <t xml:space="preserve">
In diese Spalte müssen Sie von Hand keine Eintragungen machen, denn dafür gibt es das Makro „Fixierung der Sortierung“. Wenn Sie dieses Makro auslösen, werden die Taxa in der bestehenden Reihenfolge fortlaufend nummeriert. Das Makro vergibt dazu in der Spalte BB ab der dritten Zeile für alle weiteren Zeilen Nummern in Hunderterschritten. Falls die Reihenfolge der Zeilen anschließend verändert wird, z.B. aufgrund einer neuen systematischen Sortierung oder Sortierung nach deutschen Namen, lässt sich die alte Reihenfolge später wiederherstellen. Dafür muss lediglich die Spalte durch Klicken der Spaltenkennung BB markiert und anschließend das Makro „Sortieren“ und „aufsteigend“ ausgelöst werden.
</t>
        </r>
        <r>
          <rPr>
            <b/>
            <sz val="8"/>
            <color indexed="81"/>
            <rFont val="Tahoma"/>
            <family val="2"/>
          </rPr>
          <t xml:space="preserve">
Weitere Erläuterungen</t>
        </r>
        <r>
          <rPr>
            <sz val="8"/>
            <color indexed="81"/>
            <rFont val="Tahoma"/>
            <family val="2"/>
          </rPr>
          <t xml:space="preserve"> können durch Anklicken der Überschrift eingesehen werden. </t>
        </r>
      </text>
    </comment>
    <comment ref="BC1" authorId="0" shapeId="0">
      <text>
        <r>
          <rPr>
            <b/>
            <sz val="8"/>
            <color indexed="81"/>
            <rFont val="Tahoma"/>
            <family val="2"/>
          </rPr>
          <t>Auswertung</t>
        </r>
        <r>
          <rPr>
            <sz val="8"/>
            <color indexed="81"/>
            <rFont val="Tahoma"/>
            <family val="2"/>
          </rPr>
          <t xml:space="preserve">
Einzutragen ist ein Symbol (Buchstabe) für die taxonomische Rangstufe, die in der betreffenden Zeile dargestellt ist. Die Symbole müssen nicht alle von Hand eingegeben werden. Durch Auslösen des Makros „Typen von Taxa“ wird in den allermeisten Fällen die Rangstufe automatisch erkannt und das richtige Symbol eingesetzt. 
Von den elf unterschiedlichen Symbolen aus dem Auswahlmenü nennen wir hier nur die fünf wichtigsten. Eine vollständige Liste finden Sie in den Erläuterungen des Anleitungstextes.
S = Spezies, auf die kein ihr untergeordnetes Taxon folgt
M = Spezies, auf die mindestens ein ihr untergeordnetes 
       Taxon folgt
I  = Infraspezifisches Taxon, auf das kein ihm untergeordnetes 
       Taxon folgt
H = Supragenerisches Taxon (höheres Taxon; auch 
       Zwischenüberschriften)
V = Verweis von einem Synonym auf den gültigen Namen
</t>
        </r>
        <r>
          <rPr>
            <b/>
            <sz val="8"/>
            <color indexed="81"/>
            <rFont val="Tahoma"/>
            <family val="2"/>
          </rPr>
          <t>Weitere Erläuterungen</t>
        </r>
        <r>
          <rPr>
            <sz val="8"/>
            <color indexed="81"/>
            <rFont val="Tahoma"/>
            <family val="2"/>
          </rPr>
          <t xml:space="preserve"> können durch Anklicken der Überschrift eingesehen werden.
</t>
        </r>
      </text>
    </comment>
    <comment ref="E2" authorId="0" shapeId="0">
      <text>
        <r>
          <rPr>
            <b/>
            <sz val="8"/>
            <color indexed="81"/>
            <rFont val="Tahoma"/>
            <family val="2"/>
          </rPr>
          <t xml:space="preserve">Bestand aktuell 
</t>
        </r>
        <r>
          <rPr>
            <sz val="8"/>
            <color indexed="81"/>
            <rFont val="Tahoma"/>
            <family val="2"/>
          </rPr>
          <t xml:space="preserve">
Die Angabe sollte möglichst aktuell sein, aber nicht älter als 25 Jahre
ex  = ausgestorben/verschollen
es  = extrem selten
ss  = sehr selten
s    = selten
mh = mäßig häufig
h    = häufig
sh  = sehr häufig
?    = Größe des Bestands unbekannt 
</t>
        </r>
      </text>
    </comment>
    <comment ref="F2" authorId="0" shapeId="0">
      <text>
        <r>
          <rPr>
            <b/>
            <sz val="8"/>
            <color indexed="81"/>
            <rFont val="Tahoma"/>
            <family val="2"/>
          </rPr>
          <t xml:space="preserve">Bestandstrend lang
</t>
        </r>
        <r>
          <rPr>
            <sz val="8"/>
            <color indexed="81"/>
            <rFont val="Tahoma"/>
            <family val="2"/>
          </rPr>
          <t xml:space="preserve">Die Angabe soll die erfolgte Änderung zwischen dem Bestand vor etwa 100 Jahren und dem aktuellen Bestand charakterisieren.
&lt;&lt;&lt; = sehr starker Rückgang
&lt;&lt;    = starker Rückgang
&lt;       = mäßiger Rückgang
(&lt;)    = Rückgang, Ausmaß unbekannt
=       = gleich bleibend
&gt;       = deutliche Zunahme
?        = Daten ungenügend
</t>
        </r>
        <r>
          <rPr>
            <b/>
            <sz val="8"/>
            <color indexed="81"/>
            <rFont val="Tahoma"/>
            <family val="2"/>
          </rPr>
          <t xml:space="preserve">Bestandstrend kurz
</t>
        </r>
        <r>
          <rPr>
            <sz val="8"/>
            <color indexed="81"/>
            <rFont val="Tahoma"/>
            <family val="2"/>
          </rPr>
          <t xml:space="preserve">Die Angabe soll die erfolgte Bestandsänderung während der letzten 10 Jahre (bis maximal 25 Jahre)  charakterisieren.
</t>
        </r>
        <r>
          <rPr>
            <sz val="10"/>
            <color indexed="81"/>
            <rFont val="Arial"/>
            <family val="2"/>
          </rPr>
          <t>vvv</t>
        </r>
        <r>
          <rPr>
            <sz val="10"/>
            <color indexed="81"/>
            <rFont val="Tahoma"/>
            <family val="2"/>
          </rPr>
          <t xml:space="preserve"> </t>
        </r>
        <r>
          <rPr>
            <sz val="8"/>
            <color indexed="81"/>
            <rFont val="Tahoma"/>
            <family val="2"/>
          </rPr>
          <t xml:space="preserve">= sehr starke Abnahme
</t>
        </r>
        <r>
          <rPr>
            <sz val="10"/>
            <color indexed="81"/>
            <rFont val="Arial"/>
            <family val="2"/>
          </rPr>
          <t xml:space="preserve">vv </t>
        </r>
        <r>
          <rPr>
            <sz val="8"/>
            <color indexed="81"/>
            <rFont val="Tahoma"/>
            <family val="2"/>
          </rPr>
          <t xml:space="preserve">  = starke Abnahme
</t>
        </r>
        <r>
          <rPr>
            <sz val="10"/>
            <color indexed="81"/>
            <rFont val="Arial"/>
            <family val="2"/>
          </rPr>
          <t>(v)</t>
        </r>
        <r>
          <rPr>
            <sz val="8"/>
            <color indexed="81"/>
            <rFont val="Tahoma"/>
            <family val="2"/>
          </rPr>
          <t xml:space="preserve">  = Abnahme mäßig oder im Ausmaß unbekannt
=   = gleich bleibend
</t>
        </r>
        <r>
          <rPr>
            <sz val="10"/>
            <color indexed="81"/>
            <rFont val="Arial"/>
            <family val="2"/>
          </rPr>
          <t xml:space="preserve">^   </t>
        </r>
        <r>
          <rPr>
            <sz val="8"/>
            <color indexed="81"/>
            <rFont val="Tahoma"/>
            <family val="2"/>
          </rPr>
          <t>= deutliche Zunahme
?</t>
        </r>
        <r>
          <rPr>
            <sz val="10"/>
            <color indexed="81"/>
            <rFont val="Arial"/>
            <family val="2"/>
          </rPr>
          <t xml:space="preserve">   </t>
        </r>
        <r>
          <rPr>
            <sz val="8"/>
            <color indexed="81"/>
            <rFont val="Tahoma"/>
            <family val="2"/>
          </rPr>
          <t xml:space="preserve">= Daten ungenügend
</t>
        </r>
      </text>
    </comment>
    <comment ref="H2" authorId="0" shapeId="0">
      <text>
        <r>
          <rPr>
            <b/>
            <sz val="8"/>
            <color indexed="81"/>
            <rFont val="Tahoma"/>
            <family val="2"/>
          </rPr>
          <t xml:space="preserve">Risikofaktoren
</t>
        </r>
        <r>
          <rPr>
            <sz val="8"/>
            <color indexed="81"/>
            <rFont val="Tahoma"/>
            <family val="2"/>
          </rPr>
          <t xml:space="preserve">
Ja-/Nein-Entscheidung: Ja, wenn Faktoren bekannt sind, die in den nächsten zehn Jahren die Bestandsentwicklung voraussichtlich um mindestens eine Stufe verschärfen werden (z.B. von „gleich bleibend“ auf „mäßige Abnahme“)
–   = Ja, negativ wirksame(r) Risikofaktor(en) bekannt
=  = Nein, Daten zu Risiken fehlen oder Risiken sind nicht erkennbar
Wenn Sie das Zeichen „–“ verwenden, können Sie diese Zellen nicht mit den Pfeiltasten oder der Maus verlassen, sondern nur mit der Enter- oder der TAB-Taste. Ursache sind Voreinstellungen von Excel, für die wir nichts können.
</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 ref="A3" authorId="1" shapeId="0">
      <text>
        <r>
          <rPr>
            <b/>
            <sz val="8"/>
            <color indexed="81"/>
            <rFont val="Tahoma"/>
            <family val="2"/>
          </rPr>
          <t xml:space="preserve">ACHTUNG: INTERN GENUTZE ZEILE
</t>
        </r>
        <r>
          <rPr>
            <sz val="8"/>
            <color indexed="81"/>
            <rFont val="Tahoma"/>
            <family val="2"/>
          </rPr>
          <t xml:space="preserve">
EindeutigeSpaltenID; entspricht dem ExcelSpaltenIndex und wird mit dieser Annahme auch im ProgrammCode ausgenutzt!</t>
        </r>
      </text>
    </comment>
    <comment ref="A4" authorId="1" shapeId="0">
      <text>
        <r>
          <rPr>
            <b/>
            <sz val="8"/>
            <color indexed="81"/>
            <rFont val="Tahoma"/>
            <family val="2"/>
          </rPr>
          <t xml:space="preserve">ACHTUNG: INTERN GENUTZE ZEILE!
Darf vom Bearbeiter nicht angepasst werden.
</t>
        </r>
        <r>
          <rPr>
            <sz val="8"/>
            <color indexed="81"/>
            <rFont val="Tahoma"/>
            <family val="2"/>
          </rPr>
          <t>Anmerkung: In der Zeile wird die benutzerdefinierte 
Spaltensichtbarkeit gespeichert, wennn die Mappe sich 
Erfassungsmodus befindet.</t>
        </r>
        <r>
          <rPr>
            <sz val="8"/>
            <color indexed="81"/>
            <rFont val="Tahoma"/>
            <family val="2"/>
          </rPr>
          <t xml:space="preserve">
</t>
        </r>
      </text>
    </comment>
    <comment ref="A5" authorId="1" shapeId="0">
      <text>
        <r>
          <rPr>
            <b/>
            <sz val="8"/>
            <color indexed="81"/>
            <rFont val="Tahoma"/>
            <family val="2"/>
          </rPr>
          <t>Zeile enthält die im Konfigurationsdialog der Spaltensichtbarkeit angezeigten Spaltennamen.
Anmerkung: Hier werden in der Regel die Standardnamen der Spalten aus dem Metatemplate des Druckerfassungbogens verwendet</t>
        </r>
      </text>
    </comment>
    <comment ref="A6" authorId="1" shapeId="0">
      <text>
        <r>
          <rPr>
            <b/>
            <sz val="8"/>
            <color indexed="81"/>
            <rFont val="Tahoma"/>
            <family val="2"/>
          </rPr>
          <t xml:space="preserve">Zeile enthalte die Definition der Spaltensichtbarkeit
Kann vom BfN-Bearbeiter während Konfiguration 
angepasst werden:
</t>
        </r>
        <r>
          <rPr>
            <sz val="8"/>
            <color indexed="81"/>
            <rFont val="Tahoma"/>
            <family val="2"/>
          </rPr>
          <t>Zeile in der während der Konfiguration der 
Erfassungsmappe  vom Bearbeiter die 
Sichtbarkeitsdefinition der einzelnen Spalten 
konfiguriert werden kann.</t>
        </r>
      </text>
    </comment>
    <comment ref="BJ10" authorId="1" shapeId="0">
      <text>
        <r>
          <rPr>
            <b/>
            <sz val="8"/>
            <color indexed="81"/>
            <rFont val="Tahoma"/>
            <family val="2"/>
          </rPr>
          <t>ACHTUNG:</t>
        </r>
        <r>
          <rPr>
            <sz val="8"/>
            <color indexed="81"/>
            <rFont val="Tahoma"/>
            <family val="2"/>
          </rPr>
          <t xml:space="preserve"> Falls diese Werte angepast wird muss auch das Makro setColDefs() angepasst werden!</t>
        </r>
      </text>
    </comment>
    <comment ref="BN10" authorId="1" shapeId="0">
      <text>
        <r>
          <rPr>
            <b/>
            <sz val="8"/>
            <color indexed="81"/>
            <rFont val="Tahoma"/>
            <family val="2"/>
          </rPr>
          <t>INTERN (hamaekers):</t>
        </r>
        <r>
          <rPr>
            <sz val="8"/>
            <color indexed="81"/>
            <rFont val="Tahoma"/>
            <family val="2"/>
          </rPr>
          <t xml:space="preserve">
Wird beim Abschluss der Konfiguration ausgelesen.</t>
        </r>
      </text>
    </comment>
    <comment ref="BN13" authorId="1" shapeId="0">
      <text>
        <r>
          <rPr>
            <b/>
            <sz val="8"/>
            <color indexed="81"/>
            <rFont val="Tahoma"/>
            <family val="2"/>
          </rPr>
          <t xml:space="preserve">ACHTUNG: </t>
        </r>
        <r>
          <rPr>
            <sz val="8"/>
            <color indexed="81"/>
            <rFont val="Tahoma"/>
            <family val="2"/>
          </rPr>
          <t>Falls hier anpasssungen vorgenommen werden, dann sind auch Makros anzupassen!</t>
        </r>
      </text>
    </comment>
  </commentList>
</comments>
</file>

<file path=xl/comments3.xml><?xml version="1.0" encoding="utf-8"?>
<comments xmlns="http://schemas.openxmlformats.org/spreadsheetml/2006/main">
  <authors>
    <author>hamaekers</author>
  </authors>
  <commentList>
    <comment ref="AA1" authorId="0" shapeId="0">
      <text>
        <r>
          <rPr>
            <b/>
            <sz val="8"/>
            <color indexed="81"/>
            <rFont val="Tahoma"/>
            <family val="2"/>
          </rPr>
          <t xml:space="preserve">Hilfetext zu Spalte YYY aus Erfassungbogen Version 3.3.18.0:
</t>
        </r>
        <r>
          <rPr>
            <sz val="8"/>
            <color indexed="81"/>
            <rFont val="Tahoma"/>
            <family val="2"/>
          </rPr>
          <t>XXX</t>
        </r>
      </text>
    </comment>
    <comment ref="AP1" authorId="0" shapeId="0">
      <text>
        <r>
          <rPr>
            <b/>
            <sz val="8"/>
            <color indexed="81"/>
            <rFont val="Tahoma"/>
            <family val="2"/>
          </rPr>
          <t xml:space="preserve">Hilfetext zu Spalte Deutscher Name aus Erfassungbogen Version 3.3.18.0:
</t>
        </r>
        <r>
          <rPr>
            <sz val="8"/>
            <color indexed="81"/>
            <rFont val="Tahoma"/>
            <family val="2"/>
          </rPr>
          <t>XXX</t>
        </r>
      </text>
    </comment>
    <comment ref="AQ1" authorId="0" shapeId="0">
      <text>
        <r>
          <rPr>
            <b/>
            <sz val="8"/>
            <color indexed="81"/>
            <rFont val="Tahoma"/>
            <family val="2"/>
          </rPr>
          <t xml:space="preserve">Hilfetext zu Spalte YYY aus Erfassungbogen Version 3.3.18.0:
</t>
        </r>
        <r>
          <rPr>
            <sz val="8"/>
            <color indexed="81"/>
            <rFont val="Tahoma"/>
            <family val="2"/>
          </rPr>
          <t>XXX</t>
        </r>
      </text>
    </comment>
    <comment ref="AR1" authorId="0" shapeId="0">
      <text>
        <r>
          <rPr>
            <b/>
            <sz val="8"/>
            <color indexed="81"/>
            <rFont val="Tahoma"/>
            <family val="2"/>
          </rPr>
          <t xml:space="preserve">Hilfetext zu Spalte YYY aus Erfassungbogen Version 3.3.18.0:
</t>
        </r>
        <r>
          <rPr>
            <sz val="8"/>
            <color indexed="81"/>
            <rFont val="Tahoma"/>
            <family val="2"/>
          </rPr>
          <t>XXX</t>
        </r>
      </text>
    </comment>
    <comment ref="AS1" authorId="0" shapeId="0">
      <text>
        <r>
          <rPr>
            <b/>
            <sz val="8"/>
            <color indexed="81"/>
            <rFont val="Tahoma"/>
            <family val="2"/>
          </rPr>
          <t xml:space="preserve">Hilfetext zu Spalte YYY aus Erfassungbogen Version 3.3.18.0:
</t>
        </r>
        <r>
          <rPr>
            <sz val="8"/>
            <color indexed="81"/>
            <rFont val="Tahoma"/>
            <family val="2"/>
          </rPr>
          <t>XXX</t>
        </r>
      </text>
    </comment>
    <comment ref="AT1" authorId="0" shapeId="0">
      <text>
        <r>
          <rPr>
            <b/>
            <sz val="8"/>
            <color indexed="81"/>
            <rFont val="Tahoma"/>
            <family val="2"/>
          </rPr>
          <t xml:space="preserve">Hilfetext zu Spalte YYY aus Erfassungbogen Version 3.3.18.0:
</t>
        </r>
        <r>
          <rPr>
            <sz val="8"/>
            <color indexed="81"/>
            <rFont val="Tahoma"/>
            <family val="2"/>
          </rPr>
          <t>XXX</t>
        </r>
      </text>
    </comment>
    <comment ref="AU1" authorId="0" shapeId="0">
      <text>
        <r>
          <rPr>
            <b/>
            <sz val="8"/>
            <color indexed="81"/>
            <rFont val="Tahoma"/>
            <family val="2"/>
          </rPr>
          <t xml:space="preserve">Hilfetext zu Spalte YYY aus Erfassungbogen Version 3.3.18.0:
</t>
        </r>
        <r>
          <rPr>
            <sz val="8"/>
            <color indexed="81"/>
            <rFont val="Tahoma"/>
            <family val="2"/>
          </rPr>
          <t>XXX</t>
        </r>
      </text>
    </comment>
    <comment ref="AV1" authorId="0" shapeId="0">
      <text>
        <r>
          <rPr>
            <b/>
            <sz val="8"/>
            <color indexed="81"/>
            <rFont val="Tahoma"/>
            <family val="2"/>
          </rPr>
          <t xml:space="preserve">Hilfetext zu Spalte YYY aus Erfassungbogen Version 3.3.18.0:
</t>
        </r>
        <r>
          <rPr>
            <sz val="8"/>
            <color indexed="81"/>
            <rFont val="Tahoma"/>
            <family val="2"/>
          </rPr>
          <t>XXX</t>
        </r>
      </text>
    </comment>
    <comment ref="AW1" authorId="0" shapeId="0">
      <text>
        <r>
          <rPr>
            <b/>
            <sz val="8"/>
            <color indexed="81"/>
            <rFont val="Tahoma"/>
            <family val="2"/>
          </rPr>
          <t xml:space="preserve">Hilfetext zu Spalte YYY aus Erfassungbogen Version 3.3.18.0:
</t>
        </r>
        <r>
          <rPr>
            <sz val="8"/>
            <color indexed="81"/>
            <rFont val="Tahoma"/>
            <family val="2"/>
          </rPr>
          <t>XXX</t>
        </r>
      </text>
    </comment>
    <comment ref="AX1" authorId="0" shapeId="0">
      <text>
        <r>
          <rPr>
            <b/>
            <sz val="8"/>
            <color indexed="81"/>
            <rFont val="Tahoma"/>
            <family val="2"/>
          </rPr>
          <t xml:space="preserve">Hilfetext zu Spalte YYY aus Erfassungbogen Version 3.3.18.0:
</t>
        </r>
        <r>
          <rPr>
            <sz val="8"/>
            <color indexed="81"/>
            <rFont val="Tahoma"/>
            <family val="2"/>
          </rPr>
          <t>XXX</t>
        </r>
      </text>
    </comment>
    <comment ref="AY1" authorId="0" shapeId="0">
      <text>
        <r>
          <rPr>
            <b/>
            <sz val="8"/>
            <color indexed="81"/>
            <rFont val="Tahoma"/>
            <family val="2"/>
          </rPr>
          <t xml:space="preserve">Hilfetext zu Spalte YYY aus Erfassungbogen Version 3.3.18.0:
</t>
        </r>
        <r>
          <rPr>
            <sz val="8"/>
            <color indexed="81"/>
            <rFont val="Tahoma"/>
            <family val="2"/>
          </rPr>
          <t>XXX</t>
        </r>
      </text>
    </comment>
    <comment ref="AZ1" authorId="0" shapeId="0">
      <text>
        <r>
          <rPr>
            <b/>
            <sz val="8"/>
            <color indexed="81"/>
            <rFont val="Tahoma"/>
            <family val="2"/>
          </rPr>
          <t xml:space="preserve">Hilfetext zu Spalte YYY aus Erfassungbogen Version 3.3.18.0:
</t>
        </r>
        <r>
          <rPr>
            <sz val="8"/>
            <color indexed="81"/>
            <rFont val="Tahoma"/>
            <family val="2"/>
          </rPr>
          <t>XXX</t>
        </r>
      </text>
    </comment>
    <comment ref="BA1" authorId="0" shapeId="0">
      <text>
        <r>
          <rPr>
            <b/>
            <sz val="8"/>
            <color indexed="81"/>
            <rFont val="Tahoma"/>
            <family val="2"/>
          </rPr>
          <t xml:space="preserve">Hilfetext zu Spalte YYY aus Erfassungbogen Version 3.3.18.0:
</t>
        </r>
        <r>
          <rPr>
            <sz val="8"/>
            <color indexed="81"/>
            <rFont val="Tahoma"/>
            <family val="2"/>
          </rPr>
          <t>XXX</t>
        </r>
      </text>
    </comment>
    <comment ref="AA2" authorId="0" shapeId="0">
      <text>
        <r>
          <rPr>
            <b/>
            <sz val="8"/>
            <color indexed="81"/>
            <rFont val="Tahoma"/>
            <family val="2"/>
          </rPr>
          <t xml:space="preserve">Hilfetext zu Spalte YYY aus Erfassungbogen Version 3.3.18.0:
</t>
        </r>
        <r>
          <rPr>
            <sz val="8"/>
            <color indexed="81"/>
            <rFont val="Tahoma"/>
            <family val="2"/>
          </rPr>
          <t>XXX</t>
        </r>
      </text>
    </comment>
    <comment ref="AB2" authorId="0" shapeId="0">
      <text>
        <r>
          <rPr>
            <b/>
            <sz val="8"/>
            <color indexed="81"/>
            <rFont val="Tahoma"/>
            <family val="2"/>
          </rPr>
          <t xml:space="preserve">Hilfetext zu Spalte YYY aus Erfassungbogen Version 3.3.18.0:
</t>
        </r>
        <r>
          <rPr>
            <sz val="8"/>
            <color indexed="81"/>
            <rFont val="Tahoma"/>
            <family val="2"/>
          </rPr>
          <t>XXX</t>
        </r>
      </text>
    </comment>
    <comment ref="AC2" authorId="0" shapeId="0">
      <text>
        <r>
          <rPr>
            <b/>
            <sz val="8"/>
            <color indexed="81"/>
            <rFont val="Tahoma"/>
            <family val="2"/>
          </rPr>
          <t xml:space="preserve">Hilfetext zu Spalte YYY aus Erfassungbogen Version 3.3.18.0:
</t>
        </r>
        <r>
          <rPr>
            <sz val="8"/>
            <color indexed="81"/>
            <rFont val="Tahoma"/>
            <family val="2"/>
          </rPr>
          <t>XXX</t>
        </r>
      </text>
    </comment>
    <comment ref="AD2" authorId="0" shapeId="0">
      <text>
        <r>
          <rPr>
            <b/>
            <sz val="8"/>
            <color indexed="81"/>
            <rFont val="Tahoma"/>
            <family val="2"/>
          </rPr>
          <t xml:space="preserve">Hilfetext zu Spalte YYY aus Erfassungbogen Version 3.3.18.0:
</t>
        </r>
        <r>
          <rPr>
            <sz val="8"/>
            <color indexed="81"/>
            <rFont val="Tahoma"/>
            <family val="2"/>
          </rPr>
          <t>XXX</t>
        </r>
      </text>
    </comment>
    <comment ref="AE2" authorId="0" shapeId="0">
      <text>
        <r>
          <rPr>
            <b/>
            <sz val="8"/>
            <color indexed="81"/>
            <rFont val="Tahoma"/>
            <family val="2"/>
          </rPr>
          <t xml:space="preserve">Hilfetext zu Spalte YYY aus Erfassungbogen Version 3.3.18.0:
</t>
        </r>
        <r>
          <rPr>
            <sz val="8"/>
            <color indexed="81"/>
            <rFont val="Tahoma"/>
            <family val="2"/>
          </rPr>
          <t>XXX</t>
        </r>
      </text>
    </comment>
    <comment ref="AF2" authorId="0" shapeId="0">
      <text>
        <r>
          <rPr>
            <b/>
            <sz val="8"/>
            <color indexed="81"/>
            <rFont val="Tahoma"/>
            <family val="2"/>
          </rPr>
          <t xml:space="preserve">Hilfetext zu Spalte YYY aus Erfassungbogen Version 3.3.18.0:
</t>
        </r>
        <r>
          <rPr>
            <sz val="8"/>
            <color indexed="81"/>
            <rFont val="Tahoma"/>
            <family val="2"/>
          </rPr>
          <t>XXX</t>
        </r>
      </text>
    </comment>
    <comment ref="AG2" authorId="0" shapeId="0">
      <text>
        <r>
          <rPr>
            <b/>
            <sz val="8"/>
            <color indexed="81"/>
            <rFont val="Tahoma"/>
            <family val="2"/>
          </rPr>
          <t xml:space="preserve">Hilfetext zu Spalte YYY aus Erfassungbogen Version 3.3.18.0:
</t>
        </r>
        <r>
          <rPr>
            <sz val="8"/>
            <color indexed="81"/>
            <rFont val="Tahoma"/>
            <family val="2"/>
          </rPr>
          <t>XXX</t>
        </r>
      </text>
    </comment>
    <comment ref="AH2" authorId="0" shapeId="0">
      <text>
        <r>
          <rPr>
            <b/>
            <sz val="8"/>
            <color indexed="81"/>
            <rFont val="Tahoma"/>
            <family val="2"/>
          </rPr>
          <t xml:space="preserve">Hilfetext zu Spalte YYY aus Erfassungbogen Version 3.3.18.0:
</t>
        </r>
        <r>
          <rPr>
            <sz val="8"/>
            <color indexed="81"/>
            <rFont val="Tahoma"/>
            <family val="2"/>
          </rPr>
          <t>XXX</t>
        </r>
      </text>
    </comment>
    <comment ref="AI2" authorId="0" shapeId="0">
      <text>
        <r>
          <rPr>
            <b/>
            <sz val="8"/>
            <color indexed="81"/>
            <rFont val="Tahoma"/>
            <family val="2"/>
          </rPr>
          <t xml:space="preserve">Hilfetext zu Spalte YYY aus Erfassungbogen Version 3.3.18.0:
</t>
        </r>
        <r>
          <rPr>
            <sz val="8"/>
            <color indexed="81"/>
            <rFont val="Tahoma"/>
            <family val="2"/>
          </rPr>
          <t>XXX</t>
        </r>
      </text>
    </comment>
    <comment ref="AJ2" authorId="0" shapeId="0">
      <text>
        <r>
          <rPr>
            <b/>
            <sz val="8"/>
            <color indexed="81"/>
            <rFont val="Tahoma"/>
            <family val="2"/>
          </rPr>
          <t xml:space="preserve">Hilfetext zu Spalte YYY aus Erfassungbogen Version 3.3.18.0:
</t>
        </r>
        <r>
          <rPr>
            <sz val="8"/>
            <color indexed="81"/>
            <rFont val="Tahoma"/>
            <family val="2"/>
          </rPr>
          <t>XXX</t>
        </r>
      </text>
    </comment>
    <comment ref="AK2" authorId="0" shapeId="0">
      <text>
        <r>
          <rPr>
            <b/>
            <sz val="8"/>
            <color indexed="81"/>
            <rFont val="Tahoma"/>
            <family val="2"/>
          </rPr>
          <t xml:space="preserve">Hilfetext zu Spalte YYY aus Erfassungbogen Version 3.3.18.0:
</t>
        </r>
        <r>
          <rPr>
            <sz val="8"/>
            <color indexed="81"/>
            <rFont val="Tahoma"/>
            <family val="2"/>
          </rPr>
          <t>XXX</t>
        </r>
      </text>
    </comment>
    <comment ref="AL2" authorId="0" shapeId="0">
      <text>
        <r>
          <rPr>
            <b/>
            <sz val="8"/>
            <color indexed="81"/>
            <rFont val="Tahoma"/>
            <family val="2"/>
          </rPr>
          <t xml:space="preserve">Hilfetext zu Spalte YYY aus Erfassungbogen Version 3.3.18.0:
</t>
        </r>
        <r>
          <rPr>
            <sz val="8"/>
            <color indexed="81"/>
            <rFont val="Tahoma"/>
            <family val="2"/>
          </rPr>
          <t>XXX</t>
        </r>
      </text>
    </comment>
    <comment ref="AM2" authorId="0" shapeId="0">
      <text>
        <r>
          <rPr>
            <b/>
            <sz val="8"/>
            <color indexed="81"/>
            <rFont val="Tahoma"/>
            <family val="2"/>
          </rPr>
          <t xml:space="preserve">Hilfetext zu Spalte YYY aus Erfassungbogen Version 3.3.18.0:
</t>
        </r>
        <r>
          <rPr>
            <sz val="8"/>
            <color indexed="81"/>
            <rFont val="Tahoma"/>
            <family val="2"/>
          </rPr>
          <t>XXX</t>
        </r>
      </text>
    </comment>
    <comment ref="AN2" authorId="0" shapeId="0">
      <text>
        <r>
          <rPr>
            <b/>
            <sz val="8"/>
            <color indexed="81"/>
            <rFont val="Tahoma"/>
            <family val="2"/>
          </rPr>
          <t xml:space="preserve">Hilfetext zu Spalte YYY aus Erfassungbogen Version 3.3.18.0:
</t>
        </r>
        <r>
          <rPr>
            <sz val="8"/>
            <color indexed="81"/>
            <rFont val="Tahoma"/>
            <family val="2"/>
          </rPr>
          <t>XXX</t>
        </r>
      </text>
    </comment>
    <comment ref="AO2" authorId="0" shapeId="0">
      <text>
        <r>
          <rPr>
            <b/>
            <sz val="8"/>
            <color indexed="81"/>
            <rFont val="Tahoma"/>
            <family val="2"/>
          </rPr>
          <t xml:space="preserve">Hilfetext zu Spalte YYY aus Erfassungbogen Version 3.3.18.0:
</t>
        </r>
        <r>
          <rPr>
            <sz val="8"/>
            <color indexed="81"/>
            <rFont val="Tahoma"/>
            <family val="2"/>
          </rPr>
          <t>XXX</t>
        </r>
      </text>
    </comment>
    <comment ref="A3" authorId="0" shapeId="0">
      <text>
        <r>
          <rPr>
            <b/>
            <sz val="8"/>
            <color indexed="81"/>
            <rFont val="Tahoma"/>
            <family val="2"/>
          </rPr>
          <t>ACHTUNG:</t>
        </r>
        <r>
          <rPr>
            <sz val="8"/>
            <color indexed="81"/>
            <rFont val="Tahoma"/>
            <family val="2"/>
          </rPr>
          <t xml:space="preserve">
EindeutigeSpaltenID; entspricht dem ExcelSpaltenIndex und wird mit dieser Annahme auch im ProgrammCode ausgenutzt!</t>
        </r>
      </text>
    </comment>
    <comment ref="A4" authorId="0" shapeId="0">
      <text>
        <r>
          <rPr>
            <b/>
            <sz val="8"/>
            <color indexed="81"/>
            <rFont val="Tahoma"/>
            <family val="2"/>
          </rPr>
          <t xml:space="preserve">Zeile enthält die im Konfigurationsdialog der Spaltensichtbarkeit angezeigten Spaltennamen </t>
        </r>
      </text>
    </comment>
    <comment ref="A5" authorId="0" shapeId="0">
      <text>
        <r>
          <rPr>
            <b/>
            <sz val="8"/>
            <color indexed="81"/>
            <rFont val="Tahoma"/>
            <family val="2"/>
          </rPr>
          <t>Zeile enthält die Spaltenkonfiguration der Sichtbarkeit</t>
        </r>
      </text>
    </comment>
  </commentList>
</comments>
</file>

<file path=xl/comments4.xml><?xml version="1.0" encoding="utf-8"?>
<comments xmlns="http://schemas.openxmlformats.org/spreadsheetml/2006/main">
  <authors>
    <author>Strauch</author>
  </authors>
  <commentList>
    <comment ref="A1" authorId="0" shapeId="0">
      <text>
        <r>
          <rPr>
            <sz val="8"/>
            <color indexed="81"/>
            <rFont val="Tahoma"/>
            <family val="2"/>
          </rPr>
          <t>„RL Kat.“ bedeutet „</t>
        </r>
        <r>
          <rPr>
            <b/>
            <sz val="8"/>
            <color indexed="81"/>
            <rFont val="Tahoma"/>
            <family val="2"/>
          </rPr>
          <t>aktuelle Rote-Liste-Kategorie</t>
        </r>
        <r>
          <rPr>
            <sz val="8"/>
            <color indexed="81"/>
            <rFont val="Tahoma"/>
            <family val="2"/>
          </rPr>
          <t>“. 
Die Zellen dieser Spalte können Sie nicht direkt ausfüllen. 
Die aktuelle Rote-Liste-Kategorie (0, 1, 2, 3, G, R, V, D, *) wird erst angezeigt, wenn zu einem Taxon die Kriterien-Spalten E, F, G und H ausgefüllt sind und anschließend das Makro „Kategorie und Prüfung“ ausgelöst wurde.
Bedeutung der Kategorie-Symbole:
0 = Ausgestorben oder verschollen
1 = Vom Aussterben bedroht
2 = Stark gefährdet
3 = Gefährdet
G = Gefährdung unbekannten Ausmaßes
R = Extrem selten
V = Vorwarnliste
D = Daten unzureichend
* = Ungefährdet
♦ = Nicht bewertet</t>
        </r>
      </text>
    </comment>
    <comment ref="B1" authorId="0" shapeId="0">
      <text>
        <r>
          <rPr>
            <sz val="8"/>
            <color indexed="81"/>
            <rFont val="Tahoma"/>
            <family val="2"/>
          </rPr>
          <t>„Kat ±“ bedeutet „</t>
        </r>
        <r>
          <rPr>
            <b/>
            <sz val="8"/>
            <color indexed="81"/>
            <rFont val="Tahoma"/>
            <family val="2"/>
          </rPr>
          <t>Kategorie-Veränderung gegenüber der alten Roten Liste</t>
        </r>
        <r>
          <rPr>
            <sz val="8"/>
            <color indexed="81"/>
            <rFont val="Tahoma"/>
            <family val="2"/>
          </rPr>
          <t xml:space="preserve">“. 
Die Zellen dieser Spalte können Sie nicht direkt ausfüllen.
Die Kategorieänderung wird erst angezeigt, wenn zu einem Taxon die Kriterien-Spalten E, F, G und H ausgefüllt sind und die alte Rote-Liste-Kategorie in Spalte Z eingetragen ist und anschließend das Makro „Kategorie und Prüfung“ ausgelöst wurde. 
Bedeutung der Symbole:
+       = Aktuelle Verbesserung, das Taxon ist jetzt weniger stark gefährdet als früher
–        = Aktuelle Verschlechterung, das Taxon ist jetzt stärker gefährdet als früher
=       = Kategorie unverändert
[leer] = die Kategorieänderung ist nicht bewertbar, beispielsweise weil das Taxon in der
             alten Gesamtliste nicht enthalten war. 
</t>
        </r>
      </text>
    </comment>
    <comment ref="C1" authorId="0" shapeId="0">
      <text>
        <r>
          <rPr>
            <b/>
            <sz val="8"/>
            <color indexed="81"/>
            <rFont val="Tahoma"/>
            <family val="2"/>
          </rPr>
          <t xml:space="preserve">Name
</t>
        </r>
        <r>
          <rPr>
            <sz val="8"/>
            <color indexed="81"/>
            <rFont val="Tahoma"/>
            <family val="2"/>
          </rPr>
          <t xml:space="preserve">
In den Zellen dieser Spalte sind die wissenschaftlichen Namen der Taxa einzutragen.
Bei zoologischen Namen werden Autornamen und das Jahr der Erstbeschreibung angefügt, bei Namen von Pflanzen und Pilzen die Autoren in standardisierter Form, aber keine Jahreszahl. 
Beispiele:
Coenagrion mercuriale (Charpentier, 1840)
Eumenes sareptanus subsp. insolatus Müller, 1923
Lempholemma isidioides (Nyl. ex Arnold) H. Magn.
Die Zelle kann auch für Zwischenüberschriften genutzt werden.
</t>
        </r>
        <r>
          <rPr>
            <b/>
            <sz val="8"/>
            <color indexed="81"/>
            <rFont val="Tahoma"/>
            <family val="2"/>
          </rPr>
          <t>Weitere Erläuterungen</t>
        </r>
        <r>
          <rPr>
            <sz val="8"/>
            <color indexed="81"/>
            <rFont val="Tahoma"/>
            <family val="2"/>
          </rPr>
          <t xml:space="preserve"> können durch Anklicken der Überschrift eingesehen werden.</t>
        </r>
      </text>
    </comment>
    <comment ref="D1" authorId="0" shapeId="0">
      <text>
        <r>
          <rPr>
            <b/>
            <sz val="8"/>
            <color indexed="81"/>
            <rFont val="Tahoma"/>
            <family val="2"/>
          </rPr>
          <t xml:space="preserve">Neobiota
</t>
        </r>
        <r>
          <rPr>
            <sz val="8"/>
            <color indexed="81"/>
            <rFont val="Tahoma"/>
            <family val="2"/>
          </rPr>
          <t xml:space="preserve">
Die Information, ob ein Taxon zu den Neobiota gehört oder nicht, ist eine Pflichtangabe.
Bitte „N“ eintragen, falls das betreffende Taxon erst in den letzten 500 Jahren durch den Menschen nach Deutschland eingeschleppt wurde und hier etabliert ist. 
Lassen Sie das Feld bitte leer, wenn das Taxon in Deutschland indigen ist oder wenn seine Einschleppung mehr als 500 Jahre zurückliegt (Archäobiota). Lassen Sie das Feld bitte auch leer bei Taxa, die erst in jüngerer Zeit, aber ohne Zutun des Menschen nach Deutschland eingewandert sind (natürliche Neueinwanderer).
Nicht etablierte Neobiota gehören nicht in den Erfassungsbogen. Sie können aber im Begleittext erwähnt oder diskutiert werden.</t>
        </r>
      </text>
    </comment>
    <comment ref="E1" authorId="0" shapeId="0">
      <text>
        <r>
          <rPr>
            <b/>
            <sz val="8"/>
            <color indexed="81"/>
            <rFont val="Tahoma"/>
            <family val="2"/>
          </rPr>
          <t>Kriterien</t>
        </r>
        <r>
          <rPr>
            <sz val="8"/>
            <color indexed="81"/>
            <rFont val="Tahoma"/>
            <family val="2"/>
          </rPr>
          <t xml:space="preserve">
Die möglichen Einträge können aus den kleinen Auswahlmenüs gewählt werden, die sich beim Anklicken der Felder dieser Spalten und anschließendem Klicken auf das kleine Dreieck öffnen (einige der wählbaren Kürzel sind erst nach dem Bewegen des Schiebebalkens sichtbar). Die Kriterien sind Pflichtfelder, sie müssen ausgefüllt werden, wenn das betreffende Taxon hinsichtlich einer möglichen Gefährdung bewertet werden soll. 
Bei Taxa, die nicht bewertet werden sollen, z.B. weil es sich um Humanparasiten handelt, wird „nb“ (für nicht bewertet) in die Kriterienspalte E eingetragen. Die übrigen Kriterienspalten solcher Zeilen werden leer gelassen.</t>
        </r>
      </text>
    </comment>
    <comment ref="I1" authorId="0" shapeId="0">
      <text>
        <r>
          <rPr>
            <b/>
            <sz val="8"/>
            <color indexed="81"/>
            <rFont val="Tahoma"/>
            <family val="2"/>
          </rPr>
          <t xml:space="preserve">Sonderfälle
</t>
        </r>
        <r>
          <rPr>
            <sz val="8"/>
            <color indexed="81"/>
            <rFont val="Tahoma"/>
            <family val="2"/>
          </rPr>
          <t xml:space="preserve">
Falls einer der folgenden Sonderfälle zutrifft, tragen Sie hier den entsprechenden Buchstaben ein:
S       = Es existieren stabile Teilbestände bei vom Aussterben bedrohten Taxa
E       = Es sind einschneidende Risikofaktoren bei extrem seltenen Taxa wirksam
D       = Es werden dramatische Einbrüche bei noch sehr häufigen Taxa mit 
             den Kriterien sh  &lt;&lt;&lt; vvv  oder  sh &lt;&lt; vvv  beobachtet
[leer] = Es liegt keiner dieser drei Fälle vor
Einträge in dieser Spalte werden wie ein viertes Kriterium zur Gefährdungseinstufung verrechnet:
Sonderfall S führt zu Kategorie 2 (statt sonst 1)
Sonderfall E führt zu Kategorie 1 (statt sonst R)
Sonderfall D führt zu Kategorie 3 (statt sonst V) bzw. V (statt sonst *)
Die ausführlichen Definitionen und Bedingungen für die Anwendung der Sonderfälle sind im Methodenkapitel (Rote Liste Wirbeltiere, S. 50) erläutert.  
</t>
        </r>
      </text>
    </comment>
    <comment ref="J1" authorId="0" shapeId="0">
      <text>
        <r>
          <rPr>
            <b/>
            <sz val="8"/>
            <color indexed="81"/>
            <rFont val="Tahoma"/>
            <family val="2"/>
          </rPr>
          <t xml:space="preserve">Letzter Nachweis
</t>
        </r>
        <r>
          <rPr>
            <sz val="8"/>
            <color indexed="81"/>
            <rFont val="Tahoma"/>
            <family val="2"/>
          </rPr>
          <t xml:space="preserve">
Bei ausgestorbenen/verschollenen Taxa, also all jenen Taxa, bei denen „ex“ in Spalte E eingetragen wurde, ist das Jahr des letzten Nachweises anzugeben. Auch unscharfe Angaben sind möglich, etwa als Jahreszahlen in Verbindung mit  „vor“, „bis“, „um“. 
Beispiele:
1908 
1950–1960
vor 1970
um 1890
Lässt sich ein letzter Nachweis nur auf ein ganzes Jahrhundert eingrenzen, sollte dies in der Form „vor 1900“ angegeben werden. Andere Formen von Einträgen werden nicht akzeptiert.
Die Spalte ist ausschließlich für ausgestorbene/verschollene Taxa zu benutzen, nicht jedoch für die letzten Nachweisjahre noch vorkommender Taxa.
</t>
        </r>
      </text>
    </comment>
    <comment ref="K1" authorId="0" shapeId="0">
      <text>
        <r>
          <rPr>
            <b/>
            <sz val="8"/>
            <color indexed="81"/>
            <rFont val="Tahoma"/>
            <family val="2"/>
          </rPr>
          <t xml:space="preserve">Risikofaktoren (Kürzel)
</t>
        </r>
        <r>
          <rPr>
            <sz val="8"/>
            <color indexed="81"/>
            <rFont val="Tahoma"/>
            <family val="2"/>
          </rPr>
          <t xml:space="preserve">
Falls in Spalte H das Zeichen „–“ für „Risikofaktor(en) bekannt“ eingetragen wurde, sollte(n) der/die Risikofaktor(en) hier genauer bezeichnet werden. In die Spalten K, L, M können maximal drei Faktoren in der Reihenfolge ihrer Wichtigkeit eingegeben werden. Die Buchstaben bedeuten in Kurzform: 
A = Bindung an stärker abnehmende Arten
B = Verstärkte Tendenz zur Bastardierung (z.B. mit Neobiota)
D = Verstärkte direkte Einwirkungen, z.B. Bauvorhaben
F = Fragmentierung/Isolation der verbliebenen Teilpopulationen
I  = Verstärkte indirekte Einwirkungen, z.B. Verschlechterung der Habitatqualität
M = Mindestgröße lebensfähiger Populationen unterschritten
N = Abhängigkeit von nicht gesicherten Naturschutzmaßnahmen
R = Stark reduzierte Reproduktionsrate
V = Verringerte genetische Vielfalt
W = Wiederbesiedlung nach Habitatverlusten sehr erschwert
</t>
        </r>
      </text>
    </comment>
    <comment ref="N1" authorId="0" shapeId="0">
      <text>
        <r>
          <rPr>
            <b/>
            <sz val="8"/>
            <color indexed="81"/>
            <rFont val="Tahoma"/>
            <family val="2"/>
          </rPr>
          <t>Bearbeitung</t>
        </r>
        <r>
          <rPr>
            <sz val="8"/>
            <color indexed="81"/>
            <rFont val="Tahoma"/>
            <family val="2"/>
          </rPr>
          <t xml:space="preserve">
Hier können beliebige nicht zur Veröffentlichung bestimmte Bearbeitungsvermerke eingetragen werden. Die Einträge werden in dunkelroter Schrift dargestellt.</t>
        </r>
        <r>
          <rPr>
            <sz val="9"/>
            <color indexed="81"/>
            <rFont val="Tahoma"/>
            <family val="2"/>
          </rPr>
          <t xml:space="preserve">
</t>
        </r>
      </text>
    </comment>
    <comment ref="O1" authorId="0" shapeId="0">
      <text>
        <r>
          <rPr>
            <b/>
            <sz val="8"/>
            <color indexed="81"/>
            <rFont val="Tahoma"/>
            <family val="2"/>
          </rPr>
          <t>Endemit</t>
        </r>
        <r>
          <rPr>
            <sz val="8"/>
            <color indexed="81"/>
            <rFont val="Tahoma"/>
            <family val="2"/>
          </rPr>
          <t xml:space="preserve">
Die Spalte dient der Kennzeichnung von Endemiten und wahrscheinlichen Endemiten
Mögliche Einträge sind: 
E        = Taxon, das weltweit nur in Deutschland vorkommt 
E?      = Taxon, das weltweit wahrscheinlich nur in Deutschland vorkommt, aber evtl.
              auch außerhalb vorkam oder noch vorkommen könnte (fragliche Endemiten) 
[leer] = Taxon, das auch außerhalb Deutschlands vorkommt
Subendemiten, also Arten, die außer in Deutschland nur in kleinen benachbarten Gebieten vorkommen, werden nicht berücksichtigt.
Da für Endemiten eine erhöhte Verantwortlichkeit besteht, sollten entsprechende Informationen ins Arbeitsblatt Verantwortlichkeit eingetragen werden. Nach Aktivierung des Arbeitsblattes „Verantwortlichkeit“ wird diese Spalte grau unterlegt. Einträge in dieser Spalte sind dann vom Arbeitsblatt Verantwortlichkeit aus zu verändern.</t>
        </r>
        <r>
          <rPr>
            <b/>
            <sz val="9"/>
            <color indexed="81"/>
            <rFont val="Tahoma"/>
            <family val="2"/>
          </rPr>
          <t xml:space="preserve">
</t>
        </r>
      </text>
    </comment>
    <comment ref="P1" authorId="0" shapeId="0">
      <text>
        <r>
          <rPr>
            <b/>
            <sz val="8"/>
            <color indexed="81"/>
            <rFont val="Tahoma"/>
            <family val="2"/>
          </rPr>
          <t>Verantwortlichkeit</t>
        </r>
        <r>
          <rPr>
            <sz val="8"/>
            <color indexed="81"/>
            <rFont val="Tahoma"/>
            <family val="2"/>
          </rPr>
          <t xml:space="preserve">
Hier wird dargestellt, wenn Deutschland für den Erhalt des Taxons eine besondere Verantwortlichkeit trägt. Mögliche Einträge sind:
!!       = In besonders hohem Maße verantwortlich
!         = In hohem Maße verantwortlich
(!)      = In besonderem Maße für hochgradig isolierte Vorposten verantwortlich (diese werden
              in den Kommentaren benannt, sofern es nicht für alle Vorkommen in Deutschland gilt)
?        = Daten ungenügend, evtl. erhöhte Verantwortlichkeit zu vermuten
nb      = Nicht bewertet
[leer] = Allgemeine Verantwortlichkeit
Die Verantwortlichkeit wird nicht geschätzt, sondern nach klaren Kriterien ermittelt. Hierfür ist das Arbeitsblatt „Verantwortlichkeit“ zu benutzen.
 </t>
        </r>
      </text>
    </comment>
    <comment ref="Q1" authorId="0" shapeId="0">
      <text>
        <r>
          <rPr>
            <b/>
            <sz val="8"/>
            <color indexed="81"/>
            <rFont val="Tahoma"/>
            <family val="2"/>
          </rPr>
          <t>Arealrand</t>
        </r>
        <r>
          <rPr>
            <sz val="8"/>
            <color indexed="81"/>
            <rFont val="Tahoma"/>
            <family val="2"/>
          </rPr>
          <t xml:space="preserve">
Eine Angabe in dieser Spalte charakterisiert die Lage von Arealrändern oder die Lage von Arealexklaven in Deutschland. „N“ bei einer Art bedeutet beispielsweise, dass der nördliche Arealrand oder ein nördliches Teilareal der Art in Deutschland liegt.
Mögliche Einträge:
N       = Nördlich
NO    = Nordöstlich
O      = Östlich
SO    = Südöstlich
S       = Südlich
SW    = Südwestlich
W      = Westlich
NW    = Nordwestlich
[leer] = In weiten Teilen Deutschlands vorkommend oder Endemit
</t>
        </r>
      </text>
    </comment>
    <comment ref="R1" authorId="0" shapeId="0">
      <text>
        <r>
          <rPr>
            <b/>
            <sz val="8"/>
            <color indexed="81"/>
            <rFont val="Tahoma"/>
            <family val="2"/>
          </rPr>
          <t xml:space="preserve">Grund der Kategorieänderung
</t>
        </r>
        <r>
          <rPr>
            <sz val="8"/>
            <color indexed="81"/>
            <rFont val="Tahoma"/>
            <family val="2"/>
          </rPr>
          <t xml:space="preserve">
Von Kategorieänderung wird gesprochen, wenn ein Taxon gegenüber der vorherigen Roten Liste in eine höhere oder niedrigere Gefährdungskategorie eingestuft wird. Diese Spalte sollte erst bearbeitet werden, wenn alle Pflichtfelder ausgefüllt sind und anschließend das Makro „Kategorie und Prüfung“ ausgeführt wurde, denn erst dann steht fest, bei welchen Taxa welche Kategorieänderung vorliegt. Nur bei Taxa mit Kategorieänderung ist die Angabe „Grund für ...“ möglich und erwünscht. In die drei Spalten können maximal drei Gründe für eine Kategorieänderung in der Reihenfolge ihrer Wichtigkeit eingegeben werden. 
Folgende Gründe für Kategorieänderungen werden unterschieden:
R        = Reale Veränderung des Erhaltungszustandes / Gefährdungsgrades
R(Na) = Reale Veränderung des Erhaltungszustandes / Gefährdungsgrades 
              aufgrund von Naturschutzmaßnahmen
K         = Kenntniszuwachs
M        = Methodik der Bewertung, Änderungen im Kriteriensystem
T         = Taxonomische Änderungen (Aufspaltung, Zusammenführung oder 
                Neuentdeckung von Taxa)
[leer]   = keine Änderung oder keine Begründung
</t>
        </r>
      </text>
    </comment>
    <comment ref="U1" authorId="0" shapeId="0">
      <text>
        <r>
          <rPr>
            <b/>
            <sz val="8"/>
            <color indexed="81"/>
            <rFont val="Tahoma"/>
            <family val="2"/>
          </rPr>
          <t xml:space="preserve">Kommentar zur Taxonomie
</t>
        </r>
        <r>
          <rPr>
            <sz val="8"/>
            <color indexed="81"/>
            <rFont val="Tahoma"/>
            <family val="2"/>
          </rPr>
          <t xml:space="preserve">
Hier können Sie taxonbezogene Kommentare von nahezu beliebiger Länge eingeben. Erwünscht sind beispielsweise kurze Hinweise auf neue taxonomische Konzepte, etwa bei Namenswechseln oder auf neue Ergebnisse zur Identität vormals nur unsicher zugeordneter Taxa. Informationen, die bereits in anderen Spalten enthalten sind, z.B. in der Synonymspalte, sollen nicht wiederholt werden.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V1" authorId="0" shapeId="0">
      <text>
        <r>
          <rPr>
            <b/>
            <sz val="8"/>
            <color indexed="81"/>
            <rFont val="Tahoma"/>
            <family val="2"/>
          </rPr>
          <t xml:space="preserve">Kommentar zur Gefährdung
</t>
        </r>
        <r>
          <rPr>
            <b/>
            <sz val="9"/>
            <color indexed="81"/>
            <rFont val="Tahoma"/>
            <family val="2"/>
          </rPr>
          <t xml:space="preserve">
</t>
        </r>
        <r>
          <rPr>
            <sz val="8"/>
            <color indexed="81"/>
            <rFont val="Tahoma"/>
            <family val="2"/>
          </rPr>
          <t xml:space="preserve">Hier können Sie taxonbezogene Kommentare von nahezu beliebiger Länge eingeben. Erwünscht sind Hinweise auf regional unterschiedliche Gefährdungstendenzen oder nähere Erläuterungen zu ungewöhnlich starken Kategorieänderungen. Die bloße Wiederholung der Gefährdungskategorie in Worten ist nicht erwünscht.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W1" authorId="0" shapeId="0">
      <text>
        <r>
          <rPr>
            <b/>
            <sz val="8"/>
            <color indexed="81"/>
            <rFont val="Tahoma"/>
            <family val="2"/>
          </rPr>
          <t>Kommentar zur Nachsuche ausgestorbener oder verschollener Arten</t>
        </r>
        <r>
          <rPr>
            <sz val="8"/>
            <color indexed="81"/>
            <rFont val="Tahoma"/>
            <family val="2"/>
          </rPr>
          <t xml:space="preserve">
Hier können Sie taxonbezogene Kommentare von nahezu beliebiger Länge eingeben. Erwünscht sind vor allem Angaben zum Ort und Zeitpunkt vergeblicher Nachsuchen und Verweise auf Literatur, in der über Nachsuchen berichtet wurde.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X1" authorId="0" shapeId="0">
      <text>
        <r>
          <rPr>
            <b/>
            <sz val="8"/>
            <color indexed="81"/>
            <rFont val="Tahoma"/>
            <family val="2"/>
          </rPr>
          <t xml:space="preserve">Weitere Kommentare
</t>
        </r>
        <r>
          <rPr>
            <sz val="8"/>
            <color indexed="81"/>
            <rFont val="Tahoma"/>
            <family val="2"/>
          </rPr>
          <t xml:space="preserve">
Hier können Sie weitere taxonbezogene Kommentare von nahezu beliebiger Länge eingeben, die nicht zu den Überschriften der drei vorgenannten Kommentarspalten passen. Mögliche Angaben sind Fundortkommentierungen, Hinweise zu Habitaten oder zur Synopse der Roten Listen der Bundesländer.
Wissenschaftliche Artnamen sollten kursiv formatiert werden. Da Excel den Effekt Kapitälchen nicht zur Verfügung stellt, formatieren Sie die Autoren bitte als durchgestrichen. Für die Erstellung der Druckvorlagen werden wir diese Formatierung später automatisiert in Kapitälchen verwandeln.
</t>
        </r>
      </text>
    </comment>
    <comment ref="Y1" authorId="0" shapeId="0">
      <text>
        <r>
          <rPr>
            <b/>
            <sz val="8"/>
            <color indexed="81"/>
            <rFont val="Tahoma"/>
            <family val="2"/>
          </rPr>
          <t xml:space="preserve">Tax. Bezug
</t>
        </r>
        <r>
          <rPr>
            <sz val="8"/>
            <color indexed="81"/>
            <rFont val="Tahoma"/>
            <family val="2"/>
          </rPr>
          <t xml:space="preserve">
In dieser Spalte sind die taxonomischen Beziehungen zwischen Namen der alten und der neuen Roten Liste anzugeben, wenn sich die Namen im taxonomischen Umfang unterscheiden. Es sind vier verschiedene Zeichen möglich:
=    = Übereinstimmung im taxonomischen Umfang zwischen 
          der neuen und der alten Roten Liste, auch wenn der Name 
          aus nomenklatorischen Gründen geändert sein kann.
&lt;    = „Aufspaltung“, das heißt aus einem Taxon der alten Roten
          Liste wurden mehrere Taxa der neuen Roten Liste
&gt;    = „Zusammenfassung“, das heißt aus mehreren Taxa der alten 
          Roten Liste wurde ein Taxon der neuen Roten Liste
&gt;&lt; = Die taxonomische Auffassung der neuen Roten Liste 
          überschneidet sich mit der Auffassung der alten Roten Liste
Im Druck werden andere Zeichen verwendet. Die Umwandlung in die Druckzeichen erfolgt automatisch. 
</t>
        </r>
        <r>
          <rPr>
            <b/>
            <sz val="8"/>
            <color indexed="81"/>
            <rFont val="Tahoma"/>
            <family val="2"/>
          </rPr>
          <t xml:space="preserve">Weitere Erläuterungen </t>
        </r>
        <r>
          <rPr>
            <sz val="8"/>
            <color indexed="81"/>
            <rFont val="Tahoma"/>
            <family val="2"/>
          </rPr>
          <t xml:space="preserve">können durch Anklicken der Überschrift eingesehen werden.
</t>
        </r>
      </text>
    </comment>
    <comment ref="Z1" authorId="0" shapeId="0">
      <text>
        <r>
          <rPr>
            <b/>
            <sz val="8"/>
            <color indexed="81"/>
            <rFont val="Tahoma"/>
            <family val="2"/>
          </rPr>
          <t xml:space="preserve">alte RL-Kat.
</t>
        </r>
        <r>
          <rPr>
            <sz val="8"/>
            <color indexed="81"/>
            <rFont val="Tahoma"/>
            <family val="2"/>
          </rPr>
          <t xml:space="preserve">
Tragen Sie bitte in diese Spalte die alte Rote-Liste-Kategorie ein und verwenden Sie dabei die vorgegebenen Symbole:
0  = ausgestorben oder verschollen
1  = vom Aussterben bedroht
2  = stark gefährdet
3  = gefährdet
G  = Gefährdung unbekannten Ausmaßes
R   = extrem selten
V   = Vorwarnliste
*   = ungefährdet
** = Mit Sicherheit ungefährdet (nur in Rote Liste Pflanzen 1996)
D   = Daten unzureichend
nb = nicht bewertet; z.B. für Namen, die in der alten Liste standen,
         aber nicht oder nicht im identischen taxonomischen Umfang
         bewertet worden sind
kN  = keine Nennung; für Taxa, die in der alten Roten Liste nicht 
         enthalten waren, auch nicht unter einem anderen Namen
</t>
        </r>
        <r>
          <rPr>
            <b/>
            <sz val="8"/>
            <color indexed="81"/>
            <rFont val="Tahoma"/>
            <family val="2"/>
          </rPr>
          <t>Weitere Erläuterungen</t>
        </r>
        <r>
          <rPr>
            <sz val="8"/>
            <color indexed="81"/>
            <rFont val="Tahoma"/>
            <family val="2"/>
          </rPr>
          <t xml:space="preserve"> können durch Anklicken der Überschrift eingesehen werden.
</t>
        </r>
      </text>
    </comment>
    <comment ref="AA1" authorId="0" shapeId="0">
      <text>
        <r>
          <rPr>
            <b/>
            <sz val="8"/>
            <color indexed="81"/>
            <rFont val="Tahoma"/>
            <family val="2"/>
          </rPr>
          <t>Synopse der Roten Listen der Bundesländer</t>
        </r>
        <r>
          <rPr>
            <sz val="8"/>
            <color indexed="81"/>
            <rFont val="Tahoma"/>
            <family val="2"/>
          </rPr>
          <t xml:space="preserve">
In diesen Spalten können Sie die jeweils aktuellsten Roten Listen von Bundesländern darstellen. Zu einer bestimmten Artengruppe sollten möglichst alle existierenden Roten Listen, nicht nur eine subjektive Auswahl dargestellt werden. Die Nutzung der Synopse ist aber nicht verpflichtend</t>
        </r>
        <r>
          <rPr>
            <b/>
            <sz val="9"/>
            <color indexed="81"/>
            <rFont val="Tahoma"/>
            <family val="2"/>
          </rPr>
          <t xml:space="preserve">.
</t>
        </r>
        <r>
          <rPr>
            <b/>
            <sz val="9"/>
            <color indexed="81"/>
            <rFont val="Tahoma"/>
            <family val="2"/>
          </rPr>
          <t xml:space="preserve">Weitere Erläuterungen </t>
        </r>
        <r>
          <rPr>
            <sz val="9"/>
            <color indexed="81"/>
            <rFont val="Tahoma"/>
            <family val="2"/>
          </rPr>
          <t>können durch Anklicken der Überschrift eingesehen werden.</t>
        </r>
      </text>
    </comment>
    <comment ref="AP1" authorId="0" shapeId="0">
      <text>
        <r>
          <rPr>
            <b/>
            <sz val="8"/>
            <color indexed="81"/>
            <rFont val="Tahoma"/>
            <family val="2"/>
          </rPr>
          <t>Deutscher Name</t>
        </r>
        <r>
          <rPr>
            <sz val="8"/>
            <color indexed="81"/>
            <rFont val="Tahoma"/>
            <family val="2"/>
          </rPr>
          <t xml:space="preserve">
Bitte nur dann deutsche Namen eintragen, wenn diese in der Naturschutzpraxis üblich und gefestigt sind. Es handelt sich nicht um ein Pflichtfeld. Falls ausnahmsweise zwei oder mehr Namen in ein Feld eingetragen werden, sind die Namen jeweils durch das Rautenzeichen „#“ voneinander zu trennen.
Wenn innerhalb einer Organismengruppe deutsche Namen nur für einzelne Taxa in Gebrauch sind, können diese eingetragen werden. 
</t>
        </r>
      </text>
    </comment>
    <comment ref="AQ1" authorId="0" shapeId="0">
      <text>
        <r>
          <rPr>
            <b/>
            <sz val="8"/>
            <color indexed="81"/>
            <rFont val="Tahoma"/>
            <family val="2"/>
          </rPr>
          <t xml:space="preserve">Eindeutiger Code
</t>
        </r>
        <r>
          <rPr>
            <sz val="8"/>
            <color indexed="81"/>
            <rFont val="Tahoma"/>
            <family val="2"/>
          </rPr>
          <t xml:space="preserve">
Für einige Organismengruppen, z.B. für die deutschen Käfer, haben sich Taxonomen auf ein System von Nummern geeinigt, die den einzelnen Taxa fest zugeordnet sind und die auch dann nicht wechseln, wenn z.B. eine Art aus nomenklatorischen Gründen den bisher akzeptierten wissenschaftlichen Namen wechselt. Solche Nummern können in dieser Spalte eingetragen werden.
</t>
        </r>
      </text>
    </comment>
    <comment ref="AR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S1" authorId="0" shapeId="0">
      <text>
        <r>
          <rPr>
            <b/>
            <sz val="8"/>
            <color indexed="81"/>
            <rFont val="Tahoma"/>
            <family val="2"/>
          </rPr>
          <t>Die Spalte AS gehört zu den freien Spalten.</t>
        </r>
        <r>
          <rPr>
            <sz val="8"/>
            <color indexed="81"/>
            <rFont val="Tahoma"/>
            <family val="2"/>
          </rPr>
          <t xml:space="preserve">
Falls Sie aber in Ihrer Liste wichtige </t>
        </r>
        <r>
          <rPr>
            <b/>
            <sz val="8"/>
            <color indexed="81"/>
            <rFont val="Tahoma"/>
            <family val="2"/>
          </rPr>
          <t>Synonyme</t>
        </r>
        <r>
          <rPr>
            <sz val="8"/>
            <color indexed="81"/>
            <rFont val="Tahoma"/>
            <family val="2"/>
          </rPr>
          <t xml:space="preserve"> aufnehmen möchten, sollten Sie diese Spalte dafür benutzen. Falls in der vorherigen Roten Liste für ein bestimmtes Taxon ein anderer Name verwendet wurde als heute, ist die Angabe des früher verwendeten Namens in diesem Feld Pflicht. 
Wenn mehrere Synonyme zu einer Art genannt werden sollen, trennen Sie diese bitte mit dem Zeichen „#“ voneinander. 
Falls wichtige Synonyme existieren, die zwar nicht in der alten Roten Liste standen, aber auch in neuerer Literatur immer wieder als alternative Namen benutzt werden, sollten diese ebenfalls hier eingetragen werden. Vor solche Synonyme setzen Sie bitte das Zeichen „[“ (eckige Kammer auf).</t>
        </r>
      </text>
    </comment>
    <comment ref="AT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 </t>
        </r>
      </text>
    </comment>
    <comment ref="AU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V1" authorId="0" shapeId="0">
      <text>
        <r>
          <rPr>
            <b/>
            <sz val="8"/>
            <color indexed="81"/>
            <rFont val="Tahoma"/>
            <family val="2"/>
          </rPr>
          <t xml:space="preserve">Freie Spalte
</t>
        </r>
        <r>
          <rPr>
            <sz val="8"/>
            <color indexed="81"/>
            <rFont val="Tahoma"/>
            <family val="2"/>
          </rPr>
          <t>Für diese Spalte können Sie bei Bedarf eine eigene Spaltenüberschrift festlegen und entsprechende Inhalte eintragen.</t>
        </r>
      </text>
    </comment>
    <comment ref="AW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X1" authorId="0" shapeId="0">
      <text>
        <r>
          <rPr>
            <b/>
            <sz val="8"/>
            <color indexed="81"/>
            <rFont val="Tahoma"/>
            <family val="2"/>
          </rPr>
          <t xml:space="preserve">Freie Spalte
</t>
        </r>
        <r>
          <rPr>
            <sz val="8"/>
            <color indexed="81"/>
            <rFont val="Tahoma"/>
            <family val="2"/>
          </rPr>
          <t xml:space="preserve">
Für diese Spalte können Sie bei Bedarf eine eigene Spaltenüberschrift festlegen und entsprechende Inhalte eintragen.</t>
        </r>
      </text>
    </comment>
    <comment ref="AY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AZ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A1" authorId="0" shapeId="0">
      <text>
        <r>
          <rPr>
            <b/>
            <sz val="8"/>
            <color indexed="81"/>
            <rFont val="Tahoma"/>
            <family val="2"/>
          </rPr>
          <t>Freie Spalte</t>
        </r>
        <r>
          <rPr>
            <sz val="8"/>
            <color indexed="81"/>
            <rFont val="Tahoma"/>
            <family val="2"/>
          </rPr>
          <t xml:space="preserve">
Für diese Spalte können Sie bei Bedarf eine eigene Spaltenüberschrift festlegen und entsprechende Inhalte eintragen.</t>
        </r>
      </text>
    </comment>
    <comment ref="BB1" authorId="0" shapeId="0">
      <text>
        <r>
          <rPr>
            <b/>
            <sz val="8"/>
            <color indexed="81"/>
            <rFont val="Tahoma"/>
            <family val="2"/>
          </rPr>
          <t xml:space="preserve">Sequenz
</t>
        </r>
        <r>
          <rPr>
            <sz val="8"/>
            <color indexed="81"/>
            <rFont val="Tahoma"/>
            <family val="2"/>
          </rPr>
          <t xml:space="preserve">
In diese Spalte müssen Sie von Hand keine Eintragungen machen, denn dafür gibt es das Makro „Fixierung der Sortierung“. Wenn Sie dieses Makro auslösen, werden die Taxa in der bestehenden Reihenfolge fortlaufend nummeriert. Das Makro vergibt dazu in der Spalte BB ab der dritten Zeile für alle weiteren Zeilen Nummern in Hunderterschritten. Falls die Reihenfolge der Zeilen anschließend verändert wird, z.B. aufgrund einer neuen systematischen Sortierung oder Sortierung nach deutschen Namen, lässt sich die alte Reihenfolge später wiederherstellen. Dafür muss lediglich die Spalte durch Klicken der Spaltenkennung BB markiert und anschließend das Makro „Sortieren“ und „aufsteigend“ ausgelöst werden.
</t>
        </r>
        <r>
          <rPr>
            <b/>
            <sz val="8"/>
            <color indexed="81"/>
            <rFont val="Tahoma"/>
            <family val="2"/>
          </rPr>
          <t xml:space="preserve">
Weitere Erläuterungen</t>
        </r>
        <r>
          <rPr>
            <sz val="8"/>
            <color indexed="81"/>
            <rFont val="Tahoma"/>
            <family val="2"/>
          </rPr>
          <t xml:space="preserve"> können durch Anklicken der Überschrift eingesehen werden. </t>
        </r>
      </text>
    </comment>
    <comment ref="BC1" authorId="0" shapeId="0">
      <text>
        <r>
          <rPr>
            <b/>
            <sz val="8"/>
            <color indexed="81"/>
            <rFont val="Tahoma"/>
            <family val="2"/>
          </rPr>
          <t>Auswertung</t>
        </r>
        <r>
          <rPr>
            <sz val="8"/>
            <color indexed="81"/>
            <rFont val="Tahoma"/>
            <family val="2"/>
          </rPr>
          <t xml:space="preserve">
Einzutragen ist ein Symbol (Buchstabe) für die taxonomische Rangstufe, die in der betreffenden Zeile dargestellt ist. Die Symbole müssen nicht alle von Hand eingegeben werden. Durch Auslösen des Makros „Typen von Taxa“ wird in den allermeisten Fällen die Rangstufe automatisch erkannt und das richtige Symbol eingesetzt. 
Von den elf unterschiedlichen Symbolen aus dem Auswahlmenü nennen wir hier nur die fünf wichtigsten. Eine vollständige Liste finden Sie in den Erläuterungen des Anleitungstextes.
S = Spezies, auf die kein ihr untergeordnetes Taxon folgt
M = Spezies, auf die mindestens ein ihr untergeordnetes 
       Taxon folgt
I  = Infraspezifisches Taxon, auf das kein ihm untergeordnetes 
       Taxon folgt
H = Supragenerisches Taxon (höheres Taxon; auch 
       Zwischenüberschriften)
V = Verweis von einem Synonym auf den gültigen Namen
</t>
        </r>
        <r>
          <rPr>
            <b/>
            <sz val="8"/>
            <color indexed="81"/>
            <rFont val="Tahoma"/>
            <family val="2"/>
          </rPr>
          <t>Weitere Erläuterungen</t>
        </r>
        <r>
          <rPr>
            <sz val="8"/>
            <color indexed="81"/>
            <rFont val="Tahoma"/>
            <family val="2"/>
          </rPr>
          <t xml:space="preserve"> können durch Anklicken der Überschrift eingesehen werden.
</t>
        </r>
      </text>
    </comment>
    <comment ref="E2" authorId="0" shapeId="0">
      <text>
        <r>
          <rPr>
            <b/>
            <sz val="8"/>
            <color indexed="81"/>
            <rFont val="Tahoma"/>
            <family val="2"/>
          </rPr>
          <t xml:space="preserve">Bestand aktuell 
</t>
        </r>
        <r>
          <rPr>
            <sz val="8"/>
            <color indexed="81"/>
            <rFont val="Tahoma"/>
            <family val="2"/>
          </rPr>
          <t xml:space="preserve">
Die Angabe sollte möglichst aktuell sein, aber nicht älter als 25 Jahre
ex  = ausgestorben/verschollen
es  = extrem selten
ss  = sehr selten
s    = selten
mh = mäßig häufig
h    = häufig
sh  = sehr häufig
?    = Größe des Bestands unbekannt 
</t>
        </r>
      </text>
    </comment>
    <comment ref="F2" authorId="0" shapeId="0">
      <text>
        <r>
          <rPr>
            <b/>
            <sz val="8"/>
            <color indexed="81"/>
            <rFont val="Tahoma"/>
            <family val="2"/>
          </rPr>
          <t xml:space="preserve">Bestandstrend lang
</t>
        </r>
        <r>
          <rPr>
            <sz val="8"/>
            <color indexed="81"/>
            <rFont val="Tahoma"/>
            <family val="2"/>
          </rPr>
          <t xml:space="preserve">Die Angabe soll die erfolgte Änderung zwischen dem Bestand vor etwa 100 Jahren und dem aktuellen Bestand charakterisieren.
&lt;&lt;&lt; = sehr starker Rückgang
&lt;&lt;    = starker Rückgang
&lt;       = mäßiger Rückgang
(&lt;)    = Rückgang, Ausmaß unbekannt
=       = gleich bleibend
&gt;       = deutliche Zunahme
?        = Daten ungenügend
</t>
        </r>
        <r>
          <rPr>
            <b/>
            <sz val="8"/>
            <color indexed="81"/>
            <rFont val="Tahoma"/>
            <family val="2"/>
          </rPr>
          <t xml:space="preserve">Bestandstrend kurz
</t>
        </r>
        <r>
          <rPr>
            <sz val="8"/>
            <color indexed="81"/>
            <rFont val="Tahoma"/>
            <family val="2"/>
          </rPr>
          <t xml:space="preserve">Die Angabe soll die erfolgte Bestandsänderung während der letzten 10 Jahre (bis maximal 25 Jahre)  charakterisieren.
</t>
        </r>
        <r>
          <rPr>
            <sz val="10"/>
            <color indexed="81"/>
            <rFont val="Arial"/>
            <family val="2"/>
          </rPr>
          <t>vvv</t>
        </r>
        <r>
          <rPr>
            <sz val="10"/>
            <color indexed="81"/>
            <rFont val="Tahoma"/>
            <family val="2"/>
          </rPr>
          <t xml:space="preserve"> </t>
        </r>
        <r>
          <rPr>
            <sz val="8"/>
            <color indexed="81"/>
            <rFont val="Tahoma"/>
            <family val="2"/>
          </rPr>
          <t xml:space="preserve">= sehr starke Abnahme
</t>
        </r>
        <r>
          <rPr>
            <sz val="10"/>
            <color indexed="81"/>
            <rFont val="Arial"/>
            <family val="2"/>
          </rPr>
          <t xml:space="preserve">vv </t>
        </r>
        <r>
          <rPr>
            <sz val="8"/>
            <color indexed="81"/>
            <rFont val="Tahoma"/>
            <family val="2"/>
          </rPr>
          <t xml:space="preserve">  = starke Abnahme
</t>
        </r>
        <r>
          <rPr>
            <sz val="10"/>
            <color indexed="81"/>
            <rFont val="Arial"/>
            <family val="2"/>
          </rPr>
          <t>(v)</t>
        </r>
        <r>
          <rPr>
            <sz val="8"/>
            <color indexed="81"/>
            <rFont val="Tahoma"/>
            <family val="2"/>
          </rPr>
          <t xml:space="preserve">  = Abnahme mäßig oder im Ausmaß unbekannt
=   = gleich bleibend
</t>
        </r>
        <r>
          <rPr>
            <sz val="10"/>
            <color indexed="81"/>
            <rFont val="Arial"/>
            <family val="2"/>
          </rPr>
          <t xml:space="preserve">^   </t>
        </r>
        <r>
          <rPr>
            <sz val="8"/>
            <color indexed="81"/>
            <rFont val="Tahoma"/>
            <family val="2"/>
          </rPr>
          <t>= deutliche Zunahme
?</t>
        </r>
        <r>
          <rPr>
            <sz val="10"/>
            <color indexed="81"/>
            <rFont val="Arial"/>
            <family val="2"/>
          </rPr>
          <t xml:space="preserve">   </t>
        </r>
        <r>
          <rPr>
            <sz val="8"/>
            <color indexed="81"/>
            <rFont val="Tahoma"/>
            <family val="2"/>
          </rPr>
          <t xml:space="preserve">= Daten ungenügend
</t>
        </r>
      </text>
    </comment>
    <comment ref="H2" authorId="0" shapeId="0">
      <text>
        <r>
          <rPr>
            <b/>
            <sz val="8"/>
            <color indexed="81"/>
            <rFont val="Tahoma"/>
            <family val="2"/>
          </rPr>
          <t xml:space="preserve">Risikofaktoren
</t>
        </r>
        <r>
          <rPr>
            <sz val="8"/>
            <color indexed="81"/>
            <rFont val="Tahoma"/>
            <family val="2"/>
          </rPr>
          <t xml:space="preserve">
Ja-/Nein-Entscheidung: Ja, wenn Faktoren bekannt sind, die in den nächsten zehn Jahren die Bestandsentwicklung voraussichtlich um mindestens eine Stufe verschärfen werden (z.B. von „gleich bleibend“ auf „mäßige Abnahme“)
–   = Ja, negativ wirksame(r) Risikofaktor(en) bekannt
=  = Nein, Daten zu Risiken fehlen oder Risiken sind nicht erkennbar
Wenn Sie das Zeichen „–“ verwenden, können Sie diese Zellen nicht mit den Pfeiltasten oder der Maus verlassen, sondern nur mit der Enter- oder der TAB-Taste. Ursache sind Voreinstellungen von Excel, für die wir nichts können.
</t>
        </r>
      </text>
    </comment>
    <comment ref="AA2" authorId="0" shapeId="0">
      <text>
        <r>
          <rPr>
            <b/>
            <sz val="8"/>
            <color indexed="81"/>
            <rFont val="Tahoma"/>
            <family val="2"/>
          </rPr>
          <t>Brandenburg</t>
        </r>
      </text>
    </comment>
    <comment ref="AB2" authorId="0" shapeId="0">
      <text>
        <r>
          <rPr>
            <b/>
            <sz val="8"/>
            <color indexed="81"/>
            <rFont val="Tahoma"/>
            <family val="2"/>
          </rPr>
          <t>Berlin</t>
        </r>
      </text>
    </comment>
    <comment ref="AC2" authorId="0" shapeId="0">
      <text>
        <r>
          <rPr>
            <b/>
            <sz val="8"/>
            <color indexed="81"/>
            <rFont val="Tahoma"/>
            <family val="2"/>
          </rPr>
          <t>Baden-Württemberg</t>
        </r>
      </text>
    </comment>
    <comment ref="AD2" authorId="0" shapeId="0">
      <text>
        <r>
          <rPr>
            <b/>
            <sz val="8"/>
            <color indexed="81"/>
            <rFont val="Tahoma"/>
            <family val="2"/>
          </rPr>
          <t>Bayern</t>
        </r>
      </text>
    </comment>
    <comment ref="AE2" authorId="0" shapeId="0">
      <text>
        <r>
          <rPr>
            <b/>
            <sz val="8"/>
            <color indexed="81"/>
            <rFont val="Tahoma"/>
            <family val="2"/>
          </rPr>
          <t>Hessen</t>
        </r>
      </text>
    </comment>
    <comment ref="AF2" authorId="0" shapeId="0">
      <text>
        <r>
          <rPr>
            <b/>
            <sz val="8"/>
            <color indexed="81"/>
            <rFont val="Tahoma"/>
            <family val="2"/>
          </rPr>
          <t>Hamburg</t>
        </r>
      </text>
    </comment>
    <comment ref="AG2" authorId="0" shapeId="0">
      <text>
        <r>
          <rPr>
            <b/>
            <sz val="8"/>
            <color indexed="81"/>
            <rFont val="Tahoma"/>
            <family val="2"/>
          </rPr>
          <t>Niedersachsen</t>
        </r>
      </text>
    </comment>
    <comment ref="AH2" authorId="0" shapeId="0">
      <text>
        <r>
          <rPr>
            <b/>
            <sz val="8"/>
            <color indexed="81"/>
            <rFont val="Tahoma"/>
            <family val="2"/>
          </rPr>
          <t>Nordrhein-Westfalen</t>
        </r>
      </text>
    </comment>
    <comment ref="AI2" authorId="0" shapeId="0">
      <text>
        <r>
          <rPr>
            <b/>
            <sz val="8"/>
            <color indexed="81"/>
            <rFont val="Tahoma"/>
            <family val="2"/>
          </rPr>
          <t>Mecklenburg-Vorpommern</t>
        </r>
      </text>
    </comment>
    <comment ref="AJ2" authorId="0" shapeId="0">
      <text>
        <r>
          <rPr>
            <b/>
            <sz val="8"/>
            <color indexed="81"/>
            <rFont val="Tahoma"/>
            <family val="2"/>
          </rPr>
          <t>Rheinland-Pfalz</t>
        </r>
      </text>
    </comment>
    <comment ref="AK2" authorId="0" shapeId="0">
      <text>
        <r>
          <rPr>
            <b/>
            <sz val="8"/>
            <color indexed="81"/>
            <rFont val="Tahoma"/>
            <family val="2"/>
          </rPr>
          <t>Schleswig-Holstein</t>
        </r>
      </text>
    </comment>
    <comment ref="AL2" authorId="0" shapeId="0">
      <text>
        <r>
          <rPr>
            <b/>
            <sz val="8"/>
            <color indexed="81"/>
            <rFont val="Tahoma"/>
            <family val="2"/>
          </rPr>
          <t>Saarland</t>
        </r>
        <r>
          <rPr>
            <b/>
            <sz val="9"/>
            <color indexed="81"/>
            <rFont val="Tahoma"/>
            <family val="2"/>
          </rPr>
          <t xml:space="preserve">
</t>
        </r>
      </text>
    </comment>
    <comment ref="AM2" authorId="0" shapeId="0">
      <text>
        <r>
          <rPr>
            <b/>
            <sz val="8"/>
            <color indexed="81"/>
            <rFont val="Tahoma"/>
            <family val="2"/>
          </rPr>
          <t>Sachsen</t>
        </r>
      </text>
    </comment>
    <comment ref="AN2" authorId="0" shapeId="0">
      <text>
        <r>
          <rPr>
            <b/>
            <sz val="8"/>
            <color indexed="81"/>
            <rFont val="Tahoma"/>
            <family val="2"/>
          </rPr>
          <t>Sachsen-Anhalt</t>
        </r>
      </text>
    </comment>
    <comment ref="AO2" authorId="0" shapeId="0">
      <text>
        <r>
          <rPr>
            <b/>
            <sz val="8"/>
            <color indexed="81"/>
            <rFont val="Tahoma"/>
            <family val="2"/>
          </rPr>
          <t>Thüringen</t>
        </r>
      </text>
    </comment>
  </commentList>
</comments>
</file>

<file path=xl/sharedStrings.xml><?xml version="1.0" encoding="utf-8"?>
<sst xmlns="http://schemas.openxmlformats.org/spreadsheetml/2006/main" count="25387" uniqueCount="3259">
  <si>
    <t>Harzer Labkraut</t>
  </si>
  <si>
    <t>Acker-Labkraut</t>
  </si>
  <si>
    <t>Wald-Labkraut</t>
  </si>
  <si>
    <t>Dreihörniges Labkraut</t>
  </si>
  <si>
    <t>Moor-Labkraut</t>
  </si>
  <si>
    <t>Echtes Labkraut</t>
  </si>
  <si>
    <t>Wirtgens Labkraut</t>
  </si>
  <si>
    <t>Deutscher Ginster</t>
  </si>
  <si>
    <t>Heide-Ginster</t>
  </si>
  <si>
    <t>Flügel-Ginster</t>
  </si>
  <si>
    <t>Färber-Ginster</t>
  </si>
  <si>
    <t>Kreuz-Enzian</t>
  </si>
  <si>
    <t>Lungen-Enzian</t>
  </si>
  <si>
    <t>Frühlings-Enzian</t>
  </si>
  <si>
    <t>Feld-Kranzenzian, Feld-Enzian</t>
  </si>
  <si>
    <t>Deutscher Kranzenzian, Deutscher Enzian</t>
  </si>
  <si>
    <t>Fransenenzian, Gefranster Enzian</t>
  </si>
  <si>
    <t>Tauben-Storchschnabel</t>
  </si>
  <si>
    <t>Schlitzblättriger Storchschnabel</t>
  </si>
  <si>
    <t>Glänzender Storchschnabel</t>
  </si>
  <si>
    <t>Weicher Storchschnabel</t>
  </si>
  <si>
    <t>Sumpf-Storchschnabel</t>
  </si>
  <si>
    <t>Wiesen-Storchschnabel</t>
  </si>
  <si>
    <t>Kleiner Storchschnabel</t>
  </si>
  <si>
    <t>Ruprechtskraut</t>
  </si>
  <si>
    <t>Rundblättriger Storchschnabel</t>
  </si>
  <si>
    <t>Blut-Storchschnabel</t>
  </si>
  <si>
    <t>Wald-Storchschnabel</t>
  </si>
  <si>
    <t>Bach-Nelkenwurz</t>
  </si>
  <si>
    <t>Echte Nelkenwurz</t>
  </si>
  <si>
    <t>Echte Saatwucherblume</t>
  </si>
  <si>
    <t>Gundelrebe</t>
  </si>
  <si>
    <t>Blaugrüner Schwaden</t>
  </si>
  <si>
    <t>Flutender Schwaden</t>
  </si>
  <si>
    <t>Wasser-Schwaden</t>
  </si>
  <si>
    <t>Falt-Schwaden</t>
  </si>
  <si>
    <t>Wald-Ruhrkraut</t>
  </si>
  <si>
    <t>Sumpf-Ruhrkraut</t>
  </si>
  <si>
    <t>Kriechstendel</t>
  </si>
  <si>
    <t>Mücken-Händelwurz</t>
  </si>
  <si>
    <t>Eichenfarn</t>
  </si>
  <si>
    <t>Ruprechtsfarn</t>
  </si>
  <si>
    <t>Mauer-Gipskraut</t>
  </si>
  <si>
    <t>Weichstendel</t>
  </si>
  <si>
    <t>Efeu</t>
  </si>
  <si>
    <t>Gewöhnliches Sonnenröschen</t>
  </si>
  <si>
    <t>Eiblättriges Sonnenröschen</t>
  </si>
  <si>
    <t>Sand-Strohblume</t>
  </si>
  <si>
    <t>Gelbliche Strohblume, Gelbliches Ruhrkraut</t>
  </si>
  <si>
    <t>Wiesen-Hafer</t>
  </si>
  <si>
    <t>Flaum-Hafer</t>
  </si>
  <si>
    <t>Europäische Sonnenwende</t>
  </si>
  <si>
    <t>Stinkende Nieswurz</t>
  </si>
  <si>
    <t>Grüne Nieswurz</t>
  </si>
  <si>
    <t>Knotenblütige Sellerie</t>
  </si>
  <si>
    <t>Kriechende Sellerie</t>
  </si>
  <si>
    <t>Leberblümchen</t>
  </si>
  <si>
    <t>Wiesen-Bärenklau</t>
  </si>
  <si>
    <t>Kahles Bruchkraut</t>
  </si>
  <si>
    <t>Rain-Habichtskraut</t>
  </si>
  <si>
    <t>Pannonisches Habichtskraut</t>
  </si>
  <si>
    <t>Ungarisches Habichtskraut</t>
  </si>
  <si>
    <t>Gabelästiges Habichtskraut</t>
  </si>
  <si>
    <t>Wiesen-Habichtskraut</t>
  </si>
  <si>
    <t>Schönhaariges Habichtskraut</t>
  </si>
  <si>
    <t>Trugdoldiges Habichtskraut</t>
  </si>
  <si>
    <t>Dichtblütiges Habichtskraut</t>
  </si>
  <si>
    <t>Durchscheinendes Habichtskraut</t>
  </si>
  <si>
    <t>Frühblühendes Habichtskraut</t>
  </si>
  <si>
    <t>Geknäueltköpfiges Habichtskraut</t>
  </si>
  <si>
    <t>Gewöhnliches Habichtskraut</t>
  </si>
  <si>
    <t>Geöhrtes Habichtskraut</t>
  </si>
  <si>
    <t>Glattes Habichtskraut</t>
  </si>
  <si>
    <t>Zartes Habichtskraut</t>
  </si>
  <si>
    <t>Geflecktes Habichtskraut</t>
  </si>
  <si>
    <t>Wald-Habichtskraut</t>
  </si>
  <si>
    <t>Lotwurzblättriges Habichtskraut</t>
  </si>
  <si>
    <t>Kleines Habichtskraut</t>
  </si>
  <si>
    <t>Florentiner Habichtskraut</t>
  </si>
  <si>
    <t>Roths Habichtskraut</t>
  </si>
  <si>
    <t>Savoyer Habichtskraut</t>
  </si>
  <si>
    <t>Blasses Habichtskraut</t>
  </si>
  <si>
    <t>Doldiges Habichtskraut</t>
  </si>
  <si>
    <t>Lorbeerartiges Habichtskraut</t>
  </si>
  <si>
    <t>Riemenzunge</t>
  </si>
  <si>
    <t>Hufeisenklee</t>
  </si>
  <si>
    <t>Tannenwedel</t>
  </si>
  <si>
    <t>Wolliges Honiggras</t>
  </si>
  <si>
    <t>Weiches Honiggras</t>
  </si>
  <si>
    <t>Spurre</t>
  </si>
  <si>
    <t>Waldgerste</t>
  </si>
  <si>
    <t>Mäusegerste</t>
  </si>
  <si>
    <t>Gewöhnlicher Hopfen</t>
  </si>
  <si>
    <t>Tannenbärlapp</t>
  </si>
  <si>
    <t>Froschbiss</t>
  </si>
  <si>
    <t>Wassernabel</t>
  </si>
  <si>
    <t>Große Fetthenne</t>
  </si>
  <si>
    <t>Purpur-Fetthenne</t>
  </si>
  <si>
    <t>Schwarzes Bilsenkraut</t>
  </si>
  <si>
    <t>Stumpfliches Johanniskraut</t>
  </si>
  <si>
    <t>Behaartes Johanniskraut</t>
  </si>
  <si>
    <t>Niederliegendes Johanniskraut</t>
  </si>
  <si>
    <t>Geflecktes Johanniskraut</t>
  </si>
  <si>
    <t>Berg-Johanniskraut</t>
  </si>
  <si>
    <t>Echtes Johanniskraut</t>
  </si>
  <si>
    <t>Schönes Johanniskraut</t>
  </si>
  <si>
    <t>Geflügeltes Johanniskraut</t>
  </si>
  <si>
    <t>Kahles Ferkelkraut</t>
  </si>
  <si>
    <t>Geflecktes Ferkelkraut</t>
  </si>
  <si>
    <t>Gewöhnliches Ferkelkraut</t>
  </si>
  <si>
    <t>Buchen-Fichtenspargel</t>
  </si>
  <si>
    <t>Echter Fichtenspargel</t>
  </si>
  <si>
    <t>Stechpalme</t>
  </si>
  <si>
    <t>Knorpelblume</t>
  </si>
  <si>
    <t>Rührmichnichtan</t>
  </si>
  <si>
    <t>Wiesen-Alant</t>
  </si>
  <si>
    <t>Dürrwurz</t>
  </si>
  <si>
    <t>Rauher Alant</t>
  </si>
  <si>
    <t>Weiden-Alant</t>
  </si>
  <si>
    <t>Gelbe Schwertlilie</t>
  </si>
  <si>
    <t>Sibirische Schwertlilie</t>
  </si>
  <si>
    <t>Färber-Waid</t>
  </si>
  <si>
    <t>Borsten-Moorbinse</t>
  </si>
  <si>
    <t>Berg-Sandrapunzel</t>
  </si>
  <si>
    <t>Spitzblütige Binse, Wald-Binse</t>
  </si>
  <si>
    <t>Glanzfrüchtige Binse</t>
  </si>
  <si>
    <t>Kröten-Binse</t>
  </si>
  <si>
    <t>Zwiebel-Binse</t>
  </si>
  <si>
    <t>Kochs Binse</t>
  </si>
  <si>
    <t>Kopf-Binse</t>
  </si>
  <si>
    <t>Platthalm-Binse</t>
  </si>
  <si>
    <t>Knäuel-Binse</t>
  </si>
  <si>
    <t>Flatter-Binse</t>
  </si>
  <si>
    <t>Faden-Binse</t>
  </si>
  <si>
    <t>Blaugrüne Binse</t>
  </si>
  <si>
    <t>Frosch-Binse</t>
  </si>
  <si>
    <t>Sparrige Binse</t>
  </si>
  <si>
    <t>Knoten-Binse</t>
  </si>
  <si>
    <t>Gewöhnlicher Wacholder</t>
  </si>
  <si>
    <t>Echtes Tännelleinkraut</t>
  </si>
  <si>
    <t>Unechtes Tännelleinkraut</t>
  </si>
  <si>
    <t>Wiesen-Knautie</t>
  </si>
  <si>
    <t>Zierliche Kammschmiele</t>
  </si>
  <si>
    <t>Pyramiden-Kammschmiele</t>
  </si>
  <si>
    <t>Blauer Lattich</t>
  </si>
  <si>
    <t>Kompass-Lattich</t>
  </si>
  <si>
    <t>Gift-Lattich</t>
  </si>
  <si>
    <t>Weiße Taubnessel</t>
  </si>
  <si>
    <t>Stängelumfassende Taubnessel</t>
  </si>
  <si>
    <t>Gefleckte Taubnessel</t>
  </si>
  <si>
    <t>Rote Taubnessel</t>
  </si>
  <si>
    <t>Gewöhnlicher Igelsame</t>
  </si>
  <si>
    <t>Rainkohl</t>
  </si>
  <si>
    <t>Rosskümmel</t>
  </si>
  <si>
    <t>Schuppenwurz</t>
  </si>
  <si>
    <t>Behaarte Platterbse</t>
  </si>
  <si>
    <t>Berg-Platterbse</t>
  </si>
  <si>
    <t>Schwarzwerdende Platterbse</t>
  </si>
  <si>
    <t>Gras-Platterbse</t>
  </si>
  <si>
    <t>Wiesen-Platterbse</t>
  </si>
  <si>
    <t>Wald-Platterbse</t>
  </si>
  <si>
    <t>Knollen-Platterbse</t>
  </si>
  <si>
    <t>Frühlings-Platterbse</t>
  </si>
  <si>
    <t>Wilder Reis</t>
  </si>
  <si>
    <t>Kleiner Frauenspiegel</t>
  </si>
  <si>
    <t>Gewöhnlicher Frauenspiegel</t>
  </si>
  <si>
    <t>Bucklige Wasserlinse</t>
  </si>
  <si>
    <t>Kleine Wasserlinse</t>
  </si>
  <si>
    <t>Dreifurchige Wasserlinse</t>
  </si>
  <si>
    <t>Rauer Löwenzahn</t>
  </si>
  <si>
    <t>Echter Löwenschwanz</t>
  </si>
  <si>
    <t>Feld-Kresse</t>
  </si>
  <si>
    <t>Grasblättrige Kresse</t>
  </si>
  <si>
    <t>Weg-Kresse</t>
  </si>
  <si>
    <t>Niederliegender Krähenfuß</t>
  </si>
  <si>
    <t>Wiesen-Margerite</t>
  </si>
  <si>
    <t>Frühe Margerite</t>
  </si>
  <si>
    <t>Märzenbecher</t>
  </si>
  <si>
    <t>Gewöhnlicher Liguster</t>
  </si>
  <si>
    <t>Türkenbund</t>
  </si>
  <si>
    <t>Schlammkraut</t>
  </si>
  <si>
    <t>Acker-Leinkraut</t>
  </si>
  <si>
    <t>Gewöhnliches Leinkraut</t>
  </si>
  <si>
    <t>Purgier-Lein</t>
  </si>
  <si>
    <t>Zarter Lein</t>
  </si>
  <si>
    <t>Großes Zweiblatt</t>
  </si>
  <si>
    <t>Echter Steinsame</t>
  </si>
  <si>
    <t>Strandling</t>
  </si>
  <si>
    <t>Ausdauernder Lolch</t>
  </si>
  <si>
    <t>Lein-Lolch</t>
  </si>
  <si>
    <t>Taumel-Lolch</t>
  </si>
  <si>
    <t>Wald-Geißblatt</t>
  </si>
  <si>
    <t>Rote Heckenkirsche</t>
  </si>
  <si>
    <t>Gewöhnlicher Hornklee</t>
  </si>
  <si>
    <t>Gelbe Spargelerbse</t>
  </si>
  <si>
    <t>Sumpf-Hornklee</t>
  </si>
  <si>
    <t>Schmalblättriger Hornklee</t>
  </si>
  <si>
    <t>Wildes Silberblatt</t>
  </si>
  <si>
    <t>Froschkraut</t>
  </si>
  <si>
    <t>Hasenbrot</t>
  </si>
  <si>
    <t>Knäuel-Hasenbrot</t>
  </si>
  <si>
    <t>Forsters Hainsimse</t>
  </si>
  <si>
    <t>Weiße Hainsimse</t>
  </si>
  <si>
    <t>Kupferfarbene Hainsimse</t>
  </si>
  <si>
    <t>Vielblütiges Hasenbrot</t>
  </si>
  <si>
    <t>Behaarte Hainsimse</t>
  </si>
  <si>
    <t>Wald-Hainsimse</t>
  </si>
  <si>
    <t>Kuckucks-Lichtnelke</t>
  </si>
  <si>
    <t>Gewöhnliche Pechnelke</t>
  </si>
  <si>
    <t>Sumpfbärlapp</t>
  </si>
  <si>
    <t>Sprossender Bärlapp</t>
  </si>
  <si>
    <t>Keulen-Bärlapp</t>
  </si>
  <si>
    <t>Ufer-Wolfstrapp</t>
  </si>
  <si>
    <t>Hain-Gilbweiderich</t>
  </si>
  <si>
    <t>Pfennigkraut</t>
  </si>
  <si>
    <t>Gewöhnlicher Gilbweiderich</t>
  </si>
  <si>
    <t>Blut-Weiderich</t>
  </si>
  <si>
    <t>Schattenblümchen</t>
  </si>
  <si>
    <t>Rosen-Malve</t>
  </si>
  <si>
    <t>Moschus-Malve</t>
  </si>
  <si>
    <t>Gänse-Malve</t>
  </si>
  <si>
    <t>Kleine Malve</t>
  </si>
  <si>
    <t>Wilde Malve</t>
  </si>
  <si>
    <t>Gewöhnlicher Andorn</t>
  </si>
  <si>
    <t>Echte Kamille</t>
  </si>
  <si>
    <t>Straußfarn</t>
  </si>
  <si>
    <t>Sichelklee</t>
  </si>
  <si>
    <t>Hopfenklee</t>
  </si>
  <si>
    <t>Zwerg-Schneckenklee</t>
  </si>
  <si>
    <t>Acker-Wachtelweizen</t>
  </si>
  <si>
    <t>Kamm-Wachtelweizen</t>
  </si>
  <si>
    <t>Wiesen-Wachtelweizen</t>
  </si>
  <si>
    <t>Wald-Wachtelweizen</t>
  </si>
  <si>
    <t>Wimper-Perlgras</t>
  </si>
  <si>
    <t>Nickendes Perlgras</t>
  </si>
  <si>
    <t>Siebenbürger Perlgras</t>
  </si>
  <si>
    <t>Einblütiges Perlgras</t>
  </si>
  <si>
    <t>Weißer Steinklee</t>
  </si>
  <si>
    <t>Hoher Steinklee</t>
  </si>
  <si>
    <t>Gebräuchlicher Steinklee</t>
  </si>
  <si>
    <t>Immenblatt</t>
  </si>
  <si>
    <t>Wasser-Minze</t>
  </si>
  <si>
    <t>Acker-Minze</t>
  </si>
  <si>
    <t>Ross-Minze</t>
  </si>
  <si>
    <t>Polei-Minze</t>
  </si>
  <si>
    <t>Fieberklee</t>
  </si>
  <si>
    <t>Einjähriges Bingelkraut</t>
  </si>
  <si>
    <t>Wald-Bingelkraut</t>
  </si>
  <si>
    <t>Stängelumfassendes Hellerkraut</t>
  </si>
  <si>
    <t>Flattergras</t>
  </si>
  <si>
    <t>Vaillants Miere</t>
  </si>
  <si>
    <t>Acker-Löwenmaul</t>
  </si>
  <si>
    <t>Wald-Nabelmiere</t>
  </si>
  <si>
    <t>Aufrechte Weißmiere</t>
  </si>
  <si>
    <t>Rohr-Pfeifengras</t>
  </si>
  <si>
    <t>Blaues Pfeifengras</t>
  </si>
  <si>
    <t>Einblütiges Wintergrün</t>
  </si>
  <si>
    <t>Rauhsamiges Quellkraut</t>
  </si>
  <si>
    <t>Mittleres Quellkraut</t>
  </si>
  <si>
    <t>Gewöhnliches Quellkraut</t>
  </si>
  <si>
    <t>Schopfige Traubenhyazinthe</t>
  </si>
  <si>
    <t>Übersehene Traubenhyazinthe</t>
  </si>
  <si>
    <t>Mauerlattich</t>
  </si>
  <si>
    <t>Acker-Vergissmeinnicht</t>
  </si>
  <si>
    <t>Buntes Vergissmeinnicht</t>
  </si>
  <si>
    <t>Schlaffes Vergissmeinnicht</t>
  </si>
  <si>
    <t>Hain-Vergissmeinnicht</t>
  </si>
  <si>
    <t>Hügel-Vergissmeinnicht</t>
  </si>
  <si>
    <t>Sumpf-Vergissmeinnicht</t>
  </si>
  <si>
    <t>Sand-Vergissmeinnicht</t>
  </si>
  <si>
    <t>Wald-Vergissmeinnicht</t>
  </si>
  <si>
    <t>Mäuseschwänzchen</t>
  </si>
  <si>
    <t>Ähriges Tausendblatt</t>
  </si>
  <si>
    <t>Quirlblütiges Tausendblatt</t>
  </si>
  <si>
    <t>Borstgras</t>
  </si>
  <si>
    <t>Kleinblättrige Brunnenkresse</t>
  </si>
  <si>
    <t>Echte Brunnenkresse</t>
  </si>
  <si>
    <t>Nestwurz</t>
  </si>
  <si>
    <t>Gewöhnliche Katzenminze</t>
  </si>
  <si>
    <t>Finkensame</t>
  </si>
  <si>
    <t>Acker-Schwarzkümmel</t>
  </si>
  <si>
    <t>Voralpen-Hellerkraut</t>
  </si>
  <si>
    <t>Gelbe Teichrose</t>
  </si>
  <si>
    <t>Acker-Zahntrost</t>
  </si>
  <si>
    <t>Roter Zahntrost</t>
  </si>
  <si>
    <t>Großer Wasserfenchel</t>
  </si>
  <si>
    <t>Röhriger Wasserfenchel</t>
  </si>
  <si>
    <t>Haarstrang-Wasserfenchel</t>
  </si>
  <si>
    <t>Silgenblättriger Wasserfenchel</t>
  </si>
  <si>
    <t>Gewöhnliche Nachtkerze</t>
  </si>
  <si>
    <t>Futter-Esparsette</t>
  </si>
  <si>
    <t>Kriechende Hauhechel</t>
  </si>
  <si>
    <t>Dornige Hauhechel</t>
  </si>
  <si>
    <t>Gewöhnliche Natternzunge</t>
  </si>
  <si>
    <t>Bienen-Ragwurz</t>
  </si>
  <si>
    <t>Fliegen-Ragwurz</t>
  </si>
  <si>
    <t>Ohnsporn</t>
  </si>
  <si>
    <t>Wanzen-Knabenkraut</t>
  </si>
  <si>
    <t>Stattliches Knabenkraut</t>
  </si>
  <si>
    <t>Helm-Knabenkraut</t>
  </si>
  <si>
    <t>Kleines Knabenkraut</t>
  </si>
  <si>
    <t>Purpur-Knabenkraut</t>
  </si>
  <si>
    <t>Hundswurz</t>
  </si>
  <si>
    <t>Dreizähniges Knabenkraut</t>
  </si>
  <si>
    <t>Brand-Knabenkraut</t>
  </si>
  <si>
    <t>Gewöhnlicher Dost</t>
  </si>
  <si>
    <t>Großblütiger Breitsame</t>
  </si>
  <si>
    <t>Mäusewicke</t>
  </si>
  <si>
    <t>Weiße Sommerwurz</t>
  </si>
  <si>
    <t>Sand-Sommerwurz</t>
  </si>
  <si>
    <t>Labkraut-Sommerwurz</t>
  </si>
  <si>
    <t>Efeu-Sommerwurz</t>
  </si>
  <si>
    <t>Purpur-Sommerwurz</t>
  </si>
  <si>
    <t>Ästige Sommerwurz</t>
  </si>
  <si>
    <t>Ginster-Sommerwurz</t>
  </si>
  <si>
    <t>Nickendes Wintergrün</t>
  </si>
  <si>
    <t>Königsfarn</t>
  </si>
  <si>
    <t>Wald-Sauerklee</t>
  </si>
  <si>
    <t>Sand-Mohn</t>
  </si>
  <si>
    <t>Verkannter Mohn</t>
  </si>
  <si>
    <t>Saat-Mohn</t>
  </si>
  <si>
    <t>Klatsch-Mohn</t>
  </si>
  <si>
    <t>Mauer-Glaskraut</t>
  </si>
  <si>
    <t>Einbeere</t>
  </si>
  <si>
    <t>Herzblatt</t>
  </si>
  <si>
    <t>Gewöhnlicher Pastinak</t>
  </si>
  <si>
    <t>Sumpf-Läusekraut</t>
  </si>
  <si>
    <t>Wald-Läusekraut</t>
  </si>
  <si>
    <t>Sumpfquendel</t>
  </si>
  <si>
    <t>Wasser-Knöterich</t>
  </si>
  <si>
    <t>Wasserpfeffer</t>
  </si>
  <si>
    <t>Donau-Ampfer-Knöterich, Donau-Knöterich</t>
  </si>
  <si>
    <t>Gewöhnlicher Ampfer-Knöterich</t>
  </si>
  <si>
    <t>Filziger Ampfer-Knöterich</t>
  </si>
  <si>
    <t>Floh-Knöterich</t>
  </si>
  <si>
    <t>Kleiner Knöterich</t>
  </si>
  <si>
    <t>Milder Knöterich</t>
  </si>
  <si>
    <t>Weiße Pestwurz</t>
  </si>
  <si>
    <t>Gewöhnliche Pestwurz</t>
  </si>
  <si>
    <t>Sprossende Felsennelke</t>
  </si>
  <si>
    <t>Hirsch-Haarstrang</t>
  </si>
  <si>
    <t>Arznei-Haarstrang</t>
  </si>
  <si>
    <t>Berg-Haarstrang</t>
  </si>
  <si>
    <t>Rohr-Glanzgras</t>
  </si>
  <si>
    <t>Buchenfarn</t>
  </si>
  <si>
    <t>Bertolonis Wiesen-Lieschgras</t>
  </si>
  <si>
    <t>Rispen-Lieschgras</t>
  </si>
  <si>
    <t>Steppen-Lieschgras</t>
  </si>
  <si>
    <t>Gewöhnliches Wiesen-Lieschgras</t>
  </si>
  <si>
    <t>Schilf</t>
  </si>
  <si>
    <t>Schwarze Teufelskralle</t>
  </si>
  <si>
    <t>Kugel-Teufelskralle</t>
  </si>
  <si>
    <t>Ährige Teufelskralle</t>
  </si>
  <si>
    <t>Gewöhnliches Bitterkraut</t>
  </si>
  <si>
    <t>Große Pimpernell</t>
  </si>
  <si>
    <t>Kleine Pimpernell</t>
  </si>
  <si>
    <t>Spitz-Wegerich</t>
  </si>
  <si>
    <t>Breit-Wegerich</t>
  </si>
  <si>
    <t>Mittlerer Wegerich</t>
  </si>
  <si>
    <t>Vielsamiger Wegerich</t>
  </si>
  <si>
    <t>Berg-Waldhyazinthe</t>
  </si>
  <si>
    <t>Weiße Waldhyazinthe</t>
  </si>
  <si>
    <t>Einjähriges Rispengras</t>
  </si>
  <si>
    <t>Knolliges Rispengras</t>
  </si>
  <si>
    <t>Wald-Rispengras</t>
  </si>
  <si>
    <t>Flaches Rispengras</t>
  </si>
  <si>
    <t>Bläuliches Wiesen-Rispengras</t>
  </si>
  <si>
    <t>Hain-Rispengras</t>
  </si>
  <si>
    <t>Sumpf-Rispengras</t>
  </si>
  <si>
    <t>Gewöhnliches Wiesen-Rispengras</t>
  </si>
  <si>
    <t>Entferntblütiges Rispengras</t>
  </si>
  <si>
    <t>Läger-Rispengras</t>
  </si>
  <si>
    <t>Gewöhnliches Rispengras</t>
  </si>
  <si>
    <t>Blaue Himmelsleiter</t>
  </si>
  <si>
    <t>Acker-Knorpelkraut</t>
  </si>
  <si>
    <t>Sumpf-Kreuzblume</t>
  </si>
  <si>
    <t>Schopfige Kreuzblume</t>
  </si>
  <si>
    <t>Quendel-Kreuzblume</t>
  </si>
  <si>
    <t>Spitzflügelige Kreuzblume</t>
  </si>
  <si>
    <t>Gewöhnliche Kreuzblume</t>
  </si>
  <si>
    <t>Vielblütige Weißwurz</t>
  </si>
  <si>
    <t>Salomonssiegel</t>
  </si>
  <si>
    <t>Quirlblättrige Weißwurz</t>
  </si>
  <si>
    <t>Gleichblättriger Vogel-Knöterich</t>
  </si>
  <si>
    <t>Gewöhnlicher Vogel-Knöterich</t>
  </si>
  <si>
    <t>Gesägter Tüpfelfarn</t>
  </si>
  <si>
    <t>Gewöhnlicher Tüpfelfarn</t>
  </si>
  <si>
    <t>Gelappter Schildfarn</t>
  </si>
  <si>
    <t>Silber-Pappel</t>
  </si>
  <si>
    <t>Schwarz-Pappel</t>
  </si>
  <si>
    <t>Espe</t>
  </si>
  <si>
    <t>Spitzblättriges Laichkraut</t>
  </si>
  <si>
    <t>Alpen-Laichkraut</t>
  </si>
  <si>
    <t>Berchtolds Laichkraut</t>
  </si>
  <si>
    <t>Krauses Laichkraut</t>
  </si>
  <si>
    <t>Glänzendes Laichkraut</t>
  </si>
  <si>
    <t>Schwimmendes Laichkraut</t>
  </si>
  <si>
    <t>Flutendes-Laichkraut</t>
  </si>
  <si>
    <t>Stumpfblättriges Laichkraut</t>
  </si>
  <si>
    <t>Kamm-Laichkraut</t>
  </si>
  <si>
    <t>Durchwachsenes Laichkraut</t>
  </si>
  <si>
    <t>Knöterich-Laichkraut</t>
  </si>
  <si>
    <t>Zwerg-Laichkraut</t>
  </si>
  <si>
    <t>Haar-Laichkraut</t>
  </si>
  <si>
    <t>Niederliegendes Fingerkraut</t>
  </si>
  <si>
    <t>Gänse-Fingerkraut</t>
  </si>
  <si>
    <t>Silber-Fingerkraut</t>
  </si>
  <si>
    <t>Blutwurz</t>
  </si>
  <si>
    <t>Graues Fingerkraut</t>
  </si>
  <si>
    <t>Kleinblütiges Fingerkraut</t>
  </si>
  <si>
    <t>Kriechendes Fingerkraut</t>
  </si>
  <si>
    <t>Erdbeer-Fingerkraut</t>
  </si>
  <si>
    <t>Niedriges Fingerkraut</t>
  </si>
  <si>
    <t>Frühlings-Fingerkraut</t>
  </si>
  <si>
    <t>Hasenlattich</t>
  </si>
  <si>
    <t>Große Schlüsselblume</t>
  </si>
  <si>
    <t>Arznei-Schlüsselblume</t>
  </si>
  <si>
    <t>Große Brunelle</t>
  </si>
  <si>
    <t>Weiße Brunelle</t>
  </si>
  <si>
    <t>Kleine Brunelle</t>
  </si>
  <si>
    <t>Vogel-Kirsche</t>
  </si>
  <si>
    <t>Haferschlehe</t>
  </si>
  <si>
    <t>Felsen-Kirsche</t>
  </si>
  <si>
    <t>Gewöhnliche Trauben-Kirsche</t>
  </si>
  <si>
    <t>Schlehe</t>
  </si>
  <si>
    <t>Weißzüngel</t>
  </si>
  <si>
    <t>Turmkresse, Turm-Gänsekresse</t>
  </si>
  <si>
    <t>Adlerfarn</t>
  </si>
  <si>
    <t>Ruhr-Flohkraut</t>
  </si>
  <si>
    <t>Kleines Flohkraut</t>
  </si>
  <si>
    <t>Knollen-Lungenkraut</t>
  </si>
  <si>
    <t>Dunkles Lungenkraut</t>
  </si>
  <si>
    <t>Gewöhnliche Kuhschelle</t>
  </si>
  <si>
    <t>Grünliches Wintergrün</t>
  </si>
  <si>
    <t>Mittleres Wintergrün</t>
  </si>
  <si>
    <t>Kleines Wintergrün</t>
  </si>
  <si>
    <t>Rundblättriges Wintergrün</t>
  </si>
  <si>
    <t>Wild-Birne</t>
  </si>
  <si>
    <t>Trauben-Eiche</t>
  </si>
  <si>
    <t>Stiel-Eiche</t>
  </si>
  <si>
    <t>Zwergflachs</t>
  </si>
  <si>
    <t>Scharfer Hahnenfuß</t>
  </si>
  <si>
    <t>Echter Wasser-Hahnenfuß</t>
  </si>
  <si>
    <t>Acker-Hahnenfuß</t>
  </si>
  <si>
    <t>Gold-Hahnenfuß</t>
  </si>
  <si>
    <t>Knolliger Hahnenfuß</t>
  </si>
  <si>
    <t>Spreizender Wasser-Hahnenfuß</t>
  </si>
  <si>
    <t>Brennender Hahnenfuß</t>
  </si>
  <si>
    <t>Flutender Wasser-Hahnenfuß</t>
  </si>
  <si>
    <t>Efeublättriger Wasser-Hahnenfuß</t>
  </si>
  <si>
    <t>Wolliger Hahnenfuß</t>
  </si>
  <si>
    <t>Schild-Wasser-Hahnenfuß</t>
  </si>
  <si>
    <t>Pinselblättriger Wasser-Hahnenfuß</t>
  </si>
  <si>
    <t>Platanenblättriger Hahnenfuß</t>
  </si>
  <si>
    <t>Wald-Hahnenfuß</t>
  </si>
  <si>
    <t>Falscher Vielblütiger Hahnenfuß</t>
  </si>
  <si>
    <t>Wurzelnder Hahnenfuß</t>
  </si>
  <si>
    <t>Kriechender Hahnenfuß</t>
  </si>
  <si>
    <t>Sardischer Hahnenfuß</t>
  </si>
  <si>
    <t>Gift-Hahnenfuß</t>
  </si>
  <si>
    <t>Haarblättriger Wasser-Hahnenfuß</t>
  </si>
  <si>
    <t>Hederich</t>
  </si>
  <si>
    <t>Wilde Resede</t>
  </si>
  <si>
    <t>Färber-Resede</t>
  </si>
  <si>
    <t>Echter Kreuzdorn</t>
  </si>
  <si>
    <t>Zottiger Klappertopf</t>
  </si>
  <si>
    <t>Schmalblättriger Klappertopf</t>
  </si>
  <si>
    <t>Kleiner Klappertopf</t>
  </si>
  <si>
    <t>Großer Klappertopf</t>
  </si>
  <si>
    <t>Weiße Schnabelbinse</t>
  </si>
  <si>
    <t>Braune Schnabelbinse</t>
  </si>
  <si>
    <t>Berg-Johannisbeere</t>
  </si>
  <si>
    <t>Schwarze Johannisbeere</t>
  </si>
  <si>
    <t>Rote Johannisbeere</t>
  </si>
  <si>
    <t>Stachelbeere</t>
  </si>
  <si>
    <t>Wasserkresse</t>
  </si>
  <si>
    <t>Zweischneidige Sumpfkresse</t>
  </si>
  <si>
    <t>Gewöhnliche Sumpfkresse</t>
  </si>
  <si>
    <t>Wildkresse</t>
  </si>
  <si>
    <t>Feld-Rose</t>
  </si>
  <si>
    <t>Kriechende Rose</t>
  </si>
  <si>
    <t>Stumpfblättrige Rose</t>
  </si>
  <si>
    <t>Leder-Rose</t>
  </si>
  <si>
    <t>Echte Hundsrose</t>
  </si>
  <si>
    <t>Busch-Rose</t>
  </si>
  <si>
    <t>Blaugrüne Rose</t>
  </si>
  <si>
    <t>Keilblättrige Rose</t>
  </si>
  <si>
    <t>Essig-Rose</t>
  </si>
  <si>
    <t>Raublättrige Rose</t>
  </si>
  <si>
    <t>Kleinblütige Rose</t>
  </si>
  <si>
    <t>Kratz-Rose</t>
  </si>
  <si>
    <t>Wein-Rose</t>
  </si>
  <si>
    <t>Bibernell-Rose</t>
  </si>
  <si>
    <t>Falsche Hunds-Rose</t>
  </si>
  <si>
    <t>Falsche Busch-Rose</t>
  </si>
  <si>
    <t>Filz-Rose</t>
  </si>
  <si>
    <t>Wandernde Brombeere</t>
  </si>
  <si>
    <t>Asbestschimmernde Brombeere</t>
  </si>
  <si>
    <t>Samtblättrige Haselblattbrombeere</t>
  </si>
  <si>
    <t>Besonnte Brombeere</t>
  </si>
  <si>
    <t>Ardennen-Brombeere</t>
  </si>
  <si>
    <t>Südslowakische Brombeere</t>
  </si>
  <si>
    <t>Bayreuther Haselblattbrombeere</t>
  </si>
  <si>
    <t>Zweifarbige Brombeere</t>
  </si>
  <si>
    <t>Guter-Heinrich-Brombeere</t>
  </si>
  <si>
    <t>Kratzbeere</t>
  </si>
  <si>
    <t>Bewimperte Haselblattbrombeere</t>
  </si>
  <si>
    <t>Filz-Brombeere</t>
  </si>
  <si>
    <t>Hunsrück-Brombeere</t>
  </si>
  <si>
    <t>Gedrängtblütige Brombeere</t>
  </si>
  <si>
    <t>Ansehnliche Brombeere</t>
  </si>
  <si>
    <t>Zusammengezogene Brombeere</t>
  </si>
  <si>
    <t>Dethardings Haselblattbrombeere</t>
  </si>
  <si>
    <t>Zugespitzte Haselblattbrombeere</t>
  </si>
  <si>
    <t>Gemiedene Brombeere</t>
  </si>
  <si>
    <t>Auseinandergezogene Brombeere</t>
  </si>
  <si>
    <t>Sparrige Brombeere</t>
  </si>
  <si>
    <t>Eifel-Brombeere</t>
  </si>
  <si>
    <t>Vielschwänzige Brombeere</t>
  </si>
  <si>
    <t>Schlankstachelige Brombeere</t>
  </si>
  <si>
    <t>Schmiedeberger Haselblattbrombeere</t>
  </si>
  <si>
    <t>Büschelblütige Haselblattbrombeere</t>
  </si>
  <si>
    <t>Falsche Büschelblütige Haselblattbrombeere</t>
  </si>
  <si>
    <t>Zickzackachsige Brombeere</t>
  </si>
  <si>
    <t>Blattreiche Brombeere</t>
  </si>
  <si>
    <t>Fränkische Haselblattbrombeere</t>
  </si>
  <si>
    <t>Braune Brombeere</t>
  </si>
  <si>
    <t>Gekniete Brombeere</t>
  </si>
  <si>
    <t>Winkel-Brombeere</t>
  </si>
  <si>
    <t>Gotische Haselblattbrombeere</t>
  </si>
  <si>
    <t>Grabowskis Brombeere</t>
  </si>
  <si>
    <t>Haarstängelige Brombeere</t>
  </si>
  <si>
    <t>Angenehme Brombeere</t>
  </si>
  <si>
    <t>Dickstachelige Haselblattbrombeere</t>
  </si>
  <si>
    <t>Hessische Brombeere</t>
  </si>
  <si>
    <t>Heveller-Haselblattbrombeere</t>
  </si>
  <si>
    <t>Hils-Brombeere</t>
  </si>
  <si>
    <t>Rauhblatt-Brombeere</t>
  </si>
  <si>
    <t>Rotmännige Brombeere</t>
  </si>
  <si>
    <t>Himbeere</t>
  </si>
  <si>
    <t>Unerkannte Brombeere</t>
  </si>
  <si>
    <t>Feindliche Brombeere</t>
  </si>
  <si>
    <t>Wirrästige Brombeere</t>
  </si>
  <si>
    <t>Jansens Brombeere</t>
  </si>
  <si>
    <t>Langes Brombeere</t>
  </si>
  <si>
    <t>Plötzensee-Brombeere</t>
  </si>
  <si>
    <t>Weißgraue Haselblattbrombeere</t>
  </si>
  <si>
    <t>Limes-Haselblattbrombeere</t>
  </si>
  <si>
    <t>Bleigraue Brombeere</t>
  </si>
  <si>
    <t>Löhrs Brombeere</t>
  </si>
  <si>
    <t>Magere Brombeere</t>
  </si>
  <si>
    <t>Großzähnige Brombeere</t>
  </si>
  <si>
    <t>Großblättrige Brombeere</t>
  </si>
  <si>
    <t>Meierotts Brombeere</t>
  </si>
  <si>
    <t>Schwarzholzige Brombeere</t>
  </si>
  <si>
    <t>Mittelgebirgs-Brombeere</t>
  </si>
  <si>
    <t>Pickelhauben-Brombeere</t>
  </si>
  <si>
    <t>Halbaufrechte Brombeere</t>
  </si>
  <si>
    <t>Flachzähnige Brombeere</t>
  </si>
  <si>
    <t>Bergnymphen-Brombeere</t>
  </si>
  <si>
    <t>Geradachsenförmige Haselblattbrombeere</t>
  </si>
  <si>
    <t>Geradachsige Haselblattbrombeere</t>
  </si>
  <si>
    <t>Bleiche Brombeere</t>
  </si>
  <si>
    <t>Dickfilzige Brombeere</t>
  </si>
  <si>
    <t>Zaunreben-Brombeere</t>
  </si>
  <si>
    <t>Träufelspitzen-Brombeere</t>
  </si>
  <si>
    <t>Fußangel-Brombeere</t>
  </si>
  <si>
    <t>Kleinwellige Brombeere</t>
  </si>
  <si>
    <t>Überlange Brombeere</t>
  </si>
  <si>
    <t>Lügen-Brombeere</t>
  </si>
  <si>
    <t>Durchblätterte Brombeere</t>
  </si>
  <si>
    <t>Friedliche Haselblattbrombeere</t>
  </si>
  <si>
    <t>Breitstachelige Brombeere</t>
  </si>
  <si>
    <t>Falten-Brombeere</t>
  </si>
  <si>
    <t>Robuste Brombeere</t>
  </si>
  <si>
    <t>Bereifte Haselblattbrombeere</t>
  </si>
  <si>
    <t>Falsche Silber-Brombeere</t>
  </si>
  <si>
    <t>Falsche Feindliche Brombeere</t>
  </si>
  <si>
    <t>Raspel-Brombeere</t>
  </si>
  <si>
    <t>Raspelartige Brombeere</t>
  </si>
  <si>
    <t>Rautenblättrige Haselblattbrombeere</t>
  </si>
  <si>
    <t>Roberts Brombeere</t>
  </si>
  <si>
    <t>Rohe Brombeere</t>
  </si>
  <si>
    <t>Hildegards Haselblattbrombeere</t>
  </si>
  <si>
    <t>Felsenbewohnende Brombeere</t>
  </si>
  <si>
    <t>Raue Haselblattbrombeere</t>
  </si>
  <si>
    <t>Schleichers Brombeere</t>
  </si>
  <si>
    <t>Schlickums Brombeere</t>
  </si>
  <si>
    <t>Schnedlers Brombeere</t>
  </si>
  <si>
    <t>Schattenliebende Brombeere</t>
  </si>
  <si>
    <t>Eingeschnittene Brombeere</t>
  </si>
  <si>
    <t>Sprengels Brombeere</t>
  </si>
  <si>
    <t>Gefurchte Brombeere</t>
  </si>
  <si>
    <t>Taunus-Brombeere</t>
  </si>
  <si>
    <t>Rundstängelige Brombeere</t>
  </si>
  <si>
    <t>Lindenblättrige Brombeere</t>
  </si>
  <si>
    <t>Verkleidete Brombeere</t>
  </si>
  <si>
    <t>Samt-Brombeere</t>
  </si>
  <si>
    <t>Gewöhnliche Brombeere</t>
  </si>
  <si>
    <t>Walters Brombeere</t>
  </si>
  <si>
    <t>Wessbergs Haselblattbrombeere</t>
  </si>
  <si>
    <t>Wiesen-Sauer-Ampfer</t>
  </si>
  <si>
    <t>Kleiner Sauer-Ampfer</t>
  </si>
  <si>
    <t>Wasser-Ampfer</t>
  </si>
  <si>
    <t>Knäuel-Ampfer</t>
  </si>
  <si>
    <t>Krauser Ampfer</t>
  </si>
  <si>
    <t>Riesen-Ampfer</t>
  </si>
  <si>
    <t>Strand-Ampfer</t>
  </si>
  <si>
    <t>Gewöhnlicher Stumpfblatt-Ampfer</t>
  </si>
  <si>
    <t>Sumpf-Ampfer</t>
  </si>
  <si>
    <t>Hain-Ampfer</t>
  </si>
  <si>
    <t>Schild-Ampfer</t>
  </si>
  <si>
    <t>Straußblütiger Sauer-Ampfer</t>
  </si>
  <si>
    <t>Wimper-Mastkraut</t>
  </si>
  <si>
    <t>Aufrechtes Mastkraut</t>
  </si>
  <si>
    <t>Knotiges Mastkraut</t>
  </si>
  <si>
    <t>Niederliegendes Mastkraut</t>
  </si>
  <si>
    <t>Gewöhnliches Pfeilkraut</t>
  </si>
  <si>
    <t>Silber-Weide</t>
  </si>
  <si>
    <t>Ohr-Weide</t>
  </si>
  <si>
    <t>Sal-Weide</t>
  </si>
  <si>
    <t>Grau-Weide</t>
  </si>
  <si>
    <t>Bruch-Weide</t>
  </si>
  <si>
    <t>Purpur-Weide</t>
  </si>
  <si>
    <t>Kriech-Weide</t>
  </si>
  <si>
    <t>Fahl-Weide</t>
  </si>
  <si>
    <t>Mandelweide</t>
  </si>
  <si>
    <t>Korb-Weide</t>
  </si>
  <si>
    <t>Wiesen-Salbei</t>
  </si>
  <si>
    <t>Attich</t>
  </si>
  <si>
    <t>Schwarzer Holunder</t>
  </si>
  <si>
    <t>Trauben-Holunder</t>
  </si>
  <si>
    <t>Salz-Bunge</t>
  </si>
  <si>
    <t>Kleiner Wiesenknopf</t>
  </si>
  <si>
    <t>Großer Wiesenknopf</t>
  </si>
  <si>
    <t>Sanikel</t>
  </si>
  <si>
    <t>Gewöhnliches Seifenkraut</t>
  </si>
  <si>
    <t>Knöllchen-Steinbrech</t>
  </si>
  <si>
    <t>Rasen-Steinbrech</t>
  </si>
  <si>
    <t>Rheinischer Steinbrech</t>
  </si>
  <si>
    <t>Dreifinger-Steinbrech</t>
  </si>
  <si>
    <t>Tauben-Skabiose</t>
  </si>
  <si>
    <t>Venuskamm</t>
  </si>
  <si>
    <t>Grüne Seebinse</t>
  </si>
  <si>
    <t>Graue Seebinse</t>
  </si>
  <si>
    <t>Zweiblättrige Sternhyazinthe</t>
  </si>
  <si>
    <t>Wald-Simse</t>
  </si>
  <si>
    <t>Einjähriges Knäuelkraut</t>
  </si>
  <si>
    <t>Ausdauerndes Knäuelkraut</t>
  </si>
  <si>
    <t>Triften-Knäuelkraut</t>
  </si>
  <si>
    <t>Hügel-Knäuelkraut</t>
  </si>
  <si>
    <t>Niedrige Schwarzwurzel</t>
  </si>
  <si>
    <t>Stielsamenkraut</t>
  </si>
  <si>
    <t>Gewöhnlicher Herbst-Schuppenlöwenzahn</t>
  </si>
  <si>
    <t>Wasser-Braunwurz</t>
  </si>
  <si>
    <t>Knotige Braunwurz</t>
  </si>
  <si>
    <t>Geflügelte Braunwurz</t>
  </si>
  <si>
    <t>Sumpf-Helmkraut</t>
  </si>
  <si>
    <t>Kleines Helmkraut</t>
  </si>
  <si>
    <t>Bunte Kronwicke</t>
  </si>
  <si>
    <t>Scharfer Mauerpfeffer</t>
  </si>
  <si>
    <t>Weiße Fetthenne</t>
  </si>
  <si>
    <t>Felsen-Fetthenne</t>
  </si>
  <si>
    <t>Milder Mauerpfeffer</t>
  </si>
  <si>
    <t>Sumpf-Fetthenne</t>
  </si>
  <si>
    <t>Silge</t>
  </si>
  <si>
    <t>Wasser-Greiskraut</t>
  </si>
  <si>
    <t>Raukenblättriges Greiskraut</t>
  </si>
  <si>
    <t>Herzynisches Hain-Greiskraut</t>
  </si>
  <si>
    <t>Jacobs-Greiskraut</t>
  </si>
  <si>
    <t>Fuchs' Hain-Greiskraut</t>
  </si>
  <si>
    <t>Wald-Greiskraut</t>
  </si>
  <si>
    <t>Klebriges Greiskraut</t>
  </si>
  <si>
    <t>Gewöhnliches Greiskraut</t>
  </si>
  <si>
    <t>Färber-Scharte</t>
  </si>
  <si>
    <t>Kalk-Blaugras</t>
  </si>
  <si>
    <t>Rote Borstenhirse</t>
  </si>
  <si>
    <t>Quirlige Borstenhirse</t>
  </si>
  <si>
    <t>Kurzborstige Borstenhirse</t>
  </si>
  <si>
    <t>Grüne Borstenhirse</t>
  </si>
  <si>
    <t>Ackerröte</t>
  </si>
  <si>
    <t>Wiesensilge</t>
  </si>
  <si>
    <t>Tag-Lichtnelke</t>
  </si>
  <si>
    <t>Weiße Lichtnelke</t>
  </si>
  <si>
    <t>Acker-Leimkraut</t>
  </si>
  <si>
    <t>Nickendes Leimkraut</t>
  </si>
  <si>
    <t>Gewöhnlicher Taubenkropf</t>
  </si>
  <si>
    <t>Acker-Senf</t>
  </si>
  <si>
    <t>Weg-Rauke</t>
  </si>
  <si>
    <t>Großer Merk</t>
  </si>
  <si>
    <t>Bittersüßer Nachtschatten</t>
  </si>
  <si>
    <t>Schwarzer Nachtschatten</t>
  </si>
  <si>
    <t>Gewöhnliche Goldrute</t>
  </si>
  <si>
    <t>Gewöhnliche Acker-Gänsedistel</t>
  </si>
  <si>
    <t>Gemüse-Gänsedistel</t>
  </si>
  <si>
    <t>Echte Mehlbeere</t>
  </si>
  <si>
    <t>Gewöhnliche Vogelbeere</t>
  </si>
  <si>
    <t>Kahle Vogelbeere</t>
  </si>
  <si>
    <t>Elsbeere</t>
  </si>
  <si>
    <t>Einfacher Igelkolben</t>
  </si>
  <si>
    <t>Unbeachteter Igelkolben</t>
  </si>
  <si>
    <t>Acker-Spörgel</t>
  </si>
  <si>
    <t>Fünfmänniger Spörgel</t>
  </si>
  <si>
    <t>Rote Schuppenmiere</t>
  </si>
  <si>
    <t>Getreidemiere</t>
  </si>
  <si>
    <t>Herbst-Schraubenstendel</t>
  </si>
  <si>
    <t>Teichlinse</t>
  </si>
  <si>
    <t>Alpen-Ziest</t>
  </si>
  <si>
    <t>Einjähriger Ziest</t>
  </si>
  <si>
    <t>Acker-Ziest</t>
  </si>
  <si>
    <t>Deutscher Ziest</t>
  </si>
  <si>
    <t>Sumpf-Ziest</t>
  </si>
  <si>
    <t>Aufrechter Ziest</t>
  </si>
  <si>
    <t>Wald-Ziest</t>
  </si>
  <si>
    <t>Quell-Sternmiere</t>
  </si>
  <si>
    <t>Wassermiere</t>
  </si>
  <si>
    <t>Gras-Sternmiere</t>
  </si>
  <si>
    <t>Große Sternmiere</t>
  </si>
  <si>
    <t>Gewöhnliche Vogelmiere</t>
  </si>
  <si>
    <t>Wald-Sternmiere</t>
  </si>
  <si>
    <t>Bleiche Vogelmiere</t>
  </si>
  <si>
    <t>Sumpf-Sternmiere</t>
  </si>
  <si>
    <t>Haar-Pfriemengras</t>
  </si>
  <si>
    <t>Grauscheidiges Federgras</t>
  </si>
  <si>
    <t>Gewöhnlicher Teufelsabbiss</t>
  </si>
  <si>
    <t>Böhmischer Beinwell</t>
  </si>
  <si>
    <t>Arznei-Beinwell</t>
  </si>
  <si>
    <t>Straußblütige Wucherblume</t>
  </si>
  <si>
    <t>Rainfarn</t>
  </si>
  <si>
    <t>Keltenlöwenzahn</t>
  </si>
  <si>
    <t>Rotfruchtlöwenzahn</t>
  </si>
  <si>
    <t>Hakenlöwenzahn</t>
  </si>
  <si>
    <t>Wiesenlöwenzahn</t>
  </si>
  <si>
    <t>Bauernsenf</t>
  </si>
  <si>
    <t>Spatelblättriges Greiskraut</t>
  </si>
  <si>
    <t>Trauben-Gamander</t>
  </si>
  <si>
    <t>Deutscher Gamander</t>
  </si>
  <si>
    <t>Knoblauch-Gamander</t>
  </si>
  <si>
    <t>Salbei-Gamander</t>
  </si>
  <si>
    <t>Gelbe Wiesenraute</t>
  </si>
  <si>
    <t>Frühe Wiesenraute</t>
  </si>
  <si>
    <t>Berg-Lappenfarn</t>
  </si>
  <si>
    <t>Sumpf-Lappenfarn</t>
  </si>
  <si>
    <t>Alpen-Leinblatt</t>
  </si>
  <si>
    <t>Mittleres Leinblatt</t>
  </si>
  <si>
    <t>Wiesen-Leinblatt</t>
  </si>
  <si>
    <t>Acker-Hellerkraut</t>
  </si>
  <si>
    <t>Spatzenzunge</t>
  </si>
  <si>
    <t>Westlicher Thymian</t>
  </si>
  <si>
    <t>Früher Thymian</t>
  </si>
  <si>
    <t>Feld-Thymian</t>
  </si>
  <si>
    <t>Winter-Linde</t>
  </si>
  <si>
    <t>Sommer-Linde</t>
  </si>
  <si>
    <t>Hoher Acker-Klettenkerbel</t>
  </si>
  <si>
    <t>Gewöhnlicher Klettenkerbel</t>
  </si>
  <si>
    <t>Großer Bocksbart</t>
  </si>
  <si>
    <t>Orientalischer Wiesen-Bocksbart</t>
  </si>
  <si>
    <t>Gewöhnlicher Wiesen-Bocksbart</t>
  </si>
  <si>
    <t>Europäischer Dünnfarn</t>
  </si>
  <si>
    <t>Siebenstern</t>
  </si>
  <si>
    <t>Hügel-Klee</t>
  </si>
  <si>
    <t>Hasen-Klee</t>
  </si>
  <si>
    <t>Gold-Klee</t>
  </si>
  <si>
    <t>Feld-Klee</t>
  </si>
  <si>
    <t>Kleiner Klee</t>
  </si>
  <si>
    <t>Mittlerer Klee</t>
  </si>
  <si>
    <t>Berg-Klee</t>
  </si>
  <si>
    <t>Blassgelber Klee</t>
  </si>
  <si>
    <t>Wiesenklee</t>
  </si>
  <si>
    <t>Weiß-Klee</t>
  </si>
  <si>
    <t>Purpur-Klee</t>
  </si>
  <si>
    <t>Moor-Klee</t>
  </si>
  <si>
    <t>Gestreifter Klee</t>
  </si>
  <si>
    <t>Salz-Dreizack</t>
  </si>
  <si>
    <t>Sumpf-Dreizack</t>
  </si>
  <si>
    <t>Geruchlose Kamille</t>
  </si>
  <si>
    <t>Gewöhnlicher Goldhafer</t>
  </si>
  <si>
    <t>Trollblume</t>
  </si>
  <si>
    <t>Turmkraut</t>
  </si>
  <si>
    <t>Huflattich</t>
  </si>
  <si>
    <t>Schmalblättriger Rohrkolben</t>
  </si>
  <si>
    <t>Breitblättriger Rohrkolben</t>
  </si>
  <si>
    <t>Berg-Ulme</t>
  </si>
  <si>
    <t>Flatter-Ulme</t>
  </si>
  <si>
    <t>Feld-Ulme</t>
  </si>
  <si>
    <t>Große Brennessel</t>
  </si>
  <si>
    <t>Kleine Brennessel</t>
  </si>
  <si>
    <t>Südlicher Wasserschlauch</t>
  </si>
  <si>
    <t>Kuhkraut</t>
  </si>
  <si>
    <t>Heidelbeere</t>
  </si>
  <si>
    <t>Gewöhnliche Moosbeere</t>
  </si>
  <si>
    <t>Gewöhnliche Moorbeere</t>
  </si>
  <si>
    <t>Preiselbeere</t>
  </si>
  <si>
    <t>Sumpf-Baldrian</t>
  </si>
  <si>
    <t>Kriechender Arznei-Baldrian</t>
  </si>
  <si>
    <t>Echter Arznei-Baldrian</t>
  </si>
  <si>
    <t>Hügel-Arznei-Baldrian</t>
  </si>
  <si>
    <t>Gekielter Feldsalat</t>
  </si>
  <si>
    <t>Gezähnter Feldsalat</t>
  </si>
  <si>
    <t>Echter Feldsalat</t>
  </si>
  <si>
    <t>Gefurchter Feldsalat</t>
  </si>
  <si>
    <t>Zweifelhafter Grannenhafer</t>
  </si>
  <si>
    <t>Großblütige Königskerze</t>
  </si>
  <si>
    <t>Mehlige Königskerze</t>
  </si>
  <si>
    <t>Dunkle Königskerze</t>
  </si>
  <si>
    <t>Kleinblütige Königskerze</t>
  </si>
  <si>
    <t>Gewöhnliches Eisenkraut</t>
  </si>
  <si>
    <t>Acker-Ehrenpreis</t>
  </si>
  <si>
    <t>Blauer Wasser-Ehrenpreis</t>
  </si>
  <si>
    <t>Feld-Ehrenpreis</t>
  </si>
  <si>
    <t>Bachbunge, Bachbungen-Ehrenpreis</t>
  </si>
  <si>
    <t>Gamander-Ehrenpreis</t>
  </si>
  <si>
    <t>Efeublättriger Ehrenpreis</t>
  </si>
  <si>
    <t>Langblättriger Ehrenpreis</t>
  </si>
  <si>
    <t>Berg-Ehrenpreis</t>
  </si>
  <si>
    <t>Wald-Ehrenpreis</t>
  </si>
  <si>
    <t>Glanzloser Ehrenpreis</t>
  </si>
  <si>
    <t>Glänzender Ehrenpreis</t>
  </si>
  <si>
    <t>Früher Ehrenpreis</t>
  </si>
  <si>
    <t>Schild-Ehrenpreis</t>
  </si>
  <si>
    <t>Quendel-Ehrenpreis</t>
  </si>
  <si>
    <t>Hecken-Ehrenpreis</t>
  </si>
  <si>
    <t>Grosser Ehrenpreis</t>
  </si>
  <si>
    <t>Dreiblättriger Ehrenpreis</t>
  </si>
  <si>
    <t>Frühlings-Ehrenpreis</t>
  </si>
  <si>
    <t>Wolliger Schneeball</t>
  </si>
  <si>
    <t>Gewöhnlicher Schneeball</t>
  </si>
  <si>
    <t>Schmalblättrige Futter-Wicke</t>
  </si>
  <si>
    <t>Saat-Futter-Wicke</t>
  </si>
  <si>
    <t>Vogel-Wicke</t>
  </si>
  <si>
    <t>Rauhaarige Wicke</t>
  </si>
  <si>
    <t>Sand-Wicke</t>
  </si>
  <si>
    <t>Erbsen-Wicke</t>
  </si>
  <si>
    <t>Zaun-Wicke</t>
  </si>
  <si>
    <t>Wald-Wicke</t>
  </si>
  <si>
    <t>Schmalblättrige Wicke</t>
  </si>
  <si>
    <t>Viersamige Wicke</t>
  </si>
  <si>
    <t>Kleines Immergrün</t>
  </si>
  <si>
    <t>Schwalbenwurz</t>
  </si>
  <si>
    <t>Ackerstiefmütterchen</t>
  </si>
  <si>
    <t>Hunds-Veilchen</t>
  </si>
  <si>
    <t>Rauhhaariges Veilchen</t>
  </si>
  <si>
    <t>Wunder-Veilchen</t>
  </si>
  <si>
    <t>Märzen-Veilchen</t>
  </si>
  <si>
    <t>Sumpf-Veilchen</t>
  </si>
  <si>
    <t>Wald-Veilchen</t>
  </si>
  <si>
    <t>Hain-Veilchen</t>
  </si>
  <si>
    <t>Wildes Stiefmütterchen</t>
  </si>
  <si>
    <t>Laubholz-Mistel</t>
  </si>
  <si>
    <t>Trespen-Federschwingel</t>
  </si>
  <si>
    <t>Mäuseschwanz-Federschwingel</t>
  </si>
  <si>
    <t xml:space="preserve">Linaria vulgaris </t>
  </si>
  <si>
    <t xml:space="preserve">Linum catharticum </t>
  </si>
  <si>
    <t xml:space="preserve">Linum tenuifolium </t>
  </si>
  <si>
    <t xml:space="preserve">Listera ovata </t>
  </si>
  <si>
    <t xml:space="preserve">Lithospermum officinale </t>
  </si>
  <si>
    <t xml:space="preserve">Littorella uniflora </t>
  </si>
  <si>
    <t xml:space="preserve">Lolium perenne </t>
  </si>
  <si>
    <t xml:space="preserve">Lolium remotum </t>
  </si>
  <si>
    <t xml:space="preserve">Lolium temulentum </t>
  </si>
  <si>
    <t xml:space="preserve">Lonicera periclymenum </t>
  </si>
  <si>
    <t xml:space="preserve">Lonicera xylosteum </t>
  </si>
  <si>
    <t xml:space="preserve">Lotus corniculatus </t>
  </si>
  <si>
    <t xml:space="preserve">Lotus maritimus </t>
  </si>
  <si>
    <t xml:space="preserve">Lotus pedunculatus </t>
  </si>
  <si>
    <t xml:space="preserve">Lotus tenuis </t>
  </si>
  <si>
    <t xml:space="preserve">Lunaria rediviva </t>
  </si>
  <si>
    <t xml:space="preserve">Luronium natans </t>
  </si>
  <si>
    <t xml:space="preserve">Luzula campestris </t>
  </si>
  <si>
    <t xml:space="preserve">Luzula congesta </t>
  </si>
  <si>
    <t xml:space="preserve">Luzula forsteri </t>
  </si>
  <si>
    <t xml:space="preserve">Luzula luzuloides subsp. luzuloides </t>
  </si>
  <si>
    <t xml:space="preserve">Luzula luzuloides subsp. rubella </t>
  </si>
  <si>
    <t xml:space="preserve">Luzula multiflora </t>
  </si>
  <si>
    <t xml:space="preserve">Luzula pilosa </t>
  </si>
  <si>
    <t xml:space="preserve">Luzula sylvatica </t>
  </si>
  <si>
    <t xml:space="preserve">Lychnis flos-cuculi </t>
  </si>
  <si>
    <t xml:space="preserve">Lychnis viscaria </t>
  </si>
  <si>
    <t xml:space="preserve">Lycopodiella inundata </t>
  </si>
  <si>
    <t xml:space="preserve">Lycopodium annotinum </t>
  </si>
  <si>
    <t xml:space="preserve">Lycopodium clavatum </t>
  </si>
  <si>
    <t xml:space="preserve">Lycopus europaeus </t>
  </si>
  <si>
    <t xml:space="preserve">Lysimachia nemorum </t>
  </si>
  <si>
    <t xml:space="preserve">Lysimachia nummularia </t>
  </si>
  <si>
    <t xml:space="preserve">Lysimachia vulgaris </t>
  </si>
  <si>
    <t xml:space="preserve">Lythrum salicaria </t>
  </si>
  <si>
    <t xml:space="preserve">Maianthemum bifolium </t>
  </si>
  <si>
    <t xml:space="preserve">Malva alcea </t>
  </si>
  <si>
    <t xml:space="preserve">Malva moschata </t>
  </si>
  <si>
    <t xml:space="preserve">Malva neglecta </t>
  </si>
  <si>
    <t xml:space="preserve">Malva pusilla </t>
  </si>
  <si>
    <t xml:space="preserve">Malva sylvestris subsp. sylvestris </t>
  </si>
  <si>
    <t xml:space="preserve">Marrubium vulgare </t>
  </si>
  <si>
    <t xml:space="preserve">Matteuccia struthiopteris </t>
  </si>
  <si>
    <t xml:space="preserve">Medicago falcata </t>
  </si>
  <si>
    <t xml:space="preserve">Medicago lupulina </t>
  </si>
  <si>
    <t xml:space="preserve">Medicago minima </t>
  </si>
  <si>
    <t xml:space="preserve">Melampyrum arvense </t>
  </si>
  <si>
    <t xml:space="preserve">Melampyrum cristatum </t>
  </si>
  <si>
    <t xml:space="preserve">Melampyrum pratense </t>
  </si>
  <si>
    <t xml:space="preserve">Melampyrum sylvaticum </t>
  </si>
  <si>
    <t xml:space="preserve">Melica nutans </t>
  </si>
  <si>
    <t xml:space="preserve">Melica transsilvanica </t>
  </si>
  <si>
    <t xml:space="preserve">Melica uniflora </t>
  </si>
  <si>
    <t xml:space="preserve">Melilotus albus </t>
  </si>
  <si>
    <t xml:space="preserve">Melilotus altissimus </t>
  </si>
  <si>
    <t xml:space="preserve">Melilotus officinalis </t>
  </si>
  <si>
    <t xml:space="preserve">Melittis melissophyllum </t>
  </si>
  <si>
    <t xml:space="preserve">Mentha ×dumetorum </t>
  </si>
  <si>
    <t xml:space="preserve">Mentha ×rotundifolia </t>
  </si>
  <si>
    <t xml:space="preserve">Mentha ×verticillata </t>
  </si>
  <si>
    <t xml:space="preserve">Mentha aquatica </t>
  </si>
  <si>
    <t xml:space="preserve">Mentha arvensis </t>
  </si>
  <si>
    <t xml:space="preserve">Mentha longifolia </t>
  </si>
  <si>
    <t xml:space="preserve">Mentha pulegium </t>
  </si>
  <si>
    <t xml:space="preserve">Menyanthes trifoliata </t>
  </si>
  <si>
    <t xml:space="preserve">Mercurialis annua </t>
  </si>
  <si>
    <t xml:space="preserve">Mercurialis perennis </t>
  </si>
  <si>
    <t xml:space="preserve">Milium effusum </t>
  </si>
  <si>
    <t xml:space="preserve">Minuartia hybrida subsp. tenuifolia </t>
  </si>
  <si>
    <t xml:space="preserve">Misopates orontium </t>
  </si>
  <si>
    <t xml:space="preserve">Moehringia trinervia </t>
  </si>
  <si>
    <t xml:space="preserve">Moenchia erecta </t>
  </si>
  <si>
    <t xml:space="preserve">Molinia arundinacea </t>
  </si>
  <si>
    <t xml:space="preserve">Molinia caerulea </t>
  </si>
  <si>
    <t xml:space="preserve">Moneses uniflora </t>
  </si>
  <si>
    <t xml:space="preserve">Montia fontana subsp. fontana </t>
  </si>
  <si>
    <t xml:space="preserve">Muscari comosum </t>
  </si>
  <si>
    <t xml:space="preserve">Mycelis muralis </t>
  </si>
  <si>
    <t xml:space="preserve">Myosotis arvensis </t>
  </si>
  <si>
    <t xml:space="preserve">Myosotis discolor </t>
  </si>
  <si>
    <t xml:space="preserve">Myosotis laxa </t>
  </si>
  <si>
    <t xml:space="preserve">Myosotis nemorosa </t>
  </si>
  <si>
    <t xml:space="preserve">Myosotis ramosissima </t>
  </si>
  <si>
    <t xml:space="preserve">Myosotis scorpioides </t>
  </si>
  <si>
    <t xml:space="preserve">Myosotis stricta </t>
  </si>
  <si>
    <t xml:space="preserve">Myosotis sylvatica </t>
  </si>
  <si>
    <t xml:space="preserve">Myosurus minimus </t>
  </si>
  <si>
    <t xml:space="preserve">Myriophyllum spicatum </t>
  </si>
  <si>
    <t xml:space="preserve">Myriophyllum verticillatum </t>
  </si>
  <si>
    <t xml:space="preserve">Nardus stricta </t>
  </si>
  <si>
    <t xml:space="preserve">Nasturtium ×sterile </t>
  </si>
  <si>
    <t xml:space="preserve">Nasturtium microphyllum </t>
  </si>
  <si>
    <t xml:space="preserve">Nasturtium officinale </t>
  </si>
  <si>
    <t xml:space="preserve">Neottia nidus-avis </t>
  </si>
  <si>
    <t xml:space="preserve">Nepeta cataria </t>
  </si>
  <si>
    <t xml:space="preserve">Neslia paniculata </t>
  </si>
  <si>
    <t xml:space="preserve">Nigella arvensis </t>
  </si>
  <si>
    <t xml:space="preserve">Nuphar lutea </t>
  </si>
  <si>
    <t xml:space="preserve">Odontites vernus </t>
  </si>
  <si>
    <t xml:space="preserve">Odontites vulgaris </t>
  </si>
  <si>
    <t xml:space="preserve">Oenanthe aquatica </t>
  </si>
  <si>
    <t xml:space="preserve">Oenanthe fistulosa </t>
  </si>
  <si>
    <t xml:space="preserve">Oenanthe peucedanifolia </t>
  </si>
  <si>
    <t xml:space="preserve">Oenanthe silaifolia </t>
  </si>
  <si>
    <t xml:space="preserve">Oenothera ×fallax </t>
  </si>
  <si>
    <t xml:space="preserve">Oenothera biennis </t>
  </si>
  <si>
    <t xml:space="preserve">Onobrychis viciifolia </t>
  </si>
  <si>
    <t xml:space="preserve">Ononis spinosa </t>
  </si>
  <si>
    <t xml:space="preserve">Ophioglossum vulgatum </t>
  </si>
  <si>
    <t xml:space="preserve">Ophrys apifera </t>
  </si>
  <si>
    <t xml:space="preserve">Ophrys insectifera </t>
  </si>
  <si>
    <t xml:space="preserve">Orchis coriophora </t>
  </si>
  <si>
    <t xml:space="preserve">Orchis mascula </t>
  </si>
  <si>
    <t xml:space="preserve">Orchis militaris </t>
  </si>
  <si>
    <t xml:space="preserve">Orchis morio </t>
  </si>
  <si>
    <t xml:space="preserve">Orchis purpurea </t>
  </si>
  <si>
    <t xml:space="preserve">Orchis tridentata </t>
  </si>
  <si>
    <t xml:space="preserve">Orchis ustulata </t>
  </si>
  <si>
    <t xml:space="preserve">Origanum vulgare </t>
  </si>
  <si>
    <t xml:space="preserve">Orlaya grandiflora </t>
  </si>
  <si>
    <t xml:space="preserve">Ornithopus perpusillus </t>
  </si>
  <si>
    <t xml:space="preserve">Orobanche alba </t>
  </si>
  <si>
    <t xml:space="preserve">Orobanche arenaria </t>
  </si>
  <si>
    <t xml:space="preserve">Orobanche caryophyllacea </t>
  </si>
  <si>
    <t xml:space="preserve">Orobanche hederae </t>
  </si>
  <si>
    <t xml:space="preserve">Orobanche purpurea </t>
  </si>
  <si>
    <t xml:space="preserve">Orobanche ramosa </t>
  </si>
  <si>
    <t xml:space="preserve">Orobanche rapum-genistae </t>
  </si>
  <si>
    <t xml:space="preserve">Orthilia secunda </t>
  </si>
  <si>
    <t xml:space="preserve">Osmunda regalis </t>
  </si>
  <si>
    <t xml:space="preserve">Oxalis acetosella </t>
  </si>
  <si>
    <t xml:space="preserve">Papaver argemone </t>
  </si>
  <si>
    <t xml:space="preserve">Papaver dubium </t>
  </si>
  <si>
    <t xml:space="preserve">Papaver rhoeas </t>
  </si>
  <si>
    <t xml:space="preserve">Parietaria judaica </t>
  </si>
  <si>
    <t xml:space="preserve">Paris quadrifolia </t>
  </si>
  <si>
    <t xml:space="preserve">Parnassia palustris </t>
  </si>
  <si>
    <t xml:space="preserve">Pastinaca sativa subsp. sativa </t>
  </si>
  <si>
    <t xml:space="preserve">Pedicularis palustris </t>
  </si>
  <si>
    <t xml:space="preserve">Pedicularis sylvatica </t>
  </si>
  <si>
    <t xml:space="preserve">Peplis portula </t>
  </si>
  <si>
    <t xml:space="preserve">Persicaria amphibia </t>
  </si>
  <si>
    <t xml:space="preserve">Persicaria hydropiper </t>
  </si>
  <si>
    <t xml:space="preserve">Persicaria lapathifolia subsp. brittingeri </t>
  </si>
  <si>
    <t xml:space="preserve">Persicaria maculosa </t>
  </si>
  <si>
    <t xml:space="preserve">Persicaria minor </t>
  </si>
  <si>
    <t xml:space="preserve">Persicaria mitis </t>
  </si>
  <si>
    <t xml:space="preserve">Petasites albus </t>
  </si>
  <si>
    <t xml:space="preserve">Petasites hybridus </t>
  </si>
  <si>
    <t xml:space="preserve">Petrorhagia prolifera </t>
  </si>
  <si>
    <t xml:space="preserve">Peucedanum officinale </t>
  </si>
  <si>
    <t xml:space="preserve">Peucedanum oreoselinum </t>
  </si>
  <si>
    <t xml:space="preserve">Phegopteris connectilis </t>
  </si>
  <si>
    <t xml:space="preserve">Phleum nodosum </t>
  </si>
  <si>
    <t xml:space="preserve">Phleum paniculatum </t>
  </si>
  <si>
    <t xml:space="preserve">Phleum phleoides </t>
  </si>
  <si>
    <t xml:space="preserve">Phleum pratense </t>
  </si>
  <si>
    <t xml:space="preserve">Phragmites australis </t>
  </si>
  <si>
    <t xml:space="preserve">Phyteuma nigrum </t>
  </si>
  <si>
    <t xml:space="preserve">Phyteuma orbiculare </t>
  </si>
  <si>
    <t xml:space="preserve">Phyteuma spicatum </t>
  </si>
  <si>
    <t xml:space="preserve">Picris hieracioides </t>
  </si>
  <si>
    <t xml:space="preserve">Pimpinella major </t>
  </si>
  <si>
    <t xml:space="preserve">Pimpinella saxifraga </t>
  </si>
  <si>
    <t xml:space="preserve">Plantago lanceolata </t>
  </si>
  <si>
    <t xml:space="preserve">Plantago major subsp. major </t>
  </si>
  <si>
    <t xml:space="preserve">Plantago media </t>
  </si>
  <si>
    <t xml:space="preserve">Plantago uliginosa </t>
  </si>
  <si>
    <t xml:space="preserve">Platanthera chlorantha </t>
  </si>
  <si>
    <t xml:space="preserve">Poa annua </t>
  </si>
  <si>
    <t xml:space="preserve">Poa bulbosa </t>
  </si>
  <si>
    <t xml:space="preserve">Poa chaixii </t>
  </si>
  <si>
    <t xml:space="preserve">Poa compressa </t>
  </si>
  <si>
    <t xml:space="preserve">Poa humilis </t>
  </si>
  <si>
    <t xml:space="preserve">Poa nemoralis </t>
  </si>
  <si>
    <t xml:space="preserve">Poa palustris </t>
  </si>
  <si>
    <t xml:space="preserve">Poa pratensis </t>
  </si>
  <si>
    <t xml:space="preserve">Poa remota </t>
  </si>
  <si>
    <t xml:space="preserve">Poa supina </t>
  </si>
  <si>
    <t xml:space="preserve">Poa trivialis </t>
  </si>
  <si>
    <t xml:space="preserve">Polemonium caeruleum </t>
  </si>
  <si>
    <t xml:space="preserve">Polycnemum arvense </t>
  </si>
  <si>
    <t xml:space="preserve">Polygala amarella </t>
  </si>
  <si>
    <t xml:space="preserve">Polygala comosa </t>
  </si>
  <si>
    <t xml:space="preserve">Polygala serpyllifolia </t>
  </si>
  <si>
    <t xml:space="preserve">Polygala vulgaris subsp. oxyptera </t>
  </si>
  <si>
    <t xml:space="preserve">Polygala vulgaris subsp. vulgaris </t>
  </si>
  <si>
    <t xml:space="preserve">Polygonatum multiflorum </t>
  </si>
  <si>
    <t xml:space="preserve">Polygonatum odoratum </t>
  </si>
  <si>
    <t xml:space="preserve">Polygonatum verticillatum </t>
  </si>
  <si>
    <t xml:space="preserve">Polygonum arenastrum </t>
  </si>
  <si>
    <t xml:space="preserve">Polygonum aviculare </t>
  </si>
  <si>
    <t xml:space="preserve">Polypodium interjectum </t>
  </si>
  <si>
    <t xml:space="preserve">Polypodium vulgare </t>
  </si>
  <si>
    <t xml:space="preserve">Polystichum aculeatum </t>
  </si>
  <si>
    <t xml:space="preserve">Populus alba </t>
  </si>
  <si>
    <t xml:space="preserve">Populus nigra </t>
  </si>
  <si>
    <t xml:space="preserve">Populus tremula </t>
  </si>
  <si>
    <t xml:space="preserve">Potamogeton acutifolius </t>
  </si>
  <si>
    <t xml:space="preserve">Potamogeton alpinus </t>
  </si>
  <si>
    <t xml:space="preserve">Potamogeton berchtoldii </t>
  </si>
  <si>
    <t xml:space="preserve">Potamogeton crispus </t>
  </si>
  <si>
    <t xml:space="preserve">Potamogeton lucens </t>
  </si>
  <si>
    <t xml:space="preserve">Potamogeton natans </t>
  </si>
  <si>
    <t xml:space="preserve">Potamogeton nodosus </t>
  </si>
  <si>
    <t xml:space="preserve">Potamogeton obtusifolius </t>
  </si>
  <si>
    <t xml:space="preserve">Potamogeton pectinatus </t>
  </si>
  <si>
    <t xml:space="preserve">Potamogeton perfoliatus </t>
  </si>
  <si>
    <t xml:space="preserve">Potamogeton polygonifolius </t>
  </si>
  <si>
    <t xml:space="preserve">Potamogeton pusillus </t>
  </si>
  <si>
    <t xml:space="preserve">Potamogeton trichoides </t>
  </si>
  <si>
    <t xml:space="preserve">Potentilla anglica </t>
  </si>
  <si>
    <t xml:space="preserve">Potentilla anserina </t>
  </si>
  <si>
    <t xml:space="preserve">Potentilla argentea </t>
  </si>
  <si>
    <t xml:space="preserve">Potentilla erecta </t>
  </si>
  <si>
    <t xml:space="preserve">Potentilla inclinata </t>
  </si>
  <si>
    <t xml:space="preserve">Potentilla micrantha </t>
  </si>
  <si>
    <t xml:space="preserve">Potentilla reptans </t>
  </si>
  <si>
    <t xml:space="preserve">Potentilla sterilis </t>
  </si>
  <si>
    <t xml:space="preserve">Potentilla supina </t>
  </si>
  <si>
    <t xml:space="preserve">Prenanthes purpurea </t>
  </si>
  <si>
    <t xml:space="preserve">Primula elatior </t>
  </si>
  <si>
    <t xml:space="preserve">Prunella grandiflora </t>
  </si>
  <si>
    <t xml:space="preserve">Prunella laciniata </t>
  </si>
  <si>
    <t xml:space="preserve">Prunella vulgaris </t>
  </si>
  <si>
    <t xml:space="preserve">Prunus avium </t>
  </si>
  <si>
    <t xml:space="preserve">Prunus mahaleb </t>
  </si>
  <si>
    <t xml:space="preserve">Prunus padus subsp. padus </t>
  </si>
  <si>
    <t xml:space="preserve">Pseudorchis albida </t>
  </si>
  <si>
    <t xml:space="preserve">Pulicaria dysenterica </t>
  </si>
  <si>
    <t xml:space="preserve">Pulicaria vulgaris </t>
  </si>
  <si>
    <t xml:space="preserve">Pulmonaria montana </t>
  </si>
  <si>
    <t xml:space="preserve">Pulmonaria obscura </t>
  </si>
  <si>
    <t xml:space="preserve">Pulsatilla vulgaris </t>
  </si>
  <si>
    <t xml:space="preserve">Pyrola chlorantha </t>
  </si>
  <si>
    <t xml:space="preserve">Pyrola media </t>
  </si>
  <si>
    <t xml:space="preserve">Pyrola minor </t>
  </si>
  <si>
    <t xml:space="preserve">Pyrola rotundifolia </t>
  </si>
  <si>
    <t xml:space="preserve">Pyrus pyraster </t>
  </si>
  <si>
    <t xml:space="preserve">Quercus ×calvescens </t>
  </si>
  <si>
    <t xml:space="preserve">Quercus petraea </t>
  </si>
  <si>
    <t xml:space="preserve">Quercus robur </t>
  </si>
  <si>
    <t xml:space="preserve">Radiola linoides </t>
  </si>
  <si>
    <t xml:space="preserve">Ranunculus aquatilis </t>
  </si>
  <si>
    <t xml:space="preserve">Ranunculus arvensis </t>
  </si>
  <si>
    <t xml:space="preserve">Ranunculus bulbosus </t>
  </si>
  <si>
    <t xml:space="preserve">Ranunculus circinatus </t>
  </si>
  <si>
    <t xml:space="preserve">Ranunculus flammula </t>
  </si>
  <si>
    <t xml:space="preserve">Ranunculus fluitans </t>
  </si>
  <si>
    <t xml:space="preserve">Ranunculus hederaceus </t>
  </si>
  <si>
    <t xml:space="preserve">Ranunculus lanuginosus </t>
  </si>
  <si>
    <t xml:space="preserve">Ranunculus peltatus </t>
  </si>
  <si>
    <t xml:space="preserve">Ranunculus penicillatus </t>
  </si>
  <si>
    <t xml:space="preserve">Ranunculus platanifolius </t>
  </si>
  <si>
    <t xml:space="preserve">Ranunculus polyanthemos subsp. nemorosus </t>
  </si>
  <si>
    <t xml:space="preserve">Ranunculus polyanthemos subsp. polyanthemoides </t>
  </si>
  <si>
    <t xml:space="preserve">Ranunculus polyanthemos subsp. serpens </t>
  </si>
  <si>
    <t xml:space="preserve">Ranunculus repens </t>
  </si>
  <si>
    <t xml:space="preserve">Ranunculus sardous </t>
  </si>
  <si>
    <t xml:space="preserve">Ranunculus sceleratus </t>
  </si>
  <si>
    <t xml:space="preserve">Ranunculus trichophyllus </t>
  </si>
  <si>
    <t xml:space="preserve">Raphanus raphanistrum </t>
  </si>
  <si>
    <t xml:space="preserve">Reseda lutea </t>
  </si>
  <si>
    <t xml:space="preserve">Reseda luteola </t>
  </si>
  <si>
    <t xml:space="preserve">Rhamnus cathartica </t>
  </si>
  <si>
    <t xml:space="preserve">Rhinanthus alectorolophus </t>
  </si>
  <si>
    <t xml:space="preserve">Rhinanthus glacialis </t>
  </si>
  <si>
    <t xml:space="preserve">Rhinanthus minor </t>
  </si>
  <si>
    <t xml:space="preserve">Rhinanthus serotinus </t>
  </si>
  <si>
    <t xml:space="preserve">Rhynchospora alba </t>
  </si>
  <si>
    <t xml:space="preserve">Rhynchospora fusca </t>
  </si>
  <si>
    <t xml:space="preserve">Ribes alpinum </t>
  </si>
  <si>
    <t xml:space="preserve">Ribes nigrum </t>
  </si>
  <si>
    <t xml:space="preserve">Ribes rubrum </t>
  </si>
  <si>
    <t xml:space="preserve">Ribes uva-crispa </t>
  </si>
  <si>
    <t xml:space="preserve">Rorippa amphibia </t>
  </si>
  <si>
    <t xml:space="preserve">Rorippa palustris </t>
  </si>
  <si>
    <t xml:space="preserve">Rorippa sylvestris </t>
  </si>
  <si>
    <t xml:space="preserve">Rosa agrestis </t>
  </si>
  <si>
    <t xml:space="preserve">Rosa arvensis </t>
  </si>
  <si>
    <t xml:space="preserve">Rosa balsamica </t>
  </si>
  <si>
    <t xml:space="preserve">Rosa caesia </t>
  </si>
  <si>
    <t xml:space="preserve">Rosa canina </t>
  </si>
  <si>
    <t xml:space="preserve">Rosa corymbifera </t>
  </si>
  <si>
    <t xml:space="preserve">Rosa dumalis </t>
  </si>
  <si>
    <t xml:space="preserve">Rosa elliptica </t>
  </si>
  <si>
    <t xml:space="preserve">Rosa gallica </t>
  </si>
  <si>
    <t xml:space="preserve">Rosa marginata </t>
  </si>
  <si>
    <t xml:space="preserve">Rosa micrantha </t>
  </si>
  <si>
    <t xml:space="preserve">Rosa rubiginosa </t>
  </si>
  <si>
    <t xml:space="preserve">Rosa spinosissima </t>
  </si>
  <si>
    <t xml:space="preserve">Rosa subcanina </t>
  </si>
  <si>
    <t xml:space="preserve">Rosa subcollina </t>
  </si>
  <si>
    <t xml:space="preserve">Rosa tomentosa </t>
  </si>
  <si>
    <t xml:space="preserve">Rubus amiantinus </t>
  </si>
  <si>
    <t xml:space="preserve">Rubus amphimalacus </t>
  </si>
  <si>
    <t xml:space="preserve">Rubus apricus </t>
  </si>
  <si>
    <t xml:space="preserve">Rubus arduennensis </t>
  </si>
  <si>
    <t xml:space="preserve">Rubus baruthicus </t>
  </si>
  <si>
    <t xml:space="preserve">Rubus bifrons </t>
  </si>
  <si>
    <t xml:space="preserve">Rubus bonus-henricus </t>
  </si>
  <si>
    <t xml:space="preserve">Rubus caesius </t>
  </si>
  <si>
    <t xml:space="preserve">Rubus camptostachys </t>
  </si>
  <si>
    <t xml:space="preserve">Rubus canescens </t>
  </si>
  <si>
    <t xml:space="preserve">Rubus conspicuus </t>
  </si>
  <si>
    <t xml:space="preserve">Rubus constrictus </t>
  </si>
  <si>
    <t xml:space="preserve">Rubus cuspidatus </t>
  </si>
  <si>
    <t xml:space="preserve">Rubus distractus </t>
  </si>
  <si>
    <t xml:space="preserve">Rubus divaricatus </t>
  </si>
  <si>
    <t xml:space="preserve">Rubus eifeliensis </t>
  </si>
  <si>
    <t xml:space="preserve">Rubus elegantispinosus </t>
  </si>
  <si>
    <t xml:space="preserve">Rubus flexuosus </t>
  </si>
  <si>
    <t xml:space="preserve">Rubus franconicus </t>
  </si>
  <si>
    <t xml:space="preserve">Rubus fuscus </t>
  </si>
  <si>
    <t xml:space="preserve">Rubus geniculatus </t>
  </si>
  <si>
    <t xml:space="preserve">Rubus goniophorus </t>
  </si>
  <si>
    <t xml:space="preserve">Rubus gracilis </t>
  </si>
  <si>
    <t xml:space="preserve">Rubus gratus </t>
  </si>
  <si>
    <t xml:space="preserve">Rubus hadracanthos </t>
  </si>
  <si>
    <t xml:space="preserve">Rubus hassicus </t>
  </si>
  <si>
    <t xml:space="preserve">Rubus hilsianus </t>
  </si>
  <si>
    <t xml:space="preserve">Rubus hirtifolius </t>
  </si>
  <si>
    <t xml:space="preserve">Rubus hostilis </t>
  </si>
  <si>
    <t xml:space="preserve">Rubus idaeus </t>
  </si>
  <si>
    <t xml:space="preserve">Rubus ignoratus </t>
  </si>
  <si>
    <t xml:space="preserve">Rubus infestus </t>
  </si>
  <si>
    <t xml:space="preserve">Rubus langei </t>
  </si>
  <si>
    <t xml:space="preserve">Rubus lividus </t>
  </si>
  <si>
    <t xml:space="preserve">Rubus loehrii </t>
  </si>
  <si>
    <t xml:space="preserve">Rubus macer </t>
  </si>
  <si>
    <t xml:space="preserve">Rubus macrodontus </t>
  </si>
  <si>
    <t xml:space="preserve">Rubus macrophyllus </t>
  </si>
  <si>
    <t xml:space="preserve">Rubus montanus </t>
  </si>
  <si>
    <t xml:space="preserve">Rubus mucronulatus </t>
  </si>
  <si>
    <t xml:space="preserve">Rubus nessensis </t>
  </si>
  <si>
    <t xml:space="preserve">Rubus omalodontus </t>
  </si>
  <si>
    <t xml:space="preserve">Rubus oreades </t>
  </si>
  <si>
    <t xml:space="preserve">Rubus orthostachyoides </t>
  </si>
  <si>
    <t xml:space="preserve">Rubus orthostachys </t>
  </si>
  <si>
    <t xml:space="preserve">Rubus pallidus </t>
  </si>
  <si>
    <t xml:space="preserve">Rubus pannosus </t>
  </si>
  <si>
    <t xml:space="preserve">Rubus pedemontanus </t>
  </si>
  <si>
    <t xml:space="preserve">Rubus placidus </t>
  </si>
  <si>
    <t xml:space="preserve">Rubus platyacanthus </t>
  </si>
  <si>
    <t xml:space="preserve">Rubus plicatus </t>
  </si>
  <si>
    <t xml:space="preserve">Rubus pseudargenteus </t>
  </si>
  <si>
    <t xml:space="preserve">Rubus radula </t>
  </si>
  <si>
    <t xml:space="preserve">Rubus raduloides </t>
  </si>
  <si>
    <t xml:space="preserve">Rubus rudis </t>
  </si>
  <si>
    <t xml:space="preserve">Rubus saxicola </t>
  </si>
  <si>
    <t xml:space="preserve">Rubus schleicheri </t>
  </si>
  <si>
    <t xml:space="preserve">Rubus schlickumii </t>
  </si>
  <si>
    <t xml:space="preserve">Rubus schnedleri </t>
  </si>
  <si>
    <t xml:space="preserve">Rubus sciocharis </t>
  </si>
  <si>
    <t xml:space="preserve">Rubus scissoides </t>
  </si>
  <si>
    <t xml:space="preserve">Rubus scissus </t>
  </si>
  <si>
    <t xml:space="preserve">Rubus sprengelii </t>
  </si>
  <si>
    <t xml:space="preserve">Rubus sulcatus </t>
  </si>
  <si>
    <t xml:space="preserve">Rubus tauni </t>
  </si>
  <si>
    <t xml:space="preserve">Rubus tereticaulis </t>
  </si>
  <si>
    <t xml:space="preserve">Rubus tiliaster </t>
  </si>
  <si>
    <t xml:space="preserve">Rubus transvestitus </t>
  </si>
  <si>
    <t xml:space="preserve">Rubus vestitus </t>
  </si>
  <si>
    <t xml:space="preserve">Rubus vulgaris </t>
  </si>
  <si>
    <t xml:space="preserve">Rubus walteri </t>
  </si>
  <si>
    <t xml:space="preserve">Rubus wessbergii </t>
  </si>
  <si>
    <t xml:space="preserve">Rumex ×pratensis </t>
  </si>
  <si>
    <t xml:space="preserve">Rumex acetosa </t>
  </si>
  <si>
    <t xml:space="preserve">Rumex aquaticus </t>
  </si>
  <si>
    <t xml:space="preserve">Rumex conglomeratus </t>
  </si>
  <si>
    <t xml:space="preserve">Rumex crispus </t>
  </si>
  <si>
    <t xml:space="preserve">Rumex hydrolapathum </t>
  </si>
  <si>
    <t xml:space="preserve">Rumex maritimus </t>
  </si>
  <si>
    <t xml:space="preserve">Rumex obtusifolius subsp. obtusifolius </t>
  </si>
  <si>
    <t xml:space="preserve">Rumex palustris </t>
  </si>
  <si>
    <t xml:space="preserve">Rumex sanguineus </t>
  </si>
  <si>
    <t xml:space="preserve">Rumex scutatus </t>
  </si>
  <si>
    <t xml:space="preserve">Rumex thyrsiflorus </t>
  </si>
  <si>
    <t xml:space="preserve">Sagina apetala </t>
  </si>
  <si>
    <t xml:space="preserve">Sagina nodosa </t>
  </si>
  <si>
    <t xml:space="preserve">Sagina procumbens </t>
  </si>
  <si>
    <t xml:space="preserve">Sagittaria sagittifolia </t>
  </si>
  <si>
    <t xml:space="preserve">Salix ×multinervis </t>
  </si>
  <si>
    <t xml:space="preserve">Salix ×rubra </t>
  </si>
  <si>
    <t xml:space="preserve">Salix alba </t>
  </si>
  <si>
    <t xml:space="preserve">Salix aurita </t>
  </si>
  <si>
    <t xml:space="preserve">Salix caprea </t>
  </si>
  <si>
    <t xml:space="preserve">Salix cinerea </t>
  </si>
  <si>
    <t xml:space="preserve">Salix fragilis </t>
  </si>
  <si>
    <t xml:space="preserve">Salix purpurea </t>
  </si>
  <si>
    <t xml:space="preserve">Salix repens </t>
  </si>
  <si>
    <t xml:space="preserve">Salix triandra </t>
  </si>
  <si>
    <t xml:space="preserve">Salix viminalis </t>
  </si>
  <si>
    <t xml:space="preserve">Salvia pratensis </t>
  </si>
  <si>
    <t xml:space="preserve">Sambucus ebulus </t>
  </si>
  <si>
    <t xml:space="preserve">Sambucus nigra </t>
  </si>
  <si>
    <t xml:space="preserve">Sambucus racemosa </t>
  </si>
  <si>
    <t xml:space="preserve">Samolus valerandi </t>
  </si>
  <si>
    <t xml:space="preserve">Sanguisorba minor subsp. minor </t>
  </si>
  <si>
    <t xml:space="preserve">Sanguisorba officinalis </t>
  </si>
  <si>
    <t xml:space="preserve">Sanicula europaea </t>
  </si>
  <si>
    <t xml:space="preserve">Saponaria officinalis </t>
  </si>
  <si>
    <t xml:space="preserve">Saxifraga granulata </t>
  </si>
  <si>
    <t xml:space="preserve">Saxifraga rosacea subsp. rosacea </t>
  </si>
  <si>
    <t xml:space="preserve">Saxifraga rosacea subsp. sponhemica </t>
  </si>
  <si>
    <t xml:space="preserve">Saxifraga tridactylites </t>
  </si>
  <si>
    <t xml:space="preserve">Scabiosa columbaria </t>
  </si>
  <si>
    <t xml:space="preserve">Scandix pecten-veneris </t>
  </si>
  <si>
    <t xml:space="preserve">Schoenoplectus lacustris </t>
  </si>
  <si>
    <t xml:space="preserve">Schoenoplectus tabernaemontani </t>
  </si>
  <si>
    <t xml:space="preserve">Scilla bifolia </t>
  </si>
  <si>
    <t xml:space="preserve">Scirpus sylvaticus </t>
  </si>
  <si>
    <t xml:space="preserve">Scleranthus annuus </t>
  </si>
  <si>
    <t xml:space="preserve">Scleranthus perennis </t>
  </si>
  <si>
    <t xml:space="preserve">Scleranthus polycarpos </t>
  </si>
  <si>
    <t xml:space="preserve">Scleranthus verticillatus </t>
  </si>
  <si>
    <t xml:space="preserve">Scorzonera laciniata </t>
  </si>
  <si>
    <t xml:space="preserve">Scorzoneroides autumnalis subsp. autumnalis </t>
  </si>
  <si>
    <t xml:space="preserve">Scrophularia auriculata </t>
  </si>
  <si>
    <t xml:space="preserve">Scrophularia nodosa </t>
  </si>
  <si>
    <t xml:space="preserve">Scrophularia umbrosa </t>
  </si>
  <si>
    <t xml:space="preserve">Scutellaria galericulata </t>
  </si>
  <si>
    <t xml:space="preserve">Scutellaria minor </t>
  </si>
  <si>
    <t xml:space="preserve">Securigera varia </t>
  </si>
  <si>
    <t xml:space="preserve">Sedum acre </t>
  </si>
  <si>
    <t xml:space="preserve">Sedum album </t>
  </si>
  <si>
    <t xml:space="preserve">Sedum rupestre </t>
  </si>
  <si>
    <t xml:space="preserve">Sedum sexangulare </t>
  </si>
  <si>
    <t xml:space="preserve">Sedum villosum </t>
  </si>
  <si>
    <t xml:space="preserve">Selinum carvifolia </t>
  </si>
  <si>
    <t xml:space="preserve">Senecio aquaticus </t>
  </si>
  <si>
    <t xml:space="preserve">Senecio erucifolius </t>
  </si>
  <si>
    <t xml:space="preserve">Senecio hercynicus </t>
  </si>
  <si>
    <t xml:space="preserve">Senecio jacobaea </t>
  </si>
  <si>
    <t xml:space="preserve">Senecio ovatus </t>
  </si>
  <si>
    <t xml:space="preserve">Senecio sylvaticus </t>
  </si>
  <si>
    <t xml:space="preserve">Senecio viscosus </t>
  </si>
  <si>
    <t xml:space="preserve">Senecio vulgaris </t>
  </si>
  <si>
    <t xml:space="preserve">Serratula tinctoria </t>
  </si>
  <si>
    <t xml:space="preserve">Sesleria caerulea </t>
  </si>
  <si>
    <t xml:space="preserve">Setaria pumila </t>
  </si>
  <si>
    <t xml:space="preserve">Setaria verticillata </t>
  </si>
  <si>
    <t xml:space="preserve">Setaria verticilliformis </t>
  </si>
  <si>
    <t xml:space="preserve">Sherardia arvensis </t>
  </si>
  <si>
    <t xml:space="preserve">Silaum silaus </t>
  </si>
  <si>
    <t xml:space="preserve">Silene dioica </t>
  </si>
  <si>
    <t xml:space="preserve">Silene latifolia subsp. alba </t>
  </si>
  <si>
    <t xml:space="preserve">Silene noctiflora </t>
  </si>
  <si>
    <t xml:space="preserve">Silene nutans </t>
  </si>
  <si>
    <t xml:space="preserve">Silene vulgaris </t>
  </si>
  <si>
    <t xml:space="preserve">Sinapis arvensis </t>
  </si>
  <si>
    <t xml:space="preserve">Sisymbrium officinale </t>
  </si>
  <si>
    <t xml:space="preserve">Sium latifolium </t>
  </si>
  <si>
    <t xml:space="preserve">Solanum dulcamara </t>
  </si>
  <si>
    <t xml:space="preserve">Solanum nigrum </t>
  </si>
  <si>
    <t xml:space="preserve">Sonchus asper </t>
  </si>
  <si>
    <t xml:space="preserve">Sonchus oleraceus </t>
  </si>
  <si>
    <t xml:space="preserve">Sorbus aria </t>
  </si>
  <si>
    <t xml:space="preserve">Sorbus torminalis </t>
  </si>
  <si>
    <t xml:space="preserve">Sparganium emersum </t>
  </si>
  <si>
    <t xml:space="preserve">Sparganium erectum subsp. neglectum </t>
  </si>
  <si>
    <t xml:space="preserve">Spergula arvensis </t>
  </si>
  <si>
    <t xml:space="preserve">Spergula pentandra </t>
  </si>
  <si>
    <t xml:space="preserve">Spergularia rubra </t>
  </si>
  <si>
    <t xml:space="preserve">Spergularia segetalis </t>
  </si>
  <si>
    <t xml:space="preserve">Spiranthes spiralis </t>
  </si>
  <si>
    <t xml:space="preserve">Spirodela polyrhiza </t>
  </si>
  <si>
    <t xml:space="preserve">Stachys alpina </t>
  </si>
  <si>
    <t xml:space="preserve">Stachys annua </t>
  </si>
  <si>
    <t xml:space="preserve">Stachys arvensis </t>
  </si>
  <si>
    <t xml:space="preserve">Stachys germanica </t>
  </si>
  <si>
    <t xml:space="preserve">Stachys palustris </t>
  </si>
  <si>
    <t xml:space="preserve">Stachys recta </t>
  </si>
  <si>
    <t xml:space="preserve">Stachys sylvatica </t>
  </si>
  <si>
    <t xml:space="preserve">Stellaria alsine </t>
  </si>
  <si>
    <t xml:space="preserve">Stellaria aquatica </t>
  </si>
  <si>
    <t xml:space="preserve">Stellaria graminea </t>
  </si>
  <si>
    <t xml:space="preserve">Stellaria holostea </t>
  </si>
  <si>
    <t xml:space="preserve">Stellaria media </t>
  </si>
  <si>
    <t xml:space="preserve">Stellaria nemorum </t>
  </si>
  <si>
    <t xml:space="preserve">Stellaria palustris </t>
  </si>
  <si>
    <t xml:space="preserve">Stipa capillata </t>
  </si>
  <si>
    <t xml:space="preserve">Stipa pennata </t>
  </si>
  <si>
    <t xml:space="preserve">Succisa pratensis </t>
  </si>
  <si>
    <t xml:space="preserve">Tanacetum corymbosum </t>
  </si>
  <si>
    <t xml:space="preserve">Tanacetum vulgare </t>
  </si>
  <si>
    <t xml:space="preserve">Taraxacum sectio Celtica </t>
  </si>
  <si>
    <t xml:space="preserve">Taraxacum sectio Erythrosperma </t>
  </si>
  <si>
    <t xml:space="preserve">Taraxacum sectio Hamata </t>
  </si>
  <si>
    <t xml:space="preserve">Taraxacum sectio Ruderalia </t>
  </si>
  <si>
    <t xml:space="preserve">Teesdalia nudicaulis </t>
  </si>
  <si>
    <t xml:space="preserve">Tephroseris helenitis </t>
  </si>
  <si>
    <t xml:space="preserve">Teucrium botrys </t>
  </si>
  <si>
    <t xml:space="preserve">Teucrium scordium </t>
  </si>
  <si>
    <t xml:space="preserve">Teucrium scorodonia </t>
  </si>
  <si>
    <t xml:space="preserve">Thalictrum flavum </t>
  </si>
  <si>
    <t xml:space="preserve">Thelypteris palustris </t>
  </si>
  <si>
    <t xml:space="preserve">Thesium alpinum </t>
  </si>
  <si>
    <t xml:space="preserve">Thesium linophyllon </t>
  </si>
  <si>
    <t xml:space="preserve">Thesium pyrenaicum </t>
  </si>
  <si>
    <t xml:space="preserve">Thlaspi arvense </t>
  </si>
  <si>
    <t xml:space="preserve">Thymelaea passerina </t>
  </si>
  <si>
    <t xml:space="preserve">Thymus praecox subsp. clivorum </t>
  </si>
  <si>
    <t xml:space="preserve">Thymus praecox subsp. praecox </t>
  </si>
  <si>
    <t xml:space="preserve">Thymus pulegioides subsp. pulegioides </t>
  </si>
  <si>
    <t xml:space="preserve">Tilia cordata </t>
  </si>
  <si>
    <t xml:space="preserve">Tilia platyphyllos </t>
  </si>
  <si>
    <t xml:space="preserve">Torilis arvensis subsp. recta </t>
  </si>
  <si>
    <t xml:space="preserve">Torilis japonica </t>
  </si>
  <si>
    <t xml:space="preserve">Tragopogon dubius </t>
  </si>
  <si>
    <t xml:space="preserve">Tragopogon pratensis </t>
  </si>
  <si>
    <t xml:space="preserve">Trientalis europaea </t>
  </si>
  <si>
    <t xml:space="preserve">Trifolium alpestre </t>
  </si>
  <si>
    <t xml:space="preserve">Trifolium arvense </t>
  </si>
  <si>
    <t xml:space="preserve">Trifolium aureum </t>
  </si>
  <si>
    <t xml:space="preserve">Trifolium campestre </t>
  </si>
  <si>
    <t xml:space="preserve">Trifolium dubium </t>
  </si>
  <si>
    <t xml:space="preserve">Trifolium medium </t>
  </si>
  <si>
    <t xml:space="preserve">Trifolium montanum </t>
  </si>
  <si>
    <t xml:space="preserve">Trifolium ochroleucon </t>
  </si>
  <si>
    <t xml:space="preserve">Trifolium pratense </t>
  </si>
  <si>
    <t xml:space="preserve">Trifolium repens </t>
  </si>
  <si>
    <t xml:space="preserve">Trifolium rubens </t>
  </si>
  <si>
    <t xml:space="preserve">Trifolium spadiceum </t>
  </si>
  <si>
    <t xml:space="preserve">Trifolium striatum </t>
  </si>
  <si>
    <t xml:space="preserve">Triglochin maritima </t>
  </si>
  <si>
    <t xml:space="preserve">Triglochin palustris </t>
  </si>
  <si>
    <t xml:space="preserve">Trisetum flavescens </t>
  </si>
  <si>
    <t xml:space="preserve">Trollius europaeus </t>
  </si>
  <si>
    <t xml:space="preserve">Turritis glabra </t>
  </si>
  <si>
    <t xml:space="preserve">Tussilago farfara </t>
  </si>
  <si>
    <t xml:space="preserve">Typha angustifolia </t>
  </si>
  <si>
    <t xml:space="preserve">Typha latifolia </t>
  </si>
  <si>
    <t xml:space="preserve">Ulmus glabra </t>
  </si>
  <si>
    <t xml:space="preserve">Ulmus laevis </t>
  </si>
  <si>
    <t xml:space="preserve">Ulmus minor </t>
  </si>
  <si>
    <t xml:space="preserve">Urtica urens </t>
  </si>
  <si>
    <t xml:space="preserve">Utricularia australis </t>
  </si>
  <si>
    <t xml:space="preserve">Vaccaria hispanica </t>
  </si>
  <si>
    <t xml:space="preserve">Vaccinium myrtillus </t>
  </si>
  <si>
    <t xml:space="preserve">Vaccinium oxycoccos </t>
  </si>
  <si>
    <t xml:space="preserve">Vaccinium uliginosum </t>
  </si>
  <si>
    <t xml:space="preserve">Vaccinium vitis-idaea </t>
  </si>
  <si>
    <t xml:space="preserve">Valeriana dioica </t>
  </si>
  <si>
    <t xml:space="preserve">Valeriana officinalis </t>
  </si>
  <si>
    <t xml:space="preserve">Valerianella carinata </t>
  </si>
  <si>
    <t xml:space="preserve">Valerianella dentata </t>
  </si>
  <si>
    <t xml:space="preserve">Valerianella locusta </t>
  </si>
  <si>
    <t xml:space="preserve">Valerianella rimosa </t>
  </si>
  <si>
    <t xml:space="preserve">Ventenata dubia </t>
  </si>
  <si>
    <t xml:space="preserve">Verbascum densiflorum </t>
  </si>
  <si>
    <t xml:space="preserve">Verbascum lychnitis </t>
  </si>
  <si>
    <t xml:space="preserve">Verbascum nigrum </t>
  </si>
  <si>
    <t xml:space="preserve">Verbascum thapsus </t>
  </si>
  <si>
    <t xml:space="preserve">Verbena officinalis </t>
  </si>
  <si>
    <t xml:space="preserve">Veronica agrestis </t>
  </si>
  <si>
    <t xml:space="preserve">Veronica anagallis-aquatica </t>
  </si>
  <si>
    <t xml:space="preserve">Veronica arvensis </t>
  </si>
  <si>
    <t xml:space="preserve">Veronica beccabunga </t>
  </si>
  <si>
    <t xml:space="preserve">Veronica chamaedrys </t>
  </si>
  <si>
    <t xml:space="preserve">Veronica hederifolia </t>
  </si>
  <si>
    <t xml:space="preserve">Veronica maritima </t>
  </si>
  <si>
    <t xml:space="preserve">Veronica montana </t>
  </si>
  <si>
    <t xml:space="preserve">Veronica officinalis </t>
  </si>
  <si>
    <t xml:space="preserve">Veronica opaca </t>
  </si>
  <si>
    <t xml:space="preserve">Veronica polita </t>
  </si>
  <si>
    <t xml:space="preserve">Veronica praecox </t>
  </si>
  <si>
    <t xml:space="preserve">Veronica scutellata </t>
  </si>
  <si>
    <t xml:space="preserve">Veronica serpyllifolia </t>
  </si>
  <si>
    <t xml:space="preserve">Veronica sublobata </t>
  </si>
  <si>
    <t xml:space="preserve">Veronica teucrium </t>
  </si>
  <si>
    <t xml:space="preserve">Veronica triphyllos </t>
  </si>
  <si>
    <t xml:space="preserve">Veronica verna </t>
  </si>
  <si>
    <t xml:space="preserve">Viburnum lantana </t>
  </si>
  <si>
    <t xml:space="preserve">Viburnum opulus </t>
  </si>
  <si>
    <t xml:space="preserve">Vicia cracca </t>
  </si>
  <si>
    <t xml:space="preserve">Vicia hirsuta </t>
  </si>
  <si>
    <t xml:space="preserve">Vicia lathyroides </t>
  </si>
  <si>
    <t xml:space="preserve">Vicia pisiformis </t>
  </si>
  <si>
    <t xml:space="preserve">Vicia sepium </t>
  </si>
  <si>
    <t xml:space="preserve">Vicia sylvatica </t>
  </si>
  <si>
    <t xml:space="preserve">Vicia tenuifolia </t>
  </si>
  <si>
    <t xml:space="preserve">Vicia tetrasperma </t>
  </si>
  <si>
    <t xml:space="preserve">Vinca minor </t>
  </si>
  <si>
    <t xml:space="preserve">Vincetoxicum hirundinaria </t>
  </si>
  <si>
    <t xml:space="preserve">Viola arvensis </t>
  </si>
  <si>
    <t xml:space="preserve">Viola canina </t>
  </si>
  <si>
    <t xml:space="preserve">Viola hirta </t>
  </si>
  <si>
    <t xml:space="preserve">Viola mirabilis </t>
  </si>
  <si>
    <t xml:space="preserve">Viola odorata </t>
  </si>
  <si>
    <t xml:space="preserve">Viola palustris </t>
  </si>
  <si>
    <t xml:space="preserve">Viola reichenbachiana </t>
  </si>
  <si>
    <t xml:space="preserve">Viola riviniana </t>
  </si>
  <si>
    <t xml:space="preserve">Viscum album subsp. album </t>
  </si>
  <si>
    <t xml:space="preserve">Vulpia bromoides </t>
  </si>
  <si>
    <t xml:space="preserve">Vulpia myuros </t>
  </si>
  <si>
    <t>Feld-Ahorn</t>
  </si>
  <si>
    <t>Französischer Maßholder</t>
  </si>
  <si>
    <t>Spitz-Ahorn</t>
  </si>
  <si>
    <t>Berg-Ahorn</t>
  </si>
  <si>
    <t>Hügel-Wiesen-Schafgarbe</t>
  </si>
  <si>
    <t>Gewöhnliche Wiesen-Schafgarbe</t>
  </si>
  <si>
    <t>Edle Schafgarbe</t>
  </si>
  <si>
    <t>Echte Wiesen-Schafgarbe</t>
  </si>
  <si>
    <t>Sumpf-Schafgarbe</t>
  </si>
  <si>
    <t>Steinquendel</t>
  </si>
  <si>
    <t>Gelber Eisenhut</t>
  </si>
  <si>
    <t>Neuberger Eisenhut</t>
  </si>
  <si>
    <t>Christophskraut</t>
  </si>
  <si>
    <t>Sommer-Adonisröschen</t>
  </si>
  <si>
    <t>Flammen-Adonisröschen</t>
  </si>
  <si>
    <t>Moschuskraut</t>
  </si>
  <si>
    <t>Giersch</t>
  </si>
  <si>
    <t>Hundspetersilie</t>
  </si>
  <si>
    <t>Hohe Hundspetersilie</t>
  </si>
  <si>
    <t>Gewöhnlicher Odermennig</t>
  </si>
  <si>
    <t>Wohlriechender Odermennig</t>
  </si>
  <si>
    <t>Kornrade</t>
  </si>
  <si>
    <t>Hunds-Straußgras</t>
  </si>
  <si>
    <t>Rotes Straußgras</t>
  </si>
  <si>
    <t>Riesen-Straußgras</t>
  </si>
  <si>
    <t>Weißes Straußgras</t>
  </si>
  <si>
    <t>Sand-Straußgras</t>
  </si>
  <si>
    <t>Nelken-Schmielenhafer</t>
  </si>
  <si>
    <t>Früher Schmielenhafer</t>
  </si>
  <si>
    <t>Gelber Günsel</t>
  </si>
  <si>
    <t>Genfer Günsel</t>
  </si>
  <si>
    <t>Kriechender Günsel</t>
  </si>
  <si>
    <t>Zusammenneigender Frauenmantel</t>
  </si>
  <si>
    <t>Fadenstängel-Frauenmantel</t>
  </si>
  <si>
    <t>Kahler Frauenmantel</t>
  </si>
  <si>
    <t>Weichhaariger Frauenmantel</t>
  </si>
  <si>
    <t>Knäuel-Frauenmantel</t>
  </si>
  <si>
    <t>Zierlicher Frauenmantel</t>
  </si>
  <si>
    <t>Bergwiesen-Frauenmantel</t>
  </si>
  <si>
    <t>Falten-Frauenmantel</t>
  </si>
  <si>
    <t>Stumpfzähniger Frauenmantel</t>
  </si>
  <si>
    <t>Spitzlappiger Frauenmantel</t>
  </si>
  <si>
    <t>Gelbgrüner Frauenmantel</t>
  </si>
  <si>
    <t>Lanzett-Froschlöffel</t>
  </si>
  <si>
    <t>Gewöhnlicher Froschlöffel</t>
  </si>
  <si>
    <t>Lauchhederich</t>
  </si>
  <si>
    <t>Ross-Lauch</t>
  </si>
  <si>
    <t>Runder Lauch</t>
  </si>
  <si>
    <t>Wilder Lauch</t>
  </si>
  <si>
    <t>Kugel-Lauch</t>
  </si>
  <si>
    <t>Steifer Lauch</t>
  </si>
  <si>
    <t>Bär-Lauch</t>
  </si>
  <si>
    <t>Weinbergs-Lauch</t>
  </si>
  <si>
    <t>Schwarz-Erle</t>
  </si>
  <si>
    <t>Roter Fuchsschwanz</t>
  </si>
  <si>
    <t>Knick-Fuchsschwanz</t>
  </si>
  <si>
    <t>Acker-Fuchsschwanz</t>
  </si>
  <si>
    <t>Wiesen-Fuchsschwanz</t>
  </si>
  <si>
    <t>Kelch-Steinkraut</t>
  </si>
  <si>
    <t>Berg-Steinkraut</t>
  </si>
  <si>
    <t>Embergers Felsenbirne</t>
  </si>
  <si>
    <t>Acker-Gauchheil</t>
  </si>
  <si>
    <t>Blauer Gauchheil</t>
  </si>
  <si>
    <t>Acker-Kleinling</t>
  </si>
  <si>
    <t>Acker-Krummhals</t>
  </si>
  <si>
    <t>Gewöhnliche Ochsenzunge</t>
  </si>
  <si>
    <t>Langgestielter Mannsschild</t>
  </si>
  <si>
    <t>Busch-Windröschen</t>
  </si>
  <si>
    <t>Gelbes Windröschen</t>
  </si>
  <si>
    <t>Großes Windröschen</t>
  </si>
  <si>
    <t>Wald-Engelwurz</t>
  </si>
  <si>
    <t>Gewöhnliches Katzenpfötchen</t>
  </si>
  <si>
    <t>Acker-Hundskamille</t>
  </si>
  <si>
    <t>Stinkende Hundskamille</t>
  </si>
  <si>
    <t>Färber-Hundskamille</t>
  </si>
  <si>
    <t>Traubige Graslilie</t>
  </si>
  <si>
    <t>Ästige Graslilie</t>
  </si>
  <si>
    <t>Gewöhnliches Ruchgras</t>
  </si>
  <si>
    <t>Hunds-Kerbel</t>
  </si>
  <si>
    <t>Wiesen-Kerbel</t>
  </si>
  <si>
    <t>Karpaten-Wundklee</t>
  </si>
  <si>
    <t>Gewöhnlicher Windhalm</t>
  </si>
  <si>
    <t>Gewöhnlicher Ackerfrauenmantel</t>
  </si>
  <si>
    <t>Kleinfrüchtiger Ackerfrauenmantel</t>
  </si>
  <si>
    <t>Echte Sellerie</t>
  </si>
  <si>
    <t>Gewöhnliche Akelei</t>
  </si>
  <si>
    <t>Rotblütige Sandkresse</t>
  </si>
  <si>
    <t>Acker-Schmalwand</t>
  </si>
  <si>
    <t>Rauhe Gänsekresse</t>
  </si>
  <si>
    <t>Große Klette</t>
  </si>
  <si>
    <t>Kleine Klette</t>
  </si>
  <si>
    <t>Hain-Klette</t>
  </si>
  <si>
    <t>Filzige Klette</t>
  </si>
  <si>
    <t>Dünnstängeliges Sandkraut</t>
  </si>
  <si>
    <t>Quendel-Sandkraut</t>
  </si>
  <si>
    <t>Gewöhnliche Osterluzei</t>
  </si>
  <si>
    <t>Meerrettich</t>
  </si>
  <si>
    <t>Berg-Wohlverleih</t>
  </si>
  <si>
    <t>Lämmersalat</t>
  </si>
  <si>
    <t>Glatthafer</t>
  </si>
  <si>
    <t>Wermut</t>
  </si>
  <si>
    <t>Feld-Beifuß</t>
  </si>
  <si>
    <t>Gewöhnlicher Beifuß</t>
  </si>
  <si>
    <t>Aronstab</t>
  </si>
  <si>
    <t>Europäische Haselwurz</t>
  </si>
  <si>
    <t>Gemüse-Spargel</t>
  </si>
  <si>
    <t>Scharfkraut</t>
  </si>
  <si>
    <t>Acker-Meister</t>
  </si>
  <si>
    <t>Hügel-Meister</t>
  </si>
  <si>
    <t>Schwarzer Strichfarn</t>
  </si>
  <si>
    <t>Milzfarn</t>
  </si>
  <si>
    <t>Mauerraute</t>
  </si>
  <si>
    <t>Hirschzunge</t>
  </si>
  <si>
    <t>Nordischer Strichfarn</t>
  </si>
  <si>
    <t>Tetraploider Braunstieliger Streifenfarn</t>
  </si>
  <si>
    <t>Gewöhnlicher Braunstieliger Strichfarn</t>
  </si>
  <si>
    <t>Grüner Strichfarn</t>
  </si>
  <si>
    <t>Kalk-Aster</t>
  </si>
  <si>
    <t>Gold-Aster</t>
  </si>
  <si>
    <t>Süßer Tragant</t>
  </si>
  <si>
    <t>Wald-Frauenfarn</t>
  </si>
  <si>
    <t>Echtes Nelkenleimkraut</t>
  </si>
  <si>
    <t>Ruten-Melde</t>
  </si>
  <si>
    <t>Spießmelde</t>
  </si>
  <si>
    <t>Glanz-Melde</t>
  </si>
  <si>
    <t>Tollkirsche</t>
  </si>
  <si>
    <t>Flug-Hafer</t>
  </si>
  <si>
    <t>Sand-Hafer</t>
  </si>
  <si>
    <t>Stinkende Schwarznessel</t>
  </si>
  <si>
    <t>Gewöhnliche Schwarznessel</t>
  </si>
  <si>
    <t>Steifes Barbarakraut</t>
  </si>
  <si>
    <t>Echtes Barbarakraut</t>
  </si>
  <si>
    <t>Gänseblümchen</t>
  </si>
  <si>
    <t>Berberitze</t>
  </si>
  <si>
    <t>Aufrechter Merk</t>
  </si>
  <si>
    <t>Heilziest</t>
  </si>
  <si>
    <t>Hänge-Birke</t>
  </si>
  <si>
    <t>Karpaten-Birke</t>
  </si>
  <si>
    <t>Moor-Birke</t>
  </si>
  <si>
    <t>Nickender Zweizahn</t>
  </si>
  <si>
    <t>Strahlen-Zweizahn</t>
  </si>
  <si>
    <t>Dreiteiliger Zweizahn</t>
  </si>
  <si>
    <t>Elsässer Brillenschötchen</t>
  </si>
  <si>
    <t>Wiesen-Knöterich</t>
  </si>
  <si>
    <t>Rippenfarn</t>
  </si>
  <si>
    <t>Flache Quellbinse</t>
  </si>
  <si>
    <t>Echte Mondraute</t>
  </si>
  <si>
    <t>Fieder-Zwenke</t>
  </si>
  <si>
    <t>Wald-Zwenke</t>
  </si>
  <si>
    <t>Schwarzer Senf</t>
  </si>
  <si>
    <t>Gewöhnliches Zittergras</t>
  </si>
  <si>
    <t>Gewöhnliche Acker-Trespe</t>
  </si>
  <si>
    <t>Benekens Waldtrespe</t>
  </si>
  <si>
    <t>Gewöhnliche Wiesen-Trespe</t>
  </si>
  <si>
    <t>Täuschende Wiesen-Trespe</t>
  </si>
  <si>
    <t>Gewöhnliche Weiche Trespe</t>
  </si>
  <si>
    <t>Unbewehrte Trespe</t>
  </si>
  <si>
    <t>Traubige Trespe</t>
  </si>
  <si>
    <t>Späte Waldtrespe</t>
  </si>
  <si>
    <t>Roggen-Trespe</t>
  </si>
  <si>
    <t>Taube Trespe</t>
  </si>
  <si>
    <t>Dach-Trespe</t>
  </si>
  <si>
    <t>Zweihäusige Zaunrübe</t>
  </si>
  <si>
    <t>Gewöhnliche Acker-Rindszunge</t>
  </si>
  <si>
    <t>Blaue Acker-Rindszunge</t>
  </si>
  <si>
    <t>Blaurote Rindszunge</t>
  </si>
  <si>
    <t>Knollenkümmel</t>
  </si>
  <si>
    <t>Sichelblättriges Hasenohr</t>
  </si>
  <si>
    <t>Langblättriges Hasenohr</t>
  </si>
  <si>
    <t>Acker-Hasenohr</t>
  </si>
  <si>
    <t>Schwanenblume</t>
  </si>
  <si>
    <t>Wald-Reitgras</t>
  </si>
  <si>
    <t>Sumpf-Reitgras</t>
  </si>
  <si>
    <t>Land-Reitgras</t>
  </si>
  <si>
    <t>Purpur-Reitgras</t>
  </si>
  <si>
    <t>Acker-Ringelblume</t>
  </si>
  <si>
    <t>Schlangenwurz</t>
  </si>
  <si>
    <t>Haken-Wasserstern</t>
  </si>
  <si>
    <t>Flachfrüchtiger Wasserstern</t>
  </si>
  <si>
    <t>Teich-Wasserstern</t>
  </si>
  <si>
    <t>Heidekraut</t>
  </si>
  <si>
    <t>Sumpf-Dotterblume</t>
  </si>
  <si>
    <t>Gewöhnliche Zaunwinde</t>
  </si>
  <si>
    <t>Gezähnter Leindotter</t>
  </si>
  <si>
    <t>Kleinfrüchtiger Leindotter</t>
  </si>
  <si>
    <t>Lanzenblättrige Glockenblume</t>
  </si>
  <si>
    <t>Borstige Glockenblume</t>
  </si>
  <si>
    <t>Büschel-Glockenblume</t>
  </si>
  <si>
    <t>Breitblättrige Glockenblume</t>
  </si>
  <si>
    <t>Wiesen-Glockenblume</t>
  </si>
  <si>
    <t>Pfirsichblättrige Glockenblume</t>
  </si>
  <si>
    <t>Acker-Glockenblume</t>
  </si>
  <si>
    <t>Rapunzel-Glockenblume</t>
  </si>
  <si>
    <t>Rundblättrige Glockenblume</t>
  </si>
  <si>
    <t>Nesselblättrige Glockenblume</t>
  </si>
  <si>
    <t>Gewöhnliches Hirtentäschel</t>
  </si>
  <si>
    <t>Bitteres Schaumkraut</t>
  </si>
  <si>
    <t>Zwiebeltragende Zahnwurz</t>
  </si>
  <si>
    <t>Wald-Schaumkraut</t>
  </si>
  <si>
    <t>Spring-Schaumkraut</t>
  </si>
  <si>
    <t>Wiesen-Schaumkraut</t>
  </si>
  <si>
    <t>Weg-Distel</t>
  </si>
  <si>
    <t>Krause Distel</t>
  </si>
  <si>
    <t>Nickende Distel</t>
  </si>
  <si>
    <t>Schlanksegge</t>
  </si>
  <si>
    <t>Sumpf-Segge</t>
  </si>
  <si>
    <t>Zittergras-Segge</t>
  </si>
  <si>
    <t>Grau-Segge</t>
  </si>
  <si>
    <t>Frühlings-Segge</t>
  </si>
  <si>
    <t>Davalls Segge</t>
  </si>
  <si>
    <t>Aufsteigende Gelbsegge</t>
  </si>
  <si>
    <t>Draht-Segge</t>
  </si>
  <si>
    <t>Finger-Segge</t>
  </si>
  <si>
    <t>Zweihäusige Segge</t>
  </si>
  <si>
    <t>Lücken-Segge</t>
  </si>
  <si>
    <t>Kamm-Segge</t>
  </si>
  <si>
    <t>Stern-Segge</t>
  </si>
  <si>
    <t>Walzen-Segge</t>
  </si>
  <si>
    <t>Blau-Segge</t>
  </si>
  <si>
    <t>Echte Gelb-Segge</t>
  </si>
  <si>
    <t>Hartmans Segge</t>
  </si>
  <si>
    <t>Rauhe Segge</t>
  </si>
  <si>
    <t>Saum-Segge</t>
  </si>
  <si>
    <t>Erd-Segge</t>
  </si>
  <si>
    <t>Schuppenfrüchtige Gelb-Segge</t>
  </si>
  <si>
    <t>Hasen-Segge</t>
  </si>
  <si>
    <t>Schlamm-Segge</t>
  </si>
  <si>
    <t>Berg-Segge</t>
  </si>
  <si>
    <t>Sparrige Segge</t>
  </si>
  <si>
    <t>Braune Segge</t>
  </si>
  <si>
    <t>Hain-Fuchssegge</t>
  </si>
  <si>
    <t>Pairas Segge</t>
  </si>
  <si>
    <t>Bleiche Segge</t>
  </si>
  <si>
    <t>Hirsen-Segge</t>
  </si>
  <si>
    <t>Rispen-Segge</t>
  </si>
  <si>
    <t>Hänge-Segge</t>
  </si>
  <si>
    <t>Pillen-Segge</t>
  </si>
  <si>
    <t>Leers' Segge</t>
  </si>
  <si>
    <t>Frühe Segge</t>
  </si>
  <si>
    <t>Floh-Segge</t>
  </si>
  <si>
    <t>Winkel-Segge</t>
  </si>
  <si>
    <t>Ufer-Segge</t>
  </si>
  <si>
    <t>Schnabel-Segge</t>
  </si>
  <si>
    <t>Dichtährige Segge</t>
  </si>
  <si>
    <t>Dünnährige Segge</t>
  </si>
  <si>
    <t>Wald-Segge</t>
  </si>
  <si>
    <t>Filz-Segge</t>
  </si>
  <si>
    <t>Schatten-Segge</t>
  </si>
  <si>
    <t>Blasen-Segge</t>
  </si>
  <si>
    <t>Echte Fuchssegge</t>
  </si>
  <si>
    <t>Gewöhnliche Golddistel</t>
  </si>
  <si>
    <t>Hainbuche</t>
  </si>
  <si>
    <t>Wiesen-Kümmel</t>
  </si>
  <si>
    <t>Edelkastanie</t>
  </si>
  <si>
    <t>Quellgras</t>
  </si>
  <si>
    <t>Möhren-Haftdolde</t>
  </si>
  <si>
    <t>Kornblume</t>
  </si>
  <si>
    <t>Gewöhnliche Wiesen-Flockenblume</t>
  </si>
  <si>
    <t>Berg-Flockenblume</t>
  </si>
  <si>
    <t>Hain-Flockenblume</t>
  </si>
  <si>
    <t>Schmalblättrige Wiesen-Flockenblume</t>
  </si>
  <si>
    <t>Perücken-Flockenblume</t>
  </si>
  <si>
    <t>Skabiosen-Flockenblume</t>
  </si>
  <si>
    <t>Echtes Tausendgüldenkraut</t>
  </si>
  <si>
    <t>Kleines Tausendgüldenkraut</t>
  </si>
  <si>
    <t>Weißes Waldvöglein</t>
  </si>
  <si>
    <t>Schwertblättriges Waldvöglein</t>
  </si>
  <si>
    <t>Rotes Waldvöglein</t>
  </si>
  <si>
    <t>Acker-Hornkraut</t>
  </si>
  <si>
    <t>Kleinblütiges Hornkraut</t>
  </si>
  <si>
    <t>Knäuel-Hornkraut</t>
  </si>
  <si>
    <t>Bleiches Hornkraut</t>
  </si>
  <si>
    <t>Gewöhnliches Hornkraut</t>
  </si>
  <si>
    <t>Sand-Hornkraut</t>
  </si>
  <si>
    <t>Rauhes Hornblatt</t>
  </si>
  <si>
    <t>Kleines Leinkraut</t>
  </si>
  <si>
    <t>Gold-Kälberkropf</t>
  </si>
  <si>
    <t>Rüben-Kälberkropf</t>
  </si>
  <si>
    <t>Berg-Kälberkropf</t>
  </si>
  <si>
    <t>Hecken-Kälberkropf</t>
  </si>
  <si>
    <t>Schöllkraut</t>
  </si>
  <si>
    <t>Weißer Gänsefuß</t>
  </si>
  <si>
    <t>Guter Heinrich</t>
  </si>
  <si>
    <t>Graugrüner Gänsefuß</t>
  </si>
  <si>
    <t>Unechter Gänsefuß</t>
  </si>
  <si>
    <t>Mauer-Gänsefuß</t>
  </si>
  <si>
    <t>Schneeballblättriger Gänsefuß</t>
  </si>
  <si>
    <t>Vielsamiger Gänsefuß</t>
  </si>
  <si>
    <t>Roter Gänsefuß</t>
  </si>
  <si>
    <t>Grüner Gänsefuß</t>
  </si>
  <si>
    <t>Straßen-Gänsefuß</t>
  </si>
  <si>
    <t>Stinkender Gänsefuß</t>
  </si>
  <si>
    <t>Binsen-Knorpelsalat</t>
  </si>
  <si>
    <t>Wechselblättriges Milzkraut</t>
  </si>
  <si>
    <t>Gegenblättriges Milzkraut</t>
  </si>
  <si>
    <t>Fadenenzian</t>
  </si>
  <si>
    <t>Alpen-Milchlattich</t>
  </si>
  <si>
    <t>Gewöhnliche Wegwarte</t>
  </si>
  <si>
    <t>Wasserschierling</t>
  </si>
  <si>
    <t>Alpen-Hexenkraut</t>
  </si>
  <si>
    <t>Gewöhnliches Hexenkraut</t>
  </si>
  <si>
    <t>Stängellose Kratzdistel</t>
  </si>
  <si>
    <t>Acker-Kratzdistel</t>
  </si>
  <si>
    <t>Verschiedenblättrige Kratzdistel</t>
  </si>
  <si>
    <t>Kohldistel</t>
  </si>
  <si>
    <t>Sumpf-Kratzdistel</t>
  </si>
  <si>
    <t>Knollige Kratzdistel</t>
  </si>
  <si>
    <t>Gewöhnliche Kratzdistel</t>
  </si>
  <si>
    <t>Gewöhnliche Waldrebe</t>
  </si>
  <si>
    <t>Wirbeldost</t>
  </si>
  <si>
    <t>Hohlzunge</t>
  </si>
  <si>
    <t>Herbst-Zeitlose</t>
  </si>
  <si>
    <t>Blutauge</t>
  </si>
  <si>
    <t>Gefleckter Schierling</t>
  </si>
  <si>
    <t>Acker-Rittersporn</t>
  </si>
  <si>
    <t>Maiglöckchen</t>
  </si>
  <si>
    <t>Acker-Winde</t>
  </si>
  <si>
    <t>Korallenwurz</t>
  </si>
  <si>
    <t>Ungarischer Hartriegel</t>
  </si>
  <si>
    <t>Roter Hartriegel</t>
  </si>
  <si>
    <t>Hirschsprung</t>
  </si>
  <si>
    <t>Hohler Lerchensporn</t>
  </si>
  <si>
    <t>Mittlerer Lerchensporn</t>
  </si>
  <si>
    <t>Finger-Lerchensporn</t>
  </si>
  <si>
    <t>Gewöhnliche Hasel</t>
  </si>
  <si>
    <t>Gewöhnliche Zwergmispel</t>
  </si>
  <si>
    <t>Zweigriffeliger Weißdorn</t>
  </si>
  <si>
    <t>Lindmans Weißdorn</t>
  </si>
  <si>
    <t>Eingriffeliger Weißdorn</t>
  </si>
  <si>
    <t>Wiesen-Pippau</t>
  </si>
  <si>
    <t>Grüner Pippau</t>
  </si>
  <si>
    <t>Stinkender Pippau</t>
  </si>
  <si>
    <t>Weichhaariger Pippau</t>
  </si>
  <si>
    <t>Sumpf-Pippau</t>
  </si>
  <si>
    <t>Schöner Pippau</t>
  </si>
  <si>
    <t>Mauer-Pippau</t>
  </si>
  <si>
    <t>Gewöhnliches Kreuzlabkraut</t>
  </si>
  <si>
    <t>Flachs-Seide</t>
  </si>
  <si>
    <t>Quendel-Seide</t>
  </si>
  <si>
    <t>Nessel-Seide</t>
  </si>
  <si>
    <t>Wald-Hundszunge</t>
  </si>
  <si>
    <t>Gewöhnliche Hundszunge</t>
  </si>
  <si>
    <t>Wiesen-Kammgras</t>
  </si>
  <si>
    <t>Gelbes Zypergras</t>
  </si>
  <si>
    <t>Braunes Zypergras</t>
  </si>
  <si>
    <t>Frauenschuh</t>
  </si>
  <si>
    <t>Zerbrechlicher Blasenfarn</t>
  </si>
  <si>
    <t>Gewöhnlicher Besenginster</t>
  </si>
  <si>
    <t>Wiesen-Knäuelgras</t>
  </si>
  <si>
    <t>Wald-Knäuelgras</t>
  </si>
  <si>
    <t>Fuchs' Knabenkraut</t>
  </si>
  <si>
    <t>Fleischrotes Knabenkraut</t>
  </si>
  <si>
    <t>Breitblättriges Knabenkraut</t>
  </si>
  <si>
    <t>Holunder-Knabenkraut</t>
  </si>
  <si>
    <t>Gewöhnlicher Dreizahn</t>
  </si>
  <si>
    <t>Kellerhals</t>
  </si>
  <si>
    <t>Wilde Möhre</t>
  </si>
  <si>
    <t>Rasen-Schmiele</t>
  </si>
  <si>
    <t>Draht-Schmiele</t>
  </si>
  <si>
    <t>Büschel-Nelke</t>
  </si>
  <si>
    <t>Karthäuser-Nelke</t>
  </si>
  <si>
    <t>Heide-Nelke</t>
  </si>
  <si>
    <t>Pfingst-Nelke</t>
  </si>
  <si>
    <t>Pracht-Nelke</t>
  </si>
  <si>
    <t>Diptam</t>
  </si>
  <si>
    <t>Großblütiger Fingerhut</t>
  </si>
  <si>
    <t>Roter Fingerhut</t>
  </si>
  <si>
    <t>Faden-Fingergras</t>
  </si>
  <si>
    <t>Blut-Fingergras</t>
  </si>
  <si>
    <t>Alpen-Flachbärlapp</t>
  </si>
  <si>
    <t>Gewöhnlicher Flachbärlapp</t>
  </si>
  <si>
    <t>Isslers Flachbärlapp</t>
  </si>
  <si>
    <t>Øllgards Flachbärlapp</t>
  </si>
  <si>
    <t>Zypressen-Flachbärlapp</t>
  </si>
  <si>
    <t>Zeillers Flachbärlapp</t>
  </si>
  <si>
    <t>Wilde Kardendistel</t>
  </si>
  <si>
    <t>Behaarte Kardendistel</t>
  </si>
  <si>
    <t>Spatel-Hungerblümchen</t>
  </si>
  <si>
    <t>Mauer-Hungerblümchen</t>
  </si>
  <si>
    <t>Frühlings-Hungerblümchen</t>
  </si>
  <si>
    <t>Langblättriger Sonnentau</t>
  </si>
  <si>
    <t>Rundblättriger Sonnentau</t>
  </si>
  <si>
    <t>Stein-Fingerkraut</t>
  </si>
  <si>
    <t>Spreuschuppiger Wurmfarn</t>
  </si>
  <si>
    <t>Gewöhnlicher Dornfarn</t>
  </si>
  <si>
    <t>Breitblättriger Dornfarn</t>
  </si>
  <si>
    <t>Männlicher Wurmfarn</t>
  </si>
  <si>
    <t>Gewöhnliche Hühnerhirse</t>
  </si>
  <si>
    <t>Stolzer Heinrich</t>
  </si>
  <si>
    <t>Quirl-Tännel</t>
  </si>
  <si>
    <t>Wasserpfeffer-Tännel</t>
  </si>
  <si>
    <t>Dreimänniger Tännel</t>
  </si>
  <si>
    <t>Nadelbinse</t>
  </si>
  <si>
    <t>Eiförmige Sumpfbinse</t>
  </si>
  <si>
    <t>Echte Sumpfbinse</t>
  </si>
  <si>
    <t>Armblütige Sumpfbinse</t>
  </si>
  <si>
    <t>Einspelzige Sumpfbinse</t>
  </si>
  <si>
    <t>Gewöhnliche Sumpfbinse</t>
  </si>
  <si>
    <t>Hunds-Quecke</t>
  </si>
  <si>
    <t>Kriechende Quecke</t>
  </si>
  <si>
    <t>Schwarze Krähenbeere</t>
  </si>
  <si>
    <t>Wald-Weidenröschen</t>
  </si>
  <si>
    <t>Hügel-Weidenröschen</t>
  </si>
  <si>
    <t>Zottiges Weidenröschen</t>
  </si>
  <si>
    <t>Lamys Weidenröschen</t>
  </si>
  <si>
    <t>Lanzettblättriges Weidenröschen</t>
  </si>
  <si>
    <t>Berg-Weidenröschen</t>
  </si>
  <si>
    <t>Dunkelgrünes Weidenröschen</t>
  </si>
  <si>
    <t>Sumpf-Weidenröschen</t>
  </si>
  <si>
    <t>Bach-Weidenröschen</t>
  </si>
  <si>
    <t>Rosenrotes Weidenröschen</t>
  </si>
  <si>
    <t>Vierkantiges Weidenröschen</t>
  </si>
  <si>
    <t>Rotbraune Stendelwurz</t>
  </si>
  <si>
    <t>Breitblättrige Stendelwurz</t>
  </si>
  <si>
    <t>Schmallippige Stendelwurz</t>
  </si>
  <si>
    <t>Kleinblättrige Stendelwurz</t>
  </si>
  <si>
    <t>Müllers Stendelwurz</t>
  </si>
  <si>
    <t>Sumpf-Stendelwurz</t>
  </si>
  <si>
    <t>Violette Stendelwurz</t>
  </si>
  <si>
    <t>Widerbart</t>
  </si>
  <si>
    <t>Acker-Schachtelhalm</t>
  </si>
  <si>
    <t>Teich-Schachtelhalm</t>
  </si>
  <si>
    <t>Winter-Schachtelhalm</t>
  </si>
  <si>
    <t>Sumpf-Schachtelhalm</t>
  </si>
  <si>
    <t>Wald-Schachtelhalm</t>
  </si>
  <si>
    <t>Riesen-Schachtelhalm</t>
  </si>
  <si>
    <t>Rauhes Berufkraut</t>
  </si>
  <si>
    <t>Schmalblättriges Wollgras</t>
  </si>
  <si>
    <t>Schlankes Wollgras</t>
  </si>
  <si>
    <t>Breitblättriges Wollgras</t>
  </si>
  <si>
    <t>Moor-Wollgras</t>
  </si>
  <si>
    <t>Gewöhnlicher Reiherschnabel</t>
  </si>
  <si>
    <t>Feld-Mannstreu</t>
  </si>
  <si>
    <t>Acker-Schöterich</t>
  </si>
  <si>
    <t>Ruten-Schöterich</t>
  </si>
  <si>
    <t>Gewöhnliches Pfaffenkäppchen</t>
  </si>
  <si>
    <t>Wasserdost</t>
  </si>
  <si>
    <t>Mandelblättrige Wolfsmilch</t>
  </si>
  <si>
    <t>Zypressen-Wolfsmilch</t>
  </si>
  <si>
    <t>Purpur-Wolfsmilch</t>
  </si>
  <si>
    <t>Esels-Wolfsmilch</t>
  </si>
  <si>
    <t>Kleine Wolfsmilch</t>
  </si>
  <si>
    <t>Sonnenwend-Wolfsmilch</t>
  </si>
  <si>
    <t>Sumpf-Wolfsmilch</t>
  </si>
  <si>
    <t>Garten-Wolfsmilch</t>
  </si>
  <si>
    <t>Breitblättrige Wolfsmilch</t>
  </si>
  <si>
    <t>Steife Wolfsmilch</t>
  </si>
  <si>
    <t>Nordischer Augentrost</t>
  </si>
  <si>
    <t>Zierlicher Augentrost</t>
  </si>
  <si>
    <t>Hain-Augentrost</t>
  </si>
  <si>
    <t>Wiesen-Augentrost</t>
  </si>
  <si>
    <t>Steifer Augentrost</t>
  </si>
  <si>
    <t>Rotbuche</t>
  </si>
  <si>
    <t>Sichelmöhre</t>
  </si>
  <si>
    <t>Gewöhnlicher Windenknöterich</t>
  </si>
  <si>
    <t>Hecken-Windenknöterich</t>
  </si>
  <si>
    <t>Wald-Schwingel</t>
  </si>
  <si>
    <t>Echter Rohr-Schwingel</t>
  </si>
  <si>
    <t>Blaugrüner Schaf-Schwingel</t>
  </si>
  <si>
    <t>Dünnblättriger Schaf-Schwingel</t>
  </si>
  <si>
    <t>Riesen-Schwingel</t>
  </si>
  <si>
    <t>Harter Schaf-Schwingel</t>
  </si>
  <si>
    <t>Verschiedenblättriger Schwingel</t>
  </si>
  <si>
    <t>Horst-Rot-Schwingel</t>
  </si>
  <si>
    <t>Bleicher Schaf-Schwingel</t>
  </si>
  <si>
    <t>Wiesen-Schwingel</t>
  </si>
  <si>
    <t>Rheinischer Schaf-Schwingel</t>
  </si>
  <si>
    <t>Echter Rot-Schwingel</t>
  </si>
  <si>
    <t>Knöllchen-Scharbockskraut</t>
  </si>
  <si>
    <t>Acker-Filzkraut</t>
  </si>
  <si>
    <t>Graugelbes Filzkraut</t>
  </si>
  <si>
    <t>Kleines Filzkraut</t>
  </si>
  <si>
    <t>Gewöhnliches Filzkraut</t>
  </si>
  <si>
    <t>Echtes Mädesüß</t>
  </si>
  <si>
    <t>Knollige Spierstaude</t>
  </si>
  <si>
    <t>Blaukresse, Armblütige Gänsekresse</t>
  </si>
  <si>
    <t>Wald-Erdbeere</t>
  </si>
  <si>
    <t>Hügel-Erdbeere</t>
  </si>
  <si>
    <t>Faulbaum</t>
  </si>
  <si>
    <t>Gewöhnliche Esche</t>
  </si>
  <si>
    <t>Gebräuchlicher Erdrauch</t>
  </si>
  <si>
    <t>Kleinblütiger Erdrauch</t>
  </si>
  <si>
    <t>Schleichers Erdrauch</t>
  </si>
  <si>
    <t>Blasser Erdrauch</t>
  </si>
  <si>
    <t>Wirtgens Erdrauch</t>
  </si>
  <si>
    <t>Wald-Gelbstern</t>
  </si>
  <si>
    <t>Kleiner Gelbstern</t>
  </si>
  <si>
    <t>Wiesen-Gelbstern</t>
  </si>
  <si>
    <t>Scheidiger Gelbstern</t>
  </si>
  <si>
    <t>Acker-Gelbstern</t>
  </si>
  <si>
    <t>Kleine Goldnessel</t>
  </si>
  <si>
    <t>Berg-Goldnessel</t>
  </si>
  <si>
    <t>Schmalblättriger Hohlzahn</t>
  </si>
  <si>
    <t>Kleinblütiger Hohlzahn</t>
  </si>
  <si>
    <t>Breitblättriger Hohlzahn</t>
  </si>
  <si>
    <t>Weicher Hohlzahn</t>
  </si>
  <si>
    <t>Gelber Hohlzahn</t>
  </si>
  <si>
    <t>Bunter Hohlzahn</t>
  </si>
  <si>
    <t>Gewöhnlicher Hohlzahn</t>
  </si>
  <si>
    <t>Weißes Labkraut</t>
  </si>
  <si>
    <t>Gewöhnliches Klebkraut</t>
  </si>
  <si>
    <t>Nordisches Labkraut</t>
  </si>
  <si>
    <t>Hohes Sumpf-Labkraut</t>
  </si>
  <si>
    <t>Blaugrünes Labkraut</t>
  </si>
  <si>
    <t>Wiesen-Labkraut</t>
  </si>
  <si>
    <t>Waldmeister</t>
  </si>
  <si>
    <t>Echtes Sumpf-Labkraut</t>
  </si>
  <si>
    <t>Niedriges Labkraut</t>
  </si>
  <si>
    <r>
      <t>·</t>
    </r>
    <r>
      <rPr>
        <sz val="12"/>
        <rFont val="Times New Roman"/>
        <family val="1"/>
      </rPr>
      <t>    Nach Import von Version 3.3.14.3 oder kleiner werden bei Prüfung aller (!) Zeilen einmalig leere Verantwortlichkeits-Kriterien durch „A?“, „L?“ bzw. „G?“ ersetzt, außer bei Einstufung „!!“;</t>
    </r>
  </si>
  <si>
    <r>
      <t>·</t>
    </r>
    <r>
      <rPr>
        <sz val="12"/>
        <rFont val="Times New Roman"/>
        <family val="1"/>
      </rPr>
      <t xml:space="preserve">    Ist das Arbeitsblatt "Verantwortlichkeit" sichtbar, werden die Kriterien geprüft und Kriterienangaben zur Lage und Gefährdung entfernt, wenn der Arealanteil über ¾ beträgt (AE, AE?, A7); </t>
    </r>
  </si>
  <si>
    <t xml:space="preserve">Sie sollten die Datei nicht unter gleichem Namen in einem anderen Format speichern (z.B. im MS-Word-Format; neuere Versionen lassen dies nicht mehr ohne Weiteres zu); </t>
  </si>
  <si>
    <t>dies kann dazu führen, dass die Datei bei der nächsten Ausgabe zerstört wird oder die neuen Angaben unsichtbar bleiben (z.B. bei Word 2003).</t>
  </si>
  <si>
    <t>Anteil am Weltbestand</t>
  </si>
  <si>
    <t xml:space="preserve"> </t>
  </si>
  <si>
    <t>:</t>
  </si>
  <si>
    <t>Err.</t>
  </si>
  <si>
    <t>aktuelle Bestandsituation</t>
  </si>
  <si>
    <t>langfristiger Bestanstrend</t>
  </si>
  <si>
    <t>kurzfristiger Bestandstrend</t>
  </si>
  <si>
    <t>alt</t>
  </si>
  <si>
    <t>neu</t>
  </si>
  <si>
    <t>Änderung</t>
  </si>
  <si>
    <t>+</t>
  </si>
  <si>
    <t>Range_VerantVisible</t>
  </si>
  <si>
    <t>Kat+/-</t>
  </si>
  <si>
    <t>♦</t>
  </si>
  <si>
    <t>0</t>
  </si>
  <si>
    <t>1</t>
  </si>
  <si>
    <t>2</t>
  </si>
  <si>
    <t>3</t>
  </si>
  <si>
    <t>1. bis 3. Grund</t>
  </si>
  <si>
    <t>alle</t>
  </si>
  <si>
    <r>
      <t>·</t>
    </r>
    <r>
      <rPr>
        <sz val="7"/>
        <rFont val="Times New Roman"/>
        <family val="1"/>
      </rPr>
      <t xml:space="preserve">        </t>
    </r>
    <r>
      <rPr>
        <sz val="12"/>
        <rFont val="Times New Roman"/>
        <family val="1"/>
      </rPr>
      <t>Fälschliche Groß- oder Kleinschreibungen werden in Feldern mit Auswahlfeldern kommentarlos verbessert (da solche Abweichungen von Excel nicht geprüft werden).</t>
    </r>
  </si>
  <si>
    <t>Auswertung der Kriterien für Arten (ohne Neobiota)</t>
  </si>
  <si>
    <t>Auswertung der Kriterien für Taxa (ohne Neobiota)</t>
  </si>
  <si>
    <t>Auswertung der Kategorieänderungen für Arten (ohne Neobiota)</t>
  </si>
  <si>
    <t>Auswertung der Kategorieänderungen für Taxa (ohne Neobiota)</t>
  </si>
  <si>
    <t>SortSequenz</t>
  </si>
  <si>
    <t>U</t>
  </si>
  <si>
    <t>kN</t>
  </si>
  <si>
    <t>Alt.-Kat.</t>
  </si>
  <si>
    <r>
      <t>·</t>
    </r>
    <r>
      <rPr>
        <sz val="7"/>
        <rFont val="Times New Roman"/>
        <family val="1"/>
      </rPr>
      <t xml:space="preserve">       </t>
    </r>
    <r>
      <rPr>
        <sz val="11"/>
        <rFont val="Times New Roman"/>
        <family val="1"/>
      </rPr>
      <t>Die Zulässigkeit der Sonderfälle wird geprüft;</t>
    </r>
  </si>
  <si>
    <r>
      <t>·</t>
    </r>
    <r>
      <rPr>
        <sz val="7"/>
        <rFont val="Times New Roman"/>
        <family val="1"/>
      </rPr>
      <t xml:space="preserve">       </t>
    </r>
    <r>
      <rPr>
        <sz val="12"/>
        <rFont val="Times New Roman"/>
        <family val="1"/>
      </rPr>
      <t>Bei „ex“ und „nb“ unter „Bestand aktuell“ werden die übrigen Kriterien und Sonderfälle gelöscht;</t>
    </r>
  </si>
  <si>
    <t>Tax. Be- zug</t>
  </si>
  <si>
    <t>Tax.Bezug</t>
  </si>
  <si>
    <t>&gt;&lt;</t>
  </si>
  <si>
    <r>
      <t>·</t>
    </r>
    <r>
      <rPr>
        <sz val="7"/>
        <rFont val="Times New Roman"/>
        <family val="1"/>
      </rPr>
      <t xml:space="preserve">       </t>
    </r>
    <r>
      <rPr>
        <sz val="12"/>
        <rFont val="Times New Roman"/>
        <family val="1"/>
      </rPr>
      <t>Ist der Bestand nicht „ex“, werden Angaben zum letzten Nachweis gelöscht;</t>
    </r>
  </si>
  <si>
    <r>
      <t>·</t>
    </r>
    <r>
      <rPr>
        <sz val="7"/>
        <rFont val="Times New Roman"/>
        <family val="1"/>
      </rPr>
      <t xml:space="preserve">       </t>
    </r>
    <r>
      <rPr>
        <sz val="11"/>
        <rFont val="Times New Roman"/>
        <family val="1"/>
      </rPr>
      <t>Ist der Bestand „kN“ (bei Regionallisten) oder ist in Spalte C eine Zwischenüberschrift oder ein Synonymverweis eingetragen, werden folgende Angaben gelöscht</t>
    </r>
    <r>
      <rPr>
        <sz val="7"/>
        <rFont val="Times New Roman"/>
        <family val="1"/>
      </rPr>
      <t>:</t>
    </r>
  </si>
  <si>
    <r>
      <t>·</t>
    </r>
    <r>
      <rPr>
        <sz val="7"/>
        <rFont val="Times New Roman"/>
        <family val="1"/>
      </rPr>
      <t xml:space="preserve">       </t>
    </r>
    <r>
      <rPr>
        <sz val="12"/>
        <rFont val="Times New Roman"/>
        <family val="1"/>
      </rPr>
      <t>Ein nicht korrekter Letzter Nachweis wird angemahnt;</t>
    </r>
  </si>
  <si>
    <t>Son- der- fälle</t>
  </si>
  <si>
    <t>Bestand aktuell</t>
  </si>
  <si>
    <t>Bestandstrend lang     kurz</t>
  </si>
  <si>
    <t>Risiko-faktoren</t>
  </si>
  <si>
    <t xml:space="preserve">             bewertet </t>
  </si>
  <si>
    <t xml:space="preserve">             nicht bewertet (♦)</t>
  </si>
  <si>
    <t xml:space="preserve">  positiv</t>
  </si>
  <si>
    <t xml:space="preserve">  negativ</t>
  </si>
  <si>
    <t>Grund unbekannt</t>
  </si>
  <si>
    <t>proz.</t>
  </si>
  <si>
    <t xml:space="preserve"> Bewertete Indigene und Archaeobiota</t>
  </si>
  <si>
    <t xml:space="preserve"> Bestandsgefährdet</t>
  </si>
  <si>
    <t xml:space="preserve"> Ausgestorben oder bestandsgefährdet</t>
  </si>
  <si>
    <t xml:space="preserve"> Rote Liste insgesamt</t>
  </si>
  <si>
    <t xml:space="preserve"> Kriterium 1: Aktuelle Bestandssituation</t>
  </si>
  <si>
    <t xml:space="preserve"> Kriterium 2: Langfristiger Bestandstrend</t>
  </si>
  <si>
    <t>Kriterium 3:  Kurzfristiger Bestandstrend</t>
  </si>
  <si>
    <t xml:space="preserve"> Kriterium 4: Risikofaktoren</t>
  </si>
  <si>
    <t xml:space="preserve"> Kriterium 3: Kurzfristiger Bestandstrend</t>
  </si>
  <si>
    <t xml:space="preserve"> Kategorieänderungen</t>
  </si>
  <si>
    <t xml:space="preserve"> Kategorie unverändert</t>
  </si>
  <si>
    <t>Gründe für die Kategorieänderungen</t>
  </si>
  <si>
    <t>Reale Veränderungen</t>
  </si>
  <si>
    <t>Kenntniszuwachs</t>
  </si>
  <si>
    <t>Methodik</t>
  </si>
  <si>
    <t>Taxonomische Änderungen</t>
  </si>
  <si>
    <t>Reale Veränd. durch Naturschutzmaßnahmen</t>
  </si>
  <si>
    <r>
      <t xml:space="preserve"> Bilanzierung realer Veränderungen</t>
    </r>
    <r>
      <rPr>
        <sz val="10"/>
        <rFont val="Helvetica"/>
      </rPr>
      <t xml:space="preserve"> [R + R(Na)]</t>
    </r>
  </si>
  <si>
    <t xml:space="preserve"> Gesamtzahl Indigener und Archaeobiota</t>
  </si>
  <si>
    <t xml:space="preserve"> [leer]</t>
  </si>
  <si>
    <t>nur bei: ex, ausgestorben oder verschollen</t>
  </si>
  <si>
    <t xml:space="preserve">      negativ</t>
  </si>
  <si>
    <t xml:space="preserve">      positiv</t>
  </si>
  <si>
    <t xml:space="preserve"> Gesamt</t>
  </si>
  <si>
    <t xml:space="preserve"> gesamt mit Grund</t>
  </si>
  <si>
    <t xml:space="preserve"> gesamt positive Änderungen</t>
  </si>
  <si>
    <t xml:space="preserve"> gesamt negative Änderungen</t>
  </si>
  <si>
    <t xml:space="preserve"> gesamt alle Änderungen</t>
  </si>
  <si>
    <t xml:space="preserve"> Gesamtzahl etablierter Arten</t>
  </si>
  <si>
    <t xml:space="preserve"> Gesamtzahl etablierter Taxa</t>
  </si>
  <si>
    <t xml:space="preserve"> Gesamtzahl etablierter Taxa excl. Segregate</t>
  </si>
  <si>
    <t xml:space="preserve"> Bilanzierung der Roten-Liste-Kategorien</t>
  </si>
  <si>
    <t>Bilanzierung der Anzahl etablierter Arten</t>
  </si>
  <si>
    <t>Bilanzierung der Anzahl etablierter Taxa</t>
  </si>
  <si>
    <t>proz.(Taxa)</t>
  </si>
  <si>
    <t>proz.(Nenn.)</t>
  </si>
  <si>
    <t>Ú</t>
  </si>
  <si>
    <t>nicht bewertet</t>
  </si>
  <si>
    <t>Auswertung der Verantwortlichkeit für Arten (ohne Neobiota)</t>
  </si>
  <si>
    <t>Rote Liste und Verantwortlichkeit (absolut)</t>
  </si>
  <si>
    <t>Rote Liste und Verantwortlichkeit (prozentual)</t>
  </si>
  <si>
    <r>
      <t>E</t>
    </r>
    <r>
      <rPr>
        <sz val="10"/>
        <rFont val="Arial"/>
        <family val="2"/>
      </rPr>
      <t xml:space="preserve">    davon Endemiten</t>
    </r>
  </si>
  <si>
    <t>Summe</t>
  </si>
  <si>
    <t xml:space="preserve">!! </t>
  </si>
  <si>
    <t xml:space="preserve">! </t>
  </si>
  <si>
    <t xml:space="preserve">(!) </t>
  </si>
  <si>
    <t xml:space="preserve">? </t>
  </si>
  <si>
    <t>Auswertung der Verantwortlichkeit für Taxa (ohne Neobiota)</t>
  </si>
  <si>
    <r>
      <t>E?</t>
    </r>
    <r>
      <rPr>
        <sz val="10"/>
        <rFont val="Arial"/>
        <family val="2"/>
      </rPr>
      <t xml:space="preserve">  davon fragliche Endemiten</t>
    </r>
  </si>
  <si>
    <t>]</t>
  </si>
  <si>
    <t xml:space="preserve"> Indigene und Archaeobiota</t>
  </si>
  <si>
    <t>Daten ungenügend, evtl. erhöhte Verantwortlichkeit</t>
  </si>
  <si>
    <t>in besonders hohem Maße verantwortlich</t>
  </si>
  <si>
    <t>in hohem Maße verantwortlich</t>
  </si>
  <si>
    <t>für hochgradig isolierte Vorposten verantwortlich</t>
  </si>
  <si>
    <t>allgemeine Verantwortlichkeit</t>
  </si>
  <si>
    <t>allg.</t>
  </si>
  <si>
    <t xml:space="preserve"> Summe der Taxa mit besonderer Verantwortlichkeit</t>
  </si>
  <si>
    <t>E oder E?</t>
  </si>
  <si>
    <t xml:space="preserve"> Summe der Arten mit besonderer Verantwortlichkeit</t>
  </si>
  <si>
    <t>Anzahl bestandsgefährdeter Arten mit hoher Verantwortlichkeit</t>
  </si>
  <si>
    <t>Anzahl bestandsgefährdeter Taxa mit hoher Verantwortlichkeit</t>
  </si>
  <si>
    <t>Anzahl nicht leere Felder der Verantwortlichkeit</t>
  </si>
  <si>
    <r>
      <t>·</t>
    </r>
    <r>
      <rPr>
        <sz val="12"/>
        <rFont val="Times New Roman"/>
        <family val="1"/>
      </rPr>
      <t>    Liegt keine Kategorieänderung vor, werden die Gründe gelöscht;</t>
    </r>
  </si>
  <si>
    <t xml:space="preserve">  Verantwortlichkeit</t>
  </si>
  <si>
    <t xml:space="preserve">  Bilanzierung der Verantwortlichkeit</t>
  </si>
  <si>
    <t>davon bewertet</t>
  </si>
  <si>
    <t>davon nicht bewertet</t>
  </si>
  <si>
    <t>* Aufgrund von Mehrfachnennungen sind Summenbildungen bezüglich der Taxa nicht möglich.</t>
  </si>
  <si>
    <t>[%]: Anteil derjenigen Taxa, für die mindestens ein Grund genannt wird (nicht die Summe der Prozentsätze der einzelnen Gründe, s.*).</t>
  </si>
  <si>
    <r>
      <t>·</t>
    </r>
    <r>
      <rPr>
        <sz val="7"/>
        <rFont val="Times New Roman"/>
        <family val="1"/>
      </rPr>
      <t xml:space="preserve">       </t>
    </r>
    <r>
      <rPr>
        <sz val="12"/>
        <rFont val="Times New Roman"/>
        <family val="1"/>
      </rPr>
      <t>Stimmt die Bewertung als Endemit („E“ oder „E?“) nicht mit der angegebenen Verantwortlichkeit überein, wird „!!“ als Verantwortlichkeit eingesetzt;</t>
    </r>
  </si>
  <si>
    <r>
      <t>·</t>
    </r>
    <r>
      <rPr>
        <sz val="7"/>
        <rFont val="Times New Roman"/>
        <family val="1"/>
      </rPr>
      <t xml:space="preserve">       </t>
    </r>
    <r>
      <rPr>
        <sz val="12"/>
        <rFont val="Times New Roman"/>
        <family val="1"/>
      </rPr>
      <t xml:space="preserve">Fehlende Kriterien; </t>
    </r>
  </si>
  <si>
    <t>Auswertung der Verantwortlichkeit für Arten excl. Segregate (ohne Neobiota)</t>
  </si>
  <si>
    <t>§ 54 BNatSchG (1) Nr. 2: Rote Liste und Verantwortlichkeit</t>
  </si>
  <si>
    <t>(fachliche Voraussetzungen für den besonderen Schutz)</t>
  </si>
  <si>
    <t>(inkl. Ausgestorbene)</t>
  </si>
  <si>
    <t>Auswertung der Kategorieänderungen für Arten excl. der Segregate (ohne Neobiota)</t>
  </si>
  <si>
    <t>Auswertung der Kriterien für Arten excl. der Segregate (ohne Neobiota)</t>
  </si>
  <si>
    <t>Auswertung der Kategorien für Arten excl. der Segregate</t>
  </si>
  <si>
    <t>Jahrzehnt</t>
  </si>
  <si>
    <t>RL Kat.</t>
  </si>
  <si>
    <t>aktuelle Bestandsstituation</t>
  </si>
  <si>
    <t>langfristiger Bestandstrend</t>
  </si>
  <si>
    <t>Risikofaktoren</t>
  </si>
  <si>
    <t>Sonderfälle</t>
  </si>
  <si>
    <t>Risikofaktoren (Kürzel 1)</t>
  </si>
  <si>
    <t>Risikofaktoren (Kürzel 2)</t>
  </si>
  <si>
    <t>Risikofaktoren (Kürzel 3)</t>
  </si>
  <si>
    <t>Arealrand</t>
  </si>
  <si>
    <t>Grund der Kategorieänderung 1</t>
  </si>
  <si>
    <t>Grund der Kategorieänderung 2</t>
  </si>
  <si>
    <t>Grund der Kategorieänderung 3</t>
  </si>
  <si>
    <t>Kommentar zur Nachsuche</t>
  </si>
  <si>
    <t>Taxonomischer Bezug</t>
  </si>
  <si>
    <t>alte RL- Kat.</t>
  </si>
  <si>
    <t>Bearbeitung</t>
  </si>
  <si>
    <t>Zeilenzahl</t>
  </si>
  <si>
    <t>Datum</t>
  </si>
  <si>
    <t>Lh-z</t>
  </si>
  <si>
    <t>Lr-h</t>
  </si>
  <si>
    <t>Lr-z</t>
  </si>
  <si>
    <t>Kategorie verändert</t>
  </si>
  <si>
    <t xml:space="preserve"> Kategorieänderung nicht bewertbar (inkl. ♦ → ♦)</t>
  </si>
  <si>
    <t>inkl. Ausgestorbene</t>
  </si>
  <si>
    <t>Kat. +/-</t>
  </si>
  <si>
    <t>Name</t>
  </si>
  <si>
    <t>Neo-biota</t>
  </si>
  <si>
    <t>Kriterien</t>
  </si>
  <si>
    <t>Letzter Nachweis</t>
  </si>
  <si>
    <t>Risiko-faktoren (Kürzel)</t>
  </si>
  <si>
    <t>Bear-bei-tung</t>
  </si>
  <si>
    <t>Ende-mit</t>
  </si>
  <si>
    <t>Verant-wort-lichkeit</t>
  </si>
  <si>
    <t>Areal-rand</t>
  </si>
  <si>
    <t>Grund der Kategorie-änderung</t>
  </si>
  <si>
    <t>Kommentar zur Taxonomie</t>
  </si>
  <si>
    <t>Kommentar zur Gefährdung</t>
  </si>
  <si>
    <t>Kommentar zur Nachsuche ausgestorbener oder verschollener Arten</t>
  </si>
  <si>
    <t>Weitere Kommentare</t>
  </si>
  <si>
    <t xml:space="preserve">alte RL- Kat. </t>
  </si>
  <si>
    <t>Synopse der Roten Listen der Bundesländer</t>
  </si>
  <si>
    <t>Deutscher Name</t>
  </si>
  <si>
    <t>Eindeutiger Code</t>
  </si>
  <si>
    <t>Sequenz</t>
  </si>
  <si>
    <t>Auswertung</t>
  </si>
  <si>
    <t>Formel</t>
  </si>
  <si>
    <t>Neos</t>
  </si>
  <si>
    <t>N</t>
  </si>
  <si>
    <t>Akt</t>
  </si>
  <si>
    <t>ex</t>
  </si>
  <si>
    <t>es</t>
  </si>
  <si>
    <t>ss</t>
  </si>
  <si>
    <t>s</t>
  </si>
  <si>
    <t>mh</t>
  </si>
  <si>
    <t>h</t>
  </si>
  <si>
    <t>sh</t>
  </si>
  <si>
    <t>?</t>
  </si>
  <si>
    <t>nb</t>
  </si>
  <si>
    <t>lang</t>
  </si>
  <si>
    <t>&lt;&lt;&lt;</t>
  </si>
  <si>
    <t>&lt;&lt;</t>
  </si>
  <si>
    <t>&lt;</t>
  </si>
  <si>
    <t>(&lt;)</t>
  </si>
  <si>
    <t>=</t>
  </si>
  <si>
    <t>&gt;</t>
  </si>
  <si>
    <t>kurz</t>
  </si>
  <si>
    <t>vvv</t>
  </si>
  <si>
    <t>vv</t>
  </si>
  <si>
    <t>(v)</t>
  </si>
  <si>
    <t>^</t>
  </si>
  <si>
    <t>Risiko</t>
  </si>
  <si>
    <t>-</t>
  </si>
  <si>
    <t>r-Fakt.</t>
  </si>
  <si>
    <t>A</t>
  </si>
  <si>
    <t>B</t>
  </si>
  <si>
    <t>D</t>
  </si>
  <si>
    <t>F</t>
  </si>
  <si>
    <t>I</t>
  </si>
  <si>
    <t>M</t>
  </si>
  <si>
    <t>R</t>
  </si>
  <si>
    <t>V</t>
  </si>
  <si>
    <t>W</t>
  </si>
  <si>
    <t>End.</t>
  </si>
  <si>
    <t>E</t>
  </si>
  <si>
    <t>E?</t>
  </si>
  <si>
    <t>Verantw</t>
  </si>
  <si>
    <t>!!</t>
  </si>
  <si>
    <t>!</t>
  </si>
  <si>
    <t>(!)</t>
  </si>
  <si>
    <t>Arealr</t>
  </si>
  <si>
    <t>NO</t>
  </si>
  <si>
    <t>O</t>
  </si>
  <si>
    <t>SO</t>
  </si>
  <si>
    <t>S</t>
  </si>
  <si>
    <t>SW</t>
  </si>
  <si>
    <t>NW</t>
  </si>
  <si>
    <t>Schutz</t>
  </si>
  <si>
    <t>§BV</t>
  </si>
  <si>
    <t>§EG</t>
  </si>
  <si>
    <t>§VSR</t>
  </si>
  <si>
    <t>§§BV</t>
  </si>
  <si>
    <t>§§EG</t>
  </si>
  <si>
    <t>§§FFH</t>
  </si>
  <si>
    <t>Grund</t>
  </si>
  <si>
    <t>K</t>
  </si>
  <si>
    <t>R(Na)</t>
  </si>
  <si>
    <t>T</t>
  </si>
  <si>
    <t>Kat.</t>
  </si>
  <si>
    <t>G</t>
  </si>
  <si>
    <t>*</t>
  </si>
  <si>
    <t>**</t>
  </si>
  <si>
    <t>Sonderfaelle</t>
  </si>
  <si>
    <t>H</t>
  </si>
  <si>
    <t>BB</t>
  </si>
  <si>
    <t>BE</t>
  </si>
  <si>
    <t>BW</t>
  </si>
  <si>
    <t>BY</t>
  </si>
  <si>
    <t>HE</t>
  </si>
  <si>
    <t>HH</t>
  </si>
  <si>
    <t>NI</t>
  </si>
  <si>
    <t>MV</t>
  </si>
  <si>
    <t>RP</t>
  </si>
  <si>
    <t>SH</t>
  </si>
  <si>
    <t>SL</t>
  </si>
  <si>
    <t>SN</t>
  </si>
  <si>
    <t>ST</t>
  </si>
  <si>
    <t>TH</t>
  </si>
  <si>
    <t>Range RoteListe_ID</t>
  </si>
  <si>
    <t>Kontrolle</t>
  </si>
  <si>
    <t>Bericht</t>
  </si>
  <si>
    <t>Anteil</t>
  </si>
  <si>
    <t>A0</t>
  </si>
  <si>
    <t>A1</t>
  </si>
  <si>
    <t>A3</t>
  </si>
  <si>
    <t>A7</t>
  </si>
  <si>
    <t>AE</t>
  </si>
  <si>
    <t>AE?</t>
  </si>
  <si>
    <t>A?</t>
  </si>
  <si>
    <t>Lage</t>
  </si>
  <si>
    <t>Lr</t>
  </si>
  <si>
    <t>Lh</t>
  </si>
  <si>
    <t>Lz</t>
  </si>
  <si>
    <t>Li</t>
  </si>
  <si>
    <t>L?</t>
  </si>
  <si>
    <t>Gefährdung</t>
  </si>
  <si>
    <t>G+</t>
  </si>
  <si>
    <t>G3</t>
  </si>
  <si>
    <t>G2</t>
  </si>
  <si>
    <t>G1</t>
  </si>
  <si>
    <t>G0</t>
  </si>
  <si>
    <t>G?</t>
  </si>
  <si>
    <t>Endemit</t>
  </si>
  <si>
    <t>Verantwortlichkeit</t>
  </si>
  <si>
    <t>RL-Kat.</t>
  </si>
  <si>
    <t>Verantwort-lichkeit NEU</t>
  </si>
  <si>
    <t>[leer]</t>
  </si>
  <si>
    <t>V,*</t>
  </si>
  <si>
    <t>D, [leer]</t>
  </si>
  <si>
    <t>!, (!), ?, nb</t>
  </si>
  <si>
    <t>Der angegebene Status „Endemit“ wird als gültig angesehen und die Verantwortlichkeit von „!“, „(!)“, „?“ oder „“nb“ in „!!“ korrigiert.</t>
  </si>
  <si>
    <t>Der angegebene Status „Endemit“ wird als gültig angesehen und die Verantwortlichkeit „!!“ ergänzt.</t>
  </si>
  <si>
    <t>Der angegebene Status „fraglicher Endemit“ wird als gültig angesehen und die Verantwortlichkeit von „!“, „(!)“, „?“ oder „“nb“ in „!!“ korrigiert.</t>
  </si>
  <si>
    <t>C</t>
  </si>
  <si>
    <t>Der angegebene Status „fraglicher Endemit“ wird als gültig angesehen und die Verantwortlichkeit „!!“ ergänzt.</t>
  </si>
  <si>
    <t>Verant-wort-lichkeit.</t>
  </si>
  <si>
    <t>Bemerkungen</t>
  </si>
  <si>
    <t>Range_Sequenz</t>
  </si>
  <si>
    <t>Gefähr-dung</t>
  </si>
  <si>
    <t>Verantwortlichkeit_ID</t>
  </si>
  <si>
    <t>Auswertung der Kategorien für Arten</t>
  </si>
  <si>
    <t>Auswertung der Kategorien für Taxa</t>
  </si>
  <si>
    <t>absolut</t>
  </si>
  <si>
    <t>prozentual</t>
  </si>
  <si>
    <t>Neobiota</t>
  </si>
  <si>
    <t>Indigene und Archaeobiota</t>
  </si>
  <si>
    <t>Ausgestorben oder verschollen</t>
  </si>
  <si>
    <t xml:space="preserve">Vom Aussterben bedroht </t>
  </si>
  <si>
    <t xml:space="preserve">Stark gefährdet </t>
  </si>
  <si>
    <t>Gefährdet</t>
  </si>
  <si>
    <t>Gefährdung unbekannten Ausmaßes</t>
  </si>
  <si>
    <t>Extrem selten</t>
  </si>
  <si>
    <t>Vorwarnliste</t>
  </si>
  <si>
    <t>Ungefährdet</t>
  </si>
  <si>
    <t>Daten unzureichend</t>
  </si>
  <si>
    <t>ausgestorben oder verschollen</t>
  </si>
  <si>
    <t>extrem selten</t>
  </si>
  <si>
    <t>sehr selten</t>
  </si>
  <si>
    <t>selten</t>
  </si>
  <si>
    <t>mäßig häufig</t>
  </si>
  <si>
    <t>häufig</t>
  </si>
  <si>
    <t>sehr häufig</t>
  </si>
  <si>
    <t>unbekannt</t>
  </si>
  <si>
    <t>sehr starker Rückgang</t>
  </si>
  <si>
    <t>starker Rückgang</t>
  </si>
  <si>
    <t>mäßiger Rückgang</t>
  </si>
  <si>
    <t>Rückgang, Ausmaß unbekannt</t>
  </si>
  <si>
    <t>gleich bleibend</t>
  </si>
  <si>
    <t>deutliche Zunahme</t>
  </si>
  <si>
    <t>Daten ungenügend</t>
  </si>
  <si>
    <t>↓↓↓</t>
  </si>
  <si>
    <t>sehr starke Abnahme</t>
  </si>
  <si>
    <t>↓↓</t>
  </si>
  <si>
    <t>starke Abnahme</t>
  </si>
  <si>
    <t>(↓)</t>
  </si>
  <si>
    <t>mäßige Abnahme oder Ausmaß unbekannt</t>
  </si>
  <si>
    <t>↑</t>
  </si>
  <si>
    <t>–</t>
  </si>
  <si>
    <t>vorhanden</t>
  </si>
  <si>
    <t>nicht feststellbar</t>
  </si>
  <si>
    <t>1. Grund</t>
  </si>
  <si>
    <t>abs.</t>
  </si>
  <si>
    <t>positiv</t>
  </si>
  <si>
    <t>negativ</t>
  </si>
  <si>
    <t>Dokumentation der Überprüfungen</t>
  </si>
  <si>
    <t xml:space="preserve">Korrekturen: </t>
  </si>
  <si>
    <t>Kommentierte Überprüfungen</t>
  </si>
  <si>
    <t xml:space="preserve">(Alle nachfolgend genannten Hinweise, Änderungen oder Löschungen werden in der Textdatei „RoteListePruefung.txt“ dokumentiert. </t>
  </si>
  <si>
    <t>Diese Datei wird im gleichen Verzeichnis wie die Excel-Datei abgelegt)</t>
  </si>
  <si>
    <r>
      <t>·</t>
    </r>
    <r>
      <rPr>
        <sz val="7"/>
        <rFont val="Times New Roman"/>
        <family val="1"/>
      </rPr>
      <t xml:space="preserve">       </t>
    </r>
    <r>
      <rPr>
        <sz val="12"/>
        <rFont val="Times New Roman"/>
        <family val="1"/>
      </rPr>
      <t>„-“ als Risikofaktor wird bei gleichzeitigem „vvv“ oder „?“ unter kurzfristigem Bestandstrend durch „=“ ersetzt (unmögliche Kombination laut Einstufungsschema);</t>
    </r>
  </si>
  <si>
    <r>
      <t>·</t>
    </r>
    <r>
      <rPr>
        <sz val="7"/>
        <rFont val="Times New Roman"/>
        <family val="1"/>
      </rPr>
      <t xml:space="preserve">       </t>
    </r>
    <r>
      <rPr>
        <sz val="12"/>
        <rFont val="Times New Roman"/>
        <family val="1"/>
      </rPr>
      <t>Bei „ex“ unter „Bestand aktuell“ wird bei Fehlen ein letzter Nachweis angemahnt;</t>
    </r>
  </si>
  <si>
    <r>
      <t>·</t>
    </r>
    <r>
      <rPr>
        <sz val="7"/>
        <rFont val="Times New Roman"/>
        <family val="1"/>
      </rPr>
      <t xml:space="preserve">       </t>
    </r>
    <r>
      <rPr>
        <sz val="12"/>
        <rFont val="Times New Roman"/>
        <family val="1"/>
      </rPr>
      <t>Doppelt eingetragene Risikofaktoren (Kürzel) werden gelöscht;</t>
    </r>
  </si>
  <si>
    <r>
      <t>·</t>
    </r>
    <r>
      <rPr>
        <sz val="7"/>
        <rFont val="Times New Roman"/>
        <family val="1"/>
      </rPr>
      <t xml:space="preserve">       </t>
    </r>
    <r>
      <rPr>
        <sz val="12"/>
        <rFont val="Times New Roman"/>
        <family val="1"/>
      </rPr>
      <t>Ist kein Risikofaktor als Kriterium angegeben, werden die Kürzel gelöscht;</t>
    </r>
  </si>
  <si>
    <r>
      <t>·</t>
    </r>
    <r>
      <rPr>
        <sz val="7"/>
        <rFont val="Times New Roman"/>
        <family val="1"/>
      </rPr>
      <t xml:space="preserve">       </t>
    </r>
    <r>
      <rPr>
        <sz val="12"/>
        <rFont val="Times New Roman"/>
        <family val="1"/>
      </rPr>
      <t>Doppelte Gründe für Kategorieänderung werden gelöscht;</t>
    </r>
  </si>
  <si>
    <r>
      <t>·</t>
    </r>
    <r>
      <rPr>
        <sz val="7"/>
        <rFont val="Times New Roman"/>
        <family val="1"/>
      </rPr>
      <t xml:space="preserve">       </t>
    </r>
    <r>
      <rPr>
        <sz val="12"/>
        <rFont val="Times New Roman"/>
        <family val="1"/>
      </rPr>
      <t>Alle nicht in der jeweiligen Auswahl eines Feldes vorkommenden Zeichen werden gelöscht (kommt nur vor, wenn die Kopierfunktion über Spalten hinweg verwendet wurde!).</t>
    </r>
  </si>
  <si>
    <t>Die Textdatei „RoteListePruefung.txt“ ist am übersichtlichsten in einer 10er Schrifttype (z.B. Arial) im Querformat anzusehen und auszudrucken. .</t>
  </si>
  <si>
    <t>Neue Ausgaben werden an die bereits vorhandenen angefügt und sind durch eine Kopfzeile mit Datum und Uhrzeit gekennzeichnet.</t>
  </si>
  <si>
    <t xml:space="preserve">Diese Textdatei kann gelöscht werden; bei wiederholter Prüfung wird dann eine neue angelegt. </t>
  </si>
  <si>
    <t>A0-1</t>
  </si>
  <si>
    <t xml:space="preserve">             Kriterien, Sonderfälle, letzter Nachweis, Risikofaktoren (Kürzel), Endemit und Verantwortlichkeit, Arealrand und Grund der Kategorieänderung, sowie die Kommentare zur Gefährdung und Nachsuche.</t>
  </si>
  <si>
    <t xml:space="preserve">             Bei einer Zwischenüberschrift oder einem Synonymverweis werden zusätzlich Rote-Liste-Kategorie, Kategorieänderung, alte RL-Kat., Synopse der Bundesländer, Deutscher Name und   </t>
  </si>
  <si>
    <t xml:space="preserve">             die weiteren Zusatzangaben der Spalten AR bis BA sowie bei sichtbarem Arbeitsblatt Verantwortlichkeit alle dort editierbaren Spalten gelöscht, der Eindeutige Code nur bei Zwischenüberschriften;</t>
  </si>
  <si>
    <t>&lt;- Formel</t>
  </si>
  <si>
    <t>äökldfjdsögfsgfsegSEGKÖDÖHKHFFJSdfölkdsögkdsögködflkgsdgjdklgjsölgjdsögjsdögjsödgjdsögjsölg sdgjdsögjdslgjölDFKLHDSLFK kölköäkäökäökläölö</t>
  </si>
  <si>
    <t>Arbeitsblatt "Rote Liste"</t>
  </si>
  <si>
    <t>Arbeitsblatt "Verantwortlichkeit"</t>
  </si>
  <si>
    <t>&lt;-1.Korr</t>
  </si>
  <si>
    <t>&lt;- leer = ?</t>
  </si>
  <si>
    <t>Alte Verantwortlichkeit</t>
  </si>
  <si>
    <r>
      <t>·</t>
    </r>
    <r>
      <rPr>
        <sz val="7"/>
        <rFont val="Times New Roman"/>
        <family val="1"/>
      </rPr>
      <t xml:space="preserve">       </t>
    </r>
    <r>
      <rPr>
        <sz val="12"/>
        <rFont val="Times New Roman"/>
        <family val="1"/>
      </rPr>
      <t>Fehlende Namen von Taxa bzw. überflüssige Leerzeilen (entsprechende Zeilen können mit dem Makro "Zeilen löschen" entfernt werden);</t>
    </r>
  </si>
  <si>
    <t>RLKat</t>
  </si>
  <si>
    <t>TaxBezug</t>
  </si>
  <si>
    <t>alteRLKat</t>
  </si>
  <si>
    <t>Synonyme</t>
  </si>
  <si>
    <t>Gruppe</t>
  </si>
  <si>
    <t>agg</t>
  </si>
  <si>
    <t>fhsdlf AFHaf</t>
  </si>
  <si>
    <t>SDGDSAGDF KHKL</t>
  </si>
  <si>
    <t>Katver</t>
  </si>
  <si>
    <t>ausblendbar</t>
  </si>
  <si>
    <t>sichtbar</t>
  </si>
  <si>
    <t>Interne Gueltigkeitslisten der Konfigurationsseite</t>
  </si>
  <si>
    <t>Konfiguration der Spaltensichtbarkeit</t>
  </si>
  <si>
    <t>reservierte Bereiche für die definierbaren Gültigkeitslisten</t>
  </si>
  <si>
    <t>nicht sichtbar</t>
  </si>
  <si>
    <t>Interne Flagwerte</t>
  </si>
  <si>
    <t>Erfassungbogen-Modus</t>
  </si>
  <si>
    <t>Text</t>
  </si>
  <si>
    <t>Sehr langer Text, sehr sehr langer Text, sehr sehr sehr langer Text, sehr sehr sehr sehr langer Text, sehr sehr sehr sehr sehr langer Text, sehr langer Text, sehr sehr sehr langer Text, sehr sehr sehr sehr langer Text, sehr sehr sehr sehr sehr langer Text, sehr langer Text, sehr sehr sehr langer Text, sehr sehr sehr sehr langer Text, sehr sehr sehr sehr sehr langer Text</t>
  </si>
  <si>
    <t>Zusatz</t>
  </si>
  <si>
    <t>Freie Spalte AT</t>
  </si>
  <si>
    <t>Freie Spalte AU</t>
  </si>
  <si>
    <t>Freie Spalte AV</t>
  </si>
  <si>
    <t>Freie Spalte AW</t>
  </si>
  <si>
    <t>Freie Spalte AX</t>
  </si>
  <si>
    <t>Freie Spalte AY</t>
  </si>
  <si>
    <t>Freie Spalte AZ</t>
  </si>
  <si>
    <t>Freie Spalte BA</t>
  </si>
  <si>
    <t>Freie Spalte AS</t>
  </si>
  <si>
    <t>deaktivieren</t>
  </si>
  <si>
    <t>aktivieren</t>
  </si>
  <si>
    <t>Auswahlmöglichkeiten</t>
  </si>
  <si>
    <t>dtVerantwGL_OptAktivieren</t>
  </si>
  <si>
    <t>Syn.</t>
  </si>
  <si>
    <t>Incl.</t>
  </si>
  <si>
    <t>syn.</t>
  </si>
  <si>
    <t>==</t>
  </si>
  <si>
    <t>incl.</t>
  </si>
  <si>
    <t>Inkl.</t>
  </si>
  <si>
    <t>inkl.</t>
  </si>
  <si>
    <t>Basio.</t>
  </si>
  <si>
    <t>basio.</t>
  </si>
  <si>
    <t>Basionym</t>
  </si>
  <si>
    <t>excl.</t>
  </si>
  <si>
    <t>Excl.</t>
  </si>
  <si>
    <t>≙</t>
  </si>
  <si>
    <t>º</t>
  </si>
  <si>
    <t>dt_SynonymPraefixe</t>
  </si>
  <si>
    <t>Präfixe der Synonymverweise</t>
  </si>
  <si>
    <t>dtVerantwOptAktivieren</t>
  </si>
  <si>
    <t>aktuelle Bestandssituation</t>
  </si>
  <si>
    <t>Freie Spalte AR</t>
  </si>
  <si>
    <t>Daten_OK</t>
  </si>
  <si>
    <t>Text für I_T_Makro</t>
  </si>
  <si>
    <t>Zähler für Zwischenüberschriften</t>
  </si>
  <si>
    <t>Text für I-K-Makro</t>
  </si>
  <si>
    <t>Optionsschalter zum Aktivieren und Deaktivieren der Verantwortlichkeit</t>
  </si>
  <si>
    <t>Arten</t>
  </si>
  <si>
    <t>Taxa</t>
  </si>
  <si>
    <t>Kommentar</t>
  </si>
  <si>
    <t>Anm</t>
  </si>
  <si>
    <t>TAXC</t>
  </si>
  <si>
    <t xml:space="preserve">BE </t>
  </si>
  <si>
    <t>SY</t>
  </si>
  <si>
    <t>Frei1</t>
  </si>
  <si>
    <t>Frei2</t>
  </si>
  <si>
    <t>Frei3</t>
  </si>
  <si>
    <t>Frei4</t>
  </si>
  <si>
    <t>Frei5</t>
  </si>
  <si>
    <t>Frei6</t>
  </si>
  <si>
    <t>Frei7</t>
  </si>
  <si>
    <t>Frei8</t>
  </si>
  <si>
    <t>Son-der-fälle</t>
  </si>
  <si>
    <t>Zurück</t>
  </si>
  <si>
    <t>AlteRLKat</t>
  </si>
  <si>
    <t>Erfassung</t>
  </si>
  <si>
    <t xml:space="preserve">Acer platanoides </t>
  </si>
  <si>
    <t xml:space="preserve">Acer pseudoplatanus </t>
  </si>
  <si>
    <t xml:space="preserve">Achillea collina </t>
  </si>
  <si>
    <t xml:space="preserve">Achillea millefolium </t>
  </si>
  <si>
    <t xml:space="preserve">Achillea nobilis </t>
  </si>
  <si>
    <t xml:space="preserve">Achillea pratensis </t>
  </si>
  <si>
    <t xml:space="preserve">Achillea ptarmica </t>
  </si>
  <si>
    <t xml:space="preserve">Acinos arvensis </t>
  </si>
  <si>
    <t xml:space="preserve">Aconitum napellus subsp. lusitanicum </t>
  </si>
  <si>
    <t xml:space="preserve">Actaea spicata </t>
  </si>
  <si>
    <t xml:space="preserve">Adonis aestivalis </t>
  </si>
  <si>
    <t xml:space="preserve">Adonis flammea </t>
  </si>
  <si>
    <t xml:space="preserve">Adoxa moschatellina </t>
  </si>
  <si>
    <t xml:space="preserve">Aegopodium podagraria </t>
  </si>
  <si>
    <t xml:space="preserve">Agrimonia eupatoria </t>
  </si>
  <si>
    <t xml:space="preserve">Agrimonia procera </t>
  </si>
  <si>
    <t xml:space="preserve">Agrostemma githago </t>
  </si>
  <si>
    <t xml:space="preserve">Agrostis canina </t>
  </si>
  <si>
    <t xml:space="preserve">Agrostis capillaris </t>
  </si>
  <si>
    <t xml:space="preserve">Agrostis gigantea </t>
  </si>
  <si>
    <t xml:space="preserve">Agrostis stolonifera </t>
  </si>
  <si>
    <t xml:space="preserve">Agrostis vinealis </t>
  </si>
  <si>
    <t xml:space="preserve">Aira praecox </t>
  </si>
  <si>
    <t xml:space="preserve">Ajuga chamaepitys </t>
  </si>
  <si>
    <t xml:space="preserve">Ajuga genevensis </t>
  </si>
  <si>
    <t xml:space="preserve">Ajuga reptans </t>
  </si>
  <si>
    <t xml:space="preserve">Alchemilla connivens </t>
  </si>
  <si>
    <t xml:space="preserve">Alchemilla filicaulis </t>
  </si>
  <si>
    <t xml:space="preserve">Alchemilla glabra </t>
  </si>
  <si>
    <t xml:space="preserve">Alchemilla glaucescens </t>
  </si>
  <si>
    <t xml:space="preserve">Alchemilla glomerulans </t>
  </si>
  <si>
    <t xml:space="preserve">Alchemilla micans </t>
  </si>
  <si>
    <t xml:space="preserve">Alchemilla monticola </t>
  </si>
  <si>
    <t xml:space="preserve">Alchemilla plicata </t>
  </si>
  <si>
    <t xml:space="preserve">Alchemilla subcrenata </t>
  </si>
  <si>
    <t xml:space="preserve">Alchemilla vulgaris </t>
  </si>
  <si>
    <t xml:space="preserve">Alchemilla xanthochlora </t>
  </si>
  <si>
    <t xml:space="preserve">Alisma lanceolatum </t>
  </si>
  <si>
    <t xml:space="preserve">Alisma plantago-aquatica </t>
  </si>
  <si>
    <t xml:space="preserve">Alliaria petiolata </t>
  </si>
  <si>
    <t xml:space="preserve">Allium oleraceum </t>
  </si>
  <si>
    <t xml:space="preserve">Allium rotundum </t>
  </si>
  <si>
    <t xml:space="preserve">Allium scorodoprasum </t>
  </si>
  <si>
    <t xml:space="preserve">Allium sphaerocephalon </t>
  </si>
  <si>
    <t xml:space="preserve">Allium strictum </t>
  </si>
  <si>
    <t xml:space="preserve">Allium ursinum </t>
  </si>
  <si>
    <t xml:space="preserve">Allium vineale </t>
  </si>
  <si>
    <t xml:space="preserve">Alnus glutinosa </t>
  </si>
  <si>
    <t xml:space="preserve">Alopecurus aequalis </t>
  </si>
  <si>
    <t xml:space="preserve">Alopecurus geniculatus </t>
  </si>
  <si>
    <t xml:space="preserve">Alopecurus myosuroides </t>
  </si>
  <si>
    <t xml:space="preserve">Alopecurus pratensis </t>
  </si>
  <si>
    <t xml:space="preserve">Alyssum alyssoides </t>
  </si>
  <si>
    <t xml:space="preserve">Alyssum montanum subsp. montanum </t>
  </si>
  <si>
    <t xml:space="preserve">Anagallis arvensis </t>
  </si>
  <si>
    <t xml:space="preserve">Anagallis foemina </t>
  </si>
  <si>
    <t xml:space="preserve">Anchusa arvensis </t>
  </si>
  <si>
    <t xml:space="preserve">Anchusa officinalis </t>
  </si>
  <si>
    <t xml:space="preserve">Androsace elongata </t>
  </si>
  <si>
    <t xml:space="preserve">Anemone nemorosa </t>
  </si>
  <si>
    <t xml:space="preserve">Anemone ranunculoides </t>
  </si>
  <si>
    <t xml:space="preserve">Anemone sylvestris </t>
  </si>
  <si>
    <t xml:space="preserve">Angelica sylvestris </t>
  </si>
  <si>
    <t xml:space="preserve">Antennaria dioica </t>
  </si>
  <si>
    <t xml:space="preserve">Anthemis arvensis </t>
  </si>
  <si>
    <t xml:space="preserve">Anthemis cotula </t>
  </si>
  <si>
    <t xml:space="preserve">Anthemis tinctoria </t>
  </si>
  <si>
    <t xml:space="preserve">Anthericum liliago </t>
  </si>
  <si>
    <t xml:space="preserve">Anthericum ramosum </t>
  </si>
  <si>
    <t xml:space="preserve">Anthoxanthum odoratum </t>
  </si>
  <si>
    <t xml:space="preserve">Anthriscus caucalis </t>
  </si>
  <si>
    <t xml:space="preserve">Anthriscus sylvestris </t>
  </si>
  <si>
    <t xml:space="preserve">Anthyllis vulneraria subsp. carpatica </t>
  </si>
  <si>
    <t xml:space="preserve">Apera spica-venti </t>
  </si>
  <si>
    <t xml:space="preserve">Aphanes arvensis </t>
  </si>
  <si>
    <t xml:space="preserve">Apium graveolens </t>
  </si>
  <si>
    <t xml:space="preserve">Aquilegia vulgaris </t>
  </si>
  <si>
    <t xml:space="preserve">Arabidopsis arenosa subsp. borbasii </t>
  </si>
  <si>
    <t xml:space="preserve">Arabidopsis thaliana </t>
  </si>
  <si>
    <t xml:space="preserve">Arabis hirsuta </t>
  </si>
  <si>
    <t xml:space="preserve">Arctium lappa </t>
  </si>
  <si>
    <t xml:space="preserve">Arctium minus </t>
  </si>
  <si>
    <t xml:space="preserve">Arctium nemorosum </t>
  </si>
  <si>
    <t xml:space="preserve">Arctium tomentosum </t>
  </si>
  <si>
    <t xml:space="preserve">Arenaria leptoclados </t>
  </si>
  <si>
    <t xml:space="preserve">Arenaria serpyllifolia </t>
  </si>
  <si>
    <t xml:space="preserve">Aristolochia clematitis </t>
  </si>
  <si>
    <t xml:space="preserve">Armoracia rusticana </t>
  </si>
  <si>
    <t xml:space="preserve">Arnica montana </t>
  </si>
  <si>
    <t xml:space="preserve">Arnoseris minima </t>
  </si>
  <si>
    <t xml:space="preserve">Arrhenatherum elatius </t>
  </si>
  <si>
    <t xml:space="preserve">Artemisia absinthium </t>
  </si>
  <si>
    <t xml:space="preserve">Artemisia campestris </t>
  </si>
  <si>
    <t xml:space="preserve">Artemisia vulgaris </t>
  </si>
  <si>
    <t xml:space="preserve">Arum maculatum </t>
  </si>
  <si>
    <t xml:space="preserve">Asarum europaeum </t>
  </si>
  <si>
    <t xml:space="preserve">Asparagus officinalis </t>
  </si>
  <si>
    <t xml:space="preserve">Asperugo procumbens </t>
  </si>
  <si>
    <t xml:space="preserve">Asperula arvensis </t>
  </si>
  <si>
    <t xml:space="preserve">Asperula cynanchica </t>
  </si>
  <si>
    <t xml:space="preserve">Asplenium adiantum-nigrum </t>
  </si>
  <si>
    <t xml:space="preserve">Asplenium ceterach </t>
  </si>
  <si>
    <t xml:space="preserve">Asplenium ruta-muraria </t>
  </si>
  <si>
    <t xml:space="preserve">Asplenium scolopendrium </t>
  </si>
  <si>
    <t xml:space="preserve">Asplenium septentrionale </t>
  </si>
  <si>
    <t xml:space="preserve">Asplenium viride </t>
  </si>
  <si>
    <t xml:space="preserve">Aster amellus </t>
  </si>
  <si>
    <t xml:space="preserve">Astragalus glycyphyllos </t>
  </si>
  <si>
    <t xml:space="preserve">Athyrium filix-femina </t>
  </si>
  <si>
    <t xml:space="preserve">Atriplex patula </t>
  </si>
  <si>
    <t xml:space="preserve">Atriplex prostrata </t>
  </si>
  <si>
    <t xml:space="preserve">Atriplex sagittata </t>
  </si>
  <si>
    <t xml:space="preserve">Atropa bella-donna </t>
  </si>
  <si>
    <t xml:space="preserve">Avena fatua </t>
  </si>
  <si>
    <t xml:space="preserve">Avena strigosa </t>
  </si>
  <si>
    <t xml:space="preserve">Ballota nigra subsp. meridionalis </t>
  </si>
  <si>
    <t xml:space="preserve">Ballota nigra subsp. nigra </t>
  </si>
  <si>
    <t xml:space="preserve">Barbarea stricta </t>
  </si>
  <si>
    <t xml:space="preserve">Barbarea vulgaris </t>
  </si>
  <si>
    <t xml:space="preserve">Bellis perennis </t>
  </si>
  <si>
    <t xml:space="preserve">Berberis vulgaris </t>
  </si>
  <si>
    <t xml:space="preserve">Berula erecta </t>
  </si>
  <si>
    <t xml:space="preserve">Betonica officinalis </t>
  </si>
  <si>
    <t xml:space="preserve">Betula pendula </t>
  </si>
  <si>
    <t xml:space="preserve">Betula pubescens subsp. carpatica </t>
  </si>
  <si>
    <t xml:space="preserve">Betula pubescens subsp. pubescens </t>
  </si>
  <si>
    <t xml:space="preserve">Biscutella laevigata subsp. varia </t>
  </si>
  <si>
    <t xml:space="preserve">Bistorta officinalis </t>
  </si>
  <si>
    <t xml:space="preserve">Blechnum spicant </t>
  </si>
  <si>
    <t xml:space="preserve">Blysmus compressus </t>
  </si>
  <si>
    <t xml:space="preserve">Botrychium lunaria </t>
  </si>
  <si>
    <t xml:space="preserve">Brachypodium pinnatum </t>
  </si>
  <si>
    <t xml:space="preserve">Brachypodium sylvaticum </t>
  </si>
  <si>
    <t xml:space="preserve">Brassica nigra </t>
  </si>
  <si>
    <t xml:space="preserve">Briza media </t>
  </si>
  <si>
    <t xml:space="preserve">Bromus benekenii </t>
  </si>
  <si>
    <t xml:space="preserve">Bromus inermis </t>
  </si>
  <si>
    <t xml:space="preserve">Bromus racemosus </t>
  </si>
  <si>
    <t xml:space="preserve">Bromus ramosus </t>
  </si>
  <si>
    <t xml:space="preserve">Bromus sterilis </t>
  </si>
  <si>
    <t xml:space="preserve">Bromus tectorum </t>
  </si>
  <si>
    <t xml:space="preserve">Bryonia dioica </t>
  </si>
  <si>
    <t xml:space="preserve">Bunium bulbocastanum </t>
  </si>
  <si>
    <t xml:space="preserve">Bupleurum falcatum </t>
  </si>
  <si>
    <t xml:space="preserve">Bupleurum longifolium </t>
  </si>
  <si>
    <t xml:space="preserve">Bupleurum rotundifolium </t>
  </si>
  <si>
    <t xml:space="preserve">Butomus umbellatus </t>
  </si>
  <si>
    <t xml:space="preserve">Calamagrostis arundinacea </t>
  </si>
  <si>
    <t xml:space="preserve">Calamagrostis canescens </t>
  </si>
  <si>
    <t xml:space="preserve">Calamagrostis epigejos </t>
  </si>
  <si>
    <t xml:space="preserve">Calamagrostis phragmitoides </t>
  </si>
  <si>
    <t xml:space="preserve">Calendula arvensis </t>
  </si>
  <si>
    <t xml:space="preserve">Calla palustris </t>
  </si>
  <si>
    <t xml:space="preserve">Callitriche hamulata </t>
  </si>
  <si>
    <t xml:space="preserve">Callitriche platycarpa </t>
  </si>
  <si>
    <t xml:space="preserve">Callitriche stagnalis </t>
  </si>
  <si>
    <t xml:space="preserve">Calluna vulgaris </t>
  </si>
  <si>
    <t xml:space="preserve">Caltha palustris </t>
  </si>
  <si>
    <t xml:space="preserve">Calystegia sepium </t>
  </si>
  <si>
    <t xml:space="preserve">Camelina alyssum </t>
  </si>
  <si>
    <t xml:space="preserve">Camelina microcarpa </t>
  </si>
  <si>
    <t xml:space="preserve">Campanula baumgartenii </t>
  </si>
  <si>
    <t xml:space="preserve">Campanula cervicaria </t>
  </si>
  <si>
    <t xml:space="preserve">Campanula glomerata </t>
  </si>
  <si>
    <t xml:space="preserve">Campanula latifolia </t>
  </si>
  <si>
    <t xml:space="preserve">Campanula patula </t>
  </si>
  <si>
    <t xml:space="preserve">Campanula persicifolia </t>
  </si>
  <si>
    <t xml:space="preserve">Campanula rapunculoides </t>
  </si>
  <si>
    <t xml:space="preserve">Campanula rapunculus </t>
  </si>
  <si>
    <t xml:space="preserve">Campanula rotundifolia </t>
  </si>
  <si>
    <t xml:space="preserve">Campanula trachelium </t>
  </si>
  <si>
    <t xml:space="preserve">Capsella bursa-pastoris </t>
  </si>
  <si>
    <t xml:space="preserve">Cardamine amara </t>
  </si>
  <si>
    <t xml:space="preserve">Cardamine bulbifera </t>
  </si>
  <si>
    <t xml:space="preserve">Cardamine impatiens </t>
  </si>
  <si>
    <t xml:space="preserve">Cardamine pratensis </t>
  </si>
  <si>
    <t xml:space="preserve">Carduus acanthoides </t>
  </si>
  <si>
    <t xml:space="preserve">Carduus crispus </t>
  </si>
  <si>
    <t xml:space="preserve">Carduus nutans </t>
  </si>
  <si>
    <t xml:space="preserve">Carex acuta </t>
  </si>
  <si>
    <t xml:space="preserve">Carex acutiformis </t>
  </si>
  <si>
    <t xml:space="preserve">Carex brizoides </t>
  </si>
  <si>
    <t xml:space="preserve">Carex canescens </t>
  </si>
  <si>
    <t xml:space="preserve">Carex caryophyllea </t>
  </si>
  <si>
    <t xml:space="preserve">Carex davalliana </t>
  </si>
  <si>
    <t xml:space="preserve">Carex demissa </t>
  </si>
  <si>
    <t xml:space="preserve">Carex diandra </t>
  </si>
  <si>
    <t xml:space="preserve">Carex digitata </t>
  </si>
  <si>
    <t xml:space="preserve">Carex dioica </t>
  </si>
  <si>
    <t xml:space="preserve">Carex distans </t>
  </si>
  <si>
    <t xml:space="preserve">Carex disticha </t>
  </si>
  <si>
    <t xml:space="preserve">Carex echinata </t>
  </si>
  <si>
    <t xml:space="preserve">Carex elongata </t>
  </si>
  <si>
    <t xml:space="preserve">Carex flacca </t>
  </si>
  <si>
    <t xml:space="preserve">Carex flava </t>
  </si>
  <si>
    <t xml:space="preserve">Carex hartmanii </t>
  </si>
  <si>
    <t xml:space="preserve">Carex hirta </t>
  </si>
  <si>
    <t xml:space="preserve">Carex hostiana </t>
  </si>
  <si>
    <t xml:space="preserve">Carex humilis </t>
  </si>
  <si>
    <t xml:space="preserve">Carex lepidocarpa </t>
  </si>
  <si>
    <t xml:space="preserve">Carex leporina </t>
  </si>
  <si>
    <t xml:space="preserve">Carex limosa </t>
  </si>
  <si>
    <t xml:space="preserve">Carex montana </t>
  </si>
  <si>
    <t xml:space="preserve">Carex nigra </t>
  </si>
  <si>
    <t xml:space="preserve">Carex otrubae </t>
  </si>
  <si>
    <t xml:space="preserve">Carex pairae </t>
  </si>
  <si>
    <t xml:space="preserve">Carex pallescens </t>
  </si>
  <si>
    <t xml:space="preserve">Carex panicea </t>
  </si>
  <si>
    <t xml:space="preserve">Carex paniculata </t>
  </si>
  <si>
    <t xml:space="preserve">Carex pendula </t>
  </si>
  <si>
    <t xml:space="preserve">Carex pilulifera </t>
  </si>
  <si>
    <t xml:space="preserve">Carex praecox </t>
  </si>
  <si>
    <t xml:space="preserve">Carex pulicaris </t>
  </si>
  <si>
    <t xml:space="preserve">Carex remota </t>
  </si>
  <si>
    <t xml:space="preserve">Carex riparia </t>
  </si>
  <si>
    <t xml:space="preserve">Carex rostrata </t>
  </si>
  <si>
    <t xml:space="preserve">Carex spicata </t>
  </si>
  <si>
    <t xml:space="preserve">Carex strigosa </t>
  </si>
  <si>
    <t xml:space="preserve">Carex sylvatica </t>
  </si>
  <si>
    <t xml:space="preserve">Carex tomentosa </t>
  </si>
  <si>
    <t xml:space="preserve">Carex umbrosa </t>
  </si>
  <si>
    <t xml:space="preserve">Carex vesicaria </t>
  </si>
  <si>
    <t xml:space="preserve">Carex vulpina </t>
  </si>
  <si>
    <t xml:space="preserve">Carlina vulgaris </t>
  </si>
  <si>
    <t xml:space="preserve">Carpinus betulus </t>
  </si>
  <si>
    <t xml:space="preserve">Carum carvi </t>
  </si>
  <si>
    <t xml:space="preserve">Castanea sativa </t>
  </si>
  <si>
    <t xml:space="preserve">Catabrosa aquatica </t>
  </si>
  <si>
    <t xml:space="preserve">Caucalis platycarpos </t>
  </si>
  <si>
    <t xml:space="preserve">Centaurea pseudophrygia </t>
  </si>
  <si>
    <t xml:space="preserve">Centaurea scabiosa </t>
  </si>
  <si>
    <t xml:space="preserve">Centaurium erythraea </t>
  </si>
  <si>
    <t xml:space="preserve">Centaurium pulchellum </t>
  </si>
  <si>
    <t xml:space="preserve">Cephalanthera damasonium </t>
  </si>
  <si>
    <t xml:space="preserve">Cephalanthera longifolia </t>
  </si>
  <si>
    <t xml:space="preserve">Cephalanthera rubra </t>
  </si>
  <si>
    <t xml:space="preserve">Cerastium arvense </t>
  </si>
  <si>
    <t xml:space="preserve">Cerastium brachypetalum </t>
  </si>
  <si>
    <t xml:space="preserve">Cerastium glomeratum </t>
  </si>
  <si>
    <t xml:space="preserve">Cerastium glutinosum </t>
  </si>
  <si>
    <t xml:space="preserve">Cerastium holosteoides </t>
  </si>
  <si>
    <t xml:space="preserve">Cerastium semidecandrum </t>
  </si>
  <si>
    <t xml:space="preserve">Ceratophyllum demersum </t>
  </si>
  <si>
    <t xml:space="preserve">Chaenorhinum minus </t>
  </si>
  <si>
    <t xml:space="preserve">Chaerophyllum aureum </t>
  </si>
  <si>
    <t xml:space="preserve">Chaerophyllum bulbosum </t>
  </si>
  <si>
    <t xml:space="preserve">Chaerophyllum hirsutum </t>
  </si>
  <si>
    <t xml:space="preserve">Chaerophyllum temulum </t>
  </si>
  <si>
    <t xml:space="preserve">Chelidonium majus </t>
  </si>
  <si>
    <t xml:space="preserve">Chenopodium album </t>
  </si>
  <si>
    <t xml:space="preserve">Chenopodium bonus-henricus </t>
  </si>
  <si>
    <t xml:space="preserve">Chenopodium glaucum </t>
  </si>
  <si>
    <t xml:space="preserve">Chenopodium hybridum </t>
  </si>
  <si>
    <t xml:space="preserve">Chenopodium murale </t>
  </si>
  <si>
    <t xml:space="preserve">Chenopodium opulifolium </t>
  </si>
  <si>
    <t xml:space="preserve">Chenopodium polyspermum </t>
  </si>
  <si>
    <t xml:space="preserve">Chenopodium rubrum </t>
  </si>
  <si>
    <t xml:space="preserve">Chenopodium suecicum </t>
  </si>
  <si>
    <t xml:space="preserve">Chenopodium urbicum </t>
  </si>
  <si>
    <t xml:space="preserve">Chenopodium vulvaria </t>
  </si>
  <si>
    <t xml:space="preserve">Chondrilla juncea </t>
  </si>
  <si>
    <t xml:space="preserve">Chrysosplenium alternifolium </t>
  </si>
  <si>
    <t xml:space="preserve">Chrysosplenium oppositifolium </t>
  </si>
  <si>
    <t xml:space="preserve">Cicendia filiformis </t>
  </si>
  <si>
    <t xml:space="preserve">Cicerbita alpina </t>
  </si>
  <si>
    <t xml:space="preserve">Cicuta virosa </t>
  </si>
  <si>
    <t xml:space="preserve">Circaea alpina </t>
  </si>
  <si>
    <t xml:space="preserve">Circaea lutetiana </t>
  </si>
  <si>
    <t xml:space="preserve">Cirsium acaule </t>
  </si>
  <si>
    <t xml:space="preserve">Cirsium arvense </t>
  </si>
  <si>
    <t xml:space="preserve">Cirsium oleraceum </t>
  </si>
  <si>
    <t xml:space="preserve">Cirsium palustre </t>
  </si>
  <si>
    <t xml:space="preserve">Cirsium tuberosum </t>
  </si>
  <si>
    <t xml:space="preserve">Cirsium vulgare </t>
  </si>
  <si>
    <t xml:space="preserve">Clematis vitalba </t>
  </si>
  <si>
    <t xml:space="preserve">Clinopodium vulgare </t>
  </si>
  <si>
    <t xml:space="preserve">Coeloglossum viride </t>
  </si>
  <si>
    <t xml:space="preserve">Colchicum autumnale </t>
  </si>
  <si>
    <t xml:space="preserve">Conium maculatum </t>
  </si>
  <si>
    <t xml:space="preserve">Consolida regalis </t>
  </si>
  <si>
    <t xml:space="preserve">Convallaria majalis </t>
  </si>
  <si>
    <t xml:space="preserve">Convolvulus arvensis </t>
  </si>
  <si>
    <t xml:space="preserve">Corallorhiza trifida </t>
  </si>
  <si>
    <t xml:space="preserve">Cornus sanguinea subsp. hungarica </t>
  </si>
  <si>
    <t xml:space="preserve">Cornus sanguinea subsp. sanguinea </t>
  </si>
  <si>
    <t xml:space="preserve">Corrigiola litoralis </t>
  </si>
  <si>
    <t xml:space="preserve">Corydalis cava </t>
  </si>
  <si>
    <t xml:space="preserve">Corydalis intermedia </t>
  </si>
  <si>
    <t xml:space="preserve">Corydalis solida </t>
  </si>
  <si>
    <t xml:space="preserve">Corylus avellana </t>
  </si>
  <si>
    <t xml:space="preserve">Cotoneaster integerrimus </t>
  </si>
  <si>
    <t xml:space="preserve">Crataegus laevigata </t>
  </si>
  <si>
    <t xml:space="preserve">Crataegus lindmanii </t>
  </si>
  <si>
    <t xml:space="preserve">Crataegus monogyna </t>
  </si>
  <si>
    <t xml:space="preserve">Crepis biennis </t>
  </si>
  <si>
    <t xml:space="preserve">Crepis capillaris </t>
  </si>
  <si>
    <t xml:space="preserve">Crepis foetida </t>
  </si>
  <si>
    <t xml:space="preserve">Crepis mollis </t>
  </si>
  <si>
    <t xml:space="preserve">Crepis paludosa </t>
  </si>
  <si>
    <t xml:space="preserve">Crepis pulchra </t>
  </si>
  <si>
    <t xml:space="preserve">Crepis tectorum </t>
  </si>
  <si>
    <t xml:space="preserve">Cruciata laevipes </t>
  </si>
  <si>
    <t xml:space="preserve">Cuscuta epilinum </t>
  </si>
  <si>
    <t xml:space="preserve">Cuscuta europaea </t>
  </si>
  <si>
    <t xml:space="preserve">Cynoglossum germanicum </t>
  </si>
  <si>
    <t xml:space="preserve">Cynoglossum officinale </t>
  </si>
  <si>
    <t xml:space="preserve">Cynosurus cristatus </t>
  </si>
  <si>
    <t xml:space="preserve">Cyperus flavescens </t>
  </si>
  <si>
    <t xml:space="preserve">Cyperus fuscus </t>
  </si>
  <si>
    <t xml:space="preserve">Cypripedium calceolus </t>
  </si>
  <si>
    <t xml:space="preserve">Cystopteris fragilis </t>
  </si>
  <si>
    <t xml:space="preserve">Cytisus scoparius </t>
  </si>
  <si>
    <t xml:space="preserve">Dactylis glomerata </t>
  </si>
  <si>
    <t xml:space="preserve">Dactylis polygama </t>
  </si>
  <si>
    <t xml:space="preserve">Dactylorhiza fuchsii </t>
  </si>
  <si>
    <t xml:space="preserve">Dactylorhiza incarnata </t>
  </si>
  <si>
    <t xml:space="preserve">Dactylorhiza majalis </t>
  </si>
  <si>
    <t xml:space="preserve">Dactylorhiza sambucina </t>
  </si>
  <si>
    <t xml:space="preserve">Daphne mezereum </t>
  </si>
  <si>
    <t xml:space="preserve">Daucus carota </t>
  </si>
  <si>
    <t xml:space="preserve">Deschampsia cespitosa </t>
  </si>
  <si>
    <t xml:space="preserve">Deschampsia flexuosa </t>
  </si>
  <si>
    <t xml:space="preserve">Dianthus armeria </t>
  </si>
  <si>
    <t xml:space="preserve">Dianthus carthusianorum </t>
  </si>
  <si>
    <t xml:space="preserve">Dianthus deltoides </t>
  </si>
  <si>
    <t xml:space="preserve">Dianthus gratianopolitanus </t>
  </si>
  <si>
    <t xml:space="preserve">Dianthus superbus </t>
  </si>
  <si>
    <t xml:space="preserve">Dictamnus albus </t>
  </si>
  <si>
    <t xml:space="preserve">Digitalis grandiflora </t>
  </si>
  <si>
    <t xml:space="preserve">Digitalis purpurea </t>
  </si>
  <si>
    <t xml:space="preserve">Digitaria ischaemum </t>
  </si>
  <si>
    <t xml:space="preserve">Digitaria sanguinalis subsp. sanguinalis </t>
  </si>
  <si>
    <t xml:space="preserve">Diphasiastrum alpinum </t>
  </si>
  <si>
    <t xml:space="preserve">Diphasiastrum complanatum </t>
  </si>
  <si>
    <t xml:space="preserve">Diphasiastrum issleri </t>
  </si>
  <si>
    <t xml:space="preserve">Diphasiastrum tristachyum </t>
  </si>
  <si>
    <t xml:space="preserve">Diphasiastrum zeilleri </t>
  </si>
  <si>
    <t xml:space="preserve">Dipsacus fullonum </t>
  </si>
  <si>
    <t xml:space="preserve">Dipsacus pilosus </t>
  </si>
  <si>
    <t xml:space="preserve">Draba muralis </t>
  </si>
  <si>
    <t xml:space="preserve">Draba verna </t>
  </si>
  <si>
    <t xml:space="preserve">Drosera anglica </t>
  </si>
  <si>
    <t xml:space="preserve">Drosera rotundifolia </t>
  </si>
  <si>
    <t xml:space="preserve">Drymocallis rupestris </t>
  </si>
  <si>
    <t xml:space="preserve">Dryopteris borreri </t>
  </si>
  <si>
    <t xml:space="preserve">Dryopteris carthusiana </t>
  </si>
  <si>
    <t xml:space="preserve">Dryopteris dilatata </t>
  </si>
  <si>
    <t xml:space="preserve">Dryopteris filix-mas </t>
  </si>
  <si>
    <t xml:space="preserve">Echinochloa crus-galli </t>
  </si>
  <si>
    <t xml:space="preserve">Echium vulgare </t>
  </si>
  <si>
    <t xml:space="preserve">Elatine alsinastrum </t>
  </si>
  <si>
    <t xml:space="preserve">Elatine hydropiper </t>
  </si>
  <si>
    <t xml:space="preserve">Elatine triandra </t>
  </si>
  <si>
    <t xml:space="preserve">Eleocharis acicularis </t>
  </si>
  <si>
    <t xml:space="preserve">Eleocharis ovata </t>
  </si>
  <si>
    <t xml:space="preserve">Eleocharis palustris </t>
  </si>
  <si>
    <t xml:space="preserve">Eleocharis quinqueflora </t>
  </si>
  <si>
    <t xml:space="preserve">Eleocharis uniglumis </t>
  </si>
  <si>
    <t xml:space="preserve">Elymus caninus </t>
  </si>
  <si>
    <t xml:space="preserve">Elymus repens </t>
  </si>
  <si>
    <t xml:space="preserve">Empetrum nigrum </t>
  </si>
  <si>
    <t xml:space="preserve">Epilobium angustifolium </t>
  </si>
  <si>
    <t xml:space="preserve">Epilobium collinum </t>
  </si>
  <si>
    <t xml:space="preserve">Epilobium hirsutum </t>
  </si>
  <si>
    <t xml:space="preserve">Epilobium lamyi </t>
  </si>
  <si>
    <t xml:space="preserve">Epilobium lanceolatum </t>
  </si>
  <si>
    <t xml:space="preserve">Epilobium montanum </t>
  </si>
  <si>
    <t xml:space="preserve">Epilobium obscurum </t>
  </si>
  <si>
    <t xml:space="preserve">Epilobium palustre </t>
  </si>
  <si>
    <t xml:space="preserve">Epilobium parviflorum </t>
  </si>
  <si>
    <t xml:space="preserve">Epilobium roseum </t>
  </si>
  <si>
    <t xml:space="preserve">Epilobium tetragonum </t>
  </si>
  <si>
    <t xml:space="preserve">Epipactis atrorubens </t>
  </si>
  <si>
    <t xml:space="preserve">Epipactis helleborine </t>
  </si>
  <si>
    <t xml:space="preserve">Epipactis microphylla </t>
  </si>
  <si>
    <t xml:space="preserve">Epipactis muelleri </t>
  </si>
  <si>
    <t xml:space="preserve">Epipactis palustris </t>
  </si>
  <si>
    <t xml:space="preserve">Epipactis purpurata </t>
  </si>
  <si>
    <t xml:space="preserve">Epipogium aphyllum </t>
  </si>
  <si>
    <t xml:space="preserve">Equisetum ×litorale </t>
  </si>
  <si>
    <t xml:space="preserve">Equisetum arvense </t>
  </si>
  <si>
    <t xml:space="preserve">Equisetum fluviatile </t>
  </si>
  <si>
    <t xml:space="preserve">Equisetum hyemale </t>
  </si>
  <si>
    <t xml:space="preserve">Equisetum palustre </t>
  </si>
  <si>
    <t xml:space="preserve">Equisetum sylvaticum </t>
  </si>
  <si>
    <t xml:space="preserve">Equisetum telmateia </t>
  </si>
  <si>
    <t xml:space="preserve">Eriophorum angustifolium </t>
  </si>
  <si>
    <t xml:space="preserve">Eriophorum gracile </t>
  </si>
  <si>
    <t xml:space="preserve">Eriophorum latifolium </t>
  </si>
  <si>
    <t xml:space="preserve">Eriophorum vaginatum </t>
  </si>
  <si>
    <t xml:space="preserve">Erodium cicutarium </t>
  </si>
  <si>
    <t xml:space="preserve">Eryngium campestre </t>
  </si>
  <si>
    <t xml:space="preserve">Erysimum cheiranthoides </t>
  </si>
  <si>
    <t xml:space="preserve">Erysimum virgatum </t>
  </si>
  <si>
    <t xml:space="preserve">Euonymus europaeus </t>
  </si>
  <si>
    <t xml:space="preserve">Eupatorium cannabinum </t>
  </si>
  <si>
    <t xml:space="preserve">Euphorbia amygdaloides </t>
  </si>
  <si>
    <t xml:space="preserve">Euphorbia cyparissias </t>
  </si>
  <si>
    <t xml:space="preserve">Euphorbia esula </t>
  </si>
  <si>
    <t xml:space="preserve">Euphorbia exigua </t>
  </si>
  <si>
    <t xml:space="preserve">Euphorbia helioscopia </t>
  </si>
  <si>
    <t xml:space="preserve">Euphorbia palustris </t>
  </si>
  <si>
    <t xml:space="preserve">Euphorbia peplus </t>
  </si>
  <si>
    <t xml:space="preserve">Euphorbia platyphyllos </t>
  </si>
  <si>
    <t xml:space="preserve">Euphorbia stricta </t>
  </si>
  <si>
    <t xml:space="preserve">Euphrasia frigida </t>
  </si>
  <si>
    <t xml:space="preserve">Euphrasia micrantha </t>
  </si>
  <si>
    <t xml:space="preserve">Euphrasia nemorosa </t>
  </si>
  <si>
    <t xml:space="preserve">Euphrasia officinalis subsp. rostkoviana </t>
  </si>
  <si>
    <t xml:space="preserve">Euphrasia stricta </t>
  </si>
  <si>
    <t xml:space="preserve">Fagus sylvatica </t>
  </si>
  <si>
    <t xml:space="preserve">Falcaria vulgaris </t>
  </si>
  <si>
    <t xml:space="preserve">Fallopia convolvulus </t>
  </si>
  <si>
    <t xml:space="preserve">Fallopia dumetorum </t>
  </si>
  <si>
    <t xml:space="preserve">Festuca altissima </t>
  </si>
  <si>
    <t xml:space="preserve">Festuca csikhegyensis </t>
  </si>
  <si>
    <t xml:space="preserve">Festuca filiformis </t>
  </si>
  <si>
    <t xml:space="preserve">Festuca gigantea </t>
  </si>
  <si>
    <t xml:space="preserve">Festuca heterophylla </t>
  </si>
  <si>
    <t xml:space="preserve">Festuca nigrescens </t>
  </si>
  <si>
    <t xml:space="preserve">Festuca pallens </t>
  </si>
  <si>
    <t xml:space="preserve">Festuca pratensis </t>
  </si>
  <si>
    <t xml:space="preserve">Festuca rhenana </t>
  </si>
  <si>
    <t xml:space="preserve">Festuca rubra </t>
  </si>
  <si>
    <t xml:space="preserve">Filago arvensis </t>
  </si>
  <si>
    <t xml:space="preserve">Filago lutescens </t>
  </si>
  <si>
    <t xml:space="preserve">Filago minima </t>
  </si>
  <si>
    <t xml:space="preserve">Filago vulgaris </t>
  </si>
  <si>
    <t xml:space="preserve">Filipendula ulmaria </t>
  </si>
  <si>
    <t xml:space="preserve">Filipendula vulgaris </t>
  </si>
  <si>
    <t xml:space="preserve">Fragaria vesca </t>
  </si>
  <si>
    <t xml:space="preserve">Fragaria viridis </t>
  </si>
  <si>
    <t xml:space="preserve">Frangula alnus </t>
  </si>
  <si>
    <t xml:space="preserve">Fraxinus excelsior </t>
  </si>
  <si>
    <t xml:space="preserve">Fumaria officinalis </t>
  </si>
  <si>
    <t xml:space="preserve">Fumaria parviflora </t>
  </si>
  <si>
    <t xml:space="preserve">Fumaria schleicheri </t>
  </si>
  <si>
    <t xml:space="preserve">Fumaria vaillantii </t>
  </si>
  <si>
    <t xml:space="preserve">Fumaria wirtgenii </t>
  </si>
  <si>
    <t xml:space="preserve">Gagea lutea </t>
  </si>
  <si>
    <t xml:space="preserve">Gagea minima </t>
  </si>
  <si>
    <t xml:space="preserve">Gagea pratensis </t>
  </si>
  <si>
    <t xml:space="preserve">Gagea spathacea </t>
  </si>
  <si>
    <t xml:space="preserve">Gagea villosa </t>
  </si>
  <si>
    <t xml:space="preserve">Galeobdolon luteum </t>
  </si>
  <si>
    <t xml:space="preserve">Galeobdolon montanum </t>
  </si>
  <si>
    <t xml:space="preserve">Galeopsis angustifolia </t>
  </si>
  <si>
    <t xml:space="preserve">Galeopsis bifida </t>
  </si>
  <si>
    <t xml:space="preserve">Galeopsis ladanum </t>
  </si>
  <si>
    <t xml:space="preserve">Galeopsis pubescens </t>
  </si>
  <si>
    <t xml:space="preserve">Galeopsis segetum </t>
  </si>
  <si>
    <t xml:space="preserve">Galeopsis speciosa </t>
  </si>
  <si>
    <t xml:space="preserve">Galeopsis tetrahit </t>
  </si>
  <si>
    <t xml:space="preserve">Galium ×pomeranicum </t>
  </si>
  <si>
    <t xml:space="preserve">Galium album </t>
  </si>
  <si>
    <t xml:space="preserve">Galium aparine </t>
  </si>
  <si>
    <t xml:space="preserve">Galium boreale </t>
  </si>
  <si>
    <t xml:space="preserve">Galium elongatum </t>
  </si>
  <si>
    <t xml:space="preserve">Galium glaucum </t>
  </si>
  <si>
    <t xml:space="preserve">Galium odoratum </t>
  </si>
  <si>
    <t xml:space="preserve">Galium palustre </t>
  </si>
  <si>
    <t xml:space="preserve">Galium pumilum </t>
  </si>
  <si>
    <t xml:space="preserve">Galium saxatile </t>
  </si>
  <si>
    <t xml:space="preserve">Galium spurium </t>
  </si>
  <si>
    <t xml:space="preserve">Galium sylvaticum </t>
  </si>
  <si>
    <t xml:space="preserve">Galium tricornutum </t>
  </si>
  <si>
    <t xml:space="preserve">Galium uliginosum </t>
  </si>
  <si>
    <t xml:space="preserve">Galium verum </t>
  </si>
  <si>
    <t xml:space="preserve">Galium wirtgenii </t>
  </si>
  <si>
    <t xml:space="preserve">Genista germanica </t>
  </si>
  <si>
    <t xml:space="preserve">Genista pilosa </t>
  </si>
  <si>
    <t xml:space="preserve">Genista sagittalis </t>
  </si>
  <si>
    <t xml:space="preserve">Genista tinctoria </t>
  </si>
  <si>
    <t xml:space="preserve">Gentiana cruciata </t>
  </si>
  <si>
    <t xml:space="preserve">Gentiana pneumonanthe </t>
  </si>
  <si>
    <t xml:space="preserve">Gentiana verna </t>
  </si>
  <si>
    <t xml:space="preserve">Gentianella campestris </t>
  </si>
  <si>
    <t xml:space="preserve">Gentianella germanica </t>
  </si>
  <si>
    <t xml:space="preserve">Geranium columbinum </t>
  </si>
  <si>
    <t xml:space="preserve">Geranium dissectum </t>
  </si>
  <si>
    <t xml:space="preserve">Geranium lucidum </t>
  </si>
  <si>
    <t xml:space="preserve">Geranium molle </t>
  </si>
  <si>
    <t xml:space="preserve">Geranium palustre </t>
  </si>
  <si>
    <t xml:space="preserve">Geranium pratense </t>
  </si>
  <si>
    <t xml:space="preserve">Geranium pusillum </t>
  </si>
  <si>
    <t xml:space="preserve">Geranium robertianum </t>
  </si>
  <si>
    <t xml:space="preserve">Geranium rotundifolium </t>
  </si>
  <si>
    <t xml:space="preserve">Geranium sanguineum </t>
  </si>
  <si>
    <t xml:space="preserve">Geranium sylvaticum </t>
  </si>
  <si>
    <t xml:space="preserve">Geum rivale </t>
  </si>
  <si>
    <t xml:space="preserve">Geum urbanum </t>
  </si>
  <si>
    <t xml:space="preserve">Glebionis segetum </t>
  </si>
  <si>
    <t xml:space="preserve">Glechoma hederacea </t>
  </si>
  <si>
    <t xml:space="preserve">Glyceria declinata </t>
  </si>
  <si>
    <t xml:space="preserve">Glyceria fluitans </t>
  </si>
  <si>
    <t xml:space="preserve">Glyceria maxima </t>
  </si>
  <si>
    <t xml:space="preserve">Glyceria notata </t>
  </si>
  <si>
    <t xml:space="preserve">Gnaphalium sylvaticum </t>
  </si>
  <si>
    <t xml:space="preserve">Gnaphalium uliginosum </t>
  </si>
  <si>
    <t xml:space="preserve">Goodyera repens </t>
  </si>
  <si>
    <t xml:space="preserve">Gymnocarpium dryopteris </t>
  </si>
  <si>
    <t xml:space="preserve">Gymnocarpium robertianum </t>
  </si>
  <si>
    <t xml:space="preserve">Gypsophila muralis </t>
  </si>
  <si>
    <t xml:space="preserve">Hammarbya paludosa </t>
  </si>
  <si>
    <t xml:space="preserve">Hedera helix </t>
  </si>
  <si>
    <t xml:space="preserve">Helianthemum nummularium subsp. obscurum </t>
  </si>
  <si>
    <t xml:space="preserve">Helichrysum arenarium </t>
  </si>
  <si>
    <t xml:space="preserve">Helictotrichon pratense </t>
  </si>
  <si>
    <t xml:space="preserve">Helictotrichon pubescens </t>
  </si>
  <si>
    <t xml:space="preserve">Heliotropium europaeum </t>
  </si>
  <si>
    <t xml:space="preserve">Helleborus foetidus </t>
  </si>
  <si>
    <t xml:space="preserve">Helleborus viridis </t>
  </si>
  <si>
    <t xml:space="preserve">Helosciadium nodiflorum </t>
  </si>
  <si>
    <t xml:space="preserve">Helosciadium repens </t>
  </si>
  <si>
    <t xml:space="preserve">Hepatica nobilis </t>
  </si>
  <si>
    <t xml:space="preserve">Heracleum sphondylium </t>
  </si>
  <si>
    <t xml:space="preserve">Herniaria glabra </t>
  </si>
  <si>
    <t xml:space="preserve">Hieracium auriculoides </t>
  </si>
  <si>
    <t xml:space="preserve">Hieracium bauhini </t>
  </si>
  <si>
    <t xml:space="preserve">Hieracium caespitosum </t>
  </si>
  <si>
    <t xml:space="preserve">Hieracium calodon </t>
  </si>
  <si>
    <t xml:space="preserve">Hieracium cymosum </t>
  </si>
  <si>
    <t xml:space="preserve">Hieracium densiflorum </t>
  </si>
  <si>
    <t xml:space="preserve">Hieracium diaphanoides </t>
  </si>
  <si>
    <t xml:space="preserve">Hieracium glaucinum </t>
  </si>
  <si>
    <t xml:space="preserve">Hieracium lachenalii </t>
  </si>
  <si>
    <t xml:space="preserve">Hieracium lactucella </t>
  </si>
  <si>
    <t xml:space="preserve">Hieracium laevigatum </t>
  </si>
  <si>
    <t xml:space="preserve">Hieracium leptophyton </t>
  </si>
  <si>
    <t xml:space="preserve">Hieracium maculatum </t>
  </si>
  <si>
    <t xml:space="preserve">Hieracium murorum </t>
  </si>
  <si>
    <t xml:space="preserve">Hieracium onosmoides </t>
  </si>
  <si>
    <t xml:space="preserve">Hieracium pilosella </t>
  </si>
  <si>
    <t xml:space="preserve">Hieracium piloselloides </t>
  </si>
  <si>
    <t xml:space="preserve">Hieracium rothianum </t>
  </si>
  <si>
    <t xml:space="preserve">Hieracium sabaudum </t>
  </si>
  <si>
    <t xml:space="preserve">Hieracium schmidtii </t>
  </si>
  <si>
    <t xml:space="preserve">Hieracium umbellatum </t>
  </si>
  <si>
    <t xml:space="preserve">Himantoglossum hircinum </t>
  </si>
  <si>
    <t xml:space="preserve">Hippocrepis comosa </t>
  </si>
  <si>
    <t xml:space="preserve">Hippuris vulgaris </t>
  </si>
  <si>
    <t xml:space="preserve">Holcus lanatus </t>
  </si>
  <si>
    <t xml:space="preserve">Holcus mollis </t>
  </si>
  <si>
    <t xml:space="preserve">Holosteum umbellatum </t>
  </si>
  <si>
    <t xml:space="preserve">Hordelymus europaeus </t>
  </si>
  <si>
    <t xml:space="preserve">Hordeum murinum </t>
  </si>
  <si>
    <t xml:space="preserve">Humulus lupulus </t>
  </si>
  <si>
    <t xml:space="preserve">Huperzia selago </t>
  </si>
  <si>
    <t xml:space="preserve">Hydrocharis morsus-ranae </t>
  </si>
  <si>
    <t xml:space="preserve">Hydrocotyle vulgaris </t>
  </si>
  <si>
    <t xml:space="preserve">Hylotelephium maximum </t>
  </si>
  <si>
    <t xml:space="preserve">Hylotelephium telephium </t>
  </si>
  <si>
    <t xml:space="preserve">Hyoscyamus niger </t>
  </si>
  <si>
    <t xml:space="preserve">Hypericum dubium </t>
  </si>
  <si>
    <t xml:space="preserve">Hypericum hirsutum </t>
  </si>
  <si>
    <t xml:space="preserve">Hypericum humifusum </t>
  </si>
  <si>
    <t xml:space="preserve">Hypericum maculatum </t>
  </si>
  <si>
    <t xml:space="preserve">Hypericum montanum </t>
  </si>
  <si>
    <t xml:space="preserve">Hypericum perforatum </t>
  </si>
  <si>
    <t xml:space="preserve">Hypericum pulchrum </t>
  </si>
  <si>
    <t xml:space="preserve">Hypericum tetrapterum </t>
  </si>
  <si>
    <t xml:space="preserve">Hypochaeris glabra </t>
  </si>
  <si>
    <t xml:space="preserve">Hypochaeris maculata </t>
  </si>
  <si>
    <t xml:space="preserve">Hypochaeris radicata </t>
  </si>
  <si>
    <t xml:space="preserve">Hypopitys hypophegea </t>
  </si>
  <si>
    <t xml:space="preserve">Hypopitys monotropa </t>
  </si>
  <si>
    <t xml:space="preserve">Ilex aquifolium </t>
  </si>
  <si>
    <t xml:space="preserve">Illecebrum verticillatum </t>
  </si>
  <si>
    <t xml:space="preserve">Impatiens noli-tangere </t>
  </si>
  <si>
    <t xml:space="preserve">Inula britannica </t>
  </si>
  <si>
    <t xml:space="preserve">Inula conyzae </t>
  </si>
  <si>
    <t xml:space="preserve">Inula hirta </t>
  </si>
  <si>
    <t xml:space="preserve">Inula salicina </t>
  </si>
  <si>
    <t xml:space="preserve">Iris pseudacorus </t>
  </si>
  <si>
    <t xml:space="preserve">Iris sibirica </t>
  </si>
  <si>
    <t xml:space="preserve">Isatis tinctoria </t>
  </si>
  <si>
    <t xml:space="preserve">Isolepis setacea </t>
  </si>
  <si>
    <t xml:space="preserve">Jasione montana </t>
  </si>
  <si>
    <t xml:space="preserve">Juncus acutiflorus </t>
  </si>
  <si>
    <t xml:space="preserve">Juncus articulatus </t>
  </si>
  <si>
    <t xml:space="preserve">Juncus bufonius </t>
  </si>
  <si>
    <t xml:space="preserve">Juncus bulbosus subsp. bulbosus </t>
  </si>
  <si>
    <t xml:space="preserve">Juncus bulbosus subsp. kochii </t>
  </si>
  <si>
    <t xml:space="preserve">Juncus capitatus </t>
  </si>
  <si>
    <t xml:space="preserve">Juncus compressus </t>
  </si>
  <si>
    <t xml:space="preserve">Juncus conglomeratus </t>
  </si>
  <si>
    <t xml:space="preserve">Juncus effusus </t>
  </si>
  <si>
    <t xml:space="preserve">Juncus filiformis </t>
  </si>
  <si>
    <t xml:space="preserve">Juncus inflexus </t>
  </si>
  <si>
    <t xml:space="preserve">Juncus ranarius </t>
  </si>
  <si>
    <t xml:space="preserve">Juncus squarrosus </t>
  </si>
  <si>
    <t xml:space="preserve">Juncus subnodulosus </t>
  </si>
  <si>
    <t xml:space="preserve">Juniperus communis </t>
  </si>
  <si>
    <t xml:space="preserve">Kickxia elatine </t>
  </si>
  <si>
    <t xml:space="preserve">Kickxia spuria </t>
  </si>
  <si>
    <t xml:space="preserve">Knautia arvensis </t>
  </si>
  <si>
    <t xml:space="preserve">Koeleria macrantha </t>
  </si>
  <si>
    <t xml:space="preserve">Koeleria pyramidata </t>
  </si>
  <si>
    <t xml:space="preserve">Lactuca perennis </t>
  </si>
  <si>
    <t xml:space="preserve">Lactuca serriola </t>
  </si>
  <si>
    <t xml:space="preserve">Lactuca virosa </t>
  </si>
  <si>
    <t xml:space="preserve">Lamium album </t>
  </si>
  <si>
    <t xml:space="preserve">Lamium amplexicaule </t>
  </si>
  <si>
    <t xml:space="preserve">Lamium maculatum </t>
  </si>
  <si>
    <t xml:space="preserve">Lamium purpureum </t>
  </si>
  <si>
    <t xml:space="preserve">Lappula squarrosa </t>
  </si>
  <si>
    <t xml:space="preserve">Lapsana communis </t>
  </si>
  <si>
    <t xml:space="preserve">Laser trilobum </t>
  </si>
  <si>
    <t xml:space="preserve">Lathraea squamaria </t>
  </si>
  <si>
    <t xml:space="preserve">Lathyrus hirsutus </t>
  </si>
  <si>
    <t xml:space="preserve">Lathyrus linifolius </t>
  </si>
  <si>
    <t xml:space="preserve">Lathyrus niger </t>
  </si>
  <si>
    <t xml:space="preserve">Lathyrus nissolia </t>
  </si>
  <si>
    <t xml:space="preserve">Lathyrus pratensis </t>
  </si>
  <si>
    <t xml:space="preserve">Lathyrus sylvestris </t>
  </si>
  <si>
    <t xml:space="preserve">Lathyrus tuberosus </t>
  </si>
  <si>
    <t xml:space="preserve">Lathyrus vernus </t>
  </si>
  <si>
    <t xml:space="preserve">Leersia oryzoides </t>
  </si>
  <si>
    <t xml:space="preserve">Legousia hybrida </t>
  </si>
  <si>
    <t xml:space="preserve">Legousia speculum-veneris </t>
  </si>
  <si>
    <t xml:space="preserve">Lemna gibba </t>
  </si>
  <si>
    <t xml:space="preserve">Lemna minor </t>
  </si>
  <si>
    <t xml:space="preserve">Lemna trisulca </t>
  </si>
  <si>
    <t xml:space="preserve">Leontodon hispidus subsp. hispidus </t>
  </si>
  <si>
    <t xml:space="preserve">Leonurus cardiaca subsp. cardiaca </t>
  </si>
  <si>
    <t xml:space="preserve">Lepidium campestre </t>
  </si>
  <si>
    <t xml:space="preserve">Lepidium graminifolium </t>
  </si>
  <si>
    <t xml:space="preserve">Lepidium ruderale </t>
  </si>
  <si>
    <t xml:space="preserve">Leucanthemum ircutianum </t>
  </si>
  <si>
    <t xml:space="preserve">Leucanthemum vulgare </t>
  </si>
  <si>
    <t xml:space="preserve">Leucojum vernum </t>
  </si>
  <si>
    <t xml:space="preserve">Ligustrum vulgare </t>
  </si>
  <si>
    <t xml:space="preserve">Lilium martagon </t>
  </si>
  <si>
    <t xml:space="preserve">Limosella aquatica </t>
  </si>
  <si>
    <t xml:space="preserve">Linaria arvensis </t>
  </si>
  <si>
    <t>x</t>
  </si>
  <si>
    <t/>
  </si>
  <si>
    <t xml:space="preserve">Acer campestre </t>
  </si>
  <si>
    <t xml:space="preserve">Acer monspessulanum </t>
  </si>
  <si>
    <t xml:space="preserve">Aethusa cynapium subsp. cynapium </t>
  </si>
  <si>
    <t xml:space="preserve">Aphanes australis </t>
  </si>
  <si>
    <t xml:space="preserve">Asplenium trichomanes subsp. quadrivalens </t>
  </si>
  <si>
    <t xml:space="preserve">Asplenium trichomanes subsp. trichomanes </t>
  </si>
  <si>
    <t xml:space="preserve">Bromus arvensis subsp. arvensis </t>
  </si>
  <si>
    <t xml:space="preserve">Bromus commutatus subsp. commutatus </t>
  </si>
  <si>
    <t xml:space="preserve">Bromus commutatus subsp. decipiens </t>
  </si>
  <si>
    <t xml:space="preserve">Bromus hordeaceus subsp. hordeaceus </t>
  </si>
  <si>
    <t xml:space="preserve">Bromus secalinus subsp. secalinus </t>
  </si>
  <si>
    <t xml:space="preserve">Buglossoides arvensis subsp. arvensis </t>
  </si>
  <si>
    <t xml:space="preserve">Buglossoides incrassata subsp. splitgerberi </t>
  </si>
  <si>
    <t xml:space="preserve">Buglossoides purpurocaerulea </t>
  </si>
  <si>
    <t xml:space="preserve">Cardamine flexuosa </t>
  </si>
  <si>
    <t xml:space="preserve">Carex ×elytroides </t>
  </si>
  <si>
    <t xml:space="preserve">Carex muricata </t>
  </si>
  <si>
    <t xml:space="preserve">Cirsium heterophyllum </t>
  </si>
  <si>
    <t xml:space="preserve">Comarum palustre </t>
  </si>
  <si>
    <t xml:space="preserve">Cuscuta epithymum subsp. epithymum </t>
  </si>
  <si>
    <t xml:space="preserve">Diphasiastrum oellgaardii </t>
  </si>
  <si>
    <t xml:space="preserve">Eleocharis vulgaris </t>
  </si>
  <si>
    <t xml:space="preserve">Euphorbia dulcis subsp. purpurata </t>
  </si>
  <si>
    <t xml:space="preserve">Ficaria verna </t>
  </si>
  <si>
    <t xml:space="preserve">Fourraea alpina </t>
  </si>
  <si>
    <t xml:space="preserve">Galium mollugo [s.str.] </t>
  </si>
  <si>
    <t xml:space="preserve">Gentianopsis ciliata </t>
  </si>
  <si>
    <t xml:space="preserve">Helianthemum nummularium subsp. nummularium </t>
  </si>
  <si>
    <t xml:space="preserve">Hieracium arvicola </t>
  </si>
  <si>
    <t xml:space="preserve">Hieracium vasconicum </t>
  </si>
  <si>
    <t xml:space="preserve">Melica ciliata subsp. glauca </t>
  </si>
  <si>
    <t xml:space="preserve">Microthlaspi perfoliatum </t>
  </si>
  <si>
    <t xml:space="preserve">Montia fontana subsp. amporitana </t>
  </si>
  <si>
    <t xml:space="preserve">Muscari neglectum </t>
  </si>
  <si>
    <t xml:space="preserve">Ononis repens subsp. procurrens </t>
  </si>
  <si>
    <t xml:space="preserve">Papaver confine </t>
  </si>
  <si>
    <t xml:space="preserve">Persicaria lapathifolia subsp. lapathifolia </t>
  </si>
  <si>
    <t xml:space="preserve">Persicaria lapathifolia subsp. pallida </t>
  </si>
  <si>
    <t xml:space="preserve">Pseudoturritis turrita </t>
  </si>
  <si>
    <t xml:space="preserve">Ranunculus auricomus s. l. </t>
  </si>
  <si>
    <t xml:space="preserve">Rosa pseudoscabriuscula </t>
  </si>
  <si>
    <t xml:space="preserve">Rubus ambulans </t>
  </si>
  <si>
    <t xml:space="preserve">Rubus austroslovacus </t>
  </si>
  <si>
    <t xml:space="preserve">Rubus caninitergi </t>
  </si>
  <si>
    <t xml:space="preserve">Rubus curvaciculatus </t>
  </si>
  <si>
    <t xml:space="preserve">Rubus devitatus </t>
  </si>
  <si>
    <t xml:space="preserve">Rubus elegans </t>
  </si>
  <si>
    <t xml:space="preserve">Rubus fabrimontanus </t>
  </si>
  <si>
    <t xml:space="preserve">Rubus fasculatiformis </t>
  </si>
  <si>
    <t xml:space="preserve">Rubus foliosus </t>
  </si>
  <si>
    <t xml:space="preserve">Rubus gothicus </t>
  </si>
  <si>
    <t xml:space="preserve">Rubus hevellicus </t>
  </si>
  <si>
    <t xml:space="preserve">Rubus intricatus </t>
  </si>
  <si>
    <t xml:space="preserve">Rubus jansenii </t>
  </si>
  <si>
    <t xml:space="preserve">Rubus leuciscanus </t>
  </si>
  <si>
    <t xml:space="preserve">Rubus leucophaeus </t>
  </si>
  <si>
    <t xml:space="preserve">Rubus limitis </t>
  </si>
  <si>
    <t xml:space="preserve">Rubus meierottii </t>
  </si>
  <si>
    <t xml:space="preserve">Rubus melanoxylon </t>
  </si>
  <si>
    <t xml:space="preserve">Rubus parthenocissus </t>
  </si>
  <si>
    <t xml:space="preserve">Rubus pedica </t>
  </si>
  <si>
    <t xml:space="preserve">Rubus pericrispatus </t>
  </si>
  <si>
    <t xml:space="preserve">Rubus perlongus </t>
  </si>
  <si>
    <t xml:space="preserve">Rubus perperus </t>
  </si>
  <si>
    <t xml:space="preserve">Rubus phyllostachys </t>
  </si>
  <si>
    <t xml:space="preserve">Rubus pruinosus </t>
  </si>
  <si>
    <t xml:space="preserve">Rubus rhombicus </t>
  </si>
  <si>
    <t xml:space="preserve">Rubus roberti </t>
  </si>
  <si>
    <t xml:space="preserve">Rubus sanctae-hildegardis </t>
  </si>
  <si>
    <t xml:space="preserve">Rubus scabrosus </t>
  </si>
  <si>
    <t xml:space="preserve">Sagina micropetala </t>
  </si>
  <si>
    <t xml:space="preserve">Scorzonera humilis </t>
  </si>
  <si>
    <t xml:space="preserve">Solidago virgaurea subsp. virgaura </t>
  </si>
  <si>
    <t xml:space="preserve">Sonchus arvensis subsp. arvensis </t>
  </si>
  <si>
    <t xml:space="preserve">Sorbus aucuparia subsp. aucuparia </t>
  </si>
  <si>
    <t xml:space="preserve">Sorbus aucuparia subsp. glabrata </t>
  </si>
  <si>
    <t xml:space="preserve">Thalictrum minus subsp. pratense </t>
  </si>
  <si>
    <t xml:space="preserve">Tragopogon orientalis </t>
  </si>
  <si>
    <t xml:space="preserve">Trichomanes speciosum </t>
  </si>
  <si>
    <t xml:space="preserve">Valeriana excelsa subsp. excelsa </t>
  </si>
  <si>
    <t xml:space="preserve">Valeriana pratensis subsp. angustifolia </t>
  </si>
  <si>
    <t xml:space="preserve">Viola tricolor </t>
  </si>
  <si>
    <t>I, F</t>
  </si>
  <si>
    <t>I, N</t>
  </si>
  <si>
    <t>D, N</t>
  </si>
  <si>
    <t>I, N, D</t>
  </si>
  <si>
    <t>Allium lusitanicum</t>
  </si>
  <si>
    <t>Berg-Lauch</t>
  </si>
  <si>
    <t>Echte Rispen-Flockenblume</t>
  </si>
  <si>
    <t>Spätes Berufskraut</t>
  </si>
  <si>
    <t>Nymphaea alba</t>
  </si>
  <si>
    <t>Weiße Seerose</t>
  </si>
  <si>
    <t>Parietaria officinalis</t>
  </si>
  <si>
    <t>Aufrechtes Glaskraut</t>
  </si>
  <si>
    <t>Pinguicula vulgaris</t>
  </si>
  <si>
    <t>Gewönliches Fettkraut</t>
  </si>
  <si>
    <t>Rubus acroglotta</t>
  </si>
  <si>
    <t>Rubus bicolor</t>
  </si>
  <si>
    <t>Rubus braeuckeri</t>
  </si>
  <si>
    <t>Rubus confinis</t>
  </si>
  <si>
    <t>Rubus cyanophyllus</t>
  </si>
  <si>
    <t>Rubus fasciculatus</t>
  </si>
  <si>
    <t>Rubus grabowskii subsp. grabowskii</t>
  </si>
  <si>
    <t>Rubus grabowskii subsp. walsemannii</t>
  </si>
  <si>
    <t>Rubus haesitans</t>
  </si>
  <si>
    <t>Rubus haupleri</t>
  </si>
  <si>
    <t xml:space="preserve">Rorippa ×anceps </t>
  </si>
  <si>
    <t>Rubus imitans</t>
  </si>
  <si>
    <t>Rubus lidforssii</t>
  </si>
  <si>
    <t>Rubus morifolius</t>
  </si>
  <si>
    <t>Rubus mougeotii</t>
  </si>
  <si>
    <t xml:space="preserve">Rubus pseudoinfestus </t>
  </si>
  <si>
    <t>Rubus pseudohostilis</t>
  </si>
  <si>
    <t>Rubus schumacheri</t>
  </si>
  <si>
    <t>Rubus stereacanthos</t>
  </si>
  <si>
    <t>Rubus umbrosus</t>
  </si>
  <si>
    <t>Rubus durospinosus</t>
  </si>
  <si>
    <t>Rubus latiarcuatus</t>
  </si>
  <si>
    <t>Polycnemum majus</t>
  </si>
  <si>
    <t>Rubus saxatilis</t>
  </si>
  <si>
    <t xml:space="preserve">  Taraxacum nordstedtii</t>
  </si>
  <si>
    <t>Aira caryophyllea subsp. caryophyllea</t>
  </si>
  <si>
    <t xml:space="preserve">Amelanchier ovalis subsp. embergeri </t>
  </si>
  <si>
    <t>Silene armeria</t>
  </si>
  <si>
    <t>Cyanus segetum</t>
  </si>
  <si>
    <t>Centaurea jacea subsp. jacea</t>
  </si>
  <si>
    <t>Cyanus montanus</t>
  </si>
  <si>
    <t>Danthonia decumbens</t>
  </si>
  <si>
    <t>Draba spathulata</t>
  </si>
  <si>
    <t>Epipactis leptochila subsp. leptochila</t>
  </si>
  <si>
    <t>Festuca arundinacea</t>
  </si>
  <si>
    <t xml:space="preserve">Festuca ovina subsp. guestfalica </t>
  </si>
  <si>
    <t>Gymnadenia conopsea subsp. conopsea</t>
  </si>
  <si>
    <t xml:space="preserve">Laphangium luteoalbum </t>
  </si>
  <si>
    <t>Pilosella brachiata</t>
  </si>
  <si>
    <t>Pilosella glomerata</t>
  </si>
  <si>
    <t>Matricaria chamomilla</t>
  </si>
  <si>
    <t>Noccaea caerulescens subsp. calaminaris</t>
  </si>
  <si>
    <t>Phalaris arundinacea</t>
  </si>
  <si>
    <t>Potentilla neumanniana</t>
  </si>
  <si>
    <t>Primula veris</t>
  </si>
  <si>
    <t>Prunus spinosa subsp. spinosa</t>
  </si>
  <si>
    <t xml:space="preserve">Prunus spinosa subsp. fruticans </t>
  </si>
  <si>
    <t>Ranunculus acris</t>
  </si>
  <si>
    <t>Rumex acetosella</t>
  </si>
  <si>
    <t>Stellaria apetala</t>
  </si>
  <si>
    <t xml:space="preserve">Symphytum officinale subsp. bohemicum </t>
  </si>
  <si>
    <t>Symphytum officinale subsp. officinale</t>
  </si>
  <si>
    <t>Teucrium chamaedrys</t>
  </si>
  <si>
    <t>Tripleurospermum inodorum</t>
  </si>
  <si>
    <t>Urtica dioica subsp. dioica</t>
  </si>
  <si>
    <t>Vicia angustifolia</t>
  </si>
  <si>
    <t xml:space="preserve">Vicia segetalis </t>
  </si>
  <si>
    <t>Aceras anthropophorum</t>
  </si>
  <si>
    <t>Aconitum lycoctonum subsp. vulparia</t>
  </si>
  <si>
    <t>Aethusa cynapium subsp. elata</t>
  </si>
  <si>
    <t xml:space="preserve">Anacamptis pyramidalis </t>
  </si>
  <si>
    <t>Bidens cernuus</t>
  </si>
  <si>
    <t>Bidens radiatus</t>
  </si>
  <si>
    <t>Bidens tripartitus</t>
  </si>
  <si>
    <t>Carex leersii</t>
  </si>
  <si>
    <t xml:space="preserve">Centaurea nemoralis </t>
  </si>
  <si>
    <t>Centaurea jacea subsp. angustifolia</t>
  </si>
  <si>
    <t>Centaurea stoebe subsp. stoebe</t>
  </si>
  <si>
    <t>Centunculus minimus</t>
  </si>
  <si>
    <t xml:space="preserve">Galatella linosyris </t>
  </si>
  <si>
    <t>Cervaria rivini</t>
  </si>
  <si>
    <t>Cichorium intybus</t>
  </si>
  <si>
    <t xml:space="preserve">Circaea ×intermedia </t>
  </si>
  <si>
    <t xml:space="preserve">Crataegus ×calycina </t>
  </si>
  <si>
    <t xml:space="preserve">Crataegus ×domicensis </t>
  </si>
  <si>
    <t xml:space="preserve">Crataegus ×macrocarpa </t>
  </si>
  <si>
    <t xml:space="preserve">Crataegus ×media </t>
  </si>
  <si>
    <t xml:space="preserve">Crataegus ×subsphaerica </t>
  </si>
  <si>
    <t>Erigeron acris subsp. acris</t>
  </si>
  <si>
    <t>Erigeron acris subsp. serotinus</t>
  </si>
  <si>
    <t xml:space="preserve">Hypericum ×desetangsii </t>
  </si>
  <si>
    <t>Juncus ×surrejanus</t>
  </si>
  <si>
    <t>Lepidium coronopus</t>
  </si>
  <si>
    <t>Montia fontana subsp. chondrosperma</t>
  </si>
  <si>
    <t xml:space="preserve">Oreopteris limbosperma </t>
  </si>
  <si>
    <t xml:space="preserve">Potamogeton ×angustifolius </t>
  </si>
  <si>
    <t>Rubus bergii</t>
  </si>
  <si>
    <t>Rubus grossus</t>
  </si>
  <si>
    <t>Rubus procerus</t>
  </si>
  <si>
    <t xml:space="preserve">Salix ×rubens </t>
  </si>
  <si>
    <t>Setaria viridis</t>
  </si>
  <si>
    <t>Das Makro 'Kategorie und Prüfung' wurde nach der Hinzufügung von Zeilen nicht ausgeführt.</t>
  </si>
  <si>
    <t>Sempervivum tectorum</t>
  </si>
  <si>
    <t>Dach-Hauswurz</t>
  </si>
  <si>
    <t>Carex appropinquata</t>
  </si>
  <si>
    <t>Zannichellia palustris</t>
  </si>
  <si>
    <t>Teichfaden</t>
  </si>
  <si>
    <t>Malus sylvestris</t>
  </si>
  <si>
    <t>Ranunculus lingua</t>
  </si>
  <si>
    <t>Zungen-Hahnenfuß</t>
  </si>
  <si>
    <t>Dryopteris expansa</t>
  </si>
  <si>
    <t>Carex pseudocyperus</t>
  </si>
  <si>
    <t>Scheinzypergras-Segge</t>
  </si>
  <si>
    <t>Gedrängtährige Segge</t>
  </si>
  <si>
    <t>Feingliedriger Wurmfarn</t>
  </si>
  <si>
    <t>Holz-Apfel</t>
  </si>
  <si>
    <t>Großes Knorpelkraut</t>
  </si>
  <si>
    <t>Liparis loeselii</t>
  </si>
  <si>
    <t>Glanzstendel</t>
  </si>
  <si>
    <t>Platanthera bifolia</t>
  </si>
  <si>
    <t>Descurainia sophia</t>
  </si>
  <si>
    <t>Gewöhnliche Besenrauke</t>
  </si>
  <si>
    <t>Callitriche cophocarpa</t>
  </si>
  <si>
    <t>Stumpfkantiger Wasserstern</t>
  </si>
  <si>
    <t>Urtica dioica subsp. subinermis</t>
  </si>
  <si>
    <t>Auen-Brennnessel</t>
  </si>
  <si>
    <t>Valeriana pratensis subsp. franconica</t>
  </si>
  <si>
    <t>Fränkischer Wiesen-Baldrian</t>
  </si>
  <si>
    <t>Raue Gänsedistel</t>
  </si>
  <si>
    <t>Scutellaria hastifolia</t>
  </si>
  <si>
    <t>Spießblättriges Helmkraut</t>
  </si>
  <si>
    <t>Pteridium aquilinum subsp. aquilinum</t>
  </si>
  <si>
    <t>Phyteuma ×adulterinum</t>
  </si>
  <si>
    <t>Unechte Teufelskralle</t>
  </si>
  <si>
    <t>Das Makro 'Typen von Taxa' wurde nach dem Löschen von Zeilen nicht mehr ausgeführt.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</si>
</sst>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0.00\ &quot;€&quot;;[Red]\-#,##0.00\ &quot;€&quot;"/>
    <numFmt numFmtId="188" formatCode="0.0%"/>
    <numFmt numFmtId="197" formatCode="\(\ 0"/>
    <numFmt numFmtId="198" formatCode="\(\ 0.0%"/>
  </numFmts>
  <fonts count="49" x14ac:knownFonts="1">
    <font>
      <sz val="10"/>
      <name val="Arial"/>
      <family val="2"/>
    </font>
    <font>
      <sz val="10"/>
      <name val="Arial"/>
    </font>
    <font>
      <b/>
      <sz val="10"/>
      <name val="Arial Narrow"/>
      <family val="2"/>
    </font>
    <font>
      <b/>
      <sz val="10"/>
      <name val="Arial"/>
      <family val="2"/>
    </font>
    <font>
      <b/>
      <sz val="10"/>
      <color indexed="55"/>
      <name val="Arial Narrow"/>
      <family val="2"/>
    </font>
    <font>
      <sz val="10"/>
      <color indexed="16"/>
      <name val="Arial"/>
      <family val="2"/>
    </font>
    <font>
      <sz val="10"/>
      <name val="Wingdings 2"/>
      <family val="1"/>
      <charset val="2"/>
    </font>
    <font>
      <sz val="10"/>
      <color indexed="8"/>
      <name val="Arial"/>
      <family val="2"/>
    </font>
    <font>
      <b/>
      <sz val="16"/>
      <name val="Times New Roman"/>
      <family val="1"/>
    </font>
    <font>
      <b/>
      <sz val="12"/>
      <name val="Times New Roman"/>
      <family val="1"/>
    </font>
    <font>
      <sz val="12"/>
      <name val="Symbol"/>
      <family val="1"/>
      <charset val="2"/>
    </font>
    <font>
      <sz val="7"/>
      <name val="Times New Roman"/>
      <family val="1"/>
    </font>
    <font>
      <sz val="12"/>
      <name val="Times New Roman"/>
      <family val="1"/>
    </font>
    <font>
      <sz val="16"/>
      <name val="Symbol"/>
      <family val="1"/>
      <charset val="2"/>
    </font>
    <font>
      <sz val="9"/>
      <name val="Times New Roman"/>
      <family val="1"/>
    </font>
    <font>
      <sz val="10"/>
      <name val="Arial"/>
      <family val="2"/>
    </font>
    <font>
      <sz val="16"/>
      <name val="Arial"/>
      <family val="2"/>
    </font>
    <font>
      <b/>
      <sz val="10"/>
      <name val="Arial"/>
      <family val="2"/>
    </font>
    <font>
      <u/>
      <sz val="10"/>
      <color indexed="12"/>
      <name val="Arial"/>
      <family val="2"/>
    </font>
    <font>
      <sz val="11"/>
      <name val="Times New Roman"/>
      <family val="1"/>
    </font>
    <font>
      <b/>
      <sz val="10"/>
      <name val="Helvetica"/>
    </font>
    <font>
      <sz val="10"/>
      <name val="Helvetica"/>
    </font>
    <font>
      <u/>
      <sz val="10"/>
      <name val="Arial"/>
      <family val="2"/>
    </font>
    <font>
      <sz val="8"/>
      <name val="Arial"/>
      <family val="2"/>
    </font>
    <font>
      <sz val="12"/>
      <name val="Arial"/>
      <family val="2"/>
    </font>
    <font>
      <sz val="10"/>
      <color indexed="9"/>
      <name val="Arial"/>
      <family val="2"/>
    </font>
    <font>
      <sz val="10"/>
      <color indexed="46"/>
      <name val="Arial"/>
      <family val="2"/>
    </font>
    <font>
      <b/>
      <sz val="10"/>
      <color indexed="9"/>
      <name val="Arial"/>
      <family val="2"/>
    </font>
    <font>
      <sz val="10"/>
      <color indexed="41"/>
      <name val="Arial"/>
      <family val="2"/>
    </font>
    <font>
      <sz val="10"/>
      <color indexed="10"/>
      <name val="Arial"/>
      <family val="2"/>
    </font>
    <font>
      <sz val="10"/>
      <color indexed="10"/>
      <name val="Arial"/>
      <family val="2"/>
    </font>
    <font>
      <b/>
      <sz val="8"/>
      <color indexed="81"/>
      <name val="Tahoma"/>
      <family val="2"/>
    </font>
    <font>
      <sz val="8"/>
      <color indexed="81"/>
      <name val="Tahoma"/>
      <family val="2"/>
    </font>
    <font>
      <b/>
      <sz val="8"/>
      <color indexed="81"/>
      <name val="Tahoma"/>
      <family val="2"/>
    </font>
    <font>
      <sz val="10"/>
      <color indexed="44"/>
      <name val="Arial"/>
      <family val="2"/>
    </font>
    <font>
      <sz val="10"/>
      <name val="Symbol"/>
      <family val="1"/>
      <charset val="2"/>
    </font>
    <font>
      <sz val="9"/>
      <name val="Lucida Sans Unicode"/>
      <family val="2"/>
    </font>
    <font>
      <sz val="8"/>
      <color indexed="81"/>
      <name val="Tahoma"/>
      <family val="2"/>
    </font>
    <font>
      <sz val="10"/>
      <color indexed="57"/>
      <name val="Arial"/>
      <family val="2"/>
    </font>
    <font>
      <sz val="9"/>
      <color indexed="81"/>
      <name val="Tahoma"/>
      <family val="2"/>
    </font>
    <font>
      <b/>
      <sz val="9"/>
      <color indexed="81"/>
      <name val="Tahoma"/>
      <family val="2"/>
    </font>
    <font>
      <sz val="10"/>
      <color indexed="81"/>
      <name val="Arial"/>
      <family val="2"/>
    </font>
    <font>
      <sz val="10"/>
      <color indexed="81"/>
      <name val="Tahoma"/>
      <family val="2"/>
    </font>
    <font>
      <b/>
      <sz val="9"/>
      <color indexed="81"/>
      <name val="Tahoma"/>
      <family val="2"/>
    </font>
    <font>
      <sz val="10"/>
      <name val="Arial Narrow"/>
      <family val="2"/>
    </font>
    <font>
      <b/>
      <u/>
      <sz val="10"/>
      <name val="Arial"/>
      <family val="2"/>
    </font>
    <font>
      <u/>
      <sz val="14"/>
      <color indexed="12"/>
      <name val="Arial"/>
      <family val="2"/>
    </font>
    <font>
      <sz val="11"/>
      <name val="Calibri"/>
      <family val="2"/>
    </font>
    <font>
      <sz val="10"/>
      <name val="Calibri"/>
      <family val="2"/>
      <scheme val="minor"/>
    </font>
  </fonts>
  <fills count="25">
    <fill>
      <patternFill patternType="none"/>
    </fill>
    <fill>
      <patternFill patternType="gray125"/>
    </fill>
    <fill>
      <patternFill patternType="solid">
        <fgColor indexed="26"/>
        <bgColor indexed="9"/>
      </patternFill>
    </fill>
    <fill>
      <patternFill patternType="solid">
        <fgColor indexed="43"/>
        <bgColor indexed="26"/>
      </patternFill>
    </fill>
    <fill>
      <patternFill patternType="solid">
        <fgColor indexed="10"/>
        <bgColor indexed="60"/>
      </patternFill>
    </fill>
    <fill>
      <patternFill patternType="solid">
        <fgColor indexed="41"/>
        <bgColor indexed="9"/>
      </patternFill>
    </fill>
    <fill>
      <patternFill patternType="solid">
        <fgColor indexed="42"/>
        <bgColor indexed="27"/>
      </patternFill>
    </fill>
    <fill>
      <patternFill patternType="solid">
        <fgColor indexed="9"/>
        <bgColor indexed="26"/>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1"/>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11"/>
        <bgColor indexed="64"/>
      </patternFill>
    </fill>
    <fill>
      <patternFill patternType="solid">
        <fgColor indexed="52"/>
        <bgColor indexed="64"/>
      </patternFill>
    </fill>
    <fill>
      <patternFill patternType="solid">
        <fgColor indexed="42"/>
        <bgColor indexed="64"/>
      </patternFill>
    </fill>
    <fill>
      <patternFill patternType="solid">
        <fgColor indexed="44"/>
        <bgColor indexed="64"/>
      </patternFill>
    </fill>
    <fill>
      <patternFill patternType="solid">
        <fgColor indexed="27"/>
        <bgColor indexed="42"/>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indexed="27"/>
        <bgColor indexed="64"/>
      </patternFill>
    </fill>
    <fill>
      <patternFill patternType="solid">
        <fgColor indexed="26"/>
        <bgColor indexed="64"/>
      </patternFill>
    </fill>
  </fills>
  <borders count="78">
    <border>
      <left/>
      <right/>
      <top/>
      <bottom/>
      <diagonal/>
    </border>
    <border>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thin">
        <color indexed="8"/>
      </right>
      <top style="hair">
        <color indexed="8"/>
      </top>
      <bottom/>
      <diagonal/>
    </border>
    <border>
      <left style="thin">
        <color indexed="8"/>
      </left>
      <right/>
      <top/>
      <bottom/>
      <diagonal/>
    </border>
    <border>
      <left style="hair">
        <color indexed="8"/>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thin">
        <color indexed="8"/>
      </left>
      <right style="hair">
        <color indexed="8"/>
      </right>
      <top style="hair">
        <color indexed="8"/>
      </top>
      <bottom style="hair">
        <color indexed="8"/>
      </bottom>
      <diagonal/>
    </border>
    <border>
      <left style="thin">
        <color indexed="8"/>
      </left>
      <right/>
      <top style="hair">
        <color indexed="8"/>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right style="hair">
        <color indexed="8"/>
      </right>
      <top style="hair">
        <color indexed="8"/>
      </top>
      <bottom/>
      <diagonal/>
    </border>
    <border>
      <left style="hair">
        <color indexed="8"/>
      </left>
      <right style="hair">
        <color indexed="8"/>
      </right>
      <top/>
      <bottom/>
      <diagonal/>
    </border>
    <border>
      <left style="hair">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n">
        <color indexed="64"/>
      </bottom>
      <diagonal/>
    </border>
    <border>
      <left style="thin">
        <color indexed="64"/>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style="hair">
        <color indexed="8"/>
      </right>
      <top style="hair">
        <color indexed="8"/>
      </top>
      <bottom style="thin">
        <color indexed="64"/>
      </bottom>
      <diagonal/>
    </border>
    <border>
      <left style="hair">
        <color indexed="8"/>
      </left>
      <right style="thin">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diagonalUp="1" diagonalDown="1">
      <left/>
      <right/>
      <top/>
      <bottom/>
      <diagonal style="thin">
        <color indexed="64"/>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style="thin">
        <color indexed="8"/>
      </bottom>
      <diagonal/>
    </border>
    <border>
      <left style="hair">
        <color indexed="8"/>
      </left>
      <right style="hair">
        <color indexed="8"/>
      </right>
      <top style="thin">
        <color indexed="8"/>
      </top>
      <bottom style="thin">
        <color indexed="64"/>
      </bottom>
      <diagonal/>
    </border>
    <border>
      <left style="thin">
        <color indexed="8"/>
      </left>
      <right style="hair">
        <color indexed="8"/>
      </right>
      <top style="thin">
        <color indexed="64"/>
      </top>
      <bottom style="thin">
        <color indexed="8"/>
      </bottom>
      <diagonal/>
    </border>
    <border>
      <left style="thin">
        <color indexed="8"/>
      </left>
      <right style="hair">
        <color indexed="8"/>
      </right>
      <top style="thin">
        <color indexed="8"/>
      </top>
      <bottom style="thin">
        <color indexed="64"/>
      </bottom>
      <diagonal/>
    </border>
    <border>
      <left/>
      <right/>
      <top/>
      <bottom style="hair">
        <color indexed="8"/>
      </bottom>
      <diagonal/>
    </border>
    <border>
      <left/>
      <right style="thin">
        <color indexed="8"/>
      </right>
      <top/>
      <bottom style="hair">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right style="hair">
        <color indexed="8"/>
      </right>
      <top style="thin">
        <color indexed="64"/>
      </top>
      <bottom style="thin">
        <color indexed="8"/>
      </bottom>
      <diagonal/>
    </border>
    <border>
      <left/>
      <right style="hair">
        <color indexed="8"/>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thin">
        <color indexed="8"/>
      </right>
      <top style="thin">
        <color indexed="64"/>
      </top>
      <bottom style="thin">
        <color indexed="8"/>
      </bottom>
      <diagonal/>
    </border>
    <border>
      <left style="hair">
        <color indexed="8"/>
      </left>
      <right style="thin">
        <color indexed="8"/>
      </right>
      <top style="thin">
        <color indexed="8"/>
      </top>
      <bottom style="thin">
        <color indexed="64"/>
      </bottom>
      <diagonal/>
    </border>
    <border>
      <left style="thin">
        <color indexed="8"/>
      </left>
      <right style="thin">
        <color indexed="8"/>
      </right>
      <top/>
      <bottom/>
      <diagonal/>
    </border>
    <border>
      <left style="hair">
        <color indexed="8"/>
      </left>
      <right style="thin">
        <color indexed="64"/>
      </right>
      <top style="thin">
        <color indexed="64"/>
      </top>
      <bottom style="thin">
        <color indexed="8"/>
      </bottom>
      <diagonal/>
    </border>
    <border>
      <left style="hair">
        <color indexed="8"/>
      </left>
      <right style="thin">
        <color indexed="64"/>
      </right>
      <top style="thin">
        <color indexed="8"/>
      </top>
      <bottom style="thin">
        <color indexed="64"/>
      </bottom>
      <diagonal/>
    </border>
    <border>
      <left style="thin">
        <color indexed="64"/>
      </left>
      <right style="hair">
        <color indexed="8"/>
      </right>
      <top style="thin">
        <color indexed="64"/>
      </top>
      <bottom style="thin">
        <color indexed="8"/>
      </bottom>
      <diagonal/>
    </border>
    <border>
      <left style="thin">
        <color indexed="64"/>
      </left>
      <right style="hair">
        <color indexed="8"/>
      </right>
      <top style="thin">
        <color indexed="8"/>
      </top>
      <bottom style="thin">
        <color indexed="64"/>
      </bottom>
      <diagonal/>
    </border>
    <border>
      <left style="thin">
        <color indexed="8"/>
      </left>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3">
    <xf numFmtId="0" fontId="0" fillId="0" borderId="0">
      <protection locked="0"/>
    </xf>
    <xf numFmtId="0" fontId="18" fillId="0" borderId="0" applyNumberFormat="0" applyFill="0" applyBorder="0" applyAlignment="0" applyProtection="0">
      <alignment vertical="top"/>
      <protection locked="0"/>
    </xf>
    <xf numFmtId="0" fontId="1" fillId="0" borderId="0"/>
  </cellStyleXfs>
  <cellXfs count="728">
    <xf numFmtId="0" fontId="0" fillId="0" borderId="0" xfId="0">
      <protection locked="0"/>
    </xf>
    <xf numFmtId="0" fontId="0" fillId="0" borderId="0" xfId="0" applyFill="1" applyBorder="1" applyAlignment="1" applyProtection="1">
      <alignment vertical="center"/>
      <protection locked="0"/>
    </xf>
    <xf numFmtId="0" fontId="0" fillId="0" borderId="0" xfId="0" applyFill="1" applyBorder="1" applyAlignment="1" applyProtection="1">
      <alignment vertical="center"/>
    </xf>
    <xf numFmtId="0" fontId="0" fillId="0" borderId="0" xfId="0" applyFill="1">
      <protection locked="0"/>
    </xf>
    <xf numFmtId="0" fontId="0" fillId="0" borderId="0" xfId="0" applyFont="1" applyFill="1" applyBorder="1" applyAlignment="1" applyProtection="1">
      <alignment horizontal="center"/>
    </xf>
    <xf numFmtId="0" fontId="0" fillId="0" borderId="0" xfId="0" applyFont="1" applyFill="1" applyBorder="1" applyProtection="1"/>
    <xf numFmtId="0" fontId="0" fillId="0" borderId="0" xfId="0" applyFont="1" applyFill="1" applyBorder="1" applyProtection="1">
      <protection hidden="1"/>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vertical="center" wrapText="1"/>
      <protection locked="0"/>
    </xf>
    <xf numFmtId="0" fontId="0" fillId="2" borderId="4"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0" fillId="0" borderId="5" xfId="0" applyBorder="1" applyProtection="1">
      <protection locked="0"/>
    </xf>
    <xf numFmtId="0" fontId="0" fillId="0" borderId="6" xfId="0" applyBorder="1" applyProtection="1">
      <protection locked="0"/>
    </xf>
    <xf numFmtId="0" fontId="0" fillId="0" borderId="5" xfId="0" applyFill="1"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left" vertical="center" wrapText="1"/>
      <protection locked="0"/>
    </xf>
    <xf numFmtId="0" fontId="0" fillId="0" borderId="4" xfId="0" applyBorder="1" applyAlignment="1" applyProtection="1">
      <alignment horizontal="center" vertical="center" shrinkToFit="1"/>
      <protection locked="0"/>
    </xf>
    <xf numFmtId="0" fontId="0" fillId="0" borderId="7"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8" xfId="0" applyFill="1" applyBorder="1" applyAlignment="1" applyProtection="1">
      <alignment horizontal="center" vertical="center"/>
      <protection locked="0"/>
    </xf>
    <xf numFmtId="0" fontId="0" fillId="0" borderId="9" xfId="0" applyFill="1" applyBorder="1" applyAlignment="1" applyProtection="1">
      <alignment horizontal="center" vertical="center"/>
      <protection locked="0"/>
    </xf>
    <xf numFmtId="0" fontId="0" fillId="3" borderId="0" xfId="0" applyNumberFormat="1" applyFill="1" applyBorder="1" applyProtection="1">
      <protection hidden="1"/>
    </xf>
    <xf numFmtId="0" fontId="0" fillId="4" borderId="0" xfId="0" applyFont="1" applyFill="1" applyBorder="1" applyAlignment="1" applyProtection="1">
      <alignment horizontal="center" vertical="center" wrapText="1"/>
      <protection hidden="1"/>
    </xf>
    <xf numFmtId="0" fontId="3" fillId="5" borderId="10" xfId="0" applyFont="1" applyFill="1" applyBorder="1" applyAlignment="1">
      <alignment horizontal="center" vertical="center" wrapText="1"/>
      <protection locked="0"/>
    </xf>
    <xf numFmtId="0" fontId="3" fillId="5" borderId="11" xfId="0" applyFont="1" applyFill="1" applyBorder="1" applyAlignment="1">
      <alignment horizontal="center" vertical="center" wrapText="1"/>
      <protection locked="0"/>
    </xf>
    <xf numFmtId="0" fontId="3" fillId="5" borderId="12" xfId="0" applyFont="1" applyFill="1" applyBorder="1" applyAlignment="1">
      <alignment horizontal="center" vertical="center" wrapText="1"/>
      <protection locked="0"/>
    </xf>
    <xf numFmtId="0" fontId="3" fillId="5" borderId="13" xfId="0" applyFont="1" applyFill="1" applyBorder="1" applyAlignment="1">
      <alignment horizontal="center" vertical="center" wrapText="1"/>
      <protection locked="0"/>
    </xf>
    <xf numFmtId="0" fontId="0" fillId="6" borderId="6" xfId="0" applyFont="1" applyFill="1" applyBorder="1" applyAlignment="1" applyProtection="1">
      <alignment horizontal="center" wrapText="1"/>
    </xf>
    <xf numFmtId="0" fontId="0" fillId="0" borderId="14" xfId="0" applyFont="1" applyBorder="1" applyAlignment="1" applyProtection="1">
      <alignment horizontal="center" wrapText="1"/>
      <protection locked="0"/>
    </xf>
    <xf numFmtId="0" fontId="0" fillId="0" borderId="5" xfId="0" applyFont="1" applyBorder="1" applyAlignment="1" applyProtection="1">
      <alignment horizontal="center" wrapText="1"/>
      <protection locked="0"/>
    </xf>
    <xf numFmtId="0" fontId="3" fillId="5" borderId="4" xfId="0" applyFont="1" applyFill="1" applyBorder="1" applyAlignment="1" applyProtection="1">
      <alignment horizontal="center"/>
    </xf>
    <xf numFmtId="0" fontId="3" fillId="5" borderId="15" xfId="0" applyFont="1" applyFill="1" applyBorder="1" applyAlignment="1" applyProtection="1">
      <alignment horizontal="center"/>
    </xf>
    <xf numFmtId="0" fontId="0" fillId="0" borderId="6" xfId="0" applyFont="1" applyBorder="1" applyAlignment="1" applyProtection="1">
      <alignment horizontal="center" vertical="top" wrapText="1"/>
      <protection locked="0"/>
    </xf>
    <xf numFmtId="0" fontId="0" fillId="6" borderId="16" xfId="0" applyFont="1" applyFill="1" applyBorder="1" applyAlignment="1" applyProtection="1">
      <alignment horizontal="center" wrapText="1"/>
    </xf>
    <xf numFmtId="0" fontId="6" fillId="6" borderId="16" xfId="0" applyFont="1" applyFill="1" applyBorder="1" applyAlignment="1" applyProtection="1">
      <alignment horizontal="center" wrapText="1"/>
    </xf>
    <xf numFmtId="0" fontId="0" fillId="2" borderId="14" xfId="0" applyFont="1" applyFill="1" applyBorder="1" applyAlignment="1" applyProtection="1">
      <alignment horizontal="center" wrapText="1"/>
    </xf>
    <xf numFmtId="0" fontId="0" fillId="0" borderId="0" xfId="0" applyFont="1" applyBorder="1" applyAlignment="1">
      <alignment horizontal="center" wrapText="1"/>
      <protection locked="0"/>
    </xf>
    <xf numFmtId="0" fontId="0" fillId="6" borderId="17" xfId="0" applyFont="1" applyFill="1" applyBorder="1" applyAlignment="1" applyProtection="1">
      <alignment horizontal="center" wrapText="1"/>
    </xf>
    <xf numFmtId="0" fontId="0" fillId="6" borderId="5" xfId="0" applyFont="1" applyFill="1" applyBorder="1" applyAlignment="1" applyProtection="1">
      <alignment horizontal="center" wrapText="1"/>
    </xf>
    <xf numFmtId="0" fontId="0" fillId="0" borderId="0" xfId="0" applyFont="1" applyAlignment="1">
      <alignment horizontal="center"/>
      <protection locked="0"/>
    </xf>
    <xf numFmtId="0" fontId="0" fillId="0" borderId="0" xfId="0" applyNumberFormat="1">
      <protection locked="0"/>
    </xf>
    <xf numFmtId="1" fontId="0" fillId="0" borderId="0" xfId="0" applyNumberFormat="1">
      <protection locked="0"/>
    </xf>
    <xf numFmtId="0" fontId="0" fillId="4" borderId="0" xfId="0" applyFont="1" applyFill="1">
      <protection locked="0"/>
    </xf>
    <xf numFmtId="0" fontId="3" fillId="6" borderId="18" xfId="0" applyFont="1" applyFill="1" applyBorder="1" applyAlignment="1" applyProtection="1">
      <alignment horizontal="center" vertical="center" wrapText="1"/>
    </xf>
    <xf numFmtId="0" fontId="3" fillId="6" borderId="19" xfId="0" applyFont="1" applyFill="1" applyBorder="1" applyAlignment="1" applyProtection="1">
      <alignment horizontal="center" vertical="center" wrapText="1"/>
    </xf>
    <xf numFmtId="0" fontId="3" fillId="6" borderId="20" xfId="0" applyFont="1" applyFill="1" applyBorder="1" applyAlignment="1" applyProtection="1">
      <alignment horizontal="center" vertical="center" wrapText="1"/>
    </xf>
    <xf numFmtId="0" fontId="0" fillId="5" borderId="7" xfId="0" applyFill="1" applyBorder="1" applyAlignment="1" applyProtection="1">
      <alignment horizontal="center"/>
    </xf>
    <xf numFmtId="0" fontId="0" fillId="0" borderId="4" xfId="0" applyBorder="1" applyAlignment="1" applyProtection="1">
      <alignment wrapText="1"/>
    </xf>
    <xf numFmtId="0" fontId="0" fillId="6" borderId="21"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0" borderId="4" xfId="0" applyBorder="1" applyProtection="1">
      <protection locked="0"/>
    </xf>
    <xf numFmtId="0" fontId="0" fillId="0" borderId="7" xfId="0" applyBorder="1" applyProtection="1">
      <protection locked="0"/>
    </xf>
    <xf numFmtId="0" fontId="3" fillId="0" borderId="0" xfId="0" applyFont="1" applyAlignment="1" applyProtection="1">
      <alignment vertical="center"/>
    </xf>
    <xf numFmtId="0" fontId="0" fillId="0" borderId="0" xfId="0" applyAlignment="1" applyProtection="1">
      <alignment vertical="center"/>
    </xf>
    <xf numFmtId="0" fontId="0" fillId="0" borderId="0" xfId="0" applyAlignment="1">
      <alignment vertical="center"/>
      <protection locked="0"/>
    </xf>
    <xf numFmtId="0" fontId="0" fillId="0" borderId="0" xfId="0" applyProtection="1"/>
    <xf numFmtId="0" fontId="0" fillId="0" borderId="0" xfId="0" applyBorder="1">
      <protection locked="0"/>
    </xf>
    <xf numFmtId="0" fontId="0" fillId="0" borderId="0" xfId="0" applyAlignment="1">
      <alignment horizontal="right"/>
      <protection locked="0"/>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7" borderId="0" xfId="0" applyFill="1" applyBorder="1">
      <protection locked="0"/>
    </xf>
    <xf numFmtId="0" fontId="0" fillId="7" borderId="0" xfId="0" applyFill="1" applyBorder="1" applyAlignment="1">
      <protection locked="0"/>
    </xf>
    <xf numFmtId="0" fontId="12" fillId="7" borderId="0" xfId="0" applyFont="1" applyFill="1" applyBorder="1" applyAlignment="1">
      <alignment horizontal="justify"/>
      <protection locked="0"/>
    </xf>
    <xf numFmtId="0" fontId="0" fillId="0" borderId="0" xfId="0" applyFill="1" applyBorder="1">
      <protection locked="0"/>
    </xf>
    <xf numFmtId="0" fontId="0" fillId="0" borderId="0" xfId="0" applyFont="1" applyFill="1" applyBorder="1">
      <protection locked="0"/>
    </xf>
    <xf numFmtId="0" fontId="0" fillId="0" borderId="0" xfId="0" applyFont="1" applyFill="1" applyBorder="1" applyAlignment="1">
      <alignment horizontal="center" wrapText="1"/>
      <protection locked="0"/>
    </xf>
    <xf numFmtId="49" fontId="0" fillId="0" borderId="0" xfId="0" applyNumberFormat="1" applyFont="1">
      <protection locked="0"/>
    </xf>
    <xf numFmtId="0" fontId="0" fillId="0" borderId="5" xfId="0" applyFont="1" applyBorder="1" applyAlignment="1">
      <alignment horizontal="center" vertical="center"/>
      <protection locked="0"/>
    </xf>
    <xf numFmtId="0" fontId="0" fillId="0" borderId="5" xfId="0" applyNumberFormat="1" applyBorder="1" applyAlignment="1">
      <alignment horizontal="center" vertical="center"/>
      <protection locked="0"/>
    </xf>
    <xf numFmtId="0" fontId="0" fillId="0" borderId="22" xfId="0" applyFill="1" applyBorder="1" applyAlignment="1">
      <alignment horizontal="center" vertical="center"/>
      <protection locked="0"/>
    </xf>
    <xf numFmtId="0" fontId="0" fillId="0" borderId="23" xfId="0" applyFill="1" applyBorder="1" applyAlignment="1">
      <alignment horizontal="center" vertical="center"/>
      <protection locked="0"/>
    </xf>
    <xf numFmtId="0" fontId="0" fillId="0" borderId="0" xfId="0" applyAlignment="1">
      <alignment horizontal="center" vertical="center"/>
      <protection locked="0"/>
    </xf>
    <xf numFmtId="0" fontId="0" fillId="8" borderId="0" xfId="0" applyFont="1" applyFill="1" applyBorder="1" applyAlignment="1" applyProtection="1">
      <alignment horizontal="center" vertical="center"/>
      <protection hidden="1"/>
    </xf>
    <xf numFmtId="0" fontId="15" fillId="8" borderId="0" xfId="0" applyFont="1" applyFill="1" applyBorder="1" applyAlignment="1" applyProtection="1">
      <alignment horizontal="center" vertical="center"/>
      <protection hidden="1"/>
    </xf>
    <xf numFmtId="0" fontId="0" fillId="0" borderId="0" xfId="0" applyNumberFormat="1" applyBorder="1">
      <protection locked="0"/>
    </xf>
    <xf numFmtId="0" fontId="0" fillId="0" borderId="0" xfId="0" applyFill="1" applyBorder="1" applyProtection="1">
      <protection hidden="1"/>
    </xf>
    <xf numFmtId="0" fontId="0" fillId="4" borderId="0" xfId="0" applyFill="1" applyAlignment="1">
      <alignment wrapText="1"/>
      <protection locked="0"/>
    </xf>
    <xf numFmtId="49" fontId="0" fillId="0" borderId="0" xfId="0" applyNumberFormat="1" applyFill="1" applyBorder="1" applyProtection="1">
      <protection hidden="1"/>
    </xf>
    <xf numFmtId="0" fontId="0" fillId="0" borderId="0" xfId="0" applyBorder="1" applyAlignment="1">
      <protection locked="0"/>
    </xf>
    <xf numFmtId="0" fontId="0" fillId="0" borderId="0" xfId="0" applyBorder="1" applyAlignment="1">
      <alignment horizontal="right"/>
      <protection locked="0"/>
    </xf>
    <xf numFmtId="3" fontId="1" fillId="0" borderId="0" xfId="0" applyNumberFormat="1" applyFont="1" applyBorder="1" applyAlignment="1">
      <protection locked="0"/>
    </xf>
    <xf numFmtId="0" fontId="3" fillId="0" borderId="0" xfId="0" applyFont="1" applyBorder="1" applyAlignment="1" applyProtection="1">
      <alignment horizontal="center" vertical="center"/>
    </xf>
    <xf numFmtId="3" fontId="0" fillId="0" borderId="0" xfId="0" applyNumberFormat="1" applyBorder="1" applyAlignment="1" applyProtection="1">
      <alignment horizontal="right" vertical="center"/>
    </xf>
    <xf numFmtId="0" fontId="0" fillId="0" borderId="0" xfId="0" quotePrefix="1">
      <protection locked="0"/>
    </xf>
    <xf numFmtId="49" fontId="0" fillId="0" borderId="0" xfId="0" quotePrefix="1" applyNumberFormat="1" applyFill="1" applyBorder="1" applyProtection="1">
      <protection hidden="1"/>
    </xf>
    <xf numFmtId="0" fontId="0" fillId="8" borderId="0" xfId="0" applyFill="1">
      <protection locked="0"/>
    </xf>
    <xf numFmtId="0" fontId="0" fillId="8" borderId="0" xfId="0" applyFont="1" applyFill="1" applyBorder="1" applyProtection="1">
      <protection hidden="1"/>
    </xf>
    <xf numFmtId="0" fontId="13" fillId="7" borderId="0" xfId="0" applyFont="1" applyFill="1" applyBorder="1" applyAlignment="1">
      <alignment horizontal="justify"/>
      <protection locked="0"/>
    </xf>
    <xf numFmtId="0" fontId="0" fillId="0" borderId="0" xfId="0" applyFill="1" applyBorder="1" applyAlignment="1" applyProtection="1">
      <alignment horizontal="center"/>
    </xf>
    <xf numFmtId="0" fontId="0" fillId="0" borderId="0" xfId="0" applyFill="1" applyBorder="1" applyProtection="1"/>
    <xf numFmtId="188" fontId="1" fillId="0" borderId="0" xfId="0" applyNumberFormat="1" applyFont="1" applyBorder="1">
      <protection locked="0"/>
    </xf>
    <xf numFmtId="0" fontId="0" fillId="0" borderId="5" xfId="0" applyBorder="1" applyAlignment="1">
      <alignment horizontal="center" vertical="center"/>
      <protection locked="0"/>
    </xf>
    <xf numFmtId="0" fontId="0" fillId="0" borderId="0" xfId="0" applyBorder="1" applyAlignment="1">
      <alignment wrapText="1"/>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3" fontId="0" fillId="0" borderId="0" xfId="0" applyNumberFormat="1" applyBorder="1" applyAlignment="1" applyProtection="1">
      <alignment vertical="center"/>
    </xf>
    <xf numFmtId="188" fontId="0" fillId="0" borderId="0" xfId="0" applyNumberFormat="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188" fontId="0" fillId="0" borderId="24" xfId="0" applyNumberFormat="1" applyBorder="1" applyAlignment="1" applyProtection="1">
      <alignment vertical="center"/>
    </xf>
    <xf numFmtId="0" fontId="0" fillId="0" borderId="10" xfId="0" applyBorder="1" applyAlignment="1" applyProtection="1">
      <alignment vertical="center"/>
    </xf>
    <xf numFmtId="0" fontId="3" fillId="0" borderId="10" xfId="0" applyFont="1" applyBorder="1" applyAlignment="1" applyProtection="1">
      <alignment horizontal="center" vertical="center"/>
    </xf>
    <xf numFmtId="3" fontId="0" fillId="0" borderId="0" xfId="0" applyNumberFormat="1" applyFill="1" applyBorder="1" applyAlignment="1" applyProtection="1">
      <alignment vertical="center"/>
    </xf>
    <xf numFmtId="0" fontId="16" fillId="0" borderId="10" xfId="0" applyFont="1" applyBorder="1" applyAlignment="1" applyProtection="1">
      <alignment horizontal="center" vertical="top"/>
    </xf>
    <xf numFmtId="188" fontId="0" fillId="0" borderId="0" xfId="0" applyNumberFormat="1" applyBorder="1" applyAlignment="1" applyProtection="1">
      <alignment horizontal="right" vertical="center"/>
    </xf>
    <xf numFmtId="188" fontId="0" fillId="0" borderId="24" xfId="0" applyNumberFormat="1" applyBorder="1" applyAlignment="1" applyProtection="1">
      <alignment horizontal="right" vertical="center"/>
    </xf>
    <xf numFmtId="3" fontId="0" fillId="7" borderId="0" xfId="0" applyNumberFormat="1" applyFill="1" applyBorder="1" applyAlignment="1" applyProtection="1">
      <alignment horizontal="right" vertical="center"/>
    </xf>
    <xf numFmtId="0" fontId="3" fillId="0" borderId="25" xfId="0" applyFont="1" applyFill="1" applyBorder="1" applyAlignment="1" applyProtection="1">
      <alignment horizontal="left" vertical="center"/>
    </xf>
    <xf numFmtId="3" fontId="0" fillId="0" borderId="0" xfId="0" applyNumberFormat="1" applyFill="1" applyBorder="1" applyAlignment="1" applyProtection="1">
      <alignment horizontal="right" vertical="center"/>
    </xf>
    <xf numFmtId="188" fontId="0" fillId="0" borderId="0" xfId="0" applyNumberFormat="1" applyFill="1" applyBorder="1" applyAlignment="1" applyProtection="1">
      <alignment horizontal="right" vertical="center"/>
    </xf>
    <xf numFmtId="188" fontId="0" fillId="0" borderId="24" xfId="0" applyNumberFormat="1" applyFill="1" applyBorder="1" applyAlignment="1" applyProtection="1">
      <alignment horizontal="right" vertical="center"/>
    </xf>
    <xf numFmtId="3" fontId="0" fillId="0" borderId="10" xfId="0" applyNumberFormat="1" applyFill="1" applyBorder="1" applyAlignment="1" applyProtection="1">
      <alignment horizontal="right" vertical="center"/>
    </xf>
    <xf numFmtId="3" fontId="0" fillId="0" borderId="25" xfId="0" applyNumberFormat="1" applyFill="1" applyBorder="1" applyAlignment="1" applyProtection="1">
      <alignment horizontal="right" vertical="center"/>
    </xf>
    <xf numFmtId="3" fontId="0" fillId="0" borderId="26" xfId="0" applyNumberFormat="1" applyFill="1" applyBorder="1" applyAlignment="1" applyProtection="1">
      <alignment horizontal="right" vertical="center"/>
    </xf>
    <xf numFmtId="188" fontId="0" fillId="0" borderId="26" xfId="0" applyNumberFormat="1" applyFill="1" applyBorder="1" applyAlignment="1" applyProtection="1">
      <alignment horizontal="right" vertical="center"/>
    </xf>
    <xf numFmtId="188" fontId="0" fillId="0" borderId="27" xfId="0" applyNumberFormat="1" applyFill="1" applyBorder="1" applyAlignment="1" applyProtection="1">
      <alignment horizontal="right" vertical="center"/>
    </xf>
    <xf numFmtId="0" fontId="3" fillId="0" borderId="10" xfId="0" applyFont="1" applyFill="1" applyBorder="1" applyAlignment="1" applyProtection="1">
      <alignment horizontal="center" vertical="center"/>
    </xf>
    <xf numFmtId="0" fontId="15" fillId="0" borderId="26" xfId="0" applyFont="1" applyFill="1" applyBorder="1" applyAlignment="1" applyProtection="1">
      <alignment horizontal="left" vertical="center"/>
    </xf>
    <xf numFmtId="3" fontId="15" fillId="0" borderId="26" xfId="0" applyNumberFormat="1" applyFont="1" applyFill="1" applyBorder="1" applyAlignment="1" applyProtection="1">
      <alignment horizontal="right" vertical="center"/>
    </xf>
    <xf numFmtId="188" fontId="15" fillId="0" borderId="26" xfId="0" applyNumberFormat="1" applyFont="1" applyFill="1" applyBorder="1" applyAlignment="1" applyProtection="1">
      <alignment horizontal="right" vertical="center"/>
    </xf>
    <xf numFmtId="0" fontId="15" fillId="0" borderId="27" xfId="0" applyFont="1" applyFill="1" applyBorder="1" applyAlignment="1" applyProtection="1">
      <alignment horizontal="left" vertical="center"/>
    </xf>
    <xf numFmtId="0" fontId="0" fillId="0" borderId="0" xfId="0" applyFill="1" applyAlignment="1" applyProtection="1">
      <alignment vertical="center"/>
    </xf>
    <xf numFmtId="188" fontId="0" fillId="0" borderId="28" xfId="0" applyNumberFormat="1" applyFill="1" applyBorder="1" applyAlignment="1" applyProtection="1">
      <alignment horizontal="right" vertical="center"/>
    </xf>
    <xf numFmtId="3" fontId="0" fillId="0" borderId="29" xfId="0" applyNumberFormat="1" applyFill="1" applyBorder="1" applyAlignment="1" applyProtection="1">
      <alignment horizontal="right" vertical="center"/>
    </xf>
    <xf numFmtId="0" fontId="3" fillId="9" borderId="30" xfId="0" applyFont="1" applyFill="1" applyBorder="1" applyAlignment="1" applyProtection="1">
      <alignment horizontal="center" vertical="center"/>
    </xf>
    <xf numFmtId="3" fontId="0" fillId="9" borderId="30" xfId="0" applyNumberFormat="1" applyFill="1" applyBorder="1" applyAlignment="1" applyProtection="1">
      <alignment horizontal="right" vertical="center"/>
    </xf>
    <xf numFmtId="3" fontId="0" fillId="9" borderId="31" xfId="0" applyNumberFormat="1" applyFill="1" applyBorder="1" applyAlignment="1" applyProtection="1">
      <alignment horizontal="right" vertical="center"/>
    </xf>
    <xf numFmtId="188" fontId="0" fillId="9" borderId="31" xfId="0" applyNumberFormat="1" applyFill="1" applyBorder="1" applyAlignment="1" applyProtection="1">
      <alignment horizontal="right" vertical="center"/>
    </xf>
    <xf numFmtId="188" fontId="0" fillId="9" borderId="32" xfId="0" applyNumberFormat="1" applyFill="1" applyBorder="1" applyAlignment="1" applyProtection="1">
      <alignment horizontal="right" vertical="center"/>
    </xf>
    <xf numFmtId="0" fontId="3" fillId="9" borderId="10" xfId="0" applyFont="1" applyFill="1" applyBorder="1" applyAlignment="1" applyProtection="1">
      <alignment horizontal="center" vertical="center"/>
    </xf>
    <xf numFmtId="3" fontId="0" fillId="9" borderId="10" xfId="0" applyNumberFormat="1" applyFill="1" applyBorder="1" applyAlignment="1" applyProtection="1">
      <alignment horizontal="right" vertical="center"/>
    </xf>
    <xf numFmtId="3" fontId="0" fillId="9" borderId="0" xfId="0" applyNumberFormat="1" applyFill="1" applyBorder="1" applyAlignment="1" applyProtection="1">
      <alignment horizontal="right" vertical="center"/>
    </xf>
    <xf numFmtId="188" fontId="0" fillId="9" borderId="0" xfId="0" applyNumberFormat="1" applyFill="1" applyBorder="1" applyAlignment="1" applyProtection="1">
      <alignment horizontal="right" vertical="center"/>
    </xf>
    <xf numFmtId="188" fontId="0" fillId="9" borderId="24" xfId="0" applyNumberFormat="1" applyFill="1" applyBorder="1" applyAlignment="1" applyProtection="1">
      <alignment horizontal="right" vertical="center"/>
    </xf>
    <xf numFmtId="0" fontId="15" fillId="9" borderId="10" xfId="0" applyFont="1" applyFill="1" applyBorder="1" applyAlignment="1" applyProtection="1">
      <alignment horizontal="center" vertical="center"/>
    </xf>
    <xf numFmtId="0" fontId="3" fillId="9" borderId="30" xfId="0" applyFont="1" applyFill="1" applyBorder="1" applyAlignment="1" applyProtection="1">
      <alignment horizontal="left" vertical="center"/>
    </xf>
    <xf numFmtId="0" fontId="0" fillId="9" borderId="31" xfId="0" applyFont="1" applyFill="1" applyBorder="1" applyAlignment="1" applyProtection="1">
      <alignment vertical="center"/>
    </xf>
    <xf numFmtId="0" fontId="0" fillId="9" borderId="0" xfId="0" applyFont="1" applyFill="1" applyBorder="1" applyAlignment="1" applyProtection="1">
      <alignment vertical="center"/>
    </xf>
    <xf numFmtId="0" fontId="15" fillId="9" borderId="25" xfId="0" applyFont="1" applyFill="1" applyBorder="1" applyAlignment="1" applyProtection="1">
      <alignment horizontal="left" vertical="center"/>
    </xf>
    <xf numFmtId="0" fontId="15" fillId="9" borderId="26" xfId="0" applyFont="1" applyFill="1" applyBorder="1" applyAlignment="1" applyProtection="1">
      <alignment horizontal="left" vertical="center"/>
    </xf>
    <xf numFmtId="3" fontId="15" fillId="9" borderId="26" xfId="0" applyNumberFormat="1" applyFont="1" applyFill="1" applyBorder="1" applyAlignment="1" applyProtection="1">
      <alignment horizontal="right" vertical="center"/>
    </xf>
    <xf numFmtId="188" fontId="15" fillId="9" borderId="26" xfId="0" applyNumberFormat="1" applyFont="1" applyFill="1" applyBorder="1" applyAlignment="1" applyProtection="1">
      <alignment horizontal="right" vertical="center"/>
    </xf>
    <xf numFmtId="0" fontId="15" fillId="9" borderId="27" xfId="0" applyFont="1" applyFill="1" applyBorder="1" applyAlignment="1" applyProtection="1">
      <alignment horizontal="left" vertical="center"/>
    </xf>
    <xf numFmtId="3" fontId="0" fillId="9" borderId="31" xfId="0" applyNumberFormat="1" applyFill="1" applyBorder="1" applyAlignment="1" applyProtection="1">
      <alignment vertical="center"/>
    </xf>
    <xf numFmtId="188" fontId="0" fillId="9" borderId="31" xfId="0" applyNumberFormat="1" applyFill="1" applyBorder="1" applyAlignment="1" applyProtection="1">
      <alignment vertical="center"/>
    </xf>
    <xf numFmtId="188" fontId="0" fillId="9" borderId="32" xfId="0" applyNumberFormat="1" applyFill="1" applyBorder="1" applyAlignment="1" applyProtection="1">
      <alignment vertical="center"/>
    </xf>
    <xf numFmtId="0" fontId="0" fillId="9" borderId="10" xfId="0" applyFont="1" applyFill="1" applyBorder="1" applyAlignment="1" applyProtection="1">
      <alignment vertical="center"/>
    </xf>
    <xf numFmtId="3" fontId="0" fillId="9" borderId="0" xfId="0" applyNumberFormat="1" applyFill="1" applyBorder="1" applyAlignment="1" applyProtection="1">
      <alignment vertical="center"/>
    </xf>
    <xf numFmtId="188" fontId="0" fillId="9" borderId="0" xfId="0" applyNumberFormat="1" applyFill="1" applyBorder="1" applyAlignment="1" applyProtection="1">
      <alignment vertical="center"/>
    </xf>
    <xf numFmtId="188" fontId="0" fillId="9" borderId="24" xfId="0" applyNumberFormat="1" applyFill="1" applyBorder="1" applyAlignment="1" applyProtection="1">
      <alignment vertical="center"/>
    </xf>
    <xf numFmtId="0" fontId="0" fillId="9" borderId="25" xfId="0" applyFill="1" applyBorder="1" applyAlignment="1" applyProtection="1">
      <alignment vertical="center"/>
    </xf>
    <xf numFmtId="0" fontId="0" fillId="9" borderId="26" xfId="0" applyFont="1" applyFill="1" applyBorder="1" applyAlignment="1" applyProtection="1">
      <alignment vertical="center"/>
    </xf>
    <xf numFmtId="3" fontId="0" fillId="9" borderId="26" xfId="0" applyNumberFormat="1" applyFill="1" applyBorder="1" applyAlignment="1" applyProtection="1">
      <alignment vertical="center"/>
    </xf>
    <xf numFmtId="188" fontId="0" fillId="9" borderId="26" xfId="0" applyNumberFormat="1" applyFill="1" applyBorder="1" applyAlignment="1" applyProtection="1">
      <alignment vertical="center"/>
    </xf>
    <xf numFmtId="188" fontId="0" fillId="9" borderId="27" xfId="0" applyNumberFormat="1" applyFill="1" applyBorder="1" applyAlignment="1" applyProtection="1">
      <alignment vertical="center"/>
    </xf>
    <xf numFmtId="0" fontId="0" fillId="9" borderId="10" xfId="0" applyFont="1" applyFill="1" applyBorder="1" applyAlignment="1" applyProtection="1">
      <alignment horizontal="center" vertical="center"/>
    </xf>
    <xf numFmtId="0" fontId="0" fillId="9" borderId="25" xfId="0" applyFont="1" applyFill="1" applyBorder="1" applyAlignment="1" applyProtection="1">
      <alignment horizontal="center" vertical="center"/>
    </xf>
    <xf numFmtId="0" fontId="24" fillId="0" borderId="0" xfId="0" applyFont="1">
      <protection locked="0"/>
    </xf>
    <xf numFmtId="0" fontId="3" fillId="9" borderId="29" xfId="0" applyFont="1" applyFill="1" applyBorder="1" applyAlignment="1" applyProtection="1">
      <alignment horizontal="center" vertical="center"/>
    </xf>
    <xf numFmtId="0" fontId="6" fillId="9" borderId="29" xfId="0" applyFont="1" applyFill="1" applyBorder="1" applyAlignment="1" applyProtection="1">
      <alignment horizontal="center" vertical="center"/>
    </xf>
    <xf numFmtId="3" fontId="0" fillId="9" borderId="33" xfId="0" applyNumberFormat="1" applyFill="1" applyBorder="1" applyAlignment="1" applyProtection="1">
      <alignment vertical="center"/>
    </xf>
    <xf numFmtId="3" fontId="0" fillId="9" borderId="34" xfId="0" applyNumberFormat="1" applyFill="1" applyBorder="1" applyAlignment="1" applyProtection="1">
      <alignment vertical="center"/>
    </xf>
    <xf numFmtId="188" fontId="15" fillId="9" borderId="34" xfId="0" applyNumberFormat="1" applyFont="1" applyFill="1" applyBorder="1" applyAlignment="1" applyProtection="1">
      <alignment horizontal="right" vertical="center"/>
    </xf>
    <xf numFmtId="0" fontId="0" fillId="10" borderId="0" xfId="0" applyFill="1">
      <protection locked="0"/>
    </xf>
    <xf numFmtId="3" fontId="0" fillId="10" borderId="0" xfId="0" applyNumberFormat="1" applyFill="1" applyBorder="1" applyAlignment="1" applyProtection="1">
      <alignment vertical="center"/>
    </xf>
    <xf numFmtId="188" fontId="15" fillId="10" borderId="0" xfId="0" applyNumberFormat="1" applyFont="1" applyFill="1" applyBorder="1" applyAlignment="1" applyProtection="1">
      <alignment horizontal="right" vertical="center"/>
    </xf>
    <xf numFmtId="0" fontId="3" fillId="10" borderId="29" xfId="0" applyFont="1" applyFill="1" applyBorder="1" applyAlignment="1" applyProtection="1">
      <alignment horizontal="right" vertical="center"/>
    </xf>
    <xf numFmtId="0" fontId="3" fillId="10" borderId="29" xfId="0" applyFont="1" applyFill="1" applyBorder="1" applyAlignment="1" applyProtection="1">
      <alignment horizontal="center" vertical="center"/>
    </xf>
    <xf numFmtId="0" fontId="0" fillId="10" borderId="0" xfId="0" applyFont="1" applyFill="1" applyBorder="1" applyAlignment="1" applyProtection="1">
      <alignment vertical="center"/>
    </xf>
    <xf numFmtId="0" fontId="0" fillId="10" borderId="29" xfId="0" applyFont="1" applyFill="1" applyBorder="1" applyAlignment="1" applyProtection="1">
      <alignment horizontal="center" vertical="center"/>
    </xf>
    <xf numFmtId="0" fontId="15" fillId="10" borderId="34" xfId="0" applyFont="1" applyFill="1" applyBorder="1" applyAlignment="1" applyProtection="1">
      <alignment horizontal="center" vertical="center"/>
    </xf>
    <xf numFmtId="0" fontId="15" fillId="10" borderId="34" xfId="0" applyFont="1" applyFill="1" applyBorder="1" applyAlignment="1" applyProtection="1">
      <alignment horizontal="left" vertical="center"/>
    </xf>
    <xf numFmtId="3" fontId="0" fillId="10" borderId="34" xfId="0" applyNumberFormat="1" applyFill="1" applyBorder="1" applyAlignment="1" applyProtection="1">
      <alignment vertical="center"/>
    </xf>
    <xf numFmtId="188" fontId="0" fillId="10" borderId="0" xfId="0" applyNumberFormat="1" applyFill="1" applyBorder="1" applyAlignment="1" applyProtection="1">
      <alignment vertical="center"/>
    </xf>
    <xf numFmtId="0" fontId="3" fillId="10" borderId="0" xfId="0" applyFont="1" applyFill="1" applyBorder="1" applyAlignment="1" applyProtection="1">
      <alignment horizontal="left" vertical="center"/>
    </xf>
    <xf numFmtId="0" fontId="15" fillId="10" borderId="33" xfId="0" applyFont="1" applyFill="1" applyBorder="1" applyAlignment="1" applyProtection="1">
      <alignment horizontal="left" vertical="center"/>
    </xf>
    <xf numFmtId="0" fontId="15" fillId="10" borderId="35" xfId="0" applyFont="1" applyFill="1" applyBorder="1" applyAlignment="1" applyProtection="1">
      <alignment horizontal="center" vertical="center"/>
    </xf>
    <xf numFmtId="1" fontId="0" fillId="9" borderId="0" xfId="0" applyNumberFormat="1" applyFill="1" applyBorder="1" applyAlignment="1" applyProtection="1">
      <alignment vertical="center"/>
    </xf>
    <xf numFmtId="3" fontId="0" fillId="10" borderId="0" xfId="0" applyNumberFormat="1" applyFill="1" applyBorder="1" applyAlignment="1" applyProtection="1">
      <alignment horizontal="left" vertical="center"/>
    </xf>
    <xf numFmtId="3" fontId="3" fillId="10" borderId="33" xfId="0" applyNumberFormat="1" applyFont="1" applyFill="1" applyBorder="1" applyAlignment="1" applyProtection="1">
      <alignment horizontal="right" vertical="center"/>
    </xf>
    <xf numFmtId="198" fontId="15" fillId="10" borderId="0" xfId="0" applyNumberFormat="1" applyFont="1" applyFill="1" applyBorder="1" applyAlignment="1" applyProtection="1">
      <alignment horizontal="right" vertical="center"/>
    </xf>
    <xf numFmtId="0" fontId="0" fillId="10" borderId="36" xfId="0" applyFont="1" applyFill="1" applyBorder="1" applyAlignment="1" applyProtection="1">
      <alignment horizontal="center" vertical="center"/>
    </xf>
    <xf numFmtId="0" fontId="0" fillId="10" borderId="28" xfId="0" applyFont="1" applyFill="1" applyBorder="1" applyAlignment="1" applyProtection="1">
      <alignment vertical="center"/>
    </xf>
    <xf numFmtId="188" fontId="0" fillId="9" borderId="37" xfId="0" applyNumberFormat="1" applyFill="1" applyBorder="1" applyAlignment="1" applyProtection="1">
      <alignment vertical="center"/>
    </xf>
    <xf numFmtId="188" fontId="0" fillId="10" borderId="29" xfId="0" applyNumberFormat="1" applyFill="1" applyBorder="1" applyAlignment="1" applyProtection="1">
      <alignment vertical="center"/>
    </xf>
    <xf numFmtId="188" fontId="0" fillId="9" borderId="29" xfId="0" applyNumberFormat="1" applyFill="1" applyBorder="1" applyAlignment="1" applyProtection="1">
      <alignment vertical="center"/>
    </xf>
    <xf numFmtId="188" fontId="0" fillId="10" borderId="36" xfId="0" applyNumberFormat="1" applyFill="1" applyBorder="1" applyAlignment="1" applyProtection="1">
      <alignment vertical="center"/>
    </xf>
    <xf numFmtId="3" fontId="0" fillId="9" borderId="37" xfId="0" applyNumberFormat="1" applyFill="1" applyBorder="1" applyAlignment="1" applyProtection="1">
      <alignment vertical="center"/>
    </xf>
    <xf numFmtId="3" fontId="0" fillId="10" borderId="29" xfId="0" applyNumberFormat="1" applyFill="1" applyBorder="1" applyAlignment="1" applyProtection="1">
      <alignment vertical="center"/>
    </xf>
    <xf numFmtId="3" fontId="0" fillId="9" borderId="29" xfId="0" applyNumberFormat="1" applyFill="1" applyBorder="1" applyAlignment="1" applyProtection="1">
      <alignment vertical="center"/>
    </xf>
    <xf numFmtId="1" fontId="0" fillId="9" borderId="29" xfId="0" applyNumberFormat="1" applyFill="1" applyBorder="1" applyAlignment="1" applyProtection="1">
      <alignment vertical="center"/>
    </xf>
    <xf numFmtId="3" fontId="0" fillId="10" borderId="36" xfId="0" applyNumberFormat="1" applyFill="1" applyBorder="1" applyAlignment="1" applyProtection="1">
      <alignment vertical="center"/>
    </xf>
    <xf numFmtId="3" fontId="0" fillId="9" borderId="38" xfId="0" applyNumberFormat="1" applyFill="1" applyBorder="1" applyAlignment="1" applyProtection="1">
      <alignment vertical="center"/>
    </xf>
    <xf numFmtId="3" fontId="0" fillId="10" borderId="39" xfId="0" applyNumberFormat="1" applyFill="1" applyBorder="1" applyAlignment="1" applyProtection="1">
      <alignment vertical="center"/>
    </xf>
    <xf numFmtId="3" fontId="0" fillId="9" borderId="39" xfId="0" applyNumberFormat="1" applyFill="1" applyBorder="1" applyAlignment="1" applyProtection="1">
      <alignment vertical="center"/>
    </xf>
    <xf numFmtId="3" fontId="0" fillId="10" borderId="39" xfId="0" applyNumberFormat="1" applyFill="1" applyBorder="1" applyAlignment="1" applyProtection="1">
      <alignment horizontal="left" vertical="center"/>
    </xf>
    <xf numFmtId="3" fontId="0" fillId="10" borderId="40" xfId="0" applyNumberFormat="1" applyFill="1" applyBorder="1" applyAlignment="1" applyProtection="1">
      <alignment vertical="center"/>
    </xf>
    <xf numFmtId="0" fontId="3" fillId="9" borderId="29" xfId="0" applyFont="1" applyFill="1" applyBorder="1" applyAlignment="1" applyProtection="1">
      <alignment horizontal="right" vertical="center"/>
    </xf>
    <xf numFmtId="0" fontId="3" fillId="9" borderId="0" xfId="0" applyFont="1" applyFill="1" applyBorder="1" applyAlignment="1" applyProtection="1">
      <alignment horizontal="left" vertical="center"/>
    </xf>
    <xf numFmtId="198" fontId="15" fillId="9" borderId="0" xfId="0" applyNumberFormat="1" applyFont="1" applyFill="1" applyBorder="1" applyAlignment="1" applyProtection="1">
      <alignment horizontal="right" vertical="center"/>
    </xf>
    <xf numFmtId="3" fontId="0" fillId="9" borderId="35" xfId="0" applyNumberFormat="1" applyFill="1" applyBorder="1" applyAlignment="1" applyProtection="1">
      <alignment vertical="center"/>
    </xf>
    <xf numFmtId="197" fontId="0" fillId="10" borderId="0" xfId="0" applyNumberFormat="1" applyFill="1" applyBorder="1" applyAlignment="1" applyProtection="1">
      <alignment horizontal="right" vertical="center"/>
    </xf>
    <xf numFmtId="197" fontId="0" fillId="9" borderId="0" xfId="0" applyNumberFormat="1" applyFill="1" applyBorder="1" applyAlignment="1" applyProtection="1">
      <alignment horizontal="right" vertical="center"/>
    </xf>
    <xf numFmtId="197" fontId="0" fillId="10" borderId="29" xfId="0" applyNumberFormat="1" applyFill="1" applyBorder="1" applyAlignment="1" applyProtection="1">
      <alignment horizontal="right" vertical="center"/>
    </xf>
    <xf numFmtId="197" fontId="0" fillId="9" borderId="29" xfId="0" applyNumberFormat="1" applyFill="1" applyBorder="1" applyAlignment="1" applyProtection="1">
      <alignment horizontal="right" vertical="center"/>
    </xf>
    <xf numFmtId="198" fontId="0" fillId="9" borderId="29" xfId="0" applyNumberFormat="1" applyFill="1" applyBorder="1" applyAlignment="1" applyProtection="1">
      <alignment horizontal="right" vertical="center"/>
    </xf>
    <xf numFmtId="198" fontId="0" fillId="10" borderId="0" xfId="0" applyNumberFormat="1" applyFill="1" applyBorder="1" applyAlignment="1" applyProtection="1">
      <alignment horizontal="right" vertical="center"/>
    </xf>
    <xf numFmtId="198" fontId="0" fillId="9" borderId="0" xfId="0" applyNumberFormat="1" applyFill="1" applyBorder="1" applyAlignment="1" applyProtection="1">
      <alignment horizontal="right" vertical="center"/>
    </xf>
    <xf numFmtId="188" fontId="0" fillId="9" borderId="34" xfId="0" applyNumberFormat="1" applyFill="1" applyBorder="1" applyAlignment="1" applyProtection="1">
      <alignment vertical="center"/>
    </xf>
    <xf numFmtId="198" fontId="0" fillId="10" borderId="29" xfId="0" applyNumberFormat="1" applyFill="1" applyBorder="1" applyAlignment="1" applyProtection="1">
      <alignment horizontal="right" vertical="center"/>
    </xf>
    <xf numFmtId="188" fontId="0" fillId="10" borderId="28" xfId="0" applyNumberFormat="1" applyFill="1" applyBorder="1" applyAlignment="1" applyProtection="1">
      <alignment vertical="center"/>
    </xf>
    <xf numFmtId="0" fontId="0" fillId="11" borderId="0" xfId="0" applyFont="1" applyFill="1" applyBorder="1" applyProtection="1">
      <protection hidden="1"/>
    </xf>
    <xf numFmtId="0" fontId="0" fillId="11" borderId="0" xfId="0" applyFill="1" applyBorder="1" applyProtection="1">
      <protection hidden="1"/>
    </xf>
    <xf numFmtId="3" fontId="15" fillId="9" borderId="33" xfId="0" applyNumberFormat="1" applyFont="1" applyFill="1" applyBorder="1" applyAlignment="1" applyProtection="1">
      <alignment vertical="center"/>
    </xf>
    <xf numFmtId="0" fontId="0" fillId="12" borderId="0" xfId="0" applyFill="1" applyBorder="1" applyProtection="1">
      <protection hidden="1"/>
    </xf>
    <xf numFmtId="0" fontId="0" fillId="12" borderId="0" xfId="0" applyFont="1" applyFill="1" applyBorder="1" applyProtection="1">
      <protection hidden="1"/>
    </xf>
    <xf numFmtId="3" fontId="25" fillId="10" borderId="0" xfId="0" applyNumberFormat="1" applyFont="1" applyFill="1" applyBorder="1" applyAlignment="1" applyProtection="1">
      <alignment vertical="center"/>
    </xf>
    <xf numFmtId="3" fontId="25" fillId="10" borderId="39" xfId="0" applyNumberFormat="1" applyFont="1" applyFill="1" applyBorder="1" applyAlignment="1" applyProtection="1">
      <alignment vertical="center"/>
    </xf>
    <xf numFmtId="3" fontId="25" fillId="10" borderId="29" xfId="0" applyNumberFormat="1" applyFont="1" applyFill="1" applyBorder="1" applyAlignment="1" applyProtection="1">
      <alignment vertical="center"/>
    </xf>
    <xf numFmtId="0" fontId="15" fillId="10" borderId="0" xfId="0" applyFont="1" applyFill="1" applyBorder="1">
      <protection locked="0"/>
    </xf>
    <xf numFmtId="0" fontId="15" fillId="0" borderId="0" xfId="0" applyFont="1" applyBorder="1">
      <protection locked="0"/>
    </xf>
    <xf numFmtId="3" fontId="15" fillId="10" borderId="33" xfId="0" applyNumberFormat="1" applyFont="1" applyFill="1" applyBorder="1" applyAlignment="1" applyProtection="1">
      <alignment vertical="center"/>
    </xf>
    <xf numFmtId="3" fontId="15" fillId="10" borderId="35" xfId="0" applyNumberFormat="1" applyFont="1" applyFill="1" applyBorder="1" applyAlignment="1" applyProtection="1">
      <alignment vertical="center"/>
    </xf>
    <xf numFmtId="0" fontId="15" fillId="0" borderId="10" xfId="0" applyFont="1" applyBorder="1" applyAlignment="1" applyProtection="1">
      <alignment horizontal="center" vertical="center"/>
    </xf>
    <xf numFmtId="3" fontId="26" fillId="9" borderId="31" xfId="0" applyNumberFormat="1" applyFont="1" applyFill="1" applyBorder="1" applyAlignment="1" applyProtection="1">
      <alignment horizontal="right" vertical="center"/>
    </xf>
    <xf numFmtId="3" fontId="0" fillId="10" borderId="29" xfId="0" applyNumberFormat="1" applyFill="1" applyBorder="1" applyAlignment="1" applyProtection="1">
      <alignment horizontal="right" vertical="center"/>
    </xf>
    <xf numFmtId="3" fontId="25" fillId="0" borderId="26" xfId="0" applyNumberFormat="1" applyFont="1" applyFill="1" applyBorder="1" applyAlignment="1" applyProtection="1">
      <alignment horizontal="right" vertical="center"/>
    </xf>
    <xf numFmtId="188" fontId="0" fillId="10" borderId="24" xfId="0" applyNumberFormat="1" applyFill="1" applyBorder="1" applyAlignment="1" applyProtection="1">
      <alignment horizontal="left" vertical="center"/>
    </xf>
    <xf numFmtId="188" fontId="28" fillId="0" borderId="27" xfId="0" applyNumberFormat="1" applyFont="1" applyFill="1" applyBorder="1" applyAlignment="1" applyProtection="1">
      <alignment horizontal="right" vertical="center"/>
    </xf>
    <xf numFmtId="0" fontId="17" fillId="0" borderId="0" xfId="0" applyFont="1" applyBorder="1" applyAlignment="1">
      <alignment horizontal="left" vertical="center"/>
      <protection locked="0"/>
    </xf>
    <xf numFmtId="0" fontId="15" fillId="11" borderId="0" xfId="0" applyFont="1" applyFill="1">
      <protection locked="0"/>
    </xf>
    <xf numFmtId="0" fontId="8" fillId="7" borderId="0" xfId="0" applyFont="1" applyFill="1" applyBorder="1" applyAlignment="1">
      <protection locked="0"/>
    </xf>
    <xf numFmtId="0" fontId="9" fillId="7" borderId="0" xfId="0" applyFont="1" applyFill="1" applyBorder="1" applyAlignment="1">
      <protection locked="0"/>
    </xf>
    <xf numFmtId="0" fontId="10" fillId="7" borderId="0" xfId="0" applyFont="1" applyFill="1" applyBorder="1" applyAlignment="1">
      <alignment horizontal="justify"/>
      <protection locked="0"/>
    </xf>
    <xf numFmtId="3" fontId="0" fillId="9" borderId="34" xfId="0" applyNumberFormat="1" applyFill="1" applyBorder="1" applyAlignment="1" applyProtection="1">
      <alignment horizontal="right" vertical="center"/>
    </xf>
    <xf numFmtId="0" fontId="8" fillId="7" borderId="0" xfId="0" applyFont="1" applyFill="1" applyBorder="1" applyAlignment="1" applyProtection="1"/>
    <xf numFmtId="0" fontId="0" fillId="7" borderId="0" xfId="0" applyFill="1" applyBorder="1" applyAlignment="1" applyProtection="1"/>
    <xf numFmtId="0" fontId="9" fillId="7" borderId="0" xfId="0" applyFont="1" applyFill="1" applyBorder="1" applyAlignment="1" applyProtection="1"/>
    <xf numFmtId="0" fontId="10" fillId="7" borderId="0" xfId="0" applyFont="1" applyFill="1" applyBorder="1" applyAlignment="1" applyProtection="1">
      <alignment horizontal="justify"/>
    </xf>
    <xf numFmtId="0" fontId="12" fillId="7" borderId="0" xfId="0" applyFont="1" applyFill="1" applyBorder="1" applyAlignment="1" applyProtection="1"/>
    <xf numFmtId="0" fontId="13" fillId="7" borderId="0" xfId="0" applyFont="1" applyFill="1" applyBorder="1" applyAlignment="1" applyProtection="1">
      <alignment horizontal="justify"/>
    </xf>
    <xf numFmtId="0" fontId="14" fillId="0" borderId="0" xfId="0" applyFont="1" applyAlignment="1" applyProtection="1"/>
    <xf numFmtId="0" fontId="12" fillId="7" borderId="0" xfId="0" applyFont="1" applyFill="1" applyBorder="1" applyAlignment="1" applyProtection="1">
      <alignment horizontal="justify"/>
    </xf>
    <xf numFmtId="0" fontId="12" fillId="7" borderId="0" xfId="0" applyNumberFormat="1" applyFont="1" applyFill="1" applyBorder="1" applyAlignment="1" applyProtection="1"/>
    <xf numFmtId="0" fontId="0" fillId="7" borderId="0" xfId="0" applyFill="1" applyBorder="1" applyProtection="1"/>
    <xf numFmtId="0" fontId="15" fillId="10" borderId="0" xfId="0" applyFont="1" applyFill="1" applyBorder="1" applyAlignment="1" applyProtection="1">
      <alignment horizontal="left" vertical="center"/>
    </xf>
    <xf numFmtId="0" fontId="22" fillId="9" borderId="29" xfId="0" applyFont="1" applyFill="1" applyBorder="1" applyAlignment="1" applyProtection="1">
      <alignment horizontal="left" vertical="center"/>
    </xf>
    <xf numFmtId="0" fontId="3" fillId="9" borderId="36" xfId="0" applyFont="1" applyFill="1" applyBorder="1" applyAlignment="1" applyProtection="1">
      <alignment horizontal="left" vertical="center"/>
    </xf>
    <xf numFmtId="0" fontId="15" fillId="9" borderId="28" xfId="0" applyFont="1" applyFill="1" applyBorder="1" applyAlignment="1" applyProtection="1">
      <alignment horizontal="left" vertical="center"/>
    </xf>
    <xf numFmtId="3" fontId="0" fillId="9" borderId="28" xfId="0" applyNumberFormat="1" applyFill="1" applyBorder="1" applyAlignment="1" applyProtection="1">
      <alignment vertical="center"/>
    </xf>
    <xf numFmtId="3" fontId="25" fillId="9" borderId="28" xfId="0" applyNumberFormat="1" applyFont="1" applyFill="1" applyBorder="1" applyAlignment="1" applyProtection="1">
      <alignment vertical="center"/>
    </xf>
    <xf numFmtId="0" fontId="0" fillId="0" borderId="0" xfId="0" applyAlignment="1" applyProtection="1">
      <alignment horizontal="right"/>
    </xf>
    <xf numFmtId="0" fontId="0" fillId="0" borderId="29" xfId="0" applyFill="1" applyBorder="1" applyProtection="1"/>
    <xf numFmtId="0" fontId="17" fillId="0" borderId="0" xfId="0" applyFont="1" applyBorder="1" applyAlignment="1" applyProtection="1">
      <alignment horizontal="center"/>
    </xf>
    <xf numFmtId="0" fontId="0" fillId="0" borderId="0" xfId="0" applyBorder="1" applyAlignment="1" applyProtection="1"/>
    <xf numFmtId="3" fontId="1" fillId="9" borderId="34" xfId="0" applyNumberFormat="1" applyFont="1" applyFill="1" applyBorder="1" applyProtection="1"/>
    <xf numFmtId="188" fontId="1" fillId="9" borderId="34" xfId="0" applyNumberFormat="1" applyFont="1" applyFill="1" applyBorder="1" applyProtection="1"/>
    <xf numFmtId="188" fontId="1" fillId="9" borderId="38" xfId="0" applyNumberFormat="1" applyFont="1" applyFill="1" applyBorder="1" applyProtection="1"/>
    <xf numFmtId="188" fontId="1" fillId="0" borderId="0" xfId="0" applyNumberFormat="1" applyFont="1" applyFill="1" applyBorder="1" applyProtection="1"/>
    <xf numFmtId="3" fontId="1" fillId="0" borderId="0" xfId="0" applyNumberFormat="1" applyFont="1" applyBorder="1" applyAlignment="1" applyProtection="1"/>
    <xf numFmtId="3" fontId="1" fillId="0" borderId="0" xfId="0" applyNumberFormat="1" applyFont="1" applyFill="1" applyBorder="1" applyProtection="1"/>
    <xf numFmtId="188" fontId="1" fillId="0" borderId="39" xfId="0" applyNumberFormat="1" applyFont="1" applyFill="1" applyBorder="1" applyProtection="1"/>
    <xf numFmtId="0" fontId="1" fillId="0" borderId="29" xfId="0" applyFont="1" applyFill="1" applyBorder="1" applyProtection="1"/>
    <xf numFmtId="0" fontId="1" fillId="0" borderId="0" xfId="0" applyFont="1" applyFill="1" applyBorder="1" applyProtection="1"/>
    <xf numFmtId="0" fontId="1" fillId="0" borderId="0" xfId="0" applyFont="1" applyBorder="1" applyAlignment="1" applyProtection="1"/>
    <xf numFmtId="3" fontId="1" fillId="9" borderId="0" xfId="0" applyNumberFormat="1" applyFont="1" applyFill="1" applyBorder="1" applyProtection="1"/>
    <xf numFmtId="188" fontId="1" fillId="9" borderId="0" xfId="0" applyNumberFormat="1" applyFont="1" applyFill="1" applyBorder="1" applyProtection="1"/>
    <xf numFmtId="188" fontId="1" fillId="9" borderId="39" xfId="0" applyNumberFormat="1" applyFont="1" applyFill="1" applyBorder="1" applyProtection="1"/>
    <xf numFmtId="3" fontId="1" fillId="0" borderId="29" xfId="0" applyNumberFormat="1" applyFont="1" applyFill="1" applyBorder="1" applyProtection="1"/>
    <xf numFmtId="3" fontId="1" fillId="0" borderId="0" xfId="0" applyNumberFormat="1" applyFont="1" applyBorder="1" applyProtection="1"/>
    <xf numFmtId="188" fontId="0" fillId="0" borderId="0" xfId="0" applyNumberFormat="1" applyBorder="1" applyAlignment="1" applyProtection="1"/>
    <xf numFmtId="0" fontId="0" fillId="0" borderId="39" xfId="0" applyBorder="1" applyAlignment="1" applyProtection="1"/>
    <xf numFmtId="0" fontId="0" fillId="9" borderId="0" xfId="0" applyFill="1" applyBorder="1" applyAlignment="1" applyProtection="1"/>
    <xf numFmtId="188" fontId="0" fillId="9" borderId="0" xfId="0" applyNumberFormat="1" applyFill="1" applyBorder="1" applyAlignment="1" applyProtection="1"/>
    <xf numFmtId="0" fontId="0" fillId="9" borderId="39" xfId="0" applyFill="1" applyBorder="1" applyAlignment="1" applyProtection="1"/>
    <xf numFmtId="3" fontId="1" fillId="0" borderId="28" xfId="0" applyNumberFormat="1" applyFont="1" applyFill="1" applyBorder="1" applyProtection="1"/>
    <xf numFmtId="0" fontId="0" fillId="0" borderId="28" xfId="0" applyFill="1" applyBorder="1" applyAlignment="1" applyProtection="1"/>
    <xf numFmtId="188" fontId="0" fillId="0" borderId="28" xfId="0" applyNumberFormat="1" applyFill="1" applyBorder="1" applyAlignment="1" applyProtection="1"/>
    <xf numFmtId="0" fontId="0" fillId="0" borderId="40" xfId="0" applyFill="1" applyBorder="1" applyAlignment="1" applyProtection="1"/>
    <xf numFmtId="3" fontId="0" fillId="0" borderId="0" xfId="0" applyNumberFormat="1" applyProtection="1"/>
    <xf numFmtId="3" fontId="1" fillId="0" borderId="25" xfId="0" applyNumberFormat="1" applyFont="1" applyFill="1" applyBorder="1" applyProtection="1"/>
    <xf numFmtId="0" fontId="1" fillId="0" borderId="25" xfId="0" applyFont="1" applyFill="1" applyBorder="1" applyProtection="1"/>
    <xf numFmtId="0" fontId="0" fillId="9" borderId="31" xfId="0" applyFill="1" applyBorder="1" applyProtection="1"/>
    <xf numFmtId="0" fontId="0" fillId="9" borderId="32" xfId="0" applyFill="1" applyBorder="1" applyProtection="1"/>
    <xf numFmtId="3" fontId="0" fillId="9" borderId="10" xfId="0" applyNumberFormat="1" applyFill="1" applyBorder="1" applyProtection="1"/>
    <xf numFmtId="3" fontId="0" fillId="9" borderId="0" xfId="0" applyNumberFormat="1" applyFill="1" applyBorder="1" applyProtection="1"/>
    <xf numFmtId="188" fontId="0" fillId="9" borderId="0" xfId="0" applyNumberFormat="1" applyFill="1" applyBorder="1" applyProtection="1"/>
    <xf numFmtId="188" fontId="0" fillId="9" borderId="24" xfId="0" applyNumberFormat="1" applyFill="1" applyBorder="1" applyProtection="1"/>
    <xf numFmtId="0" fontId="0" fillId="0" borderId="26" xfId="0" applyFill="1" applyBorder="1" applyProtection="1"/>
    <xf numFmtId="0" fontId="0" fillId="0" borderId="27" xfId="0" applyBorder="1" applyProtection="1"/>
    <xf numFmtId="3" fontId="0" fillId="0" borderId="25" xfId="0" applyNumberFormat="1" applyFill="1" applyBorder="1" applyProtection="1"/>
    <xf numFmtId="3" fontId="0" fillId="0" borderId="26" xfId="0" applyNumberFormat="1" applyFill="1" applyBorder="1" applyProtection="1"/>
    <xf numFmtId="188" fontId="0" fillId="0" borderId="26" xfId="0" applyNumberFormat="1" applyFill="1" applyBorder="1" applyProtection="1"/>
    <xf numFmtId="188" fontId="0" fillId="0" borderId="27" xfId="0" applyNumberFormat="1" applyFill="1" applyBorder="1" applyProtection="1"/>
    <xf numFmtId="188" fontId="15" fillId="10" borderId="26" xfId="0" applyNumberFormat="1" applyFont="1" applyFill="1" applyBorder="1" applyProtection="1"/>
    <xf numFmtId="188" fontId="0" fillId="10" borderId="27" xfId="0" applyNumberFormat="1" applyFill="1" applyBorder="1" applyProtection="1"/>
    <xf numFmtId="0" fontId="23" fillId="0" borderId="0" xfId="0" applyFont="1" applyProtection="1"/>
    <xf numFmtId="0" fontId="0" fillId="0" borderId="0" xfId="0" applyBorder="1" applyAlignment="1" applyProtection="1">
      <alignment wrapText="1"/>
    </xf>
    <xf numFmtId="0" fontId="0" fillId="0" borderId="0" xfId="0" applyBorder="1" applyAlignment="1" applyProtection="1">
      <alignment horizontal="right"/>
    </xf>
    <xf numFmtId="0" fontId="3" fillId="10" borderId="0" xfId="0" applyFont="1" applyFill="1" applyAlignment="1" applyProtection="1">
      <alignment vertical="center"/>
    </xf>
    <xf numFmtId="0" fontId="0" fillId="10" borderId="0" xfId="0" applyFill="1" applyAlignment="1" applyProtection="1">
      <alignment vertical="center"/>
    </xf>
    <xf numFmtId="0" fontId="0" fillId="10" borderId="0" xfId="0" applyFill="1" applyProtection="1"/>
    <xf numFmtId="0" fontId="0" fillId="10" borderId="0" xfId="0" applyFill="1" applyBorder="1" applyProtection="1"/>
    <xf numFmtId="0" fontId="3" fillId="0" borderId="35" xfId="0" applyFont="1" applyBorder="1" applyAlignment="1" applyProtection="1">
      <alignment vertical="center"/>
    </xf>
    <xf numFmtId="0" fontId="3" fillId="10" borderId="33" xfId="0" applyFont="1" applyFill="1" applyBorder="1" applyAlignment="1" applyProtection="1">
      <alignment horizontal="left" vertical="center"/>
    </xf>
    <xf numFmtId="0" fontId="3" fillId="10" borderId="33" xfId="0" applyFont="1" applyFill="1" applyBorder="1" applyAlignment="1" applyProtection="1">
      <alignment horizontal="center" vertical="center"/>
    </xf>
    <xf numFmtId="0" fontId="27" fillId="0" borderId="0" xfId="0" applyFont="1" applyAlignment="1" applyProtection="1">
      <alignment vertical="center"/>
    </xf>
    <xf numFmtId="0" fontId="25" fillId="0" borderId="0" xfId="0" applyFont="1" applyProtection="1"/>
    <xf numFmtId="0" fontId="27" fillId="10" borderId="0" xfId="0" applyFont="1" applyFill="1" applyProtection="1"/>
    <xf numFmtId="0" fontId="25" fillId="10" borderId="0" xfId="0" applyFont="1" applyFill="1" applyProtection="1"/>
    <xf numFmtId="0" fontId="0" fillId="9" borderId="0" xfId="0" applyFill="1" applyProtection="1"/>
    <xf numFmtId="0" fontId="0" fillId="9" borderId="38" xfId="0" applyFill="1" applyBorder="1" applyProtection="1"/>
    <xf numFmtId="0" fontId="0" fillId="10" borderId="29" xfId="0" applyFill="1" applyBorder="1" applyProtection="1"/>
    <xf numFmtId="0" fontId="0" fillId="10" borderId="39" xfId="0" applyFill="1" applyBorder="1" applyProtection="1"/>
    <xf numFmtId="3" fontId="25" fillId="0" borderId="0" xfId="0" applyNumberFormat="1" applyFont="1" applyProtection="1"/>
    <xf numFmtId="0" fontId="3" fillId="9" borderId="36" xfId="0" applyFont="1" applyFill="1" applyBorder="1" applyAlignment="1" applyProtection="1">
      <alignment horizontal="center" vertical="center"/>
    </xf>
    <xf numFmtId="0" fontId="0" fillId="9" borderId="28" xfId="0" applyFill="1" applyBorder="1" applyAlignment="1" applyProtection="1">
      <alignment vertical="center"/>
    </xf>
    <xf numFmtId="0" fontId="26" fillId="9" borderId="28" xfId="0" applyFont="1" applyFill="1" applyBorder="1" applyAlignment="1" applyProtection="1">
      <alignment vertical="center"/>
    </xf>
    <xf numFmtId="188" fontId="0" fillId="9" borderId="28" xfId="0" applyNumberFormat="1" applyFill="1" applyBorder="1" applyAlignment="1" applyProtection="1">
      <alignment vertical="center"/>
    </xf>
    <xf numFmtId="0" fontId="0" fillId="9" borderId="40" xfId="0" applyFill="1" applyBorder="1" applyProtection="1"/>
    <xf numFmtId="0" fontId="0" fillId="10" borderId="29" xfId="0" applyFill="1" applyBorder="1" applyAlignment="1" applyProtection="1">
      <alignment vertical="center"/>
    </xf>
    <xf numFmtId="0" fontId="3" fillId="10" borderId="35" xfId="0" applyFont="1" applyFill="1" applyBorder="1" applyAlignment="1" applyProtection="1">
      <alignment horizontal="left" vertical="center"/>
    </xf>
    <xf numFmtId="0" fontId="0" fillId="10" borderId="33" xfId="0" applyFill="1" applyBorder="1" applyAlignment="1" applyProtection="1">
      <alignment horizontal="left" vertical="center"/>
    </xf>
    <xf numFmtId="0" fontId="25" fillId="10" borderId="0" xfId="0" applyFont="1" applyFill="1" applyAlignment="1" applyProtection="1">
      <alignment vertical="top"/>
    </xf>
    <xf numFmtId="0" fontId="0" fillId="10" borderId="0" xfId="0" applyFill="1" applyBorder="1" applyAlignment="1" applyProtection="1">
      <alignment vertical="center"/>
    </xf>
    <xf numFmtId="188" fontId="0" fillId="10" borderId="0" xfId="0" applyNumberFormat="1" applyFill="1" applyBorder="1" applyAlignment="1" applyProtection="1">
      <alignment horizontal="right" vertical="center"/>
    </xf>
    <xf numFmtId="3" fontId="25" fillId="10" borderId="0" xfId="0" applyNumberFormat="1" applyFont="1" applyFill="1" applyProtection="1"/>
    <xf numFmtId="0" fontId="0" fillId="9" borderId="39" xfId="0" applyFill="1" applyBorder="1" applyAlignment="1" applyProtection="1">
      <alignment vertical="center"/>
    </xf>
    <xf numFmtId="0" fontId="25" fillId="10" borderId="0" xfId="0" applyFont="1" applyFill="1" applyAlignment="1" applyProtection="1"/>
    <xf numFmtId="0" fontId="0" fillId="10" borderId="39" xfId="0" applyFill="1" applyBorder="1" applyAlignment="1" applyProtection="1">
      <alignment vertical="center"/>
    </xf>
    <xf numFmtId="0" fontId="25" fillId="10" borderId="0" xfId="0" applyFont="1" applyFill="1" applyAlignment="1" applyProtection="1">
      <alignment vertical="center"/>
    </xf>
    <xf numFmtId="0" fontId="0" fillId="9" borderId="0" xfId="0" applyFill="1" applyBorder="1" applyAlignment="1" applyProtection="1">
      <alignment vertical="center"/>
    </xf>
    <xf numFmtId="0" fontId="0" fillId="9" borderId="39" xfId="0" applyFill="1" applyBorder="1" applyProtection="1"/>
    <xf numFmtId="1" fontId="0" fillId="10" borderId="0" xfId="0" applyNumberFormat="1" applyFill="1" applyProtection="1"/>
    <xf numFmtId="0" fontId="0" fillId="9" borderId="0" xfId="0" applyFill="1" applyAlignment="1" applyProtection="1">
      <alignment vertical="center"/>
    </xf>
    <xf numFmtId="3" fontId="15" fillId="9" borderId="0" xfId="0" applyNumberFormat="1" applyFont="1" applyFill="1" applyAlignment="1" applyProtection="1">
      <alignment horizontal="right" vertical="center"/>
    </xf>
    <xf numFmtId="188" fontId="15" fillId="9" borderId="0" xfId="0" applyNumberFormat="1" applyFont="1" applyFill="1" applyAlignment="1" applyProtection="1">
      <alignment horizontal="right" vertical="center"/>
    </xf>
    <xf numFmtId="188" fontId="0" fillId="9" borderId="28" xfId="0" applyNumberFormat="1" applyFill="1" applyBorder="1" applyAlignment="1" applyProtection="1">
      <alignment horizontal="right" vertical="center"/>
    </xf>
    <xf numFmtId="3" fontId="0" fillId="10" borderId="0" xfId="0" applyNumberFormat="1" applyFill="1" applyProtection="1"/>
    <xf numFmtId="0" fontId="3" fillId="10" borderId="33" xfId="0" applyFont="1" applyFill="1" applyBorder="1" applyAlignment="1" applyProtection="1">
      <alignment horizontal="right" vertical="center"/>
    </xf>
    <xf numFmtId="0" fontId="0" fillId="10" borderId="33" xfId="0" applyFill="1" applyBorder="1" applyAlignment="1" applyProtection="1">
      <alignment horizontal="right" vertical="center"/>
    </xf>
    <xf numFmtId="0" fontId="3" fillId="10" borderId="35" xfId="0" applyFont="1" applyFill="1" applyBorder="1" applyAlignment="1" applyProtection="1">
      <alignment horizontal="right" vertical="center"/>
    </xf>
    <xf numFmtId="0" fontId="3" fillId="10" borderId="41" xfId="0" applyFont="1" applyFill="1" applyBorder="1" applyAlignment="1" applyProtection="1">
      <alignment horizontal="right" vertical="center"/>
    </xf>
    <xf numFmtId="0" fontId="3" fillId="10" borderId="35" xfId="0" applyFont="1" applyFill="1" applyBorder="1" applyAlignment="1" applyProtection="1">
      <alignment vertical="center"/>
    </xf>
    <xf numFmtId="0" fontId="0" fillId="10" borderId="33" xfId="0" applyFill="1" applyBorder="1" applyAlignment="1" applyProtection="1">
      <alignment vertical="center"/>
    </xf>
    <xf numFmtId="0" fontId="26" fillId="9" borderId="0" xfId="0" applyFont="1" applyFill="1" applyBorder="1" applyAlignment="1" applyProtection="1">
      <alignment vertical="center"/>
    </xf>
    <xf numFmtId="0" fontId="26" fillId="9" borderId="39" xfId="0" applyFont="1" applyFill="1" applyBorder="1" applyAlignment="1" applyProtection="1">
      <alignment vertical="center"/>
    </xf>
    <xf numFmtId="0" fontId="25" fillId="10" borderId="0" xfId="0" applyFont="1" applyFill="1" applyBorder="1" applyAlignment="1" applyProtection="1">
      <alignment vertical="center"/>
    </xf>
    <xf numFmtId="0" fontId="25" fillId="10" borderId="39" xfId="0" applyFont="1" applyFill="1" applyBorder="1" applyAlignment="1" applyProtection="1">
      <alignment vertical="center"/>
    </xf>
    <xf numFmtId="0" fontId="15" fillId="10" borderId="0" xfId="0" applyFont="1" applyFill="1" applyProtection="1"/>
    <xf numFmtId="0" fontId="0" fillId="9" borderId="41" xfId="0" applyFill="1" applyBorder="1" applyProtection="1"/>
    <xf numFmtId="0" fontId="0" fillId="9" borderId="33" xfId="0" applyFill="1" applyBorder="1" applyAlignment="1" applyProtection="1">
      <alignment vertical="center"/>
    </xf>
    <xf numFmtId="0" fontId="3" fillId="9" borderId="41" xfId="0" applyFont="1" applyFill="1" applyBorder="1" applyAlignment="1" applyProtection="1">
      <alignment vertical="center"/>
    </xf>
    <xf numFmtId="0" fontId="0" fillId="9" borderId="41" xfId="0" applyFill="1" applyBorder="1" applyAlignment="1" applyProtection="1">
      <alignment vertical="center"/>
    </xf>
    <xf numFmtId="0" fontId="15" fillId="10" borderId="0" xfId="0" applyFont="1" applyFill="1" applyBorder="1" applyProtection="1"/>
    <xf numFmtId="0" fontId="15" fillId="10" borderId="41" xfId="0" applyFont="1" applyFill="1" applyBorder="1" applyProtection="1"/>
    <xf numFmtId="0" fontId="15" fillId="10" borderId="33" xfId="0" applyFont="1" applyFill="1" applyBorder="1" applyAlignment="1" applyProtection="1">
      <alignment vertical="center"/>
    </xf>
    <xf numFmtId="0" fontId="15" fillId="10" borderId="41" xfId="0" applyFont="1" applyFill="1" applyBorder="1" applyAlignment="1" applyProtection="1">
      <alignment vertical="center"/>
    </xf>
    <xf numFmtId="0" fontId="0" fillId="10" borderId="33" xfId="0" applyFill="1" applyBorder="1" applyAlignment="1" applyProtection="1">
      <alignment horizontal="center" vertical="center"/>
    </xf>
    <xf numFmtId="0" fontId="3" fillId="10" borderId="41" xfId="0" applyFont="1" applyFill="1" applyBorder="1" applyAlignment="1" applyProtection="1">
      <alignment horizontal="center" vertical="center"/>
    </xf>
    <xf numFmtId="188" fontId="0" fillId="9" borderId="39" xfId="0" applyNumberFormat="1" applyFill="1" applyBorder="1" applyAlignment="1" applyProtection="1">
      <alignment vertical="center"/>
    </xf>
    <xf numFmtId="0" fontId="0" fillId="9" borderId="34" xfId="0" applyFill="1" applyBorder="1" applyProtection="1"/>
    <xf numFmtId="188" fontId="0" fillId="10" borderId="39" xfId="0" applyNumberFormat="1" applyFill="1" applyBorder="1" applyAlignment="1" applyProtection="1">
      <alignment vertical="center"/>
    </xf>
    <xf numFmtId="0" fontId="0" fillId="9" borderId="0" xfId="0" applyFill="1" applyBorder="1" applyProtection="1"/>
    <xf numFmtId="0" fontId="0" fillId="10" borderId="40" xfId="0" applyFill="1" applyBorder="1" applyProtection="1"/>
    <xf numFmtId="188" fontId="0" fillId="10" borderId="40" xfId="0" applyNumberFormat="1" applyFill="1" applyBorder="1" applyAlignment="1" applyProtection="1">
      <alignment vertical="center"/>
    </xf>
    <xf numFmtId="0" fontId="0" fillId="10" borderId="28" xfId="0" applyFill="1" applyBorder="1" applyProtection="1"/>
    <xf numFmtId="0" fontId="0" fillId="10" borderId="34" xfId="0" applyFill="1" applyBorder="1" applyAlignment="1" applyProtection="1">
      <alignment vertical="center"/>
    </xf>
    <xf numFmtId="0" fontId="0" fillId="9" borderId="0" xfId="0" applyNumberFormat="1" applyFill="1" applyBorder="1" applyAlignment="1" applyProtection="1">
      <alignment horizontal="right" vertical="center"/>
    </xf>
    <xf numFmtId="0" fontId="0" fillId="10" borderId="0" xfId="0" applyNumberFormat="1" applyFill="1" applyBorder="1" applyAlignment="1" applyProtection="1">
      <alignment horizontal="right" vertical="center"/>
    </xf>
    <xf numFmtId="0" fontId="0" fillId="0" borderId="10" xfId="0" applyBorder="1" applyProtection="1"/>
    <xf numFmtId="0" fontId="29" fillId="0" borderId="0" xfId="0" applyFont="1">
      <protection locked="0"/>
    </xf>
    <xf numFmtId="0" fontId="1" fillId="13" borderId="0" xfId="0" applyFont="1" applyFill="1">
      <protection locked="0"/>
    </xf>
    <xf numFmtId="0" fontId="1" fillId="0" borderId="0" xfId="0" applyFont="1">
      <protection locked="0"/>
    </xf>
    <xf numFmtId="0" fontId="1" fillId="0" borderId="0" xfId="0" applyFont="1" applyFill="1">
      <protection locked="0"/>
    </xf>
    <xf numFmtId="0" fontId="29" fillId="14" borderId="0" xfId="0" applyFont="1" applyFill="1">
      <protection locked="0"/>
    </xf>
    <xf numFmtId="0" fontId="0" fillId="14" borderId="0" xfId="0" applyFill="1">
      <protection locked="0"/>
    </xf>
    <xf numFmtId="14" fontId="0" fillId="15" borderId="0" xfId="0" applyNumberFormat="1" applyFill="1">
      <protection locked="0"/>
    </xf>
    <xf numFmtId="0" fontId="29" fillId="15" borderId="0" xfId="0" applyFont="1" applyFill="1">
      <protection locked="0"/>
    </xf>
    <xf numFmtId="0" fontId="0" fillId="2" borderId="5" xfId="0" applyFill="1" applyBorder="1" applyAlignment="1" applyProtection="1">
      <alignment horizontal="center" wrapText="1"/>
    </xf>
    <xf numFmtId="0" fontId="0" fillId="2" borderId="6" xfId="0" applyFill="1" applyBorder="1" applyAlignment="1" applyProtection="1">
      <alignment horizontal="center" wrapText="1"/>
    </xf>
    <xf numFmtId="0" fontId="0" fillId="2" borderId="14" xfId="0" applyFill="1" applyBorder="1" applyAlignment="1" applyProtection="1">
      <alignment horizontal="center" wrapText="1"/>
    </xf>
    <xf numFmtId="0" fontId="0" fillId="0" borderId="0" xfId="0" applyFill="1" applyBorder="1" applyAlignment="1">
      <alignment horizontal="center"/>
      <protection locked="0"/>
    </xf>
    <xf numFmtId="0" fontId="0" fillId="0" borderId="0" xfId="0" applyFill="1" applyBorder="1" applyAlignment="1">
      <alignment horizontal="center" wrapText="1"/>
      <protection locked="0"/>
    </xf>
    <xf numFmtId="0" fontId="0" fillId="16" borderId="0" xfId="0" applyFont="1" applyFill="1" applyBorder="1" applyAlignment="1">
      <alignment horizontal="center" wrapText="1"/>
      <protection locked="0"/>
    </xf>
    <xf numFmtId="0" fontId="0" fillId="16" borderId="0" xfId="0" applyFill="1" applyBorder="1">
      <protection locked="0"/>
    </xf>
    <xf numFmtId="0" fontId="0" fillId="17" borderId="0" xfId="0" applyFill="1" applyBorder="1">
      <protection locked="0"/>
    </xf>
    <xf numFmtId="0" fontId="1" fillId="6" borderId="16" xfId="0" applyFont="1" applyFill="1" applyBorder="1" applyAlignment="1" applyProtection="1">
      <alignment horizontal="center" wrapText="1"/>
    </xf>
    <xf numFmtId="0" fontId="0" fillId="17" borderId="0" xfId="0" applyFill="1" applyBorder="1" applyProtection="1">
      <protection hidden="1"/>
    </xf>
    <xf numFmtId="0" fontId="0" fillId="0" borderId="0" xfId="0" applyAlignment="1">
      <alignment horizontal="left"/>
      <protection locked="0"/>
    </xf>
    <xf numFmtId="0" fontId="0" fillId="0" borderId="0" xfId="0" applyFill="1" applyProtection="1">
      <protection locked="0"/>
    </xf>
    <xf numFmtId="0" fontId="30" fillId="0" borderId="0" xfId="0" applyFont="1">
      <protection locked="0"/>
    </xf>
    <xf numFmtId="0" fontId="29" fillId="0" borderId="0" xfId="0" applyFont="1" applyFill="1">
      <protection locked="0"/>
    </xf>
    <xf numFmtId="0" fontId="3" fillId="18" borderId="0" xfId="0" applyFont="1" applyFill="1" applyAlignment="1" applyProtection="1">
      <alignment horizontal="center"/>
    </xf>
    <xf numFmtId="0" fontId="2" fillId="19" borderId="42" xfId="0" applyFont="1" applyFill="1" applyBorder="1" applyAlignment="1" applyProtection="1">
      <alignment horizontal="center" vertical="center" wrapText="1"/>
    </xf>
    <xf numFmtId="0" fontId="2" fillId="19" borderId="43" xfId="0" applyFont="1" applyFill="1" applyBorder="1" applyAlignment="1" applyProtection="1">
      <alignment horizontal="center" vertical="center" wrapText="1"/>
    </xf>
    <xf numFmtId="0" fontId="2" fillId="0" borderId="42" xfId="0" applyFont="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0" fontId="2" fillId="0" borderId="43" xfId="0" applyFont="1" applyFill="1" applyBorder="1" applyAlignment="1" applyProtection="1">
      <alignment horizontal="center" vertical="center" wrapText="1"/>
    </xf>
    <xf numFmtId="0" fontId="0" fillId="12" borderId="0" xfId="0" applyFill="1" applyProtection="1"/>
    <xf numFmtId="0" fontId="0" fillId="8" borderId="0" xfId="0" applyFill="1" applyProtection="1">
      <protection locked="0"/>
    </xf>
    <xf numFmtId="0" fontId="0" fillId="16" borderId="0" xfId="0" applyFill="1" applyProtection="1">
      <protection locked="0"/>
    </xf>
    <xf numFmtId="0" fontId="0" fillId="20" borderId="0" xfId="0" applyFill="1" applyProtection="1">
      <protection locked="0"/>
    </xf>
    <xf numFmtId="0" fontId="3" fillId="0" borderId="0" xfId="0" applyFont="1" applyProtection="1"/>
    <xf numFmtId="0" fontId="0" fillId="11" borderId="0" xfId="0" applyFill="1" applyProtection="1"/>
    <xf numFmtId="0" fontId="0" fillId="8" borderId="0" xfId="0" applyFill="1" applyProtection="1"/>
    <xf numFmtId="0" fontId="0" fillId="14" borderId="0" xfId="0" applyFill="1" applyProtection="1"/>
    <xf numFmtId="0" fontId="0" fillId="21" borderId="0" xfId="0" applyFill="1" applyProtection="1"/>
    <xf numFmtId="0" fontId="34" fillId="18" borderId="0" xfId="0" applyFont="1" applyFill="1" applyProtection="1"/>
    <xf numFmtId="0" fontId="0" fillId="0" borderId="45" xfId="0" applyBorder="1" applyProtection="1"/>
    <xf numFmtId="0" fontId="0" fillId="12" borderId="45" xfId="0" applyFill="1" applyBorder="1" applyProtection="1"/>
    <xf numFmtId="0" fontId="0" fillId="8" borderId="45" xfId="0" applyFill="1" applyBorder="1" applyProtection="1"/>
    <xf numFmtId="0" fontId="0" fillId="16" borderId="45" xfId="0" applyFill="1" applyBorder="1" applyProtection="1"/>
    <xf numFmtId="0" fontId="0" fillId="20" borderId="45" xfId="0" applyFill="1" applyBorder="1" applyProtection="1"/>
    <xf numFmtId="49" fontId="3" fillId="18" borderId="0" xfId="0" applyNumberFormat="1" applyFont="1" applyFill="1" applyAlignment="1" applyProtection="1">
      <alignment horizontal="center"/>
    </xf>
    <xf numFmtId="49" fontId="34" fillId="18" borderId="0" xfId="0" applyNumberFormat="1" applyFont="1" applyFill="1" applyProtection="1"/>
    <xf numFmtId="49" fontId="0" fillId="0" borderId="0" xfId="0" applyNumberFormat="1">
      <protection locked="0"/>
    </xf>
    <xf numFmtId="0" fontId="0" fillId="21" borderId="0" xfId="0" applyFill="1" applyProtection="1">
      <protection locked="0"/>
    </xf>
    <xf numFmtId="0" fontId="1" fillId="22" borderId="0" xfId="2" applyFill="1"/>
    <xf numFmtId="0" fontId="35" fillId="22" borderId="0" xfId="2" applyFont="1" applyFill="1"/>
    <xf numFmtId="0" fontId="36" fillId="22" borderId="0" xfId="2" applyFont="1" applyFill="1"/>
    <xf numFmtId="0" fontId="1" fillId="13" borderId="0" xfId="0" applyFont="1" applyFill="1" applyProtection="1">
      <protection locked="0"/>
    </xf>
    <xf numFmtId="0" fontId="0" fillId="15" borderId="0" xfId="0" applyFill="1" applyProtection="1"/>
    <xf numFmtId="0" fontId="0" fillId="17" borderId="0" xfId="0" applyFill="1" applyProtection="1"/>
    <xf numFmtId="0" fontId="38" fillId="11" borderId="0" xfId="0" applyFont="1" applyFill="1">
      <protection locked="0"/>
    </xf>
    <xf numFmtId="0" fontId="30" fillId="11" borderId="0" xfId="0" applyFont="1" applyFill="1">
      <protection locked="0"/>
    </xf>
    <xf numFmtId="0" fontId="29" fillId="11" borderId="0" xfId="0" applyFont="1" applyFill="1">
      <protection locked="0"/>
    </xf>
    <xf numFmtId="0" fontId="0" fillId="20" borderId="0" xfId="0" applyFill="1">
      <protection locked="0"/>
    </xf>
    <xf numFmtId="0" fontId="3" fillId="21" borderId="0" xfId="0" applyFont="1" applyFill="1" applyAlignment="1" applyProtection="1">
      <alignment horizontal="center"/>
      <protection locked="0"/>
    </xf>
    <xf numFmtId="0" fontId="15" fillId="11" borderId="0" xfId="0" applyFont="1" applyFill="1" applyProtection="1">
      <protection locked="0"/>
    </xf>
    <xf numFmtId="0" fontId="2" fillId="23" borderId="44" xfId="0" applyFont="1" applyFill="1" applyBorder="1" applyAlignment="1">
      <alignment horizontal="center" vertical="center" wrapText="1"/>
      <protection locked="0"/>
    </xf>
    <xf numFmtId="0" fontId="46" fillId="0" borderId="0" xfId="1" applyFont="1" applyAlignment="1">
      <protection locked="0"/>
    </xf>
    <xf numFmtId="0" fontId="3" fillId="18" borderId="0" xfId="0" applyFont="1" applyFill="1" applyAlignment="1" applyProtection="1">
      <alignment horizontal="left"/>
    </xf>
    <xf numFmtId="0" fontId="3" fillId="5" borderId="0" xfId="0" applyFont="1" applyFill="1" applyBorder="1" applyAlignment="1" applyProtection="1">
      <alignment horizontal="center"/>
    </xf>
    <xf numFmtId="0" fontId="0" fillId="5" borderId="0" xfId="0" applyFill="1" applyBorder="1" applyAlignment="1" applyProtection="1">
      <alignment horizontal="center"/>
    </xf>
    <xf numFmtId="0" fontId="0" fillId="6" borderId="0" xfId="0" applyFill="1" applyBorder="1" applyAlignment="1" applyProtection="1">
      <alignment horizontal="center"/>
      <protection locked="0"/>
    </xf>
    <xf numFmtId="0" fontId="0" fillId="0" borderId="0" xfId="0" applyBorder="1" applyProtection="1">
      <protection locked="0"/>
    </xf>
    <xf numFmtId="0" fontId="0" fillId="5" borderId="0" xfId="0" applyFill="1" applyBorder="1" applyAlignment="1" applyProtection="1">
      <alignment horizontal="center" vertical="center"/>
    </xf>
    <xf numFmtId="0" fontId="0" fillId="0" borderId="0" xfId="0" applyBorder="1" applyAlignment="1" applyProtection="1">
      <alignment horizontal="left" vertical="center" wrapText="1"/>
      <protection locked="0"/>
    </xf>
    <xf numFmtId="0" fontId="0" fillId="0" borderId="0" xfId="0" applyBorder="1" applyAlignment="1" applyProtection="1">
      <alignment horizontal="center"/>
      <protection locked="0"/>
    </xf>
    <xf numFmtId="0" fontId="0" fillId="19" borderId="0"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0" xfId="0" applyBorder="1" applyAlignment="1" applyProtection="1">
      <alignment vertical="center" wrapText="1"/>
      <protection locked="0"/>
    </xf>
    <xf numFmtId="0" fontId="0" fillId="2" borderId="0" xfId="0" applyFill="1" applyBorder="1" applyAlignment="1" applyProtection="1">
      <alignment horizontal="center" vertical="center"/>
      <protection locked="0"/>
    </xf>
    <xf numFmtId="0" fontId="0" fillId="0" borderId="0" xfId="0" applyBorder="1" applyAlignment="1" applyProtection="1">
      <alignment horizontal="center" vertical="center" shrinkToFit="1"/>
      <protection locked="0"/>
    </xf>
    <xf numFmtId="0" fontId="0" fillId="0" borderId="0" xfId="0" applyBorder="1" applyAlignment="1" applyProtection="1">
      <alignment horizontal="center" vertical="center" wrapText="1"/>
      <protection locked="0"/>
    </xf>
    <xf numFmtId="0" fontId="0" fillId="0" borderId="0" xfId="0" applyProtection="1">
      <protection locked="0"/>
    </xf>
    <xf numFmtId="49" fontId="0" fillId="0" borderId="0" xfId="0" applyNumberFormat="1" applyProtection="1">
      <protection locked="0"/>
    </xf>
    <xf numFmtId="0" fontId="0" fillId="0" borderId="0" xfId="0" applyAlignment="1">
      <alignment wrapText="1"/>
      <protection locked="0"/>
    </xf>
    <xf numFmtId="0" fontId="0" fillId="0" borderId="3" xfId="0" applyFill="1" applyBorder="1" applyAlignment="1" applyProtection="1">
      <alignment vertical="center" wrapText="1"/>
      <protection locked="0"/>
    </xf>
    <xf numFmtId="0" fontId="0" fillId="0" borderId="0" xfId="0" applyFont="1" applyFill="1" applyBorder="1" applyProtection="1">
      <protection locked="0" hidden="1"/>
    </xf>
    <xf numFmtId="0" fontId="0" fillId="0" borderId="5" xfId="0" applyFill="1" applyBorder="1" applyAlignment="1" applyProtection="1">
      <alignment horizontal="left" vertical="center" wrapText="1"/>
      <protection locked="0"/>
    </xf>
    <xf numFmtId="0" fontId="0" fillId="0" borderId="3" xfId="0" applyFont="1" applyFill="1" applyBorder="1" applyAlignment="1" applyProtection="1">
      <alignment vertical="center" wrapText="1"/>
      <protection locked="0"/>
    </xf>
    <xf numFmtId="0" fontId="0" fillId="0" borderId="1" xfId="0" applyFill="1" applyBorder="1" applyAlignment="1" applyProtection="1">
      <alignment horizontal="left" vertical="center" wrapText="1"/>
      <protection locked="0"/>
    </xf>
    <xf numFmtId="0" fontId="0" fillId="0" borderId="0" xfId="0" applyFont="1" applyFill="1" applyProtection="1">
      <protection locked="0"/>
    </xf>
    <xf numFmtId="0" fontId="0" fillId="0" borderId="0" xfId="0" applyFill="1" applyAlignment="1" applyProtection="1">
      <alignment vertical="center"/>
      <protection locked="0"/>
    </xf>
    <xf numFmtId="0" fontId="0" fillId="0" borderId="0" xfId="0" applyFill="1" applyAlignment="1" applyProtection="1">
      <alignment horizontal="left" vertical="center"/>
      <protection locked="0"/>
    </xf>
    <xf numFmtId="0" fontId="0" fillId="0" borderId="14" xfId="0" applyFill="1" applyBorder="1" applyAlignment="1" applyProtection="1">
      <alignment horizontal="center" vertical="center"/>
      <protection locked="0"/>
    </xf>
    <xf numFmtId="0" fontId="3" fillId="0" borderId="0" xfId="0" applyFont="1" applyFill="1" applyBorder="1" applyProtection="1">
      <protection hidden="1"/>
    </xf>
    <xf numFmtId="0" fontId="2" fillId="0" borderId="44" xfId="0" applyFont="1" applyFill="1" applyBorder="1" applyAlignment="1">
      <alignment horizontal="center" vertical="center" wrapText="1"/>
      <protection locked="0"/>
    </xf>
    <xf numFmtId="0" fontId="2" fillId="0" borderId="42" xfId="0" applyFont="1" applyFill="1" applyBorder="1" applyAlignment="1" applyProtection="1">
      <alignment horizontal="center" vertical="center" wrapText="1"/>
    </xf>
    <xf numFmtId="0" fontId="0" fillId="0" borderId="0" xfId="0" applyNumberFormat="1" applyFill="1" applyBorder="1">
      <protection locked="0"/>
    </xf>
    <xf numFmtId="0" fontId="0" fillId="0" borderId="4" xfId="0" applyFill="1" applyBorder="1" applyAlignment="1" applyProtection="1">
      <alignment horizontal="center" vertical="center"/>
    </xf>
    <xf numFmtId="0" fontId="0" fillId="0" borderId="2" xfId="0" applyFill="1" applyBorder="1" applyAlignment="1" applyProtection="1">
      <alignment horizontal="center"/>
      <protection locked="0"/>
    </xf>
    <xf numFmtId="0" fontId="0" fillId="0" borderId="2" xfId="0"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0" fontId="0" fillId="0" borderId="1" xfId="0" applyFill="1" applyBorder="1" applyProtection="1">
      <protection locked="0"/>
    </xf>
    <xf numFmtId="0" fontId="0" fillId="0" borderId="5" xfId="0" applyFill="1" applyBorder="1" applyProtection="1">
      <protection locked="0"/>
    </xf>
    <xf numFmtId="0" fontId="0" fillId="0" borderId="6" xfId="0" applyFill="1" applyBorder="1" applyProtection="1">
      <protection locked="0"/>
    </xf>
    <xf numFmtId="0" fontId="0" fillId="0" borderId="6" xfId="0" applyFill="1" applyBorder="1" applyAlignment="1" applyProtection="1">
      <alignment horizontal="center" vertical="center"/>
      <protection locked="0"/>
    </xf>
    <xf numFmtId="0" fontId="0" fillId="0" borderId="7" xfId="0" applyFill="1" applyBorder="1" applyAlignment="1" applyProtection="1">
      <alignment horizontal="left" vertical="center" wrapText="1"/>
      <protection locked="0"/>
    </xf>
    <xf numFmtId="0" fontId="0" fillId="0" borderId="4" xfId="0" applyFill="1" applyBorder="1" applyAlignment="1" applyProtection="1">
      <alignment horizontal="center" vertical="center" shrinkToFit="1"/>
      <protection locked="0"/>
    </xf>
    <xf numFmtId="0" fontId="0" fillId="0" borderId="7" xfId="0" applyFill="1"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0" fontId="0" fillId="0" borderId="5" xfId="0" applyFill="1" applyBorder="1" applyAlignment="1" applyProtection="1">
      <alignment horizontal="center" vertical="center" wrapText="1"/>
      <protection locked="0"/>
    </xf>
    <xf numFmtId="0" fontId="0" fillId="0" borderId="0" xfId="0" applyNumberFormat="1" applyFill="1" applyBorder="1" applyProtection="1">
      <protection hidden="1"/>
    </xf>
    <xf numFmtId="0" fontId="0"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15" fillId="0" borderId="0" xfId="0" applyFont="1" applyFill="1">
      <protection locked="0"/>
    </xf>
    <xf numFmtId="0" fontId="24" fillId="0" borderId="0" xfId="0" applyFont="1" applyFill="1">
      <protection locked="0"/>
    </xf>
    <xf numFmtId="0" fontId="0" fillId="0" borderId="0" xfId="0" applyFill="1" applyBorder="1" applyAlignment="1" applyProtection="1">
      <alignment horizontal="center" vertical="center"/>
    </xf>
    <xf numFmtId="0" fontId="0" fillId="0" borderId="0" xfId="0" applyFill="1" applyBorder="1" applyAlignment="1" applyProtection="1">
      <alignment horizontal="left" vertical="center" wrapText="1"/>
      <protection locked="0"/>
    </xf>
    <xf numFmtId="0" fontId="0" fillId="0" borderId="0" xfId="0" applyFill="1" applyBorder="1" applyAlignment="1" applyProtection="1">
      <alignment horizontal="center"/>
      <protection locked="0"/>
    </xf>
    <xf numFmtId="0" fontId="5" fillId="0" borderId="0" xfId="0" applyFont="1" applyFill="1" applyBorder="1" applyAlignment="1" applyProtection="1">
      <alignment horizontal="center" vertical="center"/>
      <protection locked="0"/>
    </xf>
    <xf numFmtId="0" fontId="0" fillId="0" borderId="0" xfId="0" applyFill="1" applyBorder="1" applyAlignment="1" applyProtection="1">
      <alignment vertical="center" wrapText="1"/>
      <protection locked="0"/>
    </xf>
    <xf numFmtId="0" fontId="0" fillId="0" borderId="0" xfId="0" applyFill="1" applyBorder="1" applyProtection="1">
      <protection locked="0"/>
    </xf>
    <xf numFmtId="0" fontId="0" fillId="0" borderId="0" xfId="0" applyFill="1" applyBorder="1" applyAlignment="1" applyProtection="1">
      <alignment horizontal="center" vertical="center" shrinkToFit="1"/>
      <protection locked="0"/>
    </xf>
    <xf numFmtId="0" fontId="0" fillId="0" borderId="0" xfId="0" applyFill="1" applyBorder="1" applyAlignment="1" applyProtection="1">
      <alignment horizontal="center" vertical="center" wrapText="1"/>
      <protection locked="0"/>
    </xf>
    <xf numFmtId="0" fontId="0" fillId="0" borderId="0" xfId="0" applyFill="1" applyAlignment="1" applyProtection="1">
      <alignment horizontal="center" wrapText="1"/>
      <protection locked="0"/>
    </xf>
    <xf numFmtId="0" fontId="0" fillId="0" borderId="0" xfId="0" applyFill="1" applyAlignment="1">
      <alignment horizontal="center" wrapText="1"/>
      <protection locked="0"/>
    </xf>
    <xf numFmtId="0" fontId="0" fillId="0" borderId="0" xfId="0" applyFill="1" applyAlignment="1">
      <alignment wrapText="1"/>
      <protection locked="0"/>
    </xf>
    <xf numFmtId="0" fontId="47" fillId="0" borderId="0" xfId="0" applyFont="1" applyFill="1">
      <protection locked="0"/>
    </xf>
    <xf numFmtId="0" fontId="47" fillId="0" borderId="0" xfId="0" applyFont="1" applyFill="1" applyAlignment="1">
      <alignment vertical="center"/>
      <protection locked="0"/>
    </xf>
    <xf numFmtId="0" fontId="23" fillId="0" borderId="0" xfId="0" applyFont="1" applyFill="1">
      <protection locked="0"/>
    </xf>
    <xf numFmtId="0" fontId="12" fillId="0" borderId="0" xfId="0" applyFont="1" applyFill="1">
      <protection locked="0"/>
    </xf>
    <xf numFmtId="0" fontId="47" fillId="0" borderId="0" xfId="0" applyFont="1" applyFill="1" applyAlignment="1" applyProtection="1">
      <alignment vertical="center" wrapText="1"/>
      <protection locked="0"/>
    </xf>
    <xf numFmtId="0" fontId="0" fillId="0" borderId="5" xfId="0" applyFill="1" applyBorder="1" applyAlignment="1" applyProtection="1">
      <alignment horizontal="center" vertical="top"/>
      <protection locked="0"/>
    </xf>
    <xf numFmtId="0" fontId="48" fillId="0" borderId="3" xfId="0" applyFont="1" applyFill="1" applyBorder="1" applyAlignment="1" applyProtection="1">
      <alignment vertical="center" wrapText="1"/>
      <protection locked="0"/>
    </xf>
    <xf numFmtId="0" fontId="0" fillId="0" borderId="0" xfId="0" applyAlignment="1" applyProtection="1">
      <alignment wrapText="1"/>
      <protection locked="0"/>
    </xf>
    <xf numFmtId="0" fontId="0" fillId="0" borderId="0" xfId="0" applyNumberFormat="1" applyBorder="1" applyProtection="1">
      <protection locked="0"/>
    </xf>
    <xf numFmtId="0" fontId="24" fillId="0" borderId="0" xfId="0" applyFont="1" applyProtection="1">
      <protection locked="0"/>
    </xf>
    <xf numFmtId="0" fontId="0" fillId="0" borderId="46" xfId="0" applyFill="1" applyBorder="1" applyAlignment="1" applyProtection="1">
      <alignment wrapText="1"/>
      <protection locked="0"/>
    </xf>
    <xf numFmtId="0" fontId="3" fillId="0" borderId="49" xfId="0" applyFont="1" applyBorder="1" applyAlignment="1" applyProtection="1">
      <alignment horizontal="center" vertical="center" wrapText="1"/>
      <protection locked="0"/>
    </xf>
    <xf numFmtId="0" fontId="3" fillId="0" borderId="50"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8" xfId="0" applyFont="1" applyBorder="1" applyAlignment="1" applyProtection="1">
      <alignment horizontal="center" vertical="center" wrapText="1"/>
      <protection locked="0"/>
    </xf>
    <xf numFmtId="0" fontId="3" fillId="0" borderId="51" xfId="1" applyFont="1" applyBorder="1" applyAlignment="1">
      <alignment horizontal="center" vertical="center"/>
      <protection locked="0"/>
    </xf>
    <xf numFmtId="0" fontId="3" fillId="0" borderId="52" xfId="1" applyFont="1" applyBorder="1" applyAlignment="1">
      <alignment horizontal="center" vertical="center"/>
      <protection locked="0"/>
    </xf>
    <xf numFmtId="0" fontId="3" fillId="0" borderId="53" xfId="0" applyFont="1" applyBorder="1" applyAlignment="1">
      <alignment horizontal="center" vertical="center" wrapText="1"/>
      <protection locked="0"/>
    </xf>
    <xf numFmtId="0" fontId="3" fillId="0" borderId="54" xfId="0" applyFont="1" applyBorder="1" applyAlignment="1">
      <alignment horizontal="center" vertical="center" wrapText="1"/>
      <protection locked="0"/>
    </xf>
    <xf numFmtId="0" fontId="2" fillId="0" borderId="55"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3" fillId="0" borderId="57" xfId="0" applyFont="1" applyFill="1" applyBorder="1" applyAlignment="1" applyProtection="1">
      <alignment horizontal="center" vertical="center" wrapText="1"/>
      <protection locked="0"/>
    </xf>
    <xf numFmtId="0" fontId="3" fillId="0" borderId="58" xfId="0" applyFont="1" applyFill="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3" fillId="0" borderId="47"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45" fillId="0" borderId="47" xfId="1" applyFont="1" applyBorder="1" applyAlignment="1" applyProtection="1">
      <alignment horizontal="center" vertical="center" wrapText="1"/>
    </xf>
    <xf numFmtId="0" fontId="45" fillId="0" borderId="48" xfId="1" applyFont="1" applyBorder="1" applyAlignment="1" applyProtection="1">
      <alignment horizontal="center" vertical="center" wrapText="1"/>
    </xf>
    <xf numFmtId="0" fontId="45" fillId="0" borderId="69" xfId="1" applyFont="1" applyBorder="1" applyAlignment="1" applyProtection="1">
      <alignment horizontal="center" vertical="center" wrapText="1"/>
    </xf>
    <xf numFmtId="0" fontId="45" fillId="0" borderId="70" xfId="1" applyFont="1" applyBorder="1" applyAlignment="1" applyProtection="1">
      <alignment horizontal="center" vertical="center" wrapText="1"/>
    </xf>
    <xf numFmtId="0" fontId="2" fillId="19" borderId="44" xfId="0" applyFont="1" applyFill="1" applyBorder="1" applyAlignment="1" applyProtection="1">
      <alignment horizontal="center" vertical="center" wrapText="1"/>
    </xf>
    <xf numFmtId="0" fontId="3" fillId="0" borderId="55" xfId="0" applyFont="1" applyBorder="1" applyAlignment="1" applyProtection="1">
      <alignment horizontal="center" vertical="center" wrapText="1"/>
    </xf>
    <xf numFmtId="0" fontId="3" fillId="0" borderId="56" xfId="0" applyFont="1" applyBorder="1" applyAlignment="1" applyProtection="1">
      <alignment horizontal="center" vertical="center" wrapText="1"/>
    </xf>
    <xf numFmtId="0" fontId="45" fillId="24" borderId="68" xfId="1" applyFont="1" applyFill="1" applyBorder="1" applyAlignment="1">
      <alignment vertical="center" wrapText="1"/>
      <protection locked="0"/>
    </xf>
    <xf numFmtId="0" fontId="45" fillId="2" borderId="55" xfId="1" applyFont="1" applyFill="1" applyBorder="1" applyAlignment="1" applyProtection="1">
      <alignment horizontal="center" vertical="center" wrapText="1"/>
    </xf>
    <xf numFmtId="0" fontId="45" fillId="2" borderId="56" xfId="1" applyFont="1" applyFill="1" applyBorder="1" applyAlignment="1" applyProtection="1">
      <alignment horizontal="center" vertical="center" wrapText="1"/>
    </xf>
    <xf numFmtId="0" fontId="2" fillId="0" borderId="66" xfId="0" applyFont="1" applyBorder="1" applyAlignment="1" applyProtection="1">
      <alignment horizontal="center" vertical="center" wrapText="1"/>
    </xf>
    <xf numFmtId="0" fontId="2" fillId="0" borderId="67" xfId="0" applyFont="1" applyBorder="1" applyAlignment="1" applyProtection="1">
      <alignment horizontal="center" vertical="center" wrapText="1"/>
    </xf>
    <xf numFmtId="0" fontId="3" fillId="0" borderId="57"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3" fillId="0" borderId="56" xfId="0" applyFont="1" applyBorder="1" applyAlignment="1" applyProtection="1">
      <alignment horizontal="center" vertical="center"/>
    </xf>
    <xf numFmtId="0" fontId="4" fillId="0" borderId="47" xfId="0" applyFont="1" applyBorder="1" applyAlignment="1" applyProtection="1">
      <alignment horizontal="center" vertical="center" wrapText="1"/>
    </xf>
    <xf numFmtId="0" fontId="4" fillId="0" borderId="48" xfId="0" applyFont="1" applyBorder="1" applyAlignment="1" applyProtection="1">
      <alignment horizontal="center" vertical="center" wrapText="1"/>
    </xf>
    <xf numFmtId="0" fontId="2" fillId="0" borderId="22" xfId="0" applyFont="1" applyBorder="1" applyAlignment="1">
      <alignment horizontal="center" vertical="center" wrapText="1"/>
      <protection locked="0"/>
    </xf>
    <xf numFmtId="0" fontId="2" fillId="0" borderId="47" xfId="0" applyFont="1" applyFill="1" applyBorder="1" applyAlignment="1" applyProtection="1">
      <alignment horizontal="center" vertical="center" wrapText="1"/>
    </xf>
    <xf numFmtId="0" fontId="2" fillId="22" borderId="48" xfId="0" applyFont="1" applyFill="1" applyBorder="1" applyAlignment="1" applyProtection="1">
      <alignment horizontal="center" vertical="center" wrapText="1"/>
    </xf>
    <xf numFmtId="0" fontId="2" fillId="0" borderId="47"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19" borderId="59" xfId="0" applyFont="1" applyFill="1" applyBorder="1" applyAlignment="1" applyProtection="1">
      <alignment horizontal="center" vertical="center"/>
    </xf>
    <xf numFmtId="0" fontId="2" fillId="19" borderId="60" xfId="0" applyFont="1" applyFill="1" applyBorder="1" applyAlignment="1" applyProtection="1">
      <alignment horizontal="center" vertical="center"/>
    </xf>
    <xf numFmtId="0" fontId="2" fillId="0" borderId="53" xfId="0" applyFont="1" applyBorder="1" applyAlignment="1">
      <alignment horizontal="center" vertical="center" wrapText="1"/>
      <protection locked="0"/>
    </xf>
    <xf numFmtId="0" fontId="2" fillId="0" borderId="54" xfId="0" applyFont="1" applyBorder="1" applyAlignment="1">
      <alignment horizontal="center" vertical="center" wrapText="1"/>
      <protection locked="0"/>
    </xf>
    <xf numFmtId="0" fontId="2" fillId="0" borderId="61" xfId="0" applyFont="1" applyBorder="1" applyAlignment="1" applyProtection="1">
      <alignment horizontal="center" vertical="center" wrapText="1"/>
    </xf>
    <xf numFmtId="0" fontId="2" fillId="0" borderId="62" xfId="0" applyFont="1" applyBorder="1" applyAlignment="1" applyProtection="1">
      <alignment horizontal="center" vertical="center" wrapText="1"/>
    </xf>
    <xf numFmtId="0" fontId="2" fillId="22" borderId="63" xfId="0" applyFont="1" applyFill="1" applyBorder="1" applyAlignment="1">
      <alignment horizontal="center" vertical="center" wrapText="1"/>
      <protection locked="0"/>
    </xf>
    <xf numFmtId="0" fontId="44" fillId="22" borderId="64" xfId="0" applyFont="1" applyFill="1" applyBorder="1" applyAlignment="1">
      <alignment horizontal="center" vertical="center" wrapText="1"/>
      <protection locked="0"/>
    </xf>
    <xf numFmtId="0" fontId="2" fillId="22" borderId="64" xfId="0" applyFont="1" applyFill="1" applyBorder="1" applyAlignment="1">
      <alignment horizontal="center" vertical="center" wrapText="1"/>
      <protection locked="0"/>
    </xf>
    <xf numFmtId="8" fontId="45" fillId="0" borderId="61" xfId="1" applyNumberFormat="1" applyFont="1" applyBorder="1" applyAlignment="1" applyProtection="1">
      <alignment horizontal="center" vertical="center" wrapText="1"/>
    </xf>
    <xf numFmtId="8" fontId="45" fillId="0" borderId="62" xfId="1" applyNumberFormat="1" applyFont="1" applyBorder="1" applyAlignment="1" applyProtection="1">
      <alignment horizontal="center" vertical="center" wrapText="1"/>
    </xf>
    <xf numFmtId="0" fontId="2" fillId="0" borderId="8" xfId="0" applyFont="1" applyFill="1" applyBorder="1" applyAlignment="1">
      <alignment horizontal="center" vertical="center" wrapText="1"/>
      <protection locked="0"/>
    </xf>
    <xf numFmtId="0" fontId="2" fillId="0" borderId="65" xfId="0" applyFont="1" applyFill="1" applyBorder="1" applyAlignment="1">
      <alignment horizontal="center" vertical="center" wrapText="1"/>
      <protection locked="0"/>
    </xf>
    <xf numFmtId="0" fontId="2" fillId="0" borderId="49"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5" borderId="71" xfId="1" applyFont="1" applyFill="1" applyBorder="1" applyAlignment="1" applyProtection="1">
      <alignment horizontal="center" vertical="center" wrapText="1"/>
    </xf>
    <xf numFmtId="0" fontId="2" fillId="5" borderId="72" xfId="1" applyFont="1" applyFill="1" applyBorder="1" applyAlignment="1" applyProtection="1">
      <alignment horizontal="center" vertical="center" wrapText="1"/>
    </xf>
    <xf numFmtId="0" fontId="2" fillId="5" borderId="55" xfId="0" applyFont="1" applyFill="1" applyBorder="1" applyAlignment="1" applyProtection="1">
      <alignment horizontal="center" vertical="center" wrapText="1"/>
    </xf>
    <xf numFmtId="0" fontId="2" fillId="5" borderId="56" xfId="0" applyFont="1" applyFill="1" applyBorder="1" applyAlignment="1" applyProtection="1">
      <alignment horizontal="center" vertical="center" wrapText="1"/>
    </xf>
    <xf numFmtId="8" fontId="3" fillId="0" borderId="49" xfId="0" applyNumberFormat="1" applyFont="1" applyBorder="1" applyAlignment="1" applyProtection="1">
      <alignment horizontal="center" vertical="center" wrapText="1"/>
    </xf>
    <xf numFmtId="8" fontId="3" fillId="0" borderId="50" xfId="0" applyNumberFormat="1" applyFont="1" applyBorder="1" applyAlignment="1" applyProtection="1">
      <alignment horizontal="center" vertical="center" wrapText="1"/>
    </xf>
    <xf numFmtId="0" fontId="2" fillId="2" borderId="55"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3" fillId="0" borderId="68" xfId="0" applyFont="1" applyBorder="1" applyAlignment="1">
      <alignment horizontal="center" vertical="center"/>
      <protection locked="0"/>
    </xf>
    <xf numFmtId="0" fontId="2" fillId="0" borderId="60" xfId="0" applyFont="1" applyFill="1" applyBorder="1" applyAlignment="1" applyProtection="1">
      <alignment horizontal="center" vertical="center" wrapText="1"/>
    </xf>
    <xf numFmtId="0" fontId="2" fillId="0" borderId="69" xfId="0" applyFont="1" applyBorder="1" applyAlignment="1" applyProtection="1">
      <alignment horizontal="center" vertical="center" wrapText="1"/>
    </xf>
    <xf numFmtId="0" fontId="2" fillId="0" borderId="70" xfId="0" applyFont="1" applyBorder="1" applyAlignment="1" applyProtection="1">
      <alignment horizontal="center" vertical="center" wrapText="1"/>
    </xf>
    <xf numFmtId="0" fontId="45" fillId="0" borderId="47" xfId="1" applyFont="1" applyFill="1" applyBorder="1" applyAlignment="1" applyProtection="1">
      <alignment horizontal="center" vertical="center" wrapText="1"/>
    </xf>
    <xf numFmtId="0" fontId="45" fillId="0" borderId="48" xfId="1" applyFont="1" applyFill="1" applyBorder="1" applyAlignment="1" applyProtection="1">
      <alignment horizontal="center" vertical="center" wrapText="1"/>
    </xf>
    <xf numFmtId="0" fontId="45" fillId="0" borderId="69" xfId="1" applyFont="1" applyFill="1" applyBorder="1" applyAlignment="1" applyProtection="1">
      <alignment horizontal="center" vertical="center" wrapText="1"/>
    </xf>
    <xf numFmtId="0" fontId="45" fillId="0" borderId="70" xfId="1"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0" fontId="2" fillId="0" borderId="47" xfId="0" applyFont="1" applyFill="1" applyBorder="1" applyAlignment="1" applyProtection="1">
      <alignment horizontal="center" vertical="center" wrapText="1"/>
      <protection locked="0"/>
    </xf>
    <xf numFmtId="0" fontId="2" fillId="0" borderId="48" xfId="0" applyFont="1" applyFill="1" applyBorder="1" applyAlignment="1" applyProtection="1">
      <alignment horizontal="center" vertical="center" wrapText="1"/>
      <protection locked="0"/>
    </xf>
    <xf numFmtId="0" fontId="3" fillId="0" borderId="53" xfId="0" applyFont="1" applyFill="1" applyBorder="1" applyAlignment="1">
      <alignment horizontal="center" vertical="center" wrapText="1"/>
      <protection locked="0"/>
    </xf>
    <xf numFmtId="0" fontId="3" fillId="0" borderId="54" xfId="0" applyFont="1" applyFill="1" applyBorder="1" applyAlignment="1">
      <alignment horizontal="center" vertical="center" wrapText="1"/>
      <protection locked="0"/>
    </xf>
    <xf numFmtId="0" fontId="2" fillId="0" borderId="55" xfId="0" applyFont="1" applyFill="1" applyBorder="1" applyAlignment="1" applyProtection="1">
      <alignment horizontal="center" vertical="center" wrapText="1"/>
    </xf>
    <xf numFmtId="0" fontId="2" fillId="0" borderId="56"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protection locked="0"/>
    </xf>
    <xf numFmtId="0" fontId="3" fillId="0" borderId="50" xfId="0" applyFont="1" applyFill="1" applyBorder="1" applyAlignment="1" applyProtection="1">
      <alignment horizontal="center" vertical="center" wrapText="1"/>
      <protection locked="0"/>
    </xf>
    <xf numFmtId="0" fontId="3" fillId="0" borderId="55"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0" fontId="45" fillId="0" borderId="68" xfId="1" applyFont="1" applyFill="1" applyBorder="1" applyAlignment="1">
      <alignment vertical="center" wrapText="1"/>
      <protection locked="0"/>
    </xf>
    <xf numFmtId="0" fontId="45" fillId="0" borderId="55" xfId="1" applyFont="1" applyFill="1" applyBorder="1" applyAlignment="1" applyProtection="1">
      <alignment horizontal="center" vertical="center" wrapText="1"/>
    </xf>
    <xf numFmtId="0" fontId="45" fillId="0" borderId="56" xfId="1" applyFont="1" applyFill="1" applyBorder="1" applyAlignment="1" applyProtection="1">
      <alignment horizontal="center" vertical="center" wrapText="1"/>
    </xf>
    <xf numFmtId="0" fontId="3" fillId="0" borderId="51" xfId="1" applyFont="1" applyFill="1" applyBorder="1" applyAlignment="1">
      <alignment horizontal="center" vertical="center"/>
      <protection locked="0"/>
    </xf>
    <xf numFmtId="0" fontId="3" fillId="0" borderId="52" xfId="1" applyFont="1" applyFill="1" applyBorder="1" applyAlignment="1">
      <alignment horizontal="center" vertical="center"/>
      <protection locked="0"/>
    </xf>
    <xf numFmtId="0" fontId="2" fillId="0" borderId="66" xfId="0" applyFont="1" applyFill="1" applyBorder="1" applyAlignment="1" applyProtection="1">
      <alignment horizontal="center" vertical="center" wrapText="1"/>
    </xf>
    <xf numFmtId="0" fontId="2" fillId="0" borderId="67"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3" fillId="0" borderId="58"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xf>
    <xf numFmtId="0" fontId="4" fillId="0" borderId="47"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xf>
    <xf numFmtId="0" fontId="2" fillId="0" borderId="22" xfId="0" applyFont="1" applyFill="1" applyBorder="1" applyAlignment="1">
      <alignment horizontal="center" vertical="center" wrapText="1"/>
      <protection locked="0"/>
    </xf>
    <xf numFmtId="0" fontId="2" fillId="0" borderId="48" xfId="0" applyFont="1" applyFill="1" applyBorder="1" applyAlignment="1" applyProtection="1">
      <alignment horizontal="center" vertical="center" wrapText="1"/>
    </xf>
    <xf numFmtId="0" fontId="2" fillId="0" borderId="59" xfId="0" applyFont="1" applyFill="1" applyBorder="1" applyAlignment="1" applyProtection="1">
      <alignment horizontal="center" vertical="center"/>
    </xf>
    <xf numFmtId="0" fontId="2" fillId="0" borderId="60" xfId="0" applyFont="1" applyFill="1" applyBorder="1" applyAlignment="1" applyProtection="1">
      <alignment horizontal="center" vertical="center"/>
    </xf>
    <xf numFmtId="0" fontId="2" fillId="0" borderId="53" xfId="0" applyFont="1" applyFill="1" applyBorder="1" applyAlignment="1">
      <alignment horizontal="center" vertical="center" wrapText="1"/>
      <protection locked="0"/>
    </xf>
    <xf numFmtId="0" fontId="2" fillId="0" borderId="54" xfId="0" applyFont="1" applyFill="1" applyBorder="1" applyAlignment="1">
      <alignment horizontal="center" vertical="center" wrapText="1"/>
      <protection locked="0"/>
    </xf>
    <xf numFmtId="0" fontId="2" fillId="0" borderId="61" xfId="0" applyFont="1" applyFill="1" applyBorder="1" applyAlignment="1" applyProtection="1">
      <alignment horizontal="center" vertical="center" wrapText="1"/>
    </xf>
    <xf numFmtId="0" fontId="2" fillId="0" borderId="62" xfId="0" applyFont="1" applyFill="1" applyBorder="1" applyAlignment="1" applyProtection="1">
      <alignment horizontal="center" vertical="center" wrapText="1"/>
    </xf>
    <xf numFmtId="0" fontId="2" fillId="0" borderId="63" xfId="0" applyFont="1" applyFill="1" applyBorder="1" applyAlignment="1">
      <alignment horizontal="center" vertical="center" wrapText="1"/>
      <protection locked="0"/>
    </xf>
    <xf numFmtId="0" fontId="44" fillId="0" borderId="64" xfId="0" applyFont="1" applyFill="1" applyBorder="1" applyAlignment="1">
      <alignment horizontal="center" vertical="center" wrapText="1"/>
      <protection locked="0"/>
    </xf>
    <xf numFmtId="0" fontId="2" fillId="0" borderId="64" xfId="0" applyFont="1" applyFill="1" applyBorder="1" applyAlignment="1">
      <alignment horizontal="center" vertical="center" wrapText="1"/>
      <protection locked="0"/>
    </xf>
    <xf numFmtId="8" fontId="45" fillId="0" borderId="61" xfId="1" applyNumberFormat="1" applyFont="1" applyFill="1" applyBorder="1" applyAlignment="1" applyProtection="1">
      <alignment horizontal="center" vertical="center" wrapText="1"/>
    </xf>
    <xf numFmtId="8" fontId="45" fillId="0" borderId="62" xfId="1" applyNumberFormat="1" applyFont="1" applyFill="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3" fillId="5" borderId="20" xfId="0" applyFont="1" applyFill="1" applyBorder="1" applyAlignment="1">
      <alignment horizontal="center" vertical="center" wrapText="1"/>
      <protection locked="0"/>
    </xf>
    <xf numFmtId="0" fontId="3" fillId="5" borderId="73" xfId="0" applyFont="1" applyFill="1" applyBorder="1" applyAlignment="1">
      <alignment horizontal="center" vertical="center" wrapText="1"/>
      <protection locked="0"/>
    </xf>
    <xf numFmtId="0" fontId="3" fillId="0" borderId="0" xfId="0" applyFont="1" applyBorder="1" applyAlignment="1">
      <alignment horizontal="center" wrapText="1"/>
      <protection locked="0"/>
    </xf>
    <xf numFmtId="0" fontId="3" fillId="0" borderId="74" xfId="0" applyFont="1" applyBorder="1" applyAlignment="1" applyProtection="1">
      <alignment horizontal="center" vertical="center" wrapText="1"/>
    </xf>
    <xf numFmtId="0" fontId="3" fillId="0" borderId="74" xfId="0" applyFont="1" applyBorder="1" applyAlignment="1" applyProtection="1">
      <alignment horizontal="center" vertical="center" wrapText="1"/>
      <protection locked="0"/>
    </xf>
    <xf numFmtId="0" fontId="3" fillId="0" borderId="68" xfId="0" applyFont="1" applyBorder="1" applyAlignment="1" applyProtection="1">
      <alignment horizontal="center" vertical="center"/>
      <protection locked="0"/>
    </xf>
    <xf numFmtId="0" fontId="3" fillId="0" borderId="54" xfId="0" applyFont="1" applyBorder="1" applyAlignment="1" applyProtection="1">
      <alignment horizontal="center" vertical="center"/>
      <protection locked="0"/>
    </xf>
    <xf numFmtId="0" fontId="3" fillId="5" borderId="75" xfId="0" applyFont="1" applyFill="1" applyBorder="1" applyAlignment="1" applyProtection="1">
      <alignment horizontal="center" vertical="center" wrapText="1"/>
    </xf>
    <xf numFmtId="0" fontId="3" fillId="5" borderId="74" xfId="0" applyFont="1" applyFill="1" applyBorder="1" applyAlignment="1" applyProtection="1">
      <alignment horizontal="center" vertical="center" wrapText="1"/>
    </xf>
    <xf numFmtId="0" fontId="3" fillId="6" borderId="12" xfId="0" applyFont="1" applyFill="1" applyBorder="1" applyAlignment="1" applyProtection="1">
      <alignment horizontal="center" vertical="center" wrapText="1"/>
    </xf>
    <xf numFmtId="0" fontId="22" fillId="0" borderId="10" xfId="0" applyFont="1" applyBorder="1" applyAlignment="1" applyProtection="1">
      <alignment vertical="center"/>
    </xf>
    <xf numFmtId="0" fontId="0" fillId="0" borderId="0" xfId="0" applyAlignment="1" applyProtection="1">
      <alignment vertical="center"/>
    </xf>
    <xf numFmtId="0" fontId="3" fillId="0" borderId="26" xfId="0" applyFont="1" applyBorder="1" applyAlignment="1" applyProtection="1">
      <alignment vertical="center"/>
    </xf>
    <xf numFmtId="0" fontId="0" fillId="0" borderId="26" xfId="0" applyBorder="1" applyAlignment="1" applyProtection="1">
      <alignment vertical="center"/>
    </xf>
    <xf numFmtId="0" fontId="22" fillId="9" borderId="30" xfId="0" applyFont="1" applyFill="1" applyBorder="1" applyAlignment="1" applyProtection="1">
      <alignment vertical="center"/>
    </xf>
    <xf numFmtId="0" fontId="0" fillId="0" borderId="31" xfId="0" applyBorder="1" applyAlignment="1" applyProtection="1">
      <alignment vertical="center"/>
    </xf>
    <xf numFmtId="0" fontId="22" fillId="9" borderId="10" xfId="0" applyFont="1" applyFill="1" applyBorder="1" applyAlignment="1" applyProtection="1">
      <alignment vertical="center"/>
    </xf>
    <xf numFmtId="0" fontId="3" fillId="0" borderId="75" xfId="0" applyFont="1" applyBorder="1" applyAlignment="1" applyProtection="1">
      <alignment vertical="center"/>
    </xf>
    <xf numFmtId="0" fontId="3" fillId="0" borderId="76" xfId="0" applyFont="1" applyBorder="1" applyAlignment="1" applyProtection="1">
      <alignment vertical="center"/>
    </xf>
    <xf numFmtId="0" fontId="3" fillId="0" borderId="76" xfId="0" applyFont="1" applyBorder="1" applyAlignment="1" applyProtection="1">
      <alignment horizontal="center" vertical="center"/>
    </xf>
    <xf numFmtId="0" fontId="0" fillId="0" borderId="76" xfId="0" applyBorder="1" applyAlignment="1" applyProtection="1">
      <alignment horizontal="center" vertical="center"/>
    </xf>
    <xf numFmtId="0" fontId="22" fillId="0" borderId="31" xfId="0" applyFont="1" applyBorder="1" applyAlignment="1" applyProtection="1">
      <alignment vertical="center"/>
    </xf>
    <xf numFmtId="0" fontId="3" fillId="0" borderId="77" xfId="0" applyFont="1" applyBorder="1" applyAlignment="1" applyProtection="1">
      <alignment horizontal="center" vertical="center"/>
    </xf>
    <xf numFmtId="0" fontId="0" fillId="0" borderId="77" xfId="0" applyBorder="1" applyAlignment="1" applyProtection="1">
      <alignment horizontal="center" vertical="center"/>
    </xf>
    <xf numFmtId="0" fontId="3" fillId="0" borderId="74" xfId="0" applyFont="1" applyBorder="1" applyAlignment="1" applyProtection="1">
      <alignment vertical="center"/>
    </xf>
    <xf numFmtId="0" fontId="0" fillId="0" borderId="76" xfId="0" applyBorder="1" applyAlignment="1" applyProtection="1">
      <alignment vertical="center"/>
    </xf>
    <xf numFmtId="0" fontId="0" fillId="0" borderId="75" xfId="0" applyBorder="1" applyAlignment="1" applyProtection="1">
      <alignment vertical="center"/>
    </xf>
    <xf numFmtId="0" fontId="3" fillId="0" borderId="75" xfId="0" applyFont="1" applyBorder="1" applyAlignment="1" applyProtection="1">
      <alignment horizontal="left" vertical="center"/>
    </xf>
    <xf numFmtId="0" fontId="0" fillId="0" borderId="76" xfId="0" applyBorder="1" applyAlignment="1" applyProtection="1">
      <alignment horizontal="left" vertical="center"/>
    </xf>
    <xf numFmtId="0" fontId="3" fillId="0" borderId="26" xfId="0" applyFont="1" applyBorder="1" applyAlignment="1" applyProtection="1">
      <alignment horizontal="left" vertical="center"/>
    </xf>
    <xf numFmtId="0" fontId="0" fillId="0" borderId="26" xfId="0" applyBorder="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3" fillId="0" borderId="75" xfId="0" applyFont="1" applyFill="1" applyBorder="1" applyAlignment="1" applyProtection="1">
      <alignment horizontal="left" vertical="center"/>
    </xf>
    <xf numFmtId="0" fontId="23" fillId="9" borderId="31" xfId="0" applyFont="1" applyFill="1" applyBorder="1" applyAlignment="1" applyProtection="1">
      <alignment horizontal="left" vertical="center" wrapText="1"/>
    </xf>
    <xf numFmtId="0" fontId="23" fillId="9" borderId="32" xfId="0" applyFont="1" applyFill="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24" xfId="0" applyFont="1" applyBorder="1" applyAlignment="1" applyProtection="1">
      <alignment horizontal="left" vertical="center" wrapText="1"/>
    </xf>
    <xf numFmtId="0" fontId="23" fillId="9" borderId="0" xfId="0" applyFont="1" applyFill="1" applyBorder="1" applyAlignment="1" applyProtection="1">
      <alignment horizontal="left" vertical="center" wrapText="1"/>
    </xf>
    <xf numFmtId="0" fontId="23" fillId="9" borderId="24" xfId="0" applyFont="1" applyFill="1" applyBorder="1" applyAlignment="1" applyProtection="1">
      <alignment horizontal="left" vertical="center" wrapText="1"/>
    </xf>
    <xf numFmtId="0" fontId="3" fillId="0" borderId="25" xfId="0" applyFont="1" applyFill="1" applyBorder="1" applyAlignment="1" applyProtection="1">
      <alignment horizontal="left" vertical="center"/>
    </xf>
    <xf numFmtId="0" fontId="3" fillId="0" borderId="26" xfId="0" applyFont="1" applyFill="1" applyBorder="1" applyAlignment="1" applyProtection="1">
      <alignment horizontal="left" vertical="center"/>
    </xf>
    <xf numFmtId="0" fontId="3" fillId="0" borderId="27" xfId="0" applyFont="1" applyFill="1" applyBorder="1" applyAlignment="1" applyProtection="1">
      <alignment horizontal="left" vertical="center"/>
    </xf>
    <xf numFmtId="0" fontId="15" fillId="0" borderId="29" xfId="0" applyFont="1" applyBorder="1" applyAlignment="1" applyProtection="1">
      <alignment horizontal="left" vertical="center"/>
    </xf>
    <xf numFmtId="0" fontId="15" fillId="0" borderId="0" xfId="0" applyFont="1" applyBorder="1" applyAlignment="1" applyProtection="1"/>
    <xf numFmtId="0" fontId="15" fillId="9" borderId="29" xfId="0" applyFont="1" applyFill="1" applyBorder="1" applyAlignment="1" applyProtection="1">
      <alignment horizontal="left" vertical="center"/>
    </xf>
    <xf numFmtId="0" fontId="3" fillId="0" borderId="68" xfId="0" applyFont="1" applyFill="1" applyBorder="1" applyAlignment="1" applyProtection="1">
      <alignment horizontal="center" vertical="center" textRotation="90"/>
    </xf>
    <xf numFmtId="0" fontId="0" fillId="0" borderId="54" xfId="0" applyFill="1" applyBorder="1" applyAlignment="1" applyProtection="1">
      <alignment horizontal="center" vertical="center" textRotation="90"/>
    </xf>
    <xf numFmtId="0" fontId="3" fillId="0" borderId="10" xfId="0" applyFont="1" applyFill="1" applyBorder="1" applyAlignment="1" applyProtection="1">
      <alignment horizontal="left" vertical="center"/>
    </xf>
    <xf numFmtId="0" fontId="0" fillId="0" borderId="24" xfId="0" applyBorder="1" applyAlignment="1" applyProtection="1">
      <alignment horizontal="left" vertical="center"/>
    </xf>
    <xf numFmtId="0" fontId="0" fillId="9" borderId="0" xfId="0" applyFill="1" applyAlignment="1" applyProtection="1">
      <alignment horizontal="left" vertical="center" wrapText="1"/>
    </xf>
    <xf numFmtId="0" fontId="0" fillId="9" borderId="24" xfId="0" applyFill="1" applyBorder="1" applyAlignment="1" applyProtection="1">
      <alignment horizontal="left" vertical="center" wrapText="1"/>
    </xf>
    <xf numFmtId="0" fontId="3" fillId="0" borderId="28" xfId="0" applyFont="1" applyBorder="1" applyAlignment="1" applyProtection="1">
      <alignment horizontal="left" vertical="center"/>
    </xf>
    <xf numFmtId="0" fontId="0" fillId="0" borderId="28" xfId="0" applyBorder="1" applyAlignment="1" applyProtection="1">
      <alignment horizontal="left" vertical="center"/>
    </xf>
    <xf numFmtId="0" fontId="3" fillId="0" borderId="26" xfId="0" applyFont="1" applyFill="1" applyBorder="1" applyAlignment="1" applyProtection="1">
      <alignment horizontal="center" vertical="center"/>
    </xf>
    <xf numFmtId="0" fontId="0" fillId="0" borderId="27" xfId="0" applyBorder="1" applyAlignment="1" applyProtection="1">
      <alignment horizontal="center" vertical="center"/>
    </xf>
    <xf numFmtId="0" fontId="3" fillId="0" borderId="30" xfId="0" applyFont="1" applyFill="1" applyBorder="1" applyAlignment="1" applyProtection="1">
      <alignment horizontal="center" vertical="center"/>
    </xf>
    <xf numFmtId="0" fontId="3" fillId="0" borderId="31" xfId="0" applyFont="1" applyFill="1" applyBorder="1" applyAlignment="1" applyProtection="1">
      <alignment horizontal="center" vertical="center"/>
    </xf>
    <xf numFmtId="0" fontId="0" fillId="0" borderId="31" xfId="0" applyBorder="1" applyAlignment="1" applyProtection="1">
      <alignment horizontal="center" vertical="center"/>
    </xf>
    <xf numFmtId="0" fontId="0" fillId="0" borderId="32" xfId="0" applyBorder="1" applyAlignment="1" applyProtection="1">
      <alignment horizontal="center" vertical="center"/>
    </xf>
    <xf numFmtId="0" fontId="17" fillId="0" borderId="36" xfId="0" applyFont="1" applyFill="1" applyBorder="1" applyAlignment="1" applyProtection="1">
      <alignment horizontal="left" vertical="center"/>
    </xf>
    <xf numFmtId="0" fontId="0" fillId="0" borderId="28" xfId="0" applyBorder="1" applyAlignment="1" applyProtection="1"/>
    <xf numFmtId="0" fontId="15" fillId="9" borderId="37" xfId="0" applyFont="1" applyFill="1" applyBorder="1" applyAlignment="1" applyProtection="1">
      <alignment horizontal="left" vertical="center"/>
    </xf>
    <xf numFmtId="0" fontId="15" fillId="9" borderId="34" xfId="0" applyFont="1" applyFill="1" applyBorder="1" applyAlignment="1" applyProtection="1">
      <alignment horizontal="left" vertical="center"/>
    </xf>
    <xf numFmtId="0" fontId="15" fillId="9" borderId="34" xfId="0" applyFont="1" applyFill="1" applyBorder="1" applyAlignment="1" applyProtection="1"/>
    <xf numFmtId="0" fontId="15" fillId="0" borderId="29" xfId="0" applyFont="1" applyFill="1" applyBorder="1" applyAlignment="1" applyProtection="1">
      <alignment vertical="center"/>
    </xf>
    <xf numFmtId="0" fontId="15" fillId="0" borderId="0" xfId="0" applyFont="1" applyFill="1" applyBorder="1" applyAlignment="1" applyProtection="1">
      <alignment vertical="center"/>
    </xf>
    <xf numFmtId="0" fontId="15" fillId="9" borderId="0" xfId="0" applyFont="1" applyFill="1" applyBorder="1" applyAlignment="1" applyProtection="1">
      <alignment horizontal="left" vertical="center"/>
    </xf>
    <xf numFmtId="0" fontId="15" fillId="9" borderId="0" xfId="0" applyFont="1" applyFill="1" applyBorder="1" applyAlignment="1" applyProtection="1"/>
    <xf numFmtId="0" fontId="3" fillId="0" borderId="32" xfId="0" applyFont="1" applyFill="1" applyBorder="1" applyAlignment="1" applyProtection="1">
      <alignment horizontal="center" vertical="center"/>
    </xf>
    <xf numFmtId="0" fontId="20" fillId="0" borderId="75" xfId="0" applyFont="1" applyFill="1" applyBorder="1" applyAlignment="1" applyProtection="1">
      <alignment horizontal="left" vertical="center"/>
    </xf>
    <xf numFmtId="0" fontId="0" fillId="0" borderId="77" xfId="0" applyBorder="1" applyAlignment="1" applyProtection="1">
      <alignment horizontal="left" vertical="center"/>
    </xf>
    <xf numFmtId="0" fontId="17" fillId="0" borderId="35" xfId="0" applyFont="1" applyBorder="1" applyAlignment="1" applyProtection="1">
      <alignment horizontal="center" vertical="center"/>
    </xf>
    <xf numFmtId="0" fontId="17" fillId="0" borderId="33" xfId="0" applyFont="1" applyBorder="1" applyAlignment="1" applyProtection="1">
      <alignment horizontal="center" vertical="center"/>
    </xf>
    <xf numFmtId="0" fontId="0" fillId="0" borderId="33" xfId="0" applyBorder="1" applyAlignment="1" applyProtection="1">
      <alignment horizontal="center"/>
    </xf>
    <xf numFmtId="0" fontId="17" fillId="0" borderId="41" xfId="0" applyFont="1" applyBorder="1" applyAlignment="1" applyProtection="1">
      <alignment horizontal="center" vertical="center"/>
    </xf>
    <xf numFmtId="0" fontId="3" fillId="0" borderId="25" xfId="0" applyFont="1" applyFill="1" applyBorder="1" applyAlignment="1" applyProtection="1">
      <alignment horizontal="center" vertical="center"/>
    </xf>
    <xf numFmtId="0" fontId="3" fillId="0" borderId="27" xfId="0" applyFont="1" applyFill="1" applyBorder="1" applyAlignment="1" applyProtection="1">
      <alignment horizontal="center" vertical="center"/>
    </xf>
    <xf numFmtId="0" fontId="3" fillId="0" borderId="30"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0" borderId="32" xfId="0" applyFont="1" applyFill="1" applyBorder="1" applyAlignment="1" applyProtection="1">
      <alignment horizontal="center" vertical="center" wrapText="1"/>
    </xf>
    <xf numFmtId="0" fontId="3" fillId="0" borderId="25" xfId="0" applyFont="1" applyFill="1" applyBorder="1" applyAlignment="1" applyProtection="1">
      <alignment horizontal="center" vertical="center" wrapText="1"/>
    </xf>
    <xf numFmtId="0" fontId="3" fillId="0" borderId="26"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wrapText="1"/>
    </xf>
    <xf numFmtId="0" fontId="3" fillId="0" borderId="53" xfId="0" applyFont="1" applyFill="1" applyBorder="1" applyAlignment="1" applyProtection="1">
      <alignment horizontal="center" vertical="center" textRotation="90"/>
    </xf>
    <xf numFmtId="0" fontId="0" fillId="0" borderId="68" xfId="0" applyFill="1" applyBorder="1" applyProtection="1"/>
    <xf numFmtId="0" fontId="0" fillId="0" borderId="54" xfId="0" applyFill="1" applyBorder="1" applyProtection="1"/>
    <xf numFmtId="3" fontId="0" fillId="7" borderId="0" xfId="0" applyNumberFormat="1" applyFill="1" applyBorder="1" applyAlignment="1" applyProtection="1">
      <alignment horizontal="right" vertical="center"/>
    </xf>
    <xf numFmtId="0" fontId="0" fillId="0" borderId="0" xfId="0" applyBorder="1" applyAlignment="1">
      <protection locked="0"/>
    </xf>
    <xf numFmtId="0" fontId="3" fillId="0" borderId="0" xfId="0" applyFont="1" applyBorder="1" applyAlignment="1">
      <alignment horizontal="center" vertical="center" wrapText="1"/>
      <protection locked="0"/>
    </xf>
    <xf numFmtId="0" fontId="0" fillId="0" borderId="0" xfId="0" applyBorder="1" applyAlignment="1">
      <alignment wrapText="1"/>
      <protection locked="0"/>
    </xf>
    <xf numFmtId="0" fontId="0" fillId="9" borderId="31" xfId="0" applyFill="1" applyBorder="1" applyAlignment="1" applyProtection="1"/>
    <xf numFmtId="0" fontId="0" fillId="0" borderId="26" xfId="0" applyFill="1" applyBorder="1" applyAlignment="1" applyProtection="1"/>
    <xf numFmtId="0" fontId="0" fillId="0" borderId="26" xfId="0" applyBorder="1" applyAlignment="1" applyProtection="1"/>
    <xf numFmtId="0" fontId="3" fillId="10" borderId="33" xfId="0" applyFont="1" applyFill="1" applyBorder="1" applyAlignment="1" applyProtection="1">
      <alignment horizontal="center" vertical="center"/>
    </xf>
    <xf numFmtId="0" fontId="0" fillId="10" borderId="41" xfId="0" applyFill="1" applyBorder="1" applyAlignment="1" applyProtection="1">
      <alignment horizontal="center" vertical="center"/>
    </xf>
    <xf numFmtId="0" fontId="15" fillId="0" borderId="34" xfId="0" applyFont="1" applyBorder="1" applyAlignment="1" applyProtection="1">
      <alignment horizontal="left" vertical="center"/>
    </xf>
    <xf numFmtId="0" fontId="0" fillId="0" borderId="41" xfId="0" applyBorder="1" applyAlignment="1" applyProtection="1">
      <alignment horizontal="center" vertical="center"/>
    </xf>
    <xf numFmtId="0" fontId="3" fillId="10" borderId="35" xfId="0" applyFont="1" applyFill="1" applyBorder="1" applyAlignment="1" applyProtection="1">
      <alignment horizontal="center" vertical="center"/>
    </xf>
    <xf numFmtId="0" fontId="22" fillId="10" borderId="29" xfId="0" applyFont="1" applyFill="1" applyBorder="1" applyAlignment="1" applyProtection="1">
      <alignment vertical="center"/>
    </xf>
    <xf numFmtId="0" fontId="0" fillId="10" borderId="0" xfId="0" applyFill="1" applyBorder="1" applyAlignment="1" applyProtection="1">
      <alignment vertical="center"/>
    </xf>
    <xf numFmtId="0" fontId="22" fillId="9" borderId="29" xfId="0" applyFont="1" applyFill="1" applyBorder="1" applyAlignment="1" applyProtection="1">
      <alignment vertical="center"/>
    </xf>
    <xf numFmtId="0" fontId="0" fillId="9" borderId="0" xfId="0" applyFill="1" applyBorder="1" applyAlignment="1" applyProtection="1">
      <alignment vertical="center"/>
    </xf>
    <xf numFmtId="0" fontId="3" fillId="9" borderId="35" xfId="0" applyFont="1" applyFill="1" applyBorder="1" applyAlignment="1" applyProtection="1">
      <alignment horizontal="left" vertical="center"/>
    </xf>
    <xf numFmtId="0" fontId="3" fillId="0" borderId="33" xfId="0" applyFont="1" applyBorder="1" applyAlignment="1" applyProtection="1">
      <alignment horizontal="left" vertical="center"/>
    </xf>
    <xf numFmtId="3" fontId="3" fillId="10" borderId="33" xfId="0" applyNumberFormat="1" applyFont="1" applyFill="1" applyBorder="1" applyAlignment="1" applyProtection="1">
      <alignment horizontal="center" vertical="center"/>
    </xf>
    <xf numFmtId="0" fontId="8" fillId="7" borderId="0" xfId="0" applyFont="1" applyFill="1" applyBorder="1" applyAlignment="1" applyProtection="1"/>
    <xf numFmtId="0" fontId="9" fillId="7" borderId="0" xfId="0" applyFont="1" applyFill="1" applyBorder="1" applyAlignment="1" applyProtection="1"/>
    <xf numFmtId="0" fontId="10" fillId="7" borderId="0" xfId="0" applyFont="1" applyFill="1" applyBorder="1" applyAlignment="1" applyProtection="1">
      <alignment horizontal="justify"/>
    </xf>
    <xf numFmtId="0" fontId="13" fillId="7" borderId="0" xfId="0" applyFont="1" applyFill="1" applyBorder="1" applyAlignment="1" applyProtection="1">
      <alignment horizontal="justify"/>
    </xf>
    <xf numFmtId="0" fontId="0" fillId="0" borderId="0" xfId="0" applyAlignment="1">
      <alignment horizontal="justify"/>
      <protection locked="0"/>
    </xf>
    <xf numFmtId="0" fontId="12" fillId="7" borderId="0" xfId="0" applyFont="1" applyFill="1" applyBorder="1" applyAlignment="1" applyProtection="1">
      <alignment horizontal="justify"/>
    </xf>
    <xf numFmtId="0" fontId="13" fillId="0" borderId="0" xfId="0" applyFont="1" applyAlignment="1" applyProtection="1">
      <alignment horizontal="justify"/>
    </xf>
  </cellXfs>
  <cellStyles count="3">
    <cellStyle name="Link" xfId="1" builtinId="8"/>
    <cellStyle name="Standard" xfId="0" builtinId="0"/>
    <cellStyle name="Standard__EB_Konfiguration"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E2001A"/>
      <rgbColor rgb="000066CC"/>
      <rgbColor rgb="00CCCCFF"/>
      <rgbColor rgb="00000080"/>
      <rgbColor rgb="00FF00FF"/>
      <rgbColor rgb="00FFFF00"/>
      <rgbColor rgb="0000FFFF"/>
      <rgbColor rgb="00800080"/>
      <rgbColor rgb="00800000"/>
      <rgbColor rgb="00008080"/>
      <rgbColor rgb="000000FF"/>
      <rgbColor rgb="0000CCFF"/>
      <rgbColor rgb="00EAEAEA"/>
      <rgbColor rgb="00CCFFCC"/>
      <rgbColor rgb="00FFFF99"/>
      <rgbColor rgb="0099CCFF"/>
      <rgbColor rgb="00FF99CC"/>
      <rgbColor rgb="00FBE6E8"/>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819150</xdr:colOff>
      <xdr:row>6</xdr:row>
      <xdr:rowOff>7620</xdr:rowOff>
    </xdr:from>
    <xdr:to>
      <xdr:col>2</xdr:col>
      <xdr:colOff>552519</xdr:colOff>
      <xdr:row>8</xdr:row>
      <xdr:rowOff>30480</xdr:rowOff>
    </xdr:to>
    <xdr:sp macro="" textlink="" fLocksText="0">
      <xdr:nvSpPr>
        <xdr:cNvPr id="2049" name="Text Box 1">
          <a:extLst/>
        </xdr:cNvPr>
        <xdr:cNvSpPr txBox="1">
          <a:spLocks noChangeArrowheads="1"/>
        </xdr:cNvSpPr>
      </xdr:nvSpPr>
      <xdr:spPr bwMode="auto">
        <a:xfrm>
          <a:off x="1767840" y="1249680"/>
          <a:ext cx="960120" cy="342900"/>
        </a:xfrm>
        <a:prstGeom prst="rect">
          <a:avLst/>
        </a:prstGeom>
        <a:solidFill>
          <a:srgbClr val="FFFFFF"/>
        </a:solidFill>
        <a:ln w="9360">
          <a:solidFill>
            <a:srgbClr val="000000"/>
          </a:solidFill>
          <a:miter lim="800000"/>
          <a:headEnd/>
          <a:tailEnd/>
        </a:ln>
        <a:effectLst/>
        <a:extLst/>
      </xdr:spPr>
      <xdr:txBody>
        <a:bodyPr vertOverflow="clip" wrap="square" lIns="20160" tIns="20160" rIns="20160" bIns="20160" anchor="ctr"/>
        <a:lstStyle/>
        <a:p>
          <a:pPr algn="l" rtl="0">
            <a:defRPr sz="1000"/>
          </a:pPr>
          <a:r>
            <a:rPr lang="de-DE" sz="1000" b="0" i="0" u="none" strike="noStrike" baseline="0">
              <a:solidFill>
                <a:srgbClr val="000000"/>
              </a:solidFill>
              <a:latin typeface="Arial"/>
              <a:cs typeface="Arial"/>
            </a:rPr>
            <a:t>je nach gewähl-ter Alternative</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0</xdr:colOff>
          <xdr:row>68</xdr:row>
          <xdr:rowOff>47625</xdr:rowOff>
        </xdr:to>
        <xdr:sp macro="" textlink="">
          <xdr:nvSpPr>
            <xdr:cNvPr id="20485" name="Object 5" hidden="1">
              <a:extLst>
                <a:ext uri="{63B3BB69-23CF-44E3-9099-C40C66FF867C}">
                  <a14:compatExt spid="_x0000_s204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561975</xdr:colOff>
          <xdr:row>74</xdr:row>
          <xdr:rowOff>19050</xdr:rowOff>
        </xdr:to>
        <xdr:sp macro="" textlink="">
          <xdr:nvSpPr>
            <xdr:cNvPr id="21505" name="Object 1" hidden="1">
              <a:extLst>
                <a:ext uri="{63B3BB69-23CF-44E3-9099-C40C66FF867C}">
                  <a14:compatExt spid="_x0000_s215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74</xdr:row>
          <xdr:rowOff>19050</xdr:rowOff>
        </xdr:to>
        <xdr:sp macro="" textlink="">
          <xdr:nvSpPr>
            <xdr:cNvPr id="22529" name="Object 1" hidden="1">
              <a:extLst>
                <a:ext uri="{63B3BB69-23CF-44E3-9099-C40C66FF867C}">
                  <a14:compatExt spid="_x0000_s225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16</xdr:col>
          <xdr:colOff>428625</xdr:colOff>
          <xdr:row>68</xdr:row>
          <xdr:rowOff>47625</xdr:rowOff>
        </xdr:to>
        <xdr:sp macro="" textlink="">
          <xdr:nvSpPr>
            <xdr:cNvPr id="22530" name="Object 2" hidden="1">
              <a:extLst>
                <a:ext uri="{63B3BB69-23CF-44E3-9099-C40C66FF867C}">
                  <a14:compatExt spid="_x0000_s225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44</xdr:row>
          <xdr:rowOff>152400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419100</xdr:colOff>
          <xdr:row>24</xdr:row>
          <xdr:rowOff>152400</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8</xdr:col>
          <xdr:colOff>428625</xdr:colOff>
          <xdr:row>58</xdr:row>
          <xdr:rowOff>133350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Microsoft_Word_97-2003-Dokument.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Microsoft_Word_97-2003-Dokument1.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4.bin"/><Relationship Id="rId6" Type="http://schemas.openxmlformats.org/officeDocument/2006/relationships/oleObject" Target="../embeddings/Microsoft_Word_97-2003-Dokument3.doc"/><Relationship Id="rId5" Type="http://schemas.openxmlformats.org/officeDocument/2006/relationships/image" Target="../media/image3.emf"/><Relationship Id="rId4" Type="http://schemas.openxmlformats.org/officeDocument/2006/relationships/oleObject" Target="../embeddings/Microsoft_Word_97-2003-Dokument2.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5.bin"/><Relationship Id="rId5" Type="http://schemas.openxmlformats.org/officeDocument/2006/relationships/image" Target="../media/image5.emf"/><Relationship Id="rId4" Type="http://schemas.openxmlformats.org/officeDocument/2006/relationships/oleObject" Target="../embeddings/Microsoft_Word_97-2003-Dokument4.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6.bin"/><Relationship Id="rId5" Type="http://schemas.openxmlformats.org/officeDocument/2006/relationships/image" Target="../media/image6.emf"/><Relationship Id="rId4" Type="http://schemas.openxmlformats.org/officeDocument/2006/relationships/oleObject" Target="../embeddings/Microsoft_Word_97-2003-Dokument5.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7.bin"/><Relationship Id="rId5" Type="http://schemas.openxmlformats.org/officeDocument/2006/relationships/image" Target="../media/image7.emf"/><Relationship Id="rId4" Type="http://schemas.openxmlformats.org/officeDocument/2006/relationships/oleObject" Target="../embeddings/Microsoft_Word_97-2003-Dokument6.doc"/></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dimension ref="A1:IU25"/>
  <sheetViews>
    <sheetView topLeftCell="AA1" zoomScaleNormal="100" workbookViewId="0">
      <selection activeCell="AA1" sqref="AA1:AO1"/>
    </sheetView>
  </sheetViews>
  <sheetFormatPr baseColWidth="10" defaultColWidth="0" defaultRowHeight="12.75" zeroHeight="1" x14ac:dyDescent="0.2"/>
  <cols>
    <col min="1" max="26" width="11.42578125" hidden="1" customWidth="1"/>
    <col min="27" max="41" width="3.7109375" customWidth="1"/>
    <col min="42" max="42" width="43.28515625" customWidth="1"/>
    <col min="43" max="43" width="10.140625" customWidth="1"/>
    <col min="44" max="44" width="10.7109375" customWidth="1"/>
    <col min="45" max="45" width="37.42578125" customWidth="1"/>
    <col min="46" max="53" width="10.7109375" customWidth="1"/>
    <col min="54" max="255" width="11.42578125" hidden="1" customWidth="1"/>
  </cols>
  <sheetData>
    <row r="1" spans="27:53" x14ac:dyDescent="0.2">
      <c r="AA1" s="513" t="s">
        <v>2126</v>
      </c>
      <c r="AB1" s="513"/>
      <c r="AC1" s="513"/>
      <c r="AD1" s="513"/>
      <c r="AE1" s="513"/>
      <c r="AF1" s="513"/>
      <c r="AG1" s="513"/>
      <c r="AH1" s="513"/>
      <c r="AI1" s="513"/>
      <c r="AJ1" s="513"/>
      <c r="AK1" s="513"/>
      <c r="AL1" s="513"/>
      <c r="AM1" s="513"/>
      <c r="AN1" s="513"/>
      <c r="AO1" s="514"/>
      <c r="AP1" s="515" t="s">
        <v>2127</v>
      </c>
      <c r="AQ1" s="517" t="s">
        <v>2128</v>
      </c>
      <c r="AR1" s="519"/>
      <c r="AS1" s="509"/>
      <c r="AT1" s="511"/>
      <c r="AU1" s="511"/>
      <c r="AV1" s="511"/>
      <c r="AW1" s="511"/>
      <c r="AX1" s="511"/>
      <c r="AY1" s="511"/>
      <c r="AZ1" s="523"/>
      <c r="BA1" s="521"/>
    </row>
    <row r="2" spans="27:53" x14ac:dyDescent="0.2">
      <c r="AA2" s="399" t="s">
        <v>2199</v>
      </c>
      <c r="AB2" s="400" t="s">
        <v>2200</v>
      </c>
      <c r="AC2" s="400" t="s">
        <v>2201</v>
      </c>
      <c r="AD2" s="400" t="s">
        <v>2202</v>
      </c>
      <c r="AE2" s="400" t="s">
        <v>2203</v>
      </c>
      <c r="AF2" s="400" t="s">
        <v>2204</v>
      </c>
      <c r="AG2" s="400" t="s">
        <v>2205</v>
      </c>
      <c r="AH2" s="400" t="s">
        <v>2181</v>
      </c>
      <c r="AI2" s="400" t="s">
        <v>2206</v>
      </c>
      <c r="AJ2" s="400" t="s">
        <v>2207</v>
      </c>
      <c r="AK2" s="400" t="s">
        <v>2208</v>
      </c>
      <c r="AL2" s="400" t="s">
        <v>2209</v>
      </c>
      <c r="AM2" s="400" t="s">
        <v>2210</v>
      </c>
      <c r="AN2" s="400" t="s">
        <v>2211</v>
      </c>
      <c r="AO2" s="401" t="s">
        <v>2212</v>
      </c>
      <c r="AP2" s="516"/>
      <c r="AQ2" s="518"/>
      <c r="AR2" s="520"/>
      <c r="AS2" s="510"/>
      <c r="AT2" s="512"/>
      <c r="AU2" s="512"/>
      <c r="AV2" s="512"/>
      <c r="AW2" s="512"/>
      <c r="AX2" s="512"/>
      <c r="AY2" s="512"/>
      <c r="AZ2" s="524"/>
      <c r="BA2" s="522"/>
    </row>
    <row r="3" spans="27:53" x14ac:dyDescent="0.2">
      <c r="AA3" s="409" t="s">
        <v>2199</v>
      </c>
      <c r="AB3" s="409" t="s">
        <v>2200</v>
      </c>
      <c r="AC3" s="409" t="s">
        <v>2201</v>
      </c>
      <c r="AD3" s="409" t="s">
        <v>2202</v>
      </c>
      <c r="AE3" s="409" t="s">
        <v>2203</v>
      </c>
      <c r="AF3" s="409" t="s">
        <v>2204</v>
      </c>
      <c r="AG3" s="409" t="s">
        <v>2205</v>
      </c>
      <c r="AH3" s="409" t="s">
        <v>2181</v>
      </c>
      <c r="AI3" s="409" t="s">
        <v>2206</v>
      </c>
      <c r="AJ3" s="409" t="s">
        <v>2207</v>
      </c>
      <c r="AK3" s="409" t="s">
        <v>2208</v>
      </c>
      <c r="AL3" s="409" t="s">
        <v>2209</v>
      </c>
      <c r="AM3" s="409" t="s">
        <v>2210</v>
      </c>
      <c r="AN3" s="409" t="s">
        <v>2211</v>
      </c>
      <c r="AO3" s="409" t="s">
        <v>2212</v>
      </c>
      <c r="AP3" s="409" t="s">
        <v>2127</v>
      </c>
      <c r="AQ3" s="409" t="s">
        <v>2128</v>
      </c>
      <c r="AR3" s="425" t="s">
        <v>2376</v>
      </c>
      <c r="AS3" s="425" t="s">
        <v>2353</v>
      </c>
      <c r="AT3" s="425" t="s">
        <v>2345</v>
      </c>
      <c r="AU3" s="425" t="s">
        <v>2346</v>
      </c>
      <c r="AV3" s="425" t="s">
        <v>2347</v>
      </c>
      <c r="AW3" s="425" t="s">
        <v>2348</v>
      </c>
      <c r="AX3" s="425" t="s">
        <v>2349</v>
      </c>
      <c r="AY3" s="425" t="s">
        <v>2350</v>
      </c>
      <c r="AZ3" s="425" t="s">
        <v>2351</v>
      </c>
      <c r="BA3" s="425" t="s">
        <v>2352</v>
      </c>
    </row>
    <row r="4" spans="27:53" x14ac:dyDescent="0.2">
      <c r="AA4" s="410" t="s">
        <v>2334</v>
      </c>
      <c r="AB4" s="410" t="s">
        <v>2334</v>
      </c>
      <c r="AC4" s="410" t="s">
        <v>2334</v>
      </c>
      <c r="AD4" s="410" t="s">
        <v>2334</v>
      </c>
      <c r="AE4" s="410" t="s">
        <v>2334</v>
      </c>
      <c r="AF4" s="410" t="s">
        <v>2334</v>
      </c>
      <c r="AG4" s="410" t="s">
        <v>2334</v>
      </c>
      <c r="AH4" s="410" t="s">
        <v>2334</v>
      </c>
      <c r="AI4" s="410" t="s">
        <v>2334</v>
      </c>
      <c r="AJ4" s="410" t="s">
        <v>2334</v>
      </c>
      <c r="AK4" s="410" t="s">
        <v>2334</v>
      </c>
      <c r="AL4" s="410" t="s">
        <v>2334</v>
      </c>
      <c r="AM4" s="410" t="s">
        <v>2334</v>
      </c>
      <c r="AN4" s="410" t="s">
        <v>2334</v>
      </c>
      <c r="AO4" s="410" t="s">
        <v>2334</v>
      </c>
      <c r="AP4" s="410" t="s">
        <v>2334</v>
      </c>
      <c r="AQ4" s="410" t="s">
        <v>2334</v>
      </c>
      <c r="AR4" s="426" t="s">
        <v>2334</v>
      </c>
      <c r="AS4" s="426" t="s">
        <v>2334</v>
      </c>
      <c r="AT4" s="426" t="s">
        <v>2334</v>
      </c>
      <c r="AU4" s="426" t="s">
        <v>2334</v>
      </c>
      <c r="AV4" s="426" t="s">
        <v>2334</v>
      </c>
      <c r="AW4" s="426" t="s">
        <v>2334</v>
      </c>
      <c r="AX4" s="426" t="s">
        <v>2334</v>
      </c>
      <c r="AY4" s="426" t="s">
        <v>2334</v>
      </c>
      <c r="AZ4" s="426" t="s">
        <v>2334</v>
      </c>
      <c r="BA4" s="426" t="s">
        <v>2334</v>
      </c>
    </row>
    <row r="5" spans="27:53" x14ac:dyDescent="0.2">
      <c r="AA5" s="430"/>
      <c r="AB5" s="430"/>
      <c r="AC5" s="430"/>
      <c r="AD5" s="430"/>
      <c r="AE5" s="430"/>
      <c r="AF5" s="430"/>
      <c r="AG5" s="430"/>
      <c r="AH5" s="430"/>
      <c r="AI5" s="430"/>
      <c r="AJ5" s="430"/>
      <c r="AK5" s="430"/>
      <c r="AL5" s="430"/>
      <c r="AM5" s="430"/>
      <c r="AN5" s="430"/>
      <c r="AO5" s="430"/>
      <c r="AP5" s="430"/>
      <c r="AQ5" s="430"/>
      <c r="AR5" s="430"/>
      <c r="AS5" s="430"/>
      <c r="AT5" s="430"/>
      <c r="AU5" s="430"/>
      <c r="AV5" s="430"/>
      <c r="AW5" s="430"/>
      <c r="AX5" s="430"/>
      <c r="AY5" s="430"/>
      <c r="AZ5" s="430"/>
      <c r="BA5" s="430"/>
    </row>
    <row r="6" spans="27:53" x14ac:dyDescent="0.2">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row>
    <row r="7" spans="27:53" x14ac:dyDescent="0.2">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row>
    <row r="8" spans="27:53" x14ac:dyDescent="0.2">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row>
    <row r="9" spans="27:53" x14ac:dyDescent="0.2">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row>
    <row r="10" spans="27:53" x14ac:dyDescent="0.2">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row>
    <row r="11" spans="27:53" x14ac:dyDescent="0.2">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row>
    <row r="12" spans="27:53" x14ac:dyDescent="0.2">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row>
    <row r="13" spans="27:53" x14ac:dyDescent="0.2">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row>
    <row r="14" spans="27:53" x14ac:dyDescent="0.2">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row>
    <row r="15" spans="27:53" x14ac:dyDescent="0.2">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row>
    <row r="16" spans="27:53" x14ac:dyDescent="0.2">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row>
    <row r="17" spans="27:53" x14ac:dyDescent="0.2">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row>
    <row r="18" spans="27:53" x14ac:dyDescent="0.2">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AY18" s="430"/>
      <c r="AZ18" s="430"/>
      <c r="BA18" s="430"/>
    </row>
    <row r="19" spans="27:53" x14ac:dyDescent="0.2">
      <c r="AA19" s="430"/>
      <c r="AB19" s="430"/>
      <c r="AC19" s="430"/>
      <c r="AD19" s="430"/>
      <c r="AE19" s="430"/>
      <c r="AF19" s="430"/>
      <c r="AG19" s="430"/>
      <c r="AH19" s="430"/>
      <c r="AI19" s="430"/>
      <c r="AJ19" s="430"/>
      <c r="AK19" s="430"/>
      <c r="AL19" s="430"/>
      <c r="AM19" s="430"/>
      <c r="AN19" s="430"/>
      <c r="AO19" s="430"/>
      <c r="AP19" s="430"/>
      <c r="AQ19" s="430"/>
      <c r="AR19" s="430"/>
      <c r="AS19" s="430"/>
      <c r="AT19" s="430"/>
      <c r="AU19" s="430"/>
      <c r="AV19" s="430"/>
      <c r="AW19" s="430"/>
      <c r="AX19" s="430"/>
      <c r="AY19" s="430"/>
      <c r="AZ19" s="430"/>
      <c r="BA19" s="430"/>
    </row>
    <row r="20" spans="27:53" x14ac:dyDescent="0.2">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row>
    <row r="21" spans="27:53" x14ac:dyDescent="0.2">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row>
    <row r="22" spans="27:53" x14ac:dyDescent="0.2">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row>
    <row r="23" spans="27:53" x14ac:dyDescent="0.2">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row>
    <row r="24" spans="27:53" x14ac:dyDescent="0.2">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c r="AX24" s="430"/>
      <c r="AY24" s="430"/>
      <c r="AZ24" s="430"/>
      <c r="BA24" s="430"/>
    </row>
    <row r="25" spans="27:53" x14ac:dyDescent="0.2">
      <c r="AA25" s="430"/>
      <c r="AB25" s="430"/>
      <c r="AC25" s="430"/>
      <c r="AD25" s="430"/>
      <c r="AE25" s="430"/>
      <c r="AF25" s="430"/>
      <c r="AG25" s="430"/>
      <c r="AH25" s="430"/>
      <c r="AI25" s="430"/>
      <c r="AJ25" s="430"/>
      <c r="AK25" s="430"/>
      <c r="AL25" s="430"/>
      <c r="AM25" s="430"/>
      <c r="AN25" s="430"/>
      <c r="AO25" s="430"/>
      <c r="AP25" s="430"/>
      <c r="AQ25" s="430"/>
      <c r="AR25" s="430"/>
      <c r="AS25" s="430"/>
      <c r="AT25" s="430"/>
      <c r="AU25" s="430"/>
      <c r="AV25" s="430"/>
      <c r="AW25" s="430"/>
      <c r="AX25" s="430"/>
      <c r="AY25" s="430"/>
      <c r="AZ25" s="430"/>
      <c r="BA25" s="430"/>
    </row>
  </sheetData>
  <sheetProtection password="ECEB" sheet="1" objects="1" scenarios="1"/>
  <mergeCells count="13">
    <mergeCell ref="AU1:AU2"/>
    <mergeCell ref="AV1:AV2"/>
    <mergeCell ref="BA1:BA2"/>
    <mergeCell ref="AW1:AW2"/>
    <mergeCell ref="AX1:AX2"/>
    <mergeCell ref="AY1:AY2"/>
    <mergeCell ref="AZ1:AZ2"/>
    <mergeCell ref="AS1:AS2"/>
    <mergeCell ref="AT1:AT2"/>
    <mergeCell ref="AA1:AO1"/>
    <mergeCell ref="AP1:AP2"/>
    <mergeCell ref="AQ1:AQ2"/>
    <mergeCell ref="AR1:AR2"/>
  </mergeCells>
  <phoneticPr fontId="23" type="noConversion"/>
  <dataValidations count="1">
    <dataValidation type="list" allowBlank="1" showInputMessage="1" showErrorMessage="1" sqref="AA4:BA4">
      <formula1>_dtColDefVisebility</formula1>
    </dataValidation>
  </dataValidations>
  <hyperlinks>
    <hyperlink ref="AA1:AO1" location="_Doku_SynBL" display="Synopse der Roten Listen der Bundesländer"/>
  </hyperlink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B1:V35"/>
  <sheetViews>
    <sheetView showGridLines="0" workbookViewId="0"/>
  </sheetViews>
  <sheetFormatPr baseColWidth="10" defaultColWidth="0" defaultRowHeight="12.75" zeroHeight="1" x14ac:dyDescent="0.2"/>
  <cols>
    <col min="1" max="1" width="2.140625" customWidth="1"/>
    <col min="2" max="2" width="5.7109375" customWidth="1"/>
    <col min="3" max="3" width="36.7109375" customWidth="1"/>
    <col min="4" max="4" width="6.42578125" customWidth="1"/>
    <col min="5" max="5" width="2.140625" customWidth="1"/>
    <col min="6" max="6" width="8.85546875" customWidth="1"/>
    <col min="7" max="7" width="2.140625" customWidth="1"/>
    <col min="8" max="8" width="4" customWidth="1"/>
    <col min="9" max="9" width="5.7109375" customWidth="1"/>
    <col min="10" max="10" width="36.7109375" customWidth="1"/>
    <col min="11" max="11" width="6.42578125" customWidth="1"/>
    <col min="12" max="12" width="2.140625" customWidth="1"/>
    <col min="13" max="13" width="8.85546875" customWidth="1"/>
    <col min="14" max="14" width="2.140625" customWidth="1"/>
    <col min="15" max="15" width="4" customWidth="1"/>
    <col min="16" max="16" width="5.7109375" customWidth="1"/>
    <col min="17" max="17" width="36.7109375" customWidth="1"/>
    <col min="18" max="18" width="6.42578125" customWidth="1"/>
    <col min="19" max="19" width="2.140625" customWidth="1"/>
    <col min="20" max="20" width="8.85546875" customWidth="1"/>
    <col min="21" max="21" width="2.140625" customWidth="1"/>
    <col min="22" max="22" width="2.85546875" customWidth="1"/>
  </cols>
  <sheetData>
    <row r="1" spans="2:22" s="56" customFormat="1" ht="33" customHeight="1" x14ac:dyDescent="0.2">
      <c r="B1" s="644" t="s">
        <v>1980</v>
      </c>
      <c r="C1" s="645"/>
      <c r="D1" s="645"/>
      <c r="E1" s="645"/>
      <c r="F1" s="645"/>
      <c r="G1" s="645"/>
      <c r="I1" s="644" t="s">
        <v>1981</v>
      </c>
      <c r="J1" s="645"/>
      <c r="K1" s="645"/>
      <c r="L1" s="645"/>
      <c r="M1" s="645"/>
      <c r="N1" s="645"/>
      <c r="P1" s="646" t="s">
        <v>2083</v>
      </c>
      <c r="Q1" s="647"/>
      <c r="R1" s="647"/>
      <c r="S1" s="647"/>
      <c r="T1" s="647"/>
      <c r="U1" s="647"/>
      <c r="V1" s="647"/>
    </row>
    <row r="2" spans="2:22" s="58" customFormat="1" ht="22.5" customHeight="1" x14ac:dyDescent="0.2">
      <c r="B2" s="642" t="s">
        <v>2010</v>
      </c>
      <c r="C2" s="643"/>
      <c r="D2" s="634" t="s">
        <v>2257</v>
      </c>
      <c r="E2" s="634"/>
      <c r="F2" s="634" t="s">
        <v>2258</v>
      </c>
      <c r="G2" s="637"/>
      <c r="I2" s="642" t="s">
        <v>2010</v>
      </c>
      <c r="J2" s="643"/>
      <c r="K2" s="634" t="s">
        <v>2257</v>
      </c>
      <c r="L2" s="634"/>
      <c r="M2" s="634" t="s">
        <v>2258</v>
      </c>
      <c r="N2" s="637"/>
      <c r="P2" s="642" t="s">
        <v>2010</v>
      </c>
      <c r="Q2" s="643"/>
      <c r="R2" s="634" t="s">
        <v>2257</v>
      </c>
      <c r="S2" s="634"/>
      <c r="T2" s="634" t="s">
        <v>2258</v>
      </c>
      <c r="U2" s="637"/>
    </row>
    <row r="3" spans="2:22" s="58" customFormat="1" ht="17.100000000000001" customHeight="1" x14ac:dyDescent="0.2">
      <c r="B3" s="127" t="s">
        <v>2135</v>
      </c>
      <c r="C3" s="139" t="s">
        <v>2270</v>
      </c>
      <c r="D3" s="129">
        <f t="array" ref="D3">SUM((('Rote Liste'!R_BC_Type="S")+('Rote Liste'!R_BC_Type="M")+('Rote Liste'!R_BC_Type="O")+('Rote Liste'!R_BC_Type="K")+('Rote Liste'!R_BC_Type="T"))*('Rote Liste'!R_D_Neo="")*('Rote Liste'!R_A_Kat&lt;&gt;"♦")*('Rote Liste'!R_A_Kat&lt;&gt;"")*('Rote Liste'!R_E_BeAkt="ex"))</f>
        <v>117</v>
      </c>
      <c r="E3" s="129"/>
      <c r="F3" s="130">
        <f>IF('Auswertung der Kategorien'!$D$9&lt;&gt;0,$D$3/'Auswertung der Kategorien'!$D$9,0)</f>
        <v>9.0069284064665134E-2</v>
      </c>
      <c r="G3" s="131"/>
      <c r="I3" s="127" t="s">
        <v>2135</v>
      </c>
      <c r="J3" s="139" t="s">
        <v>2270</v>
      </c>
      <c r="K3" s="129">
        <f t="array" ref="K3">SUM((('Rote Liste'!R_BC_Type="S")+('Rote Liste'!R_BC_Type="I")+('Rote Liste'!R_BC_Type="O")+('Rote Liste'!R_BC_Type="K")+('Rote Liste'!R_BC_Type="F"))*('Rote Liste'!R_D_Neo="")*('Rote Liste'!R_A_Kat&lt;&gt;"♦")*('Rote Liste'!R_A_Kat&lt;&gt;"")*('Rote Liste'!R_E_BeAkt="ex"))</f>
        <v>118</v>
      </c>
      <c r="L3" s="129"/>
      <c r="M3" s="130">
        <f>IF('Auswertung der Kategorien'!$K$9&lt;&gt;0,$K$3/'Auswertung der Kategorien'!$K$9,0)</f>
        <v>8.4892086330935257E-2</v>
      </c>
      <c r="N3" s="131"/>
      <c r="P3" s="127" t="s">
        <v>2135</v>
      </c>
      <c r="Q3" s="139" t="s">
        <v>2270</v>
      </c>
      <c r="R3" s="129">
        <f t="array" ref="R3">SUM((('Rote Liste'!R_BC_Type="S")+('Rote Liste'!R_BC_Type="M")+('Rote Liste'!R_BC_Type="O")+('Rote Liste'!R_BC_Type="A"))*('Rote Liste'!R_D_Neo="")*('Rote Liste'!R_A_Kat&lt;&gt;"♦")*('Rote Liste'!R_A_Kat&lt;&gt;"")*('Rote Liste'!R_E_BeAkt="ex"))</f>
        <v>117</v>
      </c>
      <c r="S3" s="129"/>
      <c r="T3" s="130">
        <f>IF('Auswertung der Kategorien'!$R$9&lt;&gt;0,$R$3/'Auswertung der Kategorien'!$R$9,0)</f>
        <v>9.0069284064665134E-2</v>
      </c>
      <c r="U3" s="131"/>
    </row>
    <row r="4" spans="2:22" s="58" customFormat="1" ht="17.100000000000001" customHeight="1" x14ac:dyDescent="0.2">
      <c r="B4" s="104" t="s">
        <v>2136</v>
      </c>
      <c r="C4" s="97" t="s">
        <v>2271</v>
      </c>
      <c r="D4" s="85">
        <f t="array" ref="D4">SUM((('Rote Liste'!R_BC_Type="S")+('Rote Liste'!R_BC_Type="M")+('Rote Liste'!R_BC_Type="O")+('Rote Liste'!R_BC_Type="K")+('Rote Liste'!R_BC_Type="T"))*('Rote Liste'!R_D_Neo="")*('Rote Liste'!R_A_Kat&lt;&gt;"♦")*('Rote Liste'!R_A_Kat&lt;&gt;"")*('Rote Liste'!R_E_BeAkt="es"))</f>
        <v>174</v>
      </c>
      <c r="E4" s="85"/>
      <c r="F4" s="107">
        <f>IF('Auswertung der Kategorien'!$D$9&lt;&gt;0,$D$4/'Auswertung der Kategorien'!$D$9,0)</f>
        <v>0.13394919168591224</v>
      </c>
      <c r="G4" s="108"/>
      <c r="I4" s="104" t="s">
        <v>2136</v>
      </c>
      <c r="J4" s="97" t="s">
        <v>2271</v>
      </c>
      <c r="K4" s="85">
        <f t="array" ref="K4">SUM((('Rote Liste'!R_BC_Type="S")+('Rote Liste'!R_BC_Type="I")+('Rote Liste'!R_BC_Type="O")+('Rote Liste'!R_BC_Type="K")+('Rote Liste'!R_BC_Type="F"))*('Rote Liste'!R_D_Neo="")*('Rote Liste'!R_A_Kat&lt;&gt;"♦")*('Rote Liste'!R_A_Kat&lt;&gt;"")*('Rote Liste'!R_E_BeAkt="es"))</f>
        <v>187</v>
      </c>
      <c r="L4" s="85"/>
      <c r="M4" s="107">
        <f>IF('Auswertung der Kategorien'!$K$9&lt;&gt;0,$K$4/'Auswertung der Kategorien'!$K$9,0)</f>
        <v>0.13453237410071942</v>
      </c>
      <c r="N4" s="108"/>
      <c r="P4" s="104" t="s">
        <v>2136</v>
      </c>
      <c r="Q4" s="97" t="s">
        <v>2271</v>
      </c>
      <c r="R4" s="85">
        <f t="array" ref="R4">SUM((('Rote Liste'!R_BC_Type="S")+('Rote Liste'!R_BC_Type="M")+('Rote Liste'!R_BC_Type="O")+('Rote Liste'!R_BC_Type="A"))*('Rote Liste'!R_D_Neo="")*('Rote Liste'!R_A_Kat&lt;&gt;"♦")*('Rote Liste'!R_A_Kat&lt;&gt;"")*('Rote Liste'!R_E_BeAkt="es"))</f>
        <v>174</v>
      </c>
      <c r="S4" s="85"/>
      <c r="T4" s="107">
        <f>IF('Auswertung der Kategorien'!$R$9&lt;&gt;0,$R$4/'Auswertung der Kategorien'!$R$9,0)</f>
        <v>0.13394919168591224</v>
      </c>
      <c r="U4" s="108"/>
    </row>
    <row r="5" spans="2:22" s="58" customFormat="1" ht="17.100000000000001" customHeight="1" x14ac:dyDescent="0.2">
      <c r="B5" s="132" t="s">
        <v>2137</v>
      </c>
      <c r="C5" s="140" t="s">
        <v>2272</v>
      </c>
      <c r="D5" s="134">
        <f t="array" ref="D5">SUM((('Rote Liste'!R_BC_Type="S")+('Rote Liste'!R_BC_Type="M")+('Rote Liste'!R_BC_Type="O")+('Rote Liste'!R_BC_Type="K")+('Rote Liste'!R_BC_Type="T"))*('Rote Liste'!R_D_Neo="")*('Rote Liste'!R_A_Kat&lt;&gt;"♦")*('Rote Liste'!R_A_Kat&lt;&gt;"")*('Rote Liste'!R_E_BeAkt="ss"))</f>
        <v>189</v>
      </c>
      <c r="E5" s="134"/>
      <c r="F5" s="135">
        <f>IF('Auswertung der Kategorien'!$D$9&lt;&gt;0,$D$5/'Auswertung der Kategorien'!$D$9,0)</f>
        <v>0.14549653579676675</v>
      </c>
      <c r="G5" s="136"/>
      <c r="I5" s="132" t="s">
        <v>2137</v>
      </c>
      <c r="J5" s="140" t="s">
        <v>2272</v>
      </c>
      <c r="K5" s="134">
        <f t="array" ref="K5">SUM((('Rote Liste'!R_BC_Type="S")+('Rote Liste'!R_BC_Type="I")+('Rote Liste'!R_BC_Type="O")+('Rote Liste'!R_BC_Type="K")+('Rote Liste'!R_BC_Type="F"))*('Rote Liste'!R_D_Neo="")*('Rote Liste'!R_A_Kat&lt;&gt;"♦")*('Rote Liste'!R_A_Kat&lt;&gt;"")*('Rote Liste'!R_E_BeAkt="ss"))</f>
        <v>205</v>
      </c>
      <c r="L5" s="134"/>
      <c r="M5" s="135">
        <f>IF('Auswertung der Kategorien'!$K$9&lt;&gt;0,$K$5/'Auswertung der Kategorien'!$K$9,0)</f>
        <v>0.14748201438848921</v>
      </c>
      <c r="N5" s="136"/>
      <c r="P5" s="132" t="s">
        <v>2137</v>
      </c>
      <c r="Q5" s="140" t="s">
        <v>2272</v>
      </c>
      <c r="R5" s="134">
        <f t="array" ref="R5">SUM((('Rote Liste'!R_BC_Type="S")+('Rote Liste'!R_BC_Type="M")+('Rote Liste'!R_BC_Type="O")+('Rote Liste'!R_BC_Type="A"))*('Rote Liste'!R_D_Neo="")*('Rote Liste'!R_A_Kat&lt;&gt;"♦")*('Rote Liste'!R_A_Kat&lt;&gt;"")*('Rote Liste'!R_E_BeAkt="ss"))</f>
        <v>189</v>
      </c>
      <c r="S5" s="134"/>
      <c r="T5" s="135">
        <f>IF('Auswertung der Kategorien'!$R$9&lt;&gt;0,$R$5/'Auswertung der Kategorien'!$R$9,0)</f>
        <v>0.14549653579676675</v>
      </c>
      <c r="U5" s="136"/>
    </row>
    <row r="6" spans="2:22" s="58" customFormat="1" ht="17.100000000000001" customHeight="1" x14ac:dyDescent="0.2">
      <c r="B6" s="104" t="s">
        <v>2138</v>
      </c>
      <c r="C6" s="97" t="s">
        <v>2273</v>
      </c>
      <c r="D6" s="85">
        <f t="array" ref="D6">SUM((('Rote Liste'!R_BC_Type="S")+('Rote Liste'!R_BC_Type="M")+('Rote Liste'!R_BC_Type="O")+('Rote Liste'!R_BC_Type="K")+('Rote Liste'!R_BC_Type="T"))*('Rote Liste'!R_D_Neo="")*('Rote Liste'!R_A_Kat&lt;&gt;"♦")*('Rote Liste'!R_A_Kat&lt;&gt;"")*('Rote Liste'!R_E_BeAkt="s"))</f>
        <v>325</v>
      </c>
      <c r="E6" s="85"/>
      <c r="F6" s="107">
        <f>IF('Auswertung der Kategorien'!$D$9&lt;&gt;0,$D$6/'Auswertung der Kategorien'!$D$9,0)</f>
        <v>0.2501924557351809</v>
      </c>
      <c r="G6" s="108"/>
      <c r="I6" s="104" t="s">
        <v>2138</v>
      </c>
      <c r="J6" s="97" t="s">
        <v>2273</v>
      </c>
      <c r="K6" s="85">
        <f t="array" ref="K6">SUM((('Rote Liste'!R_BC_Type="S")+('Rote Liste'!R_BC_Type="I")+('Rote Liste'!R_BC_Type="O")+('Rote Liste'!R_BC_Type="K")+('Rote Liste'!R_BC_Type="F"))*('Rote Liste'!R_D_Neo="")*('Rote Liste'!R_A_Kat&lt;&gt;"♦")*('Rote Liste'!R_A_Kat&lt;&gt;"")*('Rote Liste'!R_E_BeAkt="s"))</f>
        <v>347</v>
      </c>
      <c r="L6" s="85"/>
      <c r="M6" s="107">
        <f>IF('Auswertung der Kategorien'!$K$9&lt;&gt;0,$K$6/'Auswertung der Kategorien'!$K$9,0)</f>
        <v>0.24964028776978417</v>
      </c>
      <c r="N6" s="108"/>
      <c r="P6" s="104" t="s">
        <v>2138</v>
      </c>
      <c r="Q6" s="97" t="s">
        <v>2273</v>
      </c>
      <c r="R6" s="85">
        <f t="array" ref="R6">SUM((('Rote Liste'!R_BC_Type="S")+('Rote Liste'!R_BC_Type="M")+('Rote Liste'!R_BC_Type="O")+('Rote Liste'!R_BC_Type="A"))*('Rote Liste'!R_D_Neo="")*('Rote Liste'!R_A_Kat&lt;&gt;"♦")*('Rote Liste'!R_A_Kat&lt;&gt;"")*('Rote Liste'!R_E_BeAkt="s"))</f>
        <v>325</v>
      </c>
      <c r="S6" s="85"/>
      <c r="T6" s="107">
        <f>IF('Auswertung der Kategorien'!$R$9&lt;&gt;0,$R$6/'Auswertung der Kategorien'!$R$9,0)</f>
        <v>0.2501924557351809</v>
      </c>
      <c r="U6" s="108"/>
    </row>
    <row r="7" spans="2:22" s="58" customFormat="1" ht="17.100000000000001" customHeight="1" x14ac:dyDescent="0.2">
      <c r="B7" s="132" t="s">
        <v>2139</v>
      </c>
      <c r="C7" s="140" t="s">
        <v>2274</v>
      </c>
      <c r="D7" s="134">
        <f t="array" ref="D7">SUM((('Rote Liste'!R_BC_Type="S")+('Rote Liste'!R_BC_Type="M")+('Rote Liste'!R_BC_Type="O")+('Rote Liste'!R_BC_Type="K")+('Rote Liste'!R_BC_Type="T"))*('Rote Liste'!R_D_Neo="")*('Rote Liste'!R_A_Kat&lt;&gt;"♦")*('Rote Liste'!R_A_Kat&lt;&gt;"")*('Rote Liste'!R_E_BeAkt="mh"))</f>
        <v>170</v>
      </c>
      <c r="E7" s="134"/>
      <c r="F7" s="135">
        <f>IF('Auswertung der Kategorien'!$D$9&lt;&gt;0,$D$7/'Auswertung der Kategorien'!$D$9,0)</f>
        <v>0.1308698999230177</v>
      </c>
      <c r="G7" s="136"/>
      <c r="I7" s="132" t="s">
        <v>2139</v>
      </c>
      <c r="J7" s="140" t="s">
        <v>2274</v>
      </c>
      <c r="K7" s="134">
        <f t="array" ref="K7">SUM((('Rote Liste'!R_BC_Type="S")+('Rote Liste'!R_BC_Type="I")+('Rote Liste'!R_BC_Type="O")+('Rote Liste'!R_BC_Type="K")+('Rote Liste'!R_BC_Type="F"))*('Rote Liste'!R_D_Neo="")*('Rote Liste'!R_A_Kat&lt;&gt;"♦")*('Rote Liste'!R_A_Kat&lt;&gt;"")*('Rote Liste'!R_E_BeAkt="mh"))</f>
        <v>184</v>
      </c>
      <c r="L7" s="134"/>
      <c r="M7" s="135">
        <f>IF('Auswertung der Kategorien'!$K$9&lt;&gt;0,$K$7/'Auswertung der Kategorien'!$K$9,0)</f>
        <v>0.13237410071942446</v>
      </c>
      <c r="N7" s="136"/>
      <c r="P7" s="132" t="s">
        <v>2139</v>
      </c>
      <c r="Q7" s="140" t="s">
        <v>2274</v>
      </c>
      <c r="R7" s="134">
        <f t="array" ref="R7">SUM((('Rote Liste'!R_BC_Type="S")+('Rote Liste'!R_BC_Type="M")+('Rote Liste'!R_BC_Type="O")+('Rote Liste'!R_BC_Type="A"))*('Rote Liste'!R_D_Neo="")*('Rote Liste'!R_A_Kat&lt;&gt;"♦")*('Rote Liste'!R_A_Kat&lt;&gt;"")*('Rote Liste'!R_E_BeAkt="mh"))</f>
        <v>170</v>
      </c>
      <c r="S7" s="134"/>
      <c r="T7" s="135">
        <f>IF('Auswertung der Kategorien'!$R$9&lt;&gt;0,$R$7/'Auswertung der Kategorien'!$R$9,0)</f>
        <v>0.1308698999230177</v>
      </c>
      <c r="U7" s="136"/>
    </row>
    <row r="8" spans="2:22" s="58" customFormat="1" ht="17.100000000000001" customHeight="1" x14ac:dyDescent="0.2">
      <c r="B8" s="104" t="s">
        <v>2140</v>
      </c>
      <c r="C8" s="97" t="s">
        <v>2275</v>
      </c>
      <c r="D8" s="85">
        <f t="array" ref="D8">SUM((('Rote Liste'!R_BC_Type="S")+('Rote Liste'!R_BC_Type="M")+('Rote Liste'!R_BC_Type="O")+('Rote Liste'!R_BC_Type="K")+('Rote Liste'!R_BC_Type="T"))*('Rote Liste'!R_D_Neo="")*('Rote Liste'!R_A_Kat&lt;&gt;"♦")*('Rote Liste'!R_A_Kat&lt;&gt;"")*('Rote Liste'!R_E_BeAkt="h"))</f>
        <v>19</v>
      </c>
      <c r="E8" s="85"/>
      <c r="F8" s="107">
        <f>IF('Auswertung der Kategorien'!$D$9&lt;&gt;0,$D$8/'Auswertung der Kategorien'!$D$9,0)</f>
        <v>1.4626635873749037E-2</v>
      </c>
      <c r="G8" s="108"/>
      <c r="I8" s="104" t="s">
        <v>2140</v>
      </c>
      <c r="J8" s="97" t="s">
        <v>2275</v>
      </c>
      <c r="K8" s="85">
        <f t="array" ref="K8">SUM((('Rote Liste'!R_BC_Type="S")+('Rote Liste'!R_BC_Type="I")+('Rote Liste'!R_BC_Type="O")+('Rote Liste'!R_BC_Type="K")+('Rote Liste'!R_BC_Type="F"))*('Rote Liste'!R_D_Neo="")*('Rote Liste'!R_A_Kat&lt;&gt;"♦")*('Rote Liste'!R_A_Kat&lt;&gt;"")*('Rote Liste'!R_E_BeAkt="h"))</f>
        <v>21</v>
      </c>
      <c r="L8" s="85"/>
      <c r="M8" s="107">
        <f>IF('Auswertung der Kategorien'!$K$9&lt;&gt;0,$K$8/'Auswertung der Kategorien'!$K$9,0)</f>
        <v>1.5107913669064749E-2</v>
      </c>
      <c r="N8" s="108"/>
      <c r="P8" s="104" t="s">
        <v>2140</v>
      </c>
      <c r="Q8" s="97" t="s">
        <v>2275</v>
      </c>
      <c r="R8" s="85">
        <f t="array" ref="R8">SUM((('Rote Liste'!R_BC_Type="S")+('Rote Liste'!R_BC_Type="M")+('Rote Liste'!R_BC_Type="O")+('Rote Liste'!R_BC_Type="A"))*('Rote Liste'!R_D_Neo="")*('Rote Liste'!R_A_Kat&lt;&gt;"♦")*('Rote Liste'!R_A_Kat&lt;&gt;"")*('Rote Liste'!R_E_BeAkt="h"))</f>
        <v>19</v>
      </c>
      <c r="S8" s="85"/>
      <c r="T8" s="107">
        <f>IF('Auswertung der Kategorien'!$R$9&lt;&gt;0,$R$8/'Auswertung der Kategorien'!$R$9,0)</f>
        <v>1.4626635873749037E-2</v>
      </c>
      <c r="U8" s="108"/>
    </row>
    <row r="9" spans="2:22" s="58" customFormat="1" ht="17.100000000000001" customHeight="1" x14ac:dyDescent="0.2">
      <c r="B9" s="132" t="s">
        <v>2141</v>
      </c>
      <c r="C9" s="140" t="s">
        <v>2276</v>
      </c>
      <c r="D9" s="134">
        <f t="array" ref="D9">SUM((('Rote Liste'!R_BC_Type="S")+('Rote Liste'!R_BC_Type="M")+('Rote Liste'!R_BC_Type="O")+('Rote Liste'!R_BC_Type="K")+('Rote Liste'!R_BC_Type="T"))*('Rote Liste'!R_D_Neo="")*('Rote Liste'!R_A_Kat&lt;&gt;"♦")*('Rote Liste'!R_A_Kat&lt;&gt;"")*('Rote Liste'!R_E_BeAkt="sh"))</f>
        <v>292</v>
      </c>
      <c r="E9" s="134"/>
      <c r="F9" s="135">
        <f>IF('Auswertung der Kategorien'!$D$9&lt;&gt;0,$D$9/'Auswertung der Kategorien'!$D$9,0)</f>
        <v>0.22478829869130101</v>
      </c>
      <c r="G9" s="136"/>
      <c r="I9" s="132" t="s">
        <v>2141</v>
      </c>
      <c r="J9" s="140" t="s">
        <v>2276</v>
      </c>
      <c r="K9" s="134">
        <f t="array" ref="K9">SUM((('Rote Liste'!R_BC_Type="S")+('Rote Liste'!R_BC_Type="I")+('Rote Liste'!R_BC_Type="O")+('Rote Liste'!R_BC_Type="K")+('Rote Liste'!R_BC_Type="F"))*('Rote Liste'!R_D_Neo="")*('Rote Liste'!R_A_Kat&lt;&gt;"♦")*('Rote Liste'!R_A_Kat&lt;&gt;"")*('Rote Liste'!R_E_BeAkt="sh"))</f>
        <v>311</v>
      </c>
      <c r="L9" s="134"/>
      <c r="M9" s="135">
        <f>IF('Auswertung der Kategorien'!$K$9&lt;&gt;0,$K$9/'Auswertung der Kategorien'!$K$9,0)</f>
        <v>0.22374100719424461</v>
      </c>
      <c r="N9" s="136"/>
      <c r="P9" s="132" t="s">
        <v>2141</v>
      </c>
      <c r="Q9" s="140" t="s">
        <v>2276</v>
      </c>
      <c r="R9" s="134">
        <f t="array" ref="R9">SUM((('Rote Liste'!R_BC_Type="S")+('Rote Liste'!R_BC_Type="M")+('Rote Liste'!R_BC_Type="O")+('Rote Liste'!R_BC_Type="A"))*('Rote Liste'!R_D_Neo="")*('Rote Liste'!R_A_Kat&lt;&gt;"♦")*('Rote Liste'!R_A_Kat&lt;&gt;"")*('Rote Liste'!R_E_BeAkt="sh"))</f>
        <v>292</v>
      </c>
      <c r="S9" s="134"/>
      <c r="T9" s="135">
        <f>IF('Auswertung der Kategorien'!$R$9&lt;&gt;0,$R$9/'Auswertung der Kategorien'!$R$9,0)</f>
        <v>0.22478829869130101</v>
      </c>
      <c r="U9" s="136"/>
    </row>
    <row r="10" spans="2:22" s="58" customFormat="1" ht="17.100000000000001" customHeight="1" x14ac:dyDescent="0.2">
      <c r="B10" s="104" t="s">
        <v>2142</v>
      </c>
      <c r="C10" s="97" t="s">
        <v>2277</v>
      </c>
      <c r="D10" s="85">
        <f t="array" ref="D10">SUM((('Rote Liste'!R_BC_Type="S")+('Rote Liste'!R_BC_Type="M")+('Rote Liste'!R_BC_Type="O")+('Rote Liste'!R_BC_Type="K")+('Rote Liste'!R_BC_Type="T"))*('Rote Liste'!R_D_Neo="")*('Rote Liste'!R_A_Kat&lt;&gt;"♦")*('Rote Liste'!R_A_Kat&lt;&gt;"")*('Rote Liste'!R_E_BeAkt="?"))</f>
        <v>13</v>
      </c>
      <c r="E10" s="85"/>
      <c r="F10" s="107">
        <f>IF('Auswertung der Kategorien'!$D$9&lt;&gt;0,$D$10/'Auswertung der Kategorien'!$D$9,0)</f>
        <v>1.0007698229407237E-2</v>
      </c>
      <c r="G10" s="108"/>
      <c r="I10" s="104" t="s">
        <v>2142</v>
      </c>
      <c r="J10" s="97" t="s">
        <v>2277</v>
      </c>
      <c r="K10" s="85">
        <f t="array" ref="K10">SUM((('Rote Liste'!R_BC_Type="S")+('Rote Liste'!R_BC_Type="I")+('Rote Liste'!R_BC_Type="O")+('Rote Liste'!R_BC_Type="K")+('Rote Liste'!R_BC_Type="F"))*('Rote Liste'!R_D_Neo="")*('Rote Liste'!R_A_Kat&lt;&gt;"♦")*('Rote Liste'!R_A_Kat&lt;&gt;"")*('Rote Liste'!R_E_BeAkt="?"))</f>
        <v>17</v>
      </c>
      <c r="L10" s="85"/>
      <c r="M10" s="107">
        <f>IF('Auswertung der Kategorien'!$K$9&lt;&gt;0,$K$10/'Auswertung der Kategorien'!$K$9,0)</f>
        <v>1.2230215827338129E-2</v>
      </c>
      <c r="N10" s="108"/>
      <c r="P10" s="104" t="s">
        <v>2142</v>
      </c>
      <c r="Q10" s="97" t="s">
        <v>2277</v>
      </c>
      <c r="R10" s="85">
        <f t="array" ref="R10">SUM((('Rote Liste'!R_BC_Type="S")+('Rote Liste'!R_BC_Type="M")+('Rote Liste'!R_BC_Type="O")+('Rote Liste'!R_BC_Type="A"))*('Rote Liste'!R_D_Neo="")*('Rote Liste'!R_A_Kat&lt;&gt;"♦")*('Rote Liste'!R_A_Kat&lt;&gt;"")*('Rote Liste'!R_E_BeAkt="?"))</f>
        <v>13</v>
      </c>
      <c r="S10" s="85"/>
      <c r="T10" s="107">
        <f>IF('Auswertung der Kategorien'!$R$9&lt;&gt;0,$R$10/'Auswertung der Kategorien'!$R$9,0)</f>
        <v>1.0007698229407237E-2</v>
      </c>
      <c r="U10" s="108"/>
    </row>
    <row r="11" spans="2:22" s="58" customFormat="1" ht="22.5" customHeight="1" x14ac:dyDescent="0.2">
      <c r="B11" s="642" t="s">
        <v>2011</v>
      </c>
      <c r="C11" s="643"/>
      <c r="D11" s="634" t="s">
        <v>2257</v>
      </c>
      <c r="E11" s="634"/>
      <c r="F11" s="634" t="s">
        <v>2258</v>
      </c>
      <c r="G11" s="637"/>
      <c r="I11" s="642" t="s">
        <v>2011</v>
      </c>
      <c r="J11" s="643"/>
      <c r="K11" s="634" t="s">
        <v>2257</v>
      </c>
      <c r="L11" s="634"/>
      <c r="M11" s="634" t="s">
        <v>2258</v>
      </c>
      <c r="N11" s="637"/>
      <c r="P11" s="642" t="s">
        <v>2011</v>
      </c>
      <c r="Q11" s="643"/>
      <c r="R11" s="634" t="s">
        <v>2257</v>
      </c>
      <c r="S11" s="634"/>
      <c r="T11" s="634" t="s">
        <v>2258</v>
      </c>
      <c r="U11" s="637"/>
    </row>
    <row r="12" spans="2:22" s="58" customFormat="1" ht="17.100000000000001" customHeight="1" x14ac:dyDescent="0.2">
      <c r="B12" s="127" t="s">
        <v>2145</v>
      </c>
      <c r="C12" s="139" t="s">
        <v>2278</v>
      </c>
      <c r="D12" s="129">
        <f t="array" ref="D12">SUM((('Rote Liste'!R_BC_Type="S")+('Rote Liste'!R_BC_Type="M")+('Rote Liste'!R_BC_Type="O")+('Rote Liste'!R_BC_Type="K")+('Rote Liste'!R_BC_Type="T"))*('Rote Liste'!R_D_Neo="")*('Rote Liste'!R_A_Kat&lt;&gt;"♦")*('Rote Liste'!R_A_Kat&lt;&gt;"")*('Rote Liste'!R_F_BeLang="&lt;&lt;&lt;"))</f>
        <v>5</v>
      </c>
      <c r="E12" s="129"/>
      <c r="F12" s="130">
        <f>IF('Auswertung der Kategorien'!$D$9&lt;&gt;0,$D$12/'Auswertung der Kategorien'!$D$9,0)</f>
        <v>3.8491147036181679E-3</v>
      </c>
      <c r="G12" s="131"/>
      <c r="I12" s="127" t="s">
        <v>2145</v>
      </c>
      <c r="J12" s="139" t="s">
        <v>2278</v>
      </c>
      <c r="K12" s="129">
        <f t="array" ref="K12">SUM((('Rote Liste'!R_BC_Type="S")+('Rote Liste'!R_BC_Type="I")+('Rote Liste'!R_BC_Type="O")+('Rote Liste'!R_BC_Type="K")+('Rote Liste'!R_BC_Type="F"))*('Rote Liste'!R_D_Neo="")*('Rote Liste'!R_A_Kat&lt;&gt;"♦")*('Rote Liste'!R_A_Kat&lt;&gt;"")*('Rote Liste'!R_F_BeLang="&lt;&lt;&lt;"))</f>
        <v>5</v>
      </c>
      <c r="L12" s="129"/>
      <c r="M12" s="130">
        <f>IF('Auswertung der Kategorien'!$K$9&lt;&gt;0,$K$12/'Auswertung der Kategorien'!$K$9,0)</f>
        <v>3.5971223021582736E-3</v>
      </c>
      <c r="N12" s="131"/>
      <c r="P12" s="127" t="s">
        <v>2145</v>
      </c>
      <c r="Q12" s="139" t="s">
        <v>2278</v>
      </c>
      <c r="R12" s="129">
        <f t="array" ref="R12">SUM((('Rote Liste'!R_BC_Type="S")+('Rote Liste'!R_BC_Type="M")+('Rote Liste'!R_BC_Type="O")+('Rote Liste'!R_BC_Type="A"))*('Rote Liste'!R_D_Neo="")*('Rote Liste'!R_A_Kat&lt;&gt;"♦")*('Rote Liste'!R_A_Kat&lt;&gt;"")*('Rote Liste'!R_F_BeLang="&lt;&lt;&lt;"))</f>
        <v>5</v>
      </c>
      <c r="S12" s="129"/>
      <c r="T12" s="130">
        <f>IF('Auswertung der Kategorien'!$R$9&lt;&gt;0,$R$12/'Auswertung der Kategorien'!$R$9,0)</f>
        <v>3.8491147036181679E-3</v>
      </c>
      <c r="U12" s="131"/>
    </row>
    <row r="13" spans="2:22" s="58" customFormat="1" ht="17.100000000000001" customHeight="1" x14ac:dyDescent="0.2">
      <c r="B13" s="104" t="s">
        <v>2146</v>
      </c>
      <c r="C13" s="97" t="s">
        <v>2279</v>
      </c>
      <c r="D13" s="85">
        <f t="array" ref="D13">SUM((('Rote Liste'!R_BC_Type="S")+('Rote Liste'!R_BC_Type="M")+('Rote Liste'!R_BC_Type="O")+('Rote Liste'!R_BC_Type="K")+('Rote Liste'!R_BC_Type="T"))*('Rote Liste'!R_D_Neo="")*('Rote Liste'!R_A_Kat&lt;&gt;"♦")*('Rote Liste'!R_A_Kat&lt;&gt;"")*('Rote Liste'!R_F_BeLang="&lt;&lt;"))</f>
        <v>77</v>
      </c>
      <c r="E13" s="85"/>
      <c r="F13" s="107">
        <f>IF('Auswertung der Kategorien'!$D$9&lt;&gt;0,$D$13/'Auswertung der Kategorien'!$D$9,0)</f>
        <v>5.9276366435719784E-2</v>
      </c>
      <c r="G13" s="108"/>
      <c r="I13" s="104" t="s">
        <v>2146</v>
      </c>
      <c r="J13" s="97" t="s">
        <v>2279</v>
      </c>
      <c r="K13" s="85">
        <f t="array" ref="K13">SUM((('Rote Liste'!R_BC_Type="S")+('Rote Liste'!R_BC_Type="I")+('Rote Liste'!R_BC_Type="O")+('Rote Liste'!R_BC_Type="K")+('Rote Liste'!R_BC_Type="F"))*('Rote Liste'!R_D_Neo="")*('Rote Liste'!R_A_Kat&lt;&gt;"♦")*('Rote Liste'!R_A_Kat&lt;&gt;"")*('Rote Liste'!R_F_BeLang="&lt;&lt;"))</f>
        <v>79</v>
      </c>
      <c r="L13" s="85"/>
      <c r="M13" s="107">
        <f>IF('Auswertung der Kategorien'!$K$9&lt;&gt;0,$K$13/'Auswertung der Kategorien'!$K$9,0)</f>
        <v>5.6834532374100723E-2</v>
      </c>
      <c r="N13" s="108"/>
      <c r="P13" s="104" t="s">
        <v>2146</v>
      </c>
      <c r="Q13" s="97" t="s">
        <v>2279</v>
      </c>
      <c r="R13" s="85">
        <f t="array" ref="R13">SUM((('Rote Liste'!R_BC_Type="S")+('Rote Liste'!R_BC_Type="M")+('Rote Liste'!R_BC_Type="O")+('Rote Liste'!R_BC_Type="A"))*('Rote Liste'!R_D_Neo="")*('Rote Liste'!R_A_Kat&lt;&gt;"♦")*('Rote Liste'!R_A_Kat&lt;&gt;"")*('Rote Liste'!R_F_BeLang="&lt;&lt;"))</f>
        <v>77</v>
      </c>
      <c r="S13" s="85"/>
      <c r="T13" s="107">
        <f>IF('Auswertung der Kategorien'!$R$9&lt;&gt;0,$R$13/'Auswertung der Kategorien'!$R$9,0)</f>
        <v>5.9276366435719784E-2</v>
      </c>
      <c r="U13" s="108"/>
    </row>
    <row r="14" spans="2:22" s="58" customFormat="1" ht="17.100000000000001" customHeight="1" x14ac:dyDescent="0.2">
      <c r="B14" s="132" t="s">
        <v>2147</v>
      </c>
      <c r="C14" s="140" t="s">
        <v>2280</v>
      </c>
      <c r="D14" s="134">
        <f t="array" ref="D14">SUM((('Rote Liste'!R_BC_Type="S")+('Rote Liste'!R_BC_Type="M")+('Rote Liste'!R_BC_Type="O")+('Rote Liste'!R_BC_Type="K")+('Rote Liste'!R_BC_Type="T"))*('Rote Liste'!R_D_Neo="")*('Rote Liste'!R_A_Kat&lt;&gt;"♦")*('Rote Liste'!R_A_Kat&lt;&gt;"")*('Rote Liste'!R_F_BeLang="&lt;"))</f>
        <v>164</v>
      </c>
      <c r="E14" s="134"/>
      <c r="F14" s="135">
        <f>IF('Auswertung der Kategorien'!$D$9&lt;&gt;0,$D$14/'Auswertung der Kategorien'!$D$9,0)</f>
        <v>0.12625096227867591</v>
      </c>
      <c r="G14" s="136"/>
      <c r="I14" s="132" t="s">
        <v>2147</v>
      </c>
      <c r="J14" s="140" t="s">
        <v>2280</v>
      </c>
      <c r="K14" s="134">
        <f t="array" ref="K14">SUM((('Rote Liste'!R_BC_Type="S")+('Rote Liste'!R_BC_Type="I")+('Rote Liste'!R_BC_Type="O")+('Rote Liste'!R_BC_Type="K")+('Rote Liste'!R_BC_Type="F"))*('Rote Liste'!R_D_Neo="")*('Rote Liste'!R_A_Kat&lt;&gt;"♦")*('Rote Liste'!R_A_Kat&lt;&gt;"")*('Rote Liste'!R_F_BeLang="&lt;"))</f>
        <v>182</v>
      </c>
      <c r="L14" s="134"/>
      <c r="M14" s="135">
        <f>IF('Auswertung der Kategorien'!$K$9&lt;&gt;0,$K$14/'Auswertung der Kategorien'!$K$9,0)</f>
        <v>0.13093525179856116</v>
      </c>
      <c r="N14" s="136"/>
      <c r="P14" s="132" t="s">
        <v>2147</v>
      </c>
      <c r="Q14" s="140" t="s">
        <v>2280</v>
      </c>
      <c r="R14" s="134">
        <f t="array" ref="R14">SUM((('Rote Liste'!R_BC_Type="S")+('Rote Liste'!R_BC_Type="M")+('Rote Liste'!R_BC_Type="O")+('Rote Liste'!R_BC_Type="A"))*('Rote Liste'!R_D_Neo="")*('Rote Liste'!R_A_Kat&lt;&gt;"♦")*('Rote Liste'!R_A_Kat&lt;&gt;"")*('Rote Liste'!R_F_BeLang="&lt;"))</f>
        <v>164</v>
      </c>
      <c r="S14" s="134"/>
      <c r="T14" s="135">
        <f>IF('Auswertung der Kategorien'!$R$9&lt;&gt;0,$R$14/'Auswertung der Kategorien'!$R$9,0)</f>
        <v>0.12625096227867591</v>
      </c>
      <c r="U14" s="136"/>
    </row>
    <row r="15" spans="2:22" s="58" customFormat="1" ht="17.100000000000001" customHeight="1" x14ac:dyDescent="0.2">
      <c r="B15" s="104" t="s">
        <v>2148</v>
      </c>
      <c r="C15" s="97" t="s">
        <v>2281</v>
      </c>
      <c r="D15" s="85">
        <f t="array" ref="D15">SUM((('Rote Liste'!R_BC_Type="S")+('Rote Liste'!R_BC_Type="M")+('Rote Liste'!R_BC_Type="O")+('Rote Liste'!R_BC_Type="K")+('Rote Liste'!R_BC_Type="T"))*('Rote Liste'!R_D_Neo="")*('Rote Liste'!R_A_Kat&lt;&gt;"♦")*('Rote Liste'!R_A_Kat&lt;&gt;"")*('Rote Liste'!R_F_BeLang="(&lt;)"))</f>
        <v>11</v>
      </c>
      <c r="E15" s="85"/>
      <c r="F15" s="107">
        <f>IF('Auswertung der Kategorien'!$D$9&lt;&gt;0,$D$15/'Auswertung der Kategorien'!$D$9,0)</f>
        <v>8.4680523479599683E-3</v>
      </c>
      <c r="G15" s="108"/>
      <c r="I15" s="104" t="s">
        <v>2148</v>
      </c>
      <c r="J15" s="97" t="s">
        <v>2281</v>
      </c>
      <c r="K15" s="85">
        <f t="array" ref="K15">SUM((('Rote Liste'!R_BC_Type="S")+('Rote Liste'!R_BC_Type="I")+('Rote Liste'!R_BC_Type="O")+('Rote Liste'!R_BC_Type="K")+('Rote Liste'!R_BC_Type="F"))*('Rote Liste'!R_D_Neo="")*('Rote Liste'!R_A_Kat&lt;&gt;"♦")*('Rote Liste'!R_A_Kat&lt;&gt;"")*('Rote Liste'!R_F_BeLang="(&lt;)"))</f>
        <v>11</v>
      </c>
      <c r="L15" s="85"/>
      <c r="M15" s="107">
        <f>IF('Auswertung der Kategorien'!$K$9&lt;&gt;0,$K$15/'Auswertung der Kategorien'!$K$9,0)</f>
        <v>7.9136690647482015E-3</v>
      </c>
      <c r="N15" s="108"/>
      <c r="P15" s="104" t="s">
        <v>2148</v>
      </c>
      <c r="Q15" s="97" t="s">
        <v>2281</v>
      </c>
      <c r="R15" s="85">
        <f t="array" ref="R15">SUM((('Rote Liste'!R_BC_Type="S")+('Rote Liste'!R_BC_Type="M")+('Rote Liste'!R_BC_Type="O")+('Rote Liste'!R_BC_Type="A"))*('Rote Liste'!R_D_Neo="")*('Rote Liste'!R_A_Kat&lt;&gt;"♦")*('Rote Liste'!R_A_Kat&lt;&gt;"")*('Rote Liste'!R_F_BeLang="(&lt;)"))</f>
        <v>11</v>
      </c>
      <c r="S15" s="85"/>
      <c r="T15" s="107">
        <f>IF('Auswertung der Kategorien'!$R$9&lt;&gt;0,$R$15/'Auswertung der Kategorien'!$R$9,0)</f>
        <v>8.4680523479599683E-3</v>
      </c>
      <c r="U15" s="108"/>
    </row>
    <row r="16" spans="2:22" s="58" customFormat="1" ht="17.100000000000001" customHeight="1" x14ac:dyDescent="0.2">
      <c r="B16" s="132" t="s">
        <v>2149</v>
      </c>
      <c r="C16" s="140" t="s">
        <v>2282</v>
      </c>
      <c r="D16" s="134">
        <f t="array" ref="D16">SUM((('Rote Liste'!R_BC_Type="S")+('Rote Liste'!R_BC_Type="M")+('Rote Liste'!R_BC_Type="O")+('Rote Liste'!R_BC_Type="K")+('Rote Liste'!R_BC_Type="T"))*('Rote Liste'!R_D_Neo="")*('Rote Liste'!R_A_Kat&lt;&gt;"♦")*('Rote Liste'!R_A_Kat&lt;&gt;"")*('Rote Liste'!R_F_BeLang="="))</f>
        <v>887</v>
      </c>
      <c r="E16" s="134"/>
      <c r="F16" s="135">
        <f>IF('Auswertung der Kategorien'!$D$9&lt;&gt;0,$D$16/'Auswertung der Kategorien'!$D$9,0)</f>
        <v>0.68283294842186293</v>
      </c>
      <c r="G16" s="136"/>
      <c r="I16" s="132" t="s">
        <v>2149</v>
      </c>
      <c r="J16" s="140" t="s">
        <v>2282</v>
      </c>
      <c r="K16" s="134">
        <f t="array" ref="K16">SUM((('Rote Liste'!R_BC_Type="S")+('Rote Liste'!R_BC_Type="I")+('Rote Liste'!R_BC_Type="O")+('Rote Liste'!R_BC_Type="K")+('Rote Liste'!R_BC_Type="F"))*('Rote Liste'!R_D_Neo="")*('Rote Liste'!R_A_Kat&lt;&gt;"♦")*('Rote Liste'!R_A_Kat&lt;&gt;"")*('Rote Liste'!R_F_BeLang="="))</f>
        <v>947</v>
      </c>
      <c r="L16" s="134"/>
      <c r="M16" s="135">
        <f>IF('Auswertung der Kategorien'!$K$9&lt;&gt;0,$K$16/'Auswertung der Kategorien'!$K$9,0)</f>
        <v>0.68129496402877698</v>
      </c>
      <c r="N16" s="136"/>
      <c r="P16" s="132" t="s">
        <v>2149</v>
      </c>
      <c r="Q16" s="140" t="s">
        <v>2282</v>
      </c>
      <c r="R16" s="134">
        <f t="array" ref="R16">SUM((('Rote Liste'!R_BC_Type="S")+('Rote Liste'!R_BC_Type="M")+('Rote Liste'!R_BC_Type="O")+('Rote Liste'!R_BC_Type="A"))*('Rote Liste'!R_D_Neo="")*('Rote Liste'!R_A_Kat&lt;&gt;"♦")*('Rote Liste'!R_A_Kat&lt;&gt;"")*('Rote Liste'!R_F_BeLang="="))</f>
        <v>887</v>
      </c>
      <c r="S16" s="134"/>
      <c r="T16" s="135">
        <f>IF('Auswertung der Kategorien'!$R$9&lt;&gt;0,$R$16/'Auswertung der Kategorien'!$R$9,0)</f>
        <v>0.68283294842186293</v>
      </c>
      <c r="U16" s="136"/>
    </row>
    <row r="17" spans="2:21" s="58" customFormat="1" ht="17.100000000000001" customHeight="1" x14ac:dyDescent="0.2">
      <c r="B17" s="104" t="s">
        <v>2150</v>
      </c>
      <c r="C17" s="97" t="s">
        <v>2283</v>
      </c>
      <c r="D17" s="85">
        <f t="array" ref="D17">SUM((('Rote Liste'!R_BC_Type="S")+('Rote Liste'!R_BC_Type="M")+('Rote Liste'!R_BC_Type="O")+('Rote Liste'!R_BC_Type="K")+('Rote Liste'!R_BC_Type="T"))*('Rote Liste'!R_D_Neo="")*('Rote Liste'!R_A_Kat&lt;&gt;"♦")*('Rote Liste'!R_A_Kat&lt;&gt;"")*('Rote Liste'!R_F_BeLang="&gt;"))</f>
        <v>22</v>
      </c>
      <c r="E17" s="85"/>
      <c r="F17" s="107">
        <f>IF('Auswertung der Kategorien'!$D$9&lt;&gt;0,$D$17/'Auswertung der Kategorien'!$D$9,0)</f>
        <v>1.6936104695919937E-2</v>
      </c>
      <c r="G17" s="108"/>
      <c r="I17" s="104" t="s">
        <v>2150</v>
      </c>
      <c r="J17" s="97" t="s">
        <v>2283</v>
      </c>
      <c r="K17" s="85">
        <f t="array" ref="K17">SUM((('Rote Liste'!R_BC_Type="S")+('Rote Liste'!R_BC_Type="I")+('Rote Liste'!R_BC_Type="O")+('Rote Liste'!R_BC_Type="K")+('Rote Liste'!R_BC_Type="F"))*('Rote Liste'!R_D_Neo="")*('Rote Liste'!R_A_Kat&lt;&gt;"♦")*('Rote Liste'!R_A_Kat&lt;&gt;"")*('Rote Liste'!R_F_BeLang="&gt;"))</f>
        <v>26</v>
      </c>
      <c r="L17" s="85"/>
      <c r="M17" s="107">
        <f>IF('Auswertung der Kategorien'!$K$9&lt;&gt;0,$K$17/'Auswertung der Kategorien'!$K$9,0)</f>
        <v>1.870503597122302E-2</v>
      </c>
      <c r="N17" s="108"/>
      <c r="P17" s="104" t="s">
        <v>2150</v>
      </c>
      <c r="Q17" s="97" t="s">
        <v>2283</v>
      </c>
      <c r="R17" s="85">
        <f t="array" ref="R17">SUM((('Rote Liste'!R_BC_Type="S")+('Rote Liste'!R_BC_Type="M")+('Rote Liste'!R_BC_Type="O")+('Rote Liste'!R_BC_Type="A"))*('Rote Liste'!R_D_Neo="")*('Rote Liste'!R_A_Kat&lt;&gt;"♦")*('Rote Liste'!R_A_Kat&lt;&gt;"")*('Rote Liste'!R_F_BeLang="&gt;"))</f>
        <v>22</v>
      </c>
      <c r="S17" s="85"/>
      <c r="T17" s="107">
        <f>IF('Auswertung der Kategorien'!$R$9&lt;&gt;0,$R$17/'Auswertung der Kategorien'!$R$9,0)</f>
        <v>1.6936104695919937E-2</v>
      </c>
      <c r="U17" s="108"/>
    </row>
    <row r="18" spans="2:21" s="58" customFormat="1" ht="17.100000000000001" customHeight="1" x14ac:dyDescent="0.2">
      <c r="B18" s="132" t="s">
        <v>2142</v>
      </c>
      <c r="C18" s="140" t="s">
        <v>2284</v>
      </c>
      <c r="D18" s="134">
        <f t="array" ref="D18">SUM((('Rote Liste'!R_BC_Type="S")+('Rote Liste'!R_BC_Type="M")+('Rote Liste'!R_BC_Type="O")+('Rote Liste'!R_BC_Type="K")+('Rote Liste'!R_BC_Type="T"))*('Rote Liste'!R_D_Neo="")*('Rote Liste'!R_A_Kat&lt;&gt;"♦")*('Rote Liste'!R_A_Kat&lt;&gt;"")*('Rote Liste'!R_F_BeLang="?"))</f>
        <v>16</v>
      </c>
      <c r="E18" s="134"/>
      <c r="F18" s="135">
        <f>IF('Auswertung der Kategorien'!$D$9&lt;&gt;0,$D$18/'Auswertung der Kategorien'!$D$9,0)</f>
        <v>1.2317167051578136E-2</v>
      </c>
      <c r="G18" s="136"/>
      <c r="I18" s="132" t="s">
        <v>2142</v>
      </c>
      <c r="J18" s="140" t="s">
        <v>2284</v>
      </c>
      <c r="K18" s="134">
        <f t="array" ref="K18">SUM((('Rote Liste'!R_BC_Type="S")+('Rote Liste'!R_BC_Type="I")+('Rote Liste'!R_BC_Type="O")+('Rote Liste'!R_BC_Type="K")+('Rote Liste'!R_BC_Type="F"))*('Rote Liste'!R_D_Neo="")*('Rote Liste'!R_A_Kat&lt;&gt;"♦")*('Rote Liste'!R_A_Kat&lt;&gt;"")*('Rote Liste'!R_F_BeLang="?"))</f>
        <v>22</v>
      </c>
      <c r="L18" s="134"/>
      <c r="M18" s="135">
        <f>IF('Auswertung der Kategorien'!$K$9&lt;&gt;0,$K$18/'Auswertung der Kategorien'!$K$9,0)</f>
        <v>1.5827338129496403E-2</v>
      </c>
      <c r="N18" s="136"/>
      <c r="P18" s="132" t="s">
        <v>2142</v>
      </c>
      <c r="Q18" s="140" t="s">
        <v>2284</v>
      </c>
      <c r="R18" s="134">
        <f t="array" ref="R18">SUM((('Rote Liste'!R_BC_Type="S")+('Rote Liste'!R_BC_Type="M")+('Rote Liste'!R_BC_Type="O")+('Rote Liste'!R_BC_Type="A"))*('Rote Liste'!R_D_Neo="")*('Rote Liste'!R_A_Kat&lt;&gt;"♦")*('Rote Liste'!R_A_Kat&lt;&gt;"")*('Rote Liste'!R_F_BeLang="?"))</f>
        <v>16</v>
      </c>
      <c r="S18" s="134"/>
      <c r="T18" s="135">
        <f>IF('Auswertung der Kategorien'!$R$9&lt;&gt;0,$R$18/'Auswertung der Kategorien'!$R$9,0)</f>
        <v>1.2317167051578136E-2</v>
      </c>
      <c r="U18" s="136"/>
    </row>
    <row r="19" spans="2:21" s="56" customFormat="1" ht="17.100000000000001" customHeight="1" x14ac:dyDescent="0.2">
      <c r="B19" s="226" t="s">
        <v>2025</v>
      </c>
      <c r="C19" s="97" t="s">
        <v>2026</v>
      </c>
      <c r="D19" s="85">
        <f>$D$3</f>
        <v>117</v>
      </c>
      <c r="E19" s="85"/>
      <c r="F19" s="107">
        <f>IF('Auswertung der Kategorien'!$D$9&lt;&gt;0,$D$19/'Auswertung der Kategorien'!$D$9,0)</f>
        <v>9.0069284064665134E-2</v>
      </c>
      <c r="G19" s="108"/>
      <c r="I19" s="226" t="s">
        <v>2025</v>
      </c>
      <c r="J19" s="97" t="s">
        <v>2026</v>
      </c>
      <c r="K19" s="85">
        <f>$K$3</f>
        <v>118</v>
      </c>
      <c r="L19" s="85"/>
      <c r="M19" s="107">
        <f>IF('Auswertung der Kategorien'!$K$9&lt;&gt;0,$K$19/'Auswertung der Kategorien'!$K$9,0)</f>
        <v>8.4892086330935257E-2</v>
      </c>
      <c r="N19" s="108"/>
      <c r="P19" s="226" t="s">
        <v>2025</v>
      </c>
      <c r="Q19" s="97" t="s">
        <v>2026</v>
      </c>
      <c r="R19" s="85">
        <f>$R$3</f>
        <v>117</v>
      </c>
      <c r="S19" s="85"/>
      <c r="T19" s="107">
        <f>IF('Auswertung der Kategorien'!$R$9&lt;&gt;0,$R$19/'Auswertung der Kategorien'!$R$9,0)</f>
        <v>9.0069284064665134E-2</v>
      </c>
      <c r="U19" s="108"/>
    </row>
    <row r="20" spans="2:21" s="58" customFormat="1" ht="22.5" customHeight="1" x14ac:dyDescent="0.2">
      <c r="B20" s="642" t="s">
        <v>2012</v>
      </c>
      <c r="C20" s="643"/>
      <c r="D20" s="634" t="s">
        <v>2257</v>
      </c>
      <c r="E20" s="634"/>
      <c r="F20" s="634" t="s">
        <v>2258</v>
      </c>
      <c r="G20" s="637"/>
      <c r="I20" s="642" t="s">
        <v>2014</v>
      </c>
      <c r="J20" s="643"/>
      <c r="K20" s="634" t="s">
        <v>2257</v>
      </c>
      <c r="L20" s="634"/>
      <c r="M20" s="634" t="s">
        <v>2258</v>
      </c>
      <c r="N20" s="637"/>
      <c r="P20" s="642" t="s">
        <v>2014</v>
      </c>
      <c r="Q20" s="643"/>
      <c r="R20" s="634" t="s">
        <v>2257</v>
      </c>
      <c r="S20" s="634"/>
      <c r="T20" s="634" t="s">
        <v>2258</v>
      </c>
      <c r="U20" s="637"/>
    </row>
    <row r="21" spans="2:21" s="58" customFormat="1" ht="17.100000000000001" customHeight="1" x14ac:dyDescent="0.2">
      <c r="B21" s="127" t="s">
        <v>2285</v>
      </c>
      <c r="C21" s="139" t="s">
        <v>2286</v>
      </c>
      <c r="D21" s="129">
        <f t="array" ref="D21">SUM((('Rote Liste'!R_BC_Type="S")+('Rote Liste'!R_BC_Type="M")+('Rote Liste'!R_BC_Type="O")+('Rote Liste'!R_BC_Type="K")+('Rote Liste'!R_BC_Type="T"))*('Rote Liste'!R_D_Neo="")*('Rote Liste'!R_A_Kat&lt;&gt;"♦")*('Rote Liste'!R_A_Kat&lt;&gt;"")*('Rote Liste'!R_G_BeKurz="vvv"))</f>
        <v>0</v>
      </c>
      <c r="E21" s="129"/>
      <c r="F21" s="130">
        <f>IF('Auswertung der Kategorien'!$D$9&lt;&gt;0,$D$21/'Auswertung der Kategorien'!$D$9,0)</f>
        <v>0</v>
      </c>
      <c r="G21" s="131"/>
      <c r="I21" s="127" t="s">
        <v>2285</v>
      </c>
      <c r="J21" s="139" t="s">
        <v>2286</v>
      </c>
      <c r="K21" s="129">
        <f t="array" ref="K21">SUM((('Rote Liste'!R_BC_Type="S")+('Rote Liste'!R_BC_Type="I")+('Rote Liste'!R_BC_Type="O")+('Rote Liste'!R_BC_Type="K")+('Rote Liste'!R_BC_Type="F"))*('Rote Liste'!R_D_Neo="")*('Rote Liste'!R_A_Kat&lt;&gt;"♦")*('Rote Liste'!R_A_Kat&lt;&gt;"")*('Rote Liste'!R_G_BeKurz="vvv"))</f>
        <v>0</v>
      </c>
      <c r="L21" s="129"/>
      <c r="M21" s="130">
        <f>IF('Auswertung der Kategorien'!$K$9&lt;&gt;0,$K$21/'Auswertung der Kategorien'!$K$9,0)</f>
        <v>0</v>
      </c>
      <c r="N21" s="131"/>
      <c r="P21" s="127" t="s">
        <v>2285</v>
      </c>
      <c r="Q21" s="139" t="s">
        <v>2286</v>
      </c>
      <c r="R21" s="129">
        <f t="array" ref="R21">SUM((('Rote Liste'!R_BC_Type="S")+('Rote Liste'!R_BC_Type="M")+('Rote Liste'!R_BC_Type="O")+('Rote Liste'!R_BC_Type="A"))*('Rote Liste'!R_D_Neo="")*('Rote Liste'!R_A_Kat&lt;&gt;"♦")*('Rote Liste'!R_A_Kat&lt;&gt;"")*('Rote Liste'!R_G_BeKurz="vvv"))</f>
        <v>0</v>
      </c>
      <c r="S21" s="129"/>
      <c r="T21" s="130">
        <f>IF('Auswertung der Kategorien'!$R$9&lt;&gt;0,$R$21/'Auswertung der Kategorien'!$R$9,0)</f>
        <v>0</v>
      </c>
      <c r="U21" s="131"/>
    </row>
    <row r="22" spans="2:21" s="58" customFormat="1" ht="17.100000000000001" customHeight="1" x14ac:dyDescent="0.2">
      <c r="B22" s="104" t="s">
        <v>2287</v>
      </c>
      <c r="C22" s="97" t="s">
        <v>2288</v>
      </c>
      <c r="D22" s="85">
        <f t="array" ref="D22">SUM((('Rote Liste'!R_BC_Type="S")+('Rote Liste'!R_BC_Type="M")+('Rote Liste'!R_BC_Type="O")+('Rote Liste'!R_BC_Type="K")+('Rote Liste'!R_BC_Type="T"))*('Rote Liste'!R_D_Neo="")*('Rote Liste'!R_A_Kat&lt;&gt;"♦")*('Rote Liste'!R_A_Kat&lt;&gt;"")*('Rote Liste'!R_G_BeKurz="vv"))</f>
        <v>56</v>
      </c>
      <c r="E22" s="85"/>
      <c r="F22" s="107">
        <f>IF('Auswertung der Kategorien'!$D$9&lt;&gt;0,$D$22/'Auswertung der Kategorien'!$D$9,0)</f>
        <v>4.3110084680523478E-2</v>
      </c>
      <c r="G22" s="108"/>
      <c r="I22" s="104" t="s">
        <v>2287</v>
      </c>
      <c r="J22" s="97" t="s">
        <v>2288</v>
      </c>
      <c r="K22" s="85">
        <f t="array" ref="K22">SUM((('Rote Liste'!R_BC_Type="S")+('Rote Liste'!R_BC_Type="I")+('Rote Liste'!R_BC_Type="O")+('Rote Liste'!R_BC_Type="K")+('Rote Liste'!R_BC_Type="F"))*('Rote Liste'!R_D_Neo="")*('Rote Liste'!R_A_Kat&lt;&gt;"♦")*('Rote Liste'!R_A_Kat&lt;&gt;"")*('Rote Liste'!R_G_BeKurz="vv"))</f>
        <v>62</v>
      </c>
      <c r="L22" s="85"/>
      <c r="M22" s="107">
        <f>IF('Auswertung der Kategorien'!$K$9&lt;&gt;0,$K$22/'Auswertung der Kategorien'!$K$9,0)</f>
        <v>4.4604316546762592E-2</v>
      </c>
      <c r="N22" s="108"/>
      <c r="P22" s="104" t="s">
        <v>2287</v>
      </c>
      <c r="Q22" s="97" t="s">
        <v>2288</v>
      </c>
      <c r="R22" s="85">
        <f t="array" ref="R22">SUM((('Rote Liste'!R_BC_Type="S")+('Rote Liste'!R_BC_Type="M")+('Rote Liste'!R_BC_Type="O")+('Rote Liste'!R_BC_Type="A"))*('Rote Liste'!R_D_Neo="")*('Rote Liste'!R_A_Kat&lt;&gt;"♦")*('Rote Liste'!R_A_Kat&lt;&gt;"")*('Rote Liste'!R_G_BeKurz="vv"))</f>
        <v>56</v>
      </c>
      <c r="S22" s="85"/>
      <c r="T22" s="107">
        <f>IF('Auswertung der Kategorien'!$R$9&lt;&gt;0,$R$22/'Auswertung der Kategorien'!$R$9,0)</f>
        <v>4.3110084680523478E-2</v>
      </c>
      <c r="U22" s="108"/>
    </row>
    <row r="23" spans="2:21" s="58" customFormat="1" ht="17.100000000000001" customHeight="1" x14ac:dyDescent="0.2">
      <c r="B23" s="132" t="s">
        <v>2289</v>
      </c>
      <c r="C23" s="140" t="s">
        <v>2290</v>
      </c>
      <c r="D23" s="134">
        <f t="array" ref="D23">SUM((('Rote Liste'!R_BC_Type="S")+('Rote Liste'!R_BC_Type="M")+('Rote Liste'!R_BC_Type="O")+('Rote Liste'!R_BC_Type="K")+('Rote Liste'!R_BC_Type="T"))*('Rote Liste'!R_D_Neo="")*('Rote Liste'!R_A_Kat&lt;&gt;"♦")*('Rote Liste'!R_A_Kat&lt;&gt;"")*('Rote Liste'!R_G_BeKurz="(v)"))</f>
        <v>278</v>
      </c>
      <c r="E23" s="134"/>
      <c r="F23" s="135">
        <f>IF('Auswertung der Kategorien'!$D$9&lt;&gt;0,$D$23/'Auswertung der Kategorien'!$D$9,0)</f>
        <v>0.21401077752117012</v>
      </c>
      <c r="G23" s="136"/>
      <c r="I23" s="132" t="s">
        <v>2289</v>
      </c>
      <c r="J23" s="140" t="s">
        <v>2290</v>
      </c>
      <c r="K23" s="134">
        <f t="array" ref="K23">SUM((('Rote Liste'!R_BC_Type="S")+('Rote Liste'!R_BC_Type="I")+('Rote Liste'!R_BC_Type="O")+('Rote Liste'!R_BC_Type="K")+('Rote Liste'!R_BC_Type="F"))*('Rote Liste'!R_D_Neo="")*('Rote Liste'!R_A_Kat&lt;&gt;"♦")*('Rote Liste'!R_A_Kat&lt;&gt;"")*('Rote Liste'!R_G_BeKurz="(v)"))</f>
        <v>298</v>
      </c>
      <c r="L23" s="134"/>
      <c r="M23" s="135">
        <f>IF('Auswertung der Kategorien'!$K$9&lt;&gt;0,$K$23/'Auswertung der Kategorien'!$K$9,0)</f>
        <v>0.2143884892086331</v>
      </c>
      <c r="N23" s="136"/>
      <c r="P23" s="132" t="s">
        <v>2289</v>
      </c>
      <c r="Q23" s="140" t="s">
        <v>2290</v>
      </c>
      <c r="R23" s="134">
        <f t="array" ref="R23">SUM((('Rote Liste'!R_BC_Type="S")+('Rote Liste'!R_BC_Type="M")+('Rote Liste'!R_BC_Type="O")+('Rote Liste'!R_BC_Type="A"))*('Rote Liste'!R_D_Neo="")*('Rote Liste'!R_A_Kat&lt;&gt;"♦")*('Rote Liste'!R_A_Kat&lt;&gt;"")*('Rote Liste'!R_G_BeKurz="(v)"))</f>
        <v>278</v>
      </c>
      <c r="S23" s="134"/>
      <c r="T23" s="135">
        <f>IF('Auswertung der Kategorien'!$R$9&lt;&gt;0,$R$23/'Auswertung der Kategorien'!$R$9,0)</f>
        <v>0.21401077752117012</v>
      </c>
      <c r="U23" s="136"/>
    </row>
    <row r="24" spans="2:21" s="58" customFormat="1" ht="17.100000000000001" customHeight="1" x14ac:dyDescent="0.2">
      <c r="B24" s="104" t="s">
        <v>2149</v>
      </c>
      <c r="C24" s="97" t="s">
        <v>2282</v>
      </c>
      <c r="D24" s="85">
        <f t="array" ref="D24">SUM((('Rote Liste'!R_BC_Type="S")+('Rote Liste'!R_BC_Type="M")+('Rote Liste'!R_BC_Type="O")+('Rote Liste'!R_BC_Type="K")+('Rote Liste'!R_BC_Type="T"))*('Rote Liste'!R_D_Neo="")*('Rote Liste'!R_A_Kat&lt;&gt;"♦")*('Rote Liste'!R_A_Kat&lt;&gt;"")*('Rote Liste'!R_G_BeKurz="="))</f>
        <v>797</v>
      </c>
      <c r="E24" s="85"/>
      <c r="F24" s="107">
        <f>IF('Auswertung der Kategorien'!$D$9&lt;&gt;0,$D$24/'Auswertung der Kategorien'!$D$9,0)</f>
        <v>0.613548883756736</v>
      </c>
      <c r="G24" s="108"/>
      <c r="I24" s="104" t="s">
        <v>2149</v>
      </c>
      <c r="J24" s="97" t="s">
        <v>2282</v>
      </c>
      <c r="K24" s="85">
        <f t="array" ref="K24">SUM((('Rote Liste'!R_BC_Type="S")+('Rote Liste'!R_BC_Type="I")+('Rote Liste'!R_BC_Type="O")+('Rote Liste'!R_BC_Type="K")+('Rote Liste'!R_BC_Type="F"))*('Rote Liste'!R_D_Neo="")*('Rote Liste'!R_A_Kat&lt;&gt;"♦")*('Rote Liste'!R_A_Kat&lt;&gt;"")*('Rote Liste'!R_G_BeKurz="="))</f>
        <v>850</v>
      </c>
      <c r="L24" s="85"/>
      <c r="M24" s="107">
        <f>IF('Auswertung der Kategorien'!$K$9&lt;&gt;0,$K$24/'Auswertung der Kategorien'!$K$9,0)</f>
        <v>0.61151079136690645</v>
      </c>
      <c r="N24" s="108"/>
      <c r="P24" s="104" t="s">
        <v>2149</v>
      </c>
      <c r="Q24" s="97" t="s">
        <v>2282</v>
      </c>
      <c r="R24" s="85">
        <f t="array" ref="R24">SUM((('Rote Liste'!R_BC_Type="S")+('Rote Liste'!R_BC_Type="M")+('Rote Liste'!R_BC_Type="O")+('Rote Liste'!R_BC_Type="A"))*('Rote Liste'!R_D_Neo="")*('Rote Liste'!R_A_Kat&lt;&gt;"♦")*('Rote Liste'!R_A_Kat&lt;&gt;"")*('Rote Liste'!R_G_BeKurz="="))</f>
        <v>797</v>
      </c>
      <c r="S24" s="85"/>
      <c r="T24" s="107">
        <f>IF('Auswertung der Kategorien'!$R$9&lt;&gt;0,$R$24/'Auswertung der Kategorien'!$R$9,0)</f>
        <v>0.613548883756736</v>
      </c>
      <c r="U24" s="108"/>
    </row>
    <row r="25" spans="2:21" s="58" customFormat="1" ht="17.100000000000001" customHeight="1" x14ac:dyDescent="0.2">
      <c r="B25" s="132" t="s">
        <v>2291</v>
      </c>
      <c r="C25" s="140" t="s">
        <v>2283</v>
      </c>
      <c r="D25" s="134">
        <f t="array" ref="D25">SUM((('Rote Liste'!R_BC_Type="S")+('Rote Liste'!R_BC_Type="M")+('Rote Liste'!R_BC_Type="O")+('Rote Liste'!R_BC_Type="K")+('Rote Liste'!R_BC_Type="T"))*('Rote Liste'!R_D_Neo="")*('Rote Liste'!R_A_Kat&lt;&gt;"♦")*('Rote Liste'!R_A_Kat&lt;&gt;"")*('Rote Liste'!R_G_BeKurz="^"))</f>
        <v>28</v>
      </c>
      <c r="E25" s="134"/>
      <c r="F25" s="135">
        <f>IF('Auswertung der Kategorien'!$D$9&lt;&gt;0,$D$25/'Auswertung der Kategorien'!$D$9,0)</f>
        <v>2.1555042340261739E-2</v>
      </c>
      <c r="G25" s="136"/>
      <c r="I25" s="132" t="s">
        <v>2291</v>
      </c>
      <c r="J25" s="140" t="s">
        <v>2283</v>
      </c>
      <c r="K25" s="134">
        <f t="array" ref="K25">SUM((('Rote Liste'!R_BC_Type="S")+('Rote Liste'!R_BC_Type="I")+('Rote Liste'!R_BC_Type="O")+('Rote Liste'!R_BC_Type="K")+('Rote Liste'!R_BC_Type="F"))*('Rote Liste'!R_D_Neo="")*('Rote Liste'!R_A_Kat&lt;&gt;"♦")*('Rote Liste'!R_A_Kat&lt;&gt;"")*('Rote Liste'!R_G_BeKurz="^"))</f>
        <v>33</v>
      </c>
      <c r="L25" s="134"/>
      <c r="M25" s="135">
        <f>IF('Auswertung der Kategorien'!$K$9&lt;&gt;0,$K$25/'Auswertung der Kategorien'!$K$9,0)</f>
        <v>2.3741007194244605E-2</v>
      </c>
      <c r="N25" s="136"/>
      <c r="P25" s="132" t="s">
        <v>2291</v>
      </c>
      <c r="Q25" s="140" t="s">
        <v>2283</v>
      </c>
      <c r="R25" s="134">
        <f t="array" ref="R25">SUM((('Rote Liste'!R_BC_Type="S")+('Rote Liste'!R_BC_Type="M")+('Rote Liste'!R_BC_Type="O")+('Rote Liste'!R_BC_Type="A"))*('Rote Liste'!R_D_Neo="")*('Rote Liste'!R_A_Kat&lt;&gt;"♦")*('Rote Liste'!R_A_Kat&lt;&gt;"")*('Rote Liste'!R_G_BeKurz="^"))</f>
        <v>28</v>
      </c>
      <c r="S25" s="134"/>
      <c r="T25" s="135">
        <f>IF('Auswertung der Kategorien'!$R$9&lt;&gt;0,$R$25/'Auswertung der Kategorien'!$R$9,0)</f>
        <v>2.1555042340261739E-2</v>
      </c>
      <c r="U25" s="136"/>
    </row>
    <row r="26" spans="2:21" s="58" customFormat="1" ht="17.100000000000001" customHeight="1" x14ac:dyDescent="0.2">
      <c r="B26" s="104" t="s">
        <v>2142</v>
      </c>
      <c r="C26" s="97" t="s">
        <v>2284</v>
      </c>
      <c r="D26" s="85">
        <f t="array" ref="D26">SUM((('Rote Liste'!R_BC_Type="S")+('Rote Liste'!R_BC_Type="M")+('Rote Liste'!R_BC_Type="O")+('Rote Liste'!R_BC_Type="K")+('Rote Liste'!R_BC_Type="T"))*('Rote Liste'!R_D_Neo="")*('Rote Liste'!R_A_Kat&lt;&gt;"♦")*('Rote Liste'!R_A_Kat&lt;&gt;"")*('Rote Liste'!R_G_BeKurz="?"))</f>
        <v>23</v>
      </c>
      <c r="E26" s="85"/>
      <c r="F26" s="107">
        <f>IF('Auswertung der Kategorien'!$D$9&lt;&gt;0,$D$26/'Auswertung der Kategorien'!$D$9,0)</f>
        <v>1.7705927636643571E-2</v>
      </c>
      <c r="G26" s="108"/>
      <c r="I26" s="104" t="s">
        <v>2142</v>
      </c>
      <c r="J26" s="97" t="s">
        <v>2284</v>
      </c>
      <c r="K26" s="85">
        <f t="array" ref="K26">SUM((('Rote Liste'!R_BC_Type="S")+('Rote Liste'!R_BC_Type="I")+('Rote Liste'!R_BC_Type="O")+('Rote Liste'!R_BC_Type="K")+('Rote Liste'!R_BC_Type="F"))*('Rote Liste'!R_D_Neo="")*('Rote Liste'!R_A_Kat&lt;&gt;"♦")*('Rote Liste'!R_A_Kat&lt;&gt;"")*('Rote Liste'!R_G_BeKurz="?"))</f>
        <v>29</v>
      </c>
      <c r="L26" s="85"/>
      <c r="M26" s="107">
        <f>IF('Auswertung der Kategorien'!$K$9&lt;&gt;0,$K$26/'Auswertung der Kategorien'!$K$9,0)</f>
        <v>2.0863309352517987E-2</v>
      </c>
      <c r="N26" s="108"/>
      <c r="P26" s="104" t="s">
        <v>2142</v>
      </c>
      <c r="Q26" s="97" t="s">
        <v>2284</v>
      </c>
      <c r="R26" s="85">
        <f t="array" ref="R26">SUM((('Rote Liste'!R_BC_Type="S")+('Rote Liste'!R_BC_Type="M")+('Rote Liste'!R_BC_Type="O")+('Rote Liste'!R_BC_Type="A"))*('Rote Liste'!R_D_Neo="")*('Rote Liste'!R_A_Kat&lt;&gt;"♦")*('Rote Liste'!R_A_Kat&lt;&gt;"")*('Rote Liste'!R_G_BeKurz="?"))</f>
        <v>23</v>
      </c>
      <c r="S26" s="85"/>
      <c r="T26" s="107">
        <f>IF('Auswertung der Kategorien'!$R$9&lt;&gt;0,$R$26/'Auswertung der Kategorien'!$R$9,0)</f>
        <v>1.7705927636643571E-2</v>
      </c>
      <c r="U26" s="108"/>
    </row>
    <row r="27" spans="2:21" s="56" customFormat="1" ht="17.100000000000001" customHeight="1" x14ac:dyDescent="0.2">
      <c r="B27" s="141" t="s">
        <v>2025</v>
      </c>
      <c r="C27" s="142" t="s">
        <v>2026</v>
      </c>
      <c r="D27" s="143">
        <f>$D$3</f>
        <v>117</v>
      </c>
      <c r="E27" s="142"/>
      <c r="F27" s="144">
        <f>IF('Auswertung der Kategorien'!$D$9&lt;&gt;0,$D$27/'Auswertung der Kategorien'!$D$9,0)</f>
        <v>9.0069284064665134E-2</v>
      </c>
      <c r="G27" s="145"/>
      <c r="I27" s="141" t="s">
        <v>2025</v>
      </c>
      <c r="J27" s="142" t="s">
        <v>2026</v>
      </c>
      <c r="K27" s="143">
        <f>$K$3</f>
        <v>118</v>
      </c>
      <c r="L27" s="142"/>
      <c r="M27" s="144">
        <f>IF('Auswertung der Kategorien'!$K$9&lt;&gt;0,$K$27/'Auswertung der Kategorien'!$K$9,0)</f>
        <v>8.4892086330935257E-2</v>
      </c>
      <c r="N27" s="145"/>
      <c r="P27" s="141" t="s">
        <v>2025</v>
      </c>
      <c r="Q27" s="142" t="s">
        <v>2026</v>
      </c>
      <c r="R27" s="143">
        <f>$R$3</f>
        <v>117</v>
      </c>
      <c r="S27" s="142"/>
      <c r="T27" s="144">
        <f>IF('Auswertung der Kategorien'!$R$9&lt;&gt;0,$R$27/'Auswertung der Kategorien'!$R$9,0)</f>
        <v>9.0069284064665134E-2</v>
      </c>
      <c r="U27" s="145"/>
    </row>
    <row r="28" spans="2:21" s="58" customFormat="1" ht="22.5" customHeight="1" x14ac:dyDescent="0.2">
      <c r="B28" s="642" t="s">
        <v>2013</v>
      </c>
      <c r="C28" s="643"/>
      <c r="D28" s="634" t="s">
        <v>2257</v>
      </c>
      <c r="E28" s="634"/>
      <c r="F28" s="634" t="s">
        <v>2258</v>
      </c>
      <c r="G28" s="637"/>
      <c r="I28" s="642" t="s">
        <v>2013</v>
      </c>
      <c r="J28" s="643"/>
      <c r="K28" s="634" t="s">
        <v>2257</v>
      </c>
      <c r="L28" s="634"/>
      <c r="M28" s="634" t="s">
        <v>2258</v>
      </c>
      <c r="N28" s="637"/>
      <c r="P28" s="642" t="s">
        <v>2013</v>
      </c>
      <c r="Q28" s="643"/>
      <c r="R28" s="634" t="s">
        <v>2257</v>
      </c>
      <c r="S28" s="634"/>
      <c r="T28" s="634" t="s">
        <v>2258</v>
      </c>
      <c r="U28" s="637"/>
    </row>
    <row r="29" spans="2:21" s="58" customFormat="1" ht="17.100000000000001" customHeight="1" x14ac:dyDescent="0.2">
      <c r="B29" s="127" t="s">
        <v>2292</v>
      </c>
      <c r="C29" s="139" t="s">
        <v>2293</v>
      </c>
      <c r="D29" s="129">
        <f t="array" ref="D29">SUM((('Rote Liste'!R_BC_Type="S")+('Rote Liste'!R_BC_Type="M")+('Rote Liste'!R_BC_Type="O")+('Rote Liste'!R_BC_Type="K")+('Rote Liste'!R_BC_Type="T"))*('Rote Liste'!R_D_Neo="")*('Rote Liste'!R_A_Kat&lt;&gt;"♦")*('Rote Liste'!R_A_Kat&lt;&gt;"")*('Rote Liste'!R_H_Risiko="-"))</f>
        <v>44</v>
      </c>
      <c r="E29" s="129"/>
      <c r="F29" s="130">
        <f>IF('Auswertung der Kategorien'!$D$9&lt;&gt;0,$D$29/'Auswertung der Kategorien'!$D$9,0)</f>
        <v>3.3872209391839873E-2</v>
      </c>
      <c r="G29" s="131"/>
      <c r="I29" s="127" t="s">
        <v>2292</v>
      </c>
      <c r="J29" s="139" t="s">
        <v>2293</v>
      </c>
      <c r="K29" s="129">
        <f t="array" ref="K29">SUM((('Rote Liste'!R_BC_Type="S")+('Rote Liste'!R_BC_Type="I")+('Rote Liste'!R_BC_Type="O")+('Rote Liste'!R_BC_Type="K")+('Rote Liste'!R_BC_Type="F"))*('Rote Liste'!R_D_Neo="")*('Rote Liste'!R_A_Kat&lt;&gt;"♦")*('Rote Liste'!R_A_Kat&lt;&gt;"")*('Rote Liste'!R_H_Risiko="-"))</f>
        <v>44</v>
      </c>
      <c r="L29" s="129"/>
      <c r="M29" s="130">
        <f>IF('Auswertung der Kategorien'!$K$9&lt;&gt;0,$K$29/'Auswertung der Kategorien'!$K$9,0)</f>
        <v>3.1654676258992806E-2</v>
      </c>
      <c r="N29" s="131"/>
      <c r="P29" s="127" t="s">
        <v>2292</v>
      </c>
      <c r="Q29" s="139" t="s">
        <v>2293</v>
      </c>
      <c r="R29" s="129">
        <f t="array" ref="R29">SUM((('Rote Liste'!R_BC_Type="S")+('Rote Liste'!R_BC_Type="M")+('Rote Liste'!R_BC_Type="O")+('Rote Liste'!R_BC_Type="A"))*('Rote Liste'!R_D_Neo="")*('Rote Liste'!R_A_Kat&lt;&gt;"♦")*('Rote Liste'!R_A_Kat&lt;&gt;"")*('Rote Liste'!R_H_Risiko="-"))</f>
        <v>44</v>
      </c>
      <c r="S29" s="129"/>
      <c r="T29" s="130">
        <f>IF('Auswertung der Kategorien'!$R$9&lt;&gt;0,$R$29/'Auswertung der Kategorien'!$R$9,0)</f>
        <v>3.3872209391839873E-2</v>
      </c>
      <c r="U29" s="131"/>
    </row>
    <row r="30" spans="2:21" s="58" customFormat="1" ht="17.100000000000001" customHeight="1" x14ac:dyDescent="0.2">
      <c r="B30" s="104" t="s">
        <v>2149</v>
      </c>
      <c r="C30" s="97" t="s">
        <v>2294</v>
      </c>
      <c r="D30" s="85">
        <f t="array" ref="D30">SUM((('Rote Liste'!R_BC_Type="S")+('Rote Liste'!R_BC_Type="M")+('Rote Liste'!R_BC_Type="O")+('Rote Liste'!R_BC_Type="K")+('Rote Liste'!R_BC_Type="T"))*('Rote Liste'!R_D_Neo="")*('Rote Liste'!R_A_Kat&lt;&gt;"♦")*('Rote Liste'!R_A_Kat&lt;&gt;"")*('Rote Liste'!R_H_Risiko="="))</f>
        <v>1138</v>
      </c>
      <c r="E30" s="85"/>
      <c r="F30" s="107">
        <f>IF('Auswertung der Kategorien'!$D$9&lt;&gt;0,$D$30/'Auswertung der Kategorien'!$D$9,0)</f>
        <v>0.87605850654349504</v>
      </c>
      <c r="G30" s="108"/>
      <c r="I30" s="104" t="s">
        <v>2149</v>
      </c>
      <c r="J30" s="97" t="s">
        <v>2294</v>
      </c>
      <c r="K30" s="85">
        <f t="array" ref="K30">SUM((('Rote Liste'!R_BC_Type="S")+('Rote Liste'!R_BC_Type="I")+('Rote Liste'!R_BC_Type="O")+('Rote Liste'!R_BC_Type="K")+('Rote Liste'!R_BC_Type="F"))*('Rote Liste'!R_D_Neo="")*('Rote Liste'!R_A_Kat&lt;&gt;"♦")*('Rote Liste'!R_A_Kat&lt;&gt;"")*('Rote Liste'!R_H_Risiko="="))</f>
        <v>1228</v>
      </c>
      <c r="L30" s="85"/>
      <c r="M30" s="107">
        <f>IF('Auswertung der Kategorien'!$K$9&lt;&gt;0,$K$30/'Auswertung der Kategorien'!$K$9,0)</f>
        <v>0.88345323741007198</v>
      </c>
      <c r="N30" s="108"/>
      <c r="P30" s="104" t="s">
        <v>2149</v>
      </c>
      <c r="Q30" s="97" t="s">
        <v>2294</v>
      </c>
      <c r="R30" s="85">
        <f t="array" ref="R30">SUM((('Rote Liste'!R_BC_Type="S")+('Rote Liste'!R_BC_Type="M")+('Rote Liste'!R_BC_Type="O")+('Rote Liste'!R_BC_Type="A"))*('Rote Liste'!R_D_Neo="")*('Rote Liste'!R_A_Kat&lt;&gt;"♦")*('Rote Liste'!R_A_Kat&lt;&gt;"")*('Rote Liste'!R_H_Risiko="="))</f>
        <v>1138</v>
      </c>
      <c r="S30" s="85"/>
      <c r="T30" s="107">
        <f>IF('Auswertung der Kategorien'!$R$9&lt;&gt;0,$R$30/'Auswertung der Kategorien'!$R$9,0)</f>
        <v>0.87605850654349504</v>
      </c>
      <c r="U30" s="108"/>
    </row>
    <row r="31" spans="2:21" s="58" customFormat="1" ht="17.100000000000001" customHeight="1" x14ac:dyDescent="0.2">
      <c r="B31" s="141" t="s">
        <v>2025</v>
      </c>
      <c r="C31" s="142" t="s">
        <v>2026</v>
      </c>
      <c r="D31" s="143">
        <f>$D$3</f>
        <v>117</v>
      </c>
      <c r="E31" s="142"/>
      <c r="F31" s="144">
        <f>IF('Auswertung der Kategorien'!$D$9&lt;&gt;0,$D$31/'Auswertung der Kategorien'!$D$9,0)</f>
        <v>9.0069284064665134E-2</v>
      </c>
      <c r="G31" s="145"/>
      <c r="H31" s="56"/>
      <c r="I31" s="141" t="s">
        <v>2025</v>
      </c>
      <c r="J31" s="142" t="s">
        <v>2026</v>
      </c>
      <c r="K31" s="143">
        <f>$K$3</f>
        <v>118</v>
      </c>
      <c r="L31" s="142"/>
      <c r="M31" s="144">
        <f>IF('Auswertung der Kategorien'!$K$9&lt;&gt;0,$K$31/'Auswertung der Kategorien'!$K$9,0)</f>
        <v>8.4892086330935257E-2</v>
      </c>
      <c r="N31" s="145"/>
      <c r="O31" s="56"/>
      <c r="P31" s="141" t="s">
        <v>2025</v>
      </c>
      <c r="Q31" s="142" t="s">
        <v>2026</v>
      </c>
      <c r="R31" s="143">
        <f>$R$3</f>
        <v>117</v>
      </c>
      <c r="S31" s="142"/>
      <c r="T31" s="144">
        <f>IF('Auswertung der Kategorien'!$R$9&lt;&gt;0,$R$31/'Auswertung der Kategorien'!$R$9,0)</f>
        <v>9.0069284064665134E-2</v>
      </c>
      <c r="U31" s="145"/>
    </row>
    <row r="32" spans="2:21" s="124" customFormat="1" ht="22.5" customHeight="1" x14ac:dyDescent="0.2">
      <c r="B32" s="648" t="s">
        <v>2024</v>
      </c>
      <c r="C32" s="643"/>
      <c r="D32" s="121">
        <f>'Auswertung der Kategorien'!$D$9</f>
        <v>1299</v>
      </c>
      <c r="E32" s="120"/>
      <c r="F32" s="122">
        <f>IF('Auswertung der Kategorien'!$D$9&lt;&gt;0,$D$32/('Auswertung der Kategorien'!$D$9),0)</f>
        <v>1</v>
      </c>
      <c r="G32" s="123"/>
      <c r="I32" s="648" t="s">
        <v>2024</v>
      </c>
      <c r="J32" s="643"/>
      <c r="K32" s="121">
        <f>'Auswertung der Kategorien'!$K$9</f>
        <v>1390</v>
      </c>
      <c r="L32" s="120"/>
      <c r="M32" s="125">
        <f>IF('Auswertung der Kategorien'!$K$9&lt;&gt;0,$K$32/('Auswertung der Kategorien'!$K$9),0)</f>
        <v>1</v>
      </c>
      <c r="N32" s="123"/>
      <c r="P32" s="648" t="s">
        <v>2024</v>
      </c>
      <c r="Q32" s="643"/>
      <c r="R32" s="121">
        <f>'Auswertung der Kategorien'!$R$9</f>
        <v>1299</v>
      </c>
      <c r="S32" s="120"/>
      <c r="T32" s="122">
        <f>IF('Auswertung der Kategorien'!$R$9&lt;&gt;0,$R$32/('Auswertung der Kategorien'!$R$9),0)</f>
        <v>1</v>
      </c>
      <c r="U32" s="123"/>
    </row>
    <row r="33" s="58" customFormat="1" ht="9.75" customHeight="1" x14ac:dyDescent="0.2"/>
    <row r="34" hidden="1" x14ac:dyDescent="0.2"/>
    <row r="35" hidden="1" x14ac:dyDescent="0.2"/>
  </sheetData>
  <sheetProtection password="ECEB" sheet="1" objects="1" scenarios="1"/>
  <customSheetViews>
    <customSheetView guid="{E901C743-4F33-4C8F-80E0-EB1DCAF092DE}" showGridLines="0" hiddenRows="1" hiddenColumns="1" showRuler="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42">
    <mergeCell ref="R28:S28"/>
    <mergeCell ref="T28:U28"/>
    <mergeCell ref="R2:S2"/>
    <mergeCell ref="T2:U2"/>
    <mergeCell ref="R11:S11"/>
    <mergeCell ref="T11:U11"/>
    <mergeCell ref="B32:C32"/>
    <mergeCell ref="I32:J32"/>
    <mergeCell ref="P32:Q32"/>
    <mergeCell ref="P28:Q28"/>
    <mergeCell ref="I28:J28"/>
    <mergeCell ref="B28:C28"/>
    <mergeCell ref="K28:L28"/>
    <mergeCell ref="M28:N28"/>
    <mergeCell ref="D28:E28"/>
    <mergeCell ref="F28:G28"/>
    <mergeCell ref="P20:Q20"/>
    <mergeCell ref="P11:Q11"/>
    <mergeCell ref="P2:Q2"/>
    <mergeCell ref="P1:V1"/>
    <mergeCell ref="R20:S20"/>
    <mergeCell ref="T20:U20"/>
    <mergeCell ref="I1:N1"/>
    <mergeCell ref="I2:J2"/>
    <mergeCell ref="I11:J11"/>
    <mergeCell ref="I20:J20"/>
    <mergeCell ref="K20:L20"/>
    <mergeCell ref="M20:N20"/>
    <mergeCell ref="K2:L2"/>
    <mergeCell ref="M2:N2"/>
    <mergeCell ref="K11:L11"/>
    <mergeCell ref="M11:N11"/>
    <mergeCell ref="B20:C20"/>
    <mergeCell ref="B11:C11"/>
    <mergeCell ref="B1:G1"/>
    <mergeCell ref="B2:C2"/>
    <mergeCell ref="D20:E20"/>
    <mergeCell ref="F20:G20"/>
    <mergeCell ref="D2:E2"/>
    <mergeCell ref="F2:G2"/>
    <mergeCell ref="D11:E11"/>
    <mergeCell ref="F11:G11"/>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BF64"/>
  <sheetViews>
    <sheetView showGridLines="0" workbookViewId="0"/>
  </sheetViews>
  <sheetFormatPr baseColWidth="10" defaultColWidth="0" defaultRowHeight="12.75" zeroHeight="1" x14ac:dyDescent="0.2"/>
  <cols>
    <col min="1" max="1" width="2.140625" customWidth="1"/>
    <col min="2" max="2" width="4.28515625" customWidth="1"/>
    <col min="3" max="3" width="6.42578125" customWidth="1"/>
    <col min="4" max="4" width="12.140625" customWidth="1"/>
    <col min="5" max="5" width="7.85546875" customWidth="1"/>
    <col min="6" max="6" width="2.140625" customWidth="1"/>
    <col min="7" max="7" width="8.85546875" customWidth="1"/>
    <col min="8" max="8" width="2.85546875" customWidth="1"/>
    <col min="9" max="9" width="7.85546875" customWidth="1"/>
    <col min="10" max="10" width="2.140625" customWidth="1"/>
    <col min="11" max="11" width="9" customWidth="1"/>
    <col min="12" max="12" width="2.140625" customWidth="1"/>
    <col min="13" max="13" width="7.85546875" customWidth="1"/>
    <col min="14" max="14" width="2.140625" customWidth="1"/>
    <col min="15" max="15" width="9" customWidth="1"/>
    <col min="16" max="16" width="2.140625" customWidth="1"/>
    <col min="17" max="17" width="9" customWidth="1"/>
    <col min="18" max="18" width="2.140625" customWidth="1"/>
    <col min="19" max="20" width="4.28515625" customWidth="1"/>
    <col min="21" max="21" width="6.42578125" customWidth="1"/>
    <col min="22" max="22" width="12.140625" customWidth="1"/>
    <col min="23" max="23" width="7.85546875" customWidth="1"/>
    <col min="24" max="24" width="2.140625" customWidth="1"/>
    <col min="25" max="25" width="8.85546875" customWidth="1"/>
    <col min="26" max="26" width="2.85546875" customWidth="1"/>
    <col min="27" max="27" width="7.85546875" style="59" customWidth="1"/>
    <col min="28" max="28" width="2.140625" style="59" customWidth="1"/>
    <col min="29" max="29" width="8.85546875" style="59" customWidth="1"/>
    <col min="30" max="30" width="2.140625" style="59" customWidth="1"/>
    <col min="31" max="31" width="7.85546875" style="59" customWidth="1"/>
    <col min="32" max="32" width="2.140625" style="59" customWidth="1"/>
    <col min="33" max="33" width="9" style="59" customWidth="1"/>
    <col min="34" max="34" width="2.140625" style="59" customWidth="1"/>
    <col min="35" max="35" width="9" style="59" customWidth="1"/>
    <col min="36" max="36" width="2.140625" style="59" customWidth="1"/>
    <col min="37" max="37" width="5" style="59" customWidth="1"/>
    <col min="38" max="38" width="4.28515625" style="59" customWidth="1"/>
    <col min="39" max="39" width="6.42578125" style="59" customWidth="1"/>
    <col min="40" max="40" width="12.140625" style="59" customWidth="1"/>
    <col min="41" max="41" width="7.85546875" style="59" customWidth="1"/>
    <col min="42" max="42" width="2.140625" style="59" customWidth="1"/>
    <col min="43" max="43" width="8.85546875" customWidth="1"/>
    <col min="44" max="44" width="2.85546875" customWidth="1"/>
    <col min="45" max="45" width="7.85546875" customWidth="1"/>
    <col min="46" max="46" width="2.140625" customWidth="1"/>
    <col min="47" max="47" width="8.85546875" customWidth="1"/>
    <col min="48" max="48" width="2.140625" customWidth="1"/>
    <col min="49" max="49" width="7.85546875" style="60" customWidth="1"/>
    <col min="50" max="50" width="2.140625" style="60" customWidth="1"/>
    <col min="51" max="51" width="9" style="60" customWidth="1"/>
    <col min="52" max="52" width="2.140625" style="60" customWidth="1"/>
    <col min="53" max="53" width="9" style="60" customWidth="1"/>
    <col min="54" max="55" width="2.140625" style="60" customWidth="1"/>
    <col min="56" max="58" width="11.42578125" style="60" hidden="1" customWidth="1"/>
  </cols>
  <sheetData>
    <row r="1" spans="1:55" ht="30" customHeight="1" x14ac:dyDescent="0.2">
      <c r="A1" s="58"/>
      <c r="B1" s="667" t="s">
        <v>1982</v>
      </c>
      <c r="C1" s="668"/>
      <c r="D1" s="668"/>
      <c r="E1" s="668"/>
      <c r="F1" s="668"/>
      <c r="G1" s="668"/>
      <c r="H1" s="668"/>
      <c r="I1" s="668"/>
      <c r="J1" s="668"/>
      <c r="K1" s="668"/>
      <c r="L1" s="62"/>
      <c r="M1" s="58"/>
      <c r="N1" s="58"/>
      <c r="O1" s="58"/>
      <c r="P1" s="58"/>
      <c r="Q1" s="58"/>
      <c r="R1" s="58"/>
      <c r="S1" s="62"/>
      <c r="T1" s="667" t="s">
        <v>1983</v>
      </c>
      <c r="U1" s="668"/>
      <c r="V1" s="668"/>
      <c r="W1" s="668"/>
      <c r="X1" s="668"/>
      <c r="Y1" s="668"/>
      <c r="Z1" s="668"/>
      <c r="AA1" s="668"/>
      <c r="AB1" s="668"/>
      <c r="AC1" s="668"/>
      <c r="AD1" s="62"/>
      <c r="AE1" s="62"/>
      <c r="AF1" s="62"/>
      <c r="AG1" s="62"/>
      <c r="AH1" s="62"/>
      <c r="AI1" s="62"/>
      <c r="AJ1" s="62"/>
      <c r="AK1" s="62"/>
      <c r="AL1" s="646" t="s">
        <v>2082</v>
      </c>
      <c r="AM1" s="647"/>
      <c r="AN1" s="647"/>
      <c r="AO1" s="647"/>
      <c r="AP1" s="647"/>
      <c r="AQ1" s="647"/>
      <c r="AR1" s="647"/>
      <c r="AS1" s="647"/>
      <c r="AT1" s="647"/>
      <c r="AU1" s="647"/>
      <c r="AV1" s="647"/>
      <c r="AW1" s="647"/>
      <c r="AX1" s="647"/>
      <c r="AY1" s="647"/>
      <c r="AZ1" s="254"/>
      <c r="BA1" s="254"/>
      <c r="BB1" s="254"/>
      <c r="BC1" s="254"/>
    </row>
    <row r="2" spans="1:55" ht="30" customHeight="1" x14ac:dyDescent="0.2">
      <c r="A2" s="58"/>
      <c r="B2" s="687" t="s">
        <v>2015</v>
      </c>
      <c r="C2" s="688"/>
      <c r="D2" s="688"/>
      <c r="E2" s="689"/>
      <c r="F2" s="689"/>
      <c r="G2" s="689"/>
      <c r="H2" s="689"/>
      <c r="I2" s="688" t="s">
        <v>2257</v>
      </c>
      <c r="J2" s="688"/>
      <c r="K2" s="688" t="s">
        <v>2258</v>
      </c>
      <c r="L2" s="690"/>
      <c r="M2" s="255"/>
      <c r="N2" s="92"/>
      <c r="O2" s="92"/>
      <c r="P2" s="92"/>
      <c r="Q2" s="92"/>
      <c r="R2" s="92"/>
      <c r="S2" s="256"/>
      <c r="T2" s="687" t="s">
        <v>2015</v>
      </c>
      <c r="U2" s="688"/>
      <c r="V2" s="688"/>
      <c r="W2" s="689"/>
      <c r="X2" s="689"/>
      <c r="Y2" s="689"/>
      <c r="Z2" s="689"/>
      <c r="AA2" s="688" t="s">
        <v>2257</v>
      </c>
      <c r="AB2" s="688"/>
      <c r="AC2" s="688" t="s">
        <v>2258</v>
      </c>
      <c r="AD2" s="690"/>
      <c r="AE2" s="255"/>
      <c r="AF2" s="92"/>
      <c r="AG2" s="92"/>
      <c r="AH2" s="92"/>
      <c r="AI2" s="92"/>
      <c r="AJ2" s="92"/>
      <c r="AK2" s="257"/>
      <c r="AL2" s="687" t="s">
        <v>2015</v>
      </c>
      <c r="AM2" s="688"/>
      <c r="AN2" s="688"/>
      <c r="AO2" s="689"/>
      <c r="AP2" s="689"/>
      <c r="AQ2" s="689"/>
      <c r="AR2" s="689"/>
      <c r="AS2" s="688" t="s">
        <v>2257</v>
      </c>
      <c r="AT2" s="688"/>
      <c r="AU2" s="688" t="s">
        <v>2258</v>
      </c>
      <c r="AV2" s="690"/>
      <c r="AW2" s="255"/>
      <c r="AX2" s="92"/>
      <c r="AY2" s="92"/>
      <c r="AZ2" s="92"/>
      <c r="BA2" s="92"/>
      <c r="BB2" s="92"/>
      <c r="BC2" s="254"/>
    </row>
    <row r="3" spans="1:55" x14ac:dyDescent="0.2">
      <c r="A3" s="58"/>
      <c r="B3" s="677" t="s">
        <v>2107</v>
      </c>
      <c r="C3" s="678"/>
      <c r="D3" s="679"/>
      <c r="E3" s="679"/>
      <c r="F3" s="679"/>
      <c r="G3" s="679"/>
      <c r="H3" s="679"/>
      <c r="I3" s="237">
        <f>I4+I5</f>
        <v>253</v>
      </c>
      <c r="J3" s="258"/>
      <c r="K3" s="259">
        <f>IF(I$8&lt;&gt;0,I3/I$8,0)</f>
        <v>0.19476520400307928</v>
      </c>
      <c r="L3" s="260"/>
      <c r="M3" s="126"/>
      <c r="N3" s="111"/>
      <c r="O3" s="261"/>
      <c r="P3" s="261"/>
      <c r="Q3" s="261"/>
      <c r="R3" s="261"/>
      <c r="S3" s="262"/>
      <c r="T3" s="677" t="s">
        <v>2107</v>
      </c>
      <c r="U3" s="678"/>
      <c r="V3" s="679"/>
      <c r="W3" s="679"/>
      <c r="X3" s="679"/>
      <c r="Y3" s="679"/>
      <c r="Z3" s="679"/>
      <c r="AA3" s="237">
        <f>AA4+AA5</f>
        <v>268</v>
      </c>
      <c r="AB3" s="258"/>
      <c r="AC3" s="259">
        <f>IF(AA$8&lt;&gt;0,AA3/AA$8,0)</f>
        <v>0.19280575539568345</v>
      </c>
      <c r="AD3" s="260"/>
      <c r="AE3" s="126"/>
      <c r="AF3" s="111"/>
      <c r="AG3" s="261"/>
      <c r="AH3" s="261"/>
      <c r="AI3" s="261"/>
      <c r="AJ3" s="261"/>
      <c r="AK3" s="257"/>
      <c r="AL3" s="677" t="s">
        <v>2107</v>
      </c>
      <c r="AM3" s="678"/>
      <c r="AN3" s="679"/>
      <c r="AO3" s="679"/>
      <c r="AP3" s="679"/>
      <c r="AQ3" s="679"/>
      <c r="AR3" s="679"/>
      <c r="AS3" s="237">
        <f>AS4+AS5</f>
        <v>253</v>
      </c>
      <c r="AT3" s="258"/>
      <c r="AU3" s="259">
        <f>IF(AS$8&lt;&gt;0,AS3/AS$8,0)</f>
        <v>0.19476520400307928</v>
      </c>
      <c r="AV3" s="260"/>
      <c r="AW3" s="126"/>
      <c r="AX3" s="111"/>
      <c r="AY3" s="261"/>
      <c r="AZ3" s="261"/>
      <c r="BA3" s="261"/>
      <c r="BB3" s="261"/>
      <c r="BC3" s="254"/>
    </row>
    <row r="4" spans="1:55" x14ac:dyDescent="0.2">
      <c r="A4" s="58"/>
      <c r="B4" s="680" t="s">
        <v>2028</v>
      </c>
      <c r="C4" s="681"/>
      <c r="D4" s="659"/>
      <c r="E4" s="659"/>
      <c r="F4" s="659"/>
      <c r="G4" s="659"/>
      <c r="H4" s="659"/>
      <c r="I4" s="263">
        <f t="array" ref="I4">SUM((('Rote Liste'!R_BC_Type="S")+('Rote Liste'!R_BC_Type="M")+('Rote Liste'!R_BC_Type="O")+('Rote Liste'!R_BC_Type="K")+('Rote Liste'!R_BC_Type="T"))*('Rote Liste'!R_D_Neo="")*('Rote Liste'!R_A_Kat&lt;&gt;"♦")*('Rote Liste'!R_A_Kat&lt;&gt;"")*('Rote Liste'!R_B_KatPM="+"))</f>
        <v>112</v>
      </c>
      <c r="J4" s="263"/>
      <c r="K4" s="261">
        <f>IF(I$8&lt;&gt;0,I4/I$8,0)</f>
        <v>8.6220169361046956E-2</v>
      </c>
      <c r="L4" s="264"/>
      <c r="M4" s="265"/>
      <c r="N4" s="266"/>
      <c r="O4" s="261"/>
      <c r="P4" s="261"/>
      <c r="Q4" s="261"/>
      <c r="R4" s="261"/>
      <c r="S4" s="267"/>
      <c r="T4" s="680" t="s">
        <v>2028</v>
      </c>
      <c r="U4" s="681"/>
      <c r="V4" s="659"/>
      <c r="W4" s="659"/>
      <c r="X4" s="659"/>
      <c r="Y4" s="659"/>
      <c r="Z4" s="659"/>
      <c r="AA4" s="263">
        <f t="array" ref="AA4">SUM((('Rote Liste'!R_BC_Type="S")+('Rote Liste'!R_BC_Type="I")+('Rote Liste'!R_BC_Type="O")+('Rote Liste'!R_BC_Type="K")+('Rote Liste'!R_BC_Type="F"))*('Rote Liste'!R_D_Neo="")*('Rote Liste'!R_A_Kat&lt;&gt;"♦")*('Rote Liste'!R_A_Kat&lt;&gt;"")*('Rote Liste'!R_B_KatPM="+"))</f>
        <v>120</v>
      </c>
      <c r="AB4" s="263"/>
      <c r="AC4" s="261">
        <f>IF(AA$8&lt;&gt;0,AA4/AA$8,0)</f>
        <v>8.6330935251798566E-2</v>
      </c>
      <c r="AD4" s="264"/>
      <c r="AE4" s="265"/>
      <c r="AF4" s="266"/>
      <c r="AG4" s="261"/>
      <c r="AH4" s="261"/>
      <c r="AI4" s="261"/>
      <c r="AJ4" s="261"/>
      <c r="AK4" s="257"/>
      <c r="AL4" s="680" t="s">
        <v>2028</v>
      </c>
      <c r="AM4" s="681"/>
      <c r="AN4" s="659"/>
      <c r="AO4" s="659"/>
      <c r="AP4" s="659"/>
      <c r="AQ4" s="659"/>
      <c r="AR4" s="659"/>
      <c r="AS4" s="263">
        <f t="array" ref="AS4">SUM((('Rote Liste'!R_BC_Type="S")+('Rote Liste'!R_BC_Type="M")+('Rote Liste'!R_BC_Type="O")+('Rote Liste'!R_BC_Type="A"))*('Rote Liste'!R_D_Neo="")*('Rote Liste'!R_A_Kat&lt;&gt;"♦")*('Rote Liste'!R_A_Kat&lt;&gt;"")*('Rote Liste'!R_B_KatPM="+"))</f>
        <v>112</v>
      </c>
      <c r="AT4" s="263"/>
      <c r="AU4" s="261">
        <f>IF(AS$8&lt;&gt;0,AS4/AS$8,0)</f>
        <v>8.6220169361046956E-2</v>
      </c>
      <c r="AV4" s="264"/>
      <c r="AW4" s="265"/>
      <c r="AX4" s="266"/>
      <c r="AY4" s="261"/>
      <c r="AZ4" s="261"/>
      <c r="BA4" s="261"/>
      <c r="BB4" s="261"/>
      <c r="BC4" s="254"/>
    </row>
    <row r="5" spans="1:55" x14ac:dyDescent="0.2">
      <c r="A5" s="58"/>
      <c r="B5" s="660" t="s">
        <v>2027</v>
      </c>
      <c r="C5" s="682"/>
      <c r="D5" s="683"/>
      <c r="E5" s="683"/>
      <c r="F5" s="683"/>
      <c r="G5" s="683"/>
      <c r="H5" s="683"/>
      <c r="I5" s="268">
        <f t="array" ref="I5">SUM((('Rote Liste'!R_BC_Type="S")+('Rote Liste'!R_BC_Type="M")+('Rote Liste'!R_BC_Type="O")+('Rote Liste'!R_BC_Type="K")+('Rote Liste'!R_BC_Type="T"))*('Rote Liste'!R_D_Neo="")*('Rote Liste'!R_A_Kat&lt;&gt;"♦")*('Rote Liste'!R_A_Kat&lt;&gt;"")*('Rote Liste'!R_B_KatPM="-"))</f>
        <v>141</v>
      </c>
      <c r="J5" s="268"/>
      <c r="K5" s="269">
        <f>IF(I$8&lt;&gt;0,I5/I$8,0)</f>
        <v>0.10854503464203233</v>
      </c>
      <c r="L5" s="270"/>
      <c r="M5" s="271"/>
      <c r="N5" s="263"/>
      <c r="O5" s="261"/>
      <c r="P5" s="261"/>
      <c r="Q5" s="261"/>
      <c r="R5" s="261"/>
      <c r="S5" s="267"/>
      <c r="T5" s="660" t="s">
        <v>2027</v>
      </c>
      <c r="U5" s="682"/>
      <c r="V5" s="683"/>
      <c r="W5" s="683"/>
      <c r="X5" s="683"/>
      <c r="Y5" s="683"/>
      <c r="Z5" s="683"/>
      <c r="AA5" s="268">
        <f t="array" ref="AA5">SUM((('Rote Liste'!R_BC_Type="S")+('Rote Liste'!R_BC_Type="I")+('Rote Liste'!R_BC_Type="O")+('Rote Liste'!R_BC_Type="K")+('Rote Liste'!R_BC_Type="F"))*('Rote Liste'!R_D_Neo="")*('Rote Liste'!R_A_Kat&lt;&gt;"♦")*('Rote Liste'!R_A_Kat&lt;&gt;"")*('Rote Liste'!R_B_KatPM="-"))</f>
        <v>148</v>
      </c>
      <c r="AB5" s="268"/>
      <c r="AC5" s="269">
        <f>IF(AA$8&lt;&gt;0,AA5/AA$8,0)</f>
        <v>0.10647482014388489</v>
      </c>
      <c r="AD5" s="270"/>
      <c r="AE5" s="271"/>
      <c r="AF5" s="263"/>
      <c r="AG5" s="261"/>
      <c r="AH5" s="261"/>
      <c r="AI5" s="261"/>
      <c r="AJ5" s="261"/>
      <c r="AK5" s="257"/>
      <c r="AL5" s="660" t="s">
        <v>2027</v>
      </c>
      <c r="AM5" s="682"/>
      <c r="AN5" s="683"/>
      <c r="AO5" s="683"/>
      <c r="AP5" s="683"/>
      <c r="AQ5" s="683"/>
      <c r="AR5" s="683"/>
      <c r="AS5" s="268">
        <f t="array" ref="AS5">SUM((('Rote Liste'!R_BC_Type="S")+('Rote Liste'!R_BC_Type="M")+('Rote Liste'!R_BC_Type="O")+('Rote Liste'!R_BC_Type="A"))*('Rote Liste'!R_D_Neo="")*('Rote Liste'!R_A_Kat&lt;&gt;"♦")*('Rote Liste'!R_A_Kat&lt;&gt;"")*('Rote Liste'!R_B_KatPM="-"))</f>
        <v>141</v>
      </c>
      <c r="AT5" s="268"/>
      <c r="AU5" s="269">
        <f>IF(AS$8&lt;&gt;0,AS5/AS$8,0)</f>
        <v>0.10854503464203233</v>
      </c>
      <c r="AV5" s="270"/>
      <c r="AW5" s="271"/>
      <c r="AX5" s="263"/>
      <c r="AY5" s="261"/>
      <c r="AZ5" s="261"/>
      <c r="BA5" s="261"/>
      <c r="BB5" s="261"/>
      <c r="BC5" s="254"/>
    </row>
    <row r="6" spans="1:55" x14ac:dyDescent="0.2">
      <c r="A6" s="58"/>
      <c r="B6" s="658" t="s">
        <v>2016</v>
      </c>
      <c r="C6" s="659"/>
      <c r="D6" s="659"/>
      <c r="E6" s="659"/>
      <c r="F6" s="659"/>
      <c r="G6" s="659"/>
      <c r="H6" s="659"/>
      <c r="I6" s="272">
        <f t="array" ref="I6">SUM((('Rote Liste'!R_BC_Type="S")+('Rote Liste'!R_BC_Type="M")+('Rote Liste'!R_BC_Type="O")+('Rote Liste'!R_BC_Type="K")+('Rote Liste'!R_BC_Type="T"))*('Rote Liste'!R_D_Neo="")*('Rote Liste'!R_A_Kat&lt;&gt;"♦")*('Rote Liste'!R_A_Kat&lt;&gt;"")*('Rote Liste'!R_B_KatPM="="))</f>
        <v>968</v>
      </c>
      <c r="J6" s="257"/>
      <c r="K6" s="273">
        <f>IF(I$8&lt;&gt;0,I6/I$8,0)</f>
        <v>0.74518860662047726</v>
      </c>
      <c r="L6" s="274"/>
      <c r="M6" s="271"/>
      <c r="N6" s="263"/>
      <c r="O6" s="261"/>
      <c r="P6" s="261"/>
      <c r="Q6" s="261"/>
      <c r="R6" s="261"/>
      <c r="S6" s="262"/>
      <c r="T6" s="658" t="s">
        <v>2016</v>
      </c>
      <c r="U6" s="659"/>
      <c r="V6" s="659"/>
      <c r="W6" s="659"/>
      <c r="X6" s="659"/>
      <c r="Y6" s="659"/>
      <c r="Z6" s="659"/>
      <c r="AA6" s="272">
        <f t="array" ref="AA6">SUM((('Rote Liste'!R_BC_Type="S")+('Rote Liste'!R_BC_Type="I")+('Rote Liste'!R_BC_Type="O")+('Rote Liste'!R_BC_Type="K")+('Rote Liste'!R_BC_Type="F"))*('Rote Liste'!R_D_Neo="")*('Rote Liste'!R_A_Kat&lt;&gt;"♦")*('Rote Liste'!R_A_Kat&lt;&gt;"")*('Rote Liste'!R_B_KatPM="="))</f>
        <v>1034</v>
      </c>
      <c r="AB6" s="257"/>
      <c r="AC6" s="273">
        <f>IF(AA$8&lt;&gt;0,AA6/AA$8,0)</f>
        <v>0.74388489208633091</v>
      </c>
      <c r="AD6" s="274"/>
      <c r="AE6" s="271"/>
      <c r="AF6" s="263"/>
      <c r="AG6" s="261"/>
      <c r="AH6" s="261"/>
      <c r="AI6" s="261"/>
      <c r="AJ6" s="261"/>
      <c r="AK6" s="257"/>
      <c r="AL6" s="658" t="s">
        <v>2016</v>
      </c>
      <c r="AM6" s="659"/>
      <c r="AN6" s="659"/>
      <c r="AO6" s="659"/>
      <c r="AP6" s="659"/>
      <c r="AQ6" s="659"/>
      <c r="AR6" s="659"/>
      <c r="AS6" s="272">
        <f t="array" ref="AS6">SUM((('Rote Liste'!R_BC_Type="S")+('Rote Liste'!R_BC_Type="M")+('Rote Liste'!R_BC_Type="O")+('Rote Liste'!R_BC_Type="A"))*('Rote Liste'!R_D_Neo="")*('Rote Liste'!R_A_Kat&lt;&gt;"♦")*('Rote Liste'!R_A_Kat&lt;&gt;"")*('Rote Liste'!R_B_KatPM="="))</f>
        <v>968</v>
      </c>
      <c r="AT6" s="257"/>
      <c r="AU6" s="273">
        <f>IF(AS$8&lt;&gt;0,AS6/AS$8,0)</f>
        <v>0.74518860662047726</v>
      </c>
      <c r="AV6" s="274"/>
      <c r="AW6" s="271"/>
      <c r="AX6" s="263"/>
      <c r="AY6" s="261"/>
      <c r="AZ6" s="261"/>
      <c r="BA6" s="261"/>
      <c r="BB6" s="261"/>
      <c r="BC6" s="254"/>
    </row>
    <row r="7" spans="1:55" x14ac:dyDescent="0.2">
      <c r="A7" s="58"/>
      <c r="B7" s="660" t="s">
        <v>2108</v>
      </c>
      <c r="C7" s="659"/>
      <c r="D7" s="659"/>
      <c r="E7" s="659"/>
      <c r="F7" s="659"/>
      <c r="G7" s="659"/>
      <c r="H7" s="659"/>
      <c r="I7" s="268">
        <f t="array" ref="I7">SUM((('Rote Liste'!R_BC_Type="S")+('Rote Liste'!R_BC_Type="M")+('Rote Liste'!R_BC_Type="O")+('Rote Liste'!R_BC_Type="K")+('Rote Liste'!R_BC_Type="T"))*('Rote Liste'!R_D_Neo="")*('Rote Liste'!R_A_Kat&lt;&gt;"♦")*('Rote Liste'!R_A_Kat&lt;&gt;"")*(('Rote Liste'!R_B_KatPM="")+('Rote Liste'!R_B_KatPM=" ")))</f>
        <v>78</v>
      </c>
      <c r="J7" s="275"/>
      <c r="K7" s="276">
        <f>IF(I$8&lt;&gt;0,I7/I$8,0)</f>
        <v>6.0046189376443418E-2</v>
      </c>
      <c r="L7" s="277"/>
      <c r="M7" s="271"/>
      <c r="N7" s="263"/>
      <c r="O7" s="261"/>
      <c r="P7" s="261"/>
      <c r="Q7" s="261"/>
      <c r="R7" s="261"/>
      <c r="S7" s="262"/>
      <c r="T7" s="660" t="s">
        <v>2108</v>
      </c>
      <c r="U7" s="659"/>
      <c r="V7" s="659"/>
      <c r="W7" s="659"/>
      <c r="X7" s="659"/>
      <c r="Y7" s="659"/>
      <c r="Z7" s="659"/>
      <c r="AA7" s="268">
        <f t="array" ref="AA7">SUM((('Rote Liste'!R_BC_Type="S")+('Rote Liste'!R_BC_Type="I")+('Rote Liste'!R_BC_Type="O")+('Rote Liste'!R_BC_Type="K")+('Rote Liste'!R_BC_Type="F"))*('Rote Liste'!R_D_Neo="")*('Rote Liste'!R_A_Kat&lt;&gt;"♦")*('Rote Liste'!R_A_Kat&lt;&gt;"")*(('Rote Liste'!R_B_KatPM="")+('Rote Liste'!R_B_KatPM=" ")))</f>
        <v>88</v>
      </c>
      <c r="AB7" s="275"/>
      <c r="AC7" s="276">
        <f>IF(AA$8&lt;&gt;0,AA7/AA$8,0)</f>
        <v>6.3309352517985612E-2</v>
      </c>
      <c r="AD7" s="277"/>
      <c r="AE7" s="271"/>
      <c r="AF7" s="263"/>
      <c r="AG7" s="261"/>
      <c r="AH7" s="261"/>
      <c r="AI7" s="261"/>
      <c r="AJ7" s="261"/>
      <c r="AK7" s="257"/>
      <c r="AL7" s="660" t="s">
        <v>2108</v>
      </c>
      <c r="AM7" s="659"/>
      <c r="AN7" s="659"/>
      <c r="AO7" s="659"/>
      <c r="AP7" s="659"/>
      <c r="AQ7" s="659"/>
      <c r="AR7" s="659"/>
      <c r="AS7" s="268">
        <f t="array" ref="AS7">SUM((('Rote Liste'!R_BC_Type="S")+('Rote Liste'!R_BC_Type="M")+('Rote Liste'!R_BC_Type="O")+('Rote Liste'!R_BC_Type="A"))*('Rote Liste'!R_D_Neo="")*('Rote Liste'!R_A_Kat&lt;&gt;"♦")*('Rote Liste'!R_A_Kat&lt;&gt;"")*(('Rote Liste'!R_B_KatPM="")+('Rote Liste'!R_B_KatPM=" ")))</f>
        <v>78</v>
      </c>
      <c r="AT7" s="275"/>
      <c r="AU7" s="276">
        <f>IF(AS$8&lt;&gt;0,AS7/AS$8,0)</f>
        <v>6.0046189376443418E-2</v>
      </c>
      <c r="AV7" s="277"/>
      <c r="AW7" s="271"/>
      <c r="AX7" s="263"/>
      <c r="AY7" s="261"/>
      <c r="AZ7" s="261"/>
      <c r="BA7" s="261"/>
      <c r="BB7" s="261"/>
      <c r="BC7" s="254"/>
    </row>
    <row r="8" spans="1:55" x14ac:dyDescent="0.2">
      <c r="A8" s="58"/>
      <c r="B8" s="675" t="s">
        <v>2029</v>
      </c>
      <c r="C8" s="676"/>
      <c r="D8" s="676"/>
      <c r="E8" s="676"/>
      <c r="F8" s="676"/>
      <c r="G8" s="676"/>
      <c r="H8" s="676"/>
      <c r="I8" s="278">
        <f>SUM(I4:I7)</f>
        <v>1299</v>
      </c>
      <c r="J8" s="279"/>
      <c r="K8" s="280">
        <v>1</v>
      </c>
      <c r="L8" s="281"/>
      <c r="M8" s="228"/>
      <c r="N8" s="263"/>
      <c r="O8" s="261"/>
      <c r="P8" s="261"/>
      <c r="Q8" s="261"/>
      <c r="R8" s="261"/>
      <c r="S8" s="262"/>
      <c r="T8" s="675" t="s">
        <v>2029</v>
      </c>
      <c r="U8" s="676"/>
      <c r="V8" s="676"/>
      <c r="W8" s="676"/>
      <c r="X8" s="676"/>
      <c r="Y8" s="676"/>
      <c r="Z8" s="676"/>
      <c r="AA8" s="278">
        <f>SUM(AA4:AA7)</f>
        <v>1390</v>
      </c>
      <c r="AB8" s="279"/>
      <c r="AC8" s="280">
        <v>1</v>
      </c>
      <c r="AD8" s="281"/>
      <c r="AE8" s="271"/>
      <c r="AF8" s="263"/>
      <c r="AG8" s="261"/>
      <c r="AH8" s="261"/>
      <c r="AI8" s="261"/>
      <c r="AJ8" s="261"/>
      <c r="AK8" s="257"/>
      <c r="AL8" s="675" t="s">
        <v>2029</v>
      </c>
      <c r="AM8" s="676"/>
      <c r="AN8" s="676"/>
      <c r="AO8" s="676"/>
      <c r="AP8" s="676"/>
      <c r="AQ8" s="676"/>
      <c r="AR8" s="676"/>
      <c r="AS8" s="278">
        <f>SUM(AS4:AS7)</f>
        <v>1299</v>
      </c>
      <c r="AT8" s="279"/>
      <c r="AU8" s="280">
        <v>1</v>
      </c>
      <c r="AV8" s="281"/>
      <c r="AW8" s="271"/>
      <c r="AX8" s="263"/>
      <c r="AY8" s="261"/>
      <c r="AZ8" s="261"/>
      <c r="BA8" s="261"/>
      <c r="BB8" s="261"/>
      <c r="BC8" s="254"/>
    </row>
    <row r="9" spans="1:55" ht="15" customHeight="1" x14ac:dyDescent="0.2">
      <c r="A9" s="58"/>
      <c r="B9" s="61"/>
      <c r="C9" s="62"/>
      <c r="D9" s="62"/>
      <c r="E9" s="62"/>
      <c r="F9" s="62"/>
      <c r="G9" s="62"/>
      <c r="H9" s="62"/>
      <c r="I9" s="62"/>
      <c r="J9" s="62"/>
      <c r="K9" s="62"/>
      <c r="L9" s="62"/>
      <c r="M9" s="58"/>
      <c r="N9" s="58"/>
      <c r="O9" s="58"/>
      <c r="P9" s="58"/>
      <c r="Q9" s="58"/>
      <c r="R9" s="58"/>
      <c r="S9" s="62"/>
      <c r="T9" s="55"/>
      <c r="U9" s="62"/>
      <c r="V9" s="62"/>
      <c r="W9" s="61"/>
      <c r="X9" s="61"/>
      <c r="Y9" s="62"/>
      <c r="Z9" s="62"/>
      <c r="AA9" s="62"/>
      <c r="AB9" s="62"/>
      <c r="AC9" s="62"/>
      <c r="AD9" s="62"/>
      <c r="AE9" s="62"/>
      <c r="AF9" s="62"/>
      <c r="AG9" s="62"/>
      <c r="AH9" s="62"/>
      <c r="AI9" s="62"/>
      <c r="AJ9" s="62"/>
      <c r="AK9" s="62"/>
      <c r="AL9" s="55"/>
      <c r="AM9" s="62"/>
      <c r="AN9" s="62"/>
      <c r="AO9" s="62"/>
      <c r="AP9" s="62"/>
      <c r="AQ9" s="62"/>
      <c r="AR9" s="62"/>
      <c r="AS9" s="61"/>
      <c r="AT9" s="61"/>
      <c r="AU9" s="62"/>
      <c r="AV9" s="62"/>
      <c r="AW9" s="62"/>
      <c r="AX9" s="62"/>
      <c r="AY9" s="254"/>
      <c r="AZ9" s="254"/>
      <c r="BA9" s="254"/>
      <c r="BB9" s="254"/>
      <c r="BC9" s="254"/>
    </row>
    <row r="10" spans="1:55" ht="15" customHeight="1" x14ac:dyDescent="0.2">
      <c r="A10" s="58"/>
      <c r="B10" s="693" t="s">
        <v>2017</v>
      </c>
      <c r="C10" s="694"/>
      <c r="D10" s="694"/>
      <c r="E10" s="694"/>
      <c r="F10" s="694"/>
      <c r="G10" s="694"/>
      <c r="H10" s="695"/>
      <c r="I10" s="671" t="s">
        <v>2295</v>
      </c>
      <c r="J10" s="672"/>
      <c r="K10" s="672"/>
      <c r="L10" s="684"/>
      <c r="M10" s="671" t="s">
        <v>1977</v>
      </c>
      <c r="N10" s="672"/>
      <c r="O10" s="672"/>
      <c r="P10" s="672"/>
      <c r="Q10" s="673"/>
      <c r="R10" s="674"/>
      <c r="S10" s="84"/>
      <c r="T10" s="693" t="s">
        <v>2017</v>
      </c>
      <c r="U10" s="694"/>
      <c r="V10" s="694"/>
      <c r="W10" s="694"/>
      <c r="X10" s="694"/>
      <c r="Y10" s="694"/>
      <c r="Z10" s="695"/>
      <c r="AA10" s="671" t="s">
        <v>2295</v>
      </c>
      <c r="AB10" s="672"/>
      <c r="AC10" s="672"/>
      <c r="AD10" s="684"/>
      <c r="AE10" s="671" t="s">
        <v>1977</v>
      </c>
      <c r="AF10" s="672"/>
      <c r="AG10" s="672"/>
      <c r="AH10" s="672"/>
      <c r="AI10" s="673"/>
      <c r="AJ10" s="674"/>
      <c r="AK10" s="84"/>
      <c r="AL10" s="693" t="s">
        <v>2017</v>
      </c>
      <c r="AM10" s="694"/>
      <c r="AN10" s="694"/>
      <c r="AO10" s="694"/>
      <c r="AP10" s="694"/>
      <c r="AQ10" s="694"/>
      <c r="AR10" s="695"/>
      <c r="AS10" s="671" t="s">
        <v>2295</v>
      </c>
      <c r="AT10" s="672"/>
      <c r="AU10" s="672"/>
      <c r="AV10" s="684"/>
      <c r="AW10" s="671" t="s">
        <v>1977</v>
      </c>
      <c r="AX10" s="672"/>
      <c r="AY10" s="672"/>
      <c r="AZ10" s="672"/>
      <c r="BA10" s="673"/>
      <c r="BB10" s="674"/>
      <c r="BC10" s="254"/>
    </row>
    <row r="11" spans="1:55" ht="15" customHeight="1" x14ac:dyDescent="0.2">
      <c r="A11" s="58"/>
      <c r="B11" s="696"/>
      <c r="C11" s="697"/>
      <c r="D11" s="697"/>
      <c r="E11" s="697"/>
      <c r="F11" s="697"/>
      <c r="G11" s="697"/>
      <c r="H11" s="698"/>
      <c r="I11" s="691" t="s">
        <v>2296</v>
      </c>
      <c r="J11" s="669"/>
      <c r="K11" s="669" t="s">
        <v>2005</v>
      </c>
      <c r="L11" s="692"/>
      <c r="M11" s="691" t="s">
        <v>2296</v>
      </c>
      <c r="N11" s="669"/>
      <c r="O11" s="669" t="s">
        <v>2041</v>
      </c>
      <c r="P11" s="669"/>
      <c r="Q11" s="669" t="s">
        <v>2040</v>
      </c>
      <c r="R11" s="670"/>
      <c r="S11" s="84"/>
      <c r="T11" s="696"/>
      <c r="U11" s="697"/>
      <c r="V11" s="697"/>
      <c r="W11" s="697"/>
      <c r="X11" s="697"/>
      <c r="Y11" s="697"/>
      <c r="Z11" s="698"/>
      <c r="AA11" s="691" t="s">
        <v>2296</v>
      </c>
      <c r="AB11" s="669"/>
      <c r="AC11" s="669" t="s">
        <v>2005</v>
      </c>
      <c r="AD11" s="692"/>
      <c r="AE11" s="691" t="s">
        <v>2296</v>
      </c>
      <c r="AF11" s="669"/>
      <c r="AG11" s="669" t="s">
        <v>2041</v>
      </c>
      <c r="AH11" s="669"/>
      <c r="AI11" s="669" t="s">
        <v>2040</v>
      </c>
      <c r="AJ11" s="670"/>
      <c r="AK11" s="84"/>
      <c r="AL11" s="696"/>
      <c r="AM11" s="697"/>
      <c r="AN11" s="697"/>
      <c r="AO11" s="697"/>
      <c r="AP11" s="697"/>
      <c r="AQ11" s="697"/>
      <c r="AR11" s="698"/>
      <c r="AS11" s="691" t="s">
        <v>2296</v>
      </c>
      <c r="AT11" s="669"/>
      <c r="AU11" s="669" t="s">
        <v>2005</v>
      </c>
      <c r="AV11" s="692"/>
      <c r="AW11" s="691" t="s">
        <v>2296</v>
      </c>
      <c r="AX11" s="669"/>
      <c r="AY11" s="669" t="s">
        <v>2041</v>
      </c>
      <c r="AZ11" s="669"/>
      <c r="BA11" s="669" t="s">
        <v>2040</v>
      </c>
      <c r="BB11" s="670"/>
      <c r="BC11" s="254"/>
    </row>
    <row r="12" spans="1:55" ht="12.75" customHeight="1" x14ac:dyDescent="0.2">
      <c r="A12" s="58"/>
      <c r="B12" s="661" t="s">
        <v>2297</v>
      </c>
      <c r="C12" s="127" t="s">
        <v>2165</v>
      </c>
      <c r="D12" s="649" t="s">
        <v>2018</v>
      </c>
      <c r="E12" s="649"/>
      <c r="F12" s="649"/>
      <c r="G12" s="649"/>
      <c r="H12" s="650"/>
      <c r="I12" s="128">
        <f t="array" ref="I12">SUM((('Rote Liste'!R_BC_Type="S")+('Rote Liste'!R_BC_Type="M")+('Rote Liste'!R_BC_Type="O")+('Rote Liste'!R_BC_Type="K")+('Rote Liste'!R_BC_Type="T"))*('Rote Liste'!R_D_Neo="")*('Rote Liste'!R_A_Kat&lt;&gt;"♦")*('Rote Liste'!R_A_Kat&lt;&gt;"")*('Rote Liste'!R_B_KatPM="+")*('Rote Liste'!R_R_Grund="R"))</f>
        <v>0</v>
      </c>
      <c r="J12" s="129"/>
      <c r="K12" s="130">
        <f>IF(I$19&lt;&gt;0,I12/I$19,0)</f>
        <v>0</v>
      </c>
      <c r="L12" s="131"/>
      <c r="M12" s="128">
        <f t="array" ref="M12">SUM((('Rote Liste'!R_BC_Type="S")+('Rote Liste'!R_BC_Type="M")+('Rote Liste'!R_BC_Type="O")+('Rote Liste'!R_BC_Type="K")+('Rote Liste'!R_BC_Type="T"))*('Rote Liste'!R_D_Neo="")*('Rote Liste'!R_A_Kat&lt;&gt;"♦")*('Rote Liste'!R_A_Kat&lt;&gt;"")*('Rote Liste'!R_B_KatPM="+")*(('Rote Liste'!R_R_Grund="R")+('Rote Liste'!R_S_Grund="R")+('Rote Liste'!R_T_Grund="R")))</f>
        <v>0</v>
      </c>
      <c r="N12" s="129"/>
      <c r="O12" s="130">
        <f>IF(M$19&lt;&gt;0,M12/M$19,0)</f>
        <v>0</v>
      </c>
      <c r="P12" s="130"/>
      <c r="Q12" s="130">
        <f>IF($I$4&lt;&gt;0,M12/$I$4,0)</f>
        <v>0</v>
      </c>
      <c r="R12" s="131"/>
      <c r="S12" s="85"/>
      <c r="T12" s="661" t="s">
        <v>2297</v>
      </c>
      <c r="U12" s="127" t="s">
        <v>2165</v>
      </c>
      <c r="V12" s="649" t="s">
        <v>2018</v>
      </c>
      <c r="W12" s="649"/>
      <c r="X12" s="649"/>
      <c r="Y12" s="649"/>
      <c r="Z12" s="650"/>
      <c r="AA12" s="128">
        <f t="array" ref="AA12">SUM((('Rote Liste'!R_BC_Type="S")+('Rote Liste'!R_BC_Type="I")+('Rote Liste'!R_BC_Type="O")+('Rote Liste'!R_BC_Type="K")+('Rote Liste'!R_BC_Type="F"))*('Rote Liste'!R_D_Neo="")*('Rote Liste'!R_A_Kat&lt;&gt;"♦")*('Rote Liste'!R_A_Kat&lt;&gt;"")*('Rote Liste'!R_B_KatPM="+")*('Rote Liste'!R_R_Grund="R"))</f>
        <v>0</v>
      </c>
      <c r="AB12" s="129"/>
      <c r="AC12" s="130">
        <f>IF(AA$19&lt;&gt;0,AA12/AA$19,0)</f>
        <v>0</v>
      </c>
      <c r="AD12" s="131"/>
      <c r="AE12" s="128">
        <f t="array" ref="AE12">SUM((('Rote Liste'!R_BC_Type="S")+('Rote Liste'!R_BC_Type="I")+('Rote Liste'!R_BC_Type="O")+('Rote Liste'!R_BC_Type="K")+('Rote Liste'!R_BC_Type="F"))*('Rote Liste'!R_D_Neo="")*('Rote Liste'!R_A_Kat&lt;&gt;"♦")*('Rote Liste'!R_A_Kat&lt;&gt;"")*('Rote Liste'!R_B_KatPM="+")*(('Rote Liste'!R_R_Grund="R")+('Rote Liste'!R_S_Grund="R")+('Rote Liste'!R_T_Grund="R")))</f>
        <v>0</v>
      </c>
      <c r="AF12" s="129"/>
      <c r="AG12" s="130">
        <f>IF(AE$19&lt;&gt;0,AE12/AE$19,0)</f>
        <v>0</v>
      </c>
      <c r="AH12" s="130"/>
      <c r="AI12" s="130">
        <f t="shared" ref="AI12:AI18" si="0">IF(AA$4&lt;&gt;0,AE12/AA$4,0)</f>
        <v>0</v>
      </c>
      <c r="AJ12" s="131"/>
      <c r="AK12" s="85"/>
      <c r="AL12" s="661" t="s">
        <v>2297</v>
      </c>
      <c r="AM12" s="127" t="s">
        <v>2165</v>
      </c>
      <c r="AN12" s="649" t="s">
        <v>2018</v>
      </c>
      <c r="AO12" s="649"/>
      <c r="AP12" s="649"/>
      <c r="AQ12" s="649"/>
      <c r="AR12" s="650"/>
      <c r="AS12" s="128">
        <f t="array" ref="AS12">SUM((('Rote Liste'!R_BC_Type="S")+('Rote Liste'!R_BC_Type="M")+('Rote Liste'!R_BC_Type="O")+('Rote Liste'!R_BC_Type="A"))*('Rote Liste'!R_D_Neo="")*('Rote Liste'!R_A_Kat&lt;&gt;"♦")*('Rote Liste'!R_A_Kat&lt;&gt;"")*('Rote Liste'!R_B_KatPM="+")*('Rote Liste'!R_R_Grund="R"))</f>
        <v>0</v>
      </c>
      <c r="AT12" s="129"/>
      <c r="AU12" s="130">
        <f>IF(AS$19&lt;&gt;0,AS12/AS$19,0)</f>
        <v>0</v>
      </c>
      <c r="AV12" s="131"/>
      <c r="AW12" s="128">
        <f t="array" ref="AW12">SUM((('Rote Liste'!R_BC_Type="S")+('Rote Liste'!R_BC_Type="M")+('Rote Liste'!R_BC_Type="O")+('Rote Liste'!R_BC_Type="A"))*('Rote Liste'!R_D_Neo="")*('Rote Liste'!R_A_Kat&lt;&gt;"♦")*('Rote Liste'!R_A_Kat&lt;&gt;"")*('Rote Liste'!R_B_KatPM="+")*(('Rote Liste'!R_R_Grund="R")+('Rote Liste'!R_S_Grund="R")+('Rote Liste'!R_T_Grund="R")))</f>
        <v>0</v>
      </c>
      <c r="AX12" s="129"/>
      <c r="AY12" s="130">
        <f>IF(AW$19&lt;&gt;0,AW12/AW$19,0)</f>
        <v>0</v>
      </c>
      <c r="AZ12" s="130"/>
      <c r="BA12" s="130">
        <f t="shared" ref="BA12:BA18" si="1">IF(AS$4&lt;&gt;0,AW12/AS$4,0)</f>
        <v>0</v>
      </c>
      <c r="BB12" s="131"/>
      <c r="BC12" s="254"/>
    </row>
    <row r="13" spans="1:55" ht="12.75" customHeight="1" x14ac:dyDescent="0.2">
      <c r="A13" s="58"/>
      <c r="B13" s="661"/>
      <c r="C13" s="119" t="s">
        <v>2191</v>
      </c>
      <c r="D13" s="651" t="s">
        <v>2022</v>
      </c>
      <c r="E13" s="651"/>
      <c r="F13" s="651"/>
      <c r="G13" s="651"/>
      <c r="H13" s="652"/>
      <c r="I13" s="114">
        <f t="array" ref="I13">SUM((('Rote Liste'!R_BC_Type="S")+('Rote Liste'!R_BC_Type="M")+('Rote Liste'!R_BC_Type="O")+('Rote Liste'!R_BC_Type="K")+('Rote Liste'!R_BC_Type="T"))*('Rote Liste'!R_D_Neo="")*('Rote Liste'!R_A_Kat&lt;&gt;"♦")*('Rote Liste'!R_A_Kat&lt;&gt;"")*('Rote Liste'!R_B_KatPM="+")*('Rote Liste'!R_R_Grund="R(Na)"))</f>
        <v>0</v>
      </c>
      <c r="J13" s="111"/>
      <c r="K13" s="112">
        <f t="shared" ref="K13:K18" si="2">IF(I$19&lt;&gt;0,I13/I$19,0)</f>
        <v>0</v>
      </c>
      <c r="L13" s="113"/>
      <c r="M13" s="114">
        <f t="array" ref="M13">SUM((('Rote Liste'!R_BC_Type="S")+('Rote Liste'!R_BC_Type="M")+('Rote Liste'!R_BC_Type="O")+('Rote Liste'!R_BC_Type="K")+('Rote Liste'!R_BC_Type="T"))*('Rote Liste'!R_D_Neo="")*('Rote Liste'!R_A_Kat&lt;&gt;"♦")*('Rote Liste'!R_A_Kat&lt;&gt;"")*('Rote Liste'!R_B_KatPM="+")*(('Rote Liste'!R_R_Grund="R(Na)")+('Rote Liste'!R_S_Grund="R(Na)")+('Rote Liste'!R_T_Grund="R(Na)")))</f>
        <v>0</v>
      </c>
      <c r="N13" s="111"/>
      <c r="O13" s="112">
        <f t="shared" ref="O13:O18" si="3">IF(M$19&lt;&gt;0,M13/M$19,0)</f>
        <v>0</v>
      </c>
      <c r="P13" s="112"/>
      <c r="Q13" s="112">
        <f t="shared" ref="Q13:Q18" si="4">IF($I$4&lt;&gt;0,M13/$I$4,0)</f>
        <v>0</v>
      </c>
      <c r="R13" s="113"/>
      <c r="S13" s="85"/>
      <c r="T13" s="661"/>
      <c r="U13" s="119" t="s">
        <v>2191</v>
      </c>
      <c r="V13" s="651" t="s">
        <v>2022</v>
      </c>
      <c r="W13" s="651"/>
      <c r="X13" s="651"/>
      <c r="Y13" s="651"/>
      <c r="Z13" s="652"/>
      <c r="AA13" s="114">
        <f t="array" ref="AA13">SUM((('Rote Liste'!R_BC_Type="S")+('Rote Liste'!R_BC_Type="I")+('Rote Liste'!R_BC_Type="O")+('Rote Liste'!R_BC_Type="K")+('Rote Liste'!R_BC_Type="F"))*('Rote Liste'!R_D_Neo="")*('Rote Liste'!R_A_Kat&lt;&gt;"♦")*('Rote Liste'!R_A_Kat&lt;&gt;"")*('Rote Liste'!R_B_KatPM="+")*('Rote Liste'!R_R_Grund="R(Na)"))</f>
        <v>0</v>
      </c>
      <c r="AB13" s="111"/>
      <c r="AC13" s="112">
        <f t="shared" ref="AC13:AC18" si="5">IF(AA$19&lt;&gt;0,AA13/AA$19,0)</f>
        <v>0</v>
      </c>
      <c r="AD13" s="113"/>
      <c r="AE13" s="114">
        <f t="array" ref="AE13">SUM((('Rote Liste'!R_BC_Type="S")+('Rote Liste'!R_BC_Type="I")+('Rote Liste'!R_BC_Type="O")+('Rote Liste'!R_BC_Type="K")+('Rote Liste'!R_BC_Type="F"))*('Rote Liste'!R_D_Neo="")*('Rote Liste'!R_A_Kat&lt;&gt;"♦")*('Rote Liste'!R_A_Kat&lt;&gt;"")*('Rote Liste'!R_B_KatPM="+")*(('Rote Liste'!R_R_Grund="R(Na)")+('Rote Liste'!R_S_Grund="R(Na)")+('Rote Liste'!R_T_Grund="R(Na)")))</f>
        <v>0</v>
      </c>
      <c r="AF13" s="111"/>
      <c r="AG13" s="112">
        <f t="shared" ref="AG13:AG18" si="6">IF(AE$19&lt;&gt;0,AE13/AE$19,0)</f>
        <v>0</v>
      </c>
      <c r="AH13" s="112"/>
      <c r="AI13" s="112">
        <f t="shared" si="0"/>
        <v>0</v>
      </c>
      <c r="AJ13" s="113"/>
      <c r="AK13" s="85"/>
      <c r="AL13" s="661"/>
      <c r="AM13" s="119" t="s">
        <v>2191</v>
      </c>
      <c r="AN13" s="651" t="s">
        <v>2022</v>
      </c>
      <c r="AO13" s="651"/>
      <c r="AP13" s="651"/>
      <c r="AQ13" s="651"/>
      <c r="AR13" s="652"/>
      <c r="AS13" s="114">
        <f t="array" ref="AS13">SUM((('Rote Liste'!R_BC_Type="S")+('Rote Liste'!R_BC_Type="M")+('Rote Liste'!R_BC_Type="O")+('Rote Liste'!R_BC_Type="A"))*('Rote Liste'!R_D_Neo="")*('Rote Liste'!R_A_Kat&lt;&gt;"♦")*('Rote Liste'!R_A_Kat&lt;&gt;"")*('Rote Liste'!R_B_KatPM="+")*('Rote Liste'!R_R_Grund="R(Na)"))</f>
        <v>0</v>
      </c>
      <c r="AT13" s="111"/>
      <c r="AU13" s="112">
        <f t="shared" ref="AU13:AU18" si="7">IF(AS$19&lt;&gt;0,AS13/AS$19,0)</f>
        <v>0</v>
      </c>
      <c r="AV13" s="113"/>
      <c r="AW13" s="114">
        <f t="array" ref="AW13">SUM((('Rote Liste'!R_BC_Type="S")+('Rote Liste'!R_BC_Type="M")+('Rote Liste'!R_BC_Type="O")+('Rote Liste'!R_BC_Type="A"))*('Rote Liste'!R_D_Neo="")*('Rote Liste'!R_A_Kat&lt;&gt;"♦")*('Rote Liste'!R_A_Kat&lt;&gt;"")*('Rote Liste'!R_B_KatPM="+")*(('Rote Liste'!R_R_Grund="R(Na)")+('Rote Liste'!R_S_Grund="R(Na)")+('Rote Liste'!R_T_Grund="R(Na)")))</f>
        <v>0</v>
      </c>
      <c r="AX13" s="111"/>
      <c r="AY13" s="112">
        <f t="shared" ref="AY13:AY18" si="8">IF(AW$19&lt;&gt;0,AW13/AW$19,0)</f>
        <v>0</v>
      </c>
      <c r="AZ13" s="112"/>
      <c r="BA13" s="112">
        <f t="shared" si="1"/>
        <v>0</v>
      </c>
      <c r="BB13" s="113"/>
      <c r="BC13" s="254"/>
    </row>
    <row r="14" spans="1:55" ht="12.75" customHeight="1" x14ac:dyDescent="0.2">
      <c r="A14" s="58"/>
      <c r="B14" s="661"/>
      <c r="C14" s="132" t="s">
        <v>2190</v>
      </c>
      <c r="D14" s="653" t="s">
        <v>2019</v>
      </c>
      <c r="E14" s="653"/>
      <c r="F14" s="653"/>
      <c r="G14" s="653"/>
      <c r="H14" s="654"/>
      <c r="I14" s="133">
        <f t="array" ref="I14">SUM((('Rote Liste'!R_BC_Type="S")+('Rote Liste'!R_BC_Type="M")+('Rote Liste'!R_BC_Type="O")+('Rote Liste'!R_BC_Type="K")+('Rote Liste'!R_BC_Type="T"))*('Rote Liste'!R_D_Neo="")*('Rote Liste'!R_A_Kat&lt;&gt;"♦")*('Rote Liste'!R_A_Kat&lt;&gt;"")*('Rote Liste'!R_B_KatPM="+")*('Rote Liste'!R_R_Grund="K"))</f>
        <v>0</v>
      </c>
      <c r="J14" s="134"/>
      <c r="K14" s="135">
        <f t="shared" si="2"/>
        <v>0</v>
      </c>
      <c r="L14" s="136"/>
      <c r="M14" s="133">
        <f t="array" ref="M14">SUM((('Rote Liste'!R_BC_Type="S")+('Rote Liste'!R_BC_Type="M")+('Rote Liste'!R_BC_Type="O")+('Rote Liste'!R_BC_Type="K")+('Rote Liste'!R_BC_Type="T"))*('Rote Liste'!R_D_Neo="")*('Rote Liste'!R_A_Kat&lt;&gt;"♦")*('Rote Liste'!R_A_Kat&lt;&gt;"")*('Rote Liste'!R_B_KatPM="+")*(('Rote Liste'!R_R_Grund="K")+('Rote Liste'!R_S_Grund="K")+('Rote Liste'!R_T_Grund="K")))</f>
        <v>0</v>
      </c>
      <c r="N14" s="134"/>
      <c r="O14" s="135">
        <f t="shared" si="3"/>
        <v>0</v>
      </c>
      <c r="P14" s="135"/>
      <c r="Q14" s="135">
        <f t="shared" si="4"/>
        <v>0</v>
      </c>
      <c r="R14" s="136"/>
      <c r="S14" s="85"/>
      <c r="T14" s="661"/>
      <c r="U14" s="132" t="s">
        <v>2190</v>
      </c>
      <c r="V14" s="653" t="s">
        <v>2019</v>
      </c>
      <c r="W14" s="653"/>
      <c r="X14" s="653"/>
      <c r="Y14" s="653"/>
      <c r="Z14" s="654"/>
      <c r="AA14" s="133">
        <f t="array" ref="AA14">SUM((('Rote Liste'!R_BC_Type="S")+('Rote Liste'!R_BC_Type="I")+('Rote Liste'!R_BC_Type="O")+('Rote Liste'!R_BC_Type="K")+('Rote Liste'!R_BC_Type="F"))*('Rote Liste'!R_D_Neo="")*('Rote Liste'!R_A_Kat&lt;&gt;"♦")*('Rote Liste'!R_A_Kat&lt;&gt;"")*('Rote Liste'!R_B_KatPM="+")*('Rote Liste'!R_R_Grund="K"))</f>
        <v>0</v>
      </c>
      <c r="AB14" s="134"/>
      <c r="AC14" s="135">
        <f t="shared" si="5"/>
        <v>0</v>
      </c>
      <c r="AD14" s="136"/>
      <c r="AE14" s="133">
        <f t="array" ref="AE14">SUM((('Rote Liste'!R_BC_Type="S")+('Rote Liste'!R_BC_Type="I")+('Rote Liste'!R_BC_Type="O")+('Rote Liste'!R_BC_Type="K")+('Rote Liste'!R_BC_Type="F"))*('Rote Liste'!R_D_Neo="")*('Rote Liste'!R_A_Kat&lt;&gt;"♦")*('Rote Liste'!R_A_Kat&lt;&gt;"")*('Rote Liste'!R_B_KatPM="+")*(('Rote Liste'!R_R_Grund="K")+('Rote Liste'!R_S_Grund="K")+('Rote Liste'!R_T_Grund="K")))</f>
        <v>0</v>
      </c>
      <c r="AF14" s="134"/>
      <c r="AG14" s="135">
        <f t="shared" si="6"/>
        <v>0</v>
      </c>
      <c r="AH14" s="135"/>
      <c r="AI14" s="135">
        <f t="shared" si="0"/>
        <v>0</v>
      </c>
      <c r="AJ14" s="136"/>
      <c r="AK14" s="85"/>
      <c r="AL14" s="661"/>
      <c r="AM14" s="132" t="s">
        <v>2190</v>
      </c>
      <c r="AN14" s="653" t="s">
        <v>2019</v>
      </c>
      <c r="AO14" s="653"/>
      <c r="AP14" s="653"/>
      <c r="AQ14" s="653"/>
      <c r="AR14" s="654"/>
      <c r="AS14" s="133">
        <f t="array" ref="AS14">SUM((('Rote Liste'!R_BC_Type="S")+('Rote Liste'!R_BC_Type="M")+('Rote Liste'!R_BC_Type="O")+('Rote Liste'!R_BC_Type="A"))*('Rote Liste'!R_D_Neo="")*('Rote Liste'!R_A_Kat&lt;&gt;"♦")*('Rote Liste'!R_A_Kat&lt;&gt;"")*('Rote Liste'!R_B_KatPM="+")*('Rote Liste'!R_R_Grund="K"))</f>
        <v>0</v>
      </c>
      <c r="AT14" s="134"/>
      <c r="AU14" s="135">
        <f t="shared" si="7"/>
        <v>0</v>
      </c>
      <c r="AV14" s="136"/>
      <c r="AW14" s="133">
        <f t="array" ref="AW14">SUM((('Rote Liste'!R_BC_Type="S")+('Rote Liste'!R_BC_Type="M")+('Rote Liste'!R_BC_Type="O")+('Rote Liste'!R_BC_Type="A"))*('Rote Liste'!R_D_Neo="")*('Rote Liste'!R_A_Kat&lt;&gt;"♦")*('Rote Liste'!R_A_Kat&lt;&gt;"")*('Rote Liste'!R_B_KatPM="+")*(('Rote Liste'!R_R_Grund="K")+('Rote Liste'!R_S_Grund="K")+('Rote Liste'!R_T_Grund="K")))</f>
        <v>0</v>
      </c>
      <c r="AX14" s="134"/>
      <c r="AY14" s="135">
        <f t="shared" si="8"/>
        <v>0</v>
      </c>
      <c r="AZ14" s="135"/>
      <c r="BA14" s="135">
        <f t="shared" si="1"/>
        <v>0</v>
      </c>
      <c r="BB14" s="136"/>
      <c r="BC14" s="254"/>
    </row>
    <row r="15" spans="1:55" x14ac:dyDescent="0.2">
      <c r="A15" s="58"/>
      <c r="B15" s="661"/>
      <c r="C15" s="119" t="s">
        <v>2164</v>
      </c>
      <c r="D15" s="651" t="s">
        <v>2020</v>
      </c>
      <c r="E15" s="651"/>
      <c r="F15" s="651"/>
      <c r="G15" s="651"/>
      <c r="H15" s="652"/>
      <c r="I15" s="114">
        <f t="array" ref="I15">SUM((('Rote Liste'!R_BC_Type="S")+('Rote Liste'!R_BC_Type="M")+('Rote Liste'!R_BC_Type="O")+('Rote Liste'!R_BC_Type="K")+('Rote Liste'!R_BC_Type="T"))*('Rote Liste'!R_D_Neo="")*('Rote Liste'!R_A_Kat&lt;&gt;"♦")*('Rote Liste'!R_A_Kat&lt;&gt;"")*('Rote Liste'!R_B_KatPM="+")*('Rote Liste'!R_R_Grund="M"))</f>
        <v>0</v>
      </c>
      <c r="J15" s="111"/>
      <c r="K15" s="112">
        <f t="shared" si="2"/>
        <v>0</v>
      </c>
      <c r="L15" s="113"/>
      <c r="M15" s="114">
        <f t="array" ref="M15">SUM((('Rote Liste'!R_BC_Type="S")+('Rote Liste'!R_BC_Type="M")+('Rote Liste'!R_BC_Type="O")+('Rote Liste'!R_BC_Type="K")+('Rote Liste'!R_BC_Type="T"))*('Rote Liste'!R_D_Neo="")*('Rote Liste'!R_A_Kat&lt;&gt;"♦")*('Rote Liste'!R_A_Kat&lt;&gt;"")*('Rote Liste'!R_B_KatPM="+")*(('Rote Liste'!R_R_Grund="M")+('Rote Liste'!R_S_Grund="M")+('Rote Liste'!R_T_Grund="M")))</f>
        <v>0</v>
      </c>
      <c r="N15" s="111"/>
      <c r="O15" s="112">
        <f t="shared" si="3"/>
        <v>0</v>
      </c>
      <c r="P15" s="112"/>
      <c r="Q15" s="112">
        <f t="shared" si="4"/>
        <v>0</v>
      </c>
      <c r="R15" s="113"/>
      <c r="S15" s="85"/>
      <c r="T15" s="661"/>
      <c r="U15" s="119" t="s">
        <v>2164</v>
      </c>
      <c r="V15" s="651" t="s">
        <v>2020</v>
      </c>
      <c r="W15" s="651"/>
      <c r="X15" s="651"/>
      <c r="Y15" s="651"/>
      <c r="Z15" s="652"/>
      <c r="AA15" s="114">
        <f t="array" ref="AA15">SUM((('Rote Liste'!R_BC_Type="S")+('Rote Liste'!R_BC_Type="I")+('Rote Liste'!R_BC_Type="O")+('Rote Liste'!R_BC_Type="K")+('Rote Liste'!R_BC_Type="F"))*('Rote Liste'!R_D_Neo="")*('Rote Liste'!R_A_Kat&lt;&gt;"♦")*('Rote Liste'!R_A_Kat&lt;&gt;"")*('Rote Liste'!R_B_KatPM="+")*('Rote Liste'!R_R_Grund="M"))</f>
        <v>0</v>
      </c>
      <c r="AB15" s="111"/>
      <c r="AC15" s="112">
        <f t="shared" si="5"/>
        <v>0</v>
      </c>
      <c r="AD15" s="113"/>
      <c r="AE15" s="114">
        <f t="array" ref="AE15">SUM((('Rote Liste'!R_BC_Type="S")+('Rote Liste'!R_BC_Type="I")+('Rote Liste'!R_BC_Type="O")+('Rote Liste'!R_BC_Type="K")+('Rote Liste'!R_BC_Type="F"))*('Rote Liste'!R_D_Neo="")*('Rote Liste'!R_A_Kat&lt;&gt;"♦")*('Rote Liste'!R_A_Kat&lt;&gt;"")*('Rote Liste'!R_B_KatPM="+")*(('Rote Liste'!R_R_Grund="M")+('Rote Liste'!R_S_Grund="M")+('Rote Liste'!R_T_Grund="M")))</f>
        <v>0</v>
      </c>
      <c r="AF15" s="111"/>
      <c r="AG15" s="112">
        <f t="shared" si="6"/>
        <v>0</v>
      </c>
      <c r="AH15" s="112"/>
      <c r="AI15" s="112">
        <f t="shared" si="0"/>
        <v>0</v>
      </c>
      <c r="AJ15" s="113"/>
      <c r="AK15" s="85"/>
      <c r="AL15" s="661"/>
      <c r="AM15" s="119" t="s">
        <v>2164</v>
      </c>
      <c r="AN15" s="651" t="s">
        <v>2020</v>
      </c>
      <c r="AO15" s="651"/>
      <c r="AP15" s="651"/>
      <c r="AQ15" s="651"/>
      <c r="AR15" s="652"/>
      <c r="AS15" s="114">
        <f t="array" ref="AS15">SUM((('Rote Liste'!R_BC_Type="S")+('Rote Liste'!R_BC_Type="M")+('Rote Liste'!R_BC_Type="O")+('Rote Liste'!R_BC_Type="A"))*('Rote Liste'!R_D_Neo="")*('Rote Liste'!R_A_Kat&lt;&gt;"♦")*('Rote Liste'!R_A_Kat&lt;&gt;"")*('Rote Liste'!R_B_KatPM="+")*('Rote Liste'!R_R_Grund="M"))</f>
        <v>0</v>
      </c>
      <c r="AT15" s="111"/>
      <c r="AU15" s="112">
        <f t="shared" si="7"/>
        <v>0</v>
      </c>
      <c r="AV15" s="113"/>
      <c r="AW15" s="114">
        <f t="array" ref="AW15">SUM((('Rote Liste'!R_BC_Type="S")+('Rote Liste'!R_BC_Type="M")+('Rote Liste'!R_BC_Type="O")+('Rote Liste'!R_BC_Type="A"))*('Rote Liste'!R_D_Neo="")*('Rote Liste'!R_A_Kat&lt;&gt;"♦")*('Rote Liste'!R_A_Kat&lt;&gt;"")*('Rote Liste'!R_B_KatPM="+")*(('Rote Liste'!R_R_Grund="M")+('Rote Liste'!R_S_Grund="M")+('Rote Liste'!R_T_Grund="M")))</f>
        <v>0</v>
      </c>
      <c r="AX15" s="111"/>
      <c r="AY15" s="112">
        <f t="shared" si="8"/>
        <v>0</v>
      </c>
      <c r="AZ15" s="112"/>
      <c r="BA15" s="112">
        <f t="shared" si="1"/>
        <v>0</v>
      </c>
      <c r="BB15" s="113"/>
      <c r="BC15" s="254"/>
    </row>
    <row r="16" spans="1:55" ht="12.75" customHeight="1" x14ac:dyDescent="0.2">
      <c r="A16" s="58"/>
      <c r="B16" s="661"/>
      <c r="C16" s="132" t="s">
        <v>2192</v>
      </c>
      <c r="D16" s="653" t="s">
        <v>2021</v>
      </c>
      <c r="E16" s="653"/>
      <c r="F16" s="653"/>
      <c r="G16" s="653"/>
      <c r="H16" s="654"/>
      <c r="I16" s="133">
        <f t="array" ref="I16">SUM((('Rote Liste'!R_BC_Type="S")+('Rote Liste'!R_BC_Type="M")+('Rote Liste'!R_BC_Type="O")+('Rote Liste'!R_BC_Type="K")+('Rote Liste'!R_BC_Type="T"))*('Rote Liste'!R_D_Neo="")*('Rote Liste'!R_A_Kat&lt;&gt;"♦")*('Rote Liste'!R_A_Kat&lt;&gt;"")*('Rote Liste'!R_B_KatPM="+")*('Rote Liste'!R_R_Grund="T"))</f>
        <v>0</v>
      </c>
      <c r="J16" s="134"/>
      <c r="K16" s="135">
        <f t="shared" si="2"/>
        <v>0</v>
      </c>
      <c r="L16" s="136"/>
      <c r="M16" s="133">
        <f t="array" ref="M16">SUM((('Rote Liste'!R_BC_Type="S")+('Rote Liste'!R_BC_Type="M")+('Rote Liste'!R_BC_Type="O")+('Rote Liste'!R_BC_Type="K")+('Rote Liste'!R_BC_Type="T"))*('Rote Liste'!R_D_Neo="")*('Rote Liste'!R_A_Kat&lt;&gt;"♦")*('Rote Liste'!R_A_Kat&lt;&gt;"")*('Rote Liste'!R_B_KatPM="+")*(('Rote Liste'!R_R_Grund="T")+('Rote Liste'!R_S_Grund="T")+('Rote Liste'!R_T_Grund="T")))</f>
        <v>0</v>
      </c>
      <c r="N16" s="134"/>
      <c r="O16" s="135">
        <f t="shared" si="3"/>
        <v>0</v>
      </c>
      <c r="P16" s="135"/>
      <c r="Q16" s="135">
        <f t="shared" si="4"/>
        <v>0</v>
      </c>
      <c r="R16" s="136"/>
      <c r="S16" s="85"/>
      <c r="T16" s="661"/>
      <c r="U16" s="132" t="s">
        <v>2192</v>
      </c>
      <c r="V16" s="653" t="s">
        <v>2021</v>
      </c>
      <c r="W16" s="653"/>
      <c r="X16" s="653"/>
      <c r="Y16" s="653"/>
      <c r="Z16" s="654"/>
      <c r="AA16" s="133">
        <f t="array" ref="AA16">SUM((('Rote Liste'!R_BC_Type="S")+('Rote Liste'!R_BC_Type="I")+('Rote Liste'!R_BC_Type="O")+('Rote Liste'!R_BC_Type="K")+('Rote Liste'!R_BC_Type="F"))*('Rote Liste'!R_D_Neo="")*('Rote Liste'!R_A_Kat&lt;&gt;"♦")*('Rote Liste'!R_A_Kat&lt;&gt;"")*('Rote Liste'!R_B_KatPM="+")*('Rote Liste'!R_R_Grund="T"))</f>
        <v>0</v>
      </c>
      <c r="AB16" s="134"/>
      <c r="AC16" s="135">
        <f t="shared" si="5"/>
        <v>0</v>
      </c>
      <c r="AD16" s="136"/>
      <c r="AE16" s="133">
        <f t="array" ref="AE16">SUM((('Rote Liste'!R_BC_Type="S")+('Rote Liste'!R_BC_Type="I")+('Rote Liste'!R_BC_Type="O")+('Rote Liste'!R_BC_Type="K")+('Rote Liste'!R_BC_Type="F"))*('Rote Liste'!R_D_Neo="")*('Rote Liste'!R_A_Kat&lt;&gt;"♦")*('Rote Liste'!R_A_Kat&lt;&gt;"")*('Rote Liste'!R_B_KatPM="+")*(('Rote Liste'!R_R_Grund="T")+('Rote Liste'!R_S_Grund="T")+('Rote Liste'!R_T_Grund="T")))</f>
        <v>0</v>
      </c>
      <c r="AF16" s="134"/>
      <c r="AG16" s="135">
        <f t="shared" si="6"/>
        <v>0</v>
      </c>
      <c r="AH16" s="135"/>
      <c r="AI16" s="135">
        <f t="shared" si="0"/>
        <v>0</v>
      </c>
      <c r="AJ16" s="136"/>
      <c r="AK16" s="85"/>
      <c r="AL16" s="661"/>
      <c r="AM16" s="132" t="s">
        <v>2192</v>
      </c>
      <c r="AN16" s="653" t="s">
        <v>2021</v>
      </c>
      <c r="AO16" s="653"/>
      <c r="AP16" s="653"/>
      <c r="AQ16" s="653"/>
      <c r="AR16" s="654"/>
      <c r="AS16" s="133">
        <f t="array" ref="AS16">SUM((('Rote Liste'!R_BC_Type="S")+('Rote Liste'!R_BC_Type="M")+('Rote Liste'!R_BC_Type="O")+('Rote Liste'!R_BC_Type="A"))*('Rote Liste'!R_D_Neo="")*('Rote Liste'!R_A_Kat&lt;&gt;"♦")*('Rote Liste'!R_A_Kat&lt;&gt;"")*('Rote Liste'!R_B_KatPM="+")*('Rote Liste'!R_R_Grund="T"))</f>
        <v>0</v>
      </c>
      <c r="AT16" s="134"/>
      <c r="AU16" s="135">
        <f t="shared" si="7"/>
        <v>0</v>
      </c>
      <c r="AV16" s="136"/>
      <c r="AW16" s="133">
        <f t="array" ref="AW16">SUM((('Rote Liste'!R_BC_Type="S")+('Rote Liste'!R_BC_Type="M")+('Rote Liste'!R_BC_Type="O")+('Rote Liste'!R_BC_Type="A"))*('Rote Liste'!R_D_Neo="")*('Rote Liste'!R_A_Kat&lt;&gt;"♦")*('Rote Liste'!R_A_Kat&lt;&gt;"")*('Rote Liste'!R_B_KatPM="+")*(('Rote Liste'!R_R_Grund="T")+('Rote Liste'!R_S_Grund="T")+('Rote Liste'!R_T_Grund="T")))</f>
        <v>0</v>
      </c>
      <c r="AX16" s="134"/>
      <c r="AY16" s="135">
        <f t="shared" si="8"/>
        <v>0</v>
      </c>
      <c r="AZ16" s="135"/>
      <c r="BA16" s="135">
        <f t="shared" si="1"/>
        <v>0</v>
      </c>
      <c r="BB16" s="136"/>
      <c r="BC16" s="254"/>
    </row>
    <row r="17" spans="1:55" ht="12.75" customHeight="1" x14ac:dyDescent="0.2">
      <c r="A17" s="58"/>
      <c r="B17" s="661"/>
      <c r="C17" s="663" t="s">
        <v>2030</v>
      </c>
      <c r="D17" s="647"/>
      <c r="E17" s="647"/>
      <c r="F17" s="647"/>
      <c r="G17" s="647"/>
      <c r="H17" s="664"/>
      <c r="I17" s="282">
        <f>SUM(I12:I16)</f>
        <v>0</v>
      </c>
      <c r="J17" s="111"/>
      <c r="K17" s="112">
        <f t="shared" si="2"/>
        <v>0</v>
      </c>
      <c r="L17" s="113"/>
      <c r="M17" s="282">
        <f>SUM(M12:M16)</f>
        <v>0</v>
      </c>
      <c r="N17" s="111"/>
      <c r="O17" s="112">
        <f t="shared" si="3"/>
        <v>0</v>
      </c>
      <c r="P17" s="112"/>
      <c r="Q17" s="168" t="str">
        <f>"[ "&amp;TEXT(K17,"0,0%")</f>
        <v>[ 0,0%</v>
      </c>
      <c r="R17" s="230" t="s">
        <v>2055</v>
      </c>
      <c r="S17" s="85"/>
      <c r="T17" s="661"/>
      <c r="U17" s="663" t="s">
        <v>2030</v>
      </c>
      <c r="V17" s="647"/>
      <c r="W17" s="647"/>
      <c r="X17" s="647"/>
      <c r="Y17" s="647"/>
      <c r="Z17" s="664"/>
      <c r="AA17" s="282">
        <f>SUM(AA12:AA16)</f>
        <v>0</v>
      </c>
      <c r="AB17" s="111"/>
      <c r="AC17" s="112">
        <f t="shared" si="5"/>
        <v>0</v>
      </c>
      <c r="AD17" s="113"/>
      <c r="AE17" s="282">
        <f>SUM(AE12:AE16)</f>
        <v>0</v>
      </c>
      <c r="AF17" s="111"/>
      <c r="AG17" s="112">
        <f t="shared" si="6"/>
        <v>0</v>
      </c>
      <c r="AH17" s="112"/>
      <c r="AI17" s="168" t="str">
        <f>"[ "&amp;TEXT(AC17,"0,0%")</f>
        <v>[ 0,0%</v>
      </c>
      <c r="AJ17" s="230" t="s">
        <v>2055</v>
      </c>
      <c r="AK17" s="85"/>
      <c r="AL17" s="661"/>
      <c r="AM17" s="663" t="s">
        <v>2030</v>
      </c>
      <c r="AN17" s="647"/>
      <c r="AO17" s="647"/>
      <c r="AP17" s="647"/>
      <c r="AQ17" s="647"/>
      <c r="AR17" s="664"/>
      <c r="AS17" s="282">
        <f>SUM(AS12:AS16)</f>
        <v>0</v>
      </c>
      <c r="AT17" s="111"/>
      <c r="AU17" s="112">
        <f t="shared" si="7"/>
        <v>0</v>
      </c>
      <c r="AV17" s="113"/>
      <c r="AW17" s="282">
        <f>SUM(AW12:AW16)</f>
        <v>0</v>
      </c>
      <c r="AX17" s="111"/>
      <c r="AY17" s="112">
        <f t="shared" si="8"/>
        <v>0</v>
      </c>
      <c r="AZ17" s="112"/>
      <c r="BA17" s="168" t="str">
        <f>"[ "&amp;TEXT(AU17,"0,0%")</f>
        <v>[ 0,0%</v>
      </c>
      <c r="BB17" s="230" t="s">
        <v>2055</v>
      </c>
      <c r="BC17" s="254"/>
    </row>
    <row r="18" spans="1:55" ht="12.75" customHeight="1" x14ac:dyDescent="0.2">
      <c r="A18" s="58"/>
      <c r="B18" s="661"/>
      <c r="C18" s="137" t="s">
        <v>2241</v>
      </c>
      <c r="D18" s="653" t="s">
        <v>2004</v>
      </c>
      <c r="E18" s="665"/>
      <c r="F18" s="665"/>
      <c r="G18" s="665"/>
      <c r="H18" s="666"/>
      <c r="I18" s="133">
        <f>I4-I17</f>
        <v>112</v>
      </c>
      <c r="J18" s="134"/>
      <c r="K18" s="135">
        <f t="shared" si="2"/>
        <v>1</v>
      </c>
      <c r="L18" s="136"/>
      <c r="M18" s="133">
        <f>I18</f>
        <v>112</v>
      </c>
      <c r="N18" s="134"/>
      <c r="O18" s="135">
        <f t="shared" si="3"/>
        <v>1</v>
      </c>
      <c r="P18" s="135"/>
      <c r="Q18" s="135">
        <f t="shared" si="4"/>
        <v>1</v>
      </c>
      <c r="R18" s="136"/>
      <c r="S18" s="85"/>
      <c r="T18" s="661"/>
      <c r="U18" s="137" t="s">
        <v>2241</v>
      </c>
      <c r="V18" s="653" t="s">
        <v>2004</v>
      </c>
      <c r="W18" s="665"/>
      <c r="X18" s="665"/>
      <c r="Y18" s="665"/>
      <c r="Z18" s="666"/>
      <c r="AA18" s="133">
        <f>AA4-AA17</f>
        <v>120</v>
      </c>
      <c r="AB18" s="134"/>
      <c r="AC18" s="135">
        <f t="shared" si="5"/>
        <v>1</v>
      </c>
      <c r="AD18" s="136"/>
      <c r="AE18" s="133">
        <f>AA18</f>
        <v>120</v>
      </c>
      <c r="AF18" s="134"/>
      <c r="AG18" s="135">
        <f t="shared" si="6"/>
        <v>1</v>
      </c>
      <c r="AH18" s="135"/>
      <c r="AI18" s="135">
        <f t="shared" si="0"/>
        <v>1</v>
      </c>
      <c r="AJ18" s="136"/>
      <c r="AK18" s="85"/>
      <c r="AL18" s="661"/>
      <c r="AM18" s="137" t="s">
        <v>2241</v>
      </c>
      <c r="AN18" s="653" t="s">
        <v>2004</v>
      </c>
      <c r="AO18" s="665"/>
      <c r="AP18" s="665"/>
      <c r="AQ18" s="665"/>
      <c r="AR18" s="666"/>
      <c r="AS18" s="133">
        <f>AS4-AS17</f>
        <v>112</v>
      </c>
      <c r="AT18" s="134"/>
      <c r="AU18" s="135">
        <f t="shared" si="7"/>
        <v>1</v>
      </c>
      <c r="AV18" s="136"/>
      <c r="AW18" s="133">
        <f>AS18</f>
        <v>112</v>
      </c>
      <c r="AX18" s="134"/>
      <c r="AY18" s="135">
        <f t="shared" si="8"/>
        <v>1</v>
      </c>
      <c r="AZ18" s="135"/>
      <c r="BA18" s="135">
        <f t="shared" si="1"/>
        <v>1</v>
      </c>
      <c r="BB18" s="136"/>
      <c r="BC18" s="254"/>
    </row>
    <row r="19" spans="1:55" x14ac:dyDescent="0.2">
      <c r="A19" s="58"/>
      <c r="B19" s="662"/>
      <c r="C19" s="655" t="s">
        <v>2031</v>
      </c>
      <c r="D19" s="656"/>
      <c r="E19" s="656"/>
      <c r="F19" s="656"/>
      <c r="G19" s="656"/>
      <c r="H19" s="657"/>
      <c r="I19" s="283">
        <f>I4</f>
        <v>112</v>
      </c>
      <c r="J19" s="116"/>
      <c r="K19" s="117">
        <v>1</v>
      </c>
      <c r="L19" s="118"/>
      <c r="M19" s="283">
        <f>M17+M18</f>
        <v>112</v>
      </c>
      <c r="N19" s="116"/>
      <c r="O19" s="117">
        <v>1</v>
      </c>
      <c r="P19" s="117"/>
      <c r="Q19" s="122" t="s">
        <v>2195</v>
      </c>
      <c r="R19" s="231"/>
      <c r="S19" s="85"/>
      <c r="T19" s="662"/>
      <c r="U19" s="655" t="s">
        <v>2031</v>
      </c>
      <c r="V19" s="656"/>
      <c r="W19" s="656"/>
      <c r="X19" s="656"/>
      <c r="Y19" s="656"/>
      <c r="Z19" s="657"/>
      <c r="AA19" s="284">
        <f>AA4</f>
        <v>120</v>
      </c>
      <c r="AB19" s="116"/>
      <c r="AC19" s="117">
        <v>1</v>
      </c>
      <c r="AD19" s="118"/>
      <c r="AE19" s="283">
        <f>AE17+AE18</f>
        <v>120</v>
      </c>
      <c r="AF19" s="116"/>
      <c r="AG19" s="117">
        <v>1</v>
      </c>
      <c r="AH19" s="117"/>
      <c r="AI19" s="122" t="s">
        <v>2195</v>
      </c>
      <c r="AJ19" s="231"/>
      <c r="AK19" s="85"/>
      <c r="AL19" s="662"/>
      <c r="AM19" s="655" t="s">
        <v>2031</v>
      </c>
      <c r="AN19" s="656"/>
      <c r="AO19" s="656"/>
      <c r="AP19" s="656"/>
      <c r="AQ19" s="656"/>
      <c r="AR19" s="657"/>
      <c r="AS19" s="284">
        <f>AS4</f>
        <v>112</v>
      </c>
      <c r="AT19" s="116"/>
      <c r="AU19" s="117">
        <v>1</v>
      </c>
      <c r="AV19" s="118"/>
      <c r="AW19" s="283">
        <f>AW17+AW18</f>
        <v>112</v>
      </c>
      <c r="AX19" s="116"/>
      <c r="AY19" s="117">
        <v>1</v>
      </c>
      <c r="AZ19" s="117"/>
      <c r="BA19" s="122" t="s">
        <v>2195</v>
      </c>
      <c r="BB19" s="231"/>
      <c r="BC19" s="254"/>
    </row>
    <row r="20" spans="1:55" ht="12.75" customHeight="1" x14ac:dyDescent="0.2">
      <c r="A20" s="58"/>
      <c r="B20" s="699" t="s">
        <v>2298</v>
      </c>
      <c r="C20" s="127" t="s">
        <v>2165</v>
      </c>
      <c r="D20" s="649" t="s">
        <v>2018</v>
      </c>
      <c r="E20" s="649"/>
      <c r="F20" s="649"/>
      <c r="G20" s="649"/>
      <c r="H20" s="650"/>
      <c r="I20" s="133">
        <f t="array" ref="I20">SUM((('Rote Liste'!R_BC_Type="S")+('Rote Liste'!R_BC_Type="M")+('Rote Liste'!R_BC_Type="O")+('Rote Liste'!R_BC_Type="K")+('Rote Liste'!R_BC_Type="T"))*('Rote Liste'!R_D_Neo="")*('Rote Liste'!R_A_Kat&lt;&gt;"♦")*('Rote Liste'!R_A_Kat&lt;&gt;"")*('Rote Liste'!R_B_KatPM="-")*('Rote Liste'!R_R_Grund="R"))</f>
        <v>0</v>
      </c>
      <c r="J20" s="134"/>
      <c r="K20" s="130">
        <f>IF(I$27&lt;&gt;0,I20/I$27,0)</f>
        <v>0</v>
      </c>
      <c r="L20" s="136"/>
      <c r="M20" s="128">
        <f t="array" ref="M20">SUM((('Rote Liste'!R_BC_Type="S")+('Rote Liste'!R_BC_Type="M")+('Rote Liste'!R_BC_Type="O")+('Rote Liste'!R_BC_Type="K")+('Rote Liste'!R_BC_Type="T"))*('Rote Liste'!R_D_Neo="")*('Rote Liste'!R_A_Kat&lt;&gt;"♦")*('Rote Liste'!R_A_Kat&lt;&gt;"")*('Rote Liste'!R_B_KatPM="-")*(('Rote Liste'!R_R_Grund="R")+('Rote Liste'!R_S_Grund="R")+('Rote Liste'!R_T_Grund="R")))</f>
        <v>0</v>
      </c>
      <c r="N20" s="129"/>
      <c r="O20" s="130">
        <f>IF(M$27&lt;&gt;0,M20/M$27,0)</f>
        <v>0</v>
      </c>
      <c r="P20" s="130"/>
      <c r="Q20" s="130">
        <f>IF($I$5&lt;&gt;0,M20/$I$5,0)</f>
        <v>0</v>
      </c>
      <c r="R20" s="131"/>
      <c r="S20" s="85"/>
      <c r="T20" s="699" t="s">
        <v>2298</v>
      </c>
      <c r="U20" s="127" t="s">
        <v>2165</v>
      </c>
      <c r="V20" s="649" t="s">
        <v>2018</v>
      </c>
      <c r="W20" s="649"/>
      <c r="X20" s="649"/>
      <c r="Y20" s="649"/>
      <c r="Z20" s="650"/>
      <c r="AA20" s="133">
        <f t="array" ref="AA20">SUM((('Rote Liste'!R_BC_Type="S")+('Rote Liste'!R_BC_Type="I")+('Rote Liste'!R_BC_Type="O")+('Rote Liste'!R_BC_Type="K")+('Rote Liste'!R_BC_Type="F"))*('Rote Liste'!R_D_Neo="")*('Rote Liste'!R_A_Kat&lt;&gt;"♦")*('Rote Liste'!R_A_Kat&lt;&gt;"")*('Rote Liste'!R_B_KatPM="-")*('Rote Liste'!R_R_Grund="R"))</f>
        <v>0</v>
      </c>
      <c r="AB20" s="134"/>
      <c r="AC20" s="130">
        <f>IF(AA$27&lt;&gt;0,AA20/AA$27,0)</f>
        <v>0</v>
      </c>
      <c r="AD20" s="136"/>
      <c r="AE20" s="128">
        <f t="array" ref="AE20">SUM((('Rote Liste'!R_BC_Type="S")+('Rote Liste'!R_BC_Type="I")+('Rote Liste'!R_BC_Type="O")+('Rote Liste'!R_BC_Type="K")+('Rote Liste'!R_BC_Type="F"))*('Rote Liste'!R_D_Neo="")*('Rote Liste'!R_A_Kat&lt;&gt;"♦")*('Rote Liste'!R_A_Kat&lt;&gt;"")*('Rote Liste'!R_B_KatPM="-")*(('Rote Liste'!R_R_Grund="R")+('Rote Liste'!R_S_Grund="R")+('Rote Liste'!R_T_Grund="R")))</f>
        <v>0</v>
      </c>
      <c r="AF20" s="129"/>
      <c r="AG20" s="130">
        <f>IF(AE$27&lt;&gt;0,AE20/AE$27,0)</f>
        <v>0</v>
      </c>
      <c r="AH20" s="130"/>
      <c r="AI20" s="130">
        <f t="shared" ref="AI20:AI26" si="9">IF(AA$5&lt;&gt;0,AE20/AA$5,0)</f>
        <v>0</v>
      </c>
      <c r="AJ20" s="131"/>
      <c r="AK20" s="85"/>
      <c r="AL20" s="699" t="s">
        <v>2298</v>
      </c>
      <c r="AM20" s="127" t="s">
        <v>2165</v>
      </c>
      <c r="AN20" s="649" t="s">
        <v>2018</v>
      </c>
      <c r="AO20" s="649"/>
      <c r="AP20" s="649"/>
      <c r="AQ20" s="649"/>
      <c r="AR20" s="650"/>
      <c r="AS20" s="133">
        <f t="array" ref="AS20">SUM((('Rote Liste'!R_BC_Type="S")+('Rote Liste'!R_BC_Type="M")+('Rote Liste'!R_BC_Type="O")+('Rote Liste'!R_BC_Type="A"))*('Rote Liste'!R_D_Neo="")*('Rote Liste'!R_A_Kat&lt;&gt;"♦")*('Rote Liste'!R_A_Kat&lt;&gt;"")*('Rote Liste'!R_B_KatPM="-")*('Rote Liste'!R_R_Grund="R"))</f>
        <v>0</v>
      </c>
      <c r="AT20" s="134"/>
      <c r="AU20" s="130">
        <f>IF(AS$27&lt;&gt;0,AS20/AS$27,0)</f>
        <v>0</v>
      </c>
      <c r="AV20" s="136"/>
      <c r="AW20" s="128">
        <f t="array" ref="AW20">SUM((('Rote Liste'!R_BC_Type="S")+('Rote Liste'!R_BC_Type="M")+('Rote Liste'!R_BC_Type="O")+('Rote Liste'!R_BC_Type="A"))*('Rote Liste'!R_D_Neo="")*('Rote Liste'!R_A_Kat&lt;&gt;"♦")*('Rote Liste'!R_A_Kat&lt;&gt;"")*('Rote Liste'!R_B_KatPM="-")*(('Rote Liste'!R_R_Grund="R")+('Rote Liste'!R_S_Grund="R")+('Rote Liste'!R_T_Grund="R")))</f>
        <v>0</v>
      </c>
      <c r="AX20" s="129"/>
      <c r="AY20" s="130">
        <f>IF(AW$27&lt;&gt;0,AW20/AW$27,0)</f>
        <v>0</v>
      </c>
      <c r="AZ20" s="130"/>
      <c r="BA20" s="130">
        <f t="shared" ref="BA20:BA26" si="10">IF(AS$5&lt;&gt;0,AW20/AS$5,0)</f>
        <v>0</v>
      </c>
      <c r="BB20" s="131"/>
      <c r="BC20" s="254"/>
    </row>
    <row r="21" spans="1:55" ht="12.75" customHeight="1" x14ac:dyDescent="0.2">
      <c r="A21" s="58"/>
      <c r="B21" s="700"/>
      <c r="C21" s="119" t="s">
        <v>2191</v>
      </c>
      <c r="D21" s="651" t="s">
        <v>2022</v>
      </c>
      <c r="E21" s="651"/>
      <c r="F21" s="651"/>
      <c r="G21" s="651"/>
      <c r="H21" s="652"/>
      <c r="I21" s="114">
        <f t="array" ref="I21">SUM((('Rote Liste'!R_BC_Type="S")+('Rote Liste'!R_BC_Type="M")+('Rote Liste'!R_BC_Type="O")+('Rote Liste'!R_BC_Type="K")+('Rote Liste'!R_BC_Type="T"))*('Rote Liste'!R_D_Neo="")*('Rote Liste'!R_A_Kat&lt;&gt;"♦")*('Rote Liste'!R_A_Kat&lt;&gt;"")*('Rote Liste'!R_B_KatPM="-")*('Rote Liste'!R_R_Grund="R(Na)"))</f>
        <v>0</v>
      </c>
      <c r="J21" s="111"/>
      <c r="K21" s="112">
        <f t="shared" ref="K21:K26" si="11">IF(I$27&lt;&gt;0,I21/I$27,0)</f>
        <v>0</v>
      </c>
      <c r="L21" s="113"/>
      <c r="M21" s="114">
        <f t="array" ref="M21">SUM((('Rote Liste'!R_BC_Type="S")+('Rote Liste'!R_BC_Type="M")+('Rote Liste'!R_BC_Type="O")+('Rote Liste'!R_BC_Type="K")+('Rote Liste'!R_BC_Type="T"))*('Rote Liste'!R_D_Neo="")*('Rote Liste'!R_A_Kat&lt;&gt;"♦")*('Rote Liste'!R_A_Kat&lt;&gt;"")*('Rote Liste'!R_B_KatPM="-")*(('Rote Liste'!R_R_Grund="R(Na)")+('Rote Liste'!R_S_Grund="R(Na)")+('Rote Liste'!R_T_Grund="R(Na)")))</f>
        <v>0</v>
      </c>
      <c r="N21" s="111"/>
      <c r="O21" s="112">
        <f t="shared" ref="O21:O26" si="12">IF(M$27&lt;&gt;0,M21/M$27,0)</f>
        <v>0</v>
      </c>
      <c r="P21" s="112"/>
      <c r="Q21" s="112">
        <f t="shared" ref="Q21:Q26" si="13">IF($I$5&lt;&gt;0,M21/$I$5,0)</f>
        <v>0</v>
      </c>
      <c r="R21" s="113"/>
      <c r="S21" s="85"/>
      <c r="T21" s="700"/>
      <c r="U21" s="119" t="s">
        <v>2191</v>
      </c>
      <c r="V21" s="651" t="s">
        <v>2022</v>
      </c>
      <c r="W21" s="651"/>
      <c r="X21" s="651"/>
      <c r="Y21" s="651"/>
      <c r="Z21" s="652"/>
      <c r="AA21" s="114">
        <f t="array" ref="AA21">SUM((('Rote Liste'!R_BC_Type="S")+('Rote Liste'!R_BC_Type="I")+('Rote Liste'!R_BC_Type="O")+('Rote Liste'!R_BC_Type="K")+('Rote Liste'!R_BC_Type="F"))*('Rote Liste'!R_D_Neo="")*('Rote Liste'!R_A_Kat&lt;&gt;"♦")*('Rote Liste'!R_A_Kat&lt;&gt;"")*('Rote Liste'!R_B_KatPM="-")*('Rote Liste'!R_R_Grund="R(Na)"))</f>
        <v>0</v>
      </c>
      <c r="AB21" s="111"/>
      <c r="AC21" s="112">
        <f t="shared" ref="AC21:AC26" si="14">IF(AA$27&lt;&gt;0,AA21/AA$27,0)</f>
        <v>0</v>
      </c>
      <c r="AD21" s="113"/>
      <c r="AE21" s="114">
        <f t="array" ref="AE21">SUM((('Rote Liste'!R_BC_Type="S")+('Rote Liste'!R_BC_Type="I")+('Rote Liste'!R_BC_Type="O")+('Rote Liste'!R_BC_Type="K")+('Rote Liste'!R_BC_Type="F"))*('Rote Liste'!R_D_Neo="")*('Rote Liste'!R_A_Kat&lt;&gt;"♦")*('Rote Liste'!R_A_Kat&lt;&gt;"")*('Rote Liste'!R_B_KatPM="-")*(('Rote Liste'!R_R_Grund="R(Na)")+('Rote Liste'!R_S_Grund="R(Na)")+('Rote Liste'!R_T_Grund="R(Na)")))</f>
        <v>0</v>
      </c>
      <c r="AF21" s="111"/>
      <c r="AG21" s="112">
        <f t="shared" ref="AG21:AG26" si="15">IF(AE$27&lt;&gt;0,AE21/AE$27,0)</f>
        <v>0</v>
      </c>
      <c r="AH21" s="112"/>
      <c r="AI21" s="112">
        <f t="shared" si="9"/>
        <v>0</v>
      </c>
      <c r="AJ21" s="113"/>
      <c r="AK21" s="85"/>
      <c r="AL21" s="700"/>
      <c r="AM21" s="119" t="s">
        <v>2191</v>
      </c>
      <c r="AN21" s="651" t="s">
        <v>2022</v>
      </c>
      <c r="AO21" s="651"/>
      <c r="AP21" s="651"/>
      <c r="AQ21" s="651"/>
      <c r="AR21" s="652"/>
      <c r="AS21" s="114">
        <f t="array" ref="AS21">SUM((('Rote Liste'!R_BC_Type="S")+('Rote Liste'!R_BC_Type="M")+('Rote Liste'!R_BC_Type="O")+('Rote Liste'!R_BC_Type="A"))*('Rote Liste'!R_D_Neo="")*('Rote Liste'!R_A_Kat&lt;&gt;"♦")*('Rote Liste'!R_A_Kat&lt;&gt;"")*('Rote Liste'!R_B_KatPM="-")*('Rote Liste'!R_R_Grund="R(Na)"))</f>
        <v>0</v>
      </c>
      <c r="AT21" s="111"/>
      <c r="AU21" s="112">
        <f t="shared" ref="AU21:AU26" si="16">IF(AS$27&lt;&gt;0,AS21/AS$27,0)</f>
        <v>0</v>
      </c>
      <c r="AV21" s="113"/>
      <c r="AW21" s="114">
        <f t="array" ref="AW21">SUM((('Rote Liste'!R_BC_Type="S")+('Rote Liste'!R_BC_Type="M")+('Rote Liste'!R_BC_Type="O")+('Rote Liste'!R_BC_Type="A"))*('Rote Liste'!R_D_Neo="")*('Rote Liste'!R_A_Kat&lt;&gt;"♦")*('Rote Liste'!R_A_Kat&lt;&gt;"")*('Rote Liste'!R_B_KatPM="-")*(('Rote Liste'!R_R_Grund="R(Na)")+('Rote Liste'!R_S_Grund="R(Na)")+('Rote Liste'!R_T_Grund="R(Na)")))</f>
        <v>0</v>
      </c>
      <c r="AX21" s="111"/>
      <c r="AY21" s="112">
        <f t="shared" ref="AY21:AY26" si="17">IF(AW$27&lt;&gt;0,AW21/AW$27,0)</f>
        <v>0</v>
      </c>
      <c r="AZ21" s="112"/>
      <c r="BA21" s="112">
        <f t="shared" si="10"/>
        <v>0</v>
      </c>
      <c r="BB21" s="113"/>
      <c r="BC21" s="254"/>
    </row>
    <row r="22" spans="1:55" ht="12.75" customHeight="1" x14ac:dyDescent="0.2">
      <c r="A22" s="58"/>
      <c r="B22" s="700"/>
      <c r="C22" s="132" t="s">
        <v>2190</v>
      </c>
      <c r="D22" s="653" t="s">
        <v>2019</v>
      </c>
      <c r="E22" s="653"/>
      <c r="F22" s="653"/>
      <c r="G22" s="653"/>
      <c r="H22" s="654"/>
      <c r="I22" s="133">
        <f t="array" ref="I22">SUM((('Rote Liste'!R_BC_Type="S")+('Rote Liste'!R_BC_Type="M")+('Rote Liste'!R_BC_Type="O")+('Rote Liste'!R_BC_Type="K")+('Rote Liste'!R_BC_Type="T"))*('Rote Liste'!R_D_Neo="")*('Rote Liste'!R_A_Kat&lt;&gt;"♦")*('Rote Liste'!R_A_Kat&lt;&gt;"")*('Rote Liste'!R_B_KatPM="-")*('Rote Liste'!R_R_Grund="K"))</f>
        <v>0</v>
      </c>
      <c r="J22" s="134"/>
      <c r="K22" s="135">
        <f t="shared" si="11"/>
        <v>0</v>
      </c>
      <c r="L22" s="136"/>
      <c r="M22" s="133">
        <f t="array" ref="M22">SUM((('Rote Liste'!R_BC_Type="S")+('Rote Liste'!R_BC_Type="M")+('Rote Liste'!R_BC_Type="O")+('Rote Liste'!R_BC_Type="K")+('Rote Liste'!R_BC_Type="T"))*('Rote Liste'!R_D_Neo="")*('Rote Liste'!R_A_Kat&lt;&gt;"♦")*('Rote Liste'!R_A_Kat&lt;&gt;"")*('Rote Liste'!R_B_KatPM="-")*(('Rote Liste'!R_R_Grund="K")+('Rote Liste'!R_S_Grund="K")+('Rote Liste'!R_T_Grund="K")))</f>
        <v>0</v>
      </c>
      <c r="N22" s="134"/>
      <c r="O22" s="135">
        <f t="shared" si="12"/>
        <v>0</v>
      </c>
      <c r="P22" s="135"/>
      <c r="Q22" s="135">
        <f t="shared" si="13"/>
        <v>0</v>
      </c>
      <c r="R22" s="136"/>
      <c r="S22" s="85"/>
      <c r="T22" s="700"/>
      <c r="U22" s="132" t="s">
        <v>2190</v>
      </c>
      <c r="V22" s="653" t="s">
        <v>2019</v>
      </c>
      <c r="W22" s="653"/>
      <c r="X22" s="653"/>
      <c r="Y22" s="653"/>
      <c r="Z22" s="654"/>
      <c r="AA22" s="133">
        <f t="array" ref="AA22">SUM((('Rote Liste'!R_BC_Type="S")+('Rote Liste'!R_BC_Type="I")+('Rote Liste'!R_BC_Type="O")+('Rote Liste'!R_BC_Type="K")+('Rote Liste'!R_BC_Type="F"))*('Rote Liste'!R_D_Neo="")*('Rote Liste'!R_A_Kat&lt;&gt;"♦")*('Rote Liste'!R_A_Kat&lt;&gt;"")*('Rote Liste'!R_B_KatPM="-")*('Rote Liste'!R_R_Grund="K"))</f>
        <v>0</v>
      </c>
      <c r="AB22" s="134"/>
      <c r="AC22" s="135">
        <f t="shared" si="14"/>
        <v>0</v>
      </c>
      <c r="AD22" s="136"/>
      <c r="AE22" s="133">
        <f t="array" ref="AE22">SUM((('Rote Liste'!R_BC_Type="S")+('Rote Liste'!R_BC_Type="I")+('Rote Liste'!R_BC_Type="O")+('Rote Liste'!R_BC_Type="K")+('Rote Liste'!R_BC_Type="F"))*('Rote Liste'!R_D_Neo="")*('Rote Liste'!R_A_Kat&lt;&gt;"♦")*('Rote Liste'!R_A_Kat&lt;&gt;"")*('Rote Liste'!R_B_KatPM="-")*(('Rote Liste'!R_R_Grund="K")+('Rote Liste'!R_S_Grund="K")+('Rote Liste'!R_T_Grund="K")))</f>
        <v>0</v>
      </c>
      <c r="AF22" s="134"/>
      <c r="AG22" s="135">
        <f t="shared" si="15"/>
        <v>0</v>
      </c>
      <c r="AH22" s="135"/>
      <c r="AI22" s="135">
        <f t="shared" si="9"/>
        <v>0</v>
      </c>
      <c r="AJ22" s="136"/>
      <c r="AK22" s="85"/>
      <c r="AL22" s="700"/>
      <c r="AM22" s="132" t="s">
        <v>2190</v>
      </c>
      <c r="AN22" s="653" t="s">
        <v>2019</v>
      </c>
      <c r="AO22" s="653"/>
      <c r="AP22" s="653"/>
      <c r="AQ22" s="653"/>
      <c r="AR22" s="654"/>
      <c r="AS22" s="133">
        <f t="array" ref="AS22">SUM((('Rote Liste'!R_BC_Type="S")+('Rote Liste'!R_BC_Type="M")+('Rote Liste'!R_BC_Type="O")+('Rote Liste'!R_BC_Type="A"))*('Rote Liste'!R_D_Neo="")*('Rote Liste'!R_A_Kat&lt;&gt;"♦")*('Rote Liste'!R_A_Kat&lt;&gt;"")*('Rote Liste'!R_B_KatPM="-")*('Rote Liste'!R_R_Grund="K"))</f>
        <v>0</v>
      </c>
      <c r="AT22" s="134"/>
      <c r="AU22" s="135">
        <f t="shared" si="16"/>
        <v>0</v>
      </c>
      <c r="AV22" s="136"/>
      <c r="AW22" s="133">
        <f t="array" ref="AW22">SUM((('Rote Liste'!R_BC_Type="S")+('Rote Liste'!R_BC_Type="M")+('Rote Liste'!R_BC_Type="O")+('Rote Liste'!R_BC_Type="A"))*('Rote Liste'!R_D_Neo="")*('Rote Liste'!R_A_Kat&lt;&gt;"♦")*('Rote Liste'!R_A_Kat&lt;&gt;"")*('Rote Liste'!R_B_KatPM="-")*(('Rote Liste'!R_R_Grund="K")+('Rote Liste'!R_S_Grund="K")+('Rote Liste'!R_T_Grund="K")))</f>
        <v>0</v>
      </c>
      <c r="AX22" s="134"/>
      <c r="AY22" s="135">
        <f t="shared" si="17"/>
        <v>0</v>
      </c>
      <c r="AZ22" s="135"/>
      <c r="BA22" s="135">
        <f t="shared" si="10"/>
        <v>0</v>
      </c>
      <c r="BB22" s="136"/>
      <c r="BC22" s="254"/>
    </row>
    <row r="23" spans="1:55" x14ac:dyDescent="0.2">
      <c r="A23" s="58"/>
      <c r="B23" s="700"/>
      <c r="C23" s="119" t="s">
        <v>2164</v>
      </c>
      <c r="D23" s="651" t="s">
        <v>2020</v>
      </c>
      <c r="E23" s="651"/>
      <c r="F23" s="651"/>
      <c r="G23" s="651"/>
      <c r="H23" s="652"/>
      <c r="I23" s="114">
        <f t="array" ref="I23">SUM((('Rote Liste'!R_BC_Type="S")+('Rote Liste'!R_BC_Type="M")+('Rote Liste'!R_BC_Type="O")+('Rote Liste'!R_BC_Type="K")+('Rote Liste'!R_BC_Type="T"))*('Rote Liste'!R_D_Neo="")*('Rote Liste'!R_A_Kat&lt;&gt;"♦")*('Rote Liste'!R_A_Kat&lt;&gt;"")*('Rote Liste'!R_B_KatPM="-")*('Rote Liste'!R_R_Grund="M"))</f>
        <v>0</v>
      </c>
      <c r="J23" s="111"/>
      <c r="K23" s="112">
        <f t="shared" si="11"/>
        <v>0</v>
      </c>
      <c r="L23" s="113"/>
      <c r="M23" s="114">
        <f t="array" ref="M23">SUM((('Rote Liste'!R_BC_Type="S")+('Rote Liste'!R_BC_Type="M")+('Rote Liste'!R_BC_Type="O")+('Rote Liste'!R_BC_Type="K")+('Rote Liste'!R_BC_Type="T"))*('Rote Liste'!R_D_Neo="")*('Rote Liste'!R_A_Kat&lt;&gt;"♦")*('Rote Liste'!R_A_Kat&lt;&gt;"")*('Rote Liste'!R_B_KatPM="-")*(('Rote Liste'!R_R_Grund="M")+('Rote Liste'!R_S_Grund="M")+('Rote Liste'!R_T_Grund="M")))</f>
        <v>0</v>
      </c>
      <c r="N23" s="111"/>
      <c r="O23" s="112">
        <f t="shared" si="12"/>
        <v>0</v>
      </c>
      <c r="P23" s="112"/>
      <c r="Q23" s="112">
        <f t="shared" si="13"/>
        <v>0</v>
      </c>
      <c r="R23" s="113"/>
      <c r="S23" s="85"/>
      <c r="T23" s="700"/>
      <c r="U23" s="119" t="s">
        <v>2164</v>
      </c>
      <c r="V23" s="651" t="s">
        <v>2020</v>
      </c>
      <c r="W23" s="651"/>
      <c r="X23" s="651"/>
      <c r="Y23" s="651"/>
      <c r="Z23" s="652"/>
      <c r="AA23" s="114">
        <f t="array" ref="AA23">SUM((('Rote Liste'!R_BC_Type="S")+('Rote Liste'!R_BC_Type="I")+('Rote Liste'!R_BC_Type="O")+('Rote Liste'!R_BC_Type="K")+('Rote Liste'!R_BC_Type="F"))*('Rote Liste'!R_D_Neo="")*('Rote Liste'!R_A_Kat&lt;&gt;"♦")*('Rote Liste'!R_A_Kat&lt;&gt;"")*('Rote Liste'!R_B_KatPM="-")*('Rote Liste'!R_R_Grund="M"))</f>
        <v>0</v>
      </c>
      <c r="AB23" s="111"/>
      <c r="AC23" s="112">
        <f t="shared" si="14"/>
        <v>0</v>
      </c>
      <c r="AD23" s="113"/>
      <c r="AE23" s="114">
        <f t="array" ref="AE23">SUM((('Rote Liste'!R_BC_Type="S")+('Rote Liste'!R_BC_Type="I")+('Rote Liste'!R_BC_Type="O")+('Rote Liste'!R_BC_Type="K")+('Rote Liste'!R_BC_Type="F"))*('Rote Liste'!R_D_Neo="")*('Rote Liste'!R_A_Kat&lt;&gt;"♦")*('Rote Liste'!R_A_Kat&lt;&gt;"")*('Rote Liste'!R_B_KatPM="-")*(('Rote Liste'!R_R_Grund="M")+('Rote Liste'!R_S_Grund="M")+('Rote Liste'!R_T_Grund="M")))</f>
        <v>0</v>
      </c>
      <c r="AF23" s="111"/>
      <c r="AG23" s="112">
        <f t="shared" si="15"/>
        <v>0</v>
      </c>
      <c r="AH23" s="112"/>
      <c r="AI23" s="112">
        <f t="shared" si="9"/>
        <v>0</v>
      </c>
      <c r="AJ23" s="113"/>
      <c r="AK23" s="85"/>
      <c r="AL23" s="700"/>
      <c r="AM23" s="119" t="s">
        <v>2164</v>
      </c>
      <c r="AN23" s="651" t="s">
        <v>2020</v>
      </c>
      <c r="AO23" s="651"/>
      <c r="AP23" s="651"/>
      <c r="AQ23" s="651"/>
      <c r="AR23" s="652"/>
      <c r="AS23" s="114">
        <f t="array" ref="AS23">SUM((('Rote Liste'!R_BC_Type="S")+('Rote Liste'!R_BC_Type="M")+('Rote Liste'!R_BC_Type="O")+('Rote Liste'!R_BC_Type="A"))*('Rote Liste'!R_D_Neo="")*('Rote Liste'!R_A_Kat&lt;&gt;"♦")*('Rote Liste'!R_A_Kat&lt;&gt;"")*('Rote Liste'!R_B_KatPM="-")*('Rote Liste'!R_R_Grund="M"))</f>
        <v>0</v>
      </c>
      <c r="AT23" s="111"/>
      <c r="AU23" s="112">
        <f t="shared" si="16"/>
        <v>0</v>
      </c>
      <c r="AV23" s="113"/>
      <c r="AW23" s="114">
        <f t="array" ref="AW23">SUM((('Rote Liste'!R_BC_Type="S")+('Rote Liste'!R_BC_Type="M")+('Rote Liste'!R_BC_Type="O")+('Rote Liste'!R_BC_Type="A"))*('Rote Liste'!R_D_Neo="")*('Rote Liste'!R_A_Kat&lt;&gt;"♦")*('Rote Liste'!R_A_Kat&lt;&gt;"")*('Rote Liste'!R_B_KatPM="-")*(('Rote Liste'!R_R_Grund="M")+('Rote Liste'!R_S_Grund="M")+('Rote Liste'!R_T_Grund="M")))</f>
        <v>0</v>
      </c>
      <c r="AX23" s="111"/>
      <c r="AY23" s="112">
        <f t="shared" si="17"/>
        <v>0</v>
      </c>
      <c r="AZ23" s="112"/>
      <c r="BA23" s="112">
        <f t="shared" si="10"/>
        <v>0</v>
      </c>
      <c r="BB23" s="113"/>
      <c r="BC23" s="254"/>
    </row>
    <row r="24" spans="1:55" ht="12.75" customHeight="1" x14ac:dyDescent="0.2">
      <c r="A24" s="58"/>
      <c r="B24" s="700"/>
      <c r="C24" s="132" t="s">
        <v>2192</v>
      </c>
      <c r="D24" s="653" t="s">
        <v>2021</v>
      </c>
      <c r="E24" s="653"/>
      <c r="F24" s="653"/>
      <c r="G24" s="653"/>
      <c r="H24" s="654"/>
      <c r="I24" s="133">
        <f t="array" ref="I24">SUM((('Rote Liste'!R_BC_Type="S")+('Rote Liste'!R_BC_Type="M")+('Rote Liste'!R_BC_Type="O")+('Rote Liste'!R_BC_Type="K")+('Rote Liste'!R_BC_Type="T"))*('Rote Liste'!R_D_Neo="")*('Rote Liste'!R_A_Kat&lt;&gt;"♦")*('Rote Liste'!R_A_Kat&lt;&gt;"")*('Rote Liste'!R_B_KatPM="-")*('Rote Liste'!R_R_Grund="T"))</f>
        <v>0</v>
      </c>
      <c r="J24" s="134"/>
      <c r="K24" s="135">
        <f t="shared" si="11"/>
        <v>0</v>
      </c>
      <c r="L24" s="136"/>
      <c r="M24" s="133">
        <f t="array" ref="M24">SUM((('Rote Liste'!R_BC_Type="S")+('Rote Liste'!R_BC_Type="M")+('Rote Liste'!R_BC_Type="O")+('Rote Liste'!R_BC_Type="K")+('Rote Liste'!R_BC_Type="T"))*('Rote Liste'!R_D_Neo="")*('Rote Liste'!R_A_Kat&lt;&gt;"♦")*('Rote Liste'!R_A_Kat&lt;&gt;"")*('Rote Liste'!R_B_KatPM="-")*(('Rote Liste'!R_R_Grund="T")+('Rote Liste'!R_S_Grund="T")+('Rote Liste'!R_T_Grund="T")))</f>
        <v>0</v>
      </c>
      <c r="N24" s="134"/>
      <c r="O24" s="135">
        <f t="shared" si="12"/>
        <v>0</v>
      </c>
      <c r="P24" s="135"/>
      <c r="Q24" s="135">
        <f t="shared" si="13"/>
        <v>0</v>
      </c>
      <c r="R24" s="136"/>
      <c r="S24" s="85"/>
      <c r="T24" s="700"/>
      <c r="U24" s="132" t="s">
        <v>2192</v>
      </c>
      <c r="V24" s="653" t="s">
        <v>2021</v>
      </c>
      <c r="W24" s="653"/>
      <c r="X24" s="653"/>
      <c r="Y24" s="653"/>
      <c r="Z24" s="654"/>
      <c r="AA24" s="133">
        <f t="array" ref="AA24">SUM((('Rote Liste'!R_BC_Type="S")+('Rote Liste'!R_BC_Type="I")+('Rote Liste'!R_BC_Type="O")+('Rote Liste'!R_BC_Type="K")+('Rote Liste'!R_BC_Type="F"))*('Rote Liste'!R_D_Neo="")*('Rote Liste'!R_A_Kat&lt;&gt;"♦")*('Rote Liste'!R_A_Kat&lt;&gt;"")*('Rote Liste'!R_B_KatPM="-")*('Rote Liste'!R_R_Grund="T"))</f>
        <v>0</v>
      </c>
      <c r="AB24" s="134"/>
      <c r="AC24" s="135">
        <f t="shared" si="14"/>
        <v>0</v>
      </c>
      <c r="AD24" s="136"/>
      <c r="AE24" s="133">
        <f t="array" ref="AE24">SUM((('Rote Liste'!R_BC_Type="S")+('Rote Liste'!R_BC_Type="I")+('Rote Liste'!R_BC_Type="O")+('Rote Liste'!R_BC_Type="K")+('Rote Liste'!R_BC_Type="F"))*('Rote Liste'!R_D_Neo="")*('Rote Liste'!R_A_Kat&lt;&gt;"♦")*('Rote Liste'!R_A_Kat&lt;&gt;"")*('Rote Liste'!R_B_KatPM="-")*(('Rote Liste'!R_R_Grund="T")+('Rote Liste'!R_S_Grund="T")+('Rote Liste'!R_T_Grund="T")))</f>
        <v>0</v>
      </c>
      <c r="AF24" s="134"/>
      <c r="AG24" s="135">
        <f t="shared" si="15"/>
        <v>0</v>
      </c>
      <c r="AH24" s="135"/>
      <c r="AI24" s="135">
        <f t="shared" si="9"/>
        <v>0</v>
      </c>
      <c r="AJ24" s="136"/>
      <c r="AK24" s="85"/>
      <c r="AL24" s="700"/>
      <c r="AM24" s="132" t="s">
        <v>2192</v>
      </c>
      <c r="AN24" s="653" t="s">
        <v>2021</v>
      </c>
      <c r="AO24" s="653"/>
      <c r="AP24" s="653"/>
      <c r="AQ24" s="653"/>
      <c r="AR24" s="654"/>
      <c r="AS24" s="133">
        <f t="array" ref="AS24">SUM((('Rote Liste'!R_BC_Type="S")+('Rote Liste'!R_BC_Type="M")+('Rote Liste'!R_BC_Type="O")+('Rote Liste'!R_BC_Type="A"))*('Rote Liste'!R_D_Neo="")*('Rote Liste'!R_A_Kat&lt;&gt;"♦")*('Rote Liste'!R_A_Kat&lt;&gt;"")*('Rote Liste'!R_B_KatPM="-")*('Rote Liste'!R_R_Grund="T"))</f>
        <v>0</v>
      </c>
      <c r="AT24" s="134"/>
      <c r="AU24" s="135">
        <f t="shared" si="16"/>
        <v>0</v>
      </c>
      <c r="AV24" s="136"/>
      <c r="AW24" s="133">
        <f t="array" ref="AW24">SUM((('Rote Liste'!R_BC_Type="S")+('Rote Liste'!R_BC_Type="M")+('Rote Liste'!R_BC_Type="O")+('Rote Liste'!R_BC_Type="A"))*('Rote Liste'!R_D_Neo="")*('Rote Liste'!R_A_Kat&lt;&gt;"♦")*('Rote Liste'!R_A_Kat&lt;&gt;"")*('Rote Liste'!R_B_KatPM="-")*(('Rote Liste'!R_R_Grund="T")+('Rote Liste'!R_S_Grund="T")+('Rote Liste'!R_T_Grund="T")))</f>
        <v>0</v>
      </c>
      <c r="AX24" s="134"/>
      <c r="AY24" s="135">
        <f t="shared" si="17"/>
        <v>0</v>
      </c>
      <c r="AZ24" s="135"/>
      <c r="BA24" s="135">
        <f t="shared" si="10"/>
        <v>0</v>
      </c>
      <c r="BB24" s="136"/>
      <c r="BC24" s="254"/>
    </row>
    <row r="25" spans="1:55" x14ac:dyDescent="0.2">
      <c r="A25" s="58"/>
      <c r="B25" s="700"/>
      <c r="C25" s="663" t="s">
        <v>2030</v>
      </c>
      <c r="D25" s="647"/>
      <c r="E25" s="647"/>
      <c r="F25" s="647"/>
      <c r="G25" s="647"/>
      <c r="H25" s="664"/>
      <c r="I25" s="282">
        <f>SUM(I20:I24)</f>
        <v>0</v>
      </c>
      <c r="J25" s="111"/>
      <c r="K25" s="112">
        <f t="shared" si="11"/>
        <v>0</v>
      </c>
      <c r="L25" s="113"/>
      <c r="M25" s="282">
        <f>SUM(M20:M24)</f>
        <v>0</v>
      </c>
      <c r="N25" s="111"/>
      <c r="O25" s="112">
        <f t="shared" si="12"/>
        <v>0</v>
      </c>
      <c r="P25" s="112"/>
      <c r="Q25" s="168" t="str">
        <f>"[ "&amp;TEXT(K25,"0,0%")</f>
        <v>[ 0,0%</v>
      </c>
      <c r="R25" s="230" t="s">
        <v>2055</v>
      </c>
      <c r="S25" s="85"/>
      <c r="T25" s="700"/>
      <c r="U25" s="663" t="s">
        <v>2030</v>
      </c>
      <c r="V25" s="647"/>
      <c r="W25" s="647"/>
      <c r="X25" s="647"/>
      <c r="Y25" s="647"/>
      <c r="Z25" s="664"/>
      <c r="AA25" s="282">
        <f>SUM(AA20:AA24)</f>
        <v>0</v>
      </c>
      <c r="AB25" s="111"/>
      <c r="AC25" s="112">
        <f t="shared" si="14"/>
        <v>0</v>
      </c>
      <c r="AD25" s="113"/>
      <c r="AE25" s="282">
        <f>SUM(AE20:AE24)</f>
        <v>0</v>
      </c>
      <c r="AF25" s="111"/>
      <c r="AG25" s="112">
        <f t="shared" si="15"/>
        <v>0</v>
      </c>
      <c r="AH25" s="112"/>
      <c r="AI25" s="168" t="str">
        <f>"[ "&amp;TEXT(AC25,"0,0%")</f>
        <v>[ 0,0%</v>
      </c>
      <c r="AJ25" s="230" t="s">
        <v>2055</v>
      </c>
      <c r="AK25" s="85"/>
      <c r="AL25" s="700"/>
      <c r="AM25" s="663" t="s">
        <v>2030</v>
      </c>
      <c r="AN25" s="647"/>
      <c r="AO25" s="647"/>
      <c r="AP25" s="647"/>
      <c r="AQ25" s="647"/>
      <c r="AR25" s="664"/>
      <c r="AS25" s="282">
        <f>SUM(AS20:AS24)</f>
        <v>0</v>
      </c>
      <c r="AT25" s="111"/>
      <c r="AU25" s="112">
        <f t="shared" si="16"/>
        <v>0</v>
      </c>
      <c r="AV25" s="113"/>
      <c r="AW25" s="282">
        <f>SUM(AW20:AW24)</f>
        <v>0</v>
      </c>
      <c r="AX25" s="111"/>
      <c r="AY25" s="112">
        <f t="shared" si="17"/>
        <v>0</v>
      </c>
      <c r="AZ25" s="112"/>
      <c r="BA25" s="168" t="str">
        <f>"[ "&amp;TEXT(AU25,"0,0%")</f>
        <v>[ 0,0%</v>
      </c>
      <c r="BB25" s="230" t="s">
        <v>2055</v>
      </c>
      <c r="BC25" s="254"/>
    </row>
    <row r="26" spans="1:55" ht="12.75" customHeight="1" x14ac:dyDescent="0.2">
      <c r="A26" s="58"/>
      <c r="B26" s="700"/>
      <c r="C26" s="137" t="s">
        <v>2241</v>
      </c>
      <c r="D26" s="653" t="s">
        <v>2004</v>
      </c>
      <c r="E26" s="665"/>
      <c r="F26" s="665"/>
      <c r="G26" s="665"/>
      <c r="H26" s="666"/>
      <c r="I26" s="133">
        <f>I5-I25</f>
        <v>141</v>
      </c>
      <c r="J26" s="134"/>
      <c r="K26" s="135">
        <f t="shared" si="11"/>
        <v>1</v>
      </c>
      <c r="L26" s="136"/>
      <c r="M26" s="133">
        <f>I26</f>
        <v>141</v>
      </c>
      <c r="N26" s="134"/>
      <c r="O26" s="135">
        <f t="shared" si="12"/>
        <v>1</v>
      </c>
      <c r="P26" s="135"/>
      <c r="Q26" s="135">
        <f t="shared" si="13"/>
        <v>1</v>
      </c>
      <c r="R26" s="136"/>
      <c r="S26" s="85"/>
      <c r="T26" s="700"/>
      <c r="U26" s="137" t="s">
        <v>2241</v>
      </c>
      <c r="V26" s="653" t="s">
        <v>2004</v>
      </c>
      <c r="W26" s="665"/>
      <c r="X26" s="665"/>
      <c r="Y26" s="665"/>
      <c r="Z26" s="666"/>
      <c r="AA26" s="133">
        <f>AA5-AA25</f>
        <v>148</v>
      </c>
      <c r="AB26" s="134"/>
      <c r="AC26" s="135">
        <f t="shared" si="14"/>
        <v>1</v>
      </c>
      <c r="AD26" s="136"/>
      <c r="AE26" s="133">
        <f>AA26</f>
        <v>148</v>
      </c>
      <c r="AF26" s="134"/>
      <c r="AG26" s="135">
        <f t="shared" si="15"/>
        <v>1</v>
      </c>
      <c r="AH26" s="135"/>
      <c r="AI26" s="135">
        <f t="shared" si="9"/>
        <v>1</v>
      </c>
      <c r="AJ26" s="136"/>
      <c r="AK26" s="85"/>
      <c r="AL26" s="700"/>
      <c r="AM26" s="137" t="s">
        <v>2241</v>
      </c>
      <c r="AN26" s="653" t="s">
        <v>2004</v>
      </c>
      <c r="AO26" s="665"/>
      <c r="AP26" s="665"/>
      <c r="AQ26" s="665"/>
      <c r="AR26" s="666"/>
      <c r="AS26" s="133">
        <f>AS5-AS25</f>
        <v>141</v>
      </c>
      <c r="AT26" s="134"/>
      <c r="AU26" s="135">
        <f t="shared" si="16"/>
        <v>1</v>
      </c>
      <c r="AV26" s="136"/>
      <c r="AW26" s="133">
        <f>AS26</f>
        <v>141</v>
      </c>
      <c r="AX26" s="134"/>
      <c r="AY26" s="135">
        <f t="shared" si="17"/>
        <v>1</v>
      </c>
      <c r="AZ26" s="135"/>
      <c r="BA26" s="135">
        <f t="shared" si="10"/>
        <v>1</v>
      </c>
      <c r="BB26" s="136"/>
      <c r="BC26" s="254"/>
    </row>
    <row r="27" spans="1:55" x14ac:dyDescent="0.2">
      <c r="A27" s="58"/>
      <c r="B27" s="701"/>
      <c r="C27" s="655" t="s">
        <v>2032</v>
      </c>
      <c r="D27" s="656"/>
      <c r="E27" s="656"/>
      <c r="F27" s="656"/>
      <c r="G27" s="656"/>
      <c r="H27" s="657"/>
      <c r="I27" s="115">
        <f>I5</f>
        <v>141</v>
      </c>
      <c r="J27" s="116"/>
      <c r="K27" s="117">
        <v>1</v>
      </c>
      <c r="L27" s="118"/>
      <c r="M27" s="283">
        <f>M25+M26</f>
        <v>141</v>
      </c>
      <c r="N27" s="116"/>
      <c r="O27" s="117">
        <v>1</v>
      </c>
      <c r="P27" s="117"/>
      <c r="Q27" s="122" t="s">
        <v>2195</v>
      </c>
      <c r="R27" s="231"/>
      <c r="S27" s="85"/>
      <c r="T27" s="701"/>
      <c r="U27" s="655" t="s">
        <v>2032</v>
      </c>
      <c r="V27" s="656"/>
      <c r="W27" s="656"/>
      <c r="X27" s="656"/>
      <c r="Y27" s="656"/>
      <c r="Z27" s="657"/>
      <c r="AA27" s="115">
        <f>AA5</f>
        <v>148</v>
      </c>
      <c r="AB27" s="116"/>
      <c r="AC27" s="117">
        <v>1</v>
      </c>
      <c r="AD27" s="118"/>
      <c r="AE27" s="283">
        <f>AE25+AE26</f>
        <v>148</v>
      </c>
      <c r="AF27" s="116"/>
      <c r="AG27" s="117">
        <v>1</v>
      </c>
      <c r="AH27" s="117"/>
      <c r="AI27" s="122" t="s">
        <v>2195</v>
      </c>
      <c r="AJ27" s="231"/>
      <c r="AK27" s="85"/>
      <c r="AL27" s="701"/>
      <c r="AM27" s="655" t="s">
        <v>2032</v>
      </c>
      <c r="AN27" s="656"/>
      <c r="AO27" s="656"/>
      <c r="AP27" s="656"/>
      <c r="AQ27" s="656"/>
      <c r="AR27" s="657"/>
      <c r="AS27" s="115">
        <f>AS5</f>
        <v>141</v>
      </c>
      <c r="AT27" s="116"/>
      <c r="AU27" s="117">
        <v>1</v>
      </c>
      <c r="AV27" s="118"/>
      <c r="AW27" s="283">
        <f>AW25+AW26</f>
        <v>141</v>
      </c>
      <c r="AX27" s="116"/>
      <c r="AY27" s="117">
        <v>1</v>
      </c>
      <c r="AZ27" s="117"/>
      <c r="BA27" s="122" t="s">
        <v>2195</v>
      </c>
      <c r="BB27" s="231"/>
      <c r="BC27" s="254"/>
    </row>
    <row r="28" spans="1:55" ht="12.75" customHeight="1" x14ac:dyDescent="0.2">
      <c r="A28" s="58"/>
      <c r="B28" s="699" t="s">
        <v>1978</v>
      </c>
      <c r="C28" s="127" t="s">
        <v>2165</v>
      </c>
      <c r="D28" s="649" t="s">
        <v>2018</v>
      </c>
      <c r="E28" s="649"/>
      <c r="F28" s="649"/>
      <c r="G28" s="649"/>
      <c r="H28" s="650"/>
      <c r="I28" s="133">
        <f t="shared" ref="I28:I35" si="18">I12+I20</f>
        <v>0</v>
      </c>
      <c r="J28" s="134"/>
      <c r="K28" s="130">
        <f>IF(I$35&lt;&gt;0,I28/I$35,0)</f>
        <v>0</v>
      </c>
      <c r="L28" s="136"/>
      <c r="M28" s="128">
        <f t="shared" ref="M28:M33" si="19">M12+M20</f>
        <v>0</v>
      </c>
      <c r="N28" s="129"/>
      <c r="O28" s="130">
        <f>IF(M$35&lt;&gt;0,M28/M$35,0)</f>
        <v>0</v>
      </c>
      <c r="P28" s="130"/>
      <c r="Q28" s="130">
        <f>IF($I$3&lt;&gt;0,M28/$I$3,0)</f>
        <v>0</v>
      </c>
      <c r="R28" s="131"/>
      <c r="S28" s="257"/>
      <c r="T28" s="699" t="s">
        <v>1978</v>
      </c>
      <c r="U28" s="127" t="s">
        <v>2165</v>
      </c>
      <c r="V28" s="649" t="s">
        <v>2018</v>
      </c>
      <c r="W28" s="649"/>
      <c r="X28" s="649"/>
      <c r="Y28" s="649"/>
      <c r="Z28" s="650"/>
      <c r="AA28" s="133">
        <f t="shared" ref="AA28:AA35" si="20">AA12+AA20</f>
        <v>0</v>
      </c>
      <c r="AB28" s="134"/>
      <c r="AC28" s="130">
        <f>IF(AA$35&lt;&gt;0,AA28/AA$35,0)</f>
        <v>0</v>
      </c>
      <c r="AD28" s="136"/>
      <c r="AE28" s="128">
        <f t="shared" ref="AE28:AE33" si="21">AE12+AE20</f>
        <v>0</v>
      </c>
      <c r="AF28" s="129"/>
      <c r="AG28" s="130">
        <f>IF(AE$35&lt;&gt;0,AE28/AE$35,0)</f>
        <v>0</v>
      </c>
      <c r="AH28" s="130"/>
      <c r="AI28" s="130">
        <f t="shared" ref="AI28:AI34" si="22">IF(AA$3&lt;&gt;0,AE28/AA$3,0)</f>
        <v>0</v>
      </c>
      <c r="AJ28" s="131"/>
      <c r="AK28" s="257"/>
      <c r="AL28" s="699" t="s">
        <v>1978</v>
      </c>
      <c r="AM28" s="127" t="s">
        <v>2165</v>
      </c>
      <c r="AN28" s="649" t="s">
        <v>2018</v>
      </c>
      <c r="AO28" s="649"/>
      <c r="AP28" s="649"/>
      <c r="AQ28" s="649"/>
      <c r="AR28" s="650"/>
      <c r="AS28" s="133">
        <f t="shared" ref="AS28:AS35" si="23">AS12+AS20</f>
        <v>0</v>
      </c>
      <c r="AT28" s="134"/>
      <c r="AU28" s="130">
        <f>IF(AS$35&lt;&gt;0,AS28/AS$35,0)</f>
        <v>0</v>
      </c>
      <c r="AV28" s="136"/>
      <c r="AW28" s="128">
        <f t="shared" ref="AW28:AW33" si="24">AW12+AW20</f>
        <v>0</v>
      </c>
      <c r="AX28" s="129"/>
      <c r="AY28" s="130">
        <f>IF(AW$35&lt;&gt;0,AW28/AW$35,0)</f>
        <v>0</v>
      </c>
      <c r="AZ28" s="130"/>
      <c r="BA28" s="130">
        <f t="shared" ref="BA28:BA34" si="25">IF(AS$3&lt;&gt;0,AW28/AS$3,0)</f>
        <v>0</v>
      </c>
      <c r="BB28" s="131"/>
      <c r="BC28" s="254"/>
    </row>
    <row r="29" spans="1:55" ht="12.75" customHeight="1" x14ac:dyDescent="0.2">
      <c r="A29" s="58"/>
      <c r="B29" s="661"/>
      <c r="C29" s="119" t="s">
        <v>2191</v>
      </c>
      <c r="D29" s="651" t="s">
        <v>2022</v>
      </c>
      <c r="E29" s="651"/>
      <c r="F29" s="651"/>
      <c r="G29" s="651"/>
      <c r="H29" s="652"/>
      <c r="I29" s="114">
        <f t="shared" si="18"/>
        <v>0</v>
      </c>
      <c r="J29" s="111"/>
      <c r="K29" s="112">
        <f t="shared" ref="K29:K34" si="26">IF(I$35&lt;&gt;0,I29/I$35,0)</f>
        <v>0</v>
      </c>
      <c r="L29" s="113"/>
      <c r="M29" s="114">
        <f t="shared" si="19"/>
        <v>0</v>
      </c>
      <c r="N29" s="111"/>
      <c r="O29" s="112">
        <f t="shared" ref="O29:O34" si="27">IF(M$35&lt;&gt;0,M29/M$35,0)</f>
        <v>0</v>
      </c>
      <c r="P29" s="112"/>
      <c r="Q29" s="112">
        <f t="shared" ref="Q29:Q34" si="28">IF($I$3&lt;&gt;0,M29/$I$3,0)</f>
        <v>0</v>
      </c>
      <c r="R29" s="113"/>
      <c r="S29" s="257"/>
      <c r="T29" s="661"/>
      <c r="U29" s="119" t="s">
        <v>2191</v>
      </c>
      <c r="V29" s="651" t="s">
        <v>2022</v>
      </c>
      <c r="W29" s="651"/>
      <c r="X29" s="651"/>
      <c r="Y29" s="651"/>
      <c r="Z29" s="652"/>
      <c r="AA29" s="114">
        <f t="shared" si="20"/>
        <v>0</v>
      </c>
      <c r="AB29" s="111"/>
      <c r="AC29" s="112">
        <f t="shared" ref="AC29:AC34" si="29">IF(AA$35&lt;&gt;0,AA29/AA$35,0)</f>
        <v>0</v>
      </c>
      <c r="AD29" s="113"/>
      <c r="AE29" s="114">
        <f t="shared" si="21"/>
        <v>0</v>
      </c>
      <c r="AF29" s="111"/>
      <c r="AG29" s="112">
        <f t="shared" ref="AG29:AG34" si="30">IF(AE$35&lt;&gt;0,AE29/AE$35,0)</f>
        <v>0</v>
      </c>
      <c r="AH29" s="112"/>
      <c r="AI29" s="112">
        <f t="shared" si="22"/>
        <v>0</v>
      </c>
      <c r="AJ29" s="113"/>
      <c r="AK29" s="257"/>
      <c r="AL29" s="661"/>
      <c r="AM29" s="119" t="s">
        <v>2191</v>
      </c>
      <c r="AN29" s="651" t="s">
        <v>2022</v>
      </c>
      <c r="AO29" s="651"/>
      <c r="AP29" s="651"/>
      <c r="AQ29" s="651"/>
      <c r="AR29" s="652"/>
      <c r="AS29" s="114">
        <f t="shared" si="23"/>
        <v>0</v>
      </c>
      <c r="AT29" s="111"/>
      <c r="AU29" s="112">
        <f t="shared" ref="AU29:AU34" si="31">IF(AS$35&lt;&gt;0,AS29/AS$35,0)</f>
        <v>0</v>
      </c>
      <c r="AV29" s="113"/>
      <c r="AW29" s="114">
        <f t="shared" si="24"/>
        <v>0</v>
      </c>
      <c r="AX29" s="111"/>
      <c r="AY29" s="112">
        <f t="shared" ref="AY29:AY34" si="32">IF(AW$35&lt;&gt;0,AW29/AW$35,0)</f>
        <v>0</v>
      </c>
      <c r="AZ29" s="112"/>
      <c r="BA29" s="112">
        <f t="shared" si="25"/>
        <v>0</v>
      </c>
      <c r="BB29" s="113"/>
      <c r="BC29" s="254"/>
    </row>
    <row r="30" spans="1:55" ht="12.75" customHeight="1" x14ac:dyDescent="0.2">
      <c r="A30" s="58"/>
      <c r="B30" s="661"/>
      <c r="C30" s="132" t="s">
        <v>2190</v>
      </c>
      <c r="D30" s="653" t="s">
        <v>2019</v>
      </c>
      <c r="E30" s="653"/>
      <c r="F30" s="653"/>
      <c r="G30" s="653"/>
      <c r="H30" s="654"/>
      <c r="I30" s="133">
        <f t="shared" si="18"/>
        <v>0</v>
      </c>
      <c r="J30" s="134"/>
      <c r="K30" s="135">
        <f t="shared" si="26"/>
        <v>0</v>
      </c>
      <c r="L30" s="136"/>
      <c r="M30" s="133">
        <f t="shared" si="19"/>
        <v>0</v>
      </c>
      <c r="N30" s="134"/>
      <c r="O30" s="135">
        <f t="shared" si="27"/>
        <v>0</v>
      </c>
      <c r="P30" s="135"/>
      <c r="Q30" s="135">
        <f t="shared" si="28"/>
        <v>0</v>
      </c>
      <c r="R30" s="136"/>
      <c r="S30" s="257"/>
      <c r="T30" s="661"/>
      <c r="U30" s="132" t="s">
        <v>2190</v>
      </c>
      <c r="V30" s="653" t="s">
        <v>2019</v>
      </c>
      <c r="W30" s="653"/>
      <c r="X30" s="653"/>
      <c r="Y30" s="653"/>
      <c r="Z30" s="654"/>
      <c r="AA30" s="133">
        <f t="shared" si="20"/>
        <v>0</v>
      </c>
      <c r="AB30" s="134"/>
      <c r="AC30" s="135">
        <f t="shared" si="29"/>
        <v>0</v>
      </c>
      <c r="AD30" s="136"/>
      <c r="AE30" s="133">
        <f t="shared" si="21"/>
        <v>0</v>
      </c>
      <c r="AF30" s="134"/>
      <c r="AG30" s="135">
        <f t="shared" si="30"/>
        <v>0</v>
      </c>
      <c r="AH30" s="135"/>
      <c r="AI30" s="135">
        <f t="shared" si="22"/>
        <v>0</v>
      </c>
      <c r="AJ30" s="136"/>
      <c r="AK30" s="257"/>
      <c r="AL30" s="661"/>
      <c r="AM30" s="132" t="s">
        <v>2190</v>
      </c>
      <c r="AN30" s="653" t="s">
        <v>2019</v>
      </c>
      <c r="AO30" s="653"/>
      <c r="AP30" s="653"/>
      <c r="AQ30" s="653"/>
      <c r="AR30" s="654"/>
      <c r="AS30" s="133">
        <f t="shared" si="23"/>
        <v>0</v>
      </c>
      <c r="AT30" s="134"/>
      <c r="AU30" s="135">
        <f t="shared" si="31"/>
        <v>0</v>
      </c>
      <c r="AV30" s="136"/>
      <c r="AW30" s="133">
        <f t="shared" si="24"/>
        <v>0</v>
      </c>
      <c r="AX30" s="134"/>
      <c r="AY30" s="135">
        <f t="shared" si="32"/>
        <v>0</v>
      </c>
      <c r="AZ30" s="135"/>
      <c r="BA30" s="135">
        <f t="shared" si="25"/>
        <v>0</v>
      </c>
      <c r="BB30" s="136"/>
      <c r="BC30" s="254"/>
    </row>
    <row r="31" spans="1:55" x14ac:dyDescent="0.2">
      <c r="A31" s="58"/>
      <c r="B31" s="661"/>
      <c r="C31" s="119" t="s">
        <v>2164</v>
      </c>
      <c r="D31" s="651" t="s">
        <v>2020</v>
      </c>
      <c r="E31" s="651"/>
      <c r="F31" s="651"/>
      <c r="G31" s="651"/>
      <c r="H31" s="652"/>
      <c r="I31" s="114">
        <f t="shared" si="18"/>
        <v>0</v>
      </c>
      <c r="J31" s="111"/>
      <c r="K31" s="112">
        <f t="shared" si="26"/>
        <v>0</v>
      </c>
      <c r="L31" s="113"/>
      <c r="M31" s="114">
        <f t="shared" si="19"/>
        <v>0</v>
      </c>
      <c r="N31" s="111"/>
      <c r="O31" s="112">
        <f t="shared" si="27"/>
        <v>0</v>
      </c>
      <c r="P31" s="112"/>
      <c r="Q31" s="112">
        <f t="shared" si="28"/>
        <v>0</v>
      </c>
      <c r="R31" s="113"/>
      <c r="S31" s="257"/>
      <c r="T31" s="661"/>
      <c r="U31" s="119" t="s">
        <v>2164</v>
      </c>
      <c r="V31" s="651" t="s">
        <v>2020</v>
      </c>
      <c r="W31" s="651"/>
      <c r="X31" s="651"/>
      <c r="Y31" s="651"/>
      <c r="Z31" s="652"/>
      <c r="AA31" s="114">
        <f t="shared" si="20"/>
        <v>0</v>
      </c>
      <c r="AB31" s="111"/>
      <c r="AC31" s="112">
        <f t="shared" si="29"/>
        <v>0</v>
      </c>
      <c r="AD31" s="113"/>
      <c r="AE31" s="114">
        <f t="shared" si="21"/>
        <v>0</v>
      </c>
      <c r="AF31" s="111"/>
      <c r="AG31" s="112">
        <f t="shared" si="30"/>
        <v>0</v>
      </c>
      <c r="AH31" s="112"/>
      <c r="AI31" s="112">
        <f t="shared" si="22"/>
        <v>0</v>
      </c>
      <c r="AJ31" s="113"/>
      <c r="AK31" s="257"/>
      <c r="AL31" s="661"/>
      <c r="AM31" s="119" t="s">
        <v>2164</v>
      </c>
      <c r="AN31" s="651" t="s">
        <v>2020</v>
      </c>
      <c r="AO31" s="651"/>
      <c r="AP31" s="651"/>
      <c r="AQ31" s="651"/>
      <c r="AR31" s="652"/>
      <c r="AS31" s="114">
        <f t="shared" si="23"/>
        <v>0</v>
      </c>
      <c r="AT31" s="111"/>
      <c r="AU31" s="112">
        <f t="shared" si="31"/>
        <v>0</v>
      </c>
      <c r="AV31" s="113"/>
      <c r="AW31" s="114">
        <f t="shared" si="24"/>
        <v>0</v>
      </c>
      <c r="AX31" s="111"/>
      <c r="AY31" s="112">
        <f t="shared" si="32"/>
        <v>0</v>
      </c>
      <c r="AZ31" s="112"/>
      <c r="BA31" s="112">
        <f t="shared" si="25"/>
        <v>0</v>
      </c>
      <c r="BB31" s="113"/>
      <c r="BC31" s="254"/>
    </row>
    <row r="32" spans="1:55" ht="12.75" customHeight="1" x14ac:dyDescent="0.2">
      <c r="A32" s="58"/>
      <c r="B32" s="661"/>
      <c r="C32" s="132" t="s">
        <v>2192</v>
      </c>
      <c r="D32" s="653" t="s">
        <v>2021</v>
      </c>
      <c r="E32" s="653"/>
      <c r="F32" s="653"/>
      <c r="G32" s="653"/>
      <c r="H32" s="654"/>
      <c r="I32" s="133">
        <f t="shared" si="18"/>
        <v>0</v>
      </c>
      <c r="J32" s="134"/>
      <c r="K32" s="135">
        <f t="shared" si="26"/>
        <v>0</v>
      </c>
      <c r="L32" s="136"/>
      <c r="M32" s="133">
        <f t="shared" si="19"/>
        <v>0</v>
      </c>
      <c r="N32" s="134"/>
      <c r="O32" s="135">
        <f t="shared" si="27"/>
        <v>0</v>
      </c>
      <c r="P32" s="135"/>
      <c r="Q32" s="135">
        <f t="shared" si="28"/>
        <v>0</v>
      </c>
      <c r="R32" s="136"/>
      <c r="S32" s="257"/>
      <c r="T32" s="661"/>
      <c r="U32" s="132" t="s">
        <v>2192</v>
      </c>
      <c r="V32" s="653" t="s">
        <v>2021</v>
      </c>
      <c r="W32" s="653"/>
      <c r="X32" s="653"/>
      <c r="Y32" s="653"/>
      <c r="Z32" s="654"/>
      <c r="AA32" s="133">
        <f t="shared" si="20"/>
        <v>0</v>
      </c>
      <c r="AB32" s="134"/>
      <c r="AC32" s="135">
        <f t="shared" si="29"/>
        <v>0</v>
      </c>
      <c r="AD32" s="136"/>
      <c r="AE32" s="133">
        <f t="shared" si="21"/>
        <v>0</v>
      </c>
      <c r="AF32" s="134"/>
      <c r="AG32" s="135">
        <f t="shared" si="30"/>
        <v>0</v>
      </c>
      <c r="AH32" s="135"/>
      <c r="AI32" s="135">
        <f t="shared" si="22"/>
        <v>0</v>
      </c>
      <c r="AJ32" s="136"/>
      <c r="AK32" s="257"/>
      <c r="AL32" s="661"/>
      <c r="AM32" s="132" t="s">
        <v>2192</v>
      </c>
      <c r="AN32" s="653" t="s">
        <v>2021</v>
      </c>
      <c r="AO32" s="653"/>
      <c r="AP32" s="653"/>
      <c r="AQ32" s="653"/>
      <c r="AR32" s="654"/>
      <c r="AS32" s="133">
        <f t="shared" si="23"/>
        <v>0</v>
      </c>
      <c r="AT32" s="134"/>
      <c r="AU32" s="135">
        <f t="shared" si="31"/>
        <v>0</v>
      </c>
      <c r="AV32" s="136"/>
      <c r="AW32" s="133">
        <f t="shared" si="24"/>
        <v>0</v>
      </c>
      <c r="AX32" s="134"/>
      <c r="AY32" s="135">
        <f t="shared" si="32"/>
        <v>0</v>
      </c>
      <c r="AZ32" s="135"/>
      <c r="BA32" s="135">
        <f t="shared" si="25"/>
        <v>0</v>
      </c>
      <c r="BB32" s="136"/>
      <c r="BC32" s="254"/>
    </row>
    <row r="33" spans="1:58" x14ac:dyDescent="0.2">
      <c r="A33" s="58"/>
      <c r="B33" s="661"/>
      <c r="C33" s="663" t="s">
        <v>2030</v>
      </c>
      <c r="D33" s="647"/>
      <c r="E33" s="647"/>
      <c r="F33" s="647"/>
      <c r="G33" s="647"/>
      <c r="H33" s="664"/>
      <c r="I33" s="282">
        <f t="shared" si="18"/>
        <v>0</v>
      </c>
      <c r="J33" s="111"/>
      <c r="K33" s="112">
        <f t="shared" si="26"/>
        <v>0</v>
      </c>
      <c r="L33" s="113"/>
      <c r="M33" s="282">
        <f t="shared" si="19"/>
        <v>0</v>
      </c>
      <c r="N33" s="111"/>
      <c r="O33" s="112">
        <f t="shared" si="27"/>
        <v>0</v>
      </c>
      <c r="P33" s="112"/>
      <c r="Q33" s="168" t="str">
        <f>"[ "&amp;TEXT(K33,"0,0%")</f>
        <v>[ 0,0%</v>
      </c>
      <c r="R33" s="230" t="s">
        <v>2055</v>
      </c>
      <c r="S33" s="257"/>
      <c r="T33" s="661"/>
      <c r="U33" s="663" t="s">
        <v>2030</v>
      </c>
      <c r="V33" s="647"/>
      <c r="W33" s="647"/>
      <c r="X33" s="647"/>
      <c r="Y33" s="647"/>
      <c r="Z33" s="664"/>
      <c r="AA33" s="282">
        <f t="shared" si="20"/>
        <v>0</v>
      </c>
      <c r="AB33" s="111"/>
      <c r="AC33" s="112">
        <f t="shared" si="29"/>
        <v>0</v>
      </c>
      <c r="AD33" s="113"/>
      <c r="AE33" s="282">
        <f t="shared" si="21"/>
        <v>0</v>
      </c>
      <c r="AF33" s="111"/>
      <c r="AG33" s="112">
        <f t="shared" si="30"/>
        <v>0</v>
      </c>
      <c r="AH33" s="112"/>
      <c r="AI33" s="168" t="str">
        <f>"[ "&amp;TEXT(AC33,"0,0%")</f>
        <v>[ 0,0%</v>
      </c>
      <c r="AJ33" s="230" t="s">
        <v>2055</v>
      </c>
      <c r="AK33" s="257"/>
      <c r="AL33" s="661"/>
      <c r="AM33" s="663" t="s">
        <v>2030</v>
      </c>
      <c r="AN33" s="647"/>
      <c r="AO33" s="647"/>
      <c r="AP33" s="647"/>
      <c r="AQ33" s="647"/>
      <c r="AR33" s="664"/>
      <c r="AS33" s="282">
        <f t="shared" si="23"/>
        <v>0</v>
      </c>
      <c r="AT33" s="111"/>
      <c r="AU33" s="112">
        <f t="shared" si="31"/>
        <v>0</v>
      </c>
      <c r="AV33" s="113"/>
      <c r="AW33" s="282">
        <f t="shared" si="24"/>
        <v>0</v>
      </c>
      <c r="AX33" s="111"/>
      <c r="AY33" s="112">
        <f t="shared" si="32"/>
        <v>0</v>
      </c>
      <c r="AZ33" s="112"/>
      <c r="BA33" s="168" t="str">
        <f>"[ "&amp;TEXT(AU33,"0,0%")</f>
        <v>[ 0,0%</v>
      </c>
      <c r="BB33" s="230" t="s">
        <v>2055</v>
      </c>
      <c r="BC33" s="254"/>
    </row>
    <row r="34" spans="1:58" ht="12.75" customHeight="1" x14ac:dyDescent="0.2">
      <c r="A34" s="58"/>
      <c r="B34" s="661"/>
      <c r="C34" s="137" t="s">
        <v>2241</v>
      </c>
      <c r="D34" s="653" t="s">
        <v>2004</v>
      </c>
      <c r="E34" s="665"/>
      <c r="F34" s="665"/>
      <c r="G34" s="665"/>
      <c r="H34" s="666"/>
      <c r="I34" s="133">
        <f t="shared" si="18"/>
        <v>253</v>
      </c>
      <c r="J34" s="134"/>
      <c r="K34" s="135">
        <f t="shared" si="26"/>
        <v>1</v>
      </c>
      <c r="L34" s="136"/>
      <c r="M34" s="133">
        <f>I34</f>
        <v>253</v>
      </c>
      <c r="N34" s="134"/>
      <c r="O34" s="135">
        <f t="shared" si="27"/>
        <v>1</v>
      </c>
      <c r="P34" s="135"/>
      <c r="Q34" s="135">
        <f t="shared" si="28"/>
        <v>1</v>
      </c>
      <c r="R34" s="136"/>
      <c r="S34" s="257"/>
      <c r="T34" s="661"/>
      <c r="U34" s="137" t="s">
        <v>2241</v>
      </c>
      <c r="V34" s="653" t="s">
        <v>2004</v>
      </c>
      <c r="W34" s="665"/>
      <c r="X34" s="665"/>
      <c r="Y34" s="665"/>
      <c r="Z34" s="666"/>
      <c r="AA34" s="133">
        <f t="shared" si="20"/>
        <v>268</v>
      </c>
      <c r="AB34" s="134"/>
      <c r="AC34" s="135">
        <f t="shared" si="29"/>
        <v>1</v>
      </c>
      <c r="AD34" s="136"/>
      <c r="AE34" s="133">
        <f>AA34</f>
        <v>268</v>
      </c>
      <c r="AF34" s="134"/>
      <c r="AG34" s="135">
        <f t="shared" si="30"/>
        <v>1</v>
      </c>
      <c r="AH34" s="135"/>
      <c r="AI34" s="135">
        <f t="shared" si="22"/>
        <v>1</v>
      </c>
      <c r="AJ34" s="136"/>
      <c r="AK34" s="257"/>
      <c r="AL34" s="661"/>
      <c r="AM34" s="137" t="s">
        <v>2241</v>
      </c>
      <c r="AN34" s="653" t="s">
        <v>2004</v>
      </c>
      <c r="AO34" s="665"/>
      <c r="AP34" s="665"/>
      <c r="AQ34" s="665"/>
      <c r="AR34" s="666"/>
      <c r="AS34" s="133">
        <f t="shared" si="23"/>
        <v>253</v>
      </c>
      <c r="AT34" s="134"/>
      <c r="AU34" s="135">
        <f t="shared" si="31"/>
        <v>1</v>
      </c>
      <c r="AV34" s="136"/>
      <c r="AW34" s="133">
        <f>AS34</f>
        <v>253</v>
      </c>
      <c r="AX34" s="134"/>
      <c r="AY34" s="135">
        <f t="shared" si="32"/>
        <v>1</v>
      </c>
      <c r="AZ34" s="135"/>
      <c r="BA34" s="135">
        <f t="shared" si="25"/>
        <v>1</v>
      </c>
      <c r="BB34" s="136"/>
      <c r="BC34" s="254"/>
    </row>
    <row r="35" spans="1:58" x14ac:dyDescent="0.2">
      <c r="A35" s="58"/>
      <c r="B35" s="662"/>
      <c r="C35" s="655" t="s">
        <v>2033</v>
      </c>
      <c r="D35" s="656"/>
      <c r="E35" s="656"/>
      <c r="F35" s="656"/>
      <c r="G35" s="656"/>
      <c r="H35" s="657"/>
      <c r="I35" s="115">
        <f t="shared" si="18"/>
        <v>253</v>
      </c>
      <c r="J35" s="116"/>
      <c r="K35" s="117">
        <v>1</v>
      </c>
      <c r="L35" s="118"/>
      <c r="M35" s="283">
        <f>M33+M34</f>
        <v>253</v>
      </c>
      <c r="N35" s="116"/>
      <c r="O35" s="117">
        <v>1</v>
      </c>
      <c r="P35" s="117"/>
      <c r="Q35" s="122" t="s">
        <v>2195</v>
      </c>
      <c r="R35" s="231"/>
      <c r="S35" s="257"/>
      <c r="T35" s="662"/>
      <c r="U35" s="655" t="s">
        <v>2033</v>
      </c>
      <c r="V35" s="656"/>
      <c r="W35" s="656"/>
      <c r="X35" s="656"/>
      <c r="Y35" s="656"/>
      <c r="Z35" s="657"/>
      <c r="AA35" s="115">
        <f t="shared" si="20"/>
        <v>268</v>
      </c>
      <c r="AB35" s="116"/>
      <c r="AC35" s="117">
        <v>1</v>
      </c>
      <c r="AD35" s="118"/>
      <c r="AE35" s="283">
        <f>AE33+AE34</f>
        <v>268</v>
      </c>
      <c r="AF35" s="116"/>
      <c r="AG35" s="117">
        <v>1</v>
      </c>
      <c r="AH35" s="117"/>
      <c r="AI35" s="122" t="s">
        <v>2195</v>
      </c>
      <c r="AJ35" s="231"/>
      <c r="AK35" s="257"/>
      <c r="AL35" s="662"/>
      <c r="AM35" s="655" t="s">
        <v>2033</v>
      </c>
      <c r="AN35" s="656"/>
      <c r="AO35" s="656"/>
      <c r="AP35" s="656"/>
      <c r="AQ35" s="656"/>
      <c r="AR35" s="657"/>
      <c r="AS35" s="115">
        <f t="shared" si="23"/>
        <v>253</v>
      </c>
      <c r="AT35" s="116"/>
      <c r="AU35" s="117">
        <v>1</v>
      </c>
      <c r="AV35" s="118"/>
      <c r="AW35" s="283">
        <f>AW33+AW34</f>
        <v>253</v>
      </c>
      <c r="AX35" s="116"/>
      <c r="AY35" s="117">
        <v>1</v>
      </c>
      <c r="AZ35" s="117"/>
      <c r="BA35" s="122" t="s">
        <v>2195</v>
      </c>
      <c r="BB35" s="231"/>
      <c r="BC35" s="254"/>
    </row>
    <row r="36" spans="1:58" ht="21.75" customHeight="1" x14ac:dyDescent="0.2">
      <c r="A36" s="58"/>
      <c r="B36" s="685" t="s">
        <v>2023</v>
      </c>
      <c r="C36" s="643"/>
      <c r="D36" s="643"/>
      <c r="E36" s="643"/>
      <c r="F36" s="643"/>
      <c r="G36" s="643"/>
      <c r="H36" s="686"/>
      <c r="I36" s="691" t="s">
        <v>2296</v>
      </c>
      <c r="J36" s="669"/>
      <c r="K36" s="669" t="s">
        <v>2005</v>
      </c>
      <c r="L36" s="692"/>
      <c r="M36" s="691" t="s">
        <v>2296</v>
      </c>
      <c r="N36" s="669"/>
      <c r="O36" s="669" t="s">
        <v>2041</v>
      </c>
      <c r="P36" s="669"/>
      <c r="Q36" s="669" t="s">
        <v>2040</v>
      </c>
      <c r="R36" s="670"/>
      <c r="S36" s="58"/>
      <c r="T36" s="685" t="s">
        <v>2023</v>
      </c>
      <c r="U36" s="643"/>
      <c r="V36" s="643"/>
      <c r="W36" s="643"/>
      <c r="X36" s="643"/>
      <c r="Y36" s="643"/>
      <c r="Z36" s="686"/>
      <c r="AA36" s="691" t="s">
        <v>2296</v>
      </c>
      <c r="AB36" s="669"/>
      <c r="AC36" s="669" t="s">
        <v>2005</v>
      </c>
      <c r="AD36" s="692"/>
      <c r="AE36" s="691" t="s">
        <v>2296</v>
      </c>
      <c r="AF36" s="669"/>
      <c r="AG36" s="669" t="s">
        <v>2041</v>
      </c>
      <c r="AH36" s="669"/>
      <c r="AI36" s="669" t="s">
        <v>2040</v>
      </c>
      <c r="AJ36" s="670"/>
      <c r="AK36" s="101"/>
      <c r="AL36" s="685" t="s">
        <v>2023</v>
      </c>
      <c r="AM36" s="643"/>
      <c r="AN36" s="643"/>
      <c r="AO36" s="643"/>
      <c r="AP36" s="643"/>
      <c r="AQ36" s="643"/>
      <c r="AR36" s="686"/>
      <c r="AS36" s="691" t="s">
        <v>2296</v>
      </c>
      <c r="AT36" s="669"/>
      <c r="AU36" s="669" t="s">
        <v>2005</v>
      </c>
      <c r="AV36" s="692"/>
      <c r="AW36" s="691" t="s">
        <v>2296</v>
      </c>
      <c r="AX36" s="669"/>
      <c r="AY36" s="669" t="s">
        <v>2041</v>
      </c>
      <c r="AZ36" s="669"/>
      <c r="BA36" s="669" t="s">
        <v>2040</v>
      </c>
      <c r="BB36" s="670"/>
      <c r="BC36" s="254"/>
    </row>
    <row r="37" spans="1:58" x14ac:dyDescent="0.2">
      <c r="A37" s="58"/>
      <c r="B37" s="138" t="s">
        <v>2002</v>
      </c>
      <c r="C37" s="285"/>
      <c r="D37" s="706"/>
      <c r="E37" s="706"/>
      <c r="F37" s="706"/>
      <c r="G37" s="706"/>
      <c r="H37" s="286"/>
      <c r="I37" s="287">
        <f>I12+I13</f>
        <v>0</v>
      </c>
      <c r="J37" s="288"/>
      <c r="K37" s="289">
        <f>K12+K13</f>
        <v>0</v>
      </c>
      <c r="L37" s="290"/>
      <c r="M37" s="287">
        <f>M12+M13-N37</f>
        <v>0</v>
      </c>
      <c r="N37" s="227">
        <f t="array" ref="N37">SUM((('Rote Liste'!R_BC_Type="S")+('Rote Liste'!R_BC_Type="M")+('Rote Liste'!R_BC_Type="O")+('Rote Liste'!R_BC_Type="K")+('Rote Liste'!R_BC_Type="T"))*('Rote Liste'!R_D_Neo="")*('Rote Liste'!R_A_Kat&lt;&gt;"♦")*('Rote Liste'!R_A_Kat&lt;&gt;"")*('Rote Liste'!R_B_KatPM="+")*(('Rote Liste'!R_R_Grund="R")+('Rote Liste'!R_S_Grund="R")+('Rote Liste'!R_T_Grund="R"))*(('Rote Liste'!R_R_Grund="R(Na)")+('Rote Liste'!R_S_Grund="R(Na)")+('Rote Liste'!R_T_Grund="R(Na)")))</f>
        <v>0</v>
      </c>
      <c r="O37" s="130">
        <f>IF(M$19-N37&lt;&gt;0,M37/(M$19-N37),0)</f>
        <v>0</v>
      </c>
      <c r="P37" s="289"/>
      <c r="Q37" s="289">
        <f>IF($I$4&lt;&gt;0,M37/$I$4,0)</f>
        <v>0</v>
      </c>
      <c r="R37" s="290"/>
      <c r="S37" s="58"/>
      <c r="T37" s="138" t="s">
        <v>2002</v>
      </c>
      <c r="U37" s="285"/>
      <c r="V37" s="706"/>
      <c r="W37" s="706"/>
      <c r="X37" s="706"/>
      <c r="Y37" s="706"/>
      <c r="Z37" s="286"/>
      <c r="AA37" s="287">
        <f>AA12+AA13</f>
        <v>0</v>
      </c>
      <c r="AB37" s="288"/>
      <c r="AC37" s="289">
        <f>AC12+AC13</f>
        <v>0</v>
      </c>
      <c r="AD37" s="290"/>
      <c r="AE37" s="287">
        <f>AE12+AE13-AF37</f>
        <v>0</v>
      </c>
      <c r="AF37" s="227">
        <f t="array" ref="AF37">SUM((('Rote Liste'!R_BC_Type="S")+('Rote Liste'!R_BC_Type="I")+('Rote Liste'!R_BC_Type="O")+('Rote Liste'!R_BC_Type="K")+('Rote Liste'!R_BC_Type="F"))*('Rote Liste'!R_D_Neo="")*('Rote Liste'!R_A_Kat&lt;&gt;"♦")*('Rote Liste'!R_A_Kat&lt;&gt;"")*('Rote Liste'!R_B_KatPM="+")*(('Rote Liste'!R_R_Grund="R")+('Rote Liste'!R_S_Grund="R")+('Rote Liste'!R_T_Grund="R"))*(('Rote Liste'!R_R_Grund="R(Na)")+('Rote Liste'!R_S_Grund="R(Na)")+('Rote Liste'!R_T_Grund="R(Na)")))</f>
        <v>0</v>
      </c>
      <c r="AG37" s="130">
        <f>IF(AE$19-AF37&lt;&gt;0,AE37/(AE$19-AF37),0)</f>
        <v>0</v>
      </c>
      <c r="AH37" s="289"/>
      <c r="AI37" s="289">
        <f>IF(AA$4&lt;&gt;0,AE37/AA$4,0)</f>
        <v>0</v>
      </c>
      <c r="AJ37" s="290"/>
      <c r="AK37" s="101"/>
      <c r="AL37" s="138" t="s">
        <v>2002</v>
      </c>
      <c r="AM37" s="285"/>
      <c r="AN37" s="706"/>
      <c r="AO37" s="706"/>
      <c r="AP37" s="706"/>
      <c r="AQ37" s="706"/>
      <c r="AR37" s="286"/>
      <c r="AS37" s="287">
        <f>AS12+AS13</f>
        <v>0</v>
      </c>
      <c r="AT37" s="288"/>
      <c r="AU37" s="289">
        <f>AU12+AU13</f>
        <v>0</v>
      </c>
      <c r="AV37" s="290"/>
      <c r="AW37" s="287">
        <f>AW12+AW13-AX37</f>
        <v>0</v>
      </c>
      <c r="AX37" s="227">
        <f t="array" ref="AX37">SUM((('Rote Liste'!R_BC_Type="S")+('Rote Liste'!R_BC_Type="M")+('Rote Liste'!R_BC_Type="O")+('Rote Liste'!R_BC_Type="A"))*('Rote Liste'!R_D_Neo="")*('Rote Liste'!R_A_Kat&lt;&gt;"♦")*('Rote Liste'!R_A_Kat&lt;&gt;"")*('Rote Liste'!R_B_KatPM="+")*(('Rote Liste'!R_R_Grund="R")+('Rote Liste'!R_S_Grund="R")+('Rote Liste'!R_T_Grund="R"))*(('Rote Liste'!R_R_Grund="R(Na)")+('Rote Liste'!R_S_Grund="R(Na)")+('Rote Liste'!R_T_Grund="R(Na)")))</f>
        <v>0</v>
      </c>
      <c r="AY37" s="130">
        <f>IF(AW$19-AX37&lt;&gt;0,AW37/(AW$19-AX37),0)</f>
        <v>0</v>
      </c>
      <c r="AZ37" s="289"/>
      <c r="BA37" s="289">
        <f>IF(AS$4&lt;&gt;0,AW37/AS$4,0)</f>
        <v>0</v>
      </c>
      <c r="BB37" s="290"/>
      <c r="BC37" s="254"/>
    </row>
    <row r="38" spans="1:58" x14ac:dyDescent="0.2">
      <c r="A38" s="58"/>
      <c r="B38" s="110" t="s">
        <v>2003</v>
      </c>
      <c r="C38" s="291"/>
      <c r="D38" s="707"/>
      <c r="E38" s="708"/>
      <c r="F38" s="708"/>
      <c r="G38" s="708"/>
      <c r="H38" s="292"/>
      <c r="I38" s="293">
        <f>I20+I21</f>
        <v>0</v>
      </c>
      <c r="J38" s="294"/>
      <c r="K38" s="295">
        <f>K20+K21</f>
        <v>0</v>
      </c>
      <c r="L38" s="296"/>
      <c r="M38" s="293">
        <f>M20+M21-N38</f>
        <v>0</v>
      </c>
      <c r="N38" s="229">
        <f t="array" ref="N38">SUM((('Rote Liste'!R_BC_Type="S")+('Rote Liste'!R_BC_Type="M")+('Rote Liste'!R_BC_Type="O")+('Rote Liste'!R_BC_Type="K")+('Rote Liste'!R_BC_Type="T"))*('Rote Liste'!R_D_Neo="")*('Rote Liste'!R_A_Kat&lt;&gt;"♦")*('Rote Liste'!R_A_Kat&lt;&gt;"")*('Rote Liste'!R_B_KatPM="-")*(('Rote Liste'!R_R_Grund="R(Na)")+('Rote Liste'!R_S_Grund="R(Na)")+('Rote Liste'!R_T_Grund="R(Na)"))*(('Rote Liste'!R_R_Grund="R")+('Rote Liste'!R_S_Grund="R")+('Rote Liste'!R_T_Grund="R")))</f>
        <v>0</v>
      </c>
      <c r="O38" s="295">
        <f>IF(M$27-N38&lt;&gt;0,M38/(M$27-N38),0)</f>
        <v>0</v>
      </c>
      <c r="P38" s="295"/>
      <c r="Q38" s="297">
        <f>IF($I$5&lt;&gt;0,M38/$I$5,0)</f>
        <v>0</v>
      </c>
      <c r="R38" s="298"/>
      <c r="S38" s="58"/>
      <c r="T38" s="110" t="s">
        <v>2003</v>
      </c>
      <c r="U38" s="291"/>
      <c r="V38" s="707"/>
      <c r="W38" s="708"/>
      <c r="X38" s="708"/>
      <c r="Y38" s="708"/>
      <c r="Z38" s="292"/>
      <c r="AA38" s="293">
        <f>AA20+AA21</f>
        <v>0</v>
      </c>
      <c r="AB38" s="294"/>
      <c r="AC38" s="295">
        <f>AC20+AC21</f>
        <v>0</v>
      </c>
      <c r="AD38" s="296"/>
      <c r="AE38" s="293">
        <f>AE20+AE21-AF38</f>
        <v>0</v>
      </c>
      <c r="AF38" s="229">
        <f t="array" ref="AF38">SUM((('Rote Liste'!R_BC_Type="S")+('Rote Liste'!R_BC_Type="I")+('Rote Liste'!R_BC_Type="O")+('Rote Liste'!R_BC_Type="K")+('Rote Liste'!R_BC_Type="F"))*('Rote Liste'!R_D_Neo="")*('Rote Liste'!R_A_Kat&lt;&gt;"♦")*('Rote Liste'!R_A_Kat&lt;&gt;"")*('Rote Liste'!R_B_KatPM="-")*(('Rote Liste'!R_R_Grund="R(Na)")+('Rote Liste'!R_S_Grund="R(Na)")+('Rote Liste'!R_T_Grund="R(Na)"))*(('Rote Liste'!R_R_Grund="R")+('Rote Liste'!R_S_Grund="R")+('Rote Liste'!R_T_Grund="R")))</f>
        <v>0</v>
      </c>
      <c r="AG38" s="295">
        <f>IF(AE$27-AF38&lt;&gt;0,AE38/(AE$27-AF38),0)</f>
        <v>0</v>
      </c>
      <c r="AH38" s="295"/>
      <c r="AI38" s="297">
        <f>IF(AA$5&lt;&gt;0,AE38/AA$5,0)</f>
        <v>0</v>
      </c>
      <c r="AJ38" s="298"/>
      <c r="AK38" s="101"/>
      <c r="AL38" s="110" t="s">
        <v>2003</v>
      </c>
      <c r="AM38" s="291"/>
      <c r="AN38" s="707"/>
      <c r="AO38" s="708"/>
      <c r="AP38" s="708"/>
      <c r="AQ38" s="708"/>
      <c r="AR38" s="292"/>
      <c r="AS38" s="293">
        <f>AS20+AS21</f>
        <v>0</v>
      </c>
      <c r="AT38" s="294"/>
      <c r="AU38" s="295">
        <f>AU20+AU21</f>
        <v>0</v>
      </c>
      <c r="AV38" s="296"/>
      <c r="AW38" s="293">
        <f>AW20+AW21-AX38</f>
        <v>0</v>
      </c>
      <c r="AX38" s="229">
        <f t="array" ref="AX38">SUM((('Rote Liste'!R_BC_Type="S")+('Rote Liste'!R_BC_Type="M")+('Rote Liste'!R_BC_Type="O")+('Rote Liste'!R_BC_Type="A"))*('Rote Liste'!R_D_Neo="")*('Rote Liste'!R_A_Kat&lt;&gt;"♦")*('Rote Liste'!R_A_Kat&lt;&gt;"")*('Rote Liste'!R_B_KatPM="-")*(('Rote Liste'!R_R_Grund="R(Na)")+('Rote Liste'!R_S_Grund="R(Na)")+('Rote Liste'!R_T_Grund="R(Na)"))*(('Rote Liste'!R_R_Grund="R")+('Rote Liste'!R_S_Grund="R")+('Rote Liste'!R_T_Grund="R")))</f>
        <v>0</v>
      </c>
      <c r="AY38" s="295">
        <f>IF(AW$27-AX38&lt;&gt;0,AW38/(AW$27-AX38),0)</f>
        <v>0</v>
      </c>
      <c r="AZ38" s="295"/>
      <c r="BA38" s="297">
        <f>IF(AS$5&lt;&gt;0,AW38/AS$5,0)</f>
        <v>0</v>
      </c>
      <c r="BB38" s="298"/>
      <c r="BC38" s="254"/>
    </row>
    <row r="39" spans="1:58" s="59" customFormat="1" ht="11.25" customHeight="1" x14ac:dyDescent="0.2">
      <c r="A39" s="101"/>
      <c r="B39" s="299" t="s">
        <v>2074</v>
      </c>
      <c r="C39" s="300"/>
      <c r="D39" s="300"/>
      <c r="E39" s="257"/>
      <c r="F39" s="257"/>
      <c r="G39" s="101"/>
      <c r="H39" s="101"/>
      <c r="I39" s="101"/>
      <c r="J39" s="101"/>
      <c r="K39" s="101"/>
      <c r="L39" s="101"/>
      <c r="M39" s="101"/>
      <c r="N39" s="101"/>
      <c r="O39" s="101"/>
      <c r="P39" s="101"/>
      <c r="Q39" s="101"/>
      <c r="R39" s="101"/>
      <c r="S39" s="101"/>
      <c r="T39" s="299" t="s">
        <v>2074</v>
      </c>
      <c r="U39" s="300"/>
      <c r="V39" s="300"/>
      <c r="W39" s="257"/>
      <c r="X39" s="257"/>
      <c r="Y39" s="101"/>
      <c r="Z39" s="101"/>
      <c r="AA39" s="101"/>
      <c r="AB39" s="101"/>
      <c r="AC39" s="101"/>
      <c r="AD39" s="101"/>
      <c r="AE39" s="101"/>
      <c r="AF39" s="101"/>
      <c r="AG39" s="101"/>
      <c r="AH39" s="101"/>
      <c r="AI39" s="101"/>
      <c r="AJ39" s="101"/>
      <c r="AK39" s="101"/>
      <c r="AL39" s="299" t="s">
        <v>2074</v>
      </c>
      <c r="AM39" s="300"/>
      <c r="AN39" s="300"/>
      <c r="AO39" s="257"/>
      <c r="AP39" s="257"/>
      <c r="AQ39" s="101"/>
      <c r="AR39" s="101"/>
      <c r="AS39" s="101"/>
      <c r="AT39" s="101"/>
      <c r="AU39" s="101"/>
      <c r="AV39" s="101"/>
      <c r="AW39" s="301"/>
      <c r="AX39" s="301"/>
      <c r="AY39" s="301"/>
      <c r="AZ39" s="301"/>
      <c r="BA39" s="301"/>
      <c r="BB39" s="301"/>
      <c r="BC39" s="301"/>
      <c r="BD39" s="82"/>
      <c r="BE39" s="82"/>
      <c r="BF39" s="82"/>
    </row>
    <row r="40" spans="1:58" x14ac:dyDescent="0.2">
      <c r="A40" s="58"/>
      <c r="B40" s="299" t="s">
        <v>2075</v>
      </c>
      <c r="C40" s="300"/>
      <c r="D40" s="300"/>
      <c r="E40" s="257"/>
      <c r="F40" s="257"/>
      <c r="G40" s="58"/>
      <c r="H40" s="58"/>
      <c r="I40" s="58"/>
      <c r="J40" s="58"/>
      <c r="K40" s="58"/>
      <c r="L40" s="58"/>
      <c r="M40" s="58"/>
      <c r="N40" s="58"/>
      <c r="O40" s="58"/>
      <c r="P40" s="58"/>
      <c r="Q40" s="58"/>
      <c r="R40" s="58"/>
      <c r="S40" s="58"/>
      <c r="T40" s="299" t="s">
        <v>2075</v>
      </c>
      <c r="U40" s="300"/>
      <c r="V40" s="300"/>
      <c r="W40" s="257"/>
      <c r="X40" s="257"/>
      <c r="Y40" s="58"/>
      <c r="Z40" s="58"/>
      <c r="AA40" s="58"/>
      <c r="AB40" s="58"/>
      <c r="AC40" s="58"/>
      <c r="AD40" s="58"/>
      <c r="AE40" s="58"/>
      <c r="AF40" s="58"/>
      <c r="AG40" s="58"/>
      <c r="AH40" s="58"/>
      <c r="AI40" s="58"/>
      <c r="AJ40" s="58"/>
      <c r="AK40" s="58"/>
      <c r="AL40" s="299" t="s">
        <v>2075</v>
      </c>
      <c r="AM40" s="300"/>
      <c r="AN40" s="300"/>
      <c r="AO40" s="257"/>
      <c r="AP40" s="257"/>
      <c r="AQ40" s="58"/>
      <c r="AR40" s="58"/>
      <c r="AS40" s="58"/>
      <c r="AT40" s="58"/>
      <c r="AU40" s="58"/>
      <c r="AV40" s="58"/>
      <c r="AW40" s="301"/>
      <c r="AX40" s="301"/>
      <c r="AY40" s="254"/>
      <c r="AZ40" s="254"/>
      <c r="BA40" s="254"/>
      <c r="BB40" s="254"/>
      <c r="BC40" s="254"/>
    </row>
    <row r="41" spans="1:58" s="59" customFormat="1" hidden="1" x14ac:dyDescent="0.2">
      <c r="B41" s="95"/>
      <c r="C41" s="95"/>
      <c r="D41" s="95"/>
      <c r="E41" s="81"/>
      <c r="F41" s="81"/>
      <c r="T41" s="95"/>
      <c r="U41" s="95"/>
      <c r="V41" s="95"/>
      <c r="W41" s="81"/>
      <c r="X41" s="81"/>
      <c r="AL41" s="95"/>
      <c r="AM41" s="95"/>
      <c r="AN41" s="95"/>
      <c r="AO41" s="81"/>
      <c r="AP41" s="81"/>
      <c r="AW41" s="82"/>
      <c r="AX41" s="82"/>
      <c r="AY41" s="82"/>
      <c r="AZ41" s="82"/>
      <c r="BA41" s="82"/>
      <c r="BB41" s="82"/>
      <c r="BC41" s="82"/>
      <c r="BD41" s="82"/>
      <c r="BE41" s="82"/>
      <c r="BF41" s="82"/>
    </row>
    <row r="42" spans="1:58" s="59" customFormat="1" hidden="1" x14ac:dyDescent="0.2">
      <c r="B42" s="95"/>
      <c r="C42" s="95"/>
      <c r="D42" s="95"/>
      <c r="E42" s="81"/>
      <c r="F42" s="81"/>
      <c r="T42" s="95"/>
      <c r="U42" s="95"/>
      <c r="V42" s="95"/>
      <c r="W42" s="81"/>
      <c r="X42" s="81"/>
      <c r="AL42" s="95"/>
      <c r="AM42" s="95"/>
      <c r="AN42" s="95"/>
      <c r="AO42" s="81"/>
      <c r="AP42" s="81"/>
      <c r="AW42" s="82"/>
      <c r="AX42" s="82"/>
      <c r="AY42" s="82"/>
      <c r="AZ42" s="82"/>
      <c r="BA42" s="82"/>
      <c r="BB42" s="82"/>
      <c r="BC42" s="82"/>
      <c r="BD42" s="82"/>
      <c r="BE42" s="82"/>
      <c r="BF42" s="82"/>
    </row>
    <row r="43" spans="1:58" s="59" customFormat="1" hidden="1" x14ac:dyDescent="0.2">
      <c r="B43" s="95"/>
      <c r="C43" s="95"/>
      <c r="D43" s="95"/>
      <c r="E43" s="81"/>
      <c r="F43" s="81"/>
      <c r="T43" s="95"/>
      <c r="U43" s="95"/>
      <c r="V43" s="95"/>
      <c r="W43" s="81"/>
      <c r="X43" s="81"/>
      <c r="AL43" s="95"/>
      <c r="AM43" s="95"/>
      <c r="AN43" s="95"/>
      <c r="AO43" s="81"/>
      <c r="AP43" s="81"/>
      <c r="AW43" s="82"/>
      <c r="AX43" s="82"/>
      <c r="AY43" s="82"/>
      <c r="AZ43" s="82"/>
      <c r="BA43" s="82"/>
      <c r="BB43" s="82"/>
      <c r="BC43" s="82"/>
      <c r="BD43" s="82"/>
      <c r="BE43" s="82"/>
      <c r="BF43" s="82"/>
    </row>
    <row r="44" spans="1:58" s="59" customFormat="1" hidden="1" x14ac:dyDescent="0.2">
      <c r="B44" s="232"/>
      <c r="C44" s="81"/>
      <c r="D44" s="81"/>
      <c r="E44" s="81"/>
      <c r="F44" s="81"/>
      <c r="G44" s="81"/>
      <c r="H44" s="81"/>
      <c r="I44" s="81"/>
      <c r="J44" s="81"/>
      <c r="K44" s="81"/>
      <c r="L44" s="81"/>
      <c r="M44" s="109"/>
      <c r="N44" s="109"/>
      <c r="O44" s="93"/>
      <c r="P44" s="93"/>
      <c r="Q44" s="93"/>
      <c r="R44" s="93"/>
      <c r="S44" s="83"/>
      <c r="T44" s="232"/>
      <c r="U44" s="81"/>
      <c r="V44" s="81"/>
      <c r="W44" s="81"/>
      <c r="X44" s="81"/>
      <c r="Y44" s="81"/>
      <c r="Z44" s="81"/>
      <c r="AA44" s="81"/>
      <c r="AB44" s="81"/>
      <c r="AC44" s="81"/>
      <c r="AD44" s="81"/>
      <c r="AE44" s="109"/>
      <c r="AF44" s="109"/>
      <c r="AG44" s="93"/>
      <c r="AH44" s="93"/>
      <c r="AI44" s="93"/>
      <c r="AJ44" s="93"/>
      <c r="AK44" s="81"/>
      <c r="AL44" s="232"/>
      <c r="AM44" s="81"/>
      <c r="AN44" s="81"/>
      <c r="AO44" s="81"/>
      <c r="AP44" s="81"/>
      <c r="AQ44" s="81"/>
      <c r="AR44" s="81"/>
      <c r="AS44" s="81"/>
      <c r="AT44" s="81"/>
      <c r="AU44" s="81"/>
      <c r="AV44" s="81"/>
      <c r="AW44" s="109"/>
      <c r="AX44" s="109"/>
      <c r="AY44" s="93"/>
      <c r="AZ44" s="93"/>
      <c r="BA44" s="93"/>
      <c r="BB44" s="93"/>
      <c r="BC44" s="82"/>
      <c r="BD44" s="82"/>
      <c r="BE44" s="82"/>
      <c r="BF44" s="82"/>
    </row>
    <row r="45" spans="1:58" s="59" customFormat="1" hidden="1" x14ac:dyDescent="0.2">
      <c r="AW45" s="82"/>
      <c r="AX45" s="82"/>
      <c r="AY45" s="82"/>
      <c r="AZ45" s="82"/>
      <c r="BA45" s="82"/>
      <c r="BB45" s="82"/>
      <c r="BC45" s="82"/>
      <c r="BD45" s="82"/>
      <c r="BE45" s="82"/>
      <c r="BF45" s="82"/>
    </row>
    <row r="46" spans="1:58" s="59" customFormat="1" hidden="1" x14ac:dyDescent="0.2">
      <c r="AW46" s="82"/>
      <c r="AX46" s="82"/>
      <c r="AY46" s="82"/>
      <c r="AZ46" s="82"/>
      <c r="BA46" s="82"/>
      <c r="BB46" s="82"/>
      <c r="BC46" s="82"/>
      <c r="BD46" s="82"/>
      <c r="BE46" s="82"/>
      <c r="BF46" s="82"/>
    </row>
    <row r="47" spans="1:58" s="59" customFormat="1" hidden="1" x14ac:dyDescent="0.2">
      <c r="AW47" s="82"/>
      <c r="AX47" s="82"/>
      <c r="AY47" s="82"/>
      <c r="AZ47" s="82"/>
      <c r="BA47" s="82"/>
      <c r="BB47" s="82"/>
      <c r="BC47" s="82"/>
      <c r="BD47" s="82"/>
      <c r="BE47" s="82"/>
      <c r="BF47" s="82"/>
    </row>
    <row r="48" spans="1:58" s="59" customFormat="1" hidden="1" x14ac:dyDescent="0.2">
      <c r="AW48" s="82"/>
      <c r="AX48" s="82"/>
      <c r="AY48" s="82"/>
      <c r="AZ48" s="82"/>
      <c r="BA48" s="82"/>
      <c r="BB48" s="82"/>
      <c r="BC48" s="82"/>
      <c r="BD48" s="82"/>
      <c r="BE48" s="82"/>
      <c r="BF48" s="82"/>
    </row>
    <row r="49" spans="2:58" s="59" customFormat="1" hidden="1" x14ac:dyDescent="0.2">
      <c r="AW49" s="82"/>
      <c r="AX49" s="82"/>
      <c r="AY49" s="82"/>
      <c r="AZ49" s="82"/>
      <c r="BA49" s="82"/>
      <c r="BB49" s="82"/>
      <c r="BC49" s="82"/>
      <c r="BD49" s="82"/>
      <c r="BE49" s="82"/>
      <c r="BF49" s="82"/>
    </row>
    <row r="50" spans="2:58" s="59" customFormat="1" hidden="1" x14ac:dyDescent="0.2">
      <c r="B50" s="704"/>
      <c r="C50" s="705"/>
      <c r="D50" s="95"/>
      <c r="E50" s="702"/>
      <c r="F50" s="109"/>
      <c r="T50" s="704"/>
      <c r="U50" s="705"/>
      <c r="V50" s="95"/>
      <c r="W50" s="702"/>
      <c r="X50" s="109"/>
      <c r="AL50" s="704"/>
      <c r="AM50" s="705"/>
      <c r="AN50" s="95"/>
      <c r="AO50" s="702"/>
      <c r="AP50" s="109"/>
      <c r="AW50" s="82"/>
      <c r="AX50" s="82"/>
      <c r="AY50" s="82"/>
      <c r="AZ50" s="82"/>
      <c r="BA50" s="82"/>
      <c r="BB50" s="82"/>
      <c r="BC50" s="82"/>
      <c r="BD50" s="82"/>
      <c r="BE50" s="82"/>
      <c r="BF50" s="82"/>
    </row>
    <row r="51" spans="2:58" s="59" customFormat="1" hidden="1" x14ac:dyDescent="0.2">
      <c r="B51" s="704"/>
      <c r="C51" s="705"/>
      <c r="D51" s="95"/>
      <c r="E51" s="703"/>
      <c r="F51" s="81"/>
      <c r="T51" s="704"/>
      <c r="U51" s="705"/>
      <c r="V51" s="95"/>
      <c r="W51" s="703"/>
      <c r="X51" s="81"/>
      <c r="AL51" s="704"/>
      <c r="AM51" s="705"/>
      <c r="AN51" s="95"/>
      <c r="AO51" s="703"/>
      <c r="AP51" s="81"/>
      <c r="AW51" s="82"/>
      <c r="AX51" s="82"/>
      <c r="AY51" s="82"/>
      <c r="AZ51" s="82"/>
      <c r="BA51" s="82"/>
      <c r="BB51" s="82"/>
      <c r="BC51" s="82"/>
      <c r="BD51" s="82"/>
      <c r="BE51" s="82"/>
      <c r="BF51" s="82"/>
    </row>
    <row r="52" spans="2:58" s="59" customFormat="1" hidden="1" x14ac:dyDescent="0.2">
      <c r="B52" s="705"/>
      <c r="C52" s="705"/>
      <c r="D52" s="95"/>
      <c r="E52" s="703"/>
      <c r="F52" s="81"/>
      <c r="T52" s="705"/>
      <c r="U52" s="705"/>
      <c r="V52" s="95"/>
      <c r="W52" s="703"/>
      <c r="X52" s="81"/>
      <c r="AL52" s="705"/>
      <c r="AM52" s="705"/>
      <c r="AN52" s="95"/>
      <c r="AO52" s="703"/>
      <c r="AP52" s="81"/>
      <c r="AW52" s="82"/>
      <c r="AX52" s="82"/>
      <c r="AY52" s="82"/>
      <c r="AZ52" s="82"/>
      <c r="BA52" s="82"/>
      <c r="BB52" s="82"/>
      <c r="BC52" s="82"/>
      <c r="BD52" s="82"/>
      <c r="BE52" s="82"/>
      <c r="BF52" s="82"/>
    </row>
    <row r="53" spans="2:58" s="59" customFormat="1" hidden="1" x14ac:dyDescent="0.2">
      <c r="AW53" s="82"/>
      <c r="AX53" s="82"/>
      <c r="AY53" s="82"/>
      <c r="AZ53" s="82"/>
      <c r="BA53" s="82"/>
      <c r="BB53" s="82"/>
      <c r="BC53" s="82"/>
      <c r="BD53" s="82"/>
      <c r="BE53" s="82"/>
      <c r="BF53" s="82"/>
    </row>
    <row r="54" spans="2:58" s="59" customFormat="1" hidden="1" x14ac:dyDescent="0.2">
      <c r="AW54" s="82"/>
      <c r="AX54" s="82"/>
      <c r="AY54" s="82"/>
      <c r="AZ54" s="82"/>
      <c r="BA54" s="82"/>
      <c r="BB54" s="82"/>
      <c r="BC54" s="82"/>
      <c r="BD54" s="82"/>
      <c r="BE54" s="82"/>
      <c r="BF54" s="82"/>
    </row>
    <row r="55" spans="2:58" hidden="1" x14ac:dyDescent="0.2"/>
    <row r="56" spans="2:58" hidden="1" x14ac:dyDescent="0.2"/>
    <row r="57" spans="2:58" hidden="1" x14ac:dyDescent="0.2"/>
    <row r="58" spans="2:58" hidden="1" x14ac:dyDescent="0.2"/>
    <row r="59" spans="2:58" hidden="1" x14ac:dyDescent="0.2"/>
    <row r="60" spans="2:58" hidden="1" x14ac:dyDescent="0.2"/>
    <row r="61" spans="2:58" hidden="1" x14ac:dyDescent="0.2"/>
    <row r="62" spans="2:58" hidden="1" x14ac:dyDescent="0.2"/>
    <row r="63" spans="2:58" hidden="1" x14ac:dyDescent="0.2"/>
    <row r="64" spans="2:58" hidden="1" x14ac:dyDescent="0.2"/>
  </sheetData>
  <sheetProtection password="ECEB" sheet="1" objects="1" scenarios="1"/>
  <customSheetViews>
    <customSheetView guid="{E901C743-4F33-4C8F-80E0-EB1DCAF092DE}" showGridLines="0" hiddenRows="1" hiddenColumns="1" showRuler="0" topLeftCell="A6">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165">
    <mergeCell ref="AY36:AZ36"/>
    <mergeCell ref="AE36:AF36"/>
    <mergeCell ref="AG36:AH36"/>
    <mergeCell ref="AS36:AT36"/>
    <mergeCell ref="AN38:AQ38"/>
    <mergeCell ref="Q36:R36"/>
    <mergeCell ref="V37:Y37"/>
    <mergeCell ref="V38:Y38"/>
    <mergeCell ref="BA36:BB36"/>
    <mergeCell ref="AE10:AJ10"/>
    <mergeCell ref="AI11:AJ11"/>
    <mergeCell ref="AW10:BB10"/>
    <mergeCell ref="BA11:BB11"/>
    <mergeCell ref="AW36:AX36"/>
    <mergeCell ref="AU36:AV36"/>
    <mergeCell ref="AI36:AJ36"/>
    <mergeCell ref="AM35:AR35"/>
    <mergeCell ref="AN30:AR30"/>
    <mergeCell ref="T10:Z11"/>
    <mergeCell ref="AN12:AR12"/>
    <mergeCell ref="AN13:AR13"/>
    <mergeCell ref="AN14:AR14"/>
    <mergeCell ref="V12:Z12"/>
    <mergeCell ref="V13:Z13"/>
    <mergeCell ref="V14:Z14"/>
    <mergeCell ref="C17:H17"/>
    <mergeCell ref="AA11:AB11"/>
    <mergeCell ref="AC11:AD11"/>
    <mergeCell ref="V24:Z24"/>
    <mergeCell ref="D21:H21"/>
    <mergeCell ref="D22:H22"/>
    <mergeCell ref="O11:P11"/>
    <mergeCell ref="M11:N11"/>
    <mergeCell ref="T20:T27"/>
    <mergeCell ref="V20:Z20"/>
    <mergeCell ref="K11:L11"/>
    <mergeCell ref="D29:H29"/>
    <mergeCell ref="C25:H25"/>
    <mergeCell ref="D26:H26"/>
    <mergeCell ref="B10:H11"/>
    <mergeCell ref="B12:B19"/>
    <mergeCell ref="D18:H18"/>
    <mergeCell ref="C19:H19"/>
    <mergeCell ref="B20:B27"/>
    <mergeCell ref="B28:B35"/>
    <mergeCell ref="C35:H35"/>
    <mergeCell ref="D28:H28"/>
    <mergeCell ref="D30:H30"/>
    <mergeCell ref="I10:L10"/>
    <mergeCell ref="D16:H16"/>
    <mergeCell ref="D13:H13"/>
    <mergeCell ref="D14:H14"/>
    <mergeCell ref="D15:H15"/>
    <mergeCell ref="D12:H12"/>
    <mergeCell ref="I11:J11"/>
    <mergeCell ref="B50:C52"/>
    <mergeCell ref="E50:E52"/>
    <mergeCell ref="T50:U52"/>
    <mergeCell ref="AL28:AL35"/>
    <mergeCell ref="D37:G37"/>
    <mergeCell ref="D38:G38"/>
    <mergeCell ref="K36:L36"/>
    <mergeCell ref="T28:T35"/>
    <mergeCell ref="D31:H31"/>
    <mergeCell ref="C33:H33"/>
    <mergeCell ref="I36:J36"/>
    <mergeCell ref="U35:Z35"/>
    <mergeCell ref="W50:W52"/>
    <mergeCell ref="AO50:AO52"/>
    <mergeCell ref="AL50:AM52"/>
    <mergeCell ref="M36:N36"/>
    <mergeCell ref="O36:P36"/>
    <mergeCell ref="AA36:AB36"/>
    <mergeCell ref="AC36:AD36"/>
    <mergeCell ref="AN37:AQ37"/>
    <mergeCell ref="AN20:AR20"/>
    <mergeCell ref="AN21:AR21"/>
    <mergeCell ref="AN22:AR22"/>
    <mergeCell ref="AN23:AR23"/>
    <mergeCell ref="AN28:AR28"/>
    <mergeCell ref="AN26:AR26"/>
    <mergeCell ref="AM25:AR25"/>
    <mergeCell ref="V15:Z15"/>
    <mergeCell ref="V16:Z16"/>
    <mergeCell ref="V21:Z21"/>
    <mergeCell ref="V28:Z28"/>
    <mergeCell ref="V29:Z29"/>
    <mergeCell ref="V26:Z26"/>
    <mergeCell ref="AN29:AR29"/>
    <mergeCell ref="AM33:AR33"/>
    <mergeCell ref="AL12:AL19"/>
    <mergeCell ref="AL20:AL27"/>
    <mergeCell ref="AN16:AR16"/>
    <mergeCell ref="AM19:AR19"/>
    <mergeCell ref="AM17:AR17"/>
    <mergeCell ref="AN18:AR18"/>
    <mergeCell ref="AN24:AR24"/>
    <mergeCell ref="AN31:AR31"/>
    <mergeCell ref="AY11:AZ11"/>
    <mergeCell ref="AS10:AV10"/>
    <mergeCell ref="AS11:AT11"/>
    <mergeCell ref="AU11:AV11"/>
    <mergeCell ref="AN34:AR34"/>
    <mergeCell ref="AE11:AF11"/>
    <mergeCell ref="AG11:AH11"/>
    <mergeCell ref="AW11:AX11"/>
    <mergeCell ref="AL10:AR11"/>
    <mergeCell ref="AM27:AR27"/>
    <mergeCell ref="AN32:AR32"/>
    <mergeCell ref="AN15:AR15"/>
    <mergeCell ref="AU2:AV2"/>
    <mergeCell ref="AA2:AB2"/>
    <mergeCell ref="AC2:AD2"/>
    <mergeCell ref="I2:J2"/>
    <mergeCell ref="K2:L2"/>
    <mergeCell ref="AS2:AT2"/>
    <mergeCell ref="T2:Z2"/>
    <mergeCell ref="AL2:AR2"/>
    <mergeCell ref="AL4:AR4"/>
    <mergeCell ref="AL5:AR5"/>
    <mergeCell ref="B2:H2"/>
    <mergeCell ref="B3:H3"/>
    <mergeCell ref="B4:H4"/>
    <mergeCell ref="B5:H5"/>
    <mergeCell ref="AL3:AR3"/>
    <mergeCell ref="AL1:AY1"/>
    <mergeCell ref="B36:H36"/>
    <mergeCell ref="T36:Z36"/>
    <mergeCell ref="AL36:AR36"/>
    <mergeCell ref="AL6:AR6"/>
    <mergeCell ref="AL7:AR7"/>
    <mergeCell ref="AL8:AR8"/>
    <mergeCell ref="T8:Z8"/>
    <mergeCell ref="V31:Z31"/>
    <mergeCell ref="V32:Z32"/>
    <mergeCell ref="B1:K1"/>
    <mergeCell ref="T1:AC1"/>
    <mergeCell ref="Q11:R11"/>
    <mergeCell ref="M10:R10"/>
    <mergeCell ref="B8:H8"/>
    <mergeCell ref="T3:Z3"/>
    <mergeCell ref="T4:Z4"/>
    <mergeCell ref="T5:Z5"/>
    <mergeCell ref="T7:Z7"/>
    <mergeCell ref="AA10:AD10"/>
    <mergeCell ref="D34:H34"/>
    <mergeCell ref="U33:Z33"/>
    <mergeCell ref="V34:Z34"/>
    <mergeCell ref="D32:H32"/>
    <mergeCell ref="U17:Z17"/>
    <mergeCell ref="V18:Z18"/>
    <mergeCell ref="V30:Z30"/>
    <mergeCell ref="U27:Z27"/>
    <mergeCell ref="V22:Z22"/>
    <mergeCell ref="U19:Z19"/>
    <mergeCell ref="D20:H20"/>
    <mergeCell ref="D23:H23"/>
    <mergeCell ref="D24:H24"/>
    <mergeCell ref="C27:H27"/>
    <mergeCell ref="T6:Z6"/>
    <mergeCell ref="B6:H6"/>
    <mergeCell ref="B7:H7"/>
    <mergeCell ref="T12:T19"/>
    <mergeCell ref="V23:Z23"/>
    <mergeCell ref="U25:Z25"/>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CF76"/>
  <sheetViews>
    <sheetView zoomScale="90" workbookViewId="0"/>
  </sheetViews>
  <sheetFormatPr baseColWidth="10" defaultColWidth="0" defaultRowHeight="12.75" zeroHeight="1" x14ac:dyDescent="0.2"/>
  <cols>
    <col min="1" max="1" width="2.140625" customWidth="1"/>
    <col min="2" max="2" width="4.140625" customWidth="1"/>
    <col min="3" max="3" width="42.85546875" customWidth="1"/>
    <col min="4" max="4" width="8.5703125" customWidth="1"/>
    <col min="5" max="5" width="2" customWidth="1"/>
    <col min="6" max="6" width="8.5703125" customWidth="1"/>
    <col min="7" max="7" width="2" customWidth="1"/>
    <col min="8" max="8" width="8.5703125" customWidth="1"/>
    <col min="9" max="9" width="2" customWidth="1"/>
    <col min="10" max="10" width="8.5703125" customWidth="1"/>
    <col min="11" max="11" width="2" customWidth="1"/>
    <col min="12" max="12" width="8.5703125" customWidth="1"/>
    <col min="13" max="13" width="2" customWidth="1"/>
    <col min="14" max="14" width="8.5703125" customWidth="1"/>
    <col min="15" max="15" width="2" customWidth="1"/>
    <col min="16" max="16" width="8.5703125" customWidth="1"/>
    <col min="17" max="17" width="2" customWidth="1"/>
    <col min="18" max="18" width="8.5703125" customWidth="1"/>
    <col min="19" max="19" width="2" customWidth="1"/>
    <col min="20" max="20" width="5.7109375" customWidth="1"/>
    <col min="21" max="21" width="4.140625" customWidth="1"/>
    <col min="22" max="22" width="42.85546875" customWidth="1"/>
    <col min="23" max="23" width="8.5703125" customWidth="1"/>
    <col min="24" max="24" width="2" customWidth="1"/>
    <col min="25" max="25" width="8.5703125" customWidth="1"/>
    <col min="26" max="26" width="2" customWidth="1"/>
    <col min="27" max="27" width="8.5703125" customWidth="1"/>
    <col min="28" max="28" width="2" customWidth="1"/>
    <col min="29" max="29" width="8.5703125" customWidth="1"/>
    <col min="30" max="30" width="2" customWidth="1"/>
    <col min="31" max="31" width="8.5703125" customWidth="1"/>
    <col min="32" max="32" width="2" customWidth="1"/>
    <col min="33" max="33" width="8.5703125" customWidth="1"/>
    <col min="34" max="34" width="2" customWidth="1"/>
    <col min="35" max="35" width="8.5703125" customWidth="1"/>
    <col min="36" max="36" width="2" customWidth="1"/>
    <col min="37" max="37" width="8.5703125" customWidth="1"/>
    <col min="38" max="38" width="2" customWidth="1"/>
    <col min="39" max="39" width="5.7109375" customWidth="1"/>
    <col min="40" max="40" width="4.28515625" customWidth="1"/>
    <col min="41" max="41" width="42.85546875" customWidth="1"/>
    <col min="42" max="42" width="8.5703125" customWidth="1"/>
    <col min="43" max="43" width="2" customWidth="1"/>
    <col min="44" max="44" width="8.5703125" customWidth="1"/>
    <col min="45" max="45" width="2" customWidth="1"/>
    <col min="46" max="46" width="8.5703125" customWidth="1"/>
    <col min="47" max="47" width="2" customWidth="1"/>
    <col min="48" max="48" width="8.5703125" customWidth="1"/>
    <col min="49" max="49" width="2" customWidth="1"/>
    <col min="50" max="50" width="8.5703125" customWidth="1"/>
    <col min="51" max="51" width="2" customWidth="1"/>
    <col min="52" max="52" width="8.5703125" customWidth="1"/>
    <col min="53" max="53" width="2" customWidth="1"/>
    <col min="54" max="54" width="8.5703125" customWidth="1"/>
    <col min="55" max="55" width="2" customWidth="1"/>
    <col min="56" max="56" width="8.5703125" customWidth="1"/>
    <col min="57" max="57" width="2" customWidth="1"/>
    <col min="58" max="58" width="3.42578125" customWidth="1"/>
    <col min="59" max="59" width="8.5703125" hidden="1" customWidth="1"/>
    <col min="60" max="60" width="2" hidden="1" customWidth="1"/>
    <col min="61" max="61" width="8.5703125" hidden="1" customWidth="1"/>
    <col min="62" max="62" width="2" hidden="1" customWidth="1"/>
    <col min="63" max="63" width="8.5703125" hidden="1" customWidth="1"/>
    <col min="64" max="67" width="0" hidden="1" customWidth="1"/>
    <col min="68" max="68" width="8.5703125" hidden="1" customWidth="1"/>
  </cols>
  <sheetData>
    <row r="1" spans="1:84" ht="22.5" customHeight="1" x14ac:dyDescent="0.2">
      <c r="A1" s="58"/>
      <c r="B1" s="302" t="s">
        <v>2044</v>
      </c>
      <c r="C1" s="303"/>
      <c r="D1" s="304"/>
      <c r="E1" s="304"/>
      <c r="F1" s="304"/>
      <c r="G1" s="304"/>
      <c r="H1" s="304"/>
      <c r="I1" s="304"/>
      <c r="J1" s="304"/>
      <c r="K1" s="304"/>
      <c r="L1" s="304"/>
      <c r="M1" s="304"/>
      <c r="N1" s="304"/>
      <c r="O1" s="304"/>
      <c r="P1" s="304"/>
      <c r="Q1" s="304"/>
      <c r="R1" s="304"/>
      <c r="S1" s="304"/>
      <c r="T1" s="304"/>
      <c r="U1" s="302" t="s">
        <v>2053</v>
      </c>
      <c r="V1" s="303"/>
      <c r="W1" s="304"/>
      <c r="X1" s="304"/>
      <c r="Y1" s="304"/>
      <c r="Z1" s="304"/>
      <c r="AA1" s="304"/>
      <c r="AB1" s="304"/>
      <c r="AC1" s="304"/>
      <c r="AD1" s="304"/>
      <c r="AE1" s="304"/>
      <c r="AF1" s="304"/>
      <c r="AG1" s="304"/>
      <c r="AH1" s="304"/>
      <c r="AI1" s="304"/>
      <c r="AJ1" s="304"/>
      <c r="AK1" s="304"/>
      <c r="AL1" s="304"/>
      <c r="AM1" s="304"/>
      <c r="AN1" s="302" t="s">
        <v>2078</v>
      </c>
      <c r="AO1" s="304"/>
      <c r="AP1" s="304"/>
      <c r="AQ1" s="304"/>
      <c r="AR1" s="304"/>
      <c r="AS1" s="304"/>
      <c r="AT1" s="304"/>
      <c r="AU1" s="304"/>
      <c r="AV1" s="304"/>
      <c r="AW1" s="304"/>
      <c r="AX1" s="304"/>
      <c r="AY1" s="304"/>
      <c r="AZ1" s="304"/>
      <c r="BA1" s="304"/>
      <c r="BB1" s="304"/>
      <c r="BC1" s="304"/>
      <c r="BD1" s="304"/>
      <c r="BE1" s="304"/>
      <c r="BF1" s="304"/>
      <c r="BG1" s="166"/>
      <c r="BH1" s="166"/>
      <c r="BI1" s="166"/>
      <c r="BJ1" s="166"/>
      <c r="BK1" s="166"/>
      <c r="BL1" s="166"/>
      <c r="BM1" s="166"/>
      <c r="BN1" s="166"/>
      <c r="BO1" s="166"/>
      <c r="BP1" s="166"/>
      <c r="BQ1" s="166"/>
      <c r="BR1" s="166"/>
      <c r="BS1" s="166"/>
      <c r="BT1" s="166"/>
      <c r="BU1" s="166"/>
      <c r="BV1" s="166"/>
      <c r="BW1" s="166"/>
      <c r="BX1" s="166"/>
      <c r="BY1" s="166"/>
      <c r="BZ1" s="166"/>
      <c r="CA1" s="166"/>
      <c r="CB1" s="166"/>
      <c r="CC1" s="166"/>
      <c r="CD1" s="166"/>
      <c r="CE1" s="166"/>
      <c r="CF1" s="166"/>
    </row>
    <row r="2" spans="1:84" ht="6" customHeight="1" x14ac:dyDescent="0.2">
      <c r="A2" s="304"/>
      <c r="B2" s="304"/>
      <c r="C2" s="304"/>
      <c r="D2" s="304"/>
      <c r="E2" s="304"/>
      <c r="F2" s="304"/>
      <c r="G2" s="304"/>
      <c r="H2" s="304"/>
      <c r="I2" s="304"/>
      <c r="J2" s="305"/>
      <c r="K2" s="304"/>
      <c r="L2" s="304"/>
      <c r="M2" s="304"/>
      <c r="N2" s="304"/>
      <c r="O2" s="304"/>
      <c r="P2" s="304"/>
      <c r="Q2" s="304"/>
      <c r="R2" s="304"/>
      <c r="S2" s="304"/>
      <c r="T2" s="304"/>
      <c r="U2" s="304"/>
      <c r="V2" s="304"/>
      <c r="W2" s="304"/>
      <c r="X2" s="304"/>
      <c r="Y2" s="304"/>
      <c r="Z2" s="304"/>
      <c r="AA2" s="304"/>
      <c r="AB2" s="304"/>
      <c r="AC2" s="305"/>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row>
    <row r="3" spans="1:84" ht="23.25" customHeight="1" x14ac:dyDescent="0.2">
      <c r="A3" s="304"/>
      <c r="B3" s="306" t="s">
        <v>2070</v>
      </c>
      <c r="C3" s="307"/>
      <c r="D3" s="709" t="s">
        <v>2257</v>
      </c>
      <c r="E3" s="709"/>
      <c r="F3" s="709" t="s">
        <v>2258</v>
      </c>
      <c r="G3" s="710"/>
      <c r="H3" s="304"/>
      <c r="I3" s="309" t="s">
        <v>2079</v>
      </c>
      <c r="J3" s="310"/>
      <c r="K3" s="311"/>
      <c r="L3" s="311"/>
      <c r="M3" s="311"/>
      <c r="N3" s="311"/>
      <c r="O3" s="312"/>
      <c r="P3" s="312"/>
      <c r="Q3" s="312"/>
      <c r="R3" s="312"/>
      <c r="S3" s="312"/>
      <c r="T3" s="312"/>
      <c r="U3" s="306" t="s">
        <v>2070</v>
      </c>
      <c r="V3" s="307"/>
      <c r="W3" s="709" t="s">
        <v>2257</v>
      </c>
      <c r="X3" s="709"/>
      <c r="Y3" s="709" t="s">
        <v>2258</v>
      </c>
      <c r="Z3" s="710"/>
      <c r="AA3" s="304"/>
      <c r="AB3" s="309" t="s">
        <v>2079</v>
      </c>
      <c r="AC3" s="312"/>
      <c r="AD3" s="312"/>
      <c r="AE3" s="312"/>
      <c r="AF3" s="312"/>
      <c r="AG3" s="312"/>
      <c r="AH3" s="312"/>
      <c r="AI3" s="312"/>
      <c r="AJ3" s="312"/>
      <c r="AK3" s="312"/>
      <c r="AL3" s="312"/>
      <c r="AM3" s="312"/>
      <c r="AN3" s="306" t="s">
        <v>2070</v>
      </c>
      <c r="AO3" s="307"/>
      <c r="AP3" s="709" t="s">
        <v>2257</v>
      </c>
      <c r="AQ3" s="709"/>
      <c r="AR3" s="709" t="s">
        <v>2258</v>
      </c>
      <c r="AS3" s="710"/>
      <c r="AT3" s="304"/>
      <c r="AU3" s="304"/>
      <c r="AV3" s="304"/>
      <c r="AW3" s="304"/>
      <c r="AX3" s="304"/>
      <c r="AY3" s="304"/>
      <c r="AZ3" s="304"/>
      <c r="BA3" s="304"/>
      <c r="BB3" s="304"/>
      <c r="BC3" s="304"/>
      <c r="BD3" s="304"/>
      <c r="BE3" s="304"/>
      <c r="BF3" s="304"/>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row>
    <row r="4" spans="1:84" ht="15.75" customHeight="1" x14ac:dyDescent="0.2">
      <c r="A4" s="304"/>
      <c r="B4" s="677" t="s">
        <v>2056</v>
      </c>
      <c r="C4" s="711"/>
      <c r="D4" s="164">
        <f t="array" ref="D4">SUM(('Rote Liste'!R_D_Neo="")*(('Rote Liste'!R_BC_Type="S")+('Rote Liste'!R_BC_Type="M")+('Rote Liste'!R_BC_Type="O")+('Rote Liste'!R_BC_Type="K")+('Rote Liste'!R_BC_Type="T")))</f>
        <v>1301</v>
      </c>
      <c r="E4" s="313"/>
      <c r="F4" s="165">
        <v>1</v>
      </c>
      <c r="G4" s="314"/>
      <c r="H4" s="191"/>
      <c r="I4" s="312"/>
      <c r="J4" s="312"/>
      <c r="K4" s="312"/>
      <c r="L4" s="312"/>
      <c r="M4" s="312"/>
      <c r="N4" s="312"/>
      <c r="O4" s="312"/>
      <c r="P4" s="312"/>
      <c r="Q4" s="312"/>
      <c r="R4" s="312"/>
      <c r="S4" s="312"/>
      <c r="T4" s="312"/>
      <c r="U4" s="677" t="s">
        <v>2056</v>
      </c>
      <c r="V4" s="711"/>
      <c r="W4" s="164">
        <f t="array" ref="W4">SUM(('Rote Liste'!R_D_Neo="")*(('Rote Liste'!R_BC_Type="S")+('Rote Liste'!R_BC_Type="I")+('Rote Liste'!R_BC_Type="O")+('Rote Liste'!R_BC_Type="K")+('Rote Liste'!R_BC_Type="F")))</f>
        <v>1393</v>
      </c>
      <c r="X4" s="164"/>
      <c r="Y4" s="165">
        <v>1</v>
      </c>
      <c r="Z4" s="314"/>
      <c r="AA4" s="304"/>
      <c r="AB4" s="312"/>
      <c r="AC4" s="312"/>
      <c r="AD4" s="312"/>
      <c r="AE4" s="312"/>
      <c r="AF4" s="312"/>
      <c r="AG4" s="312"/>
      <c r="AH4" s="312"/>
      <c r="AI4" s="312"/>
      <c r="AJ4" s="312"/>
      <c r="AK4" s="312"/>
      <c r="AL4" s="312"/>
      <c r="AM4" s="312"/>
      <c r="AN4" s="677" t="s">
        <v>2056</v>
      </c>
      <c r="AO4" s="711"/>
      <c r="AP4" s="164">
        <f t="array" ref="AP4">SUM(('Rote Liste'!R_D_Neo="")*(('Rote Liste'!R_BC_Type="S")+('Rote Liste'!R_BC_Type="M")+('Rote Liste'!R_BC_Type="O")+('Rote Liste'!R_BC_Type="A")))</f>
        <v>1301</v>
      </c>
      <c r="AQ4" s="164"/>
      <c r="AR4" s="165">
        <v>1</v>
      </c>
      <c r="AS4" s="314"/>
      <c r="AT4" s="191"/>
      <c r="AU4" s="304"/>
      <c r="AV4" s="304"/>
      <c r="AW4" s="304"/>
      <c r="AX4" s="304"/>
      <c r="AY4" s="304"/>
      <c r="AZ4" s="304"/>
      <c r="BA4" s="304"/>
      <c r="BB4" s="304"/>
      <c r="BC4" s="304"/>
      <c r="BD4" s="304"/>
      <c r="BE4" s="304"/>
      <c r="BF4" s="304"/>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row>
    <row r="5" spans="1:84" ht="15.75" customHeight="1" x14ac:dyDescent="0.2">
      <c r="A5" s="304"/>
      <c r="B5" s="315"/>
      <c r="C5" s="248" t="s">
        <v>2072</v>
      </c>
      <c r="D5" s="167">
        <f>IF(D4=E16,0,D$9+D$12+D$13+D$15+E$16)</f>
        <v>0</v>
      </c>
      <c r="E5" s="167"/>
      <c r="F5" s="168">
        <f>IF(D4=0,0,D$5/D4)</f>
        <v>0</v>
      </c>
      <c r="G5" s="316"/>
      <c r="H5" s="315"/>
      <c r="I5" s="312"/>
      <c r="J5" s="312"/>
      <c r="K5" s="312"/>
      <c r="L5" s="317">
        <f>SUM(F20:F23)+SUM(H20:H23)</f>
        <v>0</v>
      </c>
      <c r="M5" s="312"/>
      <c r="N5" s="317">
        <f>SUM(F19:F23)+SUM(H19:H23)</f>
        <v>0</v>
      </c>
      <c r="O5" s="312" t="s">
        <v>1960</v>
      </c>
      <c r="P5" s="312" t="s">
        <v>2081</v>
      </c>
      <c r="Q5" s="312"/>
      <c r="R5" s="312"/>
      <c r="S5" s="312"/>
      <c r="T5" s="312"/>
      <c r="U5" s="315"/>
      <c r="V5" s="248" t="s">
        <v>2072</v>
      </c>
      <c r="W5" s="167">
        <f>IF(W4=X16,0,W$9+W$12+W$13+W$15+X$16)</f>
        <v>0</v>
      </c>
      <c r="X5" s="167"/>
      <c r="Y5" s="168">
        <f>IF(W$4=0,0,W$5/W$4)</f>
        <v>0</v>
      </c>
      <c r="Z5" s="316"/>
      <c r="AA5" s="304"/>
      <c r="AB5" s="312"/>
      <c r="AC5" s="312"/>
      <c r="AD5" s="312"/>
      <c r="AE5" s="317">
        <f>SUM(Y20:Y23)+SUM(AA20:AA23)</f>
        <v>0</v>
      </c>
      <c r="AF5" s="312"/>
      <c r="AG5" s="317">
        <f>SUM(Y19:Y23)+SUM(AA19:AA23)</f>
        <v>0</v>
      </c>
      <c r="AH5" s="312" t="s">
        <v>1960</v>
      </c>
      <c r="AI5" s="312" t="s">
        <v>2109</v>
      </c>
      <c r="AJ5" s="312"/>
      <c r="AK5" s="312"/>
      <c r="AL5" s="312"/>
      <c r="AM5" s="312"/>
      <c r="AN5" s="315"/>
      <c r="AO5" s="248" t="s">
        <v>2072</v>
      </c>
      <c r="AP5" s="167">
        <f>IF(AP4=AQ16,0,AP$9+AP$12+AP$13+AP$15+AQ$16)</f>
        <v>1393</v>
      </c>
      <c r="AQ5" s="167"/>
      <c r="AR5" s="168">
        <f>IF(AP$4=0,0,AP$5/AP$4)</f>
        <v>1.0707148347425057</v>
      </c>
      <c r="AS5" s="316"/>
      <c r="AT5" s="304"/>
      <c r="AU5" s="304"/>
      <c r="AV5" s="304"/>
      <c r="AW5" s="304"/>
      <c r="AX5" s="304"/>
      <c r="AY5" s="304"/>
      <c r="AZ5" s="304"/>
      <c r="BA5" s="304"/>
      <c r="BB5" s="304"/>
      <c r="BC5" s="304"/>
      <c r="BD5" s="304"/>
      <c r="BE5" s="304"/>
      <c r="BF5" s="304"/>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row>
    <row r="6" spans="1:84" ht="15.75" customHeight="1" x14ac:dyDescent="0.2">
      <c r="A6" s="304"/>
      <c r="B6" s="318"/>
      <c r="C6" s="319" t="s">
        <v>2073</v>
      </c>
      <c r="D6" s="319">
        <f>IF(D4=E16,D4,E6)</f>
        <v>1301</v>
      </c>
      <c r="E6" s="320">
        <f t="array" ref="E6">SUM(('Rote Liste'!R_P_Verantw="nb")*('Rote Liste'!R_D_Neo="")*(('Rote Liste'!R_BC_Type="S")+('Rote Liste'!R_BC_Type="M")+('Rote Liste'!R_BC_Type="O")+('Rote Liste'!R_BC_Type="K")+('Rote Liste'!R_BC_Type="T")))</f>
        <v>0</v>
      </c>
      <c r="F6" s="321">
        <f>IF(D4=0,0,D$6/D4)</f>
        <v>1</v>
      </c>
      <c r="G6" s="322"/>
      <c r="H6" s="323"/>
      <c r="I6" s="312" t="s">
        <v>2066</v>
      </c>
      <c r="J6" s="312"/>
      <c r="K6" s="312"/>
      <c r="L6" s="312"/>
      <c r="M6" s="312"/>
      <c r="N6" s="312"/>
      <c r="O6" s="312"/>
      <c r="P6" s="312"/>
      <c r="Q6" s="312"/>
      <c r="R6" s="312"/>
      <c r="S6" s="312"/>
      <c r="T6" s="312"/>
      <c r="U6" s="318"/>
      <c r="V6" s="319" t="s">
        <v>2073</v>
      </c>
      <c r="W6" s="319">
        <f>IF(W4=X16,W4,X6)</f>
        <v>1393</v>
      </c>
      <c r="X6" s="320">
        <f t="array" ref="X6">SUM(('Rote Liste'!R_P_Verantw="nb")*('Rote Liste'!R_D_Neo="")*(('Rote Liste'!R_BC_Type="S")+('Rote Liste'!R_BC_Type="I")+('Rote Liste'!R_BC_Type="O")+('Rote Liste'!R_BC_Type="K")+('Rote Liste'!R_BC_Type="F")))</f>
        <v>0</v>
      </c>
      <c r="Y6" s="321">
        <f>IF(W$4=0,0,W$6/W$4)</f>
        <v>1</v>
      </c>
      <c r="Z6" s="322"/>
      <c r="AA6" s="304"/>
      <c r="AB6" s="312" t="s">
        <v>2067</v>
      </c>
      <c r="AC6" s="312"/>
      <c r="AD6" s="312"/>
      <c r="AE6" s="312"/>
      <c r="AF6" s="312"/>
      <c r="AG6" s="312"/>
      <c r="AH6" s="312"/>
      <c r="AI6" s="312"/>
      <c r="AJ6" s="312"/>
      <c r="AK6" s="312"/>
      <c r="AL6" s="312"/>
      <c r="AM6" s="312"/>
      <c r="AN6" s="318"/>
      <c r="AO6" s="319" t="s">
        <v>2073</v>
      </c>
      <c r="AP6" s="319">
        <f>IF(AP4=AQ16,AP4,AQ6)</f>
        <v>0</v>
      </c>
      <c r="AQ6" s="320">
        <f t="array" ref="AQ6">SUM(('Rote Liste'!R_P_Verantw="nb")*('Rote Liste'!R_D_Neo="")*(('Rote Liste'!R_BC_Type="S")+('Rote Liste'!R_BC_Type="I")+('Rote Liste'!R_BC_Type="O")+('Rote Liste'!R_BC_Type="A")))</f>
        <v>0</v>
      </c>
      <c r="AR6" s="321">
        <f>IF(AP$4=0,0,AP$6/AP$4)</f>
        <v>0</v>
      </c>
      <c r="AS6" s="322"/>
      <c r="AT6" s="304"/>
      <c r="AU6" s="304"/>
      <c r="AV6" s="304"/>
      <c r="AW6" s="304"/>
      <c r="AX6" s="304"/>
      <c r="AY6" s="304"/>
      <c r="AZ6" s="304"/>
      <c r="BA6" s="304"/>
      <c r="BB6" s="304"/>
      <c r="BC6" s="304"/>
      <c r="BD6" s="304"/>
      <c r="BE6" s="304"/>
      <c r="BF6" s="304"/>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row>
    <row r="7" spans="1:84" ht="23.25" customHeight="1" x14ac:dyDescent="0.2">
      <c r="A7" s="304"/>
      <c r="B7" s="324" t="s">
        <v>2071</v>
      </c>
      <c r="C7" s="325"/>
      <c r="D7" s="709" t="s">
        <v>2257</v>
      </c>
      <c r="E7" s="709"/>
      <c r="F7" s="709" t="s">
        <v>2258</v>
      </c>
      <c r="G7" s="710"/>
      <c r="H7" s="315"/>
      <c r="I7" s="326" t="s">
        <v>2080</v>
      </c>
      <c r="J7" s="312"/>
      <c r="K7" s="312"/>
      <c r="L7" s="312"/>
      <c r="M7" s="312"/>
      <c r="N7" s="312"/>
      <c r="O7" s="312"/>
      <c r="P7" s="312"/>
      <c r="Q7" s="312"/>
      <c r="R7" s="312"/>
      <c r="S7" s="312"/>
      <c r="T7" s="312"/>
      <c r="U7" s="324" t="s">
        <v>2071</v>
      </c>
      <c r="V7" s="325"/>
      <c r="W7" s="709" t="s">
        <v>2257</v>
      </c>
      <c r="X7" s="709"/>
      <c r="Y7" s="709" t="s">
        <v>2258</v>
      </c>
      <c r="Z7" s="710"/>
      <c r="AA7" s="304"/>
      <c r="AB7" s="326" t="s">
        <v>2080</v>
      </c>
      <c r="AC7" s="312"/>
      <c r="AD7" s="312"/>
      <c r="AE7" s="312"/>
      <c r="AF7" s="312"/>
      <c r="AG7" s="312"/>
      <c r="AH7" s="312"/>
      <c r="AI7" s="312"/>
      <c r="AJ7" s="312"/>
      <c r="AK7" s="312"/>
      <c r="AL7" s="312"/>
      <c r="AM7" s="312"/>
      <c r="AN7" s="324" t="s">
        <v>2071</v>
      </c>
      <c r="AO7" s="325"/>
      <c r="AP7" s="709" t="s">
        <v>2257</v>
      </c>
      <c r="AQ7" s="709"/>
      <c r="AR7" s="709" t="s">
        <v>2258</v>
      </c>
      <c r="AS7" s="710"/>
      <c r="AT7" s="304"/>
      <c r="AU7" s="304"/>
      <c r="AV7" s="304"/>
      <c r="AW7" s="304"/>
      <c r="AX7" s="304"/>
      <c r="AY7" s="304"/>
      <c r="AZ7" s="304"/>
      <c r="BA7" s="304"/>
      <c r="BB7" s="304"/>
      <c r="BC7" s="304"/>
      <c r="BD7" s="304"/>
      <c r="BE7" s="304"/>
      <c r="BF7" s="304"/>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row>
    <row r="8" spans="1:84" ht="15.75" customHeight="1" x14ac:dyDescent="0.2">
      <c r="A8" s="304"/>
      <c r="B8" s="629" t="s">
        <v>2006</v>
      </c>
      <c r="C8" s="630"/>
      <c r="D8" s="146">
        <f>$D$5</f>
        <v>0</v>
      </c>
      <c r="E8" s="146"/>
      <c r="F8" s="147">
        <v>1</v>
      </c>
      <c r="G8" s="148"/>
      <c r="H8" s="315"/>
      <c r="I8" s="326"/>
      <c r="J8" s="312"/>
      <c r="K8" s="312"/>
      <c r="L8" s="58"/>
      <c r="M8" s="312"/>
      <c r="N8" s="312"/>
      <c r="O8" s="312"/>
      <c r="P8" s="312"/>
      <c r="Q8" s="312"/>
      <c r="R8" s="312"/>
      <c r="S8" s="312"/>
      <c r="T8" s="312"/>
      <c r="U8" s="629" t="s">
        <v>2006</v>
      </c>
      <c r="V8" s="630"/>
      <c r="W8" s="146">
        <f>$W$5</f>
        <v>0</v>
      </c>
      <c r="X8" s="146"/>
      <c r="Y8" s="147">
        <v>1</v>
      </c>
      <c r="Z8" s="148"/>
      <c r="AA8" s="304"/>
      <c r="AB8" s="326"/>
      <c r="AC8" s="312"/>
      <c r="AD8" s="312"/>
      <c r="AE8" s="312"/>
      <c r="AF8" s="312"/>
      <c r="AG8" s="312"/>
      <c r="AH8" s="312"/>
      <c r="AI8" s="312"/>
      <c r="AJ8" s="312"/>
      <c r="AK8" s="312"/>
      <c r="AL8" s="312"/>
      <c r="AM8" s="312"/>
      <c r="AN8" s="629" t="s">
        <v>2006</v>
      </c>
      <c r="AO8" s="630"/>
      <c r="AP8" s="146">
        <f>$AP$5</f>
        <v>1393</v>
      </c>
      <c r="AQ8" s="146"/>
      <c r="AR8" s="147">
        <v>1</v>
      </c>
      <c r="AS8" s="148"/>
      <c r="AT8" s="304"/>
      <c r="AU8" s="304"/>
      <c r="AV8" s="304"/>
      <c r="AW8" s="304"/>
      <c r="AX8" s="304"/>
      <c r="AY8" s="304"/>
      <c r="AZ8" s="304"/>
      <c r="BA8" s="304"/>
      <c r="BB8" s="304"/>
      <c r="BC8" s="304"/>
      <c r="BD8" s="304"/>
      <c r="BE8" s="304"/>
      <c r="BF8" s="304"/>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row>
    <row r="9" spans="1:84" ht="15.75" customHeight="1" x14ac:dyDescent="0.2">
      <c r="A9" s="304"/>
      <c r="B9" s="170" t="s">
        <v>2172</v>
      </c>
      <c r="C9" s="327" t="s">
        <v>2058</v>
      </c>
      <c r="D9" s="327">
        <f t="array" ref="D9">SUM(('Rote Liste'!R_P_Verantw="!!")*('Rote Liste'!R_D_Neo="")*(('Rote Liste'!R_BC_Type="S")+('Rote Liste'!R_BC_Type="M")+('Rote Liste'!R_BC_Type="O")+('Rote Liste'!R_BC_Type="K")+('Rote Liste'!R_BC_Type="T")))</f>
        <v>0</v>
      </c>
      <c r="E9" s="327"/>
      <c r="F9" s="328">
        <f>IF(D$5=0,0,D9/D$5)</f>
        <v>0</v>
      </c>
      <c r="G9" s="316"/>
      <c r="H9" s="221"/>
      <c r="I9" s="312"/>
      <c r="J9" s="310"/>
      <c r="K9" s="312"/>
      <c r="L9" s="329"/>
      <c r="M9" s="312"/>
      <c r="N9" s="329"/>
      <c r="O9" s="312"/>
      <c r="P9" s="312"/>
      <c r="Q9" s="312"/>
      <c r="R9" s="312"/>
      <c r="S9" s="312"/>
      <c r="T9" s="312"/>
      <c r="U9" s="170" t="s">
        <v>2172</v>
      </c>
      <c r="V9" s="327" t="s">
        <v>2058</v>
      </c>
      <c r="W9" s="327">
        <f t="array" ref="W9">SUM(('Rote Liste'!R_P_Verantw="!!")*('Rote Liste'!R_D_Neo="")*(('Rote Liste'!R_BC_Type="S")+('Rote Liste'!R_BC_Type="I")+('Rote Liste'!R_BC_Type="O")+('Rote Liste'!R_BC_Type="K")+('Rote Liste'!R_BC_Type="F")))</f>
        <v>0</v>
      </c>
      <c r="X9" s="327"/>
      <c r="Y9" s="328">
        <f>IF(W$5=0,0,W9/W$5)</f>
        <v>0</v>
      </c>
      <c r="Z9" s="316"/>
      <c r="AA9" s="221"/>
      <c r="AB9" s="312"/>
      <c r="AC9" s="312"/>
      <c r="AD9" s="312"/>
      <c r="AE9" s="329"/>
      <c r="AF9" s="312"/>
      <c r="AG9" s="329"/>
      <c r="AH9" s="312"/>
      <c r="AI9" s="312"/>
      <c r="AJ9" s="312"/>
      <c r="AK9" s="312"/>
      <c r="AL9" s="312"/>
      <c r="AM9" s="312"/>
      <c r="AN9" s="170" t="s">
        <v>2172</v>
      </c>
      <c r="AO9" s="327" t="s">
        <v>2058</v>
      </c>
      <c r="AP9" s="327">
        <f t="array" ref="AP9">SUM(('Rote Liste'!R_P_Verantw="!!")*('Rote Liste'!R_D_Neo="")*(('Rote Liste'!R_BC_Type="S")+('Rote Liste'!R_BC_Type="M")+('Rote Liste'!R_BC_Type="O")+('Rote Liste'!R_BC_Type="A")))</f>
        <v>0</v>
      </c>
      <c r="AQ9" s="327"/>
      <c r="AR9" s="328">
        <f>IF(AP$5=0,0,AP9/AP$5)</f>
        <v>0</v>
      </c>
      <c r="AS9" s="316"/>
      <c r="AT9" s="304"/>
      <c r="AU9" s="304"/>
      <c r="AV9" s="304"/>
      <c r="AW9" s="304"/>
      <c r="AX9" s="304"/>
      <c r="AY9" s="304"/>
      <c r="AZ9" s="304"/>
      <c r="BA9" s="304"/>
      <c r="BB9" s="304"/>
      <c r="BC9" s="304"/>
      <c r="BD9" s="304"/>
      <c r="BE9" s="304"/>
      <c r="BF9" s="304"/>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row>
    <row r="10" spans="1:84" ht="15.75" customHeight="1" x14ac:dyDescent="0.2">
      <c r="A10" s="304"/>
      <c r="B10" s="200"/>
      <c r="C10" s="201" t="s">
        <v>2047</v>
      </c>
      <c r="D10" s="371">
        <f t="array" ref="D10">SUM((('Rote Liste'!R_BC_Type="S")+('Rote Liste'!R_BC_Type="M")+('Rote Liste'!R_BC_Type="O")+('Rote Liste'!R_BC_Type="K")+('Rote Liste'!R_BC_Type="T"))*('Rote Liste'!R_D_Neo="")*('Rote Liste'!R_O_End="E"))</f>
        <v>0</v>
      </c>
      <c r="E10" s="150"/>
      <c r="F10" s="202" t="str">
        <f>TEXT(IF(D$5=0,0,H10/D$5),"0,0%")</f>
        <v>0,0%</v>
      </c>
      <c r="G10" s="330"/>
      <c r="H10" s="221"/>
      <c r="I10" s="331"/>
      <c r="J10" s="312"/>
      <c r="K10" s="312"/>
      <c r="L10" s="312"/>
      <c r="M10" s="312"/>
      <c r="N10" s="312"/>
      <c r="O10" s="312"/>
      <c r="P10" s="312"/>
      <c r="Q10" s="312"/>
      <c r="R10" s="312"/>
      <c r="S10" s="312"/>
      <c r="T10" s="312"/>
      <c r="U10" s="200"/>
      <c r="V10" s="201" t="s">
        <v>2047</v>
      </c>
      <c r="W10" s="371">
        <f t="array" ref="W10">SUM(('Rote Liste'!R_O_End="E")*('Rote Liste'!R_D_Neo="")*(('Rote Liste'!R_BC_Type="S")+('Rote Liste'!R_BC_Type="I")+('Rote Liste'!R_BC_Type="O")+('Rote Liste'!R_BC_Type="K")+('Rote Liste'!R_BC_Type="F")))</f>
        <v>0</v>
      </c>
      <c r="X10" s="150"/>
      <c r="Y10" s="202" t="str">
        <f>TEXT(IF(W$5=0,0,AA10/W$5),"0,0%")</f>
        <v>0,0%</v>
      </c>
      <c r="Z10" s="330"/>
      <c r="AA10" s="312"/>
      <c r="AB10" s="331"/>
      <c r="AC10" s="312"/>
      <c r="AD10" s="312"/>
      <c r="AE10" s="312"/>
      <c r="AF10" s="312"/>
      <c r="AG10" s="312"/>
      <c r="AH10" s="312"/>
      <c r="AI10" s="312"/>
      <c r="AJ10" s="312"/>
      <c r="AK10" s="312"/>
      <c r="AL10" s="312"/>
      <c r="AM10" s="312"/>
      <c r="AN10" s="200"/>
      <c r="AO10" s="201" t="s">
        <v>2047</v>
      </c>
      <c r="AP10" s="371">
        <f t="array" ref="AP10">SUM(('Rote Liste'!R_O_End="E")*('Rote Liste'!R_D_Neo="")*(('Rote Liste'!R_BC_Type="S")+('Rote Liste'!R_BC_Type="M")+('Rote Liste'!R_BC_Type="O")+('Rote Liste'!R_BC_Type="A")))</f>
        <v>0</v>
      </c>
      <c r="AQ10" s="150"/>
      <c r="AR10" s="202" t="str">
        <f>TEXT(IF(AP$5=0,0,AT10/AP$5),"0,0%")</f>
        <v>0,0%</v>
      </c>
      <c r="AS10" s="330"/>
      <c r="AT10" s="312"/>
      <c r="AU10" s="304"/>
      <c r="AV10" s="304"/>
      <c r="AW10" s="304"/>
      <c r="AX10" s="304"/>
      <c r="AY10" s="304"/>
      <c r="AZ10" s="304"/>
      <c r="BA10" s="304"/>
      <c r="BB10" s="304"/>
      <c r="BC10" s="304"/>
      <c r="BD10" s="304"/>
      <c r="BE10" s="304"/>
      <c r="BF10" s="304"/>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row>
    <row r="11" spans="1:84" ht="15.75" customHeight="1" x14ac:dyDescent="0.2">
      <c r="A11" s="304"/>
      <c r="B11" s="169"/>
      <c r="C11" s="177" t="s">
        <v>2054</v>
      </c>
      <c r="D11" s="372">
        <f t="array" ref="D11">SUM((('Rote Liste'!R_BC_Type="S")+('Rote Liste'!R_BC_Type="M")+('Rote Liste'!R_BC_Type="O")+('Rote Liste'!R_BC_Type="K")+('Rote Liste'!R_BC_Type="T"))*('Rote Liste'!R_D_Neo="")*('Rote Liste'!R_O_End="E?"))</f>
        <v>0</v>
      </c>
      <c r="E11" s="167"/>
      <c r="F11" s="183" t="str">
        <f>TEXT(IF(D$5=0,0,H11/D$5),"0,0%")</f>
        <v>0,0%</v>
      </c>
      <c r="G11" s="332"/>
      <c r="H11" s="221"/>
      <c r="I11" s="333"/>
      <c r="J11" s="312"/>
      <c r="K11" s="312"/>
      <c r="L11" s="312"/>
      <c r="M11" s="312"/>
      <c r="N11" s="312"/>
      <c r="O11" s="312"/>
      <c r="P11" s="312"/>
      <c r="Q11" s="312"/>
      <c r="R11" s="312"/>
      <c r="S11" s="312"/>
      <c r="T11" s="312"/>
      <c r="U11" s="169"/>
      <c r="V11" s="177" t="s">
        <v>2054</v>
      </c>
      <c r="W11" s="372">
        <f t="array" ref="W11">SUM(('Rote Liste'!R_O_End="E?")*('Rote Liste'!R_D_Neo="")*(('Rote Liste'!R_BC_Type="S")+('Rote Liste'!R_BC_Type="I")+('Rote Liste'!R_BC_Type="O")+('Rote Liste'!R_BC_Type="K")+('Rote Liste'!R_BC_Type="F")))</f>
        <v>0</v>
      </c>
      <c r="X11" s="167"/>
      <c r="Y11" s="183" t="str">
        <f>TEXT(IF(W$5=0,0,AA11/W$5),"0,0%")</f>
        <v>0,0%</v>
      </c>
      <c r="Z11" s="332"/>
      <c r="AA11" s="312"/>
      <c r="AB11" s="333"/>
      <c r="AC11" s="312"/>
      <c r="AD11" s="312"/>
      <c r="AE11" s="312"/>
      <c r="AF11" s="312"/>
      <c r="AG11" s="312"/>
      <c r="AH11" s="312"/>
      <c r="AI11" s="312"/>
      <c r="AJ11" s="312"/>
      <c r="AK11" s="312"/>
      <c r="AL11" s="312"/>
      <c r="AM11" s="312"/>
      <c r="AN11" s="169"/>
      <c r="AO11" s="177" t="s">
        <v>2054</v>
      </c>
      <c r="AP11" s="372">
        <f t="array" ref="AP11">SUM(('Rote Liste'!R_O_End="E?")*('Rote Liste'!R_D_Neo="")*(('Rote Liste'!R_BC_Type="S")+('Rote Liste'!R_BC_Type="M")+('Rote Liste'!R_BC_Type="O")+('Rote Liste'!R_BC_Type="A")))</f>
        <v>0</v>
      </c>
      <c r="AQ11" s="167"/>
      <c r="AR11" s="183" t="str">
        <f>TEXT(IF(AP$5=0,0,AT11/AP$5),"0,0%")</f>
        <v>0,0%</v>
      </c>
      <c r="AS11" s="332"/>
      <c r="AT11" s="312"/>
      <c r="AU11" s="304"/>
      <c r="AV11" s="304"/>
      <c r="AW11" s="304"/>
      <c r="AX11" s="304"/>
      <c r="AY11" s="304"/>
      <c r="AZ11" s="304"/>
      <c r="BA11" s="304"/>
      <c r="BB11" s="304"/>
      <c r="BC11" s="304"/>
      <c r="BD11" s="304"/>
      <c r="BE11" s="304"/>
      <c r="BF11" s="304"/>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row>
    <row r="12" spans="1:84" ht="15.75" customHeight="1" x14ac:dyDescent="0.2">
      <c r="A12" s="304"/>
      <c r="B12" s="161" t="s">
        <v>2173</v>
      </c>
      <c r="C12" s="334" t="s">
        <v>2059</v>
      </c>
      <c r="D12" s="334">
        <f t="array" ref="D12">SUM(('Rote Liste'!R_P_Verantw="!")*('Rote Liste'!R_D_Neo="")*(('Rote Liste'!R_BC_Type="S")+('Rote Liste'!R_BC_Type="M")+('Rote Liste'!R_BC_Type="O")+('Rote Liste'!R_BC_Type="K")+('Rote Liste'!R_BC_Type="T")))</f>
        <v>0</v>
      </c>
      <c r="E12" s="334"/>
      <c r="F12" s="135">
        <f>IF(D$5=0,0,D12/D$5)</f>
        <v>0</v>
      </c>
      <c r="G12" s="335"/>
      <c r="H12" s="315"/>
      <c r="I12" s="326"/>
      <c r="J12" s="312"/>
      <c r="K12" s="312"/>
      <c r="L12" s="312"/>
      <c r="M12" s="312"/>
      <c r="N12" s="312"/>
      <c r="O12" s="312"/>
      <c r="P12" s="312"/>
      <c r="Q12" s="312"/>
      <c r="R12" s="312"/>
      <c r="S12" s="312"/>
      <c r="T12" s="312"/>
      <c r="U12" s="161" t="s">
        <v>2173</v>
      </c>
      <c r="V12" s="334" t="s">
        <v>2059</v>
      </c>
      <c r="W12" s="334">
        <f t="array" ref="W12">SUM(('Rote Liste'!R_P_Verantw="!")*('Rote Liste'!R_D_Neo="")*(('Rote Liste'!R_BC_Type="S")+('Rote Liste'!R_BC_Type="I")+('Rote Liste'!R_BC_Type="O")+('Rote Liste'!R_BC_Type="K")+('Rote Liste'!R_BC_Type="F")))</f>
        <v>0</v>
      </c>
      <c r="X12" s="334"/>
      <c r="Y12" s="135">
        <f>IF(W$5=0,0,W12/W$5)</f>
        <v>0</v>
      </c>
      <c r="Z12" s="335"/>
      <c r="AA12" s="304"/>
      <c r="AB12" s="326"/>
      <c r="AC12" s="312"/>
      <c r="AD12" s="312"/>
      <c r="AE12" s="312"/>
      <c r="AF12" s="312"/>
      <c r="AG12" s="312"/>
      <c r="AH12" s="312"/>
      <c r="AI12" s="312"/>
      <c r="AJ12" s="312"/>
      <c r="AK12" s="312"/>
      <c r="AL12" s="312"/>
      <c r="AM12" s="312"/>
      <c r="AN12" s="161" t="s">
        <v>2173</v>
      </c>
      <c r="AO12" s="334" t="s">
        <v>2059</v>
      </c>
      <c r="AP12" s="334">
        <f t="array" ref="AP12">SUM(('Rote Liste'!R_P_Verantw="!")*('Rote Liste'!R_D_Neo="")*(('Rote Liste'!R_BC_Type="S")+('Rote Liste'!R_BC_Type="M")+('Rote Liste'!R_BC_Type="O")+('Rote Liste'!R_BC_Type="A")))</f>
        <v>0</v>
      </c>
      <c r="AQ12" s="334"/>
      <c r="AR12" s="135">
        <f>IF(AP$5=0,0,AP12/AP$5)</f>
        <v>0</v>
      </c>
      <c r="AS12" s="335"/>
      <c r="AT12" s="304"/>
      <c r="AU12" s="304"/>
      <c r="AV12" s="304"/>
      <c r="AW12" s="304"/>
      <c r="AX12" s="304"/>
      <c r="AY12" s="304"/>
      <c r="AZ12" s="304"/>
      <c r="BA12" s="304"/>
      <c r="BB12" s="304"/>
      <c r="BC12" s="304"/>
      <c r="BD12" s="304"/>
      <c r="BE12" s="304"/>
      <c r="BF12" s="304"/>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row>
    <row r="13" spans="1:84" ht="15.75" customHeight="1" x14ac:dyDescent="0.2">
      <c r="A13" s="304"/>
      <c r="B13" s="170" t="s">
        <v>2174</v>
      </c>
      <c r="C13" s="248" t="s">
        <v>2060</v>
      </c>
      <c r="D13" s="167">
        <f t="array" ref="D13">SUM(('Rote Liste'!R_P_Verantw="(!)")*('Rote Liste'!R_D_Neo="")*(('Rote Liste'!R_BC_Type="S")+('Rote Liste'!R_BC_Type="M")+('Rote Liste'!R_BC_Type="O")+('Rote Liste'!R_BC_Type="K")+('Rote Liste'!R_BC_Type="T")))</f>
        <v>0</v>
      </c>
      <c r="E13" s="167"/>
      <c r="F13" s="328">
        <f>IF(D$5=0,0,D13/D$5)</f>
        <v>0</v>
      </c>
      <c r="G13" s="316"/>
      <c r="H13" s="315"/>
      <c r="I13" s="58"/>
      <c r="J13" s="304"/>
      <c r="K13" s="304"/>
      <c r="L13" s="304"/>
      <c r="M13" s="304"/>
      <c r="N13" s="304"/>
      <c r="O13" s="304"/>
      <c r="P13" s="304"/>
      <c r="Q13" s="304"/>
      <c r="R13" s="304"/>
      <c r="S13" s="304"/>
      <c r="T13" s="304"/>
      <c r="U13" s="170" t="s">
        <v>2174</v>
      </c>
      <c r="V13" s="248" t="s">
        <v>2060</v>
      </c>
      <c r="W13" s="167">
        <f t="array" ref="W13">SUM(('Rote Liste'!R_P_Verantw="(!)")*('Rote Liste'!R_D_Neo="")*(('Rote Liste'!R_BC_Type="S")+('Rote Liste'!R_BC_Type="I")+('Rote Liste'!R_BC_Type="O")+('Rote Liste'!R_BC_Type="K")+('Rote Liste'!R_BC_Type="F")))</f>
        <v>0</v>
      </c>
      <c r="X13" s="167"/>
      <c r="Y13" s="328">
        <f>IF(W$5=0,0,W13/W$5)</f>
        <v>0</v>
      </c>
      <c r="Z13" s="316"/>
      <c r="AA13" s="304"/>
      <c r="AB13" s="336"/>
      <c r="AC13" s="304"/>
      <c r="AD13" s="304"/>
      <c r="AE13" s="304"/>
      <c r="AF13" s="304"/>
      <c r="AG13" s="304"/>
      <c r="AH13" s="304"/>
      <c r="AI13" s="304"/>
      <c r="AJ13" s="304"/>
      <c r="AK13" s="304"/>
      <c r="AL13" s="304"/>
      <c r="AM13" s="304"/>
      <c r="AN13" s="170" t="s">
        <v>2174</v>
      </c>
      <c r="AO13" s="248" t="s">
        <v>2060</v>
      </c>
      <c r="AP13" s="167">
        <f t="array" ref="AP13">SUM(('Rote Liste'!R_P_Verantw="(!)")*('Rote Liste'!R_D_Neo="")*(('Rote Liste'!R_BC_Type="S")+('Rote Liste'!R_BC_Type="M")+('Rote Liste'!R_BC_Type="O")+('Rote Liste'!R_BC_Type="A")))</f>
        <v>0</v>
      </c>
      <c r="AQ13" s="167"/>
      <c r="AR13" s="328">
        <f>IF(AP$5=0,0,AP13/AP$5)</f>
        <v>0</v>
      </c>
      <c r="AS13" s="316"/>
      <c r="AT13" s="304"/>
      <c r="AU13" s="304"/>
      <c r="AV13" s="304"/>
      <c r="AW13" s="304"/>
      <c r="AX13" s="304"/>
      <c r="AY13" s="304"/>
      <c r="AZ13" s="304"/>
      <c r="BA13" s="304"/>
      <c r="BB13" s="304"/>
      <c r="BC13" s="304"/>
      <c r="BD13" s="304"/>
      <c r="BE13" s="304"/>
      <c r="BF13" s="304"/>
      <c r="BG13" s="166"/>
      <c r="BH13" s="166"/>
      <c r="BI13" s="166"/>
      <c r="BJ13" s="166"/>
      <c r="BK13" s="166"/>
      <c r="BL13" s="166"/>
      <c r="BM13" s="166"/>
      <c r="BN13" s="166"/>
      <c r="BO13" s="166"/>
      <c r="BP13" s="166"/>
      <c r="BQ13" s="166"/>
      <c r="BR13" s="166"/>
      <c r="BS13" s="166"/>
      <c r="BT13" s="166"/>
      <c r="BU13" s="166"/>
      <c r="BV13" s="166"/>
      <c r="BW13" s="166"/>
      <c r="BX13" s="166"/>
      <c r="BY13" s="166"/>
      <c r="BZ13" s="166"/>
      <c r="CA13" s="166"/>
      <c r="CB13" s="166"/>
      <c r="CC13" s="166"/>
      <c r="CD13" s="166"/>
      <c r="CE13" s="166"/>
      <c r="CF13" s="166"/>
    </row>
    <row r="14" spans="1:84" ht="15.75" customHeight="1" x14ac:dyDescent="0.2">
      <c r="A14" s="304"/>
      <c r="B14" s="249" t="s">
        <v>2065</v>
      </c>
      <c r="C14" s="337"/>
      <c r="D14" s="338">
        <f>D$9+D$12+D$13</f>
        <v>0</v>
      </c>
      <c r="E14" s="150"/>
      <c r="F14" s="339">
        <f>F$9+F$12+F$13</f>
        <v>0</v>
      </c>
      <c r="G14" s="330"/>
      <c r="H14" s="315"/>
      <c r="I14" s="336"/>
      <c r="J14" s="304"/>
      <c r="K14" s="304"/>
      <c r="L14" s="304"/>
      <c r="M14" s="304"/>
      <c r="N14" s="304"/>
      <c r="O14" s="304"/>
      <c r="P14" s="304"/>
      <c r="Q14" s="304"/>
      <c r="R14" s="304"/>
      <c r="S14" s="304"/>
      <c r="T14" s="304"/>
      <c r="U14" s="249" t="s">
        <v>2063</v>
      </c>
      <c r="V14" s="337"/>
      <c r="W14" s="338">
        <f>W$9+W$12+W$13</f>
        <v>0</v>
      </c>
      <c r="X14" s="150"/>
      <c r="Y14" s="339">
        <f>Y$9+Y$12+Y$13</f>
        <v>0</v>
      </c>
      <c r="Z14" s="330"/>
      <c r="AA14" s="304"/>
      <c r="AB14" s="336"/>
      <c r="AC14" s="304"/>
      <c r="AD14" s="304"/>
      <c r="AE14" s="304"/>
      <c r="AF14" s="304"/>
      <c r="AG14" s="304"/>
      <c r="AH14" s="304"/>
      <c r="AI14" s="304"/>
      <c r="AJ14" s="304"/>
      <c r="AK14" s="304"/>
      <c r="AL14" s="304"/>
      <c r="AM14" s="304"/>
      <c r="AN14" s="249" t="s">
        <v>2063</v>
      </c>
      <c r="AO14" s="337"/>
      <c r="AP14" s="338">
        <f>AP$9+AP$12+AP$13</f>
        <v>0</v>
      </c>
      <c r="AQ14" s="150"/>
      <c r="AR14" s="339">
        <f>AR$9+AR$12+AR$13</f>
        <v>0</v>
      </c>
      <c r="AS14" s="330"/>
      <c r="AT14" s="304"/>
      <c r="AU14" s="304"/>
      <c r="AV14" s="304"/>
      <c r="AW14" s="304"/>
      <c r="AX14" s="304"/>
      <c r="AY14" s="304"/>
      <c r="AZ14" s="304"/>
      <c r="BA14" s="304"/>
      <c r="BB14" s="304"/>
      <c r="BC14" s="304"/>
      <c r="BD14" s="304"/>
      <c r="BE14" s="304"/>
      <c r="BF14" s="304"/>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row>
    <row r="15" spans="1:84" ht="15.75" customHeight="1" x14ac:dyDescent="0.2">
      <c r="A15" s="304"/>
      <c r="B15" s="170" t="s">
        <v>2142</v>
      </c>
      <c r="C15" s="327" t="s">
        <v>2057</v>
      </c>
      <c r="D15" s="327">
        <f t="array" ref="D15">SUM(('Rote Liste'!R_P_Verantw="?")*('Rote Liste'!R_D_Neo="")*(('Rote Liste'!R_BC_Type="S")+('Rote Liste'!R_BC_Type="M")+('Rote Liste'!R_BC_Type="O")+('Rote Liste'!R_BC_Type="K")+('Rote Liste'!R_BC_Type="T")))</f>
        <v>0</v>
      </c>
      <c r="E15" s="327"/>
      <c r="F15" s="328">
        <f>IF(D$5=0,0,D15/D$5)</f>
        <v>0</v>
      </c>
      <c r="G15" s="316"/>
      <c r="H15" s="315"/>
      <c r="I15" s="336"/>
      <c r="J15" s="304"/>
      <c r="K15" s="304"/>
      <c r="L15" s="304"/>
      <c r="M15" s="304"/>
      <c r="N15" s="304"/>
      <c r="O15" s="304"/>
      <c r="P15" s="304"/>
      <c r="Q15" s="304"/>
      <c r="R15" s="304"/>
      <c r="S15" s="304"/>
      <c r="T15" s="304"/>
      <c r="U15" s="170" t="s">
        <v>2142</v>
      </c>
      <c r="V15" s="327" t="s">
        <v>2057</v>
      </c>
      <c r="W15" s="327">
        <f t="array" ref="W15">SUM(('Rote Liste'!R_P_Verantw="?")*('Rote Liste'!R_D_Neo="")*(('Rote Liste'!R_BC_Type="S")+('Rote Liste'!R_BC_Type="I")+('Rote Liste'!R_BC_Type="O")+('Rote Liste'!R_BC_Type="K")+('Rote Liste'!R_BC_Type="F")))</f>
        <v>0</v>
      </c>
      <c r="X15" s="327"/>
      <c r="Y15" s="328">
        <f>IF(W$5=0,0,W15/W$5)</f>
        <v>0</v>
      </c>
      <c r="Z15" s="316"/>
      <c r="AA15" s="304"/>
      <c r="AB15" s="336"/>
      <c r="AC15" s="304"/>
      <c r="AD15" s="304"/>
      <c r="AE15" s="304"/>
      <c r="AF15" s="304"/>
      <c r="AG15" s="304"/>
      <c r="AH15" s="304"/>
      <c r="AI15" s="304"/>
      <c r="AJ15" s="304"/>
      <c r="AK15" s="304"/>
      <c r="AL15" s="304"/>
      <c r="AM15" s="304"/>
      <c r="AN15" s="170" t="s">
        <v>2142</v>
      </c>
      <c r="AO15" s="327" t="s">
        <v>2057</v>
      </c>
      <c r="AP15" s="327">
        <f t="array" ref="AP15">SUM(('Rote Liste'!R_P_Verantw="?")*('Rote Liste'!R_D_Neo="")*(('Rote Liste'!R_BC_Type="S")+('Rote Liste'!R_BC_Type="M")+('Rote Liste'!R_BC_Type="O")+('Rote Liste'!R_BC_Type="A")))</f>
        <v>0</v>
      </c>
      <c r="AQ15" s="327"/>
      <c r="AR15" s="328">
        <f>IF(AP$5=0,0,AP15/AP$5)</f>
        <v>0</v>
      </c>
      <c r="AS15" s="316"/>
      <c r="AT15" s="304"/>
      <c r="AU15" s="304"/>
      <c r="AV15" s="304"/>
      <c r="AW15" s="304"/>
      <c r="AX15" s="304"/>
      <c r="AY15" s="304"/>
      <c r="AZ15" s="304"/>
      <c r="BA15" s="304"/>
      <c r="BB15" s="304"/>
      <c r="BC15" s="304"/>
      <c r="BD15" s="304"/>
      <c r="BE15" s="304"/>
      <c r="BF15" s="304"/>
      <c r="BG15" s="166"/>
      <c r="BH15" s="166"/>
      <c r="BI15" s="166"/>
      <c r="BJ15" s="166"/>
      <c r="BK15" s="166"/>
      <c r="BL15" s="166"/>
      <c r="BM15" s="166"/>
      <c r="BN15" s="166"/>
      <c r="BO15" s="166"/>
      <c r="BP15" s="166"/>
      <c r="BQ15" s="166"/>
      <c r="BR15" s="166"/>
      <c r="BS15" s="166"/>
      <c r="BT15" s="166"/>
      <c r="BU15" s="166"/>
      <c r="BV15" s="166"/>
      <c r="BW15" s="166"/>
      <c r="BX15" s="166"/>
      <c r="BY15" s="166"/>
      <c r="BZ15" s="166"/>
      <c r="CA15" s="166"/>
      <c r="CB15" s="166"/>
      <c r="CC15" s="166"/>
      <c r="CD15" s="166"/>
      <c r="CE15" s="166"/>
      <c r="CF15" s="166"/>
    </row>
    <row r="16" spans="1:84" ht="15.75" customHeight="1" x14ac:dyDescent="0.2">
      <c r="A16" s="304"/>
      <c r="B16" s="250"/>
      <c r="C16" s="251" t="s">
        <v>2061</v>
      </c>
      <c r="D16" s="252">
        <f>IF(D4=E16,0,E16)</f>
        <v>0</v>
      </c>
      <c r="E16" s="253">
        <f t="array" ref="E16">SUM(('Rote Liste'!R_P_Verantw="")*('Rote Liste'!R_D_Neo="")*(('Rote Liste'!R_BC_Type="S")+('Rote Liste'!R_BC_Type="M")+('Rote Liste'!R_BC_Type="O")+('Rote Liste'!R_BC_Type="K")+('Rote Liste'!R_BC_Type="T")))</f>
        <v>1301</v>
      </c>
      <c r="F16" s="340">
        <f>IF(D$5=0,0,D16/D$5)</f>
        <v>0</v>
      </c>
      <c r="G16" s="322"/>
      <c r="H16" s="191"/>
      <c r="I16" s="341"/>
      <c r="J16" s="304"/>
      <c r="K16" s="304"/>
      <c r="L16" s="304"/>
      <c r="M16" s="304"/>
      <c r="N16" s="304"/>
      <c r="O16" s="304"/>
      <c r="P16" s="304"/>
      <c r="Q16" s="304"/>
      <c r="R16" s="304"/>
      <c r="S16" s="304"/>
      <c r="T16" s="304"/>
      <c r="U16" s="250"/>
      <c r="V16" s="251" t="s">
        <v>2061</v>
      </c>
      <c r="W16" s="252">
        <f>IF(W4=X16,0,X16)</f>
        <v>0</v>
      </c>
      <c r="X16" s="253">
        <f t="array" ref="X16">SUM(('Rote Liste'!R_P_Verantw="")*('Rote Liste'!R_D_Neo="")*(('Rote Liste'!R_BC_Type="S")+('Rote Liste'!R_BC_Type="I")+('Rote Liste'!R_BC_Type="O")+('Rote Liste'!R_BC_Type="K")+('Rote Liste'!R_BC_Type="F")))</f>
        <v>1393</v>
      </c>
      <c r="Y16" s="340">
        <f>IF(W$5=0,0,W16/W$5)</f>
        <v>0</v>
      </c>
      <c r="Z16" s="322"/>
      <c r="AA16" s="304"/>
      <c r="AB16" s="341"/>
      <c r="AC16" s="304"/>
      <c r="AD16" s="304"/>
      <c r="AE16" s="304"/>
      <c r="AF16" s="304"/>
      <c r="AG16" s="304"/>
      <c r="AH16" s="304"/>
      <c r="AI16" s="304"/>
      <c r="AJ16" s="304"/>
      <c r="AK16" s="304"/>
      <c r="AL16" s="304"/>
      <c r="AM16" s="304"/>
      <c r="AN16" s="250"/>
      <c r="AO16" s="251" t="s">
        <v>2061</v>
      </c>
      <c r="AP16" s="252">
        <f>IF(AP4=AQ16,0,AQ16)</f>
        <v>1393</v>
      </c>
      <c r="AQ16" s="253">
        <f t="array" ref="AQ16">SUM(('Rote Liste'!R_P_Verantw="")*('Rote Liste'!R_D_Neo="")*(('Rote Liste'!R_BC_Type="S")+('Rote Liste'!R_BC_Type="I")+('Rote Liste'!R_BC_Type="O")+('Rote Liste'!R_BC_Type="A")))</f>
        <v>1393</v>
      </c>
      <c r="AR16" s="340">
        <f>IF(AP$5=0,0,AP16/AP$5)</f>
        <v>1</v>
      </c>
      <c r="AS16" s="322"/>
      <c r="AT16" s="304"/>
      <c r="AU16" s="304"/>
      <c r="AV16" s="304"/>
      <c r="AW16" s="304"/>
      <c r="AX16" s="304"/>
      <c r="AY16" s="304"/>
      <c r="AZ16" s="304"/>
      <c r="BA16" s="304"/>
      <c r="BB16" s="304"/>
      <c r="BC16" s="304"/>
      <c r="BD16" s="304"/>
      <c r="BE16" s="304"/>
      <c r="BF16" s="304"/>
      <c r="BG16" s="166"/>
      <c r="BH16" s="166"/>
      <c r="BI16" s="166"/>
      <c r="BJ16" s="166"/>
      <c r="BK16" s="166"/>
      <c r="BL16" s="166"/>
      <c r="BM16" s="166"/>
      <c r="BN16" s="166"/>
      <c r="BO16" s="166"/>
      <c r="BP16" s="166"/>
      <c r="BQ16" s="166"/>
      <c r="BR16" s="166"/>
      <c r="BS16" s="166"/>
      <c r="BT16" s="166"/>
      <c r="BU16" s="166"/>
      <c r="BV16" s="166"/>
      <c r="BW16" s="166"/>
      <c r="BX16" s="166"/>
      <c r="BY16" s="166"/>
      <c r="BZ16" s="166"/>
      <c r="CA16" s="166"/>
      <c r="CB16" s="166"/>
      <c r="CC16" s="166"/>
      <c r="CD16" s="166"/>
      <c r="CE16" s="166"/>
      <c r="CF16" s="166"/>
    </row>
    <row r="17" spans="1:84" ht="14.25" customHeight="1" x14ac:dyDescent="0.2">
      <c r="A17" s="304"/>
      <c r="B17" s="304"/>
      <c r="C17" s="304"/>
      <c r="D17" s="341"/>
      <c r="E17" s="304"/>
      <c r="F17" s="304"/>
      <c r="G17" s="304"/>
      <c r="H17" s="304"/>
      <c r="I17" s="304"/>
      <c r="J17" s="304"/>
      <c r="K17" s="304"/>
      <c r="L17" s="304"/>
      <c r="M17" s="304"/>
      <c r="N17" s="304"/>
      <c r="O17" s="304"/>
      <c r="P17" s="304"/>
      <c r="Q17" s="304"/>
      <c r="R17" s="304"/>
      <c r="S17" s="304"/>
      <c r="T17" s="304"/>
      <c r="U17" s="304"/>
      <c r="V17" s="304"/>
      <c r="W17" s="341"/>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166"/>
      <c r="BH17" s="166"/>
      <c r="BI17" s="166"/>
      <c r="BJ17" s="166"/>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row>
    <row r="18" spans="1:84" ht="24" customHeight="1" x14ac:dyDescent="0.2">
      <c r="A18" s="304"/>
      <c r="B18" s="713" t="s">
        <v>2045</v>
      </c>
      <c r="C18" s="712"/>
      <c r="D18" s="713" t="s">
        <v>2064</v>
      </c>
      <c r="E18" s="712"/>
      <c r="F18" s="182" t="s">
        <v>2049</v>
      </c>
      <c r="G18" s="182"/>
      <c r="H18" s="342" t="s">
        <v>2050</v>
      </c>
      <c r="I18" s="342"/>
      <c r="J18" s="342" t="s">
        <v>2051</v>
      </c>
      <c r="K18" s="342"/>
      <c r="L18" s="709" t="s">
        <v>2048</v>
      </c>
      <c r="M18" s="712"/>
      <c r="N18" s="342" t="s">
        <v>2052</v>
      </c>
      <c r="O18" s="343"/>
      <c r="P18" s="342" t="s">
        <v>2062</v>
      </c>
      <c r="Q18" s="342"/>
      <c r="R18" s="344" t="s">
        <v>2143</v>
      </c>
      <c r="S18" s="345"/>
      <c r="T18" s="304"/>
      <c r="U18" s="713" t="s">
        <v>2045</v>
      </c>
      <c r="V18" s="712"/>
      <c r="W18" s="713" t="s">
        <v>2064</v>
      </c>
      <c r="X18" s="712"/>
      <c r="Y18" s="182" t="s">
        <v>2049</v>
      </c>
      <c r="Z18" s="182"/>
      <c r="AA18" s="342" t="s">
        <v>2050</v>
      </c>
      <c r="AB18" s="342"/>
      <c r="AC18" s="342" t="s">
        <v>2051</v>
      </c>
      <c r="AD18" s="342"/>
      <c r="AE18" s="709" t="s">
        <v>2048</v>
      </c>
      <c r="AF18" s="712"/>
      <c r="AG18" s="342" t="s">
        <v>2052</v>
      </c>
      <c r="AH18" s="343"/>
      <c r="AI18" s="342" t="s">
        <v>2062</v>
      </c>
      <c r="AJ18" s="342"/>
      <c r="AK18" s="344" t="s">
        <v>2143</v>
      </c>
      <c r="AL18" s="345"/>
      <c r="AM18" s="304"/>
      <c r="AN18" s="346" t="s">
        <v>2045</v>
      </c>
      <c r="AO18" s="347"/>
      <c r="AP18" s="713" t="s">
        <v>2064</v>
      </c>
      <c r="AQ18" s="712"/>
      <c r="AR18" s="182" t="s">
        <v>2049</v>
      </c>
      <c r="AS18" s="182"/>
      <c r="AT18" s="342" t="s">
        <v>2050</v>
      </c>
      <c r="AU18" s="342"/>
      <c r="AV18" s="342" t="s">
        <v>2051</v>
      </c>
      <c r="AW18" s="342"/>
      <c r="AX18" s="709" t="s">
        <v>2048</v>
      </c>
      <c r="AY18" s="712"/>
      <c r="AZ18" s="342" t="s">
        <v>2052</v>
      </c>
      <c r="BA18" s="343"/>
      <c r="BB18" s="342" t="s">
        <v>2062</v>
      </c>
      <c r="BC18" s="342"/>
      <c r="BD18" s="344" t="s">
        <v>2143</v>
      </c>
      <c r="BE18" s="345"/>
      <c r="BF18" s="304"/>
      <c r="BG18" s="166"/>
      <c r="BH18" s="166"/>
      <c r="BI18" s="166"/>
      <c r="BJ18" s="166"/>
      <c r="BK18" s="166"/>
      <c r="BL18" s="166"/>
      <c r="BM18" s="166"/>
      <c r="BN18" s="166"/>
      <c r="BO18" s="166"/>
      <c r="BP18" s="166"/>
      <c r="BQ18" s="166"/>
      <c r="BR18" s="166"/>
      <c r="BS18" s="166"/>
      <c r="BT18" s="166"/>
      <c r="BU18" s="166"/>
      <c r="BV18" s="166"/>
      <c r="BW18" s="166"/>
      <c r="BX18" s="166"/>
      <c r="BY18" s="166"/>
      <c r="BZ18" s="166"/>
      <c r="CA18" s="166"/>
      <c r="CB18" s="166"/>
      <c r="CC18" s="166"/>
      <c r="CD18" s="166"/>
      <c r="CE18" s="166"/>
      <c r="CF18" s="166"/>
    </row>
    <row r="19" spans="1:84" ht="15.75" customHeight="1" x14ac:dyDescent="0.2">
      <c r="A19" s="304"/>
      <c r="B19" s="161">
        <v>0</v>
      </c>
      <c r="C19" s="140" t="s">
        <v>2261</v>
      </c>
      <c r="D19" s="190">
        <f t="array" ref="D19">SUM((('Rote Liste'!R_O_End="E")+('Rote Liste'!R_O_End="E?"))*(('Rote Liste'!R_BC_Type="S")+('Rote Liste'!R_BC_Type="M")+('Rote Liste'!R_BC_Type="O")+('Rote Liste'!R_BC_Type="K")+('Rote Liste'!R_BC_Type="T"))*('Rote Liste'!R_D_Neo="")*('Rote Liste'!R_A_Kat=0)*(NOT(ISBLANK('Rote Liste'!R_A_Kat))))</f>
        <v>0</v>
      </c>
      <c r="E19" s="195"/>
      <c r="F19" s="150">
        <f t="array" ref="F19">SUM(('Rote Liste'!R_P_Verantw="!!")*(('Rote Liste'!R_BC_Type="S")+('Rote Liste'!R_BC_Type="M")+('Rote Liste'!R_BC_Type="O")+('Rote Liste'!R_BC_Type="K")+('Rote Liste'!R_BC_Type="T"))*('Rote Liste'!R_D_Neo="")*('Rote Liste'!R_A_Kat=0)*(NOT(ISBLANK('Rote Liste'!R_A_Kat))))</f>
        <v>0</v>
      </c>
      <c r="G19" s="150"/>
      <c r="H19" s="150">
        <f t="array" ref="H19">SUM(('Rote Liste'!R_P_Verantw="!")*(('Rote Liste'!R_BC_Type="S")+('Rote Liste'!R_BC_Type="M")+('Rote Liste'!R_BC_Type="O")+('Rote Liste'!R_BC_Type="K")+('Rote Liste'!R_BC_Type="T"))*('Rote Liste'!R_D_Neo="")*('Rote Liste'!R_A_Kat=0)*(NOT(ISBLANK('Rote Liste'!R_A_Kat))))</f>
        <v>0</v>
      </c>
      <c r="I19" s="334"/>
      <c r="J19" s="150">
        <f t="array" ref="J19">SUM(('Rote Liste'!R_P_Verantw="(!)")*(('Rote Liste'!R_BC_Type="S")+('Rote Liste'!R_BC_Type="M")+('Rote Liste'!R_BC_Type="O")+('Rote Liste'!R_BC_Type="K")+('Rote Liste'!R_BC_Type="T"))*('Rote Liste'!R_D_Neo="")*('Rote Liste'!R_A_Kat=0)*(NOT(ISBLANK('Rote Liste'!R_A_Kat))))</f>
        <v>0</v>
      </c>
      <c r="K19" s="334"/>
      <c r="L19" s="150">
        <f>F19+H19+J19</f>
        <v>0</v>
      </c>
      <c r="M19" s="330"/>
      <c r="N19" s="150">
        <f t="array" ref="N19">SUM(('Rote Liste'!R_P_Verantw="?")*(('Rote Liste'!R_BC_Type="S")+('Rote Liste'!R_BC_Type="M")+('Rote Liste'!R_BC_Type="O")+('Rote Liste'!R_BC_Type="K")+('Rote Liste'!R_BC_Type="T"))*('Rote Liste'!R_D_Neo="")*('Rote Liste'!R_A_Kat=0)*(NOT(ISBLANK('Rote Liste'!R_A_Kat))))</f>
        <v>0</v>
      </c>
      <c r="O19" s="334"/>
      <c r="P19" s="150">
        <f>IF(D$4=E$16,S19,Q19)</f>
        <v>0</v>
      </c>
      <c r="Q19" s="348">
        <f t="array" ref="Q19">SUM(('Rote Liste'!R_P_Verantw="")*(('Rote Liste'!R_BC_Type="S")+('Rote Liste'!R_BC_Type="M")+('Rote Liste'!R_BC_Type="O")+('Rote Liste'!R_BC_Type="K")+('Rote Liste'!R_BC_Type="T"))*('Rote Liste'!R_D_Neo="")*('Rote Liste'!R_A_Kat=0)*(NOT(ISBLANK('Rote Liste'!R_A_Kat))))</f>
        <v>117</v>
      </c>
      <c r="R19" s="192">
        <f>IF(D$4=E$16,Q19,S19)</f>
        <v>117</v>
      </c>
      <c r="S19" s="349">
        <f t="array" ref="S19">SUM(('Rote Liste'!R_P_Verantw="nb")*(('Rote Liste'!R_BC_Type="S")+('Rote Liste'!R_BC_Type="M")+('Rote Liste'!R_BC_Type="O")+('Rote Liste'!R_BC_Type="K")+('Rote Liste'!R_BC_Type="T"))*('Rote Liste'!R_D_Neo="")*('Rote Liste'!R_A_Kat=0)*(NOT(ISBLANK('Rote Liste'!R_A_Kat))))</f>
        <v>0</v>
      </c>
      <c r="T19" s="304"/>
      <c r="U19" s="161">
        <v>0</v>
      </c>
      <c r="V19" s="140" t="s">
        <v>2261</v>
      </c>
      <c r="W19" s="190">
        <f t="array" ref="W19">SUM((('Rote Liste'!R_O_End="E")+('Rote Liste'!R_O_End="E?"))*(('Rote Liste'!R_BC_Type="S")+('Rote Liste'!R_BC_Type="I")+('Rote Liste'!R_BC_Type="O")+('Rote Liste'!R_BC_Type="K")+('Rote Liste'!R_BC_Type="F"))*('Rote Liste'!R_D_Neo="")*('Rote Liste'!R_A_Kat=0)*(NOT(ISBLANK('Rote Liste'!R_A_Kat))))</f>
        <v>0</v>
      </c>
      <c r="X19" s="195"/>
      <c r="Y19" s="150">
        <f t="array" ref="Y19">SUM(('Rote Liste'!R_P_Verantw="!!")*(('Rote Liste'!R_BC_Type="S")+('Rote Liste'!R_BC_Type="I")+('Rote Liste'!R_BC_Type="O")+('Rote Liste'!R_BC_Type="K")+('Rote Liste'!R_BC_Type="F"))*('Rote Liste'!R_D_Neo="")*('Rote Liste'!R_A_Kat=0)*(NOT(ISBLANK('Rote Liste'!R_A_Kat))))</f>
        <v>0</v>
      </c>
      <c r="Z19" s="150"/>
      <c r="AA19" s="150">
        <f t="array" ref="AA19">SUM(('Rote Liste'!R_P_Verantw="!")*(('Rote Liste'!R_BC_Type="S")+('Rote Liste'!R_BC_Type="I")+('Rote Liste'!R_BC_Type="O")+('Rote Liste'!R_BC_Type="K")+('Rote Liste'!R_BC_Type="F"))*('Rote Liste'!R_D_Neo="")*('Rote Liste'!R_A_Kat=0)*(NOT(ISBLANK('Rote Liste'!R_A_Kat))))</f>
        <v>0</v>
      </c>
      <c r="AB19" s="334"/>
      <c r="AC19" s="150">
        <f t="array" ref="AC19">SUM(('Rote Liste'!R_P_Verantw="(!)")*(('Rote Liste'!R_BC_Type="S")+('Rote Liste'!R_BC_Type="I")+('Rote Liste'!R_BC_Type="O")+('Rote Liste'!R_BC_Type="K")+('Rote Liste'!R_BC_Type="F"))*('Rote Liste'!R_D_Neo="")*('Rote Liste'!R_A_Kat=0)*(NOT(ISBLANK('Rote Liste'!R_A_Kat))))</f>
        <v>0</v>
      </c>
      <c r="AD19" s="334"/>
      <c r="AE19" s="150">
        <f>Y19+AA19+AC19</f>
        <v>0</v>
      </c>
      <c r="AF19" s="330"/>
      <c r="AG19" s="150">
        <f t="array" ref="AG19">SUM(('Rote Liste'!R_P_Verantw="?")*(('Rote Liste'!R_BC_Type="S")+('Rote Liste'!R_BC_Type="I")+('Rote Liste'!R_BC_Type="O")+('Rote Liste'!R_BC_Type="K")+('Rote Liste'!R_BC_Type="F"))*('Rote Liste'!R_D_Neo="")*('Rote Liste'!R_A_Kat=0)*(NOT(ISBLANK('Rote Liste'!R_A_Kat))))</f>
        <v>0</v>
      </c>
      <c r="AH19" s="334"/>
      <c r="AI19" s="150">
        <f>IF(W$4=X$16,AL19,AJ19)</f>
        <v>0</v>
      </c>
      <c r="AJ19" s="348">
        <f t="array" ref="AJ19">SUM(('Rote Liste'!R_P_Verantw="")*(('Rote Liste'!R_BC_Type="S")+('Rote Liste'!R_BC_Type="I")+('Rote Liste'!R_BC_Type="O")+('Rote Liste'!R_BC_Type="K")+('Rote Liste'!R_BC_Type="F"))*('Rote Liste'!R_D_Neo="")*('Rote Liste'!R_A_Kat=0)*(NOT(ISBLANK('Rote Liste'!R_A_Kat))))</f>
        <v>118</v>
      </c>
      <c r="AK19" s="192">
        <f>IF(W$4=X$16,AJ19,AL19)</f>
        <v>118</v>
      </c>
      <c r="AL19" s="349">
        <f t="array" ref="AL19">SUM(('Rote Liste'!R_P_Verantw="nb")*(('Rote Liste'!R_BC_Type="S")+('Rote Liste'!R_BC_Type="I")+('Rote Liste'!R_BC_Type="O")+('Rote Liste'!R_BC_Type="K")+('Rote Liste'!R_BC_Type="F"))*('Rote Liste'!R_D_Neo="")*('Rote Liste'!R_A_Kat=0)*(NOT(ISBLANK('Rote Liste'!R_A_Kat))))</f>
        <v>0</v>
      </c>
      <c r="AM19" s="304"/>
      <c r="AN19" s="161">
        <v>0</v>
      </c>
      <c r="AO19" s="140" t="s">
        <v>2261</v>
      </c>
      <c r="AP19" s="190">
        <f t="array" ref="AP19">SUM((('Rote Liste'!R_O_End="E")+('Rote Liste'!R_O_End="E?"))*(('Rote Liste'!R_BC_Type="S")+('Rote Liste'!R_BC_Type="M")+('Rote Liste'!R_BC_Type="O")+('Rote Liste'!R_BC_Type="A"))*('Rote Liste'!R_D_Neo="")*('Rote Liste'!R_A_Kat=0)*(NOT(ISBLANK('Rote Liste'!R_A_Kat))))</f>
        <v>0</v>
      </c>
      <c r="AQ19" s="195"/>
      <c r="AR19" s="150">
        <f t="array" ref="AR19">SUM(('Rote Liste'!R_P_Verantw="!!")*(('Rote Liste'!R_BC_Type="S")+('Rote Liste'!R_BC_Type="M")+('Rote Liste'!R_BC_Type="O")+('Rote Liste'!R_BC_Type="A"))*('Rote Liste'!R_D_Neo="")*('Rote Liste'!R_A_Kat=0)*(NOT(ISBLANK('Rote Liste'!R_A_Kat))))</f>
        <v>0</v>
      </c>
      <c r="AS19" s="150"/>
      <c r="AT19" s="150">
        <f t="array" ref="AT19">SUM(('Rote Liste'!R_P_Verantw="!")*(('Rote Liste'!R_BC_Type="S")+('Rote Liste'!R_BC_Type="M")+('Rote Liste'!R_BC_Type="O")+('Rote Liste'!R_BC_Type="A"))*('Rote Liste'!R_D_Neo="")*('Rote Liste'!R_A_Kat=0)*(NOT(ISBLANK('Rote Liste'!R_A_Kat))))</f>
        <v>0</v>
      </c>
      <c r="AU19" s="334"/>
      <c r="AV19" s="150">
        <f t="array" ref="AV19">SUM(('Rote Liste'!R_P_Verantw="(!)")*(('Rote Liste'!R_BC_Type="S")+('Rote Liste'!R_BC_Type="M")+('Rote Liste'!R_BC_Type="O")+('Rote Liste'!R_BC_Type="A"))*('Rote Liste'!R_D_Neo="")*('Rote Liste'!R_A_Kat=0)*(NOT(ISBLANK('Rote Liste'!R_A_Kat))))</f>
        <v>0</v>
      </c>
      <c r="AW19" s="334"/>
      <c r="AX19" s="150">
        <f>AR19+AT19+AV19</f>
        <v>0</v>
      </c>
      <c r="AY19" s="330"/>
      <c r="AZ19" s="150">
        <f t="array" ref="AZ19">SUM(('Rote Liste'!R_P_Verantw="?")*(('Rote Liste'!R_BC_Type="S")+('Rote Liste'!R_BC_Type="M")+('Rote Liste'!R_BC_Type="O")+('Rote Liste'!R_BC_Type="A"))*('Rote Liste'!R_D_Neo="")*('Rote Liste'!R_A_Kat=0)*(NOT(ISBLANK('Rote Liste'!R_A_Kat))))</f>
        <v>0</v>
      </c>
      <c r="BA19" s="334"/>
      <c r="BB19" s="150">
        <f>IF(AP$4=AQ$16,BE19,BC19)</f>
        <v>118</v>
      </c>
      <c r="BC19" s="348">
        <f t="array" ref="BC19">SUM(('Rote Liste'!R_P_Verantw="")*(('Rote Liste'!R_BC_Type="S")+('Rote Liste'!R_BC_Type="I")+('Rote Liste'!R_BC_Type="O")+('Rote Liste'!R_BC_Type="A"))*('Rote Liste'!R_D_Neo="")*('Rote Liste'!R_A_Kat=0)*(NOT(ISBLANK('Rote Liste'!R_A_Kat))))</f>
        <v>118</v>
      </c>
      <c r="BD19" s="192">
        <f>IF(AP$4=AQ$16,BC19,BE19)</f>
        <v>0</v>
      </c>
      <c r="BE19" s="349">
        <f t="array" ref="BE19">SUM(('Rote Liste'!R_P_Verantw="nb")*(('Rote Liste'!R_BC_Type="S")+('Rote Liste'!R_BC_Type="I")+('Rote Liste'!R_BC_Type="O")+('Rote Liste'!R_BC_Type="A"))*('Rote Liste'!R_D_Neo="")*('Rote Liste'!R_A_Kat=0)*(NOT(ISBLANK('Rote Liste'!R_A_Kat))))</f>
        <v>0</v>
      </c>
      <c r="BF19" s="304"/>
      <c r="BG19" s="166"/>
      <c r="BH19" s="166"/>
      <c r="BI19" s="166"/>
      <c r="BJ19" s="166"/>
      <c r="BK19" s="166"/>
      <c r="BL19" s="166"/>
      <c r="BM19" s="166"/>
      <c r="BN19" s="166"/>
      <c r="BO19" s="166"/>
      <c r="BP19" s="166"/>
      <c r="BQ19" s="166"/>
      <c r="BR19" s="166"/>
      <c r="BS19" s="166"/>
      <c r="BT19" s="166"/>
      <c r="BU19" s="166"/>
      <c r="BV19" s="166"/>
      <c r="BW19" s="166"/>
      <c r="BX19" s="166"/>
      <c r="BY19" s="166"/>
      <c r="BZ19" s="166"/>
      <c r="CA19" s="166"/>
      <c r="CB19" s="166"/>
      <c r="CC19" s="166"/>
      <c r="CD19" s="166"/>
      <c r="CE19" s="166"/>
      <c r="CF19" s="166"/>
    </row>
    <row r="20" spans="1:84" ht="15.75" customHeight="1" x14ac:dyDescent="0.2">
      <c r="A20" s="304"/>
      <c r="B20" s="170">
        <v>1</v>
      </c>
      <c r="C20" s="171" t="s">
        <v>2262</v>
      </c>
      <c r="D20" s="191">
        <f t="array" ref="D20">SUM((('Rote Liste'!R_BC_Type="S")+('Rote Liste'!R_BC_Type="M")+('Rote Liste'!R_BC_Type="O")+('Rote Liste'!R_BC_Type="K")+('Rote Liste'!R_BC_Type="T"))*('Rote Liste'!R_D_Neo="")*('Rote Liste'!R_A_Kat=1)*(('Rote Liste'!R_O_End="E")+('Rote Liste'!R_O_End="E?")))</f>
        <v>0</v>
      </c>
      <c r="E20" s="196"/>
      <c r="F20" s="167">
        <f t="array" ref="F20">SUM((('Rote Liste'!R_BC_Type="S")+('Rote Liste'!R_BC_Type="M")+('Rote Liste'!R_BC_Type="O")+('Rote Liste'!R_BC_Type="K")+('Rote Liste'!R_BC_Type="T"))*('Rote Liste'!R_D_Neo="")*('Rote Liste'!R_A_Kat=1)*('Rote Liste'!R_P_Verantw="!!"))</f>
        <v>0</v>
      </c>
      <c r="G20" s="167"/>
      <c r="H20" s="167">
        <f t="array" ref="H20">SUM((('Rote Liste'!R_BC_Type="S")+('Rote Liste'!R_BC_Type="M")+('Rote Liste'!R_BC_Type="O")+('Rote Liste'!R_BC_Type="K")+('Rote Liste'!R_BC_Type="T"))*('Rote Liste'!R_D_Neo="")*('Rote Liste'!R_A_Kat=1)*('Rote Liste'!R_P_Verantw="!"))</f>
        <v>0</v>
      </c>
      <c r="I20" s="327"/>
      <c r="J20" s="167">
        <f t="array" ref="J20">SUM((('Rote Liste'!R_BC_Type="S")+('Rote Liste'!R_BC_Type="M")+('Rote Liste'!R_BC_Type="O")+('Rote Liste'!R_BC_Type="K")+('Rote Liste'!R_BC_Type="T"))*('Rote Liste'!R_D_Neo="")*('Rote Liste'!R_A_Kat=1)*('Rote Liste'!R_P_Verantw="(!)"))</f>
        <v>0</v>
      </c>
      <c r="K20" s="327"/>
      <c r="L20" s="327">
        <f t="shared" ref="L20:L32" si="0">F20+H20+J20</f>
        <v>0</v>
      </c>
      <c r="M20" s="332"/>
      <c r="N20" s="167">
        <f t="array" ref="N20">SUM((('Rote Liste'!R_BC_Type="S")+('Rote Liste'!R_BC_Type="M")+('Rote Liste'!R_BC_Type="O")+('Rote Liste'!R_BC_Type="K")+('Rote Liste'!R_BC_Type="T"))*('Rote Liste'!R_D_Neo="")*('Rote Liste'!R_A_Kat=1)*('Rote Liste'!R_P_Verantw="?"))</f>
        <v>0</v>
      </c>
      <c r="O20" s="327"/>
      <c r="P20" s="167">
        <f>IF(D$4=E$16,S20,Q20)</f>
        <v>0</v>
      </c>
      <c r="Q20" s="350">
        <f t="array" ref="Q20">SUM((('Rote Liste'!R_BC_Type="S")+('Rote Liste'!R_BC_Type="M")+('Rote Liste'!R_BC_Type="O")+('Rote Liste'!R_BC_Type="K")+('Rote Liste'!R_BC_Type="T"))*('Rote Liste'!R_D_Neo="")*('Rote Liste'!R_A_Kat=1)*('Rote Liste'!R_P_Verantw=""))</f>
        <v>66</v>
      </c>
      <c r="R20" s="191">
        <f>IF(D$4=E$16,Q20,S20)</f>
        <v>66</v>
      </c>
      <c r="S20" s="351">
        <f t="array" ref="S20">SUM((('Rote Liste'!R_BC_Type="S")+('Rote Liste'!R_BC_Type="M")+('Rote Liste'!R_BC_Type="O")+('Rote Liste'!R_BC_Type="K")+('Rote Liste'!R_BC_Type="T"))*('Rote Liste'!R_D_Neo="")*('Rote Liste'!R_A_Kat=1)*('Rote Liste'!R_P_Verantw="nb"))</f>
        <v>0</v>
      </c>
      <c r="T20" s="304"/>
      <c r="U20" s="170">
        <v>1</v>
      </c>
      <c r="V20" s="171" t="s">
        <v>2262</v>
      </c>
      <c r="W20" s="191">
        <f t="array" ref="W20">SUM((('Rote Liste'!R_BC_Type="S")+('Rote Liste'!R_BC_Type="I")+('Rote Liste'!R_BC_Type="O")+('Rote Liste'!R_BC_Type="K")+('Rote Liste'!R_BC_Type="F"))*('Rote Liste'!R_D_Neo="")*('Rote Liste'!R_A_Kat=1)*(('Rote Liste'!R_O_End="E")+('Rote Liste'!R_O_End="E?")))</f>
        <v>0</v>
      </c>
      <c r="X20" s="196"/>
      <c r="Y20" s="167">
        <f t="array" ref="Y20">SUM((('Rote Liste'!R_BC_Type="S")+('Rote Liste'!R_BC_Type="I")+('Rote Liste'!R_BC_Type="O")+('Rote Liste'!R_BC_Type="K")+('Rote Liste'!R_BC_Type="F"))*('Rote Liste'!R_D_Neo="")*('Rote Liste'!R_A_Kat=1)*('Rote Liste'!R_P_Verantw="!!"))</f>
        <v>0</v>
      </c>
      <c r="Z20" s="167"/>
      <c r="AA20" s="167">
        <f t="array" ref="AA20">SUM((('Rote Liste'!R_BC_Type="S")+('Rote Liste'!R_BC_Type="I")+('Rote Liste'!R_BC_Type="O")+('Rote Liste'!R_BC_Type="K")+('Rote Liste'!R_BC_Type="F"))*('Rote Liste'!R_D_Neo="")*('Rote Liste'!R_A_Kat=1)*('Rote Liste'!R_P_Verantw="!"))</f>
        <v>0</v>
      </c>
      <c r="AB20" s="327"/>
      <c r="AC20" s="167">
        <f t="array" ref="AC20">SUM((('Rote Liste'!R_BC_Type="S")+('Rote Liste'!R_BC_Type="I")+('Rote Liste'!R_BC_Type="O")+('Rote Liste'!R_BC_Type="K")+('Rote Liste'!R_BC_Type="F"))*('Rote Liste'!R_D_Neo="")*('Rote Liste'!R_A_Kat=1)*('Rote Liste'!R_P_Verantw="(!)"))</f>
        <v>0</v>
      </c>
      <c r="AD20" s="327"/>
      <c r="AE20" s="327">
        <f>Y20+AA20+AC20</f>
        <v>0</v>
      </c>
      <c r="AF20" s="332"/>
      <c r="AG20" s="167">
        <f t="array" ref="AG20">SUM((('Rote Liste'!R_BC_Type="S")+('Rote Liste'!R_BC_Type="I")+('Rote Liste'!R_BC_Type="O")+('Rote Liste'!R_BC_Type="K")+('Rote Liste'!R_BC_Type="F"))*('Rote Liste'!R_D_Neo="")*('Rote Liste'!R_A_Kat=1)*('Rote Liste'!R_P_Verantw="?"))</f>
        <v>0</v>
      </c>
      <c r="AH20" s="327"/>
      <c r="AI20" s="167">
        <f>IF(W$4=X$16,AL20,AJ20)</f>
        <v>0</v>
      </c>
      <c r="AJ20" s="350">
        <f t="array" ref="AJ20">SUM((('Rote Liste'!R_BC_Type="S")+('Rote Liste'!R_BC_Type="I")+('Rote Liste'!R_BC_Type="O")+('Rote Liste'!R_BC_Type="K")+('Rote Liste'!R_BC_Type="F"))*('Rote Liste'!R_D_Neo="")*('Rote Liste'!R_A_Kat=1)*('Rote Liste'!R_P_Verantw=""))</f>
        <v>69</v>
      </c>
      <c r="AK20" s="191">
        <f>IF(W$4=X$16,AJ20,AL20)</f>
        <v>69</v>
      </c>
      <c r="AL20" s="351">
        <f t="array" ref="AL20">SUM((('Rote Liste'!R_BC_Type="S")+('Rote Liste'!R_BC_Type="I")+('Rote Liste'!R_BC_Type="O")+('Rote Liste'!R_BC_Type="K")+('Rote Liste'!R_BC_Type="F"))*('Rote Liste'!R_D_Neo="")*('Rote Liste'!R_A_Kat=1)*('Rote Liste'!R_P_Verantw="nb"))</f>
        <v>0</v>
      </c>
      <c r="AM20" s="304"/>
      <c r="AN20" s="170">
        <v>1</v>
      </c>
      <c r="AO20" s="171" t="s">
        <v>2262</v>
      </c>
      <c r="AP20" s="191">
        <f t="array" ref="AP20">SUM((('Rote Liste'!R_BC_Type="S")+('Rote Liste'!R_BC_Type="M")+('Rote Liste'!R_BC_Type="O")+('Rote Liste'!R_BC_Type="A"))*('Rote Liste'!R_D_Neo="")*('Rote Liste'!R_A_Kat=1)*(('Rote Liste'!R_O_End="E")+('Rote Liste'!R_O_End="E?")))</f>
        <v>0</v>
      </c>
      <c r="AQ20" s="196"/>
      <c r="AR20" s="167">
        <f t="array" ref="AR20">SUM((('Rote Liste'!R_BC_Type="S")+('Rote Liste'!R_BC_Type="M")+('Rote Liste'!R_BC_Type="O")+('Rote Liste'!R_BC_Type="A"))*('Rote Liste'!R_D_Neo="")*('Rote Liste'!R_A_Kat=1)*('Rote Liste'!R_P_Verantw="!!"))</f>
        <v>0</v>
      </c>
      <c r="AS20" s="167"/>
      <c r="AT20" s="167">
        <f t="array" ref="AT20">SUM((('Rote Liste'!R_BC_Type="S")+('Rote Liste'!R_BC_Type="M")+('Rote Liste'!R_BC_Type="O")+('Rote Liste'!R_BC_Type="A"))*('Rote Liste'!R_D_Neo="")*('Rote Liste'!R_A_Kat=1)*('Rote Liste'!R_P_Verantw="!"))</f>
        <v>0</v>
      </c>
      <c r="AU20" s="327"/>
      <c r="AV20" s="167">
        <f t="array" ref="AV20">SUM((('Rote Liste'!R_BC_Type="S")+('Rote Liste'!R_BC_Type="M")+('Rote Liste'!R_BC_Type="O")+('Rote Liste'!R_BC_Type="A"))*('Rote Liste'!R_D_Neo="")*('Rote Liste'!R_A_Kat=1)*('Rote Liste'!R_P_Verantw="(!)"))</f>
        <v>0</v>
      </c>
      <c r="AW20" s="327"/>
      <c r="AX20" s="327">
        <f>AR20+AT20+AV20</f>
        <v>0</v>
      </c>
      <c r="AY20" s="332"/>
      <c r="AZ20" s="167">
        <f t="array" ref="AZ20">SUM((('Rote Liste'!R_BC_Type="S")+('Rote Liste'!R_BC_Type="M")+('Rote Liste'!R_BC_Type="O")+('Rote Liste'!R_BC_Type="A"))*('Rote Liste'!R_D_Neo="")*('Rote Liste'!R_A_Kat=1)*('Rote Liste'!R_P_Verantw="?"))</f>
        <v>0</v>
      </c>
      <c r="BA20" s="327"/>
      <c r="BB20" s="167">
        <f>IF(AP$4=AQ$16,BE20,BC20)</f>
        <v>69</v>
      </c>
      <c r="BC20" s="350">
        <f t="array" ref="BC20">SUM((('Rote Liste'!R_BC_Type="S")+('Rote Liste'!R_BC_Type="I")+('Rote Liste'!R_BC_Type="O")+('Rote Liste'!R_BC_Type="A"))*('Rote Liste'!R_D_Neo="")*('Rote Liste'!R_A_Kat=1)*('Rote Liste'!R_P_Verantw=""))</f>
        <v>69</v>
      </c>
      <c r="BD20" s="191">
        <f>IF(AP$4=AQ$16,BC20,BE20)</f>
        <v>0</v>
      </c>
      <c r="BE20" s="351">
        <f t="array" ref="BE20">SUM((('Rote Liste'!R_BC_Type="S")+('Rote Liste'!R_BC_Type="I")+('Rote Liste'!R_BC_Type="O")+('Rote Liste'!R_BC_Type="A"))*('Rote Liste'!R_D_Neo="")*('Rote Liste'!R_A_Kat=1)*('Rote Liste'!R_P_Verantw="nb"))</f>
        <v>0</v>
      </c>
      <c r="BF20" s="304"/>
      <c r="BG20" s="166"/>
      <c r="BH20" s="166"/>
      <c r="BI20" s="166"/>
      <c r="BJ20" s="166"/>
      <c r="BK20" s="166"/>
      <c r="BL20" s="166"/>
      <c r="BM20" s="166"/>
      <c r="BN20" s="166"/>
      <c r="BO20" s="166"/>
      <c r="BP20" s="166"/>
      <c r="BQ20" s="166"/>
      <c r="BR20" s="166"/>
      <c r="BS20" s="166"/>
      <c r="BT20" s="166"/>
      <c r="BU20" s="166"/>
      <c r="BV20" s="166"/>
      <c r="BW20" s="166"/>
      <c r="BX20" s="166"/>
      <c r="BY20" s="166"/>
      <c r="BZ20" s="166"/>
      <c r="CA20" s="166"/>
      <c r="CB20" s="166"/>
      <c r="CC20" s="166"/>
      <c r="CD20" s="166"/>
      <c r="CE20" s="166"/>
      <c r="CF20" s="166"/>
    </row>
    <row r="21" spans="1:84" ht="15.75" customHeight="1" x14ac:dyDescent="0.2">
      <c r="A21" s="304"/>
      <c r="B21" s="161">
        <v>2</v>
      </c>
      <c r="C21" s="140" t="s">
        <v>2263</v>
      </c>
      <c r="D21" s="192">
        <f t="array" ref="D21">SUM((('Rote Liste'!R_BC_Type="S")+('Rote Liste'!R_BC_Type="M")+('Rote Liste'!R_BC_Type="O")+('Rote Liste'!R_BC_Type="K")+('Rote Liste'!R_BC_Type="T"))*('Rote Liste'!R_D_Neo="")*('Rote Liste'!R_A_Kat=2)*(('Rote Liste'!R_O_End="E")+('Rote Liste'!R_O_End="E?")))</f>
        <v>0</v>
      </c>
      <c r="E21" s="197"/>
      <c r="F21" s="150">
        <f t="array" ref="F21">SUM((('Rote Liste'!R_BC_Type="S")+('Rote Liste'!R_BC_Type="M")+('Rote Liste'!R_BC_Type="O")+('Rote Liste'!R_BC_Type="K")+('Rote Liste'!R_BC_Type="T"))*('Rote Liste'!R_D_Neo="")*('Rote Liste'!R_A_Kat=2)*('Rote Liste'!R_P_Verantw="!!"))</f>
        <v>0</v>
      </c>
      <c r="G21" s="150"/>
      <c r="H21" s="150">
        <f t="array" ref="H21">SUM((('Rote Liste'!R_BC_Type="S")+('Rote Liste'!R_BC_Type="M")+('Rote Liste'!R_BC_Type="O")+('Rote Liste'!R_BC_Type="K")+('Rote Liste'!R_BC_Type="T"))*('Rote Liste'!R_D_Neo="")*('Rote Liste'!R_A_Kat=2)*('Rote Liste'!R_P_Verantw="!"))</f>
        <v>0</v>
      </c>
      <c r="I21" s="334"/>
      <c r="J21" s="150">
        <f t="array" ref="J21">SUM((('Rote Liste'!R_BC_Type="S")+('Rote Liste'!R_BC_Type="M")+('Rote Liste'!R_BC_Type="O")+('Rote Liste'!R_BC_Type="K")+('Rote Liste'!R_BC_Type="T"))*('Rote Liste'!R_D_Neo="")*('Rote Liste'!R_A_Kat=2)*('Rote Liste'!R_P_Verantw="(!)"))</f>
        <v>0</v>
      </c>
      <c r="K21" s="334"/>
      <c r="L21" s="334">
        <f t="shared" si="0"/>
        <v>0</v>
      </c>
      <c r="M21" s="330"/>
      <c r="N21" s="150">
        <f t="array" ref="N21">SUM((('Rote Liste'!R_BC_Type="S")+('Rote Liste'!R_BC_Type="M")+('Rote Liste'!R_BC_Type="O")+('Rote Liste'!R_BC_Type="K")+('Rote Liste'!R_BC_Type="T"))*('Rote Liste'!R_D_Neo="")*('Rote Liste'!R_A_Kat=2)*('Rote Liste'!R_P_Verantw="?"))</f>
        <v>0</v>
      </c>
      <c r="O21" s="334"/>
      <c r="P21" s="150">
        <f>IF(D$4=E$16,S21,Q21)</f>
        <v>0</v>
      </c>
      <c r="Q21" s="348">
        <f t="array" ref="Q21">SUM((('Rote Liste'!R_BC_Type="S")+('Rote Liste'!R_BC_Type="M")+('Rote Liste'!R_BC_Type="O")+('Rote Liste'!R_BC_Type="K")+('Rote Liste'!R_BC_Type="T"))*('Rote Liste'!R_D_Neo="")*('Rote Liste'!R_A_Kat=2)*('Rote Liste'!R_P_Verantw=""))</f>
        <v>63</v>
      </c>
      <c r="R21" s="192">
        <f>IF(D$4=E$16,Q21,S21)</f>
        <v>63</v>
      </c>
      <c r="S21" s="349">
        <f t="array" ref="S21">SUM((('Rote Liste'!R_BC_Type="S")+('Rote Liste'!R_BC_Type="M")+('Rote Liste'!R_BC_Type="O")+('Rote Liste'!R_BC_Type="K")+('Rote Liste'!R_BC_Type="T"))*('Rote Liste'!R_D_Neo="")*('Rote Liste'!R_A_Kat=2)*('Rote Liste'!R_P_Verantw="nb"))</f>
        <v>0</v>
      </c>
      <c r="T21" s="304"/>
      <c r="U21" s="161">
        <v>2</v>
      </c>
      <c r="V21" s="140" t="s">
        <v>2263</v>
      </c>
      <c r="W21" s="192">
        <f t="array" ref="W21">SUM((('Rote Liste'!R_BC_Type="S")+('Rote Liste'!R_BC_Type="I")+('Rote Liste'!R_BC_Type="O")+('Rote Liste'!R_BC_Type="K")+('Rote Liste'!R_BC_Type="F"))*('Rote Liste'!R_D_Neo="")*('Rote Liste'!R_A_Kat=2)*(('Rote Liste'!R_O_End="E")+('Rote Liste'!R_O_End="E?")))</f>
        <v>0</v>
      </c>
      <c r="X21" s="197"/>
      <c r="Y21" s="150">
        <f t="array" ref="Y21">SUM((('Rote Liste'!R_BC_Type="S")+('Rote Liste'!R_BC_Type="I")+('Rote Liste'!R_BC_Type="O")+('Rote Liste'!R_BC_Type="K")+('Rote Liste'!R_BC_Type="F"))*('Rote Liste'!R_D_Neo="")*('Rote Liste'!R_A_Kat=2)*('Rote Liste'!R_P_Verantw="!!"))</f>
        <v>0</v>
      </c>
      <c r="Z21" s="150"/>
      <c r="AA21" s="150">
        <f t="array" ref="AA21">SUM((('Rote Liste'!R_BC_Type="S")+('Rote Liste'!R_BC_Type="I")+('Rote Liste'!R_BC_Type="O")+('Rote Liste'!R_BC_Type="K")+('Rote Liste'!R_BC_Type="F"))*('Rote Liste'!R_D_Neo="")*('Rote Liste'!R_A_Kat=2)*('Rote Liste'!R_P_Verantw="!"))</f>
        <v>0</v>
      </c>
      <c r="AB21" s="334"/>
      <c r="AC21" s="150">
        <f t="array" ref="AC21">SUM((('Rote Liste'!R_BC_Type="S")+('Rote Liste'!R_BC_Type="I")+('Rote Liste'!R_BC_Type="O")+('Rote Liste'!R_BC_Type="K")+('Rote Liste'!R_BC_Type="F"))*('Rote Liste'!R_D_Neo="")*('Rote Liste'!R_A_Kat=2)*('Rote Liste'!R_P_Verantw="(!)"))</f>
        <v>0</v>
      </c>
      <c r="AD21" s="334"/>
      <c r="AE21" s="334">
        <f>Y21+AA21+AC21</f>
        <v>0</v>
      </c>
      <c r="AF21" s="330"/>
      <c r="AG21" s="150">
        <f t="array" ref="AG21">SUM((('Rote Liste'!R_BC_Type="S")+('Rote Liste'!R_BC_Type="I")+('Rote Liste'!R_BC_Type="O")+('Rote Liste'!R_BC_Type="K")+('Rote Liste'!R_BC_Type="F"))*('Rote Liste'!R_D_Neo="")*('Rote Liste'!R_A_Kat=2)*('Rote Liste'!R_P_Verantw="?"))</f>
        <v>0</v>
      </c>
      <c r="AH21" s="334"/>
      <c r="AI21" s="150">
        <f>IF(W$4=X$16,AL21,AJ21)</f>
        <v>0</v>
      </c>
      <c r="AJ21" s="348">
        <f t="array" ref="AJ21">SUM((('Rote Liste'!R_BC_Type="S")+('Rote Liste'!R_BC_Type="I")+('Rote Liste'!R_BC_Type="O")+('Rote Liste'!R_BC_Type="K")+('Rote Liste'!R_BC_Type="F"))*('Rote Liste'!R_D_Neo="")*('Rote Liste'!R_A_Kat=2)*('Rote Liste'!R_P_Verantw=""))</f>
        <v>68</v>
      </c>
      <c r="AK21" s="192">
        <f>IF(W$4=X$16,AJ21,AL21)</f>
        <v>68</v>
      </c>
      <c r="AL21" s="349">
        <f t="array" ref="AL21">SUM((('Rote Liste'!R_BC_Type="S")+('Rote Liste'!R_BC_Type="I")+('Rote Liste'!R_BC_Type="O")+('Rote Liste'!R_BC_Type="K")+('Rote Liste'!R_BC_Type="F"))*('Rote Liste'!R_D_Neo="")*('Rote Liste'!R_A_Kat=2)*('Rote Liste'!R_P_Verantw="nb"))</f>
        <v>0</v>
      </c>
      <c r="AM21" s="304"/>
      <c r="AN21" s="161">
        <v>2</v>
      </c>
      <c r="AO21" s="140" t="s">
        <v>2263</v>
      </c>
      <c r="AP21" s="192">
        <f t="array" ref="AP21">SUM((('Rote Liste'!R_BC_Type="S")+('Rote Liste'!R_BC_Type="M")+('Rote Liste'!R_BC_Type="O")+('Rote Liste'!R_BC_Type="A"))*('Rote Liste'!R_D_Neo="")*('Rote Liste'!R_A_Kat=2)*(('Rote Liste'!R_O_End="E")+('Rote Liste'!R_O_End="E?")))</f>
        <v>0</v>
      </c>
      <c r="AQ21" s="197"/>
      <c r="AR21" s="150">
        <f t="array" ref="AR21">SUM((('Rote Liste'!R_BC_Type="S")+('Rote Liste'!R_BC_Type="M")+('Rote Liste'!R_BC_Type="O")+('Rote Liste'!R_BC_Type="A"))*('Rote Liste'!R_D_Neo="")*('Rote Liste'!R_A_Kat=2)*('Rote Liste'!R_P_Verantw="!!"))</f>
        <v>0</v>
      </c>
      <c r="AS21" s="150"/>
      <c r="AT21" s="150">
        <f t="array" ref="AT21">SUM((('Rote Liste'!R_BC_Type="S")+('Rote Liste'!R_BC_Type="M")+('Rote Liste'!R_BC_Type="O")+('Rote Liste'!R_BC_Type="A"))*('Rote Liste'!R_D_Neo="")*('Rote Liste'!R_A_Kat=2)*('Rote Liste'!R_P_Verantw="!"))</f>
        <v>0</v>
      </c>
      <c r="AU21" s="334"/>
      <c r="AV21" s="150">
        <f t="array" ref="AV21">SUM((('Rote Liste'!R_BC_Type="S")+('Rote Liste'!R_BC_Type="M")+('Rote Liste'!R_BC_Type="O")+('Rote Liste'!R_BC_Type="A"))*('Rote Liste'!R_D_Neo="")*('Rote Liste'!R_A_Kat=2)*('Rote Liste'!R_P_Verantw="(!)"))</f>
        <v>0</v>
      </c>
      <c r="AW21" s="334"/>
      <c r="AX21" s="334">
        <f>AR21+AT21+AV21</f>
        <v>0</v>
      </c>
      <c r="AY21" s="330"/>
      <c r="AZ21" s="150">
        <f t="array" ref="AZ21">SUM((('Rote Liste'!R_BC_Type="S")+('Rote Liste'!R_BC_Type="M")+('Rote Liste'!R_BC_Type="O")+('Rote Liste'!R_BC_Type="A"))*('Rote Liste'!R_D_Neo="")*('Rote Liste'!R_A_Kat=2)*('Rote Liste'!R_P_Verantw="?"))</f>
        <v>0</v>
      </c>
      <c r="BA21" s="334"/>
      <c r="BB21" s="150">
        <f>IF(AP$4=AQ$16,BE21,BC21)</f>
        <v>68</v>
      </c>
      <c r="BC21" s="348">
        <f t="array" ref="BC21">SUM((('Rote Liste'!R_BC_Type="S")+('Rote Liste'!R_BC_Type="I")+('Rote Liste'!R_BC_Type="O")+('Rote Liste'!R_BC_Type="A"))*('Rote Liste'!R_D_Neo="")*('Rote Liste'!R_A_Kat=2)*('Rote Liste'!R_P_Verantw=""))</f>
        <v>68</v>
      </c>
      <c r="BD21" s="192">
        <f>IF(AP$4=AQ$16,BC21,BE21)</f>
        <v>0</v>
      </c>
      <c r="BE21" s="349">
        <f t="array" ref="BE21">SUM((('Rote Liste'!R_BC_Type="S")+('Rote Liste'!R_BC_Type="I")+('Rote Liste'!R_BC_Type="O")+('Rote Liste'!R_BC_Type="A"))*('Rote Liste'!R_D_Neo="")*('Rote Liste'!R_A_Kat=2)*('Rote Liste'!R_P_Verantw="nb"))</f>
        <v>0</v>
      </c>
      <c r="BF21" s="304"/>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row>
    <row r="22" spans="1:84" ht="15.75" customHeight="1" x14ac:dyDescent="0.2">
      <c r="A22" s="304"/>
      <c r="B22" s="170">
        <v>3</v>
      </c>
      <c r="C22" s="171" t="s">
        <v>2264</v>
      </c>
      <c r="D22" s="191">
        <f t="array" ref="D22">SUM((('Rote Liste'!R_BC_Type="S")+('Rote Liste'!R_BC_Type="M")+('Rote Liste'!R_BC_Type="O")+('Rote Liste'!R_BC_Type="K")+('Rote Liste'!R_BC_Type="T"))*('Rote Liste'!R_D_Neo="")*('Rote Liste'!R_A_Kat=3)*(('Rote Liste'!R_O_End="E")+('Rote Liste'!R_O_End="E?")))</f>
        <v>0</v>
      </c>
      <c r="E22" s="196"/>
      <c r="F22" s="167">
        <f t="array" ref="F22">SUM((('Rote Liste'!R_BC_Type="S")+('Rote Liste'!R_BC_Type="M")+('Rote Liste'!R_BC_Type="O")+('Rote Liste'!R_BC_Type="K")+('Rote Liste'!R_BC_Type="T"))*('Rote Liste'!R_D_Neo="")*('Rote Liste'!R_A_Kat=3)*('Rote Liste'!R_P_Verantw="!!"))</f>
        <v>0</v>
      </c>
      <c r="G22" s="167"/>
      <c r="H22" s="167">
        <f t="array" ref="H22">SUM((('Rote Liste'!R_BC_Type="S")+('Rote Liste'!R_BC_Type="M")+('Rote Liste'!R_BC_Type="O")+('Rote Liste'!R_BC_Type="K")+('Rote Liste'!R_BC_Type="T"))*('Rote Liste'!R_D_Neo="")*('Rote Liste'!R_A_Kat=3)*('Rote Liste'!R_P_Verantw="!"))</f>
        <v>0</v>
      </c>
      <c r="I22" s="327"/>
      <c r="J22" s="167">
        <f t="array" ref="J22">SUM((('Rote Liste'!R_BC_Type="S")+('Rote Liste'!R_BC_Type="M")+('Rote Liste'!R_BC_Type="O")+('Rote Liste'!R_BC_Type="K")+('Rote Liste'!R_BC_Type="T"))*('Rote Liste'!R_D_Neo="")*('Rote Liste'!R_A_Kat=3)*('Rote Liste'!R_P_Verantw="(!)"))</f>
        <v>0</v>
      </c>
      <c r="K22" s="327"/>
      <c r="L22" s="327">
        <f t="shared" si="0"/>
        <v>0</v>
      </c>
      <c r="M22" s="332"/>
      <c r="N22" s="167">
        <f t="array" ref="N22">SUM((('Rote Liste'!R_BC_Type="S")+('Rote Liste'!R_BC_Type="M")+('Rote Liste'!R_BC_Type="O")+('Rote Liste'!R_BC_Type="K")+('Rote Liste'!R_BC_Type="T"))*('Rote Liste'!R_D_Neo="")*('Rote Liste'!R_A_Kat=3)*('Rote Liste'!R_P_Verantw="?"))</f>
        <v>0</v>
      </c>
      <c r="O22" s="327"/>
      <c r="P22" s="167">
        <f>IF(D$4=E$16,S22,Q22)</f>
        <v>0</v>
      </c>
      <c r="Q22" s="350">
        <f t="array" ref="Q22">SUM((('Rote Liste'!R_BC_Type="S")+('Rote Liste'!R_BC_Type="M")+('Rote Liste'!R_BC_Type="O")+('Rote Liste'!R_BC_Type="K")+('Rote Liste'!R_BC_Type="T"))*('Rote Liste'!R_D_Neo="")*('Rote Liste'!R_A_Kat=3)*('Rote Liste'!R_P_Verantw=""))</f>
        <v>96</v>
      </c>
      <c r="R22" s="191">
        <f>IF(D$4=E$16,Q22,S22)</f>
        <v>96</v>
      </c>
      <c r="S22" s="351">
        <f t="array" ref="S22">SUM((('Rote Liste'!R_BC_Type="S")+('Rote Liste'!R_BC_Type="M")+('Rote Liste'!R_BC_Type="O")+('Rote Liste'!R_BC_Type="K")+('Rote Liste'!R_BC_Type="T"))*('Rote Liste'!R_D_Neo="")*('Rote Liste'!R_A_Kat=3)*('Rote Liste'!R_P_Verantw="nb"))</f>
        <v>0</v>
      </c>
      <c r="T22" s="304"/>
      <c r="U22" s="170">
        <v>3</v>
      </c>
      <c r="V22" s="171" t="s">
        <v>2264</v>
      </c>
      <c r="W22" s="191">
        <f t="array" ref="W22">SUM((('Rote Liste'!R_BC_Type="S")+('Rote Liste'!R_BC_Type="I")+('Rote Liste'!R_BC_Type="O")+('Rote Liste'!R_BC_Type="K")+('Rote Liste'!R_BC_Type="F"))*('Rote Liste'!R_D_Neo="")*('Rote Liste'!R_A_Kat=3)*(('Rote Liste'!R_O_End="E")+('Rote Liste'!R_O_End="E?")))</f>
        <v>0</v>
      </c>
      <c r="X22" s="196"/>
      <c r="Y22" s="167">
        <f t="array" ref="Y22">SUM((('Rote Liste'!R_BC_Type="S")+('Rote Liste'!R_BC_Type="I")+('Rote Liste'!R_BC_Type="O")+('Rote Liste'!R_BC_Type="K")+('Rote Liste'!R_BC_Type="F"))*('Rote Liste'!R_D_Neo="")*('Rote Liste'!R_A_Kat=3)*('Rote Liste'!R_P_Verantw="!!"))</f>
        <v>0</v>
      </c>
      <c r="Z22" s="167"/>
      <c r="AA22" s="167">
        <f t="array" ref="AA22">SUM((('Rote Liste'!R_BC_Type="S")+('Rote Liste'!R_BC_Type="I")+('Rote Liste'!R_BC_Type="O")+('Rote Liste'!R_BC_Type="K")+('Rote Liste'!R_BC_Type="F"))*('Rote Liste'!R_D_Neo="")*('Rote Liste'!R_A_Kat=3)*('Rote Liste'!R_P_Verantw="!"))</f>
        <v>0</v>
      </c>
      <c r="AB22" s="327"/>
      <c r="AC22" s="167">
        <f t="array" ref="AC22">SUM((('Rote Liste'!R_BC_Type="S")+('Rote Liste'!R_BC_Type="I")+('Rote Liste'!R_BC_Type="O")+('Rote Liste'!R_BC_Type="K")+('Rote Liste'!R_BC_Type="F"))*('Rote Liste'!R_D_Neo="")*('Rote Liste'!R_A_Kat=3)*('Rote Liste'!R_P_Verantw="(!)"))</f>
        <v>0</v>
      </c>
      <c r="AD22" s="327"/>
      <c r="AE22" s="327">
        <f>Y22+AA22+AC22</f>
        <v>0</v>
      </c>
      <c r="AF22" s="332"/>
      <c r="AG22" s="167">
        <f t="array" ref="AG22">SUM((('Rote Liste'!R_BC_Type="S")+('Rote Liste'!R_BC_Type="I")+('Rote Liste'!R_BC_Type="O")+('Rote Liste'!R_BC_Type="K")+('Rote Liste'!R_BC_Type="F"))*('Rote Liste'!R_D_Neo="")*('Rote Liste'!R_A_Kat=3)*('Rote Liste'!R_P_Verantw="?"))</f>
        <v>0</v>
      </c>
      <c r="AH22" s="327"/>
      <c r="AI22" s="167">
        <f>IF(W$4=X$16,AL22,AJ22)</f>
        <v>0</v>
      </c>
      <c r="AJ22" s="350">
        <f t="array" ref="AJ22">SUM((('Rote Liste'!R_BC_Type="S")+('Rote Liste'!R_BC_Type="I")+('Rote Liste'!R_BC_Type="O")+('Rote Liste'!R_BC_Type="K")+('Rote Liste'!R_BC_Type="F"))*('Rote Liste'!R_D_Neo="")*('Rote Liste'!R_A_Kat=3)*('Rote Liste'!R_P_Verantw=""))</f>
        <v>104</v>
      </c>
      <c r="AK22" s="191">
        <f>IF(W$4=X$16,AJ22,AL22)</f>
        <v>104</v>
      </c>
      <c r="AL22" s="351">
        <f t="array" ref="AL22">SUM((('Rote Liste'!R_BC_Type="S")+('Rote Liste'!R_BC_Type="I")+('Rote Liste'!R_BC_Type="O")+('Rote Liste'!R_BC_Type="K")+('Rote Liste'!R_BC_Type="F"))*('Rote Liste'!R_D_Neo="")*('Rote Liste'!R_A_Kat=3)*('Rote Liste'!R_P_Verantw="nb"))</f>
        <v>0</v>
      </c>
      <c r="AM22" s="304"/>
      <c r="AN22" s="170">
        <v>3</v>
      </c>
      <c r="AO22" s="171" t="s">
        <v>2264</v>
      </c>
      <c r="AP22" s="191">
        <f t="array" ref="AP22">SUM((('Rote Liste'!R_BC_Type="S")+('Rote Liste'!R_BC_Type="M")+('Rote Liste'!R_BC_Type="O")+('Rote Liste'!R_BC_Type="A"))*('Rote Liste'!R_D_Neo="")*('Rote Liste'!R_A_Kat=3)*(('Rote Liste'!R_O_End="E")+('Rote Liste'!R_O_End="E?")))</f>
        <v>0</v>
      </c>
      <c r="AQ22" s="196"/>
      <c r="AR22" s="167">
        <f t="array" ref="AR22">SUM((('Rote Liste'!R_BC_Type="S")+('Rote Liste'!R_BC_Type="M")+('Rote Liste'!R_BC_Type="O")+('Rote Liste'!R_BC_Type="A"))*('Rote Liste'!R_D_Neo="")*('Rote Liste'!R_A_Kat=3)*('Rote Liste'!R_P_Verantw="!!"))</f>
        <v>0</v>
      </c>
      <c r="AS22" s="167"/>
      <c r="AT22" s="167">
        <f t="array" ref="AT22">SUM((('Rote Liste'!R_BC_Type="S")+('Rote Liste'!R_BC_Type="M")+('Rote Liste'!R_BC_Type="O")+('Rote Liste'!R_BC_Type="A"))*('Rote Liste'!R_D_Neo="")*('Rote Liste'!R_A_Kat=3)*('Rote Liste'!R_P_Verantw="!"))</f>
        <v>0</v>
      </c>
      <c r="AU22" s="327"/>
      <c r="AV22" s="167">
        <f t="array" ref="AV22">SUM((('Rote Liste'!R_BC_Type="S")+('Rote Liste'!R_BC_Type="M")+('Rote Liste'!R_BC_Type="O")+('Rote Liste'!R_BC_Type="A"))*('Rote Liste'!R_D_Neo="")*('Rote Liste'!R_A_Kat=3)*('Rote Liste'!R_P_Verantw="(!)"))</f>
        <v>0</v>
      </c>
      <c r="AW22" s="327"/>
      <c r="AX22" s="327">
        <f>AR22+AT22+AV22</f>
        <v>0</v>
      </c>
      <c r="AY22" s="332"/>
      <c r="AZ22" s="167">
        <f t="array" ref="AZ22">SUM((('Rote Liste'!R_BC_Type="S")+('Rote Liste'!R_BC_Type="M")+('Rote Liste'!R_BC_Type="O")+('Rote Liste'!R_BC_Type="A"))*('Rote Liste'!R_D_Neo="")*('Rote Liste'!R_A_Kat=3)*('Rote Liste'!R_P_Verantw="?"))</f>
        <v>0</v>
      </c>
      <c r="BA22" s="327"/>
      <c r="BB22" s="167">
        <f>IF(AP$4=AQ$16,BE22,BC22)</f>
        <v>104</v>
      </c>
      <c r="BC22" s="350">
        <f t="array" ref="BC22">SUM((('Rote Liste'!R_BC_Type="S")+('Rote Liste'!R_BC_Type="I")+('Rote Liste'!R_BC_Type="O")+('Rote Liste'!R_BC_Type="A"))*('Rote Liste'!R_D_Neo="")*('Rote Liste'!R_A_Kat=3)*('Rote Liste'!R_P_Verantw=""))</f>
        <v>104</v>
      </c>
      <c r="BD22" s="191">
        <f>IF(AP$4=AQ$16,BC22,BE22)</f>
        <v>0</v>
      </c>
      <c r="BE22" s="351">
        <f t="array" ref="BE22">SUM((('Rote Liste'!R_BC_Type="S")+('Rote Liste'!R_BC_Type="I")+('Rote Liste'!R_BC_Type="O")+('Rote Liste'!R_BC_Type="A"))*('Rote Liste'!R_D_Neo="")*('Rote Liste'!R_A_Kat=3)*('Rote Liste'!R_P_Verantw="nb"))</f>
        <v>0</v>
      </c>
      <c r="BF22" s="304"/>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row>
    <row r="23" spans="1:84" ht="15.75" customHeight="1" x14ac:dyDescent="0.2">
      <c r="A23" s="304"/>
      <c r="B23" s="161" t="s">
        <v>2194</v>
      </c>
      <c r="C23" s="140" t="s">
        <v>2265</v>
      </c>
      <c r="D23" s="193">
        <f t="array" ref="D23">SUM((('Rote Liste'!R_BC_Type="S")+('Rote Liste'!R_BC_Type="M")+('Rote Liste'!R_BC_Type="O")+('Rote Liste'!R_BC_Type="K")+('Rote Liste'!R_BC_Type="T"))*('Rote Liste'!R_D_Neo="")*('Rote Liste'!R_A_Kat="G")*(('Rote Liste'!R_O_End="E")+('Rote Liste'!R_O_End="E?")))</f>
        <v>0</v>
      </c>
      <c r="E23" s="197"/>
      <c r="F23" s="180">
        <f t="array" ref="F23">SUM((('Rote Liste'!R_BC_Type="S")+('Rote Liste'!R_BC_Type="M")+('Rote Liste'!R_BC_Type="O")+('Rote Liste'!R_BC_Type="K")+('Rote Liste'!R_BC_Type="T"))*('Rote Liste'!R_D_Neo="")*('Rote Liste'!R_A_Kat="G")*('Rote Liste'!R_P_Verantw="!!"))</f>
        <v>0</v>
      </c>
      <c r="G23" s="150"/>
      <c r="H23" s="150">
        <f t="array" ref="H23">SUM((('Rote Liste'!R_BC_Type="S")+('Rote Liste'!R_BC_Type="M")+('Rote Liste'!R_BC_Type="O")+('Rote Liste'!R_BC_Type="K")+('Rote Liste'!R_BC_Type="T"))*('Rote Liste'!R_D_Neo="")*('Rote Liste'!R_A_Kat="G")*('Rote Liste'!R_P_Verantw="!"))</f>
        <v>0</v>
      </c>
      <c r="I23" s="334"/>
      <c r="J23" s="150">
        <f t="array" ref="J23">SUM((('Rote Liste'!R_BC_Type="S")+('Rote Liste'!R_BC_Type="M")+('Rote Liste'!R_BC_Type="O")+('Rote Liste'!R_BC_Type="K")+('Rote Liste'!R_BC_Type="T"))*('Rote Liste'!R_D_Neo="")*('Rote Liste'!R_A_Kat="G")*('Rote Liste'!R_P_Verantw="(!)"))</f>
        <v>0</v>
      </c>
      <c r="K23" s="334"/>
      <c r="L23" s="334">
        <f t="shared" si="0"/>
        <v>0</v>
      </c>
      <c r="M23" s="330"/>
      <c r="N23" s="150">
        <f t="array" ref="N23">SUM((('Rote Liste'!R_BC_Type="S")+('Rote Liste'!R_BC_Type="M")+('Rote Liste'!R_BC_Type="O")+('Rote Liste'!R_BC_Type="K")+('Rote Liste'!R_BC_Type="T"))*('Rote Liste'!R_D_Neo="")*('Rote Liste'!R_A_Kat="G")*('Rote Liste'!R_P_Verantw="?"))</f>
        <v>0</v>
      </c>
      <c r="O23" s="334"/>
      <c r="P23" s="150">
        <f>IF(D$4=E$16,S23,Q23)</f>
        <v>0</v>
      </c>
      <c r="Q23" s="348">
        <f t="array" ref="Q23">SUM((('Rote Liste'!R_BC_Type="S")+('Rote Liste'!R_BC_Type="M")+('Rote Liste'!R_BC_Type="O")+('Rote Liste'!R_BC_Type="K")+('Rote Liste'!R_BC_Type="T"))*('Rote Liste'!R_D_Neo="")*('Rote Liste'!R_A_Kat="G")*('Rote Liste'!R_P_Verantw=""))</f>
        <v>6</v>
      </c>
      <c r="R23" s="192">
        <f>IF(D$4=E$16,Q23,S23)</f>
        <v>6</v>
      </c>
      <c r="S23" s="349">
        <f t="array" ref="S23">SUM((('Rote Liste'!R_BC_Type="S")+('Rote Liste'!R_BC_Type="M")+('Rote Liste'!R_BC_Type="O")+('Rote Liste'!R_BC_Type="K")+('Rote Liste'!R_BC_Type="T"))*('Rote Liste'!R_D_Neo="")*('Rote Liste'!R_A_Kat="G")*('Rote Liste'!R_P_Verantw="nb"))</f>
        <v>0</v>
      </c>
      <c r="T23" s="304"/>
      <c r="U23" s="161" t="s">
        <v>2194</v>
      </c>
      <c r="V23" s="140" t="s">
        <v>2265</v>
      </c>
      <c r="W23" s="193">
        <f t="array" ref="W23">SUM((('Rote Liste'!R_BC_Type="S")+('Rote Liste'!R_BC_Type="I")+('Rote Liste'!R_BC_Type="O")+('Rote Liste'!R_BC_Type="K")+('Rote Liste'!R_BC_Type="F"))*('Rote Liste'!R_D_Neo="")*('Rote Liste'!R_A_Kat="G")*(('Rote Liste'!R_O_End="E")+('Rote Liste'!R_O_End="E?")))</f>
        <v>0</v>
      </c>
      <c r="X23" s="197"/>
      <c r="Y23" s="180">
        <f t="array" ref="Y23">SUM((('Rote Liste'!R_BC_Type="S")+('Rote Liste'!R_BC_Type="I")+('Rote Liste'!R_BC_Type="O")+('Rote Liste'!R_BC_Type="K")+('Rote Liste'!R_BC_Type="F"))*('Rote Liste'!R_D_Neo="")*('Rote Liste'!R_A_Kat="G")*('Rote Liste'!R_P_Verantw="!!"))</f>
        <v>0</v>
      </c>
      <c r="Z23" s="150"/>
      <c r="AA23" s="150">
        <f t="array" ref="AA23">SUM((('Rote Liste'!R_BC_Type="S")+('Rote Liste'!R_BC_Type="I")+('Rote Liste'!R_BC_Type="O")+('Rote Liste'!R_BC_Type="K")+('Rote Liste'!R_BC_Type="F"))*('Rote Liste'!R_D_Neo="")*('Rote Liste'!R_A_Kat="G")*('Rote Liste'!R_P_Verantw="!"))</f>
        <v>0</v>
      </c>
      <c r="AB23" s="334"/>
      <c r="AC23" s="150">
        <f t="array" ref="AC23">SUM((('Rote Liste'!R_BC_Type="S")+('Rote Liste'!R_BC_Type="I")+('Rote Liste'!R_BC_Type="O")+('Rote Liste'!R_BC_Type="K")+('Rote Liste'!R_BC_Type="F"))*('Rote Liste'!R_D_Neo="")*('Rote Liste'!R_A_Kat="G")*('Rote Liste'!R_P_Verantw="(!)"))</f>
        <v>0</v>
      </c>
      <c r="AD23" s="334"/>
      <c r="AE23" s="334">
        <f>Y23+AA23+AC23</f>
        <v>0</v>
      </c>
      <c r="AF23" s="330"/>
      <c r="AG23" s="150">
        <f t="array" ref="AG23">SUM((('Rote Liste'!R_BC_Type="S")+('Rote Liste'!R_BC_Type="I")+('Rote Liste'!R_BC_Type="O")+('Rote Liste'!R_BC_Type="K")+('Rote Liste'!R_BC_Type="F"))*('Rote Liste'!R_D_Neo="")*('Rote Liste'!R_A_Kat="G")*('Rote Liste'!R_P_Verantw="?"))</f>
        <v>0</v>
      </c>
      <c r="AH23" s="334"/>
      <c r="AI23" s="150">
        <f>IF(W$4=X$16,AL23,AJ23)</f>
        <v>0</v>
      </c>
      <c r="AJ23" s="348">
        <f t="array" ref="AJ23">SUM((('Rote Liste'!R_BC_Type="S")+('Rote Liste'!R_BC_Type="I")+('Rote Liste'!R_BC_Type="O")+('Rote Liste'!R_BC_Type="K")+('Rote Liste'!R_BC_Type="F"))*('Rote Liste'!R_D_Neo="")*('Rote Liste'!R_A_Kat="G")*('Rote Liste'!R_P_Verantw=""))</f>
        <v>6</v>
      </c>
      <c r="AK23" s="192">
        <f>IF(W$4=X$16,AJ23,AL23)</f>
        <v>6</v>
      </c>
      <c r="AL23" s="349">
        <f t="array" ref="AL23">SUM((('Rote Liste'!R_BC_Type="S")+('Rote Liste'!R_BC_Type="I")+('Rote Liste'!R_BC_Type="O")+('Rote Liste'!R_BC_Type="K")+('Rote Liste'!R_BC_Type="F"))*('Rote Liste'!R_D_Neo="")*('Rote Liste'!R_A_Kat="G")*('Rote Liste'!R_P_Verantw="nb"))</f>
        <v>0</v>
      </c>
      <c r="AM23" s="304"/>
      <c r="AN23" s="161" t="s">
        <v>2194</v>
      </c>
      <c r="AO23" s="140" t="s">
        <v>2265</v>
      </c>
      <c r="AP23" s="193">
        <f t="array" ref="AP23">SUM((('Rote Liste'!R_BC_Type="S")+('Rote Liste'!R_BC_Type="M")+('Rote Liste'!R_BC_Type="O")+('Rote Liste'!R_BC_Type="A"))*('Rote Liste'!R_D_Neo="")*('Rote Liste'!R_A_Kat="G")*(('Rote Liste'!R_O_End="E")+('Rote Liste'!R_O_End="E?")))</f>
        <v>0</v>
      </c>
      <c r="AQ23" s="197"/>
      <c r="AR23" s="180">
        <f t="array" ref="AR23">SUM((('Rote Liste'!R_BC_Type="S")+('Rote Liste'!R_BC_Type="M")+('Rote Liste'!R_BC_Type="O")+('Rote Liste'!R_BC_Type="A"))*('Rote Liste'!R_D_Neo="")*('Rote Liste'!R_A_Kat="G")*('Rote Liste'!R_P_Verantw="!!"))</f>
        <v>0</v>
      </c>
      <c r="AS23" s="150"/>
      <c r="AT23" s="180">
        <f t="array" ref="AT23">SUM((('Rote Liste'!R_BC_Type="S")+('Rote Liste'!R_BC_Type="M")+('Rote Liste'!R_BC_Type="O")+('Rote Liste'!R_BC_Type="A"))*('Rote Liste'!R_D_Neo="")*('Rote Liste'!R_A_Kat="G")*('Rote Liste'!R_P_Verantw="!"))</f>
        <v>0</v>
      </c>
      <c r="AU23" s="334"/>
      <c r="AV23" s="180">
        <f t="array" ref="AV23">SUM((('Rote Liste'!R_BC_Type="S")+('Rote Liste'!R_BC_Type="M")+('Rote Liste'!R_BC_Type="O")+('Rote Liste'!R_BC_Type="A"))*('Rote Liste'!R_D_Neo="")*('Rote Liste'!R_A_Kat="G")*('Rote Liste'!R_P_Verantw="(!)"))</f>
        <v>0</v>
      </c>
      <c r="AW23" s="334"/>
      <c r="AX23" s="334">
        <f>AR23+AT23+AV23</f>
        <v>0</v>
      </c>
      <c r="AY23" s="330"/>
      <c r="AZ23" s="180">
        <f t="array" ref="AZ23">SUM((('Rote Liste'!R_BC_Type="S")+('Rote Liste'!R_BC_Type="M")+('Rote Liste'!R_BC_Type="O")+('Rote Liste'!R_BC_Type="A"))*('Rote Liste'!R_D_Neo="")*('Rote Liste'!R_A_Kat="G")*('Rote Liste'!R_P_Verantw="?"))</f>
        <v>0</v>
      </c>
      <c r="BA23" s="334"/>
      <c r="BB23" s="180">
        <f>IF(AP$4=AQ$16,BE23,BC23)</f>
        <v>6</v>
      </c>
      <c r="BC23" s="348">
        <f t="array" ref="BC23">SUM((('Rote Liste'!R_BC_Type="S")+('Rote Liste'!R_BC_Type="I")+('Rote Liste'!R_BC_Type="O")+('Rote Liste'!R_BC_Type="A"))*('Rote Liste'!R_D_Neo="")*('Rote Liste'!R_A_Kat="G")*('Rote Liste'!R_P_Verantw=""))</f>
        <v>6</v>
      </c>
      <c r="BD23" s="193">
        <f>IF(AP$4=AQ$16,BC23,BE23)</f>
        <v>0</v>
      </c>
      <c r="BE23" s="349">
        <f t="array" ref="BE23">SUM((('Rote Liste'!R_BC_Type="S")+('Rote Liste'!R_BC_Type="I")+('Rote Liste'!R_BC_Type="O")+('Rote Liste'!R_BC_Type="A"))*('Rote Liste'!R_D_Neo="")*('Rote Liste'!R_A_Kat="G")*('Rote Liste'!R_P_Verantw="nb"))</f>
        <v>0</v>
      </c>
      <c r="BF23" s="304"/>
      <c r="BG23" s="166"/>
      <c r="BH23" s="166"/>
      <c r="BI23" s="166"/>
      <c r="BJ23" s="166"/>
      <c r="BK23" s="166"/>
      <c r="BL23" s="166"/>
      <c r="BM23" s="166"/>
      <c r="BN23" s="166"/>
      <c r="BO23" s="166"/>
      <c r="BP23" s="166"/>
      <c r="BQ23" s="166"/>
      <c r="BR23" s="166"/>
      <c r="BS23" s="166"/>
      <c r="BT23" s="166"/>
      <c r="BU23" s="166"/>
      <c r="BV23" s="166"/>
      <c r="BW23" s="166"/>
      <c r="BX23" s="166"/>
      <c r="BY23" s="166"/>
      <c r="BZ23" s="166"/>
      <c r="CA23" s="166"/>
      <c r="CB23" s="166"/>
      <c r="CC23" s="166"/>
      <c r="CD23" s="166"/>
      <c r="CE23" s="166"/>
      <c r="CF23" s="166"/>
    </row>
    <row r="24" spans="1:84" ht="15.75" customHeight="1" x14ac:dyDescent="0.2">
      <c r="A24" s="304"/>
      <c r="B24" s="714" t="s">
        <v>2007</v>
      </c>
      <c r="C24" s="715"/>
      <c r="D24" s="206" t="str">
        <f>TEXT(SUM(D$20:D$23),"0")</f>
        <v>0</v>
      </c>
      <c r="E24" s="198"/>
      <c r="F24" s="204" t="str">
        <f>TEXT(SUM(F$20:F$23),"0")</f>
        <v>0</v>
      </c>
      <c r="G24" s="181"/>
      <c r="H24" s="204" t="str">
        <f>TEXT(SUM(H$20:H$23),"0")</f>
        <v>0</v>
      </c>
      <c r="I24" s="327"/>
      <c r="J24" s="204" t="str">
        <f>TEXT(SUM(J$20:J$23),"0")</f>
        <v>0</v>
      </c>
      <c r="K24" s="327"/>
      <c r="L24" s="204" t="str">
        <f>TEXT(SUM(L$20:L$23),"0")</f>
        <v>0</v>
      </c>
      <c r="M24" s="198"/>
      <c r="N24" s="204" t="str">
        <f>TEXT(SUM(N$20:N$23),"0")</f>
        <v>0</v>
      </c>
      <c r="O24" s="327"/>
      <c r="P24" s="204" t="str">
        <f>TEXT(SUM(P$20:P$23),"0")</f>
        <v>0</v>
      </c>
      <c r="Q24" s="181"/>
      <c r="R24" s="206" t="str">
        <f>TEXT(SUM(R$20:R$23),"0")</f>
        <v>231</v>
      </c>
      <c r="S24" s="198"/>
      <c r="T24" s="304"/>
      <c r="U24" s="714" t="s">
        <v>2007</v>
      </c>
      <c r="V24" s="715"/>
      <c r="W24" s="206" t="str">
        <f>TEXT(SUM(W$20:W$23),"0")</f>
        <v>0</v>
      </c>
      <c r="X24" s="198"/>
      <c r="Y24" s="204" t="str">
        <f>TEXT(SUM(Y$20:Y$23),"0")</f>
        <v>0</v>
      </c>
      <c r="Z24" s="181"/>
      <c r="AA24" s="204" t="str">
        <f>TEXT(SUM(AA$20:AA$23),"0")</f>
        <v>0</v>
      </c>
      <c r="AB24" s="327"/>
      <c r="AC24" s="204" t="str">
        <f>TEXT(SUM(AC$20:AC$23),"0")</f>
        <v>0</v>
      </c>
      <c r="AD24" s="327"/>
      <c r="AE24" s="204" t="str">
        <f>TEXT(SUM(AE$20:AE$23),"0")</f>
        <v>0</v>
      </c>
      <c r="AF24" s="198"/>
      <c r="AG24" s="204" t="str">
        <f>TEXT(SUM(AG$20:AG$23),"0")</f>
        <v>0</v>
      </c>
      <c r="AH24" s="327"/>
      <c r="AI24" s="204" t="str">
        <f>TEXT(SUM(AI$20:AI$23),"0")</f>
        <v>0</v>
      </c>
      <c r="AJ24" s="181"/>
      <c r="AK24" s="206" t="str">
        <f>TEXT(SUM(AK$20:AK$23),"0")</f>
        <v>247</v>
      </c>
      <c r="AL24" s="198"/>
      <c r="AM24" s="304"/>
      <c r="AN24" s="714" t="s">
        <v>2007</v>
      </c>
      <c r="AO24" s="715"/>
      <c r="AP24" s="206" t="str">
        <f>TEXT(SUM(AP$20:AP$23),"0")</f>
        <v>0</v>
      </c>
      <c r="AQ24" s="198"/>
      <c r="AR24" s="204" t="str">
        <f>TEXT(SUM(AR$20:AR$23),"0")</f>
        <v>0</v>
      </c>
      <c r="AS24" s="181"/>
      <c r="AT24" s="204" t="str">
        <f>TEXT(SUM(AT$20:AT$23),"0")</f>
        <v>0</v>
      </c>
      <c r="AU24" s="327"/>
      <c r="AV24" s="204" t="str">
        <f>TEXT(SUM(AV$20:AV$23),"0")</f>
        <v>0</v>
      </c>
      <c r="AW24" s="327"/>
      <c r="AX24" s="204" t="str">
        <f>TEXT(SUM(AX$20:AX$23),"0")</f>
        <v>0</v>
      </c>
      <c r="AY24" s="198"/>
      <c r="AZ24" s="204" t="str">
        <f>TEXT(SUM(AZ$20:AZ$23),"0")</f>
        <v>0</v>
      </c>
      <c r="BA24" s="327"/>
      <c r="BB24" s="204" t="str">
        <f>TEXT(SUM(BB$20:BB$23),"0")</f>
        <v>247</v>
      </c>
      <c r="BC24" s="181"/>
      <c r="BD24" s="206" t="str">
        <f>TEXT(SUM(BD$20:BD$23),"0")</f>
        <v>0</v>
      </c>
      <c r="BE24" s="198"/>
      <c r="BF24" s="304"/>
      <c r="BG24" s="166"/>
      <c r="BH24" s="166"/>
      <c r="BI24" s="166"/>
      <c r="BJ24" s="166"/>
      <c r="BK24" s="166"/>
      <c r="BL24" s="166"/>
      <c r="BM24" s="166"/>
      <c r="BN24" s="166"/>
      <c r="BO24" s="166"/>
      <c r="BP24" s="166"/>
      <c r="BQ24" s="166"/>
      <c r="BR24" s="166"/>
      <c r="BS24" s="166"/>
      <c r="BT24" s="166"/>
      <c r="BU24" s="166"/>
      <c r="BV24" s="166"/>
      <c r="BW24" s="166"/>
      <c r="BX24" s="166"/>
      <c r="BY24" s="166"/>
      <c r="BZ24" s="166"/>
      <c r="CA24" s="166"/>
      <c r="CB24" s="166"/>
      <c r="CC24" s="166"/>
      <c r="CD24" s="166"/>
      <c r="CE24" s="166"/>
      <c r="CF24" s="166"/>
    </row>
    <row r="25" spans="1:84" ht="15.75" customHeight="1" x14ac:dyDescent="0.2">
      <c r="A25" s="304"/>
      <c r="B25" s="716" t="s">
        <v>2008</v>
      </c>
      <c r="C25" s="717"/>
      <c r="D25" s="207" t="str">
        <f>TEXT(SUM(D$19:D$23),"0")</f>
        <v>0</v>
      </c>
      <c r="E25" s="197"/>
      <c r="F25" s="205" t="str">
        <f>TEXT(SUM(F$19:F$23),"0")</f>
        <v>0</v>
      </c>
      <c r="G25" s="150"/>
      <c r="H25" s="205" t="str">
        <f>TEXT(SUM(H$19:H$23),"0")</f>
        <v>0</v>
      </c>
      <c r="I25" s="334"/>
      <c r="J25" s="205" t="str">
        <f>TEXT(SUM(J$19:J$23),"0")</f>
        <v>0</v>
      </c>
      <c r="K25" s="334"/>
      <c r="L25" s="205" t="str">
        <f>TEXT(SUM(L$19:L$23),"0")</f>
        <v>0</v>
      </c>
      <c r="M25" s="197"/>
      <c r="N25" s="205" t="str">
        <f>TEXT(SUM(N$19:N$23),"0")</f>
        <v>0</v>
      </c>
      <c r="O25" s="334"/>
      <c r="P25" s="205" t="str">
        <f>TEXT(SUM(P$19:P$23),"0")</f>
        <v>0</v>
      </c>
      <c r="Q25" s="150"/>
      <c r="R25" s="207" t="str">
        <f>TEXT(SUM(R$19:R$23),"0")</f>
        <v>348</v>
      </c>
      <c r="S25" s="197"/>
      <c r="T25" s="304"/>
      <c r="U25" s="716" t="s">
        <v>2008</v>
      </c>
      <c r="V25" s="717"/>
      <c r="W25" s="207" t="str">
        <f>TEXT(SUM(W$19:W$23),"0")</f>
        <v>0</v>
      </c>
      <c r="X25" s="197"/>
      <c r="Y25" s="205" t="str">
        <f>TEXT(SUM(Y$19:Y$23),"0")</f>
        <v>0</v>
      </c>
      <c r="Z25" s="150"/>
      <c r="AA25" s="205" t="str">
        <f>TEXT(SUM(AA$19:AA$23),"0")</f>
        <v>0</v>
      </c>
      <c r="AB25" s="334"/>
      <c r="AC25" s="205" t="str">
        <f>TEXT(SUM(AC$19:AC$23),"0")</f>
        <v>0</v>
      </c>
      <c r="AD25" s="334"/>
      <c r="AE25" s="205" t="str">
        <f>TEXT(SUM(AE$19:AE$23),"0")</f>
        <v>0</v>
      </c>
      <c r="AF25" s="197"/>
      <c r="AG25" s="205" t="str">
        <f>TEXT(SUM(AG$19:AG$23),"0")</f>
        <v>0</v>
      </c>
      <c r="AH25" s="334"/>
      <c r="AI25" s="205" t="str">
        <f>TEXT(SUM(AI$19:AI$23),"0")</f>
        <v>0</v>
      </c>
      <c r="AJ25" s="150"/>
      <c r="AK25" s="207" t="str">
        <f>TEXT(SUM(AK$19:AK$23),"0")</f>
        <v>365</v>
      </c>
      <c r="AL25" s="197"/>
      <c r="AM25" s="304"/>
      <c r="AN25" s="716" t="s">
        <v>2008</v>
      </c>
      <c r="AO25" s="717"/>
      <c r="AP25" s="207" t="str">
        <f>TEXT(SUM(AP$19:AP$23),"0")</f>
        <v>0</v>
      </c>
      <c r="AQ25" s="197"/>
      <c r="AR25" s="205" t="str">
        <f>TEXT(SUM(AR$19:AR$23),"0")</f>
        <v>0</v>
      </c>
      <c r="AS25" s="150"/>
      <c r="AT25" s="205" t="str">
        <f>TEXT(SUM(AT$19:AT$23),"0")</f>
        <v>0</v>
      </c>
      <c r="AU25" s="334"/>
      <c r="AV25" s="205" t="str">
        <f>TEXT(SUM(AV$19:AV$23),"0")</f>
        <v>0</v>
      </c>
      <c r="AW25" s="334"/>
      <c r="AX25" s="205" t="str">
        <f>TEXT(SUM(AX$19:AX$23),"0")</f>
        <v>0</v>
      </c>
      <c r="AY25" s="197"/>
      <c r="AZ25" s="205" t="str">
        <f>TEXT(SUM(AZ$19:AZ$23),"0")</f>
        <v>0</v>
      </c>
      <c r="BA25" s="334"/>
      <c r="BB25" s="205" t="str">
        <f>TEXT(SUM(BB$19:BB$23),"0")</f>
        <v>365</v>
      </c>
      <c r="BC25" s="150"/>
      <c r="BD25" s="207" t="str">
        <f>TEXT(SUM(BD$19:BD$23),"0")</f>
        <v>0</v>
      </c>
      <c r="BE25" s="197"/>
      <c r="BF25" s="304"/>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row>
    <row r="26" spans="1:84" ht="15.75" customHeight="1" x14ac:dyDescent="0.2">
      <c r="A26" s="304"/>
      <c r="B26" s="170" t="s">
        <v>2165</v>
      </c>
      <c r="C26" s="171" t="s">
        <v>2266</v>
      </c>
      <c r="D26" s="191">
        <f t="array" ref="D26">SUM((('Rote Liste'!R_BC_Type="S")+('Rote Liste'!R_BC_Type="M")+('Rote Liste'!R_BC_Type="O")+('Rote Liste'!R_BC_Type="K")+('Rote Liste'!R_BC_Type="T"))*('Rote Liste'!R_D_Neo="")*('Rote Liste'!R_A_Kat="R")*(('Rote Liste'!R_O_End="E")+('Rote Liste'!R_O_End="E?")))</f>
        <v>0</v>
      </c>
      <c r="E26" s="196"/>
      <c r="F26" s="167">
        <f t="array" ref="F26">SUM((('Rote Liste'!R_BC_Type="S")+('Rote Liste'!R_BC_Type="M")+('Rote Liste'!R_BC_Type="O")+('Rote Liste'!R_BC_Type="K")+('Rote Liste'!R_BC_Type="T"))*('Rote Liste'!R_D_Neo="")*('Rote Liste'!R_A_Kat="R")*('Rote Liste'!R_P_Verantw="!!"))</f>
        <v>0</v>
      </c>
      <c r="G26" s="167"/>
      <c r="H26" s="167">
        <f t="array" ref="H26">SUM((('Rote Liste'!R_BC_Type="S")+('Rote Liste'!R_BC_Type="M")+('Rote Liste'!R_BC_Type="O")+('Rote Liste'!R_BC_Type="K")+('Rote Liste'!R_BC_Type="T"))*('Rote Liste'!R_D_Neo="")*('Rote Liste'!R_A_Kat="R")*('Rote Liste'!R_P_Verantw="!"))</f>
        <v>0</v>
      </c>
      <c r="I26" s="327"/>
      <c r="J26" s="167">
        <f t="array" ref="J26">SUM((('Rote Liste'!R_BC_Type="S")+('Rote Liste'!R_BC_Type="M")+('Rote Liste'!R_BC_Type="O")+('Rote Liste'!R_BC_Type="K")+('Rote Liste'!R_BC_Type="T"))*('Rote Liste'!R_D_Neo="")*('Rote Liste'!R_A_Kat="R")*('Rote Liste'!R_P_Verantw="(!)"))</f>
        <v>0</v>
      </c>
      <c r="K26" s="327"/>
      <c r="L26" s="327">
        <f t="shared" si="0"/>
        <v>0</v>
      </c>
      <c r="M26" s="196"/>
      <c r="N26" s="167">
        <f t="array" ref="N26">SUM((('Rote Liste'!R_BC_Type="S")+('Rote Liste'!R_BC_Type="M")+('Rote Liste'!R_BC_Type="O")+('Rote Liste'!R_BC_Type="K")+('Rote Liste'!R_BC_Type="T"))*('Rote Liste'!R_D_Neo="")*('Rote Liste'!R_A_Kat="R")*('Rote Liste'!R_P_Verantw="?"))</f>
        <v>0</v>
      </c>
      <c r="O26" s="327"/>
      <c r="P26" s="167">
        <f>IF(D$4=E$16,S26,Q26)</f>
        <v>0</v>
      </c>
      <c r="Q26" s="219">
        <f t="array" ref="Q26">SUM((('Rote Liste'!R_BC_Type="S")+('Rote Liste'!R_BC_Type="M")+('Rote Liste'!R_BC_Type="O")+('Rote Liste'!R_BC_Type="K")+('Rote Liste'!R_BC_Type="T"))*('Rote Liste'!R_D_Neo="")*('Rote Liste'!R_A_Kat="R")*('Rote Liste'!R_P_Verantw=""))</f>
        <v>121</v>
      </c>
      <c r="R26" s="191">
        <f>IF(D$4=E$16,Q26,S26)</f>
        <v>121</v>
      </c>
      <c r="S26" s="220">
        <f t="array" ref="S26">SUM((('Rote Liste'!R_BC_Type="S")+('Rote Liste'!R_BC_Type="M")+('Rote Liste'!R_BC_Type="O")+('Rote Liste'!R_BC_Type="K")+('Rote Liste'!R_BC_Type="T"))*('Rote Liste'!R_D_Neo="")*('Rote Liste'!R_A_Kat="R")*('Rote Liste'!R_P_Verantw="nb"))</f>
        <v>0</v>
      </c>
      <c r="T26" s="304"/>
      <c r="U26" s="170" t="s">
        <v>2165</v>
      </c>
      <c r="V26" s="171" t="s">
        <v>2266</v>
      </c>
      <c r="W26" s="191">
        <f t="array" ref="W26">SUM((('Rote Liste'!R_BC_Type="S")+('Rote Liste'!R_BC_Type="I")+('Rote Liste'!R_BC_Type="O")+('Rote Liste'!R_BC_Type="K")+('Rote Liste'!R_BC_Type="F"))*('Rote Liste'!R_D_Neo="")*('Rote Liste'!R_A_Kat="R")*(('Rote Liste'!R_O_End="E")+('Rote Liste'!R_O_End="E?")))</f>
        <v>0</v>
      </c>
      <c r="X26" s="196"/>
      <c r="Y26" s="167">
        <f t="array" ref="Y26">SUM((('Rote Liste'!R_BC_Type="S")+('Rote Liste'!R_BC_Type="I")+('Rote Liste'!R_BC_Type="O")+('Rote Liste'!R_BC_Type="K")+('Rote Liste'!R_BC_Type="F"))*('Rote Liste'!R_D_Neo="")*('Rote Liste'!R_A_Kat="R")*('Rote Liste'!R_P_Verantw="!!"))</f>
        <v>0</v>
      </c>
      <c r="Z26" s="167"/>
      <c r="AA26" s="167">
        <f t="array" ref="AA26">SUM((('Rote Liste'!R_BC_Type="S")+('Rote Liste'!R_BC_Type="I")+('Rote Liste'!R_BC_Type="O")+('Rote Liste'!R_BC_Type="K")+('Rote Liste'!R_BC_Type="F"))*('Rote Liste'!R_D_Neo="")*('Rote Liste'!R_A_Kat="R")*('Rote Liste'!R_P_Verantw="!"))</f>
        <v>0</v>
      </c>
      <c r="AB26" s="327"/>
      <c r="AC26" s="167">
        <f t="array" ref="AC26">SUM((('Rote Liste'!R_BC_Type="S")+('Rote Liste'!R_BC_Type="I")+('Rote Liste'!R_BC_Type="O")+('Rote Liste'!R_BC_Type="K")+('Rote Liste'!R_BC_Type="F"))*('Rote Liste'!R_D_Neo="")*('Rote Liste'!R_A_Kat="R")*('Rote Liste'!R_P_Verantw="(!)"))</f>
        <v>0</v>
      </c>
      <c r="AD26" s="327"/>
      <c r="AE26" s="327">
        <f>Y26+AA26+AC26</f>
        <v>0</v>
      </c>
      <c r="AF26" s="332"/>
      <c r="AG26" s="167">
        <f t="array" ref="AG26">SUM((('Rote Liste'!R_BC_Type="S")+('Rote Liste'!R_BC_Type="I")+('Rote Liste'!R_BC_Type="O")+('Rote Liste'!R_BC_Type="K")+('Rote Liste'!R_BC_Type="F"))*('Rote Liste'!R_D_Neo="")*('Rote Liste'!R_A_Kat="R")*('Rote Liste'!R_P_Verantw="?"))</f>
        <v>0</v>
      </c>
      <c r="AH26" s="327"/>
      <c r="AI26" s="167">
        <f>IF(W$4=X$16,AL26,AJ26)</f>
        <v>0</v>
      </c>
      <c r="AJ26" s="350">
        <f t="array" ref="AJ26">SUM((('Rote Liste'!R_BC_Type="S")+('Rote Liste'!R_BC_Type="I")+('Rote Liste'!R_BC_Type="O")+('Rote Liste'!R_BC_Type="K")+('Rote Liste'!R_BC_Type="F"))*('Rote Liste'!R_D_Neo="")*('Rote Liste'!R_A_Kat="R")*('Rote Liste'!R_P_Verantw=""))</f>
        <v>131</v>
      </c>
      <c r="AK26" s="191">
        <f>IF(W$4=X$16,AJ26,AL26)</f>
        <v>131</v>
      </c>
      <c r="AL26" s="351">
        <f t="array" ref="AL26">SUM((('Rote Liste'!R_BC_Type="S")+('Rote Liste'!R_BC_Type="I")+('Rote Liste'!R_BC_Type="O")+('Rote Liste'!R_BC_Type="K")+('Rote Liste'!R_BC_Type="F"))*('Rote Liste'!R_D_Neo="")*('Rote Liste'!R_A_Kat="R")*('Rote Liste'!R_P_Verantw="nb"))</f>
        <v>0</v>
      </c>
      <c r="AM26" s="304"/>
      <c r="AN26" s="170" t="s">
        <v>2165</v>
      </c>
      <c r="AO26" s="171" t="s">
        <v>2266</v>
      </c>
      <c r="AP26" s="191">
        <f t="array" ref="AP26">SUM((('Rote Liste'!R_BC_Type="S")+('Rote Liste'!R_BC_Type="M")+('Rote Liste'!R_BC_Type="O")+('Rote Liste'!R_BC_Type="A"))*('Rote Liste'!R_D_Neo="")*('Rote Liste'!R_A_Kat="R")*(('Rote Liste'!R_O_End="E")+('Rote Liste'!R_O_End="E?")))</f>
        <v>0</v>
      </c>
      <c r="AQ26" s="196"/>
      <c r="AR26" s="167">
        <f t="array" ref="AR26">SUM((('Rote Liste'!R_BC_Type="S")+('Rote Liste'!R_BC_Type="M")+('Rote Liste'!R_BC_Type="O")+('Rote Liste'!R_BC_Type="A"))*('Rote Liste'!R_D_Neo="")*('Rote Liste'!R_A_Kat="R")*('Rote Liste'!R_P_Verantw="!!"))</f>
        <v>0</v>
      </c>
      <c r="AS26" s="167"/>
      <c r="AT26" s="167">
        <f t="array" ref="AT26">SUM((('Rote Liste'!R_BC_Type="S")+('Rote Liste'!R_BC_Type="M")+('Rote Liste'!R_BC_Type="O")+('Rote Liste'!R_BC_Type="A"))*('Rote Liste'!R_D_Neo="")*('Rote Liste'!R_A_Kat="R")*('Rote Liste'!R_P_Verantw="!"))</f>
        <v>0</v>
      </c>
      <c r="AU26" s="327"/>
      <c r="AV26" s="167">
        <f t="array" ref="AV26">SUM((('Rote Liste'!R_BC_Type="S")+('Rote Liste'!R_BC_Type="M")+('Rote Liste'!R_BC_Type="O")+('Rote Liste'!R_BC_Type="A"))*('Rote Liste'!R_D_Neo="")*('Rote Liste'!R_A_Kat="R")*('Rote Liste'!R_P_Verantw="(!)"))</f>
        <v>0</v>
      </c>
      <c r="AW26" s="327"/>
      <c r="AX26" s="327">
        <f>AR26+AT26+AV26</f>
        <v>0</v>
      </c>
      <c r="AY26" s="332"/>
      <c r="AZ26" s="167">
        <f t="array" ref="AZ26">SUM((('Rote Liste'!R_BC_Type="S")+('Rote Liste'!R_BC_Type="M")+('Rote Liste'!R_BC_Type="O")+('Rote Liste'!R_BC_Type="A"))*('Rote Liste'!R_D_Neo="")*('Rote Liste'!R_A_Kat="R")*('Rote Liste'!R_P_Verantw="?"))</f>
        <v>0</v>
      </c>
      <c r="BA26" s="327"/>
      <c r="BB26" s="167">
        <f>IF(AP$4=AQ$16,BE26,BC26)</f>
        <v>131</v>
      </c>
      <c r="BC26" s="350">
        <f t="array" ref="BC26">SUM((('Rote Liste'!R_BC_Type="S")+('Rote Liste'!R_BC_Type="I")+('Rote Liste'!R_BC_Type="O")+('Rote Liste'!R_BC_Type="A"))*('Rote Liste'!R_D_Neo="")*('Rote Liste'!R_A_Kat="R")*('Rote Liste'!R_P_Verantw=""))</f>
        <v>131</v>
      </c>
      <c r="BD26" s="191">
        <f>IF(AP$4=AQ$16,BC26,BE26)</f>
        <v>0</v>
      </c>
      <c r="BE26" s="351">
        <f t="array" ref="BE26">SUM((('Rote Liste'!R_BC_Type="S")+('Rote Liste'!R_BC_Type="I")+('Rote Liste'!R_BC_Type="O")+('Rote Liste'!R_BC_Type="A"))*('Rote Liste'!R_D_Neo="")*('Rote Liste'!R_A_Kat="R")*('Rote Liste'!R_P_Verantw="nb"))</f>
        <v>0</v>
      </c>
      <c r="BF26" s="304"/>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row>
    <row r="27" spans="1:84" ht="15.75" customHeight="1" x14ac:dyDescent="0.2">
      <c r="A27" s="304"/>
      <c r="B27" s="716" t="s">
        <v>2009</v>
      </c>
      <c r="C27" s="717"/>
      <c r="D27" s="207" t="str">
        <f>TEXT(SUM(D$19:D$23)+D$26,"0")</f>
        <v>0</v>
      </c>
      <c r="E27" s="197"/>
      <c r="F27" s="205" t="str">
        <f>TEXT(SUM(F$19:F$23)+F$26,"0")</f>
        <v>0</v>
      </c>
      <c r="G27" s="150"/>
      <c r="H27" s="205" t="str">
        <f>TEXT(SUM(H$19:H$23)+H$26,"0")</f>
        <v>0</v>
      </c>
      <c r="I27" s="334"/>
      <c r="J27" s="205" t="str">
        <f>TEXT(SUM(J$19:J$23)+J$26,"0")</f>
        <v>0</v>
      </c>
      <c r="K27" s="334"/>
      <c r="L27" s="205" t="str">
        <f>TEXT(SUM(L$19:L$23)+L$26,"0")</f>
        <v>0</v>
      </c>
      <c r="M27" s="197"/>
      <c r="N27" s="205" t="str">
        <f>TEXT(SUM(N$19:N$23)+N$26,"0")</f>
        <v>0</v>
      </c>
      <c r="O27" s="334"/>
      <c r="P27" s="205" t="str">
        <f>TEXT(SUM(P$19:P$23)+P$26,"0")</f>
        <v>0</v>
      </c>
      <c r="Q27" s="150"/>
      <c r="R27" s="207" t="str">
        <f>TEXT(SUM(R$19:R$23)+R$26,"0")</f>
        <v>469</v>
      </c>
      <c r="S27" s="197"/>
      <c r="T27" s="304"/>
      <c r="U27" s="716" t="s">
        <v>2009</v>
      </c>
      <c r="V27" s="717"/>
      <c r="W27" s="207" t="str">
        <f>TEXT(SUM(W$19:W$23)+W$26,"0")</f>
        <v>0</v>
      </c>
      <c r="X27" s="197"/>
      <c r="Y27" s="205" t="str">
        <f>TEXT(SUM(Y$19:Y$23)+Y$26,"0")</f>
        <v>0</v>
      </c>
      <c r="Z27" s="150"/>
      <c r="AA27" s="205" t="str">
        <f>TEXT(SUM(AA$19:AA$23)+AA$26,"0")</f>
        <v>0</v>
      </c>
      <c r="AB27" s="334"/>
      <c r="AC27" s="205" t="str">
        <f>TEXT(SUM(AC$19:AC$23)+AC$26,"0")</f>
        <v>0</v>
      </c>
      <c r="AD27" s="334"/>
      <c r="AE27" s="205" t="str">
        <f>TEXT(SUM(AE$19:AE$23)+AE$26,"0")</f>
        <v>0</v>
      </c>
      <c r="AF27" s="197"/>
      <c r="AG27" s="205" t="str">
        <f>TEXT(SUM(AG$19:AG$23)+AG$26,"0")</f>
        <v>0</v>
      </c>
      <c r="AH27" s="334"/>
      <c r="AI27" s="205" t="str">
        <f>TEXT(SUM(AI$19:AI$23)+AI$26,"0")</f>
        <v>0</v>
      </c>
      <c r="AJ27" s="150"/>
      <c r="AK27" s="207" t="str">
        <f>TEXT(SUM(AK$19:AK$23)+AK$26,"0")</f>
        <v>496</v>
      </c>
      <c r="AL27" s="197"/>
      <c r="AM27" s="304"/>
      <c r="AN27" s="716" t="s">
        <v>2009</v>
      </c>
      <c r="AO27" s="717"/>
      <c r="AP27" s="207" t="str">
        <f>TEXT(SUM(AP$19:AP$23)+AP$26,"0")</f>
        <v>0</v>
      </c>
      <c r="AQ27" s="197"/>
      <c r="AR27" s="205" t="str">
        <f>TEXT(SUM(AR$19:AR$23)+AR$26,"0")</f>
        <v>0</v>
      </c>
      <c r="AS27" s="150"/>
      <c r="AT27" s="205" t="str">
        <f>TEXT(SUM(AT$19:AT$23)+AT$26,"0")</f>
        <v>0</v>
      </c>
      <c r="AU27" s="334"/>
      <c r="AV27" s="205" t="str">
        <f>TEXT(SUM(AV$19:AV$23)+AV$26,"0")</f>
        <v>0</v>
      </c>
      <c r="AW27" s="334"/>
      <c r="AX27" s="205" t="str">
        <f>TEXT(SUM(AX$19:AX$23)+AX$26,"0")</f>
        <v>0</v>
      </c>
      <c r="AY27" s="197"/>
      <c r="AZ27" s="205" t="str">
        <f>TEXT(SUM(AZ$19:AZ$23)+AZ$26,"0")</f>
        <v>0</v>
      </c>
      <c r="BA27" s="334"/>
      <c r="BB27" s="205" t="str">
        <f>TEXT(SUM(BB$19:BB$23)+BB$26,"0")</f>
        <v>496</v>
      </c>
      <c r="BC27" s="150"/>
      <c r="BD27" s="207" t="str">
        <f>TEXT(SUM(BD$19:BD$23)+BD$26,"0")</f>
        <v>0</v>
      </c>
      <c r="BE27" s="197"/>
      <c r="BF27" s="304"/>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row>
    <row r="28" spans="1:84" ht="15.75" customHeight="1" x14ac:dyDescent="0.2">
      <c r="A28" s="304"/>
      <c r="B28" s="172" t="s">
        <v>2166</v>
      </c>
      <c r="C28" s="171" t="s">
        <v>2267</v>
      </c>
      <c r="D28" s="191">
        <f t="array" ref="D28">SUM((('Rote Liste'!R_BC_Type="S")+('Rote Liste'!R_BC_Type="M")+('Rote Liste'!R_BC_Type="O")+('Rote Liste'!R_BC_Type="K")+('Rote Liste'!R_BC_Type="T"))*('Rote Liste'!R_D_Neo="")*('Rote Liste'!R_A_Kat="V")*(('Rote Liste'!R_O_End="E")+('Rote Liste'!R_O_End="E?")))</f>
        <v>0</v>
      </c>
      <c r="E28" s="196"/>
      <c r="F28" s="167">
        <f t="array" ref="F28">SUM((('Rote Liste'!R_BC_Type="S")+('Rote Liste'!R_BC_Type="M")+('Rote Liste'!R_BC_Type="O")+('Rote Liste'!R_BC_Type="K")+('Rote Liste'!R_BC_Type="T"))*('Rote Liste'!R_D_Neo="")*('Rote Liste'!R_A_Kat="V")*('Rote Liste'!R_P_Verantw="!!"))</f>
        <v>0</v>
      </c>
      <c r="G28" s="167"/>
      <c r="H28" s="167">
        <f t="array" ref="H28">SUM((('Rote Liste'!R_BC_Type="S")+('Rote Liste'!R_BC_Type="M")+('Rote Liste'!R_BC_Type="O")+('Rote Liste'!R_BC_Type="K")+('Rote Liste'!R_BC_Type="T"))*('Rote Liste'!R_D_Neo="")*('Rote Liste'!R_A_Kat="V")*('Rote Liste'!R_P_Verantw="!"))</f>
        <v>0</v>
      </c>
      <c r="I28" s="327"/>
      <c r="J28" s="167">
        <f t="array" ref="J28">SUM((('Rote Liste'!R_BC_Type="S")+('Rote Liste'!R_BC_Type="M")+('Rote Liste'!R_BC_Type="O")+('Rote Liste'!R_BC_Type="K")+('Rote Liste'!R_BC_Type="T"))*('Rote Liste'!R_D_Neo="")*('Rote Liste'!R_A_Kat="V")*('Rote Liste'!R_P_Verantw="(!)"))</f>
        <v>0</v>
      </c>
      <c r="K28" s="327"/>
      <c r="L28" s="327">
        <f t="shared" si="0"/>
        <v>0</v>
      </c>
      <c r="M28" s="332"/>
      <c r="N28" s="167">
        <f t="array" ref="N28">SUM((('Rote Liste'!R_BC_Type="S")+('Rote Liste'!R_BC_Type="M")+('Rote Liste'!R_BC_Type="O")+('Rote Liste'!R_BC_Type="K")+('Rote Liste'!R_BC_Type="T"))*('Rote Liste'!R_D_Neo="")*('Rote Liste'!R_A_Kat="V")*('Rote Liste'!R_P_Verantw="?"))</f>
        <v>0</v>
      </c>
      <c r="O28" s="327"/>
      <c r="P28" s="167">
        <f>IF(D$4=E$16,S28,Q28)</f>
        <v>0</v>
      </c>
      <c r="Q28" s="350">
        <f t="array" ref="Q28">SUM((('Rote Liste'!R_BC_Type="S")+('Rote Liste'!R_BC_Type="M")+('Rote Liste'!R_BC_Type="O")+('Rote Liste'!R_BC_Type="K")+('Rote Liste'!R_BC_Type="T"))*('Rote Liste'!R_D_Neo="")*('Rote Liste'!R_A_Kat="V")*('Rote Liste'!R_P_Verantw=""))</f>
        <v>83</v>
      </c>
      <c r="R28" s="191">
        <f>IF(D$4=E$16,Q28,S28)</f>
        <v>83</v>
      </c>
      <c r="S28" s="351">
        <f t="array" ref="S28">SUM((('Rote Liste'!R_BC_Type="S")+('Rote Liste'!R_BC_Type="M")+('Rote Liste'!R_BC_Type="O")+('Rote Liste'!R_BC_Type="K")+('Rote Liste'!R_BC_Type="T"))*('Rote Liste'!R_D_Neo="")*('Rote Liste'!R_A_Kat="V")*('Rote Liste'!R_P_Verantw="nb"))</f>
        <v>0</v>
      </c>
      <c r="T28" s="304"/>
      <c r="U28" s="172" t="s">
        <v>2166</v>
      </c>
      <c r="V28" s="171" t="s">
        <v>2267</v>
      </c>
      <c r="W28" s="191">
        <f t="array" ref="W28">SUM((('Rote Liste'!R_BC_Type="S")+('Rote Liste'!R_BC_Type="I")+('Rote Liste'!R_BC_Type="O")+('Rote Liste'!R_BC_Type="K")+('Rote Liste'!R_BC_Type="F"))*('Rote Liste'!R_D_Neo="")*('Rote Liste'!R_A_Kat="V")*(('Rote Liste'!R_O_End="E")+('Rote Liste'!R_O_End="E?")))</f>
        <v>0</v>
      </c>
      <c r="X28" s="196"/>
      <c r="Y28" s="167">
        <f t="array" ref="Y28">SUM((('Rote Liste'!R_BC_Type="S")+('Rote Liste'!R_BC_Type="I")+('Rote Liste'!R_BC_Type="O")+('Rote Liste'!R_BC_Type="K")+('Rote Liste'!R_BC_Type="F"))*('Rote Liste'!R_D_Neo="")*('Rote Liste'!R_A_Kat="V")*('Rote Liste'!R_P_Verantw="!!"))</f>
        <v>0</v>
      </c>
      <c r="Z28" s="167"/>
      <c r="AA28" s="167">
        <f t="array" ref="AA28">SUM((('Rote Liste'!R_BC_Type="S")+('Rote Liste'!R_BC_Type="I")+('Rote Liste'!R_BC_Type="O")+('Rote Liste'!R_BC_Type="K")+('Rote Liste'!R_BC_Type="F"))*('Rote Liste'!R_D_Neo="")*('Rote Liste'!R_A_Kat="V")*('Rote Liste'!R_P_Verantw="!"))</f>
        <v>0</v>
      </c>
      <c r="AB28" s="327"/>
      <c r="AC28" s="167">
        <f t="array" ref="AC28">SUM((('Rote Liste'!R_BC_Type="S")+('Rote Liste'!R_BC_Type="I")+('Rote Liste'!R_BC_Type="O")+('Rote Liste'!R_BC_Type="K")+('Rote Liste'!R_BC_Type="F"))*('Rote Liste'!R_D_Neo="")*('Rote Liste'!R_A_Kat="V")*('Rote Liste'!R_P_Verantw="(!)"))</f>
        <v>0</v>
      </c>
      <c r="AD28" s="327"/>
      <c r="AE28" s="327">
        <f>Y28+AA28+AC28</f>
        <v>0</v>
      </c>
      <c r="AF28" s="332"/>
      <c r="AG28" s="167">
        <f t="array" ref="AG28">SUM((('Rote Liste'!R_BC_Type="S")+('Rote Liste'!R_BC_Type="I")+('Rote Liste'!R_BC_Type="O")+('Rote Liste'!R_BC_Type="K")+('Rote Liste'!R_BC_Type="F"))*('Rote Liste'!R_D_Neo="")*('Rote Liste'!R_A_Kat="V")*('Rote Liste'!R_P_Verantw="?"))</f>
        <v>0</v>
      </c>
      <c r="AH28" s="327"/>
      <c r="AI28" s="167">
        <f>IF(W$4=X$16,AL28,AJ28)</f>
        <v>0</v>
      </c>
      <c r="AJ28" s="350">
        <f t="array" ref="AJ28">SUM((('Rote Liste'!R_BC_Type="S")+('Rote Liste'!R_BC_Type="I")+('Rote Liste'!R_BC_Type="O")+('Rote Liste'!R_BC_Type="K")+('Rote Liste'!R_BC_Type="F"))*('Rote Liste'!R_D_Neo="")*('Rote Liste'!R_A_Kat="V")*('Rote Liste'!R_P_Verantw=""))</f>
        <v>91</v>
      </c>
      <c r="AK28" s="191">
        <f>IF(W$4=X$16,AJ28,AL28)</f>
        <v>91</v>
      </c>
      <c r="AL28" s="351">
        <f t="array" ref="AL28">SUM((('Rote Liste'!R_BC_Type="S")+('Rote Liste'!R_BC_Type="I")+('Rote Liste'!R_BC_Type="O")+('Rote Liste'!R_BC_Type="K")+('Rote Liste'!R_BC_Type="F"))*('Rote Liste'!R_D_Neo="")*('Rote Liste'!R_A_Kat="V")*('Rote Liste'!R_P_Verantw="nb"))</f>
        <v>0</v>
      </c>
      <c r="AM28" s="304"/>
      <c r="AN28" s="172" t="s">
        <v>2166</v>
      </c>
      <c r="AO28" s="171" t="s">
        <v>2267</v>
      </c>
      <c r="AP28" s="191">
        <f t="array" ref="AP28">SUM((('Rote Liste'!R_BC_Type="S")+('Rote Liste'!R_BC_Type="M")+('Rote Liste'!R_BC_Type="O")+('Rote Liste'!R_BC_Type="A"))*('Rote Liste'!R_D_Neo="")*('Rote Liste'!R_A_Kat="V")*(('Rote Liste'!R_O_End="E")+('Rote Liste'!R_O_End="E?")))</f>
        <v>0</v>
      </c>
      <c r="AQ28" s="196"/>
      <c r="AR28" s="167">
        <f t="array" ref="AR28">SUM((('Rote Liste'!R_BC_Type="S")+('Rote Liste'!R_BC_Type="M")+('Rote Liste'!R_BC_Type="O")+('Rote Liste'!R_BC_Type="A"))*('Rote Liste'!R_D_Neo="")*('Rote Liste'!R_A_Kat="V")*('Rote Liste'!R_P_Verantw="!!"))</f>
        <v>0</v>
      </c>
      <c r="AS28" s="167"/>
      <c r="AT28" s="167">
        <f t="array" ref="AT28">SUM((('Rote Liste'!R_BC_Type="S")+('Rote Liste'!R_BC_Type="M")+('Rote Liste'!R_BC_Type="O")+('Rote Liste'!R_BC_Type="A"))*('Rote Liste'!R_D_Neo="")*('Rote Liste'!R_A_Kat="V")*('Rote Liste'!R_P_Verantw="!"))</f>
        <v>0</v>
      </c>
      <c r="AU28" s="327"/>
      <c r="AV28" s="167">
        <f t="array" ref="AV28">SUM((('Rote Liste'!R_BC_Type="S")+('Rote Liste'!R_BC_Type="M")+('Rote Liste'!R_BC_Type="O")+('Rote Liste'!R_BC_Type="A"))*('Rote Liste'!R_D_Neo="")*('Rote Liste'!R_A_Kat="V")*('Rote Liste'!R_P_Verantw="(!)"))</f>
        <v>0</v>
      </c>
      <c r="AW28" s="327"/>
      <c r="AX28" s="327">
        <f>AR28+AT28+AV28</f>
        <v>0</v>
      </c>
      <c r="AY28" s="332"/>
      <c r="AZ28" s="167">
        <f t="array" ref="AZ28">SUM((('Rote Liste'!R_BC_Type="S")+('Rote Liste'!R_BC_Type="M")+('Rote Liste'!R_BC_Type="O")+('Rote Liste'!R_BC_Type="A"))*('Rote Liste'!R_D_Neo="")*('Rote Liste'!R_A_Kat="V")*('Rote Liste'!R_P_Verantw="?"))</f>
        <v>0</v>
      </c>
      <c r="BA28" s="327"/>
      <c r="BB28" s="167">
        <f>IF(AP$4=AQ$16,BE28,BC28)</f>
        <v>91</v>
      </c>
      <c r="BC28" s="350">
        <f t="array" ref="BC28">SUM((('Rote Liste'!R_BC_Type="S")+('Rote Liste'!R_BC_Type="I")+('Rote Liste'!R_BC_Type="O")+('Rote Liste'!R_BC_Type="A"))*('Rote Liste'!R_D_Neo="")*('Rote Liste'!R_A_Kat="V")*('Rote Liste'!R_P_Verantw=""))</f>
        <v>91</v>
      </c>
      <c r="BD28" s="191">
        <f>IF(AP$4=AQ$16,BC28,BE28)</f>
        <v>0</v>
      </c>
      <c r="BE28" s="351">
        <f t="array" ref="BE28">SUM((('Rote Liste'!R_BC_Type="S")+('Rote Liste'!R_BC_Type="I")+('Rote Liste'!R_BC_Type="O")+('Rote Liste'!R_BC_Type="A"))*('Rote Liste'!R_D_Neo="")*('Rote Liste'!R_A_Kat="V")*('Rote Liste'!R_P_Verantw="nb"))</f>
        <v>0</v>
      </c>
      <c r="BF28" s="304"/>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row>
    <row r="29" spans="1:84" ht="15.75" customHeight="1" x14ac:dyDescent="0.2">
      <c r="A29" s="304"/>
      <c r="B29" s="162" t="s">
        <v>2042</v>
      </c>
      <c r="C29" s="140" t="s">
        <v>2268</v>
      </c>
      <c r="D29" s="192">
        <f t="array" ref="D29">SUM((('Rote Liste'!R_BC_Type="S")+('Rote Liste'!R_BC_Type="M")+('Rote Liste'!R_BC_Type="O")+('Rote Liste'!R_BC_Type="K")+('Rote Liste'!R_BC_Type="T"))*('Rote Liste'!R_D_Neo="")*('Rote Liste'!R_A_Kat="*")*(('Rote Liste'!R_O_End="E")+('Rote Liste'!R_O_End="E?")))</f>
        <v>0</v>
      </c>
      <c r="E29" s="197"/>
      <c r="F29" s="150">
        <f t="array" ref="F29">SUM((('Rote Liste'!R_BC_Type="S")+('Rote Liste'!R_BC_Type="M")+('Rote Liste'!R_BC_Type="O")+('Rote Liste'!R_BC_Type="K")+('Rote Liste'!R_BC_Type="T"))*('Rote Liste'!R_D_Neo="")*('Rote Liste'!R_A_Kat="*")*('Rote Liste'!R_P_Verantw="!!"))</f>
        <v>0</v>
      </c>
      <c r="G29" s="150"/>
      <c r="H29" s="150">
        <f t="array" ref="H29">SUM((('Rote Liste'!R_BC_Type="S")+('Rote Liste'!R_BC_Type="M")+('Rote Liste'!R_BC_Type="O")+('Rote Liste'!R_BC_Type="K")+('Rote Liste'!R_BC_Type="T"))*('Rote Liste'!R_D_Neo="")*('Rote Liste'!R_A_Kat="*")*('Rote Liste'!R_P_Verantw="!"))</f>
        <v>0</v>
      </c>
      <c r="I29" s="334"/>
      <c r="J29" s="150">
        <f t="array" ref="J29">SUM((('Rote Liste'!R_BC_Type="S")+('Rote Liste'!R_BC_Type="M")+('Rote Liste'!R_BC_Type="O")+('Rote Liste'!R_BC_Type="K")+('Rote Liste'!R_BC_Type="T"))*('Rote Liste'!R_D_Neo="")*('Rote Liste'!R_A_Kat="*")*('Rote Liste'!R_P_Verantw="(!)"))</f>
        <v>0</v>
      </c>
      <c r="K29" s="334"/>
      <c r="L29" s="334">
        <f t="shared" si="0"/>
        <v>0</v>
      </c>
      <c r="M29" s="330"/>
      <c r="N29" s="150">
        <f t="array" ref="N29">SUM((('Rote Liste'!R_BC_Type="S")+('Rote Liste'!R_BC_Type="M")+('Rote Liste'!R_BC_Type="O")+('Rote Liste'!R_BC_Type="K")+('Rote Liste'!R_BC_Type="T"))*('Rote Liste'!R_D_Neo="")*('Rote Liste'!R_A_Kat="*")*('Rote Liste'!R_P_Verantw="?"))</f>
        <v>0</v>
      </c>
      <c r="O29" s="334"/>
      <c r="P29" s="150">
        <f>IF(D$4=E$16,S29,Q29)</f>
        <v>0</v>
      </c>
      <c r="Q29" s="348">
        <f t="array" ref="Q29">SUM((('Rote Liste'!R_BC_Type="S")+('Rote Liste'!R_BC_Type="M")+('Rote Liste'!R_BC_Type="O")+('Rote Liste'!R_BC_Type="K")+('Rote Liste'!R_BC_Type="T"))*('Rote Liste'!R_D_Neo="")*('Rote Liste'!R_A_Kat="*")*('Rote Liste'!R_P_Verantw=""))</f>
        <v>730</v>
      </c>
      <c r="R29" s="192">
        <f>IF(D$4=E$16,Q29,S29)</f>
        <v>730</v>
      </c>
      <c r="S29" s="349">
        <f t="array" ref="S29">SUM((('Rote Liste'!R_BC_Type="S")+('Rote Liste'!R_BC_Type="M")+('Rote Liste'!R_BC_Type="O")+('Rote Liste'!R_BC_Type="K")+('Rote Liste'!R_BC_Type="T"))*('Rote Liste'!R_D_Neo="")*('Rote Liste'!R_A_Kat="*")*('Rote Liste'!R_P_Verantw="nb"))</f>
        <v>0</v>
      </c>
      <c r="T29" s="304"/>
      <c r="U29" s="162" t="s">
        <v>2042</v>
      </c>
      <c r="V29" s="140" t="s">
        <v>2268</v>
      </c>
      <c r="W29" s="192">
        <f t="array" ref="W29">SUM((('Rote Liste'!R_BC_Type="S")+('Rote Liste'!R_BC_Type="I")+('Rote Liste'!R_BC_Type="O")+('Rote Liste'!R_BC_Type="K")+('Rote Liste'!R_BC_Type="F"))*('Rote Liste'!R_D_Neo="")*('Rote Liste'!R_A_Kat="*")*(('Rote Liste'!R_O_End="E")+('Rote Liste'!R_O_End="E?")))</f>
        <v>0</v>
      </c>
      <c r="X29" s="197"/>
      <c r="Y29" s="150">
        <f t="array" ref="Y29">SUM((('Rote Liste'!R_BC_Type="S")+('Rote Liste'!R_BC_Type="I")+('Rote Liste'!R_BC_Type="O")+('Rote Liste'!R_BC_Type="K")+('Rote Liste'!R_BC_Type="F"))*('Rote Liste'!R_D_Neo="")*('Rote Liste'!R_A_Kat="*")*('Rote Liste'!R_P_Verantw="!!"))</f>
        <v>0</v>
      </c>
      <c r="Z29" s="150"/>
      <c r="AA29" s="150">
        <f t="array" ref="AA29">SUM((('Rote Liste'!R_BC_Type="S")+('Rote Liste'!R_BC_Type="I")+('Rote Liste'!R_BC_Type="O")+('Rote Liste'!R_BC_Type="K")+('Rote Liste'!R_BC_Type="F"))*('Rote Liste'!R_D_Neo="")*('Rote Liste'!R_A_Kat="*")*('Rote Liste'!R_P_Verantw="!"))</f>
        <v>0</v>
      </c>
      <c r="AB29" s="334"/>
      <c r="AC29" s="150">
        <f t="array" ref="AC29">SUM((('Rote Liste'!R_BC_Type="S")+('Rote Liste'!R_BC_Type="I")+('Rote Liste'!R_BC_Type="O")+('Rote Liste'!R_BC_Type="K")+('Rote Liste'!R_BC_Type="F"))*('Rote Liste'!R_D_Neo="")*('Rote Liste'!R_A_Kat="*")*('Rote Liste'!R_P_Verantw="(!)"))</f>
        <v>0</v>
      </c>
      <c r="AD29" s="334"/>
      <c r="AE29" s="334">
        <f>Y29+AA29+AC29</f>
        <v>0</v>
      </c>
      <c r="AF29" s="330"/>
      <c r="AG29" s="150">
        <f t="array" ref="AG29">SUM((('Rote Liste'!R_BC_Type="S")+('Rote Liste'!R_BC_Type="I")+('Rote Liste'!R_BC_Type="O")+('Rote Liste'!R_BC_Type="K")+('Rote Liste'!R_BC_Type="F"))*('Rote Liste'!R_D_Neo="")*('Rote Liste'!R_A_Kat="*")*('Rote Liste'!R_P_Verantw="?"))</f>
        <v>0</v>
      </c>
      <c r="AH29" s="334"/>
      <c r="AI29" s="150">
        <f>IF(W$4=X$16,AL29,AJ29)</f>
        <v>0</v>
      </c>
      <c r="AJ29" s="348">
        <f t="array" ref="AJ29">SUM((('Rote Liste'!R_BC_Type="S")+('Rote Liste'!R_BC_Type="I")+('Rote Liste'!R_BC_Type="O")+('Rote Liste'!R_BC_Type="K")+('Rote Liste'!R_BC_Type="F"))*('Rote Liste'!R_D_Neo="")*('Rote Liste'!R_A_Kat="*")*('Rote Liste'!R_P_Verantw=""))</f>
        <v>780</v>
      </c>
      <c r="AK29" s="192">
        <f>IF(W$4=X$16,AJ29,AL29)</f>
        <v>780</v>
      </c>
      <c r="AL29" s="349">
        <f t="array" ref="AL29">SUM((('Rote Liste'!R_BC_Type="S")+('Rote Liste'!R_BC_Type="I")+('Rote Liste'!R_BC_Type="O")+('Rote Liste'!R_BC_Type="K")+('Rote Liste'!R_BC_Type="F"))*('Rote Liste'!R_D_Neo="")*('Rote Liste'!R_A_Kat="*")*('Rote Liste'!R_P_Verantw="nb"))</f>
        <v>0</v>
      </c>
      <c r="AM29" s="304"/>
      <c r="AN29" s="162" t="s">
        <v>2042</v>
      </c>
      <c r="AO29" s="140" t="s">
        <v>2268</v>
      </c>
      <c r="AP29" s="192">
        <f t="array" ref="AP29">SUM((('Rote Liste'!R_BC_Type="S")+('Rote Liste'!R_BC_Type="M")+('Rote Liste'!R_BC_Type="O")+('Rote Liste'!R_BC_Type="A"))*('Rote Liste'!R_D_Neo="")*('Rote Liste'!R_A_Kat="*")*(('Rote Liste'!R_O_End="E")+('Rote Liste'!R_O_End="E?")))</f>
        <v>0</v>
      </c>
      <c r="AQ29" s="197"/>
      <c r="AR29" s="150">
        <f t="array" ref="AR29">SUM((('Rote Liste'!R_BC_Type="S")+('Rote Liste'!R_BC_Type="M")+('Rote Liste'!R_BC_Type="O")+('Rote Liste'!R_BC_Type="A"))*('Rote Liste'!R_D_Neo="")*('Rote Liste'!R_A_Kat="*")*('Rote Liste'!R_P_Verantw="!!"))</f>
        <v>0</v>
      </c>
      <c r="AS29" s="150"/>
      <c r="AT29" s="150">
        <f t="array" ref="AT29">SUM((('Rote Liste'!R_BC_Type="S")+('Rote Liste'!R_BC_Type="M")+('Rote Liste'!R_BC_Type="O")+('Rote Liste'!R_BC_Type="A"))*('Rote Liste'!R_D_Neo="")*('Rote Liste'!R_A_Kat="*")*('Rote Liste'!R_P_Verantw="!"))</f>
        <v>0</v>
      </c>
      <c r="AU29" s="334"/>
      <c r="AV29" s="150">
        <f t="array" ref="AV29">SUM((('Rote Liste'!R_BC_Type="S")+('Rote Liste'!R_BC_Type="M")+('Rote Liste'!R_BC_Type="O")+('Rote Liste'!R_BC_Type="A"))*('Rote Liste'!R_D_Neo="")*('Rote Liste'!R_A_Kat="*")*('Rote Liste'!R_P_Verantw="(!)"))</f>
        <v>0</v>
      </c>
      <c r="AW29" s="334"/>
      <c r="AX29" s="334">
        <f>AR29+AT29+AV29</f>
        <v>0</v>
      </c>
      <c r="AY29" s="330"/>
      <c r="AZ29" s="150">
        <f t="array" ref="AZ29">SUM((('Rote Liste'!R_BC_Type="S")+('Rote Liste'!R_BC_Type="M")+('Rote Liste'!R_BC_Type="O")+('Rote Liste'!R_BC_Type="A"))*('Rote Liste'!R_D_Neo="")*('Rote Liste'!R_A_Kat="*")*('Rote Liste'!R_P_Verantw="?"))</f>
        <v>0</v>
      </c>
      <c r="BA29" s="334"/>
      <c r="BB29" s="150">
        <f>IF(AP$4=AQ$16,BE29,BC29)</f>
        <v>780</v>
      </c>
      <c r="BC29" s="348">
        <f t="array" ref="BC29">SUM((('Rote Liste'!R_BC_Type="S")+('Rote Liste'!R_BC_Type="I")+('Rote Liste'!R_BC_Type="O")+('Rote Liste'!R_BC_Type="A"))*('Rote Liste'!R_D_Neo="")*('Rote Liste'!R_A_Kat="*")*('Rote Liste'!R_P_Verantw=""))</f>
        <v>780</v>
      </c>
      <c r="BD29" s="192">
        <f>IF(AP$4=AQ$16,BC29,BE29)</f>
        <v>0</v>
      </c>
      <c r="BE29" s="349">
        <f t="array" ref="BE29">SUM((('Rote Liste'!R_BC_Type="S")+('Rote Liste'!R_BC_Type="I")+('Rote Liste'!R_BC_Type="O")+('Rote Liste'!R_BC_Type="A"))*('Rote Liste'!R_D_Neo="")*('Rote Liste'!R_A_Kat="*")*('Rote Liste'!R_P_Verantw="nb"))</f>
        <v>0</v>
      </c>
      <c r="BF29" s="304"/>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row>
    <row r="30" spans="1:84" ht="15.75" customHeight="1" x14ac:dyDescent="0.2">
      <c r="A30" s="304"/>
      <c r="B30" s="172" t="s">
        <v>2161</v>
      </c>
      <c r="C30" s="171" t="s">
        <v>2269</v>
      </c>
      <c r="D30" s="194">
        <f t="array" ref="D30">SUM((('Rote Liste'!R_BC_Type="S")+('Rote Liste'!R_BC_Type="M")+('Rote Liste'!R_BC_Type="O")+('Rote Liste'!R_BC_Type="K")+('Rote Liste'!R_BC_Type="T"))*('Rote Liste'!R_D_Neo="")*('Rote Liste'!R_A_Kat="D")*(('Rote Liste'!R_O_End="E")+('Rote Liste'!R_O_End="E?")))</f>
        <v>0</v>
      </c>
      <c r="E30" s="199"/>
      <c r="F30" s="167">
        <f t="array" ref="F30">SUM((('Rote Liste'!R_BC_Type="S")+('Rote Liste'!R_BC_Type="M")+('Rote Liste'!R_BC_Type="O")+('Rote Liste'!R_BC_Type="K")+('Rote Liste'!R_BC_Type="T"))*('Rote Liste'!R_D_Neo="")*('Rote Liste'!R_A_Kat="D")*('Rote Liste'!R_P_Verantw="!!"))</f>
        <v>0</v>
      </c>
      <c r="G30" s="167"/>
      <c r="H30" s="167">
        <f t="array" ref="H30">SUM((('Rote Liste'!R_BC_Type="S")+('Rote Liste'!R_BC_Type="M")+('Rote Liste'!R_BC_Type="O")+('Rote Liste'!R_BC_Type="K")+('Rote Liste'!R_BC_Type="T"))*('Rote Liste'!R_D_Neo="")*('Rote Liste'!R_A_Kat="D")*('Rote Liste'!R_P_Verantw="!"))</f>
        <v>0</v>
      </c>
      <c r="I30" s="327"/>
      <c r="J30" s="167">
        <f t="array" ref="J30">SUM((('Rote Liste'!R_BC_Type="S")+('Rote Liste'!R_BC_Type="M")+('Rote Liste'!R_BC_Type="O")+('Rote Liste'!R_BC_Type="K")+('Rote Liste'!R_BC_Type="T"))*('Rote Liste'!R_D_Neo="")*('Rote Liste'!R_A_Kat="D")*('Rote Liste'!R_P_Verantw="(!)"))</f>
        <v>0</v>
      </c>
      <c r="K30" s="327"/>
      <c r="L30" s="327">
        <f t="shared" si="0"/>
        <v>0</v>
      </c>
      <c r="M30" s="332"/>
      <c r="N30" s="167">
        <f t="array" ref="N30">SUM((('Rote Liste'!R_BC_Type="S")+('Rote Liste'!R_BC_Type="M")+('Rote Liste'!R_BC_Type="O")+('Rote Liste'!R_BC_Type="K")+('Rote Liste'!R_BC_Type="T"))*('Rote Liste'!R_D_Neo="")*('Rote Liste'!R_A_Kat="D")*('Rote Liste'!R_P_Verantw="?"))</f>
        <v>0</v>
      </c>
      <c r="O30" s="327"/>
      <c r="P30" s="167">
        <f>IF(D$4=E$16,S30,Q30)</f>
        <v>0</v>
      </c>
      <c r="Q30" s="350">
        <f t="array" ref="Q30">SUM((('Rote Liste'!R_BC_Type="S")+('Rote Liste'!R_BC_Type="M")+('Rote Liste'!R_BC_Type="O")+('Rote Liste'!R_BC_Type="K")+('Rote Liste'!R_BC_Type="T"))*('Rote Liste'!R_D_Neo="")*('Rote Liste'!R_A_Kat="D")*('Rote Liste'!R_P_Verantw=""))</f>
        <v>17</v>
      </c>
      <c r="R30" s="191">
        <f>IF(D$4=E$16,Q30,S30)</f>
        <v>17</v>
      </c>
      <c r="S30" s="351">
        <f t="array" ref="S30">SUM((('Rote Liste'!R_BC_Type="S")+('Rote Liste'!R_BC_Type="M")+('Rote Liste'!R_BC_Type="O")+('Rote Liste'!R_BC_Type="K")+('Rote Liste'!R_BC_Type="T"))*('Rote Liste'!R_D_Neo="")*('Rote Liste'!R_A_Kat="D")*('Rote Liste'!R_P_Verantw="nb"))</f>
        <v>0</v>
      </c>
      <c r="T30" s="304"/>
      <c r="U30" s="172" t="s">
        <v>2161</v>
      </c>
      <c r="V30" s="171" t="s">
        <v>2269</v>
      </c>
      <c r="W30" s="194">
        <f t="array" ref="W30">SUM((('Rote Liste'!R_BC_Type="S")+('Rote Liste'!R_BC_Type="I")+('Rote Liste'!R_BC_Type="O")+('Rote Liste'!R_BC_Type="K")+('Rote Liste'!R_BC_Type="F"))*('Rote Liste'!R_D_Neo="")*('Rote Liste'!R_A_Kat="D")*(('Rote Liste'!R_O_End="E")+('Rote Liste'!R_O_End="E?")))</f>
        <v>0</v>
      </c>
      <c r="X30" s="199"/>
      <c r="Y30" s="167">
        <f t="array" ref="Y30">SUM((('Rote Liste'!R_BC_Type="S")+('Rote Liste'!R_BC_Type="I")+('Rote Liste'!R_BC_Type="O")+('Rote Liste'!R_BC_Type="K")+('Rote Liste'!R_BC_Type="F"))*('Rote Liste'!R_D_Neo="")*('Rote Liste'!R_A_Kat="D")*('Rote Liste'!R_P_Verantw="!!"))</f>
        <v>0</v>
      </c>
      <c r="Z30" s="167"/>
      <c r="AA30" s="167">
        <f t="array" ref="AA30">SUM((('Rote Liste'!R_BC_Type="S")+('Rote Liste'!R_BC_Type="I")+('Rote Liste'!R_BC_Type="O")+('Rote Liste'!R_BC_Type="K")+('Rote Liste'!R_BC_Type="F"))*('Rote Liste'!R_D_Neo="")*('Rote Liste'!R_A_Kat="D")*('Rote Liste'!R_P_Verantw="!"))</f>
        <v>0</v>
      </c>
      <c r="AB30" s="327"/>
      <c r="AC30" s="167">
        <f t="array" ref="AC30">SUM((('Rote Liste'!R_BC_Type="S")+('Rote Liste'!R_BC_Type="I")+('Rote Liste'!R_BC_Type="O")+('Rote Liste'!R_BC_Type="K")+('Rote Liste'!R_BC_Type="F"))*('Rote Liste'!R_D_Neo="")*('Rote Liste'!R_A_Kat="D")*('Rote Liste'!R_P_Verantw="(!)"))</f>
        <v>0</v>
      </c>
      <c r="AD30" s="327"/>
      <c r="AE30" s="327">
        <f>Y30+AA30+AC30</f>
        <v>0</v>
      </c>
      <c r="AF30" s="332"/>
      <c r="AG30" s="167">
        <f t="array" ref="AG30">SUM((('Rote Liste'!R_BC_Type="S")+('Rote Liste'!R_BC_Type="I")+('Rote Liste'!R_BC_Type="O")+('Rote Liste'!R_BC_Type="K")+('Rote Liste'!R_BC_Type="F"))*('Rote Liste'!R_D_Neo="")*('Rote Liste'!R_A_Kat="D")*('Rote Liste'!R_P_Verantw="?"))</f>
        <v>0</v>
      </c>
      <c r="AH30" s="327"/>
      <c r="AI30" s="167">
        <f>IF(W$4=X$16,AL30,AJ30)</f>
        <v>0</v>
      </c>
      <c r="AJ30" s="350">
        <f t="array" ref="AJ30">SUM((('Rote Liste'!R_BC_Type="S")+('Rote Liste'!R_BC_Type="I")+('Rote Liste'!R_BC_Type="O")+('Rote Liste'!R_BC_Type="K")+('Rote Liste'!R_BC_Type="F"))*('Rote Liste'!R_D_Neo="")*('Rote Liste'!R_A_Kat="D")*('Rote Liste'!R_P_Verantw=""))</f>
        <v>23</v>
      </c>
      <c r="AK30" s="191">
        <f>IF(W$4=X$16,AJ30,AL30)</f>
        <v>23</v>
      </c>
      <c r="AL30" s="351">
        <f t="array" ref="AL30">SUM((('Rote Liste'!R_BC_Type="S")+('Rote Liste'!R_BC_Type="I")+('Rote Liste'!R_BC_Type="O")+('Rote Liste'!R_BC_Type="K")+('Rote Liste'!R_BC_Type="F"))*('Rote Liste'!R_D_Neo="")*('Rote Liste'!R_A_Kat="D")*('Rote Liste'!R_P_Verantw="nb"))</f>
        <v>0</v>
      </c>
      <c r="AM30" s="304"/>
      <c r="AN30" s="172" t="s">
        <v>2161</v>
      </c>
      <c r="AO30" s="171" t="s">
        <v>2269</v>
      </c>
      <c r="AP30" s="194">
        <f t="array" ref="AP30">SUM((('Rote Liste'!R_BC_Type="S")+('Rote Liste'!R_BC_Type="M")+('Rote Liste'!R_BC_Type="O")+('Rote Liste'!R_BC_Type="A"))*('Rote Liste'!R_D_Neo="")*('Rote Liste'!R_A_Kat="D")*(('Rote Liste'!R_O_End="E")+('Rote Liste'!R_O_End="E?")))</f>
        <v>0</v>
      </c>
      <c r="AQ30" s="199"/>
      <c r="AR30" s="167">
        <f t="array" ref="AR30">SUM((('Rote Liste'!R_BC_Type="S")+('Rote Liste'!R_BC_Type="M")+('Rote Liste'!R_BC_Type="O")+('Rote Liste'!R_BC_Type="A"))*('Rote Liste'!R_D_Neo="")*('Rote Liste'!R_A_Kat="D")*('Rote Liste'!R_P_Verantw="!!"))</f>
        <v>0</v>
      </c>
      <c r="AS30" s="167"/>
      <c r="AT30" s="167">
        <f t="array" ref="AT30">SUM((('Rote Liste'!R_BC_Type="S")+('Rote Liste'!R_BC_Type="M")+('Rote Liste'!R_BC_Type="O")+('Rote Liste'!R_BC_Type="A"))*('Rote Liste'!R_D_Neo="")*('Rote Liste'!R_A_Kat="D")*('Rote Liste'!R_P_Verantw="!"))</f>
        <v>0</v>
      </c>
      <c r="AU30" s="327"/>
      <c r="AV30" s="167">
        <f t="array" ref="AV30">SUM((('Rote Liste'!R_BC_Type="S")+('Rote Liste'!R_BC_Type="M")+('Rote Liste'!R_BC_Type="O")+('Rote Liste'!R_BC_Type="A"))*('Rote Liste'!R_D_Neo="")*('Rote Liste'!R_A_Kat="D")*('Rote Liste'!R_P_Verantw="(!)"))</f>
        <v>0</v>
      </c>
      <c r="AW30" s="327"/>
      <c r="AX30" s="327">
        <f>AR30+AT30+AV30</f>
        <v>0</v>
      </c>
      <c r="AY30" s="332"/>
      <c r="AZ30" s="167">
        <f t="array" ref="AZ30">SUM((('Rote Liste'!R_BC_Type="S")+('Rote Liste'!R_BC_Type="M")+('Rote Liste'!R_BC_Type="O")+('Rote Liste'!R_BC_Type="A"))*('Rote Liste'!R_D_Neo="")*('Rote Liste'!R_A_Kat="D")*('Rote Liste'!R_P_Verantw="?"))</f>
        <v>0</v>
      </c>
      <c r="BA30" s="327"/>
      <c r="BB30" s="167">
        <f>IF(AP$4=AQ$16,BE30,BC30)</f>
        <v>23</v>
      </c>
      <c r="BC30" s="350">
        <f t="array" ref="BC30">SUM((('Rote Liste'!R_BC_Type="S")+('Rote Liste'!R_BC_Type="I")+('Rote Liste'!R_BC_Type="O")+('Rote Liste'!R_BC_Type="A"))*('Rote Liste'!R_D_Neo="")*('Rote Liste'!R_A_Kat="D")*('Rote Liste'!R_P_Verantw=""))</f>
        <v>23</v>
      </c>
      <c r="BD30" s="191">
        <f>IF(AP$4=AQ$16,BC30,BE30)</f>
        <v>0</v>
      </c>
      <c r="BE30" s="351">
        <f t="array" ref="BE30">SUM((('Rote Liste'!R_BC_Type="S")+('Rote Liste'!R_BC_Type="I")+('Rote Liste'!R_BC_Type="O")+('Rote Liste'!R_BC_Type="A"))*('Rote Liste'!R_D_Neo="")*('Rote Liste'!R_A_Kat="D")*('Rote Liste'!R_P_Verantw="nb"))</f>
        <v>0</v>
      </c>
      <c r="BF30" s="304"/>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row>
    <row r="31" spans="1:84" ht="15.75" customHeight="1" x14ac:dyDescent="0.2">
      <c r="A31" s="352"/>
      <c r="B31" s="718" t="s">
        <v>2048</v>
      </c>
      <c r="C31" s="719"/>
      <c r="D31" s="203">
        <f>SUM(D28:D30)+D26+SUM(D19:D23)</f>
        <v>0</v>
      </c>
      <c r="E31" s="353"/>
      <c r="F31" s="163">
        <f>SUM(F28:F30)+F26+SUM(F19:F23)</f>
        <v>0</v>
      </c>
      <c r="G31" s="163"/>
      <c r="H31" s="163">
        <f>SUM(H28:H30)+H26+SUM(H19:H23)</f>
        <v>0</v>
      </c>
      <c r="I31" s="354"/>
      <c r="J31" s="163">
        <f>SUM(J28:J30)+J26+SUM(J19:J23)</f>
        <v>0</v>
      </c>
      <c r="K31" s="354"/>
      <c r="L31" s="216">
        <f t="shared" si="0"/>
        <v>0</v>
      </c>
      <c r="M31" s="355"/>
      <c r="N31" s="163">
        <f>SUM(N28:N30)+N26+SUM(N19:N23)</f>
        <v>0</v>
      </c>
      <c r="O31" s="354"/>
      <c r="P31" s="163">
        <f>SUM(P28:P30)+P26+SUM(P19:P23)</f>
        <v>0</v>
      </c>
      <c r="Q31" s="354"/>
      <c r="R31" s="203">
        <f>SUM(R28:R30)+R26+SUM(R19:R23)</f>
        <v>1299</v>
      </c>
      <c r="S31" s="356"/>
      <c r="T31" s="304"/>
      <c r="U31" s="718" t="s">
        <v>2048</v>
      </c>
      <c r="V31" s="719"/>
      <c r="W31" s="203">
        <f>SUM(W28:W30)+W26+SUM(W19:W23)</f>
        <v>0</v>
      </c>
      <c r="X31" s="353"/>
      <c r="Y31" s="163">
        <f>SUM(Y28:Y30)+Y26+SUM(Y19:Y23)</f>
        <v>0</v>
      </c>
      <c r="Z31" s="163"/>
      <c r="AA31" s="163">
        <f>SUM(AA28:AA30)+AA26+SUM(AA19:AA23)</f>
        <v>0</v>
      </c>
      <c r="AB31" s="354"/>
      <c r="AC31" s="163">
        <f>SUM(AC28:AC30)+AC26+SUM(AC19:AC23)</f>
        <v>0</v>
      </c>
      <c r="AD31" s="354"/>
      <c r="AE31" s="216">
        <f>Y31+AA31+AC31</f>
        <v>0</v>
      </c>
      <c r="AF31" s="355"/>
      <c r="AG31" s="163">
        <f>SUM(AG28:AG30)+AG26+SUM(AG19:AG23)</f>
        <v>0</v>
      </c>
      <c r="AH31" s="354"/>
      <c r="AI31" s="163">
        <f>SUM(AI28:AI30)+AI26+SUM(AI19:AI23)</f>
        <v>0</v>
      </c>
      <c r="AJ31" s="354"/>
      <c r="AK31" s="203">
        <f>SUM(AK28:AK30)+AK26+SUM(AK19:AK23)</f>
        <v>1390</v>
      </c>
      <c r="AL31" s="356"/>
      <c r="AM31" s="304"/>
      <c r="AN31" s="718" t="s">
        <v>2048</v>
      </c>
      <c r="AO31" s="719"/>
      <c r="AP31" s="203">
        <f>SUM(AP28:AP30)+AP26+SUM(AP19:AP23)</f>
        <v>0</v>
      </c>
      <c r="AQ31" s="353"/>
      <c r="AR31" s="163">
        <f>SUM(AR28:AR30)+AR26+SUM(AR19:AR23)</f>
        <v>0</v>
      </c>
      <c r="AS31" s="163"/>
      <c r="AT31" s="163">
        <f>SUM(AT28:AT30)+AT26+SUM(AT19:AT23)</f>
        <v>0</v>
      </c>
      <c r="AU31" s="354"/>
      <c r="AV31" s="163">
        <f>SUM(AV28:AV30)+AV26+SUM(AV19:AV23)</f>
        <v>0</v>
      </c>
      <c r="AW31" s="354"/>
      <c r="AX31" s="216">
        <f>AR31+AT31+AV31</f>
        <v>0</v>
      </c>
      <c r="AY31" s="355"/>
      <c r="AZ31" s="163">
        <f>SUM(AZ28:AZ30)+AZ26+SUM(AZ19:AZ23)</f>
        <v>0</v>
      </c>
      <c r="BA31" s="354"/>
      <c r="BB31" s="163">
        <f>SUM(BB28:BB30)+BB26+SUM(BB19:BB23)</f>
        <v>1390</v>
      </c>
      <c r="BC31" s="354"/>
      <c r="BD31" s="203">
        <f>SUM(BD28:BD30)+BD26+SUM(BD19:BD23)</f>
        <v>0</v>
      </c>
      <c r="BE31" s="356"/>
      <c r="BF31" s="304"/>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row>
    <row r="32" spans="1:84" s="223" customFormat="1" ht="15.75" customHeight="1" x14ac:dyDescent="0.2">
      <c r="A32" s="357"/>
      <c r="B32" s="179" t="s">
        <v>1972</v>
      </c>
      <c r="C32" s="178" t="s">
        <v>2043</v>
      </c>
      <c r="D32" s="225">
        <f t="array" ref="D32">SUM((('Rote Liste'!R_BC_Type="S")+('Rote Liste'!R_BC_Type="M")+('Rote Liste'!R_BC_Type="O")+('Rote Liste'!R_BC_Type="K")+('Rote Liste'!R_BC_Type="T"))*('Rote Liste'!R_D_Neo="")*(('Rote Liste'!R_A_Kat="♦")+('Rote Liste'!R_A_Kat=""))*(('Rote Liste'!R_O_End="E")+('Rote Liste'!R_O_End="E?")))</f>
        <v>0</v>
      </c>
      <c r="E32" s="358"/>
      <c r="F32" s="224">
        <f t="array" ref="F32">SUM((('Rote Liste'!R_BC_Type="S")+('Rote Liste'!R_BC_Type="M")+('Rote Liste'!R_BC_Type="O")+('Rote Liste'!R_BC_Type="K")+('Rote Liste'!R_BC_Type="T"))*('Rote Liste'!R_D_Neo="")*(('Rote Liste'!R_A_Kat="♦")+('Rote Liste'!R_A_Kat=""))*('Rote Liste'!R_P_Verantw="!!"))</f>
        <v>0</v>
      </c>
      <c r="G32" s="224"/>
      <c r="H32" s="224">
        <f t="array" ref="H32">SUM((('Rote Liste'!R_BC_Type="S")+('Rote Liste'!R_BC_Type="M")+('Rote Liste'!R_BC_Type="O")+('Rote Liste'!R_BC_Type="K")+('Rote Liste'!R_BC_Type="T"))*('Rote Liste'!R_D_Neo="")*(('Rote Liste'!R_A_Kat="♦")+('Rote Liste'!R_A_Kat=""))*('Rote Liste'!R_P_Verantw="!"))</f>
        <v>0</v>
      </c>
      <c r="I32" s="359"/>
      <c r="J32" s="224">
        <f t="array" ref="J32">SUM((('Rote Liste'!R_BC_Type="S")+('Rote Liste'!R_BC_Type="M")+('Rote Liste'!R_BC_Type="O")+('Rote Liste'!R_BC_Type="K")+('Rote Liste'!R_BC_Type="T"))*('Rote Liste'!R_D_Neo="")*(('Rote Liste'!R_A_Kat="♦")+('Rote Liste'!R_A_Kat=""))*('Rote Liste'!R_P_Verantw="(!)"))</f>
        <v>0</v>
      </c>
      <c r="K32" s="359"/>
      <c r="L32" s="224">
        <f t="shared" si="0"/>
        <v>0</v>
      </c>
      <c r="M32" s="359"/>
      <c r="N32" s="225">
        <f t="array" ref="N32">SUM((('Rote Liste'!R_BC_Type="S")+('Rote Liste'!R_BC_Type="M")+('Rote Liste'!R_BC_Type="O")+('Rote Liste'!R_BC_Type="K")+('Rote Liste'!R_BC_Type="T"))*('Rote Liste'!R_D_Neo="")*(('Rote Liste'!R_A_Kat="♦")+('Rote Liste'!R_A_Kat=""))*('Rote Liste'!R_P_Verantw="?"))</f>
        <v>0</v>
      </c>
      <c r="O32" s="359"/>
      <c r="P32" s="224">
        <f t="array" ref="P32">SUM((('Rote Liste'!R_BC_Type="S")+('Rote Liste'!R_BC_Type="M")+('Rote Liste'!R_BC_Type="O")+('Rote Liste'!R_BC_Type="K")+('Rote Liste'!R_BC_Type="T"))*('Rote Liste'!R_D_Neo="")*(('Rote Liste'!R_A_Kat="♦")+('Rote Liste'!R_A_Kat=""))*('Rote Liste'!R_P_Verantw=""))</f>
        <v>2</v>
      </c>
      <c r="Q32" s="360"/>
      <c r="R32" s="224">
        <f t="array" ref="R32">SUM((('Rote Liste'!R_BC_Type="S")+('Rote Liste'!R_BC_Type="M")+('Rote Liste'!R_BC_Type="O")+('Rote Liste'!R_BC_Type="K")+('Rote Liste'!R_BC_Type="T"))*('Rote Liste'!R_D_Neo="")*(('Rote Liste'!R_A_Kat="♦")+('Rote Liste'!R_A_Kat=""))*('Rote Liste'!R_P_Verantw="nb"))</f>
        <v>0</v>
      </c>
      <c r="S32" s="360"/>
      <c r="T32" s="357"/>
      <c r="U32" s="179" t="s">
        <v>1972</v>
      </c>
      <c r="V32" s="178" t="s">
        <v>2043</v>
      </c>
      <c r="W32" s="225">
        <f t="array" ref="W32">SUM((('Rote Liste'!R_BC_Type="S")+('Rote Liste'!R_BC_Type="I")+('Rote Liste'!R_BC_Type="O")+('Rote Liste'!R_BC_Type="K")+('Rote Liste'!R_BC_Type="F"))*('Rote Liste'!R_D_Neo="")*(('Rote Liste'!R_A_Kat="♦")+('Rote Liste'!R_A_Kat=""))*(('Rote Liste'!R_O_End="E")+('Rote Liste'!R_O_End="E?")))</f>
        <v>0</v>
      </c>
      <c r="X32" s="358"/>
      <c r="Y32" s="224">
        <f t="array" ref="Y32">SUM((('Rote Liste'!R_BC_Type="S")+('Rote Liste'!R_BC_Type="I")+('Rote Liste'!R_BC_Type="O")+('Rote Liste'!R_BC_Type="K")+('Rote Liste'!R_BC_Type="F"))*('Rote Liste'!R_D_Neo="")*(('Rote Liste'!R_A_Kat="♦")+('Rote Liste'!R_A_Kat=""))*('Rote Liste'!R_P_Verantw="!!"))</f>
        <v>0</v>
      </c>
      <c r="Z32" s="224"/>
      <c r="AA32" s="224">
        <f t="array" ref="AA32">SUM((('Rote Liste'!R_BC_Type="S")+('Rote Liste'!R_BC_Type="I")+('Rote Liste'!R_BC_Type="O")+('Rote Liste'!R_BC_Type="K")+('Rote Liste'!R_BC_Type="F"))*('Rote Liste'!R_D_Neo="")*(('Rote Liste'!R_A_Kat="♦")+('Rote Liste'!R_A_Kat=""))*('Rote Liste'!R_P_Verantw="!"))</f>
        <v>0</v>
      </c>
      <c r="AB32" s="359"/>
      <c r="AC32" s="224">
        <f t="array" ref="AC32">SUM((('Rote Liste'!R_BC_Type="S")+('Rote Liste'!R_BC_Type="I")+('Rote Liste'!R_BC_Type="O")+('Rote Liste'!R_BC_Type="K")+('Rote Liste'!R_BC_Type="F"))*('Rote Liste'!R_D_Neo="")*(('Rote Liste'!R_A_Kat="♦")+('Rote Liste'!R_A_Kat=""))*('Rote Liste'!R_P_Verantw="(!)"))</f>
        <v>0</v>
      </c>
      <c r="AD32" s="359"/>
      <c r="AE32" s="224">
        <f>Y32+AA32+AC32</f>
        <v>0</v>
      </c>
      <c r="AF32" s="359"/>
      <c r="AG32" s="225">
        <f t="array" ref="AG32">SUM((('Rote Liste'!R_BC_Type="S")+('Rote Liste'!R_BC_Type="I")+('Rote Liste'!R_BC_Type="O")+('Rote Liste'!R_BC_Type="K")+('Rote Liste'!R_BC_Type="F"))*('Rote Liste'!R_D_Neo="")*(('Rote Liste'!R_A_Kat="♦")+('Rote Liste'!R_A_Kat=""))*('Rote Liste'!R_P_Verantw="?"))</f>
        <v>0</v>
      </c>
      <c r="AH32" s="359"/>
      <c r="AI32" s="224">
        <f t="array" ref="AI32">SUM((('Rote Liste'!R_BC_Type="S")+('Rote Liste'!R_BC_Type="I")+('Rote Liste'!R_BC_Type="O")+('Rote Liste'!R_BC_Type="K")+('Rote Liste'!R_BC_Type="F"))*('Rote Liste'!R_D_Neo="")*(('Rote Liste'!R_A_Kat="♦")+('Rote Liste'!R_A_Kat=""))*('Rote Liste'!R_P_Verantw=""))</f>
        <v>3</v>
      </c>
      <c r="AJ32" s="360"/>
      <c r="AK32" s="224">
        <f t="array" ref="AK32">SUM((('Rote Liste'!R_BC_Type="S")+('Rote Liste'!R_BC_Type="I")+('Rote Liste'!R_BC_Type="O")+('Rote Liste'!R_BC_Type="K")+('Rote Liste'!R_BC_Type="F"))*('Rote Liste'!R_D_Neo="")*(('Rote Liste'!R_A_Kat="♦")+('Rote Liste'!R_A_Kat=""))*('Rote Liste'!R_P_Verantw="nb"))</f>
        <v>0</v>
      </c>
      <c r="AL32" s="360"/>
      <c r="AM32" s="357"/>
      <c r="AN32" s="179" t="s">
        <v>1972</v>
      </c>
      <c r="AO32" s="178" t="s">
        <v>2043</v>
      </c>
      <c r="AP32" s="225">
        <f t="array" ref="AP32">SUM((('Rote Liste'!R_BC_Type="S")+('Rote Liste'!R_BC_Type="M")+('Rote Liste'!R_BC_Type="O")+('Rote Liste'!R_BC_Type="A"))*('Rote Liste'!R_D_Neo="")*(('Rote Liste'!R_A_Kat="♦")+('Rote Liste'!R_A_Kat=""))*(('Rote Liste'!R_O_End="E")+('Rote Liste'!R_O_End="E?")))</f>
        <v>0</v>
      </c>
      <c r="AQ32" s="358"/>
      <c r="AR32" s="224">
        <f t="array" ref="AR32">SUM((('Rote Liste'!R_BC_Type="S")+('Rote Liste'!R_BC_Type="M")+('Rote Liste'!R_BC_Type="O")+('Rote Liste'!R_BC_Type="A"))*('Rote Liste'!R_D_Neo="")*(('Rote Liste'!R_A_Kat="♦")+('Rote Liste'!R_A_Kat=""))*('Rote Liste'!R_P_Verantw="!!"))</f>
        <v>0</v>
      </c>
      <c r="AS32" s="224"/>
      <c r="AT32" s="224">
        <f t="array" ref="AT32">SUM((('Rote Liste'!R_BC_Type="S")+('Rote Liste'!R_BC_Type="M")+('Rote Liste'!R_BC_Type="O")+('Rote Liste'!R_BC_Type="A"))*('Rote Liste'!R_D_Neo="")*(('Rote Liste'!R_A_Kat="♦")+('Rote Liste'!R_A_Kat=""))*('Rote Liste'!R_P_Verantw="!"))</f>
        <v>0</v>
      </c>
      <c r="AU32" s="359"/>
      <c r="AV32" s="224">
        <f t="array" ref="AV32">SUM((('Rote Liste'!R_BC_Type="S")+('Rote Liste'!R_BC_Type="M")+('Rote Liste'!R_BC_Type="O")+('Rote Liste'!R_BC_Type="A"))*('Rote Liste'!R_D_Neo="")*(('Rote Liste'!R_A_Kat="♦")+('Rote Liste'!R_A_Kat=""))*('Rote Liste'!R_P_Verantw="(!)"))</f>
        <v>0</v>
      </c>
      <c r="AW32" s="359"/>
      <c r="AX32" s="224">
        <f>AR32+AT32+AV32</f>
        <v>0</v>
      </c>
      <c r="AY32" s="359"/>
      <c r="AZ32" s="225">
        <f t="array" ref="AZ32">SUM((('Rote Liste'!R_BC_Type="S")+('Rote Liste'!R_BC_Type="M")+('Rote Liste'!R_BC_Type="O")+('Rote Liste'!R_BC_Type="A"))*('Rote Liste'!R_D_Neo="")*(('Rote Liste'!R_A_Kat="♦")+('Rote Liste'!R_A_Kat=""))*('Rote Liste'!R_P_Verantw="?"))</f>
        <v>0</v>
      </c>
      <c r="BA32" s="359"/>
      <c r="BB32" s="224">
        <f t="array" ref="BB32">SUM((('Rote Liste'!R_BC_Type="S")+('Rote Liste'!R_BC_Type="I")+('Rote Liste'!R_BC_Type="O")+('Rote Liste'!R_BC_Type="A"))*('Rote Liste'!R_D_Neo="")*(('Rote Liste'!R_A_Kat="♦")+('Rote Liste'!R_A_Kat=""))*('Rote Liste'!R_P_Verantw=""))</f>
        <v>3</v>
      </c>
      <c r="BC32" s="360"/>
      <c r="BD32" s="224">
        <f t="array" ref="BD32">SUM((('Rote Liste'!R_BC_Type="S")+('Rote Liste'!R_BC_Type="I")+('Rote Liste'!R_BC_Type="O")+('Rote Liste'!R_BC_Type="A"))*('Rote Liste'!R_D_Neo="")*(('Rote Liste'!R_A_Kat="♦")+('Rote Liste'!R_A_Kat=""))*('Rote Liste'!R_P_Verantw="nb"))</f>
        <v>0</v>
      </c>
      <c r="BE32" s="360"/>
      <c r="BF32" s="357"/>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row>
    <row r="33" spans="1:84" ht="11.25" customHeight="1" x14ac:dyDescent="0.2">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row>
    <row r="34" spans="1:84" ht="24" customHeight="1" x14ac:dyDescent="0.2">
      <c r="A34" s="304"/>
      <c r="B34" s="713" t="s">
        <v>2046</v>
      </c>
      <c r="C34" s="712"/>
      <c r="D34" s="713" t="s">
        <v>2064</v>
      </c>
      <c r="E34" s="712"/>
      <c r="F34" s="720" t="s">
        <v>2172</v>
      </c>
      <c r="G34" s="720"/>
      <c r="H34" s="308" t="s">
        <v>2173</v>
      </c>
      <c r="I34" s="308"/>
      <c r="J34" s="308" t="s">
        <v>2174</v>
      </c>
      <c r="K34" s="308"/>
      <c r="L34" s="709" t="s">
        <v>2048</v>
      </c>
      <c r="M34" s="712"/>
      <c r="N34" s="308" t="s">
        <v>2142</v>
      </c>
      <c r="O34" s="361"/>
      <c r="P34" s="308" t="s">
        <v>2062</v>
      </c>
      <c r="Q34" s="362"/>
      <c r="R34" s="304"/>
      <c r="S34" s="304"/>
      <c r="T34" s="304"/>
      <c r="U34" s="713" t="s">
        <v>2046</v>
      </c>
      <c r="V34" s="712"/>
      <c r="W34" s="713" t="s">
        <v>2064</v>
      </c>
      <c r="X34" s="712"/>
      <c r="Y34" s="720" t="s">
        <v>2172</v>
      </c>
      <c r="Z34" s="720"/>
      <c r="AA34" s="308" t="s">
        <v>2173</v>
      </c>
      <c r="AB34" s="308"/>
      <c r="AC34" s="308" t="s">
        <v>2174</v>
      </c>
      <c r="AD34" s="308"/>
      <c r="AE34" s="709" t="s">
        <v>2048</v>
      </c>
      <c r="AF34" s="712"/>
      <c r="AG34" s="308" t="s">
        <v>2142</v>
      </c>
      <c r="AH34" s="361"/>
      <c r="AI34" s="308" t="s">
        <v>2062</v>
      </c>
      <c r="AJ34" s="362"/>
      <c r="AK34" s="304"/>
      <c r="AL34" s="304"/>
      <c r="AM34" s="304"/>
      <c r="AN34" s="713" t="s">
        <v>2046</v>
      </c>
      <c r="AO34" s="712"/>
      <c r="AP34" s="713" t="s">
        <v>2064</v>
      </c>
      <c r="AQ34" s="712"/>
      <c r="AR34" s="720" t="s">
        <v>2172</v>
      </c>
      <c r="AS34" s="720"/>
      <c r="AT34" s="308" t="s">
        <v>2173</v>
      </c>
      <c r="AU34" s="308"/>
      <c r="AV34" s="308" t="s">
        <v>2174</v>
      </c>
      <c r="AW34" s="308"/>
      <c r="AX34" s="709" t="s">
        <v>2048</v>
      </c>
      <c r="AY34" s="712"/>
      <c r="AZ34" s="308" t="s">
        <v>2142</v>
      </c>
      <c r="BA34" s="361"/>
      <c r="BB34" s="308" t="s">
        <v>2062</v>
      </c>
      <c r="BC34" s="362"/>
      <c r="BD34" s="304"/>
      <c r="BE34" s="304"/>
      <c r="BF34" s="304"/>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row>
    <row r="35" spans="1:84" ht="15.75" customHeight="1" x14ac:dyDescent="0.2">
      <c r="A35" s="304"/>
      <c r="B35" s="161">
        <v>0</v>
      </c>
      <c r="C35" s="140" t="s">
        <v>2261</v>
      </c>
      <c r="D35" s="186">
        <f>IF($D$5=0,0,D19/$D$5)</f>
        <v>0</v>
      </c>
      <c r="E35" s="314"/>
      <c r="F35" s="151">
        <f>IF($D$5=0,0,F19/$D$5)</f>
        <v>0</v>
      </c>
      <c r="G35" s="151"/>
      <c r="H35" s="151">
        <f>IF($D$5=0,0,H19/$D$5)</f>
        <v>0</v>
      </c>
      <c r="I35" s="151"/>
      <c r="J35" s="151">
        <f>IF($D$5=0,0,J19/$D$5)</f>
        <v>0</v>
      </c>
      <c r="K35" s="151"/>
      <c r="L35" s="151">
        <f>F35+H35+J35</f>
        <v>0</v>
      </c>
      <c r="M35" s="363"/>
      <c r="N35" s="151">
        <f>IF($D$5=0,0,N19/$D$5)</f>
        <v>0</v>
      </c>
      <c r="O35" s="151"/>
      <c r="P35" s="151">
        <f>IF($D$5=0,0,P19/$D$5)</f>
        <v>0</v>
      </c>
      <c r="Q35" s="363"/>
      <c r="R35" s="304"/>
      <c r="S35" s="304"/>
      <c r="T35" s="304"/>
      <c r="U35" s="161">
        <v>0</v>
      </c>
      <c r="V35" s="140" t="s">
        <v>2261</v>
      </c>
      <c r="W35" s="186">
        <f>IF($W$5=0,0,W19/$W$5)</f>
        <v>0</v>
      </c>
      <c r="X35" s="314"/>
      <c r="Y35" s="186">
        <f>IF($W$5=0,0,Y19/$W$5)</f>
        <v>0</v>
      </c>
      <c r="Z35" s="364"/>
      <c r="AA35" s="211">
        <f>IF($W$5=0,0,AA19/$W$5)</f>
        <v>0</v>
      </c>
      <c r="AB35" s="364"/>
      <c r="AC35" s="211">
        <f>IF($W$5=0,0,AC19/$W$5)</f>
        <v>0</v>
      </c>
      <c r="AD35" s="364"/>
      <c r="AE35" s="151">
        <f>Y35+AA35+AC35</f>
        <v>0</v>
      </c>
      <c r="AF35" s="363"/>
      <c r="AG35" s="211">
        <f>IF($W$5=0,0,AG19/$W$5)</f>
        <v>0</v>
      </c>
      <c r="AH35" s="364"/>
      <c r="AI35" s="211">
        <f>IF($W$5=0,0,AI19/$W$5)</f>
        <v>0</v>
      </c>
      <c r="AJ35" s="314"/>
      <c r="AK35" s="304"/>
      <c r="AL35" s="304"/>
      <c r="AM35" s="304"/>
      <c r="AN35" s="161">
        <v>0</v>
      </c>
      <c r="AO35" s="140" t="s">
        <v>2261</v>
      </c>
      <c r="AP35" s="186">
        <f>IF($AP$5=0,0,AP19/$AP$5)</f>
        <v>0</v>
      </c>
      <c r="AQ35" s="314"/>
      <c r="AR35" s="186">
        <f>IF($AP$5=0,0,AR19/$AP$5)</f>
        <v>0</v>
      </c>
      <c r="AS35" s="364"/>
      <c r="AT35" s="211">
        <f>IF($AP$5=0,0,AT19/$AP$5)</f>
        <v>0</v>
      </c>
      <c r="AU35" s="364"/>
      <c r="AV35" s="211">
        <f>IF($AP$5=0,0,AV19/$AP$5)</f>
        <v>0</v>
      </c>
      <c r="AW35" s="364"/>
      <c r="AX35" s="151">
        <f>AR35+AT35+AV35</f>
        <v>0</v>
      </c>
      <c r="AY35" s="363"/>
      <c r="AZ35" s="186">
        <f>IF($AP$5=0,0,AZ19/$AP$5)</f>
        <v>0</v>
      </c>
      <c r="BA35" s="364"/>
      <c r="BB35" s="211">
        <f>IF($AP$5=0,0,BB19/$AP$5)</f>
        <v>8.4709260588657576E-2</v>
      </c>
      <c r="BC35" s="314"/>
      <c r="BD35" s="304"/>
      <c r="BE35" s="304"/>
      <c r="BF35" s="304"/>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row>
    <row r="36" spans="1:84" ht="15.75" customHeight="1" x14ac:dyDescent="0.2">
      <c r="A36" s="304"/>
      <c r="B36" s="170">
        <v>1</v>
      </c>
      <c r="C36" s="171" t="s">
        <v>2262</v>
      </c>
      <c r="D36" s="187">
        <f>IF($D$5=0,0,D20/$D$5)</f>
        <v>0</v>
      </c>
      <c r="E36" s="316"/>
      <c r="F36" s="176">
        <f>IF($D$5=0,0,F20/$D$5)</f>
        <v>0</v>
      </c>
      <c r="G36" s="176"/>
      <c r="H36" s="176">
        <f>IF($D$5=0,0,H20/$D$5)</f>
        <v>0</v>
      </c>
      <c r="I36" s="176"/>
      <c r="J36" s="176">
        <f>IF($D$5=0,0,J20/$D$5)</f>
        <v>0</v>
      </c>
      <c r="K36" s="176"/>
      <c r="L36" s="176">
        <f t="shared" ref="L36:L46" si="1">F36+H36+J36</f>
        <v>0</v>
      </c>
      <c r="M36" s="365"/>
      <c r="N36" s="176">
        <f>IF($D$5=0,0,N20/$D$5)</f>
        <v>0</v>
      </c>
      <c r="O36" s="176"/>
      <c r="P36" s="176">
        <f>IF($D$5=0,0,P20/$D$5)</f>
        <v>0</v>
      </c>
      <c r="Q36" s="365"/>
      <c r="R36" s="304"/>
      <c r="S36" s="304"/>
      <c r="T36" s="304"/>
      <c r="U36" s="170">
        <v>1</v>
      </c>
      <c r="V36" s="171" t="s">
        <v>2262</v>
      </c>
      <c r="W36" s="187">
        <f>IF($W$5=0,0,W20/$W$5)</f>
        <v>0</v>
      </c>
      <c r="X36" s="316"/>
      <c r="Y36" s="187">
        <f>IF($W$5=0,0,Y20/$W$5)</f>
        <v>0</v>
      </c>
      <c r="Z36" s="305"/>
      <c r="AA36" s="176">
        <f>IF($W$5=0,0,AA20/$W$5)</f>
        <v>0</v>
      </c>
      <c r="AB36" s="305"/>
      <c r="AC36" s="176">
        <f>IF($W$5=0,0,AC20/$W$5)</f>
        <v>0</v>
      </c>
      <c r="AD36" s="305"/>
      <c r="AE36" s="176">
        <f>Y36+AA36+AC36</f>
        <v>0</v>
      </c>
      <c r="AF36" s="365"/>
      <c r="AG36" s="176">
        <f>IF($W$5=0,0,AG20/$W$5)</f>
        <v>0</v>
      </c>
      <c r="AH36" s="305"/>
      <c r="AI36" s="176">
        <f>IF($W$5=0,0,AI20/$W$5)</f>
        <v>0</v>
      </c>
      <c r="AJ36" s="316"/>
      <c r="AK36" s="304"/>
      <c r="AL36" s="304"/>
      <c r="AM36" s="304"/>
      <c r="AN36" s="170">
        <v>1</v>
      </c>
      <c r="AO36" s="171" t="s">
        <v>2262</v>
      </c>
      <c r="AP36" s="187">
        <f>IF($AP$5=0,0,AP20/$AP$5)</f>
        <v>0</v>
      </c>
      <c r="AQ36" s="316"/>
      <c r="AR36" s="187">
        <f>IF($AP$5=0,0,AR20/$AP$5)</f>
        <v>0</v>
      </c>
      <c r="AS36" s="305"/>
      <c r="AT36" s="176">
        <f>IF($AP$5=0,0,AT20/$AP$5)</f>
        <v>0</v>
      </c>
      <c r="AU36" s="305"/>
      <c r="AV36" s="176">
        <f>IF($AP$5=0,0,AV20/$AP$5)</f>
        <v>0</v>
      </c>
      <c r="AW36" s="305"/>
      <c r="AX36" s="176">
        <f>AR36+AT36+AV36</f>
        <v>0</v>
      </c>
      <c r="AY36" s="365"/>
      <c r="AZ36" s="187">
        <f>IF($AP$5=0,0,AZ20/$AP$5)</f>
        <v>0</v>
      </c>
      <c r="BA36" s="305"/>
      <c r="BB36" s="176">
        <f>IF($AP$5=0,0,BB20/$AP$5)</f>
        <v>4.9533381191672651E-2</v>
      </c>
      <c r="BC36" s="316"/>
      <c r="BD36" s="304"/>
      <c r="BE36" s="304"/>
      <c r="BF36" s="304"/>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row>
    <row r="37" spans="1:84" ht="15.75" customHeight="1" x14ac:dyDescent="0.2">
      <c r="A37" s="304"/>
      <c r="B37" s="161">
        <v>2</v>
      </c>
      <c r="C37" s="140" t="s">
        <v>2263</v>
      </c>
      <c r="D37" s="188">
        <f>IF($D$5=0,0,D21/$D$5)</f>
        <v>0</v>
      </c>
      <c r="E37" s="335"/>
      <c r="F37" s="151">
        <f>IF($D$5=0,0,F21/$D$5)</f>
        <v>0</v>
      </c>
      <c r="G37" s="151"/>
      <c r="H37" s="151">
        <f>IF($D$5=0,0,H21/$D$5)</f>
        <v>0</v>
      </c>
      <c r="I37" s="151"/>
      <c r="J37" s="151">
        <f>IF($D$5=0,0,J21/$D$5)</f>
        <v>0</v>
      </c>
      <c r="K37" s="151"/>
      <c r="L37" s="151">
        <f t="shared" si="1"/>
        <v>0</v>
      </c>
      <c r="M37" s="363"/>
      <c r="N37" s="151">
        <f>IF($D$5=0,0,N21/$D$5)</f>
        <v>0</v>
      </c>
      <c r="O37" s="151"/>
      <c r="P37" s="151">
        <f>IF($D$5=0,0,P21/$D$5)</f>
        <v>0</v>
      </c>
      <c r="Q37" s="363"/>
      <c r="R37" s="304"/>
      <c r="S37" s="304"/>
      <c r="T37" s="304"/>
      <c r="U37" s="161">
        <v>2</v>
      </c>
      <c r="V37" s="140" t="s">
        <v>2263</v>
      </c>
      <c r="W37" s="188">
        <f>IF($W$5=0,0,W21/$W$5)</f>
        <v>0</v>
      </c>
      <c r="X37" s="335"/>
      <c r="Y37" s="188">
        <f>IF($W$5=0,0,Y21/$W$5)</f>
        <v>0</v>
      </c>
      <c r="Z37" s="366"/>
      <c r="AA37" s="151">
        <f>IF($W$5=0,0,AA21/$W$5)</f>
        <v>0</v>
      </c>
      <c r="AB37" s="366"/>
      <c r="AC37" s="151">
        <f>IF($W$5=0,0,AC21/$W$5)</f>
        <v>0</v>
      </c>
      <c r="AD37" s="366"/>
      <c r="AE37" s="151">
        <f>Y37+AA37+AC37</f>
        <v>0</v>
      </c>
      <c r="AF37" s="363"/>
      <c r="AG37" s="151">
        <f>IF($W$5=0,0,AG21/$W$5)</f>
        <v>0</v>
      </c>
      <c r="AH37" s="366"/>
      <c r="AI37" s="151">
        <f>IF($W$5=0,0,AI21/$W$5)</f>
        <v>0</v>
      </c>
      <c r="AJ37" s="335"/>
      <c r="AK37" s="304"/>
      <c r="AL37" s="304"/>
      <c r="AM37" s="304"/>
      <c r="AN37" s="161">
        <v>2</v>
      </c>
      <c r="AO37" s="140" t="s">
        <v>2263</v>
      </c>
      <c r="AP37" s="188">
        <f>IF($AP$5=0,0,AP21/$AP$5)</f>
        <v>0</v>
      </c>
      <c r="AQ37" s="335"/>
      <c r="AR37" s="188">
        <f>IF($AP$5=0,0,AR21/$AP$5)</f>
        <v>0</v>
      </c>
      <c r="AS37" s="366"/>
      <c r="AT37" s="151">
        <f>IF($AP$5=0,0,AT21/$AP$5)</f>
        <v>0</v>
      </c>
      <c r="AU37" s="366"/>
      <c r="AV37" s="151">
        <f>IF($AP$5=0,0,AV21/$AP$5)</f>
        <v>0</v>
      </c>
      <c r="AW37" s="366"/>
      <c r="AX37" s="151">
        <f>AR37+AT37+AV37</f>
        <v>0</v>
      </c>
      <c r="AY37" s="363"/>
      <c r="AZ37" s="188">
        <f>IF($AP$5=0,0,AZ21/$AP$5)</f>
        <v>0</v>
      </c>
      <c r="BA37" s="366"/>
      <c r="BB37" s="151">
        <f>IF($AP$5=0,0,BB21/$AP$5)</f>
        <v>4.8815506101938265E-2</v>
      </c>
      <c r="BC37" s="335"/>
      <c r="BD37" s="304"/>
      <c r="BE37" s="304"/>
      <c r="BF37" s="304"/>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row>
    <row r="38" spans="1:84" ht="15.75" customHeight="1" x14ac:dyDescent="0.2">
      <c r="A38" s="304"/>
      <c r="B38" s="170">
        <v>3</v>
      </c>
      <c r="C38" s="171" t="s">
        <v>2264</v>
      </c>
      <c r="D38" s="187">
        <f>IF($D$5=0,0,D22/$D$5)</f>
        <v>0</v>
      </c>
      <c r="E38" s="316"/>
      <c r="F38" s="176">
        <f>IF($D$5=0,0,F22/$D$5)</f>
        <v>0</v>
      </c>
      <c r="G38" s="176"/>
      <c r="H38" s="176">
        <f>IF($D$5=0,0,H22/$D$5)</f>
        <v>0</v>
      </c>
      <c r="I38" s="176"/>
      <c r="J38" s="176">
        <f>IF($D$5=0,0,J22/$D$5)</f>
        <v>0</v>
      </c>
      <c r="K38" s="176"/>
      <c r="L38" s="176">
        <f t="shared" si="1"/>
        <v>0</v>
      </c>
      <c r="M38" s="365"/>
      <c r="N38" s="176">
        <f>IF($D$5=0,0,N22/$D$5)</f>
        <v>0</v>
      </c>
      <c r="O38" s="176"/>
      <c r="P38" s="176">
        <f>IF($D$5=0,0,P22/$D$5)</f>
        <v>0</v>
      </c>
      <c r="Q38" s="365"/>
      <c r="R38" s="304"/>
      <c r="S38" s="304"/>
      <c r="T38" s="304"/>
      <c r="U38" s="170">
        <v>3</v>
      </c>
      <c r="V38" s="171" t="s">
        <v>2264</v>
      </c>
      <c r="W38" s="187">
        <f>IF($W$5=0,0,W22/$W$5)</f>
        <v>0</v>
      </c>
      <c r="X38" s="316"/>
      <c r="Y38" s="187">
        <f>IF($W$5=0,0,Y22/$W$5)</f>
        <v>0</v>
      </c>
      <c r="Z38" s="305"/>
      <c r="AA38" s="176">
        <f>IF($W$5=0,0,AA22/$W$5)</f>
        <v>0</v>
      </c>
      <c r="AB38" s="305"/>
      <c r="AC38" s="176">
        <f>IF($W$5=0,0,AC22/$W$5)</f>
        <v>0</v>
      </c>
      <c r="AD38" s="305"/>
      <c r="AE38" s="176">
        <f>Y38+AA38+AC38</f>
        <v>0</v>
      </c>
      <c r="AF38" s="365"/>
      <c r="AG38" s="176">
        <f>IF($W$5=0,0,AG22/$W$5)</f>
        <v>0</v>
      </c>
      <c r="AH38" s="305"/>
      <c r="AI38" s="176">
        <f>IF($W$5=0,0,AI22/$W$5)</f>
        <v>0</v>
      </c>
      <c r="AJ38" s="316"/>
      <c r="AK38" s="304"/>
      <c r="AL38" s="304"/>
      <c r="AM38" s="304"/>
      <c r="AN38" s="170">
        <v>3</v>
      </c>
      <c r="AO38" s="171" t="s">
        <v>2264</v>
      </c>
      <c r="AP38" s="187">
        <f>IF($AP$5=0,0,AP22/$AP$5)</f>
        <v>0</v>
      </c>
      <c r="AQ38" s="316"/>
      <c r="AR38" s="187">
        <f>IF($AP$5=0,0,AR22/$AP$5)</f>
        <v>0</v>
      </c>
      <c r="AS38" s="305"/>
      <c r="AT38" s="176">
        <f>IF($AP$5=0,0,AT22/$AP$5)</f>
        <v>0</v>
      </c>
      <c r="AU38" s="305"/>
      <c r="AV38" s="176">
        <f>IF($AP$5=0,0,AV22/$AP$5)</f>
        <v>0</v>
      </c>
      <c r="AW38" s="305"/>
      <c r="AX38" s="176">
        <f>AR38+AT38+AV38</f>
        <v>0</v>
      </c>
      <c r="AY38" s="365"/>
      <c r="AZ38" s="187">
        <f>IF($AP$5=0,0,AZ22/$AP$5)</f>
        <v>0</v>
      </c>
      <c r="BA38" s="305"/>
      <c r="BB38" s="176">
        <f>IF($AP$5=0,0,BB22/$AP$5)</f>
        <v>7.4659009332376167E-2</v>
      </c>
      <c r="BC38" s="316"/>
      <c r="BD38" s="304"/>
      <c r="BE38" s="304"/>
      <c r="BF38" s="304"/>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row>
    <row r="39" spans="1:84" ht="15.75" customHeight="1" x14ac:dyDescent="0.2">
      <c r="A39" s="304"/>
      <c r="B39" s="161" t="s">
        <v>2194</v>
      </c>
      <c r="C39" s="140" t="s">
        <v>2265</v>
      </c>
      <c r="D39" s="188">
        <f>IF($D$5=0,0,D23/$D$5)</f>
        <v>0</v>
      </c>
      <c r="E39" s="335"/>
      <c r="F39" s="151">
        <f>IF($D$5=0,0,F23/$D$5)</f>
        <v>0</v>
      </c>
      <c r="G39" s="151"/>
      <c r="H39" s="151">
        <f>IF($D$5=0,0,H23/$D$5)</f>
        <v>0</v>
      </c>
      <c r="I39" s="151"/>
      <c r="J39" s="151">
        <f>IF($D$5=0,0,J23/$D$5)</f>
        <v>0</v>
      </c>
      <c r="K39" s="151"/>
      <c r="L39" s="151">
        <f t="shared" si="1"/>
        <v>0</v>
      </c>
      <c r="M39" s="363"/>
      <c r="N39" s="151">
        <f>IF($D$5=0,0,N23/$D$5)</f>
        <v>0</v>
      </c>
      <c r="O39" s="151"/>
      <c r="P39" s="151">
        <f>IF($D$5=0,0,P23/$D$5)</f>
        <v>0</v>
      </c>
      <c r="Q39" s="363"/>
      <c r="R39" s="304"/>
      <c r="S39" s="304"/>
      <c r="T39" s="304"/>
      <c r="U39" s="161" t="s">
        <v>2194</v>
      </c>
      <c r="V39" s="140" t="s">
        <v>2265</v>
      </c>
      <c r="W39" s="188">
        <f>IF($W$5=0,0,W23/$W$5)</f>
        <v>0</v>
      </c>
      <c r="X39" s="335"/>
      <c r="Y39" s="188">
        <f>IF($W$5=0,0,Y23/$W$5)</f>
        <v>0</v>
      </c>
      <c r="Z39" s="366"/>
      <c r="AA39" s="151">
        <f>IF($W$5=0,0,AA23/$W$5)</f>
        <v>0</v>
      </c>
      <c r="AB39" s="366"/>
      <c r="AC39" s="151">
        <f>IF($W$5=0,0,AC23/$W$5)</f>
        <v>0</v>
      </c>
      <c r="AD39" s="366"/>
      <c r="AE39" s="151">
        <f>Y39+AA39+AC39</f>
        <v>0</v>
      </c>
      <c r="AF39" s="363"/>
      <c r="AG39" s="151">
        <f>IF($W$5=0,0,AG23/$W$5)</f>
        <v>0</v>
      </c>
      <c r="AH39" s="366"/>
      <c r="AI39" s="151">
        <f>IF($W$5=0,0,AI23/$W$5)</f>
        <v>0</v>
      </c>
      <c r="AJ39" s="335"/>
      <c r="AK39" s="304"/>
      <c r="AL39" s="304"/>
      <c r="AM39" s="304"/>
      <c r="AN39" s="161" t="s">
        <v>2194</v>
      </c>
      <c r="AO39" s="140" t="s">
        <v>2265</v>
      </c>
      <c r="AP39" s="188">
        <f>IF($AP$5=0,0,AP23/$AP$5)</f>
        <v>0</v>
      </c>
      <c r="AQ39" s="335"/>
      <c r="AR39" s="188">
        <f>IF($AP$5=0,0,AR23/$AP$5)</f>
        <v>0</v>
      </c>
      <c r="AS39" s="366"/>
      <c r="AT39" s="151">
        <f>IF($AP$5=0,0,AT23/$AP$5)</f>
        <v>0</v>
      </c>
      <c r="AU39" s="366"/>
      <c r="AV39" s="151">
        <f>IF($AP$5=0,0,AV23/$AP$5)</f>
        <v>0</v>
      </c>
      <c r="AW39" s="366"/>
      <c r="AX39" s="151">
        <f>AR39+AT39+AV39</f>
        <v>0</v>
      </c>
      <c r="AY39" s="363"/>
      <c r="AZ39" s="188">
        <f>IF($AP$5=0,0,AZ23/$AP$5)</f>
        <v>0</v>
      </c>
      <c r="BA39" s="366"/>
      <c r="BB39" s="151">
        <f>IF($AP$5=0,0,BB23/$AP$5)</f>
        <v>4.3072505384063172E-3</v>
      </c>
      <c r="BC39" s="335"/>
      <c r="BD39" s="304"/>
      <c r="BE39" s="304"/>
      <c r="BF39" s="304"/>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row>
    <row r="40" spans="1:84" ht="15.75" customHeight="1" x14ac:dyDescent="0.2">
      <c r="A40" s="304"/>
      <c r="B40" s="714" t="s">
        <v>2007</v>
      </c>
      <c r="C40" s="715"/>
      <c r="D40" s="206" t="str">
        <f>TEXT(SUM(D$36:D$39),"0,0%")</f>
        <v>0,0%</v>
      </c>
      <c r="E40" s="198"/>
      <c r="F40" s="209" t="str">
        <f>TEXT(SUM(F$36:F$39),"0,0%")</f>
        <v>0,0%</v>
      </c>
      <c r="G40" s="176"/>
      <c r="H40" s="209" t="str">
        <f>TEXT(SUM(H$36:H$39),"0,0%")</f>
        <v>0,0%</v>
      </c>
      <c r="I40" s="176"/>
      <c r="J40" s="209" t="str">
        <f>TEXT(SUM(J$36:J$39),"0,0%")</f>
        <v>0,0%</v>
      </c>
      <c r="K40" s="176"/>
      <c r="L40" s="209" t="str">
        <f>TEXT(SUM(L$36:L$39),"0,0%")</f>
        <v>0,0%</v>
      </c>
      <c r="M40" s="198"/>
      <c r="N40" s="209" t="str">
        <f>TEXT(SUM(N$36:N$39),"0,0%")</f>
        <v>0,0%</v>
      </c>
      <c r="O40" s="176"/>
      <c r="P40" s="209" t="str">
        <f>TEXT(SUM(P$36:P$39),"0,0%")</f>
        <v>0,0%</v>
      </c>
      <c r="Q40" s="198"/>
      <c r="R40" s="304"/>
      <c r="S40" s="304"/>
      <c r="T40" s="304"/>
      <c r="U40" s="714" t="s">
        <v>2007</v>
      </c>
      <c r="V40" s="715"/>
      <c r="W40" s="206" t="str">
        <f>TEXT(SUM(W$36:W$39),"0,0%")</f>
        <v>0,0%</v>
      </c>
      <c r="X40" s="198"/>
      <c r="Y40" s="212" t="str">
        <f>TEXT(SUM(Y$36:Y$39),"0,0%")</f>
        <v>0,0%</v>
      </c>
      <c r="Z40" s="176"/>
      <c r="AA40" s="209" t="str">
        <f>TEXT(SUM(AA$36:AA$39),"0,0%")</f>
        <v>0,0%</v>
      </c>
      <c r="AB40" s="176"/>
      <c r="AC40" s="209" t="str">
        <f>TEXT(SUM(AC$36:AC$39),"0,0%")</f>
        <v>0,0%</v>
      </c>
      <c r="AD40" s="176"/>
      <c r="AE40" s="209" t="str">
        <f>TEXT(SUM(AE$36:AE$39),"0,0%")</f>
        <v>0,0%</v>
      </c>
      <c r="AF40" s="198"/>
      <c r="AG40" s="209" t="str">
        <f>TEXT(SUM(AG$36:AG$39),"0,0%")</f>
        <v>0,0%</v>
      </c>
      <c r="AH40" s="176"/>
      <c r="AI40" s="209" t="str">
        <f>TEXT(SUM(AI$36:AI$39),"0,0%")</f>
        <v>0,0%</v>
      </c>
      <c r="AJ40" s="198"/>
      <c r="AK40" s="304"/>
      <c r="AL40" s="304"/>
      <c r="AM40" s="304"/>
      <c r="AN40" s="714" t="s">
        <v>2007</v>
      </c>
      <c r="AO40" s="715"/>
      <c r="AP40" s="206" t="str">
        <f>"[ "&amp;TEXT(SUM(AP$36:AP$39),"0,0%")</f>
        <v>[ 0,0%</v>
      </c>
      <c r="AQ40" s="198" t="s">
        <v>2055</v>
      </c>
      <c r="AR40" s="206" t="str">
        <f>"[ "&amp;TEXT(SUM(AR$36:AR$39),"0,0%")</f>
        <v>[ 0,0%</v>
      </c>
      <c r="AS40" s="176" t="s">
        <v>2055</v>
      </c>
      <c r="AT40" s="204" t="str">
        <f>"[ "&amp;TEXT(SUM(AT$36:AT$39),"0,0%")</f>
        <v>[ 0,0%</v>
      </c>
      <c r="AU40" s="176" t="s">
        <v>2055</v>
      </c>
      <c r="AV40" s="204" t="str">
        <f>"[ "&amp;TEXT(SUM(AV$36:AV$39),"0,0%")</f>
        <v>[ 0,0%</v>
      </c>
      <c r="AW40" s="176" t="s">
        <v>2055</v>
      </c>
      <c r="AX40" s="209" t="str">
        <f>"[ "&amp;TEXT(SUM(AX$36:AX$39),"0,0%")</f>
        <v>[ 0,0%</v>
      </c>
      <c r="AY40" s="198" t="s">
        <v>2055</v>
      </c>
      <c r="AZ40" s="206" t="str">
        <f>"[ "&amp;TEXT(SUM(AZ$36:AZ$39),"0,0%")</f>
        <v>[ 0,0%</v>
      </c>
      <c r="BA40" s="176" t="s">
        <v>2055</v>
      </c>
      <c r="BB40" s="204" t="str">
        <f>"[ "&amp;TEXT(SUM(BB$36:BB$39),"0,0%")</f>
        <v>[ 17,7%</v>
      </c>
      <c r="BC40" s="198" t="s">
        <v>2055</v>
      </c>
      <c r="BD40" s="304"/>
      <c r="BE40" s="304"/>
      <c r="BF40" s="304"/>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row>
    <row r="41" spans="1:84" ht="15.75" customHeight="1" x14ac:dyDescent="0.2">
      <c r="A41" s="304"/>
      <c r="B41" s="716" t="s">
        <v>2008</v>
      </c>
      <c r="C41" s="717"/>
      <c r="D41" s="208" t="str">
        <f>TEXT(SUM(D$35:D$39),"0,0%")</f>
        <v>0,0%</v>
      </c>
      <c r="E41" s="197"/>
      <c r="F41" s="210" t="str">
        <f>TEXT(SUM(F$35:F$39),"0,0%")</f>
        <v>0,0%</v>
      </c>
      <c r="G41" s="151"/>
      <c r="H41" s="210" t="str">
        <f>TEXT(SUM(H$35:H$39),"0,0%")</f>
        <v>0,0%</v>
      </c>
      <c r="I41" s="151"/>
      <c r="J41" s="210" t="str">
        <f>TEXT(SUM(J$35:J$39),"0,0%")</f>
        <v>0,0%</v>
      </c>
      <c r="K41" s="151"/>
      <c r="L41" s="210" t="str">
        <f>TEXT(SUM(L$35:L$39),"0,0%")</f>
        <v>0,0%</v>
      </c>
      <c r="M41" s="197"/>
      <c r="N41" s="210" t="str">
        <f>TEXT(SUM(N$35:N$39),"0,0%")</f>
        <v>0,0%</v>
      </c>
      <c r="O41" s="151"/>
      <c r="P41" s="210" t="str">
        <f>TEXT(SUM(P$35:P$39),"0,0%")</f>
        <v>0,0%</v>
      </c>
      <c r="Q41" s="197"/>
      <c r="R41" s="304"/>
      <c r="S41" s="304"/>
      <c r="T41" s="304"/>
      <c r="U41" s="716" t="s">
        <v>2008</v>
      </c>
      <c r="V41" s="717"/>
      <c r="W41" s="208" t="str">
        <f>TEXT(SUM(W$35:W$39),"0,0%")</f>
        <v>0,0%</v>
      </c>
      <c r="X41" s="197"/>
      <c r="Y41" s="208" t="str">
        <f>TEXT(SUM(Y$35:Y$39),"0,0%")</f>
        <v>0,0%</v>
      </c>
      <c r="Z41" s="151"/>
      <c r="AA41" s="210" t="str">
        <f>TEXT(SUM(AA$35:AA$39),"0,0%")</f>
        <v>0,0%</v>
      </c>
      <c r="AB41" s="151"/>
      <c r="AC41" s="210" t="str">
        <f>TEXT(SUM(AC$35:AC$39),"0,0%")</f>
        <v>0,0%</v>
      </c>
      <c r="AD41" s="151"/>
      <c r="AE41" s="210" t="str">
        <f>TEXT(SUM(AE$35:AE$39),"0,0%")</f>
        <v>0,0%</v>
      </c>
      <c r="AF41" s="197"/>
      <c r="AG41" s="210" t="str">
        <f>TEXT(SUM(AG$35:AG$39),"0,0%")</f>
        <v>0,0%</v>
      </c>
      <c r="AH41" s="151"/>
      <c r="AI41" s="210" t="str">
        <f>TEXT(SUM(AI$35:AI$39),"0,0%")</f>
        <v>0,0%</v>
      </c>
      <c r="AJ41" s="197"/>
      <c r="AK41" s="304"/>
      <c r="AL41" s="304"/>
      <c r="AM41" s="304"/>
      <c r="AN41" s="716" t="s">
        <v>2008</v>
      </c>
      <c r="AO41" s="717"/>
      <c r="AP41" s="208" t="str">
        <f>"[ "&amp;TEXT(SUM(AP$35:AP$39),"0,0%")</f>
        <v>[ 0,0%</v>
      </c>
      <c r="AQ41" s="197" t="s">
        <v>2055</v>
      </c>
      <c r="AR41" s="208" t="str">
        <f>"[ "&amp;TEXT(SUM(AR$35:AR$39),"0,0%")</f>
        <v>[ 0,0%</v>
      </c>
      <c r="AS41" s="151" t="s">
        <v>2055</v>
      </c>
      <c r="AT41" s="210" t="str">
        <f>"[ "&amp;TEXT(SUM(AT$35:AT$39),"0,0%")</f>
        <v>[ 0,0%</v>
      </c>
      <c r="AU41" s="151" t="s">
        <v>2055</v>
      </c>
      <c r="AV41" s="210" t="str">
        <f>"[ "&amp;TEXT(SUM(AV$35:AV$39),"0,0%")</f>
        <v>[ 0,0%</v>
      </c>
      <c r="AW41" s="151" t="s">
        <v>2055</v>
      </c>
      <c r="AX41" s="210" t="str">
        <f>"[ "&amp;TEXT(SUM(AX$35:AX$39),"0,0%")</f>
        <v>[ 0,0%</v>
      </c>
      <c r="AY41" s="197" t="s">
        <v>2055</v>
      </c>
      <c r="AZ41" s="208" t="str">
        <f>"[ "&amp;TEXT(SUM(AZ$35:AZ$39),"0,0%")</f>
        <v>[ 0,0%</v>
      </c>
      <c r="BA41" s="151" t="s">
        <v>2055</v>
      </c>
      <c r="BB41" s="210" t="str">
        <f>"[ "&amp;TEXT(SUM(BB$35:BB$39),"0,0%")</f>
        <v>[ 26,2%</v>
      </c>
      <c r="BC41" s="197" t="s">
        <v>2055</v>
      </c>
      <c r="BD41" s="304"/>
      <c r="BE41" s="304"/>
      <c r="BF41" s="304"/>
      <c r="BG41" s="166"/>
      <c r="BH41" s="166"/>
      <c r="BI41" s="166"/>
      <c r="BJ41" s="166"/>
      <c r="BK41" s="166"/>
      <c r="BL41" s="166"/>
      <c r="BM41" s="166"/>
      <c r="BN41" s="166"/>
      <c r="BO41" s="166"/>
      <c r="BP41" s="166"/>
      <c r="BQ41" s="166"/>
      <c r="BR41" s="166"/>
      <c r="BS41" s="166"/>
      <c r="BT41" s="166"/>
      <c r="BU41" s="166"/>
      <c r="BV41" s="166"/>
      <c r="BW41" s="166"/>
      <c r="BX41" s="166"/>
      <c r="BY41" s="166"/>
      <c r="BZ41" s="166"/>
      <c r="CA41" s="166"/>
      <c r="CB41" s="166"/>
      <c r="CC41" s="166"/>
      <c r="CD41" s="166"/>
      <c r="CE41" s="166"/>
      <c r="CF41" s="166"/>
    </row>
    <row r="42" spans="1:84" ht="15.75" customHeight="1" x14ac:dyDescent="0.2">
      <c r="A42" s="304"/>
      <c r="B42" s="170" t="s">
        <v>2165</v>
      </c>
      <c r="C42" s="171" t="s">
        <v>2266</v>
      </c>
      <c r="D42" s="187">
        <f>IF($D$5=0,0,D26/$D$5)</f>
        <v>0</v>
      </c>
      <c r="E42" s="196"/>
      <c r="F42" s="176">
        <f>IF($D$5=0,0,F26/$D$5)</f>
        <v>0</v>
      </c>
      <c r="G42" s="176"/>
      <c r="H42" s="176">
        <f>IF($D$5=0,0,H26/$D$5)</f>
        <v>0</v>
      </c>
      <c r="I42" s="176"/>
      <c r="J42" s="176">
        <f>IF($D$5=0,0,J26/$D$5)</f>
        <v>0</v>
      </c>
      <c r="K42" s="176"/>
      <c r="L42" s="176">
        <f>IF($D$5=0,0,L26/$D$5)</f>
        <v>0</v>
      </c>
      <c r="M42" s="196"/>
      <c r="N42" s="176">
        <f>IF($D$5=0,0,N26/$D$5)</f>
        <v>0</v>
      </c>
      <c r="O42" s="176"/>
      <c r="P42" s="176">
        <f>IF($D$5=0,0,P26/$D$5)</f>
        <v>0</v>
      </c>
      <c r="Q42" s="196"/>
      <c r="R42" s="304"/>
      <c r="S42" s="304"/>
      <c r="T42" s="304"/>
      <c r="U42" s="170" t="s">
        <v>2165</v>
      </c>
      <c r="V42" s="171" t="s">
        <v>2266</v>
      </c>
      <c r="W42" s="187">
        <f>IF($W$5=0,0,W26/$W$5)</f>
        <v>0</v>
      </c>
      <c r="X42" s="316"/>
      <c r="Y42" s="187">
        <f>IF($W$5=0,0,Y26/$W$5)</f>
        <v>0</v>
      </c>
      <c r="Z42" s="305"/>
      <c r="AA42" s="176">
        <f>IF($W$5=0,0,AA26/$W$5)</f>
        <v>0</v>
      </c>
      <c r="AB42" s="305"/>
      <c r="AC42" s="176">
        <f>IF($W$5=0,0,AC26/$W$5)</f>
        <v>0</v>
      </c>
      <c r="AD42" s="305"/>
      <c r="AE42" s="176">
        <f>IF($W$5=0,0,AE26/$W$5)</f>
        <v>0</v>
      </c>
      <c r="AF42" s="196"/>
      <c r="AG42" s="176">
        <f>IF($W$5=0,0,AG26/$W$5)</f>
        <v>0</v>
      </c>
      <c r="AH42" s="305"/>
      <c r="AI42" s="176">
        <f>IF($W$5=0,0,AI26/$W$5)</f>
        <v>0</v>
      </c>
      <c r="AJ42" s="316"/>
      <c r="AK42" s="304"/>
      <c r="AL42" s="304"/>
      <c r="AM42" s="304"/>
      <c r="AN42" s="170" t="s">
        <v>2165</v>
      </c>
      <c r="AO42" s="171" t="s">
        <v>2266</v>
      </c>
      <c r="AP42" s="187">
        <f>IF($AP$5=0,0,AP26/$AP$5)</f>
        <v>0</v>
      </c>
      <c r="AQ42" s="316"/>
      <c r="AR42" s="187">
        <f>IF($AP$5=0,0,AR26/$AP$5)</f>
        <v>0</v>
      </c>
      <c r="AS42" s="305"/>
      <c r="AT42" s="176">
        <f>IF($AP$5=0,0,AT26/$AP$5)</f>
        <v>0</v>
      </c>
      <c r="AU42" s="305"/>
      <c r="AV42" s="176">
        <f>IF($AP$5=0,0,AV26/$AP$5)</f>
        <v>0</v>
      </c>
      <c r="AW42" s="305"/>
      <c r="AX42" s="176">
        <f>IF($W$5=0,0,AX26/$W$5)</f>
        <v>0</v>
      </c>
      <c r="AY42" s="196"/>
      <c r="AZ42" s="187">
        <f>IF($AP$5=0,0,AZ26/$AP$5)</f>
        <v>0</v>
      </c>
      <c r="BA42" s="305"/>
      <c r="BB42" s="176">
        <f>IF($AP$5=0,0,BB26/$AP$5)</f>
        <v>9.4041636755204591E-2</v>
      </c>
      <c r="BC42" s="316"/>
      <c r="BD42" s="304"/>
      <c r="BE42" s="304"/>
      <c r="BF42" s="304"/>
      <c r="BG42" s="166"/>
      <c r="BH42" s="166"/>
      <c r="BI42" s="166"/>
      <c r="BJ42" s="166"/>
      <c r="BK42" s="166"/>
      <c r="BL42" s="166"/>
      <c r="BM42" s="166"/>
      <c r="BN42" s="166"/>
      <c r="BO42" s="166"/>
      <c r="BP42" s="166"/>
      <c r="BQ42" s="166"/>
      <c r="BR42" s="166"/>
      <c r="BS42" s="166"/>
      <c r="BT42" s="166"/>
      <c r="BU42" s="166"/>
      <c r="BV42" s="166"/>
      <c r="BW42" s="166"/>
      <c r="BX42" s="166"/>
      <c r="BY42" s="166"/>
      <c r="BZ42" s="166"/>
      <c r="CA42" s="166"/>
      <c r="CB42" s="166"/>
      <c r="CC42" s="166"/>
      <c r="CD42" s="166"/>
      <c r="CE42" s="166"/>
      <c r="CF42" s="166"/>
    </row>
    <row r="43" spans="1:84" ht="15.75" customHeight="1" x14ac:dyDescent="0.2">
      <c r="A43" s="304"/>
      <c r="B43" s="716" t="s">
        <v>2009</v>
      </c>
      <c r="C43" s="717"/>
      <c r="D43" s="208" t="str">
        <f>TEXT(SUM(D$35:D$39)+D$42,"0,0%")</f>
        <v>0,0%</v>
      </c>
      <c r="E43" s="197"/>
      <c r="F43" s="210" t="str">
        <f>TEXT(SUM(F$35:F$39)+F$42,"0,0%")</f>
        <v>0,0%</v>
      </c>
      <c r="G43" s="151"/>
      <c r="H43" s="210" t="str">
        <f>TEXT(SUM(H$35:H$39)+H$42,"0,0%")</f>
        <v>0,0%</v>
      </c>
      <c r="I43" s="151"/>
      <c r="J43" s="210" t="str">
        <f>TEXT(SUM(J$35:J$39)+J$42,"0,0%")</f>
        <v>0,0%</v>
      </c>
      <c r="K43" s="151"/>
      <c r="L43" s="210" t="str">
        <f>TEXT(SUM(L$35:L$39)+L$42,"0,0%")</f>
        <v>0,0%</v>
      </c>
      <c r="M43" s="197"/>
      <c r="N43" s="210" t="str">
        <f>TEXT(SUM(N$35:N$39)+N$42,"0,0%")</f>
        <v>0,0%</v>
      </c>
      <c r="O43" s="151"/>
      <c r="P43" s="210" t="str">
        <f>TEXT(SUM(P$35:P$39)+P$42,"0,0%")</f>
        <v>0,0%</v>
      </c>
      <c r="Q43" s="197"/>
      <c r="R43" s="304"/>
      <c r="S43" s="304"/>
      <c r="T43" s="304"/>
      <c r="U43" s="716" t="s">
        <v>2009</v>
      </c>
      <c r="V43" s="717"/>
      <c r="W43" s="208" t="str">
        <f>TEXT(SUM(W$35:W$39)+W$42,"0,0%")</f>
        <v>0,0%</v>
      </c>
      <c r="X43" s="197"/>
      <c r="Y43" s="208" t="str">
        <f>TEXT(SUM(Y$35:Y$39)+Y$42,"0,0%")</f>
        <v>0,0%</v>
      </c>
      <c r="Z43" s="151"/>
      <c r="AA43" s="210" t="str">
        <f>TEXT(SUM(AA$35:AA$39)+AA$42,"0,0%")</f>
        <v>0,0%</v>
      </c>
      <c r="AB43" s="151"/>
      <c r="AC43" s="210" t="str">
        <f>TEXT(SUM(AC$35:AC$39)+AC$42,"0,0%")</f>
        <v>0,0%</v>
      </c>
      <c r="AD43" s="151"/>
      <c r="AE43" s="210" t="str">
        <f>TEXT(SUM(AE$35:AE$39)+AE$42,"0,0%")</f>
        <v>0,0%</v>
      </c>
      <c r="AF43" s="197"/>
      <c r="AG43" s="210" t="str">
        <f>TEXT(SUM(AG$35:AG$39)+AG$42,"0,0%")</f>
        <v>0,0%</v>
      </c>
      <c r="AH43" s="151"/>
      <c r="AI43" s="210" t="str">
        <f>TEXT(SUM(AI$35:AI$39)+AI$42,"0,0%")</f>
        <v>0,0%</v>
      </c>
      <c r="AJ43" s="197"/>
      <c r="AK43" s="304"/>
      <c r="AL43" s="304"/>
      <c r="AM43" s="304"/>
      <c r="AN43" s="716" t="s">
        <v>2009</v>
      </c>
      <c r="AO43" s="717"/>
      <c r="AP43" s="208" t="str">
        <f>"[ "&amp;TEXT(SUM(AP$35:AP$39)+AP$42,"0,0%")</f>
        <v>[ 0,0%</v>
      </c>
      <c r="AQ43" s="197" t="s">
        <v>2055</v>
      </c>
      <c r="AR43" s="208" t="str">
        <f>"[ "&amp;TEXT(SUM(AR$35:AR$39)+AR$42,"0,0%")</f>
        <v>[ 0,0%</v>
      </c>
      <c r="AS43" s="151" t="s">
        <v>2055</v>
      </c>
      <c r="AT43" s="210" t="str">
        <f>"[ "&amp;TEXT(SUM(AT$35:AT$39)+AT$42,"0,0%")</f>
        <v>[ 0,0%</v>
      </c>
      <c r="AU43" s="151" t="s">
        <v>2055</v>
      </c>
      <c r="AV43" s="210" t="str">
        <f>"[ "&amp;TEXT(SUM(AV$35:AV$39)+AV$42,"0,0%")</f>
        <v>[ 0,0%</v>
      </c>
      <c r="AW43" s="151" t="s">
        <v>2055</v>
      </c>
      <c r="AX43" s="210" t="str">
        <f>"[ "&amp;TEXT(SUM(AX$35:AX$39)+AX$42,"0,0%")</f>
        <v>[ 0,0%</v>
      </c>
      <c r="AY43" s="197" t="s">
        <v>2055</v>
      </c>
      <c r="AZ43" s="208" t="str">
        <f>"[ "&amp;TEXT(SUM(AZ$35:AZ$39)+AZ$42,"0,0%")</f>
        <v>[ 0,0%</v>
      </c>
      <c r="BA43" s="151" t="s">
        <v>2055</v>
      </c>
      <c r="BB43" s="210" t="str">
        <f>"[ "&amp;TEXT(SUM(BB$35:BB$39)+BB$42,"0,0%")</f>
        <v>[ 35,6%</v>
      </c>
      <c r="BC43" s="197" t="s">
        <v>2055</v>
      </c>
      <c r="BD43" s="304"/>
      <c r="BE43" s="304"/>
      <c r="BF43" s="304"/>
      <c r="BG43" s="166"/>
      <c r="BH43" s="166"/>
      <c r="BI43" s="166"/>
      <c r="BJ43" s="166"/>
      <c r="BK43" s="166"/>
      <c r="BL43" s="166"/>
      <c r="BM43" s="166"/>
      <c r="BN43" s="166"/>
      <c r="BO43" s="166"/>
      <c r="BP43" s="166"/>
      <c r="BQ43" s="166"/>
      <c r="BR43" s="166"/>
      <c r="BS43" s="166"/>
      <c r="BT43" s="166"/>
      <c r="BU43" s="166"/>
      <c r="BV43" s="166"/>
      <c r="BW43" s="166"/>
      <c r="BX43" s="166"/>
      <c r="BY43" s="166"/>
      <c r="BZ43" s="166"/>
      <c r="CA43" s="166"/>
      <c r="CB43" s="166"/>
      <c r="CC43" s="166"/>
      <c r="CD43" s="166"/>
      <c r="CE43" s="166"/>
      <c r="CF43" s="166"/>
    </row>
    <row r="44" spans="1:84" ht="15.75" customHeight="1" x14ac:dyDescent="0.2">
      <c r="A44" s="304"/>
      <c r="B44" s="172" t="s">
        <v>2166</v>
      </c>
      <c r="C44" s="171" t="s">
        <v>2267</v>
      </c>
      <c r="D44" s="187">
        <f>IF($D$5=0,0,D28/$D$5)</f>
        <v>0</v>
      </c>
      <c r="E44" s="316"/>
      <c r="F44" s="176">
        <f>IF($D$5=0,0,F28/$D$5)</f>
        <v>0</v>
      </c>
      <c r="G44" s="176"/>
      <c r="H44" s="176">
        <f>IF($D$5=0,0,H28/$D$5)</f>
        <v>0</v>
      </c>
      <c r="I44" s="176"/>
      <c r="J44" s="176">
        <f>IF($D$5=0,0,J28/$D$5)</f>
        <v>0</v>
      </c>
      <c r="K44" s="176"/>
      <c r="L44" s="176">
        <f t="shared" si="1"/>
        <v>0</v>
      </c>
      <c r="M44" s="365"/>
      <c r="N44" s="176">
        <f>IF($D$5=0,0,N28/$D$5)</f>
        <v>0</v>
      </c>
      <c r="O44" s="176"/>
      <c r="P44" s="176">
        <f>IF($D$5=0,0,P28/$D$5)</f>
        <v>0</v>
      </c>
      <c r="Q44" s="365"/>
      <c r="R44" s="304"/>
      <c r="S44" s="304"/>
      <c r="T44" s="304"/>
      <c r="U44" s="172" t="s">
        <v>2166</v>
      </c>
      <c r="V44" s="171" t="s">
        <v>2267</v>
      </c>
      <c r="W44" s="187">
        <f>IF($W$5=0,0,W28/$W$5)</f>
        <v>0</v>
      </c>
      <c r="X44" s="316"/>
      <c r="Y44" s="187">
        <f>IF($W$5=0,0,Y28/$W$5)</f>
        <v>0</v>
      </c>
      <c r="Z44" s="305"/>
      <c r="AA44" s="176">
        <f>IF($W$5=0,0,AA28/$W$5)</f>
        <v>0</v>
      </c>
      <c r="AB44" s="305"/>
      <c r="AC44" s="176">
        <f>IF($W$5=0,0,AC28/$W$5)</f>
        <v>0</v>
      </c>
      <c r="AD44" s="305"/>
      <c r="AE44" s="176">
        <f>Y44+AA44+AC44</f>
        <v>0</v>
      </c>
      <c r="AF44" s="365"/>
      <c r="AG44" s="176">
        <f>IF($W$5=0,0,AG28/$W$5)</f>
        <v>0</v>
      </c>
      <c r="AH44" s="305"/>
      <c r="AI44" s="176">
        <f>IF($W$5=0,0,AI28/$W$5)</f>
        <v>0</v>
      </c>
      <c r="AJ44" s="316"/>
      <c r="AK44" s="304"/>
      <c r="AL44" s="304"/>
      <c r="AM44" s="304"/>
      <c r="AN44" s="172" t="s">
        <v>2166</v>
      </c>
      <c r="AO44" s="171" t="s">
        <v>2267</v>
      </c>
      <c r="AP44" s="187">
        <f>IF($AP$5=0,0,AP28/$AP$5)</f>
        <v>0</v>
      </c>
      <c r="AQ44" s="316"/>
      <c r="AR44" s="187">
        <f>IF($AP$5=0,0,AR28/$AP$5)</f>
        <v>0</v>
      </c>
      <c r="AS44" s="305"/>
      <c r="AT44" s="176">
        <f>IF($AP$5=0,0,AT28/$AP$5)</f>
        <v>0</v>
      </c>
      <c r="AU44" s="305"/>
      <c r="AV44" s="176">
        <f>IF($AP$5=0,0,AV28/$AP$5)</f>
        <v>0</v>
      </c>
      <c r="AW44" s="305"/>
      <c r="AX44" s="176">
        <f>AR44+AT44+AV44</f>
        <v>0</v>
      </c>
      <c r="AY44" s="365"/>
      <c r="AZ44" s="187">
        <f>IF($AP$5=0,0,AZ28/$AP$5)</f>
        <v>0</v>
      </c>
      <c r="BA44" s="305"/>
      <c r="BB44" s="176">
        <f>IF($AP$5=0,0,BB28/$AP$5)</f>
        <v>6.5326633165829151E-2</v>
      </c>
      <c r="BC44" s="316"/>
      <c r="BD44" s="304"/>
      <c r="BE44" s="304"/>
      <c r="BF44" s="304"/>
      <c r="BG44" s="166"/>
      <c r="BH44" s="166"/>
      <c r="BI44" s="166"/>
      <c r="BJ44" s="166"/>
      <c r="BK44" s="166"/>
      <c r="BL44" s="166"/>
      <c r="BM44" s="166"/>
      <c r="BN44" s="166"/>
      <c r="BO44" s="166"/>
      <c r="BP44" s="166"/>
      <c r="BQ44" s="166"/>
      <c r="BR44" s="166"/>
      <c r="BS44" s="166"/>
      <c r="BT44" s="166"/>
      <c r="BU44" s="166"/>
      <c r="BV44" s="166"/>
      <c r="BW44" s="166"/>
      <c r="BX44" s="166"/>
      <c r="BY44" s="166"/>
      <c r="BZ44" s="166"/>
      <c r="CA44" s="166"/>
      <c r="CB44" s="166"/>
      <c r="CC44" s="166"/>
      <c r="CD44" s="166"/>
      <c r="CE44" s="166"/>
      <c r="CF44" s="166"/>
    </row>
    <row r="45" spans="1:84" ht="15.75" customHeight="1" x14ac:dyDescent="0.2">
      <c r="A45" s="304"/>
      <c r="B45" s="162" t="s">
        <v>2042</v>
      </c>
      <c r="C45" s="140" t="s">
        <v>2268</v>
      </c>
      <c r="D45" s="188">
        <f>IF($D$5=0,0,D29/$D$5)</f>
        <v>0</v>
      </c>
      <c r="E45" s="335"/>
      <c r="F45" s="151">
        <f>IF($D$5=0,0,F29/$D$5)</f>
        <v>0</v>
      </c>
      <c r="G45" s="151"/>
      <c r="H45" s="151">
        <f>IF($D$5=0,0,H29/$D$5)</f>
        <v>0</v>
      </c>
      <c r="I45" s="151"/>
      <c r="J45" s="151">
        <f>IF($D$5=0,0,J29/$D$5)</f>
        <v>0</v>
      </c>
      <c r="K45" s="151"/>
      <c r="L45" s="151">
        <f t="shared" si="1"/>
        <v>0</v>
      </c>
      <c r="M45" s="363"/>
      <c r="N45" s="151">
        <f>IF($D$5=0,0,N29/$D$5)</f>
        <v>0</v>
      </c>
      <c r="O45" s="151"/>
      <c r="P45" s="151">
        <f>IF($D$5=0,0,P29/$D$5)</f>
        <v>0</v>
      </c>
      <c r="Q45" s="363"/>
      <c r="R45" s="304"/>
      <c r="S45" s="304"/>
      <c r="T45" s="304"/>
      <c r="U45" s="162" t="s">
        <v>2042</v>
      </c>
      <c r="V45" s="140" t="s">
        <v>2268</v>
      </c>
      <c r="W45" s="188">
        <f>IF($W$5=0,0,W29/$W$5)</f>
        <v>0</v>
      </c>
      <c r="X45" s="335"/>
      <c r="Y45" s="188">
        <f>IF($W$5=0,0,Y29/$W$5)</f>
        <v>0</v>
      </c>
      <c r="Z45" s="366"/>
      <c r="AA45" s="151">
        <f>IF($W$5=0,0,AA29/$W$5)</f>
        <v>0</v>
      </c>
      <c r="AB45" s="366"/>
      <c r="AC45" s="151">
        <f>IF($W$5=0,0,AC29/$W$5)</f>
        <v>0</v>
      </c>
      <c r="AD45" s="366"/>
      <c r="AE45" s="151">
        <f>Y45+AA45+AC45</f>
        <v>0</v>
      </c>
      <c r="AF45" s="363"/>
      <c r="AG45" s="151">
        <f>IF($W$5=0,0,AG29/$W$5)</f>
        <v>0</v>
      </c>
      <c r="AH45" s="366"/>
      <c r="AI45" s="151">
        <f>IF($W$5=0,0,AI29/$W$5)</f>
        <v>0</v>
      </c>
      <c r="AJ45" s="335"/>
      <c r="AK45" s="304"/>
      <c r="AL45" s="304"/>
      <c r="AM45" s="304"/>
      <c r="AN45" s="162" t="s">
        <v>2042</v>
      </c>
      <c r="AO45" s="140" t="s">
        <v>2268</v>
      </c>
      <c r="AP45" s="188">
        <f>IF($AP$5=0,0,AP29/$AP$5)</f>
        <v>0</v>
      </c>
      <c r="AQ45" s="335"/>
      <c r="AR45" s="188">
        <f>IF($AP$5=0,0,AR29/$AP$5)</f>
        <v>0</v>
      </c>
      <c r="AS45" s="366"/>
      <c r="AT45" s="151">
        <f>IF($AP$5=0,0,AT29/$AP$5)</f>
        <v>0</v>
      </c>
      <c r="AU45" s="366"/>
      <c r="AV45" s="151">
        <f>IF($AP$5=0,0,AV29/$AP$5)</f>
        <v>0</v>
      </c>
      <c r="AW45" s="366"/>
      <c r="AX45" s="151">
        <f>AR45+AT45+AV45</f>
        <v>0</v>
      </c>
      <c r="AY45" s="363"/>
      <c r="AZ45" s="188">
        <f>IF($AP$5=0,0,AZ29/$AP$5)</f>
        <v>0</v>
      </c>
      <c r="BA45" s="366"/>
      <c r="BB45" s="151">
        <f>IF($AP$5=0,0,BB29/$AP$5)</f>
        <v>0.55994256999282122</v>
      </c>
      <c r="BC45" s="335"/>
      <c r="BD45" s="304"/>
      <c r="BE45" s="304"/>
      <c r="BF45" s="304"/>
      <c r="BG45" s="166"/>
      <c r="BH45" s="166"/>
      <c r="BI45" s="166"/>
      <c r="BJ45" s="166"/>
      <c r="BK45" s="166"/>
      <c r="BL45" s="166"/>
      <c r="BM45" s="166"/>
      <c r="BN45" s="166"/>
      <c r="BO45" s="166"/>
      <c r="BP45" s="166"/>
      <c r="BQ45" s="166"/>
      <c r="BR45" s="166"/>
      <c r="BS45" s="166"/>
      <c r="BT45" s="166"/>
      <c r="BU45" s="166"/>
      <c r="BV45" s="166"/>
      <c r="BW45" s="166"/>
      <c r="BX45" s="166"/>
      <c r="BY45" s="166"/>
      <c r="BZ45" s="166"/>
      <c r="CA45" s="166"/>
      <c r="CB45" s="166"/>
      <c r="CC45" s="166"/>
      <c r="CD45" s="166"/>
      <c r="CE45" s="166"/>
      <c r="CF45" s="166"/>
    </row>
    <row r="46" spans="1:84" ht="15.75" customHeight="1" x14ac:dyDescent="0.2">
      <c r="A46" s="304"/>
      <c r="B46" s="172" t="s">
        <v>2161</v>
      </c>
      <c r="C46" s="171" t="s">
        <v>2269</v>
      </c>
      <c r="D46" s="189">
        <f>IF($D$5=0,0,D30/$D$5)</f>
        <v>0</v>
      </c>
      <c r="E46" s="367"/>
      <c r="F46" s="176">
        <f>IF($D$5=0,0,F30/$D$5)</f>
        <v>0</v>
      </c>
      <c r="G46" s="176"/>
      <c r="H46" s="176">
        <f>IF($D$5=0,0,H30/$D$5)</f>
        <v>0</v>
      </c>
      <c r="I46" s="176"/>
      <c r="J46" s="176">
        <f>IF($D$5=0,0,J30/$D$5)</f>
        <v>0</v>
      </c>
      <c r="K46" s="176"/>
      <c r="L46" s="213">
        <f t="shared" si="1"/>
        <v>0</v>
      </c>
      <c r="M46" s="368"/>
      <c r="N46" s="176">
        <f>IF($D$5=0,0,N30/$D$5)</f>
        <v>0</v>
      </c>
      <c r="O46" s="176"/>
      <c r="P46" s="213">
        <f>IF($D$5=0,0,P30/$D$5)</f>
        <v>0</v>
      </c>
      <c r="Q46" s="368"/>
      <c r="R46" s="304"/>
      <c r="S46" s="304"/>
      <c r="T46" s="304"/>
      <c r="U46" s="184" t="s">
        <v>2161</v>
      </c>
      <c r="V46" s="185" t="s">
        <v>2269</v>
      </c>
      <c r="W46" s="189">
        <f>IF($W$5=0,0,W30/$W$5)</f>
        <v>0</v>
      </c>
      <c r="X46" s="367"/>
      <c r="Y46" s="189">
        <f>IF($W$5=0,0,Y30/$W$5)</f>
        <v>0</v>
      </c>
      <c r="Z46" s="369"/>
      <c r="AA46" s="213">
        <f>IF($W$5=0,0,AA30/$W$5)</f>
        <v>0</v>
      </c>
      <c r="AB46" s="369"/>
      <c r="AC46" s="213">
        <f>IF($W$5=0,0,AC30/$W$5)</f>
        <v>0</v>
      </c>
      <c r="AD46" s="369"/>
      <c r="AE46" s="213">
        <f>Y46+AA46+AC46</f>
        <v>0</v>
      </c>
      <c r="AF46" s="368"/>
      <c r="AG46" s="213">
        <f>IF($W$5=0,0,AG30/$W$5)</f>
        <v>0</v>
      </c>
      <c r="AH46" s="369"/>
      <c r="AI46" s="213">
        <f>IF($W$5=0,0,AI30/$W$5)</f>
        <v>0</v>
      </c>
      <c r="AJ46" s="367"/>
      <c r="AK46" s="304"/>
      <c r="AL46" s="304"/>
      <c r="AM46" s="304"/>
      <c r="AN46" s="184" t="s">
        <v>2161</v>
      </c>
      <c r="AO46" s="185" t="s">
        <v>2269</v>
      </c>
      <c r="AP46" s="189">
        <f>IF($AP$5=0,0,AP30/$AP$5)</f>
        <v>0</v>
      </c>
      <c r="AQ46" s="367"/>
      <c r="AR46" s="189">
        <f>IF($AP$5=0,0,AR30/$AP$5)</f>
        <v>0</v>
      </c>
      <c r="AS46" s="369"/>
      <c r="AT46" s="213">
        <f>IF($AP$5=0,0,AT30/$AP$5)</f>
        <v>0</v>
      </c>
      <c r="AU46" s="369"/>
      <c r="AV46" s="213">
        <f>IF($AP$5=0,0,AV30/$AP$5)</f>
        <v>0</v>
      </c>
      <c r="AW46" s="369"/>
      <c r="AX46" s="213">
        <f>AR46+AT46+AV46</f>
        <v>0</v>
      </c>
      <c r="AY46" s="368"/>
      <c r="AZ46" s="189">
        <f>IF($AP$5=0,0,AZ30/$AP$5)</f>
        <v>0</v>
      </c>
      <c r="BA46" s="369"/>
      <c r="BB46" s="213">
        <f>IF($AP$5=0,0,BB30/$AP$5)</f>
        <v>1.6511127063890883E-2</v>
      </c>
      <c r="BC46" s="367"/>
      <c r="BD46" s="304"/>
      <c r="BE46" s="304"/>
      <c r="BF46" s="304"/>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row>
    <row r="47" spans="1:84" ht="9.75" customHeight="1" x14ac:dyDescent="0.2">
      <c r="A47" s="352"/>
      <c r="B47" s="173"/>
      <c r="C47" s="174"/>
      <c r="D47" s="175"/>
      <c r="E47" s="175"/>
      <c r="F47" s="370"/>
      <c r="G47" s="370"/>
      <c r="H47" s="370"/>
      <c r="I47" s="370"/>
      <c r="J47" s="370"/>
      <c r="K47" s="370"/>
      <c r="L47" s="370"/>
      <c r="M47" s="370"/>
      <c r="N47" s="370"/>
      <c r="O47" s="370"/>
      <c r="P47" s="327"/>
      <c r="Q47" s="327"/>
      <c r="R47" s="304"/>
      <c r="S47" s="304"/>
      <c r="T47" s="304"/>
      <c r="U47" s="304"/>
      <c r="V47" s="304"/>
      <c r="W47" s="304"/>
      <c r="X47" s="304"/>
      <c r="Y47" s="304"/>
      <c r="Z47" s="304"/>
      <c r="AA47" s="304"/>
      <c r="AB47" s="304"/>
      <c r="AC47" s="304"/>
      <c r="AD47" s="304"/>
      <c r="AE47" s="304"/>
      <c r="AF47" s="304"/>
      <c r="AG47" s="304"/>
      <c r="AH47" s="304"/>
      <c r="AI47" s="304"/>
      <c r="AJ47" s="304"/>
      <c r="AK47" s="304"/>
      <c r="AL47" s="304"/>
      <c r="AM47" s="304"/>
      <c r="AN47" s="304"/>
      <c r="AO47" s="304"/>
      <c r="AP47" s="304"/>
      <c r="AQ47" s="304"/>
      <c r="AR47" s="304"/>
      <c r="AS47" s="304"/>
      <c r="AT47" s="304"/>
      <c r="AU47" s="304"/>
      <c r="AV47" s="304"/>
      <c r="AW47" s="304"/>
      <c r="AX47" s="304"/>
      <c r="AY47" s="304"/>
      <c r="AZ47" s="304"/>
      <c r="BA47" s="304"/>
      <c r="BB47" s="304"/>
      <c r="BC47" s="304"/>
      <c r="BD47" s="304"/>
      <c r="BE47" s="304"/>
      <c r="BF47" s="304"/>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row>
    <row r="48" spans="1:84" hidden="1" x14ac:dyDescent="0.2">
      <c r="A48" s="166"/>
      <c r="B48" s="166"/>
      <c r="C48" s="166"/>
      <c r="D48" s="166"/>
      <c r="E48" s="166"/>
      <c r="F48" s="166"/>
      <c r="G48" s="166"/>
      <c r="H48" s="166"/>
      <c r="I48" s="166"/>
      <c r="J48" s="166"/>
      <c r="K48" s="166"/>
      <c r="L48" s="166"/>
      <c r="M48" s="166"/>
      <c r="N48" s="166"/>
      <c r="O48" s="166"/>
      <c r="P48" s="166"/>
      <c r="Q48" s="166"/>
      <c r="R48" s="166"/>
      <c r="S48" s="166"/>
      <c r="T48" s="166"/>
    </row>
    <row r="49" spans="1:20" hidden="1" x14ac:dyDescent="0.2">
      <c r="A49" s="166"/>
      <c r="B49" s="166"/>
      <c r="C49" s="166"/>
      <c r="D49" s="166"/>
      <c r="E49" s="166"/>
      <c r="F49" s="166"/>
      <c r="G49" s="166"/>
      <c r="H49" s="166"/>
      <c r="I49" s="166"/>
      <c r="J49" s="166"/>
      <c r="K49" s="166"/>
      <c r="L49" s="166"/>
      <c r="M49" s="166"/>
      <c r="N49" s="166"/>
      <c r="O49" s="166"/>
      <c r="P49" s="166"/>
      <c r="Q49" s="166"/>
      <c r="R49" s="166"/>
      <c r="S49" s="166"/>
      <c r="T49" s="166"/>
    </row>
    <row r="50" spans="1:20" hidden="1" x14ac:dyDescent="0.2">
      <c r="A50" s="166"/>
      <c r="B50" s="166"/>
      <c r="C50" s="166"/>
      <c r="D50" s="166"/>
      <c r="E50" s="166"/>
      <c r="F50" s="166"/>
      <c r="G50" s="166"/>
      <c r="H50" s="166"/>
      <c r="I50" s="166"/>
      <c r="J50" s="166"/>
      <c r="K50" s="166"/>
      <c r="L50" s="166"/>
      <c r="M50" s="166"/>
      <c r="N50" s="166"/>
      <c r="O50" s="166"/>
      <c r="P50" s="166"/>
      <c r="Q50" s="166"/>
      <c r="R50" s="166"/>
      <c r="S50" s="166"/>
      <c r="T50" s="166"/>
    </row>
    <row r="51" spans="1:20" hidden="1" x14ac:dyDescent="0.2">
      <c r="A51" s="166"/>
      <c r="B51" s="166"/>
      <c r="C51" s="166"/>
      <c r="D51" s="166"/>
      <c r="E51" s="166"/>
      <c r="F51" s="166"/>
      <c r="G51" s="166"/>
      <c r="H51" s="166"/>
      <c r="I51" s="166"/>
      <c r="J51" s="166"/>
      <c r="K51" s="166"/>
      <c r="L51" s="166"/>
      <c r="M51" s="166"/>
      <c r="N51" s="166"/>
      <c r="O51" s="166"/>
      <c r="P51" s="166"/>
      <c r="Q51" s="166"/>
      <c r="R51" s="166"/>
      <c r="S51" s="166"/>
      <c r="T51" s="166"/>
    </row>
    <row r="52" spans="1:20" hidden="1" x14ac:dyDescent="0.2">
      <c r="A52" s="166"/>
      <c r="B52" s="166"/>
      <c r="C52" s="166"/>
      <c r="D52" s="166"/>
      <c r="E52" s="166"/>
      <c r="F52" s="166"/>
      <c r="G52" s="166"/>
      <c r="H52" s="166"/>
      <c r="I52" s="166"/>
      <c r="J52" s="166"/>
      <c r="K52" s="166"/>
      <c r="L52" s="166"/>
      <c r="M52" s="166"/>
      <c r="N52" s="166"/>
      <c r="O52" s="166"/>
      <c r="P52" s="166"/>
      <c r="Q52" s="166"/>
      <c r="R52" s="166"/>
      <c r="S52" s="166"/>
      <c r="T52" s="166"/>
    </row>
    <row r="53" spans="1:20" hidden="1" x14ac:dyDescent="0.2">
      <c r="A53" s="166"/>
      <c r="B53" s="166"/>
      <c r="C53" s="166"/>
      <c r="D53" s="166"/>
      <c r="E53" s="166"/>
      <c r="F53" s="166"/>
      <c r="G53" s="166"/>
      <c r="H53" s="166"/>
      <c r="I53" s="166"/>
      <c r="J53" s="166"/>
      <c r="K53" s="166"/>
      <c r="L53" s="166"/>
      <c r="M53" s="166"/>
      <c r="N53" s="166"/>
      <c r="O53" s="166"/>
      <c r="P53" s="166"/>
      <c r="Q53" s="166"/>
      <c r="R53" s="166"/>
      <c r="S53" s="166"/>
      <c r="T53" s="166"/>
    </row>
    <row r="54" spans="1:20" hidden="1" x14ac:dyDescent="0.2">
      <c r="A54" s="166"/>
      <c r="B54" s="166"/>
      <c r="C54" s="166"/>
      <c r="D54" s="166"/>
      <c r="E54" s="166"/>
      <c r="F54" s="166"/>
      <c r="G54" s="166"/>
      <c r="H54" s="166"/>
      <c r="I54" s="166"/>
      <c r="J54" s="166"/>
      <c r="K54" s="166"/>
      <c r="L54" s="166"/>
      <c r="M54" s="166"/>
      <c r="N54" s="166"/>
      <c r="O54" s="166"/>
      <c r="P54" s="166"/>
      <c r="Q54" s="166"/>
      <c r="R54" s="166"/>
      <c r="S54" s="166"/>
      <c r="T54" s="166"/>
    </row>
    <row r="55" spans="1:20" hidden="1" x14ac:dyDescent="0.2">
      <c r="A55" s="166"/>
      <c r="B55" s="166"/>
      <c r="C55" s="166"/>
      <c r="D55" s="166"/>
      <c r="E55" s="166"/>
      <c r="F55" s="166"/>
      <c r="G55" s="166"/>
      <c r="H55" s="166"/>
      <c r="I55" s="166"/>
      <c r="J55" s="166"/>
      <c r="K55" s="166"/>
      <c r="L55" s="166"/>
      <c r="M55" s="166"/>
      <c r="N55" s="166"/>
      <c r="O55" s="166"/>
      <c r="P55" s="166"/>
      <c r="Q55" s="166"/>
      <c r="R55" s="166"/>
      <c r="S55" s="166"/>
      <c r="T55" s="166"/>
    </row>
    <row r="56" spans="1:20" hidden="1" x14ac:dyDescent="0.2">
      <c r="A56" s="166"/>
      <c r="B56" s="166"/>
      <c r="C56" s="166"/>
      <c r="D56" s="166"/>
      <c r="E56" s="166"/>
      <c r="F56" s="166"/>
      <c r="G56" s="166"/>
      <c r="H56" s="166"/>
      <c r="I56" s="166"/>
      <c r="J56" s="166"/>
      <c r="K56" s="166"/>
      <c r="L56" s="166"/>
      <c r="M56" s="166"/>
      <c r="N56" s="166"/>
      <c r="O56" s="166"/>
      <c r="P56" s="166"/>
      <c r="Q56" s="166"/>
      <c r="R56" s="166"/>
      <c r="S56" s="166"/>
      <c r="T56" s="166"/>
    </row>
    <row r="57" spans="1:20" hidden="1" x14ac:dyDescent="0.2">
      <c r="A57" s="166"/>
      <c r="B57" s="166"/>
      <c r="C57" s="166"/>
      <c r="D57" s="166"/>
      <c r="E57" s="166"/>
      <c r="F57" s="166"/>
      <c r="G57" s="166"/>
      <c r="H57" s="166"/>
      <c r="I57" s="166"/>
      <c r="J57" s="166"/>
      <c r="K57" s="166"/>
      <c r="L57" s="166"/>
      <c r="M57" s="166"/>
      <c r="N57" s="166"/>
      <c r="O57" s="166"/>
      <c r="P57" s="166"/>
      <c r="Q57" s="166"/>
      <c r="R57" s="166"/>
      <c r="S57" s="166"/>
      <c r="T57" s="166"/>
    </row>
    <row r="58" spans="1:20" hidden="1" x14ac:dyDescent="0.2">
      <c r="A58" s="166"/>
      <c r="B58" s="166"/>
      <c r="C58" s="166"/>
      <c r="D58" s="166"/>
      <c r="E58" s="166"/>
      <c r="F58" s="166"/>
      <c r="G58" s="166"/>
      <c r="H58" s="166"/>
      <c r="I58" s="166"/>
      <c r="J58" s="166"/>
      <c r="K58" s="166"/>
      <c r="L58" s="166"/>
      <c r="M58" s="166"/>
      <c r="N58" s="166"/>
      <c r="O58" s="166"/>
      <c r="P58" s="166"/>
      <c r="Q58" s="166"/>
      <c r="R58" s="166"/>
      <c r="S58" s="166"/>
      <c r="T58" s="166"/>
    </row>
    <row r="59" spans="1:20" hidden="1" x14ac:dyDescent="0.2">
      <c r="A59" s="166"/>
      <c r="B59" s="166"/>
      <c r="C59" s="166"/>
      <c r="D59" s="166"/>
      <c r="E59" s="166"/>
      <c r="F59" s="166"/>
      <c r="G59" s="166"/>
      <c r="H59" s="166"/>
      <c r="I59" s="166"/>
      <c r="J59" s="166"/>
      <c r="K59" s="166"/>
      <c r="L59" s="166"/>
      <c r="M59" s="166"/>
      <c r="N59" s="166"/>
      <c r="O59" s="166"/>
      <c r="P59" s="166"/>
      <c r="Q59" s="166"/>
      <c r="R59" s="166"/>
      <c r="S59" s="166"/>
      <c r="T59" s="166"/>
    </row>
    <row r="60" spans="1:20" hidden="1" x14ac:dyDescent="0.2">
      <c r="A60" s="166"/>
      <c r="B60" s="166"/>
      <c r="C60" s="166"/>
      <c r="D60" s="166"/>
      <c r="E60" s="166"/>
      <c r="F60" s="166"/>
      <c r="G60" s="166"/>
      <c r="H60" s="166"/>
      <c r="I60" s="166"/>
      <c r="J60" s="166"/>
      <c r="K60" s="166"/>
      <c r="L60" s="166"/>
      <c r="M60" s="166"/>
      <c r="N60" s="166"/>
      <c r="O60" s="166"/>
      <c r="P60" s="166"/>
      <c r="Q60" s="166"/>
      <c r="R60" s="166"/>
      <c r="S60" s="166"/>
      <c r="T60" s="166"/>
    </row>
    <row r="61" spans="1:20" hidden="1" x14ac:dyDescent="0.2">
      <c r="A61" s="166"/>
      <c r="B61" s="166"/>
      <c r="C61" s="166"/>
      <c r="D61" s="166"/>
      <c r="E61" s="166"/>
      <c r="F61" s="166"/>
      <c r="G61" s="166"/>
      <c r="H61" s="166"/>
      <c r="I61" s="166"/>
      <c r="J61" s="166"/>
      <c r="K61" s="166"/>
      <c r="L61" s="166"/>
      <c r="M61" s="166"/>
      <c r="N61" s="166"/>
      <c r="O61" s="166"/>
      <c r="P61" s="166"/>
      <c r="Q61" s="166"/>
      <c r="R61" s="166"/>
      <c r="S61" s="166"/>
      <c r="T61" s="166"/>
    </row>
    <row r="62" spans="1:20" hidden="1" x14ac:dyDescent="0.2">
      <c r="A62" s="166"/>
      <c r="B62" s="166"/>
      <c r="C62" s="166"/>
      <c r="D62" s="166"/>
      <c r="E62" s="166"/>
      <c r="F62" s="166"/>
      <c r="G62" s="166"/>
      <c r="H62" s="166"/>
      <c r="I62" s="166"/>
      <c r="J62" s="166"/>
      <c r="K62" s="166"/>
      <c r="L62" s="166"/>
      <c r="M62" s="166"/>
      <c r="N62" s="166"/>
      <c r="O62" s="166"/>
      <c r="P62" s="166"/>
      <c r="Q62" s="166"/>
      <c r="R62" s="166"/>
      <c r="S62" s="166"/>
      <c r="T62" s="166"/>
    </row>
    <row r="63" spans="1:20" hidden="1" x14ac:dyDescent="0.2">
      <c r="A63" s="166"/>
      <c r="B63" s="166"/>
      <c r="C63" s="166"/>
      <c r="D63" s="166"/>
      <c r="E63" s="166"/>
      <c r="F63" s="166"/>
      <c r="G63" s="166"/>
      <c r="H63" s="166"/>
      <c r="I63" s="166"/>
      <c r="J63" s="166"/>
      <c r="K63" s="166"/>
      <c r="L63" s="166"/>
      <c r="M63" s="166"/>
      <c r="N63" s="166"/>
      <c r="O63" s="166"/>
      <c r="P63" s="166"/>
      <c r="Q63" s="166"/>
      <c r="R63" s="166"/>
      <c r="S63" s="166"/>
      <c r="T63" s="166"/>
    </row>
    <row r="64" spans="1:20" hidden="1" x14ac:dyDescent="0.2">
      <c r="A64" s="166"/>
      <c r="B64" s="166"/>
      <c r="C64" s="166"/>
      <c r="D64" s="166"/>
      <c r="E64" s="166"/>
      <c r="F64" s="166"/>
      <c r="G64" s="166"/>
      <c r="H64" s="166"/>
      <c r="I64" s="166"/>
      <c r="J64" s="166"/>
      <c r="K64" s="166"/>
      <c r="L64" s="166"/>
      <c r="M64" s="166"/>
      <c r="N64" s="166"/>
      <c r="O64" s="166"/>
      <c r="P64" s="166"/>
      <c r="Q64" s="166"/>
      <c r="R64" s="166"/>
      <c r="S64" s="166"/>
      <c r="T64" s="166"/>
    </row>
    <row r="65" spans="1:20" hidden="1" x14ac:dyDescent="0.2">
      <c r="A65" s="166"/>
      <c r="B65" s="166"/>
      <c r="C65" s="166"/>
      <c r="D65" s="166"/>
      <c r="E65" s="166"/>
      <c r="F65" s="166"/>
      <c r="G65" s="166"/>
      <c r="H65" s="166"/>
      <c r="I65" s="166"/>
      <c r="J65" s="166"/>
      <c r="K65" s="166"/>
      <c r="L65" s="166"/>
      <c r="M65" s="166"/>
      <c r="N65" s="166"/>
      <c r="O65" s="166"/>
      <c r="P65" s="166"/>
      <c r="Q65" s="166"/>
      <c r="R65" s="166"/>
      <c r="S65" s="166"/>
      <c r="T65" s="166"/>
    </row>
    <row r="66" spans="1:20" hidden="1" x14ac:dyDescent="0.2">
      <c r="A66" s="166"/>
      <c r="B66" s="166"/>
      <c r="C66" s="166"/>
      <c r="D66" s="166"/>
      <c r="E66" s="166"/>
      <c r="F66" s="166"/>
      <c r="G66" s="166"/>
      <c r="H66" s="166"/>
      <c r="I66" s="166"/>
      <c r="J66" s="166"/>
      <c r="K66" s="166"/>
      <c r="L66" s="166"/>
      <c r="M66" s="166"/>
      <c r="N66" s="166"/>
      <c r="O66" s="166"/>
      <c r="P66" s="166"/>
      <c r="Q66" s="166"/>
      <c r="R66" s="166"/>
      <c r="S66" s="166"/>
      <c r="T66" s="166"/>
    </row>
    <row r="67" spans="1:20" hidden="1" x14ac:dyDescent="0.2">
      <c r="A67" s="166"/>
      <c r="B67" s="166"/>
      <c r="C67" s="166"/>
      <c r="D67" s="166"/>
      <c r="E67" s="166"/>
      <c r="F67" s="166"/>
      <c r="G67" s="166"/>
      <c r="H67" s="166"/>
      <c r="I67" s="166"/>
      <c r="J67" s="166"/>
      <c r="K67" s="166"/>
      <c r="L67" s="166"/>
      <c r="M67" s="166"/>
      <c r="N67" s="166"/>
      <c r="O67" s="166"/>
      <c r="P67" s="166"/>
      <c r="Q67" s="166"/>
      <c r="R67" s="166"/>
      <c r="S67" s="166"/>
      <c r="T67" s="166"/>
    </row>
    <row r="68" spans="1:20" hidden="1" x14ac:dyDescent="0.2">
      <c r="A68" s="166"/>
      <c r="B68" s="166"/>
      <c r="C68" s="166"/>
      <c r="D68" s="166"/>
      <c r="E68" s="166"/>
      <c r="F68" s="166"/>
      <c r="G68" s="166"/>
      <c r="H68" s="166"/>
      <c r="I68" s="166"/>
      <c r="J68" s="166"/>
      <c r="K68" s="166"/>
      <c r="L68" s="166"/>
      <c r="M68" s="166"/>
      <c r="N68" s="166"/>
      <c r="O68" s="166"/>
      <c r="P68" s="166"/>
      <c r="Q68" s="166"/>
      <c r="R68" s="166"/>
      <c r="S68" s="166"/>
      <c r="T68" s="166"/>
    </row>
    <row r="69" spans="1:20" hidden="1" x14ac:dyDescent="0.2">
      <c r="A69" s="166"/>
      <c r="B69" s="166"/>
      <c r="C69" s="166"/>
      <c r="D69" s="166"/>
      <c r="E69" s="166"/>
      <c r="F69" s="166"/>
      <c r="G69" s="166"/>
      <c r="H69" s="166"/>
      <c r="I69" s="166"/>
      <c r="J69" s="166"/>
      <c r="K69" s="166"/>
      <c r="L69" s="166"/>
      <c r="M69" s="166"/>
      <c r="N69" s="166"/>
      <c r="O69" s="166"/>
      <c r="P69" s="166"/>
      <c r="Q69" s="166"/>
      <c r="R69" s="166"/>
      <c r="S69" s="166"/>
      <c r="T69" s="166"/>
    </row>
    <row r="70" spans="1:20" hidden="1" x14ac:dyDescent="0.2">
      <c r="A70" s="166"/>
      <c r="B70" s="166"/>
      <c r="C70" s="166"/>
      <c r="D70" s="166"/>
      <c r="E70" s="166"/>
      <c r="F70" s="166"/>
      <c r="G70" s="166"/>
      <c r="H70" s="166"/>
      <c r="I70" s="166"/>
      <c r="J70" s="166"/>
      <c r="K70" s="166"/>
      <c r="L70" s="166"/>
      <c r="M70" s="166"/>
      <c r="N70" s="166"/>
      <c r="O70" s="166"/>
      <c r="P70" s="166"/>
      <c r="Q70" s="166"/>
      <c r="R70" s="166"/>
      <c r="S70" s="166"/>
      <c r="T70" s="166"/>
    </row>
    <row r="71" spans="1:20" hidden="1" x14ac:dyDescent="0.2">
      <c r="A71" s="166"/>
      <c r="B71" s="166"/>
      <c r="C71" s="166"/>
      <c r="D71" s="166"/>
      <c r="E71" s="166"/>
      <c r="F71" s="166"/>
      <c r="G71" s="166"/>
      <c r="H71" s="166"/>
      <c r="I71" s="166"/>
      <c r="J71" s="166"/>
      <c r="K71" s="166"/>
      <c r="L71" s="166"/>
      <c r="M71" s="166"/>
      <c r="N71" s="166"/>
      <c r="O71" s="166"/>
      <c r="P71" s="166"/>
      <c r="Q71" s="166"/>
      <c r="R71" s="166"/>
      <c r="S71" s="166"/>
      <c r="T71" s="166"/>
    </row>
    <row r="72" spans="1:20" hidden="1" x14ac:dyDescent="0.2">
      <c r="A72" s="166"/>
      <c r="B72" s="166"/>
      <c r="C72" s="166"/>
      <c r="D72" s="166"/>
      <c r="E72" s="166"/>
      <c r="F72" s="166"/>
      <c r="G72" s="166"/>
      <c r="H72" s="166"/>
      <c r="I72" s="166"/>
      <c r="J72" s="166"/>
      <c r="K72" s="166"/>
      <c r="L72" s="166"/>
      <c r="M72" s="166"/>
      <c r="N72" s="166"/>
      <c r="O72" s="166"/>
      <c r="P72" s="166"/>
      <c r="Q72" s="166"/>
      <c r="R72" s="166"/>
      <c r="S72" s="166"/>
      <c r="T72" s="166"/>
    </row>
    <row r="73" spans="1:20" hidden="1" x14ac:dyDescent="0.2">
      <c r="A73" s="166"/>
      <c r="B73" s="166"/>
      <c r="C73" s="166"/>
      <c r="D73" s="166"/>
      <c r="E73" s="166"/>
      <c r="F73" s="166"/>
      <c r="G73" s="166"/>
      <c r="H73" s="166"/>
      <c r="I73" s="166"/>
      <c r="J73" s="166"/>
      <c r="K73" s="166"/>
      <c r="L73" s="166"/>
      <c r="M73" s="166"/>
      <c r="N73" s="166"/>
      <c r="O73" s="166"/>
      <c r="P73" s="166"/>
      <c r="Q73" s="166"/>
      <c r="R73" s="166"/>
      <c r="S73" s="166"/>
      <c r="T73" s="166"/>
    </row>
    <row r="74" spans="1:20" hidden="1" x14ac:dyDescent="0.2">
      <c r="A74" s="166"/>
      <c r="B74" s="166"/>
      <c r="C74" s="166"/>
      <c r="D74" s="166"/>
      <c r="E74" s="166"/>
      <c r="F74" s="166"/>
      <c r="G74" s="166"/>
      <c r="H74" s="166"/>
      <c r="I74" s="166"/>
      <c r="J74" s="166"/>
      <c r="K74" s="166"/>
      <c r="L74" s="166"/>
      <c r="M74" s="166"/>
      <c r="N74" s="166"/>
      <c r="O74" s="166"/>
      <c r="P74" s="166"/>
      <c r="Q74" s="166"/>
      <c r="R74" s="166"/>
      <c r="S74" s="166"/>
      <c r="T74" s="166"/>
    </row>
    <row r="75" spans="1:20" hidden="1" x14ac:dyDescent="0.2">
      <c r="A75" s="166"/>
      <c r="B75" s="166"/>
      <c r="C75" s="166"/>
      <c r="D75" s="166"/>
      <c r="E75" s="166"/>
      <c r="F75" s="166"/>
      <c r="G75" s="166"/>
      <c r="H75" s="166"/>
      <c r="I75" s="166"/>
      <c r="J75" s="166"/>
      <c r="K75" s="166"/>
      <c r="L75" s="166"/>
      <c r="M75" s="166"/>
      <c r="N75" s="166"/>
      <c r="O75" s="166"/>
      <c r="P75" s="166"/>
      <c r="Q75" s="166"/>
      <c r="R75" s="166"/>
      <c r="S75" s="166"/>
      <c r="T75" s="166"/>
    </row>
    <row r="76" spans="1:20" hidden="1" x14ac:dyDescent="0.2">
      <c r="A76" s="166"/>
      <c r="B76" s="166"/>
      <c r="C76" s="166"/>
      <c r="D76" s="166"/>
      <c r="E76" s="166"/>
      <c r="F76" s="166"/>
      <c r="G76" s="166"/>
      <c r="H76" s="166"/>
      <c r="I76" s="166"/>
      <c r="J76" s="166"/>
      <c r="K76" s="166"/>
      <c r="L76" s="166"/>
      <c r="M76" s="166"/>
      <c r="N76" s="166"/>
      <c r="O76" s="166"/>
      <c r="P76" s="166"/>
      <c r="Q76" s="166"/>
      <c r="R76" s="166"/>
      <c r="S76" s="166"/>
      <c r="T76" s="166"/>
    </row>
  </sheetData>
  <sheetProtection password="ECEB" sheet="1" objects="1" scenarios="1"/>
  <customSheetViews>
    <customSheetView guid="{E901C743-4F33-4C8F-80E0-EB1DCAF092DE}" scale="90" hiddenRows="1" hiddenColumns="1" showRuler="0">
      <pageMargins left="0.78740157499999996" right="0.78740157499999996" top="0.984251969" bottom="0.984251969" header="0.4921259845" footer="0.4921259845"/>
      <pageSetup paperSize="9" orientation="portrait" r:id="rId1"/>
      <headerFooter alignWithMargins="0"/>
    </customSheetView>
  </customSheetViews>
  <mergeCells count="59">
    <mergeCell ref="AX34:AY34"/>
    <mergeCell ref="U34:V34"/>
    <mergeCell ref="AN34:AO34"/>
    <mergeCell ref="AR34:AS34"/>
    <mergeCell ref="AP34:AQ34"/>
    <mergeCell ref="AN40:AO40"/>
    <mergeCell ref="U43:V43"/>
    <mergeCell ref="U40:V40"/>
    <mergeCell ref="U41:V41"/>
    <mergeCell ref="AN24:AO24"/>
    <mergeCell ref="AN25:AO25"/>
    <mergeCell ref="AN43:AO43"/>
    <mergeCell ref="U27:V27"/>
    <mergeCell ref="U31:V31"/>
    <mergeCell ref="U24:V24"/>
    <mergeCell ref="F34:G34"/>
    <mergeCell ref="AN41:AO41"/>
    <mergeCell ref="AE18:AF18"/>
    <mergeCell ref="AE34:AF34"/>
    <mergeCell ref="AN27:AO27"/>
    <mergeCell ref="AN31:AO31"/>
    <mergeCell ref="D34:E34"/>
    <mergeCell ref="W3:X3"/>
    <mergeCell ref="Y3:Z3"/>
    <mergeCell ref="U4:V4"/>
    <mergeCell ref="W18:X18"/>
    <mergeCell ref="Y34:Z34"/>
    <mergeCell ref="W34:X34"/>
    <mergeCell ref="U8:V8"/>
    <mergeCell ref="L34:M34"/>
    <mergeCell ref="U25:V25"/>
    <mergeCell ref="B27:C27"/>
    <mergeCell ref="B43:C43"/>
    <mergeCell ref="B31:C31"/>
    <mergeCell ref="B40:C40"/>
    <mergeCell ref="B41:C41"/>
    <mergeCell ref="B34:C34"/>
    <mergeCell ref="B18:C18"/>
    <mergeCell ref="U18:V18"/>
    <mergeCell ref="D18:E18"/>
    <mergeCell ref="L18:M18"/>
    <mergeCell ref="B24:C24"/>
    <mergeCell ref="B25:C25"/>
    <mergeCell ref="AX18:AY18"/>
    <mergeCell ref="AP3:AQ3"/>
    <mergeCell ref="AR3:AS3"/>
    <mergeCell ref="AN4:AO4"/>
    <mergeCell ref="AP7:AQ7"/>
    <mergeCell ref="AR7:AS7"/>
    <mergeCell ref="AP18:AQ18"/>
    <mergeCell ref="B8:C8"/>
    <mergeCell ref="AN8:AO8"/>
    <mergeCell ref="F3:G3"/>
    <mergeCell ref="F7:G7"/>
    <mergeCell ref="D3:E3"/>
    <mergeCell ref="B4:C4"/>
    <mergeCell ref="D7:E7"/>
    <mergeCell ref="W7:X7"/>
    <mergeCell ref="Y7:Z7"/>
  </mergeCells>
  <phoneticPr fontId="23" type="noConversion"/>
  <pageMargins left="0.78740157499999996" right="0.78740157499999996" top="0.984251969" bottom="0.984251969" header="0.4921259845" footer="0.4921259845"/>
  <pageSetup paperSize="9"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
  <sheetViews>
    <sheetView workbookViewId="0"/>
  </sheetViews>
  <sheetFormatPr baseColWidth="10" defaultRowHeight="12.75" x14ac:dyDescent="0.2"/>
  <sheetData/>
  <phoneticPr fontId="23" type="noConversion"/>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
  <sheetViews>
    <sheetView workbookViewId="0"/>
  </sheetViews>
  <sheetFormatPr baseColWidth="10" defaultRowHeight="12.75" x14ac:dyDescent="0.2"/>
  <sheetData/>
  <phoneticPr fontId="23" type="noConversion"/>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O37"/>
  <sheetViews>
    <sheetView workbookViewId="0">
      <selection activeCell="A23" sqref="A23:N23"/>
    </sheetView>
  </sheetViews>
  <sheetFormatPr baseColWidth="10" defaultColWidth="0" defaultRowHeight="12.75" zeroHeight="1" x14ac:dyDescent="0.2"/>
  <cols>
    <col min="1" max="5" width="12.42578125" style="247" customWidth="1"/>
    <col min="6" max="6" width="12.28515625" style="247" customWidth="1"/>
    <col min="7" max="11" width="12.42578125" style="247" customWidth="1"/>
    <col min="12" max="12" width="12.140625" style="247" customWidth="1"/>
    <col min="13" max="14" width="12.28515625" style="247" customWidth="1"/>
    <col min="15" max="15" width="0" style="247" hidden="1" customWidth="1"/>
    <col min="16" max="16384" width="0" style="63" hidden="1"/>
  </cols>
  <sheetData>
    <row r="1" spans="1:15" s="234" customFormat="1" ht="20.25" x14ac:dyDescent="0.3">
      <c r="A1" s="721" t="s">
        <v>2299</v>
      </c>
      <c r="B1" s="721"/>
      <c r="C1" s="721"/>
      <c r="D1" s="721"/>
      <c r="E1" s="721"/>
      <c r="F1" s="721"/>
      <c r="G1" s="721"/>
      <c r="H1" s="721"/>
      <c r="I1" s="721"/>
      <c r="J1" s="721"/>
      <c r="K1" s="721"/>
      <c r="L1" s="721"/>
      <c r="M1" s="721"/>
      <c r="N1" s="721"/>
      <c r="O1" s="238"/>
    </row>
    <row r="2" spans="1:15" s="64" customFormat="1" ht="3.75" customHeight="1" x14ac:dyDescent="0.2">
      <c r="A2" s="239"/>
      <c r="B2" s="239"/>
      <c r="C2" s="239"/>
      <c r="D2" s="239"/>
      <c r="E2" s="239"/>
      <c r="F2" s="239"/>
      <c r="G2" s="239"/>
      <c r="H2" s="239"/>
      <c r="I2" s="239"/>
      <c r="J2" s="239"/>
      <c r="K2" s="239"/>
      <c r="L2" s="239"/>
      <c r="M2" s="239"/>
      <c r="N2" s="239"/>
      <c r="O2" s="239"/>
    </row>
    <row r="3" spans="1:15" s="235" customFormat="1" ht="15" customHeight="1" x14ac:dyDescent="0.25">
      <c r="A3" s="722" t="s">
        <v>2300</v>
      </c>
      <c r="B3" s="722"/>
      <c r="C3" s="722"/>
      <c r="D3" s="722"/>
      <c r="E3" s="722"/>
      <c r="F3" s="722"/>
      <c r="G3" s="722"/>
      <c r="H3" s="722"/>
      <c r="I3" s="722"/>
      <c r="J3" s="722"/>
      <c r="K3" s="722"/>
      <c r="L3" s="722"/>
      <c r="M3" s="722"/>
      <c r="N3" s="722"/>
      <c r="O3" s="240"/>
    </row>
    <row r="4" spans="1:15" s="236" customFormat="1" ht="15" customHeight="1" x14ac:dyDescent="0.25">
      <c r="A4" s="723" t="s">
        <v>1979</v>
      </c>
      <c r="B4" s="723"/>
      <c r="C4" s="723"/>
      <c r="D4" s="723"/>
      <c r="E4" s="723"/>
      <c r="F4" s="723"/>
      <c r="G4" s="723"/>
      <c r="H4" s="723"/>
      <c r="I4" s="723"/>
      <c r="J4" s="723"/>
      <c r="K4" s="723"/>
      <c r="L4" s="723"/>
      <c r="M4" s="723"/>
      <c r="N4" s="723"/>
      <c r="O4" s="241"/>
    </row>
    <row r="5" spans="1:15" s="64" customFormat="1" ht="6" customHeight="1" x14ac:dyDescent="0.2">
      <c r="A5" s="239"/>
      <c r="B5" s="239"/>
      <c r="C5" s="239"/>
      <c r="D5" s="239"/>
      <c r="E5" s="239"/>
      <c r="F5" s="239"/>
      <c r="G5" s="239"/>
      <c r="H5" s="239"/>
      <c r="I5" s="239"/>
      <c r="J5" s="239"/>
      <c r="K5" s="239"/>
      <c r="L5" s="239"/>
      <c r="M5" s="239"/>
      <c r="N5" s="239"/>
      <c r="O5" s="239"/>
    </row>
    <row r="6" spans="1:15" s="235" customFormat="1" ht="14.25" customHeight="1" x14ac:dyDescent="0.25">
      <c r="A6" s="240" t="s">
        <v>2301</v>
      </c>
      <c r="B6" s="240"/>
      <c r="C6" s="240"/>
      <c r="D6" s="240"/>
      <c r="E6" s="240"/>
      <c r="F6" s="240"/>
      <c r="G6" s="240"/>
      <c r="H6" s="240"/>
      <c r="I6" s="240"/>
      <c r="J6" s="240"/>
      <c r="K6" s="240"/>
      <c r="L6" s="240"/>
      <c r="M6" s="240"/>
      <c r="N6" s="240"/>
      <c r="O6" s="240"/>
    </row>
    <row r="7" spans="1:15" s="64" customFormat="1" ht="14.25" customHeight="1" x14ac:dyDescent="0.25">
      <c r="A7" s="242" t="s">
        <v>2302</v>
      </c>
      <c r="B7" s="239"/>
      <c r="C7" s="239"/>
      <c r="D7" s="239"/>
      <c r="E7" s="239"/>
      <c r="F7" s="239"/>
      <c r="G7" s="239"/>
      <c r="H7" s="239"/>
      <c r="I7" s="239"/>
      <c r="J7" s="239"/>
      <c r="K7" s="239"/>
      <c r="L7" s="239"/>
      <c r="M7" s="239"/>
      <c r="N7" s="239"/>
      <c r="O7" s="239"/>
    </row>
    <row r="8" spans="1:15" s="64" customFormat="1" ht="14.25" customHeight="1" x14ac:dyDescent="0.25">
      <c r="A8" s="242" t="s">
        <v>2303</v>
      </c>
      <c r="B8" s="239"/>
      <c r="C8" s="239"/>
      <c r="D8" s="239"/>
      <c r="E8" s="239"/>
      <c r="F8" s="239"/>
      <c r="G8" s="239"/>
      <c r="H8" s="239"/>
      <c r="I8" s="239"/>
      <c r="J8" s="239"/>
      <c r="K8" s="239"/>
      <c r="L8" s="239"/>
      <c r="M8" s="239"/>
      <c r="N8" s="239"/>
      <c r="O8" s="239"/>
    </row>
    <row r="9" spans="1:15" s="64" customFormat="1" ht="7.5" customHeight="1" x14ac:dyDescent="0.2">
      <c r="A9" s="239"/>
      <c r="B9" s="239"/>
      <c r="C9" s="239"/>
      <c r="D9" s="239"/>
      <c r="E9" s="239"/>
      <c r="F9" s="239"/>
      <c r="G9" s="239"/>
      <c r="H9" s="239"/>
      <c r="I9" s="239"/>
      <c r="J9" s="239"/>
      <c r="K9" s="239"/>
      <c r="L9" s="239"/>
      <c r="M9" s="239"/>
      <c r="N9" s="239"/>
      <c r="O9" s="239"/>
    </row>
    <row r="10" spans="1:15" s="90" customFormat="1" ht="15" customHeight="1" x14ac:dyDescent="0.35">
      <c r="A10" s="724" t="s">
        <v>2324</v>
      </c>
      <c r="B10" s="724"/>
      <c r="C10" s="724"/>
      <c r="D10" s="724"/>
      <c r="E10" s="724"/>
      <c r="F10" s="724"/>
      <c r="G10" s="724"/>
      <c r="H10" s="724"/>
      <c r="I10" s="724"/>
      <c r="J10" s="724"/>
      <c r="K10" s="724"/>
      <c r="L10" s="724"/>
      <c r="M10" s="724"/>
      <c r="N10" s="724"/>
      <c r="O10" s="243"/>
    </row>
    <row r="11" spans="1:15" s="90" customFormat="1" ht="15" customHeight="1" x14ac:dyDescent="0.35">
      <c r="A11" s="724" t="s">
        <v>2077</v>
      </c>
      <c r="B11" s="724"/>
      <c r="C11" s="724"/>
      <c r="D11" s="724"/>
      <c r="E11" s="724"/>
      <c r="F11" s="724"/>
      <c r="G11" s="724"/>
      <c r="H11" s="724"/>
      <c r="I11" s="724"/>
      <c r="J11" s="724"/>
      <c r="K11" s="724"/>
      <c r="L11" s="724"/>
      <c r="M11" s="724"/>
      <c r="N11" s="724"/>
      <c r="O11" s="243"/>
    </row>
    <row r="12" spans="1:15" s="90" customFormat="1" ht="15" customHeight="1" x14ac:dyDescent="0.35">
      <c r="A12" s="724" t="s">
        <v>1989</v>
      </c>
      <c r="B12" s="724"/>
      <c r="C12" s="724"/>
      <c r="D12" s="724"/>
      <c r="E12" s="724"/>
      <c r="F12" s="724"/>
      <c r="G12" s="724"/>
      <c r="H12" s="724"/>
      <c r="I12" s="724"/>
      <c r="J12" s="724"/>
      <c r="K12" s="724"/>
      <c r="L12" s="724"/>
      <c r="M12" s="724"/>
      <c r="N12" s="724"/>
      <c r="O12" s="243"/>
    </row>
    <row r="13" spans="1:15" s="90" customFormat="1" ht="15" customHeight="1" x14ac:dyDescent="0.35">
      <c r="A13" s="724" t="s">
        <v>2304</v>
      </c>
      <c r="B13" s="725"/>
      <c r="C13" s="725"/>
      <c r="D13" s="725"/>
      <c r="E13" s="725"/>
      <c r="F13" s="725"/>
      <c r="G13" s="725"/>
      <c r="H13" s="725"/>
      <c r="I13" s="725"/>
      <c r="J13" s="725"/>
      <c r="K13" s="725"/>
      <c r="L13" s="725"/>
      <c r="M13" s="725"/>
      <c r="N13" s="725"/>
      <c r="O13" s="243"/>
    </row>
    <row r="14" spans="1:15" s="90" customFormat="1" ht="15" customHeight="1" x14ac:dyDescent="0.35">
      <c r="A14" s="724" t="s">
        <v>2305</v>
      </c>
      <c r="B14" s="724"/>
      <c r="C14" s="724"/>
      <c r="D14" s="724"/>
      <c r="E14" s="724"/>
      <c r="F14" s="724"/>
      <c r="G14" s="724"/>
      <c r="H14" s="724"/>
      <c r="I14" s="724"/>
      <c r="J14" s="724"/>
      <c r="K14" s="724"/>
      <c r="L14" s="724"/>
      <c r="M14" s="724"/>
      <c r="N14" s="724"/>
      <c r="O14" s="243"/>
    </row>
    <row r="15" spans="1:15" s="90" customFormat="1" ht="15" customHeight="1" x14ac:dyDescent="0.35">
      <c r="A15" s="724" t="s">
        <v>1993</v>
      </c>
      <c r="B15" s="724"/>
      <c r="C15" s="724"/>
      <c r="D15" s="724"/>
      <c r="E15" s="724"/>
      <c r="F15" s="724"/>
      <c r="G15" s="724"/>
      <c r="H15" s="724"/>
      <c r="I15" s="724"/>
      <c r="J15" s="724"/>
      <c r="K15" s="724"/>
      <c r="L15" s="724"/>
      <c r="M15" s="724"/>
      <c r="N15" s="724"/>
      <c r="O15" s="243"/>
    </row>
    <row r="16" spans="1:15" s="90" customFormat="1" ht="14.25" customHeight="1" x14ac:dyDescent="0.35">
      <c r="A16" s="724" t="s">
        <v>1994</v>
      </c>
      <c r="B16" s="724"/>
      <c r="C16" s="724"/>
      <c r="D16" s="724"/>
      <c r="E16" s="724"/>
      <c r="F16" s="724"/>
      <c r="G16" s="724"/>
      <c r="H16" s="724"/>
      <c r="I16" s="724"/>
      <c r="J16" s="724"/>
      <c r="K16" s="724"/>
      <c r="L16" s="724"/>
      <c r="M16" s="724"/>
      <c r="N16" s="724"/>
      <c r="O16" s="243"/>
    </row>
    <row r="17" spans="1:15" s="90" customFormat="1" ht="13.5" customHeight="1" x14ac:dyDescent="0.35">
      <c r="A17" s="244" t="s">
        <v>2314</v>
      </c>
      <c r="B17" s="243"/>
      <c r="C17" s="243"/>
      <c r="D17" s="243"/>
      <c r="E17" s="243"/>
      <c r="F17" s="243"/>
      <c r="G17" s="243"/>
      <c r="H17" s="243"/>
      <c r="I17" s="243"/>
      <c r="J17" s="243"/>
      <c r="K17" s="243"/>
      <c r="L17" s="243"/>
      <c r="M17" s="243"/>
      <c r="N17" s="243"/>
      <c r="O17" s="243"/>
    </row>
    <row r="18" spans="1:15" s="90" customFormat="1" ht="13.5" customHeight="1" x14ac:dyDescent="0.35">
      <c r="A18" s="244" t="s">
        <v>2315</v>
      </c>
      <c r="B18" s="243"/>
      <c r="C18" s="243"/>
      <c r="D18" s="243"/>
      <c r="E18" s="243"/>
      <c r="F18" s="243"/>
      <c r="G18" s="243"/>
      <c r="H18" s="243"/>
      <c r="I18" s="243"/>
      <c r="J18" s="243"/>
      <c r="K18" s="243"/>
      <c r="L18" s="243"/>
      <c r="M18" s="243"/>
      <c r="N18" s="243"/>
      <c r="O18" s="243"/>
    </row>
    <row r="19" spans="1:15" s="90" customFormat="1" ht="12" customHeight="1" x14ac:dyDescent="0.35">
      <c r="A19" s="244" t="s">
        <v>2316</v>
      </c>
      <c r="B19" s="243"/>
      <c r="C19" s="243"/>
      <c r="D19" s="243"/>
      <c r="E19" s="243"/>
      <c r="F19" s="243"/>
      <c r="G19" s="243"/>
      <c r="H19" s="243"/>
      <c r="I19" s="243"/>
      <c r="J19" s="243"/>
      <c r="K19" s="243"/>
      <c r="L19" s="243"/>
      <c r="M19" s="243"/>
      <c r="N19" s="243"/>
      <c r="O19" s="243"/>
    </row>
    <row r="20" spans="1:15" s="90" customFormat="1" ht="14.25" customHeight="1" x14ac:dyDescent="0.35">
      <c r="A20" s="724" t="s">
        <v>1988</v>
      </c>
      <c r="B20" s="724"/>
      <c r="C20" s="724"/>
      <c r="D20" s="724"/>
      <c r="E20" s="724"/>
      <c r="F20" s="724"/>
      <c r="G20" s="724"/>
      <c r="H20" s="724"/>
      <c r="I20" s="724"/>
      <c r="J20" s="724"/>
      <c r="K20" s="724"/>
      <c r="L20" s="724"/>
      <c r="M20" s="724"/>
      <c r="N20" s="724"/>
      <c r="O20" s="243"/>
    </row>
    <row r="21" spans="1:15" s="90" customFormat="1" ht="14.25" customHeight="1" x14ac:dyDescent="0.35">
      <c r="A21" s="727" t="s">
        <v>1995</v>
      </c>
      <c r="B21" s="725"/>
      <c r="C21" s="725"/>
      <c r="D21" s="725"/>
      <c r="E21" s="725"/>
      <c r="F21" s="725"/>
      <c r="G21" s="725"/>
      <c r="H21" s="725"/>
      <c r="I21" s="725"/>
      <c r="J21" s="725"/>
      <c r="K21" s="725"/>
      <c r="L21" s="725"/>
      <c r="M21" s="725"/>
      <c r="N21" s="725"/>
      <c r="O21" s="243"/>
    </row>
    <row r="22" spans="1:15" s="90" customFormat="1" ht="14.25" customHeight="1" x14ac:dyDescent="0.35">
      <c r="A22" s="724" t="s">
        <v>2306</v>
      </c>
      <c r="B22" s="724"/>
      <c r="C22" s="724"/>
      <c r="D22" s="724"/>
      <c r="E22" s="724"/>
      <c r="F22" s="724"/>
      <c r="G22" s="724"/>
      <c r="H22" s="724"/>
      <c r="I22" s="724"/>
      <c r="J22" s="724"/>
      <c r="K22" s="724"/>
      <c r="L22" s="724"/>
      <c r="M22" s="724"/>
      <c r="N22" s="724"/>
      <c r="O22" s="243"/>
    </row>
    <row r="23" spans="1:15" s="90" customFormat="1" ht="14.25" customHeight="1" x14ac:dyDescent="0.35">
      <c r="A23" s="724" t="s">
        <v>2307</v>
      </c>
      <c r="B23" s="724"/>
      <c r="C23" s="724"/>
      <c r="D23" s="724"/>
      <c r="E23" s="724"/>
      <c r="F23" s="724"/>
      <c r="G23" s="724"/>
      <c r="H23" s="724"/>
      <c r="I23" s="724"/>
      <c r="J23" s="724"/>
      <c r="K23" s="724"/>
      <c r="L23" s="724"/>
      <c r="M23" s="724"/>
      <c r="N23" s="724"/>
      <c r="O23" s="243"/>
    </row>
    <row r="24" spans="1:15" s="90" customFormat="1" ht="14.25" customHeight="1" x14ac:dyDescent="0.35">
      <c r="A24" s="724" t="s">
        <v>2076</v>
      </c>
      <c r="B24" s="724"/>
      <c r="C24" s="724"/>
      <c r="D24" s="724"/>
      <c r="E24" s="724"/>
      <c r="F24" s="724"/>
      <c r="G24" s="724"/>
      <c r="H24" s="724"/>
      <c r="I24" s="724"/>
      <c r="J24" s="724"/>
      <c r="K24" s="724"/>
      <c r="L24" s="724"/>
      <c r="M24" s="724"/>
      <c r="N24" s="724"/>
      <c r="O24" s="243"/>
    </row>
    <row r="25" spans="1:15" s="90" customFormat="1" ht="14.25" customHeight="1" x14ac:dyDescent="0.35">
      <c r="A25" s="724" t="s">
        <v>2308</v>
      </c>
      <c r="B25" s="724"/>
      <c r="C25" s="724"/>
      <c r="D25" s="724"/>
      <c r="E25" s="724"/>
      <c r="F25" s="724"/>
      <c r="G25" s="724"/>
      <c r="H25" s="724"/>
      <c r="I25" s="724"/>
      <c r="J25" s="724"/>
      <c r="K25" s="724"/>
      <c r="L25" s="724"/>
      <c r="M25" s="724"/>
      <c r="N25" s="724"/>
      <c r="O25" s="243"/>
    </row>
    <row r="26" spans="1:15" s="236" customFormat="1" ht="14.25" customHeight="1" x14ac:dyDescent="0.25">
      <c r="A26" s="724" t="s">
        <v>2069</v>
      </c>
      <c r="B26" s="725"/>
      <c r="C26" s="725"/>
      <c r="D26" s="725"/>
      <c r="E26" s="725"/>
      <c r="F26" s="725"/>
      <c r="G26" s="725"/>
      <c r="H26" s="725"/>
      <c r="I26" s="725"/>
      <c r="J26" s="725"/>
      <c r="K26" s="725"/>
      <c r="L26" s="725"/>
      <c r="M26" s="725"/>
      <c r="N26" s="725"/>
      <c r="O26" s="241"/>
    </row>
    <row r="27" spans="1:15" s="236" customFormat="1" ht="14.25" customHeight="1" x14ac:dyDescent="0.25">
      <c r="A27" s="724" t="s">
        <v>1956</v>
      </c>
      <c r="B27" s="725"/>
      <c r="C27" s="725"/>
      <c r="D27" s="725"/>
      <c r="E27" s="725"/>
      <c r="F27" s="725"/>
      <c r="G27" s="725"/>
      <c r="H27" s="725"/>
      <c r="I27" s="725"/>
      <c r="J27" s="725"/>
      <c r="K27" s="725"/>
      <c r="L27" s="725"/>
      <c r="M27" s="725"/>
      <c r="N27" s="725"/>
      <c r="O27" s="241"/>
    </row>
    <row r="28" spans="1:15" s="236" customFormat="1" ht="14.25" customHeight="1" x14ac:dyDescent="0.25">
      <c r="A28" s="724" t="s">
        <v>1955</v>
      </c>
      <c r="B28" s="725"/>
      <c r="C28" s="725"/>
      <c r="D28" s="725"/>
      <c r="E28" s="725"/>
      <c r="F28" s="725"/>
      <c r="G28" s="725"/>
      <c r="H28" s="725"/>
      <c r="I28" s="725"/>
      <c r="J28" s="725"/>
      <c r="K28" s="725"/>
      <c r="L28" s="725"/>
      <c r="M28" s="725"/>
      <c r="N28" s="725"/>
      <c r="O28" s="241"/>
    </row>
    <row r="29" spans="1:15" s="90" customFormat="1" ht="14.25" customHeight="1" x14ac:dyDescent="0.35">
      <c r="A29" s="724" t="s">
        <v>2309</v>
      </c>
      <c r="B29" s="724"/>
      <c r="C29" s="724"/>
      <c r="D29" s="724"/>
      <c r="E29" s="724"/>
      <c r="F29" s="724"/>
      <c r="G29" s="724"/>
      <c r="H29" s="724"/>
      <c r="I29" s="724"/>
      <c r="J29" s="724"/>
      <c r="K29" s="724"/>
      <c r="L29" s="724"/>
      <c r="M29" s="724"/>
      <c r="N29" s="724"/>
      <c r="O29" s="243"/>
    </row>
    <row r="30" spans="1:15" s="64" customFormat="1" ht="6.75" customHeight="1" x14ac:dyDescent="0.2">
      <c r="A30" s="239"/>
      <c r="B30" s="239"/>
      <c r="C30" s="239"/>
      <c r="D30" s="239"/>
      <c r="E30" s="239"/>
      <c r="F30" s="239"/>
      <c r="G30" s="239"/>
      <c r="H30" s="239"/>
      <c r="I30" s="239"/>
      <c r="J30" s="239"/>
      <c r="K30" s="239"/>
      <c r="L30" s="239"/>
      <c r="M30" s="239"/>
      <c r="N30" s="239"/>
      <c r="O30" s="239"/>
    </row>
    <row r="31" spans="1:15" s="65" customFormat="1" ht="15" customHeight="1" x14ac:dyDescent="0.25">
      <c r="A31" s="726" t="s">
        <v>2310</v>
      </c>
      <c r="B31" s="726"/>
      <c r="C31" s="726"/>
      <c r="D31" s="726"/>
      <c r="E31" s="726"/>
      <c r="F31" s="726"/>
      <c r="G31" s="726"/>
      <c r="H31" s="726"/>
      <c r="I31" s="726"/>
      <c r="J31" s="726"/>
      <c r="K31" s="726"/>
      <c r="L31" s="726"/>
      <c r="M31" s="726"/>
      <c r="N31" s="726"/>
      <c r="O31" s="245"/>
    </row>
    <row r="32" spans="1:15" s="65" customFormat="1" ht="15" customHeight="1" x14ac:dyDescent="0.25">
      <c r="A32" s="726" t="s">
        <v>2311</v>
      </c>
      <c r="B32" s="726"/>
      <c r="C32" s="726"/>
      <c r="D32" s="726"/>
      <c r="E32" s="726"/>
      <c r="F32" s="726"/>
      <c r="G32" s="726"/>
      <c r="H32" s="726"/>
      <c r="I32" s="726"/>
      <c r="J32" s="726"/>
      <c r="K32" s="726"/>
      <c r="L32" s="726"/>
      <c r="M32" s="726"/>
      <c r="N32" s="726"/>
      <c r="O32" s="245"/>
    </row>
    <row r="33" spans="1:15" s="64" customFormat="1" ht="3.75" customHeight="1" x14ac:dyDescent="0.25">
      <c r="A33" s="245"/>
      <c r="B33" s="239"/>
      <c r="C33" s="239"/>
      <c r="D33" s="239"/>
      <c r="E33" s="239"/>
      <c r="F33" s="239"/>
      <c r="G33" s="239"/>
      <c r="H33" s="239"/>
      <c r="I33" s="239"/>
      <c r="J33" s="239"/>
      <c r="K33" s="239"/>
      <c r="L33" s="239"/>
      <c r="M33" s="239"/>
      <c r="N33" s="239"/>
      <c r="O33" s="239"/>
    </row>
    <row r="34" spans="1:15" s="65" customFormat="1" ht="15" customHeight="1" x14ac:dyDescent="0.25">
      <c r="A34" s="726" t="s">
        <v>2312</v>
      </c>
      <c r="B34" s="726"/>
      <c r="C34" s="726"/>
      <c r="D34" s="726"/>
      <c r="E34" s="726"/>
      <c r="F34" s="726"/>
      <c r="G34" s="726"/>
      <c r="H34" s="726"/>
      <c r="I34" s="726"/>
      <c r="J34" s="726"/>
      <c r="K34" s="726"/>
      <c r="L34" s="726"/>
      <c r="M34" s="726"/>
      <c r="N34" s="726"/>
      <c r="O34" s="245"/>
    </row>
    <row r="35" spans="1:15" s="64" customFormat="1" ht="15" customHeight="1" x14ac:dyDescent="0.25">
      <c r="A35" s="246" t="s">
        <v>1957</v>
      </c>
      <c r="B35" s="239"/>
      <c r="C35" s="239"/>
      <c r="D35" s="239"/>
      <c r="E35" s="239"/>
      <c r="F35" s="239"/>
      <c r="G35" s="239"/>
      <c r="H35" s="239"/>
      <c r="I35" s="239"/>
      <c r="J35" s="239"/>
      <c r="K35" s="239"/>
      <c r="L35" s="239"/>
      <c r="M35" s="239"/>
      <c r="N35" s="239"/>
      <c r="O35" s="239"/>
    </row>
    <row r="36" spans="1:15" s="64" customFormat="1" ht="15" customHeight="1" x14ac:dyDescent="0.25">
      <c r="A36" s="242" t="s">
        <v>1958</v>
      </c>
      <c r="B36" s="239"/>
      <c r="C36" s="239"/>
      <c r="D36" s="239"/>
      <c r="E36" s="239"/>
      <c r="F36" s="239"/>
      <c r="G36" s="239"/>
      <c r="H36" s="239"/>
      <c r="I36" s="239"/>
      <c r="J36" s="239"/>
      <c r="K36" s="239"/>
      <c r="L36" s="239"/>
      <c r="M36" s="239"/>
      <c r="N36" s="239"/>
      <c r="O36" s="239"/>
    </row>
    <row r="37" spans="1:15" x14ac:dyDescent="0.2"/>
  </sheetData>
  <sheetProtection password="ECEB" sheet="1" objects="1" scenarios="1"/>
  <customSheetViews>
    <customSheetView guid="{E901C743-4F33-4C8F-80E0-EB1DCAF092DE}" hiddenRows="1" hiddenColumns="1" showRuler="0">
      <selection activeCell="A35" sqref="A35:IV35"/>
      <pageMargins left="0.74791666666666667" right="0.74791666666666667" top="0.98402777777777783" bottom="0.98402777777777783" header="0.51180555555555562" footer="0.51180555555555562"/>
      <pageSetup paperSize="8" firstPageNumber="0" orientation="landscape" r:id="rId1"/>
      <headerFooter alignWithMargins="0"/>
    </customSheetView>
  </customSheetViews>
  <mergeCells count="23">
    <mergeCell ref="A34:N34"/>
    <mergeCell ref="A25:N25"/>
    <mergeCell ref="A26:N26"/>
    <mergeCell ref="A29:N29"/>
    <mergeCell ref="A31:N31"/>
    <mergeCell ref="A28:N28"/>
    <mergeCell ref="A27:N27"/>
    <mergeCell ref="A16:N16"/>
    <mergeCell ref="A24:N24"/>
    <mergeCell ref="A32:N32"/>
    <mergeCell ref="A21:N21"/>
    <mergeCell ref="A22:N22"/>
    <mergeCell ref="A23:N23"/>
    <mergeCell ref="A20:N20"/>
    <mergeCell ref="A1:N1"/>
    <mergeCell ref="A3:N3"/>
    <mergeCell ref="A4:N4"/>
    <mergeCell ref="A10:N10"/>
    <mergeCell ref="A15:N15"/>
    <mergeCell ref="A11:N11"/>
    <mergeCell ref="A12:N12"/>
    <mergeCell ref="A13:N13"/>
    <mergeCell ref="A14:N14"/>
  </mergeCells>
  <phoneticPr fontId="0" type="noConversion"/>
  <pageMargins left="0.74791666666666667" right="0.74791666666666667" top="0.98402777777777783" bottom="0.98402777777777783" header="0.51180555555555562" footer="0.51180555555555562"/>
  <pageSetup paperSize="8" firstPageNumber="0" orientation="landscape" r:id="rId2"/>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71"/>
  <sheetViews>
    <sheetView workbookViewId="0"/>
  </sheetViews>
  <sheetFormatPr baseColWidth="10" defaultRowHeight="12.75" x14ac:dyDescent="0.2"/>
  <cols>
    <col min="2" max="2" width="86.42578125" customWidth="1"/>
  </cols>
  <sheetData>
    <row r="1" spans="1:1" ht="18" x14ac:dyDescent="0.25">
      <c r="A1" s="434" t="s">
        <v>2398</v>
      </c>
    </row>
    <row r="36" spans="1:1" ht="18" x14ac:dyDescent="0.25">
      <c r="A36" s="434" t="s">
        <v>2398</v>
      </c>
    </row>
    <row r="71" spans="1:1" ht="18" x14ac:dyDescent="0.25">
      <c r="A71" s="434" t="s">
        <v>2398</v>
      </c>
    </row>
  </sheetData>
  <phoneticPr fontId="23" type="noConversion"/>
  <hyperlinks>
    <hyperlink ref="A1" location="Name" display="Zurück"/>
    <hyperlink ref="A71" location="Name" display="Zurück"/>
    <hyperlink ref="A36" location="Name"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0485" r:id="rId4">
          <objectPr defaultSize="0" r:id="rId5">
            <anchor moveWithCells="1">
              <from>
                <xdr:col>1</xdr:col>
                <xdr:colOff>0</xdr:colOff>
                <xdr:row>2</xdr:row>
                <xdr:rowOff>0</xdr:rowOff>
              </from>
              <to>
                <xdr:col>2</xdr:col>
                <xdr:colOff>0</xdr:colOff>
                <xdr:row>68</xdr:row>
                <xdr:rowOff>47625</xdr:rowOff>
              </to>
            </anchor>
          </objectPr>
        </oleObject>
      </mc:Choice>
      <mc:Fallback>
        <oleObject progId="Dokument" shapeId="20485"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A76"/>
  <sheetViews>
    <sheetView workbookViewId="0"/>
  </sheetViews>
  <sheetFormatPr baseColWidth="10" defaultRowHeight="12.75" x14ac:dyDescent="0.2"/>
  <sheetData>
    <row r="1" spans="1:1" ht="18" x14ac:dyDescent="0.25">
      <c r="A1" s="434" t="s">
        <v>2398</v>
      </c>
    </row>
    <row r="35" spans="1:1" ht="18" x14ac:dyDescent="0.25">
      <c r="A35" s="434" t="s">
        <v>2398</v>
      </c>
    </row>
    <row r="51" spans="1:1" ht="18" x14ac:dyDescent="0.25">
      <c r="A51" s="434" t="s">
        <v>2398</v>
      </c>
    </row>
    <row r="76" spans="1:1" ht="18" x14ac:dyDescent="0.25">
      <c r="A76" s="434" t="s">
        <v>2398</v>
      </c>
    </row>
  </sheetData>
  <phoneticPr fontId="23" type="noConversion"/>
  <hyperlinks>
    <hyperlink ref="A1" location="TaxBezug" display="Zurück"/>
    <hyperlink ref="A35" location="TaxBezug" display="Zurück"/>
    <hyperlink ref="A51" location="TaxBezug" display="Zurück"/>
    <hyperlink ref="A76" location="TaxBezug"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1505" r:id="rId4">
          <objectPr defaultSize="0" r:id="rId5">
            <anchor moveWithCells="1">
              <from>
                <xdr:col>1</xdr:col>
                <xdr:colOff>0</xdr:colOff>
                <xdr:row>2</xdr:row>
                <xdr:rowOff>0</xdr:rowOff>
              </from>
              <to>
                <xdr:col>8</xdr:col>
                <xdr:colOff>561975</xdr:colOff>
                <xdr:row>74</xdr:row>
                <xdr:rowOff>19050</xdr:rowOff>
              </to>
            </anchor>
          </objectPr>
        </oleObject>
      </mc:Choice>
      <mc:Fallback>
        <oleObject progId="Dokument" shapeId="2150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A76"/>
  <sheetViews>
    <sheetView workbookViewId="0"/>
  </sheetViews>
  <sheetFormatPr baseColWidth="10" defaultRowHeight="12.75" x14ac:dyDescent="0.2"/>
  <sheetData>
    <row r="1" spans="1:1" ht="18" x14ac:dyDescent="0.25">
      <c r="A1" s="434" t="s">
        <v>2398</v>
      </c>
    </row>
    <row r="35" spans="1:1" ht="18" x14ac:dyDescent="0.25">
      <c r="A35" s="434" t="s">
        <v>2398</v>
      </c>
    </row>
    <row r="53" spans="1:1" ht="18" x14ac:dyDescent="0.25">
      <c r="A53" s="434" t="s">
        <v>2398</v>
      </c>
    </row>
    <row r="76" spans="1:1" ht="18" x14ac:dyDescent="0.25">
      <c r="A76" s="434" t="s">
        <v>2398</v>
      </c>
    </row>
  </sheetData>
  <phoneticPr fontId="23" type="noConversion"/>
  <hyperlinks>
    <hyperlink ref="A1" location="alteRLKat" display="Zurück"/>
    <hyperlink ref="A35" location="alteRLKat" display="Zurück"/>
    <hyperlink ref="A53" location="alteRLKat" display="Zurück"/>
    <hyperlink ref="A76" location="alteRLKat"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2529" r:id="rId4">
          <objectPr defaultSize="0" r:id="rId5">
            <anchor moveWithCells="1">
              <from>
                <xdr:col>1</xdr:col>
                <xdr:colOff>0</xdr:colOff>
                <xdr:row>2</xdr:row>
                <xdr:rowOff>0</xdr:rowOff>
              </from>
              <to>
                <xdr:col>8</xdr:col>
                <xdr:colOff>419100</xdr:colOff>
                <xdr:row>74</xdr:row>
                <xdr:rowOff>19050</xdr:rowOff>
              </to>
            </anchor>
          </objectPr>
        </oleObject>
      </mc:Choice>
      <mc:Fallback>
        <oleObject progId="Dokument" shapeId="22529" r:id="rId4"/>
      </mc:Fallback>
    </mc:AlternateContent>
    <mc:AlternateContent xmlns:mc="http://schemas.openxmlformats.org/markup-compatibility/2006">
      <mc:Choice Requires="x14">
        <oleObject progId="Dokument" shapeId="22530" r:id="rId6">
          <objectPr defaultSize="0" r:id="rId7">
            <anchor moveWithCells="1">
              <from>
                <xdr:col>9</xdr:col>
                <xdr:colOff>0</xdr:colOff>
                <xdr:row>2</xdr:row>
                <xdr:rowOff>0</xdr:rowOff>
              </from>
              <to>
                <xdr:col>16</xdr:col>
                <xdr:colOff>428625</xdr:colOff>
                <xdr:row>68</xdr:row>
                <xdr:rowOff>47625</xdr:rowOff>
              </to>
            </anchor>
          </objectPr>
        </oleObject>
      </mc:Choice>
      <mc:Fallback>
        <oleObject progId="Dokument" shapeId="22530" r:id="rId6"/>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dimension ref="A1:A47"/>
  <sheetViews>
    <sheetView topLeftCell="A7" workbookViewId="0">
      <selection activeCell="A34" sqref="A34"/>
    </sheetView>
  </sheetViews>
  <sheetFormatPr baseColWidth="10" defaultRowHeight="12.75" x14ac:dyDescent="0.2"/>
  <sheetData>
    <row r="1" spans="1:1" ht="18" x14ac:dyDescent="0.25">
      <c r="A1" s="434" t="s">
        <v>2398</v>
      </c>
    </row>
    <row r="34" spans="1:1" ht="18" x14ac:dyDescent="0.25">
      <c r="A34" s="434" t="s">
        <v>2398</v>
      </c>
    </row>
    <row r="47" spans="1:1" ht="18" x14ac:dyDescent="0.25">
      <c r="A47" s="434" t="s">
        <v>2398</v>
      </c>
    </row>
  </sheetData>
  <phoneticPr fontId="23" type="noConversion"/>
  <hyperlinks>
    <hyperlink ref="A1" location="SynopseBundesländer" display="Zurück"/>
    <hyperlink ref="A34" location="SynopseBundesländer" display="Zurück"/>
    <hyperlink ref="A47" location="SynopseBundesländer"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3553" r:id="rId4">
          <objectPr defaultSize="0" r:id="rId5">
            <anchor moveWithCells="1">
              <from>
                <xdr:col>1</xdr:col>
                <xdr:colOff>0</xdr:colOff>
                <xdr:row>2</xdr:row>
                <xdr:rowOff>0</xdr:rowOff>
              </from>
              <to>
                <xdr:col>8</xdr:col>
                <xdr:colOff>419100</xdr:colOff>
                <xdr:row>44</xdr:row>
                <xdr:rowOff>152400</xdr:rowOff>
              </to>
            </anchor>
          </objectPr>
        </oleObject>
      </mc:Choice>
      <mc:Fallback>
        <oleObject progId="Dokument" shapeId="2355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0"/>
  <dimension ref="A1:BR41"/>
  <sheetViews>
    <sheetView topLeftCell="AA1" zoomScaleNormal="100" workbookViewId="0">
      <selection activeCell="AA5" sqref="AA5:BA6"/>
    </sheetView>
  </sheetViews>
  <sheetFormatPr baseColWidth="10" defaultRowHeight="12.75" x14ac:dyDescent="0.2"/>
  <cols>
    <col min="1" max="2" width="3.7109375" style="58" customWidth="1"/>
    <col min="3" max="3" width="45.28515625" style="58" customWidth="1"/>
    <col min="4" max="4" width="4.7109375" style="58" customWidth="1"/>
    <col min="5" max="8" width="7" style="58" customWidth="1"/>
    <col min="9" max="9" width="4.85546875" style="58" customWidth="1"/>
    <col min="10" max="10" width="9" style="58" customWidth="1"/>
    <col min="11" max="13" width="2.7109375" style="58" customWidth="1"/>
    <col min="14" max="14" width="4.28515625" style="58" customWidth="1"/>
    <col min="15" max="15" width="5" style="58" customWidth="1"/>
    <col min="16" max="16" width="6.5703125" style="58" customWidth="1"/>
    <col min="17" max="17" width="4.85546875" style="58" customWidth="1"/>
    <col min="18" max="20" width="5.140625" style="58" customWidth="1"/>
    <col min="21" max="21" width="26.140625" style="58" customWidth="1"/>
    <col min="22" max="22" width="28.140625" style="58" customWidth="1"/>
    <col min="23" max="23" width="37.7109375" style="58" customWidth="1"/>
    <col min="24" max="24" width="21.85546875" style="58" customWidth="1"/>
    <col min="25" max="25" width="4.7109375" style="58" customWidth="1"/>
    <col min="26" max="26" width="4.5703125" style="58" customWidth="1"/>
    <col min="27" max="41" width="3.7109375" style="58" customWidth="1"/>
    <col min="42" max="42" width="43.28515625" style="58" customWidth="1"/>
    <col min="43" max="43" width="10.140625" style="58" customWidth="1"/>
    <col min="44" max="44" width="10.7109375" style="58" customWidth="1"/>
    <col min="45" max="45" width="37.42578125" style="58" customWidth="1"/>
    <col min="46" max="54" width="10.7109375" style="58" customWidth="1"/>
    <col min="55" max="55" width="11.42578125" style="58" customWidth="1"/>
    <col min="56" max="61" width="11.42578125" style="58"/>
    <col min="62" max="62" width="46.140625" style="58" customWidth="1"/>
    <col min="63" max="63" width="11.42578125" style="58"/>
    <col min="64" max="64" width="17.7109375" style="58" customWidth="1"/>
    <col min="65" max="66" width="11.42578125" style="58"/>
    <col min="67" max="67" width="43.42578125" style="58" customWidth="1"/>
    <col min="68" max="16384" width="11.42578125" style="58"/>
  </cols>
  <sheetData>
    <row r="1" spans="1:70" x14ac:dyDescent="0.2">
      <c r="A1" s="553" t="s">
        <v>2086</v>
      </c>
      <c r="B1" s="553" t="s">
        <v>2110</v>
      </c>
      <c r="C1" s="556" t="s">
        <v>2111</v>
      </c>
      <c r="D1" s="558" t="s">
        <v>2112</v>
      </c>
      <c r="E1" s="547" t="s">
        <v>2113</v>
      </c>
      <c r="F1" s="548"/>
      <c r="G1" s="548"/>
      <c r="H1" s="548"/>
      <c r="I1" s="549" t="s">
        <v>2397</v>
      </c>
      <c r="J1" s="549" t="s">
        <v>2114</v>
      </c>
      <c r="K1" s="551" t="s">
        <v>2115</v>
      </c>
      <c r="L1" s="545"/>
      <c r="M1" s="545"/>
      <c r="N1" s="540" t="s">
        <v>2116</v>
      </c>
      <c r="O1" s="542" t="s">
        <v>2117</v>
      </c>
      <c r="P1" s="543" t="s">
        <v>2118</v>
      </c>
      <c r="Q1" s="545" t="s">
        <v>2119</v>
      </c>
      <c r="R1" s="535" t="s">
        <v>2120</v>
      </c>
      <c r="S1" s="535"/>
      <c r="T1" s="535"/>
      <c r="U1" s="537" t="s">
        <v>2121</v>
      </c>
      <c r="V1" s="530" t="s">
        <v>2122</v>
      </c>
      <c r="W1" s="530" t="s">
        <v>2123</v>
      </c>
      <c r="X1" s="530" t="s">
        <v>2124</v>
      </c>
      <c r="Y1" s="532" t="s">
        <v>1990</v>
      </c>
      <c r="Z1" s="533" t="s">
        <v>2125</v>
      </c>
      <c r="AA1" s="513" t="s">
        <v>2126</v>
      </c>
      <c r="AB1" s="513"/>
      <c r="AC1" s="513"/>
      <c r="AD1" s="513"/>
      <c r="AE1" s="513"/>
      <c r="AF1" s="513"/>
      <c r="AG1" s="513"/>
      <c r="AH1" s="513"/>
      <c r="AI1" s="513"/>
      <c r="AJ1" s="513"/>
      <c r="AK1" s="513"/>
      <c r="AL1" s="513"/>
      <c r="AM1" s="513"/>
      <c r="AN1" s="513"/>
      <c r="AO1" s="514"/>
      <c r="AP1" s="515" t="s">
        <v>2127</v>
      </c>
      <c r="AQ1" s="517" t="s">
        <v>2128</v>
      </c>
      <c r="AR1" s="519"/>
      <c r="AS1" s="509"/>
      <c r="AT1" s="511"/>
      <c r="AU1" s="511"/>
      <c r="AV1" s="511"/>
      <c r="AW1" s="511"/>
      <c r="AX1" s="511"/>
      <c r="AY1" s="511"/>
      <c r="AZ1" s="523"/>
      <c r="BA1" s="521"/>
      <c r="BB1" s="525" t="s">
        <v>2129</v>
      </c>
      <c r="BC1" s="527" t="s">
        <v>2130</v>
      </c>
      <c r="BD1" s="412"/>
    </row>
    <row r="2" spans="1:70" ht="38.25" x14ac:dyDescent="0.2">
      <c r="A2" s="554"/>
      <c r="B2" s="555"/>
      <c r="C2" s="557"/>
      <c r="D2" s="559"/>
      <c r="E2" s="433" t="s">
        <v>1997</v>
      </c>
      <c r="F2" s="529" t="s">
        <v>1998</v>
      </c>
      <c r="G2" s="529"/>
      <c r="H2" s="398" t="s">
        <v>1999</v>
      </c>
      <c r="I2" s="550"/>
      <c r="J2" s="550"/>
      <c r="K2" s="552"/>
      <c r="L2" s="546"/>
      <c r="M2" s="546"/>
      <c r="N2" s="541"/>
      <c r="O2" s="542"/>
      <c r="P2" s="544"/>
      <c r="Q2" s="546"/>
      <c r="R2" s="536"/>
      <c r="S2" s="536"/>
      <c r="T2" s="536"/>
      <c r="U2" s="538"/>
      <c r="V2" s="539"/>
      <c r="W2" s="539"/>
      <c r="X2" s="531"/>
      <c r="Y2" s="532"/>
      <c r="Z2" s="534"/>
      <c r="AA2" s="399" t="s">
        <v>2199</v>
      </c>
      <c r="AB2" s="400" t="s">
        <v>2200</v>
      </c>
      <c r="AC2" s="400" t="s">
        <v>2201</v>
      </c>
      <c r="AD2" s="400" t="s">
        <v>2202</v>
      </c>
      <c r="AE2" s="400" t="s">
        <v>2203</v>
      </c>
      <c r="AF2" s="400" t="s">
        <v>2204</v>
      </c>
      <c r="AG2" s="400" t="s">
        <v>2205</v>
      </c>
      <c r="AH2" s="400" t="s">
        <v>2181</v>
      </c>
      <c r="AI2" s="400" t="s">
        <v>2206</v>
      </c>
      <c r="AJ2" s="400" t="s">
        <v>2207</v>
      </c>
      <c r="AK2" s="400" t="s">
        <v>2208</v>
      </c>
      <c r="AL2" s="400" t="s">
        <v>2209</v>
      </c>
      <c r="AM2" s="400" t="s">
        <v>2210</v>
      </c>
      <c r="AN2" s="400" t="s">
        <v>2211</v>
      </c>
      <c r="AO2" s="401" t="s">
        <v>2212</v>
      </c>
      <c r="AP2" s="516"/>
      <c r="AQ2" s="518"/>
      <c r="AR2" s="520"/>
      <c r="AS2" s="510"/>
      <c r="AT2" s="512"/>
      <c r="AU2" s="512"/>
      <c r="AV2" s="512"/>
      <c r="AW2" s="512"/>
      <c r="AX2" s="512"/>
      <c r="AY2" s="512"/>
      <c r="AZ2" s="524"/>
      <c r="BA2" s="522"/>
      <c r="BB2" s="526"/>
      <c r="BC2" s="528"/>
      <c r="BD2" s="412"/>
      <c r="BE2" s="58" t="s">
        <v>2085</v>
      </c>
      <c r="BF2" s="58" t="s">
        <v>2156</v>
      </c>
      <c r="BG2" s="58" t="s">
        <v>2189</v>
      </c>
      <c r="BH2" s="58" t="s">
        <v>2330</v>
      </c>
    </row>
    <row r="3" spans="1:70" x14ac:dyDescent="0.2">
      <c r="A3" s="402">
        <v>1</v>
      </c>
      <c r="B3" s="402">
        <v>2</v>
      </c>
      <c r="C3" s="402">
        <v>3</v>
      </c>
      <c r="D3" s="402">
        <v>4</v>
      </c>
      <c r="E3" s="402">
        <v>5</v>
      </c>
      <c r="F3" s="402">
        <v>6</v>
      </c>
      <c r="G3" s="402">
        <v>7</v>
      </c>
      <c r="H3" s="402">
        <v>8</v>
      </c>
      <c r="I3" s="402">
        <v>9</v>
      </c>
      <c r="J3" s="402">
        <v>10</v>
      </c>
      <c r="K3" s="402">
        <v>11</v>
      </c>
      <c r="L3" s="402">
        <v>12</v>
      </c>
      <c r="M3" s="402">
        <v>13</v>
      </c>
      <c r="N3" s="402">
        <v>14</v>
      </c>
      <c r="O3" s="402">
        <v>15</v>
      </c>
      <c r="P3" s="402">
        <v>16</v>
      </c>
      <c r="Q3" s="402">
        <v>17</v>
      </c>
      <c r="R3" s="402">
        <v>18</v>
      </c>
      <c r="S3" s="402">
        <v>19</v>
      </c>
      <c r="T3" s="402">
        <v>20</v>
      </c>
      <c r="U3" s="402">
        <v>21</v>
      </c>
      <c r="V3" s="402">
        <v>22</v>
      </c>
      <c r="W3" s="402">
        <v>23</v>
      </c>
      <c r="X3" s="402">
        <v>24</v>
      </c>
      <c r="Y3" s="402">
        <v>25</v>
      </c>
      <c r="Z3" s="402">
        <v>26</v>
      </c>
      <c r="AA3" s="402">
        <v>27</v>
      </c>
      <c r="AB3" s="402">
        <v>28</v>
      </c>
      <c r="AC3" s="402">
        <v>29</v>
      </c>
      <c r="AD3" s="402">
        <v>30</v>
      </c>
      <c r="AE3" s="402">
        <v>31</v>
      </c>
      <c r="AF3" s="402">
        <v>32</v>
      </c>
      <c r="AG3" s="402">
        <v>33</v>
      </c>
      <c r="AH3" s="402">
        <v>34</v>
      </c>
      <c r="AI3" s="402">
        <v>35</v>
      </c>
      <c r="AJ3" s="402">
        <v>36</v>
      </c>
      <c r="AK3" s="402">
        <v>37</v>
      </c>
      <c r="AL3" s="402">
        <v>38</v>
      </c>
      <c r="AM3" s="402">
        <v>39</v>
      </c>
      <c r="AN3" s="402">
        <v>40</v>
      </c>
      <c r="AO3" s="402">
        <v>41</v>
      </c>
      <c r="AP3" s="402">
        <v>42</v>
      </c>
      <c r="AQ3" s="402">
        <v>43</v>
      </c>
      <c r="AR3" s="402">
        <v>44</v>
      </c>
      <c r="AS3" s="402">
        <v>45</v>
      </c>
      <c r="AT3" s="402">
        <v>46</v>
      </c>
      <c r="AU3" s="402">
        <v>47</v>
      </c>
      <c r="AV3" s="402">
        <v>48</v>
      </c>
      <c r="AW3" s="402">
        <v>49</v>
      </c>
      <c r="AX3" s="402">
        <v>50</v>
      </c>
      <c r="AY3" s="402">
        <v>51</v>
      </c>
      <c r="AZ3" s="402">
        <v>52</v>
      </c>
      <c r="BA3" s="402">
        <v>53</v>
      </c>
      <c r="BB3" s="402">
        <v>54</v>
      </c>
      <c r="BC3" s="402">
        <v>55</v>
      </c>
      <c r="BD3" s="413"/>
      <c r="BE3" s="402">
        <v>57</v>
      </c>
      <c r="BF3" s="402">
        <v>58</v>
      </c>
      <c r="BG3" s="402">
        <v>59</v>
      </c>
      <c r="BH3" s="402">
        <v>60</v>
      </c>
    </row>
    <row r="4" spans="1:70" x14ac:dyDescent="0.2">
      <c r="A4" s="403"/>
      <c r="B4" s="403"/>
      <c r="C4" s="403"/>
      <c r="D4" s="403"/>
      <c r="E4" s="403"/>
      <c r="F4" s="403"/>
      <c r="G4" s="403"/>
      <c r="H4" s="403"/>
      <c r="I4" s="403"/>
      <c r="J4" s="403"/>
      <c r="K4" s="403"/>
      <c r="L4" s="403"/>
      <c r="M4" s="403"/>
      <c r="N4" s="403" t="s">
        <v>3036</v>
      </c>
      <c r="O4" s="403" t="s">
        <v>3036</v>
      </c>
      <c r="P4" s="403" t="s">
        <v>3036</v>
      </c>
      <c r="Q4" s="403" t="s">
        <v>3036</v>
      </c>
      <c r="R4" s="403"/>
      <c r="S4" s="403"/>
      <c r="T4" s="403"/>
      <c r="U4" s="403" t="s">
        <v>3036</v>
      </c>
      <c r="V4" s="403"/>
      <c r="W4" s="403" t="s">
        <v>3036</v>
      </c>
      <c r="X4" s="403" t="s">
        <v>3036</v>
      </c>
      <c r="Y4" s="403" t="s">
        <v>3036</v>
      </c>
      <c r="Z4" s="403"/>
      <c r="AA4" s="403" t="s">
        <v>3036</v>
      </c>
      <c r="AB4" s="403" t="s">
        <v>3036</v>
      </c>
      <c r="AC4" s="403" t="s">
        <v>3036</v>
      </c>
      <c r="AD4" s="403" t="s">
        <v>3036</v>
      </c>
      <c r="AE4" s="403"/>
      <c r="AF4" s="403" t="s">
        <v>3036</v>
      </c>
      <c r="AG4" s="403" t="s">
        <v>3036</v>
      </c>
      <c r="AH4" s="403" t="s">
        <v>3036</v>
      </c>
      <c r="AI4" s="403" t="s">
        <v>3036</v>
      </c>
      <c r="AJ4" s="403" t="s">
        <v>3036</v>
      </c>
      <c r="AK4" s="403" t="s">
        <v>3036</v>
      </c>
      <c r="AL4" s="403" t="s">
        <v>3036</v>
      </c>
      <c r="AM4" s="403" t="s">
        <v>3036</v>
      </c>
      <c r="AN4" s="403" t="s">
        <v>3036</v>
      </c>
      <c r="AO4" s="403" t="s">
        <v>3036</v>
      </c>
      <c r="AP4" s="403"/>
      <c r="AQ4" s="403" t="s">
        <v>3036</v>
      </c>
      <c r="AR4" s="403" t="s">
        <v>3036</v>
      </c>
      <c r="AS4" s="403" t="s">
        <v>3036</v>
      </c>
      <c r="AT4" s="403" t="s">
        <v>3036</v>
      </c>
      <c r="AU4" s="403" t="s">
        <v>3036</v>
      </c>
      <c r="AV4" s="403" t="s">
        <v>3036</v>
      </c>
      <c r="AW4" s="403" t="s">
        <v>3036</v>
      </c>
      <c r="AX4" s="403" t="s">
        <v>3036</v>
      </c>
      <c r="AY4" s="403" t="s">
        <v>3036</v>
      </c>
      <c r="AZ4" s="403" t="s">
        <v>3036</v>
      </c>
      <c r="BA4" s="403" t="s">
        <v>3036</v>
      </c>
      <c r="BB4" s="403"/>
      <c r="BC4" s="403"/>
      <c r="BD4" s="414"/>
      <c r="BE4" s="403" t="s">
        <v>2133</v>
      </c>
      <c r="BF4" s="403" t="s">
        <v>2133</v>
      </c>
      <c r="BG4" s="403" t="s">
        <v>2133</v>
      </c>
      <c r="BH4" s="403" t="s">
        <v>2133</v>
      </c>
    </row>
    <row r="5" spans="1:70" x14ac:dyDescent="0.2">
      <c r="A5" s="404" t="s">
        <v>2086</v>
      </c>
      <c r="B5" s="404" t="s">
        <v>2110</v>
      </c>
      <c r="C5" s="404" t="s">
        <v>2111</v>
      </c>
      <c r="D5" s="404" t="s">
        <v>2259</v>
      </c>
      <c r="E5" s="404" t="s">
        <v>2087</v>
      </c>
      <c r="F5" s="404" t="s">
        <v>2088</v>
      </c>
      <c r="G5" s="404" t="s">
        <v>1965</v>
      </c>
      <c r="H5" s="404" t="s">
        <v>2089</v>
      </c>
      <c r="I5" s="404" t="s">
        <v>2090</v>
      </c>
      <c r="J5" s="404" t="s">
        <v>2114</v>
      </c>
      <c r="K5" s="404" t="s">
        <v>2091</v>
      </c>
      <c r="L5" s="404" t="s">
        <v>2092</v>
      </c>
      <c r="M5" s="404" t="s">
        <v>2093</v>
      </c>
      <c r="N5" s="404" t="s">
        <v>2101</v>
      </c>
      <c r="O5" s="404" t="s">
        <v>2237</v>
      </c>
      <c r="P5" s="404" t="s">
        <v>2238</v>
      </c>
      <c r="Q5" s="404" t="s">
        <v>2094</v>
      </c>
      <c r="R5" s="404" t="s">
        <v>2095</v>
      </c>
      <c r="S5" s="404" t="s">
        <v>2096</v>
      </c>
      <c r="T5" s="404" t="s">
        <v>2097</v>
      </c>
      <c r="U5" s="404" t="s">
        <v>2121</v>
      </c>
      <c r="V5" s="404" t="s">
        <v>2122</v>
      </c>
      <c r="W5" s="404" t="s">
        <v>2098</v>
      </c>
      <c r="X5" s="404" t="s">
        <v>2124</v>
      </c>
      <c r="Y5" s="404" t="s">
        <v>2099</v>
      </c>
      <c r="Z5" s="404" t="s">
        <v>2100</v>
      </c>
      <c r="AA5" s="409" t="s">
        <v>2199</v>
      </c>
      <c r="AB5" s="409" t="s">
        <v>2200</v>
      </c>
      <c r="AC5" s="409" t="s">
        <v>2201</v>
      </c>
      <c r="AD5" s="409" t="s">
        <v>2202</v>
      </c>
      <c r="AE5" s="409" t="s">
        <v>2203</v>
      </c>
      <c r="AF5" s="409" t="s">
        <v>2204</v>
      </c>
      <c r="AG5" s="409" t="s">
        <v>2205</v>
      </c>
      <c r="AH5" s="409" t="s">
        <v>2181</v>
      </c>
      <c r="AI5" s="409" t="s">
        <v>2206</v>
      </c>
      <c r="AJ5" s="409" t="s">
        <v>2207</v>
      </c>
      <c r="AK5" s="409" t="s">
        <v>2208</v>
      </c>
      <c r="AL5" s="409" t="s">
        <v>2209</v>
      </c>
      <c r="AM5" s="409" t="s">
        <v>2210</v>
      </c>
      <c r="AN5" s="409" t="s">
        <v>2211</v>
      </c>
      <c r="AO5" s="409" t="s">
        <v>2212</v>
      </c>
      <c r="AP5" s="409" t="s">
        <v>2127</v>
      </c>
      <c r="AQ5" s="409" t="s">
        <v>2128</v>
      </c>
      <c r="AR5" s="425" t="s">
        <v>2376</v>
      </c>
      <c r="AS5" s="425" t="s">
        <v>2353</v>
      </c>
      <c r="AT5" s="425" t="s">
        <v>2345</v>
      </c>
      <c r="AU5" s="425" t="s">
        <v>2346</v>
      </c>
      <c r="AV5" s="425" t="s">
        <v>2347</v>
      </c>
      <c r="AW5" s="425" t="s">
        <v>2348</v>
      </c>
      <c r="AX5" s="425" t="s">
        <v>2349</v>
      </c>
      <c r="AY5" s="425" t="s">
        <v>2350</v>
      </c>
      <c r="AZ5" s="425" t="s">
        <v>2351</v>
      </c>
      <c r="BA5" s="425" t="s">
        <v>2352</v>
      </c>
      <c r="BB5" s="404" t="s">
        <v>2129</v>
      </c>
      <c r="BC5" s="404" t="s">
        <v>2130</v>
      </c>
      <c r="BD5" s="415"/>
      <c r="BE5" s="404" t="s">
        <v>2085</v>
      </c>
      <c r="BF5" s="404" t="s">
        <v>2156</v>
      </c>
      <c r="BG5" s="404" t="s">
        <v>2189</v>
      </c>
      <c r="BH5" s="404" t="s">
        <v>2330</v>
      </c>
    </row>
    <row r="6" spans="1:70" x14ac:dyDescent="0.2">
      <c r="A6" s="405" t="s">
        <v>2335</v>
      </c>
      <c r="B6" s="405" t="s">
        <v>2334</v>
      </c>
      <c r="C6" s="405" t="s">
        <v>2335</v>
      </c>
      <c r="D6" s="405" t="s">
        <v>2335</v>
      </c>
      <c r="E6" s="405" t="s">
        <v>2335</v>
      </c>
      <c r="F6" s="405" t="s">
        <v>2335</v>
      </c>
      <c r="G6" s="405" t="s">
        <v>2335</v>
      </c>
      <c r="H6" s="405" t="s">
        <v>2335</v>
      </c>
      <c r="I6" s="405" t="s">
        <v>2335</v>
      </c>
      <c r="J6" s="405" t="s">
        <v>2335</v>
      </c>
      <c r="K6" s="405" t="s">
        <v>2334</v>
      </c>
      <c r="L6" s="405" t="s">
        <v>2334</v>
      </c>
      <c r="M6" s="405" t="s">
        <v>2334</v>
      </c>
      <c r="N6" s="405" t="s">
        <v>2334</v>
      </c>
      <c r="O6" s="405" t="s">
        <v>2334</v>
      </c>
      <c r="P6" s="405" t="s">
        <v>2334</v>
      </c>
      <c r="Q6" s="405" t="s">
        <v>2334</v>
      </c>
      <c r="R6" s="405" t="s">
        <v>2334</v>
      </c>
      <c r="S6" s="405" t="s">
        <v>2334</v>
      </c>
      <c r="T6" s="405" t="s">
        <v>2334</v>
      </c>
      <c r="U6" s="405" t="s">
        <v>2334</v>
      </c>
      <c r="V6" s="405" t="s">
        <v>2334</v>
      </c>
      <c r="W6" s="405" t="s">
        <v>2334</v>
      </c>
      <c r="X6" s="405" t="s">
        <v>2334</v>
      </c>
      <c r="Y6" s="405" t="s">
        <v>2334</v>
      </c>
      <c r="Z6" s="405" t="s">
        <v>2334</v>
      </c>
      <c r="AA6" s="410" t="s">
        <v>2334</v>
      </c>
      <c r="AB6" s="410" t="s">
        <v>2334</v>
      </c>
      <c r="AC6" s="410" t="s">
        <v>2334</v>
      </c>
      <c r="AD6" s="410" t="s">
        <v>2334</v>
      </c>
      <c r="AE6" s="410" t="s">
        <v>2334</v>
      </c>
      <c r="AF6" s="410" t="s">
        <v>2334</v>
      </c>
      <c r="AG6" s="410" t="s">
        <v>2334</v>
      </c>
      <c r="AH6" s="410" t="s">
        <v>2334</v>
      </c>
      <c r="AI6" s="410" t="s">
        <v>2334</v>
      </c>
      <c r="AJ6" s="410" t="s">
        <v>2334</v>
      </c>
      <c r="AK6" s="410" t="s">
        <v>2334</v>
      </c>
      <c r="AL6" s="410" t="s">
        <v>2334</v>
      </c>
      <c r="AM6" s="410" t="s">
        <v>2334</v>
      </c>
      <c r="AN6" s="410" t="s">
        <v>2334</v>
      </c>
      <c r="AO6" s="410" t="s">
        <v>2334</v>
      </c>
      <c r="AP6" s="410" t="s">
        <v>2334</v>
      </c>
      <c r="AQ6" s="410" t="s">
        <v>2334</v>
      </c>
      <c r="AR6" s="426" t="s">
        <v>2334</v>
      </c>
      <c r="AS6" s="426" t="s">
        <v>2334</v>
      </c>
      <c r="AT6" s="426" t="s">
        <v>2334</v>
      </c>
      <c r="AU6" s="426" t="s">
        <v>2334</v>
      </c>
      <c r="AV6" s="426" t="s">
        <v>2334</v>
      </c>
      <c r="AW6" s="426" t="s">
        <v>2334</v>
      </c>
      <c r="AX6" s="426" t="s">
        <v>2334</v>
      </c>
      <c r="AY6" s="426" t="s">
        <v>2334</v>
      </c>
      <c r="AZ6" s="426" t="s">
        <v>2334</v>
      </c>
      <c r="BA6" s="426" t="s">
        <v>2334</v>
      </c>
      <c r="BB6" s="405" t="s">
        <v>2334</v>
      </c>
      <c r="BC6" s="405" t="s">
        <v>2335</v>
      </c>
      <c r="BD6" s="416"/>
      <c r="BE6" s="405" t="s">
        <v>2339</v>
      </c>
      <c r="BF6" s="405" t="s">
        <v>2339</v>
      </c>
      <c r="BG6" s="405" t="s">
        <v>2339</v>
      </c>
      <c r="BH6" s="405" t="s">
        <v>2339</v>
      </c>
    </row>
    <row r="9" spans="1:70" x14ac:dyDescent="0.2">
      <c r="BJ9" s="406" t="s">
        <v>2336</v>
      </c>
      <c r="BL9" s="406" t="s">
        <v>2340</v>
      </c>
      <c r="BN9" s="406"/>
      <c r="BQ9" s="406" t="s">
        <v>2373</v>
      </c>
    </row>
    <row r="10" spans="1:70" x14ac:dyDescent="0.2">
      <c r="BJ10" s="406" t="s">
        <v>2337</v>
      </c>
      <c r="BL10" s="406" t="s">
        <v>2341</v>
      </c>
      <c r="BN10" s="406" t="s">
        <v>2381</v>
      </c>
      <c r="BQ10" s="421" t="s">
        <v>2359</v>
      </c>
      <c r="BR10" s="58" t="s">
        <v>2372</v>
      </c>
    </row>
    <row r="11" spans="1:70" x14ac:dyDescent="0.2">
      <c r="A11" s="407" t="s">
        <v>2338</v>
      </c>
      <c r="B11" s="407"/>
      <c r="C11" s="407"/>
      <c r="D11" s="407"/>
      <c r="E11" s="407"/>
      <c r="F11" s="407"/>
      <c r="G11" s="407"/>
      <c r="H11" s="407"/>
      <c r="I11" s="407"/>
      <c r="J11" s="407"/>
      <c r="K11" s="407"/>
      <c r="L11" s="407"/>
      <c r="M11" s="407"/>
      <c r="N11" s="407"/>
      <c r="O11" s="407"/>
      <c r="P11" s="407"/>
      <c r="Q11" s="407"/>
      <c r="R11" s="407"/>
      <c r="S11" s="407"/>
      <c r="T11" s="407"/>
      <c r="U11" s="407"/>
      <c r="V11" s="407"/>
      <c r="W11" s="407"/>
      <c r="X11" s="407"/>
      <c r="Y11" s="407"/>
      <c r="Z11" s="407"/>
      <c r="AA11" s="407"/>
      <c r="AB11" s="407"/>
      <c r="AC11" s="407"/>
      <c r="AD11" s="407"/>
      <c r="AE11" s="407"/>
      <c r="AF11" s="407"/>
      <c r="AG11" s="407"/>
      <c r="AH11" s="407"/>
      <c r="AI11" s="407"/>
      <c r="AJ11" s="407"/>
      <c r="AK11" s="407"/>
      <c r="AL11" s="407"/>
      <c r="AM11" s="407"/>
      <c r="AN11" s="407"/>
      <c r="AO11" s="407"/>
      <c r="AP11" s="407"/>
      <c r="AQ11" s="407"/>
      <c r="AR11" s="407"/>
      <c r="AS11" s="407"/>
      <c r="AT11" s="407"/>
      <c r="AU11" s="407"/>
      <c r="AV11" s="407"/>
      <c r="AW11" s="407"/>
      <c r="AX11" s="407"/>
      <c r="AY11" s="407"/>
      <c r="AZ11" s="407"/>
      <c r="BA11" s="407"/>
      <c r="BB11" s="407"/>
      <c r="BC11" s="407"/>
      <c r="BJ11" s="408" t="s">
        <v>2335</v>
      </c>
      <c r="BL11" s="408" t="s">
        <v>2400</v>
      </c>
      <c r="BN11" s="420" t="s">
        <v>2355</v>
      </c>
      <c r="BO11" s="58" t="s">
        <v>2374</v>
      </c>
      <c r="BQ11" s="421" t="s">
        <v>2362</v>
      </c>
    </row>
    <row r="12" spans="1:70" x14ac:dyDescent="0.2">
      <c r="A12" s="407"/>
      <c r="B12" s="407"/>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407"/>
      <c r="AM12" s="407"/>
      <c r="AN12" s="407"/>
      <c r="AO12" s="407"/>
      <c r="AP12" s="407"/>
      <c r="AQ12" s="407"/>
      <c r="AR12" s="407"/>
      <c r="AS12" s="407"/>
      <c r="AT12" s="407"/>
      <c r="AU12" s="407"/>
      <c r="AV12" s="407"/>
      <c r="AW12" s="407"/>
      <c r="AX12" s="407"/>
      <c r="AY12" s="407"/>
      <c r="AZ12" s="407"/>
      <c r="BA12" s="407"/>
      <c r="BB12" s="407"/>
      <c r="BC12" s="407"/>
      <c r="BJ12" s="408" t="s">
        <v>2334</v>
      </c>
      <c r="BQ12" s="421" t="s">
        <v>2363</v>
      </c>
    </row>
    <row r="13" spans="1:70" x14ac:dyDescent="0.2">
      <c r="A13" s="407"/>
      <c r="B13" s="407"/>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c r="AV13" s="407"/>
      <c r="AW13" s="407"/>
      <c r="AX13" s="407"/>
      <c r="AY13" s="407"/>
      <c r="AZ13" s="407"/>
      <c r="BA13" s="407"/>
      <c r="BB13" s="407"/>
      <c r="BC13" s="407"/>
      <c r="BJ13" s="408" t="s">
        <v>2339</v>
      </c>
      <c r="BN13" s="406" t="s">
        <v>2356</v>
      </c>
      <c r="BQ13" s="421" t="s">
        <v>2364</v>
      </c>
    </row>
    <row r="14" spans="1:70" x14ac:dyDescent="0.2">
      <c r="A14" s="407"/>
      <c r="B14" s="407"/>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7"/>
      <c r="AL14" s="407"/>
      <c r="AM14" s="407"/>
      <c r="AN14" s="407"/>
      <c r="AO14" s="407"/>
      <c r="AP14" s="407"/>
      <c r="AQ14" s="407"/>
      <c r="AR14" s="407"/>
      <c r="AS14" s="407"/>
      <c r="AT14" s="407"/>
      <c r="AU14" s="407"/>
      <c r="AV14" s="407"/>
      <c r="AW14" s="407"/>
      <c r="AX14" s="407"/>
      <c r="AY14" s="407"/>
      <c r="AZ14" s="407"/>
      <c r="BA14" s="407"/>
      <c r="BB14" s="407"/>
      <c r="BC14" s="407"/>
      <c r="BN14" s="408" t="s">
        <v>2354</v>
      </c>
      <c r="BQ14" s="421" t="s">
        <v>2358</v>
      </c>
    </row>
    <row r="15" spans="1:70" x14ac:dyDescent="0.2">
      <c r="A15" s="407"/>
      <c r="B15" s="407"/>
      <c r="C15" s="407"/>
      <c r="D15" s="407"/>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7"/>
      <c r="AL15" s="407"/>
      <c r="AM15" s="407"/>
      <c r="AN15" s="407"/>
      <c r="AO15" s="407"/>
      <c r="AP15" s="407"/>
      <c r="AQ15" s="407"/>
      <c r="AR15" s="407"/>
      <c r="AS15" s="407"/>
      <c r="AT15" s="407"/>
      <c r="AU15" s="407"/>
      <c r="AV15" s="407"/>
      <c r="AW15" s="407"/>
      <c r="AX15" s="407"/>
      <c r="AY15" s="407"/>
      <c r="AZ15" s="407"/>
      <c r="BA15" s="407"/>
      <c r="BB15" s="407"/>
      <c r="BC15" s="407"/>
      <c r="BN15" s="408" t="s">
        <v>2355</v>
      </c>
      <c r="BO15" s="58" t="s">
        <v>2357</v>
      </c>
      <c r="BQ15" s="421" t="s">
        <v>2360</v>
      </c>
    </row>
    <row r="16" spans="1:70" x14ac:dyDescent="0.2">
      <c r="A16" s="407"/>
      <c r="B16" s="407"/>
      <c r="C16" s="407"/>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c r="AV16" s="407"/>
      <c r="AW16" s="407"/>
      <c r="AX16" s="407"/>
      <c r="AY16" s="407"/>
      <c r="AZ16" s="407"/>
      <c r="BA16" s="407"/>
      <c r="BB16" s="407"/>
      <c r="BC16" s="407"/>
      <c r="BQ16" s="421" t="s">
        <v>2365</v>
      </c>
    </row>
    <row r="17" spans="1:69" x14ac:dyDescent="0.2">
      <c r="A17" s="407"/>
      <c r="B17" s="407"/>
      <c r="C17" s="407"/>
      <c r="D17" s="407"/>
      <c r="E17" s="407"/>
      <c r="F17" s="407"/>
      <c r="G17" s="407"/>
      <c r="H17" s="407"/>
      <c r="I17" s="407"/>
      <c r="J17" s="407"/>
      <c r="K17" s="407"/>
      <c r="L17" s="407"/>
      <c r="M17" s="407"/>
      <c r="N17" s="407"/>
      <c r="O17" s="407"/>
      <c r="P17" s="407"/>
      <c r="Q17" s="407"/>
      <c r="R17" s="407"/>
      <c r="S17" s="407"/>
      <c r="T17" s="407"/>
      <c r="U17" s="407"/>
      <c r="V17" s="407"/>
      <c r="W17" s="407"/>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407"/>
      <c r="AV17" s="407"/>
      <c r="AW17" s="407"/>
      <c r="AX17" s="407"/>
      <c r="AY17" s="407"/>
      <c r="AZ17" s="407"/>
      <c r="BA17" s="407"/>
      <c r="BB17" s="407"/>
      <c r="BC17" s="407"/>
      <c r="BQ17" s="421" t="s">
        <v>2366</v>
      </c>
    </row>
    <row r="18" spans="1:69" x14ac:dyDescent="0.2">
      <c r="A18" s="407"/>
      <c r="B18" s="407"/>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c r="AH18" s="407"/>
      <c r="AI18" s="407"/>
      <c r="AJ18" s="407"/>
      <c r="AK18" s="407"/>
      <c r="AL18" s="407"/>
      <c r="AM18" s="407"/>
      <c r="AN18" s="407"/>
      <c r="AO18" s="407"/>
      <c r="AP18" s="407"/>
      <c r="AQ18" s="407"/>
      <c r="AR18" s="407"/>
      <c r="AS18" s="407"/>
      <c r="AT18" s="407"/>
      <c r="AU18" s="407"/>
      <c r="AV18" s="407"/>
      <c r="AW18" s="407"/>
      <c r="AX18" s="407"/>
      <c r="AY18" s="407"/>
      <c r="AZ18" s="407"/>
      <c r="BA18" s="407"/>
      <c r="BB18" s="407"/>
      <c r="BC18" s="407"/>
      <c r="BQ18" s="421" t="s">
        <v>2367</v>
      </c>
    </row>
    <row r="19" spans="1:69" x14ac:dyDescent="0.2">
      <c r="A19" s="407"/>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c r="AV19" s="407"/>
      <c r="AW19" s="407"/>
      <c r="AX19" s="407"/>
      <c r="AY19" s="407"/>
      <c r="AZ19" s="407"/>
      <c r="BA19" s="407"/>
      <c r="BB19" s="407"/>
      <c r="BC19" s="407"/>
      <c r="BQ19" s="421" t="s">
        <v>2368</v>
      </c>
    </row>
    <row r="20" spans="1:69" x14ac:dyDescent="0.2">
      <c r="A20" s="407"/>
      <c r="B20" s="407"/>
      <c r="C20" s="407"/>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c r="AV20" s="407"/>
      <c r="AW20" s="407"/>
      <c r="AX20" s="407"/>
      <c r="AY20" s="407"/>
      <c r="AZ20" s="407"/>
      <c r="BA20" s="407"/>
      <c r="BB20" s="407"/>
      <c r="BC20" s="407"/>
      <c r="BQ20" s="421" t="s">
        <v>2369</v>
      </c>
    </row>
    <row r="21" spans="1:69" x14ac:dyDescent="0.2">
      <c r="A21" s="407"/>
      <c r="B21" s="407"/>
      <c r="C21" s="407"/>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c r="AT21" s="407"/>
      <c r="AU21" s="407"/>
      <c r="AV21" s="407"/>
      <c r="AW21" s="407"/>
      <c r="AX21" s="407"/>
      <c r="AY21" s="407"/>
      <c r="AZ21" s="407"/>
      <c r="BA21" s="407"/>
      <c r="BB21" s="407"/>
      <c r="BC21" s="407"/>
      <c r="BQ21" s="421" t="s">
        <v>2149</v>
      </c>
    </row>
    <row r="22" spans="1:69" x14ac:dyDescent="0.2">
      <c r="A22" s="407"/>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Q22" s="422" t="s">
        <v>2371</v>
      </c>
    </row>
    <row r="23" spans="1:69" ht="13.5" x14ac:dyDescent="0.25">
      <c r="A23" s="407"/>
      <c r="B23" s="407"/>
      <c r="C23" s="407"/>
      <c r="D23" s="407"/>
      <c r="E23" s="407"/>
      <c r="F23" s="407"/>
      <c r="G23" s="407"/>
      <c r="H23" s="407"/>
      <c r="I23" s="407"/>
      <c r="J23" s="407"/>
      <c r="K23" s="407"/>
      <c r="L23" s="407"/>
      <c r="M23" s="407"/>
      <c r="N23" s="407"/>
      <c r="O23" s="407"/>
      <c r="P23" s="407"/>
      <c r="Q23" s="407"/>
      <c r="R23" s="407"/>
      <c r="S23" s="407"/>
      <c r="T23" s="407"/>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c r="AV23" s="407"/>
      <c r="AW23" s="407"/>
      <c r="AX23" s="407"/>
      <c r="AY23" s="407"/>
      <c r="AZ23" s="407"/>
      <c r="BA23" s="407"/>
      <c r="BB23" s="407"/>
      <c r="BC23" s="407"/>
      <c r="BQ23" s="423" t="s">
        <v>2370</v>
      </c>
    </row>
    <row r="24" spans="1:69" x14ac:dyDescent="0.2">
      <c r="A24" s="407"/>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c r="AT24" s="407"/>
      <c r="AU24" s="407"/>
      <c r="AV24" s="407"/>
      <c r="AW24" s="407"/>
      <c r="AX24" s="407"/>
      <c r="AY24" s="407"/>
      <c r="AZ24" s="407"/>
      <c r="BA24" s="407"/>
      <c r="BB24" s="407"/>
      <c r="BC24" s="407"/>
      <c r="BQ24" s="421" t="s">
        <v>2361</v>
      </c>
    </row>
    <row r="25" spans="1:69" x14ac:dyDescent="0.2">
      <c r="A25" s="407"/>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c r="AV25" s="407"/>
      <c r="AW25" s="407"/>
      <c r="AX25" s="407"/>
      <c r="AY25" s="407"/>
      <c r="AZ25" s="407"/>
      <c r="BA25" s="407"/>
      <c r="BB25" s="407"/>
      <c r="BC25" s="407"/>
      <c r="BQ25" s="421" t="s">
        <v>2150</v>
      </c>
    </row>
    <row r="26" spans="1:69" x14ac:dyDescent="0.2">
      <c r="A26" s="407"/>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7"/>
      <c r="AW26" s="407"/>
      <c r="AX26" s="407"/>
      <c r="AY26" s="407"/>
      <c r="AZ26" s="407"/>
      <c r="BA26" s="407"/>
      <c r="BB26" s="407"/>
      <c r="BC26" s="407"/>
      <c r="BQ26" s="421" t="s">
        <v>2147</v>
      </c>
    </row>
    <row r="27" spans="1:69" x14ac:dyDescent="0.2">
      <c r="A27" s="407"/>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Q27" s="421" t="s">
        <v>2142</v>
      </c>
    </row>
    <row r="28" spans="1:69" x14ac:dyDescent="0.2">
      <c r="A28" s="407"/>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row>
    <row r="29" spans="1:69" x14ac:dyDescent="0.2">
      <c r="A29" s="407"/>
      <c r="B29" s="407"/>
      <c r="C29" s="407"/>
      <c r="D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c r="AV29" s="407"/>
      <c r="AW29" s="407"/>
      <c r="AX29" s="407"/>
      <c r="AY29" s="407"/>
      <c r="AZ29" s="407"/>
      <c r="BA29" s="407"/>
      <c r="BB29" s="407"/>
      <c r="BC29" s="407"/>
    </row>
    <row r="30" spans="1:69" x14ac:dyDescent="0.2">
      <c r="A30" s="407"/>
      <c r="B30" s="407"/>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7"/>
      <c r="AG30" s="407"/>
      <c r="AH30" s="407"/>
      <c r="AI30" s="407"/>
      <c r="AJ30" s="407"/>
      <c r="AK30" s="407"/>
      <c r="AL30" s="407"/>
      <c r="AM30" s="407"/>
      <c r="AN30" s="407"/>
      <c r="AO30" s="407"/>
      <c r="AP30" s="407"/>
      <c r="AQ30" s="407"/>
      <c r="AR30" s="407"/>
      <c r="AS30" s="407"/>
      <c r="AT30" s="407"/>
      <c r="AU30" s="407"/>
      <c r="AV30" s="407"/>
      <c r="AW30" s="407"/>
      <c r="AX30" s="407"/>
      <c r="AY30" s="407"/>
      <c r="AZ30" s="407"/>
      <c r="BA30" s="407"/>
      <c r="BB30" s="407"/>
      <c r="BC30" s="407"/>
    </row>
    <row r="31" spans="1:69" x14ac:dyDescent="0.2">
      <c r="A31" s="407"/>
      <c r="B31" s="407"/>
      <c r="C31" s="407"/>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row>
    <row r="32" spans="1:69" x14ac:dyDescent="0.2">
      <c r="A32" s="407"/>
      <c r="B32" s="407"/>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c r="AS32" s="407"/>
      <c r="AT32" s="407"/>
      <c r="AU32" s="407"/>
      <c r="AV32" s="407"/>
      <c r="AW32" s="407"/>
      <c r="AX32" s="407"/>
      <c r="AY32" s="407"/>
      <c r="AZ32" s="407"/>
      <c r="BA32" s="407"/>
      <c r="BB32" s="407"/>
      <c r="BC32" s="407"/>
    </row>
    <row r="33" spans="1:55" x14ac:dyDescent="0.2">
      <c r="A33" s="407"/>
      <c r="B33" s="407"/>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c r="AT33" s="407"/>
      <c r="AU33" s="407"/>
      <c r="AV33" s="407"/>
      <c r="AW33" s="407"/>
      <c r="AX33" s="407"/>
      <c r="AY33" s="407"/>
      <c r="AZ33" s="407"/>
      <c r="BA33" s="407"/>
      <c r="BB33" s="407"/>
      <c r="BC33" s="407"/>
    </row>
    <row r="34" spans="1:55" x14ac:dyDescent="0.2">
      <c r="A34" s="407"/>
      <c r="B34" s="407"/>
      <c r="C34" s="407"/>
      <c r="D34" s="407"/>
      <c r="E34" s="407"/>
      <c r="F34" s="407"/>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row>
    <row r="35" spans="1:55" x14ac:dyDescent="0.2">
      <c r="A35" s="407"/>
      <c r="B35" s="407"/>
      <c r="C35" s="407"/>
      <c r="D35" s="407"/>
      <c r="E35" s="407"/>
      <c r="F35" s="407"/>
      <c r="G35" s="407"/>
      <c r="H35" s="407"/>
      <c r="I35" s="407"/>
      <c r="J35" s="407"/>
      <c r="K35" s="407"/>
      <c r="L35" s="407"/>
      <c r="M35" s="407"/>
      <c r="N35" s="407"/>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c r="AV35" s="407"/>
      <c r="AW35" s="407"/>
      <c r="AX35" s="407"/>
      <c r="AY35" s="407"/>
      <c r="AZ35" s="407"/>
      <c r="BA35" s="407"/>
      <c r="BB35" s="407"/>
      <c r="BC35" s="407"/>
    </row>
    <row r="36" spans="1:55" x14ac:dyDescent="0.2">
      <c r="A36" s="407"/>
      <c r="B36" s="407"/>
      <c r="C36" s="407"/>
      <c r="D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c r="AV36" s="407"/>
      <c r="AW36" s="407"/>
      <c r="AX36" s="407"/>
      <c r="AY36" s="407"/>
      <c r="AZ36" s="407"/>
      <c r="BA36" s="407"/>
      <c r="BB36" s="407"/>
      <c r="BC36" s="407"/>
    </row>
    <row r="37" spans="1:55" x14ac:dyDescent="0.2">
      <c r="A37" s="407"/>
      <c r="B37" s="407"/>
      <c r="C37" s="407"/>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7"/>
      <c r="AV37" s="407"/>
      <c r="AW37" s="407"/>
      <c r="AX37" s="407"/>
      <c r="AY37" s="407"/>
      <c r="AZ37" s="407"/>
      <c r="BA37" s="407"/>
      <c r="BB37" s="407"/>
      <c r="BC37" s="407"/>
    </row>
    <row r="38" spans="1:55" x14ac:dyDescent="0.2">
      <c r="A38" s="407"/>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7"/>
      <c r="AV38" s="407"/>
      <c r="AW38" s="407"/>
      <c r="AX38" s="407"/>
      <c r="AY38" s="407"/>
      <c r="AZ38" s="407"/>
      <c r="BA38" s="407"/>
      <c r="BB38" s="407"/>
      <c r="BC38" s="407"/>
    </row>
    <row r="39" spans="1:55" x14ac:dyDescent="0.2">
      <c r="A39" s="407"/>
      <c r="B39" s="407"/>
      <c r="C39" s="407"/>
      <c r="D39" s="407"/>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c r="AV39" s="407"/>
      <c r="AW39" s="407"/>
      <c r="AX39" s="407"/>
      <c r="AY39" s="407"/>
      <c r="AZ39" s="407"/>
      <c r="BA39" s="407"/>
      <c r="BB39" s="407"/>
      <c r="BC39" s="407"/>
    </row>
    <row r="40" spans="1:55" x14ac:dyDescent="0.2">
      <c r="A40" s="40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c r="AV40" s="407"/>
      <c r="AW40" s="407"/>
      <c r="AX40" s="407"/>
      <c r="AY40" s="407"/>
      <c r="AZ40" s="407"/>
      <c r="BA40" s="407"/>
      <c r="BB40" s="407"/>
      <c r="BC40" s="407"/>
    </row>
    <row r="41" spans="1:55" x14ac:dyDescent="0.2">
      <c r="A41" s="407"/>
      <c r="B41" s="407"/>
      <c r="C41" s="407"/>
      <c r="D41" s="407"/>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c r="AT41" s="407"/>
      <c r="AU41" s="407"/>
      <c r="AV41" s="407"/>
      <c r="AW41" s="407"/>
      <c r="AX41" s="407"/>
      <c r="AY41" s="407"/>
      <c r="AZ41" s="407"/>
      <c r="BA41" s="407"/>
      <c r="BB41" s="407"/>
      <c r="BC41" s="407"/>
    </row>
  </sheetData>
  <sheetProtection formatCells="0" formatColumns="0"/>
  <mergeCells count="35">
    <mergeCell ref="E1:H1"/>
    <mergeCell ref="I1:I2"/>
    <mergeCell ref="J1:J2"/>
    <mergeCell ref="K1:M2"/>
    <mergeCell ref="A1:A2"/>
    <mergeCell ref="B1:B2"/>
    <mergeCell ref="C1:C2"/>
    <mergeCell ref="D1:D2"/>
    <mergeCell ref="R1:T2"/>
    <mergeCell ref="U1:U2"/>
    <mergeCell ref="V1:V2"/>
    <mergeCell ref="W1:W2"/>
    <mergeCell ref="N1:N2"/>
    <mergeCell ref="O1:O2"/>
    <mergeCell ref="P1:P2"/>
    <mergeCell ref="Q1:Q2"/>
    <mergeCell ref="AW1:AW2"/>
    <mergeCell ref="AP1:AP2"/>
    <mergeCell ref="AQ1:AQ2"/>
    <mergeCell ref="AR1:AR2"/>
    <mergeCell ref="AS1:AS2"/>
    <mergeCell ref="X1:X2"/>
    <mergeCell ref="Y1:Y2"/>
    <mergeCell ref="Z1:Z2"/>
    <mergeCell ref="AA1:AO1"/>
    <mergeCell ref="BB1:BB2"/>
    <mergeCell ref="BC1:BC2"/>
    <mergeCell ref="F2:G2"/>
    <mergeCell ref="AX1:AX2"/>
    <mergeCell ref="AY1:AY2"/>
    <mergeCell ref="AZ1:AZ2"/>
    <mergeCell ref="BA1:BA2"/>
    <mergeCell ref="AT1:AT2"/>
    <mergeCell ref="AU1:AU2"/>
    <mergeCell ref="AV1:AV2"/>
  </mergeCells>
  <phoneticPr fontId="23" type="noConversion"/>
  <dataValidations count="2">
    <dataValidation type="list" allowBlank="1" showInputMessage="1" showErrorMessage="1" sqref="A6:BH6">
      <formula1>_dtColDefVisebility</formula1>
    </dataValidation>
    <dataValidation type="list" allowBlank="1" showInputMessage="1" showErrorMessage="1" sqref="BN11">
      <formula1>dtVerantwGL_OptAktivieren</formula1>
    </dataValidation>
  </dataValidations>
  <hyperlinks>
    <hyperlink ref="BB1:BB2" location="_Doku_Seq" display="Sequenz"/>
    <hyperlink ref="Z1:Z2" location="_Doku_AlteRL" display="alte RL- Kat. "/>
    <hyperlink ref="BC1:BC2" location="_Doku_Ausw" display="Auswertung"/>
    <hyperlink ref="C1:C2" location="_Doko_Name" display="Name"/>
    <hyperlink ref="Y1:Y2" location="_Doku_Tax" display="Tax. Be- zug"/>
    <hyperlink ref="AA1:AO1" location="_Doku_SynBL" display="Synopse der Roten Listen der Bundesländer"/>
  </hyperlink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dimension ref="A1:A27"/>
  <sheetViews>
    <sheetView workbookViewId="0"/>
  </sheetViews>
  <sheetFormatPr baseColWidth="10" defaultRowHeight="12.75" x14ac:dyDescent="0.2"/>
  <sheetData>
    <row r="1" spans="1:1" ht="18" x14ac:dyDescent="0.25">
      <c r="A1" s="434" t="s">
        <v>2398</v>
      </c>
    </row>
    <row r="27" spans="1:1" ht="18" x14ac:dyDescent="0.25">
      <c r="A27" s="434" t="s">
        <v>2398</v>
      </c>
    </row>
  </sheetData>
  <phoneticPr fontId="23" type="noConversion"/>
  <hyperlinks>
    <hyperlink ref="A1" location="Sequenz" display="Zurück"/>
    <hyperlink ref="A27" location="Sequenz"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4577" r:id="rId4">
          <objectPr defaultSize="0" r:id="rId5">
            <anchor moveWithCells="1">
              <from>
                <xdr:col>1</xdr:col>
                <xdr:colOff>0</xdr:colOff>
                <xdr:row>2</xdr:row>
                <xdr:rowOff>0</xdr:rowOff>
              </from>
              <to>
                <xdr:col>8</xdr:col>
                <xdr:colOff>419100</xdr:colOff>
                <xdr:row>24</xdr:row>
                <xdr:rowOff>152400</xdr:rowOff>
              </to>
            </anchor>
          </objectPr>
        </oleObject>
      </mc:Choice>
      <mc:Fallback>
        <oleObject progId="Dokument" shapeId="24577"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dimension ref="A1:A61"/>
  <sheetViews>
    <sheetView workbookViewId="0"/>
  </sheetViews>
  <sheetFormatPr baseColWidth="10" defaultRowHeight="12.75" x14ac:dyDescent="0.2"/>
  <sheetData>
    <row r="1" spans="1:1" ht="18" x14ac:dyDescent="0.25">
      <c r="A1" s="434" t="s">
        <v>2398</v>
      </c>
    </row>
    <row r="9" spans="1:1" ht="18" x14ac:dyDescent="0.25">
      <c r="A9" s="434"/>
    </row>
    <row r="61" spans="1:1" ht="18" x14ac:dyDescent="0.25">
      <c r="A61" s="434" t="s">
        <v>2398</v>
      </c>
    </row>
  </sheetData>
  <phoneticPr fontId="23" type="noConversion"/>
  <hyperlinks>
    <hyperlink ref="A1" location="Auswertung" display="Zurück"/>
    <hyperlink ref="A61" location="Auswertung" display="Zurück"/>
  </hyperlinks>
  <pageMargins left="0.78740157499999996" right="0.78740157499999996" top="0.984251969" bottom="0.984251969" header="0.4921259845" footer="0.4921259845"/>
  <pageSetup paperSize="9" orientation="portrait" r:id="rId1"/>
  <headerFooter alignWithMargins="0"/>
  <drawing r:id="rId2"/>
  <legacyDrawing r:id="rId3"/>
  <oleObjects>
    <mc:AlternateContent xmlns:mc="http://schemas.openxmlformats.org/markup-compatibility/2006">
      <mc:Choice Requires="x14">
        <oleObject progId="Dokument" shapeId="25601" r:id="rId4">
          <objectPr defaultSize="0" r:id="rId5">
            <anchor moveWithCells="1">
              <from>
                <xdr:col>1</xdr:col>
                <xdr:colOff>0</xdr:colOff>
                <xdr:row>2</xdr:row>
                <xdr:rowOff>0</xdr:rowOff>
              </from>
              <to>
                <xdr:col>8</xdr:col>
                <xdr:colOff>428625</xdr:colOff>
                <xdr:row>58</xdr:row>
                <xdr:rowOff>133350</xdr:rowOff>
              </to>
            </anchor>
          </objectPr>
        </oleObject>
      </mc:Choice>
      <mc:Fallback>
        <oleObject progId="Dokument" shapeId="2560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BM2"/>
  <sheetViews>
    <sheetView topLeftCell="AZ1" workbookViewId="0">
      <selection activeCell="BL1" sqref="BL1"/>
    </sheetView>
  </sheetViews>
  <sheetFormatPr baseColWidth="10" defaultRowHeight="12.75" x14ac:dyDescent="0.2"/>
  <sheetData>
    <row r="1" spans="1:65" x14ac:dyDescent="0.2">
      <c r="A1" s="376" t="s">
        <v>2086</v>
      </c>
      <c r="B1" s="376" t="s">
        <v>2110</v>
      </c>
      <c r="C1" s="376" t="s">
        <v>2111</v>
      </c>
      <c r="D1" s="376" t="s">
        <v>2259</v>
      </c>
      <c r="E1" s="376" t="s">
        <v>2375</v>
      </c>
      <c r="F1" s="376" t="s">
        <v>2088</v>
      </c>
      <c r="G1" s="376" t="s">
        <v>1965</v>
      </c>
      <c r="H1" s="376" t="s">
        <v>2089</v>
      </c>
      <c r="I1" s="376" t="s">
        <v>2090</v>
      </c>
      <c r="J1" s="376" t="s">
        <v>2114</v>
      </c>
      <c r="K1" s="376" t="s">
        <v>2091</v>
      </c>
      <c r="L1" s="376" t="s">
        <v>2092</v>
      </c>
      <c r="M1" s="376" t="s">
        <v>2093</v>
      </c>
      <c r="N1" s="376" t="s">
        <v>2101</v>
      </c>
      <c r="O1" s="376" t="s">
        <v>2237</v>
      </c>
      <c r="P1" s="376" t="s">
        <v>2238</v>
      </c>
      <c r="Q1" s="376" t="s">
        <v>2094</v>
      </c>
      <c r="R1" s="376" t="s">
        <v>2095</v>
      </c>
      <c r="S1" s="376" t="s">
        <v>2096</v>
      </c>
      <c r="T1" s="376" t="s">
        <v>2097</v>
      </c>
      <c r="U1" s="376" t="s">
        <v>2121</v>
      </c>
      <c r="V1" s="377" t="s">
        <v>2122</v>
      </c>
      <c r="W1" s="377" t="s">
        <v>2098</v>
      </c>
      <c r="X1" s="377" t="s">
        <v>2124</v>
      </c>
      <c r="Y1" s="377" t="s">
        <v>2099</v>
      </c>
      <c r="Z1" s="377" t="s">
        <v>2100</v>
      </c>
      <c r="AA1" s="375" t="str">
        <f>IF(AND(LEN(TRIM('Rote Liste'!AA1))=0,LEN(TRIM('Rote Liste'!AA2))=0),0,IF(LEN(TRIM('Rote Liste'!AA2))&gt;0,'Rote Liste'!AA2,'Rote Liste'!AA1))</f>
        <v>BB</v>
      </c>
      <c r="AB1" s="424" t="str">
        <f>IF(AND(LEN(TRIM('Rote Liste'!AB1))=0,LEN(TRIM('Rote Liste'!AB2))=0),0,IF(LEN(TRIM('Rote Liste'!AB2))&gt;0,'Rote Liste'!AB2,'Rote Liste'!AB1))</f>
        <v>BE</v>
      </c>
      <c r="AC1" s="424" t="str">
        <f>IF(AND(LEN(TRIM('Rote Liste'!AC1))=0,LEN(TRIM('Rote Liste'!AC2))=0),0,IF(LEN(TRIM('Rote Liste'!AC2))&gt;0,'Rote Liste'!AC2,'Rote Liste'!AC1))</f>
        <v>BW</v>
      </c>
      <c r="AD1" s="424" t="str">
        <f>IF(AND(LEN(TRIM('Rote Liste'!AD1))=0,LEN(TRIM('Rote Liste'!AD2))=0),0,IF(LEN(TRIM('Rote Liste'!AD2))&gt;0,'Rote Liste'!AD2,'Rote Liste'!AD1))</f>
        <v>BY</v>
      </c>
      <c r="AE1" s="424" t="str">
        <f>IF(AND(LEN(TRIM('Rote Liste'!AE1))=0,LEN(TRIM('Rote Liste'!AE2))=0),0,IF(LEN(TRIM('Rote Liste'!AE2))&gt;0,'Rote Liste'!AE2,'Rote Liste'!AE1))</f>
        <v>HE</v>
      </c>
      <c r="AF1" s="424" t="str">
        <f>IF(AND(LEN(TRIM('Rote Liste'!AF1))=0,LEN(TRIM('Rote Liste'!AF2))=0),0,IF(LEN(TRIM('Rote Liste'!AF2))&gt;0,'Rote Liste'!AF2,'Rote Liste'!AF1))</f>
        <v>HH</v>
      </c>
      <c r="AG1" s="424" t="str">
        <f>IF(AND(LEN(TRIM('Rote Liste'!AG1))=0,LEN(TRIM('Rote Liste'!AG2))=0),0,IF(LEN(TRIM('Rote Liste'!AG2))&gt;0,'Rote Liste'!AG2,'Rote Liste'!AG1))</f>
        <v>NI</v>
      </c>
      <c r="AH1" s="424" t="str">
        <f>IF(AND(LEN(TRIM('Rote Liste'!AH1))=0,LEN(TRIM('Rote Liste'!AH2))=0),0,IF(LEN(TRIM('Rote Liste'!AH2))&gt;0,'Rote Liste'!AH2,'Rote Liste'!AH1))</f>
        <v>NW</v>
      </c>
      <c r="AI1" s="424" t="str">
        <f>IF(AND(LEN(TRIM('Rote Liste'!AI1))=0,LEN(TRIM('Rote Liste'!AI2))=0),0,IF(LEN(TRIM('Rote Liste'!AI2))&gt;0,'Rote Liste'!AI2,'Rote Liste'!AI1))</f>
        <v>MV</v>
      </c>
      <c r="AJ1" s="424" t="str">
        <f>IF(AND(LEN(TRIM('Rote Liste'!AJ1))=0,LEN(TRIM('Rote Liste'!AJ2))=0),0,IF(LEN(TRIM('Rote Liste'!AJ2))&gt;0,'Rote Liste'!AJ2,'Rote Liste'!AJ1))</f>
        <v>RP</v>
      </c>
      <c r="AK1" s="424" t="str">
        <f>IF(AND(LEN(TRIM('Rote Liste'!AK1))=0,LEN(TRIM('Rote Liste'!AK2))=0),0,IF(LEN(TRIM('Rote Liste'!AK2))&gt;0,'Rote Liste'!AK2,'Rote Liste'!AK1))</f>
        <v>SH</v>
      </c>
      <c r="AL1" s="424" t="str">
        <f>IF(AND(LEN(TRIM('Rote Liste'!AL1))=0,LEN(TRIM('Rote Liste'!AL2))=0),0,IF(LEN(TRIM('Rote Liste'!AL2))&gt;0,'Rote Liste'!AL2,'Rote Liste'!AL1))</f>
        <v>SL</v>
      </c>
      <c r="AM1" s="424" t="str">
        <f>IF(AND(LEN(TRIM('Rote Liste'!AM1))=0,LEN(TRIM('Rote Liste'!AM2))=0),0,IF(LEN(TRIM('Rote Liste'!AM2))&gt;0,'Rote Liste'!AM2,'Rote Liste'!AM1))</f>
        <v>SN</v>
      </c>
      <c r="AN1" s="424" t="str">
        <f>IF(AND(LEN(TRIM('Rote Liste'!AN1))=0,LEN(TRIM('Rote Liste'!AN2))=0),0,IF(LEN(TRIM('Rote Liste'!AN2))&gt;0,'Rote Liste'!AN2,'Rote Liste'!AN1))</f>
        <v>ST</v>
      </c>
      <c r="AO1" s="424" t="str">
        <f>IF(AND(LEN(TRIM('Rote Liste'!AO1))=0,LEN(TRIM('Rote Liste'!AO2))=0),0,IF(LEN(TRIM('Rote Liste'!AO2))&gt;0,'Rote Liste'!AO2,'Rote Liste'!AO1))</f>
        <v>TH</v>
      </c>
      <c r="AP1" s="424" t="str">
        <f>IF(AND(LEN(TRIM('Rote Liste'!AP1))=0,LEN(TRIM('Rote Liste'!AP2))=0),0,IF(LEN(TRIM('Rote Liste'!AP2))&gt;0,'Rote Liste'!AP2,'Rote Liste'!AP1))</f>
        <v>Deutscher Name</v>
      </c>
      <c r="AQ1" s="424" t="str">
        <f>IF(AND(LEN(TRIM('Rote Liste'!AQ1))=0,LEN(TRIM('Rote Liste'!AQ2))=0),0,IF(LEN(TRIM('Rote Liste'!AQ2))&gt;0,'Rote Liste'!AQ2,'Rote Liste'!AQ1))</f>
        <v>Eindeutiger Code</v>
      </c>
      <c r="AR1" s="424">
        <f>IF(AND(LEN(TRIM('Rote Liste'!AR1))=0,LEN(TRIM('Rote Liste'!AR2))=0),0,IF(LEN(TRIM('Rote Liste'!AR2))&gt;0,'Rote Liste'!AR2,'Rote Liste'!AR1))</f>
        <v>0</v>
      </c>
      <c r="AS1" s="424">
        <f>IF(AND(LEN(TRIM('Rote Liste'!AS1))=0,LEN(TRIM('Rote Liste'!AS2))=0),0,IF(LEN(TRIM('Rote Liste'!AS2))&gt;0,'Rote Liste'!AS2,'Rote Liste'!AS1))</f>
        <v>0</v>
      </c>
      <c r="AT1" s="424">
        <f>IF(AND(LEN(TRIM('Rote Liste'!AT1))=0,LEN(TRIM('Rote Liste'!AT2))=0),0,IF(LEN(TRIM('Rote Liste'!AT2))&gt;0,'Rote Liste'!AT2,'Rote Liste'!AT1))</f>
        <v>0</v>
      </c>
      <c r="AU1" s="424">
        <f>IF(AND(LEN(TRIM('Rote Liste'!AU1))=0,LEN(TRIM('Rote Liste'!AU2))=0),0,IF(LEN(TRIM('Rote Liste'!AU2))&gt;0,'Rote Liste'!AU2,'Rote Liste'!AU1))</f>
        <v>0</v>
      </c>
      <c r="AV1" s="424">
        <f>IF(AND(LEN(TRIM('Rote Liste'!AV1))=0,LEN(TRIM('Rote Liste'!AV2))=0),0,IF(LEN(TRIM('Rote Liste'!AV2))&gt;0,'Rote Liste'!AV2,'Rote Liste'!AV1))</f>
        <v>0</v>
      </c>
      <c r="AW1" s="424">
        <f>IF(AND(LEN(TRIM('Rote Liste'!AW1))=0,LEN(TRIM('Rote Liste'!AW2))=0),0,IF(LEN(TRIM('Rote Liste'!AW2))&gt;0,'Rote Liste'!AW2,'Rote Liste'!AW1))</f>
        <v>0</v>
      </c>
      <c r="AX1" s="424">
        <f>IF(AND(LEN(TRIM('Rote Liste'!AX1))=0,LEN(TRIM('Rote Liste'!AX2))=0),0,IF(LEN(TRIM('Rote Liste'!AX2))&gt;0,'Rote Liste'!AX2,'Rote Liste'!AX1))</f>
        <v>0</v>
      </c>
      <c r="AY1" s="424">
        <f>IF(AND(LEN(TRIM('Rote Liste'!AY1))=0,LEN(TRIM('Rote Liste'!AY2))=0),0,IF(LEN(TRIM('Rote Liste'!AY2))&gt;0,'Rote Liste'!AY2,'Rote Liste'!AY1))</f>
        <v>0</v>
      </c>
      <c r="AZ1" s="424">
        <f>IF(AND(LEN(TRIM('Rote Liste'!AZ1))=0,LEN(TRIM('Rote Liste'!AZ2))=0),0,IF(LEN(TRIM('Rote Liste'!AZ2))&gt;0,'Rote Liste'!AZ2,'Rote Liste'!AZ1))</f>
        <v>0</v>
      </c>
      <c r="BA1" s="424">
        <f>IF(AND(LEN(TRIM('Rote Liste'!BA1))=0,LEN(TRIM('Rote Liste'!BA2))=0),0,IF(LEN(TRIM('Rote Liste'!BA2))&gt;0,'Rote Liste'!BA2,'Rote Liste'!BA1))</f>
        <v>0</v>
      </c>
      <c r="BB1" s="424" t="str">
        <f>IF(AND(LEN(TRIM('Rote Liste'!BB1))=0,LEN(TRIM('Rote Liste'!BB2))=0),0,IF(LEN(TRIM('Rote Liste'!BB2))&gt;0,'Rote Liste'!BB2,'Rote Liste'!BB1))</f>
        <v>Sequenz</v>
      </c>
      <c r="BC1" s="377" t="s">
        <v>2130</v>
      </c>
      <c r="BD1" s="374" t="s">
        <v>2216</v>
      </c>
      <c r="BE1" s="374" t="s">
        <v>2224</v>
      </c>
      <c r="BF1" s="374" t="s">
        <v>2230</v>
      </c>
      <c r="BG1" s="374" t="s">
        <v>2251</v>
      </c>
      <c r="BH1">
        <f>Verantwortlichkeit!H1</f>
        <v>0</v>
      </c>
      <c r="BI1">
        <f>Verantwortlichkeit!I1</f>
        <v>0</v>
      </c>
      <c r="BJ1" s="379">
        <v>2</v>
      </c>
      <c r="BK1" s="378" t="s">
        <v>2102</v>
      </c>
      <c r="BL1" s="380">
        <v>40700</v>
      </c>
      <c r="BM1" s="381" t="s">
        <v>2103</v>
      </c>
    </row>
    <row r="2" spans="1:65" x14ac:dyDescent="0.2">
      <c r="A2" t="str">
        <f>IF('Rote Liste'!A2="","",'Rote Liste'!A2)</f>
        <v/>
      </c>
      <c r="B2" t="str">
        <f>IF('Rote Liste'!B2="","",'Rote Liste'!B2)</f>
        <v/>
      </c>
      <c r="C2" t="str">
        <f>IF('Rote Liste'!C2="","",'Rote Liste'!C2)</f>
        <v/>
      </c>
      <c r="D2" t="str">
        <f>IF('Rote Liste'!D2="","",'Rote Liste'!D2)</f>
        <v/>
      </c>
      <c r="E2" t="str">
        <f>IF('Rote Liste'!E2="","",'Rote Liste'!E2)</f>
        <v>Bestand aktuell</v>
      </c>
      <c r="F2" t="str">
        <f>IF('Rote Liste'!F2="","",'Rote Liste'!F2)</f>
        <v>Bestandstrend lang     kurz</v>
      </c>
      <c r="G2" t="str">
        <f>IF('Rote Liste'!G2="","",'Rote Liste'!G2)</f>
        <v/>
      </c>
      <c r="H2" t="str">
        <f>IF('Rote Liste'!H2="","",'Rote Liste'!H2)</f>
        <v>Risiko-faktoren</v>
      </c>
      <c r="I2" t="str">
        <f>IF('Rote Liste'!I2="","",'Rote Liste'!I2)</f>
        <v/>
      </c>
      <c r="J2" t="str">
        <f>IF('Rote Liste'!J2="","",'Rote Liste'!J2)</f>
        <v/>
      </c>
      <c r="K2" t="str">
        <f>IF('Rote Liste'!K2="","",'Rote Liste'!K2)</f>
        <v/>
      </c>
      <c r="L2" t="str">
        <f>IF('Rote Liste'!L2="","",'Rote Liste'!L2)</f>
        <v/>
      </c>
      <c r="M2" t="str">
        <f>IF('Rote Liste'!M2="","",'Rote Liste'!M2)</f>
        <v/>
      </c>
      <c r="N2" t="str">
        <f>IF('Rote Liste'!N2="","",'Rote Liste'!N2)</f>
        <v/>
      </c>
      <c r="O2" t="str">
        <f>IF('Rote Liste'!O2="","",'Rote Liste'!O2)</f>
        <v/>
      </c>
      <c r="P2" t="str">
        <f>IF('Rote Liste'!P2="","",'Rote Liste'!P2)</f>
        <v/>
      </c>
      <c r="Q2" t="str">
        <f>IF('Rote Liste'!Q2="","",'Rote Liste'!Q2)</f>
        <v/>
      </c>
      <c r="R2" t="str">
        <f>IF('Rote Liste'!R2="","",'Rote Liste'!R2)</f>
        <v/>
      </c>
      <c r="S2" t="str">
        <f>IF('Rote Liste'!S2="","",'Rote Liste'!S2)</f>
        <v/>
      </c>
      <c r="T2" t="str">
        <f>IF('Rote Liste'!T2="","",'Rote Liste'!T2)</f>
        <v/>
      </c>
      <c r="U2" t="str">
        <f>IF('Rote Liste'!U2="","",'Rote Liste'!U2)</f>
        <v/>
      </c>
      <c r="V2" t="str">
        <f>IF('Rote Liste'!V2="","",'Rote Liste'!V2)</f>
        <v/>
      </c>
      <c r="W2" t="str">
        <f>IF('Rote Liste'!W2="","",'Rote Liste'!W2)</f>
        <v/>
      </c>
      <c r="X2" t="str">
        <f>IF('Rote Liste'!X2="","",'Rote Liste'!X2)</f>
        <v/>
      </c>
      <c r="Y2" t="str">
        <f>IF('Rote Liste'!Y2="","",'Rote Liste'!Y2)</f>
        <v/>
      </c>
      <c r="Z2" t="str">
        <f>IF('Rote Liste'!Z2="","",'Rote Liste'!Z2)</f>
        <v/>
      </c>
      <c r="AA2" t="str">
        <f>IF('Rote Liste'!AA2="","",'Rote Liste'!AA2)</f>
        <v>BB</v>
      </c>
      <c r="AB2" t="str">
        <f>IF('Rote Liste'!AB2="","",'Rote Liste'!AB2)</f>
        <v>BE</v>
      </c>
      <c r="AC2" t="str">
        <f>IF('Rote Liste'!AC2="","",'Rote Liste'!AC2)</f>
        <v>BW</v>
      </c>
      <c r="AD2" t="str">
        <f>IF('Rote Liste'!AD2="","",'Rote Liste'!AD2)</f>
        <v>BY</v>
      </c>
      <c r="AE2" t="str">
        <f>IF('Rote Liste'!AE2="","",'Rote Liste'!AE2)</f>
        <v>HE</v>
      </c>
      <c r="AF2" t="str">
        <f>IF('Rote Liste'!AF2="","",'Rote Liste'!AF2)</f>
        <v>HH</v>
      </c>
      <c r="AG2" t="str">
        <f>IF('Rote Liste'!AG2="","",'Rote Liste'!AG2)</f>
        <v>NI</v>
      </c>
      <c r="AH2" t="str">
        <f>IF('Rote Liste'!AH2="","",'Rote Liste'!AH2)</f>
        <v>NW</v>
      </c>
      <c r="AI2" t="str">
        <f>IF('Rote Liste'!AI2="","",'Rote Liste'!AI2)</f>
        <v>MV</v>
      </c>
      <c r="AJ2" t="str">
        <f>IF('Rote Liste'!AJ2="","",'Rote Liste'!AJ2)</f>
        <v>RP</v>
      </c>
      <c r="AK2" t="str">
        <f>IF('Rote Liste'!AK2="","",'Rote Liste'!AK2)</f>
        <v>SH</v>
      </c>
      <c r="AL2" t="str">
        <f>IF('Rote Liste'!AL2="","",'Rote Liste'!AL2)</f>
        <v>SL</v>
      </c>
      <c r="AM2" t="str">
        <f>IF('Rote Liste'!AM2="","",'Rote Liste'!AM2)</f>
        <v>SN</v>
      </c>
      <c r="AN2" t="str">
        <f>IF('Rote Liste'!AN2="","",'Rote Liste'!AN2)</f>
        <v>ST</v>
      </c>
      <c r="AO2" t="str">
        <f>IF('Rote Liste'!AO2="","",'Rote Liste'!AO2)</f>
        <v>TH</v>
      </c>
      <c r="AP2" t="str">
        <f>IF('Rote Liste'!AP2="","",'Rote Liste'!AP2)</f>
        <v/>
      </c>
      <c r="AQ2" t="str">
        <f>IF('Rote Liste'!AQ2="","",'Rote Liste'!AQ2)</f>
        <v/>
      </c>
      <c r="AR2" t="str">
        <f>IF('Rote Liste'!AR2="","",'Rote Liste'!AR2)</f>
        <v/>
      </c>
      <c r="AS2" t="str">
        <f>IF('Rote Liste'!AS2="","",'Rote Liste'!AS2)</f>
        <v/>
      </c>
      <c r="AT2" t="str">
        <f>IF('Rote Liste'!AT2="","",'Rote Liste'!AT2)</f>
        <v/>
      </c>
      <c r="AU2" t="str">
        <f>IF('Rote Liste'!AU2="","",'Rote Liste'!AU2)</f>
        <v/>
      </c>
      <c r="AV2" t="str">
        <f>IF('Rote Liste'!AV2="","",'Rote Liste'!AV2)</f>
        <v/>
      </c>
      <c r="AW2" t="str">
        <f>IF('Rote Liste'!AW2="","",'Rote Liste'!AW2)</f>
        <v/>
      </c>
      <c r="AX2" t="str">
        <f>IF('Rote Liste'!AX2="","",'Rote Liste'!AX2)</f>
        <v/>
      </c>
      <c r="AY2" t="str">
        <f>IF('Rote Liste'!AY2="","",'Rote Liste'!AY2)</f>
        <v/>
      </c>
      <c r="AZ2" t="str">
        <f>IF('Rote Liste'!AZ2="","",'Rote Liste'!AZ2)</f>
        <v/>
      </c>
      <c r="BA2" t="str">
        <f>IF('Rote Liste'!BA2="","",'Rote Liste'!BA2)</f>
        <v/>
      </c>
      <c r="BB2" t="str">
        <f>IF('Rote Liste'!BB2="","",'Rote Liste'!BB2)</f>
        <v/>
      </c>
      <c r="BC2" t="str">
        <f>IF('Rote Liste'!BC2="","",'Rote Liste'!BC2)</f>
        <v/>
      </c>
      <c r="BD2" t="str">
        <f>IF(Verantwortlichkeit!D2="","",Verantwortlichkeit!D2)</f>
        <v>Anteil</v>
      </c>
      <c r="BE2" t="str">
        <f>IF(Verantwortlichkeit!E2="","",Verantwortlichkeit!E2)</f>
        <v>Lage</v>
      </c>
      <c r="BF2" t="str">
        <f>IF(Verantwortlichkeit!F2="","",Verantwortlichkeit!F2)</f>
        <v>Gefähr-dung</v>
      </c>
      <c r="BG2" t="str">
        <f>IF(Verantwortlichkeit!G2="","",Verantwortlichkeit!G2)</f>
        <v/>
      </c>
      <c r="BH2" t="str">
        <f>IF(Verantwortlichkeit!H2="","",Verantwortlichkeit!H2)</f>
        <v/>
      </c>
      <c r="BI2" t="str">
        <f>IF(Verantwortlichkeit!I2="","",Verantwortlichkeit!I2)</f>
        <v/>
      </c>
    </row>
  </sheetData>
  <sheetProtection formatCells="0" formatColumns="0"/>
  <phoneticPr fontId="23" type="noConversion"/>
  <pageMargins left="0.78740157499999996" right="0.78740157499999996" top="0.984251969" bottom="0.984251969" header="0.4921259845" footer="0.492125984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
  <sheetViews>
    <sheetView workbookViewId="0">
      <selection sqref="A1:A3"/>
    </sheetView>
  </sheetViews>
  <sheetFormatPr baseColWidth="10" defaultRowHeight="12.75" x14ac:dyDescent="0.2"/>
  <sheetData/>
  <customSheetViews>
    <customSheetView guid="{E901C743-4F33-4C8F-80E0-EB1DCAF092DE}" state="veryHidden" showRuler="0">
      <selection sqref="A1:A9"/>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B30"/>
  <sheetViews>
    <sheetView workbookViewId="0"/>
  </sheetViews>
  <sheetFormatPr baseColWidth="10" defaultRowHeight="12.75" x14ac:dyDescent="0.2"/>
  <sheetData>
    <row r="1" spans="1:2" x14ac:dyDescent="0.2">
      <c r="A1" t="s">
        <v>1959</v>
      </c>
    </row>
    <row r="2" spans="1:2" x14ac:dyDescent="0.2">
      <c r="A2" t="s">
        <v>2223</v>
      </c>
      <c r="B2">
        <v>800</v>
      </c>
    </row>
    <row r="3" spans="1:2" x14ac:dyDescent="0.2">
      <c r="A3" t="s">
        <v>2218</v>
      </c>
      <c r="B3">
        <v>300</v>
      </c>
    </row>
    <row r="4" spans="1:2" x14ac:dyDescent="0.2">
      <c r="A4" t="s">
        <v>2219</v>
      </c>
      <c r="B4">
        <v>400</v>
      </c>
    </row>
    <row r="5" spans="1:2" x14ac:dyDescent="0.2">
      <c r="A5" t="s">
        <v>2220</v>
      </c>
      <c r="B5">
        <v>500</v>
      </c>
    </row>
    <row r="6" spans="1:2" x14ac:dyDescent="0.2">
      <c r="A6" t="s">
        <v>2222</v>
      </c>
      <c r="B6">
        <v>600</v>
      </c>
    </row>
    <row r="7" spans="1:2" x14ac:dyDescent="0.2">
      <c r="A7" t="s">
        <v>2313</v>
      </c>
      <c r="B7">
        <v>200</v>
      </c>
    </row>
    <row r="8" spans="1:2" x14ac:dyDescent="0.2">
      <c r="A8" t="s">
        <v>2221</v>
      </c>
      <c r="B8">
        <v>700</v>
      </c>
    </row>
    <row r="9" spans="1:2" x14ac:dyDescent="0.2">
      <c r="A9" t="s">
        <v>2217</v>
      </c>
      <c r="B9">
        <v>100</v>
      </c>
    </row>
    <row r="10" spans="1:2" x14ac:dyDescent="0.2">
      <c r="A10" t="s">
        <v>1960</v>
      </c>
      <c r="B10">
        <v>900</v>
      </c>
    </row>
    <row r="12" spans="1:2" x14ac:dyDescent="0.2">
      <c r="A12" t="s">
        <v>2224</v>
      </c>
    </row>
    <row r="13" spans="1:2" x14ac:dyDescent="0.2">
      <c r="A13" t="s">
        <v>2229</v>
      </c>
      <c r="B13">
        <v>80</v>
      </c>
    </row>
    <row r="14" spans="1:2" x14ac:dyDescent="0.2">
      <c r="A14" t="s">
        <v>2104</v>
      </c>
      <c r="B14">
        <v>50</v>
      </c>
    </row>
    <row r="15" spans="1:2" x14ac:dyDescent="0.2">
      <c r="A15" t="s">
        <v>2226</v>
      </c>
      <c r="B15">
        <v>30</v>
      </c>
    </row>
    <row r="16" spans="1:2" x14ac:dyDescent="0.2">
      <c r="A16" t="s">
        <v>2227</v>
      </c>
      <c r="B16">
        <v>60</v>
      </c>
    </row>
    <row r="17" spans="1:2" x14ac:dyDescent="0.2">
      <c r="A17" t="s">
        <v>2228</v>
      </c>
      <c r="B17">
        <v>70</v>
      </c>
    </row>
    <row r="18" spans="1:2" x14ac:dyDescent="0.2">
      <c r="A18" t="s">
        <v>2105</v>
      </c>
      <c r="B18">
        <v>20</v>
      </c>
    </row>
    <row r="19" spans="1:2" x14ac:dyDescent="0.2">
      <c r="A19" t="s">
        <v>2106</v>
      </c>
      <c r="B19">
        <v>40</v>
      </c>
    </row>
    <row r="20" spans="1:2" x14ac:dyDescent="0.2">
      <c r="A20" t="s">
        <v>2225</v>
      </c>
      <c r="B20">
        <v>10</v>
      </c>
    </row>
    <row r="21" spans="1:2" x14ac:dyDescent="0.2">
      <c r="A21" t="s">
        <v>1960</v>
      </c>
      <c r="B21">
        <v>90</v>
      </c>
    </row>
    <row r="23" spans="1:2" x14ac:dyDescent="0.2">
      <c r="A23" t="s">
        <v>2230</v>
      </c>
    </row>
    <row r="24" spans="1:2" x14ac:dyDescent="0.2">
      <c r="A24" t="s">
        <v>2236</v>
      </c>
      <c r="B24">
        <v>7</v>
      </c>
    </row>
    <row r="25" spans="1:2" x14ac:dyDescent="0.2">
      <c r="A25" t="s">
        <v>2232</v>
      </c>
      <c r="B25">
        <v>3</v>
      </c>
    </row>
    <row r="26" spans="1:2" x14ac:dyDescent="0.2">
      <c r="A26" t="s">
        <v>2233</v>
      </c>
      <c r="B26">
        <v>4</v>
      </c>
    </row>
    <row r="27" spans="1:2" x14ac:dyDescent="0.2">
      <c r="A27" t="s">
        <v>2234</v>
      </c>
      <c r="B27">
        <v>5</v>
      </c>
    </row>
    <row r="28" spans="1:2" x14ac:dyDescent="0.2">
      <c r="A28" t="s">
        <v>2235</v>
      </c>
      <c r="B28">
        <v>6</v>
      </c>
    </row>
    <row r="29" spans="1:2" x14ac:dyDescent="0.2">
      <c r="A29" t="s">
        <v>2231</v>
      </c>
      <c r="B29">
        <v>2</v>
      </c>
    </row>
    <row r="30" spans="1:2" x14ac:dyDescent="0.2">
      <c r="A30" t="s">
        <v>1960</v>
      </c>
      <c r="B30">
        <v>1</v>
      </c>
    </row>
  </sheetData>
  <customSheetViews>
    <customSheetView guid="{E901C743-4F33-4C8F-80E0-EB1DCAF092DE}" state="veryHidden" showRuler="0">
      <selection activeCell="A25" sqref="A25"/>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J568"/>
  <sheetViews>
    <sheetView workbookViewId="0">
      <selection activeCell="G562" sqref="G562"/>
    </sheetView>
  </sheetViews>
  <sheetFormatPr baseColWidth="10" defaultRowHeight="12.75" x14ac:dyDescent="0.2"/>
  <cols>
    <col min="1" max="16384" width="11.42578125" style="66"/>
  </cols>
  <sheetData>
    <row r="1" spans="1:10" x14ac:dyDescent="0.2">
      <c r="A1" s="67" t="s">
        <v>2217</v>
      </c>
      <c r="B1" s="68" t="s">
        <v>2225</v>
      </c>
      <c r="C1" s="68" t="s">
        <v>2231</v>
      </c>
      <c r="D1" s="68" t="s">
        <v>1961</v>
      </c>
      <c r="E1" s="387">
        <f>INDEX(KLAV!$B$2:$B$10,MATCH(A1,KLAV!$A$2:$A$10,0))+INDEX(KLAV!$B$13:$B$21,MATCH(B1,KLAV!$A$13:$A$21,0))+INDEX(KLAV!$B$24:$B$30,MATCH(C1,KLAV!$A$24:$A$30,0))</f>
        <v>112</v>
      </c>
      <c r="F1" s="388" t="s">
        <v>2317</v>
      </c>
      <c r="G1" s="68" t="s">
        <v>1961</v>
      </c>
      <c r="H1" s="389" t="s">
        <v>2322</v>
      </c>
      <c r="I1" s="68" t="s">
        <v>1961</v>
      </c>
      <c r="J1" s="66" t="s">
        <v>2321</v>
      </c>
    </row>
    <row r="2" spans="1:10" x14ac:dyDescent="0.2">
      <c r="A2" s="67" t="s">
        <v>2217</v>
      </c>
      <c r="B2" s="68" t="s">
        <v>2226</v>
      </c>
      <c r="C2" s="68" t="s">
        <v>2231</v>
      </c>
      <c r="D2" s="68" t="s">
        <v>1961</v>
      </c>
      <c r="E2" s="68">
        <v>132</v>
      </c>
      <c r="G2" s="68" t="s">
        <v>1961</v>
      </c>
      <c r="I2" s="68" t="s">
        <v>1961</v>
      </c>
      <c r="J2" s="67"/>
    </row>
    <row r="3" spans="1:10" x14ac:dyDescent="0.2">
      <c r="A3" s="67" t="s">
        <v>2217</v>
      </c>
      <c r="B3" s="68" t="s">
        <v>2227</v>
      </c>
      <c r="C3" s="68" t="s">
        <v>2231</v>
      </c>
      <c r="D3" s="68" t="s">
        <v>1961</v>
      </c>
      <c r="E3" s="68">
        <v>162</v>
      </c>
      <c r="G3" s="68" t="s">
        <v>1961</v>
      </c>
      <c r="I3" s="68" t="s">
        <v>1961</v>
      </c>
      <c r="J3" s="67"/>
    </row>
    <row r="4" spans="1:10" x14ac:dyDescent="0.2">
      <c r="A4" s="67" t="s">
        <v>2217</v>
      </c>
      <c r="B4" s="68" t="s">
        <v>2228</v>
      </c>
      <c r="C4" s="68" t="s">
        <v>2231</v>
      </c>
      <c r="D4" s="68" t="s">
        <v>2174</v>
      </c>
      <c r="E4" s="68">
        <v>172</v>
      </c>
      <c r="G4" s="68" t="s">
        <v>2174</v>
      </c>
      <c r="I4" s="68" t="s">
        <v>2174</v>
      </c>
      <c r="J4" s="67"/>
    </row>
    <row r="5" spans="1:10" x14ac:dyDescent="0.2">
      <c r="A5" s="67" t="s">
        <v>2217</v>
      </c>
      <c r="B5" s="68" t="s">
        <v>2229</v>
      </c>
      <c r="C5" s="68" t="s">
        <v>2231</v>
      </c>
      <c r="D5" s="68" t="s">
        <v>2142</v>
      </c>
      <c r="E5" s="68">
        <v>182</v>
      </c>
      <c r="G5" s="68" t="s">
        <v>2142</v>
      </c>
      <c r="I5" s="68" t="s">
        <v>2142</v>
      </c>
      <c r="J5" s="67"/>
    </row>
    <row r="6" spans="1:10" x14ac:dyDescent="0.2">
      <c r="A6" s="67" t="s">
        <v>2218</v>
      </c>
      <c r="B6" s="68" t="s">
        <v>2225</v>
      </c>
      <c r="C6" s="68" t="s">
        <v>2231</v>
      </c>
      <c r="D6" s="68" t="s">
        <v>1961</v>
      </c>
      <c r="E6" s="68">
        <v>312</v>
      </c>
      <c r="G6" s="68" t="s">
        <v>1961</v>
      </c>
      <c r="I6" s="68" t="s">
        <v>1961</v>
      </c>
      <c r="J6" s="67"/>
    </row>
    <row r="7" spans="1:10" x14ac:dyDescent="0.2">
      <c r="A7" s="67" t="s">
        <v>2218</v>
      </c>
      <c r="B7" s="68" t="s">
        <v>2226</v>
      </c>
      <c r="C7" s="68" t="s">
        <v>2231</v>
      </c>
      <c r="D7" s="68" t="s">
        <v>1961</v>
      </c>
      <c r="E7" s="68">
        <v>332</v>
      </c>
      <c r="G7" s="68" t="s">
        <v>1961</v>
      </c>
      <c r="I7" s="68" t="s">
        <v>1961</v>
      </c>
      <c r="J7" s="67"/>
    </row>
    <row r="8" spans="1:10" x14ac:dyDescent="0.2">
      <c r="A8" s="67" t="s">
        <v>2218</v>
      </c>
      <c r="B8" s="68" t="s">
        <v>2227</v>
      </c>
      <c r="C8" s="68" t="s">
        <v>2231</v>
      </c>
      <c r="D8" s="68" t="s">
        <v>2173</v>
      </c>
      <c r="E8" s="68">
        <v>362</v>
      </c>
      <c r="G8" s="68" t="s">
        <v>2173</v>
      </c>
      <c r="I8" s="68" t="s">
        <v>2173</v>
      </c>
      <c r="J8" s="67"/>
    </row>
    <row r="9" spans="1:10" x14ac:dyDescent="0.2">
      <c r="A9" s="67" t="s">
        <v>2218</v>
      </c>
      <c r="B9" s="68" t="s">
        <v>2228</v>
      </c>
      <c r="C9" s="68" t="s">
        <v>2231</v>
      </c>
      <c r="D9" s="68" t="s">
        <v>2174</v>
      </c>
      <c r="E9" s="68">
        <v>372</v>
      </c>
      <c r="G9" s="68" t="s">
        <v>2174</v>
      </c>
      <c r="I9" s="68" t="s">
        <v>2174</v>
      </c>
      <c r="J9" s="67"/>
    </row>
    <row r="10" spans="1:10" x14ac:dyDescent="0.2">
      <c r="A10" s="67" t="s">
        <v>2218</v>
      </c>
      <c r="B10" s="68" t="s">
        <v>2229</v>
      </c>
      <c r="C10" s="68" t="s">
        <v>2231</v>
      </c>
      <c r="D10" s="68" t="s">
        <v>2142</v>
      </c>
      <c r="E10" s="68">
        <v>382</v>
      </c>
      <c r="G10" s="68" t="s">
        <v>2142</v>
      </c>
      <c r="I10" s="68" t="s">
        <v>2142</v>
      </c>
      <c r="J10" s="67"/>
    </row>
    <row r="11" spans="1:10" x14ac:dyDescent="0.2">
      <c r="A11" s="67" t="s">
        <v>2219</v>
      </c>
      <c r="B11" s="68" t="s">
        <v>2225</v>
      </c>
      <c r="C11" s="68" t="s">
        <v>2231</v>
      </c>
      <c r="D11" s="68" t="s">
        <v>2173</v>
      </c>
      <c r="E11" s="68">
        <v>412</v>
      </c>
      <c r="G11" s="68" t="s">
        <v>2173</v>
      </c>
      <c r="I11" s="68" t="s">
        <v>2173</v>
      </c>
      <c r="J11" s="67"/>
    </row>
    <row r="12" spans="1:10" x14ac:dyDescent="0.2">
      <c r="A12" s="67" t="s">
        <v>2219</v>
      </c>
      <c r="B12" s="68" t="s">
        <v>2226</v>
      </c>
      <c r="C12" s="68" t="s">
        <v>2231</v>
      </c>
      <c r="D12" s="68" t="s">
        <v>2173</v>
      </c>
      <c r="E12" s="68">
        <v>432</v>
      </c>
      <c r="G12" s="68" t="s">
        <v>2173</v>
      </c>
      <c r="I12" s="68" t="s">
        <v>2173</v>
      </c>
      <c r="J12" s="67"/>
    </row>
    <row r="13" spans="1:10" x14ac:dyDescent="0.2">
      <c r="A13" s="67" t="s">
        <v>2219</v>
      </c>
      <c r="B13" s="68" t="s">
        <v>2227</v>
      </c>
      <c r="C13" s="68" t="s">
        <v>2231</v>
      </c>
      <c r="D13" s="68" t="s">
        <v>2172</v>
      </c>
      <c r="E13" s="68">
        <v>462</v>
      </c>
      <c r="G13" s="68" t="s">
        <v>2172</v>
      </c>
      <c r="I13" s="68" t="s">
        <v>2172</v>
      </c>
      <c r="J13" s="67"/>
    </row>
    <row r="14" spans="1:10" x14ac:dyDescent="0.2">
      <c r="A14" s="67" t="s">
        <v>2219</v>
      </c>
      <c r="B14" s="68" t="s">
        <v>2228</v>
      </c>
      <c r="C14" s="68" t="s">
        <v>2231</v>
      </c>
      <c r="D14" s="68" t="s">
        <v>2173</v>
      </c>
      <c r="E14" s="68">
        <v>472</v>
      </c>
      <c r="G14" s="68" t="s">
        <v>2173</v>
      </c>
      <c r="I14" s="68" t="s">
        <v>2173</v>
      </c>
      <c r="J14" s="67"/>
    </row>
    <row r="15" spans="1:10" x14ac:dyDescent="0.2">
      <c r="A15" s="67" t="s">
        <v>2219</v>
      </c>
      <c r="B15" s="68" t="s">
        <v>2229</v>
      </c>
      <c r="C15" s="68" t="s">
        <v>2231</v>
      </c>
      <c r="D15" s="68" t="s">
        <v>2173</v>
      </c>
      <c r="E15" s="68">
        <v>482</v>
      </c>
      <c r="G15" s="68" t="s">
        <v>2173</v>
      </c>
      <c r="I15" s="68" t="s">
        <v>2173</v>
      </c>
      <c r="J15" s="67"/>
    </row>
    <row r="16" spans="1:10" x14ac:dyDescent="0.2">
      <c r="A16" s="67" t="s">
        <v>2220</v>
      </c>
      <c r="B16" s="68" t="s">
        <v>2225</v>
      </c>
      <c r="C16" s="68" t="s">
        <v>2231</v>
      </c>
      <c r="D16" s="68" t="s">
        <v>2172</v>
      </c>
      <c r="E16" s="68">
        <v>512</v>
      </c>
      <c r="G16" s="68" t="s">
        <v>1962</v>
      </c>
      <c r="I16" s="68" t="s">
        <v>2172</v>
      </c>
      <c r="J16" s="67"/>
    </row>
    <row r="17" spans="1:10" x14ac:dyDescent="0.2">
      <c r="A17" s="67" t="s">
        <v>2220</v>
      </c>
      <c r="B17" s="68" t="s">
        <v>2226</v>
      </c>
      <c r="C17" s="68" t="s">
        <v>2231</v>
      </c>
      <c r="D17" s="68" t="s">
        <v>2172</v>
      </c>
      <c r="E17" s="68">
        <v>532</v>
      </c>
      <c r="G17" s="68" t="s">
        <v>2172</v>
      </c>
      <c r="I17" s="68" t="s">
        <v>2172</v>
      </c>
      <c r="J17" s="67"/>
    </row>
    <row r="18" spans="1:10" x14ac:dyDescent="0.2">
      <c r="A18" s="67" t="s">
        <v>2220</v>
      </c>
      <c r="B18" s="68" t="s">
        <v>2227</v>
      </c>
      <c r="C18" s="68" t="s">
        <v>2231</v>
      </c>
      <c r="D18" s="68" t="s">
        <v>2172</v>
      </c>
      <c r="E18" s="68">
        <v>562</v>
      </c>
      <c r="G18" s="68" t="s">
        <v>2172</v>
      </c>
      <c r="I18" s="68" t="s">
        <v>2172</v>
      </c>
      <c r="J18" s="67"/>
    </row>
    <row r="19" spans="1:10" x14ac:dyDescent="0.2">
      <c r="A19" s="67" t="s">
        <v>2220</v>
      </c>
      <c r="B19" s="68" t="s">
        <v>2228</v>
      </c>
      <c r="C19" s="68" t="s">
        <v>2231</v>
      </c>
      <c r="D19" s="68" t="s">
        <v>2172</v>
      </c>
      <c r="E19" s="68">
        <v>572</v>
      </c>
      <c r="G19" s="68" t="s">
        <v>1962</v>
      </c>
      <c r="I19" s="68" t="s">
        <v>2172</v>
      </c>
      <c r="J19" s="67"/>
    </row>
    <row r="20" spans="1:10" x14ac:dyDescent="0.2">
      <c r="A20" s="67" t="s">
        <v>2220</v>
      </c>
      <c r="B20" s="68" t="s">
        <v>2229</v>
      </c>
      <c r="C20" s="68" t="s">
        <v>2231</v>
      </c>
      <c r="D20" s="68" t="s">
        <v>2172</v>
      </c>
      <c r="E20" s="68">
        <v>582</v>
      </c>
      <c r="G20" s="68" t="s">
        <v>2172</v>
      </c>
      <c r="I20" s="68" t="s">
        <v>2172</v>
      </c>
      <c r="J20" s="67"/>
    </row>
    <row r="21" spans="1:10" x14ac:dyDescent="0.2">
      <c r="A21" s="67" t="s">
        <v>2222</v>
      </c>
      <c r="B21" s="68" t="s">
        <v>2225</v>
      </c>
      <c r="C21" s="68" t="s">
        <v>2231</v>
      </c>
      <c r="D21" s="68" t="s">
        <v>2172</v>
      </c>
      <c r="E21" s="68">
        <v>612</v>
      </c>
      <c r="G21" s="68" t="s">
        <v>1962</v>
      </c>
      <c r="I21" s="68" t="s">
        <v>2172</v>
      </c>
      <c r="J21" s="67"/>
    </row>
    <row r="22" spans="1:10" x14ac:dyDescent="0.2">
      <c r="A22" s="67" t="s">
        <v>2222</v>
      </c>
      <c r="B22" s="68" t="s">
        <v>2226</v>
      </c>
      <c r="C22" s="68" t="s">
        <v>2231</v>
      </c>
      <c r="D22" s="68" t="s">
        <v>2172</v>
      </c>
      <c r="E22" s="68">
        <v>632</v>
      </c>
      <c r="G22" s="68" t="s">
        <v>1962</v>
      </c>
      <c r="I22" s="68" t="s">
        <v>2172</v>
      </c>
      <c r="J22" s="67"/>
    </row>
    <row r="23" spans="1:10" x14ac:dyDescent="0.2">
      <c r="A23" s="67" t="s">
        <v>2222</v>
      </c>
      <c r="B23" s="68" t="s">
        <v>2227</v>
      </c>
      <c r="C23" s="68" t="s">
        <v>2231</v>
      </c>
      <c r="D23" s="68" t="s">
        <v>2172</v>
      </c>
      <c r="E23" s="68">
        <v>662</v>
      </c>
      <c r="G23" s="68" t="s">
        <v>2172</v>
      </c>
      <c r="I23" s="68" t="s">
        <v>2172</v>
      </c>
      <c r="J23" s="67"/>
    </row>
    <row r="24" spans="1:10" x14ac:dyDescent="0.2">
      <c r="A24" s="67" t="s">
        <v>2222</v>
      </c>
      <c r="B24" s="68" t="s">
        <v>2228</v>
      </c>
      <c r="C24" s="68" t="s">
        <v>2231</v>
      </c>
      <c r="D24" s="68" t="s">
        <v>2172</v>
      </c>
      <c r="E24" s="68">
        <v>672</v>
      </c>
      <c r="G24" s="68" t="s">
        <v>1962</v>
      </c>
      <c r="I24" s="68" t="s">
        <v>2172</v>
      </c>
      <c r="J24" s="67"/>
    </row>
    <row r="25" spans="1:10" x14ac:dyDescent="0.2">
      <c r="A25" s="67" t="s">
        <v>2222</v>
      </c>
      <c r="B25" s="68" t="s">
        <v>2229</v>
      </c>
      <c r="C25" s="68" t="s">
        <v>2231</v>
      </c>
      <c r="D25" s="68" t="s">
        <v>2172</v>
      </c>
      <c r="E25" s="68">
        <v>682</v>
      </c>
      <c r="G25" s="68" t="s">
        <v>1962</v>
      </c>
      <c r="I25" s="68" t="s">
        <v>2172</v>
      </c>
      <c r="J25" s="67"/>
    </row>
    <row r="26" spans="1:10" x14ac:dyDescent="0.2">
      <c r="A26" s="67" t="s">
        <v>2221</v>
      </c>
      <c r="B26" s="68" t="s">
        <v>2225</v>
      </c>
      <c r="C26" s="68" t="s">
        <v>2231</v>
      </c>
      <c r="D26" s="68" t="s">
        <v>2172</v>
      </c>
      <c r="E26" s="68">
        <v>712</v>
      </c>
      <c r="G26" s="68" t="s">
        <v>1962</v>
      </c>
      <c r="I26" s="68" t="s">
        <v>2172</v>
      </c>
      <c r="J26" s="67"/>
    </row>
    <row r="27" spans="1:10" x14ac:dyDescent="0.2">
      <c r="A27" s="67" t="s">
        <v>2221</v>
      </c>
      <c r="B27" s="68" t="s">
        <v>2226</v>
      </c>
      <c r="C27" s="68" t="s">
        <v>2231</v>
      </c>
      <c r="D27" s="68" t="s">
        <v>2172</v>
      </c>
      <c r="E27" s="68">
        <v>732</v>
      </c>
      <c r="G27" s="68" t="s">
        <v>1962</v>
      </c>
      <c r="I27" s="68" t="s">
        <v>2172</v>
      </c>
      <c r="J27" s="67"/>
    </row>
    <row r="28" spans="1:10" x14ac:dyDescent="0.2">
      <c r="A28" s="67" t="s">
        <v>2221</v>
      </c>
      <c r="B28" s="68" t="s">
        <v>2227</v>
      </c>
      <c r="C28" s="68" t="s">
        <v>2231</v>
      </c>
      <c r="D28" s="68" t="s">
        <v>2172</v>
      </c>
      <c r="E28" s="68">
        <v>762</v>
      </c>
      <c r="G28" s="68" t="s">
        <v>2172</v>
      </c>
      <c r="I28" s="68" t="s">
        <v>2172</v>
      </c>
      <c r="J28" s="67"/>
    </row>
    <row r="29" spans="1:10" x14ac:dyDescent="0.2">
      <c r="A29" s="67" t="s">
        <v>2221</v>
      </c>
      <c r="B29" s="68" t="s">
        <v>2228</v>
      </c>
      <c r="C29" s="68" t="s">
        <v>2231</v>
      </c>
      <c r="D29" s="68" t="s">
        <v>2172</v>
      </c>
      <c r="E29" s="68">
        <v>772</v>
      </c>
      <c r="G29" s="68" t="s">
        <v>1962</v>
      </c>
      <c r="I29" s="68" t="s">
        <v>2172</v>
      </c>
      <c r="J29" s="67"/>
    </row>
    <row r="30" spans="1:10" x14ac:dyDescent="0.2">
      <c r="A30" s="67" t="s">
        <v>2221</v>
      </c>
      <c r="B30" s="68" t="s">
        <v>2229</v>
      </c>
      <c r="C30" s="68" t="s">
        <v>2231</v>
      </c>
      <c r="D30" s="68" t="s">
        <v>2172</v>
      </c>
      <c r="E30" s="68">
        <v>782</v>
      </c>
      <c r="G30" s="68" t="s">
        <v>1962</v>
      </c>
      <c r="I30" s="68" t="s">
        <v>2172</v>
      </c>
      <c r="J30" s="67"/>
    </row>
    <row r="31" spans="1:10" x14ac:dyDescent="0.2">
      <c r="A31" s="67" t="s">
        <v>2223</v>
      </c>
      <c r="B31" s="68" t="s">
        <v>2225</v>
      </c>
      <c r="C31" s="68" t="s">
        <v>2231</v>
      </c>
      <c r="D31" s="68" t="s">
        <v>2142</v>
      </c>
      <c r="E31" s="68">
        <v>812</v>
      </c>
      <c r="G31" s="68" t="s">
        <v>2142</v>
      </c>
      <c r="I31" s="68" t="s">
        <v>2142</v>
      </c>
      <c r="J31" s="67"/>
    </row>
    <row r="32" spans="1:10" x14ac:dyDescent="0.2">
      <c r="A32" s="67" t="s">
        <v>2223</v>
      </c>
      <c r="B32" s="68" t="s">
        <v>2226</v>
      </c>
      <c r="C32" s="68" t="s">
        <v>2231</v>
      </c>
      <c r="D32" s="68" t="s">
        <v>2142</v>
      </c>
      <c r="E32" s="68">
        <v>832</v>
      </c>
      <c r="G32" s="68" t="s">
        <v>2142</v>
      </c>
      <c r="I32" s="68" t="s">
        <v>2142</v>
      </c>
      <c r="J32" s="67"/>
    </row>
    <row r="33" spans="1:10" x14ac:dyDescent="0.2">
      <c r="A33" s="67" t="s">
        <v>2223</v>
      </c>
      <c r="B33" s="68" t="s">
        <v>2227</v>
      </c>
      <c r="C33" s="68" t="s">
        <v>2231</v>
      </c>
      <c r="D33" s="68" t="s">
        <v>2142</v>
      </c>
      <c r="E33" s="68">
        <v>862</v>
      </c>
      <c r="G33" s="68" t="s">
        <v>2142</v>
      </c>
      <c r="I33" s="68" t="s">
        <v>2142</v>
      </c>
      <c r="J33" s="67"/>
    </row>
    <row r="34" spans="1:10" x14ac:dyDescent="0.2">
      <c r="A34" s="67" t="s">
        <v>2223</v>
      </c>
      <c r="B34" s="68" t="s">
        <v>2228</v>
      </c>
      <c r="C34" s="68" t="s">
        <v>2231</v>
      </c>
      <c r="D34" s="68" t="s">
        <v>2174</v>
      </c>
      <c r="E34" s="68">
        <v>872</v>
      </c>
      <c r="G34" s="68" t="s">
        <v>2174</v>
      </c>
      <c r="I34" s="68" t="s">
        <v>2174</v>
      </c>
      <c r="J34" s="67"/>
    </row>
    <row r="35" spans="1:10" x14ac:dyDescent="0.2">
      <c r="A35" s="67" t="s">
        <v>2223</v>
      </c>
      <c r="B35" s="68" t="s">
        <v>2229</v>
      </c>
      <c r="C35" s="68" t="s">
        <v>2231</v>
      </c>
      <c r="D35" s="68" t="s">
        <v>2142</v>
      </c>
      <c r="E35" s="68">
        <v>882</v>
      </c>
      <c r="G35" s="68" t="s">
        <v>2142</v>
      </c>
      <c r="I35" s="68" t="s">
        <v>2142</v>
      </c>
      <c r="J35" s="67"/>
    </row>
    <row r="36" spans="1:10" x14ac:dyDescent="0.2">
      <c r="A36" s="67" t="s">
        <v>2217</v>
      </c>
      <c r="B36" s="68" t="s">
        <v>2225</v>
      </c>
      <c r="C36" s="68" t="s">
        <v>2232</v>
      </c>
      <c r="D36" s="68" t="s">
        <v>1961</v>
      </c>
      <c r="E36" s="68">
        <v>113</v>
      </c>
      <c r="G36" s="68" t="s">
        <v>1961</v>
      </c>
      <c r="I36" s="68" t="s">
        <v>1961</v>
      </c>
    </row>
    <row r="37" spans="1:10" x14ac:dyDescent="0.2">
      <c r="A37" s="67" t="s">
        <v>2217</v>
      </c>
      <c r="B37" s="68" t="s">
        <v>2226</v>
      </c>
      <c r="C37" s="68" t="s">
        <v>2232</v>
      </c>
      <c r="D37" s="68" t="s">
        <v>2173</v>
      </c>
      <c r="E37" s="68">
        <v>133</v>
      </c>
      <c r="G37" s="68" t="s">
        <v>2173</v>
      </c>
      <c r="I37" s="68" t="s">
        <v>2173</v>
      </c>
    </row>
    <row r="38" spans="1:10" x14ac:dyDescent="0.2">
      <c r="A38" s="67" t="s">
        <v>2217</v>
      </c>
      <c r="B38" s="68" t="s">
        <v>2227</v>
      </c>
      <c r="C38" s="68" t="s">
        <v>2232</v>
      </c>
      <c r="D38" s="68" t="s">
        <v>2173</v>
      </c>
      <c r="E38" s="68">
        <v>163</v>
      </c>
      <c r="G38" s="68" t="s">
        <v>2173</v>
      </c>
      <c r="I38" s="68" t="s">
        <v>2173</v>
      </c>
    </row>
    <row r="39" spans="1:10" x14ac:dyDescent="0.2">
      <c r="A39" s="67" t="s">
        <v>2217</v>
      </c>
      <c r="B39" s="68" t="s">
        <v>2228</v>
      </c>
      <c r="C39" s="68" t="s">
        <v>2232</v>
      </c>
      <c r="D39" s="68" t="s">
        <v>2174</v>
      </c>
      <c r="E39" s="68">
        <v>173</v>
      </c>
      <c r="G39" s="68" t="s">
        <v>2174</v>
      </c>
      <c r="I39" s="68" t="s">
        <v>2174</v>
      </c>
    </row>
    <row r="40" spans="1:10" x14ac:dyDescent="0.2">
      <c r="A40" s="67" t="s">
        <v>2217</v>
      </c>
      <c r="B40" s="68" t="s">
        <v>2229</v>
      </c>
      <c r="C40" s="68" t="s">
        <v>2232</v>
      </c>
      <c r="D40" s="68" t="s">
        <v>2142</v>
      </c>
      <c r="E40" s="68">
        <v>183</v>
      </c>
      <c r="G40" s="68" t="s">
        <v>2142</v>
      </c>
      <c r="I40" s="68" t="s">
        <v>2142</v>
      </c>
    </row>
    <row r="41" spans="1:10" x14ac:dyDescent="0.2">
      <c r="A41" s="67" t="s">
        <v>2218</v>
      </c>
      <c r="B41" s="68" t="s">
        <v>2225</v>
      </c>
      <c r="C41" s="68" t="s">
        <v>2232</v>
      </c>
      <c r="D41" s="68" t="s">
        <v>1961</v>
      </c>
      <c r="E41" s="68">
        <v>313</v>
      </c>
      <c r="G41" s="68" t="s">
        <v>1961</v>
      </c>
      <c r="I41" s="68" t="s">
        <v>1961</v>
      </c>
    </row>
    <row r="42" spans="1:10" x14ac:dyDescent="0.2">
      <c r="A42" s="67" t="s">
        <v>2218</v>
      </c>
      <c r="B42" s="68" t="s">
        <v>2226</v>
      </c>
      <c r="C42" s="68" t="s">
        <v>2232</v>
      </c>
      <c r="D42" s="68" t="s">
        <v>2173</v>
      </c>
      <c r="E42" s="68">
        <v>333</v>
      </c>
      <c r="G42" s="68" t="s">
        <v>2173</v>
      </c>
      <c r="I42" s="68" t="s">
        <v>2173</v>
      </c>
    </row>
    <row r="43" spans="1:10" x14ac:dyDescent="0.2">
      <c r="A43" s="67" t="s">
        <v>2218</v>
      </c>
      <c r="B43" s="68" t="s">
        <v>2227</v>
      </c>
      <c r="C43" s="68" t="s">
        <v>2232</v>
      </c>
      <c r="D43" s="68" t="s">
        <v>2173</v>
      </c>
      <c r="E43" s="68">
        <v>363</v>
      </c>
      <c r="G43" s="68" t="s">
        <v>2173</v>
      </c>
      <c r="I43" s="68" t="s">
        <v>2173</v>
      </c>
    </row>
    <row r="44" spans="1:10" x14ac:dyDescent="0.2">
      <c r="A44" s="67" t="s">
        <v>2218</v>
      </c>
      <c r="B44" s="68" t="s">
        <v>2228</v>
      </c>
      <c r="C44" s="68" t="s">
        <v>2232</v>
      </c>
      <c r="D44" s="68" t="s">
        <v>2174</v>
      </c>
      <c r="E44" s="68">
        <v>373</v>
      </c>
      <c r="G44" s="68" t="s">
        <v>2174</v>
      </c>
      <c r="I44" s="68" t="s">
        <v>2174</v>
      </c>
    </row>
    <row r="45" spans="1:10" x14ac:dyDescent="0.2">
      <c r="A45" s="67" t="s">
        <v>2218</v>
      </c>
      <c r="B45" s="68" t="s">
        <v>2229</v>
      </c>
      <c r="C45" s="68" t="s">
        <v>2232</v>
      </c>
      <c r="D45" s="68" t="s">
        <v>2142</v>
      </c>
      <c r="E45" s="68">
        <v>383</v>
      </c>
      <c r="G45" s="68" t="s">
        <v>2142</v>
      </c>
      <c r="I45" s="68" t="s">
        <v>2142</v>
      </c>
    </row>
    <row r="46" spans="1:10" x14ac:dyDescent="0.2">
      <c r="A46" s="67" t="s">
        <v>2219</v>
      </c>
      <c r="B46" s="68" t="s">
        <v>2225</v>
      </c>
      <c r="C46" s="68" t="s">
        <v>2232</v>
      </c>
      <c r="D46" s="68" t="s">
        <v>2173</v>
      </c>
      <c r="E46" s="68">
        <v>413</v>
      </c>
      <c r="G46" s="68" t="s">
        <v>2173</v>
      </c>
      <c r="I46" s="68" t="s">
        <v>2173</v>
      </c>
    </row>
    <row r="47" spans="1:10" x14ac:dyDescent="0.2">
      <c r="A47" s="67" t="s">
        <v>2219</v>
      </c>
      <c r="B47" s="68" t="s">
        <v>2226</v>
      </c>
      <c r="C47" s="68" t="s">
        <v>2232</v>
      </c>
      <c r="D47" s="68" t="s">
        <v>2173</v>
      </c>
      <c r="E47" s="68">
        <v>433</v>
      </c>
      <c r="G47" s="68" t="s">
        <v>2173</v>
      </c>
      <c r="I47" s="68" t="s">
        <v>2173</v>
      </c>
    </row>
    <row r="48" spans="1:10" x14ac:dyDescent="0.2">
      <c r="A48" s="67" t="s">
        <v>2219</v>
      </c>
      <c r="B48" s="68" t="s">
        <v>2227</v>
      </c>
      <c r="C48" s="68" t="s">
        <v>2232</v>
      </c>
      <c r="D48" s="68" t="s">
        <v>2172</v>
      </c>
      <c r="E48" s="68">
        <v>463</v>
      </c>
      <c r="G48" s="68" t="s">
        <v>2172</v>
      </c>
      <c r="I48" s="68" t="s">
        <v>2172</v>
      </c>
    </row>
    <row r="49" spans="1:9" x14ac:dyDescent="0.2">
      <c r="A49" s="67" t="s">
        <v>2219</v>
      </c>
      <c r="B49" s="68" t="s">
        <v>2228</v>
      </c>
      <c r="C49" s="68" t="s">
        <v>2232</v>
      </c>
      <c r="D49" s="68" t="s">
        <v>2173</v>
      </c>
      <c r="E49" s="68">
        <v>473</v>
      </c>
      <c r="G49" s="68" t="s">
        <v>2173</v>
      </c>
      <c r="I49" s="68" t="s">
        <v>2173</v>
      </c>
    </row>
    <row r="50" spans="1:9" x14ac:dyDescent="0.2">
      <c r="A50" s="67" t="s">
        <v>2219</v>
      </c>
      <c r="B50" s="68" t="s">
        <v>2229</v>
      </c>
      <c r="C50" s="68" t="s">
        <v>2232</v>
      </c>
      <c r="D50" s="68" t="s">
        <v>2173</v>
      </c>
      <c r="E50" s="68">
        <v>483</v>
      </c>
      <c r="G50" s="68" t="s">
        <v>2173</v>
      </c>
      <c r="I50" s="68" t="s">
        <v>2173</v>
      </c>
    </row>
    <row r="51" spans="1:9" x14ac:dyDescent="0.2">
      <c r="A51" s="67" t="s">
        <v>2220</v>
      </c>
      <c r="B51" s="68" t="s">
        <v>2225</v>
      </c>
      <c r="C51" s="68" t="s">
        <v>2232</v>
      </c>
      <c r="D51" s="68" t="s">
        <v>2172</v>
      </c>
      <c r="E51" s="68">
        <v>513</v>
      </c>
      <c r="G51" s="68" t="s">
        <v>1962</v>
      </c>
      <c r="I51" s="68" t="s">
        <v>2172</v>
      </c>
    </row>
    <row r="52" spans="1:9" x14ac:dyDescent="0.2">
      <c r="A52" s="67" t="s">
        <v>2220</v>
      </c>
      <c r="B52" s="68" t="s">
        <v>2226</v>
      </c>
      <c r="C52" s="68" t="s">
        <v>2232</v>
      </c>
      <c r="D52" s="68" t="s">
        <v>2172</v>
      </c>
      <c r="E52" s="68">
        <v>533</v>
      </c>
      <c r="G52" s="68" t="s">
        <v>2172</v>
      </c>
      <c r="I52" s="68" t="s">
        <v>2172</v>
      </c>
    </row>
    <row r="53" spans="1:9" x14ac:dyDescent="0.2">
      <c r="A53" s="67" t="s">
        <v>2220</v>
      </c>
      <c r="B53" s="68" t="s">
        <v>2227</v>
      </c>
      <c r="C53" s="68" t="s">
        <v>2232</v>
      </c>
      <c r="D53" s="68" t="s">
        <v>2172</v>
      </c>
      <c r="E53" s="68">
        <v>563</v>
      </c>
      <c r="G53" s="68" t="s">
        <v>2172</v>
      </c>
      <c r="I53" s="68" t="s">
        <v>2172</v>
      </c>
    </row>
    <row r="54" spans="1:9" x14ac:dyDescent="0.2">
      <c r="A54" s="67" t="s">
        <v>2220</v>
      </c>
      <c r="B54" s="68" t="s">
        <v>2228</v>
      </c>
      <c r="C54" s="68" t="s">
        <v>2232</v>
      </c>
      <c r="D54" s="68" t="s">
        <v>2172</v>
      </c>
      <c r="E54" s="68">
        <v>573</v>
      </c>
      <c r="G54" s="68" t="s">
        <v>1962</v>
      </c>
      <c r="I54" s="68" t="s">
        <v>2172</v>
      </c>
    </row>
    <row r="55" spans="1:9" x14ac:dyDescent="0.2">
      <c r="A55" s="67" t="s">
        <v>2220</v>
      </c>
      <c r="B55" s="68" t="s">
        <v>2229</v>
      </c>
      <c r="C55" s="68" t="s">
        <v>2232</v>
      </c>
      <c r="D55" s="68" t="s">
        <v>2172</v>
      </c>
      <c r="E55" s="68">
        <v>583</v>
      </c>
      <c r="G55" s="68" t="s">
        <v>2172</v>
      </c>
      <c r="I55" s="68" t="s">
        <v>2172</v>
      </c>
    </row>
    <row r="56" spans="1:9" x14ac:dyDescent="0.2">
      <c r="A56" s="67" t="s">
        <v>2222</v>
      </c>
      <c r="B56" s="68" t="s">
        <v>2225</v>
      </c>
      <c r="C56" s="68" t="s">
        <v>2232</v>
      </c>
      <c r="D56" s="68" t="s">
        <v>2172</v>
      </c>
      <c r="E56" s="68">
        <v>613</v>
      </c>
      <c r="G56" s="68" t="s">
        <v>1962</v>
      </c>
      <c r="I56" s="68" t="s">
        <v>2172</v>
      </c>
    </row>
    <row r="57" spans="1:9" x14ac:dyDescent="0.2">
      <c r="A57" s="67" t="s">
        <v>2222</v>
      </c>
      <c r="B57" s="68" t="s">
        <v>2226</v>
      </c>
      <c r="C57" s="68" t="s">
        <v>2232</v>
      </c>
      <c r="D57" s="68" t="s">
        <v>2172</v>
      </c>
      <c r="E57" s="68">
        <v>633</v>
      </c>
      <c r="G57" s="68" t="s">
        <v>1962</v>
      </c>
      <c r="I57" s="68" t="s">
        <v>2172</v>
      </c>
    </row>
    <row r="58" spans="1:9" x14ac:dyDescent="0.2">
      <c r="A58" s="67" t="s">
        <v>2222</v>
      </c>
      <c r="B58" s="68" t="s">
        <v>2227</v>
      </c>
      <c r="C58" s="68" t="s">
        <v>2232</v>
      </c>
      <c r="D58" s="68" t="s">
        <v>2172</v>
      </c>
      <c r="E58" s="68">
        <v>663</v>
      </c>
      <c r="G58" s="68" t="s">
        <v>2172</v>
      </c>
      <c r="I58" s="68" t="s">
        <v>2172</v>
      </c>
    </row>
    <row r="59" spans="1:9" x14ac:dyDescent="0.2">
      <c r="A59" s="67" t="s">
        <v>2222</v>
      </c>
      <c r="B59" s="68" t="s">
        <v>2228</v>
      </c>
      <c r="C59" s="68" t="s">
        <v>2232</v>
      </c>
      <c r="D59" s="68" t="s">
        <v>2172</v>
      </c>
      <c r="E59" s="68">
        <v>673</v>
      </c>
      <c r="G59" s="68" t="s">
        <v>1962</v>
      </c>
      <c r="I59" s="68" t="s">
        <v>2172</v>
      </c>
    </row>
    <row r="60" spans="1:9" x14ac:dyDescent="0.2">
      <c r="A60" s="67" t="s">
        <v>2222</v>
      </c>
      <c r="B60" s="68" t="s">
        <v>2229</v>
      </c>
      <c r="C60" s="68" t="s">
        <v>2232</v>
      </c>
      <c r="D60" s="68" t="s">
        <v>2172</v>
      </c>
      <c r="E60" s="68">
        <v>683</v>
      </c>
      <c r="G60" s="68" t="s">
        <v>1962</v>
      </c>
      <c r="I60" s="68" t="s">
        <v>2172</v>
      </c>
    </row>
    <row r="61" spans="1:9" x14ac:dyDescent="0.2">
      <c r="A61" s="67" t="s">
        <v>2221</v>
      </c>
      <c r="B61" s="68" t="s">
        <v>2225</v>
      </c>
      <c r="C61" s="68" t="s">
        <v>2232</v>
      </c>
      <c r="D61" s="68" t="s">
        <v>2172</v>
      </c>
      <c r="E61" s="68">
        <v>713</v>
      </c>
      <c r="G61" s="68" t="s">
        <v>1962</v>
      </c>
      <c r="I61" s="68" t="s">
        <v>2172</v>
      </c>
    </row>
    <row r="62" spans="1:9" x14ac:dyDescent="0.2">
      <c r="A62" s="67" t="s">
        <v>2221</v>
      </c>
      <c r="B62" s="68" t="s">
        <v>2226</v>
      </c>
      <c r="C62" s="68" t="s">
        <v>2232</v>
      </c>
      <c r="D62" s="68" t="s">
        <v>2172</v>
      </c>
      <c r="E62" s="68">
        <v>733</v>
      </c>
      <c r="G62" s="68" t="s">
        <v>1962</v>
      </c>
      <c r="I62" s="68" t="s">
        <v>2172</v>
      </c>
    </row>
    <row r="63" spans="1:9" x14ac:dyDescent="0.2">
      <c r="A63" s="67" t="s">
        <v>2221</v>
      </c>
      <c r="B63" s="68" t="s">
        <v>2227</v>
      </c>
      <c r="C63" s="68" t="s">
        <v>2232</v>
      </c>
      <c r="D63" s="68" t="s">
        <v>2172</v>
      </c>
      <c r="E63" s="68">
        <v>763</v>
      </c>
      <c r="G63" s="68" t="s">
        <v>2172</v>
      </c>
      <c r="I63" s="68" t="s">
        <v>2172</v>
      </c>
    </row>
    <row r="64" spans="1:9" x14ac:dyDescent="0.2">
      <c r="A64" s="67" t="s">
        <v>2221</v>
      </c>
      <c r="B64" s="68" t="s">
        <v>2228</v>
      </c>
      <c r="C64" s="68" t="s">
        <v>2232</v>
      </c>
      <c r="D64" s="68" t="s">
        <v>2172</v>
      </c>
      <c r="E64" s="68">
        <v>773</v>
      </c>
      <c r="G64" s="68" t="s">
        <v>1962</v>
      </c>
      <c r="I64" s="68" t="s">
        <v>2172</v>
      </c>
    </row>
    <row r="65" spans="1:9" x14ac:dyDescent="0.2">
      <c r="A65" s="67" t="s">
        <v>2221</v>
      </c>
      <c r="B65" s="68" t="s">
        <v>2229</v>
      </c>
      <c r="C65" s="68" t="s">
        <v>2232</v>
      </c>
      <c r="D65" s="68" t="s">
        <v>2172</v>
      </c>
      <c r="E65" s="68">
        <v>783</v>
      </c>
      <c r="G65" s="68" t="s">
        <v>1962</v>
      </c>
      <c r="I65" s="68" t="s">
        <v>2172</v>
      </c>
    </row>
    <row r="66" spans="1:9" x14ac:dyDescent="0.2">
      <c r="A66" s="67" t="s">
        <v>2223</v>
      </c>
      <c r="B66" s="68" t="s">
        <v>2225</v>
      </c>
      <c r="C66" s="68" t="s">
        <v>2232</v>
      </c>
      <c r="D66" s="68" t="s">
        <v>2142</v>
      </c>
      <c r="E66" s="68">
        <v>813</v>
      </c>
      <c r="G66" s="68" t="s">
        <v>2142</v>
      </c>
      <c r="I66" s="68" t="s">
        <v>2142</v>
      </c>
    </row>
    <row r="67" spans="1:9" x14ac:dyDescent="0.2">
      <c r="A67" s="67" t="s">
        <v>2223</v>
      </c>
      <c r="B67" s="68" t="s">
        <v>2226</v>
      </c>
      <c r="C67" s="68" t="s">
        <v>2232</v>
      </c>
      <c r="D67" s="68" t="s">
        <v>2173</v>
      </c>
      <c r="E67" s="68">
        <v>833</v>
      </c>
      <c r="G67" s="68" t="s">
        <v>2173</v>
      </c>
      <c r="I67" s="68" t="s">
        <v>2173</v>
      </c>
    </row>
    <row r="68" spans="1:9" x14ac:dyDescent="0.2">
      <c r="A68" s="67" t="s">
        <v>2223</v>
      </c>
      <c r="B68" s="68" t="s">
        <v>2227</v>
      </c>
      <c r="C68" s="68" t="s">
        <v>2232</v>
      </c>
      <c r="D68" s="68" t="s">
        <v>2173</v>
      </c>
      <c r="E68" s="68">
        <v>863</v>
      </c>
      <c r="G68" s="68" t="s">
        <v>2173</v>
      </c>
      <c r="I68" s="68" t="s">
        <v>2173</v>
      </c>
    </row>
    <row r="69" spans="1:9" x14ac:dyDescent="0.2">
      <c r="A69" s="67" t="s">
        <v>2223</v>
      </c>
      <c r="B69" s="68" t="s">
        <v>2228</v>
      </c>
      <c r="C69" s="68" t="s">
        <v>2232</v>
      </c>
      <c r="D69" s="68" t="s">
        <v>2174</v>
      </c>
      <c r="E69" s="68">
        <v>873</v>
      </c>
      <c r="G69" s="68" t="s">
        <v>2174</v>
      </c>
      <c r="I69" s="68" t="s">
        <v>2174</v>
      </c>
    </row>
    <row r="70" spans="1:9" x14ac:dyDescent="0.2">
      <c r="A70" s="67" t="s">
        <v>2223</v>
      </c>
      <c r="B70" s="68" t="s">
        <v>2229</v>
      </c>
      <c r="C70" s="68" t="s">
        <v>2232</v>
      </c>
      <c r="D70" s="68" t="s">
        <v>2142</v>
      </c>
      <c r="E70" s="68">
        <v>883</v>
      </c>
      <c r="G70" s="68" t="s">
        <v>2142</v>
      </c>
      <c r="I70" s="68" t="s">
        <v>2142</v>
      </c>
    </row>
    <row r="71" spans="1:9" x14ac:dyDescent="0.2">
      <c r="A71" s="67" t="s">
        <v>2217</v>
      </c>
      <c r="B71" s="68" t="s">
        <v>2225</v>
      </c>
      <c r="C71" s="68" t="s">
        <v>2233</v>
      </c>
      <c r="D71" s="68" t="s">
        <v>1961</v>
      </c>
      <c r="E71" s="68">
        <v>114</v>
      </c>
      <c r="G71" s="68" t="s">
        <v>1961</v>
      </c>
      <c r="I71" s="68" t="s">
        <v>1961</v>
      </c>
    </row>
    <row r="72" spans="1:9" x14ac:dyDescent="0.2">
      <c r="A72" s="67" t="s">
        <v>2217</v>
      </c>
      <c r="B72" s="68" t="s">
        <v>2226</v>
      </c>
      <c r="C72" s="68" t="s">
        <v>2233</v>
      </c>
      <c r="D72" s="68" t="s">
        <v>2172</v>
      </c>
      <c r="E72" s="68">
        <v>134</v>
      </c>
      <c r="G72" s="68" t="s">
        <v>2172</v>
      </c>
      <c r="I72" s="68" t="s">
        <v>2172</v>
      </c>
    </row>
    <row r="73" spans="1:9" x14ac:dyDescent="0.2">
      <c r="A73" s="67" t="s">
        <v>2217</v>
      </c>
      <c r="B73" s="68" t="s">
        <v>2227</v>
      </c>
      <c r="C73" s="68" t="s">
        <v>2233</v>
      </c>
      <c r="D73" s="68" t="s">
        <v>2172</v>
      </c>
      <c r="E73" s="68">
        <v>164</v>
      </c>
      <c r="G73" s="68" t="s">
        <v>2172</v>
      </c>
      <c r="I73" s="68" t="s">
        <v>2172</v>
      </c>
    </row>
    <row r="74" spans="1:9" x14ac:dyDescent="0.2">
      <c r="A74" s="67" t="s">
        <v>2217</v>
      </c>
      <c r="B74" s="68" t="s">
        <v>2228</v>
      </c>
      <c r="C74" s="68" t="s">
        <v>2233</v>
      </c>
      <c r="D74" s="68" t="s">
        <v>2174</v>
      </c>
      <c r="E74" s="68">
        <v>174</v>
      </c>
      <c r="G74" s="68" t="s">
        <v>2174</v>
      </c>
      <c r="I74" s="68" t="s">
        <v>2174</v>
      </c>
    </row>
    <row r="75" spans="1:9" x14ac:dyDescent="0.2">
      <c r="A75" s="67" t="s">
        <v>2217</v>
      </c>
      <c r="B75" s="68" t="s">
        <v>2229</v>
      </c>
      <c r="C75" s="68" t="s">
        <v>2233</v>
      </c>
      <c r="D75" s="68" t="s">
        <v>2142</v>
      </c>
      <c r="E75" s="68">
        <v>184</v>
      </c>
      <c r="G75" s="68" t="s">
        <v>2142</v>
      </c>
      <c r="I75" s="68" t="s">
        <v>2142</v>
      </c>
    </row>
    <row r="76" spans="1:9" x14ac:dyDescent="0.2">
      <c r="A76" s="67" t="s">
        <v>2218</v>
      </c>
      <c r="B76" s="68" t="s">
        <v>2225</v>
      </c>
      <c r="C76" s="68" t="s">
        <v>2233</v>
      </c>
      <c r="D76" s="68" t="s">
        <v>1961</v>
      </c>
      <c r="E76" s="68">
        <v>314</v>
      </c>
      <c r="G76" s="68" t="s">
        <v>1961</v>
      </c>
      <c r="I76" s="68" t="s">
        <v>1961</v>
      </c>
    </row>
    <row r="77" spans="1:9" x14ac:dyDescent="0.2">
      <c r="A77" s="67" t="s">
        <v>2218</v>
      </c>
      <c r="B77" s="68" t="s">
        <v>2226</v>
      </c>
      <c r="C77" s="68" t="s">
        <v>2233</v>
      </c>
      <c r="D77" s="68" t="s">
        <v>2172</v>
      </c>
      <c r="E77" s="68">
        <v>334</v>
      </c>
      <c r="G77" s="68" t="s">
        <v>2172</v>
      </c>
      <c r="I77" s="68" t="s">
        <v>2172</v>
      </c>
    </row>
    <row r="78" spans="1:9" x14ac:dyDescent="0.2">
      <c r="A78" s="67" t="s">
        <v>2218</v>
      </c>
      <c r="B78" s="68" t="s">
        <v>2227</v>
      </c>
      <c r="C78" s="68" t="s">
        <v>2233</v>
      </c>
      <c r="D78" s="68" t="s">
        <v>2172</v>
      </c>
      <c r="E78" s="68">
        <v>364</v>
      </c>
      <c r="G78" s="68" t="s">
        <v>2172</v>
      </c>
      <c r="I78" s="68" t="s">
        <v>2172</v>
      </c>
    </row>
    <row r="79" spans="1:9" x14ac:dyDescent="0.2">
      <c r="A79" s="67" t="s">
        <v>2218</v>
      </c>
      <c r="B79" s="68" t="s">
        <v>2228</v>
      </c>
      <c r="C79" s="68" t="s">
        <v>2233</v>
      </c>
      <c r="D79" s="68" t="s">
        <v>2174</v>
      </c>
      <c r="E79" s="68">
        <v>374</v>
      </c>
      <c r="G79" s="68" t="s">
        <v>2174</v>
      </c>
      <c r="I79" s="68" t="s">
        <v>2174</v>
      </c>
    </row>
    <row r="80" spans="1:9" x14ac:dyDescent="0.2">
      <c r="A80" s="67" t="s">
        <v>2218</v>
      </c>
      <c r="B80" s="68" t="s">
        <v>2229</v>
      </c>
      <c r="C80" s="68" t="s">
        <v>2233</v>
      </c>
      <c r="D80" s="68" t="s">
        <v>2142</v>
      </c>
      <c r="E80" s="68">
        <v>384</v>
      </c>
      <c r="G80" s="68" t="s">
        <v>2142</v>
      </c>
      <c r="I80" s="68" t="s">
        <v>2142</v>
      </c>
    </row>
    <row r="81" spans="1:9" x14ac:dyDescent="0.2">
      <c r="A81" s="67" t="s">
        <v>2219</v>
      </c>
      <c r="B81" s="68" t="s">
        <v>2225</v>
      </c>
      <c r="C81" s="68" t="s">
        <v>2233</v>
      </c>
      <c r="D81" s="68" t="s">
        <v>2173</v>
      </c>
      <c r="E81" s="68">
        <v>414</v>
      </c>
      <c r="G81" s="68" t="s">
        <v>2173</v>
      </c>
      <c r="I81" s="68" t="s">
        <v>2173</v>
      </c>
    </row>
    <row r="82" spans="1:9" x14ac:dyDescent="0.2">
      <c r="A82" s="67" t="s">
        <v>2219</v>
      </c>
      <c r="B82" s="68" t="s">
        <v>2226</v>
      </c>
      <c r="C82" s="68" t="s">
        <v>2233</v>
      </c>
      <c r="D82" s="68" t="s">
        <v>2172</v>
      </c>
      <c r="E82" s="68">
        <v>434</v>
      </c>
      <c r="G82" s="68" t="s">
        <v>2172</v>
      </c>
      <c r="I82" s="68" t="s">
        <v>2172</v>
      </c>
    </row>
    <row r="83" spans="1:9" x14ac:dyDescent="0.2">
      <c r="A83" s="67" t="s">
        <v>2219</v>
      </c>
      <c r="B83" s="68" t="s">
        <v>2227</v>
      </c>
      <c r="C83" s="68" t="s">
        <v>2233</v>
      </c>
      <c r="D83" s="68" t="s">
        <v>2172</v>
      </c>
      <c r="E83" s="68">
        <v>464</v>
      </c>
      <c r="G83" s="68" t="s">
        <v>2172</v>
      </c>
      <c r="I83" s="68" t="s">
        <v>2172</v>
      </c>
    </row>
    <row r="84" spans="1:9" x14ac:dyDescent="0.2">
      <c r="A84" s="67" t="s">
        <v>2219</v>
      </c>
      <c r="B84" s="68" t="s">
        <v>2228</v>
      </c>
      <c r="C84" s="68" t="s">
        <v>2233</v>
      </c>
      <c r="D84" s="68" t="s">
        <v>2173</v>
      </c>
      <c r="E84" s="68">
        <v>474</v>
      </c>
      <c r="G84" s="68" t="s">
        <v>2173</v>
      </c>
      <c r="I84" s="68" t="s">
        <v>2173</v>
      </c>
    </row>
    <row r="85" spans="1:9" x14ac:dyDescent="0.2">
      <c r="A85" s="67" t="s">
        <v>2219</v>
      </c>
      <c r="B85" s="68" t="s">
        <v>2229</v>
      </c>
      <c r="C85" s="68" t="s">
        <v>2233</v>
      </c>
      <c r="D85" s="68" t="s">
        <v>2173</v>
      </c>
      <c r="E85" s="68">
        <v>484</v>
      </c>
      <c r="G85" s="68" t="s">
        <v>2173</v>
      </c>
      <c r="I85" s="68" t="s">
        <v>2173</v>
      </c>
    </row>
    <row r="86" spans="1:9" x14ac:dyDescent="0.2">
      <c r="A86" s="67" t="s">
        <v>2220</v>
      </c>
      <c r="B86" s="68" t="s">
        <v>2225</v>
      </c>
      <c r="C86" s="68" t="s">
        <v>2233</v>
      </c>
      <c r="D86" s="68" t="s">
        <v>2172</v>
      </c>
      <c r="E86" s="68">
        <v>514</v>
      </c>
      <c r="G86" s="68" t="s">
        <v>1962</v>
      </c>
      <c r="I86" s="68" t="s">
        <v>2172</v>
      </c>
    </row>
    <row r="87" spans="1:9" x14ac:dyDescent="0.2">
      <c r="A87" s="67" t="s">
        <v>2220</v>
      </c>
      <c r="B87" s="68" t="s">
        <v>2226</v>
      </c>
      <c r="C87" s="68" t="s">
        <v>2233</v>
      </c>
      <c r="D87" s="68" t="s">
        <v>2172</v>
      </c>
      <c r="E87" s="68">
        <v>534</v>
      </c>
      <c r="G87" s="68" t="s">
        <v>2172</v>
      </c>
      <c r="I87" s="68" t="s">
        <v>2172</v>
      </c>
    </row>
    <row r="88" spans="1:9" x14ac:dyDescent="0.2">
      <c r="A88" s="67" t="s">
        <v>2220</v>
      </c>
      <c r="B88" s="68" t="s">
        <v>2227</v>
      </c>
      <c r="C88" s="68" t="s">
        <v>2233</v>
      </c>
      <c r="D88" s="68" t="s">
        <v>2172</v>
      </c>
      <c r="E88" s="68">
        <v>564</v>
      </c>
      <c r="G88" s="68" t="s">
        <v>2172</v>
      </c>
      <c r="I88" s="68" t="s">
        <v>2172</v>
      </c>
    </row>
    <row r="89" spans="1:9" x14ac:dyDescent="0.2">
      <c r="A89" s="67" t="s">
        <v>2220</v>
      </c>
      <c r="B89" s="68" t="s">
        <v>2228</v>
      </c>
      <c r="C89" s="68" t="s">
        <v>2233</v>
      </c>
      <c r="D89" s="68" t="s">
        <v>2172</v>
      </c>
      <c r="E89" s="68">
        <v>574</v>
      </c>
      <c r="G89" s="68" t="s">
        <v>1962</v>
      </c>
      <c r="I89" s="68" t="s">
        <v>2172</v>
      </c>
    </row>
    <row r="90" spans="1:9" x14ac:dyDescent="0.2">
      <c r="A90" s="67" t="s">
        <v>2220</v>
      </c>
      <c r="B90" s="68" t="s">
        <v>2229</v>
      </c>
      <c r="C90" s="68" t="s">
        <v>2233</v>
      </c>
      <c r="D90" s="68" t="s">
        <v>2172</v>
      </c>
      <c r="E90" s="68">
        <v>584</v>
      </c>
      <c r="G90" s="68" t="s">
        <v>2172</v>
      </c>
      <c r="I90" s="68" t="s">
        <v>2172</v>
      </c>
    </row>
    <row r="91" spans="1:9" x14ac:dyDescent="0.2">
      <c r="A91" s="67" t="s">
        <v>2222</v>
      </c>
      <c r="B91" s="68" t="s">
        <v>2225</v>
      </c>
      <c r="C91" s="68" t="s">
        <v>2233</v>
      </c>
      <c r="D91" s="68" t="s">
        <v>2172</v>
      </c>
      <c r="E91" s="68">
        <v>614</v>
      </c>
      <c r="G91" s="68" t="s">
        <v>1962</v>
      </c>
      <c r="I91" s="68" t="s">
        <v>2172</v>
      </c>
    </row>
    <row r="92" spans="1:9" x14ac:dyDescent="0.2">
      <c r="A92" s="67" t="s">
        <v>2222</v>
      </c>
      <c r="B92" s="68" t="s">
        <v>2226</v>
      </c>
      <c r="C92" s="68" t="s">
        <v>2233</v>
      </c>
      <c r="D92" s="68" t="s">
        <v>2172</v>
      </c>
      <c r="E92" s="68">
        <v>634</v>
      </c>
      <c r="G92" s="68" t="s">
        <v>1962</v>
      </c>
      <c r="I92" s="68" t="s">
        <v>2172</v>
      </c>
    </row>
    <row r="93" spans="1:9" x14ac:dyDescent="0.2">
      <c r="A93" s="67" t="s">
        <v>2222</v>
      </c>
      <c r="B93" s="68" t="s">
        <v>2227</v>
      </c>
      <c r="C93" s="68" t="s">
        <v>2233</v>
      </c>
      <c r="D93" s="68" t="s">
        <v>2172</v>
      </c>
      <c r="E93" s="68">
        <v>664</v>
      </c>
      <c r="G93" s="68" t="s">
        <v>2172</v>
      </c>
      <c r="I93" s="68" t="s">
        <v>2172</v>
      </c>
    </row>
    <row r="94" spans="1:9" x14ac:dyDescent="0.2">
      <c r="A94" s="67" t="s">
        <v>2222</v>
      </c>
      <c r="B94" s="68" t="s">
        <v>2228</v>
      </c>
      <c r="C94" s="68" t="s">
        <v>2233</v>
      </c>
      <c r="D94" s="68" t="s">
        <v>2172</v>
      </c>
      <c r="E94" s="68">
        <v>674</v>
      </c>
      <c r="G94" s="68" t="s">
        <v>1962</v>
      </c>
      <c r="I94" s="68" t="s">
        <v>2172</v>
      </c>
    </row>
    <row r="95" spans="1:9" x14ac:dyDescent="0.2">
      <c r="A95" s="67" t="s">
        <v>2222</v>
      </c>
      <c r="B95" s="68" t="s">
        <v>2229</v>
      </c>
      <c r="C95" s="68" t="s">
        <v>2233</v>
      </c>
      <c r="D95" s="68" t="s">
        <v>2172</v>
      </c>
      <c r="E95" s="68">
        <v>684</v>
      </c>
      <c r="G95" s="68" t="s">
        <v>1962</v>
      </c>
      <c r="I95" s="68" t="s">
        <v>2172</v>
      </c>
    </row>
    <row r="96" spans="1:9" x14ac:dyDescent="0.2">
      <c r="A96" s="67" t="s">
        <v>2221</v>
      </c>
      <c r="B96" s="68" t="s">
        <v>2225</v>
      </c>
      <c r="C96" s="68" t="s">
        <v>2233</v>
      </c>
      <c r="D96" s="68" t="s">
        <v>2172</v>
      </c>
      <c r="E96" s="68">
        <v>714</v>
      </c>
      <c r="G96" s="68" t="s">
        <v>1962</v>
      </c>
      <c r="I96" s="68" t="s">
        <v>2172</v>
      </c>
    </row>
    <row r="97" spans="1:9" x14ac:dyDescent="0.2">
      <c r="A97" s="67" t="s">
        <v>2221</v>
      </c>
      <c r="B97" s="68" t="s">
        <v>2226</v>
      </c>
      <c r="C97" s="68" t="s">
        <v>2233</v>
      </c>
      <c r="D97" s="68" t="s">
        <v>2172</v>
      </c>
      <c r="E97" s="68">
        <v>734</v>
      </c>
      <c r="G97" s="68" t="s">
        <v>1962</v>
      </c>
      <c r="I97" s="68" t="s">
        <v>2172</v>
      </c>
    </row>
    <row r="98" spans="1:9" x14ac:dyDescent="0.2">
      <c r="A98" s="67" t="s">
        <v>2221</v>
      </c>
      <c r="B98" s="68" t="s">
        <v>2227</v>
      </c>
      <c r="C98" s="68" t="s">
        <v>2233</v>
      </c>
      <c r="D98" s="68" t="s">
        <v>2172</v>
      </c>
      <c r="E98" s="68">
        <v>764</v>
      </c>
      <c r="G98" s="68" t="s">
        <v>2172</v>
      </c>
      <c r="I98" s="68" t="s">
        <v>2172</v>
      </c>
    </row>
    <row r="99" spans="1:9" x14ac:dyDescent="0.2">
      <c r="A99" s="67" t="s">
        <v>2221</v>
      </c>
      <c r="B99" s="68" t="s">
        <v>2228</v>
      </c>
      <c r="C99" s="68" t="s">
        <v>2233</v>
      </c>
      <c r="D99" s="68" t="s">
        <v>2172</v>
      </c>
      <c r="E99" s="68">
        <v>774</v>
      </c>
      <c r="G99" s="68" t="s">
        <v>1962</v>
      </c>
      <c r="I99" s="68" t="s">
        <v>2172</v>
      </c>
    </row>
    <row r="100" spans="1:9" x14ac:dyDescent="0.2">
      <c r="A100" s="67" t="s">
        <v>2221</v>
      </c>
      <c r="B100" s="68" t="s">
        <v>2229</v>
      </c>
      <c r="C100" s="68" t="s">
        <v>2233</v>
      </c>
      <c r="D100" s="68" t="s">
        <v>2172</v>
      </c>
      <c r="E100" s="68">
        <v>784</v>
      </c>
      <c r="G100" s="68" t="s">
        <v>1962</v>
      </c>
      <c r="I100" s="68" t="s">
        <v>2172</v>
      </c>
    </row>
    <row r="101" spans="1:9" x14ac:dyDescent="0.2">
      <c r="A101" s="67" t="s">
        <v>2223</v>
      </c>
      <c r="B101" s="68" t="s">
        <v>2225</v>
      </c>
      <c r="C101" s="68" t="s">
        <v>2233</v>
      </c>
      <c r="D101" s="68" t="s">
        <v>2142</v>
      </c>
      <c r="E101" s="68">
        <v>814</v>
      </c>
      <c r="G101" s="68" t="s">
        <v>2142</v>
      </c>
      <c r="I101" s="68" t="s">
        <v>2142</v>
      </c>
    </row>
    <row r="102" spans="1:9" x14ac:dyDescent="0.2">
      <c r="A102" s="67" t="s">
        <v>2223</v>
      </c>
      <c r="B102" s="68" t="s">
        <v>2226</v>
      </c>
      <c r="C102" s="68" t="s">
        <v>2233</v>
      </c>
      <c r="D102" s="68" t="s">
        <v>2172</v>
      </c>
      <c r="E102" s="68">
        <v>834</v>
      </c>
      <c r="G102" s="68" t="s">
        <v>2172</v>
      </c>
      <c r="I102" s="68" t="s">
        <v>2172</v>
      </c>
    </row>
    <row r="103" spans="1:9" x14ac:dyDescent="0.2">
      <c r="A103" s="67" t="s">
        <v>2223</v>
      </c>
      <c r="B103" s="68" t="s">
        <v>2227</v>
      </c>
      <c r="C103" s="68" t="s">
        <v>2233</v>
      </c>
      <c r="D103" s="68" t="s">
        <v>2172</v>
      </c>
      <c r="E103" s="68">
        <v>864</v>
      </c>
      <c r="G103" s="68" t="s">
        <v>2172</v>
      </c>
      <c r="I103" s="68" t="s">
        <v>2172</v>
      </c>
    </row>
    <row r="104" spans="1:9" x14ac:dyDescent="0.2">
      <c r="A104" s="67" t="s">
        <v>2223</v>
      </c>
      <c r="B104" s="68" t="s">
        <v>2228</v>
      </c>
      <c r="C104" s="68" t="s">
        <v>2233</v>
      </c>
      <c r="D104" s="68" t="s">
        <v>2174</v>
      </c>
      <c r="E104" s="68">
        <v>874</v>
      </c>
      <c r="G104" s="68" t="s">
        <v>2174</v>
      </c>
      <c r="I104" s="68" t="s">
        <v>2174</v>
      </c>
    </row>
    <row r="105" spans="1:9" x14ac:dyDescent="0.2">
      <c r="A105" s="67" t="s">
        <v>2223</v>
      </c>
      <c r="B105" s="68" t="s">
        <v>2229</v>
      </c>
      <c r="C105" s="68" t="s">
        <v>2233</v>
      </c>
      <c r="D105" s="68" t="s">
        <v>2142</v>
      </c>
      <c r="E105" s="68">
        <v>884</v>
      </c>
      <c r="G105" s="68" t="s">
        <v>2142</v>
      </c>
      <c r="I105" s="68" t="s">
        <v>2142</v>
      </c>
    </row>
    <row r="106" spans="1:9" x14ac:dyDescent="0.2">
      <c r="A106" s="67" t="s">
        <v>2217</v>
      </c>
      <c r="B106" s="68" t="s">
        <v>2225</v>
      </c>
      <c r="C106" s="68" t="s">
        <v>2234</v>
      </c>
      <c r="D106" s="68" t="s">
        <v>2172</v>
      </c>
      <c r="E106" s="68">
        <v>115</v>
      </c>
      <c r="G106" s="68" t="s">
        <v>2172</v>
      </c>
      <c r="I106" s="68" t="s">
        <v>2172</v>
      </c>
    </row>
    <row r="107" spans="1:9" x14ac:dyDescent="0.2">
      <c r="A107" s="67" t="s">
        <v>2217</v>
      </c>
      <c r="B107" s="68" t="s">
        <v>2226</v>
      </c>
      <c r="C107" s="68" t="s">
        <v>2234</v>
      </c>
      <c r="D107" s="68" t="s">
        <v>2172</v>
      </c>
      <c r="E107" s="68">
        <v>135</v>
      </c>
      <c r="G107" s="68" t="s">
        <v>2172</v>
      </c>
      <c r="I107" s="68" t="s">
        <v>2172</v>
      </c>
    </row>
    <row r="108" spans="1:9" x14ac:dyDescent="0.2">
      <c r="A108" s="67" t="s">
        <v>2217</v>
      </c>
      <c r="B108" s="68" t="s">
        <v>2227</v>
      </c>
      <c r="C108" s="68" t="s">
        <v>2234</v>
      </c>
      <c r="D108" s="68" t="s">
        <v>2172</v>
      </c>
      <c r="E108" s="68">
        <v>165</v>
      </c>
      <c r="G108" s="68" t="s">
        <v>2172</v>
      </c>
      <c r="I108" s="68" t="s">
        <v>2172</v>
      </c>
    </row>
    <row r="109" spans="1:9" x14ac:dyDescent="0.2">
      <c r="A109" s="67" t="s">
        <v>2217</v>
      </c>
      <c r="B109" s="68" t="s">
        <v>2228</v>
      </c>
      <c r="C109" s="68" t="s">
        <v>2234</v>
      </c>
      <c r="D109" s="68" t="s">
        <v>2172</v>
      </c>
      <c r="E109" s="68">
        <v>175</v>
      </c>
      <c r="G109" s="68" t="s">
        <v>2172</v>
      </c>
      <c r="I109" s="68" t="s">
        <v>2172</v>
      </c>
    </row>
    <row r="110" spans="1:9" x14ac:dyDescent="0.2">
      <c r="A110" s="67" t="s">
        <v>2217</v>
      </c>
      <c r="B110" s="68" t="s">
        <v>2229</v>
      </c>
      <c r="C110" s="68" t="s">
        <v>2234</v>
      </c>
      <c r="D110" s="68" t="s">
        <v>2172</v>
      </c>
      <c r="E110" s="68">
        <v>185</v>
      </c>
      <c r="G110" s="68" t="s">
        <v>2172</v>
      </c>
      <c r="I110" s="68" t="s">
        <v>2172</v>
      </c>
    </row>
    <row r="111" spans="1:9" x14ac:dyDescent="0.2">
      <c r="A111" s="67" t="s">
        <v>2218</v>
      </c>
      <c r="B111" s="68" t="s">
        <v>2225</v>
      </c>
      <c r="C111" s="68" t="s">
        <v>2234</v>
      </c>
      <c r="D111" s="68" t="s">
        <v>2172</v>
      </c>
      <c r="E111" s="68">
        <v>315</v>
      </c>
      <c r="G111" s="68" t="s">
        <v>2172</v>
      </c>
      <c r="I111" s="68" t="s">
        <v>2172</v>
      </c>
    </row>
    <row r="112" spans="1:9" x14ac:dyDescent="0.2">
      <c r="A112" s="67" t="s">
        <v>2218</v>
      </c>
      <c r="B112" s="68" t="s">
        <v>2226</v>
      </c>
      <c r="C112" s="68" t="s">
        <v>2234</v>
      </c>
      <c r="D112" s="68" t="s">
        <v>2172</v>
      </c>
      <c r="E112" s="68">
        <v>335</v>
      </c>
      <c r="G112" s="68" t="s">
        <v>2172</v>
      </c>
      <c r="I112" s="68" t="s">
        <v>2172</v>
      </c>
    </row>
    <row r="113" spans="1:9" x14ac:dyDescent="0.2">
      <c r="A113" s="67" t="s">
        <v>2218</v>
      </c>
      <c r="B113" s="68" t="s">
        <v>2227</v>
      </c>
      <c r="C113" s="68" t="s">
        <v>2234</v>
      </c>
      <c r="D113" s="68" t="s">
        <v>2172</v>
      </c>
      <c r="E113" s="68">
        <v>365</v>
      </c>
      <c r="G113" s="68" t="s">
        <v>2172</v>
      </c>
      <c r="I113" s="68" t="s">
        <v>2172</v>
      </c>
    </row>
    <row r="114" spans="1:9" x14ac:dyDescent="0.2">
      <c r="A114" s="67" t="s">
        <v>2218</v>
      </c>
      <c r="B114" s="68" t="s">
        <v>2228</v>
      </c>
      <c r="C114" s="68" t="s">
        <v>2234</v>
      </c>
      <c r="D114" s="68" t="s">
        <v>2172</v>
      </c>
      <c r="E114" s="68">
        <v>375</v>
      </c>
      <c r="G114" s="68" t="s">
        <v>2172</v>
      </c>
      <c r="I114" s="68" t="s">
        <v>2172</v>
      </c>
    </row>
    <row r="115" spans="1:9" x14ac:dyDescent="0.2">
      <c r="A115" s="67" t="s">
        <v>2218</v>
      </c>
      <c r="B115" s="68" t="s">
        <v>2229</v>
      </c>
      <c r="C115" s="68" t="s">
        <v>2234</v>
      </c>
      <c r="D115" s="68" t="s">
        <v>2172</v>
      </c>
      <c r="E115" s="68">
        <v>385</v>
      </c>
      <c r="G115" s="68" t="s">
        <v>2172</v>
      </c>
      <c r="I115" s="68" t="s">
        <v>2172</v>
      </c>
    </row>
    <row r="116" spans="1:9" x14ac:dyDescent="0.2">
      <c r="A116" s="67" t="s">
        <v>2219</v>
      </c>
      <c r="B116" s="68" t="s">
        <v>2225</v>
      </c>
      <c r="C116" s="68" t="s">
        <v>2234</v>
      </c>
      <c r="D116" s="68" t="s">
        <v>2172</v>
      </c>
      <c r="E116" s="68">
        <v>415</v>
      </c>
      <c r="G116" s="68" t="s">
        <v>2172</v>
      </c>
      <c r="I116" s="68" t="s">
        <v>2172</v>
      </c>
    </row>
    <row r="117" spans="1:9" x14ac:dyDescent="0.2">
      <c r="A117" s="67" t="s">
        <v>2219</v>
      </c>
      <c r="B117" s="68" t="s">
        <v>2226</v>
      </c>
      <c r="C117" s="68" t="s">
        <v>2234</v>
      </c>
      <c r="D117" s="68" t="s">
        <v>2172</v>
      </c>
      <c r="E117" s="68">
        <v>435</v>
      </c>
      <c r="G117" s="68" t="s">
        <v>2172</v>
      </c>
      <c r="I117" s="68" t="s">
        <v>2172</v>
      </c>
    </row>
    <row r="118" spans="1:9" x14ac:dyDescent="0.2">
      <c r="A118" s="67" t="s">
        <v>2219</v>
      </c>
      <c r="B118" s="68" t="s">
        <v>2227</v>
      </c>
      <c r="C118" s="68" t="s">
        <v>2234</v>
      </c>
      <c r="D118" s="68" t="s">
        <v>2172</v>
      </c>
      <c r="E118" s="68">
        <v>465</v>
      </c>
      <c r="G118" s="68" t="s">
        <v>2172</v>
      </c>
      <c r="I118" s="68" t="s">
        <v>2172</v>
      </c>
    </row>
    <row r="119" spans="1:9" x14ac:dyDescent="0.2">
      <c r="A119" s="67" t="s">
        <v>2219</v>
      </c>
      <c r="B119" s="68" t="s">
        <v>2228</v>
      </c>
      <c r="C119" s="68" t="s">
        <v>2234</v>
      </c>
      <c r="D119" s="68" t="s">
        <v>2172</v>
      </c>
      <c r="E119" s="68">
        <v>475</v>
      </c>
      <c r="G119" s="68" t="s">
        <v>2172</v>
      </c>
      <c r="I119" s="68" t="s">
        <v>2172</v>
      </c>
    </row>
    <row r="120" spans="1:9" x14ac:dyDescent="0.2">
      <c r="A120" s="67" t="s">
        <v>2219</v>
      </c>
      <c r="B120" s="68" t="s">
        <v>2229</v>
      </c>
      <c r="C120" s="68" t="s">
        <v>2234</v>
      </c>
      <c r="D120" s="68" t="s">
        <v>2172</v>
      </c>
      <c r="E120" s="68">
        <v>485</v>
      </c>
      <c r="G120" s="68" t="s">
        <v>2172</v>
      </c>
      <c r="I120" s="68" t="s">
        <v>2172</v>
      </c>
    </row>
    <row r="121" spans="1:9" x14ac:dyDescent="0.2">
      <c r="A121" s="67" t="s">
        <v>2220</v>
      </c>
      <c r="B121" s="68" t="s">
        <v>2225</v>
      </c>
      <c r="C121" s="68" t="s">
        <v>2234</v>
      </c>
      <c r="D121" s="68" t="s">
        <v>2172</v>
      </c>
      <c r="E121" s="68">
        <v>515</v>
      </c>
      <c r="G121" s="68" t="s">
        <v>1962</v>
      </c>
      <c r="I121" s="68" t="s">
        <v>2172</v>
      </c>
    </row>
    <row r="122" spans="1:9" x14ac:dyDescent="0.2">
      <c r="A122" s="67" t="s">
        <v>2220</v>
      </c>
      <c r="B122" s="68" t="s">
        <v>2226</v>
      </c>
      <c r="C122" s="68" t="s">
        <v>2234</v>
      </c>
      <c r="D122" s="68" t="s">
        <v>2172</v>
      </c>
      <c r="E122" s="68">
        <v>535</v>
      </c>
      <c r="G122" s="68" t="s">
        <v>2172</v>
      </c>
      <c r="I122" s="68" t="s">
        <v>2172</v>
      </c>
    </row>
    <row r="123" spans="1:9" x14ac:dyDescent="0.2">
      <c r="A123" s="67" t="s">
        <v>2220</v>
      </c>
      <c r="B123" s="68" t="s">
        <v>2227</v>
      </c>
      <c r="C123" s="68" t="s">
        <v>2234</v>
      </c>
      <c r="D123" s="68" t="s">
        <v>2172</v>
      </c>
      <c r="E123" s="68">
        <v>565</v>
      </c>
      <c r="G123" s="68" t="s">
        <v>2172</v>
      </c>
      <c r="I123" s="68" t="s">
        <v>2172</v>
      </c>
    </row>
    <row r="124" spans="1:9" x14ac:dyDescent="0.2">
      <c r="A124" s="67" t="s">
        <v>2220</v>
      </c>
      <c r="B124" s="68" t="s">
        <v>2228</v>
      </c>
      <c r="C124" s="68" t="s">
        <v>2234</v>
      </c>
      <c r="D124" s="68" t="s">
        <v>2172</v>
      </c>
      <c r="E124" s="68">
        <v>575</v>
      </c>
      <c r="G124" s="68" t="s">
        <v>1962</v>
      </c>
      <c r="I124" s="68" t="s">
        <v>2172</v>
      </c>
    </row>
    <row r="125" spans="1:9" x14ac:dyDescent="0.2">
      <c r="A125" s="67" t="s">
        <v>2220</v>
      </c>
      <c r="B125" s="68" t="s">
        <v>2229</v>
      </c>
      <c r="C125" s="68" t="s">
        <v>2234</v>
      </c>
      <c r="D125" s="68" t="s">
        <v>2172</v>
      </c>
      <c r="E125" s="68">
        <v>585</v>
      </c>
      <c r="G125" s="68" t="s">
        <v>2172</v>
      </c>
      <c r="I125" s="68" t="s">
        <v>2172</v>
      </c>
    </row>
    <row r="126" spans="1:9" x14ac:dyDescent="0.2">
      <c r="A126" s="67" t="s">
        <v>2222</v>
      </c>
      <c r="B126" s="68" t="s">
        <v>2225</v>
      </c>
      <c r="C126" s="68" t="s">
        <v>2234</v>
      </c>
      <c r="D126" s="68" t="s">
        <v>2172</v>
      </c>
      <c r="E126" s="68">
        <v>615</v>
      </c>
      <c r="G126" s="68" t="s">
        <v>1962</v>
      </c>
      <c r="I126" s="68" t="s">
        <v>2172</v>
      </c>
    </row>
    <row r="127" spans="1:9" x14ac:dyDescent="0.2">
      <c r="A127" s="67" t="s">
        <v>2222</v>
      </c>
      <c r="B127" s="68" t="s">
        <v>2226</v>
      </c>
      <c r="C127" s="68" t="s">
        <v>2234</v>
      </c>
      <c r="D127" s="68" t="s">
        <v>2172</v>
      </c>
      <c r="E127" s="68">
        <v>635</v>
      </c>
      <c r="G127" s="68" t="s">
        <v>1962</v>
      </c>
      <c r="I127" s="68" t="s">
        <v>2172</v>
      </c>
    </row>
    <row r="128" spans="1:9" x14ac:dyDescent="0.2">
      <c r="A128" s="67" t="s">
        <v>2222</v>
      </c>
      <c r="B128" s="68" t="s">
        <v>2227</v>
      </c>
      <c r="C128" s="68" t="s">
        <v>2234</v>
      </c>
      <c r="D128" s="68" t="s">
        <v>2172</v>
      </c>
      <c r="E128" s="68">
        <v>665</v>
      </c>
      <c r="G128" s="68" t="s">
        <v>2172</v>
      </c>
      <c r="I128" s="68" t="s">
        <v>2172</v>
      </c>
    </row>
    <row r="129" spans="1:9" x14ac:dyDescent="0.2">
      <c r="A129" s="67" t="s">
        <v>2222</v>
      </c>
      <c r="B129" s="68" t="s">
        <v>2228</v>
      </c>
      <c r="C129" s="68" t="s">
        <v>2234</v>
      </c>
      <c r="D129" s="68" t="s">
        <v>2172</v>
      </c>
      <c r="E129" s="68">
        <v>675</v>
      </c>
      <c r="G129" s="68" t="s">
        <v>1962</v>
      </c>
      <c r="I129" s="68" t="s">
        <v>2172</v>
      </c>
    </row>
    <row r="130" spans="1:9" x14ac:dyDescent="0.2">
      <c r="A130" s="67" t="s">
        <v>2222</v>
      </c>
      <c r="B130" s="68" t="s">
        <v>2229</v>
      </c>
      <c r="C130" s="68" t="s">
        <v>2234</v>
      </c>
      <c r="D130" s="68" t="s">
        <v>2172</v>
      </c>
      <c r="E130" s="68">
        <v>685</v>
      </c>
      <c r="G130" s="68" t="s">
        <v>1962</v>
      </c>
      <c r="I130" s="68" t="s">
        <v>2172</v>
      </c>
    </row>
    <row r="131" spans="1:9" x14ac:dyDescent="0.2">
      <c r="A131" s="67" t="s">
        <v>2221</v>
      </c>
      <c r="B131" s="68" t="s">
        <v>2225</v>
      </c>
      <c r="C131" s="68" t="s">
        <v>2234</v>
      </c>
      <c r="D131" s="68" t="s">
        <v>2172</v>
      </c>
      <c r="E131" s="68">
        <v>715</v>
      </c>
      <c r="G131" s="68" t="s">
        <v>1962</v>
      </c>
      <c r="I131" s="68" t="s">
        <v>2172</v>
      </c>
    </row>
    <row r="132" spans="1:9" x14ac:dyDescent="0.2">
      <c r="A132" s="67" t="s">
        <v>2221</v>
      </c>
      <c r="B132" s="68" t="s">
        <v>2226</v>
      </c>
      <c r="C132" s="68" t="s">
        <v>2234</v>
      </c>
      <c r="D132" s="68" t="s">
        <v>2172</v>
      </c>
      <c r="E132" s="68">
        <v>735</v>
      </c>
      <c r="G132" s="68" t="s">
        <v>1962</v>
      </c>
      <c r="I132" s="68" t="s">
        <v>2172</v>
      </c>
    </row>
    <row r="133" spans="1:9" x14ac:dyDescent="0.2">
      <c r="A133" s="67" t="s">
        <v>2221</v>
      </c>
      <c r="B133" s="68" t="s">
        <v>2227</v>
      </c>
      <c r="C133" s="68" t="s">
        <v>2234</v>
      </c>
      <c r="D133" s="68" t="s">
        <v>2172</v>
      </c>
      <c r="E133" s="68">
        <v>765</v>
      </c>
      <c r="G133" s="68" t="s">
        <v>2172</v>
      </c>
      <c r="I133" s="68" t="s">
        <v>2172</v>
      </c>
    </row>
    <row r="134" spans="1:9" x14ac:dyDescent="0.2">
      <c r="A134" s="67" t="s">
        <v>2221</v>
      </c>
      <c r="B134" s="68" t="s">
        <v>2228</v>
      </c>
      <c r="C134" s="68" t="s">
        <v>2234</v>
      </c>
      <c r="D134" s="68" t="s">
        <v>2172</v>
      </c>
      <c r="E134" s="68">
        <v>775</v>
      </c>
      <c r="G134" s="68" t="s">
        <v>1962</v>
      </c>
      <c r="I134" s="68" t="s">
        <v>2172</v>
      </c>
    </row>
    <row r="135" spans="1:9" x14ac:dyDescent="0.2">
      <c r="A135" s="67" t="s">
        <v>2221</v>
      </c>
      <c r="B135" s="68" t="s">
        <v>2229</v>
      </c>
      <c r="C135" s="68" t="s">
        <v>2234</v>
      </c>
      <c r="D135" s="68" t="s">
        <v>2172</v>
      </c>
      <c r="E135" s="68">
        <v>785</v>
      </c>
      <c r="G135" s="68" t="s">
        <v>1962</v>
      </c>
      <c r="I135" s="68" t="s">
        <v>2172</v>
      </c>
    </row>
    <row r="136" spans="1:9" x14ac:dyDescent="0.2">
      <c r="A136" s="67" t="s">
        <v>2223</v>
      </c>
      <c r="B136" s="68" t="s">
        <v>2225</v>
      </c>
      <c r="C136" s="68" t="s">
        <v>2234</v>
      </c>
      <c r="D136" s="68" t="s">
        <v>2172</v>
      </c>
      <c r="E136" s="68">
        <v>815</v>
      </c>
      <c r="G136" s="68" t="s">
        <v>2172</v>
      </c>
      <c r="I136" s="68" t="s">
        <v>2172</v>
      </c>
    </row>
    <row r="137" spans="1:9" x14ac:dyDescent="0.2">
      <c r="A137" s="67" t="s">
        <v>2223</v>
      </c>
      <c r="B137" s="68" t="s">
        <v>2226</v>
      </c>
      <c r="C137" s="68" t="s">
        <v>2234</v>
      </c>
      <c r="D137" s="68" t="s">
        <v>2172</v>
      </c>
      <c r="E137" s="68">
        <v>835</v>
      </c>
      <c r="G137" s="68" t="s">
        <v>2172</v>
      </c>
      <c r="I137" s="68" t="s">
        <v>2172</v>
      </c>
    </row>
    <row r="138" spans="1:9" x14ac:dyDescent="0.2">
      <c r="A138" s="67" t="s">
        <v>2223</v>
      </c>
      <c r="B138" s="68" t="s">
        <v>2227</v>
      </c>
      <c r="C138" s="68" t="s">
        <v>2234</v>
      </c>
      <c r="D138" s="68" t="s">
        <v>2172</v>
      </c>
      <c r="E138" s="68">
        <v>865</v>
      </c>
      <c r="G138" s="68" t="s">
        <v>2172</v>
      </c>
      <c r="I138" s="68" t="s">
        <v>2172</v>
      </c>
    </row>
    <row r="139" spans="1:9" x14ac:dyDescent="0.2">
      <c r="A139" s="67" t="s">
        <v>2223</v>
      </c>
      <c r="B139" s="68" t="s">
        <v>2228</v>
      </c>
      <c r="C139" s="68" t="s">
        <v>2234</v>
      </c>
      <c r="D139" s="68" t="s">
        <v>2172</v>
      </c>
      <c r="E139" s="68">
        <v>875</v>
      </c>
      <c r="G139" s="68" t="s">
        <v>2172</v>
      </c>
      <c r="I139" s="68" t="s">
        <v>2172</v>
      </c>
    </row>
    <row r="140" spans="1:9" x14ac:dyDescent="0.2">
      <c r="A140" s="67" t="s">
        <v>2223</v>
      </c>
      <c r="B140" s="68" t="s">
        <v>2229</v>
      </c>
      <c r="C140" s="68" t="s">
        <v>2234</v>
      </c>
      <c r="D140" s="68" t="s">
        <v>2172</v>
      </c>
      <c r="E140" s="68">
        <v>885</v>
      </c>
      <c r="G140" s="68" t="s">
        <v>2172</v>
      </c>
      <c r="I140" s="68" t="s">
        <v>2172</v>
      </c>
    </row>
    <row r="141" spans="1:9" x14ac:dyDescent="0.2">
      <c r="A141" s="67" t="s">
        <v>2217</v>
      </c>
      <c r="B141" s="68" t="s">
        <v>2225</v>
      </c>
      <c r="C141" s="68" t="s">
        <v>2235</v>
      </c>
      <c r="D141" s="68" t="s">
        <v>2172</v>
      </c>
      <c r="E141" s="68">
        <v>116</v>
      </c>
      <c r="G141" s="68" t="s">
        <v>2172</v>
      </c>
      <c r="I141" s="68" t="s">
        <v>2172</v>
      </c>
    </row>
    <row r="142" spans="1:9" x14ac:dyDescent="0.2">
      <c r="A142" s="67" t="s">
        <v>2217</v>
      </c>
      <c r="B142" s="68" t="s">
        <v>2226</v>
      </c>
      <c r="C142" s="68" t="s">
        <v>2235</v>
      </c>
      <c r="D142" s="68" t="s">
        <v>2172</v>
      </c>
      <c r="E142" s="68">
        <v>136</v>
      </c>
      <c r="G142" s="68" t="s">
        <v>2172</v>
      </c>
      <c r="I142" s="68" t="s">
        <v>2172</v>
      </c>
    </row>
    <row r="143" spans="1:9" x14ac:dyDescent="0.2">
      <c r="A143" s="67" t="s">
        <v>2217</v>
      </c>
      <c r="B143" s="68" t="s">
        <v>2227</v>
      </c>
      <c r="C143" s="68" t="s">
        <v>2235</v>
      </c>
      <c r="D143" s="68" t="s">
        <v>2172</v>
      </c>
      <c r="E143" s="68">
        <v>166</v>
      </c>
      <c r="G143" s="68" t="s">
        <v>2172</v>
      </c>
      <c r="I143" s="68" t="s">
        <v>2172</v>
      </c>
    </row>
    <row r="144" spans="1:9" x14ac:dyDescent="0.2">
      <c r="A144" s="67" t="s">
        <v>2217</v>
      </c>
      <c r="B144" s="68" t="s">
        <v>2228</v>
      </c>
      <c r="C144" s="68" t="s">
        <v>2235</v>
      </c>
      <c r="D144" s="68" t="s">
        <v>2172</v>
      </c>
      <c r="E144" s="68">
        <v>176</v>
      </c>
      <c r="G144" s="68" t="s">
        <v>2172</v>
      </c>
      <c r="I144" s="68" t="s">
        <v>2172</v>
      </c>
    </row>
    <row r="145" spans="1:9" x14ac:dyDescent="0.2">
      <c r="A145" s="67" t="s">
        <v>2217</v>
      </c>
      <c r="B145" s="68" t="s">
        <v>2229</v>
      </c>
      <c r="C145" s="68" t="s">
        <v>2235</v>
      </c>
      <c r="D145" s="68" t="s">
        <v>2172</v>
      </c>
      <c r="E145" s="68">
        <v>186</v>
      </c>
      <c r="G145" s="68" t="s">
        <v>2172</v>
      </c>
      <c r="I145" s="68" t="s">
        <v>2172</v>
      </c>
    </row>
    <row r="146" spans="1:9" x14ac:dyDescent="0.2">
      <c r="A146" s="67" t="s">
        <v>2218</v>
      </c>
      <c r="B146" s="68" t="s">
        <v>2225</v>
      </c>
      <c r="C146" s="68" t="s">
        <v>2235</v>
      </c>
      <c r="D146" s="68" t="s">
        <v>2172</v>
      </c>
      <c r="E146" s="68">
        <v>316</v>
      </c>
      <c r="G146" s="68" t="s">
        <v>2172</v>
      </c>
      <c r="I146" s="68" t="s">
        <v>2172</v>
      </c>
    </row>
    <row r="147" spans="1:9" x14ac:dyDescent="0.2">
      <c r="A147" s="67" t="s">
        <v>2218</v>
      </c>
      <c r="B147" s="68" t="s">
        <v>2226</v>
      </c>
      <c r="C147" s="68" t="s">
        <v>2235</v>
      </c>
      <c r="D147" s="68" t="s">
        <v>2172</v>
      </c>
      <c r="E147" s="68">
        <v>336</v>
      </c>
      <c r="G147" s="68" t="s">
        <v>2172</v>
      </c>
      <c r="I147" s="68" t="s">
        <v>2172</v>
      </c>
    </row>
    <row r="148" spans="1:9" x14ac:dyDescent="0.2">
      <c r="A148" s="67" t="s">
        <v>2218</v>
      </c>
      <c r="B148" s="68" t="s">
        <v>2227</v>
      </c>
      <c r="C148" s="68" t="s">
        <v>2235</v>
      </c>
      <c r="D148" s="68" t="s">
        <v>2172</v>
      </c>
      <c r="E148" s="68">
        <v>366</v>
      </c>
      <c r="G148" s="68" t="s">
        <v>2172</v>
      </c>
      <c r="I148" s="68" t="s">
        <v>2172</v>
      </c>
    </row>
    <row r="149" spans="1:9" x14ac:dyDescent="0.2">
      <c r="A149" s="67" t="s">
        <v>2218</v>
      </c>
      <c r="B149" s="68" t="s">
        <v>2228</v>
      </c>
      <c r="C149" s="68" t="s">
        <v>2235</v>
      </c>
      <c r="D149" s="68" t="s">
        <v>2172</v>
      </c>
      <c r="E149" s="68">
        <v>376</v>
      </c>
      <c r="G149" s="68" t="s">
        <v>2172</v>
      </c>
      <c r="I149" s="68" t="s">
        <v>2172</v>
      </c>
    </row>
    <row r="150" spans="1:9" x14ac:dyDescent="0.2">
      <c r="A150" s="67" t="s">
        <v>2218</v>
      </c>
      <c r="B150" s="68" t="s">
        <v>2229</v>
      </c>
      <c r="C150" s="68" t="s">
        <v>2235</v>
      </c>
      <c r="D150" s="68" t="s">
        <v>2172</v>
      </c>
      <c r="E150" s="68">
        <v>386</v>
      </c>
      <c r="G150" s="68" t="s">
        <v>2172</v>
      </c>
      <c r="I150" s="68" t="s">
        <v>2172</v>
      </c>
    </row>
    <row r="151" spans="1:9" x14ac:dyDescent="0.2">
      <c r="A151" s="67" t="s">
        <v>2219</v>
      </c>
      <c r="B151" s="68" t="s">
        <v>2225</v>
      </c>
      <c r="C151" s="68" t="s">
        <v>2235</v>
      </c>
      <c r="D151" s="68" t="s">
        <v>2172</v>
      </c>
      <c r="E151" s="68">
        <v>416</v>
      </c>
      <c r="G151" s="68" t="s">
        <v>2172</v>
      </c>
      <c r="I151" s="68" t="s">
        <v>2172</v>
      </c>
    </row>
    <row r="152" spans="1:9" x14ac:dyDescent="0.2">
      <c r="A152" s="67" t="s">
        <v>2219</v>
      </c>
      <c r="B152" s="68" t="s">
        <v>2226</v>
      </c>
      <c r="C152" s="68" t="s">
        <v>2235</v>
      </c>
      <c r="D152" s="68" t="s">
        <v>2172</v>
      </c>
      <c r="E152" s="68">
        <v>436</v>
      </c>
      <c r="G152" s="68" t="s">
        <v>2172</v>
      </c>
      <c r="I152" s="68" t="s">
        <v>2172</v>
      </c>
    </row>
    <row r="153" spans="1:9" x14ac:dyDescent="0.2">
      <c r="A153" s="67" t="s">
        <v>2219</v>
      </c>
      <c r="B153" s="68" t="s">
        <v>2227</v>
      </c>
      <c r="C153" s="68" t="s">
        <v>2235</v>
      </c>
      <c r="D153" s="68" t="s">
        <v>2172</v>
      </c>
      <c r="E153" s="68">
        <v>466</v>
      </c>
      <c r="G153" s="68" t="s">
        <v>2172</v>
      </c>
      <c r="I153" s="68" t="s">
        <v>2172</v>
      </c>
    </row>
    <row r="154" spans="1:9" x14ac:dyDescent="0.2">
      <c r="A154" s="67" t="s">
        <v>2219</v>
      </c>
      <c r="B154" s="68" t="s">
        <v>2228</v>
      </c>
      <c r="C154" s="68" t="s">
        <v>2235</v>
      </c>
      <c r="D154" s="68" t="s">
        <v>2172</v>
      </c>
      <c r="E154" s="68">
        <v>476</v>
      </c>
      <c r="G154" s="68" t="s">
        <v>2172</v>
      </c>
      <c r="I154" s="68" t="s">
        <v>2172</v>
      </c>
    </row>
    <row r="155" spans="1:9" x14ac:dyDescent="0.2">
      <c r="A155" s="67" t="s">
        <v>2219</v>
      </c>
      <c r="B155" s="68" t="s">
        <v>2229</v>
      </c>
      <c r="C155" s="68" t="s">
        <v>2235</v>
      </c>
      <c r="D155" s="68" t="s">
        <v>2172</v>
      </c>
      <c r="E155" s="68">
        <v>486</v>
      </c>
      <c r="G155" s="68" t="s">
        <v>2172</v>
      </c>
      <c r="I155" s="68" t="s">
        <v>2172</v>
      </c>
    </row>
    <row r="156" spans="1:9" x14ac:dyDescent="0.2">
      <c r="A156" s="67" t="s">
        <v>2220</v>
      </c>
      <c r="B156" s="68" t="s">
        <v>2225</v>
      </c>
      <c r="C156" s="68" t="s">
        <v>2235</v>
      </c>
      <c r="D156" s="68" t="s">
        <v>2172</v>
      </c>
      <c r="E156" s="68">
        <v>516</v>
      </c>
      <c r="G156" s="68" t="s">
        <v>1962</v>
      </c>
      <c r="I156" s="68" t="s">
        <v>2172</v>
      </c>
    </row>
    <row r="157" spans="1:9" x14ac:dyDescent="0.2">
      <c r="A157" s="67" t="s">
        <v>2220</v>
      </c>
      <c r="B157" s="68" t="s">
        <v>2226</v>
      </c>
      <c r="C157" s="68" t="s">
        <v>2235</v>
      </c>
      <c r="D157" s="68" t="s">
        <v>2172</v>
      </c>
      <c r="E157" s="68">
        <v>536</v>
      </c>
      <c r="G157" s="68" t="s">
        <v>2172</v>
      </c>
      <c r="I157" s="68" t="s">
        <v>2172</v>
      </c>
    </row>
    <row r="158" spans="1:9" x14ac:dyDescent="0.2">
      <c r="A158" s="67" t="s">
        <v>2220</v>
      </c>
      <c r="B158" s="68" t="s">
        <v>2227</v>
      </c>
      <c r="C158" s="68" t="s">
        <v>2235</v>
      </c>
      <c r="D158" s="68" t="s">
        <v>2172</v>
      </c>
      <c r="E158" s="68">
        <v>566</v>
      </c>
      <c r="G158" s="68" t="s">
        <v>2172</v>
      </c>
      <c r="I158" s="68" t="s">
        <v>2172</v>
      </c>
    </row>
    <row r="159" spans="1:9" x14ac:dyDescent="0.2">
      <c r="A159" s="67" t="s">
        <v>2220</v>
      </c>
      <c r="B159" s="68" t="s">
        <v>2228</v>
      </c>
      <c r="C159" s="68" t="s">
        <v>2235</v>
      </c>
      <c r="D159" s="68" t="s">
        <v>2172</v>
      </c>
      <c r="E159" s="68">
        <v>576</v>
      </c>
      <c r="G159" s="68" t="s">
        <v>1962</v>
      </c>
      <c r="I159" s="68" t="s">
        <v>2172</v>
      </c>
    </row>
    <row r="160" spans="1:9" x14ac:dyDescent="0.2">
      <c r="A160" s="67" t="s">
        <v>2220</v>
      </c>
      <c r="B160" s="68" t="s">
        <v>2229</v>
      </c>
      <c r="C160" s="68" t="s">
        <v>2235</v>
      </c>
      <c r="D160" s="68" t="s">
        <v>2172</v>
      </c>
      <c r="E160" s="68">
        <v>586</v>
      </c>
      <c r="G160" s="68" t="s">
        <v>2172</v>
      </c>
      <c r="I160" s="68" t="s">
        <v>2172</v>
      </c>
    </row>
    <row r="161" spans="1:9" x14ac:dyDescent="0.2">
      <c r="A161" s="67" t="s">
        <v>2222</v>
      </c>
      <c r="B161" s="68" t="s">
        <v>2225</v>
      </c>
      <c r="C161" s="68" t="s">
        <v>2235</v>
      </c>
      <c r="D161" s="68" t="s">
        <v>2172</v>
      </c>
      <c r="E161" s="68">
        <v>616</v>
      </c>
      <c r="G161" s="68" t="s">
        <v>1962</v>
      </c>
      <c r="I161" s="68" t="s">
        <v>2172</v>
      </c>
    </row>
    <row r="162" spans="1:9" x14ac:dyDescent="0.2">
      <c r="A162" s="67" t="s">
        <v>2222</v>
      </c>
      <c r="B162" s="68" t="s">
        <v>2226</v>
      </c>
      <c r="C162" s="68" t="s">
        <v>2235</v>
      </c>
      <c r="D162" s="68" t="s">
        <v>2172</v>
      </c>
      <c r="E162" s="68">
        <v>636</v>
      </c>
      <c r="G162" s="68" t="s">
        <v>1962</v>
      </c>
      <c r="I162" s="68" t="s">
        <v>2172</v>
      </c>
    </row>
    <row r="163" spans="1:9" x14ac:dyDescent="0.2">
      <c r="A163" s="67" t="s">
        <v>2222</v>
      </c>
      <c r="B163" s="68" t="s">
        <v>2227</v>
      </c>
      <c r="C163" s="68" t="s">
        <v>2235</v>
      </c>
      <c r="D163" s="68" t="s">
        <v>2172</v>
      </c>
      <c r="E163" s="68">
        <v>666</v>
      </c>
      <c r="G163" s="68" t="s">
        <v>2172</v>
      </c>
      <c r="I163" s="68" t="s">
        <v>2172</v>
      </c>
    </row>
    <row r="164" spans="1:9" x14ac:dyDescent="0.2">
      <c r="A164" s="67" t="s">
        <v>2222</v>
      </c>
      <c r="B164" s="68" t="s">
        <v>2228</v>
      </c>
      <c r="C164" s="68" t="s">
        <v>2235</v>
      </c>
      <c r="D164" s="68" t="s">
        <v>2172</v>
      </c>
      <c r="E164" s="68">
        <v>676</v>
      </c>
      <c r="G164" s="68" t="s">
        <v>1962</v>
      </c>
      <c r="I164" s="68" t="s">
        <v>2172</v>
      </c>
    </row>
    <row r="165" spans="1:9" x14ac:dyDescent="0.2">
      <c r="A165" s="67" t="s">
        <v>2222</v>
      </c>
      <c r="B165" s="68" t="s">
        <v>2229</v>
      </c>
      <c r="C165" s="68" t="s">
        <v>2235</v>
      </c>
      <c r="D165" s="68" t="s">
        <v>2172</v>
      </c>
      <c r="E165" s="68">
        <v>686</v>
      </c>
      <c r="G165" s="68" t="s">
        <v>1962</v>
      </c>
      <c r="I165" s="68" t="s">
        <v>2172</v>
      </c>
    </row>
    <row r="166" spans="1:9" x14ac:dyDescent="0.2">
      <c r="A166" s="67" t="s">
        <v>2221</v>
      </c>
      <c r="B166" s="68" t="s">
        <v>2225</v>
      </c>
      <c r="C166" s="68" t="s">
        <v>2235</v>
      </c>
      <c r="D166" s="68" t="s">
        <v>2172</v>
      </c>
      <c r="E166" s="68">
        <v>716</v>
      </c>
      <c r="G166" s="68" t="s">
        <v>1962</v>
      </c>
      <c r="I166" s="68" t="s">
        <v>2172</v>
      </c>
    </row>
    <row r="167" spans="1:9" x14ac:dyDescent="0.2">
      <c r="A167" s="67" t="s">
        <v>2221</v>
      </c>
      <c r="B167" s="68" t="s">
        <v>2226</v>
      </c>
      <c r="C167" s="68" t="s">
        <v>2235</v>
      </c>
      <c r="D167" s="68" t="s">
        <v>2172</v>
      </c>
      <c r="E167" s="68">
        <v>736</v>
      </c>
      <c r="G167" s="68" t="s">
        <v>1962</v>
      </c>
      <c r="I167" s="68" t="s">
        <v>2172</v>
      </c>
    </row>
    <row r="168" spans="1:9" x14ac:dyDescent="0.2">
      <c r="A168" s="67" t="s">
        <v>2221</v>
      </c>
      <c r="B168" s="68" t="s">
        <v>2227</v>
      </c>
      <c r="C168" s="68" t="s">
        <v>2235</v>
      </c>
      <c r="D168" s="68" t="s">
        <v>2172</v>
      </c>
      <c r="E168" s="68">
        <v>766</v>
      </c>
      <c r="G168" s="68" t="s">
        <v>2172</v>
      </c>
      <c r="I168" s="68" t="s">
        <v>2172</v>
      </c>
    </row>
    <row r="169" spans="1:9" x14ac:dyDescent="0.2">
      <c r="A169" s="67" t="s">
        <v>2221</v>
      </c>
      <c r="B169" s="68" t="s">
        <v>2228</v>
      </c>
      <c r="C169" s="68" t="s">
        <v>2235</v>
      </c>
      <c r="D169" s="68" t="s">
        <v>2172</v>
      </c>
      <c r="E169" s="68">
        <v>776</v>
      </c>
      <c r="G169" s="68" t="s">
        <v>1962</v>
      </c>
      <c r="I169" s="68" t="s">
        <v>2172</v>
      </c>
    </row>
    <row r="170" spans="1:9" x14ac:dyDescent="0.2">
      <c r="A170" s="67" t="s">
        <v>2221</v>
      </c>
      <c r="B170" s="68" t="s">
        <v>2229</v>
      </c>
      <c r="C170" s="68" t="s">
        <v>2235</v>
      </c>
      <c r="D170" s="68" t="s">
        <v>2172</v>
      </c>
      <c r="E170" s="68">
        <v>786</v>
      </c>
      <c r="G170" s="68" t="s">
        <v>1962</v>
      </c>
      <c r="I170" s="68" t="s">
        <v>2172</v>
      </c>
    </row>
    <row r="171" spans="1:9" x14ac:dyDescent="0.2">
      <c r="A171" s="67" t="s">
        <v>2223</v>
      </c>
      <c r="B171" s="68" t="s">
        <v>2225</v>
      </c>
      <c r="C171" s="68" t="s">
        <v>2235</v>
      </c>
      <c r="D171" s="68" t="s">
        <v>2172</v>
      </c>
      <c r="E171" s="68">
        <v>816</v>
      </c>
      <c r="G171" s="68" t="s">
        <v>2172</v>
      </c>
      <c r="I171" s="68" t="s">
        <v>2172</v>
      </c>
    </row>
    <row r="172" spans="1:9" x14ac:dyDescent="0.2">
      <c r="A172" s="67" t="s">
        <v>2223</v>
      </c>
      <c r="B172" s="68" t="s">
        <v>2226</v>
      </c>
      <c r="C172" s="68" t="s">
        <v>2235</v>
      </c>
      <c r="D172" s="68" t="s">
        <v>2172</v>
      </c>
      <c r="E172" s="68">
        <v>836</v>
      </c>
      <c r="G172" s="68" t="s">
        <v>2172</v>
      </c>
      <c r="I172" s="68" t="s">
        <v>2172</v>
      </c>
    </row>
    <row r="173" spans="1:9" x14ac:dyDescent="0.2">
      <c r="A173" s="67" t="s">
        <v>2223</v>
      </c>
      <c r="B173" s="68" t="s">
        <v>2227</v>
      </c>
      <c r="C173" s="68" t="s">
        <v>2235</v>
      </c>
      <c r="D173" s="68" t="s">
        <v>2172</v>
      </c>
      <c r="E173" s="68">
        <v>866</v>
      </c>
      <c r="G173" s="68" t="s">
        <v>2172</v>
      </c>
      <c r="I173" s="68" t="s">
        <v>2172</v>
      </c>
    </row>
    <row r="174" spans="1:9" x14ac:dyDescent="0.2">
      <c r="A174" s="67" t="s">
        <v>2223</v>
      </c>
      <c r="B174" s="68" t="s">
        <v>2228</v>
      </c>
      <c r="C174" s="68" t="s">
        <v>2235</v>
      </c>
      <c r="D174" s="68" t="s">
        <v>2172</v>
      </c>
      <c r="E174" s="68">
        <v>876</v>
      </c>
      <c r="G174" s="68" t="s">
        <v>2172</v>
      </c>
      <c r="I174" s="68" t="s">
        <v>2172</v>
      </c>
    </row>
    <row r="175" spans="1:9" x14ac:dyDescent="0.2">
      <c r="A175" s="67" t="s">
        <v>2223</v>
      </c>
      <c r="B175" s="68" t="s">
        <v>2229</v>
      </c>
      <c r="C175" s="68" t="s">
        <v>2235</v>
      </c>
      <c r="D175" s="68" t="s">
        <v>2172</v>
      </c>
      <c r="E175" s="68">
        <v>886</v>
      </c>
      <c r="G175" s="68" t="s">
        <v>2172</v>
      </c>
      <c r="I175" s="68" t="s">
        <v>2172</v>
      </c>
    </row>
    <row r="176" spans="1:9" x14ac:dyDescent="0.2">
      <c r="A176" s="67" t="s">
        <v>2217</v>
      </c>
      <c r="B176" s="68" t="s">
        <v>2225</v>
      </c>
      <c r="C176" s="68" t="s">
        <v>2236</v>
      </c>
      <c r="D176" s="68" t="s">
        <v>2142</v>
      </c>
      <c r="E176" s="68">
        <v>117</v>
      </c>
      <c r="G176" s="68" t="s">
        <v>2142</v>
      </c>
      <c r="I176" s="68" t="s">
        <v>2142</v>
      </c>
    </row>
    <row r="177" spans="1:9" x14ac:dyDescent="0.2">
      <c r="A177" s="67" t="s">
        <v>2217</v>
      </c>
      <c r="B177" s="68" t="s">
        <v>2226</v>
      </c>
      <c r="C177" s="68" t="s">
        <v>2236</v>
      </c>
      <c r="D177" s="68" t="s">
        <v>2142</v>
      </c>
      <c r="E177" s="68">
        <v>137</v>
      </c>
      <c r="G177" s="68" t="s">
        <v>2142</v>
      </c>
      <c r="I177" s="68" t="s">
        <v>2142</v>
      </c>
    </row>
    <row r="178" spans="1:9" x14ac:dyDescent="0.2">
      <c r="A178" s="67" t="s">
        <v>2217</v>
      </c>
      <c r="B178" s="68" t="s">
        <v>2227</v>
      </c>
      <c r="C178" s="68" t="s">
        <v>2236</v>
      </c>
      <c r="D178" s="68" t="s">
        <v>2142</v>
      </c>
      <c r="E178" s="68">
        <v>167</v>
      </c>
      <c r="G178" s="68" t="s">
        <v>2142</v>
      </c>
      <c r="I178" s="68" t="s">
        <v>2142</v>
      </c>
    </row>
    <row r="179" spans="1:9" x14ac:dyDescent="0.2">
      <c r="A179" s="67" t="s">
        <v>2217</v>
      </c>
      <c r="B179" s="68" t="s">
        <v>2228</v>
      </c>
      <c r="C179" s="68" t="s">
        <v>2236</v>
      </c>
      <c r="D179" s="68" t="s">
        <v>2174</v>
      </c>
      <c r="E179" s="68">
        <v>177</v>
      </c>
      <c r="G179" s="68" t="s">
        <v>2174</v>
      </c>
      <c r="I179" s="68" t="s">
        <v>2174</v>
      </c>
    </row>
    <row r="180" spans="1:9" x14ac:dyDescent="0.2">
      <c r="A180" s="67" t="s">
        <v>2217</v>
      </c>
      <c r="B180" s="68" t="s">
        <v>2229</v>
      </c>
      <c r="C180" s="68" t="s">
        <v>2236</v>
      </c>
      <c r="D180" s="68" t="s">
        <v>2142</v>
      </c>
      <c r="E180" s="68">
        <v>187</v>
      </c>
      <c r="G180" s="68" t="s">
        <v>2142</v>
      </c>
      <c r="I180" s="68" t="s">
        <v>2142</v>
      </c>
    </row>
    <row r="181" spans="1:9" x14ac:dyDescent="0.2">
      <c r="A181" s="67" t="s">
        <v>2218</v>
      </c>
      <c r="B181" s="68" t="s">
        <v>2225</v>
      </c>
      <c r="C181" s="68" t="s">
        <v>2236</v>
      </c>
      <c r="D181" s="68" t="s">
        <v>2142</v>
      </c>
      <c r="E181" s="68">
        <v>317</v>
      </c>
      <c r="G181" s="68" t="s">
        <v>2142</v>
      </c>
      <c r="I181" s="68" t="s">
        <v>2142</v>
      </c>
    </row>
    <row r="182" spans="1:9" x14ac:dyDescent="0.2">
      <c r="A182" s="67" t="s">
        <v>2218</v>
      </c>
      <c r="B182" s="68" t="s">
        <v>2226</v>
      </c>
      <c r="C182" s="68" t="s">
        <v>2236</v>
      </c>
      <c r="D182" s="68" t="s">
        <v>2142</v>
      </c>
      <c r="E182" s="68">
        <v>337</v>
      </c>
      <c r="G182" s="68" t="s">
        <v>2142</v>
      </c>
      <c r="I182" s="68" t="s">
        <v>2142</v>
      </c>
    </row>
    <row r="183" spans="1:9" x14ac:dyDescent="0.2">
      <c r="A183" s="67" t="s">
        <v>2218</v>
      </c>
      <c r="B183" s="68" t="s">
        <v>2227</v>
      </c>
      <c r="C183" s="68" t="s">
        <v>2236</v>
      </c>
      <c r="D183" s="68" t="s">
        <v>2173</v>
      </c>
      <c r="E183" s="68">
        <v>367</v>
      </c>
      <c r="G183" s="68" t="s">
        <v>2173</v>
      </c>
      <c r="I183" s="68" t="s">
        <v>2173</v>
      </c>
    </row>
    <row r="184" spans="1:9" x14ac:dyDescent="0.2">
      <c r="A184" s="67" t="s">
        <v>2218</v>
      </c>
      <c r="B184" s="68" t="s">
        <v>2228</v>
      </c>
      <c r="C184" s="68" t="s">
        <v>2236</v>
      </c>
      <c r="D184" s="68" t="s">
        <v>2174</v>
      </c>
      <c r="E184" s="68">
        <v>377</v>
      </c>
      <c r="G184" s="68" t="s">
        <v>2174</v>
      </c>
      <c r="I184" s="68" t="s">
        <v>2174</v>
      </c>
    </row>
    <row r="185" spans="1:9" x14ac:dyDescent="0.2">
      <c r="A185" s="67" t="s">
        <v>2218</v>
      </c>
      <c r="B185" s="68" t="s">
        <v>2229</v>
      </c>
      <c r="C185" s="68" t="s">
        <v>2236</v>
      </c>
      <c r="D185" s="68" t="s">
        <v>2142</v>
      </c>
      <c r="E185" s="68">
        <v>387</v>
      </c>
      <c r="G185" s="68" t="s">
        <v>2142</v>
      </c>
      <c r="I185" s="68" t="s">
        <v>2142</v>
      </c>
    </row>
    <row r="186" spans="1:9" x14ac:dyDescent="0.2">
      <c r="A186" s="67" t="s">
        <v>2219</v>
      </c>
      <c r="B186" s="68" t="s">
        <v>2225</v>
      </c>
      <c r="C186" s="68" t="s">
        <v>2236</v>
      </c>
      <c r="D186" s="68" t="s">
        <v>2173</v>
      </c>
      <c r="E186" s="68">
        <v>417</v>
      </c>
      <c r="G186" s="68" t="s">
        <v>2173</v>
      </c>
      <c r="I186" s="68" t="s">
        <v>2173</v>
      </c>
    </row>
    <row r="187" spans="1:9" x14ac:dyDescent="0.2">
      <c r="A187" s="67" t="s">
        <v>2219</v>
      </c>
      <c r="B187" s="68" t="s">
        <v>2226</v>
      </c>
      <c r="C187" s="68" t="s">
        <v>2236</v>
      </c>
      <c r="D187" s="68" t="s">
        <v>2173</v>
      </c>
      <c r="E187" s="68">
        <v>437</v>
      </c>
      <c r="G187" s="68" t="s">
        <v>2173</v>
      </c>
      <c r="I187" s="68" t="s">
        <v>2173</v>
      </c>
    </row>
    <row r="188" spans="1:9" x14ac:dyDescent="0.2">
      <c r="A188" s="67" t="s">
        <v>2219</v>
      </c>
      <c r="B188" s="68" t="s">
        <v>2227</v>
      </c>
      <c r="C188" s="68" t="s">
        <v>2236</v>
      </c>
      <c r="D188" s="68" t="s">
        <v>2172</v>
      </c>
      <c r="E188" s="68">
        <v>467</v>
      </c>
      <c r="G188" s="68" t="s">
        <v>2172</v>
      </c>
      <c r="I188" s="68" t="s">
        <v>2172</v>
      </c>
    </row>
    <row r="189" spans="1:9" x14ac:dyDescent="0.2">
      <c r="A189" s="67" t="s">
        <v>2219</v>
      </c>
      <c r="B189" s="68" t="s">
        <v>2228</v>
      </c>
      <c r="C189" s="68" t="s">
        <v>2236</v>
      </c>
      <c r="D189" s="68" t="s">
        <v>2173</v>
      </c>
      <c r="E189" s="68">
        <v>477</v>
      </c>
      <c r="G189" s="68" t="s">
        <v>2173</v>
      </c>
      <c r="I189" s="68" t="s">
        <v>2173</v>
      </c>
    </row>
    <row r="190" spans="1:9" x14ac:dyDescent="0.2">
      <c r="A190" s="67" t="s">
        <v>2219</v>
      </c>
      <c r="B190" s="68" t="s">
        <v>2229</v>
      </c>
      <c r="C190" s="68" t="s">
        <v>2236</v>
      </c>
      <c r="D190" s="68" t="s">
        <v>2173</v>
      </c>
      <c r="E190" s="68">
        <v>487</v>
      </c>
      <c r="G190" s="68" t="s">
        <v>2173</v>
      </c>
      <c r="I190" s="68" t="s">
        <v>2173</v>
      </c>
    </row>
    <row r="191" spans="1:9" x14ac:dyDescent="0.2">
      <c r="A191" s="67" t="s">
        <v>2220</v>
      </c>
      <c r="B191" s="68" t="s">
        <v>2225</v>
      </c>
      <c r="C191" s="68" t="s">
        <v>2236</v>
      </c>
      <c r="D191" s="68" t="s">
        <v>2172</v>
      </c>
      <c r="E191" s="68">
        <v>517</v>
      </c>
      <c r="G191" s="68" t="s">
        <v>1962</v>
      </c>
      <c r="I191" s="68" t="s">
        <v>2172</v>
      </c>
    </row>
    <row r="192" spans="1:9" x14ac:dyDescent="0.2">
      <c r="A192" s="67" t="s">
        <v>2220</v>
      </c>
      <c r="B192" s="68" t="s">
        <v>2226</v>
      </c>
      <c r="C192" s="68" t="s">
        <v>2236</v>
      </c>
      <c r="D192" s="68" t="s">
        <v>2172</v>
      </c>
      <c r="E192" s="68">
        <v>537</v>
      </c>
      <c r="G192" s="68" t="s">
        <v>2172</v>
      </c>
      <c r="I192" s="68" t="s">
        <v>2172</v>
      </c>
    </row>
    <row r="193" spans="1:9" x14ac:dyDescent="0.2">
      <c r="A193" s="67" t="s">
        <v>2220</v>
      </c>
      <c r="B193" s="68" t="s">
        <v>2227</v>
      </c>
      <c r="C193" s="68" t="s">
        <v>2236</v>
      </c>
      <c r="D193" s="68" t="s">
        <v>2172</v>
      </c>
      <c r="E193" s="68">
        <v>567</v>
      </c>
      <c r="G193" s="68" t="s">
        <v>2172</v>
      </c>
      <c r="I193" s="68" t="s">
        <v>2172</v>
      </c>
    </row>
    <row r="194" spans="1:9" x14ac:dyDescent="0.2">
      <c r="A194" s="67" t="s">
        <v>2220</v>
      </c>
      <c r="B194" s="68" t="s">
        <v>2228</v>
      </c>
      <c r="C194" s="68" t="s">
        <v>2236</v>
      </c>
      <c r="D194" s="68" t="s">
        <v>2172</v>
      </c>
      <c r="E194" s="68">
        <v>577</v>
      </c>
      <c r="G194" s="68" t="s">
        <v>1962</v>
      </c>
      <c r="I194" s="68" t="s">
        <v>2172</v>
      </c>
    </row>
    <row r="195" spans="1:9" x14ac:dyDescent="0.2">
      <c r="A195" s="67" t="s">
        <v>2220</v>
      </c>
      <c r="B195" s="68" t="s">
        <v>2229</v>
      </c>
      <c r="C195" s="68" t="s">
        <v>2236</v>
      </c>
      <c r="D195" s="68" t="s">
        <v>2172</v>
      </c>
      <c r="E195" s="68">
        <v>587</v>
      </c>
      <c r="G195" s="68" t="s">
        <v>2172</v>
      </c>
      <c r="I195" s="68" t="s">
        <v>2172</v>
      </c>
    </row>
    <row r="196" spans="1:9" x14ac:dyDescent="0.2">
      <c r="A196" s="67" t="s">
        <v>2222</v>
      </c>
      <c r="B196" s="68" t="s">
        <v>2225</v>
      </c>
      <c r="C196" s="68" t="s">
        <v>2236</v>
      </c>
      <c r="D196" s="68" t="s">
        <v>2172</v>
      </c>
      <c r="E196" s="68">
        <v>617</v>
      </c>
      <c r="G196" s="68" t="s">
        <v>1962</v>
      </c>
      <c r="I196" s="68" t="s">
        <v>2172</v>
      </c>
    </row>
    <row r="197" spans="1:9" x14ac:dyDescent="0.2">
      <c r="A197" s="67" t="s">
        <v>2222</v>
      </c>
      <c r="B197" s="68" t="s">
        <v>2226</v>
      </c>
      <c r="C197" s="68" t="s">
        <v>2236</v>
      </c>
      <c r="D197" s="68" t="s">
        <v>2172</v>
      </c>
      <c r="E197" s="68">
        <v>637</v>
      </c>
      <c r="G197" s="68" t="s">
        <v>1962</v>
      </c>
      <c r="I197" s="68" t="s">
        <v>2172</v>
      </c>
    </row>
    <row r="198" spans="1:9" x14ac:dyDescent="0.2">
      <c r="A198" s="67" t="s">
        <v>2222</v>
      </c>
      <c r="B198" s="68" t="s">
        <v>2227</v>
      </c>
      <c r="C198" s="68" t="s">
        <v>2236</v>
      </c>
      <c r="D198" s="68" t="s">
        <v>2172</v>
      </c>
      <c r="E198" s="68">
        <v>667</v>
      </c>
      <c r="G198" s="68" t="s">
        <v>2172</v>
      </c>
      <c r="I198" s="68" t="s">
        <v>2172</v>
      </c>
    </row>
    <row r="199" spans="1:9" x14ac:dyDescent="0.2">
      <c r="A199" s="67" t="s">
        <v>2222</v>
      </c>
      <c r="B199" s="68" t="s">
        <v>2228</v>
      </c>
      <c r="C199" s="68" t="s">
        <v>2236</v>
      </c>
      <c r="D199" s="68" t="s">
        <v>2172</v>
      </c>
      <c r="E199" s="68">
        <v>677</v>
      </c>
      <c r="G199" s="68" t="s">
        <v>1962</v>
      </c>
      <c r="I199" s="68" t="s">
        <v>2172</v>
      </c>
    </row>
    <row r="200" spans="1:9" x14ac:dyDescent="0.2">
      <c r="A200" s="67" t="s">
        <v>2222</v>
      </c>
      <c r="B200" s="68" t="s">
        <v>2229</v>
      </c>
      <c r="C200" s="68" t="s">
        <v>2236</v>
      </c>
      <c r="D200" s="68" t="s">
        <v>2172</v>
      </c>
      <c r="E200" s="68">
        <v>687</v>
      </c>
      <c r="G200" s="68" t="s">
        <v>1962</v>
      </c>
      <c r="I200" s="68" t="s">
        <v>2172</v>
      </c>
    </row>
    <row r="201" spans="1:9" x14ac:dyDescent="0.2">
      <c r="A201" s="67" t="s">
        <v>2221</v>
      </c>
      <c r="B201" s="68" t="s">
        <v>2225</v>
      </c>
      <c r="C201" s="68" t="s">
        <v>2236</v>
      </c>
      <c r="D201" s="68" t="s">
        <v>2172</v>
      </c>
      <c r="E201" s="68">
        <v>717</v>
      </c>
      <c r="G201" s="68" t="s">
        <v>1962</v>
      </c>
      <c r="I201" s="68" t="s">
        <v>2172</v>
      </c>
    </row>
    <row r="202" spans="1:9" x14ac:dyDescent="0.2">
      <c r="A202" s="67" t="s">
        <v>2221</v>
      </c>
      <c r="B202" s="68" t="s">
        <v>2226</v>
      </c>
      <c r="C202" s="68" t="s">
        <v>2236</v>
      </c>
      <c r="D202" s="68" t="s">
        <v>2172</v>
      </c>
      <c r="E202" s="68">
        <v>737</v>
      </c>
      <c r="G202" s="68" t="s">
        <v>1962</v>
      </c>
      <c r="I202" s="68" t="s">
        <v>2172</v>
      </c>
    </row>
    <row r="203" spans="1:9" x14ac:dyDescent="0.2">
      <c r="A203" s="67" t="s">
        <v>2221</v>
      </c>
      <c r="B203" s="68" t="s">
        <v>2227</v>
      </c>
      <c r="C203" s="68" t="s">
        <v>2236</v>
      </c>
      <c r="D203" s="68" t="s">
        <v>2172</v>
      </c>
      <c r="E203" s="68">
        <v>767</v>
      </c>
      <c r="G203" s="68" t="s">
        <v>2172</v>
      </c>
      <c r="I203" s="68" t="s">
        <v>2172</v>
      </c>
    </row>
    <row r="204" spans="1:9" x14ac:dyDescent="0.2">
      <c r="A204" s="67" t="s">
        <v>2221</v>
      </c>
      <c r="B204" s="68" t="s">
        <v>2228</v>
      </c>
      <c r="C204" s="68" t="s">
        <v>2236</v>
      </c>
      <c r="D204" s="68" t="s">
        <v>2172</v>
      </c>
      <c r="E204" s="68">
        <v>777</v>
      </c>
      <c r="G204" s="68" t="s">
        <v>1962</v>
      </c>
      <c r="I204" s="68" t="s">
        <v>2172</v>
      </c>
    </row>
    <row r="205" spans="1:9" x14ac:dyDescent="0.2">
      <c r="A205" s="67" t="s">
        <v>2221</v>
      </c>
      <c r="B205" s="68" t="s">
        <v>2229</v>
      </c>
      <c r="C205" s="68" t="s">
        <v>2236</v>
      </c>
      <c r="D205" s="68" t="s">
        <v>2172</v>
      </c>
      <c r="E205" s="68">
        <v>787</v>
      </c>
      <c r="G205" s="68" t="s">
        <v>1962</v>
      </c>
      <c r="I205" s="68" t="s">
        <v>2172</v>
      </c>
    </row>
    <row r="206" spans="1:9" x14ac:dyDescent="0.2">
      <c r="A206" s="67" t="s">
        <v>2223</v>
      </c>
      <c r="B206" s="68" t="s">
        <v>2225</v>
      </c>
      <c r="C206" s="68" t="s">
        <v>2236</v>
      </c>
      <c r="D206" s="68" t="s">
        <v>2142</v>
      </c>
      <c r="E206" s="68">
        <v>817</v>
      </c>
      <c r="G206" s="68" t="s">
        <v>2142</v>
      </c>
      <c r="I206" s="68" t="s">
        <v>2142</v>
      </c>
    </row>
    <row r="207" spans="1:9" x14ac:dyDescent="0.2">
      <c r="A207" s="67" t="s">
        <v>2223</v>
      </c>
      <c r="B207" s="68" t="s">
        <v>2226</v>
      </c>
      <c r="C207" s="68" t="s">
        <v>2236</v>
      </c>
      <c r="D207" s="68" t="s">
        <v>2142</v>
      </c>
      <c r="E207" s="68">
        <v>837</v>
      </c>
      <c r="G207" s="68" t="s">
        <v>2142</v>
      </c>
      <c r="I207" s="68" t="s">
        <v>2142</v>
      </c>
    </row>
    <row r="208" spans="1:9" x14ac:dyDescent="0.2">
      <c r="A208" s="67" t="s">
        <v>2223</v>
      </c>
      <c r="B208" s="68" t="s">
        <v>2227</v>
      </c>
      <c r="C208" s="68" t="s">
        <v>2236</v>
      </c>
      <c r="D208" s="68" t="s">
        <v>2142</v>
      </c>
      <c r="E208" s="68">
        <v>867</v>
      </c>
      <c r="G208" s="68" t="s">
        <v>2142</v>
      </c>
      <c r="I208" s="68" t="s">
        <v>2142</v>
      </c>
    </row>
    <row r="209" spans="1:9" x14ac:dyDescent="0.2">
      <c r="A209" s="67" t="s">
        <v>2223</v>
      </c>
      <c r="B209" s="68" t="s">
        <v>2228</v>
      </c>
      <c r="C209" s="68" t="s">
        <v>2236</v>
      </c>
      <c r="D209" s="68" t="s">
        <v>2174</v>
      </c>
      <c r="E209" s="68">
        <v>877</v>
      </c>
      <c r="G209" s="68" t="s">
        <v>2174</v>
      </c>
      <c r="I209" s="68" t="s">
        <v>2174</v>
      </c>
    </row>
    <row r="210" spans="1:9" x14ac:dyDescent="0.2">
      <c r="A210" s="67" t="s">
        <v>2223</v>
      </c>
      <c r="B210" s="68" t="s">
        <v>2229</v>
      </c>
      <c r="C210" s="68" t="s">
        <v>2236</v>
      </c>
      <c r="D210" s="68" t="s">
        <v>2142</v>
      </c>
      <c r="E210" s="68">
        <v>887</v>
      </c>
      <c r="G210" s="68" t="s">
        <v>2142</v>
      </c>
      <c r="I210" s="68" t="s">
        <v>2142</v>
      </c>
    </row>
    <row r="211" spans="1:9" x14ac:dyDescent="0.2">
      <c r="A211" s="67" t="s">
        <v>2217</v>
      </c>
      <c r="B211" s="68" t="s">
        <v>2225</v>
      </c>
      <c r="C211" s="68" t="s">
        <v>1960</v>
      </c>
      <c r="D211" s="386" t="s">
        <v>2143</v>
      </c>
      <c r="E211" s="68">
        <v>111</v>
      </c>
      <c r="G211" s="68" t="s">
        <v>2142</v>
      </c>
      <c r="I211" s="386" t="s">
        <v>2143</v>
      </c>
    </row>
    <row r="212" spans="1:9" x14ac:dyDescent="0.2">
      <c r="A212" s="67" t="s">
        <v>2217</v>
      </c>
      <c r="B212" s="68" t="s">
        <v>2226</v>
      </c>
      <c r="C212" s="68" t="s">
        <v>1960</v>
      </c>
      <c r="D212" s="386" t="s">
        <v>2143</v>
      </c>
      <c r="E212" s="68">
        <v>131</v>
      </c>
      <c r="G212" s="68" t="s">
        <v>2142</v>
      </c>
      <c r="I212" s="386" t="s">
        <v>2143</v>
      </c>
    </row>
    <row r="213" spans="1:9" x14ac:dyDescent="0.2">
      <c r="A213" s="67" t="s">
        <v>2217</v>
      </c>
      <c r="B213" s="68" t="s">
        <v>2227</v>
      </c>
      <c r="C213" s="68" t="s">
        <v>1960</v>
      </c>
      <c r="D213" s="386" t="s">
        <v>2143</v>
      </c>
      <c r="E213" s="68">
        <v>161</v>
      </c>
      <c r="G213" s="68" t="s">
        <v>2142</v>
      </c>
      <c r="I213" s="386" t="s">
        <v>2143</v>
      </c>
    </row>
    <row r="214" spans="1:9" x14ac:dyDescent="0.2">
      <c r="A214" s="67" t="s">
        <v>2217</v>
      </c>
      <c r="B214" s="68" t="s">
        <v>2228</v>
      </c>
      <c r="C214" s="68" t="s">
        <v>1960</v>
      </c>
      <c r="D214" s="386" t="s">
        <v>2143</v>
      </c>
      <c r="E214" s="68">
        <v>171</v>
      </c>
      <c r="G214" s="68" t="s">
        <v>2174</v>
      </c>
      <c r="I214" s="386" t="s">
        <v>2143</v>
      </c>
    </row>
    <row r="215" spans="1:9" x14ac:dyDescent="0.2">
      <c r="A215" s="67" t="s">
        <v>2217</v>
      </c>
      <c r="B215" s="68" t="s">
        <v>2229</v>
      </c>
      <c r="C215" s="68" t="s">
        <v>1960</v>
      </c>
      <c r="D215" s="386" t="s">
        <v>2143</v>
      </c>
      <c r="E215" s="68">
        <v>181</v>
      </c>
      <c r="G215" s="68" t="s">
        <v>2142</v>
      </c>
      <c r="I215" s="386" t="s">
        <v>2143</v>
      </c>
    </row>
    <row r="216" spans="1:9" x14ac:dyDescent="0.2">
      <c r="A216" s="67" t="s">
        <v>2218</v>
      </c>
      <c r="B216" s="68" t="s">
        <v>2225</v>
      </c>
      <c r="C216" s="68" t="s">
        <v>1960</v>
      </c>
      <c r="D216" s="386" t="s">
        <v>2143</v>
      </c>
      <c r="E216" s="68">
        <v>311</v>
      </c>
      <c r="G216" s="68" t="s">
        <v>2142</v>
      </c>
      <c r="I216" s="386" t="s">
        <v>2143</v>
      </c>
    </row>
    <row r="217" spans="1:9" x14ac:dyDescent="0.2">
      <c r="A217" s="67" t="s">
        <v>2218</v>
      </c>
      <c r="B217" s="68" t="s">
        <v>2226</v>
      </c>
      <c r="C217" s="68" t="s">
        <v>1960</v>
      </c>
      <c r="D217" s="386" t="s">
        <v>2143</v>
      </c>
      <c r="E217" s="68">
        <v>331</v>
      </c>
      <c r="G217" s="68" t="s">
        <v>2142</v>
      </c>
      <c r="I217" s="386" t="s">
        <v>2143</v>
      </c>
    </row>
    <row r="218" spans="1:9" x14ac:dyDescent="0.2">
      <c r="A218" s="67" t="s">
        <v>2218</v>
      </c>
      <c r="B218" s="68" t="s">
        <v>2227</v>
      </c>
      <c r="C218" s="68" t="s">
        <v>1960</v>
      </c>
      <c r="D218" s="386" t="s">
        <v>2143</v>
      </c>
      <c r="E218" s="68">
        <v>361</v>
      </c>
      <c r="G218" s="68" t="s">
        <v>2173</v>
      </c>
      <c r="I218" s="386" t="s">
        <v>2143</v>
      </c>
    </row>
    <row r="219" spans="1:9" x14ac:dyDescent="0.2">
      <c r="A219" s="67" t="s">
        <v>2218</v>
      </c>
      <c r="B219" s="68" t="s">
        <v>2228</v>
      </c>
      <c r="C219" s="68" t="s">
        <v>1960</v>
      </c>
      <c r="D219" s="386" t="s">
        <v>2143</v>
      </c>
      <c r="E219" s="68">
        <v>371</v>
      </c>
      <c r="G219" s="68" t="s">
        <v>2174</v>
      </c>
      <c r="I219" s="386" t="s">
        <v>2143</v>
      </c>
    </row>
    <row r="220" spans="1:9" x14ac:dyDescent="0.2">
      <c r="A220" s="67" t="s">
        <v>2218</v>
      </c>
      <c r="B220" s="68" t="s">
        <v>2229</v>
      </c>
      <c r="C220" s="68" t="s">
        <v>1960</v>
      </c>
      <c r="D220" s="386" t="s">
        <v>2143</v>
      </c>
      <c r="E220" s="68">
        <v>381</v>
      </c>
      <c r="G220" s="68" t="s">
        <v>2142</v>
      </c>
      <c r="I220" s="386" t="s">
        <v>2143</v>
      </c>
    </row>
    <row r="221" spans="1:9" x14ac:dyDescent="0.2">
      <c r="A221" s="67" t="s">
        <v>2219</v>
      </c>
      <c r="B221" s="68" t="s">
        <v>2225</v>
      </c>
      <c r="C221" s="68" t="s">
        <v>1960</v>
      </c>
      <c r="D221" s="386" t="s">
        <v>2143</v>
      </c>
      <c r="E221" s="68">
        <v>411</v>
      </c>
      <c r="G221" s="68" t="s">
        <v>2173</v>
      </c>
      <c r="I221" s="386" t="s">
        <v>2143</v>
      </c>
    </row>
    <row r="222" spans="1:9" x14ac:dyDescent="0.2">
      <c r="A222" s="67" t="s">
        <v>2219</v>
      </c>
      <c r="B222" s="68" t="s">
        <v>2226</v>
      </c>
      <c r="C222" s="68" t="s">
        <v>1960</v>
      </c>
      <c r="D222" s="386" t="s">
        <v>2143</v>
      </c>
      <c r="E222" s="68">
        <v>431</v>
      </c>
      <c r="G222" s="68" t="s">
        <v>2173</v>
      </c>
      <c r="I222" s="386" t="s">
        <v>2143</v>
      </c>
    </row>
    <row r="223" spans="1:9" x14ac:dyDescent="0.2">
      <c r="A223" s="67" t="s">
        <v>2219</v>
      </c>
      <c r="B223" s="68" t="s">
        <v>2227</v>
      </c>
      <c r="C223" s="68" t="s">
        <v>1960</v>
      </c>
      <c r="D223" s="386" t="s">
        <v>2172</v>
      </c>
      <c r="E223" s="68">
        <v>461</v>
      </c>
      <c r="G223" s="68" t="s">
        <v>2172</v>
      </c>
      <c r="I223" s="386" t="s">
        <v>2143</v>
      </c>
    </row>
    <row r="224" spans="1:9" x14ac:dyDescent="0.2">
      <c r="A224" s="67" t="s">
        <v>2219</v>
      </c>
      <c r="B224" s="68" t="s">
        <v>2228</v>
      </c>
      <c r="C224" s="68" t="s">
        <v>1960</v>
      </c>
      <c r="D224" s="386" t="s">
        <v>2143</v>
      </c>
      <c r="E224" s="68">
        <v>471</v>
      </c>
      <c r="G224" s="68" t="s">
        <v>2173</v>
      </c>
      <c r="I224" s="386" t="s">
        <v>2143</v>
      </c>
    </row>
    <row r="225" spans="1:9" x14ac:dyDescent="0.2">
      <c r="A225" s="67" t="s">
        <v>2219</v>
      </c>
      <c r="B225" s="68" t="s">
        <v>2229</v>
      </c>
      <c r="C225" s="68" t="s">
        <v>1960</v>
      </c>
      <c r="D225" s="386" t="s">
        <v>2143</v>
      </c>
      <c r="E225" s="68">
        <v>481</v>
      </c>
      <c r="G225" s="68" t="s">
        <v>2173</v>
      </c>
      <c r="I225" s="386" t="s">
        <v>2143</v>
      </c>
    </row>
    <row r="226" spans="1:9" x14ac:dyDescent="0.2">
      <c r="A226" s="67" t="s">
        <v>2220</v>
      </c>
      <c r="B226" s="68" t="s">
        <v>2225</v>
      </c>
      <c r="C226" s="68" t="s">
        <v>1960</v>
      </c>
      <c r="D226" s="386" t="s">
        <v>2172</v>
      </c>
      <c r="E226" s="68">
        <v>511</v>
      </c>
      <c r="G226" s="68" t="s">
        <v>1962</v>
      </c>
      <c r="I226" s="386" t="s">
        <v>2172</v>
      </c>
    </row>
    <row r="227" spans="1:9" x14ac:dyDescent="0.2">
      <c r="A227" s="67" t="s">
        <v>2220</v>
      </c>
      <c r="B227" s="68" t="s">
        <v>2226</v>
      </c>
      <c r="C227" s="68" t="s">
        <v>1960</v>
      </c>
      <c r="D227" s="386" t="s">
        <v>2172</v>
      </c>
      <c r="E227" s="68">
        <v>531</v>
      </c>
      <c r="G227" s="68" t="s">
        <v>2172</v>
      </c>
      <c r="I227" s="386" t="s">
        <v>2172</v>
      </c>
    </row>
    <row r="228" spans="1:9" x14ac:dyDescent="0.2">
      <c r="A228" s="67" t="s">
        <v>2220</v>
      </c>
      <c r="B228" s="68" t="s">
        <v>2227</v>
      </c>
      <c r="C228" s="68" t="s">
        <v>1960</v>
      </c>
      <c r="D228" s="386" t="s">
        <v>2172</v>
      </c>
      <c r="E228" s="68">
        <v>561</v>
      </c>
      <c r="G228" s="68" t="s">
        <v>2172</v>
      </c>
      <c r="I228" s="386" t="s">
        <v>2172</v>
      </c>
    </row>
    <row r="229" spans="1:9" x14ac:dyDescent="0.2">
      <c r="A229" s="67" t="s">
        <v>2220</v>
      </c>
      <c r="B229" s="68" t="s">
        <v>2228</v>
      </c>
      <c r="C229" s="68" t="s">
        <v>1960</v>
      </c>
      <c r="D229" s="386" t="s">
        <v>2172</v>
      </c>
      <c r="E229" s="68">
        <v>571</v>
      </c>
      <c r="G229" s="68" t="s">
        <v>1962</v>
      </c>
      <c r="I229" s="386" t="s">
        <v>2172</v>
      </c>
    </row>
    <row r="230" spans="1:9" x14ac:dyDescent="0.2">
      <c r="A230" s="67" t="s">
        <v>2220</v>
      </c>
      <c r="B230" s="68" t="s">
        <v>2229</v>
      </c>
      <c r="C230" s="68" t="s">
        <v>1960</v>
      </c>
      <c r="D230" s="386" t="s">
        <v>2172</v>
      </c>
      <c r="E230" s="68">
        <v>581</v>
      </c>
      <c r="G230" s="68" t="s">
        <v>2172</v>
      </c>
      <c r="I230" s="386" t="s">
        <v>2172</v>
      </c>
    </row>
    <row r="231" spans="1:9" x14ac:dyDescent="0.2">
      <c r="A231" s="67" t="s">
        <v>2222</v>
      </c>
      <c r="B231" s="68" t="s">
        <v>2225</v>
      </c>
      <c r="C231" s="68" t="s">
        <v>1960</v>
      </c>
      <c r="D231" s="386" t="s">
        <v>2172</v>
      </c>
      <c r="E231" s="68">
        <v>611</v>
      </c>
      <c r="G231" s="68" t="s">
        <v>1962</v>
      </c>
      <c r="I231" s="386" t="s">
        <v>2172</v>
      </c>
    </row>
    <row r="232" spans="1:9" x14ac:dyDescent="0.2">
      <c r="A232" s="67" t="s">
        <v>2222</v>
      </c>
      <c r="B232" s="68" t="s">
        <v>2226</v>
      </c>
      <c r="C232" s="68" t="s">
        <v>1960</v>
      </c>
      <c r="D232" s="386" t="s">
        <v>2172</v>
      </c>
      <c r="E232" s="68">
        <v>631</v>
      </c>
      <c r="G232" s="68" t="s">
        <v>1962</v>
      </c>
      <c r="I232" s="386" t="s">
        <v>2172</v>
      </c>
    </row>
    <row r="233" spans="1:9" x14ac:dyDescent="0.2">
      <c r="A233" s="67" t="s">
        <v>2222</v>
      </c>
      <c r="B233" s="68" t="s">
        <v>2227</v>
      </c>
      <c r="C233" s="68" t="s">
        <v>1960</v>
      </c>
      <c r="D233" s="386" t="s">
        <v>2172</v>
      </c>
      <c r="E233" s="68">
        <v>661</v>
      </c>
      <c r="G233" s="68" t="s">
        <v>2172</v>
      </c>
      <c r="I233" s="386" t="s">
        <v>2172</v>
      </c>
    </row>
    <row r="234" spans="1:9" x14ac:dyDescent="0.2">
      <c r="A234" s="67" t="s">
        <v>2222</v>
      </c>
      <c r="B234" s="68" t="s">
        <v>2228</v>
      </c>
      <c r="C234" s="68" t="s">
        <v>1960</v>
      </c>
      <c r="D234" s="386" t="s">
        <v>2172</v>
      </c>
      <c r="E234" s="68">
        <v>671</v>
      </c>
      <c r="G234" s="68" t="s">
        <v>1962</v>
      </c>
      <c r="I234" s="386" t="s">
        <v>2172</v>
      </c>
    </row>
    <row r="235" spans="1:9" x14ac:dyDescent="0.2">
      <c r="A235" s="67" t="s">
        <v>2222</v>
      </c>
      <c r="B235" s="68" t="s">
        <v>2229</v>
      </c>
      <c r="C235" s="68" t="s">
        <v>1960</v>
      </c>
      <c r="D235" s="386" t="s">
        <v>2172</v>
      </c>
      <c r="E235" s="68">
        <v>681</v>
      </c>
      <c r="G235" s="68" t="s">
        <v>1962</v>
      </c>
      <c r="I235" s="386" t="s">
        <v>2172</v>
      </c>
    </row>
    <row r="236" spans="1:9" x14ac:dyDescent="0.2">
      <c r="A236" s="67" t="s">
        <v>2221</v>
      </c>
      <c r="B236" s="68" t="s">
        <v>2225</v>
      </c>
      <c r="C236" s="68" t="s">
        <v>1960</v>
      </c>
      <c r="D236" s="386" t="s">
        <v>2172</v>
      </c>
      <c r="E236" s="68">
        <v>711</v>
      </c>
      <c r="G236" s="68" t="s">
        <v>1962</v>
      </c>
      <c r="I236" s="386" t="s">
        <v>2172</v>
      </c>
    </row>
    <row r="237" spans="1:9" x14ac:dyDescent="0.2">
      <c r="A237" s="67" t="s">
        <v>2221</v>
      </c>
      <c r="B237" s="68" t="s">
        <v>2226</v>
      </c>
      <c r="C237" s="68" t="s">
        <v>1960</v>
      </c>
      <c r="D237" s="386" t="s">
        <v>2172</v>
      </c>
      <c r="E237" s="68">
        <v>731</v>
      </c>
      <c r="G237" s="68" t="s">
        <v>1962</v>
      </c>
      <c r="I237" s="386" t="s">
        <v>2172</v>
      </c>
    </row>
    <row r="238" spans="1:9" x14ac:dyDescent="0.2">
      <c r="A238" s="67" t="s">
        <v>2221</v>
      </c>
      <c r="B238" s="68" t="s">
        <v>2227</v>
      </c>
      <c r="C238" s="68" t="s">
        <v>1960</v>
      </c>
      <c r="D238" s="386" t="s">
        <v>2172</v>
      </c>
      <c r="E238" s="68">
        <v>761</v>
      </c>
      <c r="G238" s="68" t="s">
        <v>2172</v>
      </c>
      <c r="I238" s="386" t="s">
        <v>2172</v>
      </c>
    </row>
    <row r="239" spans="1:9" x14ac:dyDescent="0.2">
      <c r="A239" s="67" t="s">
        <v>2221</v>
      </c>
      <c r="B239" s="68" t="s">
        <v>2228</v>
      </c>
      <c r="C239" s="68" t="s">
        <v>1960</v>
      </c>
      <c r="D239" s="386" t="s">
        <v>2172</v>
      </c>
      <c r="E239" s="68">
        <v>771</v>
      </c>
      <c r="G239" s="68" t="s">
        <v>1962</v>
      </c>
      <c r="I239" s="386" t="s">
        <v>2172</v>
      </c>
    </row>
    <row r="240" spans="1:9" x14ac:dyDescent="0.2">
      <c r="A240" s="67" t="s">
        <v>2221</v>
      </c>
      <c r="B240" s="68" t="s">
        <v>2229</v>
      </c>
      <c r="C240" s="68" t="s">
        <v>1960</v>
      </c>
      <c r="D240" s="386" t="s">
        <v>2172</v>
      </c>
      <c r="E240" s="68">
        <v>781</v>
      </c>
      <c r="G240" s="68" t="s">
        <v>1962</v>
      </c>
      <c r="I240" s="386" t="s">
        <v>2172</v>
      </c>
    </row>
    <row r="241" spans="1:9" x14ac:dyDescent="0.2">
      <c r="A241" s="67" t="s">
        <v>2223</v>
      </c>
      <c r="B241" s="68" t="s">
        <v>2225</v>
      </c>
      <c r="C241" s="68" t="s">
        <v>1960</v>
      </c>
      <c r="D241" s="386" t="s">
        <v>2143</v>
      </c>
      <c r="E241" s="68">
        <v>811</v>
      </c>
      <c r="G241" s="68" t="s">
        <v>2142</v>
      </c>
      <c r="I241" s="386" t="s">
        <v>2143</v>
      </c>
    </row>
    <row r="242" spans="1:9" x14ac:dyDescent="0.2">
      <c r="A242" s="67" t="s">
        <v>2223</v>
      </c>
      <c r="B242" s="68" t="s">
        <v>2226</v>
      </c>
      <c r="C242" s="68" t="s">
        <v>1960</v>
      </c>
      <c r="D242" s="386" t="s">
        <v>2143</v>
      </c>
      <c r="E242" s="68">
        <v>831</v>
      </c>
      <c r="G242" s="68" t="s">
        <v>2142</v>
      </c>
      <c r="I242" s="386" t="s">
        <v>2143</v>
      </c>
    </row>
    <row r="243" spans="1:9" x14ac:dyDescent="0.2">
      <c r="A243" s="67" t="s">
        <v>2223</v>
      </c>
      <c r="B243" s="68" t="s">
        <v>2227</v>
      </c>
      <c r="C243" s="68" t="s">
        <v>1960</v>
      </c>
      <c r="D243" s="386" t="s">
        <v>2143</v>
      </c>
      <c r="E243" s="68">
        <v>861</v>
      </c>
      <c r="G243" s="68" t="s">
        <v>2142</v>
      </c>
      <c r="I243" s="386" t="s">
        <v>2143</v>
      </c>
    </row>
    <row r="244" spans="1:9" x14ac:dyDescent="0.2">
      <c r="A244" s="67" t="s">
        <v>2223</v>
      </c>
      <c r="B244" s="68" t="s">
        <v>2228</v>
      </c>
      <c r="C244" s="68" t="s">
        <v>1960</v>
      </c>
      <c r="D244" s="386" t="s">
        <v>2143</v>
      </c>
      <c r="E244" s="68">
        <v>871</v>
      </c>
      <c r="G244" s="68" t="s">
        <v>2174</v>
      </c>
      <c r="I244" s="386" t="s">
        <v>2143</v>
      </c>
    </row>
    <row r="245" spans="1:9" x14ac:dyDescent="0.2">
      <c r="A245" s="67" t="s">
        <v>2223</v>
      </c>
      <c r="B245" s="68" t="s">
        <v>2229</v>
      </c>
      <c r="C245" s="68" t="s">
        <v>1960</v>
      </c>
      <c r="D245" s="386" t="s">
        <v>2143</v>
      </c>
      <c r="E245" s="68">
        <v>881</v>
      </c>
      <c r="G245" s="68" t="s">
        <v>2142</v>
      </c>
      <c r="I245" s="386" t="s">
        <v>2143</v>
      </c>
    </row>
    <row r="246" spans="1:9" x14ac:dyDescent="0.2">
      <c r="A246" s="66" t="s">
        <v>1960</v>
      </c>
      <c r="B246" s="68" t="s">
        <v>2229</v>
      </c>
      <c r="C246" s="68" t="s">
        <v>2231</v>
      </c>
      <c r="D246" s="386" t="s">
        <v>2143</v>
      </c>
      <c r="E246" s="68">
        <v>982</v>
      </c>
      <c r="G246" s="68" t="s">
        <v>2142</v>
      </c>
      <c r="I246" s="386" t="s">
        <v>2143</v>
      </c>
    </row>
    <row r="247" spans="1:9" x14ac:dyDescent="0.2">
      <c r="A247" s="66" t="s">
        <v>1960</v>
      </c>
      <c r="B247" s="68" t="s">
        <v>2229</v>
      </c>
      <c r="C247" s="68" t="s">
        <v>2232</v>
      </c>
      <c r="D247" s="386" t="s">
        <v>2143</v>
      </c>
      <c r="E247" s="68">
        <v>983</v>
      </c>
      <c r="G247" s="68" t="s">
        <v>2142</v>
      </c>
      <c r="I247" s="386" t="s">
        <v>2143</v>
      </c>
    </row>
    <row r="248" spans="1:9" x14ac:dyDescent="0.2">
      <c r="A248" s="66" t="s">
        <v>1960</v>
      </c>
      <c r="B248" s="68" t="s">
        <v>2229</v>
      </c>
      <c r="C248" s="68" t="s">
        <v>2233</v>
      </c>
      <c r="D248" s="386" t="s">
        <v>2143</v>
      </c>
      <c r="E248" s="68">
        <v>984</v>
      </c>
      <c r="G248" s="68" t="s">
        <v>2142</v>
      </c>
      <c r="I248" s="386" t="s">
        <v>2143</v>
      </c>
    </row>
    <row r="249" spans="1:9" x14ac:dyDescent="0.2">
      <c r="A249" s="66" t="s">
        <v>1960</v>
      </c>
      <c r="B249" s="68" t="s">
        <v>2229</v>
      </c>
      <c r="C249" s="68" t="s">
        <v>2234</v>
      </c>
      <c r="D249" s="386" t="s">
        <v>2172</v>
      </c>
      <c r="E249" s="68">
        <v>985</v>
      </c>
      <c r="G249" s="68" t="s">
        <v>2172</v>
      </c>
      <c r="I249" s="386" t="s">
        <v>2143</v>
      </c>
    </row>
    <row r="250" spans="1:9" x14ac:dyDescent="0.2">
      <c r="A250" s="66" t="s">
        <v>1960</v>
      </c>
      <c r="B250" s="68" t="s">
        <v>2229</v>
      </c>
      <c r="C250" s="68" t="s">
        <v>2235</v>
      </c>
      <c r="D250" s="386" t="s">
        <v>2172</v>
      </c>
      <c r="E250" s="68">
        <v>986</v>
      </c>
      <c r="G250" s="68" t="s">
        <v>2172</v>
      </c>
      <c r="I250" s="386" t="s">
        <v>2143</v>
      </c>
    </row>
    <row r="251" spans="1:9" x14ac:dyDescent="0.2">
      <c r="A251" s="66" t="s">
        <v>1960</v>
      </c>
      <c r="B251" s="68" t="s">
        <v>2229</v>
      </c>
      <c r="C251" s="68" t="s">
        <v>2236</v>
      </c>
      <c r="D251" s="386" t="s">
        <v>2143</v>
      </c>
      <c r="E251" s="68">
        <v>987</v>
      </c>
      <c r="G251" s="68" t="s">
        <v>2142</v>
      </c>
      <c r="I251" s="386" t="s">
        <v>2143</v>
      </c>
    </row>
    <row r="252" spans="1:9" x14ac:dyDescent="0.2">
      <c r="A252" s="66" t="s">
        <v>1960</v>
      </c>
      <c r="B252" s="68" t="s">
        <v>2226</v>
      </c>
      <c r="C252" s="68" t="s">
        <v>2231</v>
      </c>
      <c r="D252" s="386" t="s">
        <v>2143</v>
      </c>
      <c r="E252" s="68">
        <v>932</v>
      </c>
      <c r="G252" s="68" t="s">
        <v>2142</v>
      </c>
      <c r="I252" s="386" t="s">
        <v>2143</v>
      </c>
    </row>
    <row r="253" spans="1:9" x14ac:dyDescent="0.2">
      <c r="A253" s="66" t="s">
        <v>1960</v>
      </c>
      <c r="B253" s="68" t="s">
        <v>2226</v>
      </c>
      <c r="C253" s="68" t="s">
        <v>2232</v>
      </c>
      <c r="D253" s="386" t="s">
        <v>2143</v>
      </c>
      <c r="E253" s="68">
        <v>933</v>
      </c>
      <c r="G253" s="68" t="s">
        <v>2173</v>
      </c>
      <c r="I253" s="386" t="s">
        <v>2143</v>
      </c>
    </row>
    <row r="254" spans="1:9" x14ac:dyDescent="0.2">
      <c r="A254" s="66" t="s">
        <v>1960</v>
      </c>
      <c r="B254" s="68" t="s">
        <v>2226</v>
      </c>
      <c r="C254" s="68" t="s">
        <v>2233</v>
      </c>
      <c r="D254" s="386" t="s">
        <v>2172</v>
      </c>
      <c r="E254" s="68">
        <v>934</v>
      </c>
      <c r="G254" s="68" t="s">
        <v>2172</v>
      </c>
      <c r="I254" s="386" t="s">
        <v>2143</v>
      </c>
    </row>
    <row r="255" spans="1:9" x14ac:dyDescent="0.2">
      <c r="A255" s="66" t="s">
        <v>1960</v>
      </c>
      <c r="B255" s="68" t="s">
        <v>2226</v>
      </c>
      <c r="C255" s="68" t="s">
        <v>2234</v>
      </c>
      <c r="D255" s="386" t="s">
        <v>2172</v>
      </c>
      <c r="E255" s="68">
        <v>935</v>
      </c>
      <c r="G255" s="68" t="s">
        <v>2172</v>
      </c>
      <c r="I255" s="386" t="s">
        <v>2143</v>
      </c>
    </row>
    <row r="256" spans="1:9" x14ac:dyDescent="0.2">
      <c r="A256" s="66" t="s">
        <v>1960</v>
      </c>
      <c r="B256" s="68" t="s">
        <v>2226</v>
      </c>
      <c r="C256" s="68" t="s">
        <v>2235</v>
      </c>
      <c r="D256" s="386" t="s">
        <v>2172</v>
      </c>
      <c r="E256" s="68">
        <v>936</v>
      </c>
      <c r="G256" s="68" t="s">
        <v>2172</v>
      </c>
      <c r="I256" s="386" t="s">
        <v>2143</v>
      </c>
    </row>
    <row r="257" spans="1:9" x14ac:dyDescent="0.2">
      <c r="A257" s="66" t="s">
        <v>1960</v>
      </c>
      <c r="B257" s="68" t="s">
        <v>2226</v>
      </c>
      <c r="C257" s="68" t="s">
        <v>2236</v>
      </c>
      <c r="D257" s="386" t="s">
        <v>2143</v>
      </c>
      <c r="E257" s="68">
        <v>937</v>
      </c>
      <c r="G257" s="68" t="s">
        <v>2142</v>
      </c>
      <c r="I257" s="386" t="s">
        <v>2143</v>
      </c>
    </row>
    <row r="258" spans="1:9" x14ac:dyDescent="0.2">
      <c r="A258" s="66" t="s">
        <v>1960</v>
      </c>
      <c r="B258" s="68" t="s">
        <v>2228</v>
      </c>
      <c r="C258" s="68" t="s">
        <v>2231</v>
      </c>
      <c r="D258" s="386" t="s">
        <v>2143</v>
      </c>
      <c r="E258" s="68">
        <v>972</v>
      </c>
      <c r="G258" s="68" t="s">
        <v>2174</v>
      </c>
      <c r="I258" s="386" t="s">
        <v>2143</v>
      </c>
    </row>
    <row r="259" spans="1:9" x14ac:dyDescent="0.2">
      <c r="A259" s="66" t="s">
        <v>1960</v>
      </c>
      <c r="B259" s="68" t="s">
        <v>2228</v>
      </c>
      <c r="C259" s="68" t="s">
        <v>2232</v>
      </c>
      <c r="D259" s="386" t="s">
        <v>2143</v>
      </c>
      <c r="E259" s="68">
        <v>973</v>
      </c>
      <c r="G259" s="68" t="s">
        <v>2174</v>
      </c>
      <c r="I259" s="386" t="s">
        <v>2143</v>
      </c>
    </row>
    <row r="260" spans="1:9" x14ac:dyDescent="0.2">
      <c r="A260" s="66" t="s">
        <v>1960</v>
      </c>
      <c r="B260" s="68" t="s">
        <v>2228</v>
      </c>
      <c r="C260" s="68" t="s">
        <v>2233</v>
      </c>
      <c r="D260" s="386" t="s">
        <v>2143</v>
      </c>
      <c r="E260" s="68">
        <v>974</v>
      </c>
      <c r="G260" s="68" t="s">
        <v>2174</v>
      </c>
      <c r="I260" s="386" t="s">
        <v>2143</v>
      </c>
    </row>
    <row r="261" spans="1:9" x14ac:dyDescent="0.2">
      <c r="A261" s="66" t="s">
        <v>1960</v>
      </c>
      <c r="B261" s="68" t="s">
        <v>2228</v>
      </c>
      <c r="C261" s="68" t="s">
        <v>2234</v>
      </c>
      <c r="D261" s="386" t="s">
        <v>2172</v>
      </c>
      <c r="E261" s="68">
        <v>975</v>
      </c>
      <c r="G261" s="68" t="s">
        <v>2172</v>
      </c>
      <c r="I261" s="386" t="s">
        <v>2143</v>
      </c>
    </row>
    <row r="262" spans="1:9" x14ac:dyDescent="0.2">
      <c r="A262" s="66" t="s">
        <v>1960</v>
      </c>
      <c r="B262" s="68" t="s">
        <v>2228</v>
      </c>
      <c r="C262" s="68" t="s">
        <v>2235</v>
      </c>
      <c r="D262" s="386" t="s">
        <v>2172</v>
      </c>
      <c r="E262" s="68">
        <v>976</v>
      </c>
      <c r="G262" s="68" t="s">
        <v>2172</v>
      </c>
      <c r="I262" s="386" t="s">
        <v>2143</v>
      </c>
    </row>
    <row r="263" spans="1:9" x14ac:dyDescent="0.2">
      <c r="A263" s="66" t="s">
        <v>1960</v>
      </c>
      <c r="B263" s="68" t="s">
        <v>2228</v>
      </c>
      <c r="C263" s="68" t="s">
        <v>2236</v>
      </c>
      <c r="D263" s="386" t="s">
        <v>2143</v>
      </c>
      <c r="E263" s="68">
        <v>977</v>
      </c>
      <c r="G263" s="68" t="s">
        <v>2174</v>
      </c>
      <c r="I263" s="386" t="s">
        <v>2143</v>
      </c>
    </row>
    <row r="264" spans="1:9" x14ac:dyDescent="0.2">
      <c r="A264" s="66" t="s">
        <v>1960</v>
      </c>
      <c r="B264" s="68" t="s">
        <v>2225</v>
      </c>
      <c r="C264" s="68" t="s">
        <v>2231</v>
      </c>
      <c r="D264" s="386" t="s">
        <v>2143</v>
      </c>
      <c r="E264" s="68">
        <v>912</v>
      </c>
      <c r="G264" s="68" t="s">
        <v>2142</v>
      </c>
      <c r="I264" s="386" t="s">
        <v>2143</v>
      </c>
    </row>
    <row r="265" spans="1:9" x14ac:dyDescent="0.2">
      <c r="A265" s="66" t="s">
        <v>1960</v>
      </c>
      <c r="B265" s="68" t="s">
        <v>2225</v>
      </c>
      <c r="C265" s="68" t="s">
        <v>2232</v>
      </c>
      <c r="D265" s="386" t="s">
        <v>2143</v>
      </c>
      <c r="E265" s="68">
        <v>913</v>
      </c>
      <c r="G265" s="68" t="s">
        <v>2142</v>
      </c>
      <c r="I265" s="386" t="s">
        <v>2143</v>
      </c>
    </row>
    <row r="266" spans="1:9" x14ac:dyDescent="0.2">
      <c r="A266" s="66" t="s">
        <v>1960</v>
      </c>
      <c r="B266" s="68" t="s">
        <v>2225</v>
      </c>
      <c r="C266" s="68" t="s">
        <v>2233</v>
      </c>
      <c r="D266" s="386" t="s">
        <v>2143</v>
      </c>
      <c r="E266" s="68">
        <v>914</v>
      </c>
      <c r="G266" s="68" t="s">
        <v>2142</v>
      </c>
      <c r="I266" s="386" t="s">
        <v>2143</v>
      </c>
    </row>
    <row r="267" spans="1:9" x14ac:dyDescent="0.2">
      <c r="A267" s="66" t="s">
        <v>1960</v>
      </c>
      <c r="B267" s="68" t="s">
        <v>2225</v>
      </c>
      <c r="C267" s="68" t="s">
        <v>2234</v>
      </c>
      <c r="D267" s="386" t="s">
        <v>2172</v>
      </c>
      <c r="E267" s="68">
        <v>915</v>
      </c>
      <c r="G267" s="68" t="s">
        <v>2172</v>
      </c>
      <c r="I267" s="386" t="s">
        <v>2143</v>
      </c>
    </row>
    <row r="268" spans="1:9" x14ac:dyDescent="0.2">
      <c r="A268" s="66" t="s">
        <v>1960</v>
      </c>
      <c r="B268" s="68" t="s">
        <v>2225</v>
      </c>
      <c r="C268" s="68" t="s">
        <v>2235</v>
      </c>
      <c r="D268" s="386" t="s">
        <v>2172</v>
      </c>
      <c r="E268" s="68">
        <v>916</v>
      </c>
      <c r="G268" s="68" t="s">
        <v>2172</v>
      </c>
      <c r="I268" s="386" t="s">
        <v>2143</v>
      </c>
    </row>
    <row r="269" spans="1:9" x14ac:dyDescent="0.2">
      <c r="A269" s="66" t="s">
        <v>1960</v>
      </c>
      <c r="B269" s="68" t="s">
        <v>2225</v>
      </c>
      <c r="C269" s="68" t="s">
        <v>2236</v>
      </c>
      <c r="D269" s="386" t="s">
        <v>2143</v>
      </c>
      <c r="E269" s="68">
        <v>917</v>
      </c>
      <c r="G269" s="68" t="s">
        <v>2142</v>
      </c>
      <c r="I269" s="386" t="s">
        <v>2143</v>
      </c>
    </row>
    <row r="270" spans="1:9" x14ac:dyDescent="0.2">
      <c r="A270" s="66" t="s">
        <v>1960</v>
      </c>
      <c r="B270" s="68" t="s">
        <v>2227</v>
      </c>
      <c r="C270" s="68" t="s">
        <v>2231</v>
      </c>
      <c r="D270" s="386" t="s">
        <v>2143</v>
      </c>
      <c r="E270" s="68">
        <v>962</v>
      </c>
      <c r="G270" s="68" t="s">
        <v>2142</v>
      </c>
      <c r="I270" s="386" t="s">
        <v>2143</v>
      </c>
    </row>
    <row r="271" spans="1:9" x14ac:dyDescent="0.2">
      <c r="A271" s="66" t="s">
        <v>1960</v>
      </c>
      <c r="B271" s="68" t="s">
        <v>2227</v>
      </c>
      <c r="C271" s="68" t="s">
        <v>2232</v>
      </c>
      <c r="D271" s="386" t="s">
        <v>2143</v>
      </c>
      <c r="E271" s="68">
        <v>963</v>
      </c>
      <c r="G271" s="68" t="s">
        <v>2173</v>
      </c>
      <c r="I271" s="386" t="s">
        <v>2143</v>
      </c>
    </row>
    <row r="272" spans="1:9" x14ac:dyDescent="0.2">
      <c r="A272" s="66" t="s">
        <v>1960</v>
      </c>
      <c r="B272" s="68" t="s">
        <v>2227</v>
      </c>
      <c r="C272" s="68" t="s">
        <v>2233</v>
      </c>
      <c r="D272" s="386" t="s">
        <v>2172</v>
      </c>
      <c r="E272" s="68">
        <v>964</v>
      </c>
      <c r="G272" s="68" t="s">
        <v>2172</v>
      </c>
      <c r="I272" s="386" t="s">
        <v>2143</v>
      </c>
    </row>
    <row r="273" spans="1:9" x14ac:dyDescent="0.2">
      <c r="A273" s="66" t="s">
        <v>1960</v>
      </c>
      <c r="B273" s="68" t="s">
        <v>2227</v>
      </c>
      <c r="C273" s="68" t="s">
        <v>2234</v>
      </c>
      <c r="D273" s="386" t="s">
        <v>2172</v>
      </c>
      <c r="E273" s="68">
        <v>965</v>
      </c>
      <c r="G273" s="68" t="s">
        <v>2172</v>
      </c>
      <c r="I273" s="386" t="s">
        <v>2143</v>
      </c>
    </row>
    <row r="274" spans="1:9" x14ac:dyDescent="0.2">
      <c r="A274" s="66" t="s">
        <v>1960</v>
      </c>
      <c r="B274" s="68" t="s">
        <v>2227</v>
      </c>
      <c r="C274" s="68" t="s">
        <v>2235</v>
      </c>
      <c r="D274" s="386" t="s">
        <v>2172</v>
      </c>
      <c r="E274" s="68">
        <v>966</v>
      </c>
      <c r="G274" s="68" t="s">
        <v>2172</v>
      </c>
      <c r="I274" s="386" t="s">
        <v>2143</v>
      </c>
    </row>
    <row r="275" spans="1:9" x14ac:dyDescent="0.2">
      <c r="A275" s="66" t="s">
        <v>1960</v>
      </c>
      <c r="B275" s="68" t="s">
        <v>2227</v>
      </c>
      <c r="C275" s="68" t="s">
        <v>2236</v>
      </c>
      <c r="D275" s="386" t="s">
        <v>2143</v>
      </c>
      <c r="E275" s="68">
        <v>967</v>
      </c>
      <c r="G275" s="68" t="s">
        <v>2142</v>
      </c>
      <c r="I275" s="386" t="s">
        <v>2143</v>
      </c>
    </row>
    <row r="276" spans="1:9" x14ac:dyDescent="0.2">
      <c r="A276" s="67" t="s">
        <v>2223</v>
      </c>
      <c r="B276" s="68" t="s">
        <v>1960</v>
      </c>
      <c r="C276" s="68" t="s">
        <v>2231</v>
      </c>
      <c r="D276" s="386" t="s">
        <v>2143</v>
      </c>
      <c r="E276" s="68">
        <v>892</v>
      </c>
      <c r="G276" s="68" t="s">
        <v>2142</v>
      </c>
      <c r="I276" s="386" t="s">
        <v>2143</v>
      </c>
    </row>
    <row r="277" spans="1:9" x14ac:dyDescent="0.2">
      <c r="A277" s="67" t="s">
        <v>2223</v>
      </c>
      <c r="B277" s="68" t="s">
        <v>1960</v>
      </c>
      <c r="C277" s="68" t="s">
        <v>2232</v>
      </c>
      <c r="D277" s="386" t="s">
        <v>2143</v>
      </c>
      <c r="E277" s="68">
        <v>893</v>
      </c>
      <c r="G277" s="68" t="s">
        <v>2142</v>
      </c>
      <c r="I277" s="386" t="s">
        <v>2143</v>
      </c>
    </row>
    <row r="278" spans="1:9" x14ac:dyDescent="0.2">
      <c r="A278" s="67" t="s">
        <v>2223</v>
      </c>
      <c r="B278" s="68" t="s">
        <v>1960</v>
      </c>
      <c r="C278" s="68" t="s">
        <v>2233</v>
      </c>
      <c r="D278" s="386" t="s">
        <v>2143</v>
      </c>
      <c r="E278" s="68">
        <v>894</v>
      </c>
      <c r="G278" s="68" t="s">
        <v>2142</v>
      </c>
      <c r="I278" s="386" t="s">
        <v>2143</v>
      </c>
    </row>
    <row r="279" spans="1:9" x14ac:dyDescent="0.2">
      <c r="A279" s="67" t="s">
        <v>2223</v>
      </c>
      <c r="B279" s="68" t="s">
        <v>1960</v>
      </c>
      <c r="C279" s="68" t="s">
        <v>2234</v>
      </c>
      <c r="D279" s="386" t="s">
        <v>2172</v>
      </c>
      <c r="E279" s="68">
        <v>895</v>
      </c>
      <c r="G279" s="68" t="s">
        <v>2172</v>
      </c>
      <c r="I279" s="386" t="s">
        <v>2143</v>
      </c>
    </row>
    <row r="280" spans="1:9" x14ac:dyDescent="0.2">
      <c r="A280" s="67" t="s">
        <v>2223</v>
      </c>
      <c r="B280" s="68" t="s">
        <v>1960</v>
      </c>
      <c r="C280" s="68" t="s">
        <v>2235</v>
      </c>
      <c r="D280" s="386" t="s">
        <v>2172</v>
      </c>
      <c r="E280" s="68">
        <v>896</v>
      </c>
      <c r="G280" s="68" t="s">
        <v>2172</v>
      </c>
      <c r="I280" s="386" t="s">
        <v>2143</v>
      </c>
    </row>
    <row r="281" spans="1:9" x14ac:dyDescent="0.2">
      <c r="A281" s="67" t="s">
        <v>2223</v>
      </c>
      <c r="B281" s="68" t="s">
        <v>1960</v>
      </c>
      <c r="C281" s="68" t="s">
        <v>2236</v>
      </c>
      <c r="D281" s="386" t="s">
        <v>2143</v>
      </c>
      <c r="E281" s="68">
        <v>897</v>
      </c>
      <c r="G281" s="68" t="s">
        <v>2142</v>
      </c>
      <c r="I281" s="386" t="s">
        <v>2143</v>
      </c>
    </row>
    <row r="282" spans="1:9" x14ac:dyDescent="0.2">
      <c r="A282" s="67" t="s">
        <v>2217</v>
      </c>
      <c r="B282" s="68" t="s">
        <v>1960</v>
      </c>
      <c r="C282" s="68" t="s">
        <v>2231</v>
      </c>
      <c r="D282" s="386" t="s">
        <v>2143</v>
      </c>
      <c r="E282" s="68">
        <v>192</v>
      </c>
      <c r="G282" s="68" t="s">
        <v>2142</v>
      </c>
      <c r="I282" s="386" t="s">
        <v>2143</v>
      </c>
    </row>
    <row r="283" spans="1:9" x14ac:dyDescent="0.2">
      <c r="A283" s="67" t="s">
        <v>2217</v>
      </c>
      <c r="B283" s="68" t="s">
        <v>1960</v>
      </c>
      <c r="C283" s="68" t="s">
        <v>2232</v>
      </c>
      <c r="D283" s="386" t="s">
        <v>2143</v>
      </c>
      <c r="E283" s="68">
        <v>193</v>
      </c>
      <c r="G283" s="68" t="s">
        <v>2142</v>
      </c>
      <c r="I283" s="386" t="s">
        <v>2143</v>
      </c>
    </row>
    <row r="284" spans="1:9" x14ac:dyDescent="0.2">
      <c r="A284" s="67" t="s">
        <v>2217</v>
      </c>
      <c r="B284" s="68" t="s">
        <v>1960</v>
      </c>
      <c r="C284" s="68" t="s">
        <v>2233</v>
      </c>
      <c r="D284" s="386" t="s">
        <v>2143</v>
      </c>
      <c r="E284" s="68">
        <v>194</v>
      </c>
      <c r="G284" s="68" t="s">
        <v>2142</v>
      </c>
      <c r="I284" s="386" t="s">
        <v>2143</v>
      </c>
    </row>
    <row r="285" spans="1:9" x14ac:dyDescent="0.2">
      <c r="A285" s="67" t="s">
        <v>2217</v>
      </c>
      <c r="B285" s="68" t="s">
        <v>1960</v>
      </c>
      <c r="C285" s="68" t="s">
        <v>2234</v>
      </c>
      <c r="D285" s="386" t="s">
        <v>2172</v>
      </c>
      <c r="E285" s="68">
        <v>195</v>
      </c>
      <c r="G285" s="68" t="s">
        <v>2172</v>
      </c>
      <c r="I285" s="386" t="s">
        <v>2143</v>
      </c>
    </row>
    <row r="286" spans="1:9" x14ac:dyDescent="0.2">
      <c r="A286" s="67" t="s">
        <v>2217</v>
      </c>
      <c r="B286" s="68" t="s">
        <v>1960</v>
      </c>
      <c r="C286" s="68" t="s">
        <v>2235</v>
      </c>
      <c r="D286" s="386" t="s">
        <v>2172</v>
      </c>
      <c r="E286" s="68">
        <v>196</v>
      </c>
      <c r="G286" s="68" t="s">
        <v>2172</v>
      </c>
      <c r="I286" s="386" t="s">
        <v>2143</v>
      </c>
    </row>
    <row r="287" spans="1:9" x14ac:dyDescent="0.2">
      <c r="A287" s="67" t="s">
        <v>2217</v>
      </c>
      <c r="B287" s="68" t="s">
        <v>1960</v>
      </c>
      <c r="C287" s="68" t="s">
        <v>2236</v>
      </c>
      <c r="D287" s="386" t="s">
        <v>2143</v>
      </c>
      <c r="E287" s="68">
        <v>197</v>
      </c>
      <c r="G287" s="68" t="s">
        <v>2142</v>
      </c>
      <c r="I287" s="386" t="s">
        <v>2143</v>
      </c>
    </row>
    <row r="288" spans="1:9" x14ac:dyDescent="0.2">
      <c r="A288" s="67" t="s">
        <v>2218</v>
      </c>
      <c r="B288" s="68" t="s">
        <v>1960</v>
      </c>
      <c r="C288" s="68" t="s">
        <v>2231</v>
      </c>
      <c r="D288" s="386" t="s">
        <v>2143</v>
      </c>
      <c r="E288" s="68">
        <v>392</v>
      </c>
      <c r="G288" s="68" t="s">
        <v>2142</v>
      </c>
      <c r="I288" s="386" t="s">
        <v>2143</v>
      </c>
    </row>
    <row r="289" spans="1:9" x14ac:dyDescent="0.2">
      <c r="A289" s="67" t="s">
        <v>2218</v>
      </c>
      <c r="B289" s="68" t="s">
        <v>1960</v>
      </c>
      <c r="C289" s="68" t="s">
        <v>2232</v>
      </c>
      <c r="D289" s="386" t="s">
        <v>2143</v>
      </c>
      <c r="E289" s="68">
        <v>393</v>
      </c>
      <c r="G289" s="68" t="s">
        <v>2142</v>
      </c>
      <c r="I289" s="386" t="s">
        <v>2143</v>
      </c>
    </row>
    <row r="290" spans="1:9" x14ac:dyDescent="0.2">
      <c r="A290" s="67" t="s">
        <v>2218</v>
      </c>
      <c r="B290" s="68" t="s">
        <v>1960</v>
      </c>
      <c r="C290" s="68" t="s">
        <v>2233</v>
      </c>
      <c r="D290" s="386" t="s">
        <v>2143</v>
      </c>
      <c r="E290" s="68">
        <v>394</v>
      </c>
      <c r="G290" s="68" t="s">
        <v>2142</v>
      </c>
      <c r="I290" s="386" t="s">
        <v>2143</v>
      </c>
    </row>
    <row r="291" spans="1:9" x14ac:dyDescent="0.2">
      <c r="A291" s="67" t="s">
        <v>2218</v>
      </c>
      <c r="B291" s="68" t="s">
        <v>1960</v>
      </c>
      <c r="C291" s="68" t="s">
        <v>2234</v>
      </c>
      <c r="D291" s="386" t="s">
        <v>2172</v>
      </c>
      <c r="E291" s="68">
        <v>395</v>
      </c>
      <c r="G291" s="68" t="s">
        <v>2172</v>
      </c>
      <c r="I291" s="386" t="s">
        <v>2143</v>
      </c>
    </row>
    <row r="292" spans="1:9" x14ac:dyDescent="0.2">
      <c r="A292" s="67" t="s">
        <v>2218</v>
      </c>
      <c r="B292" s="68" t="s">
        <v>1960</v>
      </c>
      <c r="C292" s="68" t="s">
        <v>2235</v>
      </c>
      <c r="D292" s="386" t="s">
        <v>2172</v>
      </c>
      <c r="E292" s="68">
        <v>396</v>
      </c>
      <c r="G292" s="68" t="s">
        <v>2172</v>
      </c>
      <c r="I292" s="386" t="s">
        <v>2143</v>
      </c>
    </row>
    <row r="293" spans="1:9" x14ac:dyDescent="0.2">
      <c r="A293" s="67" t="s">
        <v>2218</v>
      </c>
      <c r="B293" s="68" t="s">
        <v>1960</v>
      </c>
      <c r="C293" s="68" t="s">
        <v>2236</v>
      </c>
      <c r="D293" s="386" t="s">
        <v>2143</v>
      </c>
      <c r="E293" s="68">
        <v>397</v>
      </c>
      <c r="G293" s="68" t="s">
        <v>2142</v>
      </c>
      <c r="I293" s="386" t="s">
        <v>2143</v>
      </c>
    </row>
    <row r="294" spans="1:9" x14ac:dyDescent="0.2">
      <c r="A294" s="67" t="s">
        <v>2219</v>
      </c>
      <c r="B294" s="68" t="s">
        <v>1960</v>
      </c>
      <c r="C294" s="68" t="s">
        <v>2231</v>
      </c>
      <c r="D294" s="386" t="s">
        <v>2143</v>
      </c>
      <c r="E294" s="68">
        <v>492</v>
      </c>
      <c r="G294" s="68" t="s">
        <v>2173</v>
      </c>
      <c r="I294" s="386" t="s">
        <v>2143</v>
      </c>
    </row>
    <row r="295" spans="1:9" x14ac:dyDescent="0.2">
      <c r="A295" s="67" t="s">
        <v>2219</v>
      </c>
      <c r="B295" s="68" t="s">
        <v>1960</v>
      </c>
      <c r="C295" s="68" t="s">
        <v>2232</v>
      </c>
      <c r="D295" s="386" t="s">
        <v>2143</v>
      </c>
      <c r="E295" s="68">
        <v>493</v>
      </c>
      <c r="G295" s="68" t="s">
        <v>2173</v>
      </c>
      <c r="I295" s="386" t="s">
        <v>2143</v>
      </c>
    </row>
    <row r="296" spans="1:9" x14ac:dyDescent="0.2">
      <c r="A296" s="67" t="s">
        <v>2219</v>
      </c>
      <c r="B296" s="68" t="s">
        <v>1960</v>
      </c>
      <c r="C296" s="68" t="s">
        <v>2233</v>
      </c>
      <c r="D296" s="386" t="s">
        <v>2143</v>
      </c>
      <c r="E296" s="68">
        <v>494</v>
      </c>
      <c r="G296" s="68" t="s">
        <v>2173</v>
      </c>
      <c r="I296" s="386" t="s">
        <v>2143</v>
      </c>
    </row>
    <row r="297" spans="1:9" x14ac:dyDescent="0.2">
      <c r="A297" s="67" t="s">
        <v>2219</v>
      </c>
      <c r="B297" s="68" t="s">
        <v>1960</v>
      </c>
      <c r="C297" s="68" t="s">
        <v>2234</v>
      </c>
      <c r="D297" s="386" t="s">
        <v>2172</v>
      </c>
      <c r="E297" s="68">
        <v>495</v>
      </c>
      <c r="G297" s="68" t="s">
        <v>2172</v>
      </c>
      <c r="I297" s="386" t="s">
        <v>2143</v>
      </c>
    </row>
    <row r="298" spans="1:9" x14ac:dyDescent="0.2">
      <c r="A298" s="67" t="s">
        <v>2219</v>
      </c>
      <c r="B298" s="68" t="s">
        <v>1960</v>
      </c>
      <c r="C298" s="68" t="s">
        <v>2235</v>
      </c>
      <c r="D298" s="386" t="s">
        <v>2172</v>
      </c>
      <c r="E298" s="68">
        <v>496</v>
      </c>
      <c r="G298" s="68" t="s">
        <v>2172</v>
      </c>
      <c r="I298" s="386" t="s">
        <v>2143</v>
      </c>
    </row>
    <row r="299" spans="1:9" x14ac:dyDescent="0.2">
      <c r="A299" s="67" t="s">
        <v>2219</v>
      </c>
      <c r="B299" s="68" t="s">
        <v>1960</v>
      </c>
      <c r="C299" s="68" t="s">
        <v>2236</v>
      </c>
      <c r="D299" s="386" t="s">
        <v>2143</v>
      </c>
      <c r="E299" s="68">
        <v>497</v>
      </c>
      <c r="G299" s="68" t="s">
        <v>2173</v>
      </c>
      <c r="I299" s="386" t="s">
        <v>2143</v>
      </c>
    </row>
    <row r="300" spans="1:9" x14ac:dyDescent="0.2">
      <c r="A300" s="67" t="s">
        <v>2220</v>
      </c>
      <c r="B300" s="68" t="s">
        <v>1960</v>
      </c>
      <c r="C300" s="68" t="s">
        <v>2231</v>
      </c>
      <c r="D300" s="386" t="s">
        <v>2172</v>
      </c>
      <c r="E300" s="68">
        <v>592</v>
      </c>
      <c r="G300" s="68" t="s">
        <v>2172</v>
      </c>
      <c r="I300" s="386" t="s">
        <v>2172</v>
      </c>
    </row>
    <row r="301" spans="1:9" x14ac:dyDescent="0.2">
      <c r="A301" s="67" t="s">
        <v>2220</v>
      </c>
      <c r="B301" s="68" t="s">
        <v>1960</v>
      </c>
      <c r="C301" s="68" t="s">
        <v>2232</v>
      </c>
      <c r="D301" s="386" t="s">
        <v>2172</v>
      </c>
      <c r="E301" s="68">
        <v>593</v>
      </c>
      <c r="G301" s="68" t="s">
        <v>2172</v>
      </c>
      <c r="I301" s="386" t="s">
        <v>2172</v>
      </c>
    </row>
    <row r="302" spans="1:9" x14ac:dyDescent="0.2">
      <c r="A302" s="67" t="s">
        <v>2220</v>
      </c>
      <c r="B302" s="68" t="s">
        <v>1960</v>
      </c>
      <c r="C302" s="68" t="s">
        <v>2233</v>
      </c>
      <c r="D302" s="386" t="s">
        <v>2172</v>
      </c>
      <c r="E302" s="68">
        <v>594</v>
      </c>
      <c r="G302" s="68" t="s">
        <v>2172</v>
      </c>
      <c r="I302" s="386" t="s">
        <v>2172</v>
      </c>
    </row>
    <row r="303" spans="1:9" x14ac:dyDescent="0.2">
      <c r="A303" s="67" t="s">
        <v>2220</v>
      </c>
      <c r="B303" s="68" t="s">
        <v>1960</v>
      </c>
      <c r="C303" s="68" t="s">
        <v>2234</v>
      </c>
      <c r="D303" s="386" t="s">
        <v>2172</v>
      </c>
      <c r="E303" s="68">
        <v>595</v>
      </c>
      <c r="G303" s="68" t="s">
        <v>2172</v>
      </c>
      <c r="I303" s="386" t="s">
        <v>2172</v>
      </c>
    </row>
    <row r="304" spans="1:9" x14ac:dyDescent="0.2">
      <c r="A304" s="67" t="s">
        <v>2220</v>
      </c>
      <c r="B304" s="68" t="s">
        <v>1960</v>
      </c>
      <c r="C304" s="68" t="s">
        <v>2235</v>
      </c>
      <c r="D304" s="386" t="s">
        <v>2172</v>
      </c>
      <c r="E304" s="68">
        <v>596</v>
      </c>
      <c r="G304" s="68" t="s">
        <v>2172</v>
      </c>
      <c r="I304" s="386" t="s">
        <v>2172</v>
      </c>
    </row>
    <row r="305" spans="1:9" x14ac:dyDescent="0.2">
      <c r="A305" s="67" t="s">
        <v>2220</v>
      </c>
      <c r="B305" s="68" t="s">
        <v>1960</v>
      </c>
      <c r="C305" s="68" t="s">
        <v>2236</v>
      </c>
      <c r="D305" s="386" t="s">
        <v>2172</v>
      </c>
      <c r="E305" s="68">
        <v>597</v>
      </c>
      <c r="G305" s="68" t="s">
        <v>2172</v>
      </c>
      <c r="I305" s="386" t="s">
        <v>2172</v>
      </c>
    </row>
    <row r="306" spans="1:9" x14ac:dyDescent="0.2">
      <c r="A306" s="67" t="s">
        <v>2221</v>
      </c>
      <c r="B306" s="68" t="s">
        <v>1960</v>
      </c>
      <c r="C306" s="68" t="s">
        <v>2231</v>
      </c>
      <c r="D306" s="386" t="s">
        <v>2172</v>
      </c>
      <c r="E306" s="68">
        <v>792</v>
      </c>
      <c r="G306" s="68" t="s">
        <v>2172</v>
      </c>
      <c r="I306" s="386" t="s">
        <v>2172</v>
      </c>
    </row>
    <row r="307" spans="1:9" x14ac:dyDescent="0.2">
      <c r="A307" s="67" t="s">
        <v>2221</v>
      </c>
      <c r="B307" s="68" t="s">
        <v>1960</v>
      </c>
      <c r="C307" s="68" t="s">
        <v>2232</v>
      </c>
      <c r="D307" s="386" t="s">
        <v>2172</v>
      </c>
      <c r="E307" s="68">
        <v>793</v>
      </c>
      <c r="G307" s="68" t="s">
        <v>2172</v>
      </c>
      <c r="I307" s="386" t="s">
        <v>2172</v>
      </c>
    </row>
    <row r="308" spans="1:9" x14ac:dyDescent="0.2">
      <c r="A308" s="67" t="s">
        <v>2221</v>
      </c>
      <c r="B308" s="68" t="s">
        <v>1960</v>
      </c>
      <c r="C308" s="68" t="s">
        <v>2233</v>
      </c>
      <c r="D308" s="386" t="s">
        <v>2172</v>
      </c>
      <c r="E308" s="68">
        <v>794</v>
      </c>
      <c r="G308" s="68" t="s">
        <v>2172</v>
      </c>
      <c r="I308" s="386" t="s">
        <v>2172</v>
      </c>
    </row>
    <row r="309" spans="1:9" x14ac:dyDescent="0.2">
      <c r="A309" s="67" t="s">
        <v>2221</v>
      </c>
      <c r="B309" s="68" t="s">
        <v>1960</v>
      </c>
      <c r="C309" s="68" t="s">
        <v>2234</v>
      </c>
      <c r="D309" s="386" t="s">
        <v>2172</v>
      </c>
      <c r="E309" s="68">
        <v>795</v>
      </c>
      <c r="G309" s="68" t="s">
        <v>2172</v>
      </c>
      <c r="I309" s="386" t="s">
        <v>2172</v>
      </c>
    </row>
    <row r="310" spans="1:9" x14ac:dyDescent="0.2">
      <c r="A310" s="67" t="s">
        <v>2221</v>
      </c>
      <c r="B310" s="68" t="s">
        <v>1960</v>
      </c>
      <c r="C310" s="68" t="s">
        <v>2235</v>
      </c>
      <c r="D310" s="386" t="s">
        <v>2172</v>
      </c>
      <c r="E310" s="68">
        <v>796</v>
      </c>
      <c r="G310" s="68" t="s">
        <v>2172</v>
      </c>
      <c r="I310" s="386" t="s">
        <v>2172</v>
      </c>
    </row>
    <row r="311" spans="1:9" x14ac:dyDescent="0.2">
      <c r="A311" s="67" t="s">
        <v>2221</v>
      </c>
      <c r="B311" s="68" t="s">
        <v>1960</v>
      </c>
      <c r="C311" s="68" t="s">
        <v>2236</v>
      </c>
      <c r="D311" s="386" t="s">
        <v>2172</v>
      </c>
      <c r="E311" s="68">
        <v>797</v>
      </c>
      <c r="G311" s="68" t="s">
        <v>2172</v>
      </c>
      <c r="I311" s="386" t="s">
        <v>2172</v>
      </c>
    </row>
    <row r="312" spans="1:9" x14ac:dyDescent="0.2">
      <c r="A312" s="67" t="s">
        <v>2222</v>
      </c>
      <c r="B312" s="68" t="s">
        <v>1960</v>
      </c>
      <c r="C312" s="68" t="s">
        <v>2231</v>
      </c>
      <c r="D312" s="386" t="s">
        <v>2172</v>
      </c>
      <c r="E312" s="68">
        <v>692</v>
      </c>
      <c r="G312" s="68" t="s">
        <v>2172</v>
      </c>
      <c r="I312" s="386" t="s">
        <v>2172</v>
      </c>
    </row>
    <row r="313" spans="1:9" x14ac:dyDescent="0.2">
      <c r="A313" s="67" t="s">
        <v>2222</v>
      </c>
      <c r="B313" s="68" t="s">
        <v>1960</v>
      </c>
      <c r="C313" s="68" t="s">
        <v>2232</v>
      </c>
      <c r="D313" s="386" t="s">
        <v>2172</v>
      </c>
      <c r="E313" s="68">
        <v>693</v>
      </c>
      <c r="G313" s="68" t="s">
        <v>2172</v>
      </c>
      <c r="I313" s="386" t="s">
        <v>2172</v>
      </c>
    </row>
    <row r="314" spans="1:9" x14ac:dyDescent="0.2">
      <c r="A314" s="67" t="s">
        <v>2222</v>
      </c>
      <c r="B314" s="68" t="s">
        <v>1960</v>
      </c>
      <c r="C314" s="68" t="s">
        <v>2233</v>
      </c>
      <c r="D314" s="386" t="s">
        <v>2172</v>
      </c>
      <c r="E314" s="68">
        <v>694</v>
      </c>
      <c r="G314" s="68" t="s">
        <v>2172</v>
      </c>
      <c r="I314" s="386" t="s">
        <v>2172</v>
      </c>
    </row>
    <row r="315" spans="1:9" x14ac:dyDescent="0.2">
      <c r="A315" s="67" t="s">
        <v>2222</v>
      </c>
      <c r="B315" s="68" t="s">
        <v>1960</v>
      </c>
      <c r="C315" s="68" t="s">
        <v>2234</v>
      </c>
      <c r="D315" s="386" t="s">
        <v>2172</v>
      </c>
      <c r="E315" s="68">
        <v>695</v>
      </c>
      <c r="G315" s="68" t="s">
        <v>2172</v>
      </c>
      <c r="I315" s="386" t="s">
        <v>2172</v>
      </c>
    </row>
    <row r="316" spans="1:9" x14ac:dyDescent="0.2">
      <c r="A316" s="67" t="s">
        <v>2222</v>
      </c>
      <c r="B316" s="68" t="s">
        <v>1960</v>
      </c>
      <c r="C316" s="68" t="s">
        <v>2235</v>
      </c>
      <c r="D316" s="386" t="s">
        <v>2172</v>
      </c>
      <c r="E316" s="68">
        <v>696</v>
      </c>
      <c r="G316" s="68" t="s">
        <v>2172</v>
      </c>
      <c r="I316" s="386" t="s">
        <v>2172</v>
      </c>
    </row>
    <row r="317" spans="1:9" x14ac:dyDescent="0.2">
      <c r="A317" s="67" t="s">
        <v>2222</v>
      </c>
      <c r="B317" s="68" t="s">
        <v>1960</v>
      </c>
      <c r="C317" s="68" t="s">
        <v>2236</v>
      </c>
      <c r="D317" s="386" t="s">
        <v>2172</v>
      </c>
      <c r="E317" s="68">
        <v>697</v>
      </c>
      <c r="G317" s="68" t="s">
        <v>2172</v>
      </c>
      <c r="I317" s="386" t="s">
        <v>2172</v>
      </c>
    </row>
    <row r="318" spans="1:9" x14ac:dyDescent="0.2">
      <c r="A318" s="67" t="s">
        <v>2217</v>
      </c>
      <c r="B318" s="66" t="s">
        <v>1960</v>
      </c>
      <c r="C318" s="66" t="s">
        <v>1960</v>
      </c>
      <c r="D318" s="386" t="s">
        <v>2143</v>
      </c>
      <c r="E318" s="68">
        <v>191</v>
      </c>
      <c r="G318" s="68" t="s">
        <v>2142</v>
      </c>
      <c r="I318" s="386" t="s">
        <v>2143</v>
      </c>
    </row>
    <row r="319" spans="1:9" x14ac:dyDescent="0.2">
      <c r="A319" s="67" t="s">
        <v>2218</v>
      </c>
      <c r="B319" s="66" t="s">
        <v>1960</v>
      </c>
      <c r="C319" s="66" t="s">
        <v>1960</v>
      </c>
      <c r="D319" s="386" t="s">
        <v>2143</v>
      </c>
      <c r="E319" s="68">
        <v>391</v>
      </c>
      <c r="G319" s="68" t="s">
        <v>2142</v>
      </c>
      <c r="I319" s="386" t="s">
        <v>2143</v>
      </c>
    </row>
    <row r="320" spans="1:9" x14ac:dyDescent="0.2">
      <c r="A320" s="67" t="s">
        <v>2219</v>
      </c>
      <c r="B320" s="66" t="s">
        <v>1960</v>
      </c>
      <c r="C320" s="66" t="s">
        <v>1960</v>
      </c>
      <c r="D320" s="386" t="s">
        <v>2143</v>
      </c>
      <c r="E320" s="68">
        <v>491</v>
      </c>
      <c r="G320" s="68" t="s">
        <v>2173</v>
      </c>
      <c r="I320" s="386" t="s">
        <v>2143</v>
      </c>
    </row>
    <row r="321" spans="1:9" x14ac:dyDescent="0.2">
      <c r="A321" s="67" t="s">
        <v>2220</v>
      </c>
      <c r="B321" s="66" t="s">
        <v>1960</v>
      </c>
      <c r="C321" s="66" t="s">
        <v>1960</v>
      </c>
      <c r="D321" s="386" t="s">
        <v>2172</v>
      </c>
      <c r="E321" s="68">
        <v>591</v>
      </c>
      <c r="G321" s="385" t="s">
        <v>2172</v>
      </c>
      <c r="I321" s="386" t="s">
        <v>2172</v>
      </c>
    </row>
    <row r="322" spans="1:9" x14ac:dyDescent="0.2">
      <c r="A322" s="67" t="s">
        <v>2221</v>
      </c>
      <c r="B322" s="66" t="s">
        <v>1960</v>
      </c>
      <c r="C322" s="66" t="s">
        <v>1960</v>
      </c>
      <c r="D322" s="386" t="s">
        <v>2172</v>
      </c>
      <c r="E322" s="68">
        <v>791</v>
      </c>
      <c r="G322" s="385" t="s">
        <v>2172</v>
      </c>
      <c r="I322" s="386" t="s">
        <v>2172</v>
      </c>
    </row>
    <row r="323" spans="1:9" x14ac:dyDescent="0.2">
      <c r="A323" s="67" t="s">
        <v>2222</v>
      </c>
      <c r="B323" s="66" t="s">
        <v>1960</v>
      </c>
      <c r="C323" s="66" t="s">
        <v>1960</v>
      </c>
      <c r="D323" s="386" t="s">
        <v>2172</v>
      </c>
      <c r="E323" s="68">
        <v>691</v>
      </c>
      <c r="G323" s="385" t="s">
        <v>2172</v>
      </c>
      <c r="I323" s="386" t="s">
        <v>2172</v>
      </c>
    </row>
    <row r="324" spans="1:9" x14ac:dyDescent="0.2">
      <c r="A324" s="67" t="s">
        <v>2223</v>
      </c>
      <c r="B324" s="66" t="s">
        <v>1960</v>
      </c>
      <c r="C324" s="66" t="s">
        <v>1960</v>
      </c>
      <c r="D324" s="386" t="s">
        <v>2143</v>
      </c>
      <c r="E324" s="68">
        <v>891</v>
      </c>
      <c r="G324" s="385" t="s">
        <v>2142</v>
      </c>
      <c r="I324" s="386" t="s">
        <v>2143</v>
      </c>
    </row>
    <row r="325" spans="1:9" x14ac:dyDescent="0.2">
      <c r="A325" s="66" t="s">
        <v>1960</v>
      </c>
      <c r="B325" s="66" t="s">
        <v>2225</v>
      </c>
      <c r="C325" s="66" t="s">
        <v>1960</v>
      </c>
      <c r="D325" s="386" t="s">
        <v>2143</v>
      </c>
      <c r="E325" s="68">
        <v>911</v>
      </c>
      <c r="G325" s="385" t="s">
        <v>2142</v>
      </c>
      <c r="I325" s="386" t="s">
        <v>2143</v>
      </c>
    </row>
    <row r="326" spans="1:9" x14ac:dyDescent="0.2">
      <c r="A326" s="66" t="s">
        <v>1960</v>
      </c>
      <c r="B326" s="66" t="s">
        <v>2226</v>
      </c>
      <c r="C326" s="66" t="s">
        <v>1960</v>
      </c>
      <c r="D326" s="386" t="s">
        <v>2143</v>
      </c>
      <c r="E326" s="68">
        <v>931</v>
      </c>
      <c r="G326" s="385" t="s">
        <v>2142</v>
      </c>
      <c r="I326" s="386" t="s">
        <v>2143</v>
      </c>
    </row>
    <row r="327" spans="1:9" x14ac:dyDescent="0.2">
      <c r="A327" s="66" t="s">
        <v>1960</v>
      </c>
      <c r="B327" s="66" t="s">
        <v>2227</v>
      </c>
      <c r="C327" s="66" t="s">
        <v>1960</v>
      </c>
      <c r="D327" s="386" t="s">
        <v>2143</v>
      </c>
      <c r="E327" s="68">
        <v>961</v>
      </c>
      <c r="G327" s="385" t="s">
        <v>2142</v>
      </c>
      <c r="I327" s="386" t="s">
        <v>2143</v>
      </c>
    </row>
    <row r="328" spans="1:9" x14ac:dyDescent="0.2">
      <c r="A328" s="66" t="s">
        <v>1960</v>
      </c>
      <c r="B328" s="66" t="s">
        <v>2228</v>
      </c>
      <c r="C328" s="66" t="s">
        <v>1960</v>
      </c>
      <c r="D328" s="386" t="s">
        <v>2143</v>
      </c>
      <c r="E328" s="68">
        <v>971</v>
      </c>
      <c r="G328" s="385" t="s">
        <v>2174</v>
      </c>
      <c r="I328" s="386" t="s">
        <v>2143</v>
      </c>
    </row>
    <row r="329" spans="1:9" x14ac:dyDescent="0.2">
      <c r="A329" s="66" t="s">
        <v>1960</v>
      </c>
      <c r="B329" s="66" t="s">
        <v>2229</v>
      </c>
      <c r="C329" s="66" t="s">
        <v>1960</v>
      </c>
      <c r="D329" s="386" t="s">
        <v>2143</v>
      </c>
      <c r="E329" s="68">
        <v>981</v>
      </c>
      <c r="G329" s="385" t="s">
        <v>2142</v>
      </c>
      <c r="I329" s="386" t="s">
        <v>2143</v>
      </c>
    </row>
    <row r="330" spans="1:9" x14ac:dyDescent="0.2">
      <c r="A330" s="66" t="s">
        <v>1960</v>
      </c>
      <c r="B330" s="66" t="s">
        <v>1960</v>
      </c>
      <c r="C330" s="66" t="s">
        <v>2231</v>
      </c>
      <c r="D330" s="386" t="s">
        <v>2143</v>
      </c>
      <c r="E330" s="68">
        <v>992</v>
      </c>
      <c r="G330" s="385" t="s">
        <v>2142</v>
      </c>
      <c r="I330" s="386" t="s">
        <v>2143</v>
      </c>
    </row>
    <row r="331" spans="1:9" x14ac:dyDescent="0.2">
      <c r="A331" s="66" t="s">
        <v>1960</v>
      </c>
      <c r="B331" s="66" t="s">
        <v>1960</v>
      </c>
      <c r="C331" s="66" t="s">
        <v>2232</v>
      </c>
      <c r="D331" s="386" t="s">
        <v>2143</v>
      </c>
      <c r="E331" s="68">
        <v>993</v>
      </c>
      <c r="G331" s="385" t="s">
        <v>2142</v>
      </c>
      <c r="I331" s="386" t="s">
        <v>2143</v>
      </c>
    </row>
    <row r="332" spans="1:9" x14ac:dyDescent="0.2">
      <c r="A332" s="66" t="s">
        <v>1960</v>
      </c>
      <c r="B332" s="66" t="s">
        <v>1960</v>
      </c>
      <c r="C332" s="66" t="s">
        <v>2233</v>
      </c>
      <c r="D332" s="386" t="s">
        <v>2143</v>
      </c>
      <c r="E332" s="68">
        <v>994</v>
      </c>
      <c r="G332" s="385" t="s">
        <v>2142</v>
      </c>
      <c r="I332" s="386" t="s">
        <v>2143</v>
      </c>
    </row>
    <row r="333" spans="1:9" x14ac:dyDescent="0.2">
      <c r="A333" s="66" t="s">
        <v>1960</v>
      </c>
      <c r="B333" s="66" t="s">
        <v>1960</v>
      </c>
      <c r="C333" s="66" t="s">
        <v>2234</v>
      </c>
      <c r="D333" s="386" t="s">
        <v>2172</v>
      </c>
      <c r="E333" s="68">
        <v>995</v>
      </c>
      <c r="G333" s="385" t="s">
        <v>2172</v>
      </c>
      <c r="I333" s="386" t="s">
        <v>2143</v>
      </c>
    </row>
    <row r="334" spans="1:9" x14ac:dyDescent="0.2">
      <c r="A334" s="66" t="s">
        <v>1960</v>
      </c>
      <c r="B334" s="66" t="s">
        <v>1960</v>
      </c>
      <c r="C334" s="66" t="s">
        <v>2235</v>
      </c>
      <c r="D334" s="386" t="s">
        <v>2172</v>
      </c>
      <c r="E334" s="68">
        <v>996</v>
      </c>
      <c r="G334" s="385" t="s">
        <v>2172</v>
      </c>
      <c r="I334" s="386" t="s">
        <v>2143</v>
      </c>
    </row>
    <row r="335" spans="1:9" x14ac:dyDescent="0.2">
      <c r="A335" s="66" t="s">
        <v>1960</v>
      </c>
      <c r="B335" s="66" t="s">
        <v>1960</v>
      </c>
      <c r="C335" s="66" t="s">
        <v>2236</v>
      </c>
      <c r="D335" s="386" t="s">
        <v>2143</v>
      </c>
      <c r="E335" s="68">
        <v>997</v>
      </c>
      <c r="G335" s="385" t="s">
        <v>2142</v>
      </c>
      <c r="I335" s="386" t="s">
        <v>2143</v>
      </c>
    </row>
    <row r="336" spans="1:9" x14ac:dyDescent="0.2">
      <c r="A336" s="67" t="s">
        <v>2217</v>
      </c>
      <c r="B336" s="66" t="s">
        <v>2104</v>
      </c>
      <c r="C336" s="66" t="s">
        <v>2231</v>
      </c>
      <c r="D336" s="385" t="s">
        <v>1961</v>
      </c>
      <c r="E336" s="68">
        <v>152</v>
      </c>
      <c r="G336" s="385" t="s">
        <v>1961</v>
      </c>
      <c r="I336" s="385" t="s">
        <v>1961</v>
      </c>
    </row>
    <row r="337" spans="1:9" x14ac:dyDescent="0.2">
      <c r="A337" s="67" t="s">
        <v>2218</v>
      </c>
      <c r="B337" s="66" t="s">
        <v>2104</v>
      </c>
      <c r="C337" s="66" t="s">
        <v>2231</v>
      </c>
      <c r="D337" s="385" t="s">
        <v>2142</v>
      </c>
      <c r="E337" s="68">
        <v>352</v>
      </c>
      <c r="G337" s="385" t="s">
        <v>2142</v>
      </c>
      <c r="I337" s="385" t="s">
        <v>2142</v>
      </c>
    </row>
    <row r="338" spans="1:9" x14ac:dyDescent="0.2">
      <c r="A338" s="67" t="s">
        <v>2219</v>
      </c>
      <c r="B338" s="66" t="s">
        <v>2104</v>
      </c>
      <c r="C338" s="66" t="s">
        <v>2231</v>
      </c>
      <c r="D338" s="385" t="s">
        <v>2173</v>
      </c>
      <c r="E338" s="68">
        <v>452</v>
      </c>
      <c r="G338" s="385" t="s">
        <v>2173</v>
      </c>
      <c r="I338" s="385" t="s">
        <v>2173</v>
      </c>
    </row>
    <row r="339" spans="1:9" x14ac:dyDescent="0.2">
      <c r="A339" s="67" t="s">
        <v>2220</v>
      </c>
      <c r="B339" s="66" t="s">
        <v>2104</v>
      </c>
      <c r="C339" s="66" t="s">
        <v>2231</v>
      </c>
      <c r="D339" s="385" t="s">
        <v>2172</v>
      </c>
      <c r="E339" s="68">
        <v>552</v>
      </c>
      <c r="G339" s="385" t="s">
        <v>2172</v>
      </c>
      <c r="I339" s="385" t="s">
        <v>2172</v>
      </c>
    </row>
    <row r="340" spans="1:9" x14ac:dyDescent="0.2">
      <c r="A340" s="67" t="s">
        <v>2221</v>
      </c>
      <c r="B340" s="66" t="s">
        <v>2104</v>
      </c>
      <c r="C340" s="66" t="s">
        <v>2231</v>
      </c>
      <c r="D340" s="385" t="s">
        <v>2172</v>
      </c>
      <c r="E340" s="68">
        <v>752</v>
      </c>
      <c r="G340" s="385" t="s">
        <v>1962</v>
      </c>
      <c r="I340" s="385" t="s">
        <v>2172</v>
      </c>
    </row>
    <row r="341" spans="1:9" x14ac:dyDescent="0.2">
      <c r="A341" s="67" t="s">
        <v>2222</v>
      </c>
      <c r="B341" s="66" t="s">
        <v>2104</v>
      </c>
      <c r="C341" s="66" t="s">
        <v>2231</v>
      </c>
      <c r="D341" s="385" t="s">
        <v>2172</v>
      </c>
      <c r="E341" s="68">
        <v>652</v>
      </c>
      <c r="G341" s="385" t="s">
        <v>1962</v>
      </c>
      <c r="I341" s="385" t="s">
        <v>2172</v>
      </c>
    </row>
    <row r="342" spans="1:9" x14ac:dyDescent="0.2">
      <c r="A342" s="67" t="s">
        <v>2223</v>
      </c>
      <c r="B342" s="66" t="s">
        <v>2104</v>
      </c>
      <c r="C342" s="66" t="s">
        <v>2231</v>
      </c>
      <c r="D342" s="385" t="s">
        <v>2142</v>
      </c>
      <c r="E342" s="68">
        <v>852</v>
      </c>
      <c r="G342" s="385" t="s">
        <v>2142</v>
      </c>
      <c r="I342" s="385" t="s">
        <v>2142</v>
      </c>
    </row>
    <row r="343" spans="1:9" x14ac:dyDescent="0.2">
      <c r="A343" s="66" t="s">
        <v>1960</v>
      </c>
      <c r="B343" s="66" t="s">
        <v>2104</v>
      </c>
      <c r="C343" s="66" t="s">
        <v>2231</v>
      </c>
      <c r="D343" s="386" t="s">
        <v>2143</v>
      </c>
      <c r="E343" s="68">
        <v>952</v>
      </c>
      <c r="G343" s="385" t="s">
        <v>2142</v>
      </c>
      <c r="I343" s="386" t="s">
        <v>2143</v>
      </c>
    </row>
    <row r="344" spans="1:9" x14ac:dyDescent="0.2">
      <c r="A344" s="67" t="s">
        <v>2217</v>
      </c>
      <c r="B344" s="66" t="s">
        <v>2104</v>
      </c>
      <c r="C344" s="66" t="s">
        <v>2232</v>
      </c>
      <c r="D344" s="385" t="s">
        <v>2173</v>
      </c>
      <c r="E344" s="68">
        <v>153</v>
      </c>
      <c r="G344" s="385" t="s">
        <v>2173</v>
      </c>
      <c r="I344" s="385" t="s">
        <v>2173</v>
      </c>
    </row>
    <row r="345" spans="1:9" x14ac:dyDescent="0.2">
      <c r="A345" s="67" t="s">
        <v>2218</v>
      </c>
      <c r="B345" s="66" t="s">
        <v>2104</v>
      </c>
      <c r="C345" s="66" t="s">
        <v>2232</v>
      </c>
      <c r="D345" s="385" t="s">
        <v>2173</v>
      </c>
      <c r="E345" s="68">
        <v>353</v>
      </c>
      <c r="G345" s="385" t="s">
        <v>2173</v>
      </c>
      <c r="I345" s="385" t="s">
        <v>2173</v>
      </c>
    </row>
    <row r="346" spans="1:9" x14ac:dyDescent="0.2">
      <c r="A346" s="67" t="s">
        <v>2219</v>
      </c>
      <c r="B346" s="66" t="s">
        <v>2104</v>
      </c>
      <c r="C346" s="66" t="s">
        <v>2232</v>
      </c>
      <c r="D346" s="385" t="s">
        <v>2173</v>
      </c>
      <c r="E346" s="68">
        <v>453</v>
      </c>
      <c r="G346" s="385" t="s">
        <v>2173</v>
      </c>
      <c r="I346" s="385" t="s">
        <v>2173</v>
      </c>
    </row>
    <row r="347" spans="1:9" x14ac:dyDescent="0.2">
      <c r="A347" s="67" t="s">
        <v>2220</v>
      </c>
      <c r="B347" s="66" t="s">
        <v>2104</v>
      </c>
      <c r="C347" s="66" t="s">
        <v>2232</v>
      </c>
      <c r="D347" s="385" t="s">
        <v>2172</v>
      </c>
      <c r="E347" s="68">
        <v>553</v>
      </c>
      <c r="G347" s="385" t="s">
        <v>2172</v>
      </c>
      <c r="I347" s="385" t="s">
        <v>2172</v>
      </c>
    </row>
    <row r="348" spans="1:9" x14ac:dyDescent="0.2">
      <c r="A348" s="67" t="s">
        <v>2221</v>
      </c>
      <c r="B348" s="66" t="s">
        <v>2104</v>
      </c>
      <c r="C348" s="66" t="s">
        <v>2232</v>
      </c>
      <c r="D348" s="385" t="s">
        <v>2172</v>
      </c>
      <c r="E348" s="68">
        <v>753</v>
      </c>
      <c r="G348" s="385" t="s">
        <v>1962</v>
      </c>
      <c r="I348" s="385" t="s">
        <v>2172</v>
      </c>
    </row>
    <row r="349" spans="1:9" x14ac:dyDescent="0.2">
      <c r="A349" s="67" t="s">
        <v>2222</v>
      </c>
      <c r="B349" s="66" t="s">
        <v>2104</v>
      </c>
      <c r="C349" s="66" t="s">
        <v>2232</v>
      </c>
      <c r="D349" s="385" t="s">
        <v>2172</v>
      </c>
      <c r="E349" s="68">
        <v>653</v>
      </c>
      <c r="G349" s="385" t="s">
        <v>1962</v>
      </c>
      <c r="I349" s="385" t="s">
        <v>2172</v>
      </c>
    </row>
    <row r="350" spans="1:9" x14ac:dyDescent="0.2">
      <c r="A350" s="67" t="s">
        <v>2223</v>
      </c>
      <c r="B350" s="66" t="s">
        <v>2104</v>
      </c>
      <c r="C350" s="66" t="s">
        <v>2232</v>
      </c>
      <c r="D350" s="385" t="s">
        <v>2173</v>
      </c>
      <c r="E350" s="68">
        <v>853</v>
      </c>
      <c r="G350" s="385" t="s">
        <v>2173</v>
      </c>
      <c r="I350" s="385" t="s">
        <v>2173</v>
      </c>
    </row>
    <row r="351" spans="1:9" x14ac:dyDescent="0.2">
      <c r="A351" s="66" t="s">
        <v>1960</v>
      </c>
      <c r="B351" s="66" t="s">
        <v>2104</v>
      </c>
      <c r="C351" s="66" t="s">
        <v>2232</v>
      </c>
      <c r="D351" s="386" t="s">
        <v>2143</v>
      </c>
      <c r="E351" s="68">
        <v>953</v>
      </c>
      <c r="G351" s="385" t="s">
        <v>2173</v>
      </c>
      <c r="I351" s="386" t="s">
        <v>2143</v>
      </c>
    </row>
    <row r="352" spans="1:9" x14ac:dyDescent="0.2">
      <c r="A352" s="67" t="s">
        <v>2217</v>
      </c>
      <c r="B352" s="66" t="s">
        <v>2104</v>
      </c>
      <c r="C352" s="66" t="s">
        <v>2233</v>
      </c>
      <c r="D352" s="385" t="s">
        <v>2172</v>
      </c>
      <c r="E352" s="68">
        <v>154</v>
      </c>
      <c r="G352" s="385" t="s">
        <v>2172</v>
      </c>
      <c r="I352" s="385" t="s">
        <v>2172</v>
      </c>
    </row>
    <row r="353" spans="1:9" x14ac:dyDescent="0.2">
      <c r="A353" s="67" t="s">
        <v>2218</v>
      </c>
      <c r="B353" s="66" t="s">
        <v>2104</v>
      </c>
      <c r="C353" s="66" t="s">
        <v>2233</v>
      </c>
      <c r="D353" s="385" t="s">
        <v>2172</v>
      </c>
      <c r="E353" s="68">
        <v>354</v>
      </c>
      <c r="G353" s="385" t="s">
        <v>2172</v>
      </c>
      <c r="I353" s="385" t="s">
        <v>2172</v>
      </c>
    </row>
    <row r="354" spans="1:9" x14ac:dyDescent="0.2">
      <c r="A354" s="67" t="s">
        <v>2219</v>
      </c>
      <c r="B354" s="66" t="s">
        <v>2104</v>
      </c>
      <c r="C354" s="66" t="s">
        <v>2233</v>
      </c>
      <c r="D354" s="385" t="s">
        <v>2172</v>
      </c>
      <c r="E354" s="68">
        <v>454</v>
      </c>
      <c r="G354" s="385" t="s">
        <v>2172</v>
      </c>
      <c r="I354" s="385" t="s">
        <v>2172</v>
      </c>
    </row>
    <row r="355" spans="1:9" x14ac:dyDescent="0.2">
      <c r="A355" s="67" t="s">
        <v>2220</v>
      </c>
      <c r="B355" s="66" t="s">
        <v>2104</v>
      </c>
      <c r="C355" s="66" t="s">
        <v>2233</v>
      </c>
      <c r="D355" s="385" t="s">
        <v>2172</v>
      </c>
      <c r="E355" s="68">
        <v>554</v>
      </c>
      <c r="G355" s="385" t="s">
        <v>2172</v>
      </c>
      <c r="I355" s="385" t="s">
        <v>2172</v>
      </c>
    </row>
    <row r="356" spans="1:9" x14ac:dyDescent="0.2">
      <c r="A356" s="67" t="s">
        <v>2221</v>
      </c>
      <c r="B356" s="66" t="s">
        <v>2104</v>
      </c>
      <c r="C356" s="66" t="s">
        <v>2233</v>
      </c>
      <c r="D356" s="385" t="s">
        <v>2172</v>
      </c>
      <c r="E356" s="68">
        <v>754</v>
      </c>
      <c r="G356" s="385" t="s">
        <v>1962</v>
      </c>
      <c r="I356" s="385" t="s">
        <v>2172</v>
      </c>
    </row>
    <row r="357" spans="1:9" x14ac:dyDescent="0.2">
      <c r="A357" s="67" t="s">
        <v>2222</v>
      </c>
      <c r="B357" s="66" t="s">
        <v>2104</v>
      </c>
      <c r="C357" s="66" t="s">
        <v>2233</v>
      </c>
      <c r="D357" s="385" t="s">
        <v>2172</v>
      </c>
      <c r="E357" s="68">
        <v>654</v>
      </c>
      <c r="G357" s="385" t="s">
        <v>1962</v>
      </c>
      <c r="I357" s="385" t="s">
        <v>2172</v>
      </c>
    </row>
    <row r="358" spans="1:9" x14ac:dyDescent="0.2">
      <c r="A358" s="67" t="s">
        <v>2223</v>
      </c>
      <c r="B358" s="66" t="s">
        <v>2104</v>
      </c>
      <c r="C358" s="66" t="s">
        <v>2233</v>
      </c>
      <c r="D358" s="385" t="s">
        <v>2172</v>
      </c>
      <c r="E358" s="68">
        <v>854</v>
      </c>
      <c r="G358" s="385" t="s">
        <v>2172</v>
      </c>
      <c r="I358" s="385" t="s">
        <v>2172</v>
      </c>
    </row>
    <row r="359" spans="1:9" x14ac:dyDescent="0.2">
      <c r="A359" s="66" t="s">
        <v>1960</v>
      </c>
      <c r="B359" s="66" t="s">
        <v>2104</v>
      </c>
      <c r="C359" s="66" t="s">
        <v>2233</v>
      </c>
      <c r="D359" s="386" t="s">
        <v>2172</v>
      </c>
      <c r="E359" s="68">
        <v>954</v>
      </c>
      <c r="G359" s="385" t="s">
        <v>2172</v>
      </c>
      <c r="I359" s="386" t="s">
        <v>2143</v>
      </c>
    </row>
    <row r="360" spans="1:9" x14ac:dyDescent="0.2">
      <c r="A360" s="67" t="s">
        <v>2217</v>
      </c>
      <c r="B360" s="66" t="s">
        <v>2104</v>
      </c>
      <c r="C360" s="66" t="s">
        <v>2234</v>
      </c>
      <c r="D360" s="385" t="s">
        <v>2172</v>
      </c>
      <c r="E360" s="68">
        <v>155</v>
      </c>
      <c r="G360" s="385" t="s">
        <v>2172</v>
      </c>
      <c r="I360" s="385" t="s">
        <v>2172</v>
      </c>
    </row>
    <row r="361" spans="1:9" x14ac:dyDescent="0.2">
      <c r="A361" s="67" t="s">
        <v>2218</v>
      </c>
      <c r="B361" s="66" t="s">
        <v>2104</v>
      </c>
      <c r="C361" s="66" t="s">
        <v>2234</v>
      </c>
      <c r="D361" s="385" t="s">
        <v>2172</v>
      </c>
      <c r="E361" s="68">
        <v>355</v>
      </c>
      <c r="G361" s="385" t="s">
        <v>2172</v>
      </c>
      <c r="I361" s="385" t="s">
        <v>2172</v>
      </c>
    </row>
    <row r="362" spans="1:9" x14ac:dyDescent="0.2">
      <c r="A362" s="67" t="s">
        <v>2219</v>
      </c>
      <c r="B362" s="66" t="s">
        <v>2104</v>
      </c>
      <c r="C362" s="66" t="s">
        <v>2234</v>
      </c>
      <c r="D362" s="385" t="s">
        <v>2172</v>
      </c>
      <c r="E362" s="68">
        <v>455</v>
      </c>
      <c r="G362" s="385" t="s">
        <v>2172</v>
      </c>
      <c r="I362" s="385" t="s">
        <v>2172</v>
      </c>
    </row>
    <row r="363" spans="1:9" x14ac:dyDescent="0.2">
      <c r="A363" s="67" t="s">
        <v>2220</v>
      </c>
      <c r="B363" s="66" t="s">
        <v>2104</v>
      </c>
      <c r="C363" s="66" t="s">
        <v>2234</v>
      </c>
      <c r="D363" s="385" t="s">
        <v>2172</v>
      </c>
      <c r="E363" s="68">
        <v>555</v>
      </c>
      <c r="G363" s="385" t="s">
        <v>2172</v>
      </c>
      <c r="I363" s="385" t="s">
        <v>2172</v>
      </c>
    </row>
    <row r="364" spans="1:9" x14ac:dyDescent="0.2">
      <c r="A364" s="67" t="s">
        <v>2221</v>
      </c>
      <c r="B364" s="66" t="s">
        <v>2104</v>
      </c>
      <c r="C364" s="66" t="s">
        <v>2234</v>
      </c>
      <c r="D364" s="385" t="s">
        <v>2172</v>
      </c>
      <c r="E364" s="68">
        <v>755</v>
      </c>
      <c r="G364" s="385" t="s">
        <v>1962</v>
      </c>
      <c r="I364" s="385" t="s">
        <v>2172</v>
      </c>
    </row>
    <row r="365" spans="1:9" x14ac:dyDescent="0.2">
      <c r="A365" s="67" t="s">
        <v>2222</v>
      </c>
      <c r="B365" s="66" t="s">
        <v>2104</v>
      </c>
      <c r="C365" s="66" t="s">
        <v>2234</v>
      </c>
      <c r="D365" s="385" t="s">
        <v>2172</v>
      </c>
      <c r="E365" s="68">
        <v>655</v>
      </c>
      <c r="G365" s="385" t="s">
        <v>1962</v>
      </c>
      <c r="I365" s="385" t="s">
        <v>2172</v>
      </c>
    </row>
    <row r="366" spans="1:9" x14ac:dyDescent="0.2">
      <c r="A366" s="67" t="s">
        <v>2223</v>
      </c>
      <c r="B366" s="66" t="s">
        <v>2104</v>
      </c>
      <c r="C366" s="66" t="s">
        <v>2234</v>
      </c>
      <c r="D366" s="385" t="s">
        <v>2172</v>
      </c>
      <c r="E366" s="68">
        <v>855</v>
      </c>
      <c r="G366" s="385" t="s">
        <v>2172</v>
      </c>
      <c r="I366" s="385" t="s">
        <v>2172</v>
      </c>
    </row>
    <row r="367" spans="1:9" x14ac:dyDescent="0.2">
      <c r="A367" s="66" t="s">
        <v>1960</v>
      </c>
      <c r="B367" s="66" t="s">
        <v>2104</v>
      </c>
      <c r="C367" s="66" t="s">
        <v>2234</v>
      </c>
      <c r="D367" s="386" t="s">
        <v>2172</v>
      </c>
      <c r="E367" s="68">
        <v>955</v>
      </c>
      <c r="G367" s="385" t="s">
        <v>2172</v>
      </c>
      <c r="I367" s="386" t="s">
        <v>2143</v>
      </c>
    </row>
    <row r="368" spans="1:9" x14ac:dyDescent="0.2">
      <c r="A368" s="67" t="s">
        <v>2217</v>
      </c>
      <c r="B368" s="66" t="s">
        <v>2104</v>
      </c>
      <c r="C368" s="66" t="s">
        <v>2235</v>
      </c>
      <c r="D368" s="385" t="s">
        <v>2172</v>
      </c>
      <c r="E368" s="68">
        <v>156</v>
      </c>
      <c r="G368" s="385" t="s">
        <v>2172</v>
      </c>
      <c r="I368" s="385" t="s">
        <v>2172</v>
      </c>
    </row>
    <row r="369" spans="1:9" x14ac:dyDescent="0.2">
      <c r="A369" s="67" t="s">
        <v>2218</v>
      </c>
      <c r="B369" s="66" t="s">
        <v>2104</v>
      </c>
      <c r="C369" s="66" t="s">
        <v>2235</v>
      </c>
      <c r="D369" s="385" t="s">
        <v>2172</v>
      </c>
      <c r="E369" s="68">
        <v>356</v>
      </c>
      <c r="G369" s="385" t="s">
        <v>2172</v>
      </c>
      <c r="I369" s="385" t="s">
        <v>2172</v>
      </c>
    </row>
    <row r="370" spans="1:9" x14ac:dyDescent="0.2">
      <c r="A370" s="67" t="s">
        <v>2219</v>
      </c>
      <c r="B370" s="66" t="s">
        <v>2104</v>
      </c>
      <c r="C370" s="66" t="s">
        <v>2235</v>
      </c>
      <c r="D370" s="385" t="s">
        <v>2172</v>
      </c>
      <c r="E370" s="68">
        <v>456</v>
      </c>
      <c r="G370" s="385" t="s">
        <v>2172</v>
      </c>
      <c r="I370" s="385" t="s">
        <v>2172</v>
      </c>
    </row>
    <row r="371" spans="1:9" x14ac:dyDescent="0.2">
      <c r="A371" s="67" t="s">
        <v>2220</v>
      </c>
      <c r="B371" s="66" t="s">
        <v>2104</v>
      </c>
      <c r="C371" s="66" t="s">
        <v>2235</v>
      </c>
      <c r="D371" s="385" t="s">
        <v>2172</v>
      </c>
      <c r="E371" s="68">
        <v>556</v>
      </c>
      <c r="G371" s="385" t="s">
        <v>2172</v>
      </c>
      <c r="I371" s="385" t="s">
        <v>2172</v>
      </c>
    </row>
    <row r="372" spans="1:9" x14ac:dyDescent="0.2">
      <c r="A372" s="67" t="s">
        <v>2221</v>
      </c>
      <c r="B372" s="66" t="s">
        <v>2104</v>
      </c>
      <c r="C372" s="66" t="s">
        <v>2235</v>
      </c>
      <c r="D372" s="385" t="s">
        <v>2172</v>
      </c>
      <c r="E372" s="68">
        <v>756</v>
      </c>
      <c r="G372" s="385" t="s">
        <v>1962</v>
      </c>
      <c r="I372" s="385" t="s">
        <v>2172</v>
      </c>
    </row>
    <row r="373" spans="1:9" x14ac:dyDescent="0.2">
      <c r="A373" s="67" t="s">
        <v>2222</v>
      </c>
      <c r="B373" s="66" t="s">
        <v>2104</v>
      </c>
      <c r="C373" s="66" t="s">
        <v>2235</v>
      </c>
      <c r="D373" s="385" t="s">
        <v>2172</v>
      </c>
      <c r="E373" s="68">
        <v>656</v>
      </c>
      <c r="G373" s="385" t="s">
        <v>1962</v>
      </c>
      <c r="I373" s="385" t="s">
        <v>2172</v>
      </c>
    </row>
    <row r="374" spans="1:9" x14ac:dyDescent="0.2">
      <c r="A374" s="67" t="s">
        <v>2223</v>
      </c>
      <c r="B374" s="66" t="s">
        <v>2104</v>
      </c>
      <c r="C374" s="66" t="s">
        <v>2235</v>
      </c>
      <c r="D374" s="385" t="s">
        <v>2172</v>
      </c>
      <c r="E374" s="68">
        <v>856</v>
      </c>
      <c r="G374" s="385" t="s">
        <v>2172</v>
      </c>
      <c r="I374" s="385" t="s">
        <v>2172</v>
      </c>
    </row>
    <row r="375" spans="1:9" x14ac:dyDescent="0.2">
      <c r="A375" s="66" t="s">
        <v>1960</v>
      </c>
      <c r="B375" s="66" t="s">
        <v>2104</v>
      </c>
      <c r="C375" s="66" t="s">
        <v>2235</v>
      </c>
      <c r="D375" s="386" t="s">
        <v>2172</v>
      </c>
      <c r="E375" s="68">
        <v>956</v>
      </c>
      <c r="G375" s="385" t="s">
        <v>2172</v>
      </c>
      <c r="I375" s="386" t="s">
        <v>2143</v>
      </c>
    </row>
    <row r="376" spans="1:9" x14ac:dyDescent="0.2">
      <c r="A376" s="67" t="s">
        <v>2217</v>
      </c>
      <c r="B376" s="66" t="s">
        <v>2104</v>
      </c>
      <c r="C376" s="66" t="s">
        <v>2236</v>
      </c>
      <c r="D376" s="385" t="s">
        <v>2142</v>
      </c>
      <c r="E376" s="68">
        <v>157</v>
      </c>
      <c r="G376" s="385" t="s">
        <v>2142</v>
      </c>
      <c r="I376" s="385" t="s">
        <v>2142</v>
      </c>
    </row>
    <row r="377" spans="1:9" x14ac:dyDescent="0.2">
      <c r="A377" s="67" t="s">
        <v>2218</v>
      </c>
      <c r="B377" s="66" t="s">
        <v>2104</v>
      </c>
      <c r="C377" s="66" t="s">
        <v>2236</v>
      </c>
      <c r="D377" s="385" t="s">
        <v>2142</v>
      </c>
      <c r="E377" s="68">
        <v>357</v>
      </c>
      <c r="G377" s="385" t="s">
        <v>2142</v>
      </c>
      <c r="I377" s="385" t="s">
        <v>2142</v>
      </c>
    </row>
    <row r="378" spans="1:9" x14ac:dyDescent="0.2">
      <c r="A378" s="67" t="s">
        <v>2219</v>
      </c>
      <c r="B378" s="66" t="s">
        <v>2104</v>
      </c>
      <c r="C378" s="66" t="s">
        <v>2236</v>
      </c>
      <c r="D378" s="385" t="s">
        <v>2173</v>
      </c>
      <c r="E378" s="68">
        <v>457</v>
      </c>
      <c r="G378" s="385" t="s">
        <v>2173</v>
      </c>
      <c r="I378" s="385" t="s">
        <v>2173</v>
      </c>
    </row>
    <row r="379" spans="1:9" x14ac:dyDescent="0.2">
      <c r="A379" s="67" t="s">
        <v>2220</v>
      </c>
      <c r="B379" s="66" t="s">
        <v>2104</v>
      </c>
      <c r="C379" s="66" t="s">
        <v>2236</v>
      </c>
      <c r="D379" s="385" t="s">
        <v>2172</v>
      </c>
      <c r="E379" s="68">
        <v>557</v>
      </c>
      <c r="G379" s="385" t="s">
        <v>2172</v>
      </c>
      <c r="I379" s="385" t="s">
        <v>2172</v>
      </c>
    </row>
    <row r="380" spans="1:9" x14ac:dyDescent="0.2">
      <c r="A380" s="67" t="s">
        <v>2221</v>
      </c>
      <c r="B380" s="66" t="s">
        <v>2104</v>
      </c>
      <c r="C380" s="66" t="s">
        <v>2236</v>
      </c>
      <c r="D380" s="385" t="s">
        <v>2172</v>
      </c>
      <c r="E380" s="68">
        <v>757</v>
      </c>
      <c r="G380" s="385" t="s">
        <v>1962</v>
      </c>
      <c r="I380" s="385" t="s">
        <v>2172</v>
      </c>
    </row>
    <row r="381" spans="1:9" x14ac:dyDescent="0.2">
      <c r="A381" s="67" t="s">
        <v>2222</v>
      </c>
      <c r="B381" s="66" t="s">
        <v>2104</v>
      </c>
      <c r="C381" s="66" t="s">
        <v>2236</v>
      </c>
      <c r="D381" s="385" t="s">
        <v>2172</v>
      </c>
      <c r="E381" s="68">
        <v>657</v>
      </c>
      <c r="G381" s="385" t="s">
        <v>1962</v>
      </c>
      <c r="I381" s="385" t="s">
        <v>2172</v>
      </c>
    </row>
    <row r="382" spans="1:9" x14ac:dyDescent="0.2">
      <c r="A382" s="67" t="s">
        <v>2223</v>
      </c>
      <c r="B382" s="66" t="s">
        <v>2104</v>
      </c>
      <c r="C382" s="66" t="s">
        <v>2236</v>
      </c>
      <c r="D382" s="385" t="s">
        <v>2142</v>
      </c>
      <c r="E382" s="68">
        <v>857</v>
      </c>
      <c r="G382" s="385" t="s">
        <v>2142</v>
      </c>
      <c r="I382" s="385" t="s">
        <v>2142</v>
      </c>
    </row>
    <row r="383" spans="1:9" x14ac:dyDescent="0.2">
      <c r="A383" s="66" t="s">
        <v>1960</v>
      </c>
      <c r="B383" s="66" t="s">
        <v>2104</v>
      </c>
      <c r="C383" s="66" t="s">
        <v>2236</v>
      </c>
      <c r="D383" s="386" t="s">
        <v>2143</v>
      </c>
      <c r="E383" s="68">
        <v>957</v>
      </c>
      <c r="G383" s="385" t="s">
        <v>2142</v>
      </c>
      <c r="I383" s="386" t="s">
        <v>2143</v>
      </c>
    </row>
    <row r="384" spans="1:9" x14ac:dyDescent="0.2">
      <c r="A384" s="67" t="s">
        <v>2217</v>
      </c>
      <c r="B384" s="66" t="s">
        <v>2104</v>
      </c>
      <c r="C384" s="68" t="s">
        <v>1960</v>
      </c>
      <c r="D384" s="386" t="s">
        <v>2143</v>
      </c>
      <c r="E384" s="68">
        <v>151</v>
      </c>
      <c r="G384" s="385" t="s">
        <v>2142</v>
      </c>
      <c r="I384" s="386" t="s">
        <v>2143</v>
      </c>
    </row>
    <row r="385" spans="1:9" x14ac:dyDescent="0.2">
      <c r="A385" s="67" t="s">
        <v>2218</v>
      </c>
      <c r="B385" s="66" t="s">
        <v>2104</v>
      </c>
      <c r="C385" s="68" t="s">
        <v>1960</v>
      </c>
      <c r="D385" s="386" t="s">
        <v>2143</v>
      </c>
      <c r="E385" s="68">
        <v>351</v>
      </c>
      <c r="G385" s="385" t="s">
        <v>2142</v>
      </c>
      <c r="I385" s="386" t="s">
        <v>2143</v>
      </c>
    </row>
    <row r="386" spans="1:9" x14ac:dyDescent="0.2">
      <c r="A386" s="67" t="s">
        <v>2219</v>
      </c>
      <c r="B386" s="66" t="s">
        <v>2104</v>
      </c>
      <c r="C386" s="68" t="s">
        <v>1960</v>
      </c>
      <c r="D386" s="386" t="s">
        <v>2143</v>
      </c>
      <c r="E386" s="68">
        <v>451</v>
      </c>
      <c r="G386" s="385" t="s">
        <v>2173</v>
      </c>
      <c r="I386" s="386" t="s">
        <v>2143</v>
      </c>
    </row>
    <row r="387" spans="1:9" x14ac:dyDescent="0.2">
      <c r="A387" s="67" t="s">
        <v>2220</v>
      </c>
      <c r="B387" s="66" t="s">
        <v>2104</v>
      </c>
      <c r="C387" s="68" t="s">
        <v>1960</v>
      </c>
      <c r="D387" s="386" t="s">
        <v>2172</v>
      </c>
      <c r="E387" s="68">
        <v>551</v>
      </c>
      <c r="G387" s="385" t="s">
        <v>2172</v>
      </c>
      <c r="I387" s="386" t="s">
        <v>2172</v>
      </c>
    </row>
    <row r="388" spans="1:9" x14ac:dyDescent="0.2">
      <c r="A388" s="67" t="s">
        <v>2221</v>
      </c>
      <c r="B388" s="66" t="s">
        <v>2104</v>
      </c>
      <c r="C388" s="68" t="s">
        <v>1960</v>
      </c>
      <c r="D388" s="386" t="s">
        <v>2172</v>
      </c>
      <c r="E388" s="68">
        <v>751</v>
      </c>
      <c r="G388" s="385" t="s">
        <v>1962</v>
      </c>
      <c r="I388" s="386" t="s">
        <v>2172</v>
      </c>
    </row>
    <row r="389" spans="1:9" x14ac:dyDescent="0.2">
      <c r="A389" s="67" t="s">
        <v>2222</v>
      </c>
      <c r="B389" s="66" t="s">
        <v>2104</v>
      </c>
      <c r="C389" s="68" t="s">
        <v>1960</v>
      </c>
      <c r="D389" s="386" t="s">
        <v>2172</v>
      </c>
      <c r="E389" s="68">
        <v>651</v>
      </c>
      <c r="G389" s="385" t="s">
        <v>1962</v>
      </c>
      <c r="I389" s="386" t="s">
        <v>2172</v>
      </c>
    </row>
    <row r="390" spans="1:9" x14ac:dyDescent="0.2">
      <c r="A390" s="67" t="s">
        <v>2223</v>
      </c>
      <c r="B390" s="66" t="s">
        <v>2104</v>
      </c>
      <c r="C390" s="68" t="s">
        <v>1960</v>
      </c>
      <c r="D390" s="386" t="s">
        <v>2143</v>
      </c>
      <c r="E390" s="68">
        <v>851</v>
      </c>
      <c r="G390" s="385" t="s">
        <v>2142</v>
      </c>
      <c r="I390" s="386" t="s">
        <v>2143</v>
      </c>
    </row>
    <row r="391" spans="1:9" x14ac:dyDescent="0.2">
      <c r="A391" s="66" t="s">
        <v>1960</v>
      </c>
      <c r="B391" s="66" t="s">
        <v>2104</v>
      </c>
      <c r="C391" s="68" t="s">
        <v>1960</v>
      </c>
      <c r="D391" s="386" t="s">
        <v>2143</v>
      </c>
      <c r="E391" s="68">
        <v>951</v>
      </c>
      <c r="G391" s="385" t="s">
        <v>2142</v>
      </c>
      <c r="I391" s="386" t="s">
        <v>2143</v>
      </c>
    </row>
    <row r="392" spans="1:9" x14ac:dyDescent="0.2">
      <c r="A392" s="67" t="s">
        <v>2217</v>
      </c>
      <c r="B392" s="66" t="s">
        <v>2105</v>
      </c>
      <c r="C392" s="66" t="s">
        <v>2231</v>
      </c>
      <c r="D392" s="385" t="s">
        <v>1961</v>
      </c>
      <c r="E392" s="68">
        <v>122</v>
      </c>
      <c r="G392" s="385" t="s">
        <v>1961</v>
      </c>
      <c r="I392" s="385" t="s">
        <v>1961</v>
      </c>
    </row>
    <row r="393" spans="1:9" x14ac:dyDescent="0.2">
      <c r="A393" s="67" t="s">
        <v>2218</v>
      </c>
      <c r="B393" s="66" t="s">
        <v>2105</v>
      </c>
      <c r="C393" s="66" t="s">
        <v>2231</v>
      </c>
      <c r="D393" s="385" t="s">
        <v>1961</v>
      </c>
      <c r="E393" s="68">
        <v>322</v>
      </c>
      <c r="G393" s="385" t="s">
        <v>1961</v>
      </c>
      <c r="I393" s="385" t="s">
        <v>1961</v>
      </c>
    </row>
    <row r="394" spans="1:9" x14ac:dyDescent="0.2">
      <c r="A394" s="67" t="s">
        <v>2219</v>
      </c>
      <c r="B394" s="66" t="s">
        <v>2105</v>
      </c>
      <c r="C394" s="66" t="s">
        <v>2231</v>
      </c>
      <c r="D394" s="385" t="s">
        <v>2173</v>
      </c>
      <c r="E394" s="68">
        <v>422</v>
      </c>
      <c r="G394" s="385" t="s">
        <v>2173</v>
      </c>
      <c r="I394" s="385" t="s">
        <v>2173</v>
      </c>
    </row>
    <row r="395" spans="1:9" x14ac:dyDescent="0.2">
      <c r="A395" s="67" t="s">
        <v>2220</v>
      </c>
      <c r="B395" s="66" t="s">
        <v>2105</v>
      </c>
      <c r="C395" s="66" t="s">
        <v>2231</v>
      </c>
      <c r="D395" s="385" t="s">
        <v>2172</v>
      </c>
      <c r="E395" s="68">
        <v>522</v>
      </c>
      <c r="G395" s="385" t="s">
        <v>1962</v>
      </c>
      <c r="I395" s="385" t="s">
        <v>2172</v>
      </c>
    </row>
    <row r="396" spans="1:9" x14ac:dyDescent="0.2">
      <c r="A396" s="67" t="s">
        <v>2221</v>
      </c>
      <c r="B396" s="66" t="s">
        <v>2105</v>
      </c>
      <c r="C396" s="66" t="s">
        <v>2231</v>
      </c>
      <c r="D396" s="385" t="s">
        <v>2172</v>
      </c>
      <c r="E396" s="68">
        <v>722</v>
      </c>
      <c r="G396" s="385" t="s">
        <v>1962</v>
      </c>
      <c r="I396" s="385" t="s">
        <v>2172</v>
      </c>
    </row>
    <row r="397" spans="1:9" x14ac:dyDescent="0.2">
      <c r="A397" s="67" t="s">
        <v>2222</v>
      </c>
      <c r="B397" s="66" t="s">
        <v>2105</v>
      </c>
      <c r="C397" s="66" t="s">
        <v>2231</v>
      </c>
      <c r="D397" s="385" t="s">
        <v>2172</v>
      </c>
      <c r="E397" s="68">
        <v>622</v>
      </c>
      <c r="G397" s="385" t="s">
        <v>1962</v>
      </c>
      <c r="I397" s="385" t="s">
        <v>2172</v>
      </c>
    </row>
    <row r="398" spans="1:9" x14ac:dyDescent="0.2">
      <c r="A398" s="67" t="s">
        <v>2223</v>
      </c>
      <c r="B398" s="66" t="s">
        <v>2105</v>
      </c>
      <c r="C398" s="66" t="s">
        <v>2231</v>
      </c>
      <c r="D398" s="385" t="s">
        <v>2142</v>
      </c>
      <c r="E398" s="68">
        <v>822</v>
      </c>
      <c r="G398" s="385" t="s">
        <v>2142</v>
      </c>
      <c r="I398" s="385" t="s">
        <v>2142</v>
      </c>
    </row>
    <row r="399" spans="1:9" x14ac:dyDescent="0.2">
      <c r="A399" s="66" t="s">
        <v>1960</v>
      </c>
      <c r="B399" s="66" t="s">
        <v>2105</v>
      </c>
      <c r="C399" s="66" t="s">
        <v>2231</v>
      </c>
      <c r="D399" s="386" t="s">
        <v>2143</v>
      </c>
      <c r="E399" s="68">
        <v>922</v>
      </c>
      <c r="G399" s="385" t="s">
        <v>2142</v>
      </c>
      <c r="I399" s="386" t="s">
        <v>2143</v>
      </c>
    </row>
    <row r="400" spans="1:9" x14ac:dyDescent="0.2">
      <c r="A400" s="67" t="s">
        <v>2217</v>
      </c>
      <c r="B400" s="66" t="s">
        <v>2105</v>
      </c>
      <c r="C400" s="66" t="s">
        <v>2232</v>
      </c>
      <c r="D400" s="385" t="s">
        <v>2142</v>
      </c>
      <c r="E400" s="68">
        <v>123</v>
      </c>
      <c r="G400" s="385" t="s">
        <v>2142</v>
      </c>
      <c r="I400" s="385" t="s">
        <v>2142</v>
      </c>
    </row>
    <row r="401" spans="1:9" x14ac:dyDescent="0.2">
      <c r="A401" s="67" t="s">
        <v>2218</v>
      </c>
      <c r="B401" s="66" t="s">
        <v>2105</v>
      </c>
      <c r="C401" s="66" t="s">
        <v>2232</v>
      </c>
      <c r="D401" s="385" t="s">
        <v>2142</v>
      </c>
      <c r="E401" s="68">
        <v>323</v>
      </c>
      <c r="G401" s="385" t="s">
        <v>2142</v>
      </c>
      <c r="I401" s="385" t="s">
        <v>2142</v>
      </c>
    </row>
    <row r="402" spans="1:9" x14ac:dyDescent="0.2">
      <c r="A402" s="67" t="s">
        <v>2219</v>
      </c>
      <c r="B402" s="66" t="s">
        <v>2105</v>
      </c>
      <c r="C402" s="66" t="s">
        <v>2232</v>
      </c>
      <c r="D402" s="385" t="s">
        <v>2173</v>
      </c>
      <c r="E402" s="68">
        <v>423</v>
      </c>
      <c r="G402" s="385" t="s">
        <v>2173</v>
      </c>
      <c r="I402" s="385" t="s">
        <v>2173</v>
      </c>
    </row>
    <row r="403" spans="1:9" x14ac:dyDescent="0.2">
      <c r="A403" s="67" t="s">
        <v>2220</v>
      </c>
      <c r="B403" s="66" t="s">
        <v>2105</v>
      </c>
      <c r="C403" s="66" t="s">
        <v>2232</v>
      </c>
      <c r="D403" s="385" t="s">
        <v>2172</v>
      </c>
      <c r="E403" s="68">
        <v>523</v>
      </c>
      <c r="G403" s="385" t="s">
        <v>1962</v>
      </c>
      <c r="I403" s="385" t="s">
        <v>2172</v>
      </c>
    </row>
    <row r="404" spans="1:9" x14ac:dyDescent="0.2">
      <c r="A404" s="67" t="s">
        <v>2221</v>
      </c>
      <c r="B404" s="66" t="s">
        <v>2105</v>
      </c>
      <c r="C404" s="66" t="s">
        <v>2232</v>
      </c>
      <c r="D404" s="385" t="s">
        <v>2172</v>
      </c>
      <c r="E404" s="68">
        <v>723</v>
      </c>
      <c r="G404" s="385" t="s">
        <v>1962</v>
      </c>
      <c r="I404" s="385" t="s">
        <v>2172</v>
      </c>
    </row>
    <row r="405" spans="1:9" x14ac:dyDescent="0.2">
      <c r="A405" s="67" t="s">
        <v>2222</v>
      </c>
      <c r="B405" s="66" t="s">
        <v>2105</v>
      </c>
      <c r="C405" s="66" t="s">
        <v>2232</v>
      </c>
      <c r="D405" s="385" t="s">
        <v>2172</v>
      </c>
      <c r="E405" s="68">
        <v>623</v>
      </c>
      <c r="G405" s="385" t="s">
        <v>1962</v>
      </c>
      <c r="I405" s="385" t="s">
        <v>2172</v>
      </c>
    </row>
    <row r="406" spans="1:9" x14ac:dyDescent="0.2">
      <c r="A406" s="67" t="s">
        <v>2223</v>
      </c>
      <c r="B406" s="66" t="s">
        <v>2105</v>
      </c>
      <c r="C406" s="66" t="s">
        <v>2232</v>
      </c>
      <c r="D406" s="385" t="s">
        <v>2142</v>
      </c>
      <c r="E406" s="68">
        <v>823</v>
      </c>
      <c r="G406" s="385" t="s">
        <v>2142</v>
      </c>
      <c r="I406" s="385" t="s">
        <v>2142</v>
      </c>
    </row>
    <row r="407" spans="1:9" x14ac:dyDescent="0.2">
      <c r="A407" s="66" t="s">
        <v>1960</v>
      </c>
      <c r="B407" s="66" t="s">
        <v>2105</v>
      </c>
      <c r="C407" s="66" t="s">
        <v>2232</v>
      </c>
      <c r="D407" s="386" t="s">
        <v>2143</v>
      </c>
      <c r="E407" s="68">
        <v>923</v>
      </c>
      <c r="G407" s="385" t="s">
        <v>2142</v>
      </c>
      <c r="I407" s="386" t="s">
        <v>2143</v>
      </c>
    </row>
    <row r="408" spans="1:9" x14ac:dyDescent="0.2">
      <c r="A408" s="67" t="s">
        <v>2217</v>
      </c>
      <c r="B408" s="66" t="s">
        <v>2105</v>
      </c>
      <c r="C408" s="66" t="s">
        <v>2233</v>
      </c>
      <c r="D408" s="385" t="s">
        <v>2142</v>
      </c>
      <c r="E408" s="68">
        <v>124</v>
      </c>
      <c r="G408" s="385" t="s">
        <v>2142</v>
      </c>
      <c r="I408" s="385" t="s">
        <v>2142</v>
      </c>
    </row>
    <row r="409" spans="1:9" x14ac:dyDescent="0.2">
      <c r="A409" s="67" t="s">
        <v>2218</v>
      </c>
      <c r="B409" s="66" t="s">
        <v>2105</v>
      </c>
      <c r="C409" s="66" t="s">
        <v>2233</v>
      </c>
      <c r="D409" s="385" t="s">
        <v>2142</v>
      </c>
      <c r="E409" s="68">
        <v>324</v>
      </c>
      <c r="G409" s="385" t="s">
        <v>2142</v>
      </c>
      <c r="I409" s="385" t="s">
        <v>2142</v>
      </c>
    </row>
    <row r="410" spans="1:9" x14ac:dyDescent="0.2">
      <c r="A410" s="67" t="s">
        <v>2219</v>
      </c>
      <c r="B410" s="66" t="s">
        <v>2105</v>
      </c>
      <c r="C410" s="66" t="s">
        <v>2233</v>
      </c>
      <c r="D410" s="385" t="s">
        <v>2173</v>
      </c>
      <c r="E410" s="68">
        <v>424</v>
      </c>
      <c r="G410" s="385" t="s">
        <v>2173</v>
      </c>
      <c r="I410" s="385" t="s">
        <v>2173</v>
      </c>
    </row>
    <row r="411" spans="1:9" x14ac:dyDescent="0.2">
      <c r="A411" s="67" t="s">
        <v>2220</v>
      </c>
      <c r="B411" s="66" t="s">
        <v>2105</v>
      </c>
      <c r="C411" s="66" t="s">
        <v>2233</v>
      </c>
      <c r="D411" s="385" t="s">
        <v>2172</v>
      </c>
      <c r="E411" s="68">
        <v>524</v>
      </c>
      <c r="G411" s="385" t="s">
        <v>1962</v>
      </c>
      <c r="I411" s="385" t="s">
        <v>2172</v>
      </c>
    </row>
    <row r="412" spans="1:9" x14ac:dyDescent="0.2">
      <c r="A412" s="67" t="s">
        <v>2221</v>
      </c>
      <c r="B412" s="66" t="s">
        <v>2105</v>
      </c>
      <c r="C412" s="66" t="s">
        <v>2233</v>
      </c>
      <c r="D412" s="385" t="s">
        <v>2172</v>
      </c>
      <c r="E412" s="68">
        <v>724</v>
      </c>
      <c r="G412" s="385" t="s">
        <v>1962</v>
      </c>
      <c r="I412" s="385" t="s">
        <v>2172</v>
      </c>
    </row>
    <row r="413" spans="1:9" x14ac:dyDescent="0.2">
      <c r="A413" s="67" t="s">
        <v>2222</v>
      </c>
      <c r="B413" s="66" t="s">
        <v>2105</v>
      </c>
      <c r="C413" s="66" t="s">
        <v>2233</v>
      </c>
      <c r="D413" s="385" t="s">
        <v>2172</v>
      </c>
      <c r="E413" s="68">
        <v>624</v>
      </c>
      <c r="G413" s="385" t="s">
        <v>1962</v>
      </c>
      <c r="I413" s="385" t="s">
        <v>2172</v>
      </c>
    </row>
    <row r="414" spans="1:9" x14ac:dyDescent="0.2">
      <c r="A414" s="67" t="s">
        <v>2223</v>
      </c>
      <c r="B414" s="66" t="s">
        <v>2105</v>
      </c>
      <c r="C414" s="66" t="s">
        <v>2233</v>
      </c>
      <c r="D414" s="385" t="s">
        <v>2142</v>
      </c>
      <c r="E414" s="68">
        <v>824</v>
      </c>
      <c r="G414" s="385" t="s">
        <v>2142</v>
      </c>
      <c r="I414" s="385" t="s">
        <v>2142</v>
      </c>
    </row>
    <row r="415" spans="1:9" x14ac:dyDescent="0.2">
      <c r="A415" s="66" t="s">
        <v>1960</v>
      </c>
      <c r="B415" s="66" t="s">
        <v>2105</v>
      </c>
      <c r="C415" s="66" t="s">
        <v>2233</v>
      </c>
      <c r="D415" s="386" t="s">
        <v>2143</v>
      </c>
      <c r="E415" s="68">
        <v>924</v>
      </c>
      <c r="G415" s="385" t="s">
        <v>2142</v>
      </c>
      <c r="I415" s="386" t="s">
        <v>2143</v>
      </c>
    </row>
    <row r="416" spans="1:9" x14ac:dyDescent="0.2">
      <c r="A416" s="67" t="s">
        <v>2217</v>
      </c>
      <c r="B416" s="66" t="s">
        <v>2105</v>
      </c>
      <c r="C416" s="66" t="s">
        <v>2234</v>
      </c>
      <c r="D416" s="385" t="s">
        <v>2172</v>
      </c>
      <c r="E416" s="68">
        <v>125</v>
      </c>
      <c r="G416" s="385" t="s">
        <v>2172</v>
      </c>
      <c r="I416" s="385" t="s">
        <v>2172</v>
      </c>
    </row>
    <row r="417" spans="1:9" x14ac:dyDescent="0.2">
      <c r="A417" s="67" t="s">
        <v>2218</v>
      </c>
      <c r="B417" s="66" t="s">
        <v>2105</v>
      </c>
      <c r="C417" s="66" t="s">
        <v>2234</v>
      </c>
      <c r="D417" s="385" t="s">
        <v>2172</v>
      </c>
      <c r="E417" s="68">
        <v>325</v>
      </c>
      <c r="G417" s="385" t="s">
        <v>2172</v>
      </c>
      <c r="I417" s="385" t="s">
        <v>2172</v>
      </c>
    </row>
    <row r="418" spans="1:9" x14ac:dyDescent="0.2">
      <c r="A418" s="67" t="s">
        <v>2219</v>
      </c>
      <c r="B418" s="66" t="s">
        <v>2105</v>
      </c>
      <c r="C418" s="66" t="s">
        <v>2234</v>
      </c>
      <c r="D418" s="385" t="s">
        <v>2172</v>
      </c>
      <c r="E418" s="68">
        <v>425</v>
      </c>
      <c r="G418" s="385" t="s">
        <v>2172</v>
      </c>
      <c r="I418" s="385" t="s">
        <v>2172</v>
      </c>
    </row>
    <row r="419" spans="1:9" x14ac:dyDescent="0.2">
      <c r="A419" s="67" t="s">
        <v>2220</v>
      </c>
      <c r="B419" s="66" t="s">
        <v>2105</v>
      </c>
      <c r="C419" s="66" t="s">
        <v>2234</v>
      </c>
      <c r="D419" s="385" t="s">
        <v>2172</v>
      </c>
      <c r="E419" s="68">
        <v>525</v>
      </c>
      <c r="G419" s="385" t="s">
        <v>1962</v>
      </c>
      <c r="I419" s="385" t="s">
        <v>2172</v>
      </c>
    </row>
    <row r="420" spans="1:9" x14ac:dyDescent="0.2">
      <c r="A420" s="67" t="s">
        <v>2221</v>
      </c>
      <c r="B420" s="66" t="s">
        <v>2105</v>
      </c>
      <c r="C420" s="66" t="s">
        <v>2234</v>
      </c>
      <c r="D420" s="385" t="s">
        <v>2172</v>
      </c>
      <c r="E420" s="68">
        <v>725</v>
      </c>
      <c r="G420" s="385" t="s">
        <v>1962</v>
      </c>
      <c r="I420" s="385" t="s">
        <v>2172</v>
      </c>
    </row>
    <row r="421" spans="1:9" x14ac:dyDescent="0.2">
      <c r="A421" s="67" t="s">
        <v>2222</v>
      </c>
      <c r="B421" s="66" t="s">
        <v>2105</v>
      </c>
      <c r="C421" s="66" t="s">
        <v>2234</v>
      </c>
      <c r="D421" s="385" t="s">
        <v>2172</v>
      </c>
      <c r="E421" s="68">
        <v>625</v>
      </c>
      <c r="G421" s="385" t="s">
        <v>1962</v>
      </c>
      <c r="I421" s="385" t="s">
        <v>2172</v>
      </c>
    </row>
    <row r="422" spans="1:9" x14ac:dyDescent="0.2">
      <c r="A422" s="67" t="s">
        <v>2223</v>
      </c>
      <c r="B422" s="66" t="s">
        <v>2105</v>
      </c>
      <c r="C422" s="66" t="s">
        <v>2234</v>
      </c>
      <c r="D422" s="385" t="s">
        <v>2172</v>
      </c>
      <c r="E422" s="68">
        <v>825</v>
      </c>
      <c r="G422" s="385" t="s">
        <v>2172</v>
      </c>
      <c r="I422" s="385" t="s">
        <v>2172</v>
      </c>
    </row>
    <row r="423" spans="1:9" x14ac:dyDescent="0.2">
      <c r="A423" s="66" t="s">
        <v>1960</v>
      </c>
      <c r="B423" s="66" t="s">
        <v>2105</v>
      </c>
      <c r="C423" s="66" t="s">
        <v>2234</v>
      </c>
      <c r="D423" s="386" t="s">
        <v>2172</v>
      </c>
      <c r="E423" s="68">
        <v>925</v>
      </c>
      <c r="G423" s="385" t="s">
        <v>2172</v>
      </c>
      <c r="I423" s="386" t="s">
        <v>2143</v>
      </c>
    </row>
    <row r="424" spans="1:9" x14ac:dyDescent="0.2">
      <c r="A424" s="67" t="s">
        <v>2217</v>
      </c>
      <c r="B424" s="66" t="s">
        <v>2105</v>
      </c>
      <c r="C424" s="66" t="s">
        <v>2235</v>
      </c>
      <c r="D424" s="385" t="s">
        <v>2172</v>
      </c>
      <c r="E424" s="68">
        <v>126</v>
      </c>
      <c r="G424" s="385" t="s">
        <v>2172</v>
      </c>
      <c r="I424" s="385" t="s">
        <v>2172</v>
      </c>
    </row>
    <row r="425" spans="1:9" x14ac:dyDescent="0.2">
      <c r="A425" s="67" t="s">
        <v>2218</v>
      </c>
      <c r="B425" s="66" t="s">
        <v>2105</v>
      </c>
      <c r="C425" s="66" t="s">
        <v>2235</v>
      </c>
      <c r="D425" s="385" t="s">
        <v>2172</v>
      </c>
      <c r="E425" s="68">
        <v>326</v>
      </c>
      <c r="G425" s="385" t="s">
        <v>2172</v>
      </c>
      <c r="I425" s="385" t="s">
        <v>2172</v>
      </c>
    </row>
    <row r="426" spans="1:9" x14ac:dyDescent="0.2">
      <c r="A426" s="67" t="s">
        <v>2219</v>
      </c>
      <c r="B426" s="66" t="s">
        <v>2105</v>
      </c>
      <c r="C426" s="66" t="s">
        <v>2235</v>
      </c>
      <c r="D426" s="385" t="s">
        <v>2172</v>
      </c>
      <c r="E426" s="68">
        <v>426</v>
      </c>
      <c r="G426" s="385" t="s">
        <v>2172</v>
      </c>
      <c r="I426" s="385" t="s">
        <v>2172</v>
      </c>
    </row>
    <row r="427" spans="1:9" x14ac:dyDescent="0.2">
      <c r="A427" s="67" t="s">
        <v>2220</v>
      </c>
      <c r="B427" s="66" t="s">
        <v>2105</v>
      </c>
      <c r="C427" s="66" t="s">
        <v>2235</v>
      </c>
      <c r="D427" s="385" t="s">
        <v>2172</v>
      </c>
      <c r="E427" s="68">
        <v>526</v>
      </c>
      <c r="G427" s="385" t="s">
        <v>1962</v>
      </c>
      <c r="I427" s="385" t="s">
        <v>2172</v>
      </c>
    </row>
    <row r="428" spans="1:9" x14ac:dyDescent="0.2">
      <c r="A428" s="67" t="s">
        <v>2221</v>
      </c>
      <c r="B428" s="66" t="s">
        <v>2105</v>
      </c>
      <c r="C428" s="66" t="s">
        <v>2235</v>
      </c>
      <c r="D428" s="385" t="s">
        <v>2172</v>
      </c>
      <c r="E428" s="68">
        <v>726</v>
      </c>
      <c r="G428" s="385" t="s">
        <v>1962</v>
      </c>
      <c r="I428" s="385" t="s">
        <v>2172</v>
      </c>
    </row>
    <row r="429" spans="1:9" x14ac:dyDescent="0.2">
      <c r="A429" s="67" t="s">
        <v>2222</v>
      </c>
      <c r="B429" s="66" t="s">
        <v>2105</v>
      </c>
      <c r="C429" s="66" t="s">
        <v>2235</v>
      </c>
      <c r="D429" s="385" t="s">
        <v>2172</v>
      </c>
      <c r="E429" s="68">
        <v>626</v>
      </c>
      <c r="G429" s="385" t="s">
        <v>1962</v>
      </c>
      <c r="I429" s="385" t="s">
        <v>2172</v>
      </c>
    </row>
    <row r="430" spans="1:9" x14ac:dyDescent="0.2">
      <c r="A430" s="67" t="s">
        <v>2223</v>
      </c>
      <c r="B430" s="66" t="s">
        <v>2105</v>
      </c>
      <c r="C430" s="66" t="s">
        <v>2235</v>
      </c>
      <c r="D430" s="385" t="s">
        <v>2172</v>
      </c>
      <c r="E430" s="68">
        <v>826</v>
      </c>
      <c r="G430" s="385" t="s">
        <v>2172</v>
      </c>
      <c r="I430" s="385" t="s">
        <v>2172</v>
      </c>
    </row>
    <row r="431" spans="1:9" x14ac:dyDescent="0.2">
      <c r="A431" s="66" t="s">
        <v>1960</v>
      </c>
      <c r="B431" s="66" t="s">
        <v>2105</v>
      </c>
      <c r="C431" s="66" t="s">
        <v>2235</v>
      </c>
      <c r="D431" s="386" t="s">
        <v>2172</v>
      </c>
      <c r="E431" s="68">
        <v>926</v>
      </c>
      <c r="G431" s="385" t="s">
        <v>2172</v>
      </c>
      <c r="I431" s="386" t="s">
        <v>2143</v>
      </c>
    </row>
    <row r="432" spans="1:9" x14ac:dyDescent="0.2">
      <c r="A432" s="67" t="s">
        <v>2217</v>
      </c>
      <c r="B432" s="66" t="s">
        <v>2105</v>
      </c>
      <c r="C432" s="66" t="s">
        <v>2236</v>
      </c>
      <c r="D432" s="385" t="s">
        <v>2142</v>
      </c>
      <c r="E432" s="68">
        <v>127</v>
      </c>
      <c r="G432" s="385" t="s">
        <v>2142</v>
      </c>
      <c r="I432" s="385" t="s">
        <v>2142</v>
      </c>
    </row>
    <row r="433" spans="1:9" x14ac:dyDescent="0.2">
      <c r="A433" s="67" t="s">
        <v>2218</v>
      </c>
      <c r="B433" s="66" t="s">
        <v>2105</v>
      </c>
      <c r="C433" s="66" t="s">
        <v>2236</v>
      </c>
      <c r="D433" s="385" t="s">
        <v>2142</v>
      </c>
      <c r="E433" s="68">
        <v>327</v>
      </c>
      <c r="G433" s="385" t="s">
        <v>2142</v>
      </c>
      <c r="I433" s="385" t="s">
        <v>2142</v>
      </c>
    </row>
    <row r="434" spans="1:9" x14ac:dyDescent="0.2">
      <c r="A434" s="67" t="s">
        <v>2219</v>
      </c>
      <c r="B434" s="66" t="s">
        <v>2105</v>
      </c>
      <c r="C434" s="66" t="s">
        <v>2236</v>
      </c>
      <c r="D434" s="385" t="s">
        <v>2173</v>
      </c>
      <c r="E434" s="68">
        <v>427</v>
      </c>
      <c r="G434" s="385" t="s">
        <v>2173</v>
      </c>
      <c r="I434" s="385" t="s">
        <v>2173</v>
      </c>
    </row>
    <row r="435" spans="1:9" x14ac:dyDescent="0.2">
      <c r="A435" s="67" t="s">
        <v>2220</v>
      </c>
      <c r="B435" s="66" t="s">
        <v>2105</v>
      </c>
      <c r="C435" s="66" t="s">
        <v>2236</v>
      </c>
      <c r="D435" s="385" t="s">
        <v>2172</v>
      </c>
      <c r="E435" s="68">
        <v>527</v>
      </c>
      <c r="G435" s="385" t="s">
        <v>1962</v>
      </c>
      <c r="I435" s="385" t="s">
        <v>2172</v>
      </c>
    </row>
    <row r="436" spans="1:9" x14ac:dyDescent="0.2">
      <c r="A436" s="67" t="s">
        <v>2221</v>
      </c>
      <c r="B436" s="66" t="s">
        <v>2105</v>
      </c>
      <c r="C436" s="66" t="s">
        <v>2236</v>
      </c>
      <c r="D436" s="385" t="s">
        <v>2172</v>
      </c>
      <c r="E436" s="68">
        <v>727</v>
      </c>
      <c r="G436" s="385" t="s">
        <v>1962</v>
      </c>
      <c r="I436" s="385" t="s">
        <v>2172</v>
      </c>
    </row>
    <row r="437" spans="1:9" x14ac:dyDescent="0.2">
      <c r="A437" s="67" t="s">
        <v>2222</v>
      </c>
      <c r="B437" s="66" t="s">
        <v>2105</v>
      </c>
      <c r="C437" s="66" t="s">
        <v>2236</v>
      </c>
      <c r="D437" s="385" t="s">
        <v>2172</v>
      </c>
      <c r="E437" s="68">
        <v>627</v>
      </c>
      <c r="G437" s="385" t="s">
        <v>1962</v>
      </c>
      <c r="I437" s="385" t="s">
        <v>2172</v>
      </c>
    </row>
    <row r="438" spans="1:9" x14ac:dyDescent="0.2">
      <c r="A438" s="67" t="s">
        <v>2223</v>
      </c>
      <c r="B438" s="66" t="s">
        <v>2105</v>
      </c>
      <c r="C438" s="66" t="s">
        <v>2236</v>
      </c>
      <c r="D438" s="385" t="s">
        <v>2142</v>
      </c>
      <c r="E438" s="68">
        <v>827</v>
      </c>
      <c r="G438" s="385" t="s">
        <v>2142</v>
      </c>
      <c r="I438" s="385" t="s">
        <v>2142</v>
      </c>
    </row>
    <row r="439" spans="1:9" x14ac:dyDescent="0.2">
      <c r="A439" s="66" t="s">
        <v>1960</v>
      </c>
      <c r="B439" s="66" t="s">
        <v>2105</v>
      </c>
      <c r="C439" s="66" t="s">
        <v>2236</v>
      </c>
      <c r="D439" s="386" t="s">
        <v>2143</v>
      </c>
      <c r="E439" s="68">
        <v>927</v>
      </c>
      <c r="G439" s="385" t="s">
        <v>2142</v>
      </c>
      <c r="I439" s="386" t="s">
        <v>2143</v>
      </c>
    </row>
    <row r="440" spans="1:9" x14ac:dyDescent="0.2">
      <c r="A440" s="67" t="s">
        <v>2217</v>
      </c>
      <c r="B440" s="66" t="s">
        <v>2105</v>
      </c>
      <c r="C440" s="68" t="s">
        <v>1960</v>
      </c>
      <c r="D440" s="386" t="s">
        <v>2143</v>
      </c>
      <c r="E440" s="68">
        <v>121</v>
      </c>
      <c r="G440" s="385" t="s">
        <v>2142</v>
      </c>
      <c r="I440" s="386" t="s">
        <v>2143</v>
      </c>
    </row>
    <row r="441" spans="1:9" x14ac:dyDescent="0.2">
      <c r="A441" s="67" t="s">
        <v>2218</v>
      </c>
      <c r="B441" s="66" t="s">
        <v>2105</v>
      </c>
      <c r="C441" s="68" t="s">
        <v>1960</v>
      </c>
      <c r="D441" s="386" t="s">
        <v>2143</v>
      </c>
      <c r="E441" s="68">
        <v>321</v>
      </c>
      <c r="G441" s="385" t="s">
        <v>2142</v>
      </c>
      <c r="I441" s="386" t="s">
        <v>2143</v>
      </c>
    </row>
    <row r="442" spans="1:9" x14ac:dyDescent="0.2">
      <c r="A442" s="67" t="s">
        <v>2219</v>
      </c>
      <c r="B442" s="66" t="s">
        <v>2105</v>
      </c>
      <c r="C442" s="68" t="s">
        <v>1960</v>
      </c>
      <c r="D442" s="386" t="s">
        <v>2143</v>
      </c>
      <c r="E442" s="68">
        <v>421</v>
      </c>
      <c r="G442" s="385" t="s">
        <v>2173</v>
      </c>
      <c r="I442" s="386" t="s">
        <v>2143</v>
      </c>
    </row>
    <row r="443" spans="1:9" x14ac:dyDescent="0.2">
      <c r="A443" s="67" t="s">
        <v>2220</v>
      </c>
      <c r="B443" s="66" t="s">
        <v>2105</v>
      </c>
      <c r="C443" s="68" t="s">
        <v>1960</v>
      </c>
      <c r="D443" s="386" t="s">
        <v>2172</v>
      </c>
      <c r="E443" s="68">
        <v>521</v>
      </c>
      <c r="G443" s="385" t="s">
        <v>1962</v>
      </c>
      <c r="I443" s="386" t="s">
        <v>2172</v>
      </c>
    </row>
    <row r="444" spans="1:9" x14ac:dyDescent="0.2">
      <c r="A444" s="67" t="s">
        <v>2221</v>
      </c>
      <c r="B444" s="66" t="s">
        <v>2105</v>
      </c>
      <c r="C444" s="68" t="s">
        <v>1960</v>
      </c>
      <c r="D444" s="386" t="s">
        <v>2172</v>
      </c>
      <c r="E444" s="68">
        <v>721</v>
      </c>
      <c r="G444" s="385" t="s">
        <v>1962</v>
      </c>
      <c r="I444" s="386" t="s">
        <v>2172</v>
      </c>
    </row>
    <row r="445" spans="1:9" x14ac:dyDescent="0.2">
      <c r="A445" s="67" t="s">
        <v>2222</v>
      </c>
      <c r="B445" s="66" t="s">
        <v>2105</v>
      </c>
      <c r="C445" s="68" t="s">
        <v>1960</v>
      </c>
      <c r="D445" s="386" t="s">
        <v>2172</v>
      </c>
      <c r="E445" s="68">
        <v>621</v>
      </c>
      <c r="G445" s="385" t="s">
        <v>1962</v>
      </c>
      <c r="I445" s="386" t="s">
        <v>2172</v>
      </c>
    </row>
    <row r="446" spans="1:9" x14ac:dyDescent="0.2">
      <c r="A446" s="67" t="s">
        <v>2223</v>
      </c>
      <c r="B446" s="66" t="s">
        <v>2105</v>
      </c>
      <c r="C446" s="68" t="s">
        <v>1960</v>
      </c>
      <c r="D446" s="386" t="s">
        <v>2143</v>
      </c>
      <c r="E446" s="68">
        <v>821</v>
      </c>
      <c r="G446" s="385" t="s">
        <v>2142</v>
      </c>
      <c r="I446" s="386" t="s">
        <v>2143</v>
      </c>
    </row>
    <row r="447" spans="1:9" x14ac:dyDescent="0.2">
      <c r="A447" s="66" t="s">
        <v>1960</v>
      </c>
      <c r="B447" s="66" t="s">
        <v>2105</v>
      </c>
      <c r="C447" s="68" t="s">
        <v>1960</v>
      </c>
      <c r="D447" s="386" t="s">
        <v>2143</v>
      </c>
      <c r="E447" s="68">
        <v>921</v>
      </c>
      <c r="G447" s="385" t="s">
        <v>2142</v>
      </c>
      <c r="I447" s="386" t="s">
        <v>2143</v>
      </c>
    </row>
    <row r="448" spans="1:9" x14ac:dyDescent="0.2">
      <c r="A448" s="67" t="s">
        <v>2217</v>
      </c>
      <c r="B448" s="66" t="s">
        <v>2106</v>
      </c>
      <c r="C448" s="66" t="s">
        <v>2231</v>
      </c>
      <c r="D448" s="385" t="s">
        <v>1961</v>
      </c>
      <c r="E448" s="68">
        <v>142</v>
      </c>
      <c r="G448" s="385" t="s">
        <v>1961</v>
      </c>
      <c r="I448" s="385" t="s">
        <v>1961</v>
      </c>
    </row>
    <row r="449" spans="1:9" x14ac:dyDescent="0.2">
      <c r="A449" s="67" t="s">
        <v>2218</v>
      </c>
      <c r="B449" s="66" t="s">
        <v>2106</v>
      </c>
      <c r="C449" s="66" t="s">
        <v>2231</v>
      </c>
      <c r="D449" s="385" t="s">
        <v>2142</v>
      </c>
      <c r="E449" s="68">
        <v>342</v>
      </c>
      <c r="G449" s="385" t="s">
        <v>2142</v>
      </c>
      <c r="I449" s="385" t="s">
        <v>2142</v>
      </c>
    </row>
    <row r="450" spans="1:9" x14ac:dyDescent="0.2">
      <c r="A450" s="67" t="s">
        <v>2219</v>
      </c>
      <c r="B450" s="66" t="s">
        <v>2106</v>
      </c>
      <c r="C450" s="66" t="s">
        <v>2231</v>
      </c>
      <c r="D450" s="385" t="s">
        <v>2173</v>
      </c>
      <c r="E450" s="68">
        <v>442</v>
      </c>
      <c r="G450" s="385" t="s">
        <v>2173</v>
      </c>
      <c r="I450" s="385" t="s">
        <v>2173</v>
      </c>
    </row>
    <row r="451" spans="1:9" x14ac:dyDescent="0.2">
      <c r="A451" s="67" t="s">
        <v>2220</v>
      </c>
      <c r="B451" s="66" t="s">
        <v>2106</v>
      </c>
      <c r="C451" s="66" t="s">
        <v>2231</v>
      </c>
      <c r="D451" s="385" t="s">
        <v>2172</v>
      </c>
      <c r="E451" s="68">
        <v>542</v>
      </c>
      <c r="G451" s="385" t="s">
        <v>1962</v>
      </c>
      <c r="I451" s="385" t="s">
        <v>2172</v>
      </c>
    </row>
    <row r="452" spans="1:9" x14ac:dyDescent="0.2">
      <c r="A452" s="67" t="s">
        <v>2221</v>
      </c>
      <c r="B452" s="66" t="s">
        <v>2106</v>
      </c>
      <c r="C452" s="66" t="s">
        <v>2231</v>
      </c>
      <c r="D452" s="385" t="s">
        <v>2172</v>
      </c>
      <c r="E452" s="68">
        <v>742</v>
      </c>
      <c r="G452" s="385" t="s">
        <v>1962</v>
      </c>
      <c r="I452" s="385" t="s">
        <v>2172</v>
      </c>
    </row>
    <row r="453" spans="1:9" x14ac:dyDescent="0.2">
      <c r="A453" s="67" t="s">
        <v>2222</v>
      </c>
      <c r="B453" s="66" t="s">
        <v>2106</v>
      </c>
      <c r="C453" s="66" t="s">
        <v>2231</v>
      </c>
      <c r="D453" s="385" t="s">
        <v>2172</v>
      </c>
      <c r="E453" s="68">
        <v>642</v>
      </c>
      <c r="G453" s="385" t="s">
        <v>1962</v>
      </c>
      <c r="I453" s="385" t="s">
        <v>2172</v>
      </c>
    </row>
    <row r="454" spans="1:9" x14ac:dyDescent="0.2">
      <c r="A454" s="67" t="s">
        <v>2223</v>
      </c>
      <c r="B454" s="66" t="s">
        <v>2106</v>
      </c>
      <c r="C454" s="66" t="s">
        <v>2231</v>
      </c>
      <c r="D454" s="385" t="s">
        <v>2142</v>
      </c>
      <c r="E454" s="68">
        <v>842</v>
      </c>
      <c r="G454" s="385" t="s">
        <v>2142</v>
      </c>
      <c r="I454" s="385" t="s">
        <v>2142</v>
      </c>
    </row>
    <row r="455" spans="1:9" x14ac:dyDescent="0.2">
      <c r="A455" s="66" t="s">
        <v>1960</v>
      </c>
      <c r="B455" s="66" t="s">
        <v>2106</v>
      </c>
      <c r="C455" s="66" t="s">
        <v>2231</v>
      </c>
      <c r="D455" s="386" t="s">
        <v>2143</v>
      </c>
      <c r="E455" s="68">
        <v>942</v>
      </c>
      <c r="G455" s="385" t="s">
        <v>2142</v>
      </c>
      <c r="I455" s="386" t="s">
        <v>2143</v>
      </c>
    </row>
    <row r="456" spans="1:9" x14ac:dyDescent="0.2">
      <c r="A456" s="67" t="s">
        <v>2217</v>
      </c>
      <c r="B456" s="66" t="s">
        <v>2106</v>
      </c>
      <c r="C456" s="66" t="s">
        <v>2232</v>
      </c>
      <c r="D456" s="385" t="s">
        <v>2142</v>
      </c>
      <c r="E456" s="68">
        <v>143</v>
      </c>
      <c r="G456" s="385" t="s">
        <v>2142</v>
      </c>
      <c r="I456" s="385" t="s">
        <v>2142</v>
      </c>
    </row>
    <row r="457" spans="1:9" x14ac:dyDescent="0.2">
      <c r="A457" s="67" t="s">
        <v>2218</v>
      </c>
      <c r="B457" s="66" t="s">
        <v>2106</v>
      </c>
      <c r="C457" s="66" t="s">
        <v>2232</v>
      </c>
      <c r="D457" s="385" t="s">
        <v>2142</v>
      </c>
      <c r="E457" s="68">
        <v>343</v>
      </c>
      <c r="G457" s="385" t="s">
        <v>2142</v>
      </c>
      <c r="I457" s="385" t="s">
        <v>2142</v>
      </c>
    </row>
    <row r="458" spans="1:9" x14ac:dyDescent="0.2">
      <c r="A458" s="67" t="s">
        <v>2219</v>
      </c>
      <c r="B458" s="66" t="s">
        <v>2106</v>
      </c>
      <c r="C458" s="66" t="s">
        <v>2232</v>
      </c>
      <c r="D458" s="385" t="s">
        <v>2173</v>
      </c>
      <c r="E458" s="68">
        <v>443</v>
      </c>
      <c r="G458" s="385" t="s">
        <v>2173</v>
      </c>
      <c r="I458" s="385" t="s">
        <v>2173</v>
      </c>
    </row>
    <row r="459" spans="1:9" x14ac:dyDescent="0.2">
      <c r="A459" s="67" t="s">
        <v>2220</v>
      </c>
      <c r="B459" s="66" t="s">
        <v>2106</v>
      </c>
      <c r="C459" s="66" t="s">
        <v>2232</v>
      </c>
      <c r="D459" s="385" t="s">
        <v>2172</v>
      </c>
      <c r="E459" s="68">
        <v>543</v>
      </c>
      <c r="G459" s="385" t="s">
        <v>1962</v>
      </c>
      <c r="I459" s="385" t="s">
        <v>2172</v>
      </c>
    </row>
    <row r="460" spans="1:9" x14ac:dyDescent="0.2">
      <c r="A460" s="67" t="s">
        <v>2221</v>
      </c>
      <c r="B460" s="66" t="s">
        <v>2106</v>
      </c>
      <c r="C460" s="66" t="s">
        <v>2232</v>
      </c>
      <c r="D460" s="385" t="s">
        <v>2172</v>
      </c>
      <c r="E460" s="68">
        <v>743</v>
      </c>
      <c r="G460" s="385" t="s">
        <v>1962</v>
      </c>
      <c r="I460" s="385" t="s">
        <v>2172</v>
      </c>
    </row>
    <row r="461" spans="1:9" x14ac:dyDescent="0.2">
      <c r="A461" s="67" t="s">
        <v>2222</v>
      </c>
      <c r="B461" s="66" t="s">
        <v>2106</v>
      </c>
      <c r="C461" s="66" t="s">
        <v>2232</v>
      </c>
      <c r="D461" s="385" t="s">
        <v>2172</v>
      </c>
      <c r="E461" s="68">
        <v>643</v>
      </c>
      <c r="G461" s="385" t="s">
        <v>1962</v>
      </c>
      <c r="I461" s="385" t="s">
        <v>2172</v>
      </c>
    </row>
    <row r="462" spans="1:9" x14ac:dyDescent="0.2">
      <c r="A462" s="67" t="s">
        <v>2223</v>
      </c>
      <c r="B462" s="66" t="s">
        <v>2106</v>
      </c>
      <c r="C462" s="66" t="s">
        <v>2232</v>
      </c>
      <c r="D462" s="385" t="s">
        <v>2142</v>
      </c>
      <c r="E462" s="68">
        <v>843</v>
      </c>
      <c r="G462" s="385" t="s">
        <v>2142</v>
      </c>
      <c r="I462" s="385" t="s">
        <v>2142</v>
      </c>
    </row>
    <row r="463" spans="1:9" x14ac:dyDescent="0.2">
      <c r="A463" s="66" t="s">
        <v>1960</v>
      </c>
      <c r="B463" s="66" t="s">
        <v>2106</v>
      </c>
      <c r="C463" s="66" t="s">
        <v>2232</v>
      </c>
      <c r="D463" s="386" t="s">
        <v>2143</v>
      </c>
      <c r="E463" s="68">
        <v>943</v>
      </c>
      <c r="G463" s="385" t="s">
        <v>2142</v>
      </c>
      <c r="I463" s="386" t="s">
        <v>2143</v>
      </c>
    </row>
    <row r="464" spans="1:9" x14ac:dyDescent="0.2">
      <c r="A464" s="67" t="s">
        <v>2217</v>
      </c>
      <c r="B464" s="66" t="s">
        <v>2106</v>
      </c>
      <c r="C464" s="66" t="s">
        <v>2233</v>
      </c>
      <c r="D464" s="385" t="s">
        <v>2142</v>
      </c>
      <c r="E464" s="68">
        <v>144</v>
      </c>
      <c r="G464" s="385" t="s">
        <v>2142</v>
      </c>
      <c r="I464" s="385" t="s">
        <v>2142</v>
      </c>
    </row>
    <row r="465" spans="1:9" x14ac:dyDescent="0.2">
      <c r="A465" s="67" t="s">
        <v>2218</v>
      </c>
      <c r="B465" s="66" t="s">
        <v>2106</v>
      </c>
      <c r="C465" s="66" t="s">
        <v>2233</v>
      </c>
      <c r="D465" s="385" t="s">
        <v>2142</v>
      </c>
      <c r="E465" s="68">
        <v>344</v>
      </c>
      <c r="G465" s="385" t="s">
        <v>2142</v>
      </c>
      <c r="I465" s="385" t="s">
        <v>2142</v>
      </c>
    </row>
    <row r="466" spans="1:9" x14ac:dyDescent="0.2">
      <c r="A466" s="67" t="s">
        <v>2219</v>
      </c>
      <c r="B466" s="66" t="s">
        <v>2106</v>
      </c>
      <c r="C466" s="66" t="s">
        <v>2233</v>
      </c>
      <c r="D466" s="385" t="s">
        <v>2173</v>
      </c>
      <c r="E466" s="68">
        <v>444</v>
      </c>
      <c r="G466" s="385" t="s">
        <v>2173</v>
      </c>
      <c r="I466" s="385" t="s">
        <v>2173</v>
      </c>
    </row>
    <row r="467" spans="1:9" x14ac:dyDescent="0.2">
      <c r="A467" s="67" t="s">
        <v>2220</v>
      </c>
      <c r="B467" s="66" t="s">
        <v>2106</v>
      </c>
      <c r="C467" s="66" t="s">
        <v>2233</v>
      </c>
      <c r="D467" s="385" t="s">
        <v>2172</v>
      </c>
      <c r="E467" s="68">
        <v>544</v>
      </c>
      <c r="G467" s="385" t="s">
        <v>1962</v>
      </c>
      <c r="I467" s="385" t="s">
        <v>2172</v>
      </c>
    </row>
    <row r="468" spans="1:9" x14ac:dyDescent="0.2">
      <c r="A468" s="67" t="s">
        <v>2221</v>
      </c>
      <c r="B468" s="66" t="s">
        <v>2106</v>
      </c>
      <c r="C468" s="66" t="s">
        <v>2233</v>
      </c>
      <c r="D468" s="385" t="s">
        <v>2172</v>
      </c>
      <c r="E468" s="68">
        <v>744</v>
      </c>
      <c r="G468" s="385" t="s">
        <v>1962</v>
      </c>
      <c r="I468" s="385" t="s">
        <v>2172</v>
      </c>
    </row>
    <row r="469" spans="1:9" x14ac:dyDescent="0.2">
      <c r="A469" s="67" t="s">
        <v>2222</v>
      </c>
      <c r="B469" s="66" t="s">
        <v>2106</v>
      </c>
      <c r="C469" s="66" t="s">
        <v>2233</v>
      </c>
      <c r="D469" s="385" t="s">
        <v>2172</v>
      </c>
      <c r="E469" s="68">
        <v>644</v>
      </c>
      <c r="G469" s="385" t="s">
        <v>1962</v>
      </c>
      <c r="I469" s="385" t="s">
        <v>2172</v>
      </c>
    </row>
    <row r="470" spans="1:9" x14ac:dyDescent="0.2">
      <c r="A470" s="67" t="s">
        <v>2223</v>
      </c>
      <c r="B470" s="66" t="s">
        <v>2106</v>
      </c>
      <c r="C470" s="66" t="s">
        <v>2233</v>
      </c>
      <c r="D470" s="385" t="s">
        <v>2142</v>
      </c>
      <c r="E470" s="68">
        <v>844</v>
      </c>
      <c r="G470" s="385" t="s">
        <v>2142</v>
      </c>
      <c r="I470" s="385" t="s">
        <v>2142</v>
      </c>
    </row>
    <row r="471" spans="1:9" x14ac:dyDescent="0.2">
      <c r="A471" s="66" t="s">
        <v>1960</v>
      </c>
      <c r="B471" s="66" t="s">
        <v>2106</v>
      </c>
      <c r="C471" s="66" t="s">
        <v>2233</v>
      </c>
      <c r="D471" s="386" t="s">
        <v>2143</v>
      </c>
      <c r="E471" s="68">
        <v>944</v>
      </c>
      <c r="G471" s="385" t="s">
        <v>2142</v>
      </c>
      <c r="I471" s="386" t="s">
        <v>2143</v>
      </c>
    </row>
    <row r="472" spans="1:9" x14ac:dyDescent="0.2">
      <c r="A472" s="67" t="s">
        <v>2217</v>
      </c>
      <c r="B472" s="66" t="s">
        <v>2106</v>
      </c>
      <c r="C472" s="66" t="s">
        <v>2234</v>
      </c>
      <c r="D472" s="385" t="s">
        <v>2172</v>
      </c>
      <c r="E472" s="68">
        <v>145</v>
      </c>
      <c r="G472" s="385" t="s">
        <v>2172</v>
      </c>
      <c r="I472" s="385" t="s">
        <v>2172</v>
      </c>
    </row>
    <row r="473" spans="1:9" x14ac:dyDescent="0.2">
      <c r="A473" s="67" t="s">
        <v>2218</v>
      </c>
      <c r="B473" s="66" t="s">
        <v>2106</v>
      </c>
      <c r="C473" s="66" t="s">
        <v>2234</v>
      </c>
      <c r="D473" s="385" t="s">
        <v>2172</v>
      </c>
      <c r="E473" s="68">
        <v>345</v>
      </c>
      <c r="G473" s="385" t="s">
        <v>2172</v>
      </c>
      <c r="I473" s="385" t="s">
        <v>2172</v>
      </c>
    </row>
    <row r="474" spans="1:9" x14ac:dyDescent="0.2">
      <c r="A474" s="67" t="s">
        <v>2219</v>
      </c>
      <c r="B474" s="66" t="s">
        <v>2106</v>
      </c>
      <c r="C474" s="66" t="s">
        <v>2234</v>
      </c>
      <c r="D474" s="385" t="s">
        <v>2172</v>
      </c>
      <c r="E474" s="68">
        <v>445</v>
      </c>
      <c r="G474" s="385" t="s">
        <v>2172</v>
      </c>
      <c r="I474" s="385" t="s">
        <v>2172</v>
      </c>
    </row>
    <row r="475" spans="1:9" x14ac:dyDescent="0.2">
      <c r="A475" s="67" t="s">
        <v>2220</v>
      </c>
      <c r="B475" s="66" t="s">
        <v>2106</v>
      </c>
      <c r="C475" s="66" t="s">
        <v>2234</v>
      </c>
      <c r="D475" s="385" t="s">
        <v>2172</v>
      </c>
      <c r="E475" s="68">
        <v>545</v>
      </c>
      <c r="G475" s="385" t="s">
        <v>1962</v>
      </c>
      <c r="I475" s="385" t="s">
        <v>2172</v>
      </c>
    </row>
    <row r="476" spans="1:9" x14ac:dyDescent="0.2">
      <c r="A476" s="67" t="s">
        <v>2221</v>
      </c>
      <c r="B476" s="66" t="s">
        <v>2106</v>
      </c>
      <c r="C476" s="66" t="s">
        <v>2234</v>
      </c>
      <c r="D476" s="385" t="s">
        <v>2172</v>
      </c>
      <c r="E476" s="68">
        <v>745</v>
      </c>
      <c r="G476" s="385" t="s">
        <v>1962</v>
      </c>
      <c r="I476" s="385" t="s">
        <v>2172</v>
      </c>
    </row>
    <row r="477" spans="1:9" x14ac:dyDescent="0.2">
      <c r="A477" s="67" t="s">
        <v>2222</v>
      </c>
      <c r="B477" s="66" t="s">
        <v>2106</v>
      </c>
      <c r="C477" s="66" t="s">
        <v>2234</v>
      </c>
      <c r="D477" s="385" t="s">
        <v>2172</v>
      </c>
      <c r="E477" s="68">
        <v>645</v>
      </c>
      <c r="G477" s="385" t="s">
        <v>1962</v>
      </c>
      <c r="I477" s="385" t="s">
        <v>2172</v>
      </c>
    </row>
    <row r="478" spans="1:9" x14ac:dyDescent="0.2">
      <c r="A478" s="67" t="s">
        <v>2223</v>
      </c>
      <c r="B478" s="66" t="s">
        <v>2106</v>
      </c>
      <c r="C478" s="66" t="s">
        <v>2234</v>
      </c>
      <c r="D478" s="385" t="s">
        <v>2172</v>
      </c>
      <c r="E478" s="68">
        <v>845</v>
      </c>
      <c r="G478" s="385" t="s">
        <v>2172</v>
      </c>
      <c r="I478" s="385" t="s">
        <v>2172</v>
      </c>
    </row>
    <row r="479" spans="1:9" x14ac:dyDescent="0.2">
      <c r="A479" s="66" t="s">
        <v>1960</v>
      </c>
      <c r="B479" s="66" t="s">
        <v>2106</v>
      </c>
      <c r="C479" s="66" t="s">
        <v>2234</v>
      </c>
      <c r="D479" s="386" t="s">
        <v>2172</v>
      </c>
      <c r="E479" s="68">
        <v>945</v>
      </c>
      <c r="G479" s="385" t="s">
        <v>2172</v>
      </c>
      <c r="I479" s="386" t="s">
        <v>2143</v>
      </c>
    </row>
    <row r="480" spans="1:9" x14ac:dyDescent="0.2">
      <c r="A480" s="67" t="s">
        <v>2217</v>
      </c>
      <c r="B480" s="66" t="s">
        <v>2106</v>
      </c>
      <c r="C480" s="66" t="s">
        <v>2235</v>
      </c>
      <c r="D480" s="385" t="s">
        <v>2172</v>
      </c>
      <c r="E480" s="68">
        <v>146</v>
      </c>
      <c r="G480" s="385" t="s">
        <v>2172</v>
      </c>
      <c r="I480" s="385" t="s">
        <v>2172</v>
      </c>
    </row>
    <row r="481" spans="1:9" x14ac:dyDescent="0.2">
      <c r="A481" s="67" t="s">
        <v>2218</v>
      </c>
      <c r="B481" s="66" t="s">
        <v>2106</v>
      </c>
      <c r="C481" s="66" t="s">
        <v>2235</v>
      </c>
      <c r="D481" s="385" t="s">
        <v>2172</v>
      </c>
      <c r="E481" s="68">
        <v>346</v>
      </c>
      <c r="G481" s="385" t="s">
        <v>2172</v>
      </c>
      <c r="I481" s="385" t="s">
        <v>2172</v>
      </c>
    </row>
    <row r="482" spans="1:9" x14ac:dyDescent="0.2">
      <c r="A482" s="67" t="s">
        <v>2219</v>
      </c>
      <c r="B482" s="66" t="s">
        <v>2106</v>
      </c>
      <c r="C482" s="66" t="s">
        <v>2235</v>
      </c>
      <c r="D482" s="385" t="s">
        <v>2172</v>
      </c>
      <c r="E482" s="68">
        <v>446</v>
      </c>
      <c r="G482" s="385" t="s">
        <v>2172</v>
      </c>
      <c r="I482" s="385" t="s">
        <v>2172</v>
      </c>
    </row>
    <row r="483" spans="1:9" x14ac:dyDescent="0.2">
      <c r="A483" s="67" t="s">
        <v>2220</v>
      </c>
      <c r="B483" s="66" t="s">
        <v>2106</v>
      </c>
      <c r="C483" s="66" t="s">
        <v>2235</v>
      </c>
      <c r="D483" s="385" t="s">
        <v>2172</v>
      </c>
      <c r="E483" s="68">
        <v>546</v>
      </c>
      <c r="G483" s="385" t="s">
        <v>1962</v>
      </c>
      <c r="I483" s="385" t="s">
        <v>2172</v>
      </c>
    </row>
    <row r="484" spans="1:9" x14ac:dyDescent="0.2">
      <c r="A484" s="67" t="s">
        <v>2221</v>
      </c>
      <c r="B484" s="66" t="s">
        <v>2106</v>
      </c>
      <c r="C484" s="66" t="s">
        <v>2235</v>
      </c>
      <c r="D484" s="385" t="s">
        <v>2172</v>
      </c>
      <c r="E484" s="68">
        <v>746</v>
      </c>
      <c r="G484" s="385" t="s">
        <v>1962</v>
      </c>
      <c r="I484" s="385" t="s">
        <v>2172</v>
      </c>
    </row>
    <row r="485" spans="1:9" x14ac:dyDescent="0.2">
      <c r="A485" s="67" t="s">
        <v>2222</v>
      </c>
      <c r="B485" s="66" t="s">
        <v>2106</v>
      </c>
      <c r="C485" s="66" t="s">
        <v>2235</v>
      </c>
      <c r="D485" s="385" t="s">
        <v>2172</v>
      </c>
      <c r="E485" s="68">
        <v>646</v>
      </c>
      <c r="G485" s="385" t="s">
        <v>1962</v>
      </c>
      <c r="I485" s="385" t="s">
        <v>2172</v>
      </c>
    </row>
    <row r="486" spans="1:9" x14ac:dyDescent="0.2">
      <c r="A486" s="67" t="s">
        <v>2223</v>
      </c>
      <c r="B486" s="66" t="s">
        <v>2106</v>
      </c>
      <c r="C486" s="66" t="s">
        <v>2235</v>
      </c>
      <c r="D486" s="385" t="s">
        <v>2172</v>
      </c>
      <c r="E486" s="68">
        <v>846</v>
      </c>
      <c r="G486" s="385" t="s">
        <v>2172</v>
      </c>
      <c r="I486" s="385" t="s">
        <v>2172</v>
      </c>
    </row>
    <row r="487" spans="1:9" x14ac:dyDescent="0.2">
      <c r="A487" s="66" t="s">
        <v>1960</v>
      </c>
      <c r="B487" s="66" t="s">
        <v>2106</v>
      </c>
      <c r="C487" s="66" t="s">
        <v>2235</v>
      </c>
      <c r="D487" s="386" t="s">
        <v>2172</v>
      </c>
      <c r="E487" s="68">
        <v>946</v>
      </c>
      <c r="G487" s="385" t="s">
        <v>2172</v>
      </c>
      <c r="I487" s="386" t="s">
        <v>2143</v>
      </c>
    </row>
    <row r="488" spans="1:9" x14ac:dyDescent="0.2">
      <c r="A488" s="67" t="s">
        <v>2217</v>
      </c>
      <c r="B488" s="66" t="s">
        <v>2106</v>
      </c>
      <c r="C488" s="66" t="s">
        <v>2236</v>
      </c>
      <c r="D488" s="385" t="s">
        <v>2142</v>
      </c>
      <c r="E488" s="68">
        <v>147</v>
      </c>
      <c r="G488" s="385" t="s">
        <v>2142</v>
      </c>
      <c r="I488" s="385" t="s">
        <v>2142</v>
      </c>
    </row>
    <row r="489" spans="1:9" x14ac:dyDescent="0.2">
      <c r="A489" s="67" t="s">
        <v>2218</v>
      </c>
      <c r="B489" s="66" t="s">
        <v>2106</v>
      </c>
      <c r="C489" s="66" t="s">
        <v>2236</v>
      </c>
      <c r="D489" s="385" t="s">
        <v>2142</v>
      </c>
      <c r="E489" s="68">
        <v>347</v>
      </c>
      <c r="G489" s="385" t="s">
        <v>2142</v>
      </c>
      <c r="I489" s="385" t="s">
        <v>2142</v>
      </c>
    </row>
    <row r="490" spans="1:9" x14ac:dyDescent="0.2">
      <c r="A490" s="67" t="s">
        <v>2219</v>
      </c>
      <c r="B490" s="66" t="s">
        <v>2106</v>
      </c>
      <c r="C490" s="66" t="s">
        <v>2236</v>
      </c>
      <c r="D490" s="385" t="s">
        <v>2173</v>
      </c>
      <c r="E490" s="68">
        <v>447</v>
      </c>
      <c r="G490" s="385" t="s">
        <v>2173</v>
      </c>
      <c r="I490" s="385" t="s">
        <v>2173</v>
      </c>
    </row>
    <row r="491" spans="1:9" x14ac:dyDescent="0.2">
      <c r="A491" s="67" t="s">
        <v>2220</v>
      </c>
      <c r="B491" s="66" t="s">
        <v>2106</v>
      </c>
      <c r="C491" s="66" t="s">
        <v>2236</v>
      </c>
      <c r="D491" s="385" t="s">
        <v>2172</v>
      </c>
      <c r="E491" s="68">
        <v>547</v>
      </c>
      <c r="G491" s="385" t="s">
        <v>1962</v>
      </c>
      <c r="I491" s="385" t="s">
        <v>2172</v>
      </c>
    </row>
    <row r="492" spans="1:9" x14ac:dyDescent="0.2">
      <c r="A492" s="67" t="s">
        <v>2221</v>
      </c>
      <c r="B492" s="66" t="s">
        <v>2106</v>
      </c>
      <c r="C492" s="66" t="s">
        <v>2236</v>
      </c>
      <c r="D492" s="385" t="s">
        <v>2172</v>
      </c>
      <c r="E492" s="68">
        <v>747</v>
      </c>
      <c r="G492" s="385" t="s">
        <v>1962</v>
      </c>
      <c r="I492" s="385" t="s">
        <v>2172</v>
      </c>
    </row>
    <row r="493" spans="1:9" x14ac:dyDescent="0.2">
      <c r="A493" s="67" t="s">
        <v>2222</v>
      </c>
      <c r="B493" s="66" t="s">
        <v>2106</v>
      </c>
      <c r="C493" s="66" t="s">
        <v>2236</v>
      </c>
      <c r="D493" s="385" t="s">
        <v>2172</v>
      </c>
      <c r="E493" s="68">
        <v>647</v>
      </c>
      <c r="G493" s="385" t="s">
        <v>1962</v>
      </c>
      <c r="I493" s="385" t="s">
        <v>2172</v>
      </c>
    </row>
    <row r="494" spans="1:9" x14ac:dyDescent="0.2">
      <c r="A494" s="67" t="s">
        <v>2223</v>
      </c>
      <c r="B494" s="66" t="s">
        <v>2106</v>
      </c>
      <c r="C494" s="66" t="s">
        <v>2236</v>
      </c>
      <c r="D494" s="385" t="s">
        <v>2142</v>
      </c>
      <c r="E494" s="68">
        <v>847</v>
      </c>
      <c r="G494" s="385" t="s">
        <v>2142</v>
      </c>
      <c r="I494" s="385" t="s">
        <v>2142</v>
      </c>
    </row>
    <row r="495" spans="1:9" x14ac:dyDescent="0.2">
      <c r="A495" s="68" t="s">
        <v>1960</v>
      </c>
      <c r="B495" s="66" t="s">
        <v>2106</v>
      </c>
      <c r="C495" s="66" t="s">
        <v>2236</v>
      </c>
      <c r="D495" s="386" t="s">
        <v>2143</v>
      </c>
      <c r="E495" s="68">
        <v>947</v>
      </c>
      <c r="G495" s="385" t="s">
        <v>2142</v>
      </c>
      <c r="I495" s="386" t="s">
        <v>2143</v>
      </c>
    </row>
    <row r="496" spans="1:9" x14ac:dyDescent="0.2">
      <c r="A496" s="67" t="s">
        <v>2217</v>
      </c>
      <c r="B496" s="66" t="s">
        <v>2106</v>
      </c>
      <c r="C496" s="68" t="s">
        <v>1960</v>
      </c>
      <c r="D496" s="386" t="s">
        <v>2143</v>
      </c>
      <c r="E496" s="68">
        <v>141</v>
      </c>
      <c r="G496" s="385" t="s">
        <v>2142</v>
      </c>
      <c r="I496" s="386" t="s">
        <v>2143</v>
      </c>
    </row>
    <row r="497" spans="1:9" x14ac:dyDescent="0.2">
      <c r="A497" s="67" t="s">
        <v>2218</v>
      </c>
      <c r="B497" s="66" t="s">
        <v>2106</v>
      </c>
      <c r="C497" s="68" t="s">
        <v>1960</v>
      </c>
      <c r="D497" s="386" t="s">
        <v>2143</v>
      </c>
      <c r="E497" s="68">
        <v>341</v>
      </c>
      <c r="G497" s="385" t="s">
        <v>2142</v>
      </c>
      <c r="I497" s="386" t="s">
        <v>2143</v>
      </c>
    </row>
    <row r="498" spans="1:9" x14ac:dyDescent="0.2">
      <c r="A498" s="67" t="s">
        <v>2219</v>
      </c>
      <c r="B498" s="66" t="s">
        <v>2106</v>
      </c>
      <c r="C498" s="68" t="s">
        <v>1960</v>
      </c>
      <c r="D498" s="386" t="s">
        <v>2143</v>
      </c>
      <c r="E498" s="68">
        <v>441</v>
      </c>
      <c r="G498" s="385" t="s">
        <v>2173</v>
      </c>
      <c r="I498" s="386" t="s">
        <v>2143</v>
      </c>
    </row>
    <row r="499" spans="1:9" x14ac:dyDescent="0.2">
      <c r="A499" s="67" t="s">
        <v>2220</v>
      </c>
      <c r="B499" s="66" t="s">
        <v>2106</v>
      </c>
      <c r="C499" s="68" t="s">
        <v>1960</v>
      </c>
      <c r="D499" s="386" t="s">
        <v>2172</v>
      </c>
      <c r="E499" s="68">
        <v>541</v>
      </c>
      <c r="G499" s="385" t="s">
        <v>1962</v>
      </c>
      <c r="I499" s="386" t="s">
        <v>2172</v>
      </c>
    </row>
    <row r="500" spans="1:9" x14ac:dyDescent="0.2">
      <c r="A500" s="67" t="s">
        <v>2221</v>
      </c>
      <c r="B500" s="66" t="s">
        <v>2106</v>
      </c>
      <c r="C500" s="68" t="s">
        <v>1960</v>
      </c>
      <c r="D500" s="386" t="s">
        <v>2172</v>
      </c>
      <c r="E500" s="68">
        <v>741</v>
      </c>
      <c r="G500" s="385" t="s">
        <v>1962</v>
      </c>
      <c r="I500" s="386" t="s">
        <v>2172</v>
      </c>
    </row>
    <row r="501" spans="1:9" x14ac:dyDescent="0.2">
      <c r="A501" s="67" t="s">
        <v>2222</v>
      </c>
      <c r="B501" s="66" t="s">
        <v>2106</v>
      </c>
      <c r="C501" s="68" t="s">
        <v>1960</v>
      </c>
      <c r="D501" s="386" t="s">
        <v>2172</v>
      </c>
      <c r="E501" s="68">
        <v>641</v>
      </c>
      <c r="G501" s="385" t="s">
        <v>1962</v>
      </c>
      <c r="I501" s="386" t="s">
        <v>2172</v>
      </c>
    </row>
    <row r="502" spans="1:9" x14ac:dyDescent="0.2">
      <c r="A502" s="67" t="s">
        <v>2223</v>
      </c>
      <c r="B502" s="66" t="s">
        <v>2106</v>
      </c>
      <c r="C502" s="68" t="s">
        <v>1960</v>
      </c>
      <c r="D502" s="386" t="s">
        <v>2143</v>
      </c>
      <c r="E502" s="68">
        <v>841</v>
      </c>
      <c r="G502" s="385" t="s">
        <v>2142</v>
      </c>
      <c r="I502" s="386" t="s">
        <v>2143</v>
      </c>
    </row>
    <row r="503" spans="1:9" x14ac:dyDescent="0.2">
      <c r="A503" s="66" t="s">
        <v>1960</v>
      </c>
      <c r="B503" s="66" t="s">
        <v>2106</v>
      </c>
      <c r="C503" s="68" t="s">
        <v>1960</v>
      </c>
      <c r="D503" s="386" t="s">
        <v>2143</v>
      </c>
      <c r="E503" s="68">
        <v>941</v>
      </c>
      <c r="G503" s="385" t="s">
        <v>2142</v>
      </c>
      <c r="I503" s="386" t="s">
        <v>2143</v>
      </c>
    </row>
    <row r="504" spans="1:9" x14ac:dyDescent="0.2">
      <c r="A504" s="66" t="s">
        <v>2313</v>
      </c>
      <c r="B504" s="66" t="s">
        <v>2225</v>
      </c>
      <c r="C504" s="68" t="s">
        <v>2231</v>
      </c>
      <c r="D504" s="385" t="s">
        <v>1961</v>
      </c>
      <c r="E504" s="68">
        <v>212</v>
      </c>
      <c r="G504" s="385" t="s">
        <v>1961</v>
      </c>
      <c r="I504" s="385" t="s">
        <v>1961</v>
      </c>
    </row>
    <row r="505" spans="1:9" x14ac:dyDescent="0.2">
      <c r="A505" s="66" t="s">
        <v>2313</v>
      </c>
      <c r="B505" s="66" t="s">
        <v>2105</v>
      </c>
      <c r="C505" s="68" t="s">
        <v>2231</v>
      </c>
      <c r="D505" s="385" t="s">
        <v>1961</v>
      </c>
      <c r="E505" s="68">
        <v>222</v>
      </c>
      <c r="G505" s="385" t="s">
        <v>1961</v>
      </c>
      <c r="I505" s="385" t="s">
        <v>1961</v>
      </c>
    </row>
    <row r="506" spans="1:9" x14ac:dyDescent="0.2">
      <c r="A506" s="66" t="s">
        <v>2313</v>
      </c>
      <c r="B506" s="66" t="s">
        <v>2106</v>
      </c>
      <c r="C506" s="68" t="s">
        <v>2231</v>
      </c>
      <c r="D506" s="385" t="s">
        <v>2142</v>
      </c>
      <c r="E506" s="68">
        <v>242</v>
      </c>
      <c r="G506" s="385" t="s">
        <v>2142</v>
      </c>
      <c r="I506" s="385" t="s">
        <v>2142</v>
      </c>
    </row>
    <row r="507" spans="1:9" x14ac:dyDescent="0.2">
      <c r="A507" s="66" t="s">
        <v>2313</v>
      </c>
      <c r="B507" s="66" t="s">
        <v>2226</v>
      </c>
      <c r="C507" s="68" t="s">
        <v>2231</v>
      </c>
      <c r="D507" s="385" t="s">
        <v>1961</v>
      </c>
      <c r="E507" s="68">
        <v>232</v>
      </c>
      <c r="G507" s="385" t="s">
        <v>1961</v>
      </c>
      <c r="I507" s="385" t="s">
        <v>1961</v>
      </c>
    </row>
    <row r="508" spans="1:9" x14ac:dyDescent="0.2">
      <c r="A508" s="66" t="s">
        <v>2313</v>
      </c>
      <c r="B508" s="66" t="s">
        <v>2104</v>
      </c>
      <c r="C508" s="68" t="s">
        <v>2231</v>
      </c>
      <c r="D508" s="385" t="s">
        <v>2142</v>
      </c>
      <c r="E508" s="68">
        <v>252</v>
      </c>
      <c r="G508" s="385" t="s">
        <v>2142</v>
      </c>
      <c r="I508" s="385" t="s">
        <v>2142</v>
      </c>
    </row>
    <row r="509" spans="1:9" x14ac:dyDescent="0.2">
      <c r="A509" s="66" t="s">
        <v>2313</v>
      </c>
      <c r="B509" s="66" t="s">
        <v>2227</v>
      </c>
      <c r="C509" s="68" t="s">
        <v>2231</v>
      </c>
      <c r="D509" s="385" t="s">
        <v>2142</v>
      </c>
      <c r="E509" s="68">
        <v>262</v>
      </c>
      <c r="G509" s="385" t="s">
        <v>2142</v>
      </c>
      <c r="I509" s="385" t="s">
        <v>2142</v>
      </c>
    </row>
    <row r="510" spans="1:9" x14ac:dyDescent="0.2">
      <c r="A510" s="66" t="s">
        <v>2313</v>
      </c>
      <c r="B510" s="66" t="s">
        <v>2228</v>
      </c>
      <c r="C510" s="68" t="s">
        <v>2231</v>
      </c>
      <c r="D510" s="385" t="s">
        <v>2174</v>
      </c>
      <c r="E510" s="68">
        <v>272</v>
      </c>
      <c r="G510" s="385" t="s">
        <v>2174</v>
      </c>
      <c r="I510" s="385" t="s">
        <v>2174</v>
      </c>
    </row>
    <row r="511" spans="1:9" x14ac:dyDescent="0.2">
      <c r="A511" s="66" t="s">
        <v>2313</v>
      </c>
      <c r="B511" s="66" t="s">
        <v>2229</v>
      </c>
      <c r="C511" s="68" t="s">
        <v>2231</v>
      </c>
      <c r="D511" s="385" t="s">
        <v>2142</v>
      </c>
      <c r="E511" s="68">
        <v>282</v>
      </c>
      <c r="G511" s="385" t="s">
        <v>2142</v>
      </c>
      <c r="I511" s="385" t="s">
        <v>2142</v>
      </c>
    </row>
    <row r="512" spans="1:9" x14ac:dyDescent="0.2">
      <c r="A512" s="66" t="s">
        <v>2313</v>
      </c>
      <c r="B512" s="66" t="s">
        <v>1960</v>
      </c>
      <c r="C512" s="68" t="s">
        <v>2231</v>
      </c>
      <c r="D512" s="386" t="s">
        <v>2143</v>
      </c>
      <c r="E512" s="68">
        <v>292</v>
      </c>
      <c r="G512" s="385" t="s">
        <v>2142</v>
      </c>
      <c r="I512" s="386" t="s">
        <v>2143</v>
      </c>
    </row>
    <row r="513" spans="1:9" x14ac:dyDescent="0.2">
      <c r="A513" s="66" t="s">
        <v>2313</v>
      </c>
      <c r="B513" s="66" t="s">
        <v>2225</v>
      </c>
      <c r="C513" s="68" t="s">
        <v>2232</v>
      </c>
      <c r="D513" s="385" t="s">
        <v>1961</v>
      </c>
      <c r="E513" s="68">
        <v>213</v>
      </c>
      <c r="G513" s="385" t="s">
        <v>1961</v>
      </c>
      <c r="I513" s="385" t="s">
        <v>1961</v>
      </c>
    </row>
    <row r="514" spans="1:9" x14ac:dyDescent="0.2">
      <c r="A514" s="66" t="s">
        <v>2313</v>
      </c>
      <c r="B514" s="66" t="s">
        <v>2105</v>
      </c>
      <c r="C514" s="68" t="s">
        <v>2232</v>
      </c>
      <c r="D514" s="385" t="s">
        <v>2142</v>
      </c>
      <c r="E514" s="68">
        <v>223</v>
      </c>
      <c r="G514" s="385" t="s">
        <v>2142</v>
      </c>
      <c r="I514" s="385" t="s">
        <v>2142</v>
      </c>
    </row>
    <row r="515" spans="1:9" x14ac:dyDescent="0.2">
      <c r="A515" s="66" t="s">
        <v>2313</v>
      </c>
      <c r="B515" s="66" t="s">
        <v>2106</v>
      </c>
      <c r="C515" s="68" t="s">
        <v>2232</v>
      </c>
      <c r="D515" s="385" t="s">
        <v>2142</v>
      </c>
      <c r="E515" s="68">
        <v>243</v>
      </c>
      <c r="G515" s="385" t="s">
        <v>2142</v>
      </c>
      <c r="I515" s="385" t="s">
        <v>2142</v>
      </c>
    </row>
    <row r="516" spans="1:9" x14ac:dyDescent="0.2">
      <c r="A516" s="66" t="s">
        <v>2313</v>
      </c>
      <c r="B516" s="66" t="s">
        <v>2226</v>
      </c>
      <c r="C516" s="68" t="s">
        <v>2232</v>
      </c>
      <c r="D516" s="385" t="s">
        <v>2173</v>
      </c>
      <c r="E516" s="68">
        <v>233</v>
      </c>
      <c r="G516" s="385" t="s">
        <v>2173</v>
      </c>
      <c r="I516" s="385" t="s">
        <v>2173</v>
      </c>
    </row>
    <row r="517" spans="1:9" x14ac:dyDescent="0.2">
      <c r="A517" s="66" t="s">
        <v>2313</v>
      </c>
      <c r="B517" s="66" t="s">
        <v>2104</v>
      </c>
      <c r="C517" s="68" t="s">
        <v>2232</v>
      </c>
      <c r="D517" s="385" t="s">
        <v>2173</v>
      </c>
      <c r="E517" s="68">
        <v>253</v>
      </c>
      <c r="G517" s="385" t="s">
        <v>2173</v>
      </c>
      <c r="I517" s="385" t="s">
        <v>2173</v>
      </c>
    </row>
    <row r="518" spans="1:9" x14ac:dyDescent="0.2">
      <c r="A518" s="66" t="s">
        <v>2313</v>
      </c>
      <c r="B518" s="66" t="s">
        <v>2228</v>
      </c>
      <c r="C518" s="68" t="s">
        <v>2232</v>
      </c>
      <c r="D518" s="385" t="s">
        <v>2174</v>
      </c>
      <c r="E518" s="68">
        <v>273</v>
      </c>
      <c r="G518" s="385" t="s">
        <v>2174</v>
      </c>
      <c r="I518" s="385" t="s">
        <v>2174</v>
      </c>
    </row>
    <row r="519" spans="1:9" x14ac:dyDescent="0.2">
      <c r="A519" s="66" t="s">
        <v>2313</v>
      </c>
      <c r="B519" s="66" t="s">
        <v>2227</v>
      </c>
      <c r="C519" s="68" t="s">
        <v>2232</v>
      </c>
      <c r="D519" s="385" t="s">
        <v>2173</v>
      </c>
      <c r="E519" s="68">
        <v>263</v>
      </c>
      <c r="G519" s="385" t="s">
        <v>2173</v>
      </c>
      <c r="I519" s="385" t="s">
        <v>2173</v>
      </c>
    </row>
    <row r="520" spans="1:9" x14ac:dyDescent="0.2">
      <c r="A520" s="66" t="s">
        <v>2313</v>
      </c>
      <c r="B520" s="66" t="s">
        <v>2229</v>
      </c>
      <c r="C520" s="68" t="s">
        <v>2232</v>
      </c>
      <c r="D520" s="385" t="s">
        <v>2142</v>
      </c>
      <c r="E520" s="68">
        <v>283</v>
      </c>
      <c r="G520" s="385" t="s">
        <v>2142</v>
      </c>
      <c r="I520" s="385" t="s">
        <v>2142</v>
      </c>
    </row>
    <row r="521" spans="1:9" x14ac:dyDescent="0.2">
      <c r="A521" s="66" t="s">
        <v>2313</v>
      </c>
      <c r="B521" s="66" t="s">
        <v>1960</v>
      </c>
      <c r="C521" s="68" t="s">
        <v>2232</v>
      </c>
      <c r="D521" s="386" t="s">
        <v>2143</v>
      </c>
      <c r="E521" s="68">
        <v>293</v>
      </c>
      <c r="G521" s="385" t="s">
        <v>2142</v>
      </c>
      <c r="I521" s="386" t="s">
        <v>2143</v>
      </c>
    </row>
    <row r="522" spans="1:9" x14ac:dyDescent="0.2">
      <c r="A522" s="66" t="s">
        <v>2313</v>
      </c>
      <c r="B522" s="66" t="s">
        <v>2225</v>
      </c>
      <c r="C522" s="68" t="s">
        <v>2233</v>
      </c>
      <c r="D522" s="385" t="s">
        <v>1961</v>
      </c>
      <c r="E522" s="68">
        <v>214</v>
      </c>
      <c r="G522" s="385" t="s">
        <v>1961</v>
      </c>
      <c r="I522" s="385" t="s">
        <v>1961</v>
      </c>
    </row>
    <row r="523" spans="1:9" x14ac:dyDescent="0.2">
      <c r="A523" s="66" t="s">
        <v>2313</v>
      </c>
      <c r="B523" s="66" t="s">
        <v>2105</v>
      </c>
      <c r="C523" s="68" t="s">
        <v>2233</v>
      </c>
      <c r="D523" s="385" t="s">
        <v>2142</v>
      </c>
      <c r="E523" s="68">
        <v>224</v>
      </c>
      <c r="G523" s="385" t="s">
        <v>2142</v>
      </c>
      <c r="I523" s="385" t="s">
        <v>2142</v>
      </c>
    </row>
    <row r="524" spans="1:9" x14ac:dyDescent="0.2">
      <c r="A524" s="66" t="s">
        <v>2313</v>
      </c>
      <c r="B524" s="66" t="s">
        <v>2106</v>
      </c>
      <c r="C524" s="68" t="s">
        <v>2233</v>
      </c>
      <c r="D524" s="385" t="s">
        <v>2142</v>
      </c>
      <c r="E524" s="68">
        <v>244</v>
      </c>
      <c r="G524" s="385" t="s">
        <v>2142</v>
      </c>
      <c r="I524" s="385" t="s">
        <v>2142</v>
      </c>
    </row>
    <row r="525" spans="1:9" x14ac:dyDescent="0.2">
      <c r="A525" s="66" t="s">
        <v>2313</v>
      </c>
      <c r="B525" s="66" t="s">
        <v>2226</v>
      </c>
      <c r="C525" s="68" t="s">
        <v>2233</v>
      </c>
      <c r="D525" s="385" t="s">
        <v>2172</v>
      </c>
      <c r="E525" s="68">
        <v>234</v>
      </c>
      <c r="G525" s="385" t="s">
        <v>2172</v>
      </c>
      <c r="I525" s="385" t="s">
        <v>2172</v>
      </c>
    </row>
    <row r="526" spans="1:9" x14ac:dyDescent="0.2">
      <c r="A526" s="66" t="s">
        <v>2313</v>
      </c>
      <c r="B526" s="66" t="s">
        <v>2104</v>
      </c>
      <c r="C526" s="68" t="s">
        <v>2233</v>
      </c>
      <c r="D526" s="385" t="s">
        <v>2172</v>
      </c>
      <c r="E526" s="68">
        <v>254</v>
      </c>
      <c r="G526" s="385" t="s">
        <v>2172</v>
      </c>
      <c r="I526" s="385" t="s">
        <v>2172</v>
      </c>
    </row>
    <row r="527" spans="1:9" x14ac:dyDescent="0.2">
      <c r="A527" s="66" t="s">
        <v>2313</v>
      </c>
      <c r="B527" s="66" t="s">
        <v>2227</v>
      </c>
      <c r="C527" s="68" t="s">
        <v>2233</v>
      </c>
      <c r="D527" s="385" t="s">
        <v>2172</v>
      </c>
      <c r="E527" s="68">
        <v>264</v>
      </c>
      <c r="G527" s="385" t="s">
        <v>2172</v>
      </c>
      <c r="I527" s="385" t="s">
        <v>2172</v>
      </c>
    </row>
    <row r="528" spans="1:9" x14ac:dyDescent="0.2">
      <c r="A528" s="66" t="s">
        <v>2313</v>
      </c>
      <c r="B528" s="66" t="s">
        <v>2228</v>
      </c>
      <c r="C528" s="68" t="s">
        <v>2233</v>
      </c>
      <c r="D528" s="385" t="s">
        <v>2174</v>
      </c>
      <c r="E528" s="68">
        <v>274</v>
      </c>
      <c r="G528" s="385" t="s">
        <v>2174</v>
      </c>
      <c r="I528" s="385" t="s">
        <v>2174</v>
      </c>
    </row>
    <row r="529" spans="1:9" x14ac:dyDescent="0.2">
      <c r="A529" s="66" t="s">
        <v>2313</v>
      </c>
      <c r="B529" s="66" t="s">
        <v>2229</v>
      </c>
      <c r="C529" s="68" t="s">
        <v>2233</v>
      </c>
      <c r="D529" s="385" t="s">
        <v>2142</v>
      </c>
      <c r="E529" s="68">
        <v>284</v>
      </c>
      <c r="G529" s="385" t="s">
        <v>2142</v>
      </c>
      <c r="I529" s="385" t="s">
        <v>2142</v>
      </c>
    </row>
    <row r="530" spans="1:9" x14ac:dyDescent="0.2">
      <c r="A530" s="66" t="s">
        <v>2313</v>
      </c>
      <c r="B530" s="66" t="s">
        <v>1960</v>
      </c>
      <c r="C530" s="68" t="s">
        <v>2233</v>
      </c>
      <c r="D530" s="386" t="s">
        <v>2143</v>
      </c>
      <c r="E530" s="68">
        <v>294</v>
      </c>
      <c r="G530" s="385" t="s">
        <v>2142</v>
      </c>
      <c r="I530" s="386" t="s">
        <v>2143</v>
      </c>
    </row>
    <row r="531" spans="1:9" x14ac:dyDescent="0.2">
      <c r="A531" s="66" t="s">
        <v>2313</v>
      </c>
      <c r="B531" s="66" t="s">
        <v>2225</v>
      </c>
      <c r="C531" s="68" t="s">
        <v>2234</v>
      </c>
      <c r="D531" s="385" t="s">
        <v>2172</v>
      </c>
      <c r="E531" s="68">
        <v>215</v>
      </c>
      <c r="G531" s="385" t="s">
        <v>2172</v>
      </c>
      <c r="I531" s="385" t="s">
        <v>2172</v>
      </c>
    </row>
    <row r="532" spans="1:9" x14ac:dyDescent="0.2">
      <c r="A532" s="66" t="s">
        <v>2313</v>
      </c>
      <c r="B532" s="66" t="s">
        <v>2105</v>
      </c>
      <c r="C532" s="68" t="s">
        <v>2234</v>
      </c>
      <c r="D532" s="385" t="s">
        <v>2172</v>
      </c>
      <c r="E532" s="68">
        <v>225</v>
      </c>
      <c r="G532" s="385" t="s">
        <v>2172</v>
      </c>
      <c r="I532" s="385" t="s">
        <v>2172</v>
      </c>
    </row>
    <row r="533" spans="1:9" x14ac:dyDescent="0.2">
      <c r="A533" s="66" t="s">
        <v>2313</v>
      </c>
      <c r="B533" s="66" t="s">
        <v>2106</v>
      </c>
      <c r="C533" s="68" t="s">
        <v>2234</v>
      </c>
      <c r="D533" s="385" t="s">
        <v>2172</v>
      </c>
      <c r="E533" s="68">
        <v>245</v>
      </c>
      <c r="G533" s="385" t="s">
        <v>2172</v>
      </c>
      <c r="I533" s="385" t="s">
        <v>2172</v>
      </c>
    </row>
    <row r="534" spans="1:9" x14ac:dyDescent="0.2">
      <c r="A534" s="66" t="s">
        <v>2313</v>
      </c>
      <c r="B534" s="66" t="s">
        <v>2226</v>
      </c>
      <c r="C534" s="68" t="s">
        <v>2234</v>
      </c>
      <c r="D534" s="385" t="s">
        <v>2172</v>
      </c>
      <c r="E534" s="68">
        <v>235</v>
      </c>
      <c r="G534" s="385" t="s">
        <v>2172</v>
      </c>
      <c r="I534" s="385" t="s">
        <v>2172</v>
      </c>
    </row>
    <row r="535" spans="1:9" x14ac:dyDescent="0.2">
      <c r="A535" s="66" t="s">
        <v>2313</v>
      </c>
      <c r="B535" s="66" t="s">
        <v>2104</v>
      </c>
      <c r="C535" s="68" t="s">
        <v>2234</v>
      </c>
      <c r="D535" s="385" t="s">
        <v>2172</v>
      </c>
      <c r="E535" s="68">
        <v>255</v>
      </c>
      <c r="G535" s="385" t="s">
        <v>2172</v>
      </c>
      <c r="I535" s="385" t="s">
        <v>2172</v>
      </c>
    </row>
    <row r="536" spans="1:9" x14ac:dyDescent="0.2">
      <c r="A536" s="66" t="s">
        <v>2313</v>
      </c>
      <c r="B536" s="66" t="s">
        <v>2227</v>
      </c>
      <c r="C536" s="68" t="s">
        <v>2234</v>
      </c>
      <c r="D536" s="385" t="s">
        <v>2172</v>
      </c>
      <c r="E536" s="68">
        <v>265</v>
      </c>
      <c r="G536" s="385" t="s">
        <v>2172</v>
      </c>
      <c r="I536" s="385" t="s">
        <v>2172</v>
      </c>
    </row>
    <row r="537" spans="1:9" x14ac:dyDescent="0.2">
      <c r="A537" s="66" t="s">
        <v>2313</v>
      </c>
      <c r="B537" s="66" t="s">
        <v>2228</v>
      </c>
      <c r="C537" s="68" t="s">
        <v>2234</v>
      </c>
      <c r="D537" s="385" t="s">
        <v>2172</v>
      </c>
      <c r="E537" s="68">
        <v>275</v>
      </c>
      <c r="G537" s="385" t="s">
        <v>2172</v>
      </c>
      <c r="I537" s="385" t="s">
        <v>2172</v>
      </c>
    </row>
    <row r="538" spans="1:9" x14ac:dyDescent="0.2">
      <c r="A538" s="66" t="s">
        <v>2313</v>
      </c>
      <c r="B538" s="66" t="s">
        <v>2229</v>
      </c>
      <c r="C538" s="68" t="s">
        <v>2234</v>
      </c>
      <c r="D538" s="385" t="s">
        <v>2172</v>
      </c>
      <c r="E538" s="68">
        <v>285</v>
      </c>
      <c r="G538" s="385" t="s">
        <v>2172</v>
      </c>
      <c r="I538" s="385" t="s">
        <v>2172</v>
      </c>
    </row>
    <row r="539" spans="1:9" x14ac:dyDescent="0.2">
      <c r="A539" s="66" t="s">
        <v>2313</v>
      </c>
      <c r="B539" s="66" t="s">
        <v>1960</v>
      </c>
      <c r="C539" s="68" t="s">
        <v>2234</v>
      </c>
      <c r="D539" s="386" t="s">
        <v>2172</v>
      </c>
      <c r="E539" s="68">
        <v>295</v>
      </c>
      <c r="G539" s="385" t="s">
        <v>2172</v>
      </c>
      <c r="I539" s="386" t="s">
        <v>2143</v>
      </c>
    </row>
    <row r="540" spans="1:9" x14ac:dyDescent="0.2">
      <c r="A540" s="66" t="s">
        <v>2313</v>
      </c>
      <c r="B540" s="66" t="s">
        <v>2225</v>
      </c>
      <c r="C540" s="68" t="s">
        <v>2235</v>
      </c>
      <c r="D540" s="385" t="s">
        <v>2172</v>
      </c>
      <c r="E540" s="68">
        <v>216</v>
      </c>
      <c r="G540" s="385" t="s">
        <v>2172</v>
      </c>
      <c r="I540" s="385" t="s">
        <v>2172</v>
      </c>
    </row>
    <row r="541" spans="1:9" x14ac:dyDescent="0.2">
      <c r="A541" s="66" t="s">
        <v>2313</v>
      </c>
      <c r="B541" s="66" t="s">
        <v>2105</v>
      </c>
      <c r="C541" s="68" t="s">
        <v>2235</v>
      </c>
      <c r="D541" s="385" t="s">
        <v>2172</v>
      </c>
      <c r="E541" s="68">
        <v>226</v>
      </c>
      <c r="G541" s="385" t="s">
        <v>2172</v>
      </c>
      <c r="I541" s="385" t="s">
        <v>2172</v>
      </c>
    </row>
    <row r="542" spans="1:9" x14ac:dyDescent="0.2">
      <c r="A542" s="66" t="s">
        <v>2313</v>
      </c>
      <c r="B542" s="66" t="s">
        <v>2106</v>
      </c>
      <c r="C542" s="68" t="s">
        <v>2235</v>
      </c>
      <c r="D542" s="385" t="s">
        <v>2172</v>
      </c>
      <c r="E542" s="68">
        <v>246</v>
      </c>
      <c r="G542" s="385" t="s">
        <v>2172</v>
      </c>
      <c r="I542" s="385" t="s">
        <v>2172</v>
      </c>
    </row>
    <row r="543" spans="1:9" x14ac:dyDescent="0.2">
      <c r="A543" s="66" t="s">
        <v>2313</v>
      </c>
      <c r="B543" s="66" t="s">
        <v>2226</v>
      </c>
      <c r="C543" s="68" t="s">
        <v>2235</v>
      </c>
      <c r="D543" s="385" t="s">
        <v>2172</v>
      </c>
      <c r="E543" s="68">
        <v>236</v>
      </c>
      <c r="G543" s="385" t="s">
        <v>2172</v>
      </c>
      <c r="I543" s="385" t="s">
        <v>2172</v>
      </c>
    </row>
    <row r="544" spans="1:9" x14ac:dyDescent="0.2">
      <c r="A544" s="66" t="s">
        <v>2313</v>
      </c>
      <c r="B544" s="66" t="s">
        <v>2104</v>
      </c>
      <c r="C544" s="68" t="s">
        <v>2235</v>
      </c>
      <c r="D544" s="385" t="s">
        <v>2172</v>
      </c>
      <c r="E544" s="68">
        <v>256</v>
      </c>
      <c r="G544" s="385" t="s">
        <v>2172</v>
      </c>
      <c r="I544" s="385" t="s">
        <v>2172</v>
      </c>
    </row>
    <row r="545" spans="1:9" x14ac:dyDescent="0.2">
      <c r="A545" s="66" t="s">
        <v>2313</v>
      </c>
      <c r="B545" s="66" t="s">
        <v>2227</v>
      </c>
      <c r="C545" s="68" t="s">
        <v>2235</v>
      </c>
      <c r="D545" s="385" t="s">
        <v>2172</v>
      </c>
      <c r="E545" s="68">
        <v>266</v>
      </c>
      <c r="G545" s="385" t="s">
        <v>2172</v>
      </c>
      <c r="I545" s="385" t="s">
        <v>2172</v>
      </c>
    </row>
    <row r="546" spans="1:9" x14ac:dyDescent="0.2">
      <c r="A546" s="66" t="s">
        <v>2313</v>
      </c>
      <c r="B546" s="66" t="s">
        <v>2228</v>
      </c>
      <c r="C546" s="68" t="s">
        <v>2235</v>
      </c>
      <c r="D546" s="385" t="s">
        <v>2172</v>
      </c>
      <c r="E546" s="68">
        <v>276</v>
      </c>
      <c r="G546" s="385" t="s">
        <v>2172</v>
      </c>
      <c r="I546" s="385" t="s">
        <v>2172</v>
      </c>
    </row>
    <row r="547" spans="1:9" x14ac:dyDescent="0.2">
      <c r="A547" s="66" t="s">
        <v>2313</v>
      </c>
      <c r="B547" s="66" t="s">
        <v>2229</v>
      </c>
      <c r="C547" s="68" t="s">
        <v>2235</v>
      </c>
      <c r="D547" s="385" t="s">
        <v>2172</v>
      </c>
      <c r="E547" s="68">
        <v>286</v>
      </c>
      <c r="G547" s="385" t="s">
        <v>2172</v>
      </c>
      <c r="I547" s="385" t="s">
        <v>2172</v>
      </c>
    </row>
    <row r="548" spans="1:9" x14ac:dyDescent="0.2">
      <c r="A548" s="66" t="s">
        <v>2313</v>
      </c>
      <c r="B548" s="66" t="s">
        <v>1960</v>
      </c>
      <c r="C548" s="68" t="s">
        <v>2235</v>
      </c>
      <c r="D548" s="386" t="s">
        <v>2172</v>
      </c>
      <c r="E548" s="68">
        <v>296</v>
      </c>
      <c r="G548" s="385" t="s">
        <v>2172</v>
      </c>
      <c r="I548" s="386" t="s">
        <v>2143</v>
      </c>
    </row>
    <row r="549" spans="1:9" x14ac:dyDescent="0.2">
      <c r="A549" s="66" t="s">
        <v>2313</v>
      </c>
      <c r="B549" s="66" t="s">
        <v>2225</v>
      </c>
      <c r="C549" s="68" t="s">
        <v>2236</v>
      </c>
      <c r="D549" s="385" t="s">
        <v>2142</v>
      </c>
      <c r="E549" s="68">
        <v>217</v>
      </c>
      <c r="G549" s="385" t="s">
        <v>2142</v>
      </c>
      <c r="I549" s="385" t="s">
        <v>2142</v>
      </c>
    </row>
    <row r="550" spans="1:9" x14ac:dyDescent="0.2">
      <c r="A550" s="66" t="s">
        <v>2313</v>
      </c>
      <c r="B550" s="66" t="s">
        <v>2105</v>
      </c>
      <c r="C550" s="68" t="s">
        <v>2236</v>
      </c>
      <c r="D550" s="385" t="s">
        <v>2142</v>
      </c>
      <c r="E550" s="68">
        <v>227</v>
      </c>
      <c r="G550" s="385" t="s">
        <v>2142</v>
      </c>
      <c r="I550" s="385" t="s">
        <v>2142</v>
      </c>
    </row>
    <row r="551" spans="1:9" x14ac:dyDescent="0.2">
      <c r="A551" s="66" t="s">
        <v>2313</v>
      </c>
      <c r="B551" s="66" t="s">
        <v>2106</v>
      </c>
      <c r="C551" s="68" t="s">
        <v>2236</v>
      </c>
      <c r="D551" s="385" t="s">
        <v>2142</v>
      </c>
      <c r="E551" s="68">
        <v>247</v>
      </c>
      <c r="G551" s="385" t="s">
        <v>2142</v>
      </c>
      <c r="I551" s="385" t="s">
        <v>2142</v>
      </c>
    </row>
    <row r="552" spans="1:9" x14ac:dyDescent="0.2">
      <c r="A552" s="66" t="s">
        <v>2313</v>
      </c>
      <c r="B552" s="66" t="s">
        <v>2226</v>
      </c>
      <c r="C552" s="68" t="s">
        <v>2236</v>
      </c>
      <c r="D552" s="385" t="s">
        <v>2142</v>
      </c>
      <c r="E552" s="68">
        <v>237</v>
      </c>
      <c r="G552" s="385" t="s">
        <v>2142</v>
      </c>
      <c r="I552" s="385" t="s">
        <v>2142</v>
      </c>
    </row>
    <row r="553" spans="1:9" x14ac:dyDescent="0.2">
      <c r="A553" s="66" t="s">
        <v>2313</v>
      </c>
      <c r="B553" s="66" t="s">
        <v>2104</v>
      </c>
      <c r="C553" s="68" t="s">
        <v>2236</v>
      </c>
      <c r="D553" s="385" t="s">
        <v>2142</v>
      </c>
      <c r="E553" s="68">
        <v>257</v>
      </c>
      <c r="G553" s="385" t="s">
        <v>2142</v>
      </c>
      <c r="I553" s="385" t="s">
        <v>2142</v>
      </c>
    </row>
    <row r="554" spans="1:9" x14ac:dyDescent="0.2">
      <c r="A554" s="66" t="s">
        <v>2313</v>
      </c>
      <c r="B554" s="66" t="s">
        <v>2228</v>
      </c>
      <c r="C554" s="68" t="s">
        <v>2236</v>
      </c>
      <c r="D554" s="385" t="s">
        <v>2174</v>
      </c>
      <c r="E554" s="68">
        <v>277</v>
      </c>
      <c r="G554" s="385" t="s">
        <v>2174</v>
      </c>
      <c r="I554" s="385" t="s">
        <v>2174</v>
      </c>
    </row>
    <row r="555" spans="1:9" x14ac:dyDescent="0.2">
      <c r="A555" s="66" t="s">
        <v>2313</v>
      </c>
      <c r="B555" s="66" t="s">
        <v>2227</v>
      </c>
      <c r="C555" s="68" t="s">
        <v>2236</v>
      </c>
      <c r="D555" s="385" t="s">
        <v>2142</v>
      </c>
      <c r="E555" s="68">
        <v>267</v>
      </c>
      <c r="G555" s="385" t="s">
        <v>2142</v>
      </c>
      <c r="I555" s="385" t="s">
        <v>2142</v>
      </c>
    </row>
    <row r="556" spans="1:9" x14ac:dyDescent="0.2">
      <c r="A556" s="66" t="s">
        <v>2313</v>
      </c>
      <c r="B556" s="66" t="s">
        <v>2229</v>
      </c>
      <c r="C556" s="68" t="s">
        <v>2236</v>
      </c>
      <c r="D556" s="385" t="s">
        <v>2142</v>
      </c>
      <c r="E556" s="68">
        <v>287</v>
      </c>
      <c r="G556" s="385" t="s">
        <v>2142</v>
      </c>
      <c r="I556" s="385" t="s">
        <v>2142</v>
      </c>
    </row>
    <row r="557" spans="1:9" x14ac:dyDescent="0.2">
      <c r="A557" s="66" t="s">
        <v>2313</v>
      </c>
      <c r="B557" s="66" t="s">
        <v>1960</v>
      </c>
      <c r="C557" s="68" t="s">
        <v>2236</v>
      </c>
      <c r="D557" s="386" t="s">
        <v>2143</v>
      </c>
      <c r="E557" s="68">
        <v>297</v>
      </c>
      <c r="G557" s="385" t="s">
        <v>2142</v>
      </c>
      <c r="I557" s="386" t="s">
        <v>2143</v>
      </c>
    </row>
    <row r="558" spans="1:9" x14ac:dyDescent="0.2">
      <c r="A558" s="66" t="s">
        <v>2313</v>
      </c>
      <c r="B558" s="66" t="s">
        <v>2225</v>
      </c>
      <c r="C558" s="68" t="s">
        <v>1960</v>
      </c>
      <c r="D558" s="386" t="s">
        <v>2143</v>
      </c>
      <c r="E558" s="68">
        <v>211</v>
      </c>
      <c r="G558" s="385" t="s">
        <v>2142</v>
      </c>
      <c r="I558" s="386" t="s">
        <v>2143</v>
      </c>
    </row>
    <row r="559" spans="1:9" x14ac:dyDescent="0.2">
      <c r="A559" s="66" t="s">
        <v>2313</v>
      </c>
      <c r="B559" s="66" t="s">
        <v>2105</v>
      </c>
      <c r="C559" s="68" t="s">
        <v>1960</v>
      </c>
      <c r="D559" s="386" t="s">
        <v>2143</v>
      </c>
      <c r="E559" s="68">
        <v>221</v>
      </c>
      <c r="G559" s="385" t="s">
        <v>2142</v>
      </c>
      <c r="I559" s="386" t="s">
        <v>2143</v>
      </c>
    </row>
    <row r="560" spans="1:9" x14ac:dyDescent="0.2">
      <c r="A560" s="66" t="s">
        <v>2313</v>
      </c>
      <c r="B560" s="66" t="s">
        <v>2106</v>
      </c>
      <c r="C560" s="68" t="s">
        <v>1960</v>
      </c>
      <c r="D560" s="386" t="s">
        <v>2143</v>
      </c>
      <c r="E560" s="68">
        <v>241</v>
      </c>
      <c r="G560" s="385" t="s">
        <v>2142</v>
      </c>
      <c r="I560" s="386" t="s">
        <v>2143</v>
      </c>
    </row>
    <row r="561" spans="1:9" x14ac:dyDescent="0.2">
      <c r="A561" s="66" t="s">
        <v>2313</v>
      </c>
      <c r="B561" s="66" t="s">
        <v>2226</v>
      </c>
      <c r="C561" s="68" t="s">
        <v>1960</v>
      </c>
      <c r="D561" s="386" t="s">
        <v>2143</v>
      </c>
      <c r="E561" s="68">
        <v>231</v>
      </c>
      <c r="G561" s="385" t="s">
        <v>2142</v>
      </c>
      <c r="I561" s="386" t="s">
        <v>2143</v>
      </c>
    </row>
    <row r="562" spans="1:9" x14ac:dyDescent="0.2">
      <c r="A562" s="66" t="s">
        <v>2313</v>
      </c>
      <c r="B562" s="66" t="s">
        <v>2104</v>
      </c>
      <c r="C562" s="68" t="s">
        <v>1960</v>
      </c>
      <c r="D562" s="386" t="s">
        <v>2143</v>
      </c>
      <c r="E562" s="68">
        <v>251</v>
      </c>
      <c r="G562" s="385" t="s">
        <v>2142</v>
      </c>
      <c r="I562" s="386" t="s">
        <v>2143</v>
      </c>
    </row>
    <row r="563" spans="1:9" x14ac:dyDescent="0.2">
      <c r="A563" s="66" t="s">
        <v>2313</v>
      </c>
      <c r="B563" s="66" t="s">
        <v>2227</v>
      </c>
      <c r="C563" s="68" t="s">
        <v>1960</v>
      </c>
      <c r="D563" s="386" t="s">
        <v>2143</v>
      </c>
      <c r="E563" s="68">
        <v>261</v>
      </c>
      <c r="G563" s="385" t="s">
        <v>2142</v>
      </c>
      <c r="I563" s="386" t="s">
        <v>2143</v>
      </c>
    </row>
    <row r="564" spans="1:9" x14ac:dyDescent="0.2">
      <c r="A564" s="66" t="s">
        <v>2313</v>
      </c>
      <c r="B564" s="66" t="s">
        <v>2228</v>
      </c>
      <c r="C564" s="68" t="s">
        <v>1960</v>
      </c>
      <c r="D564" s="386" t="s">
        <v>2143</v>
      </c>
      <c r="E564" s="68">
        <v>271</v>
      </c>
      <c r="G564" s="385" t="s">
        <v>2174</v>
      </c>
      <c r="I564" s="386" t="s">
        <v>2143</v>
      </c>
    </row>
    <row r="565" spans="1:9" x14ac:dyDescent="0.2">
      <c r="A565" s="66" t="s">
        <v>2313</v>
      </c>
      <c r="B565" s="66" t="s">
        <v>2229</v>
      </c>
      <c r="C565" s="68" t="s">
        <v>1960</v>
      </c>
      <c r="D565" s="386" t="s">
        <v>2143</v>
      </c>
      <c r="E565" s="68">
        <v>281</v>
      </c>
      <c r="G565" s="385" t="s">
        <v>2142</v>
      </c>
      <c r="I565" s="386" t="s">
        <v>2143</v>
      </c>
    </row>
    <row r="566" spans="1:9" x14ac:dyDescent="0.2">
      <c r="A566" s="66" t="s">
        <v>2313</v>
      </c>
      <c r="B566" s="66" t="s">
        <v>1960</v>
      </c>
      <c r="C566" s="68" t="s">
        <v>1960</v>
      </c>
      <c r="D566" s="386" t="s">
        <v>2143</v>
      </c>
      <c r="E566" s="68">
        <v>291</v>
      </c>
      <c r="G566" s="385" t="s">
        <v>2142</v>
      </c>
      <c r="I566" s="386" t="s">
        <v>2143</v>
      </c>
    </row>
    <row r="567" spans="1:9" x14ac:dyDescent="0.2">
      <c r="A567" s="68" t="s">
        <v>1960</v>
      </c>
      <c r="B567" s="66" t="s">
        <v>1960</v>
      </c>
      <c r="C567" s="68" t="s">
        <v>1960</v>
      </c>
      <c r="D567" s="385" t="s">
        <v>2143</v>
      </c>
      <c r="E567" s="68">
        <v>991</v>
      </c>
      <c r="G567" s="385" t="s">
        <v>2143</v>
      </c>
      <c r="I567" s="385" t="s">
        <v>2143</v>
      </c>
    </row>
    <row r="568" spans="1:9" x14ac:dyDescent="0.2">
      <c r="A568" s="66" t="s">
        <v>1960</v>
      </c>
      <c r="B568" s="66" t="s">
        <v>1960</v>
      </c>
      <c r="C568" s="68" t="s">
        <v>1960</v>
      </c>
      <c r="D568" s="385" t="s">
        <v>2143</v>
      </c>
      <c r="E568" s="385">
        <v>999</v>
      </c>
      <c r="G568" s="385" t="s">
        <v>2143</v>
      </c>
      <c r="I568" s="385" t="s">
        <v>2143</v>
      </c>
    </row>
  </sheetData>
  <customSheetViews>
    <customSheetView guid="{E901C743-4F33-4C8F-80E0-EB1DCAF092DE}" state="veryHidden" showRuler="0" topLeftCell="A302">
      <selection activeCell="D1" sqref="D1:D337"/>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31"/>
  <sheetViews>
    <sheetView workbookViewId="0">
      <selection activeCell="A31" sqref="A31"/>
    </sheetView>
  </sheetViews>
  <sheetFormatPr baseColWidth="10" defaultRowHeight="12.75" x14ac:dyDescent="0.2"/>
  <sheetData>
    <row r="1" spans="1:2" x14ac:dyDescent="0.2">
      <c r="A1" t="s">
        <v>1963</v>
      </c>
    </row>
    <row r="2" spans="1:2" x14ac:dyDescent="0.2">
      <c r="A2" t="s">
        <v>2142</v>
      </c>
      <c r="B2">
        <v>8000</v>
      </c>
    </row>
    <row r="3" spans="1:2" x14ac:dyDescent="0.2">
      <c r="A3" t="s">
        <v>2135</v>
      </c>
      <c r="B3">
        <v>1000</v>
      </c>
    </row>
    <row r="4" spans="1:2" x14ac:dyDescent="0.2">
      <c r="A4" t="s">
        <v>2136</v>
      </c>
      <c r="B4">
        <v>2000</v>
      </c>
    </row>
    <row r="5" spans="1:2" x14ac:dyDescent="0.2">
      <c r="A5" t="s">
        <v>2138</v>
      </c>
      <c r="B5">
        <v>4000</v>
      </c>
    </row>
    <row r="6" spans="1:2" x14ac:dyDescent="0.2">
      <c r="A6" t="s">
        <v>2137</v>
      </c>
      <c r="B6">
        <v>3000</v>
      </c>
    </row>
    <row r="7" spans="1:2" x14ac:dyDescent="0.2">
      <c r="A7" t="s">
        <v>2139</v>
      </c>
      <c r="B7">
        <v>5000</v>
      </c>
    </row>
    <row r="8" spans="1:2" x14ac:dyDescent="0.2">
      <c r="A8" t="s">
        <v>2140</v>
      </c>
      <c r="B8">
        <v>6000</v>
      </c>
    </row>
    <row r="9" spans="1:2" x14ac:dyDescent="0.2">
      <c r="A9" t="s">
        <v>2141</v>
      </c>
      <c r="B9">
        <v>7000</v>
      </c>
    </row>
    <row r="10" spans="1:2" x14ac:dyDescent="0.2">
      <c r="A10" t="s">
        <v>2143</v>
      </c>
      <c r="B10">
        <v>9000</v>
      </c>
    </row>
    <row r="12" spans="1:2" x14ac:dyDescent="0.2">
      <c r="A12" t="s">
        <v>1964</v>
      </c>
    </row>
    <row r="13" spans="1:2" x14ac:dyDescent="0.2">
      <c r="A13" t="s">
        <v>2142</v>
      </c>
      <c r="B13">
        <v>800</v>
      </c>
    </row>
    <row r="14" spans="1:2" x14ac:dyDescent="0.2">
      <c r="A14" t="s">
        <v>2147</v>
      </c>
      <c r="B14">
        <v>300</v>
      </c>
    </row>
    <row r="15" spans="1:2" x14ac:dyDescent="0.2">
      <c r="A15" t="s">
        <v>2146</v>
      </c>
      <c r="B15">
        <v>200</v>
      </c>
    </row>
    <row r="16" spans="1:2" x14ac:dyDescent="0.2">
      <c r="A16" t="s">
        <v>2145</v>
      </c>
      <c r="B16">
        <v>100</v>
      </c>
    </row>
    <row r="17" spans="1:2" x14ac:dyDescent="0.2">
      <c r="A17" t="s">
        <v>2148</v>
      </c>
      <c r="B17">
        <v>400</v>
      </c>
    </row>
    <row r="18" spans="1:2" x14ac:dyDescent="0.2">
      <c r="A18" t="s">
        <v>2149</v>
      </c>
      <c r="B18">
        <v>500</v>
      </c>
    </row>
    <row r="19" spans="1:2" x14ac:dyDescent="0.2">
      <c r="A19" t="s">
        <v>2150</v>
      </c>
      <c r="B19">
        <v>600</v>
      </c>
    </row>
    <row r="21" spans="1:2" x14ac:dyDescent="0.2">
      <c r="A21" t="s">
        <v>1965</v>
      </c>
    </row>
    <row r="22" spans="1:2" x14ac:dyDescent="0.2">
      <c r="A22" t="s">
        <v>2142</v>
      </c>
      <c r="B22">
        <v>80</v>
      </c>
    </row>
    <row r="23" spans="1:2" x14ac:dyDescent="0.2">
      <c r="A23" t="s">
        <v>2153</v>
      </c>
      <c r="B23">
        <v>20</v>
      </c>
    </row>
    <row r="24" spans="1:2" x14ac:dyDescent="0.2">
      <c r="A24" t="s">
        <v>2152</v>
      </c>
      <c r="B24">
        <v>10</v>
      </c>
    </row>
    <row r="25" spans="1:2" x14ac:dyDescent="0.2">
      <c r="A25" t="s">
        <v>2154</v>
      </c>
      <c r="B25">
        <v>30</v>
      </c>
    </row>
    <row r="26" spans="1:2" x14ac:dyDescent="0.2">
      <c r="A26" t="s">
        <v>2149</v>
      </c>
      <c r="B26">
        <v>50</v>
      </c>
    </row>
    <row r="27" spans="1:2" x14ac:dyDescent="0.2">
      <c r="A27" t="s">
        <v>2155</v>
      </c>
      <c r="B27">
        <v>60</v>
      </c>
    </row>
    <row r="29" spans="1:2" x14ac:dyDescent="0.2">
      <c r="A29" t="s">
        <v>2156</v>
      </c>
    </row>
    <row r="30" spans="1:2" x14ac:dyDescent="0.2">
      <c r="A30" t="s">
        <v>2149</v>
      </c>
      <c r="B30">
        <v>1</v>
      </c>
    </row>
    <row r="31" spans="1:2" x14ac:dyDescent="0.2">
      <c r="A31" t="s">
        <v>2157</v>
      </c>
      <c r="B31">
        <v>2</v>
      </c>
    </row>
  </sheetData>
  <customSheetViews>
    <customSheetView guid="{E901C743-4F33-4C8F-80E0-EB1DCAF092DE}" state="veryHidden" showRuler="0">
      <selection activeCell="A31" sqref="A31"/>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G672"/>
  <sheetViews>
    <sheetView topLeftCell="A638" workbookViewId="0">
      <selection activeCell="H654" sqref="H654"/>
    </sheetView>
  </sheetViews>
  <sheetFormatPr baseColWidth="10" defaultRowHeight="12.75" x14ac:dyDescent="0.2"/>
  <sheetData>
    <row r="1" spans="1:6" x14ac:dyDescent="0.2">
      <c r="A1" t="s">
        <v>2142</v>
      </c>
      <c r="B1" t="s">
        <v>2148</v>
      </c>
      <c r="C1" t="s">
        <v>2154</v>
      </c>
      <c r="D1" t="s">
        <v>2149</v>
      </c>
      <c r="E1" s="69" t="s">
        <v>2161</v>
      </c>
      <c r="F1">
        <f>INDEX(Sym!$B$2:$B$10,MATCH(A1,Sym!$A$2:$A$10,0))+INDEX(Sym!$B$13:$B$19,MATCH(B1,Sym!$A$13:$A$19,0))+INDEX(Sym!$B$22:$B$27,MATCH(C1,Sym!$A$22:$A$27,0))+INDEX(Sym!$B$30:$B$31,MATCH(D1,Sym!$A$30:$A$31,0))</f>
        <v>8431</v>
      </c>
    </row>
    <row r="2" spans="1:6" x14ac:dyDescent="0.2">
      <c r="A2" t="s">
        <v>2142</v>
      </c>
      <c r="B2" t="s">
        <v>2148</v>
      </c>
      <c r="C2" t="s">
        <v>2154</v>
      </c>
      <c r="D2" t="s">
        <v>2157</v>
      </c>
      <c r="E2" s="69" t="s">
        <v>2161</v>
      </c>
      <c r="F2">
        <f>INDEX(Sym!$B$2:$B$10,MATCH(A2,Sym!$A$2:$A$10,0))+INDEX(Sym!$B$13:$B$19,MATCH(B2,Sym!$A$13:$A$19,0))+INDEX(Sym!$B$22:$B$27,MATCH(C2,Sym!$A$22:$A$27,0))+INDEX(Sym!$B$30:$B$31,MATCH(D2,Sym!$A$30:$A$31,0))</f>
        <v>8432</v>
      </c>
    </row>
    <row r="3" spans="1:6" x14ac:dyDescent="0.2">
      <c r="A3" t="s">
        <v>2142</v>
      </c>
      <c r="B3" t="s">
        <v>2148</v>
      </c>
      <c r="C3" t="s">
        <v>2142</v>
      </c>
      <c r="D3" t="s">
        <v>2149</v>
      </c>
      <c r="E3" s="69" t="s">
        <v>2161</v>
      </c>
      <c r="F3">
        <f>INDEX(Sym!$B$2:$B$10,MATCH(A3,Sym!$A$2:$A$10,0))+INDEX(Sym!$B$13:$B$19,MATCH(B3,Sym!$A$13:$A$19,0))+INDEX(Sym!$B$22:$B$27,MATCH(C3,Sym!$A$22:$A$27,0))+INDEX(Sym!$B$30:$B$31,MATCH(D3,Sym!$A$30:$A$31,0))</f>
        <v>8481</v>
      </c>
    </row>
    <row r="4" spans="1:6" x14ac:dyDescent="0.2">
      <c r="A4" t="s">
        <v>2142</v>
      </c>
      <c r="B4" t="s">
        <v>2148</v>
      </c>
      <c r="C4" t="s">
        <v>2142</v>
      </c>
      <c r="D4" t="s">
        <v>2157</v>
      </c>
      <c r="E4" s="69" t="s">
        <v>2161</v>
      </c>
      <c r="F4">
        <f>INDEX(Sym!$B$2:$B$10,MATCH(A4,Sym!$A$2:$A$10,0))+INDEX(Sym!$B$13:$B$19,MATCH(B4,Sym!$A$13:$A$19,0))+INDEX(Sym!$B$22:$B$27,MATCH(C4,Sym!$A$22:$A$27,0))+INDEX(Sym!$B$30:$B$31,MATCH(D4,Sym!$A$30:$A$31,0))</f>
        <v>8482</v>
      </c>
    </row>
    <row r="5" spans="1:6" x14ac:dyDescent="0.2">
      <c r="A5" t="s">
        <v>2142</v>
      </c>
      <c r="B5" t="s">
        <v>2148</v>
      </c>
      <c r="C5" t="s">
        <v>2155</v>
      </c>
      <c r="D5" t="s">
        <v>2149</v>
      </c>
      <c r="E5" s="69" t="s">
        <v>2161</v>
      </c>
      <c r="F5">
        <f>INDEX(Sym!$B$2:$B$10,MATCH(A5,Sym!$A$2:$A$10,0))+INDEX(Sym!$B$13:$B$19,MATCH(B5,Sym!$A$13:$A$19,0))+INDEX(Sym!$B$22:$B$27,MATCH(C5,Sym!$A$22:$A$27,0))+INDEX(Sym!$B$30:$B$31,MATCH(D5,Sym!$A$30:$A$31,0))</f>
        <v>8461</v>
      </c>
    </row>
    <row r="6" spans="1:6" x14ac:dyDescent="0.2">
      <c r="A6" t="s">
        <v>2142</v>
      </c>
      <c r="B6" t="s">
        <v>2148</v>
      </c>
      <c r="C6" t="s">
        <v>2155</v>
      </c>
      <c r="D6" t="s">
        <v>2157</v>
      </c>
      <c r="E6" s="69" t="s">
        <v>2161</v>
      </c>
      <c r="F6">
        <f>INDEX(Sym!$B$2:$B$10,MATCH(A6,Sym!$A$2:$A$10,0))+INDEX(Sym!$B$13:$B$19,MATCH(B6,Sym!$A$13:$A$19,0))+INDEX(Sym!$B$22:$B$27,MATCH(C6,Sym!$A$22:$A$27,0))+INDEX(Sym!$B$30:$B$31,MATCH(D6,Sym!$A$30:$A$31,0))</f>
        <v>8462</v>
      </c>
    </row>
    <row r="7" spans="1:6" x14ac:dyDescent="0.2">
      <c r="A7" t="s">
        <v>2142</v>
      </c>
      <c r="B7" t="s">
        <v>2148</v>
      </c>
      <c r="C7" t="s">
        <v>2149</v>
      </c>
      <c r="D7" t="s">
        <v>2149</v>
      </c>
      <c r="E7" s="69" t="s">
        <v>2161</v>
      </c>
      <c r="F7">
        <f>INDEX(Sym!$B$2:$B$10,MATCH(A7,Sym!$A$2:$A$10,0))+INDEX(Sym!$B$13:$B$19,MATCH(B7,Sym!$A$13:$A$19,0))+INDEX(Sym!$B$22:$B$27,MATCH(C7,Sym!$A$22:$A$27,0))+INDEX(Sym!$B$30:$B$31,MATCH(D7,Sym!$A$30:$A$31,0))</f>
        <v>8451</v>
      </c>
    </row>
    <row r="8" spans="1:6" x14ac:dyDescent="0.2">
      <c r="A8" t="s">
        <v>2142</v>
      </c>
      <c r="B8" t="s">
        <v>2148</v>
      </c>
      <c r="C8" t="s">
        <v>2149</v>
      </c>
      <c r="D8" t="s">
        <v>2157</v>
      </c>
      <c r="E8" s="69" t="s">
        <v>2161</v>
      </c>
      <c r="F8">
        <f>INDEX(Sym!$B$2:$B$10,MATCH(A8,Sym!$A$2:$A$10,0))+INDEX(Sym!$B$13:$B$19,MATCH(B8,Sym!$A$13:$A$19,0))+INDEX(Sym!$B$22:$B$27,MATCH(C8,Sym!$A$22:$A$27,0))+INDEX(Sym!$B$30:$B$31,MATCH(D8,Sym!$A$30:$A$31,0))</f>
        <v>8452</v>
      </c>
    </row>
    <row r="9" spans="1:6" x14ac:dyDescent="0.2">
      <c r="A9" t="s">
        <v>2142</v>
      </c>
      <c r="B9" t="s">
        <v>2148</v>
      </c>
      <c r="C9" t="s">
        <v>2153</v>
      </c>
      <c r="D9" t="s">
        <v>2149</v>
      </c>
      <c r="E9" s="69" t="s">
        <v>2161</v>
      </c>
      <c r="F9">
        <f>INDEX(Sym!$B$2:$B$10,MATCH(A9,Sym!$A$2:$A$10,0))+INDEX(Sym!$B$13:$B$19,MATCH(B9,Sym!$A$13:$A$19,0))+INDEX(Sym!$B$22:$B$27,MATCH(C9,Sym!$A$22:$A$27,0))+INDEX(Sym!$B$30:$B$31,MATCH(D9,Sym!$A$30:$A$31,0))</f>
        <v>8421</v>
      </c>
    </row>
    <row r="10" spans="1:6" x14ac:dyDescent="0.2">
      <c r="A10" t="s">
        <v>2142</v>
      </c>
      <c r="B10" t="s">
        <v>2148</v>
      </c>
      <c r="C10" t="s">
        <v>2153</v>
      </c>
      <c r="D10" t="s">
        <v>2157</v>
      </c>
      <c r="E10" s="69" t="s">
        <v>2161</v>
      </c>
      <c r="F10">
        <f>INDEX(Sym!$B$2:$B$10,MATCH(A10,Sym!$A$2:$A$10,0))+INDEX(Sym!$B$13:$B$19,MATCH(B10,Sym!$A$13:$A$19,0))+INDEX(Sym!$B$22:$B$27,MATCH(C10,Sym!$A$22:$A$27,0))+INDEX(Sym!$B$30:$B$31,MATCH(D10,Sym!$A$30:$A$31,0))</f>
        <v>8422</v>
      </c>
    </row>
    <row r="11" spans="1:6" x14ac:dyDescent="0.2">
      <c r="A11" t="s">
        <v>2142</v>
      </c>
      <c r="B11" t="s">
        <v>2148</v>
      </c>
      <c r="C11" t="s">
        <v>2152</v>
      </c>
      <c r="D11" t="s">
        <v>2149</v>
      </c>
      <c r="E11" s="69" t="s">
        <v>2161</v>
      </c>
      <c r="F11">
        <f>INDEX(Sym!$B$2:$B$10,MATCH(A11,Sym!$A$2:$A$10,0))+INDEX(Sym!$B$13:$B$19,MATCH(B11,Sym!$A$13:$A$19,0))+INDEX(Sym!$B$22:$B$27,MATCH(C11,Sym!$A$22:$A$27,0))+INDEX(Sym!$B$30:$B$31,MATCH(D11,Sym!$A$30:$A$31,0))</f>
        <v>8411</v>
      </c>
    </row>
    <row r="12" spans="1:6" x14ac:dyDescent="0.2">
      <c r="A12" t="s">
        <v>2142</v>
      </c>
      <c r="B12" t="s">
        <v>2148</v>
      </c>
      <c r="C12" t="s">
        <v>2152</v>
      </c>
      <c r="D12" t="s">
        <v>2157</v>
      </c>
      <c r="E12" s="69" t="s">
        <v>2161</v>
      </c>
      <c r="F12">
        <f>INDEX(Sym!$B$2:$B$10,MATCH(A12,Sym!$A$2:$A$10,0))+INDEX(Sym!$B$13:$B$19,MATCH(B12,Sym!$A$13:$A$19,0))+INDEX(Sym!$B$22:$B$27,MATCH(C12,Sym!$A$22:$A$27,0))+INDEX(Sym!$B$30:$B$31,MATCH(D12,Sym!$A$30:$A$31,0))</f>
        <v>8412</v>
      </c>
    </row>
    <row r="13" spans="1:6" x14ac:dyDescent="0.2">
      <c r="A13" t="s">
        <v>2142</v>
      </c>
      <c r="B13" t="s">
        <v>2142</v>
      </c>
      <c r="C13" t="s">
        <v>2154</v>
      </c>
      <c r="D13" t="s">
        <v>2149</v>
      </c>
      <c r="E13" s="69" t="s">
        <v>2161</v>
      </c>
      <c r="F13">
        <f>INDEX(Sym!$B$2:$B$10,MATCH(A13,Sym!$A$2:$A$10,0))+INDEX(Sym!$B$13:$B$19,MATCH(B13,Sym!$A$13:$A$19,0))+INDEX(Sym!$B$22:$B$27,MATCH(C13,Sym!$A$22:$A$27,0))+INDEX(Sym!$B$30:$B$31,MATCH(D13,Sym!$A$30:$A$31,0))</f>
        <v>8831</v>
      </c>
    </row>
    <row r="14" spans="1:6" x14ac:dyDescent="0.2">
      <c r="A14" t="s">
        <v>2142</v>
      </c>
      <c r="B14" t="s">
        <v>2142</v>
      </c>
      <c r="C14" t="s">
        <v>2154</v>
      </c>
      <c r="D14" t="s">
        <v>2157</v>
      </c>
      <c r="E14" s="69" t="s">
        <v>2161</v>
      </c>
      <c r="F14">
        <f>INDEX(Sym!$B$2:$B$10,MATCH(A14,Sym!$A$2:$A$10,0))+INDEX(Sym!$B$13:$B$19,MATCH(B14,Sym!$A$13:$A$19,0))+INDEX(Sym!$B$22:$B$27,MATCH(C14,Sym!$A$22:$A$27,0))+INDEX(Sym!$B$30:$B$31,MATCH(D14,Sym!$A$30:$A$31,0))</f>
        <v>8832</v>
      </c>
    </row>
    <row r="15" spans="1:6" x14ac:dyDescent="0.2">
      <c r="A15" t="s">
        <v>2142</v>
      </c>
      <c r="B15" t="s">
        <v>2142</v>
      </c>
      <c r="C15" t="s">
        <v>2142</v>
      </c>
      <c r="D15" t="s">
        <v>2149</v>
      </c>
      <c r="E15" s="69" t="s">
        <v>2161</v>
      </c>
      <c r="F15">
        <f>INDEX(Sym!$B$2:$B$10,MATCH(A15,Sym!$A$2:$A$10,0))+INDEX(Sym!$B$13:$B$19,MATCH(B15,Sym!$A$13:$A$19,0))+INDEX(Sym!$B$22:$B$27,MATCH(C15,Sym!$A$22:$A$27,0))+INDEX(Sym!$B$30:$B$31,MATCH(D15,Sym!$A$30:$A$31,0))</f>
        <v>8881</v>
      </c>
    </row>
    <row r="16" spans="1:6" x14ac:dyDescent="0.2">
      <c r="A16" t="s">
        <v>2142</v>
      </c>
      <c r="B16" t="s">
        <v>2142</v>
      </c>
      <c r="C16" t="s">
        <v>2142</v>
      </c>
      <c r="D16" t="s">
        <v>2157</v>
      </c>
      <c r="E16" s="69" t="s">
        <v>2161</v>
      </c>
      <c r="F16">
        <f>INDEX(Sym!$B$2:$B$10,MATCH(A16,Sym!$A$2:$A$10,0))+INDEX(Sym!$B$13:$B$19,MATCH(B16,Sym!$A$13:$A$19,0))+INDEX(Sym!$B$22:$B$27,MATCH(C16,Sym!$A$22:$A$27,0))+INDEX(Sym!$B$30:$B$31,MATCH(D16,Sym!$A$30:$A$31,0))</f>
        <v>8882</v>
      </c>
    </row>
    <row r="17" spans="1:6" x14ac:dyDescent="0.2">
      <c r="A17" t="s">
        <v>2142</v>
      </c>
      <c r="B17" t="s">
        <v>2142</v>
      </c>
      <c r="C17" t="s">
        <v>2155</v>
      </c>
      <c r="D17" t="s">
        <v>2149</v>
      </c>
      <c r="E17" s="69" t="s">
        <v>2161</v>
      </c>
      <c r="F17">
        <f>INDEX(Sym!$B$2:$B$10,MATCH(A17,Sym!$A$2:$A$10,0))+INDEX(Sym!$B$13:$B$19,MATCH(B17,Sym!$A$13:$A$19,0))+INDEX(Sym!$B$22:$B$27,MATCH(C17,Sym!$A$22:$A$27,0))+INDEX(Sym!$B$30:$B$31,MATCH(D17,Sym!$A$30:$A$31,0))</f>
        <v>8861</v>
      </c>
    </row>
    <row r="18" spans="1:6" x14ac:dyDescent="0.2">
      <c r="A18" t="s">
        <v>2142</v>
      </c>
      <c r="B18" t="s">
        <v>2142</v>
      </c>
      <c r="C18" t="s">
        <v>2155</v>
      </c>
      <c r="D18" t="s">
        <v>2157</v>
      </c>
      <c r="E18" s="69" t="s">
        <v>2161</v>
      </c>
      <c r="F18">
        <f>INDEX(Sym!$B$2:$B$10,MATCH(A18,Sym!$A$2:$A$10,0))+INDEX(Sym!$B$13:$B$19,MATCH(B18,Sym!$A$13:$A$19,0))+INDEX(Sym!$B$22:$B$27,MATCH(C18,Sym!$A$22:$A$27,0))+INDEX(Sym!$B$30:$B$31,MATCH(D18,Sym!$A$30:$A$31,0))</f>
        <v>8862</v>
      </c>
    </row>
    <row r="19" spans="1:6" x14ac:dyDescent="0.2">
      <c r="A19" t="s">
        <v>2142</v>
      </c>
      <c r="B19" t="s">
        <v>2142</v>
      </c>
      <c r="C19" t="s">
        <v>2149</v>
      </c>
      <c r="D19" t="s">
        <v>2149</v>
      </c>
      <c r="E19" s="69" t="s">
        <v>2161</v>
      </c>
      <c r="F19">
        <f>INDEX(Sym!$B$2:$B$10,MATCH(A19,Sym!$A$2:$A$10,0))+INDEX(Sym!$B$13:$B$19,MATCH(B19,Sym!$A$13:$A$19,0))+INDEX(Sym!$B$22:$B$27,MATCH(C19,Sym!$A$22:$A$27,0))+INDEX(Sym!$B$30:$B$31,MATCH(D19,Sym!$A$30:$A$31,0))</f>
        <v>8851</v>
      </c>
    </row>
    <row r="20" spans="1:6" x14ac:dyDescent="0.2">
      <c r="A20" t="s">
        <v>2142</v>
      </c>
      <c r="B20" t="s">
        <v>2142</v>
      </c>
      <c r="C20" t="s">
        <v>2149</v>
      </c>
      <c r="D20" t="s">
        <v>2157</v>
      </c>
      <c r="E20" s="69" t="s">
        <v>2161</v>
      </c>
      <c r="F20">
        <f>INDEX(Sym!$B$2:$B$10,MATCH(A20,Sym!$A$2:$A$10,0))+INDEX(Sym!$B$13:$B$19,MATCH(B20,Sym!$A$13:$A$19,0))+INDEX(Sym!$B$22:$B$27,MATCH(C20,Sym!$A$22:$A$27,0))+INDEX(Sym!$B$30:$B$31,MATCH(D20,Sym!$A$30:$A$31,0))</f>
        <v>8852</v>
      </c>
    </row>
    <row r="21" spans="1:6" x14ac:dyDescent="0.2">
      <c r="A21" t="s">
        <v>2142</v>
      </c>
      <c r="B21" t="s">
        <v>2142</v>
      </c>
      <c r="C21" t="s">
        <v>2153</v>
      </c>
      <c r="D21" t="s">
        <v>2149</v>
      </c>
      <c r="E21" s="69" t="s">
        <v>2161</v>
      </c>
      <c r="F21">
        <f>INDEX(Sym!$B$2:$B$10,MATCH(A21,Sym!$A$2:$A$10,0))+INDEX(Sym!$B$13:$B$19,MATCH(B21,Sym!$A$13:$A$19,0))+INDEX(Sym!$B$22:$B$27,MATCH(C21,Sym!$A$22:$A$27,0))+INDEX(Sym!$B$30:$B$31,MATCH(D21,Sym!$A$30:$A$31,0))</f>
        <v>8821</v>
      </c>
    </row>
    <row r="22" spans="1:6" x14ac:dyDescent="0.2">
      <c r="A22" t="s">
        <v>2142</v>
      </c>
      <c r="B22" t="s">
        <v>2142</v>
      </c>
      <c r="C22" t="s">
        <v>2153</v>
      </c>
      <c r="D22" t="s">
        <v>2157</v>
      </c>
      <c r="E22" s="69" t="s">
        <v>2161</v>
      </c>
      <c r="F22">
        <f>INDEX(Sym!$B$2:$B$10,MATCH(A22,Sym!$A$2:$A$10,0))+INDEX(Sym!$B$13:$B$19,MATCH(B22,Sym!$A$13:$A$19,0))+INDEX(Sym!$B$22:$B$27,MATCH(C22,Sym!$A$22:$A$27,0))+INDEX(Sym!$B$30:$B$31,MATCH(D22,Sym!$A$30:$A$31,0))</f>
        <v>8822</v>
      </c>
    </row>
    <row r="23" spans="1:6" x14ac:dyDescent="0.2">
      <c r="A23" t="s">
        <v>2142</v>
      </c>
      <c r="B23" t="s">
        <v>2142</v>
      </c>
      <c r="C23" t="s">
        <v>2152</v>
      </c>
      <c r="D23" t="s">
        <v>2149</v>
      </c>
      <c r="E23" s="69" t="s">
        <v>2161</v>
      </c>
      <c r="F23">
        <f>INDEX(Sym!$B$2:$B$10,MATCH(A23,Sym!$A$2:$A$10,0))+INDEX(Sym!$B$13:$B$19,MATCH(B23,Sym!$A$13:$A$19,0))+INDEX(Sym!$B$22:$B$27,MATCH(C23,Sym!$A$22:$A$27,0))+INDEX(Sym!$B$30:$B$31,MATCH(D23,Sym!$A$30:$A$31,0))</f>
        <v>8811</v>
      </c>
    </row>
    <row r="24" spans="1:6" x14ac:dyDescent="0.2">
      <c r="A24" t="s">
        <v>2142</v>
      </c>
      <c r="B24" t="s">
        <v>2142</v>
      </c>
      <c r="C24" t="s">
        <v>2152</v>
      </c>
      <c r="D24" t="s">
        <v>2157</v>
      </c>
      <c r="E24" s="69" t="s">
        <v>2161</v>
      </c>
      <c r="F24">
        <f>INDEX(Sym!$B$2:$B$10,MATCH(A24,Sym!$A$2:$A$10,0))+INDEX(Sym!$B$13:$B$19,MATCH(B24,Sym!$A$13:$A$19,0))+INDEX(Sym!$B$22:$B$27,MATCH(C24,Sym!$A$22:$A$27,0))+INDEX(Sym!$B$30:$B$31,MATCH(D24,Sym!$A$30:$A$31,0))</f>
        <v>8812</v>
      </c>
    </row>
    <row r="25" spans="1:6" x14ac:dyDescent="0.2">
      <c r="A25" t="s">
        <v>2142</v>
      </c>
      <c r="B25" t="s">
        <v>2147</v>
      </c>
      <c r="C25" t="s">
        <v>2154</v>
      </c>
      <c r="D25" t="s">
        <v>2149</v>
      </c>
      <c r="E25" s="69" t="s">
        <v>2161</v>
      </c>
      <c r="F25">
        <f>INDEX(Sym!$B$2:$B$10,MATCH(A25,Sym!$A$2:$A$10,0))+INDEX(Sym!$B$13:$B$19,MATCH(B25,Sym!$A$13:$A$19,0))+INDEX(Sym!$B$22:$B$27,MATCH(C25,Sym!$A$22:$A$27,0))+INDEX(Sym!$B$30:$B$31,MATCH(D25,Sym!$A$30:$A$31,0))</f>
        <v>8331</v>
      </c>
    </row>
    <row r="26" spans="1:6" x14ac:dyDescent="0.2">
      <c r="A26" t="s">
        <v>2142</v>
      </c>
      <c r="B26" t="s">
        <v>2147</v>
      </c>
      <c r="C26" t="s">
        <v>2154</v>
      </c>
      <c r="D26" t="s">
        <v>2157</v>
      </c>
      <c r="E26" s="69" t="s">
        <v>2161</v>
      </c>
      <c r="F26">
        <f>INDEX(Sym!$B$2:$B$10,MATCH(A26,Sym!$A$2:$A$10,0))+INDEX(Sym!$B$13:$B$19,MATCH(B26,Sym!$A$13:$A$19,0))+INDEX(Sym!$B$22:$B$27,MATCH(C26,Sym!$A$22:$A$27,0))+INDEX(Sym!$B$30:$B$31,MATCH(D26,Sym!$A$30:$A$31,0))</f>
        <v>8332</v>
      </c>
    </row>
    <row r="27" spans="1:6" x14ac:dyDescent="0.2">
      <c r="A27" t="s">
        <v>2142</v>
      </c>
      <c r="B27" t="s">
        <v>2147</v>
      </c>
      <c r="C27" t="s">
        <v>2142</v>
      </c>
      <c r="D27" t="s">
        <v>2149</v>
      </c>
      <c r="E27" s="69" t="s">
        <v>2161</v>
      </c>
      <c r="F27">
        <f>INDEX(Sym!$B$2:$B$10,MATCH(A27,Sym!$A$2:$A$10,0))+INDEX(Sym!$B$13:$B$19,MATCH(B27,Sym!$A$13:$A$19,0))+INDEX(Sym!$B$22:$B$27,MATCH(C27,Sym!$A$22:$A$27,0))+INDEX(Sym!$B$30:$B$31,MATCH(D27,Sym!$A$30:$A$31,0))</f>
        <v>8381</v>
      </c>
    </row>
    <row r="28" spans="1:6" x14ac:dyDescent="0.2">
      <c r="A28" t="s">
        <v>2142</v>
      </c>
      <c r="B28" t="s">
        <v>2147</v>
      </c>
      <c r="C28" t="s">
        <v>2142</v>
      </c>
      <c r="D28" t="s">
        <v>2157</v>
      </c>
      <c r="E28" s="69" t="s">
        <v>2161</v>
      </c>
      <c r="F28">
        <f>INDEX(Sym!$B$2:$B$10,MATCH(A28,Sym!$A$2:$A$10,0))+INDEX(Sym!$B$13:$B$19,MATCH(B28,Sym!$A$13:$A$19,0))+INDEX(Sym!$B$22:$B$27,MATCH(C28,Sym!$A$22:$A$27,0))+INDEX(Sym!$B$30:$B$31,MATCH(D28,Sym!$A$30:$A$31,0))</f>
        <v>8382</v>
      </c>
    </row>
    <row r="29" spans="1:6" x14ac:dyDescent="0.2">
      <c r="A29" t="s">
        <v>2142</v>
      </c>
      <c r="B29" t="s">
        <v>2147</v>
      </c>
      <c r="C29" t="s">
        <v>2155</v>
      </c>
      <c r="D29" t="s">
        <v>2149</v>
      </c>
      <c r="E29" s="69" t="s">
        <v>2161</v>
      </c>
      <c r="F29">
        <f>INDEX(Sym!$B$2:$B$10,MATCH(A29,Sym!$A$2:$A$10,0))+INDEX(Sym!$B$13:$B$19,MATCH(B29,Sym!$A$13:$A$19,0))+INDEX(Sym!$B$22:$B$27,MATCH(C29,Sym!$A$22:$A$27,0))+INDEX(Sym!$B$30:$B$31,MATCH(D29,Sym!$A$30:$A$31,0))</f>
        <v>8361</v>
      </c>
    </row>
    <row r="30" spans="1:6" x14ac:dyDescent="0.2">
      <c r="A30" t="s">
        <v>2142</v>
      </c>
      <c r="B30" t="s">
        <v>2147</v>
      </c>
      <c r="C30" t="s">
        <v>2155</v>
      </c>
      <c r="D30" t="s">
        <v>2157</v>
      </c>
      <c r="E30" s="69" t="s">
        <v>2161</v>
      </c>
      <c r="F30">
        <f>INDEX(Sym!$B$2:$B$10,MATCH(A30,Sym!$A$2:$A$10,0))+INDEX(Sym!$B$13:$B$19,MATCH(B30,Sym!$A$13:$A$19,0))+INDEX(Sym!$B$22:$B$27,MATCH(C30,Sym!$A$22:$A$27,0))+INDEX(Sym!$B$30:$B$31,MATCH(D30,Sym!$A$30:$A$31,0))</f>
        <v>8362</v>
      </c>
    </row>
    <row r="31" spans="1:6" x14ac:dyDescent="0.2">
      <c r="A31" t="s">
        <v>2142</v>
      </c>
      <c r="B31" t="s">
        <v>2147</v>
      </c>
      <c r="C31" t="s">
        <v>2149</v>
      </c>
      <c r="D31" t="s">
        <v>2149</v>
      </c>
      <c r="E31" s="69" t="s">
        <v>2161</v>
      </c>
      <c r="F31">
        <f>INDEX(Sym!$B$2:$B$10,MATCH(A31,Sym!$A$2:$A$10,0))+INDEX(Sym!$B$13:$B$19,MATCH(B31,Sym!$A$13:$A$19,0))+INDEX(Sym!$B$22:$B$27,MATCH(C31,Sym!$A$22:$A$27,0))+INDEX(Sym!$B$30:$B$31,MATCH(D31,Sym!$A$30:$A$31,0))</f>
        <v>8351</v>
      </c>
    </row>
    <row r="32" spans="1:6" x14ac:dyDescent="0.2">
      <c r="A32" t="s">
        <v>2142</v>
      </c>
      <c r="B32" t="s">
        <v>2147</v>
      </c>
      <c r="C32" t="s">
        <v>2149</v>
      </c>
      <c r="D32" t="s">
        <v>2157</v>
      </c>
      <c r="E32" s="69" t="s">
        <v>2161</v>
      </c>
      <c r="F32">
        <f>INDEX(Sym!$B$2:$B$10,MATCH(A32,Sym!$A$2:$A$10,0))+INDEX(Sym!$B$13:$B$19,MATCH(B32,Sym!$A$13:$A$19,0))+INDEX(Sym!$B$22:$B$27,MATCH(C32,Sym!$A$22:$A$27,0))+INDEX(Sym!$B$30:$B$31,MATCH(D32,Sym!$A$30:$A$31,0))</f>
        <v>8352</v>
      </c>
    </row>
    <row r="33" spans="1:6" x14ac:dyDescent="0.2">
      <c r="A33" t="s">
        <v>2142</v>
      </c>
      <c r="B33" t="s">
        <v>2147</v>
      </c>
      <c r="C33" t="s">
        <v>2153</v>
      </c>
      <c r="D33" t="s">
        <v>2149</v>
      </c>
      <c r="E33" s="69" t="s">
        <v>2161</v>
      </c>
      <c r="F33">
        <f>INDEX(Sym!$B$2:$B$10,MATCH(A33,Sym!$A$2:$A$10,0))+INDEX(Sym!$B$13:$B$19,MATCH(B33,Sym!$A$13:$A$19,0))+INDEX(Sym!$B$22:$B$27,MATCH(C33,Sym!$A$22:$A$27,0))+INDEX(Sym!$B$30:$B$31,MATCH(D33,Sym!$A$30:$A$31,0))</f>
        <v>8321</v>
      </c>
    </row>
    <row r="34" spans="1:6" x14ac:dyDescent="0.2">
      <c r="A34" t="s">
        <v>2142</v>
      </c>
      <c r="B34" t="s">
        <v>2147</v>
      </c>
      <c r="C34" t="s">
        <v>2153</v>
      </c>
      <c r="D34" t="s">
        <v>2157</v>
      </c>
      <c r="E34" s="69" t="s">
        <v>2161</v>
      </c>
      <c r="F34">
        <f>INDEX(Sym!$B$2:$B$10,MATCH(A34,Sym!$A$2:$A$10,0))+INDEX(Sym!$B$13:$B$19,MATCH(B34,Sym!$A$13:$A$19,0))+INDEX(Sym!$B$22:$B$27,MATCH(C34,Sym!$A$22:$A$27,0))+INDEX(Sym!$B$30:$B$31,MATCH(D34,Sym!$A$30:$A$31,0))</f>
        <v>8322</v>
      </c>
    </row>
    <row r="35" spans="1:6" x14ac:dyDescent="0.2">
      <c r="A35" t="s">
        <v>2142</v>
      </c>
      <c r="B35" t="s">
        <v>2147</v>
      </c>
      <c r="C35" t="s">
        <v>2152</v>
      </c>
      <c r="D35" t="s">
        <v>2149</v>
      </c>
      <c r="E35" s="69" t="s">
        <v>2161</v>
      </c>
      <c r="F35">
        <f>INDEX(Sym!$B$2:$B$10,MATCH(A35,Sym!$A$2:$A$10,0))+INDEX(Sym!$B$13:$B$19,MATCH(B35,Sym!$A$13:$A$19,0))+INDEX(Sym!$B$22:$B$27,MATCH(C35,Sym!$A$22:$A$27,0))+INDEX(Sym!$B$30:$B$31,MATCH(D35,Sym!$A$30:$A$31,0))</f>
        <v>8311</v>
      </c>
    </row>
    <row r="36" spans="1:6" x14ac:dyDescent="0.2">
      <c r="A36" t="s">
        <v>2142</v>
      </c>
      <c r="B36" t="s">
        <v>2147</v>
      </c>
      <c r="C36" t="s">
        <v>2152</v>
      </c>
      <c r="D36" t="s">
        <v>2157</v>
      </c>
      <c r="E36" s="69" t="s">
        <v>2161</v>
      </c>
      <c r="F36">
        <f>INDEX(Sym!$B$2:$B$10,MATCH(A36,Sym!$A$2:$A$10,0))+INDEX(Sym!$B$13:$B$19,MATCH(B36,Sym!$A$13:$A$19,0))+INDEX(Sym!$B$22:$B$27,MATCH(C36,Sym!$A$22:$A$27,0))+INDEX(Sym!$B$30:$B$31,MATCH(D36,Sym!$A$30:$A$31,0))</f>
        <v>8312</v>
      </c>
    </row>
    <row r="37" spans="1:6" x14ac:dyDescent="0.2">
      <c r="A37" t="s">
        <v>2142</v>
      </c>
      <c r="B37" t="s">
        <v>2146</v>
      </c>
      <c r="C37" t="s">
        <v>2154</v>
      </c>
      <c r="D37" t="s">
        <v>2149</v>
      </c>
      <c r="E37" s="69" t="s">
        <v>2161</v>
      </c>
      <c r="F37">
        <f>INDEX(Sym!$B$2:$B$10,MATCH(A37,Sym!$A$2:$A$10,0))+INDEX(Sym!$B$13:$B$19,MATCH(B37,Sym!$A$13:$A$19,0))+INDEX(Sym!$B$22:$B$27,MATCH(C37,Sym!$A$22:$A$27,0))+INDEX(Sym!$B$30:$B$31,MATCH(D37,Sym!$A$30:$A$31,0))</f>
        <v>8231</v>
      </c>
    </row>
    <row r="38" spans="1:6" x14ac:dyDescent="0.2">
      <c r="A38" t="s">
        <v>2142</v>
      </c>
      <c r="B38" t="s">
        <v>2146</v>
      </c>
      <c r="C38" t="s">
        <v>2154</v>
      </c>
      <c r="D38" t="s">
        <v>2157</v>
      </c>
      <c r="E38" s="69" t="s">
        <v>2161</v>
      </c>
      <c r="F38">
        <f>INDEX(Sym!$B$2:$B$10,MATCH(A38,Sym!$A$2:$A$10,0))+INDEX(Sym!$B$13:$B$19,MATCH(B38,Sym!$A$13:$A$19,0))+INDEX(Sym!$B$22:$B$27,MATCH(C38,Sym!$A$22:$A$27,0))+INDEX(Sym!$B$30:$B$31,MATCH(D38,Sym!$A$30:$A$31,0))</f>
        <v>8232</v>
      </c>
    </row>
    <row r="39" spans="1:6" x14ac:dyDescent="0.2">
      <c r="A39" t="s">
        <v>2142</v>
      </c>
      <c r="B39" t="s">
        <v>2146</v>
      </c>
      <c r="C39" t="s">
        <v>2142</v>
      </c>
      <c r="D39" t="s">
        <v>2149</v>
      </c>
      <c r="E39" s="69" t="s">
        <v>2161</v>
      </c>
      <c r="F39">
        <f>INDEX(Sym!$B$2:$B$10,MATCH(A39,Sym!$A$2:$A$10,0))+INDEX(Sym!$B$13:$B$19,MATCH(B39,Sym!$A$13:$A$19,0))+INDEX(Sym!$B$22:$B$27,MATCH(C39,Sym!$A$22:$A$27,0))+INDEX(Sym!$B$30:$B$31,MATCH(D39,Sym!$A$30:$A$31,0))</f>
        <v>8281</v>
      </c>
    </row>
    <row r="40" spans="1:6" x14ac:dyDescent="0.2">
      <c r="A40" t="s">
        <v>2142</v>
      </c>
      <c r="B40" t="s">
        <v>2146</v>
      </c>
      <c r="C40" t="s">
        <v>2142</v>
      </c>
      <c r="D40" t="s">
        <v>2157</v>
      </c>
      <c r="E40" s="69" t="s">
        <v>2161</v>
      </c>
      <c r="F40">
        <f>INDEX(Sym!$B$2:$B$10,MATCH(A40,Sym!$A$2:$A$10,0))+INDEX(Sym!$B$13:$B$19,MATCH(B40,Sym!$A$13:$A$19,0))+INDEX(Sym!$B$22:$B$27,MATCH(C40,Sym!$A$22:$A$27,0))+INDEX(Sym!$B$30:$B$31,MATCH(D40,Sym!$A$30:$A$31,0))</f>
        <v>8282</v>
      </c>
    </row>
    <row r="41" spans="1:6" x14ac:dyDescent="0.2">
      <c r="A41" t="s">
        <v>2142</v>
      </c>
      <c r="B41" t="s">
        <v>2146</v>
      </c>
      <c r="C41" t="s">
        <v>2155</v>
      </c>
      <c r="D41" t="s">
        <v>2149</v>
      </c>
      <c r="E41" s="69" t="s">
        <v>2161</v>
      </c>
      <c r="F41">
        <f>INDEX(Sym!$B$2:$B$10,MATCH(A41,Sym!$A$2:$A$10,0))+INDEX(Sym!$B$13:$B$19,MATCH(B41,Sym!$A$13:$A$19,0))+INDEX(Sym!$B$22:$B$27,MATCH(C41,Sym!$A$22:$A$27,0))+INDEX(Sym!$B$30:$B$31,MATCH(D41,Sym!$A$30:$A$31,0))</f>
        <v>8261</v>
      </c>
    </row>
    <row r="42" spans="1:6" x14ac:dyDescent="0.2">
      <c r="A42" t="s">
        <v>2142</v>
      </c>
      <c r="B42" t="s">
        <v>2146</v>
      </c>
      <c r="C42" t="s">
        <v>2155</v>
      </c>
      <c r="D42" t="s">
        <v>2157</v>
      </c>
      <c r="E42" s="69" t="s">
        <v>2161</v>
      </c>
      <c r="F42">
        <f>INDEX(Sym!$B$2:$B$10,MATCH(A42,Sym!$A$2:$A$10,0))+INDEX(Sym!$B$13:$B$19,MATCH(B42,Sym!$A$13:$A$19,0))+INDEX(Sym!$B$22:$B$27,MATCH(C42,Sym!$A$22:$A$27,0))+INDEX(Sym!$B$30:$B$31,MATCH(D42,Sym!$A$30:$A$31,0))</f>
        <v>8262</v>
      </c>
    </row>
    <row r="43" spans="1:6" x14ac:dyDescent="0.2">
      <c r="A43" t="s">
        <v>2142</v>
      </c>
      <c r="B43" t="s">
        <v>2146</v>
      </c>
      <c r="C43" t="s">
        <v>2149</v>
      </c>
      <c r="D43" t="s">
        <v>2149</v>
      </c>
      <c r="E43" s="69" t="s">
        <v>2161</v>
      </c>
      <c r="F43">
        <f>INDEX(Sym!$B$2:$B$10,MATCH(A43,Sym!$A$2:$A$10,0))+INDEX(Sym!$B$13:$B$19,MATCH(B43,Sym!$A$13:$A$19,0))+INDEX(Sym!$B$22:$B$27,MATCH(C43,Sym!$A$22:$A$27,0))+INDEX(Sym!$B$30:$B$31,MATCH(D43,Sym!$A$30:$A$31,0))</f>
        <v>8251</v>
      </c>
    </row>
    <row r="44" spans="1:6" x14ac:dyDescent="0.2">
      <c r="A44" t="s">
        <v>2142</v>
      </c>
      <c r="B44" t="s">
        <v>2146</v>
      </c>
      <c r="C44" t="s">
        <v>2149</v>
      </c>
      <c r="D44" t="s">
        <v>2157</v>
      </c>
      <c r="E44" s="69" t="s">
        <v>2161</v>
      </c>
      <c r="F44">
        <f>INDEX(Sym!$B$2:$B$10,MATCH(A44,Sym!$A$2:$A$10,0))+INDEX(Sym!$B$13:$B$19,MATCH(B44,Sym!$A$13:$A$19,0))+INDEX(Sym!$B$22:$B$27,MATCH(C44,Sym!$A$22:$A$27,0))+INDEX(Sym!$B$30:$B$31,MATCH(D44,Sym!$A$30:$A$31,0))</f>
        <v>8252</v>
      </c>
    </row>
    <row r="45" spans="1:6" x14ac:dyDescent="0.2">
      <c r="A45" t="s">
        <v>2142</v>
      </c>
      <c r="B45" t="s">
        <v>2146</v>
      </c>
      <c r="C45" t="s">
        <v>2153</v>
      </c>
      <c r="D45" t="s">
        <v>2149</v>
      </c>
      <c r="E45" s="69" t="s">
        <v>2161</v>
      </c>
      <c r="F45">
        <f>INDEX(Sym!$B$2:$B$10,MATCH(A45,Sym!$A$2:$A$10,0))+INDEX(Sym!$B$13:$B$19,MATCH(B45,Sym!$A$13:$A$19,0))+INDEX(Sym!$B$22:$B$27,MATCH(C45,Sym!$A$22:$A$27,0))+INDEX(Sym!$B$30:$B$31,MATCH(D45,Sym!$A$30:$A$31,0))</f>
        <v>8221</v>
      </c>
    </row>
    <row r="46" spans="1:6" x14ac:dyDescent="0.2">
      <c r="A46" t="s">
        <v>2142</v>
      </c>
      <c r="B46" t="s">
        <v>2146</v>
      </c>
      <c r="C46" t="s">
        <v>2153</v>
      </c>
      <c r="D46" t="s">
        <v>2157</v>
      </c>
      <c r="E46" s="69" t="s">
        <v>2161</v>
      </c>
      <c r="F46">
        <f>INDEX(Sym!$B$2:$B$10,MATCH(A46,Sym!$A$2:$A$10,0))+INDEX(Sym!$B$13:$B$19,MATCH(B46,Sym!$A$13:$A$19,0))+INDEX(Sym!$B$22:$B$27,MATCH(C46,Sym!$A$22:$A$27,0))+INDEX(Sym!$B$30:$B$31,MATCH(D46,Sym!$A$30:$A$31,0))</f>
        <v>8222</v>
      </c>
    </row>
    <row r="47" spans="1:6" x14ac:dyDescent="0.2">
      <c r="A47" t="s">
        <v>2142</v>
      </c>
      <c r="B47" t="s">
        <v>2146</v>
      </c>
      <c r="C47" t="s">
        <v>2152</v>
      </c>
      <c r="D47" t="s">
        <v>2149</v>
      </c>
      <c r="E47" s="69" t="s">
        <v>2161</v>
      </c>
      <c r="F47">
        <f>INDEX(Sym!$B$2:$B$10,MATCH(A47,Sym!$A$2:$A$10,0))+INDEX(Sym!$B$13:$B$19,MATCH(B47,Sym!$A$13:$A$19,0))+INDEX(Sym!$B$22:$B$27,MATCH(C47,Sym!$A$22:$A$27,0))+INDEX(Sym!$B$30:$B$31,MATCH(D47,Sym!$A$30:$A$31,0))</f>
        <v>8211</v>
      </c>
    </row>
    <row r="48" spans="1:6" x14ac:dyDescent="0.2">
      <c r="A48" t="s">
        <v>2142</v>
      </c>
      <c r="B48" t="s">
        <v>2146</v>
      </c>
      <c r="C48" t="s">
        <v>2152</v>
      </c>
      <c r="D48" t="s">
        <v>2157</v>
      </c>
      <c r="E48" s="69" t="s">
        <v>2161</v>
      </c>
      <c r="F48">
        <f>INDEX(Sym!$B$2:$B$10,MATCH(A48,Sym!$A$2:$A$10,0))+INDEX(Sym!$B$13:$B$19,MATCH(B48,Sym!$A$13:$A$19,0))+INDEX(Sym!$B$22:$B$27,MATCH(C48,Sym!$A$22:$A$27,0))+INDEX(Sym!$B$30:$B$31,MATCH(D48,Sym!$A$30:$A$31,0))</f>
        <v>8212</v>
      </c>
    </row>
    <row r="49" spans="1:6" x14ac:dyDescent="0.2">
      <c r="A49" t="s">
        <v>2142</v>
      </c>
      <c r="B49" t="s">
        <v>2145</v>
      </c>
      <c r="C49" t="s">
        <v>2154</v>
      </c>
      <c r="D49" t="s">
        <v>2149</v>
      </c>
      <c r="E49" s="69" t="s">
        <v>2161</v>
      </c>
      <c r="F49">
        <f>INDEX(Sym!$B$2:$B$10,MATCH(A49,Sym!$A$2:$A$10,0))+INDEX(Sym!$B$13:$B$19,MATCH(B49,Sym!$A$13:$A$19,0))+INDEX(Sym!$B$22:$B$27,MATCH(C49,Sym!$A$22:$A$27,0))+INDEX(Sym!$B$30:$B$31,MATCH(D49,Sym!$A$30:$A$31,0))</f>
        <v>8131</v>
      </c>
    </row>
    <row r="50" spans="1:6" x14ac:dyDescent="0.2">
      <c r="A50" t="s">
        <v>2142</v>
      </c>
      <c r="B50" t="s">
        <v>2145</v>
      </c>
      <c r="C50" t="s">
        <v>2154</v>
      </c>
      <c r="D50" t="s">
        <v>2157</v>
      </c>
      <c r="E50" s="69" t="s">
        <v>2161</v>
      </c>
      <c r="F50">
        <f>INDEX(Sym!$B$2:$B$10,MATCH(A50,Sym!$A$2:$A$10,0))+INDEX(Sym!$B$13:$B$19,MATCH(B50,Sym!$A$13:$A$19,0))+INDEX(Sym!$B$22:$B$27,MATCH(C50,Sym!$A$22:$A$27,0))+INDEX(Sym!$B$30:$B$31,MATCH(D50,Sym!$A$30:$A$31,0))</f>
        <v>8132</v>
      </c>
    </row>
    <row r="51" spans="1:6" x14ac:dyDescent="0.2">
      <c r="A51" t="s">
        <v>2142</v>
      </c>
      <c r="B51" t="s">
        <v>2145</v>
      </c>
      <c r="C51" t="s">
        <v>2142</v>
      </c>
      <c r="D51" t="s">
        <v>2149</v>
      </c>
      <c r="E51" s="69" t="s">
        <v>2161</v>
      </c>
      <c r="F51">
        <f>INDEX(Sym!$B$2:$B$10,MATCH(A51,Sym!$A$2:$A$10,0))+INDEX(Sym!$B$13:$B$19,MATCH(B51,Sym!$A$13:$A$19,0))+INDEX(Sym!$B$22:$B$27,MATCH(C51,Sym!$A$22:$A$27,0))+INDEX(Sym!$B$30:$B$31,MATCH(D51,Sym!$A$30:$A$31,0))</f>
        <v>8181</v>
      </c>
    </row>
    <row r="52" spans="1:6" x14ac:dyDescent="0.2">
      <c r="A52" t="s">
        <v>2142</v>
      </c>
      <c r="B52" t="s">
        <v>2145</v>
      </c>
      <c r="C52" t="s">
        <v>2142</v>
      </c>
      <c r="D52" t="s">
        <v>2157</v>
      </c>
      <c r="E52" s="69" t="s">
        <v>2161</v>
      </c>
      <c r="F52">
        <f>INDEX(Sym!$B$2:$B$10,MATCH(A52,Sym!$A$2:$A$10,0))+INDEX(Sym!$B$13:$B$19,MATCH(B52,Sym!$A$13:$A$19,0))+INDEX(Sym!$B$22:$B$27,MATCH(C52,Sym!$A$22:$A$27,0))+INDEX(Sym!$B$30:$B$31,MATCH(D52,Sym!$A$30:$A$31,0))</f>
        <v>8182</v>
      </c>
    </row>
    <row r="53" spans="1:6" x14ac:dyDescent="0.2">
      <c r="A53" t="s">
        <v>2142</v>
      </c>
      <c r="B53" t="s">
        <v>2145</v>
      </c>
      <c r="C53" t="s">
        <v>2155</v>
      </c>
      <c r="D53" t="s">
        <v>2149</v>
      </c>
      <c r="E53" s="69" t="s">
        <v>2161</v>
      </c>
      <c r="F53">
        <f>INDEX(Sym!$B$2:$B$10,MATCH(A53,Sym!$A$2:$A$10,0))+INDEX(Sym!$B$13:$B$19,MATCH(B53,Sym!$A$13:$A$19,0))+INDEX(Sym!$B$22:$B$27,MATCH(C53,Sym!$A$22:$A$27,0))+INDEX(Sym!$B$30:$B$31,MATCH(D53,Sym!$A$30:$A$31,0))</f>
        <v>8161</v>
      </c>
    </row>
    <row r="54" spans="1:6" x14ac:dyDescent="0.2">
      <c r="A54" t="s">
        <v>2142</v>
      </c>
      <c r="B54" t="s">
        <v>2145</v>
      </c>
      <c r="C54" t="s">
        <v>2155</v>
      </c>
      <c r="D54" t="s">
        <v>2157</v>
      </c>
      <c r="E54" s="69" t="s">
        <v>2161</v>
      </c>
      <c r="F54">
        <f>INDEX(Sym!$B$2:$B$10,MATCH(A54,Sym!$A$2:$A$10,0))+INDEX(Sym!$B$13:$B$19,MATCH(B54,Sym!$A$13:$A$19,0))+INDEX(Sym!$B$22:$B$27,MATCH(C54,Sym!$A$22:$A$27,0))+INDEX(Sym!$B$30:$B$31,MATCH(D54,Sym!$A$30:$A$31,0))</f>
        <v>8162</v>
      </c>
    </row>
    <row r="55" spans="1:6" x14ac:dyDescent="0.2">
      <c r="A55" t="s">
        <v>2142</v>
      </c>
      <c r="B55" t="s">
        <v>2145</v>
      </c>
      <c r="C55" t="s">
        <v>2149</v>
      </c>
      <c r="D55" t="s">
        <v>2149</v>
      </c>
      <c r="E55" s="69" t="s">
        <v>2161</v>
      </c>
      <c r="F55">
        <f>INDEX(Sym!$B$2:$B$10,MATCH(A55,Sym!$A$2:$A$10,0))+INDEX(Sym!$B$13:$B$19,MATCH(B55,Sym!$A$13:$A$19,0))+INDEX(Sym!$B$22:$B$27,MATCH(C55,Sym!$A$22:$A$27,0))+INDEX(Sym!$B$30:$B$31,MATCH(D55,Sym!$A$30:$A$31,0))</f>
        <v>8151</v>
      </c>
    </row>
    <row r="56" spans="1:6" x14ac:dyDescent="0.2">
      <c r="A56" t="s">
        <v>2142</v>
      </c>
      <c r="B56" t="s">
        <v>2145</v>
      </c>
      <c r="C56" t="s">
        <v>2149</v>
      </c>
      <c r="D56" t="s">
        <v>2157</v>
      </c>
      <c r="E56" s="69" t="s">
        <v>2161</v>
      </c>
      <c r="F56">
        <f>INDEX(Sym!$B$2:$B$10,MATCH(A56,Sym!$A$2:$A$10,0))+INDEX(Sym!$B$13:$B$19,MATCH(B56,Sym!$A$13:$A$19,0))+INDEX(Sym!$B$22:$B$27,MATCH(C56,Sym!$A$22:$A$27,0))+INDEX(Sym!$B$30:$B$31,MATCH(D56,Sym!$A$30:$A$31,0))</f>
        <v>8152</v>
      </c>
    </row>
    <row r="57" spans="1:6" x14ac:dyDescent="0.2">
      <c r="A57" t="s">
        <v>2142</v>
      </c>
      <c r="B57" t="s">
        <v>2145</v>
      </c>
      <c r="C57" t="s">
        <v>2153</v>
      </c>
      <c r="D57" t="s">
        <v>2149</v>
      </c>
      <c r="E57" s="69" t="s">
        <v>2161</v>
      </c>
      <c r="F57">
        <f>INDEX(Sym!$B$2:$B$10,MATCH(A57,Sym!$A$2:$A$10,0))+INDEX(Sym!$B$13:$B$19,MATCH(B57,Sym!$A$13:$A$19,0))+INDEX(Sym!$B$22:$B$27,MATCH(C57,Sym!$A$22:$A$27,0))+INDEX(Sym!$B$30:$B$31,MATCH(D57,Sym!$A$30:$A$31,0))</f>
        <v>8121</v>
      </c>
    </row>
    <row r="58" spans="1:6" x14ac:dyDescent="0.2">
      <c r="A58" t="s">
        <v>2142</v>
      </c>
      <c r="B58" t="s">
        <v>2145</v>
      </c>
      <c r="C58" t="s">
        <v>2153</v>
      </c>
      <c r="D58" t="s">
        <v>2157</v>
      </c>
      <c r="E58" s="69" t="s">
        <v>2161</v>
      </c>
      <c r="F58">
        <f>INDEX(Sym!$B$2:$B$10,MATCH(A58,Sym!$A$2:$A$10,0))+INDEX(Sym!$B$13:$B$19,MATCH(B58,Sym!$A$13:$A$19,0))+INDEX(Sym!$B$22:$B$27,MATCH(C58,Sym!$A$22:$A$27,0))+INDEX(Sym!$B$30:$B$31,MATCH(D58,Sym!$A$30:$A$31,0))</f>
        <v>8122</v>
      </c>
    </row>
    <row r="59" spans="1:6" x14ac:dyDescent="0.2">
      <c r="A59" t="s">
        <v>2142</v>
      </c>
      <c r="B59" t="s">
        <v>2145</v>
      </c>
      <c r="C59" t="s">
        <v>2152</v>
      </c>
      <c r="D59" t="s">
        <v>2149</v>
      </c>
      <c r="E59" s="69" t="s">
        <v>2161</v>
      </c>
      <c r="F59">
        <f>INDEX(Sym!$B$2:$B$10,MATCH(A59,Sym!$A$2:$A$10,0))+INDEX(Sym!$B$13:$B$19,MATCH(B59,Sym!$A$13:$A$19,0))+INDEX(Sym!$B$22:$B$27,MATCH(C59,Sym!$A$22:$A$27,0))+INDEX(Sym!$B$30:$B$31,MATCH(D59,Sym!$A$30:$A$31,0))</f>
        <v>8111</v>
      </c>
    </row>
    <row r="60" spans="1:6" x14ac:dyDescent="0.2">
      <c r="A60" t="s">
        <v>2142</v>
      </c>
      <c r="B60" t="s">
        <v>2145</v>
      </c>
      <c r="C60" t="s">
        <v>2152</v>
      </c>
      <c r="D60" t="s">
        <v>2157</v>
      </c>
      <c r="E60" s="69" t="s">
        <v>2161</v>
      </c>
      <c r="F60">
        <f>INDEX(Sym!$B$2:$B$10,MATCH(A60,Sym!$A$2:$A$10,0))+INDEX(Sym!$B$13:$B$19,MATCH(B60,Sym!$A$13:$A$19,0))+INDEX(Sym!$B$22:$B$27,MATCH(C60,Sym!$A$22:$A$27,0))+INDEX(Sym!$B$30:$B$31,MATCH(D60,Sym!$A$30:$A$31,0))</f>
        <v>8112</v>
      </c>
    </row>
    <row r="61" spans="1:6" x14ac:dyDescent="0.2">
      <c r="A61" t="s">
        <v>2142</v>
      </c>
      <c r="B61" t="s">
        <v>2149</v>
      </c>
      <c r="C61" t="s">
        <v>2154</v>
      </c>
      <c r="D61" t="s">
        <v>2149</v>
      </c>
      <c r="E61" s="69" t="s">
        <v>2161</v>
      </c>
      <c r="F61">
        <f>INDEX(Sym!$B$2:$B$10,MATCH(A61,Sym!$A$2:$A$10,0))+INDEX(Sym!$B$13:$B$19,MATCH(B61,Sym!$A$13:$A$19,0))+INDEX(Sym!$B$22:$B$27,MATCH(C61,Sym!$A$22:$A$27,0))+INDEX(Sym!$B$30:$B$31,MATCH(D61,Sym!$A$30:$A$31,0))</f>
        <v>8531</v>
      </c>
    </row>
    <row r="62" spans="1:6" x14ac:dyDescent="0.2">
      <c r="A62" t="s">
        <v>2142</v>
      </c>
      <c r="B62" t="s">
        <v>2149</v>
      </c>
      <c r="C62" t="s">
        <v>2154</v>
      </c>
      <c r="D62" t="s">
        <v>2157</v>
      </c>
      <c r="E62" s="69" t="s">
        <v>2161</v>
      </c>
      <c r="F62">
        <f>INDEX(Sym!$B$2:$B$10,MATCH(A62,Sym!$A$2:$A$10,0))+INDEX(Sym!$B$13:$B$19,MATCH(B62,Sym!$A$13:$A$19,0))+INDEX(Sym!$B$22:$B$27,MATCH(C62,Sym!$A$22:$A$27,0))+INDEX(Sym!$B$30:$B$31,MATCH(D62,Sym!$A$30:$A$31,0))</f>
        <v>8532</v>
      </c>
    </row>
    <row r="63" spans="1:6" x14ac:dyDescent="0.2">
      <c r="A63" t="s">
        <v>2142</v>
      </c>
      <c r="B63" t="s">
        <v>2149</v>
      </c>
      <c r="C63" t="s">
        <v>2142</v>
      </c>
      <c r="D63" t="s">
        <v>2149</v>
      </c>
      <c r="E63" s="69" t="s">
        <v>2161</v>
      </c>
      <c r="F63">
        <f>INDEX(Sym!$B$2:$B$10,MATCH(A63,Sym!$A$2:$A$10,0))+INDEX(Sym!$B$13:$B$19,MATCH(B63,Sym!$A$13:$A$19,0))+INDEX(Sym!$B$22:$B$27,MATCH(C63,Sym!$A$22:$A$27,0))+INDEX(Sym!$B$30:$B$31,MATCH(D63,Sym!$A$30:$A$31,0))</f>
        <v>8581</v>
      </c>
    </row>
    <row r="64" spans="1:6" x14ac:dyDescent="0.2">
      <c r="A64" t="s">
        <v>2142</v>
      </c>
      <c r="B64" t="s">
        <v>2149</v>
      </c>
      <c r="C64" t="s">
        <v>2142</v>
      </c>
      <c r="D64" t="s">
        <v>2157</v>
      </c>
      <c r="E64" s="69" t="s">
        <v>2161</v>
      </c>
      <c r="F64">
        <f>INDEX(Sym!$B$2:$B$10,MATCH(A64,Sym!$A$2:$A$10,0))+INDEX(Sym!$B$13:$B$19,MATCH(B64,Sym!$A$13:$A$19,0))+INDEX(Sym!$B$22:$B$27,MATCH(C64,Sym!$A$22:$A$27,0))+INDEX(Sym!$B$30:$B$31,MATCH(D64,Sym!$A$30:$A$31,0))</f>
        <v>8582</v>
      </c>
    </row>
    <row r="65" spans="1:6" x14ac:dyDescent="0.2">
      <c r="A65" t="s">
        <v>2142</v>
      </c>
      <c r="B65" t="s">
        <v>2149</v>
      </c>
      <c r="C65" t="s">
        <v>2155</v>
      </c>
      <c r="D65" t="s">
        <v>2149</v>
      </c>
      <c r="E65" s="69" t="s">
        <v>2161</v>
      </c>
      <c r="F65">
        <f>INDEX(Sym!$B$2:$B$10,MATCH(A65,Sym!$A$2:$A$10,0))+INDEX(Sym!$B$13:$B$19,MATCH(B65,Sym!$A$13:$A$19,0))+INDEX(Sym!$B$22:$B$27,MATCH(C65,Sym!$A$22:$A$27,0))+INDEX(Sym!$B$30:$B$31,MATCH(D65,Sym!$A$30:$A$31,0))</f>
        <v>8561</v>
      </c>
    </row>
    <row r="66" spans="1:6" x14ac:dyDescent="0.2">
      <c r="A66" t="s">
        <v>2142</v>
      </c>
      <c r="B66" t="s">
        <v>2149</v>
      </c>
      <c r="C66" t="s">
        <v>2155</v>
      </c>
      <c r="D66" t="s">
        <v>2157</v>
      </c>
      <c r="E66" s="69" t="s">
        <v>2161</v>
      </c>
      <c r="F66">
        <f>INDEX(Sym!$B$2:$B$10,MATCH(A66,Sym!$A$2:$A$10,0))+INDEX(Sym!$B$13:$B$19,MATCH(B66,Sym!$A$13:$A$19,0))+INDEX(Sym!$B$22:$B$27,MATCH(C66,Sym!$A$22:$A$27,0))+INDEX(Sym!$B$30:$B$31,MATCH(D66,Sym!$A$30:$A$31,0))</f>
        <v>8562</v>
      </c>
    </row>
    <row r="67" spans="1:6" x14ac:dyDescent="0.2">
      <c r="A67" t="s">
        <v>2142</v>
      </c>
      <c r="B67" t="s">
        <v>2149</v>
      </c>
      <c r="C67" t="s">
        <v>2149</v>
      </c>
      <c r="D67" t="s">
        <v>2149</v>
      </c>
      <c r="E67" s="69" t="s">
        <v>2161</v>
      </c>
      <c r="F67">
        <f>INDEX(Sym!$B$2:$B$10,MATCH(A67,Sym!$A$2:$A$10,0))+INDEX(Sym!$B$13:$B$19,MATCH(B67,Sym!$A$13:$A$19,0))+INDEX(Sym!$B$22:$B$27,MATCH(C67,Sym!$A$22:$A$27,0))+INDEX(Sym!$B$30:$B$31,MATCH(D67,Sym!$A$30:$A$31,0))</f>
        <v>8551</v>
      </c>
    </row>
    <row r="68" spans="1:6" x14ac:dyDescent="0.2">
      <c r="A68" t="s">
        <v>2142</v>
      </c>
      <c r="B68" t="s">
        <v>2149</v>
      </c>
      <c r="C68" t="s">
        <v>2149</v>
      </c>
      <c r="D68" t="s">
        <v>2157</v>
      </c>
      <c r="E68" s="69" t="s">
        <v>2161</v>
      </c>
      <c r="F68">
        <f>INDEX(Sym!$B$2:$B$10,MATCH(A68,Sym!$A$2:$A$10,0))+INDEX(Sym!$B$13:$B$19,MATCH(B68,Sym!$A$13:$A$19,0))+INDEX(Sym!$B$22:$B$27,MATCH(C68,Sym!$A$22:$A$27,0))+INDEX(Sym!$B$30:$B$31,MATCH(D68,Sym!$A$30:$A$31,0))</f>
        <v>8552</v>
      </c>
    </row>
    <row r="69" spans="1:6" x14ac:dyDescent="0.2">
      <c r="A69" t="s">
        <v>2142</v>
      </c>
      <c r="B69" t="s">
        <v>2149</v>
      </c>
      <c r="C69" t="s">
        <v>2153</v>
      </c>
      <c r="D69" t="s">
        <v>2149</v>
      </c>
      <c r="E69" s="69" t="s">
        <v>2161</v>
      </c>
      <c r="F69">
        <f>INDEX(Sym!$B$2:$B$10,MATCH(A69,Sym!$A$2:$A$10,0))+INDEX(Sym!$B$13:$B$19,MATCH(B69,Sym!$A$13:$A$19,0))+INDEX(Sym!$B$22:$B$27,MATCH(C69,Sym!$A$22:$A$27,0))+INDEX(Sym!$B$30:$B$31,MATCH(D69,Sym!$A$30:$A$31,0))</f>
        <v>8521</v>
      </c>
    </row>
    <row r="70" spans="1:6" x14ac:dyDescent="0.2">
      <c r="A70" t="s">
        <v>2142</v>
      </c>
      <c r="B70" t="s">
        <v>2149</v>
      </c>
      <c r="C70" t="s">
        <v>2153</v>
      </c>
      <c r="D70" t="s">
        <v>2157</v>
      </c>
      <c r="E70" s="69" t="s">
        <v>2161</v>
      </c>
      <c r="F70">
        <f>INDEX(Sym!$B$2:$B$10,MATCH(A70,Sym!$A$2:$A$10,0))+INDEX(Sym!$B$13:$B$19,MATCH(B70,Sym!$A$13:$A$19,0))+INDEX(Sym!$B$22:$B$27,MATCH(C70,Sym!$A$22:$A$27,0))+INDEX(Sym!$B$30:$B$31,MATCH(D70,Sym!$A$30:$A$31,0))</f>
        <v>8522</v>
      </c>
    </row>
    <row r="71" spans="1:6" x14ac:dyDescent="0.2">
      <c r="A71" t="s">
        <v>2142</v>
      </c>
      <c r="B71" t="s">
        <v>2149</v>
      </c>
      <c r="C71" t="s">
        <v>2152</v>
      </c>
      <c r="D71" t="s">
        <v>2149</v>
      </c>
      <c r="E71" s="69" t="s">
        <v>2161</v>
      </c>
      <c r="F71">
        <f>INDEX(Sym!$B$2:$B$10,MATCH(A71,Sym!$A$2:$A$10,0))+INDEX(Sym!$B$13:$B$19,MATCH(B71,Sym!$A$13:$A$19,0))+INDEX(Sym!$B$22:$B$27,MATCH(C71,Sym!$A$22:$A$27,0))+INDEX(Sym!$B$30:$B$31,MATCH(D71,Sym!$A$30:$A$31,0))</f>
        <v>8511</v>
      </c>
    </row>
    <row r="72" spans="1:6" x14ac:dyDescent="0.2">
      <c r="A72" t="s">
        <v>2142</v>
      </c>
      <c r="B72" t="s">
        <v>2149</v>
      </c>
      <c r="C72" t="s">
        <v>2152</v>
      </c>
      <c r="D72" t="s">
        <v>2157</v>
      </c>
      <c r="E72" s="69" t="s">
        <v>2161</v>
      </c>
      <c r="F72">
        <f>INDEX(Sym!$B$2:$B$10,MATCH(A72,Sym!$A$2:$A$10,0))+INDEX(Sym!$B$13:$B$19,MATCH(B72,Sym!$A$13:$A$19,0))+INDEX(Sym!$B$22:$B$27,MATCH(C72,Sym!$A$22:$A$27,0))+INDEX(Sym!$B$30:$B$31,MATCH(D72,Sym!$A$30:$A$31,0))</f>
        <v>8512</v>
      </c>
    </row>
    <row r="73" spans="1:6" x14ac:dyDescent="0.2">
      <c r="A73" t="s">
        <v>2142</v>
      </c>
      <c r="B73" t="s">
        <v>2150</v>
      </c>
      <c r="C73" t="s">
        <v>2154</v>
      </c>
      <c r="D73" t="s">
        <v>2149</v>
      </c>
      <c r="E73" s="69" t="s">
        <v>2161</v>
      </c>
      <c r="F73">
        <f>INDEX(Sym!$B$2:$B$10,MATCH(A73,Sym!$A$2:$A$10,0))+INDEX(Sym!$B$13:$B$19,MATCH(B73,Sym!$A$13:$A$19,0))+INDEX(Sym!$B$22:$B$27,MATCH(C73,Sym!$A$22:$A$27,0))+INDEX(Sym!$B$30:$B$31,MATCH(D73,Sym!$A$30:$A$31,0))</f>
        <v>8631</v>
      </c>
    </row>
    <row r="74" spans="1:6" x14ac:dyDescent="0.2">
      <c r="A74" t="s">
        <v>2142</v>
      </c>
      <c r="B74" t="s">
        <v>2150</v>
      </c>
      <c r="C74" t="s">
        <v>2154</v>
      </c>
      <c r="D74" t="s">
        <v>2157</v>
      </c>
      <c r="E74" s="69" t="s">
        <v>2161</v>
      </c>
      <c r="F74">
        <f>INDEX(Sym!$B$2:$B$10,MATCH(A74,Sym!$A$2:$A$10,0))+INDEX(Sym!$B$13:$B$19,MATCH(B74,Sym!$A$13:$A$19,0))+INDEX(Sym!$B$22:$B$27,MATCH(C74,Sym!$A$22:$A$27,0))+INDEX(Sym!$B$30:$B$31,MATCH(D74,Sym!$A$30:$A$31,0))</f>
        <v>8632</v>
      </c>
    </row>
    <row r="75" spans="1:6" x14ac:dyDescent="0.2">
      <c r="A75" t="s">
        <v>2142</v>
      </c>
      <c r="B75" t="s">
        <v>2150</v>
      </c>
      <c r="C75" t="s">
        <v>2142</v>
      </c>
      <c r="D75" t="s">
        <v>2149</v>
      </c>
      <c r="E75" s="69" t="s">
        <v>2161</v>
      </c>
      <c r="F75">
        <f>INDEX(Sym!$B$2:$B$10,MATCH(A75,Sym!$A$2:$A$10,0))+INDEX(Sym!$B$13:$B$19,MATCH(B75,Sym!$A$13:$A$19,0))+INDEX(Sym!$B$22:$B$27,MATCH(C75,Sym!$A$22:$A$27,0))+INDEX(Sym!$B$30:$B$31,MATCH(D75,Sym!$A$30:$A$31,0))</f>
        <v>8681</v>
      </c>
    </row>
    <row r="76" spans="1:6" x14ac:dyDescent="0.2">
      <c r="A76" t="s">
        <v>2142</v>
      </c>
      <c r="B76" t="s">
        <v>2150</v>
      </c>
      <c r="C76" t="s">
        <v>2142</v>
      </c>
      <c r="D76" t="s">
        <v>2157</v>
      </c>
      <c r="E76" s="69" t="s">
        <v>2161</v>
      </c>
      <c r="F76">
        <f>INDEX(Sym!$B$2:$B$10,MATCH(A76,Sym!$A$2:$A$10,0))+INDEX(Sym!$B$13:$B$19,MATCH(B76,Sym!$A$13:$A$19,0))+INDEX(Sym!$B$22:$B$27,MATCH(C76,Sym!$A$22:$A$27,0))+INDEX(Sym!$B$30:$B$31,MATCH(D76,Sym!$A$30:$A$31,0))</f>
        <v>8682</v>
      </c>
    </row>
    <row r="77" spans="1:6" x14ac:dyDescent="0.2">
      <c r="A77" t="s">
        <v>2142</v>
      </c>
      <c r="B77" t="s">
        <v>2150</v>
      </c>
      <c r="C77" t="s">
        <v>2155</v>
      </c>
      <c r="D77" t="s">
        <v>2149</v>
      </c>
      <c r="E77" s="69" t="s">
        <v>2161</v>
      </c>
      <c r="F77">
        <f>INDEX(Sym!$B$2:$B$10,MATCH(A77,Sym!$A$2:$A$10,0))+INDEX(Sym!$B$13:$B$19,MATCH(B77,Sym!$A$13:$A$19,0))+INDEX(Sym!$B$22:$B$27,MATCH(C77,Sym!$A$22:$A$27,0))+INDEX(Sym!$B$30:$B$31,MATCH(D77,Sym!$A$30:$A$31,0))</f>
        <v>8661</v>
      </c>
    </row>
    <row r="78" spans="1:6" x14ac:dyDescent="0.2">
      <c r="A78" t="s">
        <v>2142</v>
      </c>
      <c r="B78" t="s">
        <v>2150</v>
      </c>
      <c r="C78" t="s">
        <v>2155</v>
      </c>
      <c r="D78" t="s">
        <v>2157</v>
      </c>
      <c r="E78" s="69" t="s">
        <v>2161</v>
      </c>
      <c r="F78">
        <f>INDEX(Sym!$B$2:$B$10,MATCH(A78,Sym!$A$2:$A$10,0))+INDEX(Sym!$B$13:$B$19,MATCH(B78,Sym!$A$13:$A$19,0))+INDEX(Sym!$B$22:$B$27,MATCH(C78,Sym!$A$22:$A$27,0))+INDEX(Sym!$B$30:$B$31,MATCH(D78,Sym!$A$30:$A$31,0))</f>
        <v>8662</v>
      </c>
    </row>
    <row r="79" spans="1:6" x14ac:dyDescent="0.2">
      <c r="A79" t="s">
        <v>2142</v>
      </c>
      <c r="B79" t="s">
        <v>2150</v>
      </c>
      <c r="C79" t="s">
        <v>2149</v>
      </c>
      <c r="D79" t="s">
        <v>2149</v>
      </c>
      <c r="E79" s="69" t="s">
        <v>2161</v>
      </c>
      <c r="F79">
        <f>INDEX(Sym!$B$2:$B$10,MATCH(A79,Sym!$A$2:$A$10,0))+INDEX(Sym!$B$13:$B$19,MATCH(B79,Sym!$A$13:$A$19,0))+INDEX(Sym!$B$22:$B$27,MATCH(C79,Sym!$A$22:$A$27,0))+INDEX(Sym!$B$30:$B$31,MATCH(D79,Sym!$A$30:$A$31,0))</f>
        <v>8651</v>
      </c>
    </row>
    <row r="80" spans="1:6" x14ac:dyDescent="0.2">
      <c r="A80" t="s">
        <v>2142</v>
      </c>
      <c r="B80" t="s">
        <v>2150</v>
      </c>
      <c r="C80" t="s">
        <v>2149</v>
      </c>
      <c r="D80" t="s">
        <v>2157</v>
      </c>
      <c r="E80" s="69" t="s">
        <v>2161</v>
      </c>
      <c r="F80">
        <f>INDEX(Sym!$B$2:$B$10,MATCH(A80,Sym!$A$2:$A$10,0))+INDEX(Sym!$B$13:$B$19,MATCH(B80,Sym!$A$13:$A$19,0))+INDEX(Sym!$B$22:$B$27,MATCH(C80,Sym!$A$22:$A$27,0))+INDEX(Sym!$B$30:$B$31,MATCH(D80,Sym!$A$30:$A$31,0))</f>
        <v>8652</v>
      </c>
    </row>
    <row r="81" spans="1:6" x14ac:dyDescent="0.2">
      <c r="A81" t="s">
        <v>2142</v>
      </c>
      <c r="B81" t="s">
        <v>2150</v>
      </c>
      <c r="C81" t="s">
        <v>2153</v>
      </c>
      <c r="D81" t="s">
        <v>2149</v>
      </c>
      <c r="E81" s="69" t="s">
        <v>2161</v>
      </c>
      <c r="F81">
        <f>INDEX(Sym!$B$2:$B$10,MATCH(A81,Sym!$A$2:$A$10,0))+INDEX(Sym!$B$13:$B$19,MATCH(B81,Sym!$A$13:$A$19,0))+INDEX(Sym!$B$22:$B$27,MATCH(C81,Sym!$A$22:$A$27,0))+INDEX(Sym!$B$30:$B$31,MATCH(D81,Sym!$A$30:$A$31,0))</f>
        <v>8621</v>
      </c>
    </row>
    <row r="82" spans="1:6" x14ac:dyDescent="0.2">
      <c r="A82" t="s">
        <v>2142</v>
      </c>
      <c r="B82" t="s">
        <v>2150</v>
      </c>
      <c r="C82" t="s">
        <v>2153</v>
      </c>
      <c r="D82" t="s">
        <v>2157</v>
      </c>
      <c r="E82" s="69" t="s">
        <v>2161</v>
      </c>
      <c r="F82">
        <f>INDEX(Sym!$B$2:$B$10,MATCH(A82,Sym!$A$2:$A$10,0))+INDEX(Sym!$B$13:$B$19,MATCH(B82,Sym!$A$13:$A$19,0))+INDEX(Sym!$B$22:$B$27,MATCH(C82,Sym!$A$22:$A$27,0))+INDEX(Sym!$B$30:$B$31,MATCH(D82,Sym!$A$30:$A$31,0))</f>
        <v>8622</v>
      </c>
    </row>
    <row r="83" spans="1:6" x14ac:dyDescent="0.2">
      <c r="A83" t="s">
        <v>2142</v>
      </c>
      <c r="B83" t="s">
        <v>2150</v>
      </c>
      <c r="C83" t="s">
        <v>2152</v>
      </c>
      <c r="D83" t="s">
        <v>2149</v>
      </c>
      <c r="E83" s="69" t="s">
        <v>2161</v>
      </c>
      <c r="F83">
        <f>INDEX(Sym!$B$2:$B$10,MATCH(A83,Sym!$A$2:$A$10,0))+INDEX(Sym!$B$13:$B$19,MATCH(B83,Sym!$A$13:$A$19,0))+INDEX(Sym!$B$22:$B$27,MATCH(C83,Sym!$A$22:$A$27,0))+INDEX(Sym!$B$30:$B$31,MATCH(D83,Sym!$A$30:$A$31,0))</f>
        <v>8611</v>
      </c>
    </row>
    <row r="84" spans="1:6" x14ac:dyDescent="0.2">
      <c r="A84" t="s">
        <v>2142</v>
      </c>
      <c r="B84" t="s">
        <v>2150</v>
      </c>
      <c r="C84" t="s">
        <v>2152</v>
      </c>
      <c r="D84" t="s">
        <v>2157</v>
      </c>
      <c r="E84" s="69" t="s">
        <v>2161</v>
      </c>
      <c r="F84">
        <f>INDEX(Sym!$B$2:$B$10,MATCH(A84,Sym!$A$2:$A$10,0))+INDEX(Sym!$B$13:$B$19,MATCH(B84,Sym!$A$13:$A$19,0))+INDEX(Sym!$B$22:$B$27,MATCH(C84,Sym!$A$22:$A$27,0))+INDEX(Sym!$B$30:$B$31,MATCH(D84,Sym!$A$30:$A$31,0))</f>
        <v>8612</v>
      </c>
    </row>
    <row r="85" spans="1:6" x14ac:dyDescent="0.2">
      <c r="A85" t="s">
        <v>2136</v>
      </c>
      <c r="B85" t="s">
        <v>2148</v>
      </c>
      <c r="C85" t="s">
        <v>2154</v>
      </c>
      <c r="D85" t="s">
        <v>2157</v>
      </c>
      <c r="E85" s="69">
        <v>1</v>
      </c>
      <c r="F85">
        <f>INDEX(Sym!$B$2:$B$10,MATCH(A85,Sym!$A$2:$A$10,0))+INDEX(Sym!$B$13:$B$19,MATCH(B85,Sym!$A$13:$A$19,0))+INDEX(Sym!$B$22:$B$27,MATCH(C85,Sym!$A$22:$A$27,0))+INDEX(Sym!$B$30:$B$31,MATCH(D85,Sym!$A$30:$A$31,0))</f>
        <v>2432</v>
      </c>
    </row>
    <row r="86" spans="1:6" x14ac:dyDescent="0.2">
      <c r="A86" t="s">
        <v>2136</v>
      </c>
      <c r="B86" t="s">
        <v>2148</v>
      </c>
      <c r="C86" t="s">
        <v>2154</v>
      </c>
      <c r="D86" t="s">
        <v>2149</v>
      </c>
      <c r="E86" s="69">
        <v>1</v>
      </c>
      <c r="F86">
        <f>INDEX(Sym!$B$2:$B$10,MATCH(A86,Sym!$A$2:$A$10,0))+INDEX(Sym!$B$13:$B$19,MATCH(B86,Sym!$A$13:$A$19,0))+INDEX(Sym!$B$22:$B$27,MATCH(C86,Sym!$A$22:$A$27,0))+INDEX(Sym!$B$30:$B$31,MATCH(D86,Sym!$A$30:$A$31,0))</f>
        <v>2431</v>
      </c>
    </row>
    <row r="87" spans="1:6" x14ac:dyDescent="0.2">
      <c r="A87" t="s">
        <v>2136</v>
      </c>
      <c r="B87" t="s">
        <v>2148</v>
      </c>
      <c r="C87" t="s">
        <v>2142</v>
      </c>
      <c r="D87" t="s">
        <v>2157</v>
      </c>
      <c r="E87" s="69">
        <v>1</v>
      </c>
      <c r="F87">
        <f>INDEX(Sym!$B$2:$B$10,MATCH(A87,Sym!$A$2:$A$10,0))+INDEX(Sym!$B$13:$B$19,MATCH(B87,Sym!$A$13:$A$19,0))+INDEX(Sym!$B$22:$B$27,MATCH(C87,Sym!$A$22:$A$27,0))+INDEX(Sym!$B$30:$B$31,MATCH(D87,Sym!$A$30:$A$31,0))</f>
        <v>2482</v>
      </c>
    </row>
    <row r="88" spans="1:6" x14ac:dyDescent="0.2">
      <c r="A88" t="s">
        <v>2136</v>
      </c>
      <c r="B88" t="s">
        <v>2148</v>
      </c>
      <c r="C88" t="s">
        <v>2142</v>
      </c>
      <c r="D88" t="s">
        <v>2149</v>
      </c>
      <c r="E88" s="69">
        <v>1</v>
      </c>
      <c r="F88">
        <f>INDEX(Sym!$B$2:$B$10,MATCH(A88,Sym!$A$2:$A$10,0))+INDEX(Sym!$B$13:$B$19,MATCH(B88,Sym!$A$13:$A$19,0))+INDEX(Sym!$B$22:$B$27,MATCH(C88,Sym!$A$22:$A$27,0))+INDEX(Sym!$B$30:$B$31,MATCH(D88,Sym!$A$30:$A$31,0))</f>
        <v>2481</v>
      </c>
    </row>
    <row r="89" spans="1:6" x14ac:dyDescent="0.2">
      <c r="A89" t="s">
        <v>2136</v>
      </c>
      <c r="B89" t="s">
        <v>2148</v>
      </c>
      <c r="C89" t="s">
        <v>2155</v>
      </c>
      <c r="D89" t="s">
        <v>2157</v>
      </c>
      <c r="E89" s="69">
        <v>2</v>
      </c>
      <c r="F89">
        <f>INDEX(Sym!$B$2:$B$10,MATCH(A89,Sym!$A$2:$A$10,0))+INDEX(Sym!$B$13:$B$19,MATCH(B89,Sym!$A$13:$A$19,0))+INDEX(Sym!$B$22:$B$27,MATCH(C89,Sym!$A$22:$A$27,0))+INDEX(Sym!$B$30:$B$31,MATCH(D89,Sym!$A$30:$A$31,0))</f>
        <v>2462</v>
      </c>
    </row>
    <row r="90" spans="1:6" x14ac:dyDescent="0.2">
      <c r="A90" t="s">
        <v>2136</v>
      </c>
      <c r="B90" t="s">
        <v>2148</v>
      </c>
      <c r="C90" t="s">
        <v>2155</v>
      </c>
      <c r="D90" t="s">
        <v>2149</v>
      </c>
      <c r="E90" s="69" t="s">
        <v>2194</v>
      </c>
      <c r="F90">
        <f>INDEX(Sym!$B$2:$B$10,MATCH(A90,Sym!$A$2:$A$10,0))+INDEX(Sym!$B$13:$B$19,MATCH(B90,Sym!$A$13:$A$19,0))+INDEX(Sym!$B$22:$B$27,MATCH(C90,Sym!$A$22:$A$27,0))+INDEX(Sym!$B$30:$B$31,MATCH(D90,Sym!$A$30:$A$31,0))</f>
        <v>2461</v>
      </c>
    </row>
    <row r="91" spans="1:6" x14ac:dyDescent="0.2">
      <c r="A91" t="s">
        <v>2136</v>
      </c>
      <c r="B91" t="s">
        <v>2148</v>
      </c>
      <c r="C91" t="s">
        <v>2149</v>
      </c>
      <c r="D91" t="s">
        <v>2157</v>
      </c>
      <c r="E91" s="69">
        <v>1</v>
      </c>
      <c r="F91">
        <f>INDEX(Sym!$B$2:$B$10,MATCH(A91,Sym!$A$2:$A$10,0))+INDEX(Sym!$B$13:$B$19,MATCH(B91,Sym!$A$13:$A$19,0))+INDEX(Sym!$B$22:$B$27,MATCH(C91,Sym!$A$22:$A$27,0))+INDEX(Sym!$B$30:$B$31,MATCH(D91,Sym!$A$30:$A$31,0))</f>
        <v>2452</v>
      </c>
    </row>
    <row r="92" spans="1:6" x14ac:dyDescent="0.2">
      <c r="A92" t="s">
        <v>2136</v>
      </c>
      <c r="B92" t="s">
        <v>2148</v>
      </c>
      <c r="C92" t="s">
        <v>2149</v>
      </c>
      <c r="D92" t="s">
        <v>2149</v>
      </c>
      <c r="E92" s="69">
        <v>2</v>
      </c>
      <c r="F92">
        <f>INDEX(Sym!$B$2:$B$10,MATCH(A92,Sym!$A$2:$A$10,0))+INDEX(Sym!$B$13:$B$19,MATCH(B92,Sym!$A$13:$A$19,0))+INDEX(Sym!$B$22:$B$27,MATCH(C92,Sym!$A$22:$A$27,0))+INDEX(Sym!$B$30:$B$31,MATCH(D92,Sym!$A$30:$A$31,0))</f>
        <v>2451</v>
      </c>
    </row>
    <row r="93" spans="1:6" x14ac:dyDescent="0.2">
      <c r="A93" t="s">
        <v>2136</v>
      </c>
      <c r="B93" t="s">
        <v>2148</v>
      </c>
      <c r="C93" t="s">
        <v>2153</v>
      </c>
      <c r="D93" t="s">
        <v>2157</v>
      </c>
      <c r="E93" s="69">
        <v>1</v>
      </c>
      <c r="F93">
        <f>INDEX(Sym!$B$2:$B$10,MATCH(A93,Sym!$A$2:$A$10,0))+INDEX(Sym!$B$13:$B$19,MATCH(B93,Sym!$A$13:$A$19,0))+INDEX(Sym!$B$22:$B$27,MATCH(C93,Sym!$A$22:$A$27,0))+INDEX(Sym!$B$30:$B$31,MATCH(D93,Sym!$A$30:$A$31,0))</f>
        <v>2422</v>
      </c>
    </row>
    <row r="94" spans="1:6" x14ac:dyDescent="0.2">
      <c r="A94" t="s">
        <v>2136</v>
      </c>
      <c r="B94" t="s">
        <v>2148</v>
      </c>
      <c r="C94" t="s">
        <v>2153</v>
      </c>
      <c r="D94" t="s">
        <v>2149</v>
      </c>
      <c r="E94" s="69">
        <v>1</v>
      </c>
      <c r="F94">
        <f>INDEX(Sym!$B$2:$B$10,MATCH(A94,Sym!$A$2:$A$10,0))+INDEX(Sym!$B$13:$B$19,MATCH(B94,Sym!$A$13:$A$19,0))+INDEX(Sym!$B$22:$B$27,MATCH(C94,Sym!$A$22:$A$27,0))+INDEX(Sym!$B$30:$B$31,MATCH(D94,Sym!$A$30:$A$31,0))</f>
        <v>2421</v>
      </c>
    </row>
    <row r="95" spans="1:6" x14ac:dyDescent="0.2">
      <c r="A95" t="s">
        <v>2136</v>
      </c>
      <c r="B95" t="s">
        <v>2148</v>
      </c>
      <c r="C95" t="s">
        <v>2152</v>
      </c>
      <c r="D95" t="s">
        <v>2157</v>
      </c>
      <c r="E95" s="69">
        <v>1</v>
      </c>
      <c r="F95">
        <f>INDEX(Sym!$B$2:$B$10,MATCH(A95,Sym!$A$2:$A$10,0))+INDEX(Sym!$B$13:$B$19,MATCH(B95,Sym!$A$13:$A$19,0))+INDEX(Sym!$B$22:$B$27,MATCH(C95,Sym!$A$22:$A$27,0))+INDEX(Sym!$B$30:$B$31,MATCH(D95,Sym!$A$30:$A$31,0))</f>
        <v>2412</v>
      </c>
    </row>
    <row r="96" spans="1:6" x14ac:dyDescent="0.2">
      <c r="A96" t="s">
        <v>2136</v>
      </c>
      <c r="B96" t="s">
        <v>2148</v>
      </c>
      <c r="C96" t="s">
        <v>2152</v>
      </c>
      <c r="D96" t="s">
        <v>2149</v>
      </c>
      <c r="E96" s="69">
        <v>1</v>
      </c>
      <c r="F96">
        <f>INDEX(Sym!$B$2:$B$10,MATCH(A96,Sym!$A$2:$A$10,0))+INDEX(Sym!$B$13:$B$19,MATCH(B96,Sym!$A$13:$A$19,0))+INDEX(Sym!$B$22:$B$27,MATCH(C96,Sym!$A$22:$A$27,0))+INDEX(Sym!$B$30:$B$31,MATCH(D96,Sym!$A$30:$A$31,0))</f>
        <v>2411</v>
      </c>
    </row>
    <row r="97" spans="1:6" x14ac:dyDescent="0.2">
      <c r="A97" t="s">
        <v>2136</v>
      </c>
      <c r="B97" t="s">
        <v>2142</v>
      </c>
      <c r="C97" t="s">
        <v>2154</v>
      </c>
      <c r="D97" t="s">
        <v>2157</v>
      </c>
      <c r="E97" s="69">
        <v>1</v>
      </c>
      <c r="F97">
        <f>INDEX(Sym!$B$2:$B$10,MATCH(A97,Sym!$A$2:$A$10,0))+INDEX(Sym!$B$13:$B$19,MATCH(B97,Sym!$A$13:$A$19,0))+INDEX(Sym!$B$22:$B$27,MATCH(C97,Sym!$A$22:$A$27,0))+INDEX(Sym!$B$30:$B$31,MATCH(D97,Sym!$A$30:$A$31,0))</f>
        <v>2832</v>
      </c>
    </row>
    <row r="98" spans="1:6" x14ac:dyDescent="0.2">
      <c r="A98" t="s">
        <v>2136</v>
      </c>
      <c r="B98" t="s">
        <v>2142</v>
      </c>
      <c r="C98" t="s">
        <v>2154</v>
      </c>
      <c r="D98" t="s">
        <v>2149</v>
      </c>
      <c r="E98" s="69">
        <v>1</v>
      </c>
      <c r="F98">
        <f>INDEX(Sym!$B$2:$B$10,MATCH(A98,Sym!$A$2:$A$10,0))+INDEX(Sym!$B$13:$B$19,MATCH(B98,Sym!$A$13:$A$19,0))+INDEX(Sym!$B$22:$B$27,MATCH(C98,Sym!$A$22:$A$27,0))+INDEX(Sym!$B$30:$B$31,MATCH(D98,Sym!$A$30:$A$31,0))</f>
        <v>2831</v>
      </c>
    </row>
    <row r="99" spans="1:6" x14ac:dyDescent="0.2">
      <c r="A99" t="s">
        <v>2136</v>
      </c>
      <c r="B99" t="s">
        <v>2142</v>
      </c>
      <c r="C99" t="s">
        <v>2142</v>
      </c>
      <c r="D99" t="s">
        <v>2157</v>
      </c>
      <c r="E99" s="69" t="s">
        <v>2165</v>
      </c>
      <c r="F99">
        <f>INDEX(Sym!$B$2:$B$10,MATCH(A99,Sym!$A$2:$A$10,0))+INDEX(Sym!$B$13:$B$19,MATCH(B99,Sym!$A$13:$A$19,0))+INDEX(Sym!$B$22:$B$27,MATCH(C99,Sym!$A$22:$A$27,0))+INDEX(Sym!$B$30:$B$31,MATCH(D99,Sym!$A$30:$A$31,0))</f>
        <v>2882</v>
      </c>
    </row>
    <row r="100" spans="1:6" x14ac:dyDescent="0.2">
      <c r="A100" t="s">
        <v>2136</v>
      </c>
      <c r="B100" t="s">
        <v>2142</v>
      </c>
      <c r="C100" t="s">
        <v>2142</v>
      </c>
      <c r="D100" t="s">
        <v>2149</v>
      </c>
      <c r="E100" s="69" t="s">
        <v>2165</v>
      </c>
      <c r="F100">
        <f>INDEX(Sym!$B$2:$B$10,MATCH(A100,Sym!$A$2:$A$10,0))+INDEX(Sym!$B$13:$B$19,MATCH(B100,Sym!$A$13:$A$19,0))+INDEX(Sym!$B$22:$B$27,MATCH(C100,Sym!$A$22:$A$27,0))+INDEX(Sym!$B$30:$B$31,MATCH(D100,Sym!$A$30:$A$31,0))</f>
        <v>2881</v>
      </c>
    </row>
    <row r="101" spans="1:6" x14ac:dyDescent="0.2">
      <c r="A101" t="s">
        <v>2136</v>
      </c>
      <c r="B101" t="s">
        <v>2142</v>
      </c>
      <c r="C101" t="s">
        <v>2155</v>
      </c>
      <c r="D101" t="s">
        <v>2157</v>
      </c>
      <c r="E101" s="69" t="s">
        <v>2165</v>
      </c>
      <c r="F101">
        <f>INDEX(Sym!$B$2:$B$10,MATCH(A101,Sym!$A$2:$A$10,0))+INDEX(Sym!$B$13:$B$19,MATCH(B101,Sym!$A$13:$A$19,0))+INDEX(Sym!$B$22:$B$27,MATCH(C101,Sym!$A$22:$A$27,0))+INDEX(Sym!$B$30:$B$31,MATCH(D101,Sym!$A$30:$A$31,0))</f>
        <v>2862</v>
      </c>
    </row>
    <row r="102" spans="1:6" x14ac:dyDescent="0.2">
      <c r="A102" t="s">
        <v>2136</v>
      </c>
      <c r="B102" t="s">
        <v>2142</v>
      </c>
      <c r="C102" t="s">
        <v>2155</v>
      </c>
      <c r="D102" t="s">
        <v>2149</v>
      </c>
      <c r="E102" s="69" t="s">
        <v>2165</v>
      </c>
      <c r="F102">
        <f>INDEX(Sym!$B$2:$B$10,MATCH(A102,Sym!$A$2:$A$10,0))+INDEX(Sym!$B$13:$B$19,MATCH(B102,Sym!$A$13:$A$19,0))+INDEX(Sym!$B$22:$B$27,MATCH(C102,Sym!$A$22:$A$27,0))+INDEX(Sym!$B$30:$B$31,MATCH(D102,Sym!$A$30:$A$31,0))</f>
        <v>2861</v>
      </c>
    </row>
    <row r="103" spans="1:6" x14ac:dyDescent="0.2">
      <c r="A103" t="s">
        <v>2136</v>
      </c>
      <c r="B103" t="s">
        <v>2142</v>
      </c>
      <c r="C103" t="s">
        <v>2149</v>
      </c>
      <c r="D103" t="s">
        <v>2157</v>
      </c>
      <c r="E103" s="69">
        <v>1</v>
      </c>
      <c r="F103">
        <f>INDEX(Sym!$B$2:$B$10,MATCH(A103,Sym!$A$2:$A$10,0))+INDEX(Sym!$B$13:$B$19,MATCH(B103,Sym!$A$13:$A$19,0))+INDEX(Sym!$B$22:$B$27,MATCH(C103,Sym!$A$22:$A$27,0))+INDEX(Sym!$B$30:$B$31,MATCH(D103,Sym!$A$30:$A$31,0))</f>
        <v>2852</v>
      </c>
    </row>
    <row r="104" spans="1:6" x14ac:dyDescent="0.2">
      <c r="A104" t="s">
        <v>2136</v>
      </c>
      <c r="B104" t="s">
        <v>2142</v>
      </c>
      <c r="C104" t="s">
        <v>2149</v>
      </c>
      <c r="D104" t="s">
        <v>2149</v>
      </c>
      <c r="E104" s="69" t="s">
        <v>2165</v>
      </c>
      <c r="F104">
        <f>INDEX(Sym!$B$2:$B$10,MATCH(A104,Sym!$A$2:$A$10,0))+INDEX(Sym!$B$13:$B$19,MATCH(B104,Sym!$A$13:$A$19,0))+INDEX(Sym!$B$22:$B$27,MATCH(C104,Sym!$A$22:$A$27,0))+INDEX(Sym!$B$30:$B$31,MATCH(D104,Sym!$A$30:$A$31,0))</f>
        <v>2851</v>
      </c>
    </row>
    <row r="105" spans="1:6" x14ac:dyDescent="0.2">
      <c r="A105" t="s">
        <v>2136</v>
      </c>
      <c r="B105" t="s">
        <v>2142</v>
      </c>
      <c r="C105" t="s">
        <v>2153</v>
      </c>
      <c r="D105" t="s">
        <v>2157</v>
      </c>
      <c r="E105" s="69">
        <v>1</v>
      </c>
      <c r="F105">
        <f>INDEX(Sym!$B$2:$B$10,MATCH(A105,Sym!$A$2:$A$10,0))+INDEX(Sym!$B$13:$B$19,MATCH(B105,Sym!$A$13:$A$19,0))+INDEX(Sym!$B$22:$B$27,MATCH(C105,Sym!$A$22:$A$27,0))+INDEX(Sym!$B$30:$B$31,MATCH(D105,Sym!$A$30:$A$31,0))</f>
        <v>2822</v>
      </c>
    </row>
    <row r="106" spans="1:6" x14ac:dyDescent="0.2">
      <c r="A106" t="s">
        <v>2136</v>
      </c>
      <c r="B106" t="s">
        <v>2142</v>
      </c>
      <c r="C106" t="s">
        <v>2153</v>
      </c>
      <c r="D106" t="s">
        <v>2149</v>
      </c>
      <c r="E106" s="69">
        <v>1</v>
      </c>
      <c r="F106">
        <f>INDEX(Sym!$B$2:$B$10,MATCH(A106,Sym!$A$2:$A$10,0))+INDEX(Sym!$B$13:$B$19,MATCH(B106,Sym!$A$13:$A$19,0))+INDEX(Sym!$B$22:$B$27,MATCH(C106,Sym!$A$22:$A$27,0))+INDEX(Sym!$B$30:$B$31,MATCH(D106,Sym!$A$30:$A$31,0))</f>
        <v>2821</v>
      </c>
    </row>
    <row r="107" spans="1:6" x14ac:dyDescent="0.2">
      <c r="A107" t="s">
        <v>2136</v>
      </c>
      <c r="B107" t="s">
        <v>2142</v>
      </c>
      <c r="C107" t="s">
        <v>2152</v>
      </c>
      <c r="D107" t="s">
        <v>2157</v>
      </c>
      <c r="E107" s="69">
        <v>1</v>
      </c>
      <c r="F107">
        <f>INDEX(Sym!$B$2:$B$10,MATCH(A107,Sym!$A$2:$A$10,0))+INDEX(Sym!$B$13:$B$19,MATCH(B107,Sym!$A$13:$A$19,0))+INDEX(Sym!$B$22:$B$27,MATCH(C107,Sym!$A$22:$A$27,0))+INDEX(Sym!$B$30:$B$31,MATCH(D107,Sym!$A$30:$A$31,0))</f>
        <v>2812</v>
      </c>
    </row>
    <row r="108" spans="1:6" x14ac:dyDescent="0.2">
      <c r="A108" t="s">
        <v>2136</v>
      </c>
      <c r="B108" t="s">
        <v>2142</v>
      </c>
      <c r="C108" t="s">
        <v>2152</v>
      </c>
      <c r="D108" t="s">
        <v>2149</v>
      </c>
      <c r="E108" s="69">
        <v>1</v>
      </c>
      <c r="F108">
        <f>INDEX(Sym!$B$2:$B$10,MATCH(A108,Sym!$A$2:$A$10,0))+INDEX(Sym!$B$13:$B$19,MATCH(B108,Sym!$A$13:$A$19,0))+INDEX(Sym!$B$22:$B$27,MATCH(C108,Sym!$A$22:$A$27,0))+INDEX(Sym!$B$30:$B$31,MATCH(D108,Sym!$A$30:$A$31,0))</f>
        <v>2811</v>
      </c>
    </row>
    <row r="109" spans="1:6" x14ac:dyDescent="0.2">
      <c r="A109" t="s">
        <v>2136</v>
      </c>
      <c r="B109" t="s">
        <v>2147</v>
      </c>
      <c r="C109" t="s">
        <v>2154</v>
      </c>
      <c r="D109" t="s">
        <v>2157</v>
      </c>
      <c r="E109" s="69">
        <v>1</v>
      </c>
      <c r="F109">
        <f>INDEX(Sym!$B$2:$B$10,MATCH(A109,Sym!$A$2:$A$10,0))+INDEX(Sym!$B$13:$B$19,MATCH(B109,Sym!$A$13:$A$19,0))+INDEX(Sym!$B$22:$B$27,MATCH(C109,Sym!$A$22:$A$27,0))+INDEX(Sym!$B$30:$B$31,MATCH(D109,Sym!$A$30:$A$31,0))</f>
        <v>2332</v>
      </c>
    </row>
    <row r="110" spans="1:6" x14ac:dyDescent="0.2">
      <c r="A110" t="s">
        <v>2136</v>
      </c>
      <c r="B110" t="s">
        <v>2147</v>
      </c>
      <c r="C110" t="s">
        <v>2154</v>
      </c>
      <c r="D110" t="s">
        <v>2149</v>
      </c>
      <c r="E110" s="69">
        <v>1</v>
      </c>
      <c r="F110">
        <f>INDEX(Sym!$B$2:$B$10,MATCH(A110,Sym!$A$2:$A$10,0))+INDEX(Sym!$B$13:$B$19,MATCH(B110,Sym!$A$13:$A$19,0))+INDEX(Sym!$B$22:$B$27,MATCH(C110,Sym!$A$22:$A$27,0))+INDEX(Sym!$B$30:$B$31,MATCH(D110,Sym!$A$30:$A$31,0))</f>
        <v>2331</v>
      </c>
    </row>
    <row r="111" spans="1:6" x14ac:dyDescent="0.2">
      <c r="A111" t="s">
        <v>2136</v>
      </c>
      <c r="B111" t="s">
        <v>2147</v>
      </c>
      <c r="C111" t="s">
        <v>2142</v>
      </c>
      <c r="D111" t="s">
        <v>2157</v>
      </c>
      <c r="E111" s="69">
        <v>1</v>
      </c>
      <c r="F111">
        <f>INDEX(Sym!$B$2:$B$10,MATCH(A111,Sym!$A$2:$A$10,0))+INDEX(Sym!$B$13:$B$19,MATCH(B111,Sym!$A$13:$A$19,0))+INDEX(Sym!$B$22:$B$27,MATCH(C111,Sym!$A$22:$A$27,0))+INDEX(Sym!$B$30:$B$31,MATCH(D111,Sym!$A$30:$A$31,0))</f>
        <v>2382</v>
      </c>
    </row>
    <row r="112" spans="1:6" x14ac:dyDescent="0.2">
      <c r="A112" t="s">
        <v>2136</v>
      </c>
      <c r="B112" t="s">
        <v>2147</v>
      </c>
      <c r="C112" t="s">
        <v>2142</v>
      </c>
      <c r="D112" t="s">
        <v>2149</v>
      </c>
      <c r="E112" s="69">
        <v>1</v>
      </c>
      <c r="F112">
        <f>INDEX(Sym!$B$2:$B$10,MATCH(A112,Sym!$A$2:$A$10,0))+INDEX(Sym!$B$13:$B$19,MATCH(B112,Sym!$A$13:$A$19,0))+INDEX(Sym!$B$22:$B$27,MATCH(C112,Sym!$A$22:$A$27,0))+INDEX(Sym!$B$30:$B$31,MATCH(D112,Sym!$A$30:$A$31,0))</f>
        <v>2381</v>
      </c>
    </row>
    <row r="113" spans="1:6" x14ac:dyDescent="0.2">
      <c r="A113" t="s">
        <v>2136</v>
      </c>
      <c r="B113" t="s">
        <v>2147</v>
      </c>
      <c r="C113" t="s">
        <v>2155</v>
      </c>
      <c r="D113" t="s">
        <v>2149</v>
      </c>
      <c r="E113" s="69">
        <v>3</v>
      </c>
      <c r="F113">
        <f>INDEX(Sym!$B$2:$B$10,MATCH(A113,Sym!$A$2:$A$10,0))+INDEX(Sym!$B$13:$B$19,MATCH(B113,Sym!$A$13:$A$19,0))+INDEX(Sym!$B$22:$B$27,MATCH(C113,Sym!$A$22:$A$27,0))+INDEX(Sym!$B$30:$B$31,MATCH(D113,Sym!$A$30:$A$31,0))</f>
        <v>2361</v>
      </c>
    </row>
    <row r="114" spans="1:6" x14ac:dyDescent="0.2">
      <c r="A114" t="s">
        <v>2136</v>
      </c>
      <c r="B114" t="s">
        <v>2147</v>
      </c>
      <c r="C114" t="s">
        <v>2155</v>
      </c>
      <c r="D114" t="s">
        <v>2157</v>
      </c>
      <c r="E114" s="69">
        <v>2</v>
      </c>
      <c r="F114">
        <f>INDEX(Sym!$B$2:$B$10,MATCH(A114,Sym!$A$2:$A$10,0))+INDEX(Sym!$B$13:$B$19,MATCH(B114,Sym!$A$13:$A$19,0))+INDEX(Sym!$B$22:$B$27,MATCH(C114,Sym!$A$22:$A$27,0))+INDEX(Sym!$B$30:$B$31,MATCH(D114,Sym!$A$30:$A$31,0))</f>
        <v>2362</v>
      </c>
    </row>
    <row r="115" spans="1:6" x14ac:dyDescent="0.2">
      <c r="A115" t="s">
        <v>2136</v>
      </c>
      <c r="B115" t="s">
        <v>2147</v>
      </c>
      <c r="C115" t="s">
        <v>2149</v>
      </c>
      <c r="D115" t="s">
        <v>2149</v>
      </c>
      <c r="E115" s="69">
        <v>2</v>
      </c>
      <c r="F115">
        <f>INDEX(Sym!$B$2:$B$10,MATCH(A115,Sym!$A$2:$A$10,0))+INDEX(Sym!$B$13:$B$19,MATCH(B115,Sym!$A$13:$A$19,0))+INDEX(Sym!$B$22:$B$27,MATCH(C115,Sym!$A$22:$A$27,0))+INDEX(Sym!$B$30:$B$31,MATCH(D115,Sym!$A$30:$A$31,0))</f>
        <v>2351</v>
      </c>
    </row>
    <row r="116" spans="1:6" x14ac:dyDescent="0.2">
      <c r="A116" t="s">
        <v>2136</v>
      </c>
      <c r="B116" t="s">
        <v>2147</v>
      </c>
      <c r="C116" t="s">
        <v>2149</v>
      </c>
      <c r="D116" t="s">
        <v>2157</v>
      </c>
      <c r="E116" s="69">
        <v>1</v>
      </c>
      <c r="F116">
        <f>INDEX(Sym!$B$2:$B$10,MATCH(A116,Sym!$A$2:$A$10,0))+INDEX(Sym!$B$13:$B$19,MATCH(B116,Sym!$A$13:$A$19,0))+INDEX(Sym!$B$22:$B$27,MATCH(C116,Sym!$A$22:$A$27,0))+INDEX(Sym!$B$30:$B$31,MATCH(D116,Sym!$A$30:$A$31,0))</f>
        <v>2352</v>
      </c>
    </row>
    <row r="117" spans="1:6" x14ac:dyDescent="0.2">
      <c r="A117" t="s">
        <v>2136</v>
      </c>
      <c r="B117" t="s">
        <v>2147</v>
      </c>
      <c r="C117" t="s">
        <v>2153</v>
      </c>
      <c r="D117" t="s">
        <v>2149</v>
      </c>
      <c r="E117" s="69">
        <v>1</v>
      </c>
      <c r="F117">
        <f>INDEX(Sym!$B$2:$B$10,MATCH(A117,Sym!$A$2:$A$10,0))+INDEX(Sym!$B$13:$B$19,MATCH(B117,Sym!$A$13:$A$19,0))+INDEX(Sym!$B$22:$B$27,MATCH(C117,Sym!$A$22:$A$27,0))+INDEX(Sym!$B$30:$B$31,MATCH(D117,Sym!$A$30:$A$31,0))</f>
        <v>2321</v>
      </c>
    </row>
    <row r="118" spans="1:6" x14ac:dyDescent="0.2">
      <c r="A118" t="s">
        <v>2136</v>
      </c>
      <c r="B118" t="s">
        <v>2147</v>
      </c>
      <c r="C118" t="s">
        <v>2153</v>
      </c>
      <c r="D118" t="s">
        <v>2157</v>
      </c>
      <c r="E118" s="69">
        <v>1</v>
      </c>
      <c r="F118">
        <f>INDEX(Sym!$B$2:$B$10,MATCH(A118,Sym!$A$2:$A$10,0))+INDEX(Sym!$B$13:$B$19,MATCH(B118,Sym!$A$13:$A$19,0))+INDEX(Sym!$B$22:$B$27,MATCH(C118,Sym!$A$22:$A$27,0))+INDEX(Sym!$B$30:$B$31,MATCH(D118,Sym!$A$30:$A$31,0))</f>
        <v>2322</v>
      </c>
    </row>
    <row r="119" spans="1:6" x14ac:dyDescent="0.2">
      <c r="A119" t="s">
        <v>2136</v>
      </c>
      <c r="B119" t="s">
        <v>2147</v>
      </c>
      <c r="C119" t="s">
        <v>2152</v>
      </c>
      <c r="D119" t="s">
        <v>2149</v>
      </c>
      <c r="E119" s="69">
        <v>1</v>
      </c>
      <c r="F119">
        <f>INDEX(Sym!$B$2:$B$10,MATCH(A119,Sym!$A$2:$A$10,0))+INDEX(Sym!$B$13:$B$19,MATCH(B119,Sym!$A$13:$A$19,0))+INDEX(Sym!$B$22:$B$27,MATCH(C119,Sym!$A$22:$A$27,0))+INDEX(Sym!$B$30:$B$31,MATCH(D119,Sym!$A$30:$A$31,0))</f>
        <v>2311</v>
      </c>
    </row>
    <row r="120" spans="1:6" x14ac:dyDescent="0.2">
      <c r="A120" t="s">
        <v>2136</v>
      </c>
      <c r="B120" t="s">
        <v>2147</v>
      </c>
      <c r="C120" t="s">
        <v>2152</v>
      </c>
      <c r="D120" t="s">
        <v>2157</v>
      </c>
      <c r="E120" s="69">
        <v>1</v>
      </c>
      <c r="F120">
        <f>INDEX(Sym!$B$2:$B$10,MATCH(A120,Sym!$A$2:$A$10,0))+INDEX(Sym!$B$13:$B$19,MATCH(B120,Sym!$A$13:$A$19,0))+INDEX(Sym!$B$22:$B$27,MATCH(C120,Sym!$A$22:$A$27,0))+INDEX(Sym!$B$30:$B$31,MATCH(D120,Sym!$A$30:$A$31,0))</f>
        <v>2312</v>
      </c>
    </row>
    <row r="121" spans="1:6" x14ac:dyDescent="0.2">
      <c r="A121" t="s">
        <v>2136</v>
      </c>
      <c r="B121" t="s">
        <v>2146</v>
      </c>
      <c r="C121" t="s">
        <v>2154</v>
      </c>
      <c r="D121" t="s">
        <v>2157</v>
      </c>
      <c r="E121" s="69">
        <v>1</v>
      </c>
      <c r="F121">
        <f>INDEX(Sym!$B$2:$B$10,MATCH(A121,Sym!$A$2:$A$10,0))+INDEX(Sym!$B$13:$B$19,MATCH(B121,Sym!$A$13:$A$19,0))+INDEX(Sym!$B$22:$B$27,MATCH(C121,Sym!$A$22:$A$27,0))+INDEX(Sym!$B$30:$B$31,MATCH(D121,Sym!$A$30:$A$31,0))</f>
        <v>2232</v>
      </c>
    </row>
    <row r="122" spans="1:6" x14ac:dyDescent="0.2">
      <c r="A122" t="s">
        <v>2136</v>
      </c>
      <c r="B122" t="s">
        <v>2146</v>
      </c>
      <c r="C122" t="s">
        <v>2154</v>
      </c>
      <c r="D122" t="s">
        <v>2149</v>
      </c>
      <c r="E122" s="69">
        <v>1</v>
      </c>
      <c r="F122">
        <f>INDEX(Sym!$B$2:$B$10,MATCH(A122,Sym!$A$2:$A$10,0))+INDEX(Sym!$B$13:$B$19,MATCH(B122,Sym!$A$13:$A$19,0))+INDEX(Sym!$B$22:$B$27,MATCH(C122,Sym!$A$22:$A$27,0))+INDEX(Sym!$B$30:$B$31,MATCH(D122,Sym!$A$30:$A$31,0))</f>
        <v>2231</v>
      </c>
    </row>
    <row r="123" spans="1:6" x14ac:dyDescent="0.2">
      <c r="A123" t="s">
        <v>2136</v>
      </c>
      <c r="B123" t="s">
        <v>2146</v>
      </c>
      <c r="C123" t="s">
        <v>2142</v>
      </c>
      <c r="D123" t="s">
        <v>2157</v>
      </c>
      <c r="E123" s="69">
        <v>1</v>
      </c>
      <c r="F123">
        <f>INDEX(Sym!$B$2:$B$10,MATCH(A123,Sym!$A$2:$A$10,0))+INDEX(Sym!$B$13:$B$19,MATCH(B123,Sym!$A$13:$A$19,0))+INDEX(Sym!$B$22:$B$27,MATCH(C123,Sym!$A$22:$A$27,0))+INDEX(Sym!$B$30:$B$31,MATCH(D123,Sym!$A$30:$A$31,0))</f>
        <v>2282</v>
      </c>
    </row>
    <row r="124" spans="1:6" x14ac:dyDescent="0.2">
      <c r="A124" t="s">
        <v>2136</v>
      </c>
      <c r="B124" t="s">
        <v>2146</v>
      </c>
      <c r="C124" t="s">
        <v>2142</v>
      </c>
      <c r="D124" t="s">
        <v>2149</v>
      </c>
      <c r="E124" s="69">
        <v>1</v>
      </c>
      <c r="F124">
        <f>INDEX(Sym!$B$2:$B$10,MATCH(A124,Sym!$A$2:$A$10,0))+INDEX(Sym!$B$13:$B$19,MATCH(B124,Sym!$A$13:$A$19,0))+INDEX(Sym!$B$22:$B$27,MATCH(C124,Sym!$A$22:$A$27,0))+INDEX(Sym!$B$30:$B$31,MATCH(D124,Sym!$A$30:$A$31,0))</f>
        <v>2281</v>
      </c>
    </row>
    <row r="125" spans="1:6" x14ac:dyDescent="0.2">
      <c r="A125" t="s">
        <v>2136</v>
      </c>
      <c r="B125" t="s">
        <v>2146</v>
      </c>
      <c r="C125" t="s">
        <v>2155</v>
      </c>
      <c r="D125" t="s">
        <v>2149</v>
      </c>
      <c r="E125" s="69">
        <v>2</v>
      </c>
      <c r="F125">
        <f>INDEX(Sym!$B$2:$B$10,MATCH(A125,Sym!$A$2:$A$10,0))+INDEX(Sym!$B$13:$B$19,MATCH(B125,Sym!$A$13:$A$19,0))+INDEX(Sym!$B$22:$B$27,MATCH(C125,Sym!$A$22:$A$27,0))+INDEX(Sym!$B$30:$B$31,MATCH(D125,Sym!$A$30:$A$31,0))</f>
        <v>2261</v>
      </c>
    </row>
    <row r="126" spans="1:6" x14ac:dyDescent="0.2">
      <c r="A126" t="s">
        <v>2136</v>
      </c>
      <c r="B126" t="s">
        <v>2146</v>
      </c>
      <c r="C126" t="s">
        <v>2155</v>
      </c>
      <c r="D126" t="s">
        <v>2157</v>
      </c>
      <c r="E126" s="69">
        <v>2</v>
      </c>
      <c r="F126">
        <f>INDEX(Sym!$B$2:$B$10,MATCH(A126,Sym!$A$2:$A$10,0))+INDEX(Sym!$B$13:$B$19,MATCH(B126,Sym!$A$13:$A$19,0))+INDEX(Sym!$B$22:$B$27,MATCH(C126,Sym!$A$22:$A$27,0))+INDEX(Sym!$B$30:$B$31,MATCH(D126,Sym!$A$30:$A$31,0))</f>
        <v>2262</v>
      </c>
    </row>
    <row r="127" spans="1:6" x14ac:dyDescent="0.2">
      <c r="A127" t="s">
        <v>2136</v>
      </c>
      <c r="B127" t="s">
        <v>2146</v>
      </c>
      <c r="C127" t="s">
        <v>2149</v>
      </c>
      <c r="D127" t="s">
        <v>2149</v>
      </c>
      <c r="E127" s="69">
        <v>2</v>
      </c>
      <c r="F127">
        <f>INDEX(Sym!$B$2:$B$10,MATCH(A127,Sym!$A$2:$A$10,0))+INDEX(Sym!$B$13:$B$19,MATCH(B127,Sym!$A$13:$A$19,0))+INDEX(Sym!$B$22:$B$27,MATCH(C127,Sym!$A$22:$A$27,0))+INDEX(Sym!$B$30:$B$31,MATCH(D127,Sym!$A$30:$A$31,0))</f>
        <v>2251</v>
      </c>
    </row>
    <row r="128" spans="1:6" x14ac:dyDescent="0.2">
      <c r="A128" t="s">
        <v>2136</v>
      </c>
      <c r="B128" t="s">
        <v>2146</v>
      </c>
      <c r="C128" t="s">
        <v>2149</v>
      </c>
      <c r="D128" t="s">
        <v>2157</v>
      </c>
      <c r="E128" s="69">
        <v>1</v>
      </c>
      <c r="F128">
        <f>INDEX(Sym!$B$2:$B$10,MATCH(A128,Sym!$A$2:$A$10,0))+INDEX(Sym!$B$13:$B$19,MATCH(B128,Sym!$A$13:$A$19,0))+INDEX(Sym!$B$22:$B$27,MATCH(C128,Sym!$A$22:$A$27,0))+INDEX(Sym!$B$30:$B$31,MATCH(D128,Sym!$A$30:$A$31,0))</f>
        <v>2252</v>
      </c>
    </row>
    <row r="129" spans="1:6" x14ac:dyDescent="0.2">
      <c r="A129" t="s">
        <v>2136</v>
      </c>
      <c r="B129" t="s">
        <v>2146</v>
      </c>
      <c r="C129" t="s">
        <v>2153</v>
      </c>
      <c r="D129" t="s">
        <v>2149</v>
      </c>
      <c r="E129" s="69">
        <v>1</v>
      </c>
      <c r="F129">
        <f>INDEX(Sym!$B$2:$B$10,MATCH(A129,Sym!$A$2:$A$10,0))+INDEX(Sym!$B$13:$B$19,MATCH(B129,Sym!$A$13:$A$19,0))+INDEX(Sym!$B$22:$B$27,MATCH(C129,Sym!$A$22:$A$27,0))+INDEX(Sym!$B$30:$B$31,MATCH(D129,Sym!$A$30:$A$31,0))</f>
        <v>2221</v>
      </c>
    </row>
    <row r="130" spans="1:6" x14ac:dyDescent="0.2">
      <c r="A130" t="s">
        <v>2136</v>
      </c>
      <c r="B130" t="s">
        <v>2146</v>
      </c>
      <c r="C130" t="s">
        <v>2153</v>
      </c>
      <c r="D130" t="s">
        <v>2157</v>
      </c>
      <c r="E130" s="69">
        <v>1</v>
      </c>
      <c r="F130">
        <f>INDEX(Sym!$B$2:$B$10,MATCH(A130,Sym!$A$2:$A$10,0))+INDEX(Sym!$B$13:$B$19,MATCH(B130,Sym!$A$13:$A$19,0))+INDEX(Sym!$B$22:$B$27,MATCH(C130,Sym!$A$22:$A$27,0))+INDEX(Sym!$B$30:$B$31,MATCH(D130,Sym!$A$30:$A$31,0))</f>
        <v>2222</v>
      </c>
    </row>
    <row r="131" spans="1:6" x14ac:dyDescent="0.2">
      <c r="A131" t="s">
        <v>2136</v>
      </c>
      <c r="B131" t="s">
        <v>2146</v>
      </c>
      <c r="C131" t="s">
        <v>2152</v>
      </c>
      <c r="D131" t="s">
        <v>2149</v>
      </c>
      <c r="E131" s="69">
        <v>1</v>
      </c>
      <c r="F131">
        <f>INDEX(Sym!$B$2:$B$10,MATCH(A131,Sym!$A$2:$A$10,0))+INDEX(Sym!$B$13:$B$19,MATCH(B131,Sym!$A$13:$A$19,0))+INDEX(Sym!$B$22:$B$27,MATCH(C131,Sym!$A$22:$A$27,0))+INDEX(Sym!$B$30:$B$31,MATCH(D131,Sym!$A$30:$A$31,0))</f>
        <v>2211</v>
      </c>
    </row>
    <row r="132" spans="1:6" x14ac:dyDescent="0.2">
      <c r="A132" t="s">
        <v>2136</v>
      </c>
      <c r="B132" t="s">
        <v>2146</v>
      </c>
      <c r="C132" t="s">
        <v>2152</v>
      </c>
      <c r="D132" t="s">
        <v>2157</v>
      </c>
      <c r="E132" s="69">
        <v>1</v>
      </c>
      <c r="F132">
        <f>INDEX(Sym!$B$2:$B$10,MATCH(A132,Sym!$A$2:$A$10,0))+INDEX(Sym!$B$13:$B$19,MATCH(B132,Sym!$A$13:$A$19,0))+INDEX(Sym!$B$22:$B$27,MATCH(C132,Sym!$A$22:$A$27,0))+INDEX(Sym!$B$30:$B$31,MATCH(D132,Sym!$A$30:$A$31,0))</f>
        <v>2212</v>
      </c>
    </row>
    <row r="133" spans="1:6" x14ac:dyDescent="0.2">
      <c r="A133" t="s">
        <v>2136</v>
      </c>
      <c r="B133" t="s">
        <v>2145</v>
      </c>
      <c r="C133" t="s">
        <v>2154</v>
      </c>
      <c r="D133" t="s">
        <v>2157</v>
      </c>
      <c r="E133" s="69">
        <v>1</v>
      </c>
      <c r="F133">
        <f>INDEX(Sym!$B$2:$B$10,MATCH(A133,Sym!$A$2:$A$10,0))+INDEX(Sym!$B$13:$B$19,MATCH(B133,Sym!$A$13:$A$19,0))+INDEX(Sym!$B$22:$B$27,MATCH(C133,Sym!$A$22:$A$27,0))+INDEX(Sym!$B$30:$B$31,MATCH(D133,Sym!$A$30:$A$31,0))</f>
        <v>2132</v>
      </c>
    </row>
    <row r="134" spans="1:6" x14ac:dyDescent="0.2">
      <c r="A134" t="s">
        <v>2136</v>
      </c>
      <c r="B134" t="s">
        <v>2145</v>
      </c>
      <c r="C134" t="s">
        <v>2154</v>
      </c>
      <c r="D134" t="s">
        <v>2149</v>
      </c>
      <c r="E134" s="69">
        <v>1</v>
      </c>
      <c r="F134">
        <f>INDEX(Sym!$B$2:$B$10,MATCH(A134,Sym!$A$2:$A$10,0))+INDEX(Sym!$B$13:$B$19,MATCH(B134,Sym!$A$13:$A$19,0))+INDEX(Sym!$B$22:$B$27,MATCH(C134,Sym!$A$22:$A$27,0))+INDEX(Sym!$B$30:$B$31,MATCH(D134,Sym!$A$30:$A$31,0))</f>
        <v>2131</v>
      </c>
    </row>
    <row r="135" spans="1:6" x14ac:dyDescent="0.2">
      <c r="A135" t="s">
        <v>2136</v>
      </c>
      <c r="B135" t="s">
        <v>2145</v>
      </c>
      <c r="C135" t="s">
        <v>2142</v>
      </c>
      <c r="D135" t="s">
        <v>2157</v>
      </c>
      <c r="E135" s="69">
        <v>1</v>
      </c>
      <c r="F135">
        <f>INDEX(Sym!$B$2:$B$10,MATCH(A135,Sym!$A$2:$A$10,0))+INDEX(Sym!$B$13:$B$19,MATCH(B135,Sym!$A$13:$A$19,0))+INDEX(Sym!$B$22:$B$27,MATCH(C135,Sym!$A$22:$A$27,0))+INDEX(Sym!$B$30:$B$31,MATCH(D135,Sym!$A$30:$A$31,0))</f>
        <v>2182</v>
      </c>
    </row>
    <row r="136" spans="1:6" x14ac:dyDescent="0.2">
      <c r="A136" t="s">
        <v>2136</v>
      </c>
      <c r="B136" t="s">
        <v>2145</v>
      </c>
      <c r="C136" t="s">
        <v>2142</v>
      </c>
      <c r="D136" t="s">
        <v>2149</v>
      </c>
      <c r="E136" s="69">
        <v>1</v>
      </c>
      <c r="F136">
        <f>INDEX(Sym!$B$2:$B$10,MATCH(A136,Sym!$A$2:$A$10,0))+INDEX(Sym!$B$13:$B$19,MATCH(B136,Sym!$A$13:$A$19,0))+INDEX(Sym!$B$22:$B$27,MATCH(C136,Sym!$A$22:$A$27,0))+INDEX(Sym!$B$30:$B$31,MATCH(D136,Sym!$A$30:$A$31,0))</f>
        <v>2181</v>
      </c>
    </row>
    <row r="137" spans="1:6" x14ac:dyDescent="0.2">
      <c r="A137" t="s">
        <v>2136</v>
      </c>
      <c r="B137" t="s">
        <v>2145</v>
      </c>
      <c r="C137" t="s">
        <v>2155</v>
      </c>
      <c r="D137" t="s">
        <v>2149</v>
      </c>
      <c r="E137" s="69">
        <v>2</v>
      </c>
      <c r="F137">
        <f>INDEX(Sym!$B$2:$B$10,MATCH(A137,Sym!$A$2:$A$10,0))+INDEX(Sym!$B$13:$B$19,MATCH(B137,Sym!$A$13:$A$19,0))+INDEX(Sym!$B$22:$B$27,MATCH(C137,Sym!$A$22:$A$27,0))+INDEX(Sym!$B$30:$B$31,MATCH(D137,Sym!$A$30:$A$31,0))</f>
        <v>2161</v>
      </c>
    </row>
    <row r="138" spans="1:6" x14ac:dyDescent="0.2">
      <c r="A138" t="s">
        <v>2136</v>
      </c>
      <c r="B138" t="s">
        <v>2145</v>
      </c>
      <c r="C138" t="s">
        <v>2155</v>
      </c>
      <c r="D138" t="s">
        <v>2157</v>
      </c>
      <c r="E138" s="69">
        <v>1</v>
      </c>
      <c r="F138">
        <f>INDEX(Sym!$B$2:$B$10,MATCH(A138,Sym!$A$2:$A$10,0))+INDEX(Sym!$B$13:$B$19,MATCH(B138,Sym!$A$13:$A$19,0))+INDEX(Sym!$B$22:$B$27,MATCH(C138,Sym!$A$22:$A$27,0))+INDEX(Sym!$B$30:$B$31,MATCH(D138,Sym!$A$30:$A$31,0))</f>
        <v>2162</v>
      </c>
    </row>
    <row r="139" spans="1:6" x14ac:dyDescent="0.2">
      <c r="A139" t="s">
        <v>2136</v>
      </c>
      <c r="B139" t="s">
        <v>2145</v>
      </c>
      <c r="C139" t="s">
        <v>2149</v>
      </c>
      <c r="D139" t="s">
        <v>2149</v>
      </c>
      <c r="E139" s="69">
        <v>1</v>
      </c>
      <c r="F139">
        <f>INDEX(Sym!$B$2:$B$10,MATCH(A139,Sym!$A$2:$A$10,0))+INDEX(Sym!$B$13:$B$19,MATCH(B139,Sym!$A$13:$A$19,0))+INDEX(Sym!$B$22:$B$27,MATCH(C139,Sym!$A$22:$A$27,0))+INDEX(Sym!$B$30:$B$31,MATCH(D139,Sym!$A$30:$A$31,0))</f>
        <v>2151</v>
      </c>
    </row>
    <row r="140" spans="1:6" x14ac:dyDescent="0.2">
      <c r="A140" t="s">
        <v>2136</v>
      </c>
      <c r="B140" t="s">
        <v>2145</v>
      </c>
      <c r="C140" t="s">
        <v>2149</v>
      </c>
      <c r="D140" t="s">
        <v>2157</v>
      </c>
      <c r="E140" s="69">
        <v>1</v>
      </c>
      <c r="F140">
        <f>INDEX(Sym!$B$2:$B$10,MATCH(A140,Sym!$A$2:$A$10,0))+INDEX(Sym!$B$13:$B$19,MATCH(B140,Sym!$A$13:$A$19,0))+INDEX(Sym!$B$22:$B$27,MATCH(C140,Sym!$A$22:$A$27,0))+INDEX(Sym!$B$30:$B$31,MATCH(D140,Sym!$A$30:$A$31,0))</f>
        <v>2152</v>
      </c>
    </row>
    <row r="141" spans="1:6" x14ac:dyDescent="0.2">
      <c r="A141" t="s">
        <v>2136</v>
      </c>
      <c r="B141" t="s">
        <v>2145</v>
      </c>
      <c r="C141" t="s">
        <v>2153</v>
      </c>
      <c r="D141" t="s">
        <v>2149</v>
      </c>
      <c r="E141" s="69">
        <v>1</v>
      </c>
      <c r="F141">
        <f>INDEX(Sym!$B$2:$B$10,MATCH(A141,Sym!$A$2:$A$10,0))+INDEX(Sym!$B$13:$B$19,MATCH(B141,Sym!$A$13:$A$19,0))+INDEX(Sym!$B$22:$B$27,MATCH(C141,Sym!$A$22:$A$27,0))+INDEX(Sym!$B$30:$B$31,MATCH(D141,Sym!$A$30:$A$31,0))</f>
        <v>2121</v>
      </c>
    </row>
    <row r="142" spans="1:6" x14ac:dyDescent="0.2">
      <c r="A142" t="s">
        <v>2136</v>
      </c>
      <c r="B142" t="s">
        <v>2145</v>
      </c>
      <c r="C142" t="s">
        <v>2153</v>
      </c>
      <c r="D142" t="s">
        <v>2157</v>
      </c>
      <c r="E142" s="69">
        <v>1</v>
      </c>
      <c r="F142">
        <f>INDEX(Sym!$B$2:$B$10,MATCH(A142,Sym!$A$2:$A$10,0))+INDEX(Sym!$B$13:$B$19,MATCH(B142,Sym!$A$13:$A$19,0))+INDEX(Sym!$B$22:$B$27,MATCH(C142,Sym!$A$22:$A$27,0))+INDEX(Sym!$B$30:$B$31,MATCH(D142,Sym!$A$30:$A$31,0))</f>
        <v>2122</v>
      </c>
    </row>
    <row r="143" spans="1:6" x14ac:dyDescent="0.2">
      <c r="A143" t="s">
        <v>2136</v>
      </c>
      <c r="B143" t="s">
        <v>2145</v>
      </c>
      <c r="C143" t="s">
        <v>2152</v>
      </c>
      <c r="D143" t="s">
        <v>2149</v>
      </c>
      <c r="E143" s="69">
        <v>1</v>
      </c>
      <c r="F143">
        <f>INDEX(Sym!$B$2:$B$10,MATCH(A143,Sym!$A$2:$A$10,0))+INDEX(Sym!$B$13:$B$19,MATCH(B143,Sym!$A$13:$A$19,0))+INDEX(Sym!$B$22:$B$27,MATCH(C143,Sym!$A$22:$A$27,0))+INDEX(Sym!$B$30:$B$31,MATCH(D143,Sym!$A$30:$A$31,0))</f>
        <v>2111</v>
      </c>
    </row>
    <row r="144" spans="1:6" x14ac:dyDescent="0.2">
      <c r="A144" t="s">
        <v>2136</v>
      </c>
      <c r="B144" t="s">
        <v>2145</v>
      </c>
      <c r="C144" t="s">
        <v>2152</v>
      </c>
      <c r="D144" t="s">
        <v>2157</v>
      </c>
      <c r="E144" s="69">
        <v>1</v>
      </c>
      <c r="F144">
        <f>INDEX(Sym!$B$2:$B$10,MATCH(A144,Sym!$A$2:$A$10,0))+INDEX(Sym!$B$13:$B$19,MATCH(B144,Sym!$A$13:$A$19,0))+INDEX(Sym!$B$22:$B$27,MATCH(C144,Sym!$A$22:$A$27,0))+INDEX(Sym!$B$30:$B$31,MATCH(D144,Sym!$A$30:$A$31,0))</f>
        <v>2112</v>
      </c>
    </row>
    <row r="145" spans="1:6" x14ac:dyDescent="0.2">
      <c r="A145" t="s">
        <v>2136</v>
      </c>
      <c r="B145" t="s">
        <v>2149</v>
      </c>
      <c r="C145" t="s">
        <v>2154</v>
      </c>
      <c r="D145" t="s">
        <v>2157</v>
      </c>
      <c r="E145" s="69">
        <v>1</v>
      </c>
      <c r="F145">
        <f>INDEX(Sym!$B$2:$B$10,MATCH(A145,Sym!$A$2:$A$10,0))+INDEX(Sym!$B$13:$B$19,MATCH(B145,Sym!$A$13:$A$19,0))+INDEX(Sym!$B$22:$B$27,MATCH(C145,Sym!$A$22:$A$27,0))+INDEX(Sym!$B$30:$B$31,MATCH(D145,Sym!$A$30:$A$31,0))</f>
        <v>2532</v>
      </c>
    </row>
    <row r="146" spans="1:6" x14ac:dyDescent="0.2">
      <c r="A146" t="s">
        <v>2136</v>
      </c>
      <c r="B146" t="s">
        <v>2149</v>
      </c>
      <c r="C146" t="s">
        <v>2154</v>
      </c>
      <c r="D146" t="s">
        <v>2149</v>
      </c>
      <c r="E146" s="69">
        <v>1</v>
      </c>
      <c r="F146">
        <f>INDEX(Sym!$B$2:$B$10,MATCH(A146,Sym!$A$2:$A$10,0))+INDEX(Sym!$B$13:$B$19,MATCH(B146,Sym!$A$13:$A$19,0))+INDEX(Sym!$B$22:$B$27,MATCH(C146,Sym!$A$22:$A$27,0))+INDEX(Sym!$B$30:$B$31,MATCH(D146,Sym!$A$30:$A$31,0))</f>
        <v>2531</v>
      </c>
    </row>
    <row r="147" spans="1:6" x14ac:dyDescent="0.2">
      <c r="A147" t="s">
        <v>2136</v>
      </c>
      <c r="B147" t="s">
        <v>2149</v>
      </c>
      <c r="C147" t="s">
        <v>2142</v>
      </c>
      <c r="D147" t="s">
        <v>2157</v>
      </c>
      <c r="E147" s="69" t="s">
        <v>2165</v>
      </c>
      <c r="F147">
        <f>INDEX(Sym!$B$2:$B$10,MATCH(A147,Sym!$A$2:$A$10,0))+INDEX(Sym!$B$13:$B$19,MATCH(B147,Sym!$A$13:$A$19,0))+INDEX(Sym!$B$22:$B$27,MATCH(C147,Sym!$A$22:$A$27,0))+INDEX(Sym!$B$30:$B$31,MATCH(D147,Sym!$A$30:$A$31,0))</f>
        <v>2582</v>
      </c>
    </row>
    <row r="148" spans="1:6" x14ac:dyDescent="0.2">
      <c r="A148" t="s">
        <v>2136</v>
      </c>
      <c r="B148" t="s">
        <v>2149</v>
      </c>
      <c r="C148" t="s">
        <v>2142</v>
      </c>
      <c r="D148" t="s">
        <v>2149</v>
      </c>
      <c r="E148" s="69" t="s">
        <v>2165</v>
      </c>
      <c r="F148">
        <f>INDEX(Sym!$B$2:$B$10,MATCH(A148,Sym!$A$2:$A$10,0))+INDEX(Sym!$B$13:$B$19,MATCH(B148,Sym!$A$13:$A$19,0))+INDEX(Sym!$B$22:$B$27,MATCH(C148,Sym!$A$22:$A$27,0))+INDEX(Sym!$B$30:$B$31,MATCH(D148,Sym!$A$30:$A$31,0))</f>
        <v>2581</v>
      </c>
    </row>
    <row r="149" spans="1:6" x14ac:dyDescent="0.2">
      <c r="A149" t="s">
        <v>2136</v>
      </c>
      <c r="B149" t="s">
        <v>2149</v>
      </c>
      <c r="C149" t="s">
        <v>2155</v>
      </c>
      <c r="D149" t="s">
        <v>2149</v>
      </c>
      <c r="E149" s="69" t="s">
        <v>2165</v>
      </c>
      <c r="F149">
        <f>INDEX(Sym!$B$2:$B$10,MATCH(A149,Sym!$A$2:$A$10,0))+INDEX(Sym!$B$13:$B$19,MATCH(B149,Sym!$A$13:$A$19,0))+INDEX(Sym!$B$22:$B$27,MATCH(C149,Sym!$A$22:$A$27,0))+INDEX(Sym!$B$30:$B$31,MATCH(D149,Sym!$A$30:$A$31,0))</f>
        <v>2561</v>
      </c>
    </row>
    <row r="150" spans="1:6" x14ac:dyDescent="0.2">
      <c r="A150" t="s">
        <v>2136</v>
      </c>
      <c r="B150" t="s">
        <v>2149</v>
      </c>
      <c r="C150" t="s">
        <v>2155</v>
      </c>
      <c r="D150" t="s">
        <v>2157</v>
      </c>
      <c r="E150" s="69" t="s">
        <v>2165</v>
      </c>
      <c r="F150">
        <f>INDEX(Sym!$B$2:$B$10,MATCH(A150,Sym!$A$2:$A$10,0))+INDEX(Sym!$B$13:$B$19,MATCH(B150,Sym!$A$13:$A$19,0))+INDEX(Sym!$B$22:$B$27,MATCH(C150,Sym!$A$22:$A$27,0))+INDEX(Sym!$B$30:$B$31,MATCH(D150,Sym!$A$30:$A$31,0))</f>
        <v>2562</v>
      </c>
    </row>
    <row r="151" spans="1:6" x14ac:dyDescent="0.2">
      <c r="A151" t="s">
        <v>2136</v>
      </c>
      <c r="B151" t="s">
        <v>2149</v>
      </c>
      <c r="C151" t="s">
        <v>2149</v>
      </c>
      <c r="D151" t="s">
        <v>2149</v>
      </c>
      <c r="E151" s="69" t="s">
        <v>2165</v>
      </c>
      <c r="F151">
        <f>INDEX(Sym!$B$2:$B$10,MATCH(A151,Sym!$A$2:$A$10,0))+INDEX(Sym!$B$13:$B$19,MATCH(B151,Sym!$A$13:$A$19,0))+INDEX(Sym!$B$22:$B$27,MATCH(C151,Sym!$A$22:$A$27,0))+INDEX(Sym!$B$30:$B$31,MATCH(D151,Sym!$A$30:$A$31,0))</f>
        <v>2551</v>
      </c>
    </row>
    <row r="152" spans="1:6" x14ac:dyDescent="0.2">
      <c r="A152" t="s">
        <v>2136</v>
      </c>
      <c r="B152" t="s">
        <v>2149</v>
      </c>
      <c r="C152" t="s">
        <v>2149</v>
      </c>
      <c r="D152" t="s">
        <v>2157</v>
      </c>
      <c r="E152" s="69">
        <v>1</v>
      </c>
      <c r="F152">
        <f>INDEX(Sym!$B$2:$B$10,MATCH(A152,Sym!$A$2:$A$10,0))+INDEX(Sym!$B$13:$B$19,MATCH(B152,Sym!$A$13:$A$19,0))+INDEX(Sym!$B$22:$B$27,MATCH(C152,Sym!$A$22:$A$27,0))+INDEX(Sym!$B$30:$B$31,MATCH(D152,Sym!$A$30:$A$31,0))</f>
        <v>2552</v>
      </c>
    </row>
    <row r="153" spans="1:6" x14ac:dyDescent="0.2">
      <c r="A153" t="s">
        <v>2136</v>
      </c>
      <c r="B153" t="s">
        <v>2149</v>
      </c>
      <c r="C153" t="s">
        <v>2153</v>
      </c>
      <c r="D153" t="s">
        <v>2149</v>
      </c>
      <c r="E153" s="69">
        <v>1</v>
      </c>
      <c r="F153">
        <f>INDEX(Sym!$B$2:$B$10,MATCH(A153,Sym!$A$2:$A$10,0))+INDEX(Sym!$B$13:$B$19,MATCH(B153,Sym!$A$13:$A$19,0))+INDEX(Sym!$B$22:$B$27,MATCH(C153,Sym!$A$22:$A$27,0))+INDEX(Sym!$B$30:$B$31,MATCH(D153,Sym!$A$30:$A$31,0))</f>
        <v>2521</v>
      </c>
    </row>
    <row r="154" spans="1:6" x14ac:dyDescent="0.2">
      <c r="A154" t="s">
        <v>2136</v>
      </c>
      <c r="B154" t="s">
        <v>2149</v>
      </c>
      <c r="C154" t="s">
        <v>2153</v>
      </c>
      <c r="D154" t="s">
        <v>2157</v>
      </c>
      <c r="E154" s="69">
        <v>1</v>
      </c>
      <c r="F154">
        <f>INDEX(Sym!$B$2:$B$10,MATCH(A154,Sym!$A$2:$A$10,0))+INDEX(Sym!$B$13:$B$19,MATCH(B154,Sym!$A$13:$A$19,0))+INDEX(Sym!$B$22:$B$27,MATCH(C154,Sym!$A$22:$A$27,0))+INDEX(Sym!$B$30:$B$31,MATCH(D154,Sym!$A$30:$A$31,0))</f>
        <v>2522</v>
      </c>
    </row>
    <row r="155" spans="1:6" x14ac:dyDescent="0.2">
      <c r="A155" t="s">
        <v>2136</v>
      </c>
      <c r="B155" t="s">
        <v>2149</v>
      </c>
      <c r="C155" t="s">
        <v>2152</v>
      </c>
      <c r="D155" t="s">
        <v>2149</v>
      </c>
      <c r="E155" s="69">
        <v>1</v>
      </c>
      <c r="F155">
        <f>INDEX(Sym!$B$2:$B$10,MATCH(A155,Sym!$A$2:$A$10,0))+INDEX(Sym!$B$13:$B$19,MATCH(B155,Sym!$A$13:$A$19,0))+INDEX(Sym!$B$22:$B$27,MATCH(C155,Sym!$A$22:$A$27,0))+INDEX(Sym!$B$30:$B$31,MATCH(D155,Sym!$A$30:$A$31,0))</f>
        <v>2511</v>
      </c>
    </row>
    <row r="156" spans="1:6" x14ac:dyDescent="0.2">
      <c r="A156" t="s">
        <v>2136</v>
      </c>
      <c r="B156" t="s">
        <v>2149</v>
      </c>
      <c r="C156" t="s">
        <v>2152</v>
      </c>
      <c r="D156" t="s">
        <v>2157</v>
      </c>
      <c r="E156" s="69">
        <v>1</v>
      </c>
      <c r="F156">
        <f>INDEX(Sym!$B$2:$B$10,MATCH(A156,Sym!$A$2:$A$10,0))+INDEX(Sym!$B$13:$B$19,MATCH(B156,Sym!$A$13:$A$19,0))+INDEX(Sym!$B$22:$B$27,MATCH(C156,Sym!$A$22:$A$27,0))+INDEX(Sym!$B$30:$B$31,MATCH(D156,Sym!$A$30:$A$31,0))</f>
        <v>2512</v>
      </c>
    </row>
    <row r="157" spans="1:6" x14ac:dyDescent="0.2">
      <c r="A157" t="s">
        <v>2136</v>
      </c>
      <c r="B157" t="s">
        <v>2150</v>
      </c>
      <c r="C157" t="s">
        <v>2154</v>
      </c>
      <c r="D157" t="s">
        <v>2157</v>
      </c>
      <c r="E157" s="69">
        <v>1</v>
      </c>
      <c r="F157">
        <f>INDEX(Sym!$B$2:$B$10,MATCH(A157,Sym!$A$2:$A$10,0))+INDEX(Sym!$B$13:$B$19,MATCH(B157,Sym!$A$13:$A$19,0))+INDEX(Sym!$B$22:$B$27,MATCH(C157,Sym!$A$22:$A$27,0))+INDEX(Sym!$B$30:$B$31,MATCH(D157,Sym!$A$30:$A$31,0))</f>
        <v>2632</v>
      </c>
    </row>
    <row r="158" spans="1:6" x14ac:dyDescent="0.2">
      <c r="A158" t="s">
        <v>2136</v>
      </c>
      <c r="B158" t="s">
        <v>2150</v>
      </c>
      <c r="C158" t="s">
        <v>2154</v>
      </c>
      <c r="D158" t="s">
        <v>2149</v>
      </c>
      <c r="E158" s="69">
        <v>1</v>
      </c>
      <c r="F158">
        <f>INDEX(Sym!$B$2:$B$10,MATCH(A158,Sym!$A$2:$A$10,0))+INDEX(Sym!$B$13:$B$19,MATCH(B158,Sym!$A$13:$A$19,0))+INDEX(Sym!$B$22:$B$27,MATCH(C158,Sym!$A$22:$A$27,0))+INDEX(Sym!$B$30:$B$31,MATCH(D158,Sym!$A$30:$A$31,0))</f>
        <v>2631</v>
      </c>
    </row>
    <row r="159" spans="1:6" x14ac:dyDescent="0.2">
      <c r="A159" t="s">
        <v>2136</v>
      </c>
      <c r="B159" t="s">
        <v>2150</v>
      </c>
      <c r="C159" t="s">
        <v>2142</v>
      </c>
      <c r="D159" t="s">
        <v>2157</v>
      </c>
      <c r="E159" s="69" t="s">
        <v>2165</v>
      </c>
      <c r="F159">
        <f>INDEX(Sym!$B$2:$B$10,MATCH(A159,Sym!$A$2:$A$10,0))+INDEX(Sym!$B$13:$B$19,MATCH(B159,Sym!$A$13:$A$19,0))+INDEX(Sym!$B$22:$B$27,MATCH(C159,Sym!$A$22:$A$27,0))+INDEX(Sym!$B$30:$B$31,MATCH(D159,Sym!$A$30:$A$31,0))</f>
        <v>2682</v>
      </c>
    </row>
    <row r="160" spans="1:6" x14ac:dyDescent="0.2">
      <c r="A160" t="s">
        <v>2136</v>
      </c>
      <c r="B160" t="s">
        <v>2150</v>
      </c>
      <c r="C160" t="s">
        <v>2142</v>
      </c>
      <c r="D160" t="s">
        <v>2149</v>
      </c>
      <c r="E160" s="69" t="s">
        <v>2165</v>
      </c>
      <c r="F160">
        <f>INDEX(Sym!$B$2:$B$10,MATCH(A160,Sym!$A$2:$A$10,0))+INDEX(Sym!$B$13:$B$19,MATCH(B160,Sym!$A$13:$A$19,0))+INDEX(Sym!$B$22:$B$27,MATCH(C160,Sym!$A$22:$A$27,0))+INDEX(Sym!$B$30:$B$31,MATCH(D160,Sym!$A$30:$A$31,0))</f>
        <v>2681</v>
      </c>
    </row>
    <row r="161" spans="1:6" x14ac:dyDescent="0.2">
      <c r="A161" t="s">
        <v>2136</v>
      </c>
      <c r="B161" t="s">
        <v>2150</v>
      </c>
      <c r="C161" t="s">
        <v>2155</v>
      </c>
      <c r="D161" t="s">
        <v>2149</v>
      </c>
      <c r="E161" s="69" t="s">
        <v>2165</v>
      </c>
      <c r="F161">
        <f>INDEX(Sym!$B$2:$B$10,MATCH(A161,Sym!$A$2:$A$10,0))+INDEX(Sym!$B$13:$B$19,MATCH(B161,Sym!$A$13:$A$19,0))+INDEX(Sym!$B$22:$B$27,MATCH(C161,Sym!$A$22:$A$27,0))+INDEX(Sym!$B$30:$B$31,MATCH(D161,Sym!$A$30:$A$31,0))</f>
        <v>2661</v>
      </c>
    </row>
    <row r="162" spans="1:6" x14ac:dyDescent="0.2">
      <c r="A162" t="s">
        <v>2136</v>
      </c>
      <c r="B162" t="s">
        <v>2150</v>
      </c>
      <c r="C162" t="s">
        <v>2155</v>
      </c>
      <c r="D162" t="s">
        <v>2157</v>
      </c>
      <c r="E162" s="69" t="s">
        <v>2165</v>
      </c>
      <c r="F162">
        <f>INDEX(Sym!$B$2:$B$10,MATCH(A162,Sym!$A$2:$A$10,0))+INDEX(Sym!$B$13:$B$19,MATCH(B162,Sym!$A$13:$A$19,0))+INDEX(Sym!$B$22:$B$27,MATCH(C162,Sym!$A$22:$A$27,0))+INDEX(Sym!$B$30:$B$31,MATCH(D162,Sym!$A$30:$A$31,0))</f>
        <v>2662</v>
      </c>
    </row>
    <row r="163" spans="1:6" x14ac:dyDescent="0.2">
      <c r="A163" t="s">
        <v>2136</v>
      </c>
      <c r="B163" t="s">
        <v>2150</v>
      </c>
      <c r="C163" t="s">
        <v>2149</v>
      </c>
      <c r="D163" t="s">
        <v>2149</v>
      </c>
      <c r="E163" s="69" t="s">
        <v>2165</v>
      </c>
      <c r="F163">
        <f>INDEX(Sym!$B$2:$B$10,MATCH(A163,Sym!$A$2:$A$10,0))+INDEX(Sym!$B$13:$B$19,MATCH(B163,Sym!$A$13:$A$19,0))+INDEX(Sym!$B$22:$B$27,MATCH(C163,Sym!$A$22:$A$27,0))+INDEX(Sym!$B$30:$B$31,MATCH(D163,Sym!$A$30:$A$31,0))</f>
        <v>2651</v>
      </c>
    </row>
    <row r="164" spans="1:6" x14ac:dyDescent="0.2">
      <c r="A164" t="s">
        <v>2136</v>
      </c>
      <c r="B164" t="s">
        <v>2150</v>
      </c>
      <c r="C164" t="s">
        <v>2149</v>
      </c>
      <c r="D164" t="s">
        <v>2157</v>
      </c>
      <c r="E164" s="69">
        <v>1</v>
      </c>
      <c r="F164">
        <f>INDEX(Sym!$B$2:$B$10,MATCH(A164,Sym!$A$2:$A$10,0))+INDEX(Sym!$B$13:$B$19,MATCH(B164,Sym!$A$13:$A$19,0))+INDEX(Sym!$B$22:$B$27,MATCH(C164,Sym!$A$22:$A$27,0))+INDEX(Sym!$B$30:$B$31,MATCH(D164,Sym!$A$30:$A$31,0))</f>
        <v>2652</v>
      </c>
    </row>
    <row r="165" spans="1:6" x14ac:dyDescent="0.2">
      <c r="A165" t="s">
        <v>2136</v>
      </c>
      <c r="B165" t="s">
        <v>2150</v>
      </c>
      <c r="C165" t="s">
        <v>2153</v>
      </c>
      <c r="D165" t="s">
        <v>2149</v>
      </c>
      <c r="E165" s="69">
        <v>1</v>
      </c>
      <c r="F165">
        <f>INDEX(Sym!$B$2:$B$10,MATCH(A165,Sym!$A$2:$A$10,0))+INDEX(Sym!$B$13:$B$19,MATCH(B165,Sym!$A$13:$A$19,0))+INDEX(Sym!$B$22:$B$27,MATCH(C165,Sym!$A$22:$A$27,0))+INDEX(Sym!$B$30:$B$31,MATCH(D165,Sym!$A$30:$A$31,0))</f>
        <v>2621</v>
      </c>
    </row>
    <row r="166" spans="1:6" x14ac:dyDescent="0.2">
      <c r="A166" t="s">
        <v>2136</v>
      </c>
      <c r="B166" t="s">
        <v>2150</v>
      </c>
      <c r="C166" t="s">
        <v>2153</v>
      </c>
      <c r="D166" t="s">
        <v>2157</v>
      </c>
      <c r="E166" s="69">
        <v>1</v>
      </c>
      <c r="F166">
        <f>INDEX(Sym!$B$2:$B$10,MATCH(A166,Sym!$A$2:$A$10,0))+INDEX(Sym!$B$13:$B$19,MATCH(B166,Sym!$A$13:$A$19,0))+INDEX(Sym!$B$22:$B$27,MATCH(C166,Sym!$A$22:$A$27,0))+INDEX(Sym!$B$30:$B$31,MATCH(D166,Sym!$A$30:$A$31,0))</f>
        <v>2622</v>
      </c>
    </row>
    <row r="167" spans="1:6" x14ac:dyDescent="0.2">
      <c r="A167" t="s">
        <v>2136</v>
      </c>
      <c r="B167" t="s">
        <v>2150</v>
      </c>
      <c r="C167" t="s">
        <v>2152</v>
      </c>
      <c r="D167" t="s">
        <v>2149</v>
      </c>
      <c r="E167" s="69">
        <v>1</v>
      </c>
      <c r="F167">
        <f>INDEX(Sym!$B$2:$B$10,MATCH(A167,Sym!$A$2:$A$10,0))+INDEX(Sym!$B$13:$B$19,MATCH(B167,Sym!$A$13:$A$19,0))+INDEX(Sym!$B$22:$B$27,MATCH(C167,Sym!$A$22:$A$27,0))+INDEX(Sym!$B$30:$B$31,MATCH(D167,Sym!$A$30:$A$31,0))</f>
        <v>2611</v>
      </c>
    </row>
    <row r="168" spans="1:6" x14ac:dyDescent="0.2">
      <c r="A168" t="s">
        <v>2136</v>
      </c>
      <c r="B168" t="s">
        <v>2150</v>
      </c>
      <c r="C168" t="s">
        <v>2152</v>
      </c>
      <c r="D168" t="s">
        <v>2157</v>
      </c>
      <c r="E168" s="69">
        <v>1</v>
      </c>
      <c r="F168">
        <f>INDEX(Sym!$B$2:$B$10,MATCH(A168,Sym!$A$2:$A$10,0))+INDEX(Sym!$B$13:$B$19,MATCH(B168,Sym!$A$13:$A$19,0))+INDEX(Sym!$B$22:$B$27,MATCH(C168,Sym!$A$22:$A$27,0))+INDEX(Sym!$B$30:$B$31,MATCH(D168,Sym!$A$30:$A$31,0))</f>
        <v>2612</v>
      </c>
    </row>
    <row r="169" spans="1:6" x14ac:dyDescent="0.2">
      <c r="A169" t="s">
        <v>2135</v>
      </c>
      <c r="B169" t="s">
        <v>2148</v>
      </c>
      <c r="C169" t="s">
        <v>2154</v>
      </c>
      <c r="D169" t="s">
        <v>2149</v>
      </c>
      <c r="E169" s="69">
        <v>0</v>
      </c>
      <c r="F169">
        <f>INDEX(Sym!$B$2:$B$10,MATCH(A169,Sym!$A$2:$A$10,0))+INDEX(Sym!$B$13:$B$19,MATCH(B169,Sym!$A$13:$A$19,0))+INDEX(Sym!$B$22:$B$27,MATCH(C169,Sym!$A$22:$A$27,0))+INDEX(Sym!$B$30:$B$31,MATCH(D169,Sym!$A$30:$A$31,0))</f>
        <v>1431</v>
      </c>
    </row>
    <row r="170" spans="1:6" x14ac:dyDescent="0.2">
      <c r="A170" t="s">
        <v>2135</v>
      </c>
      <c r="B170" t="s">
        <v>2148</v>
      </c>
      <c r="C170" t="s">
        <v>2154</v>
      </c>
      <c r="D170" t="s">
        <v>2157</v>
      </c>
      <c r="E170" s="69">
        <v>0</v>
      </c>
      <c r="F170">
        <f>INDEX(Sym!$B$2:$B$10,MATCH(A170,Sym!$A$2:$A$10,0))+INDEX(Sym!$B$13:$B$19,MATCH(B170,Sym!$A$13:$A$19,0))+INDEX(Sym!$B$22:$B$27,MATCH(C170,Sym!$A$22:$A$27,0))+INDEX(Sym!$B$30:$B$31,MATCH(D170,Sym!$A$30:$A$31,0))</f>
        <v>1432</v>
      </c>
    </row>
    <row r="171" spans="1:6" x14ac:dyDescent="0.2">
      <c r="A171" t="s">
        <v>2135</v>
      </c>
      <c r="B171" t="s">
        <v>2148</v>
      </c>
      <c r="C171" t="s">
        <v>2142</v>
      </c>
      <c r="D171" t="s">
        <v>2149</v>
      </c>
      <c r="E171" s="69">
        <v>0</v>
      </c>
      <c r="F171">
        <f>INDEX(Sym!$B$2:$B$10,MATCH(A171,Sym!$A$2:$A$10,0))+INDEX(Sym!$B$13:$B$19,MATCH(B171,Sym!$A$13:$A$19,0))+INDEX(Sym!$B$22:$B$27,MATCH(C171,Sym!$A$22:$A$27,0))+INDEX(Sym!$B$30:$B$31,MATCH(D171,Sym!$A$30:$A$31,0))</f>
        <v>1481</v>
      </c>
    </row>
    <row r="172" spans="1:6" x14ac:dyDescent="0.2">
      <c r="A172" t="s">
        <v>2135</v>
      </c>
      <c r="B172" t="s">
        <v>2148</v>
      </c>
      <c r="C172" t="s">
        <v>2142</v>
      </c>
      <c r="D172" t="s">
        <v>2157</v>
      </c>
      <c r="E172" s="69">
        <v>0</v>
      </c>
      <c r="F172">
        <f>INDEX(Sym!$B$2:$B$10,MATCH(A172,Sym!$A$2:$A$10,0))+INDEX(Sym!$B$13:$B$19,MATCH(B172,Sym!$A$13:$A$19,0))+INDEX(Sym!$B$22:$B$27,MATCH(C172,Sym!$A$22:$A$27,0))+INDEX(Sym!$B$30:$B$31,MATCH(D172,Sym!$A$30:$A$31,0))</f>
        <v>1482</v>
      </c>
    </row>
    <row r="173" spans="1:6" x14ac:dyDescent="0.2">
      <c r="A173" t="s">
        <v>2135</v>
      </c>
      <c r="B173" t="s">
        <v>2148</v>
      </c>
      <c r="C173" t="s">
        <v>2155</v>
      </c>
      <c r="D173" t="s">
        <v>2149</v>
      </c>
      <c r="E173" s="69">
        <v>0</v>
      </c>
      <c r="F173">
        <f>INDEX(Sym!$B$2:$B$10,MATCH(A173,Sym!$A$2:$A$10,0))+INDEX(Sym!$B$13:$B$19,MATCH(B173,Sym!$A$13:$A$19,0))+INDEX(Sym!$B$22:$B$27,MATCH(C173,Sym!$A$22:$A$27,0))+INDEX(Sym!$B$30:$B$31,MATCH(D173,Sym!$A$30:$A$31,0))</f>
        <v>1461</v>
      </c>
    </row>
    <row r="174" spans="1:6" x14ac:dyDescent="0.2">
      <c r="A174" t="s">
        <v>2135</v>
      </c>
      <c r="B174" t="s">
        <v>2148</v>
      </c>
      <c r="C174" t="s">
        <v>2155</v>
      </c>
      <c r="D174" t="s">
        <v>2157</v>
      </c>
      <c r="E174" s="69">
        <v>0</v>
      </c>
      <c r="F174">
        <f>INDEX(Sym!$B$2:$B$10,MATCH(A174,Sym!$A$2:$A$10,0))+INDEX(Sym!$B$13:$B$19,MATCH(B174,Sym!$A$13:$A$19,0))+INDEX(Sym!$B$22:$B$27,MATCH(C174,Sym!$A$22:$A$27,0))+INDEX(Sym!$B$30:$B$31,MATCH(D174,Sym!$A$30:$A$31,0))</f>
        <v>1462</v>
      </c>
    </row>
    <row r="175" spans="1:6" x14ac:dyDescent="0.2">
      <c r="A175" t="s">
        <v>2135</v>
      </c>
      <c r="B175" t="s">
        <v>2148</v>
      </c>
      <c r="C175" t="s">
        <v>2149</v>
      </c>
      <c r="D175" t="s">
        <v>2149</v>
      </c>
      <c r="E175" s="69">
        <v>0</v>
      </c>
      <c r="F175">
        <f>INDEX(Sym!$B$2:$B$10,MATCH(A175,Sym!$A$2:$A$10,0))+INDEX(Sym!$B$13:$B$19,MATCH(B175,Sym!$A$13:$A$19,0))+INDEX(Sym!$B$22:$B$27,MATCH(C175,Sym!$A$22:$A$27,0))+INDEX(Sym!$B$30:$B$31,MATCH(D175,Sym!$A$30:$A$31,0))</f>
        <v>1451</v>
      </c>
    </row>
    <row r="176" spans="1:6" x14ac:dyDescent="0.2">
      <c r="A176" t="s">
        <v>2135</v>
      </c>
      <c r="B176" t="s">
        <v>2148</v>
      </c>
      <c r="C176" t="s">
        <v>2149</v>
      </c>
      <c r="D176" t="s">
        <v>2157</v>
      </c>
      <c r="E176" s="69">
        <v>0</v>
      </c>
      <c r="F176">
        <f>INDEX(Sym!$B$2:$B$10,MATCH(A176,Sym!$A$2:$A$10,0))+INDEX(Sym!$B$13:$B$19,MATCH(B176,Sym!$A$13:$A$19,0))+INDEX(Sym!$B$22:$B$27,MATCH(C176,Sym!$A$22:$A$27,0))+INDEX(Sym!$B$30:$B$31,MATCH(D176,Sym!$A$30:$A$31,0))</f>
        <v>1452</v>
      </c>
    </row>
    <row r="177" spans="1:6" x14ac:dyDescent="0.2">
      <c r="A177" t="s">
        <v>2135</v>
      </c>
      <c r="B177" t="s">
        <v>2148</v>
      </c>
      <c r="C177" t="s">
        <v>2153</v>
      </c>
      <c r="D177" t="s">
        <v>2149</v>
      </c>
      <c r="E177" s="69">
        <v>0</v>
      </c>
      <c r="F177">
        <f>INDEX(Sym!$B$2:$B$10,MATCH(A177,Sym!$A$2:$A$10,0))+INDEX(Sym!$B$13:$B$19,MATCH(B177,Sym!$A$13:$A$19,0))+INDEX(Sym!$B$22:$B$27,MATCH(C177,Sym!$A$22:$A$27,0))+INDEX(Sym!$B$30:$B$31,MATCH(D177,Sym!$A$30:$A$31,0))</f>
        <v>1421</v>
      </c>
    </row>
    <row r="178" spans="1:6" x14ac:dyDescent="0.2">
      <c r="A178" t="s">
        <v>2135</v>
      </c>
      <c r="B178" t="s">
        <v>2148</v>
      </c>
      <c r="C178" t="s">
        <v>2153</v>
      </c>
      <c r="D178" t="s">
        <v>2157</v>
      </c>
      <c r="E178" s="69">
        <v>0</v>
      </c>
      <c r="F178">
        <f>INDEX(Sym!$B$2:$B$10,MATCH(A178,Sym!$A$2:$A$10,0))+INDEX(Sym!$B$13:$B$19,MATCH(B178,Sym!$A$13:$A$19,0))+INDEX(Sym!$B$22:$B$27,MATCH(C178,Sym!$A$22:$A$27,0))+INDEX(Sym!$B$30:$B$31,MATCH(D178,Sym!$A$30:$A$31,0))</f>
        <v>1422</v>
      </c>
    </row>
    <row r="179" spans="1:6" x14ac:dyDescent="0.2">
      <c r="A179" t="s">
        <v>2135</v>
      </c>
      <c r="B179" t="s">
        <v>2148</v>
      </c>
      <c r="C179" t="s">
        <v>2152</v>
      </c>
      <c r="D179" t="s">
        <v>2149</v>
      </c>
      <c r="E179" s="69">
        <v>0</v>
      </c>
      <c r="F179">
        <f>INDEX(Sym!$B$2:$B$10,MATCH(A179,Sym!$A$2:$A$10,0))+INDEX(Sym!$B$13:$B$19,MATCH(B179,Sym!$A$13:$A$19,0))+INDEX(Sym!$B$22:$B$27,MATCH(C179,Sym!$A$22:$A$27,0))+INDEX(Sym!$B$30:$B$31,MATCH(D179,Sym!$A$30:$A$31,0))</f>
        <v>1411</v>
      </c>
    </row>
    <row r="180" spans="1:6" x14ac:dyDescent="0.2">
      <c r="A180" t="s">
        <v>2135</v>
      </c>
      <c r="B180" t="s">
        <v>2148</v>
      </c>
      <c r="C180" t="s">
        <v>2152</v>
      </c>
      <c r="D180" t="s">
        <v>2157</v>
      </c>
      <c r="E180" s="69">
        <v>0</v>
      </c>
      <c r="F180">
        <f>INDEX(Sym!$B$2:$B$10,MATCH(A180,Sym!$A$2:$A$10,0))+INDEX(Sym!$B$13:$B$19,MATCH(B180,Sym!$A$13:$A$19,0))+INDEX(Sym!$B$22:$B$27,MATCH(C180,Sym!$A$22:$A$27,0))+INDEX(Sym!$B$30:$B$31,MATCH(D180,Sym!$A$30:$A$31,0))</f>
        <v>1412</v>
      </c>
    </row>
    <row r="181" spans="1:6" x14ac:dyDescent="0.2">
      <c r="A181" t="s">
        <v>2135</v>
      </c>
      <c r="B181" t="s">
        <v>2142</v>
      </c>
      <c r="C181" t="s">
        <v>2154</v>
      </c>
      <c r="D181" t="s">
        <v>2149</v>
      </c>
      <c r="E181" s="69">
        <v>0</v>
      </c>
      <c r="F181">
        <f>INDEX(Sym!$B$2:$B$10,MATCH(A181,Sym!$A$2:$A$10,0))+INDEX(Sym!$B$13:$B$19,MATCH(B181,Sym!$A$13:$A$19,0))+INDEX(Sym!$B$22:$B$27,MATCH(C181,Sym!$A$22:$A$27,0))+INDEX(Sym!$B$30:$B$31,MATCH(D181,Sym!$A$30:$A$31,0))</f>
        <v>1831</v>
      </c>
    </row>
    <row r="182" spans="1:6" x14ac:dyDescent="0.2">
      <c r="A182" t="s">
        <v>2135</v>
      </c>
      <c r="B182" t="s">
        <v>2142</v>
      </c>
      <c r="C182" t="s">
        <v>2154</v>
      </c>
      <c r="D182" t="s">
        <v>2157</v>
      </c>
      <c r="E182" s="69">
        <v>0</v>
      </c>
      <c r="F182">
        <f>INDEX(Sym!$B$2:$B$10,MATCH(A182,Sym!$A$2:$A$10,0))+INDEX(Sym!$B$13:$B$19,MATCH(B182,Sym!$A$13:$A$19,0))+INDEX(Sym!$B$22:$B$27,MATCH(C182,Sym!$A$22:$A$27,0))+INDEX(Sym!$B$30:$B$31,MATCH(D182,Sym!$A$30:$A$31,0))</f>
        <v>1832</v>
      </c>
    </row>
    <row r="183" spans="1:6" x14ac:dyDescent="0.2">
      <c r="A183" t="s">
        <v>2135</v>
      </c>
      <c r="B183" t="s">
        <v>2142</v>
      </c>
      <c r="C183" t="s">
        <v>2142</v>
      </c>
      <c r="D183" t="s">
        <v>2149</v>
      </c>
      <c r="E183" s="69">
        <v>0</v>
      </c>
      <c r="F183">
        <f>INDEX(Sym!$B$2:$B$10,MATCH(A183,Sym!$A$2:$A$10,0))+INDEX(Sym!$B$13:$B$19,MATCH(B183,Sym!$A$13:$A$19,0))+INDEX(Sym!$B$22:$B$27,MATCH(C183,Sym!$A$22:$A$27,0))+INDEX(Sym!$B$30:$B$31,MATCH(D183,Sym!$A$30:$A$31,0))</f>
        <v>1881</v>
      </c>
    </row>
    <row r="184" spans="1:6" x14ac:dyDescent="0.2">
      <c r="A184" t="s">
        <v>2135</v>
      </c>
      <c r="B184" t="s">
        <v>2142</v>
      </c>
      <c r="C184" t="s">
        <v>2142</v>
      </c>
      <c r="D184" t="s">
        <v>2157</v>
      </c>
      <c r="E184" s="69">
        <v>0</v>
      </c>
      <c r="F184">
        <f>INDEX(Sym!$B$2:$B$10,MATCH(A184,Sym!$A$2:$A$10,0))+INDEX(Sym!$B$13:$B$19,MATCH(B184,Sym!$A$13:$A$19,0))+INDEX(Sym!$B$22:$B$27,MATCH(C184,Sym!$A$22:$A$27,0))+INDEX(Sym!$B$30:$B$31,MATCH(D184,Sym!$A$30:$A$31,0))</f>
        <v>1882</v>
      </c>
    </row>
    <row r="185" spans="1:6" x14ac:dyDescent="0.2">
      <c r="A185" t="s">
        <v>2135</v>
      </c>
      <c r="B185" t="s">
        <v>2142</v>
      </c>
      <c r="C185" t="s">
        <v>2155</v>
      </c>
      <c r="D185" t="s">
        <v>2149</v>
      </c>
      <c r="E185" s="69">
        <v>0</v>
      </c>
      <c r="F185">
        <f>INDEX(Sym!$B$2:$B$10,MATCH(A185,Sym!$A$2:$A$10,0))+INDEX(Sym!$B$13:$B$19,MATCH(B185,Sym!$A$13:$A$19,0))+INDEX(Sym!$B$22:$B$27,MATCH(C185,Sym!$A$22:$A$27,0))+INDEX(Sym!$B$30:$B$31,MATCH(D185,Sym!$A$30:$A$31,0))</f>
        <v>1861</v>
      </c>
    </row>
    <row r="186" spans="1:6" x14ac:dyDescent="0.2">
      <c r="A186" t="s">
        <v>2135</v>
      </c>
      <c r="B186" t="s">
        <v>2142</v>
      </c>
      <c r="C186" t="s">
        <v>2155</v>
      </c>
      <c r="D186" t="s">
        <v>2157</v>
      </c>
      <c r="E186" s="69">
        <v>0</v>
      </c>
      <c r="F186">
        <f>INDEX(Sym!$B$2:$B$10,MATCH(A186,Sym!$A$2:$A$10,0))+INDEX(Sym!$B$13:$B$19,MATCH(B186,Sym!$A$13:$A$19,0))+INDEX(Sym!$B$22:$B$27,MATCH(C186,Sym!$A$22:$A$27,0))+INDEX(Sym!$B$30:$B$31,MATCH(D186,Sym!$A$30:$A$31,0))</f>
        <v>1862</v>
      </c>
    </row>
    <row r="187" spans="1:6" x14ac:dyDescent="0.2">
      <c r="A187" t="s">
        <v>2135</v>
      </c>
      <c r="B187" t="s">
        <v>2142</v>
      </c>
      <c r="C187" t="s">
        <v>2149</v>
      </c>
      <c r="D187" t="s">
        <v>2149</v>
      </c>
      <c r="E187" s="69">
        <v>0</v>
      </c>
      <c r="F187">
        <f>INDEX(Sym!$B$2:$B$10,MATCH(A187,Sym!$A$2:$A$10,0))+INDEX(Sym!$B$13:$B$19,MATCH(B187,Sym!$A$13:$A$19,0))+INDEX(Sym!$B$22:$B$27,MATCH(C187,Sym!$A$22:$A$27,0))+INDEX(Sym!$B$30:$B$31,MATCH(D187,Sym!$A$30:$A$31,0))</f>
        <v>1851</v>
      </c>
    </row>
    <row r="188" spans="1:6" x14ac:dyDescent="0.2">
      <c r="A188" t="s">
        <v>2135</v>
      </c>
      <c r="B188" t="s">
        <v>2142</v>
      </c>
      <c r="C188" t="s">
        <v>2149</v>
      </c>
      <c r="D188" t="s">
        <v>2157</v>
      </c>
      <c r="E188" s="69">
        <v>0</v>
      </c>
      <c r="F188">
        <f>INDEX(Sym!$B$2:$B$10,MATCH(A188,Sym!$A$2:$A$10,0))+INDEX(Sym!$B$13:$B$19,MATCH(B188,Sym!$A$13:$A$19,0))+INDEX(Sym!$B$22:$B$27,MATCH(C188,Sym!$A$22:$A$27,0))+INDEX(Sym!$B$30:$B$31,MATCH(D188,Sym!$A$30:$A$31,0))</f>
        <v>1852</v>
      </c>
    </row>
    <row r="189" spans="1:6" x14ac:dyDescent="0.2">
      <c r="A189" t="s">
        <v>2135</v>
      </c>
      <c r="B189" t="s">
        <v>2142</v>
      </c>
      <c r="C189" t="s">
        <v>2153</v>
      </c>
      <c r="D189" t="s">
        <v>2149</v>
      </c>
      <c r="E189" s="69">
        <v>0</v>
      </c>
      <c r="F189">
        <f>INDEX(Sym!$B$2:$B$10,MATCH(A189,Sym!$A$2:$A$10,0))+INDEX(Sym!$B$13:$B$19,MATCH(B189,Sym!$A$13:$A$19,0))+INDEX(Sym!$B$22:$B$27,MATCH(C189,Sym!$A$22:$A$27,0))+INDEX(Sym!$B$30:$B$31,MATCH(D189,Sym!$A$30:$A$31,0))</f>
        <v>1821</v>
      </c>
    </row>
    <row r="190" spans="1:6" x14ac:dyDescent="0.2">
      <c r="A190" t="s">
        <v>2135</v>
      </c>
      <c r="B190" t="s">
        <v>2142</v>
      </c>
      <c r="C190" t="s">
        <v>2153</v>
      </c>
      <c r="D190" t="s">
        <v>2157</v>
      </c>
      <c r="E190" s="69">
        <v>0</v>
      </c>
      <c r="F190">
        <f>INDEX(Sym!$B$2:$B$10,MATCH(A190,Sym!$A$2:$A$10,0))+INDEX(Sym!$B$13:$B$19,MATCH(B190,Sym!$A$13:$A$19,0))+INDEX(Sym!$B$22:$B$27,MATCH(C190,Sym!$A$22:$A$27,0))+INDEX(Sym!$B$30:$B$31,MATCH(D190,Sym!$A$30:$A$31,0))</f>
        <v>1822</v>
      </c>
    </row>
    <row r="191" spans="1:6" x14ac:dyDescent="0.2">
      <c r="A191" t="s">
        <v>2135</v>
      </c>
      <c r="B191" t="s">
        <v>2142</v>
      </c>
      <c r="C191" t="s">
        <v>2152</v>
      </c>
      <c r="D191" t="s">
        <v>2149</v>
      </c>
      <c r="E191" s="69">
        <v>0</v>
      </c>
      <c r="F191">
        <f>INDEX(Sym!$B$2:$B$10,MATCH(A191,Sym!$A$2:$A$10,0))+INDEX(Sym!$B$13:$B$19,MATCH(B191,Sym!$A$13:$A$19,0))+INDEX(Sym!$B$22:$B$27,MATCH(C191,Sym!$A$22:$A$27,0))+INDEX(Sym!$B$30:$B$31,MATCH(D191,Sym!$A$30:$A$31,0))</f>
        <v>1811</v>
      </c>
    </row>
    <row r="192" spans="1:6" x14ac:dyDescent="0.2">
      <c r="A192" t="s">
        <v>2135</v>
      </c>
      <c r="B192" t="s">
        <v>2142</v>
      </c>
      <c r="C192" t="s">
        <v>2152</v>
      </c>
      <c r="D192" t="s">
        <v>2157</v>
      </c>
      <c r="E192" s="69">
        <v>0</v>
      </c>
      <c r="F192">
        <f>INDEX(Sym!$B$2:$B$10,MATCH(A192,Sym!$A$2:$A$10,0))+INDEX(Sym!$B$13:$B$19,MATCH(B192,Sym!$A$13:$A$19,0))+INDEX(Sym!$B$22:$B$27,MATCH(C192,Sym!$A$22:$A$27,0))+INDEX(Sym!$B$30:$B$31,MATCH(D192,Sym!$A$30:$A$31,0))</f>
        <v>1812</v>
      </c>
    </row>
    <row r="193" spans="1:6" x14ac:dyDescent="0.2">
      <c r="A193" t="s">
        <v>2135</v>
      </c>
      <c r="B193" t="s">
        <v>2147</v>
      </c>
      <c r="C193" t="s">
        <v>2154</v>
      </c>
      <c r="D193" t="s">
        <v>2149</v>
      </c>
      <c r="E193" s="69">
        <v>0</v>
      </c>
      <c r="F193">
        <f>INDEX(Sym!$B$2:$B$10,MATCH(A193,Sym!$A$2:$A$10,0))+INDEX(Sym!$B$13:$B$19,MATCH(B193,Sym!$A$13:$A$19,0))+INDEX(Sym!$B$22:$B$27,MATCH(C193,Sym!$A$22:$A$27,0))+INDEX(Sym!$B$30:$B$31,MATCH(D193,Sym!$A$30:$A$31,0))</f>
        <v>1331</v>
      </c>
    </row>
    <row r="194" spans="1:6" x14ac:dyDescent="0.2">
      <c r="A194" t="s">
        <v>2135</v>
      </c>
      <c r="B194" t="s">
        <v>2147</v>
      </c>
      <c r="C194" t="s">
        <v>2154</v>
      </c>
      <c r="D194" t="s">
        <v>2157</v>
      </c>
      <c r="E194" s="69">
        <v>0</v>
      </c>
      <c r="F194">
        <f>INDEX(Sym!$B$2:$B$10,MATCH(A194,Sym!$A$2:$A$10,0))+INDEX(Sym!$B$13:$B$19,MATCH(B194,Sym!$A$13:$A$19,0))+INDEX(Sym!$B$22:$B$27,MATCH(C194,Sym!$A$22:$A$27,0))+INDEX(Sym!$B$30:$B$31,MATCH(D194,Sym!$A$30:$A$31,0))</f>
        <v>1332</v>
      </c>
    </row>
    <row r="195" spans="1:6" x14ac:dyDescent="0.2">
      <c r="A195" t="s">
        <v>2135</v>
      </c>
      <c r="B195" t="s">
        <v>2147</v>
      </c>
      <c r="C195" t="s">
        <v>2142</v>
      </c>
      <c r="D195" t="s">
        <v>2149</v>
      </c>
      <c r="E195" s="69">
        <v>0</v>
      </c>
      <c r="F195">
        <f>INDEX(Sym!$B$2:$B$10,MATCH(A195,Sym!$A$2:$A$10,0))+INDEX(Sym!$B$13:$B$19,MATCH(B195,Sym!$A$13:$A$19,0))+INDEX(Sym!$B$22:$B$27,MATCH(C195,Sym!$A$22:$A$27,0))+INDEX(Sym!$B$30:$B$31,MATCH(D195,Sym!$A$30:$A$31,0))</f>
        <v>1381</v>
      </c>
    </row>
    <row r="196" spans="1:6" x14ac:dyDescent="0.2">
      <c r="A196" t="s">
        <v>2135</v>
      </c>
      <c r="B196" t="s">
        <v>2147</v>
      </c>
      <c r="C196" t="s">
        <v>2142</v>
      </c>
      <c r="D196" t="s">
        <v>2157</v>
      </c>
      <c r="E196" s="69">
        <v>0</v>
      </c>
      <c r="F196">
        <f>INDEX(Sym!$B$2:$B$10,MATCH(A196,Sym!$A$2:$A$10,0))+INDEX(Sym!$B$13:$B$19,MATCH(B196,Sym!$A$13:$A$19,0))+INDEX(Sym!$B$22:$B$27,MATCH(C196,Sym!$A$22:$A$27,0))+INDEX(Sym!$B$30:$B$31,MATCH(D196,Sym!$A$30:$A$31,0))</f>
        <v>1382</v>
      </c>
    </row>
    <row r="197" spans="1:6" x14ac:dyDescent="0.2">
      <c r="A197" t="s">
        <v>2135</v>
      </c>
      <c r="B197" t="s">
        <v>2147</v>
      </c>
      <c r="C197" t="s">
        <v>2155</v>
      </c>
      <c r="D197" t="s">
        <v>2149</v>
      </c>
      <c r="E197" s="69">
        <v>0</v>
      </c>
      <c r="F197">
        <f>INDEX(Sym!$B$2:$B$10,MATCH(A197,Sym!$A$2:$A$10,0))+INDEX(Sym!$B$13:$B$19,MATCH(B197,Sym!$A$13:$A$19,0))+INDEX(Sym!$B$22:$B$27,MATCH(C197,Sym!$A$22:$A$27,0))+INDEX(Sym!$B$30:$B$31,MATCH(D197,Sym!$A$30:$A$31,0))</f>
        <v>1361</v>
      </c>
    </row>
    <row r="198" spans="1:6" x14ac:dyDescent="0.2">
      <c r="A198" t="s">
        <v>2135</v>
      </c>
      <c r="B198" t="s">
        <v>2147</v>
      </c>
      <c r="C198" t="s">
        <v>2155</v>
      </c>
      <c r="D198" t="s">
        <v>2157</v>
      </c>
      <c r="E198" s="69">
        <v>0</v>
      </c>
      <c r="F198">
        <f>INDEX(Sym!$B$2:$B$10,MATCH(A198,Sym!$A$2:$A$10,0))+INDEX(Sym!$B$13:$B$19,MATCH(B198,Sym!$A$13:$A$19,0))+INDEX(Sym!$B$22:$B$27,MATCH(C198,Sym!$A$22:$A$27,0))+INDEX(Sym!$B$30:$B$31,MATCH(D198,Sym!$A$30:$A$31,0))</f>
        <v>1362</v>
      </c>
    </row>
    <row r="199" spans="1:6" x14ac:dyDescent="0.2">
      <c r="A199" t="s">
        <v>2135</v>
      </c>
      <c r="B199" t="s">
        <v>2147</v>
      </c>
      <c r="C199" t="s">
        <v>2149</v>
      </c>
      <c r="D199" t="s">
        <v>2149</v>
      </c>
      <c r="E199" s="69">
        <v>0</v>
      </c>
      <c r="F199">
        <f>INDEX(Sym!$B$2:$B$10,MATCH(A199,Sym!$A$2:$A$10,0))+INDEX(Sym!$B$13:$B$19,MATCH(B199,Sym!$A$13:$A$19,0))+INDEX(Sym!$B$22:$B$27,MATCH(C199,Sym!$A$22:$A$27,0))+INDEX(Sym!$B$30:$B$31,MATCH(D199,Sym!$A$30:$A$31,0))</f>
        <v>1351</v>
      </c>
    </row>
    <row r="200" spans="1:6" x14ac:dyDescent="0.2">
      <c r="A200" t="s">
        <v>2135</v>
      </c>
      <c r="B200" t="s">
        <v>2147</v>
      </c>
      <c r="C200" t="s">
        <v>2149</v>
      </c>
      <c r="D200" t="s">
        <v>2157</v>
      </c>
      <c r="E200" s="69">
        <v>0</v>
      </c>
      <c r="F200">
        <f>INDEX(Sym!$B$2:$B$10,MATCH(A200,Sym!$A$2:$A$10,0))+INDEX(Sym!$B$13:$B$19,MATCH(B200,Sym!$A$13:$A$19,0))+INDEX(Sym!$B$22:$B$27,MATCH(C200,Sym!$A$22:$A$27,0))+INDEX(Sym!$B$30:$B$31,MATCH(D200,Sym!$A$30:$A$31,0))</f>
        <v>1352</v>
      </c>
    </row>
    <row r="201" spans="1:6" x14ac:dyDescent="0.2">
      <c r="A201" t="s">
        <v>2135</v>
      </c>
      <c r="B201" t="s">
        <v>2147</v>
      </c>
      <c r="C201" t="s">
        <v>2153</v>
      </c>
      <c r="D201" t="s">
        <v>2149</v>
      </c>
      <c r="E201" s="69">
        <v>0</v>
      </c>
      <c r="F201">
        <f>INDEX(Sym!$B$2:$B$10,MATCH(A201,Sym!$A$2:$A$10,0))+INDEX(Sym!$B$13:$B$19,MATCH(B201,Sym!$A$13:$A$19,0))+INDEX(Sym!$B$22:$B$27,MATCH(C201,Sym!$A$22:$A$27,0))+INDEX(Sym!$B$30:$B$31,MATCH(D201,Sym!$A$30:$A$31,0))</f>
        <v>1321</v>
      </c>
    </row>
    <row r="202" spans="1:6" x14ac:dyDescent="0.2">
      <c r="A202" t="s">
        <v>2135</v>
      </c>
      <c r="B202" t="s">
        <v>2147</v>
      </c>
      <c r="C202" t="s">
        <v>2153</v>
      </c>
      <c r="D202" t="s">
        <v>2157</v>
      </c>
      <c r="E202" s="69">
        <v>0</v>
      </c>
      <c r="F202">
        <f>INDEX(Sym!$B$2:$B$10,MATCH(A202,Sym!$A$2:$A$10,0))+INDEX(Sym!$B$13:$B$19,MATCH(B202,Sym!$A$13:$A$19,0))+INDEX(Sym!$B$22:$B$27,MATCH(C202,Sym!$A$22:$A$27,0))+INDEX(Sym!$B$30:$B$31,MATCH(D202,Sym!$A$30:$A$31,0))</f>
        <v>1322</v>
      </c>
    </row>
    <row r="203" spans="1:6" x14ac:dyDescent="0.2">
      <c r="A203" t="s">
        <v>2135</v>
      </c>
      <c r="B203" t="s">
        <v>2147</v>
      </c>
      <c r="C203" t="s">
        <v>2152</v>
      </c>
      <c r="D203" t="s">
        <v>2149</v>
      </c>
      <c r="E203" s="69">
        <v>0</v>
      </c>
      <c r="F203">
        <f>INDEX(Sym!$B$2:$B$10,MATCH(A203,Sym!$A$2:$A$10,0))+INDEX(Sym!$B$13:$B$19,MATCH(B203,Sym!$A$13:$A$19,0))+INDEX(Sym!$B$22:$B$27,MATCH(C203,Sym!$A$22:$A$27,0))+INDEX(Sym!$B$30:$B$31,MATCH(D203,Sym!$A$30:$A$31,0))</f>
        <v>1311</v>
      </c>
    </row>
    <row r="204" spans="1:6" x14ac:dyDescent="0.2">
      <c r="A204" t="s">
        <v>2135</v>
      </c>
      <c r="B204" t="s">
        <v>2147</v>
      </c>
      <c r="C204" t="s">
        <v>2152</v>
      </c>
      <c r="D204" t="s">
        <v>2157</v>
      </c>
      <c r="E204" s="69">
        <v>0</v>
      </c>
      <c r="F204">
        <f>INDEX(Sym!$B$2:$B$10,MATCH(A204,Sym!$A$2:$A$10,0))+INDEX(Sym!$B$13:$B$19,MATCH(B204,Sym!$A$13:$A$19,0))+INDEX(Sym!$B$22:$B$27,MATCH(C204,Sym!$A$22:$A$27,0))+INDEX(Sym!$B$30:$B$31,MATCH(D204,Sym!$A$30:$A$31,0))</f>
        <v>1312</v>
      </c>
    </row>
    <row r="205" spans="1:6" x14ac:dyDescent="0.2">
      <c r="A205" t="s">
        <v>2135</v>
      </c>
      <c r="B205" t="s">
        <v>2146</v>
      </c>
      <c r="C205" t="s">
        <v>2154</v>
      </c>
      <c r="D205" t="s">
        <v>2149</v>
      </c>
      <c r="E205" s="69">
        <v>0</v>
      </c>
      <c r="F205">
        <f>INDEX(Sym!$B$2:$B$10,MATCH(A205,Sym!$A$2:$A$10,0))+INDEX(Sym!$B$13:$B$19,MATCH(B205,Sym!$A$13:$A$19,0))+INDEX(Sym!$B$22:$B$27,MATCH(C205,Sym!$A$22:$A$27,0))+INDEX(Sym!$B$30:$B$31,MATCH(D205,Sym!$A$30:$A$31,0))</f>
        <v>1231</v>
      </c>
    </row>
    <row r="206" spans="1:6" x14ac:dyDescent="0.2">
      <c r="A206" t="s">
        <v>2135</v>
      </c>
      <c r="B206" t="s">
        <v>2146</v>
      </c>
      <c r="C206" t="s">
        <v>2154</v>
      </c>
      <c r="D206" t="s">
        <v>2157</v>
      </c>
      <c r="E206" s="69">
        <v>0</v>
      </c>
      <c r="F206">
        <f>INDEX(Sym!$B$2:$B$10,MATCH(A206,Sym!$A$2:$A$10,0))+INDEX(Sym!$B$13:$B$19,MATCH(B206,Sym!$A$13:$A$19,0))+INDEX(Sym!$B$22:$B$27,MATCH(C206,Sym!$A$22:$A$27,0))+INDEX(Sym!$B$30:$B$31,MATCH(D206,Sym!$A$30:$A$31,0))</f>
        <v>1232</v>
      </c>
    </row>
    <row r="207" spans="1:6" x14ac:dyDescent="0.2">
      <c r="A207" t="s">
        <v>2135</v>
      </c>
      <c r="B207" t="s">
        <v>2146</v>
      </c>
      <c r="C207" t="s">
        <v>2142</v>
      </c>
      <c r="D207" t="s">
        <v>2149</v>
      </c>
      <c r="E207" s="69">
        <v>0</v>
      </c>
      <c r="F207">
        <f>INDEX(Sym!$B$2:$B$10,MATCH(A207,Sym!$A$2:$A$10,0))+INDEX(Sym!$B$13:$B$19,MATCH(B207,Sym!$A$13:$A$19,0))+INDEX(Sym!$B$22:$B$27,MATCH(C207,Sym!$A$22:$A$27,0))+INDEX(Sym!$B$30:$B$31,MATCH(D207,Sym!$A$30:$A$31,0))</f>
        <v>1281</v>
      </c>
    </row>
    <row r="208" spans="1:6" x14ac:dyDescent="0.2">
      <c r="A208" t="s">
        <v>2135</v>
      </c>
      <c r="B208" t="s">
        <v>2146</v>
      </c>
      <c r="C208" t="s">
        <v>2142</v>
      </c>
      <c r="D208" t="s">
        <v>2157</v>
      </c>
      <c r="E208" s="69">
        <v>0</v>
      </c>
      <c r="F208">
        <f>INDEX(Sym!$B$2:$B$10,MATCH(A208,Sym!$A$2:$A$10,0))+INDEX(Sym!$B$13:$B$19,MATCH(B208,Sym!$A$13:$A$19,0))+INDEX(Sym!$B$22:$B$27,MATCH(C208,Sym!$A$22:$A$27,0))+INDEX(Sym!$B$30:$B$31,MATCH(D208,Sym!$A$30:$A$31,0))</f>
        <v>1282</v>
      </c>
    </row>
    <row r="209" spans="1:7" x14ac:dyDescent="0.2">
      <c r="A209" t="s">
        <v>2135</v>
      </c>
      <c r="B209" t="s">
        <v>2146</v>
      </c>
      <c r="C209" t="s">
        <v>2155</v>
      </c>
      <c r="D209" t="s">
        <v>2149</v>
      </c>
      <c r="E209" s="69">
        <v>0</v>
      </c>
      <c r="F209">
        <f>INDEX(Sym!$B$2:$B$10,MATCH(A209,Sym!$A$2:$A$10,0))+INDEX(Sym!$B$13:$B$19,MATCH(B209,Sym!$A$13:$A$19,0))+INDEX(Sym!$B$22:$B$27,MATCH(C209,Sym!$A$22:$A$27,0))+INDEX(Sym!$B$30:$B$31,MATCH(D209,Sym!$A$30:$A$31,0))</f>
        <v>1261</v>
      </c>
    </row>
    <row r="210" spans="1:7" x14ac:dyDescent="0.2">
      <c r="A210" t="s">
        <v>2135</v>
      </c>
      <c r="B210" t="s">
        <v>2146</v>
      </c>
      <c r="C210" t="s">
        <v>2155</v>
      </c>
      <c r="D210" t="s">
        <v>2157</v>
      </c>
      <c r="E210" s="69">
        <v>0</v>
      </c>
      <c r="F210">
        <f>INDEX(Sym!$B$2:$B$10,MATCH(A210,Sym!$A$2:$A$10,0))+INDEX(Sym!$B$13:$B$19,MATCH(B210,Sym!$A$13:$A$19,0))+INDEX(Sym!$B$22:$B$27,MATCH(C210,Sym!$A$22:$A$27,0))+INDEX(Sym!$B$30:$B$31,MATCH(D210,Sym!$A$30:$A$31,0))</f>
        <v>1262</v>
      </c>
    </row>
    <row r="211" spans="1:7" x14ac:dyDescent="0.2">
      <c r="A211" t="s">
        <v>2135</v>
      </c>
      <c r="B211" t="s">
        <v>2146</v>
      </c>
      <c r="C211" t="s">
        <v>2149</v>
      </c>
      <c r="D211" t="s">
        <v>2149</v>
      </c>
      <c r="E211" s="69">
        <v>0</v>
      </c>
      <c r="F211">
        <f>INDEX(Sym!$B$2:$B$10,MATCH(A211,Sym!$A$2:$A$10,0))+INDEX(Sym!$B$13:$B$19,MATCH(B211,Sym!$A$13:$A$19,0))+INDEX(Sym!$B$22:$B$27,MATCH(C211,Sym!$A$22:$A$27,0))+INDEX(Sym!$B$30:$B$31,MATCH(D211,Sym!$A$30:$A$31,0))</f>
        <v>1251</v>
      </c>
    </row>
    <row r="212" spans="1:7" x14ac:dyDescent="0.2">
      <c r="A212" t="s">
        <v>2135</v>
      </c>
      <c r="B212" t="s">
        <v>2146</v>
      </c>
      <c r="C212" t="s">
        <v>2149</v>
      </c>
      <c r="D212" t="s">
        <v>2157</v>
      </c>
      <c r="E212" s="69">
        <v>0</v>
      </c>
      <c r="F212">
        <f>INDEX(Sym!$B$2:$B$10,MATCH(A212,Sym!$A$2:$A$10,0))+INDEX(Sym!$B$13:$B$19,MATCH(B212,Sym!$A$13:$A$19,0))+INDEX(Sym!$B$22:$B$27,MATCH(C212,Sym!$A$22:$A$27,0))+INDEX(Sym!$B$30:$B$31,MATCH(D212,Sym!$A$30:$A$31,0))</f>
        <v>1252</v>
      </c>
    </row>
    <row r="213" spans="1:7" x14ac:dyDescent="0.2">
      <c r="A213" t="s">
        <v>2135</v>
      </c>
      <c r="B213" t="s">
        <v>2146</v>
      </c>
      <c r="C213" t="s">
        <v>2153</v>
      </c>
      <c r="D213" t="s">
        <v>2149</v>
      </c>
      <c r="E213" s="69">
        <v>0</v>
      </c>
      <c r="F213">
        <f>INDEX(Sym!$B$2:$B$10,MATCH(A213,Sym!$A$2:$A$10,0))+INDEX(Sym!$B$13:$B$19,MATCH(B213,Sym!$A$13:$A$19,0))+INDEX(Sym!$B$22:$B$27,MATCH(C213,Sym!$A$22:$A$27,0))+INDEX(Sym!$B$30:$B$31,MATCH(D213,Sym!$A$30:$A$31,0))</f>
        <v>1221</v>
      </c>
    </row>
    <row r="214" spans="1:7" x14ac:dyDescent="0.2">
      <c r="A214" t="s">
        <v>2135</v>
      </c>
      <c r="B214" t="s">
        <v>2146</v>
      </c>
      <c r="C214" t="s">
        <v>2153</v>
      </c>
      <c r="D214" t="s">
        <v>2157</v>
      </c>
      <c r="E214" s="69">
        <v>0</v>
      </c>
      <c r="F214">
        <f>INDEX(Sym!$B$2:$B$10,MATCH(A214,Sym!$A$2:$A$10,0))+INDEX(Sym!$B$13:$B$19,MATCH(B214,Sym!$A$13:$A$19,0))+INDEX(Sym!$B$22:$B$27,MATCH(C214,Sym!$A$22:$A$27,0))+INDEX(Sym!$B$30:$B$31,MATCH(D214,Sym!$A$30:$A$31,0))</f>
        <v>1222</v>
      </c>
    </row>
    <row r="215" spans="1:7" x14ac:dyDescent="0.2">
      <c r="A215" t="s">
        <v>2135</v>
      </c>
      <c r="B215" t="s">
        <v>2146</v>
      </c>
      <c r="C215" t="s">
        <v>2152</v>
      </c>
      <c r="D215" t="s">
        <v>2149</v>
      </c>
      <c r="E215" s="69">
        <v>0</v>
      </c>
      <c r="F215">
        <f>INDEX(Sym!$B$2:$B$10,MATCH(A215,Sym!$A$2:$A$10,0))+INDEX(Sym!$B$13:$B$19,MATCH(B215,Sym!$A$13:$A$19,0))+INDEX(Sym!$B$22:$B$27,MATCH(C215,Sym!$A$22:$A$27,0))+INDEX(Sym!$B$30:$B$31,MATCH(D215,Sym!$A$30:$A$31,0))</f>
        <v>1211</v>
      </c>
    </row>
    <row r="216" spans="1:7" x14ac:dyDescent="0.2">
      <c r="A216" t="s">
        <v>2135</v>
      </c>
      <c r="B216" t="s">
        <v>2146</v>
      </c>
      <c r="C216" t="s">
        <v>2152</v>
      </c>
      <c r="D216" t="s">
        <v>2157</v>
      </c>
      <c r="E216" s="69">
        <v>0</v>
      </c>
      <c r="F216">
        <f>INDEX(Sym!$B$2:$B$10,MATCH(A216,Sym!$A$2:$A$10,0))+INDEX(Sym!$B$13:$B$19,MATCH(B216,Sym!$A$13:$A$19,0))+INDEX(Sym!$B$22:$B$27,MATCH(C216,Sym!$A$22:$A$27,0))+INDEX(Sym!$B$30:$B$31,MATCH(D216,Sym!$A$30:$A$31,0))</f>
        <v>1212</v>
      </c>
    </row>
    <row r="217" spans="1:7" x14ac:dyDescent="0.2">
      <c r="A217" t="s">
        <v>2135</v>
      </c>
      <c r="B217" t="s">
        <v>2145</v>
      </c>
      <c r="C217" t="s">
        <v>2154</v>
      </c>
      <c r="D217" t="s">
        <v>2149</v>
      </c>
      <c r="E217" s="69">
        <v>0</v>
      </c>
      <c r="F217">
        <f>INDEX(Sym!$B$2:$B$10,MATCH(A217,Sym!$A$2:$A$10,0))+INDEX(Sym!$B$13:$B$19,MATCH(B217,Sym!$A$13:$A$19,0))+INDEX(Sym!$B$22:$B$27,MATCH(C217,Sym!$A$22:$A$27,0))+INDEX(Sym!$B$30:$B$31,MATCH(D217,Sym!$A$30:$A$31,0))</f>
        <v>1131</v>
      </c>
    </row>
    <row r="218" spans="1:7" x14ac:dyDescent="0.2">
      <c r="A218" t="s">
        <v>2135</v>
      </c>
      <c r="B218" t="s">
        <v>2145</v>
      </c>
      <c r="C218" t="s">
        <v>2154</v>
      </c>
      <c r="D218" t="s">
        <v>2157</v>
      </c>
      <c r="E218" s="69">
        <v>0</v>
      </c>
      <c r="F218">
        <f>INDEX(Sym!$B$2:$B$10,MATCH(A218,Sym!$A$2:$A$10,0))+INDEX(Sym!$B$13:$B$19,MATCH(B218,Sym!$A$13:$A$19,0))+INDEX(Sym!$B$22:$B$27,MATCH(C218,Sym!$A$22:$A$27,0))+INDEX(Sym!$B$30:$B$31,MATCH(D218,Sym!$A$30:$A$31,0))</f>
        <v>1132</v>
      </c>
    </row>
    <row r="219" spans="1:7" x14ac:dyDescent="0.2">
      <c r="A219" t="s">
        <v>2135</v>
      </c>
      <c r="B219" t="s">
        <v>2145</v>
      </c>
      <c r="C219" t="s">
        <v>2142</v>
      </c>
      <c r="D219" t="s">
        <v>2149</v>
      </c>
      <c r="E219" s="69">
        <v>0</v>
      </c>
      <c r="F219">
        <f>INDEX(Sym!$B$2:$B$10,MATCH(A219,Sym!$A$2:$A$10,0))+INDEX(Sym!$B$13:$B$19,MATCH(B219,Sym!$A$13:$A$19,0))+INDEX(Sym!$B$22:$B$27,MATCH(C219,Sym!$A$22:$A$27,0))+INDEX(Sym!$B$30:$B$31,MATCH(D219,Sym!$A$30:$A$31,0))</f>
        <v>1181</v>
      </c>
    </row>
    <row r="220" spans="1:7" x14ac:dyDescent="0.2">
      <c r="A220" t="s">
        <v>2135</v>
      </c>
      <c r="B220" t="s">
        <v>2145</v>
      </c>
      <c r="C220" t="s">
        <v>2142</v>
      </c>
      <c r="D220" t="s">
        <v>2157</v>
      </c>
      <c r="E220" s="69">
        <v>0</v>
      </c>
      <c r="F220">
        <f>INDEX(Sym!$B$2:$B$10,MATCH(A220,Sym!$A$2:$A$10,0))+INDEX(Sym!$B$13:$B$19,MATCH(B220,Sym!$A$13:$A$19,0))+INDEX(Sym!$B$22:$B$27,MATCH(C220,Sym!$A$22:$A$27,0))+INDEX(Sym!$B$30:$B$31,MATCH(D220,Sym!$A$30:$A$31,0))</f>
        <v>1182</v>
      </c>
    </row>
    <row r="221" spans="1:7" x14ac:dyDescent="0.2">
      <c r="A221" t="s">
        <v>2135</v>
      </c>
      <c r="B221" t="s">
        <v>2145</v>
      </c>
      <c r="C221" t="s">
        <v>2155</v>
      </c>
      <c r="D221" t="s">
        <v>2149</v>
      </c>
      <c r="E221" s="69">
        <v>0</v>
      </c>
      <c r="F221">
        <f>INDEX(Sym!$B$2:$B$10,MATCH(A221,Sym!$A$2:$A$10,0))+INDEX(Sym!$B$13:$B$19,MATCH(B221,Sym!$A$13:$A$19,0))+INDEX(Sym!$B$22:$B$27,MATCH(C221,Sym!$A$22:$A$27,0))+INDEX(Sym!$B$30:$B$31,MATCH(D221,Sym!$A$30:$A$31,0))</f>
        <v>1161</v>
      </c>
    </row>
    <row r="222" spans="1:7" x14ac:dyDescent="0.2">
      <c r="A222" t="s">
        <v>2135</v>
      </c>
      <c r="B222" t="s">
        <v>2145</v>
      </c>
      <c r="C222" t="s">
        <v>2155</v>
      </c>
      <c r="D222" t="s">
        <v>2157</v>
      </c>
      <c r="E222" s="69">
        <v>0</v>
      </c>
      <c r="F222">
        <f>INDEX(Sym!$B$2:$B$10,MATCH(A222,Sym!$A$2:$A$10,0))+INDEX(Sym!$B$13:$B$19,MATCH(B222,Sym!$A$13:$A$19,0))+INDEX(Sym!$B$22:$B$27,MATCH(C222,Sym!$A$22:$A$27,0))+INDEX(Sym!$B$30:$B$31,MATCH(D222,Sym!$A$30:$A$31,0))</f>
        <v>1162</v>
      </c>
      <c r="G222" s="86"/>
    </row>
    <row r="223" spans="1:7" x14ac:dyDescent="0.2">
      <c r="A223" t="s">
        <v>2135</v>
      </c>
      <c r="B223" t="s">
        <v>2145</v>
      </c>
      <c r="C223" t="s">
        <v>2149</v>
      </c>
      <c r="D223" t="s">
        <v>2149</v>
      </c>
      <c r="E223" s="69">
        <v>0</v>
      </c>
      <c r="F223">
        <f>INDEX(Sym!$B$2:$B$10,MATCH(A223,Sym!$A$2:$A$10,0))+INDEX(Sym!$B$13:$B$19,MATCH(B223,Sym!$A$13:$A$19,0))+INDEX(Sym!$B$22:$B$27,MATCH(C223,Sym!$A$22:$A$27,0))+INDEX(Sym!$B$30:$B$31,MATCH(D223,Sym!$A$30:$A$31,0))</f>
        <v>1151</v>
      </c>
    </row>
    <row r="224" spans="1:7" x14ac:dyDescent="0.2">
      <c r="A224" t="s">
        <v>2135</v>
      </c>
      <c r="B224" t="s">
        <v>2145</v>
      </c>
      <c r="C224" t="s">
        <v>2149</v>
      </c>
      <c r="D224" t="s">
        <v>2157</v>
      </c>
      <c r="E224" s="69">
        <v>0</v>
      </c>
      <c r="F224">
        <f>INDEX(Sym!$B$2:$B$10,MATCH(A224,Sym!$A$2:$A$10,0))+INDEX(Sym!$B$13:$B$19,MATCH(B224,Sym!$A$13:$A$19,0))+INDEX(Sym!$B$22:$B$27,MATCH(C224,Sym!$A$22:$A$27,0))+INDEX(Sym!$B$30:$B$31,MATCH(D224,Sym!$A$30:$A$31,0))</f>
        <v>1152</v>
      </c>
    </row>
    <row r="225" spans="1:6" x14ac:dyDescent="0.2">
      <c r="A225" t="s">
        <v>2135</v>
      </c>
      <c r="B225" t="s">
        <v>2145</v>
      </c>
      <c r="C225" t="s">
        <v>2153</v>
      </c>
      <c r="D225" t="s">
        <v>2149</v>
      </c>
      <c r="E225" s="69">
        <v>0</v>
      </c>
      <c r="F225">
        <f>INDEX(Sym!$B$2:$B$10,MATCH(A225,Sym!$A$2:$A$10,0))+INDEX(Sym!$B$13:$B$19,MATCH(B225,Sym!$A$13:$A$19,0))+INDEX(Sym!$B$22:$B$27,MATCH(C225,Sym!$A$22:$A$27,0))+INDEX(Sym!$B$30:$B$31,MATCH(D225,Sym!$A$30:$A$31,0))</f>
        <v>1121</v>
      </c>
    </row>
    <row r="226" spans="1:6" x14ac:dyDescent="0.2">
      <c r="A226" t="s">
        <v>2135</v>
      </c>
      <c r="B226" t="s">
        <v>2145</v>
      </c>
      <c r="C226" t="s">
        <v>2153</v>
      </c>
      <c r="D226" t="s">
        <v>2157</v>
      </c>
      <c r="E226" s="69">
        <v>0</v>
      </c>
      <c r="F226">
        <f>INDEX(Sym!$B$2:$B$10,MATCH(A226,Sym!$A$2:$A$10,0))+INDEX(Sym!$B$13:$B$19,MATCH(B226,Sym!$A$13:$A$19,0))+INDEX(Sym!$B$22:$B$27,MATCH(C226,Sym!$A$22:$A$27,0))+INDEX(Sym!$B$30:$B$31,MATCH(D226,Sym!$A$30:$A$31,0))</f>
        <v>1122</v>
      </c>
    </row>
    <row r="227" spans="1:6" x14ac:dyDescent="0.2">
      <c r="A227" t="s">
        <v>2135</v>
      </c>
      <c r="B227" t="s">
        <v>2145</v>
      </c>
      <c r="C227" t="s">
        <v>2152</v>
      </c>
      <c r="D227" t="s">
        <v>2149</v>
      </c>
      <c r="E227" s="69">
        <v>0</v>
      </c>
      <c r="F227">
        <f>INDEX(Sym!$B$2:$B$10,MATCH(A227,Sym!$A$2:$A$10,0))+INDEX(Sym!$B$13:$B$19,MATCH(B227,Sym!$A$13:$A$19,0))+INDEX(Sym!$B$22:$B$27,MATCH(C227,Sym!$A$22:$A$27,0))+INDEX(Sym!$B$30:$B$31,MATCH(D227,Sym!$A$30:$A$31,0))</f>
        <v>1111</v>
      </c>
    </row>
    <row r="228" spans="1:6" x14ac:dyDescent="0.2">
      <c r="A228" t="s">
        <v>2135</v>
      </c>
      <c r="B228" t="s">
        <v>2145</v>
      </c>
      <c r="C228" t="s">
        <v>2152</v>
      </c>
      <c r="D228" t="s">
        <v>2157</v>
      </c>
      <c r="E228" s="69">
        <v>0</v>
      </c>
      <c r="F228">
        <f>INDEX(Sym!$B$2:$B$10,MATCH(A228,Sym!$A$2:$A$10,0))+INDEX(Sym!$B$13:$B$19,MATCH(B228,Sym!$A$13:$A$19,0))+INDEX(Sym!$B$22:$B$27,MATCH(C228,Sym!$A$22:$A$27,0))+INDEX(Sym!$B$30:$B$31,MATCH(D228,Sym!$A$30:$A$31,0))</f>
        <v>1112</v>
      </c>
    </row>
    <row r="229" spans="1:6" x14ac:dyDescent="0.2">
      <c r="A229" t="s">
        <v>2135</v>
      </c>
      <c r="B229" t="s">
        <v>2149</v>
      </c>
      <c r="C229" t="s">
        <v>2154</v>
      </c>
      <c r="D229" t="s">
        <v>2149</v>
      </c>
      <c r="E229" s="69">
        <v>0</v>
      </c>
      <c r="F229">
        <f>INDEX(Sym!$B$2:$B$10,MATCH(A229,Sym!$A$2:$A$10,0))+INDEX(Sym!$B$13:$B$19,MATCH(B229,Sym!$A$13:$A$19,0))+INDEX(Sym!$B$22:$B$27,MATCH(C229,Sym!$A$22:$A$27,0))+INDEX(Sym!$B$30:$B$31,MATCH(D229,Sym!$A$30:$A$31,0))</f>
        <v>1531</v>
      </c>
    </row>
    <row r="230" spans="1:6" x14ac:dyDescent="0.2">
      <c r="A230" t="s">
        <v>2135</v>
      </c>
      <c r="B230" t="s">
        <v>2149</v>
      </c>
      <c r="C230" t="s">
        <v>2154</v>
      </c>
      <c r="D230" t="s">
        <v>2157</v>
      </c>
      <c r="E230" s="69">
        <v>0</v>
      </c>
      <c r="F230">
        <f>INDEX(Sym!$B$2:$B$10,MATCH(A230,Sym!$A$2:$A$10,0))+INDEX(Sym!$B$13:$B$19,MATCH(B230,Sym!$A$13:$A$19,0))+INDEX(Sym!$B$22:$B$27,MATCH(C230,Sym!$A$22:$A$27,0))+INDEX(Sym!$B$30:$B$31,MATCH(D230,Sym!$A$30:$A$31,0))</f>
        <v>1532</v>
      </c>
    </row>
    <row r="231" spans="1:6" x14ac:dyDescent="0.2">
      <c r="A231" t="s">
        <v>2135</v>
      </c>
      <c r="B231" t="s">
        <v>2149</v>
      </c>
      <c r="C231" t="s">
        <v>2142</v>
      </c>
      <c r="D231" t="s">
        <v>2149</v>
      </c>
      <c r="E231" s="69">
        <v>0</v>
      </c>
      <c r="F231">
        <f>INDEX(Sym!$B$2:$B$10,MATCH(A231,Sym!$A$2:$A$10,0))+INDEX(Sym!$B$13:$B$19,MATCH(B231,Sym!$A$13:$A$19,0))+INDEX(Sym!$B$22:$B$27,MATCH(C231,Sym!$A$22:$A$27,0))+INDEX(Sym!$B$30:$B$31,MATCH(D231,Sym!$A$30:$A$31,0))</f>
        <v>1581</v>
      </c>
    </row>
    <row r="232" spans="1:6" x14ac:dyDescent="0.2">
      <c r="A232" t="s">
        <v>2135</v>
      </c>
      <c r="B232" t="s">
        <v>2149</v>
      </c>
      <c r="C232" t="s">
        <v>2142</v>
      </c>
      <c r="D232" t="s">
        <v>2157</v>
      </c>
      <c r="E232" s="69">
        <v>0</v>
      </c>
      <c r="F232">
        <f>INDEX(Sym!$B$2:$B$10,MATCH(A232,Sym!$A$2:$A$10,0))+INDEX(Sym!$B$13:$B$19,MATCH(B232,Sym!$A$13:$A$19,0))+INDEX(Sym!$B$22:$B$27,MATCH(C232,Sym!$A$22:$A$27,0))+INDEX(Sym!$B$30:$B$31,MATCH(D232,Sym!$A$30:$A$31,0))</f>
        <v>1582</v>
      </c>
    </row>
    <row r="233" spans="1:6" x14ac:dyDescent="0.2">
      <c r="A233" t="s">
        <v>2135</v>
      </c>
      <c r="B233" t="s">
        <v>2149</v>
      </c>
      <c r="C233" t="s">
        <v>2155</v>
      </c>
      <c r="D233" t="s">
        <v>2149</v>
      </c>
      <c r="E233" s="69">
        <v>0</v>
      </c>
      <c r="F233">
        <f>INDEX(Sym!$B$2:$B$10,MATCH(A233,Sym!$A$2:$A$10,0))+INDEX(Sym!$B$13:$B$19,MATCH(B233,Sym!$A$13:$A$19,0))+INDEX(Sym!$B$22:$B$27,MATCH(C233,Sym!$A$22:$A$27,0))+INDEX(Sym!$B$30:$B$31,MATCH(D233,Sym!$A$30:$A$31,0))</f>
        <v>1561</v>
      </c>
    </row>
    <row r="234" spans="1:6" x14ac:dyDescent="0.2">
      <c r="A234" t="s">
        <v>2135</v>
      </c>
      <c r="B234" t="s">
        <v>2149</v>
      </c>
      <c r="C234" t="s">
        <v>2155</v>
      </c>
      <c r="D234" t="s">
        <v>2157</v>
      </c>
      <c r="E234" s="69">
        <v>0</v>
      </c>
      <c r="F234">
        <f>INDEX(Sym!$B$2:$B$10,MATCH(A234,Sym!$A$2:$A$10,0))+INDEX(Sym!$B$13:$B$19,MATCH(B234,Sym!$A$13:$A$19,0))+INDEX(Sym!$B$22:$B$27,MATCH(C234,Sym!$A$22:$A$27,0))+INDEX(Sym!$B$30:$B$31,MATCH(D234,Sym!$A$30:$A$31,0))</f>
        <v>1562</v>
      </c>
    </row>
    <row r="235" spans="1:6" x14ac:dyDescent="0.2">
      <c r="A235" t="s">
        <v>2135</v>
      </c>
      <c r="B235" t="s">
        <v>2149</v>
      </c>
      <c r="C235" t="s">
        <v>2149</v>
      </c>
      <c r="D235" t="s">
        <v>2149</v>
      </c>
      <c r="E235" s="69">
        <v>0</v>
      </c>
      <c r="F235">
        <f>INDEX(Sym!$B$2:$B$10,MATCH(A235,Sym!$A$2:$A$10,0))+INDEX(Sym!$B$13:$B$19,MATCH(B235,Sym!$A$13:$A$19,0))+INDEX(Sym!$B$22:$B$27,MATCH(C235,Sym!$A$22:$A$27,0))+INDEX(Sym!$B$30:$B$31,MATCH(D235,Sym!$A$30:$A$31,0))</f>
        <v>1551</v>
      </c>
    </row>
    <row r="236" spans="1:6" x14ac:dyDescent="0.2">
      <c r="A236" t="s">
        <v>2135</v>
      </c>
      <c r="B236" t="s">
        <v>2149</v>
      </c>
      <c r="C236" t="s">
        <v>2149</v>
      </c>
      <c r="D236" t="s">
        <v>2157</v>
      </c>
      <c r="E236" s="69">
        <v>0</v>
      </c>
      <c r="F236">
        <f>INDEX(Sym!$B$2:$B$10,MATCH(A236,Sym!$A$2:$A$10,0))+INDEX(Sym!$B$13:$B$19,MATCH(B236,Sym!$A$13:$A$19,0))+INDEX(Sym!$B$22:$B$27,MATCH(C236,Sym!$A$22:$A$27,0))+INDEX(Sym!$B$30:$B$31,MATCH(D236,Sym!$A$30:$A$31,0))</f>
        <v>1552</v>
      </c>
    </row>
    <row r="237" spans="1:6" x14ac:dyDescent="0.2">
      <c r="A237" t="s">
        <v>2135</v>
      </c>
      <c r="B237" t="s">
        <v>2149</v>
      </c>
      <c r="C237" t="s">
        <v>2153</v>
      </c>
      <c r="D237" t="s">
        <v>2149</v>
      </c>
      <c r="E237" s="69">
        <v>0</v>
      </c>
      <c r="F237">
        <f>INDEX(Sym!$B$2:$B$10,MATCH(A237,Sym!$A$2:$A$10,0))+INDEX(Sym!$B$13:$B$19,MATCH(B237,Sym!$A$13:$A$19,0))+INDEX(Sym!$B$22:$B$27,MATCH(C237,Sym!$A$22:$A$27,0))+INDEX(Sym!$B$30:$B$31,MATCH(D237,Sym!$A$30:$A$31,0))</f>
        <v>1521</v>
      </c>
    </row>
    <row r="238" spans="1:6" x14ac:dyDescent="0.2">
      <c r="A238" t="s">
        <v>2135</v>
      </c>
      <c r="B238" t="s">
        <v>2149</v>
      </c>
      <c r="C238" t="s">
        <v>2153</v>
      </c>
      <c r="D238" t="s">
        <v>2157</v>
      </c>
      <c r="E238" s="69">
        <v>0</v>
      </c>
      <c r="F238">
        <f>INDEX(Sym!$B$2:$B$10,MATCH(A238,Sym!$A$2:$A$10,0))+INDEX(Sym!$B$13:$B$19,MATCH(B238,Sym!$A$13:$A$19,0))+INDEX(Sym!$B$22:$B$27,MATCH(C238,Sym!$A$22:$A$27,0))+INDEX(Sym!$B$30:$B$31,MATCH(D238,Sym!$A$30:$A$31,0))</f>
        <v>1522</v>
      </c>
    </row>
    <row r="239" spans="1:6" x14ac:dyDescent="0.2">
      <c r="A239" t="s">
        <v>2135</v>
      </c>
      <c r="B239" t="s">
        <v>2149</v>
      </c>
      <c r="C239" t="s">
        <v>2152</v>
      </c>
      <c r="D239" t="s">
        <v>2149</v>
      </c>
      <c r="E239" s="69">
        <v>0</v>
      </c>
      <c r="F239">
        <f>INDEX(Sym!$B$2:$B$10,MATCH(A239,Sym!$A$2:$A$10,0))+INDEX(Sym!$B$13:$B$19,MATCH(B239,Sym!$A$13:$A$19,0))+INDEX(Sym!$B$22:$B$27,MATCH(C239,Sym!$A$22:$A$27,0))+INDEX(Sym!$B$30:$B$31,MATCH(D239,Sym!$A$30:$A$31,0))</f>
        <v>1511</v>
      </c>
    </row>
    <row r="240" spans="1:6" x14ac:dyDescent="0.2">
      <c r="A240" t="s">
        <v>2135</v>
      </c>
      <c r="B240" t="s">
        <v>2149</v>
      </c>
      <c r="C240" t="s">
        <v>2152</v>
      </c>
      <c r="D240" t="s">
        <v>2157</v>
      </c>
      <c r="E240" s="69">
        <v>0</v>
      </c>
      <c r="F240">
        <f>INDEX(Sym!$B$2:$B$10,MATCH(A240,Sym!$A$2:$A$10,0))+INDEX(Sym!$B$13:$B$19,MATCH(B240,Sym!$A$13:$A$19,0))+INDEX(Sym!$B$22:$B$27,MATCH(C240,Sym!$A$22:$A$27,0))+INDEX(Sym!$B$30:$B$31,MATCH(D240,Sym!$A$30:$A$31,0))</f>
        <v>1512</v>
      </c>
    </row>
    <row r="241" spans="1:6" x14ac:dyDescent="0.2">
      <c r="A241" t="s">
        <v>2135</v>
      </c>
      <c r="B241" t="s">
        <v>2150</v>
      </c>
      <c r="C241" t="s">
        <v>2154</v>
      </c>
      <c r="D241" t="s">
        <v>2149</v>
      </c>
      <c r="E241" s="69">
        <v>0</v>
      </c>
      <c r="F241">
        <f>INDEX(Sym!$B$2:$B$10,MATCH(A241,Sym!$A$2:$A$10,0))+INDEX(Sym!$B$13:$B$19,MATCH(B241,Sym!$A$13:$A$19,0))+INDEX(Sym!$B$22:$B$27,MATCH(C241,Sym!$A$22:$A$27,0))+INDEX(Sym!$B$30:$B$31,MATCH(D241,Sym!$A$30:$A$31,0))</f>
        <v>1631</v>
      </c>
    </row>
    <row r="242" spans="1:6" x14ac:dyDescent="0.2">
      <c r="A242" t="s">
        <v>2135</v>
      </c>
      <c r="B242" t="s">
        <v>2150</v>
      </c>
      <c r="C242" t="s">
        <v>2154</v>
      </c>
      <c r="D242" t="s">
        <v>2157</v>
      </c>
      <c r="E242" s="69">
        <v>0</v>
      </c>
      <c r="F242">
        <f>INDEX(Sym!$B$2:$B$10,MATCH(A242,Sym!$A$2:$A$10,0))+INDEX(Sym!$B$13:$B$19,MATCH(B242,Sym!$A$13:$A$19,0))+INDEX(Sym!$B$22:$B$27,MATCH(C242,Sym!$A$22:$A$27,0))+INDEX(Sym!$B$30:$B$31,MATCH(D242,Sym!$A$30:$A$31,0))</f>
        <v>1632</v>
      </c>
    </row>
    <row r="243" spans="1:6" x14ac:dyDescent="0.2">
      <c r="A243" t="s">
        <v>2135</v>
      </c>
      <c r="B243" t="s">
        <v>2150</v>
      </c>
      <c r="C243" t="s">
        <v>2142</v>
      </c>
      <c r="D243" t="s">
        <v>2149</v>
      </c>
      <c r="E243" s="69">
        <v>0</v>
      </c>
      <c r="F243">
        <f>INDEX(Sym!$B$2:$B$10,MATCH(A243,Sym!$A$2:$A$10,0))+INDEX(Sym!$B$13:$B$19,MATCH(B243,Sym!$A$13:$A$19,0))+INDEX(Sym!$B$22:$B$27,MATCH(C243,Sym!$A$22:$A$27,0))+INDEX(Sym!$B$30:$B$31,MATCH(D243,Sym!$A$30:$A$31,0))</f>
        <v>1681</v>
      </c>
    </row>
    <row r="244" spans="1:6" x14ac:dyDescent="0.2">
      <c r="A244" t="s">
        <v>2135</v>
      </c>
      <c r="B244" t="s">
        <v>2150</v>
      </c>
      <c r="C244" t="s">
        <v>2142</v>
      </c>
      <c r="D244" t="s">
        <v>2157</v>
      </c>
      <c r="E244" s="69">
        <v>0</v>
      </c>
      <c r="F244">
        <f>INDEX(Sym!$B$2:$B$10,MATCH(A244,Sym!$A$2:$A$10,0))+INDEX(Sym!$B$13:$B$19,MATCH(B244,Sym!$A$13:$A$19,0))+INDEX(Sym!$B$22:$B$27,MATCH(C244,Sym!$A$22:$A$27,0))+INDEX(Sym!$B$30:$B$31,MATCH(D244,Sym!$A$30:$A$31,0))</f>
        <v>1682</v>
      </c>
    </row>
    <row r="245" spans="1:6" x14ac:dyDescent="0.2">
      <c r="A245" t="s">
        <v>2135</v>
      </c>
      <c r="B245" t="s">
        <v>2150</v>
      </c>
      <c r="C245" t="s">
        <v>2155</v>
      </c>
      <c r="D245" t="s">
        <v>2149</v>
      </c>
      <c r="E245" s="69">
        <v>0</v>
      </c>
      <c r="F245">
        <f>INDEX(Sym!$B$2:$B$10,MATCH(A245,Sym!$A$2:$A$10,0))+INDEX(Sym!$B$13:$B$19,MATCH(B245,Sym!$A$13:$A$19,0))+INDEX(Sym!$B$22:$B$27,MATCH(C245,Sym!$A$22:$A$27,0))+INDEX(Sym!$B$30:$B$31,MATCH(D245,Sym!$A$30:$A$31,0))</f>
        <v>1661</v>
      </c>
    </row>
    <row r="246" spans="1:6" x14ac:dyDescent="0.2">
      <c r="A246" t="s">
        <v>2135</v>
      </c>
      <c r="B246" t="s">
        <v>2150</v>
      </c>
      <c r="C246" t="s">
        <v>2155</v>
      </c>
      <c r="D246" t="s">
        <v>2157</v>
      </c>
      <c r="E246" s="69">
        <v>0</v>
      </c>
      <c r="F246">
        <f>INDEX(Sym!$B$2:$B$10,MATCH(A246,Sym!$A$2:$A$10,0))+INDEX(Sym!$B$13:$B$19,MATCH(B246,Sym!$A$13:$A$19,0))+INDEX(Sym!$B$22:$B$27,MATCH(C246,Sym!$A$22:$A$27,0))+INDEX(Sym!$B$30:$B$31,MATCH(D246,Sym!$A$30:$A$31,0))</f>
        <v>1662</v>
      </c>
    </row>
    <row r="247" spans="1:6" x14ac:dyDescent="0.2">
      <c r="A247" t="s">
        <v>2135</v>
      </c>
      <c r="B247" t="s">
        <v>2150</v>
      </c>
      <c r="C247" t="s">
        <v>2149</v>
      </c>
      <c r="D247" t="s">
        <v>2149</v>
      </c>
      <c r="E247" s="69">
        <v>0</v>
      </c>
      <c r="F247">
        <f>INDEX(Sym!$B$2:$B$10,MATCH(A247,Sym!$A$2:$A$10,0))+INDEX(Sym!$B$13:$B$19,MATCH(B247,Sym!$A$13:$A$19,0))+INDEX(Sym!$B$22:$B$27,MATCH(C247,Sym!$A$22:$A$27,0))+INDEX(Sym!$B$30:$B$31,MATCH(D247,Sym!$A$30:$A$31,0))</f>
        <v>1651</v>
      </c>
    </row>
    <row r="248" spans="1:6" x14ac:dyDescent="0.2">
      <c r="A248" t="s">
        <v>2135</v>
      </c>
      <c r="B248" t="s">
        <v>2150</v>
      </c>
      <c r="C248" t="s">
        <v>2149</v>
      </c>
      <c r="D248" t="s">
        <v>2157</v>
      </c>
      <c r="E248" s="69">
        <v>0</v>
      </c>
      <c r="F248">
        <f>INDEX(Sym!$B$2:$B$10,MATCH(A248,Sym!$A$2:$A$10,0))+INDEX(Sym!$B$13:$B$19,MATCH(B248,Sym!$A$13:$A$19,0))+INDEX(Sym!$B$22:$B$27,MATCH(C248,Sym!$A$22:$A$27,0))+INDEX(Sym!$B$30:$B$31,MATCH(D248,Sym!$A$30:$A$31,0))</f>
        <v>1652</v>
      </c>
    </row>
    <row r="249" spans="1:6" x14ac:dyDescent="0.2">
      <c r="A249" t="s">
        <v>2135</v>
      </c>
      <c r="B249" t="s">
        <v>2150</v>
      </c>
      <c r="C249" t="s">
        <v>2153</v>
      </c>
      <c r="D249" t="s">
        <v>2149</v>
      </c>
      <c r="E249" s="69">
        <v>0</v>
      </c>
      <c r="F249">
        <f>INDEX(Sym!$B$2:$B$10,MATCH(A249,Sym!$A$2:$A$10,0))+INDEX(Sym!$B$13:$B$19,MATCH(B249,Sym!$A$13:$A$19,0))+INDEX(Sym!$B$22:$B$27,MATCH(C249,Sym!$A$22:$A$27,0))+INDEX(Sym!$B$30:$B$31,MATCH(D249,Sym!$A$30:$A$31,0))</f>
        <v>1621</v>
      </c>
    </row>
    <row r="250" spans="1:6" x14ac:dyDescent="0.2">
      <c r="A250" t="s">
        <v>2135</v>
      </c>
      <c r="B250" t="s">
        <v>2150</v>
      </c>
      <c r="C250" t="s">
        <v>2153</v>
      </c>
      <c r="D250" t="s">
        <v>2157</v>
      </c>
      <c r="E250" s="69">
        <v>0</v>
      </c>
      <c r="F250">
        <f>INDEX(Sym!$B$2:$B$10,MATCH(A250,Sym!$A$2:$A$10,0))+INDEX(Sym!$B$13:$B$19,MATCH(B250,Sym!$A$13:$A$19,0))+INDEX(Sym!$B$22:$B$27,MATCH(C250,Sym!$A$22:$A$27,0))+INDEX(Sym!$B$30:$B$31,MATCH(D250,Sym!$A$30:$A$31,0))</f>
        <v>1622</v>
      </c>
    </row>
    <row r="251" spans="1:6" x14ac:dyDescent="0.2">
      <c r="A251" t="s">
        <v>2135</v>
      </c>
      <c r="B251" t="s">
        <v>2150</v>
      </c>
      <c r="C251" t="s">
        <v>2152</v>
      </c>
      <c r="D251" t="s">
        <v>2149</v>
      </c>
      <c r="E251" s="69">
        <v>0</v>
      </c>
      <c r="F251">
        <f>INDEX(Sym!$B$2:$B$10,MATCH(A251,Sym!$A$2:$A$10,0))+INDEX(Sym!$B$13:$B$19,MATCH(B251,Sym!$A$13:$A$19,0))+INDEX(Sym!$B$22:$B$27,MATCH(C251,Sym!$A$22:$A$27,0))+INDEX(Sym!$B$30:$B$31,MATCH(D251,Sym!$A$30:$A$31,0))</f>
        <v>1611</v>
      </c>
    </row>
    <row r="252" spans="1:6" x14ac:dyDescent="0.2">
      <c r="A252" t="s">
        <v>2135</v>
      </c>
      <c r="B252" t="s">
        <v>2150</v>
      </c>
      <c r="C252" t="s">
        <v>2152</v>
      </c>
      <c r="D252" t="s">
        <v>2157</v>
      </c>
      <c r="E252" s="69">
        <v>0</v>
      </c>
      <c r="F252">
        <f>INDEX(Sym!$B$2:$B$10,MATCH(A252,Sym!$A$2:$A$10,0))+INDEX(Sym!$B$13:$B$19,MATCH(B252,Sym!$A$13:$A$19,0))+INDEX(Sym!$B$22:$B$27,MATCH(C252,Sym!$A$22:$A$27,0))+INDEX(Sym!$B$30:$B$31,MATCH(D252,Sym!$A$30:$A$31,0))</f>
        <v>1612</v>
      </c>
    </row>
    <row r="253" spans="1:6" x14ac:dyDescent="0.2">
      <c r="A253" t="s">
        <v>2140</v>
      </c>
      <c r="B253" t="s">
        <v>2148</v>
      </c>
      <c r="C253" t="s">
        <v>2154</v>
      </c>
      <c r="D253" t="s">
        <v>2149</v>
      </c>
      <c r="E253" s="69" t="s">
        <v>2166</v>
      </c>
      <c r="F253">
        <f>INDEX(Sym!$B$2:$B$10,MATCH(A253,Sym!$A$2:$A$10,0))+INDEX(Sym!$B$13:$B$19,MATCH(B253,Sym!$A$13:$A$19,0))+INDEX(Sym!$B$22:$B$27,MATCH(C253,Sym!$A$22:$A$27,0))+INDEX(Sym!$B$30:$B$31,MATCH(D253,Sym!$A$30:$A$31,0))</f>
        <v>6431</v>
      </c>
    </row>
    <row r="254" spans="1:6" x14ac:dyDescent="0.2">
      <c r="A254" t="s">
        <v>2140</v>
      </c>
      <c r="B254" t="s">
        <v>2148</v>
      </c>
      <c r="C254" t="s">
        <v>2154</v>
      </c>
      <c r="D254" t="s">
        <v>2157</v>
      </c>
      <c r="E254" s="69" t="s">
        <v>2166</v>
      </c>
      <c r="F254">
        <f>INDEX(Sym!$B$2:$B$10,MATCH(A254,Sym!$A$2:$A$10,0))+INDEX(Sym!$B$13:$B$19,MATCH(B254,Sym!$A$13:$A$19,0))+INDEX(Sym!$B$22:$B$27,MATCH(C254,Sym!$A$22:$A$27,0))+INDEX(Sym!$B$30:$B$31,MATCH(D254,Sym!$A$30:$A$31,0))</f>
        <v>6432</v>
      </c>
    </row>
    <row r="255" spans="1:6" x14ac:dyDescent="0.2">
      <c r="A255" t="s">
        <v>2140</v>
      </c>
      <c r="B255" t="s">
        <v>2148</v>
      </c>
      <c r="C255" t="s">
        <v>2142</v>
      </c>
      <c r="D255" t="s">
        <v>2149</v>
      </c>
      <c r="E255" s="69" t="s">
        <v>2194</v>
      </c>
      <c r="F255">
        <f>INDEX(Sym!$B$2:$B$10,MATCH(A255,Sym!$A$2:$A$10,0))+INDEX(Sym!$B$13:$B$19,MATCH(B255,Sym!$A$13:$A$19,0))+INDEX(Sym!$B$22:$B$27,MATCH(C255,Sym!$A$22:$A$27,0))+INDEX(Sym!$B$30:$B$31,MATCH(D255,Sym!$A$30:$A$31,0))</f>
        <v>6481</v>
      </c>
    </row>
    <row r="256" spans="1:6" x14ac:dyDescent="0.2">
      <c r="A256" t="s">
        <v>2140</v>
      </c>
      <c r="B256" t="s">
        <v>2148</v>
      </c>
      <c r="C256" t="s">
        <v>2142</v>
      </c>
      <c r="D256" t="s">
        <v>2157</v>
      </c>
      <c r="E256" s="69" t="s">
        <v>2194</v>
      </c>
      <c r="F256">
        <f>INDEX(Sym!$B$2:$B$10,MATCH(A256,Sym!$A$2:$A$10,0))+INDEX(Sym!$B$13:$B$19,MATCH(B256,Sym!$A$13:$A$19,0))+INDEX(Sym!$B$22:$B$27,MATCH(C256,Sym!$A$22:$A$27,0))+INDEX(Sym!$B$30:$B$31,MATCH(D256,Sym!$A$30:$A$31,0))</f>
        <v>6482</v>
      </c>
    </row>
    <row r="257" spans="1:6" x14ac:dyDescent="0.2">
      <c r="A257" t="s">
        <v>2140</v>
      </c>
      <c r="B257" t="s">
        <v>2148</v>
      </c>
      <c r="C257" t="s">
        <v>2155</v>
      </c>
      <c r="D257" t="s">
        <v>2149</v>
      </c>
      <c r="E257" s="69" t="s">
        <v>2195</v>
      </c>
      <c r="F257">
        <f>INDEX(Sym!$B$2:$B$10,MATCH(A257,Sym!$A$2:$A$10,0))+INDEX(Sym!$B$13:$B$19,MATCH(B257,Sym!$A$13:$A$19,0))+INDEX(Sym!$B$22:$B$27,MATCH(C257,Sym!$A$22:$A$27,0))+INDEX(Sym!$B$30:$B$31,MATCH(D257,Sym!$A$30:$A$31,0))</f>
        <v>6461</v>
      </c>
    </row>
    <row r="258" spans="1:6" x14ac:dyDescent="0.2">
      <c r="A258" t="s">
        <v>2140</v>
      </c>
      <c r="B258" t="s">
        <v>2148</v>
      </c>
      <c r="C258" t="s">
        <v>2155</v>
      </c>
      <c r="D258" t="s">
        <v>2157</v>
      </c>
      <c r="E258" s="69" t="s">
        <v>2195</v>
      </c>
      <c r="F258">
        <f>INDEX(Sym!$B$2:$B$10,MATCH(A258,Sym!$A$2:$A$10,0))+INDEX(Sym!$B$13:$B$19,MATCH(B258,Sym!$A$13:$A$19,0))+INDEX(Sym!$B$22:$B$27,MATCH(C258,Sym!$A$22:$A$27,0))+INDEX(Sym!$B$30:$B$31,MATCH(D258,Sym!$A$30:$A$31,0))</f>
        <v>6462</v>
      </c>
    </row>
    <row r="259" spans="1:6" x14ac:dyDescent="0.2">
      <c r="A259" t="s">
        <v>2140</v>
      </c>
      <c r="B259" t="s">
        <v>2148</v>
      </c>
      <c r="C259" t="s">
        <v>2149</v>
      </c>
      <c r="D259" t="s">
        <v>2149</v>
      </c>
      <c r="E259" s="69" t="s">
        <v>2195</v>
      </c>
      <c r="F259">
        <f>INDEX(Sym!$B$2:$B$10,MATCH(A259,Sym!$A$2:$A$10,0))+INDEX(Sym!$B$13:$B$19,MATCH(B259,Sym!$A$13:$A$19,0))+INDEX(Sym!$B$22:$B$27,MATCH(C259,Sym!$A$22:$A$27,0))+INDEX(Sym!$B$30:$B$31,MATCH(D259,Sym!$A$30:$A$31,0))</f>
        <v>6451</v>
      </c>
    </row>
    <row r="260" spans="1:6" x14ac:dyDescent="0.2">
      <c r="A260" t="s">
        <v>2140</v>
      </c>
      <c r="B260" t="s">
        <v>2148</v>
      </c>
      <c r="C260" t="s">
        <v>2149</v>
      </c>
      <c r="D260" t="s">
        <v>2157</v>
      </c>
      <c r="E260" s="69" t="s">
        <v>2166</v>
      </c>
      <c r="F260">
        <f>INDEX(Sym!$B$2:$B$10,MATCH(A260,Sym!$A$2:$A$10,0))+INDEX(Sym!$B$13:$B$19,MATCH(B260,Sym!$A$13:$A$19,0))+INDEX(Sym!$B$22:$B$27,MATCH(C260,Sym!$A$22:$A$27,0))+INDEX(Sym!$B$30:$B$31,MATCH(D260,Sym!$A$30:$A$31,0))</f>
        <v>6452</v>
      </c>
    </row>
    <row r="261" spans="1:6" x14ac:dyDescent="0.2">
      <c r="A261" t="s">
        <v>2140</v>
      </c>
      <c r="B261" t="s">
        <v>2148</v>
      </c>
      <c r="C261" t="s">
        <v>2153</v>
      </c>
      <c r="D261" t="s">
        <v>2149</v>
      </c>
      <c r="E261" s="69" t="s">
        <v>2166</v>
      </c>
      <c r="F261">
        <f>INDEX(Sym!$B$2:$B$10,MATCH(A261,Sym!$A$2:$A$10,0))+INDEX(Sym!$B$13:$B$19,MATCH(B261,Sym!$A$13:$A$19,0))+INDEX(Sym!$B$22:$B$27,MATCH(C261,Sym!$A$22:$A$27,0))+INDEX(Sym!$B$30:$B$31,MATCH(D261,Sym!$A$30:$A$31,0))</f>
        <v>6421</v>
      </c>
    </row>
    <row r="262" spans="1:6" x14ac:dyDescent="0.2">
      <c r="A262" t="s">
        <v>2140</v>
      </c>
      <c r="B262" t="s">
        <v>2148</v>
      </c>
      <c r="C262" t="s">
        <v>2153</v>
      </c>
      <c r="D262" t="s">
        <v>2157</v>
      </c>
      <c r="E262" s="69">
        <v>3</v>
      </c>
      <c r="F262">
        <f>INDEX(Sym!$B$2:$B$10,MATCH(A262,Sym!$A$2:$A$10,0))+INDEX(Sym!$B$13:$B$19,MATCH(B262,Sym!$A$13:$A$19,0))+INDEX(Sym!$B$22:$B$27,MATCH(C262,Sym!$A$22:$A$27,0))+INDEX(Sym!$B$30:$B$31,MATCH(D262,Sym!$A$30:$A$31,0))</f>
        <v>6422</v>
      </c>
    </row>
    <row r="263" spans="1:6" x14ac:dyDescent="0.2">
      <c r="A263" t="s">
        <v>2140</v>
      </c>
      <c r="B263" t="s">
        <v>2148</v>
      </c>
      <c r="C263" t="s">
        <v>2152</v>
      </c>
      <c r="D263" t="s">
        <v>2149</v>
      </c>
      <c r="E263" s="69">
        <v>3</v>
      </c>
      <c r="F263">
        <f>INDEX(Sym!$B$2:$B$10,MATCH(A263,Sym!$A$2:$A$10,0))+INDEX(Sym!$B$13:$B$19,MATCH(B263,Sym!$A$13:$A$19,0))+INDEX(Sym!$B$22:$B$27,MATCH(C263,Sym!$A$22:$A$27,0))+INDEX(Sym!$B$30:$B$31,MATCH(D263,Sym!$A$30:$A$31,0))</f>
        <v>6411</v>
      </c>
    </row>
    <row r="264" spans="1:6" x14ac:dyDescent="0.2">
      <c r="A264" t="s">
        <v>2140</v>
      </c>
      <c r="B264" t="s">
        <v>2148</v>
      </c>
      <c r="C264" t="s">
        <v>2152</v>
      </c>
      <c r="D264" t="s">
        <v>2157</v>
      </c>
      <c r="E264" s="69">
        <v>3</v>
      </c>
      <c r="F264">
        <f>INDEX(Sym!$B$2:$B$10,MATCH(A264,Sym!$A$2:$A$10,0))+INDEX(Sym!$B$13:$B$19,MATCH(B264,Sym!$A$13:$A$19,0))+INDEX(Sym!$B$22:$B$27,MATCH(C264,Sym!$A$22:$A$27,0))+INDEX(Sym!$B$30:$B$31,MATCH(D264,Sym!$A$30:$A$31,0))</f>
        <v>6412</v>
      </c>
    </row>
    <row r="265" spans="1:6" x14ac:dyDescent="0.2">
      <c r="A265" t="s">
        <v>2140</v>
      </c>
      <c r="B265" t="s">
        <v>2142</v>
      </c>
      <c r="C265" t="s">
        <v>2154</v>
      </c>
      <c r="D265" t="s">
        <v>2149</v>
      </c>
      <c r="E265" s="69" t="s">
        <v>2166</v>
      </c>
      <c r="F265">
        <f>INDEX(Sym!$B$2:$B$10,MATCH(A265,Sym!$A$2:$A$10,0))+INDEX(Sym!$B$13:$B$19,MATCH(B265,Sym!$A$13:$A$19,0))+INDEX(Sym!$B$22:$B$27,MATCH(C265,Sym!$A$22:$A$27,0))+INDEX(Sym!$B$30:$B$31,MATCH(D265,Sym!$A$30:$A$31,0))</f>
        <v>6831</v>
      </c>
    </row>
    <row r="266" spans="1:6" x14ac:dyDescent="0.2">
      <c r="A266" t="s">
        <v>2140</v>
      </c>
      <c r="B266" t="s">
        <v>2142</v>
      </c>
      <c r="C266" t="s">
        <v>2154</v>
      </c>
      <c r="D266" t="s">
        <v>2157</v>
      </c>
      <c r="E266" s="69" t="s">
        <v>2166</v>
      </c>
      <c r="F266">
        <f>INDEX(Sym!$B$2:$B$10,MATCH(A266,Sym!$A$2:$A$10,0))+INDEX(Sym!$B$13:$B$19,MATCH(B266,Sym!$A$13:$A$19,0))+INDEX(Sym!$B$22:$B$27,MATCH(C266,Sym!$A$22:$A$27,0))+INDEX(Sym!$B$30:$B$31,MATCH(D266,Sym!$A$30:$A$31,0))</f>
        <v>6832</v>
      </c>
    </row>
    <row r="267" spans="1:6" x14ac:dyDescent="0.2">
      <c r="A267" t="s">
        <v>2140</v>
      </c>
      <c r="B267" t="s">
        <v>2142</v>
      </c>
      <c r="C267" t="s">
        <v>2142</v>
      </c>
      <c r="D267" t="s">
        <v>2149</v>
      </c>
      <c r="E267" s="69" t="s">
        <v>2161</v>
      </c>
      <c r="F267">
        <f>INDEX(Sym!$B$2:$B$10,MATCH(A267,Sym!$A$2:$A$10,0))+INDEX(Sym!$B$13:$B$19,MATCH(B267,Sym!$A$13:$A$19,0))+INDEX(Sym!$B$22:$B$27,MATCH(C267,Sym!$A$22:$A$27,0))+INDEX(Sym!$B$30:$B$31,MATCH(D267,Sym!$A$30:$A$31,0))</f>
        <v>6881</v>
      </c>
    </row>
    <row r="268" spans="1:6" x14ac:dyDescent="0.2">
      <c r="A268" t="s">
        <v>2140</v>
      </c>
      <c r="B268" t="s">
        <v>2142</v>
      </c>
      <c r="C268" t="s">
        <v>2142</v>
      </c>
      <c r="D268" t="s">
        <v>2157</v>
      </c>
      <c r="E268" s="69" t="s">
        <v>2161</v>
      </c>
      <c r="F268">
        <f>INDEX(Sym!$B$2:$B$10,MATCH(A268,Sym!$A$2:$A$10,0))+INDEX(Sym!$B$13:$B$19,MATCH(B268,Sym!$A$13:$A$19,0))+INDEX(Sym!$B$22:$B$27,MATCH(C268,Sym!$A$22:$A$27,0))+INDEX(Sym!$B$30:$B$31,MATCH(D268,Sym!$A$30:$A$31,0))</f>
        <v>6882</v>
      </c>
    </row>
    <row r="269" spans="1:6" x14ac:dyDescent="0.2">
      <c r="A269" t="s">
        <v>2140</v>
      </c>
      <c r="B269" t="s">
        <v>2142</v>
      </c>
      <c r="C269" t="s">
        <v>2155</v>
      </c>
      <c r="D269" t="s">
        <v>2149</v>
      </c>
      <c r="E269" s="69" t="s">
        <v>2195</v>
      </c>
      <c r="F269">
        <f>INDEX(Sym!$B$2:$B$10,MATCH(A269,Sym!$A$2:$A$10,0))+INDEX(Sym!$B$13:$B$19,MATCH(B269,Sym!$A$13:$A$19,0))+INDEX(Sym!$B$22:$B$27,MATCH(C269,Sym!$A$22:$A$27,0))+INDEX(Sym!$B$30:$B$31,MATCH(D269,Sym!$A$30:$A$31,0))</f>
        <v>6861</v>
      </c>
    </row>
    <row r="270" spans="1:6" x14ac:dyDescent="0.2">
      <c r="A270" t="s">
        <v>2140</v>
      </c>
      <c r="B270" t="s">
        <v>2142</v>
      </c>
      <c r="C270" t="s">
        <v>2155</v>
      </c>
      <c r="D270" t="s">
        <v>2157</v>
      </c>
      <c r="E270" s="69" t="s">
        <v>2195</v>
      </c>
      <c r="F270">
        <f>INDEX(Sym!$B$2:$B$10,MATCH(A270,Sym!$A$2:$A$10,0))+INDEX(Sym!$B$13:$B$19,MATCH(B270,Sym!$A$13:$A$19,0))+INDEX(Sym!$B$22:$B$27,MATCH(C270,Sym!$A$22:$A$27,0))+INDEX(Sym!$B$30:$B$31,MATCH(D270,Sym!$A$30:$A$31,0))</f>
        <v>6862</v>
      </c>
    </row>
    <row r="271" spans="1:6" x14ac:dyDescent="0.2">
      <c r="A271" t="s">
        <v>2140</v>
      </c>
      <c r="B271" t="s">
        <v>2142</v>
      </c>
      <c r="C271" t="s">
        <v>2149</v>
      </c>
      <c r="D271" t="s">
        <v>2149</v>
      </c>
      <c r="E271" s="69" t="s">
        <v>2195</v>
      </c>
      <c r="F271">
        <f>INDEX(Sym!$B$2:$B$10,MATCH(A271,Sym!$A$2:$A$10,0))+INDEX(Sym!$B$13:$B$19,MATCH(B271,Sym!$A$13:$A$19,0))+INDEX(Sym!$B$22:$B$27,MATCH(C271,Sym!$A$22:$A$27,0))+INDEX(Sym!$B$30:$B$31,MATCH(D271,Sym!$A$30:$A$31,0))</f>
        <v>6851</v>
      </c>
    </row>
    <row r="272" spans="1:6" x14ac:dyDescent="0.2">
      <c r="A272" t="s">
        <v>2140</v>
      </c>
      <c r="B272" t="s">
        <v>2142</v>
      </c>
      <c r="C272" t="s">
        <v>2149</v>
      </c>
      <c r="D272" t="s">
        <v>2157</v>
      </c>
      <c r="E272" s="69" t="s">
        <v>2166</v>
      </c>
      <c r="F272">
        <f>INDEX(Sym!$B$2:$B$10,MATCH(A272,Sym!$A$2:$A$10,0))+INDEX(Sym!$B$13:$B$19,MATCH(B272,Sym!$A$13:$A$19,0))+INDEX(Sym!$B$22:$B$27,MATCH(C272,Sym!$A$22:$A$27,0))+INDEX(Sym!$B$30:$B$31,MATCH(D272,Sym!$A$30:$A$31,0))</f>
        <v>6852</v>
      </c>
    </row>
    <row r="273" spans="1:6" x14ac:dyDescent="0.2">
      <c r="A273" t="s">
        <v>2140</v>
      </c>
      <c r="B273" t="s">
        <v>2142</v>
      </c>
      <c r="C273" t="s">
        <v>2153</v>
      </c>
      <c r="D273" t="s">
        <v>2149</v>
      </c>
      <c r="E273" s="69" t="s">
        <v>2166</v>
      </c>
      <c r="F273">
        <f>INDEX(Sym!$B$2:$B$10,MATCH(A273,Sym!$A$2:$A$10,0))+INDEX(Sym!$B$13:$B$19,MATCH(B273,Sym!$A$13:$A$19,0))+INDEX(Sym!$B$22:$B$27,MATCH(C273,Sym!$A$22:$A$27,0))+INDEX(Sym!$B$30:$B$31,MATCH(D273,Sym!$A$30:$A$31,0))</f>
        <v>6821</v>
      </c>
    </row>
    <row r="274" spans="1:6" x14ac:dyDescent="0.2">
      <c r="A274" t="s">
        <v>2140</v>
      </c>
      <c r="B274" t="s">
        <v>2142</v>
      </c>
      <c r="C274" t="s">
        <v>2153</v>
      </c>
      <c r="D274" t="s">
        <v>2157</v>
      </c>
      <c r="E274" s="69">
        <v>3</v>
      </c>
      <c r="F274">
        <f>INDEX(Sym!$B$2:$B$10,MATCH(A274,Sym!$A$2:$A$10,0))+INDEX(Sym!$B$13:$B$19,MATCH(B274,Sym!$A$13:$A$19,0))+INDEX(Sym!$B$22:$B$27,MATCH(C274,Sym!$A$22:$A$27,0))+INDEX(Sym!$B$30:$B$31,MATCH(D274,Sym!$A$30:$A$31,0))</f>
        <v>6822</v>
      </c>
    </row>
    <row r="275" spans="1:6" x14ac:dyDescent="0.2">
      <c r="A275" t="s">
        <v>2140</v>
      </c>
      <c r="B275" t="s">
        <v>2142</v>
      </c>
      <c r="C275" t="s">
        <v>2152</v>
      </c>
      <c r="D275" t="s">
        <v>2149</v>
      </c>
      <c r="E275" s="69">
        <v>3</v>
      </c>
      <c r="F275">
        <f>INDEX(Sym!$B$2:$B$10,MATCH(A275,Sym!$A$2:$A$10,0))+INDEX(Sym!$B$13:$B$19,MATCH(B275,Sym!$A$13:$A$19,0))+INDEX(Sym!$B$22:$B$27,MATCH(C275,Sym!$A$22:$A$27,0))+INDEX(Sym!$B$30:$B$31,MATCH(D275,Sym!$A$30:$A$31,0))</f>
        <v>6811</v>
      </c>
    </row>
    <row r="276" spans="1:6" x14ac:dyDescent="0.2">
      <c r="A276" t="s">
        <v>2140</v>
      </c>
      <c r="B276" t="s">
        <v>2142</v>
      </c>
      <c r="C276" t="s">
        <v>2152</v>
      </c>
      <c r="D276" t="s">
        <v>2157</v>
      </c>
      <c r="E276" s="69">
        <v>3</v>
      </c>
      <c r="F276">
        <f>INDEX(Sym!$B$2:$B$10,MATCH(A276,Sym!$A$2:$A$10,0))+INDEX(Sym!$B$13:$B$19,MATCH(B276,Sym!$A$13:$A$19,0))+INDEX(Sym!$B$22:$B$27,MATCH(C276,Sym!$A$22:$A$27,0))+INDEX(Sym!$B$30:$B$31,MATCH(D276,Sym!$A$30:$A$31,0))</f>
        <v>6812</v>
      </c>
    </row>
    <row r="277" spans="1:6" x14ac:dyDescent="0.2">
      <c r="A277" t="s">
        <v>2140</v>
      </c>
      <c r="B277" t="s">
        <v>2147</v>
      </c>
      <c r="C277" t="s">
        <v>2154</v>
      </c>
      <c r="D277" t="s">
        <v>2149</v>
      </c>
      <c r="E277" s="69" t="s">
        <v>2195</v>
      </c>
      <c r="F277">
        <f>INDEX(Sym!$B$2:$B$10,MATCH(A277,Sym!$A$2:$A$10,0))+INDEX(Sym!$B$13:$B$19,MATCH(B277,Sym!$A$13:$A$19,0))+INDEX(Sym!$B$22:$B$27,MATCH(C277,Sym!$A$22:$A$27,0))+INDEX(Sym!$B$30:$B$31,MATCH(D277,Sym!$A$30:$A$31,0))</f>
        <v>6331</v>
      </c>
    </row>
    <row r="278" spans="1:6" x14ac:dyDescent="0.2">
      <c r="A278" t="s">
        <v>2140</v>
      </c>
      <c r="B278" t="s">
        <v>2147</v>
      </c>
      <c r="C278" t="s">
        <v>2154</v>
      </c>
      <c r="D278" t="s">
        <v>2157</v>
      </c>
      <c r="E278" s="69" t="s">
        <v>2195</v>
      </c>
      <c r="F278">
        <f>INDEX(Sym!$B$2:$B$10,MATCH(A278,Sym!$A$2:$A$10,0))+INDEX(Sym!$B$13:$B$19,MATCH(B278,Sym!$A$13:$A$19,0))+INDEX(Sym!$B$22:$B$27,MATCH(C278,Sym!$A$22:$A$27,0))+INDEX(Sym!$B$30:$B$31,MATCH(D278,Sym!$A$30:$A$31,0))</f>
        <v>6332</v>
      </c>
    </row>
    <row r="279" spans="1:6" x14ac:dyDescent="0.2">
      <c r="A279" t="s">
        <v>2140</v>
      </c>
      <c r="B279" t="s">
        <v>2147</v>
      </c>
      <c r="C279" t="s">
        <v>2142</v>
      </c>
      <c r="D279" t="s">
        <v>2149</v>
      </c>
      <c r="E279" s="69" t="s">
        <v>2195</v>
      </c>
      <c r="F279">
        <f>INDEX(Sym!$B$2:$B$10,MATCH(A279,Sym!$A$2:$A$10,0))+INDEX(Sym!$B$13:$B$19,MATCH(B279,Sym!$A$13:$A$19,0))+INDEX(Sym!$B$22:$B$27,MATCH(C279,Sym!$A$22:$A$27,0))+INDEX(Sym!$B$30:$B$31,MATCH(D279,Sym!$A$30:$A$31,0))</f>
        <v>6381</v>
      </c>
    </row>
    <row r="280" spans="1:6" x14ac:dyDescent="0.2">
      <c r="A280" t="s">
        <v>2140</v>
      </c>
      <c r="B280" t="s">
        <v>2147</v>
      </c>
      <c r="C280" t="s">
        <v>2142</v>
      </c>
      <c r="D280" t="s">
        <v>2157</v>
      </c>
      <c r="E280" s="69" t="s">
        <v>2195</v>
      </c>
      <c r="F280">
        <f>INDEX(Sym!$B$2:$B$10,MATCH(A280,Sym!$A$2:$A$10,0))+INDEX(Sym!$B$13:$B$19,MATCH(B280,Sym!$A$13:$A$19,0))+INDEX(Sym!$B$22:$B$27,MATCH(C280,Sym!$A$22:$A$27,0))+INDEX(Sym!$B$30:$B$31,MATCH(D280,Sym!$A$30:$A$31,0))</f>
        <v>6382</v>
      </c>
    </row>
    <row r="281" spans="1:6" x14ac:dyDescent="0.2">
      <c r="A281" t="s">
        <v>2140</v>
      </c>
      <c r="B281" t="s">
        <v>2147</v>
      </c>
      <c r="C281" t="s">
        <v>2155</v>
      </c>
      <c r="D281" t="s">
        <v>2149</v>
      </c>
      <c r="E281" s="69" t="s">
        <v>2195</v>
      </c>
      <c r="F281">
        <f>INDEX(Sym!$B$2:$B$10,MATCH(A281,Sym!$A$2:$A$10,0))+INDEX(Sym!$B$13:$B$19,MATCH(B281,Sym!$A$13:$A$19,0))+INDEX(Sym!$B$22:$B$27,MATCH(C281,Sym!$A$22:$A$27,0))+INDEX(Sym!$B$30:$B$31,MATCH(D281,Sym!$A$30:$A$31,0))</f>
        <v>6361</v>
      </c>
    </row>
    <row r="282" spans="1:6" x14ac:dyDescent="0.2">
      <c r="A282" t="s">
        <v>2140</v>
      </c>
      <c r="B282" t="s">
        <v>2147</v>
      </c>
      <c r="C282" t="s">
        <v>2155</v>
      </c>
      <c r="D282" t="s">
        <v>2157</v>
      </c>
      <c r="E282" s="69" t="s">
        <v>2195</v>
      </c>
      <c r="F282">
        <f>INDEX(Sym!$B$2:$B$10,MATCH(A282,Sym!$A$2:$A$10,0))+INDEX(Sym!$B$13:$B$19,MATCH(B282,Sym!$A$13:$A$19,0))+INDEX(Sym!$B$22:$B$27,MATCH(C282,Sym!$A$22:$A$27,0))+INDEX(Sym!$B$30:$B$31,MATCH(D282,Sym!$A$30:$A$31,0))</f>
        <v>6362</v>
      </c>
    </row>
    <row r="283" spans="1:6" x14ac:dyDescent="0.2">
      <c r="A283" t="s">
        <v>2140</v>
      </c>
      <c r="B283" t="s">
        <v>2147</v>
      </c>
      <c r="C283" t="s">
        <v>2149</v>
      </c>
      <c r="D283" t="s">
        <v>2149</v>
      </c>
      <c r="E283" s="69" t="s">
        <v>2195</v>
      </c>
      <c r="F283">
        <f>INDEX(Sym!$B$2:$B$10,MATCH(A283,Sym!$A$2:$A$10,0))+INDEX(Sym!$B$13:$B$19,MATCH(B283,Sym!$A$13:$A$19,0))+INDEX(Sym!$B$22:$B$27,MATCH(C283,Sym!$A$22:$A$27,0))+INDEX(Sym!$B$30:$B$31,MATCH(D283,Sym!$A$30:$A$31,0))</f>
        <v>6351</v>
      </c>
    </row>
    <row r="284" spans="1:6" x14ac:dyDescent="0.2">
      <c r="A284" t="s">
        <v>2140</v>
      </c>
      <c r="B284" t="s">
        <v>2147</v>
      </c>
      <c r="C284" t="s">
        <v>2149</v>
      </c>
      <c r="D284" t="s">
        <v>2157</v>
      </c>
      <c r="E284" s="69" t="s">
        <v>2195</v>
      </c>
      <c r="F284">
        <f>INDEX(Sym!$B$2:$B$10,MATCH(A284,Sym!$A$2:$A$10,0))+INDEX(Sym!$B$13:$B$19,MATCH(B284,Sym!$A$13:$A$19,0))+INDEX(Sym!$B$22:$B$27,MATCH(C284,Sym!$A$22:$A$27,0))+INDEX(Sym!$B$30:$B$31,MATCH(D284,Sym!$A$30:$A$31,0))</f>
        <v>6352</v>
      </c>
    </row>
    <row r="285" spans="1:6" x14ac:dyDescent="0.2">
      <c r="A285" t="s">
        <v>2140</v>
      </c>
      <c r="B285" t="s">
        <v>2147</v>
      </c>
      <c r="C285" t="s">
        <v>2153</v>
      </c>
      <c r="D285" t="s">
        <v>2149</v>
      </c>
      <c r="E285" s="69" t="s">
        <v>2195</v>
      </c>
      <c r="F285">
        <f>INDEX(Sym!$B$2:$B$10,MATCH(A285,Sym!$A$2:$A$10,0))+INDEX(Sym!$B$13:$B$19,MATCH(B285,Sym!$A$13:$A$19,0))+INDEX(Sym!$B$22:$B$27,MATCH(C285,Sym!$A$22:$A$27,0))+INDEX(Sym!$B$30:$B$31,MATCH(D285,Sym!$A$30:$A$31,0))</f>
        <v>6321</v>
      </c>
    </row>
    <row r="286" spans="1:6" x14ac:dyDescent="0.2">
      <c r="A286" t="s">
        <v>2140</v>
      </c>
      <c r="B286" t="s">
        <v>2147</v>
      </c>
      <c r="C286" t="s">
        <v>2153</v>
      </c>
      <c r="D286" t="s">
        <v>2157</v>
      </c>
      <c r="E286" s="69" t="s">
        <v>2166</v>
      </c>
      <c r="F286">
        <f>INDEX(Sym!$B$2:$B$10,MATCH(A286,Sym!$A$2:$A$10,0))+INDEX(Sym!$B$13:$B$19,MATCH(B286,Sym!$A$13:$A$19,0))+INDEX(Sym!$B$22:$B$27,MATCH(C286,Sym!$A$22:$A$27,0))+INDEX(Sym!$B$30:$B$31,MATCH(D286,Sym!$A$30:$A$31,0))</f>
        <v>6322</v>
      </c>
    </row>
    <row r="287" spans="1:6" x14ac:dyDescent="0.2">
      <c r="A287" t="s">
        <v>2140</v>
      </c>
      <c r="B287" t="s">
        <v>2147</v>
      </c>
      <c r="C287" t="s">
        <v>2152</v>
      </c>
      <c r="D287" t="s">
        <v>2149</v>
      </c>
      <c r="E287" s="69" t="s">
        <v>2166</v>
      </c>
      <c r="F287">
        <f>INDEX(Sym!$B$2:$B$10,MATCH(A287,Sym!$A$2:$A$10,0))+INDEX(Sym!$B$13:$B$19,MATCH(B287,Sym!$A$13:$A$19,0))+INDEX(Sym!$B$22:$B$27,MATCH(C287,Sym!$A$22:$A$27,0))+INDEX(Sym!$B$30:$B$31,MATCH(D287,Sym!$A$30:$A$31,0))</f>
        <v>6311</v>
      </c>
    </row>
    <row r="288" spans="1:6" x14ac:dyDescent="0.2">
      <c r="A288" t="s">
        <v>2140</v>
      </c>
      <c r="B288" t="s">
        <v>2147</v>
      </c>
      <c r="C288" t="s">
        <v>2152</v>
      </c>
      <c r="D288" t="s">
        <v>2157</v>
      </c>
      <c r="E288" s="69" t="s">
        <v>2166</v>
      </c>
      <c r="F288">
        <f>INDEX(Sym!$B$2:$B$10,MATCH(A288,Sym!$A$2:$A$10,0))+INDEX(Sym!$B$13:$B$19,MATCH(B288,Sym!$A$13:$A$19,0))+INDEX(Sym!$B$22:$B$27,MATCH(C288,Sym!$A$22:$A$27,0))+INDEX(Sym!$B$30:$B$31,MATCH(D288,Sym!$A$30:$A$31,0))</f>
        <v>6312</v>
      </c>
    </row>
    <row r="289" spans="1:6" x14ac:dyDescent="0.2">
      <c r="A289" t="s">
        <v>2140</v>
      </c>
      <c r="B289" t="s">
        <v>2146</v>
      </c>
      <c r="C289" t="s">
        <v>2154</v>
      </c>
      <c r="D289" t="s">
        <v>2149</v>
      </c>
      <c r="E289" s="69" t="s">
        <v>2166</v>
      </c>
      <c r="F289">
        <f>INDEX(Sym!$B$2:$B$10,MATCH(A289,Sym!$A$2:$A$10,0))+INDEX(Sym!$B$13:$B$19,MATCH(B289,Sym!$A$13:$A$19,0))+INDEX(Sym!$B$22:$B$27,MATCH(C289,Sym!$A$22:$A$27,0))+INDEX(Sym!$B$30:$B$31,MATCH(D289,Sym!$A$30:$A$31,0))</f>
        <v>6231</v>
      </c>
    </row>
    <row r="290" spans="1:6" x14ac:dyDescent="0.2">
      <c r="A290" t="s">
        <v>2140</v>
      </c>
      <c r="B290" t="s">
        <v>2146</v>
      </c>
      <c r="C290" t="s">
        <v>2154</v>
      </c>
      <c r="D290" t="s">
        <v>2157</v>
      </c>
      <c r="E290" s="69" t="s">
        <v>2166</v>
      </c>
      <c r="F290">
        <f>INDEX(Sym!$B$2:$B$10,MATCH(A290,Sym!$A$2:$A$10,0))+INDEX(Sym!$B$13:$B$19,MATCH(B290,Sym!$A$13:$A$19,0))+INDEX(Sym!$B$22:$B$27,MATCH(C290,Sym!$A$22:$A$27,0))+INDEX(Sym!$B$30:$B$31,MATCH(D290,Sym!$A$30:$A$31,0))</f>
        <v>6232</v>
      </c>
    </row>
    <row r="291" spans="1:6" x14ac:dyDescent="0.2">
      <c r="A291" t="s">
        <v>2140</v>
      </c>
      <c r="B291" t="s">
        <v>2146</v>
      </c>
      <c r="C291" t="s">
        <v>2142</v>
      </c>
      <c r="D291" t="s">
        <v>2149</v>
      </c>
      <c r="E291" s="69" t="s">
        <v>2166</v>
      </c>
      <c r="F291">
        <f>INDEX(Sym!$B$2:$B$10,MATCH(A291,Sym!$A$2:$A$10,0))+INDEX(Sym!$B$13:$B$19,MATCH(B291,Sym!$A$13:$A$19,0))+INDEX(Sym!$B$22:$B$27,MATCH(C291,Sym!$A$22:$A$27,0))+INDEX(Sym!$B$30:$B$31,MATCH(D291,Sym!$A$30:$A$31,0))</f>
        <v>6281</v>
      </c>
    </row>
    <row r="292" spans="1:6" x14ac:dyDescent="0.2">
      <c r="A292" t="s">
        <v>2140</v>
      </c>
      <c r="B292" t="s">
        <v>2146</v>
      </c>
      <c r="C292" t="s">
        <v>2142</v>
      </c>
      <c r="D292" t="s">
        <v>2157</v>
      </c>
      <c r="E292" s="69" t="s">
        <v>2166</v>
      </c>
      <c r="F292">
        <f>INDEX(Sym!$B$2:$B$10,MATCH(A292,Sym!$A$2:$A$10,0))+INDEX(Sym!$B$13:$B$19,MATCH(B292,Sym!$A$13:$A$19,0))+INDEX(Sym!$B$22:$B$27,MATCH(C292,Sym!$A$22:$A$27,0))+INDEX(Sym!$B$30:$B$31,MATCH(D292,Sym!$A$30:$A$31,0))</f>
        <v>6282</v>
      </c>
    </row>
    <row r="293" spans="1:6" x14ac:dyDescent="0.2">
      <c r="A293" t="s">
        <v>2140</v>
      </c>
      <c r="B293" t="s">
        <v>2146</v>
      </c>
      <c r="C293" t="s">
        <v>2155</v>
      </c>
      <c r="D293" t="s">
        <v>2149</v>
      </c>
      <c r="E293" s="69" t="s">
        <v>2195</v>
      </c>
      <c r="F293">
        <f>INDEX(Sym!$B$2:$B$10,MATCH(A293,Sym!$A$2:$A$10,0))+INDEX(Sym!$B$13:$B$19,MATCH(B293,Sym!$A$13:$A$19,0))+INDEX(Sym!$B$22:$B$27,MATCH(C293,Sym!$A$22:$A$27,0))+INDEX(Sym!$B$30:$B$31,MATCH(D293,Sym!$A$30:$A$31,0))</f>
        <v>6261</v>
      </c>
    </row>
    <row r="294" spans="1:6" x14ac:dyDescent="0.2">
      <c r="A294" t="s">
        <v>2140</v>
      </c>
      <c r="B294" t="s">
        <v>2146</v>
      </c>
      <c r="C294" t="s">
        <v>2155</v>
      </c>
      <c r="D294" t="s">
        <v>2157</v>
      </c>
      <c r="E294" s="69" t="s">
        <v>2195</v>
      </c>
      <c r="F294">
        <f>INDEX(Sym!$B$2:$B$10,MATCH(A294,Sym!$A$2:$A$10,0))+INDEX(Sym!$B$13:$B$19,MATCH(B294,Sym!$A$13:$A$19,0))+INDEX(Sym!$B$22:$B$27,MATCH(C294,Sym!$A$22:$A$27,0))+INDEX(Sym!$B$30:$B$31,MATCH(D294,Sym!$A$30:$A$31,0))</f>
        <v>6262</v>
      </c>
    </row>
    <row r="295" spans="1:6" x14ac:dyDescent="0.2">
      <c r="A295" t="s">
        <v>2140</v>
      </c>
      <c r="B295" t="s">
        <v>2146</v>
      </c>
      <c r="C295" t="s">
        <v>2149</v>
      </c>
      <c r="D295" t="s">
        <v>2149</v>
      </c>
      <c r="E295" s="69" t="s">
        <v>2195</v>
      </c>
      <c r="F295">
        <f>INDEX(Sym!$B$2:$B$10,MATCH(A295,Sym!$A$2:$A$10,0))+INDEX(Sym!$B$13:$B$19,MATCH(B295,Sym!$A$13:$A$19,0))+INDEX(Sym!$B$22:$B$27,MATCH(C295,Sym!$A$22:$A$27,0))+INDEX(Sym!$B$30:$B$31,MATCH(D295,Sym!$A$30:$A$31,0))</f>
        <v>6251</v>
      </c>
    </row>
    <row r="296" spans="1:6" x14ac:dyDescent="0.2">
      <c r="A296" t="s">
        <v>2140</v>
      </c>
      <c r="B296" t="s">
        <v>2146</v>
      </c>
      <c r="C296" t="s">
        <v>2149</v>
      </c>
      <c r="D296" t="s">
        <v>2157</v>
      </c>
      <c r="E296" s="69" t="s">
        <v>2166</v>
      </c>
      <c r="F296">
        <f>INDEX(Sym!$B$2:$B$10,MATCH(A296,Sym!$A$2:$A$10,0))+INDEX(Sym!$B$13:$B$19,MATCH(B296,Sym!$A$13:$A$19,0))+INDEX(Sym!$B$22:$B$27,MATCH(C296,Sym!$A$22:$A$27,0))+INDEX(Sym!$B$30:$B$31,MATCH(D296,Sym!$A$30:$A$31,0))</f>
        <v>6252</v>
      </c>
    </row>
    <row r="297" spans="1:6" x14ac:dyDescent="0.2">
      <c r="A297" t="s">
        <v>2140</v>
      </c>
      <c r="B297" t="s">
        <v>2146</v>
      </c>
      <c r="C297" t="s">
        <v>2153</v>
      </c>
      <c r="D297" t="s">
        <v>2149</v>
      </c>
      <c r="E297" s="69" t="s">
        <v>2166</v>
      </c>
      <c r="F297">
        <f>INDEX(Sym!$B$2:$B$10,MATCH(A297,Sym!$A$2:$A$10,0))+INDEX(Sym!$B$13:$B$19,MATCH(B297,Sym!$A$13:$A$19,0))+INDEX(Sym!$B$22:$B$27,MATCH(C297,Sym!$A$22:$A$27,0))+INDEX(Sym!$B$30:$B$31,MATCH(D297,Sym!$A$30:$A$31,0))</f>
        <v>6221</v>
      </c>
    </row>
    <row r="298" spans="1:6" x14ac:dyDescent="0.2">
      <c r="A298" t="s">
        <v>2140</v>
      </c>
      <c r="B298" t="s">
        <v>2146</v>
      </c>
      <c r="C298" t="s">
        <v>2153</v>
      </c>
      <c r="D298" t="s">
        <v>2157</v>
      </c>
      <c r="E298" s="69" t="s">
        <v>2166</v>
      </c>
      <c r="F298">
        <f>INDEX(Sym!$B$2:$B$10,MATCH(A298,Sym!$A$2:$A$10,0))+INDEX(Sym!$B$13:$B$19,MATCH(B298,Sym!$A$13:$A$19,0))+INDEX(Sym!$B$22:$B$27,MATCH(C298,Sym!$A$22:$A$27,0))+INDEX(Sym!$B$30:$B$31,MATCH(D298,Sym!$A$30:$A$31,0))</f>
        <v>6222</v>
      </c>
    </row>
    <row r="299" spans="1:6" x14ac:dyDescent="0.2">
      <c r="A299" t="s">
        <v>2140</v>
      </c>
      <c r="B299" t="s">
        <v>2146</v>
      </c>
      <c r="C299" t="s">
        <v>2152</v>
      </c>
      <c r="D299" t="s">
        <v>2149</v>
      </c>
      <c r="E299" s="69" t="s">
        <v>2166</v>
      </c>
      <c r="F299">
        <f>INDEX(Sym!$B$2:$B$10,MATCH(A299,Sym!$A$2:$A$10,0))+INDEX(Sym!$B$13:$B$19,MATCH(B299,Sym!$A$13:$A$19,0))+INDEX(Sym!$B$22:$B$27,MATCH(C299,Sym!$A$22:$A$27,0))+INDEX(Sym!$B$30:$B$31,MATCH(D299,Sym!$A$30:$A$31,0))</f>
        <v>6211</v>
      </c>
    </row>
    <row r="300" spans="1:6" x14ac:dyDescent="0.2">
      <c r="A300" t="s">
        <v>2140</v>
      </c>
      <c r="B300" t="s">
        <v>2146</v>
      </c>
      <c r="C300" t="s">
        <v>2152</v>
      </c>
      <c r="D300" t="s">
        <v>2157</v>
      </c>
      <c r="E300" s="69" t="s">
        <v>2166</v>
      </c>
      <c r="F300">
        <f>INDEX(Sym!$B$2:$B$10,MATCH(A300,Sym!$A$2:$A$10,0))+INDEX(Sym!$B$13:$B$19,MATCH(B300,Sym!$A$13:$A$19,0))+INDEX(Sym!$B$22:$B$27,MATCH(C300,Sym!$A$22:$A$27,0))+INDEX(Sym!$B$30:$B$31,MATCH(D300,Sym!$A$30:$A$31,0))</f>
        <v>6212</v>
      </c>
    </row>
    <row r="301" spans="1:6" x14ac:dyDescent="0.2">
      <c r="A301" t="s">
        <v>2140</v>
      </c>
      <c r="B301" t="s">
        <v>2145</v>
      </c>
      <c r="C301" t="s">
        <v>2154</v>
      </c>
      <c r="D301" t="s">
        <v>2149</v>
      </c>
      <c r="E301" s="69">
        <v>3</v>
      </c>
      <c r="F301">
        <f>INDEX(Sym!$B$2:$B$10,MATCH(A301,Sym!$A$2:$A$10,0))+INDEX(Sym!$B$13:$B$19,MATCH(B301,Sym!$A$13:$A$19,0))+INDEX(Sym!$B$22:$B$27,MATCH(C301,Sym!$A$22:$A$27,0))+INDEX(Sym!$B$30:$B$31,MATCH(D301,Sym!$A$30:$A$31,0))</f>
        <v>6131</v>
      </c>
    </row>
    <row r="302" spans="1:6" x14ac:dyDescent="0.2">
      <c r="A302" t="s">
        <v>2140</v>
      </c>
      <c r="B302" t="s">
        <v>2145</v>
      </c>
      <c r="C302" t="s">
        <v>2154</v>
      </c>
      <c r="D302" t="s">
        <v>2157</v>
      </c>
      <c r="E302" s="69">
        <v>3</v>
      </c>
      <c r="F302">
        <f>INDEX(Sym!$B$2:$B$10,MATCH(A302,Sym!$A$2:$A$10,0))+INDEX(Sym!$B$13:$B$19,MATCH(B302,Sym!$A$13:$A$19,0))+INDEX(Sym!$B$22:$B$27,MATCH(C302,Sym!$A$22:$A$27,0))+INDEX(Sym!$B$30:$B$31,MATCH(D302,Sym!$A$30:$A$31,0))</f>
        <v>6132</v>
      </c>
    </row>
    <row r="303" spans="1:6" x14ac:dyDescent="0.2">
      <c r="A303" t="s">
        <v>2140</v>
      </c>
      <c r="B303" t="s">
        <v>2145</v>
      </c>
      <c r="C303" t="s">
        <v>2142</v>
      </c>
      <c r="D303" t="s">
        <v>2149</v>
      </c>
      <c r="E303" s="69">
        <v>3</v>
      </c>
      <c r="F303">
        <f>INDEX(Sym!$B$2:$B$10,MATCH(A303,Sym!$A$2:$A$10,0))+INDEX(Sym!$B$13:$B$19,MATCH(B303,Sym!$A$13:$A$19,0))+INDEX(Sym!$B$22:$B$27,MATCH(C303,Sym!$A$22:$A$27,0))+INDEX(Sym!$B$30:$B$31,MATCH(D303,Sym!$A$30:$A$31,0))</f>
        <v>6181</v>
      </c>
    </row>
    <row r="304" spans="1:6" x14ac:dyDescent="0.2">
      <c r="A304" t="s">
        <v>2140</v>
      </c>
      <c r="B304" t="s">
        <v>2145</v>
      </c>
      <c r="C304" t="s">
        <v>2142</v>
      </c>
      <c r="D304" t="s">
        <v>2157</v>
      </c>
      <c r="E304" s="69">
        <v>3</v>
      </c>
      <c r="F304">
        <f>INDEX(Sym!$B$2:$B$10,MATCH(A304,Sym!$A$2:$A$10,0))+INDEX(Sym!$B$13:$B$19,MATCH(B304,Sym!$A$13:$A$19,0))+INDEX(Sym!$B$22:$B$27,MATCH(C304,Sym!$A$22:$A$27,0))+INDEX(Sym!$B$30:$B$31,MATCH(D304,Sym!$A$30:$A$31,0))</f>
        <v>6182</v>
      </c>
    </row>
    <row r="305" spans="1:6" x14ac:dyDescent="0.2">
      <c r="A305" t="s">
        <v>2140</v>
      </c>
      <c r="B305" t="s">
        <v>2145</v>
      </c>
      <c r="C305" t="s">
        <v>2155</v>
      </c>
      <c r="D305" t="s">
        <v>2149</v>
      </c>
      <c r="E305" s="69" t="s">
        <v>2195</v>
      </c>
      <c r="F305">
        <f>INDEX(Sym!$B$2:$B$10,MATCH(A305,Sym!$A$2:$A$10,0))+INDEX(Sym!$B$13:$B$19,MATCH(B305,Sym!$A$13:$A$19,0))+INDEX(Sym!$B$22:$B$27,MATCH(C305,Sym!$A$22:$A$27,0))+INDEX(Sym!$B$30:$B$31,MATCH(D305,Sym!$A$30:$A$31,0))</f>
        <v>6161</v>
      </c>
    </row>
    <row r="306" spans="1:6" x14ac:dyDescent="0.2">
      <c r="A306" t="s">
        <v>2140</v>
      </c>
      <c r="B306" t="s">
        <v>2145</v>
      </c>
      <c r="C306" t="s">
        <v>2155</v>
      </c>
      <c r="D306" t="s">
        <v>2157</v>
      </c>
      <c r="E306" s="69" t="s">
        <v>2166</v>
      </c>
      <c r="F306">
        <f>INDEX(Sym!$B$2:$B$10,MATCH(A306,Sym!$A$2:$A$10,0))+INDEX(Sym!$B$13:$B$19,MATCH(B306,Sym!$A$13:$A$19,0))+INDEX(Sym!$B$22:$B$27,MATCH(C306,Sym!$A$22:$A$27,0))+INDEX(Sym!$B$30:$B$31,MATCH(D306,Sym!$A$30:$A$31,0))</f>
        <v>6162</v>
      </c>
    </row>
    <row r="307" spans="1:6" x14ac:dyDescent="0.2">
      <c r="A307" t="s">
        <v>2140</v>
      </c>
      <c r="B307" t="s">
        <v>2145</v>
      </c>
      <c r="C307" t="s">
        <v>2149</v>
      </c>
      <c r="D307" t="s">
        <v>2149</v>
      </c>
      <c r="E307" s="69" t="s">
        <v>2166</v>
      </c>
      <c r="F307">
        <f>INDEX(Sym!$B$2:$B$10,MATCH(A307,Sym!$A$2:$A$10,0))+INDEX(Sym!$B$13:$B$19,MATCH(B307,Sym!$A$13:$A$19,0))+INDEX(Sym!$B$22:$B$27,MATCH(C307,Sym!$A$22:$A$27,0))+INDEX(Sym!$B$30:$B$31,MATCH(D307,Sym!$A$30:$A$31,0))</f>
        <v>6151</v>
      </c>
    </row>
    <row r="308" spans="1:6" x14ac:dyDescent="0.2">
      <c r="A308" t="s">
        <v>2140</v>
      </c>
      <c r="B308" t="s">
        <v>2145</v>
      </c>
      <c r="C308" t="s">
        <v>2149</v>
      </c>
      <c r="D308" t="s">
        <v>2157</v>
      </c>
      <c r="E308" s="69">
        <v>3</v>
      </c>
      <c r="F308">
        <f>INDEX(Sym!$B$2:$B$10,MATCH(A308,Sym!$A$2:$A$10,0))+INDEX(Sym!$B$13:$B$19,MATCH(B308,Sym!$A$13:$A$19,0))+INDEX(Sym!$B$22:$B$27,MATCH(C308,Sym!$A$22:$A$27,0))+INDEX(Sym!$B$30:$B$31,MATCH(D308,Sym!$A$30:$A$31,0))</f>
        <v>6152</v>
      </c>
    </row>
    <row r="309" spans="1:6" x14ac:dyDescent="0.2">
      <c r="A309" t="s">
        <v>2140</v>
      </c>
      <c r="B309" t="s">
        <v>2145</v>
      </c>
      <c r="C309" t="s">
        <v>2153</v>
      </c>
      <c r="D309" t="s">
        <v>2149</v>
      </c>
      <c r="E309" s="69">
        <v>3</v>
      </c>
      <c r="F309">
        <f>INDEX(Sym!$B$2:$B$10,MATCH(A309,Sym!$A$2:$A$10,0))+INDEX(Sym!$B$13:$B$19,MATCH(B309,Sym!$A$13:$A$19,0))+INDEX(Sym!$B$22:$B$27,MATCH(C309,Sym!$A$22:$A$27,0))+INDEX(Sym!$B$30:$B$31,MATCH(D309,Sym!$A$30:$A$31,0))</f>
        <v>6121</v>
      </c>
    </row>
    <row r="310" spans="1:6" x14ac:dyDescent="0.2">
      <c r="A310" t="s">
        <v>2140</v>
      </c>
      <c r="B310" t="s">
        <v>2145</v>
      </c>
      <c r="C310" t="s">
        <v>2153</v>
      </c>
      <c r="D310" t="s">
        <v>2157</v>
      </c>
      <c r="E310" s="69">
        <v>3</v>
      </c>
      <c r="F310">
        <f>INDEX(Sym!$B$2:$B$10,MATCH(A310,Sym!$A$2:$A$10,0))+INDEX(Sym!$B$13:$B$19,MATCH(B310,Sym!$A$13:$A$19,0))+INDEX(Sym!$B$22:$B$27,MATCH(C310,Sym!$A$22:$A$27,0))+INDEX(Sym!$B$30:$B$31,MATCH(D310,Sym!$A$30:$A$31,0))</f>
        <v>6122</v>
      </c>
    </row>
    <row r="311" spans="1:6" x14ac:dyDescent="0.2">
      <c r="A311" t="s">
        <v>2140</v>
      </c>
      <c r="B311" t="s">
        <v>2145</v>
      </c>
      <c r="C311" t="s">
        <v>2152</v>
      </c>
      <c r="D311" t="s">
        <v>2149</v>
      </c>
      <c r="E311" s="69">
        <v>3</v>
      </c>
      <c r="F311">
        <f>INDEX(Sym!$B$2:$B$10,MATCH(A311,Sym!$A$2:$A$10,0))+INDEX(Sym!$B$13:$B$19,MATCH(B311,Sym!$A$13:$A$19,0))+INDEX(Sym!$B$22:$B$27,MATCH(C311,Sym!$A$22:$A$27,0))+INDEX(Sym!$B$30:$B$31,MATCH(D311,Sym!$A$30:$A$31,0))</f>
        <v>6111</v>
      </c>
    </row>
    <row r="312" spans="1:6" x14ac:dyDescent="0.2">
      <c r="A312" t="s">
        <v>2140</v>
      </c>
      <c r="B312" t="s">
        <v>2145</v>
      </c>
      <c r="C312" t="s">
        <v>2152</v>
      </c>
      <c r="D312" t="s">
        <v>2157</v>
      </c>
      <c r="E312" s="69">
        <v>3</v>
      </c>
      <c r="F312">
        <f>INDEX(Sym!$B$2:$B$10,MATCH(A312,Sym!$A$2:$A$10,0))+INDEX(Sym!$B$13:$B$19,MATCH(B312,Sym!$A$13:$A$19,0))+INDEX(Sym!$B$22:$B$27,MATCH(C312,Sym!$A$22:$A$27,0))+INDEX(Sym!$B$30:$B$31,MATCH(D312,Sym!$A$30:$A$31,0))</f>
        <v>6112</v>
      </c>
    </row>
    <row r="313" spans="1:6" x14ac:dyDescent="0.2">
      <c r="A313" t="s">
        <v>2140</v>
      </c>
      <c r="B313" t="s">
        <v>2149</v>
      </c>
      <c r="C313" t="s">
        <v>2154</v>
      </c>
      <c r="D313" t="s">
        <v>2149</v>
      </c>
      <c r="E313" s="69" t="s">
        <v>2195</v>
      </c>
      <c r="F313">
        <f>INDEX(Sym!$B$2:$B$10,MATCH(A313,Sym!$A$2:$A$10,0))+INDEX(Sym!$B$13:$B$19,MATCH(B313,Sym!$A$13:$A$19,0))+INDEX(Sym!$B$22:$B$27,MATCH(C313,Sym!$A$22:$A$27,0))+INDEX(Sym!$B$30:$B$31,MATCH(D313,Sym!$A$30:$A$31,0))</f>
        <v>6531</v>
      </c>
    </row>
    <row r="314" spans="1:6" x14ac:dyDescent="0.2">
      <c r="A314" t="s">
        <v>2140</v>
      </c>
      <c r="B314" t="s">
        <v>2149</v>
      </c>
      <c r="C314" t="s">
        <v>2154</v>
      </c>
      <c r="D314" t="s">
        <v>2157</v>
      </c>
      <c r="E314" s="69" t="s">
        <v>2195</v>
      </c>
      <c r="F314">
        <f>INDEX(Sym!$B$2:$B$10,MATCH(A314,Sym!$A$2:$A$10,0))+INDEX(Sym!$B$13:$B$19,MATCH(B314,Sym!$A$13:$A$19,0))+INDEX(Sym!$B$22:$B$27,MATCH(C314,Sym!$A$22:$A$27,0))+INDEX(Sym!$B$30:$B$31,MATCH(D314,Sym!$A$30:$A$31,0))</f>
        <v>6532</v>
      </c>
    </row>
    <row r="315" spans="1:6" x14ac:dyDescent="0.2">
      <c r="A315" t="s">
        <v>2140</v>
      </c>
      <c r="B315" t="s">
        <v>2149</v>
      </c>
      <c r="C315" t="s">
        <v>2142</v>
      </c>
      <c r="D315" t="s">
        <v>2149</v>
      </c>
      <c r="E315" s="69" t="s">
        <v>2195</v>
      </c>
      <c r="F315">
        <f>INDEX(Sym!$B$2:$B$10,MATCH(A315,Sym!$A$2:$A$10,0))+INDEX(Sym!$B$13:$B$19,MATCH(B315,Sym!$A$13:$A$19,0))+INDEX(Sym!$B$22:$B$27,MATCH(C315,Sym!$A$22:$A$27,0))+INDEX(Sym!$B$30:$B$31,MATCH(D315,Sym!$A$30:$A$31,0))</f>
        <v>6581</v>
      </c>
    </row>
    <row r="316" spans="1:6" x14ac:dyDescent="0.2">
      <c r="A316" t="s">
        <v>2140</v>
      </c>
      <c r="B316" t="s">
        <v>2149</v>
      </c>
      <c r="C316" t="s">
        <v>2142</v>
      </c>
      <c r="D316" t="s">
        <v>2157</v>
      </c>
      <c r="E316" s="69" t="s">
        <v>2195</v>
      </c>
      <c r="F316">
        <f>INDEX(Sym!$B$2:$B$10,MATCH(A316,Sym!$A$2:$A$10,0))+INDEX(Sym!$B$13:$B$19,MATCH(B316,Sym!$A$13:$A$19,0))+INDEX(Sym!$B$22:$B$27,MATCH(C316,Sym!$A$22:$A$27,0))+INDEX(Sym!$B$30:$B$31,MATCH(D316,Sym!$A$30:$A$31,0))</f>
        <v>6582</v>
      </c>
    </row>
    <row r="317" spans="1:6" x14ac:dyDescent="0.2">
      <c r="A317" t="s">
        <v>2140</v>
      </c>
      <c r="B317" t="s">
        <v>2149</v>
      </c>
      <c r="C317" t="s">
        <v>2155</v>
      </c>
      <c r="D317" t="s">
        <v>2149</v>
      </c>
      <c r="E317" s="69" t="s">
        <v>2195</v>
      </c>
      <c r="F317">
        <f>INDEX(Sym!$B$2:$B$10,MATCH(A317,Sym!$A$2:$A$10,0))+INDEX(Sym!$B$13:$B$19,MATCH(B317,Sym!$A$13:$A$19,0))+INDEX(Sym!$B$22:$B$27,MATCH(C317,Sym!$A$22:$A$27,0))+INDEX(Sym!$B$30:$B$31,MATCH(D317,Sym!$A$30:$A$31,0))</f>
        <v>6561</v>
      </c>
    </row>
    <row r="318" spans="1:6" x14ac:dyDescent="0.2">
      <c r="A318" t="s">
        <v>2140</v>
      </c>
      <c r="B318" t="s">
        <v>2149</v>
      </c>
      <c r="C318" t="s">
        <v>2155</v>
      </c>
      <c r="D318" t="s">
        <v>2157</v>
      </c>
      <c r="E318" s="69" t="s">
        <v>2195</v>
      </c>
      <c r="F318">
        <f>INDEX(Sym!$B$2:$B$10,MATCH(A318,Sym!$A$2:$A$10,0))+INDEX(Sym!$B$13:$B$19,MATCH(B318,Sym!$A$13:$A$19,0))+INDEX(Sym!$B$22:$B$27,MATCH(C318,Sym!$A$22:$A$27,0))+INDEX(Sym!$B$30:$B$31,MATCH(D318,Sym!$A$30:$A$31,0))</f>
        <v>6562</v>
      </c>
    </row>
    <row r="319" spans="1:6" x14ac:dyDescent="0.2">
      <c r="A319" t="s">
        <v>2140</v>
      </c>
      <c r="B319" t="s">
        <v>2149</v>
      </c>
      <c r="C319" t="s">
        <v>2149</v>
      </c>
      <c r="D319" t="s">
        <v>2149</v>
      </c>
      <c r="E319" s="69" t="s">
        <v>2195</v>
      </c>
      <c r="F319">
        <f>INDEX(Sym!$B$2:$B$10,MATCH(A319,Sym!$A$2:$A$10,0))+INDEX(Sym!$B$13:$B$19,MATCH(B319,Sym!$A$13:$A$19,0))+INDEX(Sym!$B$22:$B$27,MATCH(C319,Sym!$A$22:$A$27,0))+INDEX(Sym!$B$30:$B$31,MATCH(D319,Sym!$A$30:$A$31,0))</f>
        <v>6551</v>
      </c>
    </row>
    <row r="320" spans="1:6" x14ac:dyDescent="0.2">
      <c r="A320" t="s">
        <v>2140</v>
      </c>
      <c r="B320" t="s">
        <v>2149</v>
      </c>
      <c r="C320" t="s">
        <v>2149</v>
      </c>
      <c r="D320" t="s">
        <v>2157</v>
      </c>
      <c r="E320" s="69" t="s">
        <v>2195</v>
      </c>
      <c r="F320">
        <f>INDEX(Sym!$B$2:$B$10,MATCH(A320,Sym!$A$2:$A$10,0))+INDEX(Sym!$B$13:$B$19,MATCH(B320,Sym!$A$13:$A$19,0))+INDEX(Sym!$B$22:$B$27,MATCH(C320,Sym!$A$22:$A$27,0))+INDEX(Sym!$B$30:$B$31,MATCH(D320,Sym!$A$30:$A$31,0))</f>
        <v>6552</v>
      </c>
    </row>
    <row r="321" spans="1:6" x14ac:dyDescent="0.2">
      <c r="A321" t="s">
        <v>2140</v>
      </c>
      <c r="B321" t="s">
        <v>2149</v>
      </c>
      <c r="C321" t="s">
        <v>2153</v>
      </c>
      <c r="D321" t="s">
        <v>2149</v>
      </c>
      <c r="E321" s="69" t="s">
        <v>2195</v>
      </c>
      <c r="F321">
        <f>INDEX(Sym!$B$2:$B$10,MATCH(A321,Sym!$A$2:$A$10,0))+INDEX(Sym!$B$13:$B$19,MATCH(B321,Sym!$A$13:$A$19,0))+INDEX(Sym!$B$22:$B$27,MATCH(C321,Sym!$A$22:$A$27,0))+INDEX(Sym!$B$30:$B$31,MATCH(D321,Sym!$A$30:$A$31,0))</f>
        <v>6521</v>
      </c>
    </row>
    <row r="322" spans="1:6" x14ac:dyDescent="0.2">
      <c r="A322" t="s">
        <v>2140</v>
      </c>
      <c r="B322" t="s">
        <v>2149</v>
      </c>
      <c r="C322" t="s">
        <v>2153</v>
      </c>
      <c r="D322" t="s">
        <v>2157</v>
      </c>
      <c r="E322" s="69" t="s">
        <v>2195</v>
      </c>
      <c r="F322">
        <f>INDEX(Sym!$B$2:$B$10,MATCH(A322,Sym!$A$2:$A$10,0))+INDEX(Sym!$B$13:$B$19,MATCH(B322,Sym!$A$13:$A$19,0))+INDEX(Sym!$B$22:$B$27,MATCH(C322,Sym!$A$22:$A$27,0))+INDEX(Sym!$B$30:$B$31,MATCH(D322,Sym!$A$30:$A$31,0))</f>
        <v>6522</v>
      </c>
    </row>
    <row r="323" spans="1:6" x14ac:dyDescent="0.2">
      <c r="A323" t="s">
        <v>2140</v>
      </c>
      <c r="B323" t="s">
        <v>2149</v>
      </c>
      <c r="C323" t="s">
        <v>2152</v>
      </c>
      <c r="D323" t="s">
        <v>2149</v>
      </c>
      <c r="E323" s="69" t="s">
        <v>2195</v>
      </c>
      <c r="F323">
        <f>INDEX(Sym!$B$2:$B$10,MATCH(A323,Sym!$A$2:$A$10,0))+INDEX(Sym!$B$13:$B$19,MATCH(B323,Sym!$A$13:$A$19,0))+INDEX(Sym!$B$22:$B$27,MATCH(C323,Sym!$A$22:$A$27,0))+INDEX(Sym!$B$30:$B$31,MATCH(D323,Sym!$A$30:$A$31,0))</f>
        <v>6511</v>
      </c>
    </row>
    <row r="324" spans="1:6" x14ac:dyDescent="0.2">
      <c r="A324" t="s">
        <v>2140</v>
      </c>
      <c r="B324" t="s">
        <v>2149</v>
      </c>
      <c r="C324" t="s">
        <v>2152</v>
      </c>
      <c r="D324" t="s">
        <v>2157</v>
      </c>
      <c r="E324" s="69" t="s">
        <v>2195</v>
      </c>
      <c r="F324">
        <f>INDEX(Sym!$B$2:$B$10,MATCH(A324,Sym!$A$2:$A$10,0))+INDEX(Sym!$B$13:$B$19,MATCH(B324,Sym!$A$13:$A$19,0))+INDEX(Sym!$B$22:$B$27,MATCH(C324,Sym!$A$22:$A$27,0))+INDEX(Sym!$B$30:$B$31,MATCH(D324,Sym!$A$30:$A$31,0))</f>
        <v>6512</v>
      </c>
    </row>
    <row r="325" spans="1:6" x14ac:dyDescent="0.2">
      <c r="A325" t="s">
        <v>2140</v>
      </c>
      <c r="B325" t="s">
        <v>2150</v>
      </c>
      <c r="C325" t="s">
        <v>2154</v>
      </c>
      <c r="D325" t="s">
        <v>2149</v>
      </c>
      <c r="E325" s="69" t="s">
        <v>2195</v>
      </c>
      <c r="F325">
        <f>INDEX(Sym!$B$2:$B$10,MATCH(A325,Sym!$A$2:$A$10,0))+INDEX(Sym!$B$13:$B$19,MATCH(B325,Sym!$A$13:$A$19,0))+INDEX(Sym!$B$22:$B$27,MATCH(C325,Sym!$A$22:$A$27,0))+INDEX(Sym!$B$30:$B$31,MATCH(D325,Sym!$A$30:$A$31,0))</f>
        <v>6631</v>
      </c>
    </row>
    <row r="326" spans="1:6" x14ac:dyDescent="0.2">
      <c r="A326" t="s">
        <v>2140</v>
      </c>
      <c r="B326" t="s">
        <v>2150</v>
      </c>
      <c r="C326" t="s">
        <v>2154</v>
      </c>
      <c r="D326" t="s">
        <v>2157</v>
      </c>
      <c r="E326" s="69" t="s">
        <v>2195</v>
      </c>
      <c r="F326">
        <f>INDEX(Sym!$B$2:$B$10,MATCH(A326,Sym!$A$2:$A$10,0))+INDEX(Sym!$B$13:$B$19,MATCH(B326,Sym!$A$13:$A$19,0))+INDEX(Sym!$B$22:$B$27,MATCH(C326,Sym!$A$22:$A$27,0))+INDEX(Sym!$B$30:$B$31,MATCH(D326,Sym!$A$30:$A$31,0))</f>
        <v>6632</v>
      </c>
    </row>
    <row r="327" spans="1:6" x14ac:dyDescent="0.2">
      <c r="A327" t="s">
        <v>2140</v>
      </c>
      <c r="B327" t="s">
        <v>2150</v>
      </c>
      <c r="C327" t="s">
        <v>2142</v>
      </c>
      <c r="D327" t="s">
        <v>2149</v>
      </c>
      <c r="E327" s="69" t="s">
        <v>2195</v>
      </c>
      <c r="F327">
        <f>INDEX(Sym!$B$2:$B$10,MATCH(A327,Sym!$A$2:$A$10,0))+INDEX(Sym!$B$13:$B$19,MATCH(B327,Sym!$A$13:$A$19,0))+INDEX(Sym!$B$22:$B$27,MATCH(C327,Sym!$A$22:$A$27,0))+INDEX(Sym!$B$30:$B$31,MATCH(D327,Sym!$A$30:$A$31,0))</f>
        <v>6681</v>
      </c>
    </row>
    <row r="328" spans="1:6" x14ac:dyDescent="0.2">
      <c r="A328" t="s">
        <v>2140</v>
      </c>
      <c r="B328" t="s">
        <v>2150</v>
      </c>
      <c r="C328" t="s">
        <v>2142</v>
      </c>
      <c r="D328" t="s">
        <v>2157</v>
      </c>
      <c r="E328" s="69" t="s">
        <v>2195</v>
      </c>
      <c r="F328">
        <f>INDEX(Sym!$B$2:$B$10,MATCH(A328,Sym!$A$2:$A$10,0))+INDEX(Sym!$B$13:$B$19,MATCH(B328,Sym!$A$13:$A$19,0))+INDEX(Sym!$B$22:$B$27,MATCH(C328,Sym!$A$22:$A$27,0))+INDEX(Sym!$B$30:$B$31,MATCH(D328,Sym!$A$30:$A$31,0))</f>
        <v>6682</v>
      </c>
    </row>
    <row r="329" spans="1:6" x14ac:dyDescent="0.2">
      <c r="A329" t="s">
        <v>2140</v>
      </c>
      <c r="B329" t="s">
        <v>2150</v>
      </c>
      <c r="C329" t="s">
        <v>2155</v>
      </c>
      <c r="D329" t="s">
        <v>2149</v>
      </c>
      <c r="E329" s="69" t="s">
        <v>2195</v>
      </c>
      <c r="F329">
        <f>INDEX(Sym!$B$2:$B$10,MATCH(A329,Sym!$A$2:$A$10,0))+INDEX(Sym!$B$13:$B$19,MATCH(B329,Sym!$A$13:$A$19,0))+INDEX(Sym!$B$22:$B$27,MATCH(C329,Sym!$A$22:$A$27,0))+INDEX(Sym!$B$30:$B$31,MATCH(D329,Sym!$A$30:$A$31,0))</f>
        <v>6661</v>
      </c>
    </row>
    <row r="330" spans="1:6" x14ac:dyDescent="0.2">
      <c r="A330" t="s">
        <v>2140</v>
      </c>
      <c r="B330" t="s">
        <v>2150</v>
      </c>
      <c r="C330" t="s">
        <v>2155</v>
      </c>
      <c r="D330" t="s">
        <v>2157</v>
      </c>
      <c r="E330" s="69" t="s">
        <v>2195</v>
      </c>
      <c r="F330">
        <f>INDEX(Sym!$B$2:$B$10,MATCH(A330,Sym!$A$2:$A$10,0))+INDEX(Sym!$B$13:$B$19,MATCH(B330,Sym!$A$13:$A$19,0))+INDEX(Sym!$B$22:$B$27,MATCH(C330,Sym!$A$22:$A$27,0))+INDEX(Sym!$B$30:$B$31,MATCH(D330,Sym!$A$30:$A$31,0))</f>
        <v>6662</v>
      </c>
    </row>
    <row r="331" spans="1:6" x14ac:dyDescent="0.2">
      <c r="A331" t="s">
        <v>2140</v>
      </c>
      <c r="B331" t="s">
        <v>2150</v>
      </c>
      <c r="C331" t="s">
        <v>2149</v>
      </c>
      <c r="D331" t="s">
        <v>2149</v>
      </c>
      <c r="E331" s="69" t="s">
        <v>2195</v>
      </c>
      <c r="F331">
        <f>INDEX(Sym!$B$2:$B$10,MATCH(A331,Sym!$A$2:$A$10,0))+INDEX(Sym!$B$13:$B$19,MATCH(B331,Sym!$A$13:$A$19,0))+INDEX(Sym!$B$22:$B$27,MATCH(C331,Sym!$A$22:$A$27,0))+INDEX(Sym!$B$30:$B$31,MATCH(D331,Sym!$A$30:$A$31,0))</f>
        <v>6651</v>
      </c>
    </row>
    <row r="332" spans="1:6" x14ac:dyDescent="0.2">
      <c r="A332" t="s">
        <v>2140</v>
      </c>
      <c r="B332" t="s">
        <v>2150</v>
      </c>
      <c r="C332" t="s">
        <v>2149</v>
      </c>
      <c r="D332" t="s">
        <v>2157</v>
      </c>
      <c r="E332" s="69" t="s">
        <v>2195</v>
      </c>
      <c r="F332">
        <f>INDEX(Sym!$B$2:$B$10,MATCH(A332,Sym!$A$2:$A$10,0))+INDEX(Sym!$B$13:$B$19,MATCH(B332,Sym!$A$13:$A$19,0))+INDEX(Sym!$B$22:$B$27,MATCH(C332,Sym!$A$22:$A$27,0))+INDEX(Sym!$B$30:$B$31,MATCH(D332,Sym!$A$30:$A$31,0))</f>
        <v>6652</v>
      </c>
    </row>
    <row r="333" spans="1:6" x14ac:dyDescent="0.2">
      <c r="A333" t="s">
        <v>2140</v>
      </c>
      <c r="B333" t="s">
        <v>2150</v>
      </c>
      <c r="C333" t="s">
        <v>2153</v>
      </c>
      <c r="D333" t="s">
        <v>2149</v>
      </c>
      <c r="E333" s="69" t="s">
        <v>2195</v>
      </c>
      <c r="F333">
        <f>INDEX(Sym!$B$2:$B$10,MATCH(A333,Sym!$A$2:$A$10,0))+INDEX(Sym!$B$13:$B$19,MATCH(B333,Sym!$A$13:$A$19,0))+INDEX(Sym!$B$22:$B$27,MATCH(C333,Sym!$A$22:$A$27,0))+INDEX(Sym!$B$30:$B$31,MATCH(D333,Sym!$A$30:$A$31,0))</f>
        <v>6621</v>
      </c>
    </row>
    <row r="334" spans="1:6" x14ac:dyDescent="0.2">
      <c r="A334" t="s">
        <v>2140</v>
      </c>
      <c r="B334" t="s">
        <v>2150</v>
      </c>
      <c r="C334" t="s">
        <v>2153</v>
      </c>
      <c r="D334" t="s">
        <v>2157</v>
      </c>
      <c r="E334" s="69" t="s">
        <v>2195</v>
      </c>
      <c r="F334">
        <f>INDEX(Sym!$B$2:$B$10,MATCH(A334,Sym!$A$2:$A$10,0))+INDEX(Sym!$B$13:$B$19,MATCH(B334,Sym!$A$13:$A$19,0))+INDEX(Sym!$B$22:$B$27,MATCH(C334,Sym!$A$22:$A$27,0))+INDEX(Sym!$B$30:$B$31,MATCH(D334,Sym!$A$30:$A$31,0))</f>
        <v>6622</v>
      </c>
    </row>
    <row r="335" spans="1:6" x14ac:dyDescent="0.2">
      <c r="A335" t="s">
        <v>2140</v>
      </c>
      <c r="B335" t="s">
        <v>2150</v>
      </c>
      <c r="C335" t="s">
        <v>2152</v>
      </c>
      <c r="D335" t="s">
        <v>2149</v>
      </c>
      <c r="E335" s="69" t="s">
        <v>2195</v>
      </c>
      <c r="F335">
        <f>INDEX(Sym!$B$2:$B$10,MATCH(A335,Sym!$A$2:$A$10,0))+INDEX(Sym!$B$13:$B$19,MATCH(B335,Sym!$A$13:$A$19,0))+INDEX(Sym!$B$22:$B$27,MATCH(C335,Sym!$A$22:$A$27,0))+INDEX(Sym!$B$30:$B$31,MATCH(D335,Sym!$A$30:$A$31,0))</f>
        <v>6611</v>
      </c>
    </row>
    <row r="336" spans="1:6" x14ac:dyDescent="0.2">
      <c r="A336" t="s">
        <v>2140</v>
      </c>
      <c r="B336" t="s">
        <v>2150</v>
      </c>
      <c r="C336" t="s">
        <v>2152</v>
      </c>
      <c r="D336" t="s">
        <v>2157</v>
      </c>
      <c r="E336" s="69" t="s">
        <v>2195</v>
      </c>
      <c r="F336">
        <f>INDEX(Sym!$B$2:$B$10,MATCH(A336,Sym!$A$2:$A$10,0))+INDEX(Sym!$B$13:$B$19,MATCH(B336,Sym!$A$13:$A$19,0))+INDEX(Sym!$B$22:$B$27,MATCH(C336,Sym!$A$22:$A$27,0))+INDEX(Sym!$B$30:$B$31,MATCH(D336,Sym!$A$30:$A$31,0))</f>
        <v>6612</v>
      </c>
    </row>
    <row r="337" spans="1:6" x14ac:dyDescent="0.2">
      <c r="A337" t="s">
        <v>2139</v>
      </c>
      <c r="B337" t="s">
        <v>2148</v>
      </c>
      <c r="C337" t="s">
        <v>2154</v>
      </c>
      <c r="D337" t="s">
        <v>2149</v>
      </c>
      <c r="E337" s="69" t="s">
        <v>2194</v>
      </c>
      <c r="F337">
        <f>INDEX(Sym!$B$2:$B$10,MATCH(A337,Sym!$A$2:$A$10,0))+INDEX(Sym!$B$13:$B$19,MATCH(B337,Sym!$A$13:$A$19,0))+INDEX(Sym!$B$22:$B$27,MATCH(C337,Sym!$A$22:$A$27,0))+INDEX(Sym!$B$30:$B$31,MATCH(D337,Sym!$A$30:$A$31,0))</f>
        <v>5431</v>
      </c>
    </row>
    <row r="338" spans="1:6" x14ac:dyDescent="0.2">
      <c r="A338" t="s">
        <v>2139</v>
      </c>
      <c r="B338" t="s">
        <v>2148</v>
      </c>
      <c r="C338" t="s">
        <v>2154</v>
      </c>
      <c r="D338" t="s">
        <v>2157</v>
      </c>
      <c r="E338" s="69">
        <v>3</v>
      </c>
      <c r="F338">
        <f>INDEX(Sym!$B$2:$B$10,MATCH(A338,Sym!$A$2:$A$10,0))+INDEX(Sym!$B$13:$B$19,MATCH(B338,Sym!$A$13:$A$19,0))+INDEX(Sym!$B$22:$B$27,MATCH(C338,Sym!$A$22:$A$27,0))+INDEX(Sym!$B$30:$B$31,MATCH(D338,Sym!$A$30:$A$31,0))</f>
        <v>5432</v>
      </c>
    </row>
    <row r="339" spans="1:6" x14ac:dyDescent="0.2">
      <c r="A339" t="s">
        <v>2139</v>
      </c>
      <c r="B339" t="s">
        <v>2148</v>
      </c>
      <c r="C339" t="s">
        <v>2142</v>
      </c>
      <c r="D339" t="s">
        <v>2149</v>
      </c>
      <c r="E339" s="69" t="s">
        <v>2194</v>
      </c>
      <c r="F339">
        <f>INDEX(Sym!$B$2:$B$10,MATCH(A339,Sym!$A$2:$A$10,0))+INDEX(Sym!$B$13:$B$19,MATCH(B339,Sym!$A$13:$A$19,0))+INDEX(Sym!$B$22:$B$27,MATCH(C339,Sym!$A$22:$A$27,0))+INDEX(Sym!$B$30:$B$31,MATCH(D339,Sym!$A$30:$A$31,0))</f>
        <v>5481</v>
      </c>
    </row>
    <row r="340" spans="1:6" x14ac:dyDescent="0.2">
      <c r="A340" t="s">
        <v>2139</v>
      </c>
      <c r="B340" t="s">
        <v>2148</v>
      </c>
      <c r="C340" t="s">
        <v>2142</v>
      </c>
      <c r="D340" t="s">
        <v>2157</v>
      </c>
      <c r="E340" s="69" t="s">
        <v>2194</v>
      </c>
      <c r="F340">
        <f>INDEX(Sym!$B$2:$B$10,MATCH(A340,Sym!$A$2:$A$10,0))+INDEX(Sym!$B$13:$B$19,MATCH(B340,Sym!$A$13:$A$19,0))+INDEX(Sym!$B$22:$B$27,MATCH(C340,Sym!$A$22:$A$27,0))+INDEX(Sym!$B$30:$B$31,MATCH(D340,Sym!$A$30:$A$31,0))</f>
        <v>5482</v>
      </c>
    </row>
    <row r="341" spans="1:6" x14ac:dyDescent="0.2">
      <c r="A341" t="s">
        <v>2139</v>
      </c>
      <c r="B341" t="s">
        <v>2148</v>
      </c>
      <c r="C341" t="s">
        <v>2155</v>
      </c>
      <c r="D341" t="s">
        <v>2149</v>
      </c>
      <c r="E341" s="69" t="s">
        <v>2195</v>
      </c>
      <c r="F341">
        <f>INDEX(Sym!$B$2:$B$10,MATCH(A341,Sym!$A$2:$A$10,0))+INDEX(Sym!$B$13:$B$19,MATCH(B341,Sym!$A$13:$A$19,0))+INDEX(Sym!$B$22:$B$27,MATCH(C341,Sym!$A$22:$A$27,0))+INDEX(Sym!$B$30:$B$31,MATCH(D341,Sym!$A$30:$A$31,0))</f>
        <v>5461</v>
      </c>
    </row>
    <row r="342" spans="1:6" x14ac:dyDescent="0.2">
      <c r="A342" t="s">
        <v>2139</v>
      </c>
      <c r="B342" t="s">
        <v>2148</v>
      </c>
      <c r="C342" t="s">
        <v>2155</v>
      </c>
      <c r="D342" t="s">
        <v>2157</v>
      </c>
      <c r="E342" s="69" t="s">
        <v>2194</v>
      </c>
      <c r="F342">
        <f>INDEX(Sym!$B$2:$B$10,MATCH(A342,Sym!$A$2:$A$10,0))+INDEX(Sym!$B$13:$B$19,MATCH(B342,Sym!$A$13:$A$19,0))+INDEX(Sym!$B$22:$B$27,MATCH(C342,Sym!$A$22:$A$27,0))+INDEX(Sym!$B$30:$B$31,MATCH(D342,Sym!$A$30:$A$31,0))</f>
        <v>5462</v>
      </c>
    </row>
    <row r="343" spans="1:6" x14ac:dyDescent="0.2">
      <c r="A343" t="s">
        <v>2139</v>
      </c>
      <c r="B343" t="s">
        <v>2148</v>
      </c>
      <c r="C343" t="s">
        <v>2149</v>
      </c>
      <c r="D343" t="s">
        <v>2149</v>
      </c>
      <c r="E343" s="69" t="s">
        <v>2194</v>
      </c>
      <c r="F343">
        <f>INDEX(Sym!$B$2:$B$10,MATCH(A343,Sym!$A$2:$A$10,0))+INDEX(Sym!$B$13:$B$19,MATCH(B343,Sym!$A$13:$A$19,0))+INDEX(Sym!$B$22:$B$27,MATCH(C343,Sym!$A$22:$A$27,0))+INDEX(Sym!$B$30:$B$31,MATCH(D343,Sym!$A$30:$A$31,0))</f>
        <v>5451</v>
      </c>
    </row>
    <row r="344" spans="1:6" x14ac:dyDescent="0.2">
      <c r="A344" t="s">
        <v>2139</v>
      </c>
      <c r="B344" t="s">
        <v>2148</v>
      </c>
      <c r="C344" t="s">
        <v>2149</v>
      </c>
      <c r="D344" t="s">
        <v>2157</v>
      </c>
      <c r="E344" s="69" t="s">
        <v>2194</v>
      </c>
      <c r="F344">
        <f>INDEX(Sym!$B$2:$B$10,MATCH(A344,Sym!$A$2:$A$10,0))+INDEX(Sym!$B$13:$B$19,MATCH(B344,Sym!$A$13:$A$19,0))+INDEX(Sym!$B$22:$B$27,MATCH(C344,Sym!$A$22:$A$27,0))+INDEX(Sym!$B$30:$B$31,MATCH(D344,Sym!$A$30:$A$31,0))</f>
        <v>5452</v>
      </c>
    </row>
    <row r="345" spans="1:6" x14ac:dyDescent="0.2">
      <c r="A345" t="s">
        <v>2139</v>
      </c>
      <c r="B345" t="s">
        <v>2148</v>
      </c>
      <c r="C345" t="s">
        <v>2153</v>
      </c>
      <c r="D345" t="s">
        <v>2149</v>
      </c>
      <c r="E345" s="69">
        <v>3</v>
      </c>
      <c r="F345">
        <f>INDEX(Sym!$B$2:$B$10,MATCH(A345,Sym!$A$2:$A$10,0))+INDEX(Sym!$B$13:$B$19,MATCH(B345,Sym!$A$13:$A$19,0))+INDEX(Sym!$B$22:$B$27,MATCH(C345,Sym!$A$22:$A$27,0))+INDEX(Sym!$B$30:$B$31,MATCH(D345,Sym!$A$30:$A$31,0))</f>
        <v>5421</v>
      </c>
    </row>
    <row r="346" spans="1:6" x14ac:dyDescent="0.2">
      <c r="A346" t="s">
        <v>2139</v>
      </c>
      <c r="B346" t="s">
        <v>2148</v>
      </c>
      <c r="C346" t="s">
        <v>2153</v>
      </c>
      <c r="D346" t="s">
        <v>2157</v>
      </c>
      <c r="E346" s="69">
        <v>2</v>
      </c>
      <c r="F346">
        <f>INDEX(Sym!$B$2:$B$10,MATCH(A346,Sym!$A$2:$A$10,0))+INDEX(Sym!$B$13:$B$19,MATCH(B346,Sym!$A$13:$A$19,0))+INDEX(Sym!$B$22:$B$27,MATCH(C346,Sym!$A$22:$A$27,0))+INDEX(Sym!$B$30:$B$31,MATCH(D346,Sym!$A$30:$A$31,0))</f>
        <v>5422</v>
      </c>
    </row>
    <row r="347" spans="1:6" x14ac:dyDescent="0.2">
      <c r="A347" t="s">
        <v>2139</v>
      </c>
      <c r="B347" t="s">
        <v>2148</v>
      </c>
      <c r="C347" t="s">
        <v>2152</v>
      </c>
      <c r="D347" t="s">
        <v>2149</v>
      </c>
      <c r="E347" s="69">
        <v>2</v>
      </c>
      <c r="F347">
        <f>INDEX(Sym!$B$2:$B$10,MATCH(A347,Sym!$A$2:$A$10,0))+INDEX(Sym!$B$13:$B$19,MATCH(B347,Sym!$A$13:$A$19,0))+INDEX(Sym!$B$22:$B$27,MATCH(C347,Sym!$A$22:$A$27,0))+INDEX(Sym!$B$30:$B$31,MATCH(D347,Sym!$A$30:$A$31,0))</f>
        <v>5411</v>
      </c>
    </row>
    <row r="348" spans="1:6" x14ac:dyDescent="0.2">
      <c r="A348" t="s">
        <v>2139</v>
      </c>
      <c r="B348" t="s">
        <v>2148</v>
      </c>
      <c r="C348" t="s">
        <v>2152</v>
      </c>
      <c r="D348" t="s">
        <v>2157</v>
      </c>
      <c r="E348" s="69">
        <v>2</v>
      </c>
      <c r="F348">
        <f>INDEX(Sym!$B$2:$B$10,MATCH(A348,Sym!$A$2:$A$10,0))+INDEX(Sym!$B$13:$B$19,MATCH(B348,Sym!$A$13:$A$19,0))+INDEX(Sym!$B$22:$B$27,MATCH(C348,Sym!$A$22:$A$27,0))+INDEX(Sym!$B$30:$B$31,MATCH(D348,Sym!$A$30:$A$31,0))</f>
        <v>5412</v>
      </c>
    </row>
    <row r="349" spans="1:6" x14ac:dyDescent="0.2">
      <c r="A349" t="s">
        <v>2139</v>
      </c>
      <c r="B349" t="s">
        <v>2142</v>
      </c>
      <c r="C349" t="s">
        <v>2154</v>
      </c>
      <c r="D349" t="s">
        <v>2149</v>
      </c>
      <c r="E349" s="69" t="s">
        <v>2194</v>
      </c>
      <c r="F349">
        <f>INDEX(Sym!$B$2:$B$10,MATCH(A349,Sym!$A$2:$A$10,0))+INDEX(Sym!$B$13:$B$19,MATCH(B349,Sym!$A$13:$A$19,0))+INDEX(Sym!$B$22:$B$27,MATCH(C349,Sym!$A$22:$A$27,0))+INDEX(Sym!$B$30:$B$31,MATCH(D349,Sym!$A$30:$A$31,0))</f>
        <v>5831</v>
      </c>
    </row>
    <row r="350" spans="1:6" x14ac:dyDescent="0.2">
      <c r="A350" t="s">
        <v>2139</v>
      </c>
      <c r="B350" t="s">
        <v>2142</v>
      </c>
      <c r="C350" t="s">
        <v>2154</v>
      </c>
      <c r="D350" t="s">
        <v>2157</v>
      </c>
      <c r="E350" s="69">
        <v>3</v>
      </c>
      <c r="F350">
        <f>INDEX(Sym!$B$2:$B$10,MATCH(A350,Sym!$A$2:$A$10,0))+INDEX(Sym!$B$13:$B$19,MATCH(B350,Sym!$A$13:$A$19,0))+INDEX(Sym!$B$22:$B$27,MATCH(C350,Sym!$A$22:$A$27,0))+INDEX(Sym!$B$30:$B$31,MATCH(D350,Sym!$A$30:$A$31,0))</f>
        <v>5832</v>
      </c>
    </row>
    <row r="351" spans="1:6" x14ac:dyDescent="0.2">
      <c r="A351" t="s">
        <v>2139</v>
      </c>
      <c r="B351" t="s">
        <v>2142</v>
      </c>
      <c r="C351" t="s">
        <v>2142</v>
      </c>
      <c r="D351" t="s">
        <v>2149</v>
      </c>
      <c r="E351" s="69" t="s">
        <v>2161</v>
      </c>
      <c r="F351">
        <f>INDEX(Sym!$B$2:$B$10,MATCH(A351,Sym!$A$2:$A$10,0))+INDEX(Sym!$B$13:$B$19,MATCH(B351,Sym!$A$13:$A$19,0))+INDEX(Sym!$B$22:$B$27,MATCH(C351,Sym!$A$22:$A$27,0))+INDEX(Sym!$B$30:$B$31,MATCH(D351,Sym!$A$30:$A$31,0))</f>
        <v>5881</v>
      </c>
    </row>
    <row r="352" spans="1:6" x14ac:dyDescent="0.2">
      <c r="A352" t="s">
        <v>2139</v>
      </c>
      <c r="B352" t="s">
        <v>2142</v>
      </c>
      <c r="C352" t="s">
        <v>2142</v>
      </c>
      <c r="D352" t="s">
        <v>2157</v>
      </c>
      <c r="E352" s="69" t="s">
        <v>2161</v>
      </c>
      <c r="F352">
        <f>INDEX(Sym!$B$2:$B$10,MATCH(A352,Sym!$A$2:$A$10,0))+INDEX(Sym!$B$13:$B$19,MATCH(B352,Sym!$A$13:$A$19,0))+INDEX(Sym!$B$22:$B$27,MATCH(C352,Sym!$A$22:$A$27,0))+INDEX(Sym!$B$30:$B$31,MATCH(D352,Sym!$A$30:$A$31,0))</f>
        <v>5882</v>
      </c>
    </row>
    <row r="353" spans="1:6" x14ac:dyDescent="0.2">
      <c r="A353" t="s">
        <v>2139</v>
      </c>
      <c r="B353" t="s">
        <v>2142</v>
      </c>
      <c r="C353" t="s">
        <v>2155</v>
      </c>
      <c r="D353" t="s">
        <v>2149</v>
      </c>
      <c r="E353" s="69" t="s">
        <v>2195</v>
      </c>
      <c r="F353">
        <f>INDEX(Sym!$B$2:$B$10,MATCH(A353,Sym!$A$2:$A$10,0))+INDEX(Sym!$B$13:$B$19,MATCH(B353,Sym!$A$13:$A$19,0))+INDEX(Sym!$B$22:$B$27,MATCH(C353,Sym!$A$22:$A$27,0))+INDEX(Sym!$B$30:$B$31,MATCH(D353,Sym!$A$30:$A$31,0))</f>
        <v>5861</v>
      </c>
    </row>
    <row r="354" spans="1:6" x14ac:dyDescent="0.2">
      <c r="A354" t="s">
        <v>2139</v>
      </c>
      <c r="B354" t="s">
        <v>2142</v>
      </c>
      <c r="C354" t="s">
        <v>2155</v>
      </c>
      <c r="D354" t="s">
        <v>2157</v>
      </c>
      <c r="E354" s="69" t="s">
        <v>2195</v>
      </c>
      <c r="F354">
        <f>INDEX(Sym!$B$2:$B$10,MATCH(A354,Sym!$A$2:$A$10,0))+INDEX(Sym!$B$13:$B$19,MATCH(B354,Sym!$A$13:$A$19,0))+INDEX(Sym!$B$22:$B$27,MATCH(C354,Sym!$A$22:$A$27,0))+INDEX(Sym!$B$30:$B$31,MATCH(D354,Sym!$A$30:$A$31,0))</f>
        <v>5862</v>
      </c>
    </row>
    <row r="355" spans="1:6" x14ac:dyDescent="0.2">
      <c r="A355" t="s">
        <v>2139</v>
      </c>
      <c r="B355" t="s">
        <v>2142</v>
      </c>
      <c r="C355" t="s">
        <v>2149</v>
      </c>
      <c r="D355" t="s">
        <v>2149</v>
      </c>
      <c r="E355" s="69" t="s">
        <v>2195</v>
      </c>
      <c r="F355">
        <f>INDEX(Sym!$B$2:$B$10,MATCH(A355,Sym!$A$2:$A$10,0))+INDEX(Sym!$B$13:$B$19,MATCH(B355,Sym!$A$13:$A$19,0))+INDEX(Sym!$B$22:$B$27,MATCH(C355,Sym!$A$22:$A$27,0))+INDEX(Sym!$B$30:$B$31,MATCH(D355,Sym!$A$30:$A$31,0))</f>
        <v>5851</v>
      </c>
    </row>
    <row r="356" spans="1:6" x14ac:dyDescent="0.2">
      <c r="A356" t="s">
        <v>2139</v>
      </c>
      <c r="B356" t="s">
        <v>2142</v>
      </c>
      <c r="C356" t="s">
        <v>2149</v>
      </c>
      <c r="D356" t="s">
        <v>2157</v>
      </c>
      <c r="E356" s="69" t="s">
        <v>2194</v>
      </c>
      <c r="F356">
        <f>INDEX(Sym!$B$2:$B$10,MATCH(A356,Sym!$A$2:$A$10,0))+INDEX(Sym!$B$13:$B$19,MATCH(B356,Sym!$A$13:$A$19,0))+INDEX(Sym!$B$22:$B$27,MATCH(C356,Sym!$A$22:$A$27,0))+INDEX(Sym!$B$30:$B$31,MATCH(D356,Sym!$A$30:$A$31,0))</f>
        <v>5852</v>
      </c>
    </row>
    <row r="357" spans="1:6" x14ac:dyDescent="0.2">
      <c r="A357" t="s">
        <v>2139</v>
      </c>
      <c r="B357" t="s">
        <v>2142</v>
      </c>
      <c r="C357" t="s">
        <v>2153</v>
      </c>
      <c r="D357" t="s">
        <v>2149</v>
      </c>
      <c r="E357" s="69">
        <v>3</v>
      </c>
      <c r="F357">
        <f>INDEX(Sym!$B$2:$B$10,MATCH(A357,Sym!$A$2:$A$10,0))+INDEX(Sym!$B$13:$B$19,MATCH(B357,Sym!$A$13:$A$19,0))+INDEX(Sym!$B$22:$B$27,MATCH(C357,Sym!$A$22:$A$27,0))+INDEX(Sym!$B$30:$B$31,MATCH(D357,Sym!$A$30:$A$31,0))</f>
        <v>5821</v>
      </c>
    </row>
    <row r="358" spans="1:6" x14ac:dyDescent="0.2">
      <c r="A358" t="s">
        <v>2139</v>
      </c>
      <c r="B358" t="s">
        <v>2142</v>
      </c>
      <c r="C358" t="s">
        <v>2153</v>
      </c>
      <c r="D358" t="s">
        <v>2157</v>
      </c>
      <c r="E358" s="69">
        <v>2</v>
      </c>
      <c r="F358">
        <f>INDEX(Sym!$B$2:$B$10,MATCH(A358,Sym!$A$2:$A$10,0))+INDEX(Sym!$B$13:$B$19,MATCH(B358,Sym!$A$13:$A$19,0))+INDEX(Sym!$B$22:$B$27,MATCH(C358,Sym!$A$22:$A$27,0))+INDEX(Sym!$B$30:$B$31,MATCH(D358,Sym!$A$30:$A$31,0))</f>
        <v>5822</v>
      </c>
    </row>
    <row r="359" spans="1:6" x14ac:dyDescent="0.2">
      <c r="A359" t="s">
        <v>2139</v>
      </c>
      <c r="B359" t="s">
        <v>2142</v>
      </c>
      <c r="C359" t="s">
        <v>2152</v>
      </c>
      <c r="D359" t="s">
        <v>2149</v>
      </c>
      <c r="E359" s="69">
        <v>2</v>
      </c>
      <c r="F359">
        <f>INDEX(Sym!$B$2:$B$10,MATCH(A359,Sym!$A$2:$A$10,0))+INDEX(Sym!$B$13:$B$19,MATCH(B359,Sym!$A$13:$A$19,0))+INDEX(Sym!$B$22:$B$27,MATCH(C359,Sym!$A$22:$A$27,0))+INDEX(Sym!$B$30:$B$31,MATCH(D359,Sym!$A$30:$A$31,0))</f>
        <v>5811</v>
      </c>
    </row>
    <row r="360" spans="1:6" x14ac:dyDescent="0.2">
      <c r="A360" t="s">
        <v>2139</v>
      </c>
      <c r="B360" t="s">
        <v>2142</v>
      </c>
      <c r="C360" t="s">
        <v>2152</v>
      </c>
      <c r="D360" t="s">
        <v>2157</v>
      </c>
      <c r="E360" s="69">
        <v>2</v>
      </c>
      <c r="F360">
        <f>INDEX(Sym!$B$2:$B$10,MATCH(A360,Sym!$A$2:$A$10,0))+INDEX(Sym!$B$13:$B$19,MATCH(B360,Sym!$A$13:$A$19,0))+INDEX(Sym!$B$22:$B$27,MATCH(C360,Sym!$A$22:$A$27,0))+INDEX(Sym!$B$30:$B$31,MATCH(D360,Sym!$A$30:$A$31,0))</f>
        <v>5812</v>
      </c>
    </row>
    <row r="361" spans="1:6" x14ac:dyDescent="0.2">
      <c r="A361" t="s">
        <v>2139</v>
      </c>
      <c r="B361" t="s">
        <v>2147</v>
      </c>
      <c r="C361" t="s">
        <v>2154</v>
      </c>
      <c r="D361" t="s">
        <v>2149</v>
      </c>
      <c r="E361" s="69" t="s">
        <v>2166</v>
      </c>
      <c r="F361">
        <f>INDEX(Sym!$B$2:$B$10,MATCH(A361,Sym!$A$2:$A$10,0))+INDEX(Sym!$B$13:$B$19,MATCH(B361,Sym!$A$13:$A$19,0))+INDEX(Sym!$B$22:$B$27,MATCH(C361,Sym!$A$22:$A$27,0))+INDEX(Sym!$B$30:$B$31,MATCH(D361,Sym!$A$30:$A$31,0))</f>
        <v>5331</v>
      </c>
    </row>
    <row r="362" spans="1:6" x14ac:dyDescent="0.2">
      <c r="A362" t="s">
        <v>2139</v>
      </c>
      <c r="B362" t="s">
        <v>2147</v>
      </c>
      <c r="C362" t="s">
        <v>2154</v>
      </c>
      <c r="D362" t="s">
        <v>2157</v>
      </c>
      <c r="E362" s="69" t="s">
        <v>2166</v>
      </c>
      <c r="F362">
        <f>INDEX(Sym!$B$2:$B$10,MATCH(A362,Sym!$A$2:$A$10,0))+INDEX(Sym!$B$13:$B$19,MATCH(B362,Sym!$A$13:$A$19,0))+INDEX(Sym!$B$22:$B$27,MATCH(C362,Sym!$A$22:$A$27,0))+INDEX(Sym!$B$30:$B$31,MATCH(D362,Sym!$A$30:$A$31,0))</f>
        <v>5332</v>
      </c>
    </row>
    <row r="363" spans="1:6" x14ac:dyDescent="0.2">
      <c r="A363" t="s">
        <v>2139</v>
      </c>
      <c r="B363" t="s">
        <v>2147</v>
      </c>
      <c r="C363" t="s">
        <v>2142</v>
      </c>
      <c r="D363" t="s">
        <v>2149</v>
      </c>
      <c r="E363" s="69" t="s">
        <v>2166</v>
      </c>
      <c r="F363">
        <f>INDEX(Sym!$B$2:$B$10,MATCH(A363,Sym!$A$2:$A$10,0))+INDEX(Sym!$B$13:$B$19,MATCH(B363,Sym!$A$13:$A$19,0))+INDEX(Sym!$B$22:$B$27,MATCH(C363,Sym!$A$22:$A$27,0))+INDEX(Sym!$B$30:$B$31,MATCH(D363,Sym!$A$30:$A$31,0))</f>
        <v>5381</v>
      </c>
    </row>
    <row r="364" spans="1:6" x14ac:dyDescent="0.2">
      <c r="A364" t="s">
        <v>2139</v>
      </c>
      <c r="B364" t="s">
        <v>2147</v>
      </c>
      <c r="C364" t="s">
        <v>2142</v>
      </c>
      <c r="D364" t="s">
        <v>2157</v>
      </c>
      <c r="E364" s="69" t="s">
        <v>2166</v>
      </c>
      <c r="F364">
        <f>INDEX(Sym!$B$2:$B$10,MATCH(A364,Sym!$A$2:$A$10,0))+INDEX(Sym!$B$13:$B$19,MATCH(B364,Sym!$A$13:$A$19,0))+INDEX(Sym!$B$22:$B$27,MATCH(C364,Sym!$A$22:$A$27,0))+INDEX(Sym!$B$30:$B$31,MATCH(D364,Sym!$A$30:$A$31,0))</f>
        <v>5382</v>
      </c>
    </row>
    <row r="365" spans="1:6" x14ac:dyDescent="0.2">
      <c r="A365" t="s">
        <v>2139</v>
      </c>
      <c r="B365" t="s">
        <v>2147</v>
      </c>
      <c r="C365" t="s">
        <v>2155</v>
      </c>
      <c r="D365" t="s">
        <v>2149</v>
      </c>
      <c r="E365" s="69" t="s">
        <v>2195</v>
      </c>
      <c r="F365">
        <f>INDEX(Sym!$B$2:$B$10,MATCH(A365,Sym!$A$2:$A$10,0))+INDEX(Sym!$B$13:$B$19,MATCH(B365,Sym!$A$13:$A$19,0))+INDEX(Sym!$B$22:$B$27,MATCH(C365,Sym!$A$22:$A$27,0))+INDEX(Sym!$B$30:$B$31,MATCH(D365,Sym!$A$30:$A$31,0))</f>
        <v>5361</v>
      </c>
    </row>
    <row r="366" spans="1:6" x14ac:dyDescent="0.2">
      <c r="A366" t="s">
        <v>2139</v>
      </c>
      <c r="B366" t="s">
        <v>2147</v>
      </c>
      <c r="C366" t="s">
        <v>2155</v>
      </c>
      <c r="D366" t="s">
        <v>2157</v>
      </c>
      <c r="E366" s="69" t="s">
        <v>2195</v>
      </c>
      <c r="F366">
        <f>INDEX(Sym!$B$2:$B$10,MATCH(A366,Sym!$A$2:$A$10,0))+INDEX(Sym!$B$13:$B$19,MATCH(B366,Sym!$A$13:$A$19,0))+INDEX(Sym!$B$22:$B$27,MATCH(C366,Sym!$A$22:$A$27,0))+INDEX(Sym!$B$30:$B$31,MATCH(D366,Sym!$A$30:$A$31,0))</f>
        <v>5362</v>
      </c>
    </row>
    <row r="367" spans="1:6" x14ac:dyDescent="0.2">
      <c r="A367" t="s">
        <v>2139</v>
      </c>
      <c r="B367" t="s">
        <v>2147</v>
      </c>
      <c r="C367" t="s">
        <v>2149</v>
      </c>
      <c r="D367" t="s">
        <v>2149</v>
      </c>
      <c r="E367" s="69" t="s">
        <v>2195</v>
      </c>
      <c r="F367">
        <f>INDEX(Sym!$B$2:$B$10,MATCH(A367,Sym!$A$2:$A$10,0))+INDEX(Sym!$B$13:$B$19,MATCH(B367,Sym!$A$13:$A$19,0))+INDEX(Sym!$B$22:$B$27,MATCH(C367,Sym!$A$22:$A$27,0))+INDEX(Sym!$B$30:$B$31,MATCH(D367,Sym!$A$30:$A$31,0))</f>
        <v>5351</v>
      </c>
    </row>
    <row r="368" spans="1:6" x14ac:dyDescent="0.2">
      <c r="A368" t="s">
        <v>2139</v>
      </c>
      <c r="B368" t="s">
        <v>2147</v>
      </c>
      <c r="C368" t="s">
        <v>2149</v>
      </c>
      <c r="D368" t="s">
        <v>2157</v>
      </c>
      <c r="E368" s="69" t="s">
        <v>2166</v>
      </c>
      <c r="F368">
        <f>INDEX(Sym!$B$2:$B$10,MATCH(A368,Sym!$A$2:$A$10,0))+INDEX(Sym!$B$13:$B$19,MATCH(B368,Sym!$A$13:$A$19,0))+INDEX(Sym!$B$22:$B$27,MATCH(C368,Sym!$A$22:$A$27,0))+INDEX(Sym!$B$30:$B$31,MATCH(D368,Sym!$A$30:$A$31,0))</f>
        <v>5352</v>
      </c>
    </row>
    <row r="369" spans="1:6" x14ac:dyDescent="0.2">
      <c r="A369" t="s">
        <v>2139</v>
      </c>
      <c r="B369" t="s">
        <v>2147</v>
      </c>
      <c r="C369" t="s">
        <v>2153</v>
      </c>
      <c r="D369" t="s">
        <v>2149</v>
      </c>
      <c r="E369" s="69" t="s">
        <v>2166</v>
      </c>
      <c r="F369">
        <f>INDEX(Sym!$B$2:$B$10,MATCH(A369,Sym!$A$2:$A$10,0))+INDEX(Sym!$B$13:$B$19,MATCH(B369,Sym!$A$13:$A$19,0))+INDEX(Sym!$B$22:$B$27,MATCH(C369,Sym!$A$22:$A$27,0))+INDEX(Sym!$B$30:$B$31,MATCH(D369,Sym!$A$30:$A$31,0))</f>
        <v>5321</v>
      </c>
    </row>
    <row r="370" spans="1:6" x14ac:dyDescent="0.2">
      <c r="A370" t="s">
        <v>2139</v>
      </c>
      <c r="B370" t="s">
        <v>2147</v>
      </c>
      <c r="C370" t="s">
        <v>2153</v>
      </c>
      <c r="D370" t="s">
        <v>2157</v>
      </c>
      <c r="E370" s="69">
        <v>3</v>
      </c>
      <c r="F370">
        <f>INDEX(Sym!$B$2:$B$10,MATCH(A370,Sym!$A$2:$A$10,0))+INDEX(Sym!$B$13:$B$19,MATCH(B370,Sym!$A$13:$A$19,0))+INDEX(Sym!$B$22:$B$27,MATCH(C370,Sym!$A$22:$A$27,0))+INDEX(Sym!$B$30:$B$31,MATCH(D370,Sym!$A$30:$A$31,0))</f>
        <v>5322</v>
      </c>
    </row>
    <row r="371" spans="1:6" x14ac:dyDescent="0.2">
      <c r="A371" t="s">
        <v>2139</v>
      </c>
      <c r="B371" t="s">
        <v>2147</v>
      </c>
      <c r="C371" t="s">
        <v>2152</v>
      </c>
      <c r="D371" t="s">
        <v>2149</v>
      </c>
      <c r="E371" s="69">
        <v>3</v>
      </c>
      <c r="F371">
        <f>INDEX(Sym!$B$2:$B$10,MATCH(A371,Sym!$A$2:$A$10,0))+INDEX(Sym!$B$13:$B$19,MATCH(B371,Sym!$A$13:$A$19,0))+INDEX(Sym!$B$22:$B$27,MATCH(C371,Sym!$A$22:$A$27,0))+INDEX(Sym!$B$30:$B$31,MATCH(D371,Sym!$A$30:$A$31,0))</f>
        <v>5311</v>
      </c>
    </row>
    <row r="372" spans="1:6" x14ac:dyDescent="0.2">
      <c r="A372" t="s">
        <v>2139</v>
      </c>
      <c r="B372" t="s">
        <v>2147</v>
      </c>
      <c r="C372" t="s">
        <v>2152</v>
      </c>
      <c r="D372" t="s">
        <v>2157</v>
      </c>
      <c r="E372" s="69">
        <v>3</v>
      </c>
      <c r="F372">
        <f>INDEX(Sym!$B$2:$B$10,MATCH(A372,Sym!$A$2:$A$10,0))+INDEX(Sym!$B$13:$B$19,MATCH(B372,Sym!$A$13:$A$19,0))+INDEX(Sym!$B$22:$B$27,MATCH(C372,Sym!$A$22:$A$27,0))+INDEX(Sym!$B$30:$B$31,MATCH(D372,Sym!$A$30:$A$31,0))</f>
        <v>5312</v>
      </c>
    </row>
    <row r="373" spans="1:6" x14ac:dyDescent="0.2">
      <c r="A373" t="s">
        <v>2139</v>
      </c>
      <c r="B373" t="s">
        <v>2146</v>
      </c>
      <c r="C373" t="s">
        <v>2154</v>
      </c>
      <c r="D373" t="s">
        <v>2149</v>
      </c>
      <c r="E373" s="69">
        <v>3</v>
      </c>
      <c r="F373">
        <f>INDEX(Sym!$B$2:$B$10,MATCH(A373,Sym!$A$2:$A$10,0))+INDEX(Sym!$B$13:$B$19,MATCH(B373,Sym!$A$13:$A$19,0))+INDEX(Sym!$B$22:$B$27,MATCH(C373,Sym!$A$22:$A$27,0))+INDEX(Sym!$B$30:$B$31,MATCH(D373,Sym!$A$30:$A$31,0))</f>
        <v>5231</v>
      </c>
    </row>
    <row r="374" spans="1:6" x14ac:dyDescent="0.2">
      <c r="A374" t="s">
        <v>2139</v>
      </c>
      <c r="B374" t="s">
        <v>2146</v>
      </c>
      <c r="C374" t="s">
        <v>2154</v>
      </c>
      <c r="D374" t="s">
        <v>2157</v>
      </c>
      <c r="E374" s="69">
        <v>3</v>
      </c>
      <c r="F374">
        <f>INDEX(Sym!$B$2:$B$10,MATCH(A374,Sym!$A$2:$A$10,0))+INDEX(Sym!$B$13:$B$19,MATCH(B374,Sym!$A$13:$A$19,0))+INDEX(Sym!$B$22:$B$27,MATCH(C374,Sym!$A$22:$A$27,0))+INDEX(Sym!$B$30:$B$31,MATCH(D374,Sym!$A$30:$A$31,0))</f>
        <v>5232</v>
      </c>
    </row>
    <row r="375" spans="1:6" x14ac:dyDescent="0.2">
      <c r="A375" t="s">
        <v>2139</v>
      </c>
      <c r="B375" t="s">
        <v>2146</v>
      </c>
      <c r="C375" t="s">
        <v>2142</v>
      </c>
      <c r="D375" t="s">
        <v>2149</v>
      </c>
      <c r="E375" s="69">
        <v>3</v>
      </c>
      <c r="F375">
        <f>INDEX(Sym!$B$2:$B$10,MATCH(A375,Sym!$A$2:$A$10,0))+INDEX(Sym!$B$13:$B$19,MATCH(B375,Sym!$A$13:$A$19,0))+INDEX(Sym!$B$22:$B$27,MATCH(C375,Sym!$A$22:$A$27,0))+INDEX(Sym!$B$30:$B$31,MATCH(D375,Sym!$A$30:$A$31,0))</f>
        <v>5281</v>
      </c>
    </row>
    <row r="376" spans="1:6" x14ac:dyDescent="0.2">
      <c r="A376" t="s">
        <v>2139</v>
      </c>
      <c r="B376" t="s">
        <v>2146</v>
      </c>
      <c r="C376" t="s">
        <v>2142</v>
      </c>
      <c r="D376" t="s">
        <v>2157</v>
      </c>
      <c r="E376" s="69">
        <v>3</v>
      </c>
      <c r="F376">
        <f>INDEX(Sym!$B$2:$B$10,MATCH(A376,Sym!$A$2:$A$10,0))+INDEX(Sym!$B$13:$B$19,MATCH(B376,Sym!$A$13:$A$19,0))+INDEX(Sym!$B$22:$B$27,MATCH(C376,Sym!$A$22:$A$27,0))+INDEX(Sym!$B$30:$B$31,MATCH(D376,Sym!$A$30:$A$31,0))</f>
        <v>5282</v>
      </c>
    </row>
    <row r="377" spans="1:6" x14ac:dyDescent="0.2">
      <c r="A377" t="s">
        <v>2139</v>
      </c>
      <c r="B377" t="s">
        <v>2146</v>
      </c>
      <c r="C377" t="s">
        <v>2155</v>
      </c>
      <c r="D377" t="s">
        <v>2149</v>
      </c>
      <c r="E377" s="69" t="s">
        <v>2195</v>
      </c>
      <c r="F377">
        <f>INDEX(Sym!$B$2:$B$10,MATCH(A377,Sym!$A$2:$A$10,0))+INDEX(Sym!$B$13:$B$19,MATCH(B377,Sym!$A$13:$A$19,0))+INDEX(Sym!$B$22:$B$27,MATCH(C377,Sym!$A$22:$A$27,0))+INDEX(Sym!$B$30:$B$31,MATCH(D377,Sym!$A$30:$A$31,0))</f>
        <v>5261</v>
      </c>
    </row>
    <row r="378" spans="1:6" x14ac:dyDescent="0.2">
      <c r="A378" t="s">
        <v>2139</v>
      </c>
      <c r="B378" t="s">
        <v>2146</v>
      </c>
      <c r="C378" t="s">
        <v>2155</v>
      </c>
      <c r="D378" t="s">
        <v>2157</v>
      </c>
      <c r="E378" s="69" t="s">
        <v>2166</v>
      </c>
      <c r="F378">
        <f>INDEX(Sym!$B$2:$B$10,MATCH(A378,Sym!$A$2:$A$10,0))+INDEX(Sym!$B$13:$B$19,MATCH(B378,Sym!$A$13:$A$19,0))+INDEX(Sym!$B$22:$B$27,MATCH(C378,Sym!$A$22:$A$27,0))+INDEX(Sym!$B$30:$B$31,MATCH(D378,Sym!$A$30:$A$31,0))</f>
        <v>5262</v>
      </c>
    </row>
    <row r="379" spans="1:6" x14ac:dyDescent="0.2">
      <c r="A379" t="s">
        <v>2139</v>
      </c>
      <c r="B379" t="s">
        <v>2146</v>
      </c>
      <c r="C379" t="s">
        <v>2149</v>
      </c>
      <c r="D379" t="s">
        <v>2149</v>
      </c>
      <c r="E379" s="69" t="s">
        <v>2166</v>
      </c>
      <c r="F379">
        <f>INDEX(Sym!$B$2:$B$10,MATCH(A379,Sym!$A$2:$A$10,0))+INDEX(Sym!$B$13:$B$19,MATCH(B379,Sym!$A$13:$A$19,0))+INDEX(Sym!$B$22:$B$27,MATCH(C379,Sym!$A$22:$A$27,0))+INDEX(Sym!$B$30:$B$31,MATCH(D379,Sym!$A$30:$A$31,0))</f>
        <v>5251</v>
      </c>
    </row>
    <row r="380" spans="1:6" x14ac:dyDescent="0.2">
      <c r="A380" t="s">
        <v>2139</v>
      </c>
      <c r="B380" t="s">
        <v>2146</v>
      </c>
      <c r="C380" t="s">
        <v>2149</v>
      </c>
      <c r="D380" t="s">
        <v>2157</v>
      </c>
      <c r="E380" s="69">
        <v>3</v>
      </c>
      <c r="F380">
        <f>INDEX(Sym!$B$2:$B$10,MATCH(A380,Sym!$A$2:$A$10,0))+INDEX(Sym!$B$13:$B$19,MATCH(B380,Sym!$A$13:$A$19,0))+INDEX(Sym!$B$22:$B$27,MATCH(C380,Sym!$A$22:$A$27,0))+INDEX(Sym!$B$30:$B$31,MATCH(D380,Sym!$A$30:$A$31,0))</f>
        <v>5252</v>
      </c>
    </row>
    <row r="381" spans="1:6" x14ac:dyDescent="0.2">
      <c r="A381" t="s">
        <v>2139</v>
      </c>
      <c r="B381" t="s">
        <v>2146</v>
      </c>
      <c r="C381" t="s">
        <v>2153</v>
      </c>
      <c r="D381" t="s">
        <v>2149</v>
      </c>
      <c r="E381" s="69">
        <v>3</v>
      </c>
      <c r="F381">
        <f>INDEX(Sym!$B$2:$B$10,MATCH(A381,Sym!$A$2:$A$10,0))+INDEX(Sym!$B$13:$B$19,MATCH(B381,Sym!$A$13:$A$19,0))+INDEX(Sym!$B$22:$B$27,MATCH(C381,Sym!$A$22:$A$27,0))+INDEX(Sym!$B$30:$B$31,MATCH(D381,Sym!$A$30:$A$31,0))</f>
        <v>5221</v>
      </c>
    </row>
    <row r="382" spans="1:6" x14ac:dyDescent="0.2">
      <c r="A382" t="s">
        <v>2139</v>
      </c>
      <c r="B382" t="s">
        <v>2146</v>
      </c>
      <c r="C382" t="s">
        <v>2153</v>
      </c>
      <c r="D382" t="s">
        <v>2157</v>
      </c>
      <c r="E382" s="69">
        <v>3</v>
      </c>
      <c r="F382">
        <f>INDEX(Sym!$B$2:$B$10,MATCH(A382,Sym!$A$2:$A$10,0))+INDEX(Sym!$B$13:$B$19,MATCH(B382,Sym!$A$13:$A$19,0))+INDEX(Sym!$B$22:$B$27,MATCH(C382,Sym!$A$22:$A$27,0))+INDEX(Sym!$B$30:$B$31,MATCH(D382,Sym!$A$30:$A$31,0))</f>
        <v>5222</v>
      </c>
    </row>
    <row r="383" spans="1:6" x14ac:dyDescent="0.2">
      <c r="A383" t="s">
        <v>2139</v>
      </c>
      <c r="B383" t="s">
        <v>2146</v>
      </c>
      <c r="C383" t="s">
        <v>2152</v>
      </c>
      <c r="D383" t="s">
        <v>2149</v>
      </c>
      <c r="E383" s="69">
        <v>3</v>
      </c>
      <c r="F383">
        <f>INDEX(Sym!$B$2:$B$10,MATCH(A383,Sym!$A$2:$A$10,0))+INDEX(Sym!$B$13:$B$19,MATCH(B383,Sym!$A$13:$A$19,0))+INDEX(Sym!$B$22:$B$27,MATCH(C383,Sym!$A$22:$A$27,0))+INDEX(Sym!$B$30:$B$31,MATCH(D383,Sym!$A$30:$A$31,0))</f>
        <v>5211</v>
      </c>
    </row>
    <row r="384" spans="1:6" x14ac:dyDescent="0.2">
      <c r="A384" t="s">
        <v>2139</v>
      </c>
      <c r="B384" t="s">
        <v>2146</v>
      </c>
      <c r="C384" t="s">
        <v>2152</v>
      </c>
      <c r="D384" t="s">
        <v>2157</v>
      </c>
      <c r="E384" s="69">
        <v>3</v>
      </c>
      <c r="F384">
        <f>INDEX(Sym!$B$2:$B$10,MATCH(A384,Sym!$A$2:$A$10,0))+INDEX(Sym!$B$13:$B$19,MATCH(B384,Sym!$A$13:$A$19,0))+INDEX(Sym!$B$22:$B$27,MATCH(C384,Sym!$A$22:$A$27,0))+INDEX(Sym!$B$30:$B$31,MATCH(D384,Sym!$A$30:$A$31,0))</f>
        <v>5212</v>
      </c>
    </row>
    <row r="385" spans="1:6" x14ac:dyDescent="0.2">
      <c r="A385" t="s">
        <v>2139</v>
      </c>
      <c r="B385" t="s">
        <v>2145</v>
      </c>
      <c r="C385" t="s">
        <v>2154</v>
      </c>
      <c r="D385" t="s">
        <v>2149</v>
      </c>
      <c r="E385" s="69">
        <v>2</v>
      </c>
      <c r="F385">
        <f>INDEX(Sym!$B$2:$B$10,MATCH(A385,Sym!$A$2:$A$10,0))+INDEX(Sym!$B$13:$B$19,MATCH(B385,Sym!$A$13:$A$19,0))+INDEX(Sym!$B$22:$B$27,MATCH(C385,Sym!$A$22:$A$27,0))+INDEX(Sym!$B$30:$B$31,MATCH(D385,Sym!$A$30:$A$31,0))</f>
        <v>5131</v>
      </c>
    </row>
    <row r="386" spans="1:6" x14ac:dyDescent="0.2">
      <c r="A386" t="s">
        <v>2139</v>
      </c>
      <c r="B386" t="s">
        <v>2145</v>
      </c>
      <c r="C386" t="s">
        <v>2154</v>
      </c>
      <c r="D386" t="s">
        <v>2157</v>
      </c>
      <c r="E386" s="69">
        <v>2</v>
      </c>
      <c r="F386">
        <f>INDEX(Sym!$B$2:$B$10,MATCH(A386,Sym!$A$2:$A$10,0))+INDEX(Sym!$B$13:$B$19,MATCH(B386,Sym!$A$13:$A$19,0))+INDEX(Sym!$B$22:$B$27,MATCH(C386,Sym!$A$22:$A$27,0))+INDEX(Sym!$B$30:$B$31,MATCH(D386,Sym!$A$30:$A$31,0))</f>
        <v>5132</v>
      </c>
    </row>
    <row r="387" spans="1:6" x14ac:dyDescent="0.2">
      <c r="A387" t="s">
        <v>2139</v>
      </c>
      <c r="B387" t="s">
        <v>2145</v>
      </c>
      <c r="C387" t="s">
        <v>2142</v>
      </c>
      <c r="D387" t="s">
        <v>2149</v>
      </c>
      <c r="E387" s="69">
        <v>2</v>
      </c>
      <c r="F387">
        <f>INDEX(Sym!$B$2:$B$10,MATCH(A387,Sym!$A$2:$A$10,0))+INDEX(Sym!$B$13:$B$19,MATCH(B387,Sym!$A$13:$A$19,0))+INDEX(Sym!$B$22:$B$27,MATCH(C387,Sym!$A$22:$A$27,0))+INDEX(Sym!$B$30:$B$31,MATCH(D387,Sym!$A$30:$A$31,0))</f>
        <v>5181</v>
      </c>
    </row>
    <row r="388" spans="1:6" x14ac:dyDescent="0.2">
      <c r="A388" t="s">
        <v>2139</v>
      </c>
      <c r="B388" t="s">
        <v>2145</v>
      </c>
      <c r="C388" t="s">
        <v>2142</v>
      </c>
      <c r="D388" t="s">
        <v>2157</v>
      </c>
      <c r="E388" s="69">
        <v>2</v>
      </c>
      <c r="F388">
        <f>INDEX(Sym!$B$2:$B$10,MATCH(A388,Sym!$A$2:$A$10,0))+INDEX(Sym!$B$13:$B$19,MATCH(B388,Sym!$A$13:$A$19,0))+INDEX(Sym!$B$22:$B$27,MATCH(C388,Sym!$A$22:$A$27,0))+INDEX(Sym!$B$30:$B$31,MATCH(D388,Sym!$A$30:$A$31,0))</f>
        <v>5182</v>
      </c>
    </row>
    <row r="389" spans="1:6" x14ac:dyDescent="0.2">
      <c r="A389" t="s">
        <v>2139</v>
      </c>
      <c r="B389" t="s">
        <v>2145</v>
      </c>
      <c r="C389" t="s">
        <v>2155</v>
      </c>
      <c r="D389" t="s">
        <v>2149</v>
      </c>
      <c r="E389" s="69" t="s">
        <v>2166</v>
      </c>
      <c r="F389">
        <f>INDEX(Sym!$B$2:$B$10,MATCH(A389,Sym!$A$2:$A$10,0))+INDEX(Sym!$B$13:$B$19,MATCH(B389,Sym!$A$13:$A$19,0))+INDEX(Sym!$B$22:$B$27,MATCH(C389,Sym!$A$22:$A$27,0))+INDEX(Sym!$B$30:$B$31,MATCH(D389,Sym!$A$30:$A$31,0))</f>
        <v>5161</v>
      </c>
    </row>
    <row r="390" spans="1:6" x14ac:dyDescent="0.2">
      <c r="A390" t="s">
        <v>2139</v>
      </c>
      <c r="B390" t="s">
        <v>2145</v>
      </c>
      <c r="C390" t="s">
        <v>2155</v>
      </c>
      <c r="D390" t="s">
        <v>2157</v>
      </c>
      <c r="E390" s="69">
        <v>3</v>
      </c>
      <c r="F390">
        <f>INDEX(Sym!$B$2:$B$10,MATCH(A390,Sym!$A$2:$A$10,0))+INDEX(Sym!$B$13:$B$19,MATCH(B390,Sym!$A$13:$A$19,0))+INDEX(Sym!$B$22:$B$27,MATCH(C390,Sym!$A$22:$A$27,0))+INDEX(Sym!$B$30:$B$31,MATCH(D390,Sym!$A$30:$A$31,0))</f>
        <v>5162</v>
      </c>
    </row>
    <row r="391" spans="1:6" x14ac:dyDescent="0.2">
      <c r="A391" t="s">
        <v>2139</v>
      </c>
      <c r="B391" t="s">
        <v>2145</v>
      </c>
      <c r="C391" t="s">
        <v>2149</v>
      </c>
      <c r="D391" t="s">
        <v>2149</v>
      </c>
      <c r="E391" s="69">
        <v>3</v>
      </c>
      <c r="F391">
        <f>INDEX(Sym!$B$2:$B$10,MATCH(A391,Sym!$A$2:$A$10,0))+INDEX(Sym!$B$13:$B$19,MATCH(B391,Sym!$A$13:$A$19,0))+INDEX(Sym!$B$22:$B$27,MATCH(C391,Sym!$A$22:$A$27,0))+INDEX(Sym!$B$30:$B$31,MATCH(D391,Sym!$A$30:$A$31,0))</f>
        <v>5151</v>
      </c>
    </row>
    <row r="392" spans="1:6" x14ac:dyDescent="0.2">
      <c r="A392" t="s">
        <v>2139</v>
      </c>
      <c r="B392" t="s">
        <v>2145</v>
      </c>
      <c r="C392" t="s">
        <v>2149</v>
      </c>
      <c r="D392" t="s">
        <v>2157</v>
      </c>
      <c r="E392" s="69">
        <v>2</v>
      </c>
      <c r="F392">
        <f>INDEX(Sym!$B$2:$B$10,MATCH(A392,Sym!$A$2:$A$10,0))+INDEX(Sym!$B$13:$B$19,MATCH(B392,Sym!$A$13:$A$19,0))+INDEX(Sym!$B$22:$B$27,MATCH(C392,Sym!$A$22:$A$27,0))+INDEX(Sym!$B$30:$B$31,MATCH(D392,Sym!$A$30:$A$31,0))</f>
        <v>5152</v>
      </c>
    </row>
    <row r="393" spans="1:6" x14ac:dyDescent="0.2">
      <c r="A393" t="s">
        <v>2139</v>
      </c>
      <c r="B393" t="s">
        <v>2145</v>
      </c>
      <c r="C393" t="s">
        <v>2153</v>
      </c>
      <c r="D393" t="s">
        <v>2149</v>
      </c>
      <c r="E393" s="69">
        <v>2</v>
      </c>
      <c r="F393">
        <f>INDEX(Sym!$B$2:$B$10,MATCH(A393,Sym!$A$2:$A$10,0))+INDEX(Sym!$B$13:$B$19,MATCH(B393,Sym!$A$13:$A$19,0))+INDEX(Sym!$B$22:$B$27,MATCH(C393,Sym!$A$22:$A$27,0))+INDEX(Sym!$B$30:$B$31,MATCH(D393,Sym!$A$30:$A$31,0))</f>
        <v>5121</v>
      </c>
    </row>
    <row r="394" spans="1:6" x14ac:dyDescent="0.2">
      <c r="A394" t="s">
        <v>2139</v>
      </c>
      <c r="B394" t="s">
        <v>2145</v>
      </c>
      <c r="C394" t="s">
        <v>2153</v>
      </c>
      <c r="D394" t="s">
        <v>2157</v>
      </c>
      <c r="E394" s="69">
        <v>2</v>
      </c>
      <c r="F394">
        <f>INDEX(Sym!$B$2:$B$10,MATCH(A394,Sym!$A$2:$A$10,0))+INDEX(Sym!$B$13:$B$19,MATCH(B394,Sym!$A$13:$A$19,0))+INDEX(Sym!$B$22:$B$27,MATCH(C394,Sym!$A$22:$A$27,0))+INDEX(Sym!$B$30:$B$31,MATCH(D394,Sym!$A$30:$A$31,0))</f>
        <v>5122</v>
      </c>
    </row>
    <row r="395" spans="1:6" x14ac:dyDescent="0.2">
      <c r="A395" t="s">
        <v>2139</v>
      </c>
      <c r="B395" t="s">
        <v>2145</v>
      </c>
      <c r="C395" t="s">
        <v>2152</v>
      </c>
      <c r="D395" t="s">
        <v>2149</v>
      </c>
      <c r="E395" s="69">
        <v>2</v>
      </c>
      <c r="F395">
        <f>INDEX(Sym!$B$2:$B$10,MATCH(A395,Sym!$A$2:$A$10,0))+INDEX(Sym!$B$13:$B$19,MATCH(B395,Sym!$A$13:$A$19,0))+INDEX(Sym!$B$22:$B$27,MATCH(C395,Sym!$A$22:$A$27,0))+INDEX(Sym!$B$30:$B$31,MATCH(D395,Sym!$A$30:$A$31,0))</f>
        <v>5111</v>
      </c>
    </row>
    <row r="396" spans="1:6" x14ac:dyDescent="0.2">
      <c r="A396" t="s">
        <v>2139</v>
      </c>
      <c r="B396" t="s">
        <v>2145</v>
      </c>
      <c r="C396" t="s">
        <v>2152</v>
      </c>
      <c r="D396" t="s">
        <v>2157</v>
      </c>
      <c r="E396" s="69">
        <v>2</v>
      </c>
      <c r="F396">
        <f>INDEX(Sym!$B$2:$B$10,MATCH(A396,Sym!$A$2:$A$10,0))+INDEX(Sym!$B$13:$B$19,MATCH(B396,Sym!$A$13:$A$19,0))+INDEX(Sym!$B$22:$B$27,MATCH(C396,Sym!$A$22:$A$27,0))+INDEX(Sym!$B$30:$B$31,MATCH(D396,Sym!$A$30:$A$31,0))</f>
        <v>5112</v>
      </c>
    </row>
    <row r="397" spans="1:6" x14ac:dyDescent="0.2">
      <c r="A397" t="s">
        <v>2139</v>
      </c>
      <c r="B397" t="s">
        <v>2149</v>
      </c>
      <c r="C397" t="s">
        <v>2154</v>
      </c>
      <c r="D397" t="s">
        <v>2149</v>
      </c>
      <c r="E397" s="69" t="s">
        <v>2195</v>
      </c>
      <c r="F397">
        <f>INDEX(Sym!$B$2:$B$10,MATCH(A397,Sym!$A$2:$A$10,0))+INDEX(Sym!$B$13:$B$19,MATCH(B397,Sym!$A$13:$A$19,0))+INDEX(Sym!$B$22:$B$27,MATCH(C397,Sym!$A$22:$A$27,0))+INDEX(Sym!$B$30:$B$31,MATCH(D397,Sym!$A$30:$A$31,0))</f>
        <v>5531</v>
      </c>
    </row>
    <row r="398" spans="1:6" x14ac:dyDescent="0.2">
      <c r="A398" t="s">
        <v>2139</v>
      </c>
      <c r="B398" t="s">
        <v>2149</v>
      </c>
      <c r="C398" t="s">
        <v>2154</v>
      </c>
      <c r="D398" t="s">
        <v>2157</v>
      </c>
      <c r="E398" s="69" t="s">
        <v>2195</v>
      </c>
      <c r="F398">
        <f>INDEX(Sym!$B$2:$B$10,MATCH(A398,Sym!$A$2:$A$10,0))+INDEX(Sym!$B$13:$B$19,MATCH(B398,Sym!$A$13:$A$19,0))+INDEX(Sym!$B$22:$B$27,MATCH(C398,Sym!$A$22:$A$27,0))+INDEX(Sym!$B$30:$B$31,MATCH(D398,Sym!$A$30:$A$31,0))</f>
        <v>5532</v>
      </c>
    </row>
    <row r="399" spans="1:6" x14ac:dyDescent="0.2">
      <c r="A399" t="s">
        <v>2139</v>
      </c>
      <c r="B399" t="s">
        <v>2149</v>
      </c>
      <c r="C399" t="s">
        <v>2142</v>
      </c>
      <c r="D399" t="s">
        <v>2149</v>
      </c>
      <c r="E399" s="69" t="s">
        <v>2195</v>
      </c>
      <c r="F399">
        <f>INDEX(Sym!$B$2:$B$10,MATCH(A399,Sym!$A$2:$A$10,0))+INDEX(Sym!$B$13:$B$19,MATCH(B399,Sym!$A$13:$A$19,0))+INDEX(Sym!$B$22:$B$27,MATCH(C399,Sym!$A$22:$A$27,0))+INDEX(Sym!$B$30:$B$31,MATCH(D399,Sym!$A$30:$A$31,0))</f>
        <v>5581</v>
      </c>
    </row>
    <row r="400" spans="1:6" x14ac:dyDescent="0.2">
      <c r="A400" t="s">
        <v>2139</v>
      </c>
      <c r="B400" t="s">
        <v>2149</v>
      </c>
      <c r="C400" t="s">
        <v>2142</v>
      </c>
      <c r="D400" t="s">
        <v>2157</v>
      </c>
      <c r="E400" s="69" t="s">
        <v>2195</v>
      </c>
      <c r="F400">
        <f>INDEX(Sym!$B$2:$B$10,MATCH(A400,Sym!$A$2:$A$10,0))+INDEX(Sym!$B$13:$B$19,MATCH(B400,Sym!$A$13:$A$19,0))+INDEX(Sym!$B$22:$B$27,MATCH(C400,Sym!$A$22:$A$27,0))+INDEX(Sym!$B$30:$B$31,MATCH(D400,Sym!$A$30:$A$31,0))</f>
        <v>5582</v>
      </c>
    </row>
    <row r="401" spans="1:6" x14ac:dyDescent="0.2">
      <c r="A401" t="s">
        <v>2139</v>
      </c>
      <c r="B401" t="s">
        <v>2149</v>
      </c>
      <c r="C401" t="s">
        <v>2155</v>
      </c>
      <c r="D401" t="s">
        <v>2149</v>
      </c>
      <c r="E401" s="69" t="s">
        <v>2195</v>
      </c>
      <c r="F401">
        <f>INDEX(Sym!$B$2:$B$10,MATCH(A401,Sym!$A$2:$A$10,0))+INDEX(Sym!$B$13:$B$19,MATCH(B401,Sym!$A$13:$A$19,0))+INDEX(Sym!$B$22:$B$27,MATCH(C401,Sym!$A$22:$A$27,0))+INDEX(Sym!$B$30:$B$31,MATCH(D401,Sym!$A$30:$A$31,0))</f>
        <v>5561</v>
      </c>
    </row>
    <row r="402" spans="1:6" x14ac:dyDescent="0.2">
      <c r="A402" t="s">
        <v>2139</v>
      </c>
      <c r="B402" t="s">
        <v>2149</v>
      </c>
      <c r="C402" t="s">
        <v>2155</v>
      </c>
      <c r="D402" t="s">
        <v>2157</v>
      </c>
      <c r="E402" s="69" t="s">
        <v>2195</v>
      </c>
      <c r="F402">
        <f>INDEX(Sym!$B$2:$B$10,MATCH(A402,Sym!$A$2:$A$10,0))+INDEX(Sym!$B$13:$B$19,MATCH(B402,Sym!$A$13:$A$19,0))+INDEX(Sym!$B$22:$B$27,MATCH(C402,Sym!$A$22:$A$27,0))+INDEX(Sym!$B$30:$B$31,MATCH(D402,Sym!$A$30:$A$31,0))</f>
        <v>5562</v>
      </c>
    </row>
    <row r="403" spans="1:6" x14ac:dyDescent="0.2">
      <c r="A403" t="s">
        <v>2139</v>
      </c>
      <c r="B403" t="s">
        <v>2149</v>
      </c>
      <c r="C403" t="s">
        <v>2149</v>
      </c>
      <c r="D403" t="s">
        <v>2149</v>
      </c>
      <c r="E403" s="69" t="s">
        <v>2195</v>
      </c>
      <c r="F403">
        <f>INDEX(Sym!$B$2:$B$10,MATCH(A403,Sym!$A$2:$A$10,0))+INDEX(Sym!$B$13:$B$19,MATCH(B403,Sym!$A$13:$A$19,0))+INDEX(Sym!$B$22:$B$27,MATCH(C403,Sym!$A$22:$A$27,0))+INDEX(Sym!$B$30:$B$31,MATCH(D403,Sym!$A$30:$A$31,0))</f>
        <v>5551</v>
      </c>
    </row>
    <row r="404" spans="1:6" x14ac:dyDescent="0.2">
      <c r="A404" t="s">
        <v>2139</v>
      </c>
      <c r="B404" t="s">
        <v>2149</v>
      </c>
      <c r="C404" t="s">
        <v>2149</v>
      </c>
      <c r="D404" t="s">
        <v>2157</v>
      </c>
      <c r="E404" s="69" t="s">
        <v>2195</v>
      </c>
      <c r="F404">
        <f>INDEX(Sym!$B$2:$B$10,MATCH(A404,Sym!$A$2:$A$10,0))+INDEX(Sym!$B$13:$B$19,MATCH(B404,Sym!$A$13:$A$19,0))+INDEX(Sym!$B$22:$B$27,MATCH(C404,Sym!$A$22:$A$27,0))+INDEX(Sym!$B$30:$B$31,MATCH(D404,Sym!$A$30:$A$31,0))</f>
        <v>5552</v>
      </c>
    </row>
    <row r="405" spans="1:6" x14ac:dyDescent="0.2">
      <c r="A405" t="s">
        <v>2139</v>
      </c>
      <c r="B405" t="s">
        <v>2149</v>
      </c>
      <c r="C405" t="s">
        <v>2153</v>
      </c>
      <c r="D405" t="s">
        <v>2149</v>
      </c>
      <c r="E405" s="69" t="s">
        <v>2195</v>
      </c>
      <c r="F405">
        <f>INDEX(Sym!$B$2:$B$10,MATCH(A405,Sym!$A$2:$A$10,0))+INDEX(Sym!$B$13:$B$19,MATCH(B405,Sym!$A$13:$A$19,0))+INDEX(Sym!$B$22:$B$27,MATCH(C405,Sym!$A$22:$A$27,0))+INDEX(Sym!$B$30:$B$31,MATCH(D405,Sym!$A$30:$A$31,0))</f>
        <v>5521</v>
      </c>
    </row>
    <row r="406" spans="1:6" x14ac:dyDescent="0.2">
      <c r="A406" t="s">
        <v>2139</v>
      </c>
      <c r="B406" t="s">
        <v>2149</v>
      </c>
      <c r="C406" t="s">
        <v>2153</v>
      </c>
      <c r="D406" t="s">
        <v>2157</v>
      </c>
      <c r="E406" s="69" t="s">
        <v>2166</v>
      </c>
      <c r="F406">
        <f>INDEX(Sym!$B$2:$B$10,MATCH(A406,Sym!$A$2:$A$10,0))+INDEX(Sym!$B$13:$B$19,MATCH(B406,Sym!$A$13:$A$19,0))+INDEX(Sym!$B$22:$B$27,MATCH(C406,Sym!$A$22:$A$27,0))+INDEX(Sym!$B$30:$B$31,MATCH(D406,Sym!$A$30:$A$31,0))</f>
        <v>5522</v>
      </c>
    </row>
    <row r="407" spans="1:6" x14ac:dyDescent="0.2">
      <c r="A407" t="s">
        <v>2139</v>
      </c>
      <c r="B407" t="s">
        <v>2149</v>
      </c>
      <c r="C407" t="s">
        <v>2152</v>
      </c>
      <c r="D407" t="s">
        <v>2149</v>
      </c>
      <c r="E407" s="69" t="s">
        <v>2166</v>
      </c>
      <c r="F407">
        <f>INDEX(Sym!$B$2:$B$10,MATCH(A407,Sym!$A$2:$A$10,0))+INDEX(Sym!$B$13:$B$19,MATCH(B407,Sym!$A$13:$A$19,0))+INDEX(Sym!$B$22:$B$27,MATCH(C407,Sym!$A$22:$A$27,0))+INDEX(Sym!$B$30:$B$31,MATCH(D407,Sym!$A$30:$A$31,0))</f>
        <v>5511</v>
      </c>
    </row>
    <row r="408" spans="1:6" x14ac:dyDescent="0.2">
      <c r="A408" t="s">
        <v>2139</v>
      </c>
      <c r="B408" t="s">
        <v>2149</v>
      </c>
      <c r="C408" t="s">
        <v>2152</v>
      </c>
      <c r="D408" t="s">
        <v>2157</v>
      </c>
      <c r="E408" s="69" t="s">
        <v>2166</v>
      </c>
      <c r="F408">
        <f>INDEX(Sym!$B$2:$B$10,MATCH(A408,Sym!$A$2:$A$10,0))+INDEX(Sym!$B$13:$B$19,MATCH(B408,Sym!$A$13:$A$19,0))+INDEX(Sym!$B$22:$B$27,MATCH(C408,Sym!$A$22:$A$27,0))+INDEX(Sym!$B$30:$B$31,MATCH(D408,Sym!$A$30:$A$31,0))</f>
        <v>5512</v>
      </c>
    </row>
    <row r="409" spans="1:6" x14ac:dyDescent="0.2">
      <c r="A409" t="s">
        <v>2139</v>
      </c>
      <c r="B409" t="s">
        <v>2150</v>
      </c>
      <c r="C409" t="s">
        <v>2154</v>
      </c>
      <c r="D409" t="s">
        <v>2149</v>
      </c>
      <c r="E409" s="69" t="s">
        <v>2195</v>
      </c>
      <c r="F409">
        <f>INDEX(Sym!$B$2:$B$10,MATCH(A409,Sym!$A$2:$A$10,0))+INDEX(Sym!$B$13:$B$19,MATCH(B409,Sym!$A$13:$A$19,0))+INDEX(Sym!$B$22:$B$27,MATCH(C409,Sym!$A$22:$A$27,0))+INDEX(Sym!$B$30:$B$31,MATCH(D409,Sym!$A$30:$A$31,0))</f>
        <v>5631</v>
      </c>
    </row>
    <row r="410" spans="1:6" x14ac:dyDescent="0.2">
      <c r="A410" t="s">
        <v>2139</v>
      </c>
      <c r="B410" t="s">
        <v>2150</v>
      </c>
      <c r="C410" t="s">
        <v>2154</v>
      </c>
      <c r="D410" t="s">
        <v>2157</v>
      </c>
      <c r="E410" s="69" t="s">
        <v>2195</v>
      </c>
      <c r="F410">
        <f>INDEX(Sym!$B$2:$B$10,MATCH(A410,Sym!$A$2:$A$10,0))+INDEX(Sym!$B$13:$B$19,MATCH(B410,Sym!$A$13:$A$19,0))+INDEX(Sym!$B$22:$B$27,MATCH(C410,Sym!$A$22:$A$27,0))+INDEX(Sym!$B$30:$B$31,MATCH(D410,Sym!$A$30:$A$31,0))</f>
        <v>5632</v>
      </c>
    </row>
    <row r="411" spans="1:6" x14ac:dyDescent="0.2">
      <c r="A411" t="s">
        <v>2139</v>
      </c>
      <c r="B411" t="s">
        <v>2150</v>
      </c>
      <c r="C411" t="s">
        <v>2142</v>
      </c>
      <c r="D411" t="s">
        <v>2149</v>
      </c>
      <c r="E411" s="69" t="s">
        <v>2195</v>
      </c>
      <c r="F411">
        <f>INDEX(Sym!$B$2:$B$10,MATCH(A411,Sym!$A$2:$A$10,0))+INDEX(Sym!$B$13:$B$19,MATCH(B411,Sym!$A$13:$A$19,0))+INDEX(Sym!$B$22:$B$27,MATCH(C411,Sym!$A$22:$A$27,0))+INDEX(Sym!$B$30:$B$31,MATCH(D411,Sym!$A$30:$A$31,0))</f>
        <v>5681</v>
      </c>
    </row>
    <row r="412" spans="1:6" x14ac:dyDescent="0.2">
      <c r="A412" t="s">
        <v>2139</v>
      </c>
      <c r="B412" t="s">
        <v>2150</v>
      </c>
      <c r="C412" t="s">
        <v>2142</v>
      </c>
      <c r="D412" t="s">
        <v>2157</v>
      </c>
      <c r="E412" s="69" t="s">
        <v>2195</v>
      </c>
      <c r="F412">
        <f>INDEX(Sym!$B$2:$B$10,MATCH(A412,Sym!$A$2:$A$10,0))+INDEX(Sym!$B$13:$B$19,MATCH(B412,Sym!$A$13:$A$19,0))+INDEX(Sym!$B$22:$B$27,MATCH(C412,Sym!$A$22:$A$27,0))+INDEX(Sym!$B$30:$B$31,MATCH(D412,Sym!$A$30:$A$31,0))</f>
        <v>5682</v>
      </c>
    </row>
    <row r="413" spans="1:6" x14ac:dyDescent="0.2">
      <c r="A413" t="s">
        <v>2139</v>
      </c>
      <c r="B413" t="s">
        <v>2150</v>
      </c>
      <c r="C413" t="s">
        <v>2155</v>
      </c>
      <c r="D413" t="s">
        <v>2149</v>
      </c>
      <c r="E413" s="69" t="s">
        <v>2195</v>
      </c>
      <c r="F413">
        <f>INDEX(Sym!$B$2:$B$10,MATCH(A413,Sym!$A$2:$A$10,0))+INDEX(Sym!$B$13:$B$19,MATCH(B413,Sym!$A$13:$A$19,0))+INDEX(Sym!$B$22:$B$27,MATCH(C413,Sym!$A$22:$A$27,0))+INDEX(Sym!$B$30:$B$31,MATCH(D413,Sym!$A$30:$A$31,0))</f>
        <v>5661</v>
      </c>
    </row>
    <row r="414" spans="1:6" x14ac:dyDescent="0.2">
      <c r="A414" t="s">
        <v>2139</v>
      </c>
      <c r="B414" t="s">
        <v>2150</v>
      </c>
      <c r="C414" t="s">
        <v>2155</v>
      </c>
      <c r="D414" t="s">
        <v>2157</v>
      </c>
      <c r="E414" s="69" t="s">
        <v>2195</v>
      </c>
      <c r="F414">
        <f>INDEX(Sym!$B$2:$B$10,MATCH(A414,Sym!$A$2:$A$10,0))+INDEX(Sym!$B$13:$B$19,MATCH(B414,Sym!$A$13:$A$19,0))+INDEX(Sym!$B$22:$B$27,MATCH(C414,Sym!$A$22:$A$27,0))+INDEX(Sym!$B$30:$B$31,MATCH(D414,Sym!$A$30:$A$31,0))</f>
        <v>5662</v>
      </c>
    </row>
    <row r="415" spans="1:6" x14ac:dyDescent="0.2">
      <c r="A415" t="s">
        <v>2139</v>
      </c>
      <c r="B415" t="s">
        <v>2150</v>
      </c>
      <c r="C415" t="s">
        <v>2149</v>
      </c>
      <c r="D415" t="s">
        <v>2149</v>
      </c>
      <c r="E415" s="69" t="s">
        <v>2195</v>
      </c>
      <c r="F415">
        <f>INDEX(Sym!$B$2:$B$10,MATCH(A415,Sym!$A$2:$A$10,0))+INDEX(Sym!$B$13:$B$19,MATCH(B415,Sym!$A$13:$A$19,0))+INDEX(Sym!$B$22:$B$27,MATCH(C415,Sym!$A$22:$A$27,0))+INDEX(Sym!$B$30:$B$31,MATCH(D415,Sym!$A$30:$A$31,0))</f>
        <v>5651</v>
      </c>
    </row>
    <row r="416" spans="1:6" x14ac:dyDescent="0.2">
      <c r="A416" t="s">
        <v>2139</v>
      </c>
      <c r="B416" t="s">
        <v>2150</v>
      </c>
      <c r="C416" t="s">
        <v>2149</v>
      </c>
      <c r="D416" t="s">
        <v>2157</v>
      </c>
      <c r="E416" s="69" t="s">
        <v>2195</v>
      </c>
      <c r="F416">
        <f>INDEX(Sym!$B$2:$B$10,MATCH(A416,Sym!$A$2:$A$10,0))+INDEX(Sym!$B$13:$B$19,MATCH(B416,Sym!$A$13:$A$19,0))+INDEX(Sym!$B$22:$B$27,MATCH(C416,Sym!$A$22:$A$27,0))+INDEX(Sym!$B$30:$B$31,MATCH(D416,Sym!$A$30:$A$31,0))</f>
        <v>5652</v>
      </c>
    </row>
    <row r="417" spans="1:6" x14ac:dyDescent="0.2">
      <c r="A417" t="s">
        <v>2139</v>
      </c>
      <c r="B417" t="s">
        <v>2150</v>
      </c>
      <c r="C417" t="s">
        <v>2153</v>
      </c>
      <c r="D417" t="s">
        <v>2149</v>
      </c>
      <c r="E417" s="69" t="s">
        <v>2195</v>
      </c>
      <c r="F417">
        <f>INDEX(Sym!$B$2:$B$10,MATCH(A417,Sym!$A$2:$A$10,0))+INDEX(Sym!$B$13:$B$19,MATCH(B417,Sym!$A$13:$A$19,0))+INDEX(Sym!$B$22:$B$27,MATCH(C417,Sym!$A$22:$A$27,0))+INDEX(Sym!$B$30:$B$31,MATCH(D417,Sym!$A$30:$A$31,0))</f>
        <v>5621</v>
      </c>
    </row>
    <row r="418" spans="1:6" x14ac:dyDescent="0.2">
      <c r="A418" t="s">
        <v>2139</v>
      </c>
      <c r="B418" t="s">
        <v>2150</v>
      </c>
      <c r="C418" t="s">
        <v>2153</v>
      </c>
      <c r="D418" t="s">
        <v>2157</v>
      </c>
      <c r="E418" s="69" t="s">
        <v>2195</v>
      </c>
      <c r="F418">
        <f>INDEX(Sym!$B$2:$B$10,MATCH(A418,Sym!$A$2:$A$10,0))+INDEX(Sym!$B$13:$B$19,MATCH(B418,Sym!$A$13:$A$19,0))+INDEX(Sym!$B$22:$B$27,MATCH(C418,Sym!$A$22:$A$27,0))+INDEX(Sym!$B$30:$B$31,MATCH(D418,Sym!$A$30:$A$31,0))</f>
        <v>5622</v>
      </c>
    </row>
    <row r="419" spans="1:6" x14ac:dyDescent="0.2">
      <c r="A419" t="s">
        <v>2139</v>
      </c>
      <c r="B419" t="s">
        <v>2150</v>
      </c>
      <c r="C419" t="s">
        <v>2152</v>
      </c>
      <c r="D419" t="s">
        <v>2149</v>
      </c>
      <c r="E419" s="69" t="s">
        <v>2195</v>
      </c>
      <c r="F419">
        <f>INDEX(Sym!$B$2:$B$10,MATCH(A419,Sym!$A$2:$A$10,0))+INDEX(Sym!$B$13:$B$19,MATCH(B419,Sym!$A$13:$A$19,0))+INDEX(Sym!$B$22:$B$27,MATCH(C419,Sym!$A$22:$A$27,0))+INDEX(Sym!$B$30:$B$31,MATCH(D419,Sym!$A$30:$A$31,0))</f>
        <v>5611</v>
      </c>
    </row>
    <row r="420" spans="1:6" x14ac:dyDescent="0.2">
      <c r="A420" t="s">
        <v>2139</v>
      </c>
      <c r="B420" t="s">
        <v>2150</v>
      </c>
      <c r="C420" t="s">
        <v>2152</v>
      </c>
      <c r="D420" t="s">
        <v>2157</v>
      </c>
      <c r="E420" s="69" t="s">
        <v>2195</v>
      </c>
      <c r="F420">
        <f>INDEX(Sym!$B$2:$B$10,MATCH(A420,Sym!$A$2:$A$10,0))+INDEX(Sym!$B$13:$B$19,MATCH(B420,Sym!$A$13:$A$19,0))+INDEX(Sym!$B$22:$B$27,MATCH(C420,Sym!$A$22:$A$27,0))+INDEX(Sym!$B$30:$B$31,MATCH(D420,Sym!$A$30:$A$31,0))</f>
        <v>5612</v>
      </c>
    </row>
    <row r="421" spans="1:6" x14ac:dyDescent="0.2">
      <c r="A421" t="s">
        <v>2138</v>
      </c>
      <c r="B421" t="s">
        <v>2148</v>
      </c>
      <c r="C421" t="s">
        <v>2154</v>
      </c>
      <c r="D421" t="s">
        <v>2149</v>
      </c>
      <c r="E421" s="69" t="s">
        <v>2194</v>
      </c>
      <c r="F421">
        <f>INDEX(Sym!$B$2:$B$10,MATCH(A421,Sym!$A$2:$A$10,0))+INDEX(Sym!$B$13:$B$19,MATCH(B421,Sym!$A$13:$A$19,0))+INDEX(Sym!$B$22:$B$27,MATCH(C421,Sym!$A$22:$A$27,0))+INDEX(Sym!$B$30:$B$31,MATCH(D421,Sym!$A$30:$A$31,0))</f>
        <v>4431</v>
      </c>
    </row>
    <row r="422" spans="1:6" x14ac:dyDescent="0.2">
      <c r="A422" t="s">
        <v>2138</v>
      </c>
      <c r="B422" t="s">
        <v>2148</v>
      </c>
      <c r="C422" t="s">
        <v>2154</v>
      </c>
      <c r="D422" t="s">
        <v>2157</v>
      </c>
      <c r="E422" s="69">
        <v>2</v>
      </c>
      <c r="F422">
        <f>INDEX(Sym!$B$2:$B$10,MATCH(A422,Sym!$A$2:$A$10,0))+INDEX(Sym!$B$13:$B$19,MATCH(B422,Sym!$A$13:$A$19,0))+INDEX(Sym!$B$22:$B$27,MATCH(C422,Sym!$A$22:$A$27,0))+INDEX(Sym!$B$30:$B$31,MATCH(D422,Sym!$A$30:$A$31,0))</f>
        <v>4432</v>
      </c>
    </row>
    <row r="423" spans="1:6" x14ac:dyDescent="0.2">
      <c r="A423" t="s">
        <v>2138</v>
      </c>
      <c r="B423" t="s">
        <v>2148</v>
      </c>
      <c r="C423" t="s">
        <v>2142</v>
      </c>
      <c r="D423" t="s">
        <v>2149</v>
      </c>
      <c r="E423" s="69" t="s">
        <v>2194</v>
      </c>
      <c r="F423">
        <f>INDEX(Sym!$B$2:$B$10,MATCH(A423,Sym!$A$2:$A$10,0))+INDEX(Sym!$B$13:$B$19,MATCH(B423,Sym!$A$13:$A$19,0))+INDEX(Sym!$B$22:$B$27,MATCH(C423,Sym!$A$22:$A$27,0))+INDEX(Sym!$B$30:$B$31,MATCH(D423,Sym!$A$30:$A$31,0))</f>
        <v>4481</v>
      </c>
    </row>
    <row r="424" spans="1:6" x14ac:dyDescent="0.2">
      <c r="A424" t="s">
        <v>2138</v>
      </c>
      <c r="B424" t="s">
        <v>2148</v>
      </c>
      <c r="C424" t="s">
        <v>2142</v>
      </c>
      <c r="D424" t="s">
        <v>2157</v>
      </c>
      <c r="E424" s="69" t="s">
        <v>2194</v>
      </c>
      <c r="F424">
        <f>INDEX(Sym!$B$2:$B$10,MATCH(A424,Sym!$A$2:$A$10,0))+INDEX(Sym!$B$13:$B$19,MATCH(B424,Sym!$A$13:$A$19,0))+INDEX(Sym!$B$22:$B$27,MATCH(C424,Sym!$A$22:$A$27,0))+INDEX(Sym!$B$30:$B$31,MATCH(D424,Sym!$A$30:$A$31,0))</f>
        <v>4482</v>
      </c>
    </row>
    <row r="425" spans="1:6" x14ac:dyDescent="0.2">
      <c r="A425" t="s">
        <v>2138</v>
      </c>
      <c r="B425" t="s">
        <v>2148</v>
      </c>
      <c r="C425" t="s">
        <v>2155</v>
      </c>
      <c r="D425" t="s">
        <v>2149</v>
      </c>
      <c r="E425" s="69" t="s">
        <v>2194</v>
      </c>
      <c r="F425">
        <f>INDEX(Sym!$B$2:$B$10,MATCH(A425,Sym!$A$2:$A$10,0))+INDEX(Sym!$B$13:$B$19,MATCH(B425,Sym!$A$13:$A$19,0))+INDEX(Sym!$B$22:$B$27,MATCH(C425,Sym!$A$22:$A$27,0))+INDEX(Sym!$B$30:$B$31,MATCH(D425,Sym!$A$30:$A$31,0))</f>
        <v>4461</v>
      </c>
    </row>
    <row r="426" spans="1:6" x14ac:dyDescent="0.2">
      <c r="A426" t="s">
        <v>2138</v>
      </c>
      <c r="B426" t="s">
        <v>2148</v>
      </c>
      <c r="C426" t="s">
        <v>2155</v>
      </c>
      <c r="D426" t="s">
        <v>2157</v>
      </c>
      <c r="E426" s="69" t="s">
        <v>2194</v>
      </c>
      <c r="F426">
        <f>INDEX(Sym!$B$2:$B$10,MATCH(A426,Sym!$A$2:$A$10,0))+INDEX(Sym!$B$13:$B$19,MATCH(B426,Sym!$A$13:$A$19,0))+INDEX(Sym!$B$22:$B$27,MATCH(C426,Sym!$A$22:$A$27,0))+INDEX(Sym!$B$30:$B$31,MATCH(D426,Sym!$A$30:$A$31,0))</f>
        <v>4462</v>
      </c>
    </row>
    <row r="427" spans="1:6" x14ac:dyDescent="0.2">
      <c r="A427" t="s">
        <v>2138</v>
      </c>
      <c r="B427" t="s">
        <v>2148</v>
      </c>
      <c r="C427" t="s">
        <v>2149</v>
      </c>
      <c r="D427" t="s">
        <v>2149</v>
      </c>
      <c r="E427" s="69" t="s">
        <v>2194</v>
      </c>
      <c r="F427">
        <f>INDEX(Sym!$B$2:$B$10,MATCH(A427,Sym!$A$2:$A$10,0))+INDEX(Sym!$B$13:$B$19,MATCH(B427,Sym!$A$13:$A$19,0))+INDEX(Sym!$B$22:$B$27,MATCH(C427,Sym!$A$22:$A$27,0))+INDEX(Sym!$B$30:$B$31,MATCH(D427,Sym!$A$30:$A$31,0))</f>
        <v>4451</v>
      </c>
    </row>
    <row r="428" spans="1:6" x14ac:dyDescent="0.2">
      <c r="A428" t="s">
        <v>2138</v>
      </c>
      <c r="B428" t="s">
        <v>2148</v>
      </c>
      <c r="C428" t="s">
        <v>2149</v>
      </c>
      <c r="D428" t="s">
        <v>2157</v>
      </c>
      <c r="E428" s="69" t="s">
        <v>2194</v>
      </c>
      <c r="F428">
        <f>INDEX(Sym!$B$2:$B$10,MATCH(A428,Sym!$A$2:$A$10,0))+INDEX(Sym!$B$13:$B$19,MATCH(B428,Sym!$A$13:$A$19,0))+INDEX(Sym!$B$22:$B$27,MATCH(C428,Sym!$A$22:$A$27,0))+INDEX(Sym!$B$30:$B$31,MATCH(D428,Sym!$A$30:$A$31,0))</f>
        <v>4452</v>
      </c>
    </row>
    <row r="429" spans="1:6" x14ac:dyDescent="0.2">
      <c r="A429" t="s">
        <v>2138</v>
      </c>
      <c r="B429" t="s">
        <v>2148</v>
      </c>
      <c r="C429" t="s">
        <v>2153</v>
      </c>
      <c r="D429" t="s">
        <v>2149</v>
      </c>
      <c r="E429" s="69">
        <v>2</v>
      </c>
      <c r="F429">
        <f>INDEX(Sym!$B$2:$B$10,MATCH(A429,Sym!$A$2:$A$10,0))+INDEX(Sym!$B$13:$B$19,MATCH(B429,Sym!$A$13:$A$19,0))+INDEX(Sym!$B$22:$B$27,MATCH(C429,Sym!$A$22:$A$27,0))+INDEX(Sym!$B$30:$B$31,MATCH(D429,Sym!$A$30:$A$31,0))</f>
        <v>4421</v>
      </c>
    </row>
    <row r="430" spans="1:6" x14ac:dyDescent="0.2">
      <c r="A430" t="s">
        <v>2138</v>
      </c>
      <c r="B430" t="s">
        <v>2148</v>
      </c>
      <c r="C430" t="s">
        <v>2153</v>
      </c>
      <c r="D430" t="s">
        <v>2157</v>
      </c>
      <c r="E430" s="69">
        <v>1</v>
      </c>
      <c r="F430">
        <f>INDEX(Sym!$B$2:$B$10,MATCH(A430,Sym!$A$2:$A$10,0))+INDEX(Sym!$B$13:$B$19,MATCH(B430,Sym!$A$13:$A$19,0))+INDEX(Sym!$B$22:$B$27,MATCH(C430,Sym!$A$22:$A$27,0))+INDEX(Sym!$B$30:$B$31,MATCH(D430,Sym!$A$30:$A$31,0))</f>
        <v>4422</v>
      </c>
    </row>
    <row r="431" spans="1:6" x14ac:dyDescent="0.2">
      <c r="A431" t="s">
        <v>2138</v>
      </c>
      <c r="B431" t="s">
        <v>2148</v>
      </c>
      <c r="C431" t="s">
        <v>2152</v>
      </c>
      <c r="D431" t="s">
        <v>2149</v>
      </c>
      <c r="E431" s="69">
        <v>1</v>
      </c>
      <c r="F431">
        <f>INDEX(Sym!$B$2:$B$10,MATCH(A431,Sym!$A$2:$A$10,0))+INDEX(Sym!$B$13:$B$19,MATCH(B431,Sym!$A$13:$A$19,0))+INDEX(Sym!$B$22:$B$27,MATCH(C431,Sym!$A$22:$A$27,0))+INDEX(Sym!$B$30:$B$31,MATCH(D431,Sym!$A$30:$A$31,0))</f>
        <v>4411</v>
      </c>
    </row>
    <row r="432" spans="1:6" x14ac:dyDescent="0.2">
      <c r="A432" t="s">
        <v>2138</v>
      </c>
      <c r="B432" t="s">
        <v>2148</v>
      </c>
      <c r="C432" t="s">
        <v>2152</v>
      </c>
      <c r="D432" t="s">
        <v>2157</v>
      </c>
      <c r="E432" s="69">
        <v>1</v>
      </c>
      <c r="F432">
        <f>INDEX(Sym!$B$2:$B$10,MATCH(A432,Sym!$A$2:$A$10,0))+INDEX(Sym!$B$13:$B$19,MATCH(B432,Sym!$A$13:$A$19,0))+INDEX(Sym!$B$22:$B$27,MATCH(C432,Sym!$A$22:$A$27,0))+INDEX(Sym!$B$30:$B$31,MATCH(D432,Sym!$A$30:$A$31,0))</f>
        <v>4412</v>
      </c>
    </row>
    <row r="433" spans="1:6" x14ac:dyDescent="0.2">
      <c r="A433" t="s">
        <v>2138</v>
      </c>
      <c r="B433" t="s">
        <v>2142</v>
      </c>
      <c r="C433" t="s">
        <v>2154</v>
      </c>
      <c r="D433" t="s">
        <v>2149</v>
      </c>
      <c r="E433" s="69" t="s">
        <v>2194</v>
      </c>
      <c r="F433">
        <f>INDEX(Sym!$B$2:$B$10,MATCH(A433,Sym!$A$2:$A$10,0))+INDEX(Sym!$B$13:$B$19,MATCH(B433,Sym!$A$13:$A$19,0))+INDEX(Sym!$B$22:$B$27,MATCH(C433,Sym!$A$22:$A$27,0))+INDEX(Sym!$B$30:$B$31,MATCH(D433,Sym!$A$30:$A$31,0))</f>
        <v>4831</v>
      </c>
    </row>
    <row r="434" spans="1:6" x14ac:dyDescent="0.2">
      <c r="A434" t="s">
        <v>2138</v>
      </c>
      <c r="B434" t="s">
        <v>2142</v>
      </c>
      <c r="C434" t="s">
        <v>2154</v>
      </c>
      <c r="D434" t="s">
        <v>2157</v>
      </c>
      <c r="E434" s="69">
        <v>2</v>
      </c>
      <c r="F434">
        <f>INDEX(Sym!$B$2:$B$10,MATCH(A434,Sym!$A$2:$A$10,0))+INDEX(Sym!$B$13:$B$19,MATCH(B434,Sym!$A$13:$A$19,0))+INDEX(Sym!$B$22:$B$27,MATCH(C434,Sym!$A$22:$A$27,0))+INDEX(Sym!$B$30:$B$31,MATCH(D434,Sym!$A$30:$A$31,0))</f>
        <v>4832</v>
      </c>
    </row>
    <row r="435" spans="1:6" x14ac:dyDescent="0.2">
      <c r="A435" t="s">
        <v>2138</v>
      </c>
      <c r="B435" t="s">
        <v>2142</v>
      </c>
      <c r="C435" t="s">
        <v>2142</v>
      </c>
      <c r="D435" t="s">
        <v>2149</v>
      </c>
      <c r="E435" s="69" t="s">
        <v>2161</v>
      </c>
      <c r="F435">
        <f>INDEX(Sym!$B$2:$B$10,MATCH(A435,Sym!$A$2:$A$10,0))+INDEX(Sym!$B$13:$B$19,MATCH(B435,Sym!$A$13:$A$19,0))+INDEX(Sym!$B$22:$B$27,MATCH(C435,Sym!$A$22:$A$27,0))+INDEX(Sym!$B$30:$B$31,MATCH(D435,Sym!$A$30:$A$31,0))</f>
        <v>4881</v>
      </c>
    </row>
    <row r="436" spans="1:6" x14ac:dyDescent="0.2">
      <c r="A436" t="s">
        <v>2138</v>
      </c>
      <c r="B436" t="s">
        <v>2142</v>
      </c>
      <c r="C436" t="s">
        <v>2142</v>
      </c>
      <c r="D436" t="s">
        <v>2157</v>
      </c>
      <c r="E436" s="69" t="s">
        <v>2161</v>
      </c>
      <c r="F436">
        <f>INDEX(Sym!$B$2:$B$10,MATCH(A436,Sym!$A$2:$A$10,0))+INDEX(Sym!$B$13:$B$19,MATCH(B436,Sym!$A$13:$A$19,0))+INDEX(Sym!$B$22:$B$27,MATCH(C436,Sym!$A$22:$A$27,0))+INDEX(Sym!$B$30:$B$31,MATCH(D436,Sym!$A$30:$A$31,0))</f>
        <v>4882</v>
      </c>
    </row>
    <row r="437" spans="1:6" x14ac:dyDescent="0.2">
      <c r="A437" t="s">
        <v>2138</v>
      </c>
      <c r="B437" t="s">
        <v>2142</v>
      </c>
      <c r="C437" t="s">
        <v>2155</v>
      </c>
      <c r="D437" t="s">
        <v>2149</v>
      </c>
      <c r="E437" s="69" t="s">
        <v>2195</v>
      </c>
      <c r="F437">
        <f>INDEX(Sym!$B$2:$B$10,MATCH(A437,Sym!$A$2:$A$10,0))+INDEX(Sym!$B$13:$B$19,MATCH(B437,Sym!$A$13:$A$19,0))+INDEX(Sym!$B$22:$B$27,MATCH(C437,Sym!$A$22:$A$27,0))+INDEX(Sym!$B$30:$B$31,MATCH(D437,Sym!$A$30:$A$31,0))</f>
        <v>4861</v>
      </c>
    </row>
    <row r="438" spans="1:6" x14ac:dyDescent="0.2">
      <c r="A438" t="s">
        <v>2138</v>
      </c>
      <c r="B438" t="s">
        <v>2142</v>
      </c>
      <c r="C438" t="s">
        <v>2155</v>
      </c>
      <c r="D438" t="s">
        <v>2157</v>
      </c>
      <c r="E438" s="69" t="s">
        <v>2195</v>
      </c>
      <c r="F438">
        <f>INDEX(Sym!$B$2:$B$10,MATCH(A438,Sym!$A$2:$A$10,0))+INDEX(Sym!$B$13:$B$19,MATCH(B438,Sym!$A$13:$A$19,0))+INDEX(Sym!$B$22:$B$27,MATCH(C438,Sym!$A$22:$A$27,0))+INDEX(Sym!$B$30:$B$31,MATCH(D438,Sym!$A$30:$A$31,0))</f>
        <v>4862</v>
      </c>
    </row>
    <row r="439" spans="1:6" x14ac:dyDescent="0.2">
      <c r="A439" t="s">
        <v>2138</v>
      </c>
      <c r="B439" t="s">
        <v>2142</v>
      </c>
      <c r="C439" t="s">
        <v>2149</v>
      </c>
      <c r="D439" t="s">
        <v>2149</v>
      </c>
      <c r="E439" s="69" t="s">
        <v>2195</v>
      </c>
      <c r="F439">
        <f>INDEX(Sym!$B$2:$B$10,MATCH(A439,Sym!$A$2:$A$10,0))+INDEX(Sym!$B$13:$B$19,MATCH(B439,Sym!$A$13:$A$19,0))+INDEX(Sym!$B$22:$B$27,MATCH(C439,Sym!$A$22:$A$27,0))+INDEX(Sym!$B$30:$B$31,MATCH(D439,Sym!$A$30:$A$31,0))</f>
        <v>4851</v>
      </c>
    </row>
    <row r="440" spans="1:6" x14ac:dyDescent="0.2">
      <c r="A440" t="s">
        <v>2138</v>
      </c>
      <c r="B440" t="s">
        <v>2142</v>
      </c>
      <c r="C440" t="s">
        <v>2149</v>
      </c>
      <c r="D440" t="s">
        <v>2157</v>
      </c>
      <c r="E440" s="69" t="s">
        <v>2194</v>
      </c>
      <c r="F440">
        <f>INDEX(Sym!$B$2:$B$10,MATCH(A440,Sym!$A$2:$A$10,0))+INDEX(Sym!$B$13:$B$19,MATCH(B440,Sym!$A$13:$A$19,0))+INDEX(Sym!$B$22:$B$27,MATCH(C440,Sym!$A$22:$A$27,0))+INDEX(Sym!$B$30:$B$31,MATCH(D440,Sym!$A$30:$A$31,0))</f>
        <v>4852</v>
      </c>
    </row>
    <row r="441" spans="1:6" x14ac:dyDescent="0.2">
      <c r="A441" t="s">
        <v>2138</v>
      </c>
      <c r="B441" t="s">
        <v>2142</v>
      </c>
      <c r="C441" t="s">
        <v>2153</v>
      </c>
      <c r="D441" t="s">
        <v>2149</v>
      </c>
      <c r="E441" s="69">
        <v>2</v>
      </c>
      <c r="F441">
        <f>INDEX(Sym!$B$2:$B$10,MATCH(A441,Sym!$A$2:$A$10,0))+INDEX(Sym!$B$13:$B$19,MATCH(B441,Sym!$A$13:$A$19,0))+INDEX(Sym!$B$22:$B$27,MATCH(C441,Sym!$A$22:$A$27,0))+INDEX(Sym!$B$30:$B$31,MATCH(D441,Sym!$A$30:$A$31,0))</f>
        <v>4821</v>
      </c>
    </row>
    <row r="442" spans="1:6" x14ac:dyDescent="0.2">
      <c r="A442" t="s">
        <v>2138</v>
      </c>
      <c r="B442" t="s">
        <v>2142</v>
      </c>
      <c r="C442" t="s">
        <v>2153</v>
      </c>
      <c r="D442" t="s">
        <v>2157</v>
      </c>
      <c r="E442" s="69">
        <v>1</v>
      </c>
      <c r="F442">
        <f>INDEX(Sym!$B$2:$B$10,MATCH(A442,Sym!$A$2:$A$10,0))+INDEX(Sym!$B$13:$B$19,MATCH(B442,Sym!$A$13:$A$19,0))+INDEX(Sym!$B$22:$B$27,MATCH(C442,Sym!$A$22:$A$27,0))+INDEX(Sym!$B$30:$B$31,MATCH(D442,Sym!$A$30:$A$31,0))</f>
        <v>4822</v>
      </c>
    </row>
    <row r="443" spans="1:6" x14ac:dyDescent="0.2">
      <c r="A443" t="s">
        <v>2138</v>
      </c>
      <c r="B443" t="s">
        <v>2142</v>
      </c>
      <c r="C443" t="s">
        <v>2152</v>
      </c>
      <c r="D443" t="s">
        <v>2149</v>
      </c>
      <c r="E443" s="69">
        <v>1</v>
      </c>
      <c r="F443">
        <f>INDEX(Sym!$B$2:$B$10,MATCH(A443,Sym!$A$2:$A$10,0))+INDEX(Sym!$B$13:$B$19,MATCH(B443,Sym!$A$13:$A$19,0))+INDEX(Sym!$B$22:$B$27,MATCH(C443,Sym!$A$22:$A$27,0))+INDEX(Sym!$B$30:$B$31,MATCH(D443,Sym!$A$30:$A$31,0))</f>
        <v>4811</v>
      </c>
    </row>
    <row r="444" spans="1:6" x14ac:dyDescent="0.2">
      <c r="A444" t="s">
        <v>2138</v>
      </c>
      <c r="B444" t="s">
        <v>2142</v>
      </c>
      <c r="C444" t="s">
        <v>2152</v>
      </c>
      <c r="D444" t="s">
        <v>2157</v>
      </c>
      <c r="E444" s="69">
        <v>1</v>
      </c>
      <c r="F444">
        <f>INDEX(Sym!$B$2:$B$10,MATCH(A444,Sym!$A$2:$A$10,0))+INDEX(Sym!$B$13:$B$19,MATCH(B444,Sym!$A$13:$A$19,0))+INDEX(Sym!$B$22:$B$27,MATCH(C444,Sym!$A$22:$A$27,0))+INDEX(Sym!$B$30:$B$31,MATCH(D444,Sym!$A$30:$A$31,0))</f>
        <v>4812</v>
      </c>
    </row>
    <row r="445" spans="1:6" x14ac:dyDescent="0.2">
      <c r="A445" t="s">
        <v>2138</v>
      </c>
      <c r="B445" t="s">
        <v>2147</v>
      </c>
      <c r="C445" t="s">
        <v>2154</v>
      </c>
      <c r="D445" t="s">
        <v>2149</v>
      </c>
      <c r="E445" s="69">
        <v>3</v>
      </c>
      <c r="F445">
        <f>INDEX(Sym!$B$2:$B$10,MATCH(A445,Sym!$A$2:$A$10,0))+INDEX(Sym!$B$13:$B$19,MATCH(B445,Sym!$A$13:$A$19,0))+INDEX(Sym!$B$22:$B$27,MATCH(C445,Sym!$A$22:$A$27,0))+INDEX(Sym!$B$30:$B$31,MATCH(D445,Sym!$A$30:$A$31,0))</f>
        <v>4331</v>
      </c>
    </row>
    <row r="446" spans="1:6" x14ac:dyDescent="0.2">
      <c r="A446" t="s">
        <v>2138</v>
      </c>
      <c r="B446" t="s">
        <v>2147</v>
      </c>
      <c r="C446" t="s">
        <v>2154</v>
      </c>
      <c r="D446" t="s">
        <v>2157</v>
      </c>
      <c r="E446" s="69">
        <v>3</v>
      </c>
      <c r="F446">
        <f>INDEX(Sym!$B$2:$B$10,MATCH(A446,Sym!$A$2:$A$10,0))+INDEX(Sym!$B$13:$B$19,MATCH(B446,Sym!$A$13:$A$19,0))+INDEX(Sym!$B$22:$B$27,MATCH(C446,Sym!$A$22:$A$27,0))+INDEX(Sym!$B$30:$B$31,MATCH(D446,Sym!$A$30:$A$31,0))</f>
        <v>4332</v>
      </c>
    </row>
    <row r="447" spans="1:6" x14ac:dyDescent="0.2">
      <c r="A447" t="s">
        <v>2138</v>
      </c>
      <c r="B447" t="s">
        <v>2147</v>
      </c>
      <c r="C447" t="s">
        <v>2142</v>
      </c>
      <c r="D447" t="s">
        <v>2149</v>
      </c>
      <c r="E447" s="69">
        <v>3</v>
      </c>
      <c r="F447">
        <f>INDEX(Sym!$B$2:$B$10,MATCH(A447,Sym!$A$2:$A$10,0))+INDEX(Sym!$B$13:$B$19,MATCH(B447,Sym!$A$13:$A$19,0))+INDEX(Sym!$B$22:$B$27,MATCH(C447,Sym!$A$22:$A$27,0))+INDEX(Sym!$B$30:$B$31,MATCH(D447,Sym!$A$30:$A$31,0))</f>
        <v>4381</v>
      </c>
    </row>
    <row r="448" spans="1:6" x14ac:dyDescent="0.2">
      <c r="A448" t="s">
        <v>2138</v>
      </c>
      <c r="B448" t="s">
        <v>2147</v>
      </c>
      <c r="C448" t="s">
        <v>2142</v>
      </c>
      <c r="D448" t="s">
        <v>2157</v>
      </c>
      <c r="E448" s="69">
        <v>3</v>
      </c>
      <c r="F448">
        <f>INDEX(Sym!$B$2:$B$10,MATCH(A448,Sym!$A$2:$A$10,0))+INDEX(Sym!$B$13:$B$19,MATCH(B448,Sym!$A$13:$A$19,0))+INDEX(Sym!$B$22:$B$27,MATCH(C448,Sym!$A$22:$A$27,0))+INDEX(Sym!$B$30:$B$31,MATCH(D448,Sym!$A$30:$A$31,0))</f>
        <v>4382</v>
      </c>
    </row>
    <row r="449" spans="1:6" x14ac:dyDescent="0.2">
      <c r="A449" t="s">
        <v>2138</v>
      </c>
      <c r="B449" t="s">
        <v>2147</v>
      </c>
      <c r="C449" t="s">
        <v>2155</v>
      </c>
      <c r="D449" t="s">
        <v>2149</v>
      </c>
      <c r="E449" s="69" t="s">
        <v>2195</v>
      </c>
      <c r="F449">
        <f>INDEX(Sym!$B$2:$B$10,MATCH(A449,Sym!$A$2:$A$10,0))+INDEX(Sym!$B$13:$B$19,MATCH(B449,Sym!$A$13:$A$19,0))+INDEX(Sym!$B$22:$B$27,MATCH(C449,Sym!$A$22:$A$27,0))+INDEX(Sym!$B$30:$B$31,MATCH(D449,Sym!$A$30:$A$31,0))</f>
        <v>4361</v>
      </c>
    </row>
    <row r="450" spans="1:6" x14ac:dyDescent="0.2">
      <c r="A450" t="s">
        <v>2138</v>
      </c>
      <c r="B450" t="s">
        <v>2147</v>
      </c>
      <c r="C450" t="s">
        <v>2155</v>
      </c>
      <c r="D450" t="s">
        <v>2157</v>
      </c>
      <c r="E450" s="69" t="s">
        <v>2166</v>
      </c>
      <c r="F450">
        <f>INDEX(Sym!$B$2:$B$10,MATCH(A450,Sym!$A$2:$A$10,0))+INDEX(Sym!$B$13:$B$19,MATCH(B450,Sym!$A$13:$A$19,0))+INDEX(Sym!$B$22:$B$27,MATCH(C450,Sym!$A$22:$A$27,0))+INDEX(Sym!$B$30:$B$31,MATCH(D450,Sym!$A$30:$A$31,0))</f>
        <v>4362</v>
      </c>
    </row>
    <row r="451" spans="1:6" x14ac:dyDescent="0.2">
      <c r="A451" t="s">
        <v>2138</v>
      </c>
      <c r="B451" t="s">
        <v>2147</v>
      </c>
      <c r="C451" t="s">
        <v>2149</v>
      </c>
      <c r="D451" t="s">
        <v>2149</v>
      </c>
      <c r="E451" s="69" t="s">
        <v>2166</v>
      </c>
      <c r="F451">
        <f>INDEX(Sym!$B$2:$B$10,MATCH(A451,Sym!$A$2:$A$10,0))+INDEX(Sym!$B$13:$B$19,MATCH(B451,Sym!$A$13:$A$19,0))+INDEX(Sym!$B$22:$B$27,MATCH(C451,Sym!$A$22:$A$27,0))+INDEX(Sym!$B$30:$B$31,MATCH(D451,Sym!$A$30:$A$31,0))</f>
        <v>4351</v>
      </c>
    </row>
    <row r="452" spans="1:6" x14ac:dyDescent="0.2">
      <c r="A452" t="s">
        <v>2138</v>
      </c>
      <c r="B452" t="s">
        <v>2147</v>
      </c>
      <c r="C452" t="s">
        <v>2149</v>
      </c>
      <c r="D452" t="s">
        <v>2157</v>
      </c>
      <c r="E452" s="69">
        <v>3</v>
      </c>
      <c r="F452">
        <f>INDEX(Sym!$B$2:$B$10,MATCH(A452,Sym!$A$2:$A$10,0))+INDEX(Sym!$B$13:$B$19,MATCH(B452,Sym!$A$13:$A$19,0))+INDEX(Sym!$B$22:$B$27,MATCH(C452,Sym!$A$22:$A$27,0))+INDEX(Sym!$B$30:$B$31,MATCH(D452,Sym!$A$30:$A$31,0))</f>
        <v>4352</v>
      </c>
    </row>
    <row r="453" spans="1:6" x14ac:dyDescent="0.2">
      <c r="A453" t="s">
        <v>2138</v>
      </c>
      <c r="B453" t="s">
        <v>2147</v>
      </c>
      <c r="C453" t="s">
        <v>2153</v>
      </c>
      <c r="D453" t="s">
        <v>2149</v>
      </c>
      <c r="E453" s="69">
        <v>3</v>
      </c>
      <c r="F453">
        <f>INDEX(Sym!$B$2:$B$10,MATCH(A453,Sym!$A$2:$A$10,0))+INDEX(Sym!$B$13:$B$19,MATCH(B453,Sym!$A$13:$A$19,0))+INDEX(Sym!$B$22:$B$27,MATCH(C453,Sym!$A$22:$A$27,0))+INDEX(Sym!$B$30:$B$31,MATCH(D453,Sym!$A$30:$A$31,0))</f>
        <v>4321</v>
      </c>
    </row>
    <row r="454" spans="1:6" x14ac:dyDescent="0.2">
      <c r="A454" t="s">
        <v>2138</v>
      </c>
      <c r="B454" t="s">
        <v>2147</v>
      </c>
      <c r="C454" t="s">
        <v>2153</v>
      </c>
      <c r="D454" t="s">
        <v>2157</v>
      </c>
      <c r="E454" s="69">
        <v>2</v>
      </c>
      <c r="F454">
        <f>INDEX(Sym!$B$2:$B$10,MATCH(A454,Sym!$A$2:$A$10,0))+INDEX(Sym!$B$13:$B$19,MATCH(B454,Sym!$A$13:$A$19,0))+INDEX(Sym!$B$22:$B$27,MATCH(C454,Sym!$A$22:$A$27,0))+INDEX(Sym!$B$30:$B$31,MATCH(D454,Sym!$A$30:$A$31,0))</f>
        <v>4322</v>
      </c>
    </row>
    <row r="455" spans="1:6" x14ac:dyDescent="0.2">
      <c r="A455" t="s">
        <v>2138</v>
      </c>
      <c r="B455" t="s">
        <v>2147</v>
      </c>
      <c r="C455" t="s">
        <v>2152</v>
      </c>
      <c r="D455" t="s">
        <v>2149</v>
      </c>
      <c r="E455" s="69">
        <v>2</v>
      </c>
      <c r="F455">
        <f>INDEX(Sym!$B$2:$B$10,MATCH(A455,Sym!$A$2:$A$10,0))+INDEX(Sym!$B$13:$B$19,MATCH(B455,Sym!$A$13:$A$19,0))+INDEX(Sym!$B$22:$B$27,MATCH(C455,Sym!$A$22:$A$27,0))+INDEX(Sym!$B$30:$B$31,MATCH(D455,Sym!$A$30:$A$31,0))</f>
        <v>4311</v>
      </c>
    </row>
    <row r="456" spans="1:6" x14ac:dyDescent="0.2">
      <c r="A456" t="s">
        <v>2138</v>
      </c>
      <c r="B456" t="s">
        <v>2147</v>
      </c>
      <c r="C456" t="s">
        <v>2152</v>
      </c>
      <c r="D456" t="s">
        <v>2157</v>
      </c>
      <c r="E456" s="69">
        <v>2</v>
      </c>
      <c r="F456">
        <f>INDEX(Sym!$B$2:$B$10,MATCH(A456,Sym!$A$2:$A$10,0))+INDEX(Sym!$B$13:$B$19,MATCH(B456,Sym!$A$13:$A$19,0))+INDEX(Sym!$B$22:$B$27,MATCH(C456,Sym!$A$22:$A$27,0))+INDEX(Sym!$B$30:$B$31,MATCH(D456,Sym!$A$30:$A$31,0))</f>
        <v>4312</v>
      </c>
    </row>
    <row r="457" spans="1:6" x14ac:dyDescent="0.2">
      <c r="A457" t="s">
        <v>2138</v>
      </c>
      <c r="B457" t="s">
        <v>2146</v>
      </c>
      <c r="C457" t="s">
        <v>2154</v>
      </c>
      <c r="D457" t="s">
        <v>2149</v>
      </c>
      <c r="E457" s="69">
        <v>2</v>
      </c>
      <c r="F457">
        <f>INDEX(Sym!$B$2:$B$10,MATCH(A457,Sym!$A$2:$A$10,0))+INDEX(Sym!$B$13:$B$19,MATCH(B457,Sym!$A$13:$A$19,0))+INDEX(Sym!$B$22:$B$27,MATCH(C457,Sym!$A$22:$A$27,0))+INDEX(Sym!$B$30:$B$31,MATCH(D457,Sym!$A$30:$A$31,0))</f>
        <v>4231</v>
      </c>
    </row>
    <row r="458" spans="1:6" x14ac:dyDescent="0.2">
      <c r="A458" t="s">
        <v>2138</v>
      </c>
      <c r="B458" t="s">
        <v>2146</v>
      </c>
      <c r="C458" t="s">
        <v>2154</v>
      </c>
      <c r="D458" t="s">
        <v>2157</v>
      </c>
      <c r="E458" s="69">
        <v>2</v>
      </c>
      <c r="F458">
        <f>INDEX(Sym!$B$2:$B$10,MATCH(A458,Sym!$A$2:$A$10,0))+INDEX(Sym!$B$13:$B$19,MATCH(B458,Sym!$A$13:$A$19,0))+INDEX(Sym!$B$22:$B$27,MATCH(C458,Sym!$A$22:$A$27,0))+INDEX(Sym!$B$30:$B$31,MATCH(D458,Sym!$A$30:$A$31,0))</f>
        <v>4232</v>
      </c>
    </row>
    <row r="459" spans="1:6" x14ac:dyDescent="0.2">
      <c r="A459" t="s">
        <v>2138</v>
      </c>
      <c r="B459" t="s">
        <v>2146</v>
      </c>
      <c r="C459" t="s">
        <v>2142</v>
      </c>
      <c r="D459" t="s">
        <v>2149</v>
      </c>
      <c r="E459" s="69">
        <v>2</v>
      </c>
      <c r="F459">
        <f>INDEX(Sym!$B$2:$B$10,MATCH(A459,Sym!$A$2:$A$10,0))+INDEX(Sym!$B$13:$B$19,MATCH(B459,Sym!$A$13:$A$19,0))+INDEX(Sym!$B$22:$B$27,MATCH(C459,Sym!$A$22:$A$27,0))+INDEX(Sym!$B$30:$B$31,MATCH(D459,Sym!$A$30:$A$31,0))</f>
        <v>4281</v>
      </c>
    </row>
    <row r="460" spans="1:6" x14ac:dyDescent="0.2">
      <c r="A460" t="s">
        <v>2138</v>
      </c>
      <c r="B460" t="s">
        <v>2146</v>
      </c>
      <c r="C460" t="s">
        <v>2142</v>
      </c>
      <c r="D460" t="s">
        <v>2157</v>
      </c>
      <c r="E460" s="69">
        <v>2</v>
      </c>
      <c r="F460">
        <f>INDEX(Sym!$B$2:$B$10,MATCH(A460,Sym!$A$2:$A$10,0))+INDEX(Sym!$B$13:$B$19,MATCH(B460,Sym!$A$13:$A$19,0))+INDEX(Sym!$B$22:$B$27,MATCH(C460,Sym!$A$22:$A$27,0))+INDEX(Sym!$B$30:$B$31,MATCH(D460,Sym!$A$30:$A$31,0))</f>
        <v>4282</v>
      </c>
    </row>
    <row r="461" spans="1:6" x14ac:dyDescent="0.2">
      <c r="A461" t="s">
        <v>2138</v>
      </c>
      <c r="B461" t="s">
        <v>2146</v>
      </c>
      <c r="C461" t="s">
        <v>2155</v>
      </c>
      <c r="D461" t="s">
        <v>2149</v>
      </c>
      <c r="E461" s="69" t="s">
        <v>2166</v>
      </c>
      <c r="F461">
        <f>INDEX(Sym!$B$2:$B$10,MATCH(A461,Sym!$A$2:$A$10,0))+INDEX(Sym!$B$13:$B$19,MATCH(B461,Sym!$A$13:$A$19,0))+INDEX(Sym!$B$22:$B$27,MATCH(C461,Sym!$A$22:$A$27,0))+INDEX(Sym!$B$30:$B$31,MATCH(D461,Sym!$A$30:$A$31,0))</f>
        <v>4261</v>
      </c>
    </row>
    <row r="462" spans="1:6" x14ac:dyDescent="0.2">
      <c r="A462" t="s">
        <v>2138</v>
      </c>
      <c r="B462" t="s">
        <v>2146</v>
      </c>
      <c r="C462" t="s">
        <v>2155</v>
      </c>
      <c r="D462" t="s">
        <v>2157</v>
      </c>
      <c r="E462" s="69">
        <v>3</v>
      </c>
      <c r="F462">
        <f>INDEX(Sym!$B$2:$B$10,MATCH(A462,Sym!$A$2:$A$10,0))+INDEX(Sym!$B$13:$B$19,MATCH(B462,Sym!$A$13:$A$19,0))+INDEX(Sym!$B$22:$B$27,MATCH(C462,Sym!$A$22:$A$27,0))+INDEX(Sym!$B$30:$B$31,MATCH(D462,Sym!$A$30:$A$31,0))</f>
        <v>4262</v>
      </c>
    </row>
    <row r="463" spans="1:6" x14ac:dyDescent="0.2">
      <c r="A463" t="s">
        <v>2138</v>
      </c>
      <c r="B463" t="s">
        <v>2146</v>
      </c>
      <c r="C463" t="s">
        <v>2149</v>
      </c>
      <c r="D463" t="s">
        <v>2149</v>
      </c>
      <c r="E463" s="69">
        <v>3</v>
      </c>
      <c r="F463">
        <f>INDEX(Sym!$B$2:$B$10,MATCH(A463,Sym!$A$2:$A$10,0))+INDEX(Sym!$B$13:$B$19,MATCH(B463,Sym!$A$13:$A$19,0))+INDEX(Sym!$B$22:$B$27,MATCH(C463,Sym!$A$22:$A$27,0))+INDEX(Sym!$B$30:$B$31,MATCH(D463,Sym!$A$30:$A$31,0))</f>
        <v>4251</v>
      </c>
    </row>
    <row r="464" spans="1:6" x14ac:dyDescent="0.2">
      <c r="A464" t="s">
        <v>2138</v>
      </c>
      <c r="B464" t="s">
        <v>2146</v>
      </c>
      <c r="C464" t="s">
        <v>2149</v>
      </c>
      <c r="D464" t="s">
        <v>2157</v>
      </c>
      <c r="E464" s="69">
        <v>2</v>
      </c>
      <c r="F464">
        <f>INDEX(Sym!$B$2:$B$10,MATCH(A464,Sym!$A$2:$A$10,0))+INDEX(Sym!$B$13:$B$19,MATCH(B464,Sym!$A$13:$A$19,0))+INDEX(Sym!$B$22:$B$27,MATCH(C464,Sym!$A$22:$A$27,0))+INDEX(Sym!$B$30:$B$31,MATCH(D464,Sym!$A$30:$A$31,0))</f>
        <v>4252</v>
      </c>
    </row>
    <row r="465" spans="1:6" x14ac:dyDescent="0.2">
      <c r="A465" t="s">
        <v>2138</v>
      </c>
      <c r="B465" t="s">
        <v>2146</v>
      </c>
      <c r="C465" t="s">
        <v>2153</v>
      </c>
      <c r="D465" t="s">
        <v>2149</v>
      </c>
      <c r="E465" s="69">
        <v>2</v>
      </c>
      <c r="F465">
        <f>INDEX(Sym!$B$2:$B$10,MATCH(A465,Sym!$A$2:$A$10,0))+INDEX(Sym!$B$13:$B$19,MATCH(B465,Sym!$A$13:$A$19,0))+INDEX(Sym!$B$22:$B$27,MATCH(C465,Sym!$A$22:$A$27,0))+INDEX(Sym!$B$30:$B$31,MATCH(D465,Sym!$A$30:$A$31,0))</f>
        <v>4221</v>
      </c>
    </row>
    <row r="466" spans="1:6" x14ac:dyDescent="0.2">
      <c r="A466" t="s">
        <v>2138</v>
      </c>
      <c r="B466" t="s">
        <v>2146</v>
      </c>
      <c r="C466" t="s">
        <v>2153</v>
      </c>
      <c r="D466" t="s">
        <v>2157</v>
      </c>
      <c r="E466" s="69">
        <v>2</v>
      </c>
      <c r="F466">
        <f>INDEX(Sym!$B$2:$B$10,MATCH(A466,Sym!$A$2:$A$10,0))+INDEX(Sym!$B$13:$B$19,MATCH(B466,Sym!$A$13:$A$19,0))+INDEX(Sym!$B$22:$B$27,MATCH(C466,Sym!$A$22:$A$27,0))+INDEX(Sym!$B$30:$B$31,MATCH(D466,Sym!$A$30:$A$31,0))</f>
        <v>4222</v>
      </c>
    </row>
    <row r="467" spans="1:6" x14ac:dyDescent="0.2">
      <c r="A467" t="s">
        <v>2138</v>
      </c>
      <c r="B467" t="s">
        <v>2146</v>
      </c>
      <c r="C467" t="s">
        <v>2152</v>
      </c>
      <c r="D467" t="s">
        <v>2149</v>
      </c>
      <c r="E467" s="69">
        <v>2</v>
      </c>
      <c r="F467">
        <f>INDEX(Sym!$B$2:$B$10,MATCH(A467,Sym!$A$2:$A$10,0))+INDEX(Sym!$B$13:$B$19,MATCH(B467,Sym!$A$13:$A$19,0))+INDEX(Sym!$B$22:$B$27,MATCH(C467,Sym!$A$22:$A$27,0))+INDEX(Sym!$B$30:$B$31,MATCH(D467,Sym!$A$30:$A$31,0))</f>
        <v>4211</v>
      </c>
    </row>
    <row r="468" spans="1:6" x14ac:dyDescent="0.2">
      <c r="A468" t="s">
        <v>2138</v>
      </c>
      <c r="B468" t="s">
        <v>2146</v>
      </c>
      <c r="C468" t="s">
        <v>2152</v>
      </c>
      <c r="D468" t="s">
        <v>2157</v>
      </c>
      <c r="E468" s="69">
        <v>2</v>
      </c>
      <c r="F468">
        <f>INDEX(Sym!$B$2:$B$10,MATCH(A468,Sym!$A$2:$A$10,0))+INDEX(Sym!$B$13:$B$19,MATCH(B468,Sym!$A$13:$A$19,0))+INDEX(Sym!$B$22:$B$27,MATCH(C468,Sym!$A$22:$A$27,0))+INDEX(Sym!$B$30:$B$31,MATCH(D468,Sym!$A$30:$A$31,0))</f>
        <v>4212</v>
      </c>
    </row>
    <row r="469" spans="1:6" x14ac:dyDescent="0.2">
      <c r="A469" t="s">
        <v>2138</v>
      </c>
      <c r="B469" t="s">
        <v>2145</v>
      </c>
      <c r="C469" t="s">
        <v>2154</v>
      </c>
      <c r="D469" t="s">
        <v>2149</v>
      </c>
      <c r="E469" s="69">
        <v>1</v>
      </c>
      <c r="F469">
        <f>INDEX(Sym!$B$2:$B$10,MATCH(A469,Sym!$A$2:$A$10,0))+INDEX(Sym!$B$13:$B$19,MATCH(B469,Sym!$A$13:$A$19,0))+INDEX(Sym!$B$22:$B$27,MATCH(C469,Sym!$A$22:$A$27,0))+INDEX(Sym!$B$30:$B$31,MATCH(D469,Sym!$A$30:$A$31,0))</f>
        <v>4131</v>
      </c>
    </row>
    <row r="470" spans="1:6" x14ac:dyDescent="0.2">
      <c r="A470" t="s">
        <v>2138</v>
      </c>
      <c r="B470" t="s">
        <v>2145</v>
      </c>
      <c r="C470" t="s">
        <v>2154</v>
      </c>
      <c r="D470" t="s">
        <v>2157</v>
      </c>
      <c r="E470" s="69">
        <v>1</v>
      </c>
      <c r="F470">
        <f>INDEX(Sym!$B$2:$B$10,MATCH(A470,Sym!$A$2:$A$10,0))+INDEX(Sym!$B$13:$B$19,MATCH(B470,Sym!$A$13:$A$19,0))+INDEX(Sym!$B$22:$B$27,MATCH(C470,Sym!$A$22:$A$27,0))+INDEX(Sym!$B$30:$B$31,MATCH(D470,Sym!$A$30:$A$31,0))</f>
        <v>4132</v>
      </c>
    </row>
    <row r="471" spans="1:6" x14ac:dyDescent="0.2">
      <c r="A471" t="s">
        <v>2138</v>
      </c>
      <c r="B471" t="s">
        <v>2145</v>
      </c>
      <c r="C471" t="s">
        <v>2142</v>
      </c>
      <c r="D471" t="s">
        <v>2149</v>
      </c>
      <c r="E471" s="69">
        <v>1</v>
      </c>
      <c r="F471">
        <f>INDEX(Sym!$B$2:$B$10,MATCH(A471,Sym!$A$2:$A$10,0))+INDEX(Sym!$B$13:$B$19,MATCH(B471,Sym!$A$13:$A$19,0))+INDEX(Sym!$B$22:$B$27,MATCH(C471,Sym!$A$22:$A$27,0))+INDEX(Sym!$B$30:$B$31,MATCH(D471,Sym!$A$30:$A$31,0))</f>
        <v>4181</v>
      </c>
    </row>
    <row r="472" spans="1:6" x14ac:dyDescent="0.2">
      <c r="A472" t="s">
        <v>2138</v>
      </c>
      <c r="B472" t="s">
        <v>2145</v>
      </c>
      <c r="C472" t="s">
        <v>2142</v>
      </c>
      <c r="D472" t="s">
        <v>2157</v>
      </c>
      <c r="E472" s="69">
        <v>1</v>
      </c>
      <c r="F472">
        <f>INDEX(Sym!$B$2:$B$10,MATCH(A472,Sym!$A$2:$A$10,0))+INDEX(Sym!$B$13:$B$19,MATCH(B472,Sym!$A$13:$A$19,0))+INDEX(Sym!$B$22:$B$27,MATCH(C472,Sym!$A$22:$A$27,0))+INDEX(Sym!$B$30:$B$31,MATCH(D472,Sym!$A$30:$A$31,0))</f>
        <v>4182</v>
      </c>
    </row>
    <row r="473" spans="1:6" x14ac:dyDescent="0.2">
      <c r="A473" t="s">
        <v>2138</v>
      </c>
      <c r="B473" t="s">
        <v>2145</v>
      </c>
      <c r="C473" t="s">
        <v>2155</v>
      </c>
      <c r="D473" t="s">
        <v>2149</v>
      </c>
      <c r="E473" s="69">
        <v>3</v>
      </c>
      <c r="F473">
        <f>INDEX(Sym!$B$2:$B$10,MATCH(A473,Sym!$A$2:$A$10,0))+INDEX(Sym!$B$13:$B$19,MATCH(B473,Sym!$A$13:$A$19,0))+INDEX(Sym!$B$22:$B$27,MATCH(C473,Sym!$A$22:$A$27,0))+INDEX(Sym!$B$30:$B$31,MATCH(D473,Sym!$A$30:$A$31,0))</f>
        <v>4161</v>
      </c>
    </row>
    <row r="474" spans="1:6" x14ac:dyDescent="0.2">
      <c r="A474" t="s">
        <v>2138</v>
      </c>
      <c r="B474" t="s">
        <v>2145</v>
      </c>
      <c r="C474" t="s">
        <v>2155</v>
      </c>
      <c r="D474" t="s">
        <v>2157</v>
      </c>
      <c r="E474" s="69">
        <v>2</v>
      </c>
      <c r="F474">
        <f>INDEX(Sym!$B$2:$B$10,MATCH(A474,Sym!$A$2:$A$10,0))+INDEX(Sym!$B$13:$B$19,MATCH(B474,Sym!$A$13:$A$19,0))+INDEX(Sym!$B$22:$B$27,MATCH(C474,Sym!$A$22:$A$27,0))+INDEX(Sym!$B$30:$B$31,MATCH(D474,Sym!$A$30:$A$31,0))</f>
        <v>4162</v>
      </c>
    </row>
    <row r="475" spans="1:6" x14ac:dyDescent="0.2">
      <c r="A475" t="s">
        <v>2138</v>
      </c>
      <c r="B475" t="s">
        <v>2145</v>
      </c>
      <c r="C475" t="s">
        <v>2149</v>
      </c>
      <c r="D475" t="s">
        <v>2149</v>
      </c>
      <c r="E475" s="69">
        <v>2</v>
      </c>
      <c r="F475">
        <f>INDEX(Sym!$B$2:$B$10,MATCH(A475,Sym!$A$2:$A$10,0))+INDEX(Sym!$B$13:$B$19,MATCH(B475,Sym!$A$13:$A$19,0))+INDEX(Sym!$B$22:$B$27,MATCH(C475,Sym!$A$22:$A$27,0))+INDEX(Sym!$B$30:$B$31,MATCH(D475,Sym!$A$30:$A$31,0))</f>
        <v>4151</v>
      </c>
    </row>
    <row r="476" spans="1:6" x14ac:dyDescent="0.2">
      <c r="A476" t="s">
        <v>2138</v>
      </c>
      <c r="B476" t="s">
        <v>2145</v>
      </c>
      <c r="C476" t="s">
        <v>2149</v>
      </c>
      <c r="D476" t="s">
        <v>2157</v>
      </c>
      <c r="E476" s="69">
        <v>1</v>
      </c>
      <c r="F476">
        <f>INDEX(Sym!$B$2:$B$10,MATCH(A476,Sym!$A$2:$A$10,0))+INDEX(Sym!$B$13:$B$19,MATCH(B476,Sym!$A$13:$A$19,0))+INDEX(Sym!$B$22:$B$27,MATCH(C476,Sym!$A$22:$A$27,0))+INDEX(Sym!$B$30:$B$31,MATCH(D476,Sym!$A$30:$A$31,0))</f>
        <v>4152</v>
      </c>
    </row>
    <row r="477" spans="1:6" x14ac:dyDescent="0.2">
      <c r="A477" t="s">
        <v>2138</v>
      </c>
      <c r="B477" t="s">
        <v>2145</v>
      </c>
      <c r="C477" t="s">
        <v>2153</v>
      </c>
      <c r="D477" t="s">
        <v>2149</v>
      </c>
      <c r="E477" s="69">
        <v>1</v>
      </c>
      <c r="F477">
        <f>INDEX(Sym!$B$2:$B$10,MATCH(A477,Sym!$A$2:$A$10,0))+INDEX(Sym!$B$13:$B$19,MATCH(B477,Sym!$A$13:$A$19,0))+INDEX(Sym!$B$22:$B$27,MATCH(C477,Sym!$A$22:$A$27,0))+INDEX(Sym!$B$30:$B$31,MATCH(D477,Sym!$A$30:$A$31,0))</f>
        <v>4121</v>
      </c>
    </row>
    <row r="478" spans="1:6" x14ac:dyDescent="0.2">
      <c r="A478" t="s">
        <v>2138</v>
      </c>
      <c r="B478" t="s">
        <v>2145</v>
      </c>
      <c r="C478" t="s">
        <v>2153</v>
      </c>
      <c r="D478" t="s">
        <v>2157</v>
      </c>
      <c r="E478" s="69">
        <v>1</v>
      </c>
      <c r="F478">
        <f>INDEX(Sym!$B$2:$B$10,MATCH(A478,Sym!$A$2:$A$10,0))+INDEX(Sym!$B$13:$B$19,MATCH(B478,Sym!$A$13:$A$19,0))+INDEX(Sym!$B$22:$B$27,MATCH(C478,Sym!$A$22:$A$27,0))+INDEX(Sym!$B$30:$B$31,MATCH(D478,Sym!$A$30:$A$31,0))</f>
        <v>4122</v>
      </c>
    </row>
    <row r="479" spans="1:6" x14ac:dyDescent="0.2">
      <c r="A479" t="s">
        <v>2138</v>
      </c>
      <c r="B479" t="s">
        <v>2145</v>
      </c>
      <c r="C479" t="s">
        <v>2152</v>
      </c>
      <c r="D479" t="s">
        <v>2149</v>
      </c>
      <c r="E479" s="69">
        <v>1</v>
      </c>
      <c r="F479">
        <f>INDEX(Sym!$B$2:$B$10,MATCH(A479,Sym!$A$2:$A$10,0))+INDEX(Sym!$B$13:$B$19,MATCH(B479,Sym!$A$13:$A$19,0))+INDEX(Sym!$B$22:$B$27,MATCH(C479,Sym!$A$22:$A$27,0))+INDEX(Sym!$B$30:$B$31,MATCH(D479,Sym!$A$30:$A$31,0))</f>
        <v>4111</v>
      </c>
    </row>
    <row r="480" spans="1:6" x14ac:dyDescent="0.2">
      <c r="A480" t="s">
        <v>2138</v>
      </c>
      <c r="B480" t="s">
        <v>2145</v>
      </c>
      <c r="C480" t="s">
        <v>2152</v>
      </c>
      <c r="D480" t="s">
        <v>2157</v>
      </c>
      <c r="E480" s="69">
        <v>1</v>
      </c>
      <c r="F480">
        <f>INDEX(Sym!$B$2:$B$10,MATCH(A480,Sym!$A$2:$A$10,0))+INDEX(Sym!$B$13:$B$19,MATCH(B480,Sym!$A$13:$A$19,0))+INDEX(Sym!$B$22:$B$27,MATCH(C480,Sym!$A$22:$A$27,0))+INDEX(Sym!$B$30:$B$31,MATCH(D480,Sym!$A$30:$A$31,0))</f>
        <v>4112</v>
      </c>
    </row>
    <row r="481" spans="1:6" x14ac:dyDescent="0.2">
      <c r="A481" t="s">
        <v>2138</v>
      </c>
      <c r="B481" t="s">
        <v>2149</v>
      </c>
      <c r="C481" t="s">
        <v>2154</v>
      </c>
      <c r="D481" t="s">
        <v>2149</v>
      </c>
      <c r="E481" s="69" t="s">
        <v>2166</v>
      </c>
      <c r="F481">
        <f>INDEX(Sym!$B$2:$B$10,MATCH(A481,Sym!$A$2:$A$10,0))+INDEX(Sym!$B$13:$B$19,MATCH(B481,Sym!$A$13:$A$19,0))+INDEX(Sym!$B$22:$B$27,MATCH(C481,Sym!$A$22:$A$27,0))+INDEX(Sym!$B$30:$B$31,MATCH(D481,Sym!$A$30:$A$31,0))</f>
        <v>4531</v>
      </c>
    </row>
    <row r="482" spans="1:6" x14ac:dyDescent="0.2">
      <c r="A482" t="s">
        <v>2138</v>
      </c>
      <c r="B482" t="s">
        <v>2149</v>
      </c>
      <c r="C482" t="s">
        <v>2154</v>
      </c>
      <c r="D482" t="s">
        <v>2157</v>
      </c>
      <c r="E482" s="69" t="s">
        <v>2166</v>
      </c>
      <c r="F482">
        <f>INDEX(Sym!$B$2:$B$10,MATCH(A482,Sym!$A$2:$A$10,0))+INDEX(Sym!$B$13:$B$19,MATCH(B482,Sym!$A$13:$A$19,0))+INDEX(Sym!$B$22:$B$27,MATCH(C482,Sym!$A$22:$A$27,0))+INDEX(Sym!$B$30:$B$31,MATCH(D482,Sym!$A$30:$A$31,0))</f>
        <v>4532</v>
      </c>
    </row>
    <row r="483" spans="1:6" x14ac:dyDescent="0.2">
      <c r="A483" t="s">
        <v>2138</v>
      </c>
      <c r="B483" t="s">
        <v>2149</v>
      </c>
      <c r="C483" t="s">
        <v>2142</v>
      </c>
      <c r="D483" t="s">
        <v>2149</v>
      </c>
      <c r="E483" s="69" t="s">
        <v>2195</v>
      </c>
      <c r="F483">
        <f>INDEX(Sym!$B$2:$B$10,MATCH(A483,Sym!$A$2:$A$10,0))+INDEX(Sym!$B$13:$B$19,MATCH(B483,Sym!$A$13:$A$19,0))+INDEX(Sym!$B$22:$B$27,MATCH(C483,Sym!$A$22:$A$27,0))+INDEX(Sym!$B$30:$B$31,MATCH(D483,Sym!$A$30:$A$31,0))</f>
        <v>4581</v>
      </c>
    </row>
    <row r="484" spans="1:6" x14ac:dyDescent="0.2">
      <c r="A484" t="s">
        <v>2138</v>
      </c>
      <c r="B484" t="s">
        <v>2149</v>
      </c>
      <c r="C484" t="s">
        <v>2142</v>
      </c>
      <c r="D484" t="s">
        <v>2157</v>
      </c>
      <c r="E484" s="69" t="s">
        <v>2195</v>
      </c>
      <c r="F484">
        <f>INDEX(Sym!$B$2:$B$10,MATCH(A484,Sym!$A$2:$A$10,0))+INDEX(Sym!$B$13:$B$19,MATCH(B484,Sym!$A$13:$A$19,0))+INDEX(Sym!$B$22:$B$27,MATCH(C484,Sym!$A$22:$A$27,0))+INDEX(Sym!$B$30:$B$31,MATCH(D484,Sym!$A$30:$A$31,0))</f>
        <v>4582</v>
      </c>
    </row>
    <row r="485" spans="1:6" x14ac:dyDescent="0.2">
      <c r="A485" t="s">
        <v>2138</v>
      </c>
      <c r="B485" t="s">
        <v>2149</v>
      </c>
      <c r="C485" t="s">
        <v>2155</v>
      </c>
      <c r="D485" t="s">
        <v>2149</v>
      </c>
      <c r="E485" s="69" t="s">
        <v>2195</v>
      </c>
      <c r="F485">
        <f>INDEX(Sym!$B$2:$B$10,MATCH(A485,Sym!$A$2:$A$10,0))+INDEX(Sym!$B$13:$B$19,MATCH(B485,Sym!$A$13:$A$19,0))+INDEX(Sym!$B$22:$B$27,MATCH(C485,Sym!$A$22:$A$27,0))+INDEX(Sym!$B$30:$B$31,MATCH(D485,Sym!$A$30:$A$31,0))</f>
        <v>4561</v>
      </c>
    </row>
    <row r="486" spans="1:6" x14ac:dyDescent="0.2">
      <c r="A486" t="s">
        <v>2138</v>
      </c>
      <c r="B486" t="s">
        <v>2149</v>
      </c>
      <c r="C486" t="s">
        <v>2155</v>
      </c>
      <c r="D486" t="s">
        <v>2157</v>
      </c>
      <c r="E486" s="69" t="s">
        <v>2195</v>
      </c>
      <c r="F486">
        <f>INDEX(Sym!$B$2:$B$10,MATCH(A486,Sym!$A$2:$A$10,0))+INDEX(Sym!$B$13:$B$19,MATCH(B486,Sym!$A$13:$A$19,0))+INDEX(Sym!$B$22:$B$27,MATCH(C486,Sym!$A$22:$A$27,0))+INDEX(Sym!$B$30:$B$31,MATCH(D486,Sym!$A$30:$A$31,0))</f>
        <v>4562</v>
      </c>
    </row>
    <row r="487" spans="1:6" x14ac:dyDescent="0.2">
      <c r="A487" t="s">
        <v>2138</v>
      </c>
      <c r="B487" t="s">
        <v>2149</v>
      </c>
      <c r="C487" t="s">
        <v>2149</v>
      </c>
      <c r="D487" t="s">
        <v>2149</v>
      </c>
      <c r="E487" s="69" t="s">
        <v>2195</v>
      </c>
      <c r="F487">
        <f>INDEX(Sym!$B$2:$B$10,MATCH(A487,Sym!$A$2:$A$10,0))+INDEX(Sym!$B$13:$B$19,MATCH(B487,Sym!$A$13:$A$19,0))+INDEX(Sym!$B$22:$B$27,MATCH(C487,Sym!$A$22:$A$27,0))+INDEX(Sym!$B$30:$B$31,MATCH(D487,Sym!$A$30:$A$31,0))</f>
        <v>4551</v>
      </c>
    </row>
    <row r="488" spans="1:6" x14ac:dyDescent="0.2">
      <c r="A488" t="s">
        <v>2138</v>
      </c>
      <c r="B488" t="s">
        <v>2149</v>
      </c>
      <c r="C488" t="s">
        <v>2149</v>
      </c>
      <c r="D488" t="s">
        <v>2157</v>
      </c>
      <c r="E488" s="69" t="s">
        <v>2166</v>
      </c>
      <c r="F488">
        <f>INDEX(Sym!$B$2:$B$10,MATCH(A488,Sym!$A$2:$A$10,0))+INDEX(Sym!$B$13:$B$19,MATCH(B488,Sym!$A$13:$A$19,0))+INDEX(Sym!$B$22:$B$27,MATCH(C488,Sym!$A$22:$A$27,0))+INDEX(Sym!$B$30:$B$31,MATCH(D488,Sym!$A$30:$A$31,0))</f>
        <v>4552</v>
      </c>
    </row>
    <row r="489" spans="1:6" x14ac:dyDescent="0.2">
      <c r="A489" t="s">
        <v>2138</v>
      </c>
      <c r="B489" t="s">
        <v>2149</v>
      </c>
      <c r="C489" t="s">
        <v>2153</v>
      </c>
      <c r="D489" t="s">
        <v>2149</v>
      </c>
      <c r="E489" s="69" t="s">
        <v>2166</v>
      </c>
      <c r="F489">
        <f>INDEX(Sym!$B$2:$B$10,MATCH(A489,Sym!$A$2:$A$10,0))+INDEX(Sym!$B$13:$B$19,MATCH(B489,Sym!$A$13:$A$19,0))+INDEX(Sym!$B$22:$B$27,MATCH(C489,Sym!$A$22:$A$27,0))+INDEX(Sym!$B$30:$B$31,MATCH(D489,Sym!$A$30:$A$31,0))</f>
        <v>4521</v>
      </c>
    </row>
    <row r="490" spans="1:6" x14ac:dyDescent="0.2">
      <c r="A490" t="s">
        <v>2138</v>
      </c>
      <c r="B490" t="s">
        <v>2149</v>
      </c>
      <c r="C490" t="s">
        <v>2153</v>
      </c>
      <c r="D490" t="s">
        <v>2157</v>
      </c>
      <c r="E490" s="69">
        <v>3</v>
      </c>
      <c r="F490">
        <f>INDEX(Sym!$B$2:$B$10,MATCH(A490,Sym!$A$2:$A$10,0))+INDEX(Sym!$B$13:$B$19,MATCH(B490,Sym!$A$13:$A$19,0))+INDEX(Sym!$B$22:$B$27,MATCH(C490,Sym!$A$22:$A$27,0))+INDEX(Sym!$B$30:$B$31,MATCH(D490,Sym!$A$30:$A$31,0))</f>
        <v>4522</v>
      </c>
    </row>
    <row r="491" spans="1:6" x14ac:dyDescent="0.2">
      <c r="A491" t="s">
        <v>2138</v>
      </c>
      <c r="B491" t="s">
        <v>2149</v>
      </c>
      <c r="C491" t="s">
        <v>2152</v>
      </c>
      <c r="D491" t="s">
        <v>2149</v>
      </c>
      <c r="E491" s="69">
        <v>3</v>
      </c>
      <c r="F491">
        <f>INDEX(Sym!$B$2:$B$10,MATCH(A491,Sym!$A$2:$A$10,0))+INDEX(Sym!$B$13:$B$19,MATCH(B491,Sym!$A$13:$A$19,0))+INDEX(Sym!$B$22:$B$27,MATCH(C491,Sym!$A$22:$A$27,0))+INDEX(Sym!$B$30:$B$31,MATCH(D491,Sym!$A$30:$A$31,0))</f>
        <v>4511</v>
      </c>
    </row>
    <row r="492" spans="1:6" x14ac:dyDescent="0.2">
      <c r="A492" t="s">
        <v>2138</v>
      </c>
      <c r="B492" t="s">
        <v>2149</v>
      </c>
      <c r="C492" t="s">
        <v>2152</v>
      </c>
      <c r="D492" t="s">
        <v>2157</v>
      </c>
      <c r="E492" s="69">
        <v>3</v>
      </c>
      <c r="F492">
        <f>INDEX(Sym!$B$2:$B$10,MATCH(A492,Sym!$A$2:$A$10,0))+INDEX(Sym!$B$13:$B$19,MATCH(B492,Sym!$A$13:$A$19,0))+INDEX(Sym!$B$22:$B$27,MATCH(C492,Sym!$A$22:$A$27,0))+INDEX(Sym!$B$30:$B$31,MATCH(D492,Sym!$A$30:$A$31,0))</f>
        <v>4512</v>
      </c>
    </row>
    <row r="493" spans="1:6" x14ac:dyDescent="0.2">
      <c r="A493" t="s">
        <v>2138</v>
      </c>
      <c r="B493" t="s">
        <v>2150</v>
      </c>
      <c r="C493" t="s">
        <v>2154</v>
      </c>
      <c r="D493" t="s">
        <v>2149</v>
      </c>
      <c r="E493" s="69" t="s">
        <v>2195</v>
      </c>
      <c r="F493">
        <f>INDEX(Sym!$B$2:$B$10,MATCH(A493,Sym!$A$2:$A$10,0))+INDEX(Sym!$B$13:$B$19,MATCH(B493,Sym!$A$13:$A$19,0))+INDEX(Sym!$B$22:$B$27,MATCH(C493,Sym!$A$22:$A$27,0))+INDEX(Sym!$B$30:$B$31,MATCH(D493,Sym!$A$30:$A$31,0))</f>
        <v>4631</v>
      </c>
    </row>
    <row r="494" spans="1:6" x14ac:dyDescent="0.2">
      <c r="A494" t="s">
        <v>2138</v>
      </c>
      <c r="B494" t="s">
        <v>2150</v>
      </c>
      <c r="C494" t="s">
        <v>2154</v>
      </c>
      <c r="D494" t="s">
        <v>2157</v>
      </c>
      <c r="E494" s="69" t="s">
        <v>2195</v>
      </c>
      <c r="F494">
        <f>INDEX(Sym!$B$2:$B$10,MATCH(A494,Sym!$A$2:$A$10,0))+INDEX(Sym!$B$13:$B$19,MATCH(B494,Sym!$A$13:$A$19,0))+INDEX(Sym!$B$22:$B$27,MATCH(C494,Sym!$A$22:$A$27,0))+INDEX(Sym!$B$30:$B$31,MATCH(D494,Sym!$A$30:$A$31,0))</f>
        <v>4632</v>
      </c>
    </row>
    <row r="495" spans="1:6" x14ac:dyDescent="0.2">
      <c r="A495" t="s">
        <v>2138</v>
      </c>
      <c r="B495" t="s">
        <v>2150</v>
      </c>
      <c r="C495" t="s">
        <v>2142</v>
      </c>
      <c r="D495" t="s">
        <v>2149</v>
      </c>
      <c r="E495" s="69" t="s">
        <v>2195</v>
      </c>
      <c r="F495">
        <f>INDEX(Sym!$B$2:$B$10,MATCH(A495,Sym!$A$2:$A$10,0))+INDEX(Sym!$B$13:$B$19,MATCH(B495,Sym!$A$13:$A$19,0))+INDEX(Sym!$B$22:$B$27,MATCH(C495,Sym!$A$22:$A$27,0))+INDEX(Sym!$B$30:$B$31,MATCH(D495,Sym!$A$30:$A$31,0))</f>
        <v>4681</v>
      </c>
    </row>
    <row r="496" spans="1:6" x14ac:dyDescent="0.2">
      <c r="A496" t="s">
        <v>2138</v>
      </c>
      <c r="B496" t="s">
        <v>2150</v>
      </c>
      <c r="C496" t="s">
        <v>2142</v>
      </c>
      <c r="D496" t="s">
        <v>2157</v>
      </c>
      <c r="E496" s="69" t="s">
        <v>2195</v>
      </c>
      <c r="F496">
        <f>INDEX(Sym!$B$2:$B$10,MATCH(A496,Sym!$A$2:$A$10,0))+INDEX(Sym!$B$13:$B$19,MATCH(B496,Sym!$A$13:$A$19,0))+INDEX(Sym!$B$22:$B$27,MATCH(C496,Sym!$A$22:$A$27,0))+INDEX(Sym!$B$30:$B$31,MATCH(D496,Sym!$A$30:$A$31,0))</f>
        <v>4682</v>
      </c>
    </row>
    <row r="497" spans="1:6" x14ac:dyDescent="0.2">
      <c r="A497" t="s">
        <v>2138</v>
      </c>
      <c r="B497" t="s">
        <v>2150</v>
      </c>
      <c r="C497" t="s">
        <v>2155</v>
      </c>
      <c r="D497" t="s">
        <v>2149</v>
      </c>
      <c r="E497" s="69" t="s">
        <v>2195</v>
      </c>
      <c r="F497">
        <f>INDEX(Sym!$B$2:$B$10,MATCH(A497,Sym!$A$2:$A$10,0))+INDEX(Sym!$B$13:$B$19,MATCH(B497,Sym!$A$13:$A$19,0))+INDEX(Sym!$B$22:$B$27,MATCH(C497,Sym!$A$22:$A$27,0))+INDEX(Sym!$B$30:$B$31,MATCH(D497,Sym!$A$30:$A$31,0))</f>
        <v>4661</v>
      </c>
    </row>
    <row r="498" spans="1:6" x14ac:dyDescent="0.2">
      <c r="A498" t="s">
        <v>2138</v>
      </c>
      <c r="B498" t="s">
        <v>2150</v>
      </c>
      <c r="C498" t="s">
        <v>2155</v>
      </c>
      <c r="D498" t="s">
        <v>2157</v>
      </c>
      <c r="E498" s="69" t="s">
        <v>2195</v>
      </c>
      <c r="F498">
        <f>INDEX(Sym!$B$2:$B$10,MATCH(A498,Sym!$A$2:$A$10,0))+INDEX(Sym!$B$13:$B$19,MATCH(B498,Sym!$A$13:$A$19,0))+INDEX(Sym!$B$22:$B$27,MATCH(C498,Sym!$A$22:$A$27,0))+INDEX(Sym!$B$30:$B$31,MATCH(D498,Sym!$A$30:$A$31,0))</f>
        <v>4662</v>
      </c>
    </row>
    <row r="499" spans="1:6" x14ac:dyDescent="0.2">
      <c r="A499" t="s">
        <v>2138</v>
      </c>
      <c r="B499" t="s">
        <v>2150</v>
      </c>
      <c r="C499" t="s">
        <v>2149</v>
      </c>
      <c r="D499" t="s">
        <v>2149</v>
      </c>
      <c r="E499" s="69" t="s">
        <v>2195</v>
      </c>
      <c r="F499">
        <f>INDEX(Sym!$B$2:$B$10,MATCH(A499,Sym!$A$2:$A$10,0))+INDEX(Sym!$B$13:$B$19,MATCH(B499,Sym!$A$13:$A$19,0))+INDEX(Sym!$B$22:$B$27,MATCH(C499,Sym!$A$22:$A$27,0))+INDEX(Sym!$B$30:$B$31,MATCH(D499,Sym!$A$30:$A$31,0))</f>
        <v>4651</v>
      </c>
    </row>
    <row r="500" spans="1:6" x14ac:dyDescent="0.2">
      <c r="A500" t="s">
        <v>2138</v>
      </c>
      <c r="B500" t="s">
        <v>2150</v>
      </c>
      <c r="C500" t="s">
        <v>2149</v>
      </c>
      <c r="D500" t="s">
        <v>2157</v>
      </c>
      <c r="E500" s="69" t="s">
        <v>2195</v>
      </c>
      <c r="F500">
        <f>INDEX(Sym!$B$2:$B$10,MATCH(A500,Sym!$A$2:$A$10,0))+INDEX(Sym!$B$13:$B$19,MATCH(B500,Sym!$A$13:$A$19,0))+INDEX(Sym!$B$22:$B$27,MATCH(C500,Sym!$A$22:$A$27,0))+INDEX(Sym!$B$30:$B$31,MATCH(D500,Sym!$A$30:$A$31,0))</f>
        <v>4652</v>
      </c>
    </row>
    <row r="501" spans="1:6" x14ac:dyDescent="0.2">
      <c r="A501" t="s">
        <v>2138</v>
      </c>
      <c r="B501" t="s">
        <v>2150</v>
      </c>
      <c r="C501" t="s">
        <v>2153</v>
      </c>
      <c r="D501" t="s">
        <v>2149</v>
      </c>
      <c r="E501" s="69" t="s">
        <v>2195</v>
      </c>
      <c r="F501">
        <f>INDEX(Sym!$B$2:$B$10,MATCH(A501,Sym!$A$2:$A$10,0))+INDEX(Sym!$B$13:$B$19,MATCH(B501,Sym!$A$13:$A$19,0))+INDEX(Sym!$B$22:$B$27,MATCH(C501,Sym!$A$22:$A$27,0))+INDEX(Sym!$B$30:$B$31,MATCH(D501,Sym!$A$30:$A$31,0))</f>
        <v>4621</v>
      </c>
    </row>
    <row r="502" spans="1:6" x14ac:dyDescent="0.2">
      <c r="A502" t="s">
        <v>2138</v>
      </c>
      <c r="B502" t="s">
        <v>2150</v>
      </c>
      <c r="C502" t="s">
        <v>2153</v>
      </c>
      <c r="D502" t="s">
        <v>2157</v>
      </c>
      <c r="E502" s="69" t="s">
        <v>2166</v>
      </c>
      <c r="F502">
        <f>INDEX(Sym!$B$2:$B$10,MATCH(A502,Sym!$A$2:$A$10,0))+INDEX(Sym!$B$13:$B$19,MATCH(B502,Sym!$A$13:$A$19,0))+INDEX(Sym!$B$22:$B$27,MATCH(C502,Sym!$A$22:$A$27,0))+INDEX(Sym!$B$30:$B$31,MATCH(D502,Sym!$A$30:$A$31,0))</f>
        <v>4622</v>
      </c>
    </row>
    <row r="503" spans="1:6" x14ac:dyDescent="0.2">
      <c r="A503" t="s">
        <v>2138</v>
      </c>
      <c r="B503" t="s">
        <v>2150</v>
      </c>
      <c r="C503" t="s">
        <v>2152</v>
      </c>
      <c r="D503" t="s">
        <v>2149</v>
      </c>
      <c r="E503" s="69" t="s">
        <v>2166</v>
      </c>
      <c r="F503">
        <f>INDEX(Sym!$B$2:$B$10,MATCH(A503,Sym!$A$2:$A$10,0))+INDEX(Sym!$B$13:$B$19,MATCH(B503,Sym!$A$13:$A$19,0))+INDEX(Sym!$B$22:$B$27,MATCH(C503,Sym!$A$22:$A$27,0))+INDEX(Sym!$B$30:$B$31,MATCH(D503,Sym!$A$30:$A$31,0))</f>
        <v>4611</v>
      </c>
    </row>
    <row r="504" spans="1:6" x14ac:dyDescent="0.2">
      <c r="A504" t="s">
        <v>2138</v>
      </c>
      <c r="B504" t="s">
        <v>2150</v>
      </c>
      <c r="C504" t="s">
        <v>2152</v>
      </c>
      <c r="D504" t="s">
        <v>2157</v>
      </c>
      <c r="E504" s="69" t="s">
        <v>2166</v>
      </c>
      <c r="F504">
        <f>INDEX(Sym!$B$2:$B$10,MATCH(A504,Sym!$A$2:$A$10,0))+INDEX(Sym!$B$13:$B$19,MATCH(B504,Sym!$A$13:$A$19,0))+INDEX(Sym!$B$22:$B$27,MATCH(C504,Sym!$A$22:$A$27,0))+INDEX(Sym!$B$30:$B$31,MATCH(D504,Sym!$A$30:$A$31,0))</f>
        <v>4612</v>
      </c>
    </row>
    <row r="505" spans="1:6" x14ac:dyDescent="0.2">
      <c r="A505" t="s">
        <v>2141</v>
      </c>
      <c r="B505" t="s">
        <v>2148</v>
      </c>
      <c r="C505" t="s">
        <v>2154</v>
      </c>
      <c r="D505" t="s">
        <v>2149</v>
      </c>
      <c r="E505" s="69" t="s">
        <v>2195</v>
      </c>
      <c r="F505">
        <f>INDEX(Sym!$B$2:$B$10,MATCH(A505,Sym!$A$2:$A$10,0))+INDEX(Sym!$B$13:$B$19,MATCH(B505,Sym!$A$13:$A$19,0))+INDEX(Sym!$B$22:$B$27,MATCH(C505,Sym!$A$22:$A$27,0))+INDEX(Sym!$B$30:$B$31,MATCH(D505,Sym!$A$30:$A$31,0))</f>
        <v>7431</v>
      </c>
    </row>
    <row r="506" spans="1:6" x14ac:dyDescent="0.2">
      <c r="A506" t="s">
        <v>2141</v>
      </c>
      <c r="B506" t="s">
        <v>2148</v>
      </c>
      <c r="C506" t="s">
        <v>2154</v>
      </c>
      <c r="D506" t="s">
        <v>2157</v>
      </c>
      <c r="E506" s="69" t="s">
        <v>2195</v>
      </c>
      <c r="F506">
        <f>INDEX(Sym!$B$2:$B$10,MATCH(A506,Sym!$A$2:$A$10,0))+INDEX(Sym!$B$13:$B$19,MATCH(B506,Sym!$A$13:$A$19,0))+INDEX(Sym!$B$22:$B$27,MATCH(C506,Sym!$A$22:$A$27,0))+INDEX(Sym!$B$30:$B$31,MATCH(D506,Sym!$A$30:$A$31,0))</f>
        <v>7432</v>
      </c>
    </row>
    <row r="507" spans="1:6" x14ac:dyDescent="0.2">
      <c r="A507" t="s">
        <v>2141</v>
      </c>
      <c r="B507" t="s">
        <v>2148</v>
      </c>
      <c r="C507" t="s">
        <v>2142</v>
      </c>
      <c r="D507" t="s">
        <v>2149</v>
      </c>
      <c r="E507" s="69" t="s">
        <v>2195</v>
      </c>
      <c r="F507">
        <f>INDEX(Sym!$B$2:$B$10,MATCH(A507,Sym!$A$2:$A$10,0))+INDEX(Sym!$B$13:$B$19,MATCH(B507,Sym!$A$13:$A$19,0))+INDEX(Sym!$B$22:$B$27,MATCH(C507,Sym!$A$22:$A$27,0))+INDEX(Sym!$B$30:$B$31,MATCH(D507,Sym!$A$30:$A$31,0))</f>
        <v>7481</v>
      </c>
    </row>
    <row r="508" spans="1:6" x14ac:dyDescent="0.2">
      <c r="A508" t="s">
        <v>2141</v>
      </c>
      <c r="B508" t="s">
        <v>2148</v>
      </c>
      <c r="C508" t="s">
        <v>2142</v>
      </c>
      <c r="D508" t="s">
        <v>2157</v>
      </c>
      <c r="E508" s="69" t="s">
        <v>2195</v>
      </c>
      <c r="F508">
        <f>INDEX(Sym!$B$2:$B$10,MATCH(A508,Sym!$A$2:$A$10,0))+INDEX(Sym!$B$13:$B$19,MATCH(B508,Sym!$A$13:$A$19,0))+INDEX(Sym!$B$22:$B$27,MATCH(C508,Sym!$A$22:$A$27,0))+INDEX(Sym!$B$30:$B$31,MATCH(D508,Sym!$A$30:$A$31,0))</f>
        <v>7482</v>
      </c>
    </row>
    <row r="509" spans="1:6" x14ac:dyDescent="0.2">
      <c r="A509" t="s">
        <v>2141</v>
      </c>
      <c r="B509" t="s">
        <v>2148</v>
      </c>
      <c r="C509" t="s">
        <v>2155</v>
      </c>
      <c r="D509" t="s">
        <v>2149</v>
      </c>
      <c r="E509" s="69" t="s">
        <v>2195</v>
      </c>
      <c r="F509">
        <f>INDEX(Sym!$B$2:$B$10,MATCH(A509,Sym!$A$2:$A$10,0))+INDEX(Sym!$B$13:$B$19,MATCH(B509,Sym!$A$13:$A$19,0))+INDEX(Sym!$B$22:$B$27,MATCH(C509,Sym!$A$22:$A$27,0))+INDEX(Sym!$B$30:$B$31,MATCH(D509,Sym!$A$30:$A$31,0))</f>
        <v>7461</v>
      </c>
    </row>
    <row r="510" spans="1:6" x14ac:dyDescent="0.2">
      <c r="A510" t="s">
        <v>2141</v>
      </c>
      <c r="B510" t="s">
        <v>2148</v>
      </c>
      <c r="C510" t="s">
        <v>2155</v>
      </c>
      <c r="D510" t="s">
        <v>2157</v>
      </c>
      <c r="E510" s="69" t="s">
        <v>2195</v>
      </c>
      <c r="F510">
        <f>INDEX(Sym!$B$2:$B$10,MATCH(A510,Sym!$A$2:$A$10,0))+INDEX(Sym!$B$13:$B$19,MATCH(B510,Sym!$A$13:$A$19,0))+INDEX(Sym!$B$22:$B$27,MATCH(C510,Sym!$A$22:$A$27,0))+INDEX(Sym!$B$30:$B$31,MATCH(D510,Sym!$A$30:$A$31,0))</f>
        <v>7462</v>
      </c>
    </row>
    <row r="511" spans="1:6" x14ac:dyDescent="0.2">
      <c r="A511" t="s">
        <v>2141</v>
      </c>
      <c r="B511" t="s">
        <v>2148</v>
      </c>
      <c r="C511" t="s">
        <v>2149</v>
      </c>
      <c r="D511" t="s">
        <v>2149</v>
      </c>
      <c r="E511" s="69" t="s">
        <v>2195</v>
      </c>
      <c r="F511">
        <f>INDEX(Sym!$B$2:$B$10,MATCH(A511,Sym!$A$2:$A$10,0))+INDEX(Sym!$B$13:$B$19,MATCH(B511,Sym!$A$13:$A$19,0))+INDEX(Sym!$B$22:$B$27,MATCH(C511,Sym!$A$22:$A$27,0))+INDEX(Sym!$B$30:$B$31,MATCH(D511,Sym!$A$30:$A$31,0))</f>
        <v>7451</v>
      </c>
    </row>
    <row r="512" spans="1:6" x14ac:dyDescent="0.2">
      <c r="A512" t="s">
        <v>2141</v>
      </c>
      <c r="B512" t="s">
        <v>2148</v>
      </c>
      <c r="C512" t="s">
        <v>2149</v>
      </c>
      <c r="D512" t="s">
        <v>2157</v>
      </c>
      <c r="E512" s="69" t="s">
        <v>2195</v>
      </c>
      <c r="F512">
        <f>INDEX(Sym!$B$2:$B$10,MATCH(A512,Sym!$A$2:$A$10,0))+INDEX(Sym!$B$13:$B$19,MATCH(B512,Sym!$A$13:$A$19,0))+INDEX(Sym!$B$22:$B$27,MATCH(C512,Sym!$A$22:$A$27,0))+INDEX(Sym!$B$30:$B$31,MATCH(D512,Sym!$A$30:$A$31,0))</f>
        <v>7452</v>
      </c>
    </row>
    <row r="513" spans="1:6" x14ac:dyDescent="0.2">
      <c r="A513" t="s">
        <v>2141</v>
      </c>
      <c r="B513" t="s">
        <v>2148</v>
      </c>
      <c r="C513" t="s">
        <v>2153</v>
      </c>
      <c r="D513" t="s">
        <v>2149</v>
      </c>
      <c r="E513" s="69" t="s">
        <v>2195</v>
      </c>
      <c r="F513">
        <f>INDEX(Sym!$B$2:$B$10,MATCH(A513,Sym!$A$2:$A$10,0))+INDEX(Sym!$B$13:$B$19,MATCH(B513,Sym!$A$13:$A$19,0))+INDEX(Sym!$B$22:$B$27,MATCH(C513,Sym!$A$22:$A$27,0))+INDEX(Sym!$B$30:$B$31,MATCH(D513,Sym!$A$30:$A$31,0))</f>
        <v>7421</v>
      </c>
    </row>
    <row r="514" spans="1:6" x14ac:dyDescent="0.2">
      <c r="A514" t="s">
        <v>2141</v>
      </c>
      <c r="B514" t="s">
        <v>2148</v>
      </c>
      <c r="C514" t="s">
        <v>2153</v>
      </c>
      <c r="D514" t="s">
        <v>2157</v>
      </c>
      <c r="E514" s="69" t="s">
        <v>2166</v>
      </c>
      <c r="F514">
        <f>INDEX(Sym!$B$2:$B$10,MATCH(A514,Sym!$A$2:$A$10,0))+INDEX(Sym!$B$13:$B$19,MATCH(B514,Sym!$A$13:$A$19,0))+INDEX(Sym!$B$22:$B$27,MATCH(C514,Sym!$A$22:$A$27,0))+INDEX(Sym!$B$30:$B$31,MATCH(D514,Sym!$A$30:$A$31,0))</f>
        <v>7422</v>
      </c>
    </row>
    <row r="515" spans="1:6" x14ac:dyDescent="0.2">
      <c r="A515" t="s">
        <v>2141</v>
      </c>
      <c r="B515" t="s">
        <v>2148</v>
      </c>
      <c r="C515" t="s">
        <v>2152</v>
      </c>
      <c r="D515" t="s">
        <v>2149</v>
      </c>
      <c r="E515" s="69" t="s">
        <v>2166</v>
      </c>
      <c r="F515">
        <f>INDEX(Sym!$B$2:$B$10,MATCH(A515,Sym!$A$2:$A$10,0))+INDEX(Sym!$B$13:$B$19,MATCH(B515,Sym!$A$13:$A$19,0))+INDEX(Sym!$B$22:$B$27,MATCH(C515,Sym!$A$22:$A$27,0))+INDEX(Sym!$B$30:$B$31,MATCH(D515,Sym!$A$30:$A$31,0))</f>
        <v>7411</v>
      </c>
    </row>
    <row r="516" spans="1:6" x14ac:dyDescent="0.2">
      <c r="A516" t="s">
        <v>2141</v>
      </c>
      <c r="B516" t="s">
        <v>2148</v>
      </c>
      <c r="C516" t="s">
        <v>2152</v>
      </c>
      <c r="D516" t="s">
        <v>2157</v>
      </c>
      <c r="E516" s="69" t="s">
        <v>2166</v>
      </c>
      <c r="F516">
        <f>INDEX(Sym!$B$2:$B$10,MATCH(A516,Sym!$A$2:$A$10,0))+INDEX(Sym!$B$13:$B$19,MATCH(B516,Sym!$A$13:$A$19,0))+INDEX(Sym!$B$22:$B$27,MATCH(C516,Sym!$A$22:$A$27,0))+INDEX(Sym!$B$30:$B$31,MATCH(D516,Sym!$A$30:$A$31,0))</f>
        <v>7412</v>
      </c>
    </row>
    <row r="517" spans="1:6" x14ac:dyDescent="0.2">
      <c r="A517" t="s">
        <v>2141</v>
      </c>
      <c r="B517" t="s">
        <v>2142</v>
      </c>
      <c r="C517" t="s">
        <v>2154</v>
      </c>
      <c r="D517" t="s">
        <v>2149</v>
      </c>
      <c r="E517" s="69" t="s">
        <v>2195</v>
      </c>
      <c r="F517">
        <f>INDEX(Sym!$B$2:$B$10,MATCH(A517,Sym!$A$2:$A$10,0))+INDEX(Sym!$B$13:$B$19,MATCH(B517,Sym!$A$13:$A$19,0))+INDEX(Sym!$B$22:$B$27,MATCH(C517,Sym!$A$22:$A$27,0))+INDEX(Sym!$B$30:$B$31,MATCH(D517,Sym!$A$30:$A$31,0))</f>
        <v>7831</v>
      </c>
    </row>
    <row r="518" spans="1:6" x14ac:dyDescent="0.2">
      <c r="A518" t="s">
        <v>2141</v>
      </c>
      <c r="B518" t="s">
        <v>2142</v>
      </c>
      <c r="C518" t="s">
        <v>2154</v>
      </c>
      <c r="D518" t="s">
        <v>2157</v>
      </c>
      <c r="E518" s="69" t="s">
        <v>2195</v>
      </c>
      <c r="F518">
        <f>INDEX(Sym!$B$2:$B$10,MATCH(A518,Sym!$A$2:$A$10,0))+INDEX(Sym!$B$13:$B$19,MATCH(B518,Sym!$A$13:$A$19,0))+INDEX(Sym!$B$22:$B$27,MATCH(C518,Sym!$A$22:$A$27,0))+INDEX(Sym!$B$30:$B$31,MATCH(D518,Sym!$A$30:$A$31,0))</f>
        <v>7832</v>
      </c>
    </row>
    <row r="519" spans="1:6" x14ac:dyDescent="0.2">
      <c r="A519" t="s">
        <v>2141</v>
      </c>
      <c r="B519" t="s">
        <v>2142</v>
      </c>
      <c r="C519" t="s">
        <v>2142</v>
      </c>
      <c r="D519" t="s">
        <v>2149</v>
      </c>
      <c r="E519" s="69" t="s">
        <v>2161</v>
      </c>
      <c r="F519">
        <f>INDEX(Sym!$B$2:$B$10,MATCH(A519,Sym!$A$2:$A$10,0))+INDEX(Sym!$B$13:$B$19,MATCH(B519,Sym!$A$13:$A$19,0))+INDEX(Sym!$B$22:$B$27,MATCH(C519,Sym!$A$22:$A$27,0))+INDEX(Sym!$B$30:$B$31,MATCH(D519,Sym!$A$30:$A$31,0))</f>
        <v>7881</v>
      </c>
    </row>
    <row r="520" spans="1:6" x14ac:dyDescent="0.2">
      <c r="A520" t="s">
        <v>2141</v>
      </c>
      <c r="B520" t="s">
        <v>2142</v>
      </c>
      <c r="C520" t="s">
        <v>2142</v>
      </c>
      <c r="D520" t="s">
        <v>2157</v>
      </c>
      <c r="E520" s="69" t="s">
        <v>2161</v>
      </c>
      <c r="F520">
        <f>INDEX(Sym!$B$2:$B$10,MATCH(A520,Sym!$A$2:$A$10,0))+INDEX(Sym!$B$13:$B$19,MATCH(B520,Sym!$A$13:$A$19,0))+INDEX(Sym!$B$22:$B$27,MATCH(C520,Sym!$A$22:$A$27,0))+INDEX(Sym!$B$30:$B$31,MATCH(D520,Sym!$A$30:$A$31,0))</f>
        <v>7882</v>
      </c>
    </row>
    <row r="521" spans="1:6" x14ac:dyDescent="0.2">
      <c r="A521" t="s">
        <v>2141</v>
      </c>
      <c r="B521" t="s">
        <v>2142</v>
      </c>
      <c r="C521" t="s">
        <v>2155</v>
      </c>
      <c r="D521" t="s">
        <v>2149</v>
      </c>
      <c r="E521" s="69" t="s">
        <v>2195</v>
      </c>
      <c r="F521">
        <f>INDEX(Sym!$B$2:$B$10,MATCH(A521,Sym!$A$2:$A$10,0))+INDEX(Sym!$B$13:$B$19,MATCH(B521,Sym!$A$13:$A$19,0))+INDEX(Sym!$B$22:$B$27,MATCH(C521,Sym!$A$22:$A$27,0))+INDEX(Sym!$B$30:$B$31,MATCH(D521,Sym!$A$30:$A$31,0))</f>
        <v>7861</v>
      </c>
    </row>
    <row r="522" spans="1:6" x14ac:dyDescent="0.2">
      <c r="A522" t="s">
        <v>2141</v>
      </c>
      <c r="B522" t="s">
        <v>2142</v>
      </c>
      <c r="C522" t="s">
        <v>2155</v>
      </c>
      <c r="D522" t="s">
        <v>2157</v>
      </c>
      <c r="E522" s="69" t="s">
        <v>2195</v>
      </c>
      <c r="F522">
        <f>INDEX(Sym!$B$2:$B$10,MATCH(A522,Sym!$A$2:$A$10,0))+INDEX(Sym!$B$13:$B$19,MATCH(B522,Sym!$A$13:$A$19,0))+INDEX(Sym!$B$22:$B$27,MATCH(C522,Sym!$A$22:$A$27,0))+INDEX(Sym!$B$30:$B$31,MATCH(D522,Sym!$A$30:$A$31,0))</f>
        <v>7862</v>
      </c>
    </row>
    <row r="523" spans="1:6" x14ac:dyDescent="0.2">
      <c r="A523" t="s">
        <v>2141</v>
      </c>
      <c r="B523" t="s">
        <v>2142</v>
      </c>
      <c r="C523" t="s">
        <v>2149</v>
      </c>
      <c r="D523" t="s">
        <v>2149</v>
      </c>
      <c r="E523" s="69" t="s">
        <v>2195</v>
      </c>
      <c r="F523">
        <f>INDEX(Sym!$B$2:$B$10,MATCH(A523,Sym!$A$2:$A$10,0))+INDEX(Sym!$B$13:$B$19,MATCH(B523,Sym!$A$13:$A$19,0))+INDEX(Sym!$B$22:$B$27,MATCH(C523,Sym!$A$22:$A$27,0))+INDEX(Sym!$B$30:$B$31,MATCH(D523,Sym!$A$30:$A$31,0))</f>
        <v>7851</v>
      </c>
    </row>
    <row r="524" spans="1:6" x14ac:dyDescent="0.2">
      <c r="A524" t="s">
        <v>2141</v>
      </c>
      <c r="B524" t="s">
        <v>2142</v>
      </c>
      <c r="C524" t="s">
        <v>2149</v>
      </c>
      <c r="D524" t="s">
        <v>2157</v>
      </c>
      <c r="E524" s="69" t="s">
        <v>2195</v>
      </c>
      <c r="F524">
        <f>INDEX(Sym!$B$2:$B$10,MATCH(A524,Sym!$A$2:$A$10,0))+INDEX(Sym!$B$13:$B$19,MATCH(B524,Sym!$A$13:$A$19,0))+INDEX(Sym!$B$22:$B$27,MATCH(C524,Sym!$A$22:$A$27,0))+INDEX(Sym!$B$30:$B$31,MATCH(D524,Sym!$A$30:$A$31,0))</f>
        <v>7852</v>
      </c>
    </row>
    <row r="525" spans="1:6" x14ac:dyDescent="0.2">
      <c r="A525" t="s">
        <v>2141</v>
      </c>
      <c r="B525" t="s">
        <v>2142</v>
      </c>
      <c r="C525" t="s">
        <v>2153</v>
      </c>
      <c r="D525" t="s">
        <v>2149</v>
      </c>
      <c r="E525" s="69" t="s">
        <v>2195</v>
      </c>
      <c r="F525">
        <f>INDEX(Sym!$B$2:$B$10,MATCH(A525,Sym!$A$2:$A$10,0))+INDEX(Sym!$B$13:$B$19,MATCH(B525,Sym!$A$13:$A$19,0))+INDEX(Sym!$B$22:$B$27,MATCH(C525,Sym!$A$22:$A$27,0))+INDEX(Sym!$B$30:$B$31,MATCH(D525,Sym!$A$30:$A$31,0))</f>
        <v>7821</v>
      </c>
    </row>
    <row r="526" spans="1:6" x14ac:dyDescent="0.2">
      <c r="A526" t="s">
        <v>2141</v>
      </c>
      <c r="B526" t="s">
        <v>2142</v>
      </c>
      <c r="C526" t="s">
        <v>2153</v>
      </c>
      <c r="D526" t="s">
        <v>2157</v>
      </c>
      <c r="E526" s="69" t="s">
        <v>2166</v>
      </c>
      <c r="F526">
        <f>INDEX(Sym!$B$2:$B$10,MATCH(A526,Sym!$A$2:$A$10,0))+INDEX(Sym!$B$13:$B$19,MATCH(B526,Sym!$A$13:$A$19,0))+INDEX(Sym!$B$22:$B$27,MATCH(C526,Sym!$A$22:$A$27,0))+INDEX(Sym!$B$30:$B$31,MATCH(D526,Sym!$A$30:$A$31,0))</f>
        <v>7822</v>
      </c>
    </row>
    <row r="527" spans="1:6" x14ac:dyDescent="0.2">
      <c r="A527" t="s">
        <v>2141</v>
      </c>
      <c r="B527" t="s">
        <v>2142</v>
      </c>
      <c r="C527" t="s">
        <v>2152</v>
      </c>
      <c r="D527" t="s">
        <v>2149</v>
      </c>
      <c r="E527" s="69" t="s">
        <v>2166</v>
      </c>
      <c r="F527">
        <f>INDEX(Sym!$B$2:$B$10,MATCH(A527,Sym!$A$2:$A$10,0))+INDEX(Sym!$B$13:$B$19,MATCH(B527,Sym!$A$13:$A$19,0))+INDEX(Sym!$B$22:$B$27,MATCH(C527,Sym!$A$22:$A$27,0))+INDEX(Sym!$B$30:$B$31,MATCH(D527,Sym!$A$30:$A$31,0))</f>
        <v>7811</v>
      </c>
    </row>
    <row r="528" spans="1:6" x14ac:dyDescent="0.2">
      <c r="A528" t="s">
        <v>2141</v>
      </c>
      <c r="B528" t="s">
        <v>2142</v>
      </c>
      <c r="C528" t="s">
        <v>2152</v>
      </c>
      <c r="D528" t="s">
        <v>2157</v>
      </c>
      <c r="E528" s="69" t="s">
        <v>2166</v>
      </c>
      <c r="F528">
        <f>INDEX(Sym!$B$2:$B$10,MATCH(A528,Sym!$A$2:$A$10,0))+INDEX(Sym!$B$13:$B$19,MATCH(B528,Sym!$A$13:$A$19,0))+INDEX(Sym!$B$22:$B$27,MATCH(C528,Sym!$A$22:$A$27,0))+INDEX(Sym!$B$30:$B$31,MATCH(D528,Sym!$A$30:$A$31,0))</f>
        <v>7812</v>
      </c>
    </row>
    <row r="529" spans="1:6" x14ac:dyDescent="0.2">
      <c r="A529" t="s">
        <v>2141</v>
      </c>
      <c r="B529" t="s">
        <v>2147</v>
      </c>
      <c r="C529" t="s">
        <v>2154</v>
      </c>
      <c r="D529" t="s">
        <v>2149</v>
      </c>
      <c r="E529" s="69" t="s">
        <v>2195</v>
      </c>
      <c r="F529">
        <f>INDEX(Sym!$B$2:$B$10,MATCH(A529,Sym!$A$2:$A$10,0))+INDEX(Sym!$B$13:$B$19,MATCH(B529,Sym!$A$13:$A$19,0))+INDEX(Sym!$B$22:$B$27,MATCH(C529,Sym!$A$22:$A$27,0))+INDEX(Sym!$B$30:$B$31,MATCH(D529,Sym!$A$30:$A$31,0))</f>
        <v>7331</v>
      </c>
    </row>
    <row r="530" spans="1:6" x14ac:dyDescent="0.2">
      <c r="A530" t="s">
        <v>2141</v>
      </c>
      <c r="B530" t="s">
        <v>2147</v>
      </c>
      <c r="C530" t="s">
        <v>2154</v>
      </c>
      <c r="D530" t="s">
        <v>2157</v>
      </c>
      <c r="E530" s="69" t="s">
        <v>2195</v>
      </c>
      <c r="F530">
        <f>INDEX(Sym!$B$2:$B$10,MATCH(A530,Sym!$A$2:$A$10,0))+INDEX(Sym!$B$13:$B$19,MATCH(B530,Sym!$A$13:$A$19,0))+INDEX(Sym!$B$22:$B$27,MATCH(C530,Sym!$A$22:$A$27,0))+INDEX(Sym!$B$30:$B$31,MATCH(D530,Sym!$A$30:$A$31,0))</f>
        <v>7332</v>
      </c>
    </row>
    <row r="531" spans="1:6" x14ac:dyDescent="0.2">
      <c r="A531" t="s">
        <v>2141</v>
      </c>
      <c r="B531" t="s">
        <v>2147</v>
      </c>
      <c r="C531" t="s">
        <v>2142</v>
      </c>
      <c r="D531" t="s">
        <v>2149</v>
      </c>
      <c r="E531" s="69" t="s">
        <v>2195</v>
      </c>
      <c r="F531">
        <f>INDEX(Sym!$B$2:$B$10,MATCH(A531,Sym!$A$2:$A$10,0))+INDEX(Sym!$B$13:$B$19,MATCH(B531,Sym!$A$13:$A$19,0))+INDEX(Sym!$B$22:$B$27,MATCH(C531,Sym!$A$22:$A$27,0))+INDEX(Sym!$B$30:$B$31,MATCH(D531,Sym!$A$30:$A$31,0))</f>
        <v>7381</v>
      </c>
    </row>
    <row r="532" spans="1:6" x14ac:dyDescent="0.2">
      <c r="A532" t="s">
        <v>2141</v>
      </c>
      <c r="B532" t="s">
        <v>2147</v>
      </c>
      <c r="C532" t="s">
        <v>2142</v>
      </c>
      <c r="D532" t="s">
        <v>2157</v>
      </c>
      <c r="E532" s="69" t="s">
        <v>2195</v>
      </c>
      <c r="F532">
        <f>INDEX(Sym!$B$2:$B$10,MATCH(A532,Sym!$A$2:$A$10,0))+INDEX(Sym!$B$13:$B$19,MATCH(B532,Sym!$A$13:$A$19,0))+INDEX(Sym!$B$22:$B$27,MATCH(C532,Sym!$A$22:$A$27,0))+INDEX(Sym!$B$30:$B$31,MATCH(D532,Sym!$A$30:$A$31,0))</f>
        <v>7382</v>
      </c>
    </row>
    <row r="533" spans="1:6" x14ac:dyDescent="0.2">
      <c r="A533" t="s">
        <v>2141</v>
      </c>
      <c r="B533" t="s">
        <v>2147</v>
      </c>
      <c r="C533" t="s">
        <v>2155</v>
      </c>
      <c r="D533" t="s">
        <v>2149</v>
      </c>
      <c r="E533" s="69" t="s">
        <v>2195</v>
      </c>
      <c r="F533">
        <f>INDEX(Sym!$B$2:$B$10,MATCH(A533,Sym!$A$2:$A$10,0))+INDEX(Sym!$B$13:$B$19,MATCH(B533,Sym!$A$13:$A$19,0))+INDEX(Sym!$B$22:$B$27,MATCH(C533,Sym!$A$22:$A$27,0))+INDEX(Sym!$B$30:$B$31,MATCH(D533,Sym!$A$30:$A$31,0))</f>
        <v>7361</v>
      </c>
    </row>
    <row r="534" spans="1:6" x14ac:dyDescent="0.2">
      <c r="A534" t="s">
        <v>2141</v>
      </c>
      <c r="B534" t="s">
        <v>2147</v>
      </c>
      <c r="C534" t="s">
        <v>2155</v>
      </c>
      <c r="D534" t="s">
        <v>2157</v>
      </c>
      <c r="E534" s="69" t="s">
        <v>2195</v>
      </c>
      <c r="F534">
        <f>INDEX(Sym!$B$2:$B$10,MATCH(A534,Sym!$A$2:$A$10,0))+INDEX(Sym!$B$13:$B$19,MATCH(B534,Sym!$A$13:$A$19,0))+INDEX(Sym!$B$22:$B$27,MATCH(C534,Sym!$A$22:$A$27,0))+INDEX(Sym!$B$30:$B$31,MATCH(D534,Sym!$A$30:$A$31,0))</f>
        <v>7362</v>
      </c>
    </row>
    <row r="535" spans="1:6" x14ac:dyDescent="0.2">
      <c r="A535" t="s">
        <v>2141</v>
      </c>
      <c r="B535" t="s">
        <v>2147</v>
      </c>
      <c r="C535" t="s">
        <v>2149</v>
      </c>
      <c r="D535" t="s">
        <v>2149</v>
      </c>
      <c r="E535" s="69" t="s">
        <v>2195</v>
      </c>
      <c r="F535">
        <f>INDEX(Sym!$B$2:$B$10,MATCH(A535,Sym!$A$2:$A$10,0))+INDEX(Sym!$B$13:$B$19,MATCH(B535,Sym!$A$13:$A$19,0))+INDEX(Sym!$B$22:$B$27,MATCH(C535,Sym!$A$22:$A$27,0))+INDEX(Sym!$B$30:$B$31,MATCH(D535,Sym!$A$30:$A$31,0))</f>
        <v>7351</v>
      </c>
    </row>
    <row r="536" spans="1:6" x14ac:dyDescent="0.2">
      <c r="A536" t="s">
        <v>2141</v>
      </c>
      <c r="B536" t="s">
        <v>2147</v>
      </c>
      <c r="C536" t="s">
        <v>2149</v>
      </c>
      <c r="D536" t="s">
        <v>2157</v>
      </c>
      <c r="E536" s="69" t="s">
        <v>2195</v>
      </c>
      <c r="F536">
        <f>INDEX(Sym!$B$2:$B$10,MATCH(A536,Sym!$A$2:$A$10,0))+INDEX(Sym!$B$13:$B$19,MATCH(B536,Sym!$A$13:$A$19,0))+INDEX(Sym!$B$22:$B$27,MATCH(C536,Sym!$A$22:$A$27,0))+INDEX(Sym!$B$30:$B$31,MATCH(D536,Sym!$A$30:$A$31,0))</f>
        <v>7352</v>
      </c>
    </row>
    <row r="537" spans="1:6" x14ac:dyDescent="0.2">
      <c r="A537" t="s">
        <v>2141</v>
      </c>
      <c r="B537" t="s">
        <v>2147</v>
      </c>
      <c r="C537" t="s">
        <v>2153</v>
      </c>
      <c r="D537" t="s">
        <v>2149</v>
      </c>
      <c r="E537" s="69" t="s">
        <v>2195</v>
      </c>
      <c r="F537">
        <f>INDEX(Sym!$B$2:$B$10,MATCH(A537,Sym!$A$2:$A$10,0))+INDEX(Sym!$B$13:$B$19,MATCH(B537,Sym!$A$13:$A$19,0))+INDEX(Sym!$B$22:$B$27,MATCH(C537,Sym!$A$22:$A$27,0))+INDEX(Sym!$B$30:$B$31,MATCH(D537,Sym!$A$30:$A$31,0))</f>
        <v>7321</v>
      </c>
    </row>
    <row r="538" spans="1:6" x14ac:dyDescent="0.2">
      <c r="A538" t="s">
        <v>2141</v>
      </c>
      <c r="B538" t="s">
        <v>2147</v>
      </c>
      <c r="C538" t="s">
        <v>2153</v>
      </c>
      <c r="D538" t="s">
        <v>2157</v>
      </c>
      <c r="E538" s="69" t="s">
        <v>2195</v>
      </c>
      <c r="F538">
        <f>INDEX(Sym!$B$2:$B$10,MATCH(A538,Sym!$A$2:$A$10,0))+INDEX(Sym!$B$13:$B$19,MATCH(B538,Sym!$A$13:$A$19,0))+INDEX(Sym!$B$22:$B$27,MATCH(C538,Sym!$A$22:$A$27,0))+INDEX(Sym!$B$30:$B$31,MATCH(D538,Sym!$A$30:$A$31,0))</f>
        <v>7322</v>
      </c>
    </row>
    <row r="539" spans="1:6" x14ac:dyDescent="0.2">
      <c r="A539" t="s">
        <v>2141</v>
      </c>
      <c r="B539" t="s">
        <v>2147</v>
      </c>
      <c r="C539" t="s">
        <v>2152</v>
      </c>
      <c r="D539" t="s">
        <v>2149</v>
      </c>
      <c r="E539" s="69" t="s">
        <v>2195</v>
      </c>
      <c r="F539">
        <f>INDEX(Sym!$B$2:$B$10,MATCH(A539,Sym!$A$2:$A$10,0))+INDEX(Sym!$B$13:$B$19,MATCH(B539,Sym!$A$13:$A$19,0))+INDEX(Sym!$B$22:$B$27,MATCH(C539,Sym!$A$22:$A$27,0))+INDEX(Sym!$B$30:$B$31,MATCH(D539,Sym!$A$30:$A$31,0))</f>
        <v>7311</v>
      </c>
    </row>
    <row r="540" spans="1:6" x14ac:dyDescent="0.2">
      <c r="A540" t="s">
        <v>2141</v>
      </c>
      <c r="B540" t="s">
        <v>2147</v>
      </c>
      <c r="C540" t="s">
        <v>2152</v>
      </c>
      <c r="D540" t="s">
        <v>2157</v>
      </c>
      <c r="E540" s="69" t="s">
        <v>2195</v>
      </c>
      <c r="F540">
        <f>INDEX(Sym!$B$2:$B$10,MATCH(A540,Sym!$A$2:$A$10,0))+INDEX(Sym!$B$13:$B$19,MATCH(B540,Sym!$A$13:$A$19,0))+INDEX(Sym!$B$22:$B$27,MATCH(C540,Sym!$A$22:$A$27,0))+INDEX(Sym!$B$30:$B$31,MATCH(D540,Sym!$A$30:$A$31,0))</f>
        <v>7312</v>
      </c>
    </row>
    <row r="541" spans="1:6" x14ac:dyDescent="0.2">
      <c r="A541" t="s">
        <v>2141</v>
      </c>
      <c r="B541" t="s">
        <v>2146</v>
      </c>
      <c r="C541" t="s">
        <v>2154</v>
      </c>
      <c r="D541" t="s">
        <v>2149</v>
      </c>
      <c r="E541" s="69" t="s">
        <v>2195</v>
      </c>
      <c r="F541">
        <f>INDEX(Sym!$B$2:$B$10,MATCH(A541,Sym!$A$2:$A$10,0))+INDEX(Sym!$B$13:$B$19,MATCH(B541,Sym!$A$13:$A$19,0))+INDEX(Sym!$B$22:$B$27,MATCH(C541,Sym!$A$22:$A$27,0))+INDEX(Sym!$B$30:$B$31,MATCH(D541,Sym!$A$30:$A$31,0))</f>
        <v>7231</v>
      </c>
    </row>
    <row r="542" spans="1:6" x14ac:dyDescent="0.2">
      <c r="A542" t="s">
        <v>2141</v>
      </c>
      <c r="B542" t="s">
        <v>2146</v>
      </c>
      <c r="C542" t="s">
        <v>2154</v>
      </c>
      <c r="D542" t="s">
        <v>2157</v>
      </c>
      <c r="E542" s="69" t="s">
        <v>2195</v>
      </c>
      <c r="F542">
        <f>INDEX(Sym!$B$2:$B$10,MATCH(A542,Sym!$A$2:$A$10,0))+INDEX(Sym!$B$13:$B$19,MATCH(B542,Sym!$A$13:$A$19,0))+INDEX(Sym!$B$22:$B$27,MATCH(C542,Sym!$A$22:$A$27,0))+INDEX(Sym!$B$30:$B$31,MATCH(D542,Sym!$A$30:$A$31,0))</f>
        <v>7232</v>
      </c>
    </row>
    <row r="543" spans="1:6" x14ac:dyDescent="0.2">
      <c r="A543" t="s">
        <v>2141</v>
      </c>
      <c r="B543" t="s">
        <v>2146</v>
      </c>
      <c r="C543" t="s">
        <v>2142</v>
      </c>
      <c r="D543" t="s">
        <v>2149</v>
      </c>
      <c r="E543" s="69" t="s">
        <v>2195</v>
      </c>
      <c r="F543">
        <f>INDEX(Sym!$B$2:$B$10,MATCH(A543,Sym!$A$2:$A$10,0))+INDEX(Sym!$B$13:$B$19,MATCH(B543,Sym!$A$13:$A$19,0))+INDEX(Sym!$B$22:$B$27,MATCH(C543,Sym!$A$22:$A$27,0))+INDEX(Sym!$B$30:$B$31,MATCH(D543,Sym!$A$30:$A$31,0))</f>
        <v>7281</v>
      </c>
    </row>
    <row r="544" spans="1:6" x14ac:dyDescent="0.2">
      <c r="A544" t="s">
        <v>2141</v>
      </c>
      <c r="B544" t="s">
        <v>2146</v>
      </c>
      <c r="C544" t="s">
        <v>2142</v>
      </c>
      <c r="D544" t="s">
        <v>2157</v>
      </c>
      <c r="E544" s="69" t="s">
        <v>2195</v>
      </c>
      <c r="F544">
        <f>INDEX(Sym!$B$2:$B$10,MATCH(A544,Sym!$A$2:$A$10,0))+INDEX(Sym!$B$13:$B$19,MATCH(B544,Sym!$A$13:$A$19,0))+INDEX(Sym!$B$22:$B$27,MATCH(C544,Sym!$A$22:$A$27,0))+INDEX(Sym!$B$30:$B$31,MATCH(D544,Sym!$A$30:$A$31,0))</f>
        <v>7282</v>
      </c>
    </row>
    <row r="545" spans="1:6" x14ac:dyDescent="0.2">
      <c r="A545" t="s">
        <v>2141</v>
      </c>
      <c r="B545" t="s">
        <v>2146</v>
      </c>
      <c r="C545" t="s">
        <v>2155</v>
      </c>
      <c r="D545" t="s">
        <v>2149</v>
      </c>
      <c r="E545" s="69" t="s">
        <v>2195</v>
      </c>
      <c r="F545">
        <f>INDEX(Sym!$B$2:$B$10,MATCH(A545,Sym!$A$2:$A$10,0))+INDEX(Sym!$B$13:$B$19,MATCH(B545,Sym!$A$13:$A$19,0))+INDEX(Sym!$B$22:$B$27,MATCH(C545,Sym!$A$22:$A$27,0))+INDEX(Sym!$B$30:$B$31,MATCH(D545,Sym!$A$30:$A$31,0))</f>
        <v>7261</v>
      </c>
    </row>
    <row r="546" spans="1:6" x14ac:dyDescent="0.2">
      <c r="A546" t="s">
        <v>2141</v>
      </c>
      <c r="B546" t="s">
        <v>2146</v>
      </c>
      <c r="C546" t="s">
        <v>2155</v>
      </c>
      <c r="D546" t="s">
        <v>2157</v>
      </c>
      <c r="E546" s="69" t="s">
        <v>2195</v>
      </c>
      <c r="F546">
        <f>INDEX(Sym!$B$2:$B$10,MATCH(A546,Sym!$A$2:$A$10,0))+INDEX(Sym!$B$13:$B$19,MATCH(B546,Sym!$A$13:$A$19,0))+INDEX(Sym!$B$22:$B$27,MATCH(C546,Sym!$A$22:$A$27,0))+INDEX(Sym!$B$30:$B$31,MATCH(D546,Sym!$A$30:$A$31,0))</f>
        <v>7262</v>
      </c>
    </row>
    <row r="547" spans="1:6" x14ac:dyDescent="0.2">
      <c r="A547" t="s">
        <v>2141</v>
      </c>
      <c r="B547" t="s">
        <v>2146</v>
      </c>
      <c r="C547" t="s">
        <v>2149</v>
      </c>
      <c r="D547" t="s">
        <v>2149</v>
      </c>
      <c r="E547" s="69" t="s">
        <v>2195</v>
      </c>
      <c r="F547">
        <f>INDEX(Sym!$B$2:$B$10,MATCH(A547,Sym!$A$2:$A$10,0))+INDEX(Sym!$B$13:$B$19,MATCH(B547,Sym!$A$13:$A$19,0))+INDEX(Sym!$B$22:$B$27,MATCH(C547,Sym!$A$22:$A$27,0))+INDEX(Sym!$B$30:$B$31,MATCH(D547,Sym!$A$30:$A$31,0))</f>
        <v>7251</v>
      </c>
    </row>
    <row r="548" spans="1:6" x14ac:dyDescent="0.2">
      <c r="A548" t="s">
        <v>2141</v>
      </c>
      <c r="B548" t="s">
        <v>2146</v>
      </c>
      <c r="C548" t="s">
        <v>2149</v>
      </c>
      <c r="D548" t="s">
        <v>2157</v>
      </c>
      <c r="E548" s="69" t="s">
        <v>2195</v>
      </c>
      <c r="F548">
        <f>INDEX(Sym!$B$2:$B$10,MATCH(A548,Sym!$A$2:$A$10,0))+INDEX(Sym!$B$13:$B$19,MATCH(B548,Sym!$A$13:$A$19,0))+INDEX(Sym!$B$22:$B$27,MATCH(C548,Sym!$A$22:$A$27,0))+INDEX(Sym!$B$30:$B$31,MATCH(D548,Sym!$A$30:$A$31,0))</f>
        <v>7252</v>
      </c>
    </row>
    <row r="549" spans="1:6" x14ac:dyDescent="0.2">
      <c r="A549" t="s">
        <v>2141</v>
      </c>
      <c r="B549" t="s">
        <v>2146</v>
      </c>
      <c r="C549" t="s">
        <v>2153</v>
      </c>
      <c r="D549" t="s">
        <v>2149</v>
      </c>
      <c r="E549" s="69" t="s">
        <v>2195</v>
      </c>
      <c r="F549">
        <f>INDEX(Sym!$B$2:$B$10,MATCH(A549,Sym!$A$2:$A$10,0))+INDEX(Sym!$B$13:$B$19,MATCH(B549,Sym!$A$13:$A$19,0))+INDEX(Sym!$B$22:$B$27,MATCH(C549,Sym!$A$22:$A$27,0))+INDEX(Sym!$B$30:$B$31,MATCH(D549,Sym!$A$30:$A$31,0))</f>
        <v>7221</v>
      </c>
    </row>
    <row r="550" spans="1:6" x14ac:dyDescent="0.2">
      <c r="A550" t="s">
        <v>2141</v>
      </c>
      <c r="B550" t="s">
        <v>2146</v>
      </c>
      <c r="C550" t="s">
        <v>2153</v>
      </c>
      <c r="D550" t="s">
        <v>2157</v>
      </c>
      <c r="E550" s="69" t="s">
        <v>2195</v>
      </c>
      <c r="F550">
        <f>INDEX(Sym!$B$2:$B$10,MATCH(A550,Sym!$A$2:$A$10,0))+INDEX(Sym!$B$13:$B$19,MATCH(B550,Sym!$A$13:$A$19,0))+INDEX(Sym!$B$22:$B$27,MATCH(C550,Sym!$A$22:$A$27,0))+INDEX(Sym!$B$30:$B$31,MATCH(D550,Sym!$A$30:$A$31,0))</f>
        <v>7222</v>
      </c>
    </row>
    <row r="551" spans="1:6" x14ac:dyDescent="0.2">
      <c r="A551" t="s">
        <v>2141</v>
      </c>
      <c r="B551" t="s">
        <v>2146</v>
      </c>
      <c r="C551" t="s">
        <v>2152</v>
      </c>
      <c r="D551" t="s">
        <v>2149</v>
      </c>
      <c r="E551" s="69" t="s">
        <v>2195</v>
      </c>
      <c r="F551">
        <f>INDEX(Sym!$B$2:$B$10,MATCH(A551,Sym!$A$2:$A$10,0))+INDEX(Sym!$B$13:$B$19,MATCH(B551,Sym!$A$13:$A$19,0))+INDEX(Sym!$B$22:$B$27,MATCH(C551,Sym!$A$22:$A$27,0))+INDEX(Sym!$B$30:$B$31,MATCH(D551,Sym!$A$30:$A$31,0))</f>
        <v>7211</v>
      </c>
    </row>
    <row r="552" spans="1:6" x14ac:dyDescent="0.2">
      <c r="A552" t="s">
        <v>2141</v>
      </c>
      <c r="B552" t="s">
        <v>2146</v>
      </c>
      <c r="C552" t="s">
        <v>2152</v>
      </c>
      <c r="D552" t="s">
        <v>2157</v>
      </c>
      <c r="E552" s="69" t="s">
        <v>2195</v>
      </c>
      <c r="F552">
        <f>INDEX(Sym!$B$2:$B$10,MATCH(A552,Sym!$A$2:$A$10,0))+INDEX(Sym!$B$13:$B$19,MATCH(B552,Sym!$A$13:$A$19,0))+INDEX(Sym!$B$22:$B$27,MATCH(C552,Sym!$A$22:$A$27,0))+INDEX(Sym!$B$30:$B$31,MATCH(D552,Sym!$A$30:$A$31,0))</f>
        <v>7212</v>
      </c>
    </row>
    <row r="553" spans="1:6" x14ac:dyDescent="0.2">
      <c r="A553" t="s">
        <v>2141</v>
      </c>
      <c r="B553" t="s">
        <v>2145</v>
      </c>
      <c r="C553" t="s">
        <v>2154</v>
      </c>
      <c r="D553" t="s">
        <v>2149</v>
      </c>
      <c r="E553" s="69" t="s">
        <v>2166</v>
      </c>
      <c r="F553">
        <f>INDEX(Sym!$B$2:$B$10,MATCH(A553,Sym!$A$2:$A$10,0))+INDEX(Sym!$B$13:$B$19,MATCH(B553,Sym!$A$13:$A$19,0))+INDEX(Sym!$B$22:$B$27,MATCH(C553,Sym!$A$22:$A$27,0))+INDEX(Sym!$B$30:$B$31,MATCH(D553,Sym!$A$30:$A$31,0))</f>
        <v>7131</v>
      </c>
    </row>
    <row r="554" spans="1:6" x14ac:dyDescent="0.2">
      <c r="A554" t="s">
        <v>2141</v>
      </c>
      <c r="B554" t="s">
        <v>2145</v>
      </c>
      <c r="C554" t="s">
        <v>2154</v>
      </c>
      <c r="D554" t="s">
        <v>2157</v>
      </c>
      <c r="E554" s="69" t="s">
        <v>2166</v>
      </c>
      <c r="F554">
        <f>INDEX(Sym!$B$2:$B$10,MATCH(A554,Sym!$A$2:$A$10,0))+INDEX(Sym!$B$13:$B$19,MATCH(B554,Sym!$A$13:$A$19,0))+INDEX(Sym!$B$22:$B$27,MATCH(C554,Sym!$A$22:$A$27,0))+INDEX(Sym!$B$30:$B$31,MATCH(D554,Sym!$A$30:$A$31,0))</f>
        <v>7132</v>
      </c>
    </row>
    <row r="555" spans="1:6" x14ac:dyDescent="0.2">
      <c r="A555" t="s">
        <v>2141</v>
      </c>
      <c r="B555" t="s">
        <v>2145</v>
      </c>
      <c r="C555" t="s">
        <v>2142</v>
      </c>
      <c r="D555" t="s">
        <v>2149</v>
      </c>
      <c r="E555" s="69" t="s">
        <v>2166</v>
      </c>
      <c r="F555">
        <f>INDEX(Sym!$B$2:$B$10,MATCH(A555,Sym!$A$2:$A$10,0))+INDEX(Sym!$B$13:$B$19,MATCH(B555,Sym!$A$13:$A$19,0))+INDEX(Sym!$B$22:$B$27,MATCH(C555,Sym!$A$22:$A$27,0))+INDEX(Sym!$B$30:$B$31,MATCH(D555,Sym!$A$30:$A$31,0))</f>
        <v>7181</v>
      </c>
    </row>
    <row r="556" spans="1:6" x14ac:dyDescent="0.2">
      <c r="A556" t="s">
        <v>2141</v>
      </c>
      <c r="B556" t="s">
        <v>2145</v>
      </c>
      <c r="C556" t="s">
        <v>2142</v>
      </c>
      <c r="D556" t="s">
        <v>2157</v>
      </c>
      <c r="E556" s="69" t="s">
        <v>2166</v>
      </c>
      <c r="F556">
        <f>INDEX(Sym!$B$2:$B$10,MATCH(A556,Sym!$A$2:$A$10,0))+INDEX(Sym!$B$13:$B$19,MATCH(B556,Sym!$A$13:$A$19,0))+INDEX(Sym!$B$22:$B$27,MATCH(C556,Sym!$A$22:$A$27,0))+INDEX(Sym!$B$30:$B$31,MATCH(D556,Sym!$A$30:$A$31,0))</f>
        <v>7182</v>
      </c>
    </row>
    <row r="557" spans="1:6" x14ac:dyDescent="0.2">
      <c r="A557" t="s">
        <v>2141</v>
      </c>
      <c r="B557" t="s">
        <v>2145</v>
      </c>
      <c r="C557" t="s">
        <v>2155</v>
      </c>
      <c r="D557" t="s">
        <v>2149</v>
      </c>
      <c r="E557" s="69" t="s">
        <v>2195</v>
      </c>
      <c r="F557">
        <f>INDEX(Sym!$B$2:$B$10,MATCH(A557,Sym!$A$2:$A$10,0))+INDEX(Sym!$B$13:$B$19,MATCH(B557,Sym!$A$13:$A$19,0))+INDEX(Sym!$B$22:$B$27,MATCH(C557,Sym!$A$22:$A$27,0))+INDEX(Sym!$B$30:$B$31,MATCH(D557,Sym!$A$30:$A$31,0))</f>
        <v>7161</v>
      </c>
    </row>
    <row r="558" spans="1:6" x14ac:dyDescent="0.2">
      <c r="A558" t="s">
        <v>2141</v>
      </c>
      <c r="B558" t="s">
        <v>2145</v>
      </c>
      <c r="C558" t="s">
        <v>2155</v>
      </c>
      <c r="D558" t="s">
        <v>2157</v>
      </c>
      <c r="E558" s="69" t="s">
        <v>2195</v>
      </c>
      <c r="F558">
        <f>INDEX(Sym!$B$2:$B$10,MATCH(A558,Sym!$A$2:$A$10,0))+INDEX(Sym!$B$13:$B$19,MATCH(B558,Sym!$A$13:$A$19,0))+INDEX(Sym!$B$22:$B$27,MATCH(C558,Sym!$A$22:$A$27,0))+INDEX(Sym!$B$30:$B$31,MATCH(D558,Sym!$A$30:$A$31,0))</f>
        <v>7162</v>
      </c>
    </row>
    <row r="559" spans="1:6" x14ac:dyDescent="0.2">
      <c r="A559" t="s">
        <v>2141</v>
      </c>
      <c r="B559" t="s">
        <v>2145</v>
      </c>
      <c r="C559" t="s">
        <v>2149</v>
      </c>
      <c r="D559" t="s">
        <v>2149</v>
      </c>
      <c r="E559" s="69" t="s">
        <v>2195</v>
      </c>
      <c r="F559">
        <f>INDEX(Sym!$B$2:$B$10,MATCH(A559,Sym!$A$2:$A$10,0))+INDEX(Sym!$B$13:$B$19,MATCH(B559,Sym!$A$13:$A$19,0))+INDEX(Sym!$B$22:$B$27,MATCH(C559,Sym!$A$22:$A$27,0))+INDEX(Sym!$B$30:$B$31,MATCH(D559,Sym!$A$30:$A$31,0))</f>
        <v>7151</v>
      </c>
    </row>
    <row r="560" spans="1:6" x14ac:dyDescent="0.2">
      <c r="A560" t="s">
        <v>2141</v>
      </c>
      <c r="B560" t="s">
        <v>2145</v>
      </c>
      <c r="C560" t="s">
        <v>2149</v>
      </c>
      <c r="D560" t="s">
        <v>2157</v>
      </c>
      <c r="E560" s="69" t="s">
        <v>2166</v>
      </c>
      <c r="F560">
        <f>INDEX(Sym!$B$2:$B$10,MATCH(A560,Sym!$A$2:$A$10,0))+INDEX(Sym!$B$13:$B$19,MATCH(B560,Sym!$A$13:$A$19,0))+INDEX(Sym!$B$22:$B$27,MATCH(C560,Sym!$A$22:$A$27,0))+INDEX(Sym!$B$30:$B$31,MATCH(D560,Sym!$A$30:$A$31,0))</f>
        <v>7152</v>
      </c>
    </row>
    <row r="561" spans="1:6" x14ac:dyDescent="0.2">
      <c r="A561" t="s">
        <v>2141</v>
      </c>
      <c r="B561" t="s">
        <v>2145</v>
      </c>
      <c r="C561" t="s">
        <v>2153</v>
      </c>
      <c r="D561" t="s">
        <v>2149</v>
      </c>
      <c r="E561" s="69" t="s">
        <v>2166</v>
      </c>
      <c r="F561">
        <f>INDEX(Sym!$B$2:$B$10,MATCH(A561,Sym!$A$2:$A$10,0))+INDEX(Sym!$B$13:$B$19,MATCH(B561,Sym!$A$13:$A$19,0))+INDEX(Sym!$B$22:$B$27,MATCH(C561,Sym!$A$22:$A$27,0))+INDEX(Sym!$B$30:$B$31,MATCH(D561,Sym!$A$30:$A$31,0))</f>
        <v>7121</v>
      </c>
    </row>
    <row r="562" spans="1:6" x14ac:dyDescent="0.2">
      <c r="A562" t="s">
        <v>2141</v>
      </c>
      <c r="B562" t="s">
        <v>2145</v>
      </c>
      <c r="C562" t="s">
        <v>2153</v>
      </c>
      <c r="D562" t="s">
        <v>2157</v>
      </c>
      <c r="E562" s="69" t="s">
        <v>2166</v>
      </c>
      <c r="F562">
        <f>INDEX(Sym!$B$2:$B$10,MATCH(A562,Sym!$A$2:$A$10,0))+INDEX(Sym!$B$13:$B$19,MATCH(B562,Sym!$A$13:$A$19,0))+INDEX(Sym!$B$22:$B$27,MATCH(C562,Sym!$A$22:$A$27,0))+INDEX(Sym!$B$30:$B$31,MATCH(D562,Sym!$A$30:$A$31,0))</f>
        <v>7122</v>
      </c>
    </row>
    <row r="563" spans="1:6" x14ac:dyDescent="0.2">
      <c r="A563" t="s">
        <v>2141</v>
      </c>
      <c r="B563" t="s">
        <v>2145</v>
      </c>
      <c r="C563" t="s">
        <v>2152</v>
      </c>
      <c r="D563" t="s">
        <v>2149</v>
      </c>
      <c r="E563" s="69" t="s">
        <v>2166</v>
      </c>
      <c r="F563">
        <f>INDEX(Sym!$B$2:$B$10,MATCH(A563,Sym!$A$2:$A$10,0))+INDEX(Sym!$B$13:$B$19,MATCH(B563,Sym!$A$13:$A$19,0))+INDEX(Sym!$B$22:$B$27,MATCH(C563,Sym!$A$22:$A$27,0))+INDEX(Sym!$B$30:$B$31,MATCH(D563,Sym!$A$30:$A$31,0))</f>
        <v>7111</v>
      </c>
    </row>
    <row r="564" spans="1:6" x14ac:dyDescent="0.2">
      <c r="A564" t="s">
        <v>2141</v>
      </c>
      <c r="B564" t="s">
        <v>2145</v>
      </c>
      <c r="C564" t="s">
        <v>2152</v>
      </c>
      <c r="D564" t="s">
        <v>2157</v>
      </c>
      <c r="E564" s="69" t="s">
        <v>2166</v>
      </c>
      <c r="F564">
        <f>INDEX(Sym!$B$2:$B$10,MATCH(A564,Sym!$A$2:$A$10,0))+INDEX(Sym!$B$13:$B$19,MATCH(B564,Sym!$A$13:$A$19,0))+INDEX(Sym!$B$22:$B$27,MATCH(C564,Sym!$A$22:$A$27,0))+INDEX(Sym!$B$30:$B$31,MATCH(D564,Sym!$A$30:$A$31,0))</f>
        <v>7112</v>
      </c>
    </row>
    <row r="565" spans="1:6" x14ac:dyDescent="0.2">
      <c r="A565" t="s">
        <v>2141</v>
      </c>
      <c r="B565" t="s">
        <v>2149</v>
      </c>
      <c r="C565" t="s">
        <v>2154</v>
      </c>
      <c r="D565" t="s">
        <v>2149</v>
      </c>
      <c r="E565" s="69" t="s">
        <v>2195</v>
      </c>
      <c r="F565">
        <f>INDEX(Sym!$B$2:$B$10,MATCH(A565,Sym!$A$2:$A$10,0))+INDEX(Sym!$B$13:$B$19,MATCH(B565,Sym!$A$13:$A$19,0))+INDEX(Sym!$B$22:$B$27,MATCH(C565,Sym!$A$22:$A$27,0))+INDEX(Sym!$B$30:$B$31,MATCH(D565,Sym!$A$30:$A$31,0))</f>
        <v>7531</v>
      </c>
    </row>
    <row r="566" spans="1:6" x14ac:dyDescent="0.2">
      <c r="A566" t="s">
        <v>2141</v>
      </c>
      <c r="B566" t="s">
        <v>2149</v>
      </c>
      <c r="C566" t="s">
        <v>2154</v>
      </c>
      <c r="D566" t="s">
        <v>2157</v>
      </c>
      <c r="E566" s="69" t="s">
        <v>2195</v>
      </c>
      <c r="F566">
        <f>INDEX(Sym!$B$2:$B$10,MATCH(A566,Sym!$A$2:$A$10,0))+INDEX(Sym!$B$13:$B$19,MATCH(B566,Sym!$A$13:$A$19,0))+INDEX(Sym!$B$22:$B$27,MATCH(C566,Sym!$A$22:$A$27,0))+INDEX(Sym!$B$30:$B$31,MATCH(D566,Sym!$A$30:$A$31,0))</f>
        <v>7532</v>
      </c>
    </row>
    <row r="567" spans="1:6" x14ac:dyDescent="0.2">
      <c r="A567" t="s">
        <v>2141</v>
      </c>
      <c r="B567" t="s">
        <v>2149</v>
      </c>
      <c r="C567" t="s">
        <v>2142</v>
      </c>
      <c r="D567" t="s">
        <v>2149</v>
      </c>
      <c r="E567" s="69" t="s">
        <v>2195</v>
      </c>
      <c r="F567">
        <f>INDEX(Sym!$B$2:$B$10,MATCH(A567,Sym!$A$2:$A$10,0))+INDEX(Sym!$B$13:$B$19,MATCH(B567,Sym!$A$13:$A$19,0))+INDEX(Sym!$B$22:$B$27,MATCH(C567,Sym!$A$22:$A$27,0))+INDEX(Sym!$B$30:$B$31,MATCH(D567,Sym!$A$30:$A$31,0))</f>
        <v>7581</v>
      </c>
    </row>
    <row r="568" spans="1:6" x14ac:dyDescent="0.2">
      <c r="A568" t="s">
        <v>2141</v>
      </c>
      <c r="B568" t="s">
        <v>2149</v>
      </c>
      <c r="C568" t="s">
        <v>2142</v>
      </c>
      <c r="D568" t="s">
        <v>2157</v>
      </c>
      <c r="E568" s="69" t="s">
        <v>2195</v>
      </c>
      <c r="F568">
        <f>INDEX(Sym!$B$2:$B$10,MATCH(A568,Sym!$A$2:$A$10,0))+INDEX(Sym!$B$13:$B$19,MATCH(B568,Sym!$A$13:$A$19,0))+INDEX(Sym!$B$22:$B$27,MATCH(C568,Sym!$A$22:$A$27,0))+INDEX(Sym!$B$30:$B$31,MATCH(D568,Sym!$A$30:$A$31,0))</f>
        <v>7582</v>
      </c>
    </row>
    <row r="569" spans="1:6" x14ac:dyDescent="0.2">
      <c r="A569" t="s">
        <v>2141</v>
      </c>
      <c r="B569" t="s">
        <v>2149</v>
      </c>
      <c r="C569" t="s">
        <v>2155</v>
      </c>
      <c r="D569" t="s">
        <v>2149</v>
      </c>
      <c r="E569" s="69" t="s">
        <v>2195</v>
      </c>
      <c r="F569">
        <f>INDEX(Sym!$B$2:$B$10,MATCH(A569,Sym!$A$2:$A$10,0))+INDEX(Sym!$B$13:$B$19,MATCH(B569,Sym!$A$13:$A$19,0))+INDEX(Sym!$B$22:$B$27,MATCH(C569,Sym!$A$22:$A$27,0))+INDEX(Sym!$B$30:$B$31,MATCH(D569,Sym!$A$30:$A$31,0))</f>
        <v>7561</v>
      </c>
    </row>
    <row r="570" spans="1:6" x14ac:dyDescent="0.2">
      <c r="A570" t="s">
        <v>2141</v>
      </c>
      <c r="B570" t="s">
        <v>2149</v>
      </c>
      <c r="C570" t="s">
        <v>2155</v>
      </c>
      <c r="D570" t="s">
        <v>2157</v>
      </c>
      <c r="E570" s="69" t="s">
        <v>2195</v>
      </c>
      <c r="F570">
        <f>INDEX(Sym!$B$2:$B$10,MATCH(A570,Sym!$A$2:$A$10,0))+INDEX(Sym!$B$13:$B$19,MATCH(B570,Sym!$A$13:$A$19,0))+INDEX(Sym!$B$22:$B$27,MATCH(C570,Sym!$A$22:$A$27,0))+INDEX(Sym!$B$30:$B$31,MATCH(D570,Sym!$A$30:$A$31,0))</f>
        <v>7562</v>
      </c>
    </row>
    <row r="571" spans="1:6" x14ac:dyDescent="0.2">
      <c r="A571" t="s">
        <v>2141</v>
      </c>
      <c r="B571" t="s">
        <v>2149</v>
      </c>
      <c r="C571" t="s">
        <v>2149</v>
      </c>
      <c r="D571" t="s">
        <v>2149</v>
      </c>
      <c r="E571" s="69" t="s">
        <v>2195</v>
      </c>
      <c r="F571">
        <f>INDEX(Sym!$B$2:$B$10,MATCH(A571,Sym!$A$2:$A$10,0))+INDEX(Sym!$B$13:$B$19,MATCH(B571,Sym!$A$13:$A$19,0))+INDEX(Sym!$B$22:$B$27,MATCH(C571,Sym!$A$22:$A$27,0))+INDEX(Sym!$B$30:$B$31,MATCH(D571,Sym!$A$30:$A$31,0))</f>
        <v>7551</v>
      </c>
    </row>
    <row r="572" spans="1:6" x14ac:dyDescent="0.2">
      <c r="A572" t="s">
        <v>2141</v>
      </c>
      <c r="B572" t="s">
        <v>2149</v>
      </c>
      <c r="C572" t="s">
        <v>2149</v>
      </c>
      <c r="D572" t="s">
        <v>2157</v>
      </c>
      <c r="E572" s="69" t="s">
        <v>2195</v>
      </c>
      <c r="F572">
        <f>INDEX(Sym!$B$2:$B$10,MATCH(A572,Sym!$A$2:$A$10,0))+INDEX(Sym!$B$13:$B$19,MATCH(B572,Sym!$A$13:$A$19,0))+INDEX(Sym!$B$22:$B$27,MATCH(C572,Sym!$A$22:$A$27,0))+INDEX(Sym!$B$30:$B$31,MATCH(D572,Sym!$A$30:$A$31,0))</f>
        <v>7552</v>
      </c>
    </row>
    <row r="573" spans="1:6" x14ac:dyDescent="0.2">
      <c r="A573" t="s">
        <v>2141</v>
      </c>
      <c r="B573" t="s">
        <v>2149</v>
      </c>
      <c r="C573" t="s">
        <v>2153</v>
      </c>
      <c r="D573" t="s">
        <v>2149</v>
      </c>
      <c r="E573" s="69" t="s">
        <v>2195</v>
      </c>
      <c r="F573">
        <f>INDEX(Sym!$B$2:$B$10,MATCH(A573,Sym!$A$2:$A$10,0))+INDEX(Sym!$B$13:$B$19,MATCH(B573,Sym!$A$13:$A$19,0))+INDEX(Sym!$B$22:$B$27,MATCH(C573,Sym!$A$22:$A$27,0))+INDEX(Sym!$B$30:$B$31,MATCH(D573,Sym!$A$30:$A$31,0))</f>
        <v>7521</v>
      </c>
    </row>
    <row r="574" spans="1:6" x14ac:dyDescent="0.2">
      <c r="A574" t="s">
        <v>2141</v>
      </c>
      <c r="B574" t="s">
        <v>2149</v>
      </c>
      <c r="C574" t="s">
        <v>2153</v>
      </c>
      <c r="D574" t="s">
        <v>2157</v>
      </c>
      <c r="E574" s="69" t="s">
        <v>2195</v>
      </c>
      <c r="F574">
        <f>INDEX(Sym!$B$2:$B$10,MATCH(A574,Sym!$A$2:$A$10,0))+INDEX(Sym!$B$13:$B$19,MATCH(B574,Sym!$A$13:$A$19,0))+INDEX(Sym!$B$22:$B$27,MATCH(C574,Sym!$A$22:$A$27,0))+INDEX(Sym!$B$30:$B$31,MATCH(D574,Sym!$A$30:$A$31,0))</f>
        <v>7522</v>
      </c>
    </row>
    <row r="575" spans="1:6" x14ac:dyDescent="0.2">
      <c r="A575" t="s">
        <v>2141</v>
      </c>
      <c r="B575" t="s">
        <v>2149</v>
      </c>
      <c r="C575" t="s">
        <v>2152</v>
      </c>
      <c r="D575" t="s">
        <v>2149</v>
      </c>
      <c r="E575" s="69" t="s">
        <v>2195</v>
      </c>
      <c r="F575">
        <f>INDEX(Sym!$B$2:$B$10,MATCH(A575,Sym!$A$2:$A$10,0))+INDEX(Sym!$B$13:$B$19,MATCH(B575,Sym!$A$13:$A$19,0))+INDEX(Sym!$B$22:$B$27,MATCH(C575,Sym!$A$22:$A$27,0))+INDEX(Sym!$B$30:$B$31,MATCH(D575,Sym!$A$30:$A$31,0))</f>
        <v>7511</v>
      </c>
    </row>
    <row r="576" spans="1:6" x14ac:dyDescent="0.2">
      <c r="A576" t="s">
        <v>2141</v>
      </c>
      <c r="B576" t="s">
        <v>2149</v>
      </c>
      <c r="C576" t="s">
        <v>2152</v>
      </c>
      <c r="D576" t="s">
        <v>2157</v>
      </c>
      <c r="E576" s="69" t="s">
        <v>2195</v>
      </c>
      <c r="F576">
        <f>INDEX(Sym!$B$2:$B$10,MATCH(A576,Sym!$A$2:$A$10,0))+INDEX(Sym!$B$13:$B$19,MATCH(B576,Sym!$A$13:$A$19,0))+INDEX(Sym!$B$22:$B$27,MATCH(C576,Sym!$A$22:$A$27,0))+INDEX(Sym!$B$30:$B$31,MATCH(D576,Sym!$A$30:$A$31,0))</f>
        <v>7512</v>
      </c>
    </row>
    <row r="577" spans="1:6" x14ac:dyDescent="0.2">
      <c r="A577" t="s">
        <v>2141</v>
      </c>
      <c r="B577" t="s">
        <v>2150</v>
      </c>
      <c r="C577" t="s">
        <v>2154</v>
      </c>
      <c r="D577" t="s">
        <v>2149</v>
      </c>
      <c r="E577" s="69" t="s">
        <v>2195</v>
      </c>
      <c r="F577">
        <f>INDEX(Sym!$B$2:$B$10,MATCH(A577,Sym!$A$2:$A$10,0))+INDEX(Sym!$B$13:$B$19,MATCH(B577,Sym!$A$13:$A$19,0))+INDEX(Sym!$B$22:$B$27,MATCH(C577,Sym!$A$22:$A$27,0))+INDEX(Sym!$B$30:$B$31,MATCH(D577,Sym!$A$30:$A$31,0))</f>
        <v>7631</v>
      </c>
    </row>
    <row r="578" spans="1:6" x14ac:dyDescent="0.2">
      <c r="A578" t="s">
        <v>2141</v>
      </c>
      <c r="B578" t="s">
        <v>2150</v>
      </c>
      <c r="C578" t="s">
        <v>2154</v>
      </c>
      <c r="D578" t="s">
        <v>2157</v>
      </c>
      <c r="E578" s="69" t="s">
        <v>2195</v>
      </c>
      <c r="F578">
        <f>INDEX(Sym!$B$2:$B$10,MATCH(A578,Sym!$A$2:$A$10,0))+INDEX(Sym!$B$13:$B$19,MATCH(B578,Sym!$A$13:$A$19,0))+INDEX(Sym!$B$22:$B$27,MATCH(C578,Sym!$A$22:$A$27,0))+INDEX(Sym!$B$30:$B$31,MATCH(D578,Sym!$A$30:$A$31,0))</f>
        <v>7632</v>
      </c>
    </row>
    <row r="579" spans="1:6" x14ac:dyDescent="0.2">
      <c r="A579" t="s">
        <v>2141</v>
      </c>
      <c r="B579" t="s">
        <v>2150</v>
      </c>
      <c r="C579" t="s">
        <v>2142</v>
      </c>
      <c r="D579" t="s">
        <v>2149</v>
      </c>
      <c r="E579" s="69" t="s">
        <v>2195</v>
      </c>
      <c r="F579">
        <f>INDEX(Sym!$B$2:$B$10,MATCH(A579,Sym!$A$2:$A$10,0))+INDEX(Sym!$B$13:$B$19,MATCH(B579,Sym!$A$13:$A$19,0))+INDEX(Sym!$B$22:$B$27,MATCH(C579,Sym!$A$22:$A$27,0))+INDEX(Sym!$B$30:$B$31,MATCH(D579,Sym!$A$30:$A$31,0))</f>
        <v>7681</v>
      </c>
    </row>
    <row r="580" spans="1:6" x14ac:dyDescent="0.2">
      <c r="A580" t="s">
        <v>2141</v>
      </c>
      <c r="B580" t="s">
        <v>2150</v>
      </c>
      <c r="C580" t="s">
        <v>2142</v>
      </c>
      <c r="D580" t="s">
        <v>2157</v>
      </c>
      <c r="E580" s="69" t="s">
        <v>2195</v>
      </c>
      <c r="F580">
        <f>INDEX(Sym!$B$2:$B$10,MATCH(A580,Sym!$A$2:$A$10,0))+INDEX(Sym!$B$13:$B$19,MATCH(B580,Sym!$A$13:$A$19,0))+INDEX(Sym!$B$22:$B$27,MATCH(C580,Sym!$A$22:$A$27,0))+INDEX(Sym!$B$30:$B$31,MATCH(D580,Sym!$A$30:$A$31,0))</f>
        <v>7682</v>
      </c>
    </row>
    <row r="581" spans="1:6" x14ac:dyDescent="0.2">
      <c r="A581" t="s">
        <v>2141</v>
      </c>
      <c r="B581" t="s">
        <v>2150</v>
      </c>
      <c r="C581" t="s">
        <v>2155</v>
      </c>
      <c r="D581" t="s">
        <v>2149</v>
      </c>
      <c r="E581" s="69" t="s">
        <v>2195</v>
      </c>
      <c r="F581">
        <f>INDEX(Sym!$B$2:$B$10,MATCH(A581,Sym!$A$2:$A$10,0))+INDEX(Sym!$B$13:$B$19,MATCH(B581,Sym!$A$13:$A$19,0))+INDEX(Sym!$B$22:$B$27,MATCH(C581,Sym!$A$22:$A$27,0))+INDEX(Sym!$B$30:$B$31,MATCH(D581,Sym!$A$30:$A$31,0))</f>
        <v>7661</v>
      </c>
    </row>
    <row r="582" spans="1:6" x14ac:dyDescent="0.2">
      <c r="A582" t="s">
        <v>2141</v>
      </c>
      <c r="B582" t="s">
        <v>2150</v>
      </c>
      <c r="C582" t="s">
        <v>2155</v>
      </c>
      <c r="D582" t="s">
        <v>2157</v>
      </c>
      <c r="E582" s="69" t="s">
        <v>2195</v>
      </c>
      <c r="F582">
        <f>INDEX(Sym!$B$2:$B$10,MATCH(A582,Sym!$A$2:$A$10,0))+INDEX(Sym!$B$13:$B$19,MATCH(B582,Sym!$A$13:$A$19,0))+INDEX(Sym!$B$22:$B$27,MATCH(C582,Sym!$A$22:$A$27,0))+INDEX(Sym!$B$30:$B$31,MATCH(D582,Sym!$A$30:$A$31,0))</f>
        <v>7662</v>
      </c>
    </row>
    <row r="583" spans="1:6" x14ac:dyDescent="0.2">
      <c r="A583" t="s">
        <v>2141</v>
      </c>
      <c r="B583" t="s">
        <v>2150</v>
      </c>
      <c r="C583" t="s">
        <v>2149</v>
      </c>
      <c r="D583" t="s">
        <v>2149</v>
      </c>
      <c r="E583" s="69" t="s">
        <v>2195</v>
      </c>
      <c r="F583">
        <f>INDEX(Sym!$B$2:$B$10,MATCH(A583,Sym!$A$2:$A$10,0))+INDEX(Sym!$B$13:$B$19,MATCH(B583,Sym!$A$13:$A$19,0))+INDEX(Sym!$B$22:$B$27,MATCH(C583,Sym!$A$22:$A$27,0))+INDEX(Sym!$B$30:$B$31,MATCH(D583,Sym!$A$30:$A$31,0))</f>
        <v>7651</v>
      </c>
    </row>
    <row r="584" spans="1:6" x14ac:dyDescent="0.2">
      <c r="A584" t="s">
        <v>2141</v>
      </c>
      <c r="B584" t="s">
        <v>2150</v>
      </c>
      <c r="C584" t="s">
        <v>2149</v>
      </c>
      <c r="D584" t="s">
        <v>2157</v>
      </c>
      <c r="E584" s="69" t="s">
        <v>2195</v>
      </c>
      <c r="F584">
        <f>INDEX(Sym!$B$2:$B$10,MATCH(A584,Sym!$A$2:$A$10,0))+INDEX(Sym!$B$13:$B$19,MATCH(B584,Sym!$A$13:$A$19,0))+INDEX(Sym!$B$22:$B$27,MATCH(C584,Sym!$A$22:$A$27,0))+INDEX(Sym!$B$30:$B$31,MATCH(D584,Sym!$A$30:$A$31,0))</f>
        <v>7652</v>
      </c>
    </row>
    <row r="585" spans="1:6" x14ac:dyDescent="0.2">
      <c r="A585" t="s">
        <v>2141</v>
      </c>
      <c r="B585" t="s">
        <v>2150</v>
      </c>
      <c r="C585" t="s">
        <v>2153</v>
      </c>
      <c r="D585" t="s">
        <v>2149</v>
      </c>
      <c r="E585" s="69" t="s">
        <v>2195</v>
      </c>
      <c r="F585">
        <f>INDEX(Sym!$B$2:$B$10,MATCH(A585,Sym!$A$2:$A$10,0))+INDEX(Sym!$B$13:$B$19,MATCH(B585,Sym!$A$13:$A$19,0))+INDEX(Sym!$B$22:$B$27,MATCH(C585,Sym!$A$22:$A$27,0))+INDEX(Sym!$B$30:$B$31,MATCH(D585,Sym!$A$30:$A$31,0))</f>
        <v>7621</v>
      </c>
    </row>
    <row r="586" spans="1:6" x14ac:dyDescent="0.2">
      <c r="A586" t="s">
        <v>2141</v>
      </c>
      <c r="B586" t="s">
        <v>2150</v>
      </c>
      <c r="C586" t="s">
        <v>2153</v>
      </c>
      <c r="D586" t="s">
        <v>2157</v>
      </c>
      <c r="E586" s="69" t="s">
        <v>2195</v>
      </c>
      <c r="F586">
        <f>INDEX(Sym!$B$2:$B$10,MATCH(A586,Sym!$A$2:$A$10,0))+INDEX(Sym!$B$13:$B$19,MATCH(B586,Sym!$A$13:$A$19,0))+INDEX(Sym!$B$22:$B$27,MATCH(C586,Sym!$A$22:$A$27,0))+INDEX(Sym!$B$30:$B$31,MATCH(D586,Sym!$A$30:$A$31,0))</f>
        <v>7622</v>
      </c>
    </row>
    <row r="587" spans="1:6" x14ac:dyDescent="0.2">
      <c r="A587" t="s">
        <v>2141</v>
      </c>
      <c r="B587" t="s">
        <v>2150</v>
      </c>
      <c r="C587" t="s">
        <v>2152</v>
      </c>
      <c r="D587" t="s">
        <v>2149</v>
      </c>
      <c r="E587" s="69" t="s">
        <v>2195</v>
      </c>
      <c r="F587">
        <f>INDEX(Sym!$B$2:$B$10,MATCH(A587,Sym!$A$2:$A$10,0))+INDEX(Sym!$B$13:$B$19,MATCH(B587,Sym!$A$13:$A$19,0))+INDEX(Sym!$B$22:$B$27,MATCH(C587,Sym!$A$22:$A$27,0))+INDEX(Sym!$B$30:$B$31,MATCH(D587,Sym!$A$30:$A$31,0))</f>
        <v>7611</v>
      </c>
    </row>
    <row r="588" spans="1:6" x14ac:dyDescent="0.2">
      <c r="A588" t="s">
        <v>2141</v>
      </c>
      <c r="B588" t="s">
        <v>2150</v>
      </c>
      <c r="C588" t="s">
        <v>2152</v>
      </c>
      <c r="D588" t="s">
        <v>2157</v>
      </c>
      <c r="E588" s="69" t="s">
        <v>2195</v>
      </c>
      <c r="F588">
        <f>INDEX(Sym!$B$2:$B$10,MATCH(A588,Sym!$A$2:$A$10,0))+INDEX(Sym!$B$13:$B$19,MATCH(B588,Sym!$A$13:$A$19,0))+INDEX(Sym!$B$22:$B$27,MATCH(C588,Sym!$A$22:$A$27,0))+INDEX(Sym!$B$30:$B$31,MATCH(D588,Sym!$A$30:$A$31,0))</f>
        <v>7612</v>
      </c>
    </row>
    <row r="589" spans="1:6" x14ac:dyDescent="0.2">
      <c r="A589" t="s">
        <v>2137</v>
      </c>
      <c r="B589" t="s">
        <v>2148</v>
      </c>
      <c r="C589" t="s">
        <v>2154</v>
      </c>
      <c r="D589" t="s">
        <v>2149</v>
      </c>
      <c r="E589" s="69" t="s">
        <v>2194</v>
      </c>
      <c r="F589">
        <f>INDEX(Sym!$B$2:$B$10,MATCH(A589,Sym!$A$2:$A$10,0))+INDEX(Sym!$B$13:$B$19,MATCH(B589,Sym!$A$13:$A$19,0))+INDEX(Sym!$B$22:$B$27,MATCH(C589,Sym!$A$22:$A$27,0))+INDEX(Sym!$B$30:$B$31,MATCH(D589,Sym!$A$30:$A$31,0))</f>
        <v>3431</v>
      </c>
    </row>
    <row r="590" spans="1:6" x14ac:dyDescent="0.2">
      <c r="A590" t="s">
        <v>2137</v>
      </c>
      <c r="B590" t="s">
        <v>2148</v>
      </c>
      <c r="C590" t="s">
        <v>2154</v>
      </c>
      <c r="D590" t="s">
        <v>2157</v>
      </c>
      <c r="E590" s="69">
        <v>1</v>
      </c>
      <c r="F590">
        <f>INDEX(Sym!$B$2:$B$10,MATCH(A590,Sym!$A$2:$A$10,0))+INDEX(Sym!$B$13:$B$19,MATCH(B590,Sym!$A$13:$A$19,0))+INDEX(Sym!$B$22:$B$27,MATCH(C590,Sym!$A$22:$A$27,0))+INDEX(Sym!$B$30:$B$31,MATCH(D590,Sym!$A$30:$A$31,0))</f>
        <v>3432</v>
      </c>
    </row>
    <row r="591" spans="1:6" x14ac:dyDescent="0.2">
      <c r="A591" t="s">
        <v>2137</v>
      </c>
      <c r="B591" t="s">
        <v>2148</v>
      </c>
      <c r="C591" t="s">
        <v>2142</v>
      </c>
      <c r="D591" t="s">
        <v>2149</v>
      </c>
      <c r="E591" s="69" t="s">
        <v>2194</v>
      </c>
      <c r="F591">
        <f>INDEX(Sym!$B$2:$B$10,MATCH(A591,Sym!$A$2:$A$10,0))+INDEX(Sym!$B$13:$B$19,MATCH(B591,Sym!$A$13:$A$19,0))+INDEX(Sym!$B$22:$B$27,MATCH(C591,Sym!$A$22:$A$27,0))+INDEX(Sym!$B$30:$B$31,MATCH(D591,Sym!$A$30:$A$31,0))</f>
        <v>3481</v>
      </c>
    </row>
    <row r="592" spans="1:6" x14ac:dyDescent="0.2">
      <c r="A592" t="s">
        <v>2137</v>
      </c>
      <c r="B592" t="s">
        <v>2148</v>
      </c>
      <c r="C592" t="s">
        <v>2142</v>
      </c>
      <c r="D592" t="s">
        <v>2157</v>
      </c>
      <c r="E592" s="69" t="s">
        <v>2194</v>
      </c>
      <c r="F592">
        <f>INDEX(Sym!$B$2:$B$10,MATCH(A592,Sym!$A$2:$A$10,0))+INDEX(Sym!$B$13:$B$19,MATCH(B592,Sym!$A$13:$A$19,0))+INDEX(Sym!$B$22:$B$27,MATCH(C592,Sym!$A$22:$A$27,0))+INDEX(Sym!$B$30:$B$31,MATCH(D592,Sym!$A$30:$A$31,0))</f>
        <v>3482</v>
      </c>
    </row>
    <row r="593" spans="1:6" x14ac:dyDescent="0.2">
      <c r="A593" t="s">
        <v>2137</v>
      </c>
      <c r="B593" t="s">
        <v>2148</v>
      </c>
      <c r="C593" t="s">
        <v>2155</v>
      </c>
      <c r="D593" t="s">
        <v>2149</v>
      </c>
      <c r="E593" s="69" t="s">
        <v>2194</v>
      </c>
      <c r="F593">
        <f>INDEX(Sym!$B$2:$B$10,MATCH(A593,Sym!$A$2:$A$10,0))+INDEX(Sym!$B$13:$B$19,MATCH(B593,Sym!$A$13:$A$19,0))+INDEX(Sym!$B$22:$B$27,MATCH(C593,Sym!$A$22:$A$27,0))+INDEX(Sym!$B$30:$B$31,MATCH(D593,Sym!$A$30:$A$31,0))</f>
        <v>3461</v>
      </c>
    </row>
    <row r="594" spans="1:6" x14ac:dyDescent="0.2">
      <c r="A594" t="s">
        <v>2137</v>
      </c>
      <c r="B594" t="s">
        <v>2148</v>
      </c>
      <c r="C594" t="s">
        <v>2155</v>
      </c>
      <c r="D594" t="s">
        <v>2157</v>
      </c>
      <c r="E594" s="69" t="s">
        <v>2194</v>
      </c>
      <c r="F594">
        <f>INDEX(Sym!$B$2:$B$10,MATCH(A594,Sym!$A$2:$A$10,0))+INDEX(Sym!$B$13:$B$19,MATCH(B594,Sym!$A$13:$A$19,0))+INDEX(Sym!$B$22:$B$27,MATCH(C594,Sym!$A$22:$A$27,0))+INDEX(Sym!$B$30:$B$31,MATCH(D594,Sym!$A$30:$A$31,0))</f>
        <v>3462</v>
      </c>
    </row>
    <row r="595" spans="1:6" x14ac:dyDescent="0.2">
      <c r="A595" t="s">
        <v>2137</v>
      </c>
      <c r="B595" t="s">
        <v>2148</v>
      </c>
      <c r="C595" t="s">
        <v>2149</v>
      </c>
      <c r="D595" t="s">
        <v>2149</v>
      </c>
      <c r="E595" s="69" t="s">
        <v>2194</v>
      </c>
      <c r="F595">
        <f>INDEX(Sym!$B$2:$B$10,MATCH(A595,Sym!$A$2:$A$10,0))+INDEX(Sym!$B$13:$B$19,MATCH(B595,Sym!$A$13:$A$19,0))+INDEX(Sym!$B$22:$B$27,MATCH(C595,Sym!$A$22:$A$27,0))+INDEX(Sym!$B$30:$B$31,MATCH(D595,Sym!$A$30:$A$31,0))</f>
        <v>3451</v>
      </c>
    </row>
    <row r="596" spans="1:6" x14ac:dyDescent="0.2">
      <c r="A596" t="s">
        <v>2137</v>
      </c>
      <c r="B596" t="s">
        <v>2148</v>
      </c>
      <c r="C596" t="s">
        <v>2149</v>
      </c>
      <c r="D596" t="s">
        <v>2157</v>
      </c>
      <c r="E596" s="69" t="s">
        <v>2194</v>
      </c>
      <c r="F596">
        <f>INDEX(Sym!$B$2:$B$10,MATCH(A596,Sym!$A$2:$A$10,0))+INDEX(Sym!$B$13:$B$19,MATCH(B596,Sym!$A$13:$A$19,0))+INDEX(Sym!$B$22:$B$27,MATCH(C596,Sym!$A$22:$A$27,0))+INDEX(Sym!$B$30:$B$31,MATCH(D596,Sym!$A$30:$A$31,0))</f>
        <v>3452</v>
      </c>
    </row>
    <row r="597" spans="1:6" x14ac:dyDescent="0.2">
      <c r="A597" t="s">
        <v>2137</v>
      </c>
      <c r="B597" t="s">
        <v>2148</v>
      </c>
      <c r="C597" t="s">
        <v>2153</v>
      </c>
      <c r="D597" t="s">
        <v>2149</v>
      </c>
      <c r="E597" s="69">
        <v>1</v>
      </c>
      <c r="F597">
        <f>INDEX(Sym!$B$2:$B$10,MATCH(A597,Sym!$A$2:$A$10,0))+INDEX(Sym!$B$13:$B$19,MATCH(B597,Sym!$A$13:$A$19,0))+INDEX(Sym!$B$22:$B$27,MATCH(C597,Sym!$A$22:$A$27,0))+INDEX(Sym!$B$30:$B$31,MATCH(D597,Sym!$A$30:$A$31,0))</f>
        <v>3421</v>
      </c>
    </row>
    <row r="598" spans="1:6" x14ac:dyDescent="0.2">
      <c r="A598" t="s">
        <v>2137</v>
      </c>
      <c r="B598" t="s">
        <v>2148</v>
      </c>
      <c r="C598" t="s">
        <v>2153</v>
      </c>
      <c r="D598" t="s">
        <v>2157</v>
      </c>
      <c r="E598" s="69">
        <v>1</v>
      </c>
      <c r="F598">
        <f>INDEX(Sym!$B$2:$B$10,MATCH(A598,Sym!$A$2:$A$10,0))+INDEX(Sym!$B$13:$B$19,MATCH(B598,Sym!$A$13:$A$19,0))+INDEX(Sym!$B$22:$B$27,MATCH(C598,Sym!$A$22:$A$27,0))+INDEX(Sym!$B$30:$B$31,MATCH(D598,Sym!$A$30:$A$31,0))</f>
        <v>3422</v>
      </c>
    </row>
    <row r="599" spans="1:6" x14ac:dyDescent="0.2">
      <c r="A599" t="s">
        <v>2137</v>
      </c>
      <c r="B599" t="s">
        <v>2148</v>
      </c>
      <c r="C599" t="s">
        <v>2152</v>
      </c>
      <c r="D599" t="s">
        <v>2149</v>
      </c>
      <c r="E599" s="69">
        <v>1</v>
      </c>
      <c r="F599">
        <f>INDEX(Sym!$B$2:$B$10,MATCH(A599,Sym!$A$2:$A$10,0))+INDEX(Sym!$B$13:$B$19,MATCH(B599,Sym!$A$13:$A$19,0))+INDEX(Sym!$B$22:$B$27,MATCH(C599,Sym!$A$22:$A$27,0))+INDEX(Sym!$B$30:$B$31,MATCH(D599,Sym!$A$30:$A$31,0))</f>
        <v>3411</v>
      </c>
    </row>
    <row r="600" spans="1:6" x14ac:dyDescent="0.2">
      <c r="A600" t="s">
        <v>2137</v>
      </c>
      <c r="B600" t="s">
        <v>2148</v>
      </c>
      <c r="C600" t="s">
        <v>2152</v>
      </c>
      <c r="D600" t="s">
        <v>2157</v>
      </c>
      <c r="E600" s="69">
        <v>1</v>
      </c>
      <c r="F600">
        <f>INDEX(Sym!$B$2:$B$10,MATCH(A600,Sym!$A$2:$A$10,0))+INDEX(Sym!$B$13:$B$19,MATCH(B600,Sym!$A$13:$A$19,0))+INDEX(Sym!$B$22:$B$27,MATCH(C600,Sym!$A$22:$A$27,0))+INDEX(Sym!$B$30:$B$31,MATCH(D600,Sym!$A$30:$A$31,0))</f>
        <v>3412</v>
      </c>
    </row>
    <row r="601" spans="1:6" x14ac:dyDescent="0.2">
      <c r="A601" t="s">
        <v>2137</v>
      </c>
      <c r="B601" t="s">
        <v>2142</v>
      </c>
      <c r="C601" t="s">
        <v>2154</v>
      </c>
      <c r="D601" t="s">
        <v>2149</v>
      </c>
      <c r="E601" s="69" t="s">
        <v>2194</v>
      </c>
      <c r="F601">
        <f>INDEX(Sym!$B$2:$B$10,MATCH(A601,Sym!$A$2:$A$10,0))+INDEX(Sym!$B$13:$B$19,MATCH(B601,Sym!$A$13:$A$19,0))+INDEX(Sym!$B$22:$B$27,MATCH(C601,Sym!$A$22:$A$27,0))+INDEX(Sym!$B$30:$B$31,MATCH(D601,Sym!$A$30:$A$31,0))</f>
        <v>3831</v>
      </c>
    </row>
    <row r="602" spans="1:6" x14ac:dyDescent="0.2">
      <c r="A602" t="s">
        <v>2137</v>
      </c>
      <c r="B602" t="s">
        <v>2142</v>
      </c>
      <c r="C602" t="s">
        <v>2154</v>
      </c>
      <c r="D602" t="s">
        <v>2157</v>
      </c>
      <c r="E602" s="69">
        <v>1</v>
      </c>
      <c r="F602">
        <f>INDEX(Sym!$B$2:$B$10,MATCH(A602,Sym!$A$2:$A$10,0))+INDEX(Sym!$B$13:$B$19,MATCH(B602,Sym!$A$13:$A$19,0))+INDEX(Sym!$B$22:$B$27,MATCH(C602,Sym!$A$22:$A$27,0))+INDEX(Sym!$B$30:$B$31,MATCH(D602,Sym!$A$30:$A$31,0))</f>
        <v>3832</v>
      </c>
    </row>
    <row r="603" spans="1:6" x14ac:dyDescent="0.2">
      <c r="A603" t="s">
        <v>2137</v>
      </c>
      <c r="B603" t="s">
        <v>2142</v>
      </c>
      <c r="C603" t="s">
        <v>2142</v>
      </c>
      <c r="D603" t="s">
        <v>2149</v>
      </c>
      <c r="E603" s="69" t="s">
        <v>2161</v>
      </c>
      <c r="F603">
        <f>INDEX(Sym!$B$2:$B$10,MATCH(A603,Sym!$A$2:$A$10,0))+INDEX(Sym!$B$13:$B$19,MATCH(B603,Sym!$A$13:$A$19,0))+INDEX(Sym!$B$22:$B$27,MATCH(C603,Sym!$A$22:$A$27,0))+INDEX(Sym!$B$30:$B$31,MATCH(D603,Sym!$A$30:$A$31,0))</f>
        <v>3881</v>
      </c>
    </row>
    <row r="604" spans="1:6" x14ac:dyDescent="0.2">
      <c r="A604" t="s">
        <v>2137</v>
      </c>
      <c r="B604" t="s">
        <v>2142</v>
      </c>
      <c r="C604" t="s">
        <v>2142</v>
      </c>
      <c r="D604" t="s">
        <v>2157</v>
      </c>
      <c r="E604" s="69" t="s">
        <v>2161</v>
      </c>
      <c r="F604">
        <f>INDEX(Sym!$B$2:$B$10,MATCH(A604,Sym!$A$2:$A$10,0))+INDEX(Sym!$B$13:$B$19,MATCH(B604,Sym!$A$13:$A$19,0))+INDEX(Sym!$B$22:$B$27,MATCH(C604,Sym!$A$22:$A$27,0))+INDEX(Sym!$B$30:$B$31,MATCH(D604,Sym!$A$30:$A$31,0))</f>
        <v>3882</v>
      </c>
    </row>
    <row r="605" spans="1:6" x14ac:dyDescent="0.2">
      <c r="A605" t="s">
        <v>2137</v>
      </c>
      <c r="B605" t="s">
        <v>2142</v>
      </c>
      <c r="C605" t="s">
        <v>2155</v>
      </c>
      <c r="D605" t="s">
        <v>2149</v>
      </c>
      <c r="E605" s="69" t="s">
        <v>2195</v>
      </c>
      <c r="F605">
        <f>INDEX(Sym!$B$2:$B$10,MATCH(A605,Sym!$A$2:$A$10,0))+INDEX(Sym!$B$13:$B$19,MATCH(B605,Sym!$A$13:$A$19,0))+INDEX(Sym!$B$22:$B$27,MATCH(C605,Sym!$A$22:$A$27,0))+INDEX(Sym!$B$30:$B$31,MATCH(D605,Sym!$A$30:$A$31,0))</f>
        <v>3861</v>
      </c>
    </row>
    <row r="606" spans="1:6" x14ac:dyDescent="0.2">
      <c r="A606" t="s">
        <v>2137</v>
      </c>
      <c r="B606" t="s">
        <v>2142</v>
      </c>
      <c r="C606" t="s">
        <v>2155</v>
      </c>
      <c r="D606" t="s">
        <v>2157</v>
      </c>
      <c r="E606" s="69" t="s">
        <v>2195</v>
      </c>
      <c r="F606">
        <f>INDEX(Sym!$B$2:$B$10,MATCH(A606,Sym!$A$2:$A$10,0))+INDEX(Sym!$B$13:$B$19,MATCH(B606,Sym!$A$13:$A$19,0))+INDEX(Sym!$B$22:$B$27,MATCH(C606,Sym!$A$22:$A$27,0))+INDEX(Sym!$B$30:$B$31,MATCH(D606,Sym!$A$30:$A$31,0))</f>
        <v>3862</v>
      </c>
    </row>
    <row r="607" spans="1:6" x14ac:dyDescent="0.2">
      <c r="A607" t="s">
        <v>2137</v>
      </c>
      <c r="B607" t="s">
        <v>2142</v>
      </c>
      <c r="C607" t="s">
        <v>2149</v>
      </c>
      <c r="D607" t="s">
        <v>2149</v>
      </c>
      <c r="E607" s="69" t="s">
        <v>2195</v>
      </c>
      <c r="F607">
        <f>INDEX(Sym!$B$2:$B$10,MATCH(A607,Sym!$A$2:$A$10,0))+INDEX(Sym!$B$13:$B$19,MATCH(B607,Sym!$A$13:$A$19,0))+INDEX(Sym!$B$22:$B$27,MATCH(C607,Sym!$A$22:$A$27,0))+INDEX(Sym!$B$30:$B$31,MATCH(D607,Sym!$A$30:$A$31,0))</f>
        <v>3851</v>
      </c>
    </row>
    <row r="608" spans="1:6" x14ac:dyDescent="0.2">
      <c r="A608" t="s">
        <v>2137</v>
      </c>
      <c r="B608" t="s">
        <v>2142</v>
      </c>
      <c r="C608" t="s">
        <v>2149</v>
      </c>
      <c r="D608" t="s">
        <v>2157</v>
      </c>
      <c r="E608" s="69" t="s">
        <v>2194</v>
      </c>
      <c r="F608">
        <f>INDEX(Sym!$B$2:$B$10,MATCH(A608,Sym!$A$2:$A$10,0))+INDEX(Sym!$B$13:$B$19,MATCH(B608,Sym!$A$13:$A$19,0))+INDEX(Sym!$B$22:$B$27,MATCH(C608,Sym!$A$22:$A$27,0))+INDEX(Sym!$B$30:$B$31,MATCH(D608,Sym!$A$30:$A$31,0))</f>
        <v>3852</v>
      </c>
    </row>
    <row r="609" spans="1:6" x14ac:dyDescent="0.2">
      <c r="A609" t="s">
        <v>2137</v>
      </c>
      <c r="B609" t="s">
        <v>2142</v>
      </c>
      <c r="C609" t="s">
        <v>2153</v>
      </c>
      <c r="D609" t="s">
        <v>2149</v>
      </c>
      <c r="E609" s="69">
        <v>1</v>
      </c>
      <c r="F609">
        <f>INDEX(Sym!$B$2:$B$10,MATCH(A609,Sym!$A$2:$A$10,0))+INDEX(Sym!$B$13:$B$19,MATCH(B609,Sym!$A$13:$A$19,0))+INDEX(Sym!$B$22:$B$27,MATCH(C609,Sym!$A$22:$A$27,0))+INDEX(Sym!$B$30:$B$31,MATCH(D609,Sym!$A$30:$A$31,0))</f>
        <v>3821</v>
      </c>
    </row>
    <row r="610" spans="1:6" x14ac:dyDescent="0.2">
      <c r="A610" t="s">
        <v>2137</v>
      </c>
      <c r="B610" t="s">
        <v>2142</v>
      </c>
      <c r="C610" t="s">
        <v>2153</v>
      </c>
      <c r="D610" t="s">
        <v>2157</v>
      </c>
      <c r="E610" s="69">
        <v>1</v>
      </c>
      <c r="F610">
        <f>INDEX(Sym!$B$2:$B$10,MATCH(A610,Sym!$A$2:$A$10,0))+INDEX(Sym!$B$13:$B$19,MATCH(B610,Sym!$A$13:$A$19,0))+INDEX(Sym!$B$22:$B$27,MATCH(C610,Sym!$A$22:$A$27,0))+INDEX(Sym!$B$30:$B$31,MATCH(D610,Sym!$A$30:$A$31,0))</f>
        <v>3822</v>
      </c>
    </row>
    <row r="611" spans="1:6" x14ac:dyDescent="0.2">
      <c r="A611" t="s">
        <v>2137</v>
      </c>
      <c r="B611" t="s">
        <v>2142</v>
      </c>
      <c r="C611" t="s">
        <v>2152</v>
      </c>
      <c r="D611" t="s">
        <v>2149</v>
      </c>
      <c r="E611" s="69">
        <v>1</v>
      </c>
      <c r="F611">
        <f>INDEX(Sym!$B$2:$B$10,MATCH(A611,Sym!$A$2:$A$10,0))+INDEX(Sym!$B$13:$B$19,MATCH(B611,Sym!$A$13:$A$19,0))+INDEX(Sym!$B$22:$B$27,MATCH(C611,Sym!$A$22:$A$27,0))+INDEX(Sym!$B$30:$B$31,MATCH(D611,Sym!$A$30:$A$31,0))</f>
        <v>3811</v>
      </c>
    </row>
    <row r="612" spans="1:6" x14ac:dyDescent="0.2">
      <c r="A612" t="s">
        <v>2137</v>
      </c>
      <c r="B612" t="s">
        <v>2142</v>
      </c>
      <c r="C612" t="s">
        <v>2152</v>
      </c>
      <c r="D612" t="s">
        <v>2157</v>
      </c>
      <c r="E612" s="69">
        <v>1</v>
      </c>
      <c r="F612">
        <f>INDEX(Sym!$B$2:$B$10,MATCH(A612,Sym!$A$2:$A$10,0))+INDEX(Sym!$B$13:$B$19,MATCH(B612,Sym!$A$13:$A$19,0))+INDEX(Sym!$B$22:$B$27,MATCH(C612,Sym!$A$22:$A$27,0))+INDEX(Sym!$B$30:$B$31,MATCH(D612,Sym!$A$30:$A$31,0))</f>
        <v>3812</v>
      </c>
    </row>
    <row r="613" spans="1:6" x14ac:dyDescent="0.2">
      <c r="A613" t="s">
        <v>2137</v>
      </c>
      <c r="B613" t="s">
        <v>2147</v>
      </c>
      <c r="C613" t="s">
        <v>2154</v>
      </c>
      <c r="D613" t="s">
        <v>2149</v>
      </c>
      <c r="E613" s="69">
        <v>2</v>
      </c>
      <c r="F613">
        <f>INDEX(Sym!$B$2:$B$10,MATCH(A613,Sym!$A$2:$A$10,0))+INDEX(Sym!$B$13:$B$19,MATCH(B613,Sym!$A$13:$A$19,0))+INDEX(Sym!$B$22:$B$27,MATCH(C613,Sym!$A$22:$A$27,0))+INDEX(Sym!$B$30:$B$31,MATCH(D613,Sym!$A$30:$A$31,0))</f>
        <v>3331</v>
      </c>
    </row>
    <row r="614" spans="1:6" x14ac:dyDescent="0.2">
      <c r="A614" t="s">
        <v>2137</v>
      </c>
      <c r="B614" t="s">
        <v>2147</v>
      </c>
      <c r="C614" t="s">
        <v>2154</v>
      </c>
      <c r="D614" t="s">
        <v>2157</v>
      </c>
      <c r="E614" s="69">
        <v>2</v>
      </c>
      <c r="F614">
        <f>INDEX(Sym!$B$2:$B$10,MATCH(A614,Sym!$A$2:$A$10,0))+INDEX(Sym!$B$13:$B$19,MATCH(B614,Sym!$A$13:$A$19,0))+INDEX(Sym!$B$22:$B$27,MATCH(C614,Sym!$A$22:$A$27,0))+INDEX(Sym!$B$30:$B$31,MATCH(D614,Sym!$A$30:$A$31,0))</f>
        <v>3332</v>
      </c>
    </row>
    <row r="615" spans="1:6" x14ac:dyDescent="0.2">
      <c r="A615" t="s">
        <v>2137</v>
      </c>
      <c r="B615" t="s">
        <v>2147</v>
      </c>
      <c r="C615" t="s">
        <v>2142</v>
      </c>
      <c r="D615" t="s">
        <v>2149</v>
      </c>
      <c r="E615" s="69">
        <v>2</v>
      </c>
      <c r="F615">
        <f>INDEX(Sym!$B$2:$B$10,MATCH(A615,Sym!$A$2:$A$10,0))+INDEX(Sym!$B$13:$B$19,MATCH(B615,Sym!$A$13:$A$19,0))+INDEX(Sym!$B$22:$B$27,MATCH(C615,Sym!$A$22:$A$27,0))+INDEX(Sym!$B$30:$B$31,MATCH(D615,Sym!$A$30:$A$31,0))</f>
        <v>3381</v>
      </c>
    </row>
    <row r="616" spans="1:6" x14ac:dyDescent="0.2">
      <c r="A616" t="s">
        <v>2137</v>
      </c>
      <c r="B616" t="s">
        <v>2147</v>
      </c>
      <c r="C616" t="s">
        <v>2142</v>
      </c>
      <c r="D616" t="s">
        <v>2157</v>
      </c>
      <c r="E616" s="69">
        <v>2</v>
      </c>
      <c r="F616">
        <f>INDEX(Sym!$B$2:$B$10,MATCH(A616,Sym!$A$2:$A$10,0))+INDEX(Sym!$B$13:$B$19,MATCH(B616,Sym!$A$13:$A$19,0))+INDEX(Sym!$B$22:$B$27,MATCH(C616,Sym!$A$22:$A$27,0))+INDEX(Sym!$B$30:$B$31,MATCH(D616,Sym!$A$30:$A$31,0))</f>
        <v>3382</v>
      </c>
    </row>
    <row r="617" spans="1:6" x14ac:dyDescent="0.2">
      <c r="A617" t="s">
        <v>2137</v>
      </c>
      <c r="B617" t="s">
        <v>2147</v>
      </c>
      <c r="C617" t="s">
        <v>2155</v>
      </c>
      <c r="D617" t="s">
        <v>2149</v>
      </c>
      <c r="E617" s="69" t="s">
        <v>2166</v>
      </c>
      <c r="F617">
        <f>INDEX(Sym!$B$2:$B$10,MATCH(A617,Sym!$A$2:$A$10,0))+INDEX(Sym!$B$13:$B$19,MATCH(B617,Sym!$A$13:$A$19,0))+INDEX(Sym!$B$22:$B$27,MATCH(C617,Sym!$A$22:$A$27,0))+INDEX(Sym!$B$30:$B$31,MATCH(D617,Sym!$A$30:$A$31,0))</f>
        <v>3361</v>
      </c>
    </row>
    <row r="618" spans="1:6" x14ac:dyDescent="0.2">
      <c r="A618" t="s">
        <v>2137</v>
      </c>
      <c r="B618" t="s">
        <v>2147</v>
      </c>
      <c r="C618" t="s">
        <v>2155</v>
      </c>
      <c r="D618" t="s">
        <v>2157</v>
      </c>
      <c r="E618" s="69">
        <v>3</v>
      </c>
      <c r="F618">
        <f>INDEX(Sym!$B$2:$B$10,MATCH(A618,Sym!$A$2:$A$10,0))+INDEX(Sym!$B$13:$B$19,MATCH(B618,Sym!$A$13:$A$19,0))+INDEX(Sym!$B$22:$B$27,MATCH(C618,Sym!$A$22:$A$27,0))+INDEX(Sym!$B$30:$B$31,MATCH(D618,Sym!$A$30:$A$31,0))</f>
        <v>3362</v>
      </c>
    </row>
    <row r="619" spans="1:6" x14ac:dyDescent="0.2">
      <c r="A619" t="s">
        <v>2137</v>
      </c>
      <c r="B619" t="s">
        <v>2147</v>
      </c>
      <c r="C619" t="s">
        <v>2149</v>
      </c>
      <c r="D619" t="s">
        <v>2149</v>
      </c>
      <c r="E619" s="69">
        <v>3</v>
      </c>
      <c r="F619">
        <f>INDEX(Sym!$B$2:$B$10,MATCH(A619,Sym!$A$2:$A$10,0))+INDEX(Sym!$B$13:$B$19,MATCH(B619,Sym!$A$13:$A$19,0))+INDEX(Sym!$B$22:$B$27,MATCH(C619,Sym!$A$22:$A$27,0))+INDEX(Sym!$B$30:$B$31,MATCH(D619,Sym!$A$30:$A$31,0))</f>
        <v>3351</v>
      </c>
    </row>
    <row r="620" spans="1:6" x14ac:dyDescent="0.2">
      <c r="A620" t="s">
        <v>2137</v>
      </c>
      <c r="B620" t="s">
        <v>2147</v>
      </c>
      <c r="C620" t="s">
        <v>2149</v>
      </c>
      <c r="D620" t="s">
        <v>2157</v>
      </c>
      <c r="E620" s="69">
        <v>2</v>
      </c>
      <c r="F620">
        <f>INDEX(Sym!$B$2:$B$10,MATCH(A620,Sym!$A$2:$A$10,0))+INDEX(Sym!$B$13:$B$19,MATCH(B620,Sym!$A$13:$A$19,0))+INDEX(Sym!$B$22:$B$27,MATCH(C620,Sym!$A$22:$A$27,0))+INDEX(Sym!$B$30:$B$31,MATCH(D620,Sym!$A$30:$A$31,0))</f>
        <v>3352</v>
      </c>
    </row>
    <row r="621" spans="1:6" x14ac:dyDescent="0.2">
      <c r="A621" t="s">
        <v>2137</v>
      </c>
      <c r="B621" t="s">
        <v>2147</v>
      </c>
      <c r="C621" t="s">
        <v>2153</v>
      </c>
      <c r="D621" t="s">
        <v>2149</v>
      </c>
      <c r="E621" s="69">
        <v>2</v>
      </c>
      <c r="F621">
        <f>INDEX(Sym!$B$2:$B$10,MATCH(A621,Sym!$A$2:$A$10,0))+INDEX(Sym!$B$13:$B$19,MATCH(B621,Sym!$A$13:$A$19,0))+INDEX(Sym!$B$22:$B$27,MATCH(C621,Sym!$A$22:$A$27,0))+INDEX(Sym!$B$30:$B$31,MATCH(D621,Sym!$A$30:$A$31,0))</f>
        <v>3321</v>
      </c>
    </row>
    <row r="622" spans="1:6" x14ac:dyDescent="0.2">
      <c r="A622" t="s">
        <v>2137</v>
      </c>
      <c r="B622" t="s">
        <v>2147</v>
      </c>
      <c r="C622" t="s">
        <v>2153</v>
      </c>
      <c r="D622" t="s">
        <v>2157</v>
      </c>
      <c r="E622" s="69">
        <v>1</v>
      </c>
      <c r="F622">
        <f>INDEX(Sym!$B$2:$B$10,MATCH(A622,Sym!$A$2:$A$10,0))+INDEX(Sym!$B$13:$B$19,MATCH(B622,Sym!$A$13:$A$19,0))+INDEX(Sym!$B$22:$B$27,MATCH(C622,Sym!$A$22:$A$27,0))+INDEX(Sym!$B$30:$B$31,MATCH(D622,Sym!$A$30:$A$31,0))</f>
        <v>3322</v>
      </c>
    </row>
    <row r="623" spans="1:6" x14ac:dyDescent="0.2">
      <c r="A623" t="s">
        <v>2137</v>
      </c>
      <c r="B623" t="s">
        <v>2147</v>
      </c>
      <c r="C623" t="s">
        <v>2152</v>
      </c>
      <c r="D623" t="s">
        <v>2149</v>
      </c>
      <c r="E623" s="69">
        <v>1</v>
      </c>
      <c r="F623">
        <f>INDEX(Sym!$B$2:$B$10,MATCH(A623,Sym!$A$2:$A$10,0))+INDEX(Sym!$B$13:$B$19,MATCH(B623,Sym!$A$13:$A$19,0))+INDEX(Sym!$B$22:$B$27,MATCH(C623,Sym!$A$22:$A$27,0))+INDEX(Sym!$B$30:$B$31,MATCH(D623,Sym!$A$30:$A$31,0))</f>
        <v>3311</v>
      </c>
    </row>
    <row r="624" spans="1:6" x14ac:dyDescent="0.2">
      <c r="A624" t="s">
        <v>2137</v>
      </c>
      <c r="B624" t="s">
        <v>2147</v>
      </c>
      <c r="C624" t="s">
        <v>2152</v>
      </c>
      <c r="D624" t="s">
        <v>2157</v>
      </c>
      <c r="E624" s="69">
        <v>1</v>
      </c>
      <c r="F624">
        <f>INDEX(Sym!$B$2:$B$10,MATCH(A624,Sym!$A$2:$A$10,0))+INDEX(Sym!$B$13:$B$19,MATCH(B624,Sym!$A$13:$A$19,0))+INDEX(Sym!$B$22:$B$27,MATCH(C624,Sym!$A$22:$A$27,0))+INDEX(Sym!$B$30:$B$31,MATCH(D624,Sym!$A$30:$A$31,0))</f>
        <v>3312</v>
      </c>
    </row>
    <row r="625" spans="1:6" x14ac:dyDescent="0.2">
      <c r="A625" t="s">
        <v>2137</v>
      </c>
      <c r="B625" t="s">
        <v>2146</v>
      </c>
      <c r="C625" t="s">
        <v>2154</v>
      </c>
      <c r="D625" t="s">
        <v>2149</v>
      </c>
      <c r="E625" s="69">
        <v>1</v>
      </c>
      <c r="F625">
        <f>INDEX(Sym!$B$2:$B$10,MATCH(A625,Sym!$A$2:$A$10,0))+INDEX(Sym!$B$13:$B$19,MATCH(B625,Sym!$A$13:$A$19,0))+INDEX(Sym!$B$22:$B$27,MATCH(C625,Sym!$A$22:$A$27,0))+INDEX(Sym!$B$30:$B$31,MATCH(D625,Sym!$A$30:$A$31,0))</f>
        <v>3231</v>
      </c>
    </row>
    <row r="626" spans="1:6" x14ac:dyDescent="0.2">
      <c r="A626" t="s">
        <v>2137</v>
      </c>
      <c r="B626" t="s">
        <v>2146</v>
      </c>
      <c r="C626" t="s">
        <v>2154</v>
      </c>
      <c r="D626" t="s">
        <v>2157</v>
      </c>
      <c r="E626" s="69">
        <v>1</v>
      </c>
      <c r="F626">
        <f>INDEX(Sym!$B$2:$B$10,MATCH(A626,Sym!$A$2:$A$10,0))+INDEX(Sym!$B$13:$B$19,MATCH(B626,Sym!$A$13:$A$19,0))+INDEX(Sym!$B$22:$B$27,MATCH(C626,Sym!$A$22:$A$27,0))+INDEX(Sym!$B$30:$B$31,MATCH(D626,Sym!$A$30:$A$31,0))</f>
        <v>3232</v>
      </c>
    </row>
    <row r="627" spans="1:6" x14ac:dyDescent="0.2">
      <c r="A627" t="s">
        <v>2137</v>
      </c>
      <c r="B627" t="s">
        <v>2146</v>
      </c>
      <c r="C627" t="s">
        <v>2142</v>
      </c>
      <c r="D627" t="s">
        <v>2149</v>
      </c>
      <c r="E627" s="69">
        <v>1</v>
      </c>
      <c r="F627">
        <f>INDEX(Sym!$B$2:$B$10,MATCH(A627,Sym!$A$2:$A$10,0))+INDEX(Sym!$B$13:$B$19,MATCH(B627,Sym!$A$13:$A$19,0))+INDEX(Sym!$B$22:$B$27,MATCH(C627,Sym!$A$22:$A$27,0))+INDEX(Sym!$B$30:$B$31,MATCH(D627,Sym!$A$30:$A$31,0))</f>
        <v>3281</v>
      </c>
    </row>
    <row r="628" spans="1:6" x14ac:dyDescent="0.2">
      <c r="A628" t="s">
        <v>2137</v>
      </c>
      <c r="B628" t="s">
        <v>2146</v>
      </c>
      <c r="C628" t="s">
        <v>2142</v>
      </c>
      <c r="D628" t="s">
        <v>2157</v>
      </c>
      <c r="E628" s="69">
        <v>1</v>
      </c>
      <c r="F628">
        <f>INDEX(Sym!$B$2:$B$10,MATCH(A628,Sym!$A$2:$A$10,0))+INDEX(Sym!$B$13:$B$19,MATCH(B628,Sym!$A$13:$A$19,0))+INDEX(Sym!$B$22:$B$27,MATCH(C628,Sym!$A$22:$A$27,0))+INDEX(Sym!$B$30:$B$31,MATCH(D628,Sym!$A$30:$A$31,0))</f>
        <v>3282</v>
      </c>
    </row>
    <row r="629" spans="1:6" x14ac:dyDescent="0.2">
      <c r="A629" t="s">
        <v>2137</v>
      </c>
      <c r="B629" t="s">
        <v>2146</v>
      </c>
      <c r="C629" t="s">
        <v>2155</v>
      </c>
      <c r="D629" t="s">
        <v>2149</v>
      </c>
      <c r="E629" s="69">
        <v>3</v>
      </c>
      <c r="F629">
        <f>INDEX(Sym!$B$2:$B$10,MATCH(A629,Sym!$A$2:$A$10,0))+INDEX(Sym!$B$13:$B$19,MATCH(B629,Sym!$A$13:$A$19,0))+INDEX(Sym!$B$22:$B$27,MATCH(C629,Sym!$A$22:$A$27,0))+INDEX(Sym!$B$30:$B$31,MATCH(D629,Sym!$A$30:$A$31,0))</f>
        <v>3261</v>
      </c>
    </row>
    <row r="630" spans="1:6" x14ac:dyDescent="0.2">
      <c r="A630" t="s">
        <v>2137</v>
      </c>
      <c r="B630" t="s">
        <v>2146</v>
      </c>
      <c r="C630" t="s">
        <v>2155</v>
      </c>
      <c r="D630" t="s">
        <v>2157</v>
      </c>
      <c r="E630" s="69">
        <v>2</v>
      </c>
      <c r="F630">
        <f>INDEX(Sym!$B$2:$B$10,MATCH(A630,Sym!$A$2:$A$10,0))+INDEX(Sym!$B$13:$B$19,MATCH(B630,Sym!$A$13:$A$19,0))+INDEX(Sym!$B$22:$B$27,MATCH(C630,Sym!$A$22:$A$27,0))+INDEX(Sym!$B$30:$B$31,MATCH(D630,Sym!$A$30:$A$31,0))</f>
        <v>3262</v>
      </c>
    </row>
    <row r="631" spans="1:6" x14ac:dyDescent="0.2">
      <c r="A631" t="s">
        <v>2137</v>
      </c>
      <c r="B631" t="s">
        <v>2146</v>
      </c>
      <c r="C631" t="s">
        <v>2149</v>
      </c>
      <c r="D631" t="s">
        <v>2149</v>
      </c>
      <c r="E631" s="69">
        <v>2</v>
      </c>
      <c r="F631">
        <f>INDEX(Sym!$B$2:$B$10,MATCH(A631,Sym!$A$2:$A$10,0))+INDEX(Sym!$B$13:$B$19,MATCH(B631,Sym!$A$13:$A$19,0))+INDEX(Sym!$B$22:$B$27,MATCH(C631,Sym!$A$22:$A$27,0))+INDEX(Sym!$B$30:$B$31,MATCH(D631,Sym!$A$30:$A$31,0))</f>
        <v>3251</v>
      </c>
    </row>
    <row r="632" spans="1:6" x14ac:dyDescent="0.2">
      <c r="A632" t="s">
        <v>2137</v>
      </c>
      <c r="B632" t="s">
        <v>2146</v>
      </c>
      <c r="C632" t="s">
        <v>2149</v>
      </c>
      <c r="D632" t="s">
        <v>2157</v>
      </c>
      <c r="E632" s="69">
        <v>1</v>
      </c>
      <c r="F632">
        <f>INDEX(Sym!$B$2:$B$10,MATCH(A632,Sym!$A$2:$A$10,0))+INDEX(Sym!$B$13:$B$19,MATCH(B632,Sym!$A$13:$A$19,0))+INDEX(Sym!$B$22:$B$27,MATCH(C632,Sym!$A$22:$A$27,0))+INDEX(Sym!$B$30:$B$31,MATCH(D632,Sym!$A$30:$A$31,0))</f>
        <v>3252</v>
      </c>
    </row>
    <row r="633" spans="1:6" x14ac:dyDescent="0.2">
      <c r="A633" t="s">
        <v>2137</v>
      </c>
      <c r="B633" t="s">
        <v>2146</v>
      </c>
      <c r="C633" t="s">
        <v>2153</v>
      </c>
      <c r="D633" t="s">
        <v>2149</v>
      </c>
      <c r="E633" s="69">
        <v>1</v>
      </c>
      <c r="F633">
        <f>INDEX(Sym!$B$2:$B$10,MATCH(A633,Sym!$A$2:$A$10,0))+INDEX(Sym!$B$13:$B$19,MATCH(B633,Sym!$A$13:$A$19,0))+INDEX(Sym!$B$22:$B$27,MATCH(C633,Sym!$A$22:$A$27,0))+INDEX(Sym!$B$30:$B$31,MATCH(D633,Sym!$A$30:$A$31,0))</f>
        <v>3221</v>
      </c>
    </row>
    <row r="634" spans="1:6" x14ac:dyDescent="0.2">
      <c r="A634" t="s">
        <v>2137</v>
      </c>
      <c r="B634" t="s">
        <v>2146</v>
      </c>
      <c r="C634" t="s">
        <v>2153</v>
      </c>
      <c r="D634" t="s">
        <v>2157</v>
      </c>
      <c r="E634" s="69">
        <v>1</v>
      </c>
      <c r="F634">
        <f>INDEX(Sym!$B$2:$B$10,MATCH(A634,Sym!$A$2:$A$10,0))+INDEX(Sym!$B$13:$B$19,MATCH(B634,Sym!$A$13:$A$19,0))+INDEX(Sym!$B$22:$B$27,MATCH(C634,Sym!$A$22:$A$27,0))+INDEX(Sym!$B$30:$B$31,MATCH(D634,Sym!$A$30:$A$31,0))</f>
        <v>3222</v>
      </c>
    </row>
    <row r="635" spans="1:6" x14ac:dyDescent="0.2">
      <c r="A635" t="s">
        <v>2137</v>
      </c>
      <c r="B635" t="s">
        <v>2146</v>
      </c>
      <c r="C635" t="s">
        <v>2152</v>
      </c>
      <c r="D635" t="s">
        <v>2149</v>
      </c>
      <c r="E635" s="69">
        <v>1</v>
      </c>
      <c r="F635">
        <f>INDEX(Sym!$B$2:$B$10,MATCH(A635,Sym!$A$2:$A$10,0))+INDEX(Sym!$B$13:$B$19,MATCH(B635,Sym!$A$13:$A$19,0))+INDEX(Sym!$B$22:$B$27,MATCH(C635,Sym!$A$22:$A$27,0))+INDEX(Sym!$B$30:$B$31,MATCH(D635,Sym!$A$30:$A$31,0))</f>
        <v>3211</v>
      </c>
    </row>
    <row r="636" spans="1:6" x14ac:dyDescent="0.2">
      <c r="A636" t="s">
        <v>2137</v>
      </c>
      <c r="B636" t="s">
        <v>2146</v>
      </c>
      <c r="C636" t="s">
        <v>2152</v>
      </c>
      <c r="D636" t="s">
        <v>2157</v>
      </c>
      <c r="E636" s="69">
        <v>1</v>
      </c>
      <c r="F636">
        <f>INDEX(Sym!$B$2:$B$10,MATCH(A636,Sym!$A$2:$A$10,0))+INDEX(Sym!$B$13:$B$19,MATCH(B636,Sym!$A$13:$A$19,0))+INDEX(Sym!$B$22:$B$27,MATCH(C636,Sym!$A$22:$A$27,0))+INDEX(Sym!$B$30:$B$31,MATCH(D636,Sym!$A$30:$A$31,0))</f>
        <v>3212</v>
      </c>
    </row>
    <row r="637" spans="1:6" x14ac:dyDescent="0.2">
      <c r="A637" t="s">
        <v>2137</v>
      </c>
      <c r="B637" t="s">
        <v>2145</v>
      </c>
      <c r="C637" t="s">
        <v>2154</v>
      </c>
      <c r="D637" t="s">
        <v>2149</v>
      </c>
      <c r="E637" s="69">
        <v>1</v>
      </c>
      <c r="F637">
        <f>INDEX(Sym!$B$2:$B$10,MATCH(A637,Sym!$A$2:$A$10,0))+INDEX(Sym!$B$13:$B$19,MATCH(B637,Sym!$A$13:$A$19,0))+INDEX(Sym!$B$22:$B$27,MATCH(C637,Sym!$A$22:$A$27,0))+INDEX(Sym!$B$30:$B$31,MATCH(D637,Sym!$A$30:$A$31,0))</f>
        <v>3131</v>
      </c>
    </row>
    <row r="638" spans="1:6" x14ac:dyDescent="0.2">
      <c r="A638" t="s">
        <v>2137</v>
      </c>
      <c r="B638" t="s">
        <v>2145</v>
      </c>
      <c r="C638" t="s">
        <v>2154</v>
      </c>
      <c r="D638" t="s">
        <v>2157</v>
      </c>
      <c r="E638" s="69">
        <v>1</v>
      </c>
      <c r="F638">
        <f>INDEX(Sym!$B$2:$B$10,MATCH(A638,Sym!$A$2:$A$10,0))+INDEX(Sym!$B$13:$B$19,MATCH(B638,Sym!$A$13:$A$19,0))+INDEX(Sym!$B$22:$B$27,MATCH(C638,Sym!$A$22:$A$27,0))+INDEX(Sym!$B$30:$B$31,MATCH(D638,Sym!$A$30:$A$31,0))</f>
        <v>3132</v>
      </c>
    </row>
    <row r="639" spans="1:6" x14ac:dyDescent="0.2">
      <c r="A639" t="s">
        <v>2137</v>
      </c>
      <c r="B639" t="s">
        <v>2145</v>
      </c>
      <c r="C639" t="s">
        <v>2142</v>
      </c>
      <c r="D639" t="s">
        <v>2149</v>
      </c>
      <c r="E639" s="69">
        <v>1</v>
      </c>
      <c r="F639">
        <f>INDEX(Sym!$B$2:$B$10,MATCH(A639,Sym!$A$2:$A$10,0))+INDEX(Sym!$B$13:$B$19,MATCH(B639,Sym!$A$13:$A$19,0))+INDEX(Sym!$B$22:$B$27,MATCH(C639,Sym!$A$22:$A$27,0))+INDEX(Sym!$B$30:$B$31,MATCH(D639,Sym!$A$30:$A$31,0))</f>
        <v>3181</v>
      </c>
    </row>
    <row r="640" spans="1:6" x14ac:dyDescent="0.2">
      <c r="A640" t="s">
        <v>2137</v>
      </c>
      <c r="B640" t="s">
        <v>2145</v>
      </c>
      <c r="C640" t="s">
        <v>2142</v>
      </c>
      <c r="D640" t="s">
        <v>2157</v>
      </c>
      <c r="E640" s="69">
        <v>1</v>
      </c>
      <c r="F640">
        <f>INDEX(Sym!$B$2:$B$10,MATCH(A640,Sym!$A$2:$A$10,0))+INDEX(Sym!$B$13:$B$19,MATCH(B640,Sym!$A$13:$A$19,0))+INDEX(Sym!$B$22:$B$27,MATCH(C640,Sym!$A$22:$A$27,0))+INDEX(Sym!$B$30:$B$31,MATCH(D640,Sym!$A$30:$A$31,0))</f>
        <v>3182</v>
      </c>
    </row>
    <row r="641" spans="1:6" x14ac:dyDescent="0.2">
      <c r="A641" t="s">
        <v>2137</v>
      </c>
      <c r="B641" t="s">
        <v>2145</v>
      </c>
      <c r="C641" t="s">
        <v>2155</v>
      </c>
      <c r="D641" t="s">
        <v>2149</v>
      </c>
      <c r="E641" s="69">
        <v>3</v>
      </c>
      <c r="F641">
        <f>INDEX(Sym!$B$2:$B$10,MATCH(A641,Sym!$A$2:$A$10,0))+INDEX(Sym!$B$13:$B$19,MATCH(B641,Sym!$A$13:$A$19,0))+INDEX(Sym!$B$22:$B$27,MATCH(C641,Sym!$A$22:$A$27,0))+INDEX(Sym!$B$30:$B$31,MATCH(D641,Sym!$A$30:$A$31,0))</f>
        <v>3161</v>
      </c>
    </row>
    <row r="642" spans="1:6" x14ac:dyDescent="0.2">
      <c r="A642" t="s">
        <v>2137</v>
      </c>
      <c r="B642" t="s">
        <v>2145</v>
      </c>
      <c r="C642" t="s">
        <v>2155</v>
      </c>
      <c r="D642" t="s">
        <v>2157</v>
      </c>
      <c r="E642" s="69">
        <v>2</v>
      </c>
      <c r="F642">
        <f>INDEX(Sym!$B$2:$B$10,MATCH(A642,Sym!$A$2:$A$10,0))+INDEX(Sym!$B$13:$B$19,MATCH(B642,Sym!$A$13:$A$19,0))+INDEX(Sym!$B$22:$B$27,MATCH(C642,Sym!$A$22:$A$27,0))+INDEX(Sym!$B$30:$B$31,MATCH(D642,Sym!$A$30:$A$31,0))</f>
        <v>3162</v>
      </c>
    </row>
    <row r="643" spans="1:6" x14ac:dyDescent="0.2">
      <c r="A643" t="s">
        <v>2137</v>
      </c>
      <c r="B643" t="s">
        <v>2145</v>
      </c>
      <c r="C643" t="s">
        <v>2149</v>
      </c>
      <c r="D643" t="s">
        <v>2149</v>
      </c>
      <c r="E643" s="69">
        <v>2</v>
      </c>
      <c r="F643">
        <f>INDEX(Sym!$B$2:$B$10,MATCH(A643,Sym!$A$2:$A$10,0))+INDEX(Sym!$B$13:$B$19,MATCH(B643,Sym!$A$13:$A$19,0))+INDEX(Sym!$B$22:$B$27,MATCH(C643,Sym!$A$22:$A$27,0))+INDEX(Sym!$B$30:$B$31,MATCH(D643,Sym!$A$30:$A$31,0))</f>
        <v>3151</v>
      </c>
    </row>
    <row r="644" spans="1:6" x14ac:dyDescent="0.2">
      <c r="A644" t="s">
        <v>2137</v>
      </c>
      <c r="B644" t="s">
        <v>2145</v>
      </c>
      <c r="C644" t="s">
        <v>2149</v>
      </c>
      <c r="D644" t="s">
        <v>2157</v>
      </c>
      <c r="E644" s="69">
        <v>1</v>
      </c>
      <c r="F644">
        <f>INDEX(Sym!$B$2:$B$10,MATCH(A644,Sym!$A$2:$A$10,0))+INDEX(Sym!$B$13:$B$19,MATCH(B644,Sym!$A$13:$A$19,0))+INDEX(Sym!$B$22:$B$27,MATCH(C644,Sym!$A$22:$A$27,0))+INDEX(Sym!$B$30:$B$31,MATCH(D644,Sym!$A$30:$A$31,0))</f>
        <v>3152</v>
      </c>
    </row>
    <row r="645" spans="1:6" x14ac:dyDescent="0.2">
      <c r="A645" t="s">
        <v>2137</v>
      </c>
      <c r="B645" t="s">
        <v>2145</v>
      </c>
      <c r="C645" t="s">
        <v>2153</v>
      </c>
      <c r="D645" t="s">
        <v>2149</v>
      </c>
      <c r="E645" s="69">
        <v>1</v>
      </c>
      <c r="F645">
        <f>INDEX(Sym!$B$2:$B$10,MATCH(A645,Sym!$A$2:$A$10,0))+INDEX(Sym!$B$13:$B$19,MATCH(B645,Sym!$A$13:$A$19,0))+INDEX(Sym!$B$22:$B$27,MATCH(C645,Sym!$A$22:$A$27,0))+INDEX(Sym!$B$30:$B$31,MATCH(D645,Sym!$A$30:$A$31,0))</f>
        <v>3121</v>
      </c>
    </row>
    <row r="646" spans="1:6" x14ac:dyDescent="0.2">
      <c r="A646" t="s">
        <v>2137</v>
      </c>
      <c r="B646" t="s">
        <v>2145</v>
      </c>
      <c r="C646" t="s">
        <v>2153</v>
      </c>
      <c r="D646" t="s">
        <v>2157</v>
      </c>
      <c r="E646" s="69">
        <v>1</v>
      </c>
      <c r="F646">
        <f>INDEX(Sym!$B$2:$B$10,MATCH(A646,Sym!$A$2:$A$10,0))+INDEX(Sym!$B$13:$B$19,MATCH(B646,Sym!$A$13:$A$19,0))+INDEX(Sym!$B$22:$B$27,MATCH(C646,Sym!$A$22:$A$27,0))+INDEX(Sym!$B$30:$B$31,MATCH(D646,Sym!$A$30:$A$31,0))</f>
        <v>3122</v>
      </c>
    </row>
    <row r="647" spans="1:6" x14ac:dyDescent="0.2">
      <c r="A647" t="s">
        <v>2137</v>
      </c>
      <c r="B647" t="s">
        <v>2145</v>
      </c>
      <c r="C647" t="s">
        <v>2152</v>
      </c>
      <c r="D647" t="s">
        <v>2149</v>
      </c>
      <c r="E647" s="69">
        <v>1</v>
      </c>
      <c r="F647">
        <f>INDEX(Sym!$B$2:$B$10,MATCH(A647,Sym!$A$2:$A$10,0))+INDEX(Sym!$B$13:$B$19,MATCH(B647,Sym!$A$13:$A$19,0))+INDEX(Sym!$B$22:$B$27,MATCH(C647,Sym!$A$22:$A$27,0))+INDEX(Sym!$B$30:$B$31,MATCH(D647,Sym!$A$30:$A$31,0))</f>
        <v>3111</v>
      </c>
    </row>
    <row r="648" spans="1:6" x14ac:dyDescent="0.2">
      <c r="A648" t="s">
        <v>2137</v>
      </c>
      <c r="B648" t="s">
        <v>2145</v>
      </c>
      <c r="C648" t="s">
        <v>2152</v>
      </c>
      <c r="D648" t="s">
        <v>2157</v>
      </c>
      <c r="E648" s="69">
        <v>1</v>
      </c>
      <c r="F648">
        <f>INDEX(Sym!$B$2:$B$10,MATCH(A648,Sym!$A$2:$A$10,0))+INDEX(Sym!$B$13:$B$19,MATCH(B648,Sym!$A$13:$A$19,0))+INDEX(Sym!$B$22:$B$27,MATCH(C648,Sym!$A$22:$A$27,0))+INDEX(Sym!$B$30:$B$31,MATCH(D648,Sym!$A$30:$A$31,0))</f>
        <v>3112</v>
      </c>
    </row>
    <row r="649" spans="1:6" x14ac:dyDescent="0.2">
      <c r="A649" t="s">
        <v>2137</v>
      </c>
      <c r="B649" t="s">
        <v>2149</v>
      </c>
      <c r="C649" t="s">
        <v>2154</v>
      </c>
      <c r="D649" t="s">
        <v>2149</v>
      </c>
      <c r="E649" s="69">
        <v>3</v>
      </c>
      <c r="F649">
        <f>INDEX(Sym!$B$2:$B$10,MATCH(A649,Sym!$A$2:$A$10,0))+INDEX(Sym!$B$13:$B$19,MATCH(B649,Sym!$A$13:$A$19,0))+INDEX(Sym!$B$22:$B$27,MATCH(C649,Sym!$A$22:$A$27,0))+INDEX(Sym!$B$30:$B$31,MATCH(D649,Sym!$A$30:$A$31,0))</f>
        <v>3531</v>
      </c>
    </row>
    <row r="650" spans="1:6" x14ac:dyDescent="0.2">
      <c r="A650" t="s">
        <v>2137</v>
      </c>
      <c r="B650" t="s">
        <v>2149</v>
      </c>
      <c r="C650" t="s">
        <v>2154</v>
      </c>
      <c r="D650" t="s">
        <v>2157</v>
      </c>
      <c r="E650" s="69">
        <v>3</v>
      </c>
      <c r="F650">
        <f>INDEX(Sym!$B$2:$B$10,MATCH(A650,Sym!$A$2:$A$10,0))+INDEX(Sym!$B$13:$B$19,MATCH(B650,Sym!$A$13:$A$19,0))+INDEX(Sym!$B$22:$B$27,MATCH(C650,Sym!$A$22:$A$27,0))+INDEX(Sym!$B$30:$B$31,MATCH(D650,Sym!$A$30:$A$31,0))</f>
        <v>3532</v>
      </c>
    </row>
    <row r="651" spans="1:6" x14ac:dyDescent="0.2">
      <c r="A651" t="s">
        <v>2137</v>
      </c>
      <c r="B651" t="s">
        <v>2149</v>
      </c>
      <c r="C651" t="s">
        <v>2142</v>
      </c>
      <c r="D651" t="s">
        <v>2149</v>
      </c>
      <c r="E651" s="69" t="s">
        <v>2195</v>
      </c>
      <c r="F651">
        <f>INDEX(Sym!$B$2:$B$10,MATCH(A651,Sym!$A$2:$A$10,0))+INDEX(Sym!$B$13:$B$19,MATCH(B651,Sym!$A$13:$A$19,0))+INDEX(Sym!$B$22:$B$27,MATCH(C651,Sym!$A$22:$A$27,0))+INDEX(Sym!$B$30:$B$31,MATCH(D651,Sym!$A$30:$A$31,0))</f>
        <v>3581</v>
      </c>
    </row>
    <row r="652" spans="1:6" x14ac:dyDescent="0.2">
      <c r="A652" t="s">
        <v>2137</v>
      </c>
      <c r="B652" t="s">
        <v>2149</v>
      </c>
      <c r="C652" t="s">
        <v>2142</v>
      </c>
      <c r="D652" t="s">
        <v>2157</v>
      </c>
      <c r="E652" s="69" t="s">
        <v>2195</v>
      </c>
      <c r="F652">
        <f>INDEX(Sym!$B$2:$B$10,MATCH(A652,Sym!$A$2:$A$10,0))+INDEX(Sym!$B$13:$B$19,MATCH(B652,Sym!$A$13:$A$19,0))+INDEX(Sym!$B$22:$B$27,MATCH(C652,Sym!$A$22:$A$27,0))+INDEX(Sym!$B$30:$B$31,MATCH(D652,Sym!$A$30:$A$31,0))</f>
        <v>3582</v>
      </c>
    </row>
    <row r="653" spans="1:6" x14ac:dyDescent="0.2">
      <c r="A653" t="s">
        <v>2137</v>
      </c>
      <c r="B653" t="s">
        <v>2149</v>
      </c>
      <c r="C653" t="s">
        <v>2155</v>
      </c>
      <c r="D653" t="s">
        <v>2149</v>
      </c>
      <c r="E653" s="69" t="s">
        <v>2195</v>
      </c>
      <c r="F653">
        <f>INDEX(Sym!$B$2:$B$10,MATCH(A653,Sym!$A$2:$A$10,0))+INDEX(Sym!$B$13:$B$19,MATCH(B653,Sym!$A$13:$A$19,0))+INDEX(Sym!$B$22:$B$27,MATCH(C653,Sym!$A$22:$A$27,0))+INDEX(Sym!$B$30:$B$31,MATCH(D653,Sym!$A$30:$A$31,0))</f>
        <v>3561</v>
      </c>
    </row>
    <row r="654" spans="1:6" x14ac:dyDescent="0.2">
      <c r="A654" t="s">
        <v>2137</v>
      </c>
      <c r="B654" t="s">
        <v>2149</v>
      </c>
      <c r="C654" t="s">
        <v>2155</v>
      </c>
      <c r="D654" t="s">
        <v>2157</v>
      </c>
      <c r="E654" s="69" t="s">
        <v>2195</v>
      </c>
      <c r="F654">
        <f>INDEX(Sym!$B$2:$B$10,MATCH(A654,Sym!$A$2:$A$10,0))+INDEX(Sym!$B$13:$B$19,MATCH(B654,Sym!$A$13:$A$19,0))+INDEX(Sym!$B$22:$B$27,MATCH(C654,Sym!$A$22:$A$27,0))+INDEX(Sym!$B$30:$B$31,MATCH(D654,Sym!$A$30:$A$31,0))</f>
        <v>3562</v>
      </c>
    </row>
    <row r="655" spans="1:6" x14ac:dyDescent="0.2">
      <c r="A655" t="s">
        <v>2137</v>
      </c>
      <c r="B655" t="s">
        <v>2149</v>
      </c>
      <c r="C655" t="s">
        <v>2149</v>
      </c>
      <c r="D655" t="s">
        <v>2149</v>
      </c>
      <c r="E655" s="69" t="s">
        <v>2195</v>
      </c>
      <c r="F655">
        <f>INDEX(Sym!$B$2:$B$10,MATCH(A655,Sym!$A$2:$A$10,0))+INDEX(Sym!$B$13:$B$19,MATCH(B655,Sym!$A$13:$A$19,0))+INDEX(Sym!$B$22:$B$27,MATCH(C655,Sym!$A$22:$A$27,0))+INDEX(Sym!$B$30:$B$31,MATCH(D655,Sym!$A$30:$A$31,0))</f>
        <v>3551</v>
      </c>
    </row>
    <row r="656" spans="1:6" x14ac:dyDescent="0.2">
      <c r="A656" t="s">
        <v>2137</v>
      </c>
      <c r="B656" t="s">
        <v>2149</v>
      </c>
      <c r="C656" t="s">
        <v>2149</v>
      </c>
      <c r="D656" t="s">
        <v>2157</v>
      </c>
      <c r="E656" s="69">
        <v>3</v>
      </c>
      <c r="F656">
        <f>INDEX(Sym!$B$2:$B$10,MATCH(A656,Sym!$A$2:$A$10,0))+INDEX(Sym!$B$13:$B$19,MATCH(B656,Sym!$A$13:$A$19,0))+INDEX(Sym!$B$22:$B$27,MATCH(C656,Sym!$A$22:$A$27,0))+INDEX(Sym!$B$30:$B$31,MATCH(D656,Sym!$A$30:$A$31,0))</f>
        <v>3552</v>
      </c>
    </row>
    <row r="657" spans="1:6" x14ac:dyDescent="0.2">
      <c r="A657" t="s">
        <v>2137</v>
      </c>
      <c r="B657" t="s">
        <v>2149</v>
      </c>
      <c r="C657" t="s">
        <v>2153</v>
      </c>
      <c r="D657" t="s">
        <v>2149</v>
      </c>
      <c r="E657" s="69">
        <v>3</v>
      </c>
      <c r="F657">
        <f>INDEX(Sym!$B$2:$B$10,MATCH(A657,Sym!$A$2:$A$10,0))+INDEX(Sym!$B$13:$B$19,MATCH(B657,Sym!$A$13:$A$19,0))+INDEX(Sym!$B$22:$B$27,MATCH(C657,Sym!$A$22:$A$27,0))+INDEX(Sym!$B$30:$B$31,MATCH(D657,Sym!$A$30:$A$31,0))</f>
        <v>3521</v>
      </c>
    </row>
    <row r="658" spans="1:6" x14ac:dyDescent="0.2">
      <c r="A658" t="s">
        <v>2137</v>
      </c>
      <c r="B658" t="s">
        <v>2149</v>
      </c>
      <c r="C658" t="s">
        <v>2153</v>
      </c>
      <c r="D658" t="s">
        <v>2157</v>
      </c>
      <c r="E658" s="69">
        <v>2</v>
      </c>
      <c r="F658">
        <f>INDEX(Sym!$B$2:$B$10,MATCH(A658,Sym!$A$2:$A$10,0))+INDEX(Sym!$B$13:$B$19,MATCH(B658,Sym!$A$13:$A$19,0))+INDEX(Sym!$B$22:$B$27,MATCH(C658,Sym!$A$22:$A$27,0))+INDEX(Sym!$B$30:$B$31,MATCH(D658,Sym!$A$30:$A$31,0))</f>
        <v>3522</v>
      </c>
    </row>
    <row r="659" spans="1:6" x14ac:dyDescent="0.2">
      <c r="A659" t="s">
        <v>2137</v>
      </c>
      <c r="B659" t="s">
        <v>2149</v>
      </c>
      <c r="C659" t="s">
        <v>2152</v>
      </c>
      <c r="D659" t="s">
        <v>2149</v>
      </c>
      <c r="E659" s="69">
        <v>2</v>
      </c>
      <c r="F659">
        <f>INDEX(Sym!$B$2:$B$10,MATCH(A659,Sym!$A$2:$A$10,0))+INDEX(Sym!$B$13:$B$19,MATCH(B659,Sym!$A$13:$A$19,0))+INDEX(Sym!$B$22:$B$27,MATCH(C659,Sym!$A$22:$A$27,0))+INDEX(Sym!$B$30:$B$31,MATCH(D659,Sym!$A$30:$A$31,0))</f>
        <v>3511</v>
      </c>
    </row>
    <row r="660" spans="1:6" x14ac:dyDescent="0.2">
      <c r="A660" t="s">
        <v>2137</v>
      </c>
      <c r="B660" t="s">
        <v>2149</v>
      </c>
      <c r="C660" t="s">
        <v>2152</v>
      </c>
      <c r="D660" t="s">
        <v>2157</v>
      </c>
      <c r="E660" s="69">
        <v>2</v>
      </c>
      <c r="F660">
        <f>INDEX(Sym!$B$2:$B$10,MATCH(A660,Sym!$A$2:$A$10,0))+INDEX(Sym!$B$13:$B$19,MATCH(B660,Sym!$A$13:$A$19,0))+INDEX(Sym!$B$22:$B$27,MATCH(C660,Sym!$A$22:$A$27,0))+INDEX(Sym!$B$30:$B$31,MATCH(D660,Sym!$A$30:$A$31,0))</f>
        <v>3512</v>
      </c>
    </row>
    <row r="661" spans="1:6" x14ac:dyDescent="0.2">
      <c r="A661" t="s">
        <v>2137</v>
      </c>
      <c r="B661" t="s">
        <v>2150</v>
      </c>
      <c r="C661" t="s">
        <v>2154</v>
      </c>
      <c r="D661" t="s">
        <v>2149</v>
      </c>
      <c r="E661" s="69" t="s">
        <v>2166</v>
      </c>
      <c r="F661">
        <f>INDEX(Sym!$B$2:$B$10,MATCH(A661,Sym!$A$2:$A$10,0))+INDEX(Sym!$B$13:$B$19,MATCH(B661,Sym!$A$13:$A$19,0))+INDEX(Sym!$B$22:$B$27,MATCH(C661,Sym!$A$22:$A$27,0))+INDEX(Sym!$B$30:$B$31,MATCH(D661,Sym!$A$30:$A$31,0))</f>
        <v>3631</v>
      </c>
    </row>
    <row r="662" spans="1:6" x14ac:dyDescent="0.2">
      <c r="A662" t="s">
        <v>2137</v>
      </c>
      <c r="B662" t="s">
        <v>2150</v>
      </c>
      <c r="C662" t="s">
        <v>2154</v>
      </c>
      <c r="D662" t="s">
        <v>2157</v>
      </c>
      <c r="E662" s="69" t="s">
        <v>2166</v>
      </c>
      <c r="F662">
        <f>INDEX(Sym!$B$2:$B$10,MATCH(A662,Sym!$A$2:$A$10,0))+INDEX(Sym!$B$13:$B$19,MATCH(B662,Sym!$A$13:$A$19,0))+INDEX(Sym!$B$22:$B$27,MATCH(C662,Sym!$A$22:$A$27,0))+INDEX(Sym!$B$30:$B$31,MATCH(D662,Sym!$A$30:$A$31,0))</f>
        <v>3632</v>
      </c>
    </row>
    <row r="663" spans="1:6" x14ac:dyDescent="0.2">
      <c r="A663" t="s">
        <v>2137</v>
      </c>
      <c r="B663" t="s">
        <v>2150</v>
      </c>
      <c r="C663" t="s">
        <v>2142</v>
      </c>
      <c r="D663" t="s">
        <v>2149</v>
      </c>
      <c r="E663" s="69" t="s">
        <v>2195</v>
      </c>
      <c r="F663">
        <f>INDEX(Sym!$B$2:$B$10,MATCH(A663,Sym!$A$2:$A$10,0))+INDEX(Sym!$B$13:$B$19,MATCH(B663,Sym!$A$13:$A$19,0))+INDEX(Sym!$B$22:$B$27,MATCH(C663,Sym!$A$22:$A$27,0))+INDEX(Sym!$B$30:$B$31,MATCH(D663,Sym!$A$30:$A$31,0))</f>
        <v>3681</v>
      </c>
    </row>
    <row r="664" spans="1:6" x14ac:dyDescent="0.2">
      <c r="A664" t="s">
        <v>2137</v>
      </c>
      <c r="B664" t="s">
        <v>2150</v>
      </c>
      <c r="C664" t="s">
        <v>2142</v>
      </c>
      <c r="D664" t="s">
        <v>2157</v>
      </c>
      <c r="E664" s="69" t="s">
        <v>2195</v>
      </c>
      <c r="F664">
        <f>INDEX(Sym!$B$2:$B$10,MATCH(A664,Sym!$A$2:$A$10,0))+INDEX(Sym!$B$13:$B$19,MATCH(B664,Sym!$A$13:$A$19,0))+INDEX(Sym!$B$22:$B$27,MATCH(C664,Sym!$A$22:$A$27,0))+INDEX(Sym!$B$30:$B$31,MATCH(D664,Sym!$A$30:$A$31,0))</f>
        <v>3682</v>
      </c>
    </row>
    <row r="665" spans="1:6" x14ac:dyDescent="0.2">
      <c r="A665" t="s">
        <v>2137</v>
      </c>
      <c r="B665" t="s">
        <v>2150</v>
      </c>
      <c r="C665" t="s">
        <v>2155</v>
      </c>
      <c r="D665" t="s">
        <v>2149</v>
      </c>
      <c r="E665" s="69" t="s">
        <v>2195</v>
      </c>
      <c r="F665">
        <f>INDEX(Sym!$B$2:$B$10,MATCH(A665,Sym!$A$2:$A$10,0))+INDEX(Sym!$B$13:$B$19,MATCH(B665,Sym!$A$13:$A$19,0))+INDEX(Sym!$B$22:$B$27,MATCH(C665,Sym!$A$22:$A$27,0))+INDEX(Sym!$B$30:$B$31,MATCH(D665,Sym!$A$30:$A$31,0))</f>
        <v>3661</v>
      </c>
    </row>
    <row r="666" spans="1:6" x14ac:dyDescent="0.2">
      <c r="A666" t="s">
        <v>2137</v>
      </c>
      <c r="B666" t="s">
        <v>2150</v>
      </c>
      <c r="C666" t="s">
        <v>2155</v>
      </c>
      <c r="D666" t="s">
        <v>2157</v>
      </c>
      <c r="E666" s="69" t="s">
        <v>2195</v>
      </c>
      <c r="F666">
        <f>INDEX(Sym!$B$2:$B$10,MATCH(A666,Sym!$A$2:$A$10,0))+INDEX(Sym!$B$13:$B$19,MATCH(B666,Sym!$A$13:$A$19,0))+INDEX(Sym!$B$22:$B$27,MATCH(C666,Sym!$A$22:$A$27,0))+INDEX(Sym!$B$30:$B$31,MATCH(D666,Sym!$A$30:$A$31,0))</f>
        <v>3662</v>
      </c>
    </row>
    <row r="667" spans="1:6" x14ac:dyDescent="0.2">
      <c r="A667" t="s">
        <v>2137</v>
      </c>
      <c r="B667" t="s">
        <v>2150</v>
      </c>
      <c r="C667" t="s">
        <v>2149</v>
      </c>
      <c r="D667" t="s">
        <v>2149</v>
      </c>
      <c r="E667" s="69" t="s">
        <v>2195</v>
      </c>
      <c r="F667">
        <f>INDEX(Sym!$B$2:$B$10,MATCH(A667,Sym!$A$2:$A$10,0))+INDEX(Sym!$B$13:$B$19,MATCH(B667,Sym!$A$13:$A$19,0))+INDEX(Sym!$B$22:$B$27,MATCH(C667,Sym!$A$22:$A$27,0))+INDEX(Sym!$B$30:$B$31,MATCH(D667,Sym!$A$30:$A$31,0))</f>
        <v>3651</v>
      </c>
    </row>
    <row r="668" spans="1:6" x14ac:dyDescent="0.2">
      <c r="A668" t="s">
        <v>2137</v>
      </c>
      <c r="B668" t="s">
        <v>2150</v>
      </c>
      <c r="C668" t="s">
        <v>2149</v>
      </c>
      <c r="D668" t="s">
        <v>2157</v>
      </c>
      <c r="E668" s="69" t="s">
        <v>2166</v>
      </c>
      <c r="F668">
        <f>INDEX(Sym!$B$2:$B$10,MATCH(A668,Sym!$A$2:$A$10,0))+INDEX(Sym!$B$13:$B$19,MATCH(B668,Sym!$A$13:$A$19,0))+INDEX(Sym!$B$22:$B$27,MATCH(C668,Sym!$A$22:$A$27,0))+INDEX(Sym!$B$30:$B$31,MATCH(D668,Sym!$A$30:$A$31,0))</f>
        <v>3652</v>
      </c>
    </row>
    <row r="669" spans="1:6" x14ac:dyDescent="0.2">
      <c r="A669" t="s">
        <v>2137</v>
      </c>
      <c r="B669" t="s">
        <v>2150</v>
      </c>
      <c r="C669" t="s">
        <v>2153</v>
      </c>
      <c r="D669" t="s">
        <v>2149</v>
      </c>
      <c r="E669" s="69" t="s">
        <v>2166</v>
      </c>
      <c r="F669">
        <f>INDEX(Sym!$B$2:$B$10,MATCH(A669,Sym!$A$2:$A$10,0))+INDEX(Sym!$B$13:$B$19,MATCH(B669,Sym!$A$13:$A$19,0))+INDEX(Sym!$B$22:$B$27,MATCH(C669,Sym!$A$22:$A$27,0))+INDEX(Sym!$B$30:$B$31,MATCH(D669,Sym!$A$30:$A$31,0))</f>
        <v>3621</v>
      </c>
    </row>
    <row r="670" spans="1:6" x14ac:dyDescent="0.2">
      <c r="A670" t="s">
        <v>2137</v>
      </c>
      <c r="B670" t="s">
        <v>2150</v>
      </c>
      <c r="C670" t="s">
        <v>2153</v>
      </c>
      <c r="D670" t="s">
        <v>2157</v>
      </c>
      <c r="E670" s="69">
        <v>3</v>
      </c>
      <c r="F670">
        <f>INDEX(Sym!$B$2:$B$10,MATCH(A670,Sym!$A$2:$A$10,0))+INDEX(Sym!$B$13:$B$19,MATCH(B670,Sym!$A$13:$A$19,0))+INDEX(Sym!$B$22:$B$27,MATCH(C670,Sym!$A$22:$A$27,0))+INDEX(Sym!$B$30:$B$31,MATCH(D670,Sym!$A$30:$A$31,0))</f>
        <v>3622</v>
      </c>
    </row>
    <row r="671" spans="1:6" x14ac:dyDescent="0.2">
      <c r="A671" t="s">
        <v>2137</v>
      </c>
      <c r="B671" t="s">
        <v>2150</v>
      </c>
      <c r="C671" t="s">
        <v>2152</v>
      </c>
      <c r="D671" t="s">
        <v>2149</v>
      </c>
      <c r="E671" s="69">
        <v>3</v>
      </c>
      <c r="F671">
        <f>INDEX(Sym!$B$2:$B$10,MATCH(A671,Sym!$A$2:$A$10,0))+INDEX(Sym!$B$13:$B$19,MATCH(B671,Sym!$A$13:$A$19,0))+INDEX(Sym!$B$22:$B$27,MATCH(C671,Sym!$A$22:$A$27,0))+INDEX(Sym!$B$30:$B$31,MATCH(D671,Sym!$A$30:$A$31,0))</f>
        <v>3611</v>
      </c>
    </row>
    <row r="672" spans="1:6" x14ac:dyDescent="0.2">
      <c r="A672" t="s">
        <v>2137</v>
      </c>
      <c r="B672" t="s">
        <v>2150</v>
      </c>
      <c r="C672" t="s">
        <v>2152</v>
      </c>
      <c r="D672" t="s">
        <v>2157</v>
      </c>
      <c r="E672" s="69">
        <v>3</v>
      </c>
      <c r="F672">
        <f>INDEX(Sym!$B$2:$B$10,MATCH(A672,Sym!$A$2:$A$10,0))+INDEX(Sym!$B$13:$B$19,MATCH(B672,Sym!$A$13:$A$19,0))+INDEX(Sym!$B$22:$B$27,MATCH(C672,Sym!$A$22:$A$27,0))+INDEX(Sym!$B$30:$B$31,MATCH(D672,Sym!$A$30:$A$31,0))</f>
        <v>3612</v>
      </c>
    </row>
  </sheetData>
  <customSheetViews>
    <customSheetView guid="{E901C743-4F33-4C8F-80E0-EB1DCAF092DE}" state="veryHidden" showRuler="0" topLeftCell="A665">
      <selection sqref="A1:E672"/>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G113"/>
  <sheetViews>
    <sheetView topLeftCell="A55" workbookViewId="0">
      <selection activeCell="C100" sqref="C100"/>
    </sheetView>
  </sheetViews>
  <sheetFormatPr baseColWidth="10" defaultRowHeight="12.75" x14ac:dyDescent="0.2"/>
  <sheetData>
    <row r="1" spans="1:7" x14ac:dyDescent="0.2">
      <c r="A1" s="70" t="s">
        <v>1966</v>
      </c>
      <c r="B1" s="70" t="s">
        <v>1967</v>
      </c>
      <c r="C1" s="70" t="s">
        <v>1968</v>
      </c>
      <c r="D1" s="70"/>
      <c r="E1" s="70" t="s">
        <v>1966</v>
      </c>
      <c r="F1" s="70" t="s">
        <v>1967</v>
      </c>
    </row>
    <row r="2" spans="1:7" x14ac:dyDescent="0.2">
      <c r="A2" s="70" t="s">
        <v>2195</v>
      </c>
      <c r="B2" s="70" t="s">
        <v>2195</v>
      </c>
      <c r="C2" s="94" t="s">
        <v>2149</v>
      </c>
      <c r="D2" s="70">
        <f t="shared" ref="D2:D33" si="0">LOOKUP(IF($A2="*","x",$A2),$A$103:$A$112,$B$103:$B$112)*100+LOOKUP(IF($B2="*","x",$B2),$A$103:$A$112,$B$103:$B$112)</f>
        <v>1010</v>
      </c>
      <c r="E2">
        <f t="shared" ref="E2:E33" si="1">CODE($A2)</f>
        <v>42</v>
      </c>
      <c r="F2">
        <f t="shared" ref="F2:F33" si="2">CODE($B2)</f>
        <v>42</v>
      </c>
      <c r="G2" s="70">
        <f t="shared" ref="G2:G33" si="3">LOOKUP($E2,$C$103:$C$112,$D$103:$D$112)*100+LOOKUP($F2,$C$103:$C$112,$D$103:$D$112)</f>
        <v>101</v>
      </c>
    </row>
    <row r="3" spans="1:7" x14ac:dyDescent="0.2">
      <c r="A3" s="70" t="s">
        <v>2195</v>
      </c>
      <c r="B3" s="70">
        <v>0</v>
      </c>
      <c r="C3" s="70" t="s">
        <v>2157</v>
      </c>
      <c r="D3" s="70">
        <f t="shared" si="0"/>
        <v>1001</v>
      </c>
      <c r="E3">
        <f t="shared" si="1"/>
        <v>42</v>
      </c>
      <c r="F3">
        <f t="shared" si="2"/>
        <v>48</v>
      </c>
      <c r="G3" s="70">
        <f t="shared" si="3"/>
        <v>102</v>
      </c>
    </row>
    <row r="4" spans="1:7" x14ac:dyDescent="0.2">
      <c r="A4" s="70" t="s">
        <v>2195</v>
      </c>
      <c r="B4" s="70">
        <v>1</v>
      </c>
      <c r="C4" s="70" t="s">
        <v>2157</v>
      </c>
      <c r="D4" s="70">
        <f t="shared" si="0"/>
        <v>1002</v>
      </c>
      <c r="E4">
        <f t="shared" si="1"/>
        <v>42</v>
      </c>
      <c r="F4">
        <f t="shared" si="2"/>
        <v>49</v>
      </c>
      <c r="G4" s="70">
        <f t="shared" si="3"/>
        <v>103</v>
      </c>
    </row>
    <row r="5" spans="1:7" x14ac:dyDescent="0.2">
      <c r="A5" s="70" t="s">
        <v>2195</v>
      </c>
      <c r="B5" s="70">
        <v>2</v>
      </c>
      <c r="C5" s="70" t="s">
        <v>2157</v>
      </c>
      <c r="D5" s="70">
        <f t="shared" si="0"/>
        <v>1003</v>
      </c>
      <c r="E5">
        <f t="shared" si="1"/>
        <v>42</v>
      </c>
      <c r="F5">
        <f t="shared" si="2"/>
        <v>50</v>
      </c>
      <c r="G5" s="70">
        <f t="shared" si="3"/>
        <v>104</v>
      </c>
    </row>
    <row r="6" spans="1:7" x14ac:dyDescent="0.2">
      <c r="A6" s="70" t="s">
        <v>2195</v>
      </c>
      <c r="B6" s="70">
        <v>3</v>
      </c>
      <c r="C6" s="70" t="s">
        <v>2157</v>
      </c>
      <c r="D6" s="70">
        <f t="shared" si="0"/>
        <v>1004</v>
      </c>
      <c r="E6">
        <f t="shared" si="1"/>
        <v>42</v>
      </c>
      <c r="F6">
        <f t="shared" si="2"/>
        <v>51</v>
      </c>
      <c r="G6" s="70">
        <f t="shared" si="3"/>
        <v>105</v>
      </c>
    </row>
    <row r="7" spans="1:7" x14ac:dyDescent="0.2">
      <c r="A7" s="70" t="s">
        <v>2195</v>
      </c>
      <c r="B7" s="70" t="s">
        <v>2161</v>
      </c>
      <c r="C7" s="70" t="s">
        <v>1960</v>
      </c>
      <c r="D7" s="70">
        <f t="shared" si="0"/>
        <v>1006</v>
      </c>
      <c r="E7">
        <f t="shared" si="1"/>
        <v>42</v>
      </c>
      <c r="F7">
        <f t="shared" si="2"/>
        <v>68</v>
      </c>
      <c r="G7" s="70">
        <f t="shared" si="3"/>
        <v>106</v>
      </c>
    </row>
    <row r="8" spans="1:7" x14ac:dyDescent="0.2">
      <c r="A8" s="70" t="s">
        <v>2195</v>
      </c>
      <c r="B8" s="70" t="s">
        <v>2194</v>
      </c>
      <c r="C8" s="70" t="s">
        <v>2157</v>
      </c>
      <c r="D8" s="70">
        <f t="shared" si="0"/>
        <v>1007</v>
      </c>
      <c r="E8">
        <f t="shared" si="1"/>
        <v>42</v>
      </c>
      <c r="F8">
        <f t="shared" si="2"/>
        <v>71</v>
      </c>
      <c r="G8" s="70">
        <f t="shared" si="3"/>
        <v>107</v>
      </c>
    </row>
    <row r="9" spans="1:7" x14ac:dyDescent="0.2">
      <c r="A9" s="70" t="s">
        <v>2195</v>
      </c>
      <c r="B9" s="70" t="s">
        <v>2165</v>
      </c>
      <c r="C9" s="70" t="s">
        <v>2157</v>
      </c>
      <c r="D9" s="70">
        <f t="shared" si="0"/>
        <v>1009</v>
      </c>
      <c r="E9">
        <f t="shared" si="1"/>
        <v>42</v>
      </c>
      <c r="F9">
        <f t="shared" si="2"/>
        <v>82</v>
      </c>
      <c r="G9" s="70">
        <f t="shared" si="3"/>
        <v>108</v>
      </c>
    </row>
    <row r="10" spans="1:7" x14ac:dyDescent="0.2">
      <c r="A10" s="70" t="s">
        <v>2195</v>
      </c>
      <c r="B10" s="70" t="s">
        <v>2166</v>
      </c>
      <c r="C10" s="70" t="s">
        <v>2157</v>
      </c>
      <c r="D10" s="70">
        <f t="shared" si="0"/>
        <v>1010</v>
      </c>
      <c r="E10">
        <f t="shared" si="1"/>
        <v>42</v>
      </c>
      <c r="F10">
        <f t="shared" si="2"/>
        <v>86</v>
      </c>
      <c r="G10" s="70">
        <f t="shared" si="3"/>
        <v>109</v>
      </c>
    </row>
    <row r="11" spans="1:7" x14ac:dyDescent="0.2">
      <c r="A11" s="70" t="s">
        <v>2195</v>
      </c>
      <c r="B11" s="70" t="s">
        <v>2143</v>
      </c>
      <c r="C11" s="70" t="s">
        <v>1960</v>
      </c>
      <c r="D11" s="70">
        <f t="shared" si="0"/>
        <v>1008</v>
      </c>
      <c r="E11">
        <f t="shared" si="1"/>
        <v>42</v>
      </c>
      <c r="F11">
        <f t="shared" si="2"/>
        <v>110</v>
      </c>
      <c r="G11" s="70">
        <f t="shared" si="3"/>
        <v>110</v>
      </c>
    </row>
    <row r="12" spans="1:7" x14ac:dyDescent="0.2">
      <c r="A12" s="70">
        <v>0</v>
      </c>
      <c r="B12" s="70" t="s">
        <v>2195</v>
      </c>
      <c r="C12" s="70" t="s">
        <v>1969</v>
      </c>
      <c r="D12" s="70">
        <f t="shared" si="0"/>
        <v>110</v>
      </c>
      <c r="E12">
        <f t="shared" si="1"/>
        <v>48</v>
      </c>
      <c r="F12">
        <f t="shared" si="2"/>
        <v>42</v>
      </c>
      <c r="G12" s="70">
        <f t="shared" si="3"/>
        <v>201</v>
      </c>
    </row>
    <row r="13" spans="1:7" x14ac:dyDescent="0.2">
      <c r="A13" s="70">
        <v>0</v>
      </c>
      <c r="B13" s="70">
        <v>0</v>
      </c>
      <c r="C13" s="94" t="s">
        <v>2149</v>
      </c>
      <c r="D13" s="70">
        <f t="shared" si="0"/>
        <v>101</v>
      </c>
      <c r="E13">
        <f t="shared" si="1"/>
        <v>48</v>
      </c>
      <c r="F13">
        <f t="shared" si="2"/>
        <v>48</v>
      </c>
      <c r="G13" s="70">
        <f t="shared" si="3"/>
        <v>202</v>
      </c>
    </row>
    <row r="14" spans="1:7" x14ac:dyDescent="0.2">
      <c r="A14" s="70">
        <v>0</v>
      </c>
      <c r="B14" s="70">
        <v>1</v>
      </c>
      <c r="C14" s="70" t="s">
        <v>1969</v>
      </c>
      <c r="D14" s="70">
        <f t="shared" si="0"/>
        <v>102</v>
      </c>
      <c r="E14">
        <f t="shared" si="1"/>
        <v>48</v>
      </c>
      <c r="F14">
        <f t="shared" si="2"/>
        <v>49</v>
      </c>
      <c r="G14" s="70">
        <f t="shared" si="3"/>
        <v>203</v>
      </c>
    </row>
    <row r="15" spans="1:7" x14ac:dyDescent="0.2">
      <c r="A15" s="70">
        <v>0</v>
      </c>
      <c r="B15" s="70">
        <v>2</v>
      </c>
      <c r="C15" s="70" t="s">
        <v>1969</v>
      </c>
      <c r="D15" s="70">
        <f t="shared" si="0"/>
        <v>103</v>
      </c>
      <c r="E15">
        <f t="shared" si="1"/>
        <v>48</v>
      </c>
      <c r="F15">
        <f t="shared" si="2"/>
        <v>50</v>
      </c>
      <c r="G15" s="70">
        <f t="shared" si="3"/>
        <v>204</v>
      </c>
    </row>
    <row r="16" spans="1:7" x14ac:dyDescent="0.2">
      <c r="A16" s="70">
        <v>0</v>
      </c>
      <c r="B16" s="70">
        <v>3</v>
      </c>
      <c r="C16" s="70" t="s">
        <v>1969</v>
      </c>
      <c r="D16" s="70">
        <f t="shared" si="0"/>
        <v>104</v>
      </c>
      <c r="E16">
        <f t="shared" si="1"/>
        <v>48</v>
      </c>
      <c r="F16">
        <f t="shared" si="2"/>
        <v>51</v>
      </c>
      <c r="G16" s="70">
        <f t="shared" si="3"/>
        <v>205</v>
      </c>
    </row>
    <row r="17" spans="1:7" x14ac:dyDescent="0.2">
      <c r="A17" s="70">
        <v>0</v>
      </c>
      <c r="B17" s="70" t="s">
        <v>2161</v>
      </c>
      <c r="C17" s="70" t="s">
        <v>1969</v>
      </c>
      <c r="D17" s="70">
        <f t="shared" si="0"/>
        <v>106</v>
      </c>
      <c r="E17">
        <f t="shared" si="1"/>
        <v>48</v>
      </c>
      <c r="F17">
        <f t="shared" si="2"/>
        <v>68</v>
      </c>
      <c r="G17" s="70">
        <f t="shared" si="3"/>
        <v>206</v>
      </c>
    </row>
    <row r="18" spans="1:7" x14ac:dyDescent="0.2">
      <c r="A18" s="70">
        <v>0</v>
      </c>
      <c r="B18" s="70" t="s">
        <v>2194</v>
      </c>
      <c r="C18" s="70" t="s">
        <v>1969</v>
      </c>
      <c r="D18" s="70">
        <f t="shared" si="0"/>
        <v>107</v>
      </c>
      <c r="E18">
        <f t="shared" si="1"/>
        <v>48</v>
      </c>
      <c r="F18">
        <f t="shared" si="2"/>
        <v>71</v>
      </c>
      <c r="G18" s="70">
        <f t="shared" si="3"/>
        <v>207</v>
      </c>
    </row>
    <row r="19" spans="1:7" x14ac:dyDescent="0.2">
      <c r="A19" s="70">
        <v>0</v>
      </c>
      <c r="B19" s="70" t="s">
        <v>2165</v>
      </c>
      <c r="C19" s="70" t="s">
        <v>1969</v>
      </c>
      <c r="D19" s="70">
        <f t="shared" si="0"/>
        <v>109</v>
      </c>
      <c r="E19">
        <f t="shared" si="1"/>
        <v>48</v>
      </c>
      <c r="F19">
        <f t="shared" si="2"/>
        <v>82</v>
      </c>
      <c r="G19" s="70">
        <f t="shared" si="3"/>
        <v>208</v>
      </c>
    </row>
    <row r="20" spans="1:7" x14ac:dyDescent="0.2">
      <c r="A20" s="70">
        <v>0</v>
      </c>
      <c r="B20" s="70" t="s">
        <v>2166</v>
      </c>
      <c r="C20" s="70" t="s">
        <v>1969</v>
      </c>
      <c r="D20" s="70">
        <f t="shared" si="0"/>
        <v>110</v>
      </c>
      <c r="E20">
        <f t="shared" si="1"/>
        <v>48</v>
      </c>
      <c r="F20">
        <f t="shared" si="2"/>
        <v>86</v>
      </c>
      <c r="G20" s="70">
        <f t="shared" si="3"/>
        <v>209</v>
      </c>
    </row>
    <row r="21" spans="1:7" x14ac:dyDescent="0.2">
      <c r="A21" s="70">
        <v>0</v>
      </c>
      <c r="B21" s="70" t="s">
        <v>2143</v>
      </c>
      <c r="C21" s="70" t="s">
        <v>1960</v>
      </c>
      <c r="D21" s="70">
        <f t="shared" si="0"/>
        <v>108</v>
      </c>
      <c r="E21">
        <f t="shared" si="1"/>
        <v>48</v>
      </c>
      <c r="F21">
        <f t="shared" si="2"/>
        <v>110</v>
      </c>
      <c r="G21" s="70">
        <f t="shared" si="3"/>
        <v>210</v>
      </c>
    </row>
    <row r="22" spans="1:7" x14ac:dyDescent="0.2">
      <c r="A22" s="70">
        <v>1</v>
      </c>
      <c r="B22" s="70" t="s">
        <v>2195</v>
      </c>
      <c r="C22" s="70" t="s">
        <v>1969</v>
      </c>
      <c r="D22" s="70">
        <f t="shared" si="0"/>
        <v>210</v>
      </c>
      <c r="E22">
        <f t="shared" si="1"/>
        <v>49</v>
      </c>
      <c r="F22">
        <f t="shared" si="2"/>
        <v>42</v>
      </c>
      <c r="G22" s="70">
        <f t="shared" si="3"/>
        <v>301</v>
      </c>
    </row>
    <row r="23" spans="1:7" x14ac:dyDescent="0.2">
      <c r="A23" s="70">
        <v>1</v>
      </c>
      <c r="B23" s="70">
        <v>0</v>
      </c>
      <c r="C23" s="70" t="s">
        <v>2157</v>
      </c>
      <c r="D23" s="70">
        <f t="shared" si="0"/>
        <v>201</v>
      </c>
      <c r="E23">
        <f t="shared" si="1"/>
        <v>49</v>
      </c>
      <c r="F23">
        <f t="shared" si="2"/>
        <v>48</v>
      </c>
      <c r="G23" s="70">
        <f t="shared" si="3"/>
        <v>302</v>
      </c>
    </row>
    <row r="24" spans="1:7" x14ac:dyDescent="0.2">
      <c r="A24" s="70">
        <v>1</v>
      </c>
      <c r="B24" s="70">
        <v>1</v>
      </c>
      <c r="C24" s="94" t="s">
        <v>2149</v>
      </c>
      <c r="D24" s="70">
        <f t="shared" si="0"/>
        <v>202</v>
      </c>
      <c r="E24">
        <f t="shared" si="1"/>
        <v>49</v>
      </c>
      <c r="F24">
        <f t="shared" si="2"/>
        <v>49</v>
      </c>
      <c r="G24" s="70">
        <f t="shared" si="3"/>
        <v>303</v>
      </c>
    </row>
    <row r="25" spans="1:7" x14ac:dyDescent="0.2">
      <c r="A25" s="70">
        <v>1</v>
      </c>
      <c r="B25" s="70">
        <v>2</v>
      </c>
      <c r="C25" s="70" t="s">
        <v>1969</v>
      </c>
      <c r="D25" s="70">
        <f t="shared" si="0"/>
        <v>203</v>
      </c>
      <c r="E25">
        <f t="shared" si="1"/>
        <v>49</v>
      </c>
      <c r="F25">
        <f t="shared" si="2"/>
        <v>50</v>
      </c>
      <c r="G25" s="70">
        <f t="shared" si="3"/>
        <v>304</v>
      </c>
    </row>
    <row r="26" spans="1:7" x14ac:dyDescent="0.2">
      <c r="A26" s="70">
        <v>1</v>
      </c>
      <c r="B26" s="70">
        <v>3</v>
      </c>
      <c r="C26" s="70" t="s">
        <v>1969</v>
      </c>
      <c r="D26" s="70">
        <f t="shared" si="0"/>
        <v>204</v>
      </c>
      <c r="E26">
        <f t="shared" si="1"/>
        <v>49</v>
      </c>
      <c r="F26">
        <f t="shared" si="2"/>
        <v>51</v>
      </c>
      <c r="G26" s="70">
        <f t="shared" si="3"/>
        <v>305</v>
      </c>
    </row>
    <row r="27" spans="1:7" x14ac:dyDescent="0.2">
      <c r="A27" s="70">
        <v>1</v>
      </c>
      <c r="B27" s="70" t="s">
        <v>2161</v>
      </c>
      <c r="C27" s="70" t="s">
        <v>1960</v>
      </c>
      <c r="D27" s="70">
        <f t="shared" si="0"/>
        <v>206</v>
      </c>
      <c r="E27">
        <f t="shared" si="1"/>
        <v>49</v>
      </c>
      <c r="F27">
        <f t="shared" si="2"/>
        <v>68</v>
      </c>
      <c r="G27" s="70">
        <f t="shared" si="3"/>
        <v>306</v>
      </c>
    </row>
    <row r="28" spans="1:7" x14ac:dyDescent="0.2">
      <c r="A28" s="70">
        <v>1</v>
      </c>
      <c r="B28" s="70" t="s">
        <v>2194</v>
      </c>
      <c r="C28" s="70" t="s">
        <v>1960</v>
      </c>
      <c r="D28" s="70">
        <f t="shared" si="0"/>
        <v>207</v>
      </c>
      <c r="E28">
        <f t="shared" si="1"/>
        <v>49</v>
      </c>
      <c r="F28">
        <f t="shared" si="2"/>
        <v>71</v>
      </c>
      <c r="G28" s="70">
        <f t="shared" si="3"/>
        <v>307</v>
      </c>
    </row>
    <row r="29" spans="1:7" x14ac:dyDescent="0.2">
      <c r="A29" s="70">
        <v>1</v>
      </c>
      <c r="B29" s="70" t="s">
        <v>2165</v>
      </c>
      <c r="C29" s="70" t="s">
        <v>1969</v>
      </c>
      <c r="D29" s="70">
        <f t="shared" si="0"/>
        <v>209</v>
      </c>
      <c r="E29">
        <f t="shared" si="1"/>
        <v>49</v>
      </c>
      <c r="F29">
        <f t="shared" si="2"/>
        <v>82</v>
      </c>
      <c r="G29" s="70">
        <f t="shared" si="3"/>
        <v>308</v>
      </c>
    </row>
    <row r="30" spans="1:7" x14ac:dyDescent="0.2">
      <c r="A30" s="70">
        <v>1</v>
      </c>
      <c r="B30" s="70" t="s">
        <v>2166</v>
      </c>
      <c r="C30" s="70" t="s">
        <v>1969</v>
      </c>
      <c r="D30" s="70">
        <f t="shared" si="0"/>
        <v>210</v>
      </c>
      <c r="E30">
        <f t="shared" si="1"/>
        <v>49</v>
      </c>
      <c r="F30">
        <f t="shared" si="2"/>
        <v>86</v>
      </c>
      <c r="G30" s="70">
        <f t="shared" si="3"/>
        <v>309</v>
      </c>
    </row>
    <row r="31" spans="1:7" x14ac:dyDescent="0.2">
      <c r="A31" s="70">
        <v>1</v>
      </c>
      <c r="B31" s="70" t="s">
        <v>2143</v>
      </c>
      <c r="C31" s="70" t="s">
        <v>1960</v>
      </c>
      <c r="D31" s="70">
        <f t="shared" si="0"/>
        <v>208</v>
      </c>
      <c r="E31">
        <f t="shared" si="1"/>
        <v>49</v>
      </c>
      <c r="F31">
        <f t="shared" si="2"/>
        <v>110</v>
      </c>
      <c r="G31" s="70">
        <f t="shared" si="3"/>
        <v>310</v>
      </c>
    </row>
    <row r="32" spans="1:7" x14ac:dyDescent="0.2">
      <c r="A32" s="70">
        <v>2</v>
      </c>
      <c r="B32" s="70" t="s">
        <v>2195</v>
      </c>
      <c r="C32" s="70" t="s">
        <v>1969</v>
      </c>
      <c r="D32" s="70">
        <f t="shared" si="0"/>
        <v>310</v>
      </c>
      <c r="E32">
        <f t="shared" si="1"/>
        <v>50</v>
      </c>
      <c r="F32">
        <f t="shared" si="2"/>
        <v>42</v>
      </c>
      <c r="G32" s="70">
        <f t="shared" si="3"/>
        <v>401</v>
      </c>
    </row>
    <row r="33" spans="1:7" x14ac:dyDescent="0.2">
      <c r="A33" s="70">
        <v>2</v>
      </c>
      <c r="B33" s="70">
        <v>0</v>
      </c>
      <c r="C33" s="70" t="s">
        <v>2157</v>
      </c>
      <c r="D33" s="70">
        <f t="shared" si="0"/>
        <v>301</v>
      </c>
      <c r="E33">
        <f t="shared" si="1"/>
        <v>50</v>
      </c>
      <c r="F33">
        <f t="shared" si="2"/>
        <v>48</v>
      </c>
      <c r="G33" s="70">
        <f t="shared" si="3"/>
        <v>402</v>
      </c>
    </row>
    <row r="34" spans="1:7" x14ac:dyDescent="0.2">
      <c r="A34" s="70">
        <v>2</v>
      </c>
      <c r="B34" s="70">
        <v>1</v>
      </c>
      <c r="C34" s="70" t="s">
        <v>2157</v>
      </c>
      <c r="D34" s="70">
        <f t="shared" ref="D34:D65" si="4">LOOKUP(IF($A34="*","x",$A34),$A$103:$A$112,$B$103:$B$112)*100+LOOKUP(IF($B34="*","x",$B34),$A$103:$A$112,$B$103:$B$112)</f>
        <v>302</v>
      </c>
      <c r="E34">
        <f t="shared" ref="E34:E65" si="5">CODE($A34)</f>
        <v>50</v>
      </c>
      <c r="F34">
        <f t="shared" ref="F34:F65" si="6">CODE($B34)</f>
        <v>49</v>
      </c>
      <c r="G34" s="70">
        <f t="shared" ref="G34:G65" si="7">LOOKUP($E34,$C$103:$C$112,$D$103:$D$112)*100+LOOKUP($F34,$C$103:$C$112,$D$103:$D$112)</f>
        <v>403</v>
      </c>
    </row>
    <row r="35" spans="1:7" x14ac:dyDescent="0.2">
      <c r="A35" s="70">
        <v>2</v>
      </c>
      <c r="B35" s="70">
        <v>2</v>
      </c>
      <c r="C35" s="94" t="s">
        <v>2149</v>
      </c>
      <c r="D35" s="70">
        <f t="shared" si="4"/>
        <v>303</v>
      </c>
      <c r="E35">
        <f t="shared" si="5"/>
        <v>50</v>
      </c>
      <c r="F35">
        <f t="shared" si="6"/>
        <v>50</v>
      </c>
      <c r="G35" s="70">
        <f t="shared" si="7"/>
        <v>404</v>
      </c>
    </row>
    <row r="36" spans="1:7" x14ac:dyDescent="0.2">
      <c r="A36" s="70">
        <v>2</v>
      </c>
      <c r="B36" s="70">
        <v>3</v>
      </c>
      <c r="C36" s="70" t="s">
        <v>1969</v>
      </c>
      <c r="D36" s="70">
        <f t="shared" si="4"/>
        <v>304</v>
      </c>
      <c r="E36">
        <f t="shared" si="5"/>
        <v>50</v>
      </c>
      <c r="F36">
        <f t="shared" si="6"/>
        <v>51</v>
      </c>
      <c r="G36" s="70">
        <f t="shared" si="7"/>
        <v>405</v>
      </c>
    </row>
    <row r="37" spans="1:7" x14ac:dyDescent="0.2">
      <c r="A37" s="70">
        <v>2</v>
      </c>
      <c r="B37" s="70" t="s">
        <v>2161</v>
      </c>
      <c r="C37" s="70" t="s">
        <v>1960</v>
      </c>
      <c r="D37" s="70">
        <f t="shared" si="4"/>
        <v>306</v>
      </c>
      <c r="E37">
        <f t="shared" si="5"/>
        <v>50</v>
      </c>
      <c r="F37">
        <f t="shared" si="6"/>
        <v>68</v>
      </c>
      <c r="G37" s="70">
        <f t="shared" si="7"/>
        <v>406</v>
      </c>
    </row>
    <row r="38" spans="1:7" x14ac:dyDescent="0.2">
      <c r="A38" s="70">
        <v>2</v>
      </c>
      <c r="B38" s="70" t="s">
        <v>2194</v>
      </c>
      <c r="C38" s="70" t="s">
        <v>1960</v>
      </c>
      <c r="D38" s="70">
        <f t="shared" si="4"/>
        <v>307</v>
      </c>
      <c r="E38">
        <f t="shared" si="5"/>
        <v>50</v>
      </c>
      <c r="F38">
        <f t="shared" si="6"/>
        <v>71</v>
      </c>
      <c r="G38" s="70">
        <f t="shared" si="7"/>
        <v>407</v>
      </c>
    </row>
    <row r="39" spans="1:7" x14ac:dyDescent="0.2">
      <c r="A39" s="70">
        <v>2</v>
      </c>
      <c r="B39" s="70" t="s">
        <v>2165</v>
      </c>
      <c r="C39" s="70" t="s">
        <v>1969</v>
      </c>
      <c r="D39" s="70">
        <f t="shared" si="4"/>
        <v>309</v>
      </c>
      <c r="E39">
        <f t="shared" si="5"/>
        <v>50</v>
      </c>
      <c r="F39">
        <f t="shared" si="6"/>
        <v>82</v>
      </c>
      <c r="G39" s="70">
        <f t="shared" si="7"/>
        <v>408</v>
      </c>
    </row>
    <row r="40" spans="1:7" x14ac:dyDescent="0.2">
      <c r="A40" s="70">
        <v>2</v>
      </c>
      <c r="B40" s="70" t="s">
        <v>2166</v>
      </c>
      <c r="C40" s="70" t="s">
        <v>1969</v>
      </c>
      <c r="D40" s="70">
        <f t="shared" si="4"/>
        <v>310</v>
      </c>
      <c r="E40">
        <f t="shared" si="5"/>
        <v>50</v>
      </c>
      <c r="F40">
        <f t="shared" si="6"/>
        <v>86</v>
      </c>
      <c r="G40" s="70">
        <f t="shared" si="7"/>
        <v>409</v>
      </c>
    </row>
    <row r="41" spans="1:7" x14ac:dyDescent="0.2">
      <c r="A41" s="70">
        <v>2</v>
      </c>
      <c r="B41" s="70" t="s">
        <v>2143</v>
      </c>
      <c r="C41" s="70" t="s">
        <v>1960</v>
      </c>
      <c r="D41" s="70">
        <f t="shared" si="4"/>
        <v>308</v>
      </c>
      <c r="E41">
        <f t="shared" si="5"/>
        <v>50</v>
      </c>
      <c r="F41">
        <f t="shared" si="6"/>
        <v>110</v>
      </c>
      <c r="G41" s="70">
        <f t="shared" si="7"/>
        <v>410</v>
      </c>
    </row>
    <row r="42" spans="1:7" x14ac:dyDescent="0.2">
      <c r="A42" s="70">
        <v>3</v>
      </c>
      <c r="B42" s="70" t="s">
        <v>2195</v>
      </c>
      <c r="C42" s="70" t="s">
        <v>1969</v>
      </c>
      <c r="D42" s="70">
        <f t="shared" si="4"/>
        <v>410</v>
      </c>
      <c r="E42">
        <f t="shared" si="5"/>
        <v>51</v>
      </c>
      <c r="F42">
        <f t="shared" si="6"/>
        <v>42</v>
      </c>
      <c r="G42" s="70">
        <f t="shared" si="7"/>
        <v>501</v>
      </c>
    </row>
    <row r="43" spans="1:7" x14ac:dyDescent="0.2">
      <c r="A43" s="70">
        <v>3</v>
      </c>
      <c r="B43" s="70">
        <v>0</v>
      </c>
      <c r="C43" s="70" t="s">
        <v>2157</v>
      </c>
      <c r="D43" s="70">
        <f t="shared" si="4"/>
        <v>401</v>
      </c>
      <c r="E43">
        <f t="shared" si="5"/>
        <v>51</v>
      </c>
      <c r="F43">
        <f t="shared" si="6"/>
        <v>48</v>
      </c>
      <c r="G43" s="70">
        <f t="shared" si="7"/>
        <v>502</v>
      </c>
    </row>
    <row r="44" spans="1:7" x14ac:dyDescent="0.2">
      <c r="A44" s="70">
        <v>3</v>
      </c>
      <c r="B44" s="70">
        <v>1</v>
      </c>
      <c r="C44" s="70" t="s">
        <v>2157</v>
      </c>
      <c r="D44" s="70">
        <f t="shared" si="4"/>
        <v>402</v>
      </c>
      <c r="E44">
        <f t="shared" si="5"/>
        <v>51</v>
      </c>
      <c r="F44">
        <f t="shared" si="6"/>
        <v>49</v>
      </c>
      <c r="G44" s="70">
        <f t="shared" si="7"/>
        <v>503</v>
      </c>
    </row>
    <row r="45" spans="1:7" x14ac:dyDescent="0.2">
      <c r="A45" s="70">
        <v>3</v>
      </c>
      <c r="B45" s="70">
        <v>2</v>
      </c>
      <c r="C45" s="70" t="s">
        <v>2157</v>
      </c>
      <c r="D45" s="70">
        <f t="shared" si="4"/>
        <v>403</v>
      </c>
      <c r="E45">
        <f t="shared" si="5"/>
        <v>51</v>
      </c>
      <c r="F45">
        <f t="shared" si="6"/>
        <v>50</v>
      </c>
      <c r="G45" s="70">
        <f t="shared" si="7"/>
        <v>504</v>
      </c>
    </row>
    <row r="46" spans="1:7" x14ac:dyDescent="0.2">
      <c r="A46" s="70">
        <v>3</v>
      </c>
      <c r="B46" s="70">
        <v>3</v>
      </c>
      <c r="C46" s="94" t="s">
        <v>2149</v>
      </c>
      <c r="D46" s="70">
        <f t="shared" si="4"/>
        <v>404</v>
      </c>
      <c r="E46">
        <f t="shared" si="5"/>
        <v>51</v>
      </c>
      <c r="F46">
        <f t="shared" si="6"/>
        <v>51</v>
      </c>
      <c r="G46" s="70">
        <f t="shared" si="7"/>
        <v>505</v>
      </c>
    </row>
    <row r="47" spans="1:7" x14ac:dyDescent="0.2">
      <c r="A47" s="70">
        <v>3</v>
      </c>
      <c r="B47" s="70" t="s">
        <v>2161</v>
      </c>
      <c r="C47" s="70" t="s">
        <v>1960</v>
      </c>
      <c r="D47" s="70">
        <f t="shared" si="4"/>
        <v>406</v>
      </c>
      <c r="E47">
        <f t="shared" si="5"/>
        <v>51</v>
      </c>
      <c r="F47">
        <f t="shared" si="6"/>
        <v>68</v>
      </c>
      <c r="G47" s="70">
        <f t="shared" si="7"/>
        <v>506</v>
      </c>
    </row>
    <row r="48" spans="1:7" x14ac:dyDescent="0.2">
      <c r="A48" s="70">
        <v>3</v>
      </c>
      <c r="B48" s="70" t="s">
        <v>2194</v>
      </c>
      <c r="C48" s="70" t="s">
        <v>1960</v>
      </c>
      <c r="D48" s="70">
        <f t="shared" si="4"/>
        <v>407</v>
      </c>
      <c r="E48">
        <f t="shared" si="5"/>
        <v>51</v>
      </c>
      <c r="F48">
        <f t="shared" si="6"/>
        <v>71</v>
      </c>
      <c r="G48" s="70">
        <f t="shared" si="7"/>
        <v>507</v>
      </c>
    </row>
    <row r="49" spans="1:7" x14ac:dyDescent="0.2">
      <c r="A49" s="70">
        <v>3</v>
      </c>
      <c r="B49" s="70" t="s">
        <v>2165</v>
      </c>
      <c r="C49" s="70" t="s">
        <v>1969</v>
      </c>
      <c r="D49" s="70">
        <f t="shared" si="4"/>
        <v>409</v>
      </c>
      <c r="E49">
        <f t="shared" si="5"/>
        <v>51</v>
      </c>
      <c r="F49">
        <f t="shared" si="6"/>
        <v>82</v>
      </c>
      <c r="G49" s="70">
        <f t="shared" si="7"/>
        <v>508</v>
      </c>
    </row>
    <row r="50" spans="1:7" x14ac:dyDescent="0.2">
      <c r="A50" s="70">
        <v>3</v>
      </c>
      <c r="B50" s="70" t="s">
        <v>2166</v>
      </c>
      <c r="C50" s="70" t="s">
        <v>1969</v>
      </c>
      <c r="D50" s="70">
        <f t="shared" si="4"/>
        <v>410</v>
      </c>
      <c r="E50">
        <f t="shared" si="5"/>
        <v>51</v>
      </c>
      <c r="F50">
        <f t="shared" si="6"/>
        <v>86</v>
      </c>
      <c r="G50" s="70">
        <f t="shared" si="7"/>
        <v>509</v>
      </c>
    </row>
    <row r="51" spans="1:7" x14ac:dyDescent="0.2">
      <c r="A51" s="70">
        <v>3</v>
      </c>
      <c r="B51" s="70" t="s">
        <v>2143</v>
      </c>
      <c r="C51" s="70" t="s">
        <v>1960</v>
      </c>
      <c r="D51" s="70">
        <f t="shared" si="4"/>
        <v>408</v>
      </c>
      <c r="E51">
        <f t="shared" si="5"/>
        <v>51</v>
      </c>
      <c r="F51">
        <f t="shared" si="6"/>
        <v>110</v>
      </c>
      <c r="G51" s="70">
        <f t="shared" si="7"/>
        <v>510</v>
      </c>
    </row>
    <row r="52" spans="1:7" x14ac:dyDescent="0.2">
      <c r="A52" s="70" t="s">
        <v>2161</v>
      </c>
      <c r="B52" s="70" t="s">
        <v>2195</v>
      </c>
      <c r="C52" s="70" t="s">
        <v>1960</v>
      </c>
      <c r="D52" s="70">
        <f t="shared" si="4"/>
        <v>610</v>
      </c>
      <c r="E52">
        <f t="shared" si="5"/>
        <v>68</v>
      </c>
      <c r="F52">
        <f t="shared" si="6"/>
        <v>42</v>
      </c>
      <c r="G52" s="70">
        <f t="shared" si="7"/>
        <v>601</v>
      </c>
    </row>
    <row r="53" spans="1:7" x14ac:dyDescent="0.2">
      <c r="A53" s="70" t="s">
        <v>2161</v>
      </c>
      <c r="B53" s="70">
        <v>0</v>
      </c>
      <c r="C53" s="70" t="s">
        <v>1960</v>
      </c>
      <c r="D53" s="70">
        <f t="shared" si="4"/>
        <v>601</v>
      </c>
      <c r="E53">
        <f t="shared" si="5"/>
        <v>68</v>
      </c>
      <c r="F53">
        <f t="shared" si="6"/>
        <v>48</v>
      </c>
      <c r="G53" s="70">
        <f t="shared" si="7"/>
        <v>602</v>
      </c>
    </row>
    <row r="54" spans="1:7" x14ac:dyDescent="0.2">
      <c r="A54" s="70" t="s">
        <v>2161</v>
      </c>
      <c r="B54" s="70">
        <v>1</v>
      </c>
      <c r="C54" s="70" t="s">
        <v>1960</v>
      </c>
      <c r="D54" s="70">
        <f t="shared" si="4"/>
        <v>602</v>
      </c>
      <c r="E54">
        <f t="shared" si="5"/>
        <v>68</v>
      </c>
      <c r="F54">
        <f t="shared" si="6"/>
        <v>49</v>
      </c>
      <c r="G54" s="70">
        <f t="shared" si="7"/>
        <v>603</v>
      </c>
    </row>
    <row r="55" spans="1:7" x14ac:dyDescent="0.2">
      <c r="A55" s="70" t="s">
        <v>2161</v>
      </c>
      <c r="B55" s="70">
        <v>2</v>
      </c>
      <c r="C55" s="70" t="s">
        <v>1960</v>
      </c>
      <c r="D55" s="70">
        <f t="shared" si="4"/>
        <v>603</v>
      </c>
      <c r="E55">
        <f t="shared" si="5"/>
        <v>68</v>
      </c>
      <c r="F55">
        <f t="shared" si="6"/>
        <v>50</v>
      </c>
      <c r="G55" s="70">
        <f t="shared" si="7"/>
        <v>604</v>
      </c>
    </row>
    <row r="56" spans="1:7" x14ac:dyDescent="0.2">
      <c r="A56" s="70" t="s">
        <v>2161</v>
      </c>
      <c r="B56" s="70">
        <v>3</v>
      </c>
      <c r="C56" s="70" t="s">
        <v>1960</v>
      </c>
      <c r="D56" s="70">
        <f t="shared" si="4"/>
        <v>604</v>
      </c>
      <c r="E56">
        <f t="shared" si="5"/>
        <v>68</v>
      </c>
      <c r="F56">
        <f t="shared" si="6"/>
        <v>51</v>
      </c>
      <c r="G56" s="70">
        <f t="shared" si="7"/>
        <v>605</v>
      </c>
    </row>
    <row r="57" spans="1:7" x14ac:dyDescent="0.2">
      <c r="A57" s="70" t="s">
        <v>2161</v>
      </c>
      <c r="B57" s="70" t="s">
        <v>2161</v>
      </c>
      <c r="C57" s="94" t="s">
        <v>2149</v>
      </c>
      <c r="D57" s="70">
        <f t="shared" si="4"/>
        <v>606</v>
      </c>
      <c r="E57">
        <f t="shared" si="5"/>
        <v>68</v>
      </c>
      <c r="F57">
        <f t="shared" si="6"/>
        <v>68</v>
      </c>
      <c r="G57" s="70">
        <f t="shared" si="7"/>
        <v>606</v>
      </c>
    </row>
    <row r="58" spans="1:7" x14ac:dyDescent="0.2">
      <c r="A58" s="70" t="s">
        <v>2161</v>
      </c>
      <c r="B58" s="70" t="s">
        <v>2194</v>
      </c>
      <c r="C58" s="70" t="s">
        <v>1960</v>
      </c>
      <c r="D58" s="70">
        <f t="shared" si="4"/>
        <v>607</v>
      </c>
      <c r="E58">
        <f t="shared" si="5"/>
        <v>68</v>
      </c>
      <c r="F58">
        <f t="shared" si="6"/>
        <v>71</v>
      </c>
      <c r="G58" s="70">
        <f t="shared" si="7"/>
        <v>607</v>
      </c>
    </row>
    <row r="59" spans="1:7" x14ac:dyDescent="0.2">
      <c r="A59" s="70" t="s">
        <v>2161</v>
      </c>
      <c r="B59" s="70" t="s">
        <v>2165</v>
      </c>
      <c r="C59" s="70" t="s">
        <v>1960</v>
      </c>
      <c r="D59" s="70">
        <f t="shared" si="4"/>
        <v>609</v>
      </c>
      <c r="E59">
        <f t="shared" si="5"/>
        <v>68</v>
      </c>
      <c r="F59">
        <f t="shared" si="6"/>
        <v>82</v>
      </c>
      <c r="G59" s="70">
        <f t="shared" si="7"/>
        <v>608</v>
      </c>
    </row>
    <row r="60" spans="1:7" x14ac:dyDescent="0.2">
      <c r="A60" s="70" t="s">
        <v>2161</v>
      </c>
      <c r="B60" s="70" t="s">
        <v>2166</v>
      </c>
      <c r="C60" s="70" t="s">
        <v>1960</v>
      </c>
      <c r="D60" s="70">
        <f t="shared" si="4"/>
        <v>610</v>
      </c>
      <c r="E60">
        <f t="shared" si="5"/>
        <v>68</v>
      </c>
      <c r="F60">
        <f t="shared" si="6"/>
        <v>86</v>
      </c>
      <c r="G60" s="70">
        <f t="shared" si="7"/>
        <v>609</v>
      </c>
    </row>
    <row r="61" spans="1:7" x14ac:dyDescent="0.2">
      <c r="A61" s="70" t="s">
        <v>2161</v>
      </c>
      <c r="B61" s="70" t="s">
        <v>2143</v>
      </c>
      <c r="C61" s="70" t="s">
        <v>1960</v>
      </c>
      <c r="D61" s="70">
        <f t="shared" si="4"/>
        <v>608</v>
      </c>
      <c r="E61">
        <f t="shared" si="5"/>
        <v>68</v>
      </c>
      <c r="F61">
        <f t="shared" si="6"/>
        <v>110</v>
      </c>
      <c r="G61" s="70">
        <f t="shared" si="7"/>
        <v>610</v>
      </c>
    </row>
    <row r="62" spans="1:7" x14ac:dyDescent="0.2">
      <c r="A62" s="70" t="s">
        <v>2194</v>
      </c>
      <c r="B62" s="70" t="s">
        <v>2195</v>
      </c>
      <c r="C62" s="70" t="s">
        <v>1969</v>
      </c>
      <c r="D62" s="70">
        <f t="shared" si="4"/>
        <v>710</v>
      </c>
      <c r="E62">
        <f t="shared" si="5"/>
        <v>71</v>
      </c>
      <c r="F62">
        <f t="shared" si="6"/>
        <v>42</v>
      </c>
      <c r="G62" s="70">
        <f t="shared" si="7"/>
        <v>701</v>
      </c>
    </row>
    <row r="63" spans="1:7" x14ac:dyDescent="0.2">
      <c r="A63" s="70" t="s">
        <v>2194</v>
      </c>
      <c r="B63" s="70">
        <v>0</v>
      </c>
      <c r="C63" s="70" t="s">
        <v>2157</v>
      </c>
      <c r="D63" s="70">
        <f t="shared" si="4"/>
        <v>701</v>
      </c>
      <c r="E63">
        <f t="shared" si="5"/>
        <v>71</v>
      </c>
      <c r="F63">
        <f t="shared" si="6"/>
        <v>48</v>
      </c>
      <c r="G63" s="70">
        <f t="shared" si="7"/>
        <v>702</v>
      </c>
    </row>
    <row r="64" spans="1:7" x14ac:dyDescent="0.2">
      <c r="A64" s="70" t="s">
        <v>2194</v>
      </c>
      <c r="B64" s="70">
        <v>1</v>
      </c>
      <c r="C64" s="70" t="s">
        <v>1960</v>
      </c>
      <c r="D64" s="70">
        <f t="shared" si="4"/>
        <v>702</v>
      </c>
      <c r="E64">
        <f t="shared" si="5"/>
        <v>71</v>
      </c>
      <c r="F64">
        <f t="shared" si="6"/>
        <v>49</v>
      </c>
      <c r="G64" s="70">
        <f t="shared" si="7"/>
        <v>703</v>
      </c>
    </row>
    <row r="65" spans="1:7" x14ac:dyDescent="0.2">
      <c r="A65" s="70" t="s">
        <v>2194</v>
      </c>
      <c r="B65" s="70">
        <v>2</v>
      </c>
      <c r="C65" s="70" t="s">
        <v>1960</v>
      </c>
      <c r="D65" s="70">
        <f t="shared" si="4"/>
        <v>703</v>
      </c>
      <c r="E65">
        <f t="shared" si="5"/>
        <v>71</v>
      </c>
      <c r="F65">
        <f t="shared" si="6"/>
        <v>50</v>
      </c>
      <c r="G65" s="70">
        <f t="shared" si="7"/>
        <v>704</v>
      </c>
    </row>
    <row r="66" spans="1:7" x14ac:dyDescent="0.2">
      <c r="A66" s="70" t="s">
        <v>2194</v>
      </c>
      <c r="B66" s="70">
        <v>3</v>
      </c>
      <c r="C66" s="70" t="s">
        <v>1960</v>
      </c>
      <c r="D66" s="70">
        <f t="shared" ref="D66:D101" si="8">LOOKUP(IF($A66="*","x",$A66),$A$103:$A$112,$B$103:$B$112)*100+LOOKUP(IF($B66="*","x",$B66),$A$103:$A$112,$B$103:$B$112)</f>
        <v>704</v>
      </c>
      <c r="E66">
        <f t="shared" ref="E66:E101" si="9">CODE($A66)</f>
        <v>71</v>
      </c>
      <c r="F66">
        <f t="shared" ref="F66:F101" si="10">CODE($B66)</f>
        <v>51</v>
      </c>
      <c r="G66" s="70">
        <f t="shared" ref="G66:G101" si="11">LOOKUP($E66,$C$103:$C$112,$D$103:$D$112)*100+LOOKUP($F66,$C$103:$C$112,$D$103:$D$112)</f>
        <v>705</v>
      </c>
    </row>
    <row r="67" spans="1:7" x14ac:dyDescent="0.2">
      <c r="A67" s="70" t="s">
        <v>2194</v>
      </c>
      <c r="B67" s="70" t="s">
        <v>2161</v>
      </c>
      <c r="C67" s="70" t="s">
        <v>1960</v>
      </c>
      <c r="D67" s="70">
        <f t="shared" si="8"/>
        <v>706</v>
      </c>
      <c r="E67">
        <f t="shared" si="9"/>
        <v>71</v>
      </c>
      <c r="F67">
        <f t="shared" si="10"/>
        <v>68</v>
      </c>
      <c r="G67" s="70">
        <f t="shared" si="11"/>
        <v>706</v>
      </c>
    </row>
    <row r="68" spans="1:7" x14ac:dyDescent="0.2">
      <c r="A68" s="70" t="s">
        <v>2194</v>
      </c>
      <c r="B68" s="70" t="s">
        <v>2194</v>
      </c>
      <c r="C68" s="94" t="s">
        <v>2149</v>
      </c>
      <c r="D68" s="70">
        <f t="shared" si="8"/>
        <v>707</v>
      </c>
      <c r="E68">
        <f t="shared" si="9"/>
        <v>71</v>
      </c>
      <c r="F68">
        <f t="shared" si="10"/>
        <v>71</v>
      </c>
      <c r="G68" s="70">
        <f t="shared" si="11"/>
        <v>707</v>
      </c>
    </row>
    <row r="69" spans="1:7" x14ac:dyDescent="0.2">
      <c r="A69" s="70" t="s">
        <v>2194</v>
      </c>
      <c r="B69" s="70" t="s">
        <v>2165</v>
      </c>
      <c r="C69" s="70" t="s">
        <v>1969</v>
      </c>
      <c r="D69" s="70">
        <f t="shared" si="8"/>
        <v>709</v>
      </c>
      <c r="E69">
        <f t="shared" si="9"/>
        <v>71</v>
      </c>
      <c r="F69">
        <f t="shared" si="10"/>
        <v>82</v>
      </c>
      <c r="G69" s="70">
        <f t="shared" si="11"/>
        <v>708</v>
      </c>
    </row>
    <row r="70" spans="1:7" x14ac:dyDescent="0.2">
      <c r="A70" s="70" t="s">
        <v>2194</v>
      </c>
      <c r="B70" s="70" t="s">
        <v>2166</v>
      </c>
      <c r="C70" s="70" t="s">
        <v>1969</v>
      </c>
      <c r="D70" s="70">
        <f t="shared" si="8"/>
        <v>710</v>
      </c>
      <c r="E70">
        <f t="shared" si="9"/>
        <v>71</v>
      </c>
      <c r="F70">
        <f t="shared" si="10"/>
        <v>86</v>
      </c>
      <c r="G70" s="70">
        <f t="shared" si="11"/>
        <v>709</v>
      </c>
    </row>
    <row r="71" spans="1:7" x14ac:dyDescent="0.2">
      <c r="A71" s="70" t="s">
        <v>2194</v>
      </c>
      <c r="B71" s="70" t="s">
        <v>2143</v>
      </c>
      <c r="C71" s="70" t="s">
        <v>1960</v>
      </c>
      <c r="D71" s="70">
        <f t="shared" si="8"/>
        <v>708</v>
      </c>
      <c r="E71">
        <f t="shared" si="9"/>
        <v>71</v>
      </c>
      <c r="F71">
        <f t="shared" si="10"/>
        <v>110</v>
      </c>
      <c r="G71" s="70">
        <f t="shared" si="11"/>
        <v>710</v>
      </c>
    </row>
    <row r="72" spans="1:7" x14ac:dyDescent="0.2">
      <c r="A72" s="70" t="s">
        <v>2165</v>
      </c>
      <c r="B72" s="70" t="s">
        <v>2195</v>
      </c>
      <c r="C72" s="70" t="s">
        <v>1969</v>
      </c>
      <c r="D72" s="70">
        <f t="shared" si="8"/>
        <v>910</v>
      </c>
      <c r="E72">
        <f t="shared" si="9"/>
        <v>82</v>
      </c>
      <c r="F72">
        <f t="shared" si="10"/>
        <v>42</v>
      </c>
      <c r="G72" s="70">
        <f t="shared" si="11"/>
        <v>801</v>
      </c>
    </row>
    <row r="73" spans="1:7" x14ac:dyDescent="0.2">
      <c r="A73" s="70" t="s">
        <v>2165</v>
      </c>
      <c r="B73" s="70">
        <v>0</v>
      </c>
      <c r="C73" s="70" t="s">
        <v>2157</v>
      </c>
      <c r="D73" s="70">
        <f t="shared" si="8"/>
        <v>901</v>
      </c>
      <c r="E73">
        <f t="shared" si="9"/>
        <v>82</v>
      </c>
      <c r="F73">
        <f t="shared" si="10"/>
        <v>48</v>
      </c>
      <c r="G73" s="70">
        <f t="shared" si="11"/>
        <v>802</v>
      </c>
    </row>
    <row r="74" spans="1:7" x14ac:dyDescent="0.2">
      <c r="A74" s="70" t="s">
        <v>2165</v>
      </c>
      <c r="B74" s="70">
        <v>1</v>
      </c>
      <c r="C74" s="70" t="s">
        <v>2157</v>
      </c>
      <c r="D74" s="70">
        <f t="shared" si="8"/>
        <v>902</v>
      </c>
      <c r="E74">
        <f t="shared" si="9"/>
        <v>82</v>
      </c>
      <c r="F74">
        <f t="shared" si="10"/>
        <v>49</v>
      </c>
      <c r="G74" s="70">
        <f t="shared" si="11"/>
        <v>803</v>
      </c>
    </row>
    <row r="75" spans="1:7" x14ac:dyDescent="0.2">
      <c r="A75" s="70" t="s">
        <v>2165</v>
      </c>
      <c r="B75" s="70">
        <v>2</v>
      </c>
      <c r="C75" s="70" t="s">
        <v>2157</v>
      </c>
      <c r="D75" s="70">
        <f t="shared" si="8"/>
        <v>903</v>
      </c>
      <c r="E75">
        <f t="shared" si="9"/>
        <v>82</v>
      </c>
      <c r="F75">
        <f t="shared" si="10"/>
        <v>50</v>
      </c>
      <c r="G75" s="70">
        <f t="shared" si="11"/>
        <v>804</v>
      </c>
    </row>
    <row r="76" spans="1:7" x14ac:dyDescent="0.2">
      <c r="A76" s="70" t="s">
        <v>2165</v>
      </c>
      <c r="B76" s="70">
        <v>3</v>
      </c>
      <c r="C76" s="70" t="s">
        <v>2157</v>
      </c>
      <c r="D76" s="70">
        <f t="shared" si="8"/>
        <v>904</v>
      </c>
      <c r="E76">
        <f t="shared" si="9"/>
        <v>82</v>
      </c>
      <c r="F76">
        <f t="shared" si="10"/>
        <v>51</v>
      </c>
      <c r="G76" s="70">
        <f t="shared" si="11"/>
        <v>805</v>
      </c>
    </row>
    <row r="77" spans="1:7" x14ac:dyDescent="0.2">
      <c r="A77" s="70" t="s">
        <v>2165</v>
      </c>
      <c r="B77" s="70" t="s">
        <v>2161</v>
      </c>
      <c r="C77" s="70" t="s">
        <v>1960</v>
      </c>
      <c r="D77" s="70">
        <f t="shared" si="8"/>
        <v>906</v>
      </c>
      <c r="E77">
        <f t="shared" si="9"/>
        <v>82</v>
      </c>
      <c r="F77">
        <f t="shared" si="10"/>
        <v>68</v>
      </c>
      <c r="G77" s="70">
        <f t="shared" si="11"/>
        <v>806</v>
      </c>
    </row>
    <row r="78" spans="1:7" x14ac:dyDescent="0.2">
      <c r="A78" s="70" t="s">
        <v>2165</v>
      </c>
      <c r="B78" s="70" t="s">
        <v>2194</v>
      </c>
      <c r="C78" s="70" t="s">
        <v>2157</v>
      </c>
      <c r="D78" s="70">
        <f t="shared" si="8"/>
        <v>907</v>
      </c>
      <c r="E78">
        <f t="shared" si="9"/>
        <v>82</v>
      </c>
      <c r="F78">
        <f t="shared" si="10"/>
        <v>71</v>
      </c>
      <c r="G78" s="70">
        <f t="shared" si="11"/>
        <v>807</v>
      </c>
    </row>
    <row r="79" spans="1:7" x14ac:dyDescent="0.2">
      <c r="A79" s="70" t="s">
        <v>2165</v>
      </c>
      <c r="B79" s="70" t="s">
        <v>2165</v>
      </c>
      <c r="C79" s="94" t="s">
        <v>2149</v>
      </c>
      <c r="D79" s="70">
        <f t="shared" si="8"/>
        <v>909</v>
      </c>
      <c r="E79">
        <f t="shared" si="9"/>
        <v>82</v>
      </c>
      <c r="F79">
        <f t="shared" si="10"/>
        <v>82</v>
      </c>
      <c r="G79" s="70">
        <f t="shared" si="11"/>
        <v>808</v>
      </c>
    </row>
    <row r="80" spans="1:7" x14ac:dyDescent="0.2">
      <c r="A80" s="70" t="s">
        <v>2165</v>
      </c>
      <c r="B80" s="70" t="s">
        <v>2166</v>
      </c>
      <c r="C80" s="70" t="s">
        <v>2157</v>
      </c>
      <c r="D80" s="70">
        <f t="shared" si="8"/>
        <v>910</v>
      </c>
      <c r="E80">
        <f t="shared" si="9"/>
        <v>82</v>
      </c>
      <c r="F80">
        <f t="shared" si="10"/>
        <v>86</v>
      </c>
      <c r="G80" s="70">
        <f t="shared" si="11"/>
        <v>809</v>
      </c>
    </row>
    <row r="81" spans="1:7" x14ac:dyDescent="0.2">
      <c r="A81" s="70" t="s">
        <v>2165</v>
      </c>
      <c r="B81" s="70" t="s">
        <v>2143</v>
      </c>
      <c r="C81" s="70" t="s">
        <v>1960</v>
      </c>
      <c r="D81" s="70">
        <f t="shared" si="8"/>
        <v>908</v>
      </c>
      <c r="E81">
        <f t="shared" si="9"/>
        <v>82</v>
      </c>
      <c r="F81">
        <f t="shared" si="10"/>
        <v>110</v>
      </c>
      <c r="G81" s="70">
        <f t="shared" si="11"/>
        <v>810</v>
      </c>
    </row>
    <row r="82" spans="1:7" x14ac:dyDescent="0.2">
      <c r="A82" s="70" t="s">
        <v>2166</v>
      </c>
      <c r="B82" s="70" t="s">
        <v>2195</v>
      </c>
      <c r="C82" s="70" t="s">
        <v>1969</v>
      </c>
      <c r="D82" s="70">
        <f t="shared" si="8"/>
        <v>1010</v>
      </c>
      <c r="E82">
        <f t="shared" si="9"/>
        <v>86</v>
      </c>
      <c r="F82">
        <f t="shared" si="10"/>
        <v>42</v>
      </c>
      <c r="G82" s="70">
        <f t="shared" si="11"/>
        <v>901</v>
      </c>
    </row>
    <row r="83" spans="1:7" x14ac:dyDescent="0.2">
      <c r="A83" s="70" t="s">
        <v>2166</v>
      </c>
      <c r="B83" s="70">
        <v>0</v>
      </c>
      <c r="C83" s="70" t="s">
        <v>2157</v>
      </c>
      <c r="D83" s="70">
        <f t="shared" si="8"/>
        <v>1001</v>
      </c>
      <c r="E83">
        <f t="shared" si="9"/>
        <v>86</v>
      </c>
      <c r="F83">
        <f t="shared" si="10"/>
        <v>48</v>
      </c>
      <c r="G83" s="70">
        <f t="shared" si="11"/>
        <v>902</v>
      </c>
    </row>
    <row r="84" spans="1:7" x14ac:dyDescent="0.2">
      <c r="A84" s="70" t="s">
        <v>2166</v>
      </c>
      <c r="B84" s="70">
        <v>1</v>
      </c>
      <c r="C84" s="70" t="s">
        <v>2157</v>
      </c>
      <c r="D84" s="70">
        <f t="shared" si="8"/>
        <v>1002</v>
      </c>
      <c r="E84">
        <f t="shared" si="9"/>
        <v>86</v>
      </c>
      <c r="F84">
        <f t="shared" si="10"/>
        <v>49</v>
      </c>
      <c r="G84" s="70">
        <f t="shared" si="11"/>
        <v>903</v>
      </c>
    </row>
    <row r="85" spans="1:7" x14ac:dyDescent="0.2">
      <c r="A85" s="70" t="s">
        <v>2166</v>
      </c>
      <c r="B85" s="70">
        <v>2</v>
      </c>
      <c r="C85" s="70" t="s">
        <v>2157</v>
      </c>
      <c r="D85" s="70">
        <f t="shared" si="8"/>
        <v>1003</v>
      </c>
      <c r="E85">
        <f t="shared" si="9"/>
        <v>86</v>
      </c>
      <c r="F85">
        <f t="shared" si="10"/>
        <v>50</v>
      </c>
      <c r="G85" s="70">
        <f t="shared" si="11"/>
        <v>904</v>
      </c>
    </row>
    <row r="86" spans="1:7" x14ac:dyDescent="0.2">
      <c r="A86" s="70" t="s">
        <v>2166</v>
      </c>
      <c r="B86" s="70">
        <v>3</v>
      </c>
      <c r="C86" s="70" t="s">
        <v>2157</v>
      </c>
      <c r="D86" s="70">
        <f t="shared" si="8"/>
        <v>1004</v>
      </c>
      <c r="E86">
        <f t="shared" si="9"/>
        <v>86</v>
      </c>
      <c r="F86">
        <f t="shared" si="10"/>
        <v>51</v>
      </c>
      <c r="G86" s="70">
        <f t="shared" si="11"/>
        <v>905</v>
      </c>
    </row>
    <row r="87" spans="1:7" x14ac:dyDescent="0.2">
      <c r="A87" s="70" t="s">
        <v>2166</v>
      </c>
      <c r="B87" s="70" t="s">
        <v>2161</v>
      </c>
      <c r="C87" s="70" t="s">
        <v>1960</v>
      </c>
      <c r="D87" s="70">
        <f t="shared" si="8"/>
        <v>1006</v>
      </c>
      <c r="E87">
        <f t="shared" si="9"/>
        <v>86</v>
      </c>
      <c r="F87">
        <f t="shared" si="10"/>
        <v>68</v>
      </c>
      <c r="G87" s="70">
        <f t="shared" si="11"/>
        <v>906</v>
      </c>
    </row>
    <row r="88" spans="1:7" x14ac:dyDescent="0.2">
      <c r="A88" s="70" t="s">
        <v>2166</v>
      </c>
      <c r="B88" s="70" t="s">
        <v>2194</v>
      </c>
      <c r="C88" s="70" t="s">
        <v>2157</v>
      </c>
      <c r="D88" s="70">
        <f t="shared" si="8"/>
        <v>1007</v>
      </c>
      <c r="E88">
        <f t="shared" si="9"/>
        <v>86</v>
      </c>
      <c r="F88">
        <f t="shared" si="10"/>
        <v>71</v>
      </c>
      <c r="G88" s="70">
        <f t="shared" si="11"/>
        <v>907</v>
      </c>
    </row>
    <row r="89" spans="1:7" x14ac:dyDescent="0.2">
      <c r="A89" s="70" t="s">
        <v>2166</v>
      </c>
      <c r="B89" s="70" t="s">
        <v>2165</v>
      </c>
      <c r="C89" s="70" t="s">
        <v>1969</v>
      </c>
      <c r="D89" s="70">
        <f t="shared" si="8"/>
        <v>1009</v>
      </c>
      <c r="E89">
        <f t="shared" si="9"/>
        <v>86</v>
      </c>
      <c r="F89">
        <f t="shared" si="10"/>
        <v>82</v>
      </c>
      <c r="G89" s="70">
        <f t="shared" si="11"/>
        <v>908</v>
      </c>
    </row>
    <row r="90" spans="1:7" x14ac:dyDescent="0.2">
      <c r="A90" s="70" t="s">
        <v>2166</v>
      </c>
      <c r="B90" s="70" t="s">
        <v>2166</v>
      </c>
      <c r="C90" s="94" t="s">
        <v>2149</v>
      </c>
      <c r="D90" s="70">
        <f t="shared" si="8"/>
        <v>1010</v>
      </c>
      <c r="E90">
        <f t="shared" si="9"/>
        <v>86</v>
      </c>
      <c r="F90">
        <f t="shared" si="10"/>
        <v>86</v>
      </c>
      <c r="G90" s="70">
        <f t="shared" si="11"/>
        <v>909</v>
      </c>
    </row>
    <row r="91" spans="1:7" x14ac:dyDescent="0.2">
      <c r="A91" s="70" t="s">
        <v>2166</v>
      </c>
      <c r="B91" s="70" t="s">
        <v>2143</v>
      </c>
      <c r="C91" s="70" t="s">
        <v>1960</v>
      </c>
      <c r="D91" s="70">
        <f t="shared" si="8"/>
        <v>1008</v>
      </c>
      <c r="E91">
        <f t="shared" si="9"/>
        <v>86</v>
      </c>
      <c r="F91">
        <f t="shared" si="10"/>
        <v>110</v>
      </c>
      <c r="G91" s="70">
        <f t="shared" si="11"/>
        <v>910</v>
      </c>
    </row>
    <row r="92" spans="1:7" x14ac:dyDescent="0.2">
      <c r="A92" s="70" t="s">
        <v>2143</v>
      </c>
      <c r="B92" s="70" t="s">
        <v>2195</v>
      </c>
      <c r="C92" s="70" t="s">
        <v>1960</v>
      </c>
      <c r="D92" s="70">
        <f t="shared" si="8"/>
        <v>810</v>
      </c>
      <c r="E92">
        <f t="shared" si="9"/>
        <v>110</v>
      </c>
      <c r="F92">
        <f t="shared" si="10"/>
        <v>42</v>
      </c>
      <c r="G92" s="70">
        <f t="shared" si="11"/>
        <v>1001</v>
      </c>
    </row>
    <row r="93" spans="1:7" x14ac:dyDescent="0.2">
      <c r="A93" s="70" t="s">
        <v>2143</v>
      </c>
      <c r="B93" s="70">
        <v>0</v>
      </c>
      <c r="C93" s="70" t="s">
        <v>1960</v>
      </c>
      <c r="D93" s="70">
        <f t="shared" si="8"/>
        <v>801</v>
      </c>
      <c r="E93">
        <f t="shared" si="9"/>
        <v>110</v>
      </c>
      <c r="F93">
        <f t="shared" si="10"/>
        <v>48</v>
      </c>
      <c r="G93" s="70">
        <f t="shared" si="11"/>
        <v>1002</v>
      </c>
    </row>
    <row r="94" spans="1:7" x14ac:dyDescent="0.2">
      <c r="A94" s="70" t="s">
        <v>2143</v>
      </c>
      <c r="B94" s="70">
        <v>1</v>
      </c>
      <c r="C94" s="70" t="s">
        <v>1960</v>
      </c>
      <c r="D94" s="70">
        <f t="shared" si="8"/>
        <v>802</v>
      </c>
      <c r="E94">
        <f t="shared" si="9"/>
        <v>110</v>
      </c>
      <c r="F94">
        <f t="shared" si="10"/>
        <v>49</v>
      </c>
      <c r="G94" s="70">
        <f t="shared" si="11"/>
        <v>1003</v>
      </c>
    </row>
    <row r="95" spans="1:7" x14ac:dyDescent="0.2">
      <c r="A95" s="70" t="s">
        <v>2143</v>
      </c>
      <c r="B95" s="70">
        <v>2</v>
      </c>
      <c r="C95" s="70" t="s">
        <v>1960</v>
      </c>
      <c r="D95" s="70">
        <f t="shared" si="8"/>
        <v>803</v>
      </c>
      <c r="E95">
        <f t="shared" si="9"/>
        <v>110</v>
      </c>
      <c r="F95">
        <f t="shared" si="10"/>
        <v>50</v>
      </c>
      <c r="G95" s="70">
        <f t="shared" si="11"/>
        <v>1004</v>
      </c>
    </row>
    <row r="96" spans="1:7" x14ac:dyDescent="0.2">
      <c r="A96" s="70" t="s">
        <v>2143</v>
      </c>
      <c r="B96" s="70">
        <v>3</v>
      </c>
      <c r="C96" s="70" t="s">
        <v>1960</v>
      </c>
      <c r="D96" s="70">
        <f t="shared" si="8"/>
        <v>804</v>
      </c>
      <c r="E96">
        <f t="shared" si="9"/>
        <v>110</v>
      </c>
      <c r="F96">
        <f t="shared" si="10"/>
        <v>51</v>
      </c>
      <c r="G96" s="70">
        <f t="shared" si="11"/>
        <v>1005</v>
      </c>
    </row>
    <row r="97" spans="1:7" x14ac:dyDescent="0.2">
      <c r="A97" s="70" t="s">
        <v>2143</v>
      </c>
      <c r="B97" s="70" t="s">
        <v>2161</v>
      </c>
      <c r="C97" s="70" t="s">
        <v>1960</v>
      </c>
      <c r="D97" s="70">
        <f t="shared" si="8"/>
        <v>806</v>
      </c>
      <c r="E97">
        <f t="shared" si="9"/>
        <v>110</v>
      </c>
      <c r="F97">
        <f t="shared" si="10"/>
        <v>68</v>
      </c>
      <c r="G97" s="70">
        <f t="shared" si="11"/>
        <v>1006</v>
      </c>
    </row>
    <row r="98" spans="1:7" x14ac:dyDescent="0.2">
      <c r="A98" s="70" t="s">
        <v>2143</v>
      </c>
      <c r="B98" s="70" t="s">
        <v>2194</v>
      </c>
      <c r="C98" s="70" t="s">
        <v>1960</v>
      </c>
      <c r="D98" s="70">
        <f t="shared" si="8"/>
        <v>807</v>
      </c>
      <c r="E98">
        <f t="shared" si="9"/>
        <v>110</v>
      </c>
      <c r="F98">
        <f t="shared" si="10"/>
        <v>71</v>
      </c>
      <c r="G98" s="70">
        <f t="shared" si="11"/>
        <v>1007</v>
      </c>
    </row>
    <row r="99" spans="1:7" x14ac:dyDescent="0.2">
      <c r="A99" s="70" t="s">
        <v>2143</v>
      </c>
      <c r="B99" s="70" t="s">
        <v>2165</v>
      </c>
      <c r="C99" s="70" t="s">
        <v>1960</v>
      </c>
      <c r="D99" s="70">
        <f t="shared" si="8"/>
        <v>809</v>
      </c>
      <c r="E99">
        <f t="shared" si="9"/>
        <v>110</v>
      </c>
      <c r="F99">
        <f t="shared" si="10"/>
        <v>82</v>
      </c>
      <c r="G99" s="70">
        <f t="shared" si="11"/>
        <v>1008</v>
      </c>
    </row>
    <row r="100" spans="1:7" x14ac:dyDescent="0.2">
      <c r="A100" s="70" t="s">
        <v>2143</v>
      </c>
      <c r="B100" s="70" t="s">
        <v>2166</v>
      </c>
      <c r="C100" s="70" t="s">
        <v>1960</v>
      </c>
      <c r="D100" s="70">
        <f t="shared" si="8"/>
        <v>810</v>
      </c>
      <c r="E100">
        <f t="shared" si="9"/>
        <v>110</v>
      </c>
      <c r="F100">
        <f t="shared" si="10"/>
        <v>86</v>
      </c>
      <c r="G100" s="70">
        <f t="shared" si="11"/>
        <v>1009</v>
      </c>
    </row>
    <row r="101" spans="1:7" x14ac:dyDescent="0.2">
      <c r="A101" s="70" t="s">
        <v>2143</v>
      </c>
      <c r="B101" s="70" t="s">
        <v>2143</v>
      </c>
      <c r="C101" s="94"/>
      <c r="D101" s="70">
        <f t="shared" si="8"/>
        <v>808</v>
      </c>
      <c r="E101">
        <f t="shared" si="9"/>
        <v>110</v>
      </c>
      <c r="F101">
        <f t="shared" si="10"/>
        <v>110</v>
      </c>
      <c r="G101" s="70">
        <f t="shared" si="11"/>
        <v>1010</v>
      </c>
    </row>
    <row r="102" spans="1:7" x14ac:dyDescent="0.2">
      <c r="A102" s="70"/>
      <c r="B102" s="70"/>
      <c r="C102" s="70"/>
      <c r="D102" s="70"/>
    </row>
    <row r="103" spans="1:7" x14ac:dyDescent="0.2">
      <c r="A103" s="71">
        <v>0</v>
      </c>
      <c r="B103" s="70">
        <v>1</v>
      </c>
      <c r="C103" s="70">
        <v>42</v>
      </c>
      <c r="D103" s="70">
        <v>1</v>
      </c>
      <c r="E103" t="s">
        <v>2195</v>
      </c>
    </row>
    <row r="104" spans="1:7" x14ac:dyDescent="0.2">
      <c r="A104" s="71">
        <v>1</v>
      </c>
      <c r="B104" s="70">
        <v>2</v>
      </c>
      <c r="C104" s="70">
        <v>48</v>
      </c>
      <c r="D104" s="70">
        <v>2</v>
      </c>
      <c r="E104" s="72">
        <v>0</v>
      </c>
    </row>
    <row r="105" spans="1:7" x14ac:dyDescent="0.2">
      <c r="A105" s="71">
        <v>2</v>
      </c>
      <c r="B105" s="70">
        <v>3</v>
      </c>
      <c r="C105" s="70">
        <v>49</v>
      </c>
      <c r="D105" s="70">
        <v>3</v>
      </c>
      <c r="E105" s="72">
        <v>1</v>
      </c>
    </row>
    <row r="106" spans="1:7" x14ac:dyDescent="0.2">
      <c r="A106" s="71">
        <v>3</v>
      </c>
      <c r="B106" s="70">
        <v>4</v>
      </c>
      <c r="C106" s="70">
        <v>50</v>
      </c>
      <c r="D106" s="70">
        <v>4</v>
      </c>
      <c r="E106" s="72">
        <v>2</v>
      </c>
    </row>
    <row r="107" spans="1:7" x14ac:dyDescent="0.2">
      <c r="A107" s="71" t="s">
        <v>2195</v>
      </c>
      <c r="B107" s="70">
        <v>5</v>
      </c>
      <c r="C107" s="70">
        <v>51</v>
      </c>
      <c r="D107" s="70">
        <v>5</v>
      </c>
      <c r="E107" s="73">
        <v>3</v>
      </c>
    </row>
    <row r="108" spans="1:7" x14ac:dyDescent="0.2">
      <c r="A108" s="71" t="s">
        <v>2161</v>
      </c>
      <c r="B108" s="70">
        <v>6</v>
      </c>
      <c r="C108" s="70">
        <v>68</v>
      </c>
      <c r="D108" s="70">
        <v>6</v>
      </c>
      <c r="E108" t="s">
        <v>2161</v>
      </c>
    </row>
    <row r="109" spans="1:7" x14ac:dyDescent="0.2">
      <c r="A109" s="71" t="s">
        <v>2194</v>
      </c>
      <c r="B109" s="70">
        <v>7</v>
      </c>
      <c r="C109" s="70">
        <v>71</v>
      </c>
      <c r="D109" s="70">
        <v>7</v>
      </c>
      <c r="E109" t="s">
        <v>2194</v>
      </c>
    </row>
    <row r="110" spans="1:7" x14ac:dyDescent="0.2">
      <c r="A110" s="71" t="s">
        <v>2143</v>
      </c>
      <c r="B110" s="70">
        <v>8</v>
      </c>
      <c r="C110" s="70">
        <v>82</v>
      </c>
      <c r="D110" s="70">
        <v>8</v>
      </c>
      <c r="E110" t="s">
        <v>2165</v>
      </c>
    </row>
    <row r="111" spans="1:7" x14ac:dyDescent="0.2">
      <c r="A111" s="71" t="s">
        <v>2165</v>
      </c>
      <c r="B111" s="70">
        <v>9</v>
      </c>
      <c r="C111" s="70">
        <v>86</v>
      </c>
      <c r="D111" s="70">
        <v>9</v>
      </c>
      <c r="E111" t="s">
        <v>2166</v>
      </c>
    </row>
    <row r="112" spans="1:7" x14ac:dyDescent="0.2">
      <c r="A112" s="71" t="s">
        <v>2166</v>
      </c>
      <c r="B112" s="70">
        <v>10</v>
      </c>
      <c r="C112" s="70">
        <v>110</v>
      </c>
      <c r="D112" s="70">
        <v>10</v>
      </c>
      <c r="E112" t="s">
        <v>2143</v>
      </c>
    </row>
    <row r="113" spans="1:2" x14ac:dyDescent="0.2">
      <c r="A113" s="71"/>
      <c r="B113" s="70"/>
    </row>
  </sheetData>
  <customSheetViews>
    <customSheetView guid="{E901C743-4F33-4C8F-80E0-EB1DCAF092DE}" state="veryHidden" showRuler="0" topLeftCell="A55">
      <selection activeCell="C100" sqref="C10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F113"/>
  <sheetViews>
    <sheetView workbookViewId="0"/>
  </sheetViews>
  <sheetFormatPr baseColWidth="10" defaultRowHeight="12.75" x14ac:dyDescent="0.2"/>
  <sheetData>
    <row r="1" spans="1:6" x14ac:dyDescent="0.2">
      <c r="A1" s="74">
        <v>0</v>
      </c>
      <c r="B1" s="74" t="s">
        <v>2142</v>
      </c>
      <c r="C1" s="74" t="s">
        <v>2142</v>
      </c>
      <c r="D1" s="74" t="s">
        <v>2142</v>
      </c>
      <c r="E1" s="74" t="s">
        <v>2149</v>
      </c>
      <c r="F1">
        <f>LOOKUP($A1,$A$92:$A$101,$B$92:$B$101)+LOOKUP($B1,$A$105:$A$113,$B$105:$B$113)</f>
        <v>11</v>
      </c>
    </row>
    <row r="2" spans="1:6" x14ac:dyDescent="0.2">
      <c r="A2" s="74">
        <v>0</v>
      </c>
      <c r="B2" s="74" t="s">
        <v>2136</v>
      </c>
      <c r="C2" s="74" t="s">
        <v>2142</v>
      </c>
      <c r="D2" s="74" t="s">
        <v>2142</v>
      </c>
      <c r="E2" s="74" t="s">
        <v>2149</v>
      </c>
      <c r="F2">
        <f t="shared" ref="F2:F65" si="0">LOOKUP($A2,$A$92:$A$101,$B$92:$B$101)+LOOKUP($B2,$A$105:$A$113,$B$105:$B$113)</f>
        <v>12</v>
      </c>
    </row>
    <row r="3" spans="1:6" x14ac:dyDescent="0.2">
      <c r="A3" s="74">
        <v>0</v>
      </c>
      <c r="B3" s="74" t="s">
        <v>2135</v>
      </c>
      <c r="C3" s="74"/>
      <c r="D3" s="74"/>
      <c r="E3" s="74"/>
      <c r="F3">
        <f t="shared" si="0"/>
        <v>13</v>
      </c>
    </row>
    <row r="4" spans="1:6" x14ac:dyDescent="0.2">
      <c r="A4" s="74">
        <v>0</v>
      </c>
      <c r="B4" s="74" t="s">
        <v>2140</v>
      </c>
      <c r="C4" s="74" t="s">
        <v>2142</v>
      </c>
      <c r="D4" s="74" t="s">
        <v>2142</v>
      </c>
      <c r="E4" s="74" t="s">
        <v>2149</v>
      </c>
      <c r="F4">
        <f t="shared" si="0"/>
        <v>14</v>
      </c>
    </row>
    <row r="5" spans="1:6" x14ac:dyDescent="0.2">
      <c r="A5" s="74">
        <v>0</v>
      </c>
      <c r="B5" s="74" t="s">
        <v>2139</v>
      </c>
      <c r="C5" s="74" t="s">
        <v>2142</v>
      </c>
      <c r="D5" s="74" t="s">
        <v>2142</v>
      </c>
      <c r="E5" s="74" t="s">
        <v>2149</v>
      </c>
      <c r="F5">
        <f t="shared" si="0"/>
        <v>15</v>
      </c>
    </row>
    <row r="6" spans="1:6" x14ac:dyDescent="0.2">
      <c r="A6" s="74">
        <v>0</v>
      </c>
      <c r="B6" s="74" t="s">
        <v>2143</v>
      </c>
      <c r="C6" s="74"/>
      <c r="D6" s="74"/>
      <c r="E6" s="74"/>
      <c r="F6">
        <f t="shared" si="0"/>
        <v>16</v>
      </c>
    </row>
    <row r="7" spans="1:6" x14ac:dyDescent="0.2">
      <c r="A7" s="74">
        <v>0</v>
      </c>
      <c r="B7" s="74" t="s">
        <v>2138</v>
      </c>
      <c r="C7" s="74" t="s">
        <v>2142</v>
      </c>
      <c r="D7" s="74" t="s">
        <v>2142</v>
      </c>
      <c r="E7" s="74" t="s">
        <v>2149</v>
      </c>
      <c r="F7">
        <f t="shared" si="0"/>
        <v>17</v>
      </c>
    </row>
    <row r="8" spans="1:6" x14ac:dyDescent="0.2">
      <c r="A8" s="74">
        <v>0</v>
      </c>
      <c r="B8" s="74" t="s">
        <v>2141</v>
      </c>
      <c r="C8" s="74" t="s">
        <v>2142</v>
      </c>
      <c r="D8" s="74" t="s">
        <v>2142</v>
      </c>
      <c r="E8" s="74" t="s">
        <v>2149</v>
      </c>
      <c r="F8">
        <f t="shared" si="0"/>
        <v>18</v>
      </c>
    </row>
    <row r="9" spans="1:6" x14ac:dyDescent="0.2">
      <c r="A9" s="74">
        <v>0</v>
      </c>
      <c r="B9" s="74" t="s">
        <v>2137</v>
      </c>
      <c r="C9" s="74" t="s">
        <v>2142</v>
      </c>
      <c r="D9" s="74" t="s">
        <v>2142</v>
      </c>
      <c r="E9" s="74" t="s">
        <v>2149</v>
      </c>
      <c r="F9">
        <f t="shared" si="0"/>
        <v>19</v>
      </c>
    </row>
    <row r="10" spans="1:6" x14ac:dyDescent="0.2">
      <c r="A10" s="74">
        <v>1</v>
      </c>
      <c r="B10" s="74" t="s">
        <v>2142</v>
      </c>
      <c r="C10" s="74" t="s">
        <v>2142</v>
      </c>
      <c r="D10" s="74" t="s">
        <v>2142</v>
      </c>
      <c r="E10" s="74" t="s">
        <v>2149</v>
      </c>
      <c r="F10">
        <f t="shared" si="0"/>
        <v>21</v>
      </c>
    </row>
    <row r="11" spans="1:6" x14ac:dyDescent="0.2">
      <c r="A11" s="74">
        <v>1</v>
      </c>
      <c r="B11" s="74" t="s">
        <v>2136</v>
      </c>
      <c r="C11" s="74" t="s">
        <v>2146</v>
      </c>
      <c r="D11" s="74" t="s">
        <v>2153</v>
      </c>
      <c r="E11" s="74" t="s">
        <v>2149</v>
      </c>
      <c r="F11">
        <f t="shared" si="0"/>
        <v>22</v>
      </c>
    </row>
    <row r="12" spans="1:6" x14ac:dyDescent="0.2">
      <c r="A12" s="74">
        <v>1</v>
      </c>
      <c r="B12" s="74" t="s">
        <v>2135</v>
      </c>
      <c r="C12" s="74"/>
      <c r="D12" s="74"/>
      <c r="E12" s="74"/>
      <c r="F12">
        <f t="shared" si="0"/>
        <v>23</v>
      </c>
    </row>
    <row r="13" spans="1:6" x14ac:dyDescent="0.2">
      <c r="A13" s="74">
        <v>1</v>
      </c>
      <c r="B13" s="74" t="s">
        <v>2140</v>
      </c>
      <c r="C13" s="74" t="s">
        <v>2142</v>
      </c>
      <c r="D13" s="74" t="s">
        <v>2142</v>
      </c>
      <c r="E13" s="74" t="s">
        <v>2149</v>
      </c>
      <c r="F13">
        <f t="shared" si="0"/>
        <v>24</v>
      </c>
    </row>
    <row r="14" spans="1:6" x14ac:dyDescent="0.2">
      <c r="A14" s="74">
        <v>1</v>
      </c>
      <c r="B14" s="74" t="s">
        <v>2139</v>
      </c>
      <c r="C14" s="74" t="s">
        <v>2142</v>
      </c>
      <c r="D14" s="74" t="s">
        <v>2142</v>
      </c>
      <c r="E14" s="74" t="s">
        <v>2149</v>
      </c>
      <c r="F14">
        <f t="shared" si="0"/>
        <v>25</v>
      </c>
    </row>
    <row r="15" spans="1:6" x14ac:dyDescent="0.2">
      <c r="A15" s="74">
        <v>1</v>
      </c>
      <c r="B15" s="74" t="s">
        <v>2143</v>
      </c>
      <c r="C15" s="74"/>
      <c r="D15" s="74"/>
      <c r="E15" s="74"/>
      <c r="F15">
        <f t="shared" si="0"/>
        <v>26</v>
      </c>
    </row>
    <row r="16" spans="1:6" x14ac:dyDescent="0.2">
      <c r="A16" s="74">
        <v>1</v>
      </c>
      <c r="B16" s="74" t="s">
        <v>2138</v>
      </c>
      <c r="C16" s="74" t="s">
        <v>2145</v>
      </c>
      <c r="D16" s="74" t="s">
        <v>2152</v>
      </c>
      <c r="E16" s="74" t="s">
        <v>2149</v>
      </c>
      <c r="F16">
        <f t="shared" si="0"/>
        <v>27</v>
      </c>
    </row>
    <row r="17" spans="1:6" x14ac:dyDescent="0.2">
      <c r="A17" s="74">
        <v>1</v>
      </c>
      <c r="B17" s="74" t="s">
        <v>2141</v>
      </c>
      <c r="C17" s="74" t="s">
        <v>2142</v>
      </c>
      <c r="D17" s="74" t="s">
        <v>2142</v>
      </c>
      <c r="E17" s="74" t="s">
        <v>2149</v>
      </c>
      <c r="F17">
        <f t="shared" si="0"/>
        <v>28</v>
      </c>
    </row>
    <row r="18" spans="1:6" x14ac:dyDescent="0.2">
      <c r="A18" s="74">
        <v>1</v>
      </c>
      <c r="B18" s="74" t="s">
        <v>2137</v>
      </c>
      <c r="C18" s="74" t="s">
        <v>2146</v>
      </c>
      <c r="D18" s="74" t="s">
        <v>2153</v>
      </c>
      <c r="E18" s="74" t="s">
        <v>2149</v>
      </c>
      <c r="F18">
        <f t="shared" si="0"/>
        <v>29</v>
      </c>
    </row>
    <row r="19" spans="1:6" x14ac:dyDescent="0.2">
      <c r="A19" s="74">
        <v>2</v>
      </c>
      <c r="B19" s="74" t="s">
        <v>2142</v>
      </c>
      <c r="C19" s="74" t="s">
        <v>2142</v>
      </c>
      <c r="D19" s="74" t="s">
        <v>2142</v>
      </c>
      <c r="E19" s="74" t="s">
        <v>2149</v>
      </c>
      <c r="F19">
        <f t="shared" si="0"/>
        <v>31</v>
      </c>
    </row>
    <row r="20" spans="1:6" x14ac:dyDescent="0.2">
      <c r="A20" s="74">
        <v>2</v>
      </c>
      <c r="B20" s="74" t="s">
        <v>2136</v>
      </c>
      <c r="C20" s="74" t="s">
        <v>2147</v>
      </c>
      <c r="D20" s="74" t="s">
        <v>2149</v>
      </c>
      <c r="E20" s="74" t="s">
        <v>2149</v>
      </c>
      <c r="F20">
        <f t="shared" si="0"/>
        <v>32</v>
      </c>
    </row>
    <row r="21" spans="1:6" x14ac:dyDescent="0.2">
      <c r="A21" s="74">
        <v>2</v>
      </c>
      <c r="B21" s="74" t="s">
        <v>2135</v>
      </c>
      <c r="C21" s="74"/>
      <c r="D21" s="74"/>
      <c r="E21" s="74"/>
      <c r="F21">
        <f t="shared" si="0"/>
        <v>33</v>
      </c>
    </row>
    <row r="22" spans="1:6" x14ac:dyDescent="0.2">
      <c r="A22" s="74">
        <v>2</v>
      </c>
      <c r="B22" s="74" t="s">
        <v>2140</v>
      </c>
      <c r="C22" s="74" t="s">
        <v>2142</v>
      </c>
      <c r="D22" s="74" t="s">
        <v>2142</v>
      </c>
      <c r="E22" s="74" t="s">
        <v>2149</v>
      </c>
      <c r="F22">
        <f t="shared" si="0"/>
        <v>34</v>
      </c>
    </row>
    <row r="23" spans="1:6" x14ac:dyDescent="0.2">
      <c r="A23" s="74">
        <v>2</v>
      </c>
      <c r="B23" s="74" t="s">
        <v>2139</v>
      </c>
      <c r="C23" s="74" t="s">
        <v>2145</v>
      </c>
      <c r="D23" s="74" t="s">
        <v>2152</v>
      </c>
      <c r="E23" s="74" t="s">
        <v>2149</v>
      </c>
      <c r="F23">
        <f t="shared" si="0"/>
        <v>35</v>
      </c>
    </row>
    <row r="24" spans="1:6" x14ac:dyDescent="0.2">
      <c r="A24" s="74">
        <v>2</v>
      </c>
      <c r="B24" s="74" t="s">
        <v>2143</v>
      </c>
      <c r="C24" s="74"/>
      <c r="D24" s="74"/>
      <c r="E24" s="74"/>
      <c r="F24">
        <f t="shared" si="0"/>
        <v>36</v>
      </c>
    </row>
    <row r="25" spans="1:6" x14ac:dyDescent="0.2">
      <c r="A25" s="74">
        <v>2</v>
      </c>
      <c r="B25" s="74" t="s">
        <v>2138</v>
      </c>
      <c r="C25" s="74" t="s">
        <v>2146</v>
      </c>
      <c r="D25" s="74" t="s">
        <v>2153</v>
      </c>
      <c r="E25" s="74" t="s">
        <v>2149</v>
      </c>
      <c r="F25">
        <f t="shared" si="0"/>
        <v>37</v>
      </c>
    </row>
    <row r="26" spans="1:6" x14ac:dyDescent="0.2">
      <c r="A26" s="74">
        <v>2</v>
      </c>
      <c r="B26" s="74" t="s">
        <v>2141</v>
      </c>
      <c r="C26" s="74" t="s">
        <v>2142</v>
      </c>
      <c r="D26" s="74" t="s">
        <v>2142</v>
      </c>
      <c r="E26" s="74" t="s">
        <v>2149</v>
      </c>
      <c r="F26">
        <f t="shared" si="0"/>
        <v>38</v>
      </c>
    </row>
    <row r="27" spans="1:6" x14ac:dyDescent="0.2">
      <c r="A27" s="74">
        <v>2</v>
      </c>
      <c r="B27" s="74" t="s">
        <v>2137</v>
      </c>
      <c r="C27" s="74" t="s">
        <v>2147</v>
      </c>
      <c r="D27" s="74" t="s">
        <v>2154</v>
      </c>
      <c r="E27" s="74" t="s">
        <v>2149</v>
      </c>
      <c r="F27">
        <f t="shared" si="0"/>
        <v>39</v>
      </c>
    </row>
    <row r="28" spans="1:6" x14ac:dyDescent="0.2">
      <c r="A28" s="74">
        <v>3</v>
      </c>
      <c r="B28" s="74" t="s">
        <v>2142</v>
      </c>
      <c r="C28" s="74" t="s">
        <v>2142</v>
      </c>
      <c r="D28" s="74" t="s">
        <v>2142</v>
      </c>
      <c r="E28" s="74" t="s">
        <v>2149</v>
      </c>
      <c r="F28">
        <f t="shared" si="0"/>
        <v>41</v>
      </c>
    </row>
    <row r="29" spans="1:6" x14ac:dyDescent="0.2">
      <c r="A29" s="74">
        <v>3</v>
      </c>
      <c r="B29" s="74" t="s">
        <v>2136</v>
      </c>
      <c r="C29" s="74" t="s">
        <v>2147</v>
      </c>
      <c r="D29" s="74" t="s">
        <v>2155</v>
      </c>
      <c r="E29" s="74" t="s">
        <v>2149</v>
      </c>
      <c r="F29">
        <f t="shared" si="0"/>
        <v>42</v>
      </c>
    </row>
    <row r="30" spans="1:6" x14ac:dyDescent="0.2">
      <c r="A30" s="74">
        <v>3</v>
      </c>
      <c r="B30" s="74" t="s">
        <v>2135</v>
      </c>
      <c r="C30" s="74"/>
      <c r="D30" s="74"/>
      <c r="E30" s="74"/>
      <c r="F30">
        <f t="shared" si="0"/>
        <v>43</v>
      </c>
    </row>
    <row r="31" spans="1:6" x14ac:dyDescent="0.2">
      <c r="A31" s="74">
        <v>3</v>
      </c>
      <c r="B31" s="74" t="s">
        <v>2140</v>
      </c>
      <c r="C31" s="74" t="s">
        <v>2145</v>
      </c>
      <c r="D31" s="74" t="s">
        <v>2152</v>
      </c>
      <c r="E31" s="74" t="s">
        <v>2149</v>
      </c>
      <c r="F31">
        <f t="shared" si="0"/>
        <v>44</v>
      </c>
    </row>
    <row r="32" spans="1:6" x14ac:dyDescent="0.2">
      <c r="A32" s="74">
        <v>3</v>
      </c>
      <c r="B32" s="74" t="s">
        <v>2139</v>
      </c>
      <c r="C32" s="74" t="s">
        <v>2146</v>
      </c>
      <c r="D32" s="74" t="s">
        <v>2153</v>
      </c>
      <c r="E32" s="74" t="s">
        <v>2149</v>
      </c>
      <c r="F32">
        <f t="shared" si="0"/>
        <v>45</v>
      </c>
    </row>
    <row r="33" spans="1:6" x14ac:dyDescent="0.2">
      <c r="A33" s="74">
        <v>3</v>
      </c>
      <c r="B33" s="74" t="s">
        <v>2143</v>
      </c>
      <c r="C33" s="74"/>
      <c r="D33" s="74"/>
      <c r="E33" s="74"/>
      <c r="F33">
        <f t="shared" si="0"/>
        <v>46</v>
      </c>
    </row>
    <row r="34" spans="1:6" x14ac:dyDescent="0.2">
      <c r="A34" s="74">
        <v>3</v>
      </c>
      <c r="B34" s="74" t="s">
        <v>2138</v>
      </c>
      <c r="C34" s="74" t="s">
        <v>2147</v>
      </c>
      <c r="D34" s="74" t="s">
        <v>2154</v>
      </c>
      <c r="E34" s="74" t="s">
        <v>2149</v>
      </c>
      <c r="F34">
        <f t="shared" si="0"/>
        <v>47</v>
      </c>
    </row>
    <row r="35" spans="1:6" x14ac:dyDescent="0.2">
      <c r="A35" s="74">
        <v>3</v>
      </c>
      <c r="B35" s="74" t="s">
        <v>2141</v>
      </c>
      <c r="C35" s="74" t="s">
        <v>2142</v>
      </c>
      <c r="D35" s="74" t="s">
        <v>2142</v>
      </c>
      <c r="E35" s="74" t="s">
        <v>2149</v>
      </c>
      <c r="F35">
        <f t="shared" si="0"/>
        <v>48</v>
      </c>
    </row>
    <row r="36" spans="1:6" x14ac:dyDescent="0.2">
      <c r="A36" s="74">
        <v>3</v>
      </c>
      <c r="B36" s="74" t="s">
        <v>2137</v>
      </c>
      <c r="C36" s="74" t="s">
        <v>2150</v>
      </c>
      <c r="D36" s="74" t="s">
        <v>2152</v>
      </c>
      <c r="E36" s="74" t="s">
        <v>2149</v>
      </c>
      <c r="F36">
        <f t="shared" si="0"/>
        <v>49</v>
      </c>
    </row>
    <row r="37" spans="1:6" x14ac:dyDescent="0.2">
      <c r="A37" s="74" t="s">
        <v>2195</v>
      </c>
      <c r="B37" s="74" t="s">
        <v>2142</v>
      </c>
      <c r="C37" s="74" t="s">
        <v>2142</v>
      </c>
      <c r="D37" s="74" t="s">
        <v>2142</v>
      </c>
      <c r="E37" s="74" t="s">
        <v>2149</v>
      </c>
      <c r="F37">
        <f t="shared" si="0"/>
        <v>51</v>
      </c>
    </row>
    <row r="38" spans="1:6" x14ac:dyDescent="0.2">
      <c r="A38" s="74" t="s">
        <v>2195</v>
      </c>
      <c r="B38" s="74" t="s">
        <v>2136</v>
      </c>
      <c r="C38" s="74" t="s">
        <v>2142</v>
      </c>
      <c r="D38" s="74" t="s">
        <v>2142</v>
      </c>
      <c r="E38" s="74" t="s">
        <v>2149</v>
      </c>
      <c r="F38">
        <f t="shared" si="0"/>
        <v>52</v>
      </c>
    </row>
    <row r="39" spans="1:6" x14ac:dyDescent="0.2">
      <c r="A39" s="74" t="s">
        <v>2195</v>
      </c>
      <c r="B39" s="74" t="s">
        <v>2135</v>
      </c>
      <c r="C39" s="74"/>
      <c r="D39" s="74"/>
      <c r="E39" s="74"/>
      <c r="F39">
        <f t="shared" si="0"/>
        <v>53</v>
      </c>
    </row>
    <row r="40" spans="1:6" x14ac:dyDescent="0.2">
      <c r="A40" s="74" t="s">
        <v>2195</v>
      </c>
      <c r="B40" s="74" t="s">
        <v>2140</v>
      </c>
      <c r="C40" s="74" t="s">
        <v>2149</v>
      </c>
      <c r="D40" s="74" t="s">
        <v>2149</v>
      </c>
      <c r="E40" s="74" t="s">
        <v>2149</v>
      </c>
      <c r="F40">
        <f t="shared" si="0"/>
        <v>54</v>
      </c>
    </row>
    <row r="41" spans="1:6" x14ac:dyDescent="0.2">
      <c r="A41" s="74" t="s">
        <v>2195</v>
      </c>
      <c r="B41" s="74" t="s">
        <v>2139</v>
      </c>
      <c r="C41" s="74" t="s">
        <v>2149</v>
      </c>
      <c r="D41" s="74" t="s">
        <v>2149</v>
      </c>
      <c r="E41" s="74" t="s">
        <v>2149</v>
      </c>
      <c r="F41">
        <f t="shared" si="0"/>
        <v>55</v>
      </c>
    </row>
    <row r="42" spans="1:6" x14ac:dyDescent="0.2">
      <c r="A42" s="74" t="s">
        <v>2195</v>
      </c>
      <c r="B42" s="74" t="s">
        <v>2143</v>
      </c>
      <c r="C42" s="74"/>
      <c r="D42" s="74"/>
      <c r="E42" s="74"/>
      <c r="F42">
        <f t="shared" si="0"/>
        <v>56</v>
      </c>
    </row>
    <row r="43" spans="1:6" x14ac:dyDescent="0.2">
      <c r="A43" s="74" t="s">
        <v>2195</v>
      </c>
      <c r="B43" s="74" t="s">
        <v>2138</v>
      </c>
      <c r="C43" s="74" t="s">
        <v>2149</v>
      </c>
      <c r="D43" s="74" t="s">
        <v>2149</v>
      </c>
      <c r="E43" s="74" t="s">
        <v>2149</v>
      </c>
      <c r="F43">
        <f t="shared" si="0"/>
        <v>57</v>
      </c>
    </row>
    <row r="44" spans="1:6" x14ac:dyDescent="0.2">
      <c r="A44" s="74" t="s">
        <v>2195</v>
      </c>
      <c r="B44" s="74" t="s">
        <v>2141</v>
      </c>
      <c r="C44" s="74" t="s">
        <v>2149</v>
      </c>
      <c r="D44" s="74" t="s">
        <v>2149</v>
      </c>
      <c r="E44" s="74" t="s">
        <v>2149</v>
      </c>
      <c r="F44">
        <f t="shared" si="0"/>
        <v>58</v>
      </c>
    </row>
    <row r="45" spans="1:6" x14ac:dyDescent="0.2">
      <c r="A45" s="74" t="s">
        <v>2195</v>
      </c>
      <c r="B45" s="74" t="s">
        <v>2137</v>
      </c>
      <c r="C45" s="74" t="s">
        <v>2149</v>
      </c>
      <c r="D45" s="74" t="s">
        <v>2149</v>
      </c>
      <c r="E45" s="74" t="s">
        <v>2149</v>
      </c>
      <c r="F45">
        <f t="shared" si="0"/>
        <v>59</v>
      </c>
    </row>
    <row r="46" spans="1:6" x14ac:dyDescent="0.2">
      <c r="A46" s="74" t="s">
        <v>2161</v>
      </c>
      <c r="B46" s="74" t="s">
        <v>2142</v>
      </c>
      <c r="C46" s="74" t="s">
        <v>2142</v>
      </c>
      <c r="D46" s="74" t="s">
        <v>2142</v>
      </c>
      <c r="E46" s="74" t="s">
        <v>2149</v>
      </c>
      <c r="F46">
        <f t="shared" si="0"/>
        <v>61</v>
      </c>
    </row>
    <row r="47" spans="1:6" x14ac:dyDescent="0.2">
      <c r="A47" s="74" t="s">
        <v>2161</v>
      </c>
      <c r="B47" s="74" t="s">
        <v>2136</v>
      </c>
      <c r="C47" s="74" t="s">
        <v>2142</v>
      </c>
      <c r="D47" s="74" t="s">
        <v>2142</v>
      </c>
      <c r="E47" s="74" t="s">
        <v>2149</v>
      </c>
      <c r="F47">
        <f t="shared" si="0"/>
        <v>62</v>
      </c>
    </row>
    <row r="48" spans="1:6" x14ac:dyDescent="0.2">
      <c r="A48" s="74" t="s">
        <v>2161</v>
      </c>
      <c r="B48" s="74" t="s">
        <v>2135</v>
      </c>
      <c r="C48" s="74"/>
      <c r="D48" s="74"/>
      <c r="E48" s="74"/>
      <c r="F48">
        <f t="shared" si="0"/>
        <v>63</v>
      </c>
    </row>
    <row r="49" spans="1:6" x14ac:dyDescent="0.2">
      <c r="A49" s="74" t="s">
        <v>2161</v>
      </c>
      <c r="B49" s="74" t="s">
        <v>2140</v>
      </c>
      <c r="C49" s="74" t="s">
        <v>2142</v>
      </c>
      <c r="D49" s="74" t="s">
        <v>2142</v>
      </c>
      <c r="E49" s="74" t="s">
        <v>2149</v>
      </c>
      <c r="F49">
        <f t="shared" si="0"/>
        <v>64</v>
      </c>
    </row>
    <row r="50" spans="1:6" x14ac:dyDescent="0.2">
      <c r="A50" s="74" t="s">
        <v>2161</v>
      </c>
      <c r="B50" s="74" t="s">
        <v>2139</v>
      </c>
      <c r="C50" s="74" t="s">
        <v>2142</v>
      </c>
      <c r="D50" s="74" t="s">
        <v>2142</v>
      </c>
      <c r="E50" s="74" t="s">
        <v>2149</v>
      </c>
      <c r="F50">
        <f t="shared" si="0"/>
        <v>65</v>
      </c>
    </row>
    <row r="51" spans="1:6" x14ac:dyDescent="0.2">
      <c r="A51" s="74" t="s">
        <v>2161</v>
      </c>
      <c r="B51" s="74" t="s">
        <v>2143</v>
      </c>
      <c r="C51" s="74"/>
      <c r="D51" s="74"/>
      <c r="E51" s="74"/>
      <c r="F51">
        <f t="shared" si="0"/>
        <v>66</v>
      </c>
    </row>
    <row r="52" spans="1:6" x14ac:dyDescent="0.2">
      <c r="A52" s="74" t="s">
        <v>2161</v>
      </c>
      <c r="B52" s="74" t="s">
        <v>2138</v>
      </c>
      <c r="C52" s="74" t="s">
        <v>2142</v>
      </c>
      <c r="D52" s="74" t="s">
        <v>2142</v>
      </c>
      <c r="E52" s="74" t="s">
        <v>2149</v>
      </c>
      <c r="F52">
        <f t="shared" si="0"/>
        <v>67</v>
      </c>
    </row>
    <row r="53" spans="1:6" x14ac:dyDescent="0.2">
      <c r="A53" s="74" t="s">
        <v>2161</v>
      </c>
      <c r="B53" s="74" t="s">
        <v>2141</v>
      </c>
      <c r="C53" s="74" t="s">
        <v>2142</v>
      </c>
      <c r="D53" s="74" t="s">
        <v>2142</v>
      </c>
      <c r="E53" s="74" t="s">
        <v>2149</v>
      </c>
      <c r="F53">
        <f t="shared" si="0"/>
        <v>68</v>
      </c>
    </row>
    <row r="54" spans="1:6" x14ac:dyDescent="0.2">
      <c r="A54" s="74" t="s">
        <v>2161</v>
      </c>
      <c r="B54" s="74" t="s">
        <v>2137</v>
      </c>
      <c r="C54" s="74" t="s">
        <v>2142</v>
      </c>
      <c r="D54" s="74" t="s">
        <v>2142</v>
      </c>
      <c r="E54" s="74" t="s">
        <v>2149</v>
      </c>
      <c r="F54">
        <f t="shared" si="0"/>
        <v>69</v>
      </c>
    </row>
    <row r="55" spans="1:6" x14ac:dyDescent="0.2">
      <c r="A55" s="74" t="s">
        <v>2194</v>
      </c>
      <c r="B55" s="74" t="s">
        <v>2142</v>
      </c>
      <c r="C55" s="74" t="s">
        <v>2142</v>
      </c>
      <c r="D55" s="74" t="s">
        <v>2142</v>
      </c>
      <c r="E55" s="74" t="s">
        <v>2149</v>
      </c>
      <c r="F55">
        <f t="shared" si="0"/>
        <v>71</v>
      </c>
    </row>
    <row r="56" spans="1:6" x14ac:dyDescent="0.2">
      <c r="A56" s="74" t="s">
        <v>2194</v>
      </c>
      <c r="B56" s="74" t="s">
        <v>2136</v>
      </c>
      <c r="C56" s="74" t="s">
        <v>2142</v>
      </c>
      <c r="D56" s="74" t="s">
        <v>2142</v>
      </c>
      <c r="E56" s="74" t="s">
        <v>2149</v>
      </c>
      <c r="F56">
        <f t="shared" si="0"/>
        <v>72</v>
      </c>
    </row>
    <row r="57" spans="1:6" x14ac:dyDescent="0.2">
      <c r="A57" s="74" t="s">
        <v>2194</v>
      </c>
      <c r="B57" s="74" t="s">
        <v>2135</v>
      </c>
      <c r="C57" s="74"/>
      <c r="D57" s="74"/>
      <c r="E57" s="74"/>
      <c r="F57">
        <f t="shared" si="0"/>
        <v>73</v>
      </c>
    </row>
    <row r="58" spans="1:6" x14ac:dyDescent="0.2">
      <c r="A58" s="74" t="s">
        <v>2194</v>
      </c>
      <c r="B58" s="74" t="s">
        <v>2140</v>
      </c>
      <c r="C58" s="74" t="s">
        <v>2148</v>
      </c>
      <c r="D58" s="74" t="s">
        <v>2142</v>
      </c>
      <c r="E58" s="74" t="s">
        <v>2149</v>
      </c>
      <c r="F58">
        <f t="shared" si="0"/>
        <v>74</v>
      </c>
    </row>
    <row r="59" spans="1:6" x14ac:dyDescent="0.2">
      <c r="A59" s="74" t="s">
        <v>2194</v>
      </c>
      <c r="B59" s="74" t="s">
        <v>2139</v>
      </c>
      <c r="C59" s="74" t="s">
        <v>2148</v>
      </c>
      <c r="D59" s="74" t="s">
        <v>2154</v>
      </c>
      <c r="E59" s="74" t="s">
        <v>2149</v>
      </c>
      <c r="F59">
        <f t="shared" si="0"/>
        <v>75</v>
      </c>
    </row>
    <row r="60" spans="1:6" x14ac:dyDescent="0.2">
      <c r="A60" s="74" t="s">
        <v>2194</v>
      </c>
      <c r="B60" s="74" t="s">
        <v>2143</v>
      </c>
      <c r="C60" s="74"/>
      <c r="D60" s="74"/>
      <c r="E60" s="74"/>
      <c r="F60">
        <f t="shared" si="0"/>
        <v>76</v>
      </c>
    </row>
    <row r="61" spans="1:6" x14ac:dyDescent="0.2">
      <c r="A61" s="74" t="s">
        <v>2194</v>
      </c>
      <c r="B61" s="74" t="s">
        <v>2138</v>
      </c>
      <c r="C61" s="74" t="s">
        <v>2148</v>
      </c>
      <c r="D61" s="74" t="s">
        <v>2154</v>
      </c>
      <c r="E61" s="74" t="s">
        <v>2149</v>
      </c>
      <c r="F61">
        <f t="shared" si="0"/>
        <v>77</v>
      </c>
    </row>
    <row r="62" spans="1:6" x14ac:dyDescent="0.2">
      <c r="A62" s="74" t="s">
        <v>2194</v>
      </c>
      <c r="B62" s="74" t="s">
        <v>2141</v>
      </c>
      <c r="C62" s="74" t="s">
        <v>2142</v>
      </c>
      <c r="D62" s="74" t="s">
        <v>2142</v>
      </c>
      <c r="E62" s="74" t="s">
        <v>2149</v>
      </c>
      <c r="F62">
        <f t="shared" si="0"/>
        <v>78</v>
      </c>
    </row>
    <row r="63" spans="1:6" x14ac:dyDescent="0.2">
      <c r="A63" s="74" t="s">
        <v>2194</v>
      </c>
      <c r="B63" s="74" t="s">
        <v>2137</v>
      </c>
      <c r="C63" s="74" t="s">
        <v>2148</v>
      </c>
      <c r="D63" s="74" t="s">
        <v>2154</v>
      </c>
      <c r="E63" s="74" t="s">
        <v>2149</v>
      </c>
      <c r="F63">
        <f t="shared" si="0"/>
        <v>79</v>
      </c>
    </row>
    <row r="64" spans="1:6" x14ac:dyDescent="0.2">
      <c r="A64" s="74" t="s">
        <v>2143</v>
      </c>
      <c r="B64" s="74" t="s">
        <v>2142</v>
      </c>
      <c r="C64" s="74" t="s">
        <v>2142</v>
      </c>
      <c r="D64" s="74" t="s">
        <v>2142</v>
      </c>
      <c r="E64" s="74" t="s">
        <v>2149</v>
      </c>
      <c r="F64">
        <f t="shared" si="0"/>
        <v>81</v>
      </c>
    </row>
    <row r="65" spans="1:6" x14ac:dyDescent="0.2">
      <c r="A65" s="74" t="s">
        <v>2143</v>
      </c>
      <c r="B65" s="74" t="s">
        <v>2136</v>
      </c>
      <c r="C65" s="74" t="s">
        <v>2142</v>
      </c>
      <c r="D65" s="74" t="s">
        <v>2142</v>
      </c>
      <c r="E65" s="74" t="s">
        <v>2149</v>
      </c>
      <c r="F65">
        <f t="shared" si="0"/>
        <v>82</v>
      </c>
    </row>
    <row r="66" spans="1:6" x14ac:dyDescent="0.2">
      <c r="A66" s="74" t="s">
        <v>2143</v>
      </c>
      <c r="B66" s="74" t="s">
        <v>2135</v>
      </c>
      <c r="C66" s="74"/>
      <c r="D66" s="74"/>
      <c r="E66" s="74"/>
      <c r="F66">
        <f t="shared" ref="F66:F90" si="1">LOOKUP($A66,$A$92:$A$101,$B$92:$B$101)+LOOKUP($B66,$A$105:$A$113,$B$105:$B$113)</f>
        <v>83</v>
      </c>
    </row>
    <row r="67" spans="1:6" x14ac:dyDescent="0.2">
      <c r="A67" s="74" t="s">
        <v>2143</v>
      </c>
      <c r="B67" s="74" t="s">
        <v>2140</v>
      </c>
      <c r="C67" s="74" t="s">
        <v>2142</v>
      </c>
      <c r="D67" s="74" t="s">
        <v>2142</v>
      </c>
      <c r="E67" s="74" t="s">
        <v>2149</v>
      </c>
      <c r="F67">
        <f t="shared" si="1"/>
        <v>84</v>
      </c>
    </row>
    <row r="68" spans="1:6" x14ac:dyDescent="0.2">
      <c r="A68" s="74" t="s">
        <v>2143</v>
      </c>
      <c r="B68" s="74" t="s">
        <v>2139</v>
      </c>
      <c r="C68" s="74" t="s">
        <v>2142</v>
      </c>
      <c r="D68" s="74" t="s">
        <v>2142</v>
      </c>
      <c r="E68" s="74" t="s">
        <v>2149</v>
      </c>
      <c r="F68">
        <f t="shared" si="1"/>
        <v>85</v>
      </c>
    </row>
    <row r="69" spans="1:6" x14ac:dyDescent="0.2">
      <c r="A69" s="74" t="s">
        <v>2143</v>
      </c>
      <c r="B69" s="74" t="s">
        <v>2143</v>
      </c>
      <c r="C69" s="74"/>
      <c r="D69" s="74"/>
      <c r="E69" s="74"/>
      <c r="F69">
        <f t="shared" si="1"/>
        <v>86</v>
      </c>
    </row>
    <row r="70" spans="1:6" x14ac:dyDescent="0.2">
      <c r="A70" s="74" t="s">
        <v>2143</v>
      </c>
      <c r="B70" s="74" t="s">
        <v>2138</v>
      </c>
      <c r="C70" s="74" t="s">
        <v>2142</v>
      </c>
      <c r="D70" s="74" t="s">
        <v>2142</v>
      </c>
      <c r="E70" s="74" t="s">
        <v>2149</v>
      </c>
      <c r="F70">
        <f t="shared" si="1"/>
        <v>87</v>
      </c>
    </row>
    <row r="71" spans="1:6" x14ac:dyDescent="0.2">
      <c r="A71" s="74" t="s">
        <v>2143</v>
      </c>
      <c r="B71" s="74" t="s">
        <v>2141</v>
      </c>
      <c r="C71" s="74" t="s">
        <v>2142</v>
      </c>
      <c r="D71" s="74" t="s">
        <v>2142</v>
      </c>
      <c r="E71" s="74" t="s">
        <v>2149</v>
      </c>
      <c r="F71">
        <f t="shared" si="1"/>
        <v>88</v>
      </c>
    </row>
    <row r="72" spans="1:6" x14ac:dyDescent="0.2">
      <c r="A72" s="74" t="s">
        <v>2143</v>
      </c>
      <c r="B72" s="74" t="s">
        <v>2137</v>
      </c>
      <c r="C72" s="74" t="s">
        <v>2142</v>
      </c>
      <c r="D72" s="74" t="s">
        <v>2142</v>
      </c>
      <c r="E72" s="74" t="s">
        <v>2149</v>
      </c>
      <c r="F72">
        <f t="shared" si="1"/>
        <v>89</v>
      </c>
    </row>
    <row r="73" spans="1:6" x14ac:dyDescent="0.2">
      <c r="A73" s="74" t="s">
        <v>2165</v>
      </c>
      <c r="B73" s="74" t="s">
        <v>2142</v>
      </c>
      <c r="C73" s="74" t="s">
        <v>2142</v>
      </c>
      <c r="D73" s="74" t="s">
        <v>2142</v>
      </c>
      <c r="E73" s="74" t="s">
        <v>2149</v>
      </c>
      <c r="F73">
        <f t="shared" si="1"/>
        <v>91</v>
      </c>
    </row>
    <row r="74" spans="1:6" x14ac:dyDescent="0.2">
      <c r="A74" s="74" t="s">
        <v>2165</v>
      </c>
      <c r="B74" s="74" t="s">
        <v>2136</v>
      </c>
      <c r="C74" s="74" t="s">
        <v>2149</v>
      </c>
      <c r="D74" s="74" t="s">
        <v>2149</v>
      </c>
      <c r="E74" s="74" t="s">
        <v>2149</v>
      </c>
      <c r="F74">
        <f t="shared" si="1"/>
        <v>92</v>
      </c>
    </row>
    <row r="75" spans="1:6" x14ac:dyDescent="0.2">
      <c r="A75" s="74" t="s">
        <v>2165</v>
      </c>
      <c r="B75" s="74" t="s">
        <v>2135</v>
      </c>
      <c r="C75" s="74"/>
      <c r="D75" s="74"/>
      <c r="E75" s="74"/>
      <c r="F75">
        <f t="shared" si="1"/>
        <v>93</v>
      </c>
    </row>
    <row r="76" spans="1:6" x14ac:dyDescent="0.2">
      <c r="A76" s="74" t="s">
        <v>2165</v>
      </c>
      <c r="B76" s="74" t="s">
        <v>2140</v>
      </c>
      <c r="C76" s="74" t="s">
        <v>2142</v>
      </c>
      <c r="D76" s="74" t="s">
        <v>2142</v>
      </c>
      <c r="E76" s="74" t="s">
        <v>2149</v>
      </c>
      <c r="F76">
        <f t="shared" si="1"/>
        <v>94</v>
      </c>
    </row>
    <row r="77" spans="1:6" x14ac:dyDescent="0.2">
      <c r="A77" s="74" t="s">
        <v>2165</v>
      </c>
      <c r="B77" s="74" t="s">
        <v>2139</v>
      </c>
      <c r="C77" s="74" t="s">
        <v>2142</v>
      </c>
      <c r="D77" s="74" t="s">
        <v>2142</v>
      </c>
      <c r="E77" s="74" t="s">
        <v>2149</v>
      </c>
      <c r="F77">
        <f t="shared" si="1"/>
        <v>95</v>
      </c>
    </row>
    <row r="78" spans="1:6" x14ac:dyDescent="0.2">
      <c r="A78" s="74" t="s">
        <v>2165</v>
      </c>
      <c r="B78" s="74" t="s">
        <v>2143</v>
      </c>
      <c r="C78" s="74"/>
      <c r="D78" s="74"/>
      <c r="E78" s="74"/>
      <c r="F78">
        <f t="shared" si="1"/>
        <v>96</v>
      </c>
    </row>
    <row r="79" spans="1:6" x14ac:dyDescent="0.2">
      <c r="A79" s="74" t="s">
        <v>2165</v>
      </c>
      <c r="B79" s="74" t="s">
        <v>2138</v>
      </c>
      <c r="C79" s="74" t="s">
        <v>2142</v>
      </c>
      <c r="D79" s="74" t="s">
        <v>2142</v>
      </c>
      <c r="E79" s="74" t="s">
        <v>2149</v>
      </c>
      <c r="F79">
        <f t="shared" si="1"/>
        <v>97</v>
      </c>
    </row>
    <row r="80" spans="1:6" x14ac:dyDescent="0.2">
      <c r="A80" s="74" t="s">
        <v>2165</v>
      </c>
      <c r="B80" s="74" t="s">
        <v>2141</v>
      </c>
      <c r="C80" s="74" t="s">
        <v>2142</v>
      </c>
      <c r="D80" s="74" t="s">
        <v>2142</v>
      </c>
      <c r="E80" s="74" t="s">
        <v>2149</v>
      </c>
      <c r="F80">
        <f t="shared" si="1"/>
        <v>98</v>
      </c>
    </row>
    <row r="81" spans="1:6" x14ac:dyDescent="0.2">
      <c r="A81" s="74" t="s">
        <v>2165</v>
      </c>
      <c r="B81" s="74" t="s">
        <v>2137</v>
      </c>
      <c r="C81" s="74" t="s">
        <v>2142</v>
      </c>
      <c r="D81" s="74" t="s">
        <v>2142</v>
      </c>
      <c r="E81" s="74" t="s">
        <v>2149</v>
      </c>
      <c r="F81">
        <f t="shared" si="1"/>
        <v>99</v>
      </c>
    </row>
    <row r="82" spans="1:6" x14ac:dyDescent="0.2">
      <c r="A82" s="74" t="s">
        <v>2166</v>
      </c>
      <c r="B82" s="74" t="s">
        <v>2142</v>
      </c>
      <c r="C82" s="74" t="s">
        <v>2142</v>
      </c>
      <c r="D82" s="74" t="s">
        <v>2142</v>
      </c>
      <c r="E82" s="74" t="s">
        <v>2149</v>
      </c>
      <c r="F82">
        <f t="shared" si="1"/>
        <v>101</v>
      </c>
    </row>
    <row r="83" spans="1:6" x14ac:dyDescent="0.2">
      <c r="A83" s="74" t="s">
        <v>2166</v>
      </c>
      <c r="B83" s="74" t="s">
        <v>2136</v>
      </c>
      <c r="C83" s="74" t="s">
        <v>2142</v>
      </c>
      <c r="D83" s="74" t="s">
        <v>2142</v>
      </c>
      <c r="E83" s="74" t="s">
        <v>2149</v>
      </c>
      <c r="F83">
        <f t="shared" si="1"/>
        <v>102</v>
      </c>
    </row>
    <row r="84" spans="1:6" x14ac:dyDescent="0.2">
      <c r="A84" s="74" t="s">
        <v>2166</v>
      </c>
      <c r="B84" s="74" t="s">
        <v>2135</v>
      </c>
      <c r="C84" s="74"/>
      <c r="D84" s="74"/>
      <c r="E84" s="74"/>
      <c r="F84">
        <f t="shared" si="1"/>
        <v>103</v>
      </c>
    </row>
    <row r="85" spans="1:6" x14ac:dyDescent="0.2">
      <c r="A85" s="74" t="s">
        <v>2166</v>
      </c>
      <c r="B85" s="74" t="s">
        <v>2140</v>
      </c>
      <c r="C85" s="74" t="s">
        <v>2147</v>
      </c>
      <c r="D85" s="74" t="s">
        <v>2152</v>
      </c>
      <c r="E85" s="74" t="s">
        <v>2149</v>
      </c>
      <c r="F85">
        <f t="shared" si="1"/>
        <v>104</v>
      </c>
    </row>
    <row r="86" spans="1:6" x14ac:dyDescent="0.2">
      <c r="A86" s="74" t="s">
        <v>2166</v>
      </c>
      <c r="B86" s="74" t="s">
        <v>2139</v>
      </c>
      <c r="C86" s="74" t="s">
        <v>2147</v>
      </c>
      <c r="D86" s="74" t="s">
        <v>2153</v>
      </c>
      <c r="E86" s="74" t="s">
        <v>2149</v>
      </c>
      <c r="F86">
        <f t="shared" si="1"/>
        <v>105</v>
      </c>
    </row>
    <row r="87" spans="1:6" x14ac:dyDescent="0.2">
      <c r="A87" s="74" t="s">
        <v>2166</v>
      </c>
      <c r="B87" s="74" t="s">
        <v>2143</v>
      </c>
      <c r="C87" s="74"/>
      <c r="D87" s="74"/>
      <c r="E87" s="74"/>
      <c r="F87">
        <f t="shared" si="1"/>
        <v>106</v>
      </c>
    </row>
    <row r="88" spans="1:6" x14ac:dyDescent="0.2">
      <c r="A88" s="74" t="s">
        <v>2166</v>
      </c>
      <c r="B88" s="74" t="s">
        <v>2138</v>
      </c>
      <c r="C88" s="74" t="s">
        <v>2149</v>
      </c>
      <c r="D88" s="74" t="s">
        <v>2154</v>
      </c>
      <c r="E88" s="74" t="s">
        <v>2149</v>
      </c>
      <c r="F88">
        <f t="shared" si="1"/>
        <v>107</v>
      </c>
    </row>
    <row r="89" spans="1:6" x14ac:dyDescent="0.2">
      <c r="A89" s="74" t="s">
        <v>2166</v>
      </c>
      <c r="B89" s="74" t="s">
        <v>2141</v>
      </c>
      <c r="C89" s="74" t="s">
        <v>2148</v>
      </c>
      <c r="D89" s="74" t="s">
        <v>2152</v>
      </c>
      <c r="E89" s="74" t="s">
        <v>2149</v>
      </c>
      <c r="F89">
        <f t="shared" si="1"/>
        <v>108</v>
      </c>
    </row>
    <row r="90" spans="1:6" x14ac:dyDescent="0.2">
      <c r="A90" s="74" t="s">
        <v>2166</v>
      </c>
      <c r="B90" s="74" t="s">
        <v>2137</v>
      </c>
      <c r="C90" s="74" t="s">
        <v>2150</v>
      </c>
      <c r="D90" s="74" t="s">
        <v>2153</v>
      </c>
      <c r="E90" s="74" t="s">
        <v>2149</v>
      </c>
      <c r="F90">
        <f t="shared" si="1"/>
        <v>109</v>
      </c>
    </row>
    <row r="91" spans="1:6" x14ac:dyDescent="0.2">
      <c r="A91" s="74"/>
      <c r="B91" s="74"/>
      <c r="C91" s="74"/>
      <c r="D91" s="74"/>
      <c r="E91" s="74"/>
    </row>
    <row r="92" spans="1:6" x14ac:dyDescent="0.2">
      <c r="A92" s="74">
        <v>0</v>
      </c>
      <c r="B92" s="74">
        <v>10</v>
      </c>
      <c r="C92" s="74"/>
      <c r="D92" s="74"/>
      <c r="E92" s="74"/>
    </row>
    <row r="93" spans="1:6" x14ac:dyDescent="0.2">
      <c r="A93" s="74">
        <v>1</v>
      </c>
      <c r="B93" s="74">
        <v>20</v>
      </c>
      <c r="C93" s="74"/>
      <c r="D93" s="74"/>
      <c r="E93" s="74"/>
    </row>
    <row r="94" spans="1:6" x14ac:dyDescent="0.2">
      <c r="A94" s="74">
        <v>2</v>
      </c>
      <c r="B94" s="74">
        <v>30</v>
      </c>
      <c r="C94" s="74"/>
      <c r="D94" s="74"/>
      <c r="E94" s="74"/>
    </row>
    <row r="95" spans="1:6" x14ac:dyDescent="0.2">
      <c r="A95" s="74">
        <v>3</v>
      </c>
      <c r="B95" s="74">
        <v>40</v>
      </c>
      <c r="C95" s="74"/>
      <c r="D95" s="74"/>
      <c r="E95" s="74"/>
    </row>
    <row r="96" spans="1:6" x14ac:dyDescent="0.2">
      <c r="A96" s="74" t="s">
        <v>2195</v>
      </c>
      <c r="B96" s="74">
        <v>50</v>
      </c>
      <c r="C96" s="74"/>
      <c r="D96" s="74"/>
      <c r="E96" s="74"/>
    </row>
    <row r="97" spans="1:5" x14ac:dyDescent="0.2">
      <c r="A97" s="74" t="s">
        <v>2161</v>
      </c>
      <c r="B97" s="74">
        <v>60</v>
      </c>
      <c r="C97" s="74"/>
      <c r="D97" s="74"/>
      <c r="E97" s="74"/>
    </row>
    <row r="98" spans="1:5" x14ac:dyDescent="0.2">
      <c r="A98" s="74" t="s">
        <v>2194</v>
      </c>
      <c r="B98" s="74">
        <v>70</v>
      </c>
      <c r="C98" s="74"/>
      <c r="D98" s="74"/>
      <c r="E98" s="74"/>
    </row>
    <row r="99" spans="1:5" x14ac:dyDescent="0.2">
      <c r="A99" s="74" t="s">
        <v>2143</v>
      </c>
      <c r="B99" s="74">
        <v>80</v>
      </c>
      <c r="C99" s="74"/>
      <c r="D99" s="74"/>
      <c r="E99" s="74"/>
    </row>
    <row r="100" spans="1:5" x14ac:dyDescent="0.2">
      <c r="A100" s="74" t="s">
        <v>2165</v>
      </c>
      <c r="B100" s="74">
        <v>90</v>
      </c>
      <c r="C100" s="74"/>
      <c r="D100" s="74"/>
      <c r="E100" s="74"/>
    </row>
    <row r="101" spans="1:5" x14ac:dyDescent="0.2">
      <c r="A101" s="74" t="s">
        <v>2166</v>
      </c>
      <c r="B101" s="74">
        <v>100</v>
      </c>
      <c r="C101" s="74"/>
      <c r="D101" s="74"/>
      <c r="E101" s="74"/>
    </row>
    <row r="102" spans="1:5" x14ac:dyDescent="0.2">
      <c r="A102" s="74"/>
      <c r="B102" s="74"/>
      <c r="C102" s="74"/>
      <c r="D102" s="74"/>
      <c r="E102" s="74"/>
    </row>
    <row r="103" spans="1:5" x14ac:dyDescent="0.2">
      <c r="A103" s="74"/>
      <c r="B103" s="74"/>
      <c r="C103" s="74"/>
      <c r="D103" s="74"/>
      <c r="E103" s="74"/>
    </row>
    <row r="104" spans="1:5" x14ac:dyDescent="0.2">
      <c r="A104" s="74"/>
      <c r="B104" s="74"/>
      <c r="C104" s="74"/>
      <c r="D104" s="74"/>
      <c r="E104" s="74"/>
    </row>
    <row r="105" spans="1:5" x14ac:dyDescent="0.2">
      <c r="A105" s="74" t="s">
        <v>2142</v>
      </c>
      <c r="B105" s="74">
        <v>1</v>
      </c>
      <c r="C105" s="74"/>
      <c r="D105" s="74"/>
      <c r="E105" s="74"/>
    </row>
    <row r="106" spans="1:5" x14ac:dyDescent="0.2">
      <c r="A106" s="74" t="s">
        <v>2136</v>
      </c>
      <c r="B106" s="74">
        <v>2</v>
      </c>
      <c r="C106" s="74"/>
      <c r="D106" s="74"/>
      <c r="E106" s="74"/>
    </row>
    <row r="107" spans="1:5" x14ac:dyDescent="0.2">
      <c r="A107" s="74" t="s">
        <v>2135</v>
      </c>
      <c r="B107" s="74">
        <v>3</v>
      </c>
      <c r="C107" s="74"/>
      <c r="D107" s="74"/>
      <c r="E107" s="74"/>
    </row>
    <row r="108" spans="1:5" x14ac:dyDescent="0.2">
      <c r="A108" s="74" t="s">
        <v>2140</v>
      </c>
      <c r="B108" s="74">
        <v>4</v>
      </c>
      <c r="C108" s="74"/>
      <c r="D108" s="74"/>
      <c r="E108" s="74"/>
    </row>
    <row r="109" spans="1:5" x14ac:dyDescent="0.2">
      <c r="A109" s="74" t="s">
        <v>2139</v>
      </c>
      <c r="B109" s="74">
        <v>5</v>
      </c>
      <c r="C109" s="74"/>
      <c r="D109" s="74"/>
      <c r="E109" s="74"/>
    </row>
    <row r="110" spans="1:5" x14ac:dyDescent="0.2">
      <c r="A110" s="74" t="s">
        <v>2143</v>
      </c>
      <c r="B110" s="74">
        <v>6</v>
      </c>
      <c r="C110" s="74"/>
      <c r="D110" s="74"/>
      <c r="E110" s="74"/>
    </row>
    <row r="111" spans="1:5" x14ac:dyDescent="0.2">
      <c r="A111" s="74" t="s">
        <v>2138</v>
      </c>
      <c r="B111" s="74">
        <v>7</v>
      </c>
      <c r="C111" s="74"/>
      <c r="D111" s="74"/>
      <c r="E111" s="74"/>
    </row>
    <row r="112" spans="1:5" x14ac:dyDescent="0.2">
      <c r="A112" s="74" t="s">
        <v>2141</v>
      </c>
      <c r="B112" s="74">
        <v>8</v>
      </c>
      <c r="C112" s="74"/>
      <c r="D112" s="74"/>
      <c r="E112" s="74"/>
    </row>
    <row r="113" spans="1:5" x14ac:dyDescent="0.2">
      <c r="A113" s="74" t="s">
        <v>2137</v>
      </c>
      <c r="B113" s="74">
        <v>9</v>
      </c>
      <c r="C113" s="74"/>
      <c r="D113" s="74"/>
      <c r="E113" s="74"/>
    </row>
  </sheetData>
  <customSheetViews>
    <customSheetView guid="{E901C743-4F33-4C8F-80E0-EB1DCAF092DE}" state="veryHidden" showRuler="0" topLeftCell="A82">
      <selection activeCell="A20" sqref="A2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dimension ref="A1:BH5"/>
  <sheetViews>
    <sheetView topLeftCell="AE1" workbookViewId="0">
      <selection activeCell="AH2" sqref="AH2"/>
    </sheetView>
  </sheetViews>
  <sheetFormatPr baseColWidth="10" defaultRowHeight="12.75" x14ac:dyDescent="0.2"/>
  <cols>
    <col min="1" max="2" width="3.7109375" style="58" customWidth="1"/>
    <col min="3" max="3" width="45.28515625" style="58" customWidth="1"/>
    <col min="4" max="4" width="4.7109375" style="58" customWidth="1"/>
    <col min="5" max="8" width="7" style="58" customWidth="1"/>
    <col min="9" max="9" width="4.85546875" style="58" customWidth="1"/>
    <col min="10" max="10" width="9" style="58" customWidth="1"/>
    <col min="11" max="13" width="2.7109375" style="58" customWidth="1"/>
    <col min="14" max="14" width="4.28515625" style="58" customWidth="1"/>
    <col min="15" max="15" width="5" style="58" customWidth="1"/>
    <col min="16" max="16" width="6.5703125" style="58" customWidth="1"/>
    <col min="17" max="17" width="4.85546875" style="58" customWidth="1"/>
    <col min="18" max="20" width="5.140625" style="58" customWidth="1"/>
    <col min="21" max="21" width="26.140625" style="58" customWidth="1"/>
    <col min="22" max="22" width="28.140625" style="58" customWidth="1"/>
    <col min="23" max="23" width="37.7109375" style="58" customWidth="1"/>
    <col min="24" max="24" width="21.85546875" style="58" customWidth="1"/>
    <col min="25" max="41" width="3.7109375" style="58" customWidth="1"/>
    <col min="42" max="42" width="43.28515625" style="58" customWidth="1"/>
    <col min="43" max="43" width="10.140625" style="58" customWidth="1"/>
    <col min="44" max="44" width="10.7109375" style="58" customWidth="1"/>
    <col min="45" max="45" width="37.42578125" style="58" customWidth="1"/>
    <col min="46" max="55" width="10.7109375" style="58" customWidth="1"/>
    <col min="56" max="16384" width="11.42578125" style="58"/>
  </cols>
  <sheetData>
    <row r="1" spans="1:60" x14ac:dyDescent="0.2">
      <c r="A1" s="562" t="s">
        <v>2086</v>
      </c>
      <c r="B1" s="564" t="s">
        <v>2110</v>
      </c>
      <c r="C1" s="566" t="s">
        <v>2111</v>
      </c>
      <c r="D1" s="535" t="s">
        <v>2112</v>
      </c>
      <c r="E1" s="548" t="s">
        <v>2113</v>
      </c>
      <c r="F1" s="548"/>
      <c r="G1" s="548"/>
      <c r="H1" s="548"/>
      <c r="I1" s="560" t="s">
        <v>1996</v>
      </c>
      <c r="J1" s="551" t="s">
        <v>2114</v>
      </c>
      <c r="K1" s="545" t="s">
        <v>2115</v>
      </c>
      <c r="L1" s="545"/>
      <c r="M1" s="545"/>
      <c r="N1" s="540" t="s">
        <v>2116</v>
      </c>
      <c r="O1" s="543" t="s">
        <v>2117</v>
      </c>
      <c r="P1" s="543" t="s">
        <v>2118</v>
      </c>
      <c r="Q1" s="545" t="s">
        <v>2119</v>
      </c>
      <c r="R1" s="535" t="s">
        <v>2120</v>
      </c>
      <c r="S1" s="535"/>
      <c r="T1" s="535"/>
      <c r="U1" s="537" t="s">
        <v>2121</v>
      </c>
      <c r="V1" s="530" t="s">
        <v>2122</v>
      </c>
      <c r="W1" s="530" t="s">
        <v>2123</v>
      </c>
      <c r="X1" s="530" t="s">
        <v>2124</v>
      </c>
      <c r="Y1" s="568" t="s">
        <v>1990</v>
      </c>
      <c r="Z1" s="568" t="s">
        <v>2125</v>
      </c>
      <c r="AA1" s="571" t="s">
        <v>2126</v>
      </c>
      <c r="AB1" s="571"/>
      <c r="AC1" s="571"/>
      <c r="AD1" s="571"/>
      <c r="AE1" s="571"/>
      <c r="AF1" s="571"/>
      <c r="AG1" s="571"/>
      <c r="AH1" s="571"/>
      <c r="AI1" s="571"/>
      <c r="AJ1" s="571"/>
      <c r="AK1" s="571"/>
      <c r="AL1" s="571"/>
      <c r="AM1" s="571"/>
      <c r="AN1" s="571"/>
      <c r="AO1" s="571"/>
      <c r="AP1" s="570" t="s">
        <v>2127</v>
      </c>
      <c r="AQ1" s="517" t="s">
        <v>2128</v>
      </c>
      <c r="AR1" s="519"/>
      <c r="AS1" s="509"/>
      <c r="AT1" s="511"/>
      <c r="AU1" s="511"/>
      <c r="AV1" s="511"/>
      <c r="AW1" s="511"/>
      <c r="AX1" s="511"/>
      <c r="AY1" s="511"/>
      <c r="AZ1" s="523"/>
      <c r="BA1" s="521"/>
      <c r="BB1" s="545" t="s">
        <v>2129</v>
      </c>
      <c r="BC1" s="572" t="s">
        <v>2130</v>
      </c>
      <c r="BD1" s="412"/>
    </row>
    <row r="2" spans="1:60" ht="38.25" x14ac:dyDescent="0.2">
      <c r="A2" s="563"/>
      <c r="B2" s="565"/>
      <c r="C2" s="567"/>
      <c r="D2" s="536"/>
      <c r="E2" s="397" t="s">
        <v>1997</v>
      </c>
      <c r="F2" s="529" t="s">
        <v>1998</v>
      </c>
      <c r="G2" s="529"/>
      <c r="H2" s="398" t="s">
        <v>1999</v>
      </c>
      <c r="I2" s="561"/>
      <c r="J2" s="552"/>
      <c r="K2" s="546"/>
      <c r="L2" s="546"/>
      <c r="M2" s="546"/>
      <c r="N2" s="541"/>
      <c r="O2" s="544"/>
      <c r="P2" s="544"/>
      <c r="Q2" s="546"/>
      <c r="R2" s="536"/>
      <c r="S2" s="536"/>
      <c r="T2" s="536"/>
      <c r="U2" s="538"/>
      <c r="V2" s="539"/>
      <c r="W2" s="539"/>
      <c r="X2" s="531"/>
      <c r="Y2" s="569"/>
      <c r="Z2" s="569"/>
      <c r="AA2" s="399" t="s">
        <v>2199</v>
      </c>
      <c r="AB2" s="400" t="s">
        <v>2200</v>
      </c>
      <c r="AC2" s="400" t="s">
        <v>2201</v>
      </c>
      <c r="AD2" s="400" t="s">
        <v>2202</v>
      </c>
      <c r="AE2" s="400" t="s">
        <v>2203</v>
      </c>
      <c r="AF2" s="400" t="s">
        <v>2204</v>
      </c>
      <c r="AG2" s="400" t="s">
        <v>2205</v>
      </c>
      <c r="AH2" s="400" t="s">
        <v>2181</v>
      </c>
      <c r="AI2" s="400" t="s">
        <v>2206</v>
      </c>
      <c r="AJ2" s="400" t="s">
        <v>2207</v>
      </c>
      <c r="AK2" s="400" t="s">
        <v>2208</v>
      </c>
      <c r="AL2" s="400" t="s">
        <v>2209</v>
      </c>
      <c r="AM2" s="400" t="s">
        <v>2210</v>
      </c>
      <c r="AN2" s="400" t="s">
        <v>2211</v>
      </c>
      <c r="AO2" s="401" t="s">
        <v>2212</v>
      </c>
      <c r="AP2" s="570"/>
      <c r="AQ2" s="518"/>
      <c r="AR2" s="520"/>
      <c r="AS2" s="510"/>
      <c r="AT2" s="512"/>
      <c r="AU2" s="512"/>
      <c r="AV2" s="512"/>
      <c r="AW2" s="512"/>
      <c r="AX2" s="512"/>
      <c r="AY2" s="512"/>
      <c r="AZ2" s="524"/>
      <c r="BA2" s="522"/>
      <c r="BB2" s="546"/>
      <c r="BC2" s="573"/>
      <c r="BD2" s="412"/>
      <c r="BE2" s="58" t="s">
        <v>2085</v>
      </c>
      <c r="BF2" s="58" t="s">
        <v>2156</v>
      </c>
      <c r="BG2" s="58" t="s">
        <v>2189</v>
      </c>
      <c r="BH2" s="58" t="s">
        <v>2330</v>
      </c>
    </row>
    <row r="3" spans="1:60" x14ac:dyDescent="0.2">
      <c r="A3" s="402">
        <v>1</v>
      </c>
      <c r="B3" s="402">
        <v>2</v>
      </c>
      <c r="C3" s="402">
        <v>3</v>
      </c>
      <c r="D3" s="402">
        <v>4</v>
      </c>
      <c r="E3" s="402">
        <v>5</v>
      </c>
      <c r="F3" s="402">
        <v>6</v>
      </c>
      <c r="G3" s="402">
        <v>7</v>
      </c>
      <c r="H3" s="402">
        <v>8</v>
      </c>
      <c r="I3" s="402">
        <v>9</v>
      </c>
      <c r="J3" s="402">
        <v>10</v>
      </c>
      <c r="K3" s="402">
        <v>11</v>
      </c>
      <c r="L3" s="402">
        <v>12</v>
      </c>
      <c r="M3" s="402">
        <v>13</v>
      </c>
      <c r="N3" s="402">
        <v>14</v>
      </c>
      <c r="O3" s="402">
        <v>15</v>
      </c>
      <c r="P3" s="402">
        <v>16</v>
      </c>
      <c r="Q3" s="402">
        <v>17</v>
      </c>
      <c r="R3" s="402">
        <v>18</v>
      </c>
      <c r="S3" s="402">
        <v>19</v>
      </c>
      <c r="T3" s="402">
        <v>20</v>
      </c>
      <c r="U3" s="402">
        <v>21</v>
      </c>
      <c r="V3" s="402">
        <v>22</v>
      </c>
      <c r="W3" s="402">
        <v>23</v>
      </c>
      <c r="X3" s="402">
        <v>24</v>
      </c>
      <c r="Y3" s="402">
        <v>25</v>
      </c>
      <c r="Z3" s="402">
        <v>26</v>
      </c>
      <c r="AA3" s="402">
        <v>27</v>
      </c>
      <c r="AB3" s="402">
        <v>28</v>
      </c>
      <c r="AC3" s="402">
        <v>29</v>
      </c>
      <c r="AD3" s="402">
        <v>30</v>
      </c>
      <c r="AE3" s="402">
        <v>31</v>
      </c>
      <c r="AF3" s="402">
        <v>32</v>
      </c>
      <c r="AG3" s="402">
        <v>33</v>
      </c>
      <c r="AH3" s="402">
        <v>34</v>
      </c>
      <c r="AI3" s="402">
        <v>35</v>
      </c>
      <c r="AJ3" s="402">
        <v>36</v>
      </c>
      <c r="AK3" s="402">
        <v>37</v>
      </c>
      <c r="AL3" s="402">
        <v>38</v>
      </c>
      <c r="AM3" s="402">
        <v>39</v>
      </c>
      <c r="AN3" s="402">
        <v>40</v>
      </c>
      <c r="AO3" s="402">
        <v>41</v>
      </c>
      <c r="AP3" s="402">
        <v>42</v>
      </c>
      <c r="AQ3" s="402">
        <v>43</v>
      </c>
      <c r="AR3" s="402">
        <v>44</v>
      </c>
      <c r="AS3" s="402">
        <v>45</v>
      </c>
      <c r="AT3" s="402">
        <v>46</v>
      </c>
      <c r="AU3" s="402">
        <v>47</v>
      </c>
      <c r="AV3" s="402">
        <v>48</v>
      </c>
      <c r="AW3" s="402">
        <v>49</v>
      </c>
      <c r="AX3" s="402">
        <v>50</v>
      </c>
      <c r="AY3" s="402">
        <v>51</v>
      </c>
      <c r="AZ3" s="402">
        <v>52</v>
      </c>
      <c r="BA3" s="402">
        <v>53</v>
      </c>
      <c r="BB3" s="402">
        <v>54</v>
      </c>
      <c r="BC3" s="402">
        <v>55</v>
      </c>
      <c r="BD3" s="413"/>
      <c r="BE3" s="402">
        <v>57</v>
      </c>
      <c r="BF3" s="402">
        <v>58</v>
      </c>
      <c r="BG3" s="402">
        <v>59</v>
      </c>
      <c r="BH3" s="402">
        <v>60</v>
      </c>
    </row>
    <row r="4" spans="1:60" x14ac:dyDescent="0.2">
      <c r="A4" s="404" t="s">
        <v>2086</v>
      </c>
      <c r="B4" s="404" t="s">
        <v>2110</v>
      </c>
      <c r="C4" s="404" t="s">
        <v>2111</v>
      </c>
      <c r="D4" s="404" t="s">
        <v>2259</v>
      </c>
      <c r="E4" s="404" t="s">
        <v>2087</v>
      </c>
      <c r="F4" s="404" t="s">
        <v>2088</v>
      </c>
      <c r="G4" s="404" t="s">
        <v>1965</v>
      </c>
      <c r="H4" s="404" t="s">
        <v>2089</v>
      </c>
      <c r="I4" s="404" t="s">
        <v>2090</v>
      </c>
      <c r="J4" s="404" t="s">
        <v>2114</v>
      </c>
      <c r="K4" s="404" t="s">
        <v>2091</v>
      </c>
      <c r="L4" s="404" t="s">
        <v>2092</v>
      </c>
      <c r="M4" s="404" t="s">
        <v>2093</v>
      </c>
      <c r="N4" s="404" t="s">
        <v>2101</v>
      </c>
      <c r="O4" s="404" t="s">
        <v>2237</v>
      </c>
      <c r="P4" s="404" t="s">
        <v>2238</v>
      </c>
      <c r="Q4" s="404" t="s">
        <v>2094</v>
      </c>
      <c r="R4" s="404" t="s">
        <v>2095</v>
      </c>
      <c r="S4" s="404" t="s">
        <v>2096</v>
      </c>
      <c r="T4" s="404" t="s">
        <v>2097</v>
      </c>
      <c r="U4" s="404" t="s">
        <v>2121</v>
      </c>
      <c r="V4" s="404" t="s">
        <v>2122</v>
      </c>
      <c r="W4" s="404" t="s">
        <v>2098</v>
      </c>
      <c r="X4" s="404" t="s">
        <v>2124</v>
      </c>
      <c r="Y4" s="404" t="s">
        <v>2099</v>
      </c>
      <c r="Z4" s="404" t="s">
        <v>2100</v>
      </c>
      <c r="AA4" s="409" t="s">
        <v>2199</v>
      </c>
      <c r="AB4" s="409" t="s">
        <v>2200</v>
      </c>
      <c r="AC4" s="409" t="s">
        <v>2201</v>
      </c>
      <c r="AD4" s="409" t="s">
        <v>2202</v>
      </c>
      <c r="AE4" s="409" t="s">
        <v>2203</v>
      </c>
      <c r="AF4" s="409" t="s">
        <v>2204</v>
      </c>
      <c r="AG4" s="409" t="s">
        <v>2205</v>
      </c>
      <c r="AH4" s="409" t="s">
        <v>2181</v>
      </c>
      <c r="AI4" s="409" t="s">
        <v>2206</v>
      </c>
      <c r="AJ4" s="409" t="s">
        <v>2207</v>
      </c>
      <c r="AK4" s="409" t="s">
        <v>2208</v>
      </c>
      <c r="AL4" s="409" t="s">
        <v>2209</v>
      </c>
      <c r="AM4" s="409" t="s">
        <v>2210</v>
      </c>
      <c r="AN4" s="409" t="s">
        <v>2211</v>
      </c>
      <c r="AO4" s="409" t="s">
        <v>2212</v>
      </c>
      <c r="AP4" s="409" t="s">
        <v>2127</v>
      </c>
      <c r="AQ4" s="409" t="s">
        <v>2128</v>
      </c>
      <c r="AR4" s="425" t="s">
        <v>2376</v>
      </c>
      <c r="AS4" s="425" t="s">
        <v>2353</v>
      </c>
      <c r="AT4" s="425" t="s">
        <v>2345</v>
      </c>
      <c r="AU4" s="425" t="s">
        <v>2346</v>
      </c>
      <c r="AV4" s="425" t="s">
        <v>2347</v>
      </c>
      <c r="AW4" s="425" t="s">
        <v>2348</v>
      </c>
      <c r="AX4" s="425" t="s">
        <v>2349</v>
      </c>
      <c r="AY4" s="425" t="s">
        <v>2350</v>
      </c>
      <c r="AZ4" s="425" t="s">
        <v>2351</v>
      </c>
      <c r="BA4" s="425" t="s">
        <v>2352</v>
      </c>
      <c r="BB4" s="404" t="s">
        <v>2129</v>
      </c>
      <c r="BC4" s="404" t="s">
        <v>2130</v>
      </c>
      <c r="BD4" s="415"/>
      <c r="BE4" s="404" t="s">
        <v>2085</v>
      </c>
      <c r="BF4" s="404" t="s">
        <v>2156</v>
      </c>
      <c r="BG4" s="404" t="s">
        <v>2189</v>
      </c>
      <c r="BH4" s="404" t="s">
        <v>2330</v>
      </c>
    </row>
    <row r="5" spans="1:60" x14ac:dyDescent="0.2">
      <c r="A5" s="405" t="s">
        <v>2335</v>
      </c>
      <c r="B5" s="405" t="s">
        <v>2334</v>
      </c>
      <c r="C5" s="405" t="s">
        <v>2335</v>
      </c>
      <c r="D5" s="405" t="s">
        <v>2335</v>
      </c>
      <c r="E5" s="405" t="s">
        <v>2335</v>
      </c>
      <c r="F5" s="405" t="s">
        <v>2335</v>
      </c>
      <c r="G5" s="405" t="s">
        <v>2335</v>
      </c>
      <c r="H5" s="405" t="s">
        <v>2335</v>
      </c>
      <c r="I5" s="405" t="s">
        <v>2335</v>
      </c>
      <c r="J5" s="405" t="s">
        <v>2335</v>
      </c>
      <c r="K5" s="405" t="s">
        <v>2334</v>
      </c>
      <c r="L5" s="405" t="s">
        <v>2334</v>
      </c>
      <c r="M5" s="405" t="s">
        <v>2334</v>
      </c>
      <c r="N5" s="405" t="s">
        <v>2334</v>
      </c>
      <c r="O5" s="405" t="s">
        <v>2334</v>
      </c>
      <c r="P5" s="405" t="s">
        <v>2334</v>
      </c>
      <c r="Q5" s="405" t="s">
        <v>2334</v>
      </c>
      <c r="R5" s="405" t="s">
        <v>2334</v>
      </c>
      <c r="S5" s="405" t="s">
        <v>2334</v>
      </c>
      <c r="T5" s="405" t="s">
        <v>2334</v>
      </c>
      <c r="U5" s="405" t="s">
        <v>2334</v>
      </c>
      <c r="V5" s="405" t="s">
        <v>2334</v>
      </c>
      <c r="W5" s="405" t="s">
        <v>2334</v>
      </c>
      <c r="X5" s="405" t="s">
        <v>2334</v>
      </c>
      <c r="Y5" s="405" t="s">
        <v>2334</v>
      </c>
      <c r="Z5" s="405" t="s">
        <v>2334</v>
      </c>
      <c r="AA5" s="410" t="s">
        <v>2334</v>
      </c>
      <c r="AB5" s="410" t="s">
        <v>2334</v>
      </c>
      <c r="AC5" s="410" t="s">
        <v>2334</v>
      </c>
      <c r="AD5" s="410" t="s">
        <v>2334</v>
      </c>
      <c r="AE5" s="410" t="s">
        <v>2334</v>
      </c>
      <c r="AF5" s="410" t="s">
        <v>2334</v>
      </c>
      <c r="AG5" s="410" t="s">
        <v>2334</v>
      </c>
      <c r="AH5" s="410" t="s">
        <v>2334</v>
      </c>
      <c r="AI5" s="410" t="s">
        <v>2334</v>
      </c>
      <c r="AJ5" s="410" t="s">
        <v>2334</v>
      </c>
      <c r="AK5" s="410" t="s">
        <v>2334</v>
      </c>
      <c r="AL5" s="410" t="s">
        <v>2334</v>
      </c>
      <c r="AM5" s="410" t="s">
        <v>2334</v>
      </c>
      <c r="AN5" s="410" t="s">
        <v>2334</v>
      </c>
      <c r="AO5" s="410" t="s">
        <v>2334</v>
      </c>
      <c r="AP5" s="410" t="s">
        <v>2334</v>
      </c>
      <c r="AQ5" s="410" t="s">
        <v>2334</v>
      </c>
      <c r="AR5" s="426" t="s">
        <v>2334</v>
      </c>
      <c r="AS5" s="426" t="s">
        <v>2334</v>
      </c>
      <c r="AT5" s="426" t="s">
        <v>2334</v>
      </c>
      <c r="AU5" s="426" t="s">
        <v>2334</v>
      </c>
      <c r="AV5" s="426" t="s">
        <v>2334</v>
      </c>
      <c r="AW5" s="426" t="s">
        <v>2334</v>
      </c>
      <c r="AX5" s="426" t="s">
        <v>2334</v>
      </c>
      <c r="AY5" s="426" t="s">
        <v>2334</v>
      </c>
      <c r="AZ5" s="426" t="s">
        <v>2334</v>
      </c>
      <c r="BA5" s="426" t="s">
        <v>2334</v>
      </c>
      <c r="BB5" s="405" t="s">
        <v>2334</v>
      </c>
      <c r="BC5" s="405" t="s">
        <v>2335</v>
      </c>
      <c r="BD5" s="416"/>
      <c r="BE5" s="405" t="s">
        <v>2339</v>
      </c>
      <c r="BF5" s="405" t="s">
        <v>2339</v>
      </c>
      <c r="BG5" s="405" t="s">
        <v>2339</v>
      </c>
      <c r="BH5" s="405" t="s">
        <v>2339</v>
      </c>
    </row>
  </sheetData>
  <sheetProtection password="ECEB" sheet="1" objects="1" scenarios="1"/>
  <mergeCells count="35">
    <mergeCell ref="BB1:BB2"/>
    <mergeCell ref="BC1:BC2"/>
    <mergeCell ref="F2:G2"/>
    <mergeCell ref="AX1:AX2"/>
    <mergeCell ref="AY1:AY2"/>
    <mergeCell ref="AZ1:AZ2"/>
    <mergeCell ref="BA1:BA2"/>
    <mergeCell ref="AT1:AT2"/>
    <mergeCell ref="AU1:AU2"/>
    <mergeCell ref="AV1:AV2"/>
    <mergeCell ref="AW1:AW2"/>
    <mergeCell ref="AP1:AP2"/>
    <mergeCell ref="AQ1:AQ2"/>
    <mergeCell ref="AR1:AR2"/>
    <mergeCell ref="AS1:AS2"/>
    <mergeCell ref="V1:V2"/>
    <mergeCell ref="W1:W2"/>
    <mergeCell ref="Z1:Z2"/>
    <mergeCell ref="AA1:AO1"/>
    <mergeCell ref="X1:X2"/>
    <mergeCell ref="Y1:Y2"/>
    <mergeCell ref="J1:J2"/>
    <mergeCell ref="K1:M2"/>
    <mergeCell ref="N1:N2"/>
    <mergeCell ref="O1:O2"/>
    <mergeCell ref="P1:P2"/>
    <mergeCell ref="Q1:Q2"/>
    <mergeCell ref="R1:T2"/>
    <mergeCell ref="U1:U2"/>
    <mergeCell ref="E1:H1"/>
    <mergeCell ref="I1:I2"/>
    <mergeCell ref="A1:A2"/>
    <mergeCell ref="B1:B2"/>
    <mergeCell ref="C1:C2"/>
    <mergeCell ref="D1:D2"/>
  </mergeCells>
  <phoneticPr fontId="12" type="noConversion"/>
  <dataValidations disablePrompts="1" count="1">
    <dataValidation type="list" allowBlank="1" showInputMessage="1" showErrorMessage="1" sqref="A5:BH5">
      <formula1>_dtColDefVisebility</formula1>
    </dataValidation>
  </dataValidations>
  <pageMargins left="0.78740157499999996" right="0.78740157499999996" top="0.984251969" bottom="0.984251969" header="0.4921259845" footer="0.4921259845"/>
  <pageSetup paperSize="9" orientation="portrait" horizontalDpi="1200" verticalDpi="12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IO7440"/>
  <sheetViews>
    <sheetView tabSelected="1" topLeftCell="A46" zoomScale="84" zoomScaleNormal="84" workbookViewId="0">
      <selection activeCell="E3" sqref="E3"/>
    </sheetView>
  </sheetViews>
  <sheetFormatPr baseColWidth="10" defaultColWidth="0" defaultRowHeight="12.75" zeroHeight="1" x14ac:dyDescent="0.2"/>
  <cols>
    <col min="1" max="2" width="3.7109375" style="1" customWidth="1"/>
    <col min="3" max="3" width="45.28515625" style="2" customWidth="1"/>
    <col min="4" max="4" width="4.7109375" style="2" customWidth="1"/>
    <col min="5" max="8" width="7" style="2" customWidth="1"/>
    <col min="9" max="9" width="4.85546875" style="2" customWidth="1"/>
    <col min="10" max="10" width="9" style="2" customWidth="1"/>
    <col min="11" max="13" width="2.7109375" style="2" customWidth="1"/>
    <col min="14" max="14" width="4.28515625" style="2" hidden="1" customWidth="1"/>
    <col min="15" max="15" width="5" style="2" hidden="1" customWidth="1"/>
    <col min="16" max="16" width="6.5703125" style="2" hidden="1" customWidth="1"/>
    <col min="17" max="17" width="4.85546875" style="2" hidden="1" customWidth="1"/>
    <col min="18" max="20" width="5.140625" style="2" customWidth="1"/>
    <col min="21" max="21" width="26.140625" style="2" hidden="1" customWidth="1"/>
    <col min="22" max="22" width="38.140625" style="2" customWidth="1"/>
    <col min="23" max="23" width="37.7109375" style="2" hidden="1" customWidth="1"/>
    <col min="24" max="24" width="21.85546875" style="2" hidden="1" customWidth="1"/>
    <col min="25" max="25" width="4.7109375" style="2" hidden="1" customWidth="1"/>
    <col min="26" max="26" width="4.5703125" style="2" customWidth="1"/>
    <col min="27" max="30" width="3.7109375" style="2" hidden="1" customWidth="1"/>
    <col min="31" max="31" width="3.7109375" style="2" customWidth="1"/>
    <col min="32" max="41" width="3.7109375" style="2" hidden="1" customWidth="1"/>
    <col min="42" max="42" width="43.28515625" style="2" customWidth="1"/>
    <col min="43" max="43" width="10.140625" hidden="1" customWidth="1"/>
    <col min="44" max="44" width="10.7109375" hidden="1" customWidth="1"/>
    <col min="45" max="45" width="37.42578125" style="392" hidden="1" customWidth="1"/>
    <col min="46" max="53" width="10.7109375" hidden="1" customWidth="1"/>
    <col min="54" max="54" width="10.7109375" customWidth="1"/>
    <col min="55" max="55" width="11.42578125" customWidth="1"/>
    <col min="56" max="89" width="11.42578125" hidden="1" customWidth="1"/>
    <col min="90" max="90" width="11.42578125" style="3" hidden="1" customWidth="1"/>
    <col min="91" max="161" width="11.42578125" hidden="1" customWidth="1"/>
    <col min="162" max="162" width="11.42578125" style="88" hidden="1" customWidth="1"/>
    <col min="163" max="234" width="11.42578125" hidden="1" customWidth="1"/>
    <col min="235" max="235" width="17.7109375" hidden="1" customWidth="1"/>
    <col min="236" max="236" width="10.28515625" hidden="1" customWidth="1"/>
    <col min="237" max="237" width="4.140625" hidden="1" customWidth="1"/>
    <col min="238" max="238" width="17.85546875" hidden="1" customWidth="1"/>
    <col min="239" max="241" width="2.7109375" hidden="1" customWidth="1"/>
    <col min="242" max="242" width="30.7109375" hidden="1" customWidth="1"/>
    <col min="243" max="243" width="3.85546875" hidden="1" customWidth="1"/>
  </cols>
  <sheetData>
    <row r="1" spans="1:249" s="6" customFormat="1" x14ac:dyDescent="0.2">
      <c r="A1" s="609" t="s">
        <v>2086</v>
      </c>
      <c r="B1" s="609" t="s">
        <v>2110</v>
      </c>
      <c r="C1" s="612" t="s">
        <v>2111</v>
      </c>
      <c r="D1" s="558" t="s">
        <v>2112</v>
      </c>
      <c r="E1" s="603" t="s">
        <v>2113</v>
      </c>
      <c r="F1" s="604"/>
      <c r="G1" s="604"/>
      <c r="H1" s="604"/>
      <c r="I1" s="605" t="s">
        <v>2397</v>
      </c>
      <c r="J1" s="605" t="s">
        <v>2114</v>
      </c>
      <c r="K1" s="607" t="s">
        <v>2115</v>
      </c>
      <c r="L1" s="543"/>
      <c r="M1" s="543"/>
      <c r="N1" s="599" t="s">
        <v>2116</v>
      </c>
      <c r="O1" s="601" t="s">
        <v>2117</v>
      </c>
      <c r="P1" s="543" t="s">
        <v>2118</v>
      </c>
      <c r="Q1" s="543" t="s">
        <v>2119</v>
      </c>
      <c r="R1" s="594" t="s">
        <v>2120</v>
      </c>
      <c r="S1" s="594"/>
      <c r="T1" s="594"/>
      <c r="U1" s="596" t="s">
        <v>2121</v>
      </c>
      <c r="V1" s="587" t="s">
        <v>2122</v>
      </c>
      <c r="W1" s="587" t="s">
        <v>2123</v>
      </c>
      <c r="X1" s="587" t="s">
        <v>2124</v>
      </c>
      <c r="Y1" s="589" t="s">
        <v>1990</v>
      </c>
      <c r="Z1" s="590" t="s">
        <v>2125</v>
      </c>
      <c r="AA1" s="592" t="s">
        <v>2126</v>
      </c>
      <c r="AB1" s="592"/>
      <c r="AC1" s="592"/>
      <c r="AD1" s="592"/>
      <c r="AE1" s="592"/>
      <c r="AF1" s="592"/>
      <c r="AG1" s="592"/>
      <c r="AH1" s="592"/>
      <c r="AI1" s="592"/>
      <c r="AJ1" s="592"/>
      <c r="AK1" s="592"/>
      <c r="AL1" s="592"/>
      <c r="AM1" s="592"/>
      <c r="AN1" s="592"/>
      <c r="AO1" s="593"/>
      <c r="AP1" s="581" t="s">
        <v>2127</v>
      </c>
      <c r="AQ1" s="583" t="s">
        <v>2128</v>
      </c>
      <c r="AR1" s="519"/>
      <c r="AS1" s="585"/>
      <c r="AT1" s="523"/>
      <c r="AU1" s="523"/>
      <c r="AV1" s="523"/>
      <c r="AW1" s="523"/>
      <c r="AX1" s="523"/>
      <c r="AY1" s="523"/>
      <c r="AZ1" s="523"/>
      <c r="BA1" s="579"/>
      <c r="BB1" s="574" t="s">
        <v>2129</v>
      </c>
      <c r="BC1" s="576" t="s">
        <v>2130</v>
      </c>
      <c r="BD1" s="66">
        <v>0</v>
      </c>
      <c r="BE1" s="4" t="s">
        <v>2131</v>
      </c>
      <c r="BF1" s="5" t="s">
        <v>2132</v>
      </c>
      <c r="BG1" s="5" t="s">
        <v>2133</v>
      </c>
      <c r="BH1" s="5"/>
      <c r="BI1" s="5"/>
      <c r="BJ1" s="5" t="s">
        <v>2134</v>
      </c>
      <c r="BK1" s="5" t="s">
        <v>2135</v>
      </c>
      <c r="BL1" s="5" t="s">
        <v>2136</v>
      </c>
      <c r="BM1" s="5" t="s">
        <v>2137</v>
      </c>
      <c r="BN1" s="5" t="s">
        <v>2138</v>
      </c>
      <c r="BO1" s="5" t="s">
        <v>2139</v>
      </c>
      <c r="BP1" s="5" t="s">
        <v>2140</v>
      </c>
      <c r="BQ1" s="5" t="s">
        <v>2141</v>
      </c>
      <c r="BR1" s="5" t="s">
        <v>2142</v>
      </c>
      <c r="BS1" s="5" t="s">
        <v>2143</v>
      </c>
      <c r="BT1" s="5" t="s">
        <v>1986</v>
      </c>
      <c r="BU1" s="5"/>
      <c r="BV1" s="5" t="s">
        <v>2144</v>
      </c>
      <c r="BW1" s="5" t="s">
        <v>2145</v>
      </c>
      <c r="BX1" s="5" t="s">
        <v>2146</v>
      </c>
      <c r="BY1" s="5" t="s">
        <v>2147</v>
      </c>
      <c r="BZ1" s="5" t="s">
        <v>2148</v>
      </c>
      <c r="CA1" s="5" t="s">
        <v>2149</v>
      </c>
      <c r="CB1" s="5" t="s">
        <v>2150</v>
      </c>
      <c r="CC1" s="5" t="s">
        <v>2142</v>
      </c>
      <c r="CD1" s="5"/>
      <c r="CE1" s="6" t="s">
        <v>2151</v>
      </c>
      <c r="CF1" s="6" t="s">
        <v>2152</v>
      </c>
      <c r="CG1" s="6" t="s">
        <v>2153</v>
      </c>
      <c r="CH1" s="6" t="s">
        <v>2154</v>
      </c>
      <c r="CI1" s="6" t="s">
        <v>2149</v>
      </c>
      <c r="CJ1" s="6" t="s">
        <v>2155</v>
      </c>
      <c r="CK1" s="6" t="s">
        <v>2142</v>
      </c>
      <c r="CM1" s="6" t="s">
        <v>2156</v>
      </c>
      <c r="CN1" s="6" t="s">
        <v>2157</v>
      </c>
      <c r="CO1" s="6" t="s">
        <v>2149</v>
      </c>
      <c r="CQ1" s="6" t="s">
        <v>2158</v>
      </c>
      <c r="CR1" s="6" t="s">
        <v>2159</v>
      </c>
      <c r="CS1" s="6" t="s">
        <v>2160</v>
      </c>
      <c r="CT1" s="6" t="s">
        <v>2161</v>
      </c>
      <c r="CU1" s="6" t="s">
        <v>2162</v>
      </c>
      <c r="CV1" s="6" t="s">
        <v>2163</v>
      </c>
      <c r="CW1" s="6" t="s">
        <v>2164</v>
      </c>
      <c r="CX1" s="6" t="s">
        <v>2133</v>
      </c>
      <c r="CY1" s="6" t="s">
        <v>2165</v>
      </c>
      <c r="CZ1" s="6" t="s">
        <v>2166</v>
      </c>
      <c r="DA1" s="6" t="s">
        <v>2167</v>
      </c>
      <c r="DC1" s="6" t="s">
        <v>2168</v>
      </c>
      <c r="DD1" s="6" t="s">
        <v>2169</v>
      </c>
      <c r="DE1" s="6" t="s">
        <v>2170</v>
      </c>
      <c r="DG1" s="6" t="s">
        <v>2171</v>
      </c>
      <c r="DH1" s="6" t="s">
        <v>2172</v>
      </c>
      <c r="DI1" s="6" t="s">
        <v>2173</v>
      </c>
      <c r="DJ1" s="6" t="s">
        <v>2174</v>
      </c>
      <c r="DK1" s="6" t="s">
        <v>2142</v>
      </c>
      <c r="DL1" s="6" t="s">
        <v>2143</v>
      </c>
      <c r="DN1" s="6" t="s">
        <v>2175</v>
      </c>
      <c r="DO1" s="6" t="s">
        <v>2133</v>
      </c>
      <c r="DP1" s="6" t="s">
        <v>2176</v>
      </c>
      <c r="DQ1" s="6" t="s">
        <v>2177</v>
      </c>
      <c r="DR1" s="6" t="s">
        <v>2178</v>
      </c>
      <c r="DS1" s="6" t="s">
        <v>2179</v>
      </c>
      <c r="DT1" s="6" t="s">
        <v>2180</v>
      </c>
      <c r="DU1" s="6" t="s">
        <v>2167</v>
      </c>
      <c r="DV1" s="6" t="s">
        <v>2181</v>
      </c>
      <c r="DX1" s="78" t="s">
        <v>1991</v>
      </c>
      <c r="DY1" s="78" t="s">
        <v>2149</v>
      </c>
      <c r="DZ1" s="78" t="s">
        <v>2147</v>
      </c>
      <c r="EA1" s="78" t="s">
        <v>2150</v>
      </c>
      <c r="EB1" s="78" t="s">
        <v>1992</v>
      </c>
      <c r="EF1" s="6" t="s">
        <v>2189</v>
      </c>
      <c r="EG1" s="78" t="s">
        <v>2165</v>
      </c>
      <c r="EH1" s="78" t="s">
        <v>2191</v>
      </c>
      <c r="EI1" s="78" t="s">
        <v>2190</v>
      </c>
      <c r="EJ1" s="78" t="s">
        <v>2164</v>
      </c>
      <c r="EK1" s="6" t="s">
        <v>2192</v>
      </c>
      <c r="EM1" s="78" t="s">
        <v>1987</v>
      </c>
      <c r="EN1" s="87">
        <v>0</v>
      </c>
      <c r="EO1" s="80">
        <v>1</v>
      </c>
      <c r="EP1" s="80">
        <v>2</v>
      </c>
      <c r="EQ1" s="80">
        <v>3</v>
      </c>
      <c r="ER1" s="6" t="s">
        <v>2194</v>
      </c>
      <c r="ES1" s="78" t="s">
        <v>2165</v>
      </c>
      <c r="ET1" s="78" t="s">
        <v>2166</v>
      </c>
      <c r="EU1" s="6" t="s">
        <v>2195</v>
      </c>
      <c r="EV1" s="6" t="s">
        <v>2196</v>
      </c>
      <c r="EW1" s="6" t="s">
        <v>2161</v>
      </c>
      <c r="EX1" s="6" t="s">
        <v>2143</v>
      </c>
      <c r="EY1" s="78" t="s">
        <v>1986</v>
      </c>
      <c r="FA1" s="462">
        <v>1426</v>
      </c>
      <c r="FB1" s="6" t="s">
        <v>2197</v>
      </c>
      <c r="FC1" s="6" t="s">
        <v>2179</v>
      </c>
      <c r="FD1" s="6" t="s">
        <v>2169</v>
      </c>
      <c r="FE1" s="6" t="s">
        <v>2161</v>
      </c>
      <c r="FF1" s="78"/>
      <c r="FG1" s="6" t="s">
        <v>2130</v>
      </c>
      <c r="FH1" s="6" t="s">
        <v>2179</v>
      </c>
      <c r="FI1" s="6" t="s">
        <v>2164</v>
      </c>
      <c r="FJ1" s="6" t="s">
        <v>2163</v>
      </c>
      <c r="FK1" s="6" t="s">
        <v>2177</v>
      </c>
      <c r="FL1" s="6" t="s">
        <v>2159</v>
      </c>
      <c r="FM1" s="6" t="s">
        <v>2190</v>
      </c>
      <c r="FN1" s="6" t="s">
        <v>2192</v>
      </c>
      <c r="FO1" s="6" t="s">
        <v>2162</v>
      </c>
      <c r="FP1" s="6" t="s">
        <v>2198</v>
      </c>
      <c r="FQ1" s="78" t="s">
        <v>1985</v>
      </c>
      <c r="FR1" s="6" t="s">
        <v>2166</v>
      </c>
      <c r="FT1" s="78" t="s">
        <v>1971</v>
      </c>
      <c r="FU1" s="78" t="s">
        <v>1969</v>
      </c>
      <c r="FV1" s="78" t="s">
        <v>2157</v>
      </c>
      <c r="FX1" s="78" t="s">
        <v>2193</v>
      </c>
      <c r="FY1" s="80" t="s">
        <v>1973</v>
      </c>
      <c r="FZ1" s="80" t="s">
        <v>1974</v>
      </c>
      <c r="GA1" s="80" t="s">
        <v>1975</v>
      </c>
      <c r="GB1" s="80" t="s">
        <v>1976</v>
      </c>
      <c r="GC1" s="6" t="s">
        <v>2194</v>
      </c>
      <c r="GD1" s="78" t="s">
        <v>2165</v>
      </c>
      <c r="GE1" s="78" t="s">
        <v>2166</v>
      </c>
      <c r="GF1" s="6" t="s">
        <v>2195</v>
      </c>
      <c r="GG1" s="6" t="s">
        <v>2196</v>
      </c>
      <c r="GH1" s="6" t="s">
        <v>2161</v>
      </c>
      <c r="GI1" s="78" t="s">
        <v>1972</v>
      </c>
      <c r="GN1" s="6" t="s">
        <v>2182</v>
      </c>
      <c r="GO1" s="6" t="s">
        <v>2183</v>
      </c>
      <c r="GP1" s="6" t="s">
        <v>2184</v>
      </c>
      <c r="GQ1" s="6" t="s">
        <v>2185</v>
      </c>
      <c r="GR1" s="6" t="s">
        <v>2186</v>
      </c>
      <c r="GS1" s="6" t="s">
        <v>2187</v>
      </c>
      <c r="GT1" s="6" t="s">
        <v>2188</v>
      </c>
      <c r="IA1" s="463" t="s">
        <v>2380</v>
      </c>
      <c r="IB1" s="463" t="s">
        <v>2377</v>
      </c>
      <c r="IC1" s="6" t="s">
        <v>2318</v>
      </c>
      <c r="ID1" s="463" t="s">
        <v>2378</v>
      </c>
      <c r="IH1" s="463" t="s">
        <v>2379</v>
      </c>
      <c r="IJ1" s="78" t="s">
        <v>2068</v>
      </c>
      <c r="IO1" s="78" t="s">
        <v>2323</v>
      </c>
    </row>
    <row r="2" spans="1:249" s="6" customFormat="1" ht="38.25" x14ac:dyDescent="0.2">
      <c r="A2" s="610"/>
      <c r="B2" s="611"/>
      <c r="C2" s="613"/>
      <c r="D2" s="559"/>
      <c r="E2" s="464" t="s">
        <v>1997</v>
      </c>
      <c r="F2" s="578" t="s">
        <v>1998</v>
      </c>
      <c r="G2" s="578"/>
      <c r="H2" s="401" t="s">
        <v>1999</v>
      </c>
      <c r="I2" s="606"/>
      <c r="J2" s="606"/>
      <c r="K2" s="608"/>
      <c r="L2" s="602"/>
      <c r="M2" s="602"/>
      <c r="N2" s="600"/>
      <c r="O2" s="601"/>
      <c r="P2" s="602"/>
      <c r="Q2" s="602"/>
      <c r="R2" s="595"/>
      <c r="S2" s="595"/>
      <c r="T2" s="595"/>
      <c r="U2" s="597"/>
      <c r="V2" s="598"/>
      <c r="W2" s="598"/>
      <c r="X2" s="588"/>
      <c r="Y2" s="589"/>
      <c r="Z2" s="591"/>
      <c r="AA2" s="465" t="s">
        <v>2199</v>
      </c>
      <c r="AB2" s="400" t="s">
        <v>2200</v>
      </c>
      <c r="AC2" s="400" t="s">
        <v>2201</v>
      </c>
      <c r="AD2" s="400" t="s">
        <v>2202</v>
      </c>
      <c r="AE2" s="400" t="s">
        <v>2203</v>
      </c>
      <c r="AF2" s="400" t="s">
        <v>2204</v>
      </c>
      <c r="AG2" s="400" t="s">
        <v>2205</v>
      </c>
      <c r="AH2" s="400" t="s">
        <v>2181</v>
      </c>
      <c r="AI2" s="400" t="s">
        <v>2206</v>
      </c>
      <c r="AJ2" s="400" t="s">
        <v>2207</v>
      </c>
      <c r="AK2" s="400" t="s">
        <v>2208</v>
      </c>
      <c r="AL2" s="400" t="s">
        <v>2209</v>
      </c>
      <c r="AM2" s="400" t="s">
        <v>2210</v>
      </c>
      <c r="AN2" s="400" t="s">
        <v>2211</v>
      </c>
      <c r="AO2" s="401" t="s">
        <v>2212</v>
      </c>
      <c r="AP2" s="582"/>
      <c r="AQ2" s="584"/>
      <c r="AR2" s="520"/>
      <c r="AS2" s="586"/>
      <c r="AT2" s="524"/>
      <c r="AU2" s="524"/>
      <c r="AV2" s="524"/>
      <c r="AW2" s="524"/>
      <c r="AX2" s="524"/>
      <c r="AY2" s="524"/>
      <c r="AZ2" s="524"/>
      <c r="BA2" s="580"/>
      <c r="BB2" s="575"/>
      <c r="BC2" s="577"/>
      <c r="BD2" s="466" t="b">
        <f>FALSE</f>
        <v>0</v>
      </c>
      <c r="BE2" s="91" t="s">
        <v>2085</v>
      </c>
      <c r="BF2" s="91" t="s">
        <v>2156</v>
      </c>
      <c r="BG2" s="92" t="s">
        <v>2189</v>
      </c>
      <c r="BH2" s="3" t="s">
        <v>2330</v>
      </c>
      <c r="BI2" s="3"/>
      <c r="BJ2" s="3"/>
      <c r="BK2" s="3"/>
      <c r="BL2" s="3"/>
      <c r="BM2" s="3"/>
      <c r="BN2" s="3"/>
      <c r="BO2" s="3"/>
      <c r="BP2" s="3"/>
      <c r="BQ2" s="3"/>
      <c r="BR2" s="3"/>
      <c r="BS2" s="3"/>
      <c r="BT2" s="92"/>
      <c r="BU2" s="92"/>
      <c r="BV2" s="92"/>
      <c r="BW2" s="5"/>
      <c r="BX2" s="5"/>
      <c r="BY2" s="5"/>
      <c r="BZ2" s="5"/>
      <c r="CA2" s="5"/>
      <c r="CB2" s="5"/>
      <c r="CC2" s="5"/>
      <c r="CD2" s="467"/>
      <c r="CE2" s="467"/>
      <c r="CF2" s="458"/>
      <c r="CG2" s="468"/>
      <c r="CH2" s="462"/>
      <c r="CI2" s="14"/>
      <c r="CJ2" s="14"/>
      <c r="CK2" s="469"/>
      <c r="CL2" s="462"/>
      <c r="CM2" s="456"/>
      <c r="CN2" s="11"/>
      <c r="CO2" s="11"/>
      <c r="CP2" s="14"/>
      <c r="CQ2" s="470"/>
      <c r="CR2" s="14"/>
      <c r="CS2" s="14"/>
      <c r="CT2" s="14"/>
      <c r="CU2" s="14"/>
      <c r="CV2" s="14"/>
      <c r="CW2" s="469"/>
      <c r="CX2" s="454"/>
      <c r="CY2" s="454"/>
      <c r="CZ2" s="454"/>
      <c r="DA2" s="454"/>
      <c r="DB2" s="471"/>
      <c r="DC2" s="471"/>
      <c r="DD2" s="11"/>
      <c r="DE2" s="472"/>
      <c r="DF2" s="473"/>
      <c r="DG2" s="473"/>
      <c r="DH2" s="473"/>
      <c r="DI2" s="473"/>
      <c r="DJ2" s="473"/>
      <c r="DK2" s="474"/>
      <c r="DL2" s="14"/>
      <c r="DM2" s="14"/>
      <c r="DN2" s="11"/>
      <c r="DO2" s="11"/>
      <c r="DP2" s="475"/>
      <c r="DQ2" s="475"/>
      <c r="DR2" s="469"/>
      <c r="DS2" s="476"/>
      <c r="DT2" s="477"/>
      <c r="DU2" s="478"/>
      <c r="DV2" s="479"/>
      <c r="DW2" s="479"/>
      <c r="DX2" s="479"/>
      <c r="DY2" s="479"/>
      <c r="DZ2" s="479"/>
      <c r="EA2" s="479"/>
      <c r="EB2" s="479"/>
      <c r="EC2" s="480"/>
      <c r="ED2" s="480"/>
      <c r="EE2" s="21"/>
      <c r="EF2" s="22"/>
      <c r="EL2" s="4" t="str">
        <f>IF($E2="nb","♦",IF($E2="kN","kN",IF($E2="ex",0,IF(OR($E2="",$F2="",$G2="",$H2=""),"",INDEX(ES!$E$1:$E$672,MATCH(INDEX(Sym!$B$2:$B$10,MATCH($E2,Sym!$A$2:$A$10,0))+INDEX(Sym!$B$13:$B$19,MATCH($F2,Sym!$A$13:$A$19,0))+INDEX(Sym!$B$22:$B$27,MATCH($G2,Sym!$A$22:$A$27,0))+INDEX(Sym!$B$30:$B$31,MATCH($H2,Sym!$A$30:$A$31,0)),ES!$F$1:$F$672,0))))))</f>
        <v/>
      </c>
      <c r="EM2" s="4" t="str">
        <f>IF(OR($CL2="",$Z2="",$CL2="♦",$Z2="nb",$CL2="kN",$Z2="kN"),"",LOOKUP(LOOKUP(CODE(UPPER($Z2)),Kategorieänderung!$C$103:$C$112,Kategorieänderung!$D$103:$D$112)*100+LOOKUP(CODE($CL2),Kategorieänderung!$C$103:$C$112,Kategorieänderung!$D$103:$D$112),Kategorieänderung!$G$2:$G$101,Kategorieänderung!$C$2:$C$101))</f>
        <v/>
      </c>
      <c r="EN2" s="5"/>
      <c r="EO2" s="4" t="str">
        <f>IF(OR($CN2="",$Z2="",$CN2="♦",$Z2="nb",$CN2="kN",$Z2="kN"),"",LOOKUP(LOOKUP(CODE(UPPER($Z2)),Kategorieänderung!$C$103:$C$112,Kategorieänderung!$D$103:$D$112)*100+LOOKUP(CODE($CN2),Kategorieänderung!$C$103:$C$112,Kategorieänderung!$D$103:$D$112),Kategorieänderung!$G$2:$G$101,Kategorieänderung!$C$2:$C$101))</f>
        <v/>
      </c>
      <c r="FA2" s="481" t="b">
        <v>0</v>
      </c>
      <c r="FB2" s="482" t="s">
        <v>2213</v>
      </c>
      <c r="FC2" s="483">
        <v>1426</v>
      </c>
      <c r="FD2" s="484">
        <f t="array" ref="FD2">COUNTIF($C:$C,"")</f>
        <v>64111</v>
      </c>
      <c r="IA2" s="6" t="s">
        <v>3225</v>
      </c>
      <c r="IB2" s="78" t="b">
        <v>0</v>
      </c>
      <c r="ID2" s="78" t="s">
        <v>3258</v>
      </c>
      <c r="IH2" s="485">
        <f t="array" ref="IH2">COUNTIF(R_BC_Type, "H")</f>
        <v>23</v>
      </c>
      <c r="II2" s="486"/>
      <c r="IJ2" s="78">
        <f t="array" ref="IJ2">SUM(NOT(ISBLANK('Rote Liste'!R_P_Verantw))*1)</f>
        <v>0</v>
      </c>
      <c r="IO2" s="78" t="b">
        <v>0</v>
      </c>
    </row>
    <row r="3" spans="1:249" s="6" customFormat="1" ht="15" x14ac:dyDescent="0.2">
      <c r="A3" s="467" t="s">
        <v>2195</v>
      </c>
      <c r="B3" s="467" t="s">
        <v>2149</v>
      </c>
      <c r="C3" s="393" t="s">
        <v>3038</v>
      </c>
      <c r="D3" s="468"/>
      <c r="E3" s="462" t="s">
        <v>2141</v>
      </c>
      <c r="F3" s="14" t="s">
        <v>2149</v>
      </c>
      <c r="G3" s="14" t="s">
        <v>2149</v>
      </c>
      <c r="H3" s="469" t="s">
        <v>2149</v>
      </c>
      <c r="I3" s="462"/>
      <c r="J3" s="456"/>
      <c r="K3" s="11"/>
      <c r="L3" s="11"/>
      <c r="M3" s="14"/>
      <c r="N3" s="470"/>
      <c r="O3" s="14"/>
      <c r="P3" s="14"/>
      <c r="Q3" s="14"/>
      <c r="R3" s="14"/>
      <c r="S3" s="14"/>
      <c r="T3" s="469"/>
      <c r="U3" s="454"/>
      <c r="V3" s="454"/>
      <c r="W3" s="454"/>
      <c r="X3" s="454"/>
      <c r="Y3" s="471" t="s">
        <v>2149</v>
      </c>
      <c r="Z3" s="495" t="s">
        <v>2195</v>
      </c>
      <c r="AA3" s="11"/>
      <c r="AB3" s="472"/>
      <c r="AC3" s="473"/>
      <c r="AD3" s="473"/>
      <c r="AE3" s="496" t="s">
        <v>2195</v>
      </c>
      <c r="AF3" s="473"/>
      <c r="AG3" s="473"/>
      <c r="AH3" s="474"/>
      <c r="AI3" s="14"/>
      <c r="AJ3" s="14"/>
      <c r="AK3" s="11"/>
      <c r="AL3" s="11"/>
      <c r="AM3" s="475"/>
      <c r="AN3" s="475"/>
      <c r="AO3" s="469"/>
      <c r="AP3" s="497" t="s">
        <v>1447</v>
      </c>
      <c r="AQ3" s="477"/>
      <c r="AR3" s="478"/>
      <c r="AS3" s="479"/>
      <c r="AT3" s="479"/>
      <c r="AU3" s="479"/>
      <c r="AV3" s="479"/>
      <c r="AW3" s="479"/>
      <c r="AX3" s="479"/>
      <c r="AY3" s="479"/>
      <c r="AZ3" s="480"/>
      <c r="BA3" s="480"/>
      <c r="BB3" s="21"/>
      <c r="BC3" s="22" t="s">
        <v>2179</v>
      </c>
      <c r="BD3" s="466"/>
      <c r="BE3" s="91"/>
      <c r="BF3" s="91"/>
      <c r="BG3" s="92"/>
      <c r="BH3" s="3"/>
      <c r="BI3" s="3"/>
      <c r="BJ3" s="3"/>
      <c r="BK3" s="3"/>
      <c r="BL3" s="3"/>
      <c r="BM3" s="3"/>
      <c r="BN3" s="3"/>
      <c r="BO3" s="3"/>
      <c r="BP3" s="3"/>
      <c r="BQ3" s="3"/>
      <c r="BR3" s="3"/>
      <c r="BS3" s="3"/>
      <c r="BT3" s="92"/>
      <c r="BU3" s="92"/>
      <c r="BV3" s="92"/>
      <c r="BW3" s="5"/>
      <c r="BX3" s="5"/>
      <c r="BY3" s="5"/>
      <c r="BZ3" s="5"/>
      <c r="CA3" s="5"/>
      <c r="CB3" s="5"/>
      <c r="CC3" s="5"/>
      <c r="CD3" s="487"/>
      <c r="CE3" s="487"/>
      <c r="CF3" s="488"/>
      <c r="CG3" s="489"/>
      <c r="CH3" s="446"/>
      <c r="CI3" s="446"/>
      <c r="CJ3" s="446"/>
      <c r="CK3" s="446"/>
      <c r="CL3" s="4"/>
      <c r="CM3" s="4"/>
      <c r="CN3" s="5"/>
      <c r="CO3" s="4"/>
      <c r="CP3" s="446"/>
      <c r="CQ3" s="490"/>
      <c r="CR3" s="446"/>
      <c r="CS3" s="446"/>
      <c r="CT3" s="446"/>
      <c r="CU3" s="446"/>
      <c r="CV3" s="446"/>
      <c r="CW3" s="446"/>
      <c r="CX3" s="491"/>
      <c r="CY3" s="491"/>
      <c r="CZ3" s="491"/>
      <c r="DA3" s="491"/>
      <c r="DB3" s="446"/>
      <c r="DC3" s="446"/>
      <c r="DD3" s="446"/>
      <c r="DE3" s="492"/>
      <c r="DF3" s="492"/>
      <c r="DG3" s="492"/>
      <c r="DH3" s="492"/>
      <c r="DI3" s="492"/>
      <c r="DJ3" s="492"/>
      <c r="DK3" s="492"/>
      <c r="DL3" s="446"/>
      <c r="DM3" s="446"/>
      <c r="DN3" s="446"/>
      <c r="DO3" s="446"/>
      <c r="DP3" s="446"/>
      <c r="DQ3" s="446"/>
      <c r="DR3" s="446"/>
      <c r="DS3" s="488"/>
      <c r="DT3" s="493"/>
      <c r="DU3" s="494"/>
      <c r="DV3" s="494"/>
      <c r="DW3" s="494"/>
      <c r="DX3" s="494"/>
      <c r="DY3" s="494"/>
      <c r="DZ3" s="494"/>
      <c r="EA3" s="494"/>
      <c r="EB3" s="494"/>
      <c r="EC3" s="494"/>
      <c r="ED3" s="494"/>
      <c r="EE3" s="446"/>
      <c r="EF3" s="446"/>
      <c r="EL3" s="4"/>
      <c r="EM3" s="4"/>
      <c r="EN3" s="5"/>
      <c r="EO3" s="4"/>
      <c r="FA3" s="481"/>
      <c r="FB3" s="482"/>
      <c r="FC3" s="483"/>
      <c r="FD3" s="484"/>
      <c r="IB3" s="78"/>
      <c r="ID3" s="78"/>
      <c r="IH3" s="485"/>
      <c r="II3" s="486"/>
      <c r="IJ3" s="78"/>
      <c r="IO3" s="78"/>
    </row>
    <row r="4" spans="1:249" s="6" customFormat="1" ht="15" x14ac:dyDescent="0.2">
      <c r="A4" s="467" t="s">
        <v>2195</v>
      </c>
      <c r="B4" s="467" t="s">
        <v>2149</v>
      </c>
      <c r="C4" s="393" t="s">
        <v>3039</v>
      </c>
      <c r="D4" s="468"/>
      <c r="E4" s="462" t="s">
        <v>2138</v>
      </c>
      <c r="F4" s="14" t="s">
        <v>2149</v>
      </c>
      <c r="G4" s="14" t="s">
        <v>2149</v>
      </c>
      <c r="H4" s="469" t="s">
        <v>2149</v>
      </c>
      <c r="I4" s="462"/>
      <c r="J4" s="456"/>
      <c r="K4" s="11"/>
      <c r="L4" s="11"/>
      <c r="M4" s="14"/>
      <c r="N4" s="470"/>
      <c r="O4" s="14"/>
      <c r="P4" s="14"/>
      <c r="Q4" s="14"/>
      <c r="R4" s="14"/>
      <c r="S4" s="14"/>
      <c r="T4" s="469"/>
      <c r="U4" s="454"/>
      <c r="V4" s="457"/>
      <c r="W4" s="454"/>
      <c r="X4" s="454"/>
      <c r="Y4" s="471"/>
      <c r="Z4" s="495" t="s">
        <v>2195</v>
      </c>
      <c r="AA4" s="11"/>
      <c r="AB4" s="472"/>
      <c r="AC4" s="473"/>
      <c r="AD4" s="473"/>
      <c r="AE4" s="496" t="s">
        <v>2195</v>
      </c>
      <c r="AF4" s="473"/>
      <c r="AG4" s="473"/>
      <c r="AH4" s="474"/>
      <c r="AI4" s="14"/>
      <c r="AJ4" s="14"/>
      <c r="AK4" s="11"/>
      <c r="AL4" s="11"/>
      <c r="AM4" s="475"/>
      <c r="AN4" s="475"/>
      <c r="AO4" s="469"/>
      <c r="AP4" s="497" t="s">
        <v>1448</v>
      </c>
      <c r="AQ4" s="477"/>
      <c r="AR4" s="478"/>
      <c r="AS4" s="479"/>
      <c r="AT4" s="479"/>
      <c r="AU4" s="479"/>
      <c r="AV4" s="479"/>
      <c r="AW4" s="479"/>
      <c r="AX4" s="479"/>
      <c r="AY4" s="479"/>
      <c r="AZ4" s="480"/>
      <c r="BA4" s="480"/>
      <c r="BB4" s="21"/>
      <c r="BC4" s="22" t="s">
        <v>2179</v>
      </c>
      <c r="BD4" s="466"/>
      <c r="BE4" s="91"/>
      <c r="BF4" s="91"/>
      <c r="BG4" s="92"/>
      <c r="BH4" s="3"/>
      <c r="BI4" s="3"/>
      <c r="BJ4" s="3"/>
      <c r="BK4" s="3"/>
      <c r="BL4" s="3"/>
      <c r="BM4" s="3"/>
      <c r="BN4" s="3"/>
      <c r="BO4" s="3"/>
      <c r="BP4" s="3"/>
      <c r="BQ4" s="3"/>
      <c r="BR4" s="3"/>
      <c r="BS4" s="3"/>
      <c r="BT4" s="92"/>
      <c r="BU4" s="92"/>
      <c r="BV4" s="92"/>
      <c r="BW4" s="5"/>
      <c r="BX4" s="5"/>
      <c r="BY4" s="5"/>
      <c r="BZ4" s="5"/>
      <c r="CA4" s="5"/>
      <c r="CB4" s="5"/>
      <c r="CC4" s="5"/>
      <c r="CD4" s="487"/>
      <c r="CE4" s="487"/>
      <c r="CF4" s="488"/>
      <c r="CG4" s="489"/>
      <c r="CH4" s="446"/>
      <c r="CI4" s="446"/>
      <c r="CJ4" s="446"/>
      <c r="CK4" s="446"/>
      <c r="CL4" s="4"/>
      <c r="CM4" s="4"/>
      <c r="CN4" s="5"/>
      <c r="CO4" s="4"/>
      <c r="CP4" s="446"/>
      <c r="CQ4" s="490"/>
      <c r="CR4" s="446"/>
      <c r="CS4" s="446"/>
      <c r="CT4" s="446"/>
      <c r="CU4" s="446"/>
      <c r="CV4" s="446"/>
      <c r="CW4" s="446"/>
      <c r="CX4" s="491"/>
      <c r="CY4" s="491"/>
      <c r="CZ4" s="491"/>
      <c r="DA4" s="491"/>
      <c r="DB4" s="446"/>
      <c r="DC4" s="446"/>
      <c r="DD4" s="446"/>
      <c r="DE4" s="492"/>
      <c r="DF4" s="492"/>
      <c r="DG4" s="492"/>
      <c r="DH4" s="492"/>
      <c r="DI4" s="492"/>
      <c r="DJ4" s="492"/>
      <c r="DK4" s="492"/>
      <c r="DL4" s="446"/>
      <c r="DM4" s="446"/>
      <c r="DN4" s="446"/>
      <c r="DO4" s="446"/>
      <c r="DP4" s="446"/>
      <c r="DQ4" s="446"/>
      <c r="DR4" s="446"/>
      <c r="DS4" s="488"/>
      <c r="DT4" s="493"/>
      <c r="DU4" s="494"/>
      <c r="DV4" s="494"/>
      <c r="DW4" s="494"/>
      <c r="DX4" s="494"/>
      <c r="DY4" s="494"/>
      <c r="DZ4" s="494"/>
      <c r="EA4" s="494"/>
      <c r="EB4" s="494"/>
      <c r="EC4" s="494"/>
      <c r="ED4" s="494"/>
      <c r="EE4" s="446"/>
      <c r="EF4" s="446"/>
      <c r="EL4" s="4"/>
      <c r="EM4" s="4"/>
      <c r="EN4" s="5"/>
      <c r="EO4" s="4"/>
      <c r="FA4" s="481"/>
      <c r="FB4" s="482"/>
      <c r="FC4" s="483"/>
      <c r="FD4" s="484"/>
      <c r="IB4" s="78"/>
      <c r="ID4" s="78"/>
      <c r="IH4" s="485"/>
      <c r="II4" s="486"/>
      <c r="IJ4" s="78"/>
      <c r="IO4" s="78"/>
    </row>
    <row r="5" spans="1:249" s="6" customFormat="1" ht="15" x14ac:dyDescent="0.2">
      <c r="A5" s="467" t="s">
        <v>2195</v>
      </c>
      <c r="B5" s="467" t="s">
        <v>2149</v>
      </c>
      <c r="C5" s="393" t="s">
        <v>2401</v>
      </c>
      <c r="D5" s="468"/>
      <c r="E5" s="462" t="s">
        <v>2141</v>
      </c>
      <c r="F5" s="14" t="s">
        <v>2149</v>
      </c>
      <c r="G5" s="14" t="s">
        <v>2149</v>
      </c>
      <c r="H5" s="469" t="s">
        <v>2149</v>
      </c>
      <c r="I5" s="462"/>
      <c r="J5" s="456"/>
      <c r="K5" s="11"/>
      <c r="L5" s="11"/>
      <c r="M5" s="14"/>
      <c r="N5" s="470"/>
      <c r="O5" s="14"/>
      <c r="P5" s="14"/>
      <c r="Q5" s="14"/>
      <c r="R5" s="14"/>
      <c r="S5" s="14"/>
      <c r="T5" s="469"/>
      <c r="U5" s="454"/>
      <c r="V5" s="454"/>
      <c r="W5" s="454"/>
      <c r="X5" s="454"/>
      <c r="Y5" s="471"/>
      <c r="Z5" s="495" t="s">
        <v>2195</v>
      </c>
      <c r="AA5" s="11"/>
      <c r="AB5" s="472"/>
      <c r="AC5" s="473"/>
      <c r="AD5" s="473"/>
      <c r="AE5" s="496" t="s">
        <v>2195</v>
      </c>
      <c r="AF5" s="473"/>
      <c r="AG5" s="473"/>
      <c r="AH5" s="474"/>
      <c r="AI5" s="14"/>
      <c r="AJ5" s="14"/>
      <c r="AK5" s="11"/>
      <c r="AL5" s="11"/>
      <c r="AM5" s="475"/>
      <c r="AN5" s="475"/>
      <c r="AO5" s="469"/>
      <c r="AP5" s="497" t="s">
        <v>1449</v>
      </c>
      <c r="AQ5" s="477"/>
      <c r="AR5" s="478"/>
      <c r="AS5" s="479"/>
      <c r="AT5" s="479"/>
      <c r="AU5" s="479"/>
      <c r="AV5" s="479"/>
      <c r="AW5" s="479"/>
      <c r="AX5" s="479"/>
      <c r="AY5" s="479"/>
      <c r="AZ5" s="480"/>
      <c r="BA5" s="480"/>
      <c r="BB5" s="21"/>
      <c r="BC5" s="22" t="s">
        <v>2179</v>
      </c>
      <c r="BD5" s="466"/>
      <c r="BE5" s="91"/>
      <c r="BF5" s="91"/>
      <c r="BG5" s="92"/>
      <c r="BH5" s="3"/>
      <c r="BI5" s="3"/>
      <c r="BJ5" s="3"/>
      <c r="BK5" s="3"/>
      <c r="BL5" s="3"/>
      <c r="BM5" s="3"/>
      <c r="BN5" s="3"/>
      <c r="BO5" s="3"/>
      <c r="BP5" s="3"/>
      <c r="BQ5" s="3"/>
      <c r="BR5" s="3"/>
      <c r="BS5" s="3"/>
      <c r="BT5" s="92"/>
      <c r="BU5" s="92"/>
      <c r="BV5" s="92"/>
      <c r="BW5" s="5"/>
      <c r="BX5" s="5"/>
      <c r="BY5" s="5"/>
      <c r="BZ5" s="5"/>
      <c r="CA5" s="5"/>
      <c r="CB5" s="5"/>
      <c r="CC5" s="5"/>
      <c r="CD5" s="487"/>
      <c r="CE5" s="487"/>
      <c r="CF5" s="488"/>
      <c r="CG5" s="489"/>
      <c r="CH5" s="446"/>
      <c r="CI5" s="446"/>
      <c r="CJ5" s="446"/>
      <c r="CK5" s="446"/>
      <c r="CL5" s="4"/>
      <c r="CM5" s="4"/>
      <c r="CN5" s="5"/>
      <c r="CO5" s="4"/>
      <c r="CP5" s="446"/>
      <c r="CQ5" s="490"/>
      <c r="CR5" s="446"/>
      <c r="CS5" s="446"/>
      <c r="CT5" s="446"/>
      <c r="CU5" s="446"/>
      <c r="CV5" s="446"/>
      <c r="CW5" s="446"/>
      <c r="CX5" s="491"/>
      <c r="CY5" s="491"/>
      <c r="CZ5" s="491"/>
      <c r="DA5" s="491"/>
      <c r="DB5" s="446"/>
      <c r="DC5" s="446"/>
      <c r="DD5" s="446"/>
      <c r="DE5" s="492"/>
      <c r="DF5" s="492"/>
      <c r="DG5" s="492"/>
      <c r="DH5" s="492"/>
      <c r="DI5" s="492"/>
      <c r="DJ5" s="492"/>
      <c r="DK5" s="492"/>
      <c r="DL5" s="446"/>
      <c r="DM5" s="446"/>
      <c r="DN5" s="446"/>
      <c r="DO5" s="446"/>
      <c r="DP5" s="446"/>
      <c r="DQ5" s="446"/>
      <c r="DR5" s="446"/>
      <c r="DS5" s="488"/>
      <c r="DT5" s="493"/>
      <c r="DU5" s="494"/>
      <c r="DV5" s="494"/>
      <c r="DW5" s="494"/>
      <c r="DX5" s="494"/>
      <c r="DY5" s="494"/>
      <c r="DZ5" s="494"/>
      <c r="EA5" s="494"/>
      <c r="EB5" s="494"/>
      <c r="EC5" s="494"/>
      <c r="ED5" s="494"/>
      <c r="EE5" s="446"/>
      <c r="EF5" s="446"/>
      <c r="EL5" s="4"/>
      <c r="EM5" s="4"/>
      <c r="EN5" s="5"/>
      <c r="EO5" s="4"/>
      <c r="FA5" s="481"/>
      <c r="FB5" s="482"/>
      <c r="FC5" s="483"/>
      <c r="FD5" s="484"/>
      <c r="IB5" s="78"/>
      <c r="ID5" s="78"/>
      <c r="IH5" s="485"/>
      <c r="II5" s="486"/>
      <c r="IJ5" s="78"/>
      <c r="IO5" s="78"/>
    </row>
    <row r="6" spans="1:249" s="6" customFormat="1" ht="15" x14ac:dyDescent="0.2">
      <c r="A6" s="467" t="s">
        <v>2195</v>
      </c>
      <c r="B6" s="467" t="s">
        <v>2149</v>
      </c>
      <c r="C6" s="393" t="s">
        <v>2402</v>
      </c>
      <c r="D6" s="468"/>
      <c r="E6" s="462" t="s">
        <v>2141</v>
      </c>
      <c r="F6" s="14" t="s">
        <v>2149</v>
      </c>
      <c r="G6" s="14" t="s">
        <v>2149</v>
      </c>
      <c r="H6" s="469" t="s">
        <v>2149</v>
      </c>
      <c r="I6" s="462"/>
      <c r="J6" s="456"/>
      <c r="K6" s="11"/>
      <c r="L6" s="11"/>
      <c r="M6" s="14"/>
      <c r="N6" s="470"/>
      <c r="O6" s="14"/>
      <c r="P6" s="14"/>
      <c r="Q6" s="14"/>
      <c r="R6" s="14"/>
      <c r="S6" s="14"/>
      <c r="T6" s="469"/>
      <c r="U6" s="454"/>
      <c r="V6" s="454"/>
      <c r="W6" s="454"/>
      <c r="X6" s="454"/>
      <c r="Y6" s="471"/>
      <c r="Z6" s="495" t="s">
        <v>2195</v>
      </c>
      <c r="AA6" s="11"/>
      <c r="AB6" s="472"/>
      <c r="AC6" s="473"/>
      <c r="AD6" s="473"/>
      <c r="AE6" s="496" t="s">
        <v>2195</v>
      </c>
      <c r="AF6" s="473"/>
      <c r="AG6" s="473"/>
      <c r="AH6" s="474"/>
      <c r="AI6" s="14"/>
      <c r="AJ6" s="14"/>
      <c r="AK6" s="11"/>
      <c r="AL6" s="11"/>
      <c r="AM6" s="475"/>
      <c r="AN6" s="475"/>
      <c r="AO6" s="469"/>
      <c r="AP6" s="497" t="s">
        <v>1450</v>
      </c>
      <c r="AQ6" s="477"/>
      <c r="AR6" s="478"/>
      <c r="AS6" s="479"/>
      <c r="AT6" s="479"/>
      <c r="AU6" s="479"/>
      <c r="AV6" s="479"/>
      <c r="AW6" s="479"/>
      <c r="AX6" s="479"/>
      <c r="AY6" s="479"/>
      <c r="AZ6" s="480"/>
      <c r="BA6" s="480"/>
      <c r="BB6" s="21"/>
      <c r="BC6" s="22" t="s">
        <v>2179</v>
      </c>
      <c r="BD6" s="466"/>
      <c r="BE6" s="91"/>
      <c r="BF6" s="91"/>
      <c r="BG6" s="92"/>
      <c r="BH6" s="3"/>
      <c r="BI6" s="3"/>
      <c r="BJ6" s="3"/>
      <c r="BK6" s="3"/>
      <c r="BL6" s="3"/>
      <c r="BM6" s="3"/>
      <c r="BN6" s="3"/>
      <c r="BO6" s="3"/>
      <c r="BP6" s="3"/>
      <c r="BQ6" s="3"/>
      <c r="BR6" s="3"/>
      <c r="BS6" s="3"/>
      <c r="BT6" s="92"/>
      <c r="BU6" s="92"/>
      <c r="BV6" s="92"/>
      <c r="BW6" s="5"/>
      <c r="BX6" s="5"/>
      <c r="BY6" s="5"/>
      <c r="BZ6" s="5"/>
      <c r="CA6" s="5"/>
      <c r="CB6" s="5"/>
      <c r="CC6" s="5"/>
      <c r="CD6" s="487"/>
      <c r="CE6" s="487"/>
      <c r="CF6" s="488"/>
      <c r="CG6" s="489"/>
      <c r="CH6" s="446"/>
      <c r="CI6" s="446"/>
      <c r="CJ6" s="446"/>
      <c r="CK6" s="446"/>
      <c r="CL6" s="4"/>
      <c r="CM6" s="4"/>
      <c r="CN6" s="5"/>
      <c r="CO6" s="4"/>
      <c r="CP6" s="446"/>
      <c r="CQ6" s="490"/>
      <c r="CR6" s="446"/>
      <c r="CS6" s="446"/>
      <c r="CT6" s="446"/>
      <c r="CU6" s="446"/>
      <c r="CV6" s="446"/>
      <c r="CW6" s="446"/>
      <c r="CX6" s="491"/>
      <c r="CY6" s="491"/>
      <c r="CZ6" s="491"/>
      <c r="DA6" s="491"/>
      <c r="DB6" s="446"/>
      <c r="DC6" s="446"/>
      <c r="DD6" s="446"/>
      <c r="DE6" s="492"/>
      <c r="DF6" s="492"/>
      <c r="DG6" s="492"/>
      <c r="DH6" s="492"/>
      <c r="DI6" s="492"/>
      <c r="DJ6" s="492"/>
      <c r="DK6" s="492"/>
      <c r="DL6" s="446"/>
      <c r="DM6" s="446"/>
      <c r="DN6" s="446"/>
      <c r="DO6" s="446"/>
      <c r="DP6" s="446"/>
      <c r="DQ6" s="446"/>
      <c r="DR6" s="446"/>
      <c r="DS6" s="488"/>
      <c r="DT6" s="493"/>
      <c r="DU6" s="494"/>
      <c r="DV6" s="494"/>
      <c r="DW6" s="494"/>
      <c r="DX6" s="494"/>
      <c r="DY6" s="494"/>
      <c r="DZ6" s="494"/>
      <c r="EA6" s="494"/>
      <c r="EB6" s="494"/>
      <c r="EC6" s="494"/>
      <c r="ED6" s="494"/>
      <c r="EE6" s="446"/>
      <c r="EF6" s="446"/>
      <c r="EL6" s="4"/>
      <c r="EM6" s="4"/>
      <c r="EN6" s="5"/>
      <c r="EO6" s="4"/>
      <c r="FA6" s="481"/>
      <c r="FB6" s="482"/>
      <c r="FC6" s="483"/>
      <c r="FD6" s="484"/>
      <c r="IB6" s="78"/>
      <c r="ID6" s="78"/>
      <c r="IH6" s="485"/>
      <c r="II6" s="486"/>
      <c r="IJ6" s="78"/>
      <c r="IO6" s="78"/>
    </row>
    <row r="7" spans="1:249" s="6" customFormat="1" ht="15" x14ac:dyDescent="0.2">
      <c r="A7" s="467" t="s">
        <v>2161</v>
      </c>
      <c r="B7" s="467" t="s">
        <v>2149</v>
      </c>
      <c r="C7" s="393" t="s">
        <v>2403</v>
      </c>
      <c r="D7" s="468"/>
      <c r="E7" s="462" t="s">
        <v>2142</v>
      </c>
      <c r="F7" s="14" t="s">
        <v>2142</v>
      </c>
      <c r="G7" s="14" t="s">
        <v>2142</v>
      </c>
      <c r="H7" s="469" t="s">
        <v>2149</v>
      </c>
      <c r="I7" s="462"/>
      <c r="J7" s="456"/>
      <c r="K7" s="11"/>
      <c r="L7" s="11"/>
      <c r="M7" s="14"/>
      <c r="N7" s="470"/>
      <c r="O7" s="14"/>
      <c r="P7" s="14"/>
      <c r="Q7" s="14"/>
      <c r="R7" s="14"/>
      <c r="S7" s="14"/>
      <c r="T7" s="469"/>
      <c r="U7" s="454"/>
      <c r="V7" s="454"/>
      <c r="W7" s="454"/>
      <c r="X7" s="454"/>
      <c r="Y7" s="471"/>
      <c r="Z7" s="495" t="s">
        <v>2161</v>
      </c>
      <c r="AA7" s="11"/>
      <c r="AB7" s="472"/>
      <c r="AC7" s="473"/>
      <c r="AD7" s="473"/>
      <c r="AE7" s="496" t="s">
        <v>2195</v>
      </c>
      <c r="AF7" s="473"/>
      <c r="AG7" s="473"/>
      <c r="AH7" s="474"/>
      <c r="AI7" s="14"/>
      <c r="AJ7" s="14"/>
      <c r="AK7" s="11"/>
      <c r="AL7" s="11"/>
      <c r="AM7" s="475"/>
      <c r="AN7" s="475"/>
      <c r="AO7" s="469"/>
      <c r="AP7" s="497" t="s">
        <v>1451</v>
      </c>
      <c r="AQ7" s="477"/>
      <c r="AR7" s="478"/>
      <c r="AS7" s="479"/>
      <c r="AT7" s="479"/>
      <c r="AU7" s="479"/>
      <c r="AV7" s="479"/>
      <c r="AW7" s="479"/>
      <c r="AX7" s="479"/>
      <c r="AY7" s="479"/>
      <c r="AZ7" s="480"/>
      <c r="BA7" s="480"/>
      <c r="BB7" s="21"/>
      <c r="BC7" s="22" t="s">
        <v>2179</v>
      </c>
      <c r="BD7" s="466"/>
      <c r="BE7" s="91"/>
      <c r="BF7" s="91"/>
      <c r="BG7" s="92"/>
      <c r="BH7" s="3"/>
      <c r="BI7" s="3"/>
      <c r="BJ7" s="3"/>
      <c r="BK7" s="3"/>
      <c r="BL7" s="3"/>
      <c r="BM7" s="3"/>
      <c r="BN7" s="3"/>
      <c r="BO7" s="3"/>
      <c r="BP7" s="3"/>
      <c r="BQ7" s="3"/>
      <c r="BR7" s="3"/>
      <c r="BS7" s="3"/>
      <c r="BT7" s="92"/>
      <c r="BU7" s="92"/>
      <c r="BV7" s="92"/>
      <c r="BW7" s="5"/>
      <c r="BX7" s="5"/>
      <c r="BY7" s="5"/>
      <c r="BZ7" s="5"/>
      <c r="CA7" s="5"/>
      <c r="CB7" s="5"/>
      <c r="CC7" s="5"/>
      <c r="CD7" s="487"/>
      <c r="CE7" s="487"/>
      <c r="CF7" s="488"/>
      <c r="CG7" s="489"/>
      <c r="CH7" s="446"/>
      <c r="CI7" s="446"/>
      <c r="CJ7" s="446"/>
      <c r="CK7" s="446"/>
      <c r="CL7" s="4"/>
      <c r="CM7" s="4"/>
      <c r="CN7" s="5"/>
      <c r="CO7" s="4"/>
      <c r="CP7" s="446"/>
      <c r="CQ7" s="490"/>
      <c r="CR7" s="446"/>
      <c r="CS7" s="446"/>
      <c r="CT7" s="446"/>
      <c r="CU7" s="446"/>
      <c r="CV7" s="446"/>
      <c r="CW7" s="446"/>
      <c r="CX7" s="491"/>
      <c r="CY7" s="491"/>
      <c r="CZ7" s="491"/>
      <c r="DA7" s="491"/>
      <c r="DB7" s="446"/>
      <c r="DC7" s="446"/>
      <c r="DD7" s="446"/>
      <c r="DE7" s="492"/>
      <c r="DF7" s="492"/>
      <c r="DG7" s="492"/>
      <c r="DH7" s="492"/>
      <c r="DI7" s="492"/>
      <c r="DJ7" s="492"/>
      <c r="DK7" s="492"/>
      <c r="DL7" s="446"/>
      <c r="DM7" s="446"/>
      <c r="DN7" s="446"/>
      <c r="DO7" s="446"/>
      <c r="DP7" s="446"/>
      <c r="DQ7" s="446"/>
      <c r="DR7" s="446"/>
      <c r="DS7" s="488"/>
      <c r="DT7" s="493"/>
      <c r="DU7" s="494"/>
      <c r="DV7" s="494"/>
      <c r="DW7" s="494"/>
      <c r="DX7" s="494"/>
      <c r="DY7" s="494"/>
      <c r="DZ7" s="494"/>
      <c r="EA7" s="494"/>
      <c r="EB7" s="494"/>
      <c r="EC7" s="494"/>
      <c r="ED7" s="494"/>
      <c r="EE7" s="446"/>
      <c r="EF7" s="446"/>
      <c r="EL7" s="4"/>
      <c r="EM7" s="4"/>
      <c r="EN7" s="5"/>
      <c r="EO7" s="4"/>
      <c r="FA7" s="481"/>
      <c r="FB7" s="482"/>
      <c r="FC7" s="483"/>
      <c r="FD7" s="484"/>
      <c r="IB7" s="78"/>
      <c r="ID7" s="78"/>
      <c r="IH7" s="485"/>
      <c r="II7" s="486"/>
      <c r="IJ7" s="78"/>
      <c r="IO7" s="78"/>
    </row>
    <row r="8" spans="1:249" s="6" customFormat="1" ht="15" x14ac:dyDescent="0.2">
      <c r="A8" s="467" t="s">
        <v>2195</v>
      </c>
      <c r="B8" s="467" t="s">
        <v>2149</v>
      </c>
      <c r="C8" s="393" t="s">
        <v>2404</v>
      </c>
      <c r="D8" s="468"/>
      <c r="E8" s="462" t="s">
        <v>2141</v>
      </c>
      <c r="F8" s="14" t="s">
        <v>2149</v>
      </c>
      <c r="G8" s="14" t="s">
        <v>2149</v>
      </c>
      <c r="H8" s="469" t="s">
        <v>2149</v>
      </c>
      <c r="I8" s="462"/>
      <c r="J8" s="456"/>
      <c r="K8" s="11"/>
      <c r="L8" s="11"/>
      <c r="M8" s="14"/>
      <c r="N8" s="470"/>
      <c r="O8" s="14"/>
      <c r="P8" s="14"/>
      <c r="Q8" s="14"/>
      <c r="R8" s="14"/>
      <c r="S8" s="14"/>
      <c r="T8" s="469"/>
      <c r="U8" s="454"/>
      <c r="V8" s="454"/>
      <c r="W8" s="454"/>
      <c r="X8" s="454"/>
      <c r="Y8" s="471"/>
      <c r="Z8" s="495" t="s">
        <v>2195</v>
      </c>
      <c r="AA8" s="11"/>
      <c r="AB8" s="472"/>
      <c r="AC8" s="473"/>
      <c r="AD8" s="473"/>
      <c r="AE8" s="496" t="s">
        <v>2195</v>
      </c>
      <c r="AF8" s="473"/>
      <c r="AG8" s="473"/>
      <c r="AH8" s="474"/>
      <c r="AI8" s="14"/>
      <c r="AJ8" s="14"/>
      <c r="AK8" s="11"/>
      <c r="AL8" s="11"/>
      <c r="AM8" s="475"/>
      <c r="AN8" s="475"/>
      <c r="AO8" s="469"/>
      <c r="AP8" s="497" t="s">
        <v>1452</v>
      </c>
      <c r="AQ8" s="477"/>
      <c r="AR8" s="478"/>
      <c r="AS8" s="479"/>
      <c r="AT8" s="479"/>
      <c r="AU8" s="479"/>
      <c r="AV8" s="479"/>
      <c r="AW8" s="479"/>
      <c r="AX8" s="479"/>
      <c r="AY8" s="479"/>
      <c r="AZ8" s="480"/>
      <c r="BA8" s="480"/>
      <c r="BB8" s="21"/>
      <c r="BC8" s="22" t="s">
        <v>2179</v>
      </c>
      <c r="BD8" s="466"/>
      <c r="BE8" s="91"/>
      <c r="BF8" s="91"/>
      <c r="BG8" s="92"/>
      <c r="BH8" s="3"/>
      <c r="BI8" s="3"/>
      <c r="BJ8" s="3"/>
      <c r="BK8" s="3"/>
      <c r="BL8" s="3"/>
      <c r="BM8" s="3"/>
      <c r="BN8" s="3"/>
      <c r="BO8" s="3"/>
      <c r="BP8" s="3"/>
      <c r="BQ8" s="3"/>
      <c r="BR8" s="3"/>
      <c r="BS8" s="3"/>
      <c r="BT8" s="92"/>
      <c r="BU8" s="92"/>
      <c r="BV8" s="92"/>
      <c r="BW8" s="5"/>
      <c r="BX8" s="5"/>
      <c r="BY8" s="5"/>
      <c r="BZ8" s="5"/>
      <c r="CA8" s="5"/>
      <c r="CB8" s="5"/>
      <c r="CC8" s="5"/>
      <c r="CD8" s="487"/>
      <c r="CE8" s="487"/>
      <c r="CF8" s="488"/>
      <c r="CG8" s="489"/>
      <c r="CH8" s="446"/>
      <c r="CI8" s="446"/>
      <c r="CJ8" s="446"/>
      <c r="CK8" s="446"/>
      <c r="CL8" s="4"/>
      <c r="CM8" s="4"/>
      <c r="CN8" s="5"/>
      <c r="CO8" s="4"/>
      <c r="CP8" s="446"/>
      <c r="CQ8" s="490"/>
      <c r="CR8" s="446"/>
      <c r="CS8" s="446"/>
      <c r="CT8" s="446"/>
      <c r="CU8" s="446"/>
      <c r="CV8" s="446"/>
      <c r="CW8" s="446"/>
      <c r="CX8" s="491"/>
      <c r="CY8" s="491"/>
      <c r="CZ8" s="491"/>
      <c r="DA8" s="491"/>
      <c r="DB8" s="446"/>
      <c r="DC8" s="446"/>
      <c r="DD8" s="446"/>
      <c r="DE8" s="492"/>
      <c r="DF8" s="492"/>
      <c r="DG8" s="492"/>
      <c r="DH8" s="492"/>
      <c r="DI8" s="492"/>
      <c r="DJ8" s="492"/>
      <c r="DK8" s="492"/>
      <c r="DL8" s="446"/>
      <c r="DM8" s="446"/>
      <c r="DN8" s="446"/>
      <c r="DO8" s="446"/>
      <c r="DP8" s="446"/>
      <c r="DQ8" s="446"/>
      <c r="DR8" s="446"/>
      <c r="DS8" s="488"/>
      <c r="DT8" s="493"/>
      <c r="DU8" s="494"/>
      <c r="DV8" s="494"/>
      <c r="DW8" s="494"/>
      <c r="DX8" s="494"/>
      <c r="DY8" s="494"/>
      <c r="DZ8" s="494"/>
      <c r="EA8" s="494"/>
      <c r="EB8" s="494"/>
      <c r="EC8" s="494"/>
      <c r="ED8" s="494"/>
      <c r="EE8" s="446"/>
      <c r="EF8" s="446"/>
      <c r="EL8" s="4"/>
      <c r="EM8" s="4"/>
      <c r="EN8" s="5"/>
      <c r="EO8" s="4"/>
      <c r="FA8" s="481"/>
      <c r="FB8" s="482"/>
      <c r="FC8" s="483"/>
      <c r="FD8" s="484"/>
      <c r="IB8" s="78"/>
      <c r="ID8" s="78"/>
      <c r="IH8" s="485"/>
      <c r="II8" s="486"/>
      <c r="IJ8" s="78"/>
      <c r="IO8" s="78"/>
    </row>
    <row r="9" spans="1:249" s="6" customFormat="1" ht="15" x14ac:dyDescent="0.2">
      <c r="A9" s="467" t="s">
        <v>2195</v>
      </c>
      <c r="B9" s="467" t="s">
        <v>2149</v>
      </c>
      <c r="C9" s="393" t="s">
        <v>2405</v>
      </c>
      <c r="D9" s="468"/>
      <c r="E9" s="462" t="s">
        <v>2138</v>
      </c>
      <c r="F9" s="14" t="s">
        <v>2149</v>
      </c>
      <c r="G9" s="14" t="s">
        <v>2149</v>
      </c>
      <c r="H9" s="469" t="s">
        <v>2149</v>
      </c>
      <c r="I9" s="462"/>
      <c r="J9" s="456"/>
      <c r="K9" s="11"/>
      <c r="L9" s="11"/>
      <c r="M9" s="14"/>
      <c r="N9" s="470"/>
      <c r="O9" s="14"/>
      <c r="P9" s="14"/>
      <c r="Q9" s="14"/>
      <c r="R9" s="14"/>
      <c r="S9" s="14"/>
      <c r="T9" s="469"/>
      <c r="U9" s="454"/>
      <c r="V9" s="454"/>
      <c r="W9" s="454"/>
      <c r="X9" s="454"/>
      <c r="Y9" s="471"/>
      <c r="Z9" s="495" t="s">
        <v>2195</v>
      </c>
      <c r="AA9" s="11"/>
      <c r="AB9" s="472"/>
      <c r="AC9" s="473"/>
      <c r="AD9" s="473"/>
      <c r="AE9" s="496">
        <v>3</v>
      </c>
      <c r="AF9" s="473"/>
      <c r="AG9" s="473"/>
      <c r="AH9" s="474"/>
      <c r="AI9" s="14"/>
      <c r="AJ9" s="14"/>
      <c r="AK9" s="11"/>
      <c r="AL9" s="11"/>
      <c r="AM9" s="475"/>
      <c r="AN9" s="475"/>
      <c r="AO9" s="469"/>
      <c r="AP9" s="497" t="s">
        <v>1453</v>
      </c>
      <c r="AQ9" s="477"/>
      <c r="AR9" s="478"/>
      <c r="AS9" s="479"/>
      <c r="AT9" s="479"/>
      <c r="AU9" s="479"/>
      <c r="AV9" s="479"/>
      <c r="AW9" s="479"/>
      <c r="AX9" s="479"/>
      <c r="AY9" s="479"/>
      <c r="AZ9" s="480"/>
      <c r="BA9" s="480"/>
      <c r="BB9" s="21"/>
      <c r="BC9" s="22" t="s">
        <v>2179</v>
      </c>
      <c r="BD9" s="466"/>
      <c r="BE9" s="91"/>
      <c r="BF9" s="91"/>
      <c r="BG9" s="92"/>
      <c r="BH9" s="3"/>
      <c r="BI9" s="3"/>
      <c r="BJ9" s="3"/>
      <c r="BK9" s="3"/>
      <c r="BL9" s="3"/>
      <c r="BM9" s="3"/>
      <c r="BN9" s="3"/>
      <c r="BO9" s="3"/>
      <c r="BP9" s="3"/>
      <c r="BQ9" s="3"/>
      <c r="BR9" s="3"/>
      <c r="BS9" s="3"/>
      <c r="BT9" s="92"/>
      <c r="BU9" s="92"/>
      <c r="BV9" s="92"/>
      <c r="BW9" s="5"/>
      <c r="BX9" s="5"/>
      <c r="BY9" s="5"/>
      <c r="BZ9" s="5"/>
      <c r="CA9" s="5"/>
      <c r="CB9" s="5"/>
      <c r="CC9" s="5"/>
      <c r="CD9" s="487"/>
      <c r="CE9" s="487"/>
      <c r="CF9" s="488"/>
      <c r="CG9" s="489"/>
      <c r="CH9" s="446"/>
      <c r="CI9" s="446"/>
      <c r="CJ9" s="446"/>
      <c r="CK9" s="446"/>
      <c r="CL9" s="4"/>
      <c r="CM9" s="4"/>
      <c r="CN9" s="5"/>
      <c r="CO9" s="4"/>
      <c r="CP9" s="446"/>
      <c r="CQ9" s="490"/>
      <c r="CR9" s="446"/>
      <c r="CS9" s="446"/>
      <c r="CT9" s="446"/>
      <c r="CU9" s="446"/>
      <c r="CV9" s="446"/>
      <c r="CW9" s="446"/>
      <c r="CX9" s="491"/>
      <c r="CY9" s="491"/>
      <c r="CZ9" s="491"/>
      <c r="DA9" s="491"/>
      <c r="DB9" s="446"/>
      <c r="DC9" s="446"/>
      <c r="DD9" s="446"/>
      <c r="DE9" s="492"/>
      <c r="DF9" s="492"/>
      <c r="DG9" s="492"/>
      <c r="DH9" s="492"/>
      <c r="DI9" s="492"/>
      <c r="DJ9" s="492"/>
      <c r="DK9" s="492"/>
      <c r="DL9" s="446"/>
      <c r="DM9" s="446"/>
      <c r="DN9" s="446"/>
      <c r="DO9" s="446"/>
      <c r="DP9" s="446"/>
      <c r="DQ9" s="446"/>
      <c r="DR9" s="446"/>
      <c r="DS9" s="488"/>
      <c r="DT9" s="493"/>
      <c r="DU9" s="494"/>
      <c r="DV9" s="494"/>
      <c r="DW9" s="494"/>
      <c r="DX9" s="494"/>
      <c r="DY9" s="494"/>
      <c r="DZ9" s="494"/>
      <c r="EA9" s="494"/>
      <c r="EB9" s="494"/>
      <c r="EC9" s="494"/>
      <c r="ED9" s="494"/>
      <c r="EE9" s="446"/>
      <c r="EF9" s="446"/>
      <c r="EL9" s="4"/>
      <c r="EM9" s="4"/>
      <c r="EN9" s="5"/>
      <c r="EO9" s="4"/>
      <c r="FA9" s="481"/>
      <c r="FB9" s="482"/>
      <c r="FC9" s="483"/>
      <c r="FD9" s="484"/>
      <c r="IB9" s="78"/>
      <c r="ID9" s="78"/>
      <c r="IH9" s="485"/>
      <c r="II9" s="486"/>
      <c r="IJ9" s="78"/>
      <c r="IO9" s="78"/>
    </row>
    <row r="10" spans="1:249" s="6" customFormat="1" ht="15" x14ac:dyDescent="0.2">
      <c r="A10" s="467" t="s">
        <v>2161</v>
      </c>
      <c r="B10" s="467" t="s">
        <v>1960</v>
      </c>
      <c r="C10" s="393" t="s">
        <v>2406</v>
      </c>
      <c r="D10" s="468"/>
      <c r="E10" s="462" t="s">
        <v>2142</v>
      </c>
      <c r="F10" s="14" t="s">
        <v>2142</v>
      </c>
      <c r="G10" s="14" t="s">
        <v>2142</v>
      </c>
      <c r="H10" s="469" t="s">
        <v>2149</v>
      </c>
      <c r="I10" s="462"/>
      <c r="J10" s="456"/>
      <c r="K10" s="11"/>
      <c r="L10" s="11"/>
      <c r="M10" s="14"/>
      <c r="N10" s="470"/>
      <c r="O10" s="14"/>
      <c r="P10" s="14"/>
      <c r="Q10" s="14"/>
      <c r="R10" s="14"/>
      <c r="S10" s="14"/>
      <c r="T10" s="469"/>
      <c r="U10" s="454"/>
      <c r="V10" s="454"/>
      <c r="W10" s="454"/>
      <c r="X10" s="454"/>
      <c r="Y10" s="471"/>
      <c r="Z10" s="495" t="s">
        <v>2195</v>
      </c>
      <c r="AA10" s="11"/>
      <c r="AB10" s="472"/>
      <c r="AC10" s="473"/>
      <c r="AD10" s="473"/>
      <c r="AE10" s="496" t="s">
        <v>2195</v>
      </c>
      <c r="AF10" s="473"/>
      <c r="AG10" s="473"/>
      <c r="AH10" s="474"/>
      <c r="AI10" s="14"/>
      <c r="AJ10" s="14"/>
      <c r="AK10" s="11"/>
      <c r="AL10" s="11"/>
      <c r="AM10" s="475"/>
      <c r="AN10" s="475"/>
      <c r="AO10" s="469"/>
      <c r="AP10" s="497" t="s">
        <v>1454</v>
      </c>
      <c r="AQ10" s="477"/>
      <c r="AR10" s="478"/>
      <c r="AS10" s="479"/>
      <c r="AT10" s="479"/>
      <c r="AU10" s="479"/>
      <c r="AV10" s="479"/>
      <c r="AW10" s="479"/>
      <c r="AX10" s="479"/>
      <c r="AY10" s="479"/>
      <c r="AZ10" s="480"/>
      <c r="BA10" s="480"/>
      <c r="BB10" s="21"/>
      <c r="BC10" s="22" t="s">
        <v>2179</v>
      </c>
      <c r="BD10" s="466"/>
      <c r="BE10" s="91"/>
      <c r="BF10" s="91"/>
      <c r="BG10" s="92"/>
      <c r="BH10" s="3"/>
      <c r="BI10" s="3"/>
      <c r="BJ10" s="3"/>
      <c r="BK10" s="3"/>
      <c r="BL10" s="3"/>
      <c r="BM10" s="3"/>
      <c r="BN10" s="3"/>
      <c r="BO10" s="3"/>
      <c r="BP10" s="3"/>
      <c r="BQ10" s="3"/>
      <c r="BR10" s="3"/>
      <c r="BS10" s="3"/>
      <c r="BT10" s="92"/>
      <c r="BU10" s="92"/>
      <c r="BV10" s="92"/>
      <c r="BW10" s="5"/>
      <c r="BX10" s="5"/>
      <c r="BY10" s="5"/>
      <c r="BZ10" s="5"/>
      <c r="CA10" s="5"/>
      <c r="CB10" s="5"/>
      <c r="CC10" s="5"/>
      <c r="CD10" s="487"/>
      <c r="CE10" s="487"/>
      <c r="CF10" s="488"/>
      <c r="CG10" s="489"/>
      <c r="CH10" s="446"/>
      <c r="CI10" s="446"/>
      <c r="CJ10" s="446"/>
      <c r="CK10" s="446"/>
      <c r="CL10" s="4"/>
      <c r="CM10" s="4"/>
      <c r="CN10" s="5"/>
      <c r="CO10" s="4"/>
      <c r="CP10" s="446"/>
      <c r="CQ10" s="490"/>
      <c r="CR10" s="446"/>
      <c r="CS10" s="446"/>
      <c r="CT10" s="446"/>
      <c r="CU10" s="446"/>
      <c r="CV10" s="446"/>
      <c r="CW10" s="446"/>
      <c r="CX10" s="491"/>
      <c r="CY10" s="491"/>
      <c r="CZ10" s="491"/>
      <c r="DA10" s="491"/>
      <c r="DB10" s="446"/>
      <c r="DC10" s="446"/>
      <c r="DD10" s="446"/>
      <c r="DE10" s="492"/>
      <c r="DF10" s="492"/>
      <c r="DG10" s="492"/>
      <c r="DH10" s="492"/>
      <c r="DI10" s="492"/>
      <c r="DJ10" s="492"/>
      <c r="DK10" s="492"/>
      <c r="DL10" s="446"/>
      <c r="DM10" s="446"/>
      <c r="DN10" s="446"/>
      <c r="DO10" s="446"/>
      <c r="DP10" s="446"/>
      <c r="DQ10" s="446"/>
      <c r="DR10" s="446"/>
      <c r="DS10" s="488"/>
      <c r="DT10" s="493"/>
      <c r="DU10" s="494"/>
      <c r="DV10" s="494"/>
      <c r="DW10" s="494"/>
      <c r="DX10" s="494"/>
      <c r="DY10" s="494"/>
      <c r="DZ10" s="494"/>
      <c r="EA10" s="494"/>
      <c r="EB10" s="494"/>
      <c r="EC10" s="494"/>
      <c r="ED10" s="494"/>
      <c r="EE10" s="446"/>
      <c r="EF10" s="446"/>
      <c r="EL10" s="4"/>
      <c r="EM10" s="4"/>
      <c r="EN10" s="5"/>
      <c r="EO10" s="4"/>
      <c r="FA10" s="481"/>
      <c r="FB10" s="482"/>
      <c r="FC10" s="483"/>
      <c r="FD10" s="484"/>
      <c r="IB10" s="78"/>
      <c r="ID10" s="78"/>
      <c r="IH10" s="485"/>
      <c r="II10" s="486"/>
      <c r="IJ10" s="78"/>
      <c r="IO10" s="78"/>
    </row>
    <row r="11" spans="1:249" s="6" customFormat="1" ht="15" x14ac:dyDescent="0.2">
      <c r="A11" s="467" t="s">
        <v>2195</v>
      </c>
      <c r="B11" s="467" t="s">
        <v>2149</v>
      </c>
      <c r="C11" s="393" t="s">
        <v>2407</v>
      </c>
      <c r="D11" s="468"/>
      <c r="E11" s="462" t="s">
        <v>2141</v>
      </c>
      <c r="F11" s="14" t="s">
        <v>2147</v>
      </c>
      <c r="G11" s="14" t="s">
        <v>2154</v>
      </c>
      <c r="H11" s="469" t="s">
        <v>2149</v>
      </c>
      <c r="I11" s="462"/>
      <c r="J11" s="456"/>
      <c r="K11" s="11"/>
      <c r="L11" s="11"/>
      <c r="M11" s="14"/>
      <c r="N11" s="470"/>
      <c r="O11" s="14"/>
      <c r="P11" s="14"/>
      <c r="Q11" s="14"/>
      <c r="R11" s="14"/>
      <c r="S11" s="14"/>
      <c r="T11" s="469"/>
      <c r="U11" s="454"/>
      <c r="V11" s="454"/>
      <c r="W11" s="454"/>
      <c r="X11" s="454"/>
      <c r="Y11" s="471"/>
      <c r="Z11" s="495" t="s">
        <v>2195</v>
      </c>
      <c r="AA11" s="11"/>
      <c r="AB11" s="472"/>
      <c r="AC11" s="473"/>
      <c r="AD11" s="473"/>
      <c r="AE11" s="496" t="s">
        <v>2195</v>
      </c>
      <c r="AF11" s="473"/>
      <c r="AG11" s="473"/>
      <c r="AH11" s="474"/>
      <c r="AI11" s="14"/>
      <c r="AJ11" s="14"/>
      <c r="AK11" s="11"/>
      <c r="AL11" s="11"/>
      <c r="AM11" s="475"/>
      <c r="AN11" s="475"/>
      <c r="AO11" s="469"/>
      <c r="AP11" s="497" t="s">
        <v>1455</v>
      </c>
      <c r="AQ11" s="477"/>
      <c r="AR11" s="478"/>
      <c r="AS11" s="479"/>
      <c r="AT11" s="479"/>
      <c r="AU11" s="479"/>
      <c r="AV11" s="479"/>
      <c r="AW11" s="479"/>
      <c r="AX11" s="479"/>
      <c r="AY11" s="479"/>
      <c r="AZ11" s="480"/>
      <c r="BA11" s="480"/>
      <c r="BB11" s="21"/>
      <c r="BC11" s="22" t="s">
        <v>2179</v>
      </c>
      <c r="BD11" s="466"/>
      <c r="BE11" s="91"/>
      <c r="BF11" s="91"/>
      <c r="BG11" s="92"/>
      <c r="BH11" s="3"/>
      <c r="BI11" s="3"/>
      <c r="BJ11" s="3"/>
      <c r="BK11" s="3"/>
      <c r="BL11" s="3"/>
      <c r="BM11" s="3"/>
      <c r="BN11" s="3"/>
      <c r="BO11" s="3"/>
      <c r="BP11" s="3"/>
      <c r="BQ11" s="3"/>
      <c r="BR11" s="3"/>
      <c r="BS11" s="3"/>
      <c r="BT11" s="92"/>
      <c r="BU11" s="92"/>
      <c r="BV11" s="92"/>
      <c r="BW11" s="5"/>
      <c r="BX11" s="5"/>
      <c r="BY11" s="5"/>
      <c r="BZ11" s="5"/>
      <c r="CA11" s="5"/>
      <c r="CB11" s="5"/>
      <c r="CC11" s="5"/>
      <c r="CD11" s="487"/>
      <c r="CE11" s="487"/>
      <c r="CF11" s="488"/>
      <c r="CG11" s="489"/>
      <c r="CH11" s="446"/>
      <c r="CI11" s="446"/>
      <c r="CJ11" s="446"/>
      <c r="CK11" s="446"/>
      <c r="CL11" s="4"/>
      <c r="CM11" s="4"/>
      <c r="CN11" s="5"/>
      <c r="CO11" s="4"/>
      <c r="CP11" s="446"/>
      <c r="CQ11" s="490"/>
      <c r="CR11" s="446"/>
      <c r="CS11" s="446"/>
      <c r="CT11" s="446"/>
      <c r="CU11" s="446"/>
      <c r="CV11" s="446"/>
      <c r="CW11" s="446"/>
      <c r="CX11" s="491"/>
      <c r="CY11" s="491"/>
      <c r="CZ11" s="491"/>
      <c r="DA11" s="491"/>
      <c r="DB11" s="446"/>
      <c r="DC11" s="446"/>
      <c r="DD11" s="446"/>
      <c r="DE11" s="492"/>
      <c r="DF11" s="492"/>
      <c r="DG11" s="492"/>
      <c r="DH11" s="492"/>
      <c r="DI11" s="492"/>
      <c r="DJ11" s="492"/>
      <c r="DK11" s="492"/>
      <c r="DL11" s="446"/>
      <c r="DM11" s="446"/>
      <c r="DN11" s="446"/>
      <c r="DO11" s="446"/>
      <c r="DP11" s="446"/>
      <c r="DQ11" s="446"/>
      <c r="DR11" s="446"/>
      <c r="DS11" s="488"/>
      <c r="DT11" s="493"/>
      <c r="DU11" s="494"/>
      <c r="DV11" s="494"/>
      <c r="DW11" s="494"/>
      <c r="DX11" s="494"/>
      <c r="DY11" s="494"/>
      <c r="DZ11" s="494"/>
      <c r="EA11" s="494"/>
      <c r="EB11" s="494"/>
      <c r="EC11" s="494"/>
      <c r="ED11" s="494"/>
      <c r="EE11" s="446"/>
      <c r="EF11" s="446"/>
      <c r="EL11" s="4"/>
      <c r="EM11" s="4"/>
      <c r="EN11" s="5"/>
      <c r="EO11" s="4"/>
      <c r="FA11" s="481"/>
      <c r="FB11" s="482"/>
      <c r="FC11" s="483"/>
      <c r="FD11" s="484"/>
      <c r="IB11" s="78"/>
      <c r="ID11" s="78"/>
      <c r="IH11" s="485"/>
      <c r="II11" s="486"/>
      <c r="IJ11" s="78"/>
      <c r="IO11" s="78"/>
    </row>
    <row r="12" spans="1:249" s="6" customFormat="1" ht="15.75" x14ac:dyDescent="0.25">
      <c r="A12" s="467">
        <v>3</v>
      </c>
      <c r="B12" s="467" t="s">
        <v>2157</v>
      </c>
      <c r="C12" s="393" t="s">
        <v>2408</v>
      </c>
      <c r="D12" s="468"/>
      <c r="E12" s="462" t="s">
        <v>2138</v>
      </c>
      <c r="F12" s="14" t="s">
        <v>2147</v>
      </c>
      <c r="G12" s="14" t="s">
        <v>2154</v>
      </c>
      <c r="H12" s="469" t="s">
        <v>2149</v>
      </c>
      <c r="I12" s="462"/>
      <c r="J12" s="456"/>
      <c r="K12" s="11"/>
      <c r="L12" s="11"/>
      <c r="M12" s="14"/>
      <c r="N12" s="470"/>
      <c r="O12" s="14"/>
      <c r="P12" s="14"/>
      <c r="Q12" s="14"/>
      <c r="R12" s="14"/>
      <c r="S12" s="14"/>
      <c r="T12" s="469"/>
      <c r="U12" s="454"/>
      <c r="V12" s="498"/>
      <c r="W12" s="454"/>
      <c r="X12" s="454"/>
      <c r="Y12" s="471"/>
      <c r="Z12" s="495" t="s">
        <v>2166</v>
      </c>
      <c r="AA12" s="11"/>
      <c r="AB12" s="472"/>
      <c r="AC12" s="473"/>
      <c r="AD12" s="473"/>
      <c r="AE12" s="496" t="s">
        <v>2195</v>
      </c>
      <c r="AF12" s="473"/>
      <c r="AG12" s="473"/>
      <c r="AH12" s="474"/>
      <c r="AI12" s="14"/>
      <c r="AJ12" s="14"/>
      <c r="AK12" s="11"/>
      <c r="AL12" s="11"/>
      <c r="AM12" s="475"/>
      <c r="AN12" s="475"/>
      <c r="AO12" s="469"/>
      <c r="AP12" s="497" t="s">
        <v>1456</v>
      </c>
      <c r="AQ12" s="477"/>
      <c r="AR12" s="478"/>
      <c r="AS12" s="479"/>
      <c r="AT12" s="479"/>
      <c r="AU12" s="479"/>
      <c r="AV12" s="479"/>
      <c r="AW12" s="479"/>
      <c r="AX12" s="479"/>
      <c r="AY12" s="479"/>
      <c r="AZ12" s="480"/>
      <c r="BA12" s="480"/>
      <c r="BB12" s="21"/>
      <c r="BC12" s="22" t="s">
        <v>2179</v>
      </c>
      <c r="BD12" s="466"/>
      <c r="BE12" s="91"/>
      <c r="BF12" s="91"/>
      <c r="BG12" s="92"/>
      <c r="BH12" s="3"/>
      <c r="BI12" s="3"/>
      <c r="BJ12" s="3"/>
      <c r="BK12" s="3"/>
      <c r="BL12" s="3"/>
      <c r="BM12" s="3"/>
      <c r="BN12" s="3"/>
      <c r="BO12" s="3"/>
      <c r="BP12" s="3"/>
      <c r="BQ12" s="3"/>
      <c r="BR12" s="3"/>
      <c r="BS12" s="3"/>
      <c r="BT12" s="92"/>
      <c r="BU12" s="92"/>
      <c r="BV12" s="92"/>
      <c r="BW12" s="5"/>
      <c r="BX12" s="5"/>
      <c r="BY12" s="5"/>
      <c r="BZ12" s="5"/>
      <c r="CA12" s="5"/>
      <c r="CB12" s="5"/>
      <c r="CC12" s="5"/>
      <c r="CD12" s="487"/>
      <c r="CE12" s="487"/>
      <c r="CF12" s="488"/>
      <c r="CG12" s="489"/>
      <c r="CH12" s="446"/>
      <c r="CI12" s="446"/>
      <c r="CJ12" s="446"/>
      <c r="CK12" s="446"/>
      <c r="CL12" s="4"/>
      <c r="CM12" s="4"/>
      <c r="CN12" s="5"/>
      <c r="CO12" s="4"/>
      <c r="CP12" s="446"/>
      <c r="CQ12" s="490"/>
      <c r="CR12" s="446"/>
      <c r="CS12" s="446"/>
      <c r="CT12" s="446"/>
      <c r="CU12" s="446"/>
      <c r="CV12" s="446"/>
      <c r="CW12" s="446"/>
      <c r="CX12" s="491"/>
      <c r="CY12" s="491"/>
      <c r="CZ12" s="491"/>
      <c r="DA12" s="491"/>
      <c r="DB12" s="446"/>
      <c r="DC12" s="446"/>
      <c r="DD12" s="446"/>
      <c r="DE12" s="492"/>
      <c r="DF12" s="492"/>
      <c r="DG12" s="492"/>
      <c r="DH12" s="492"/>
      <c r="DI12" s="492"/>
      <c r="DJ12" s="492"/>
      <c r="DK12" s="492"/>
      <c r="DL12" s="446"/>
      <c r="DM12" s="446"/>
      <c r="DN12" s="446"/>
      <c r="DO12" s="446"/>
      <c r="DP12" s="446"/>
      <c r="DQ12" s="446"/>
      <c r="DR12" s="446"/>
      <c r="DS12" s="488"/>
      <c r="DT12" s="493"/>
      <c r="DU12" s="494"/>
      <c r="DV12" s="494"/>
      <c r="DW12" s="494"/>
      <c r="DX12" s="494"/>
      <c r="DY12" s="494"/>
      <c r="DZ12" s="494"/>
      <c r="EA12" s="494"/>
      <c r="EB12" s="494"/>
      <c r="EC12" s="494"/>
      <c r="ED12" s="494"/>
      <c r="EE12" s="446"/>
      <c r="EF12" s="446"/>
      <c r="EL12" s="4"/>
      <c r="EM12" s="4"/>
      <c r="EN12" s="5"/>
      <c r="EO12" s="4"/>
      <c r="FA12" s="481"/>
      <c r="FB12" s="482"/>
      <c r="FC12" s="483"/>
      <c r="FD12" s="484"/>
      <c r="IB12" s="78"/>
      <c r="ID12" s="78"/>
      <c r="IH12" s="485"/>
      <c r="II12" s="486"/>
      <c r="IJ12" s="78"/>
      <c r="IO12" s="78"/>
    </row>
    <row r="13" spans="1:249" s="6" customFormat="1" ht="15" x14ac:dyDescent="0.2">
      <c r="A13" s="467">
        <v>2</v>
      </c>
      <c r="B13" s="467" t="s">
        <v>2149</v>
      </c>
      <c r="C13" s="460" t="s">
        <v>3192</v>
      </c>
      <c r="D13" s="468"/>
      <c r="E13" s="462" t="s">
        <v>2137</v>
      </c>
      <c r="F13" s="14" t="s">
        <v>2147</v>
      </c>
      <c r="G13" s="14" t="s">
        <v>2154</v>
      </c>
      <c r="H13" s="469" t="s">
        <v>2149</v>
      </c>
      <c r="I13" s="462"/>
      <c r="J13" s="456"/>
      <c r="K13" s="11"/>
      <c r="L13" s="11"/>
      <c r="M13" s="14"/>
      <c r="N13" s="470"/>
      <c r="O13" s="14"/>
      <c r="P13" s="14"/>
      <c r="Q13" s="14"/>
      <c r="R13" s="14"/>
      <c r="S13" s="14"/>
      <c r="T13" s="469"/>
      <c r="U13" s="454"/>
      <c r="V13" s="454"/>
      <c r="W13" s="454"/>
      <c r="X13" s="454"/>
      <c r="Y13" s="471"/>
      <c r="Z13" s="495">
        <v>2</v>
      </c>
      <c r="AA13" s="11"/>
      <c r="AB13" s="472"/>
      <c r="AC13" s="473"/>
      <c r="AD13" s="473"/>
      <c r="AE13" s="496">
        <v>3</v>
      </c>
      <c r="AF13" s="473"/>
      <c r="AG13" s="473"/>
      <c r="AH13" s="474"/>
      <c r="AI13" s="14"/>
      <c r="AJ13" s="14"/>
      <c r="AK13" s="11"/>
      <c r="AL13" s="11"/>
      <c r="AM13" s="475"/>
      <c r="AN13" s="475"/>
      <c r="AO13" s="469"/>
      <c r="AP13" s="497" t="s">
        <v>1457</v>
      </c>
      <c r="AQ13" s="477"/>
      <c r="AR13" s="478"/>
      <c r="AS13" s="479"/>
      <c r="AT13" s="479"/>
      <c r="AU13" s="479"/>
      <c r="AV13" s="479"/>
      <c r="AW13" s="479"/>
      <c r="AX13" s="479"/>
      <c r="AY13" s="479"/>
      <c r="AZ13" s="480"/>
      <c r="BA13" s="480"/>
      <c r="BB13" s="21"/>
      <c r="BC13" s="22" t="s">
        <v>2163</v>
      </c>
      <c r="BD13" s="466"/>
      <c r="BE13" s="91"/>
      <c r="BF13" s="91"/>
      <c r="BG13" s="92"/>
      <c r="BH13" s="3"/>
      <c r="BI13" s="3"/>
      <c r="BJ13" s="3"/>
      <c r="BK13" s="3"/>
      <c r="BL13" s="3"/>
      <c r="BM13" s="3"/>
      <c r="BN13" s="3"/>
      <c r="BO13" s="3"/>
      <c r="BP13" s="3"/>
      <c r="BQ13" s="3"/>
      <c r="BR13" s="3"/>
      <c r="BS13" s="3"/>
      <c r="BT13" s="92"/>
      <c r="BU13" s="92"/>
      <c r="BV13" s="92"/>
      <c r="BW13" s="5"/>
      <c r="BX13" s="5"/>
      <c r="BY13" s="5"/>
      <c r="BZ13" s="5"/>
      <c r="CA13" s="5"/>
      <c r="CB13" s="5"/>
      <c r="CC13" s="5"/>
      <c r="CD13" s="487"/>
      <c r="CE13" s="487"/>
      <c r="CF13" s="488"/>
      <c r="CG13" s="489"/>
      <c r="CH13" s="446"/>
      <c r="CI13" s="446"/>
      <c r="CJ13" s="446"/>
      <c r="CK13" s="446"/>
      <c r="CL13" s="4"/>
      <c r="CM13" s="4"/>
      <c r="CN13" s="5"/>
      <c r="CO13" s="4"/>
      <c r="CP13" s="446"/>
      <c r="CQ13" s="490"/>
      <c r="CR13" s="446"/>
      <c r="CS13" s="446"/>
      <c r="CT13" s="446"/>
      <c r="CU13" s="446"/>
      <c r="CV13" s="446"/>
      <c r="CW13" s="446"/>
      <c r="CX13" s="491"/>
      <c r="CY13" s="491"/>
      <c r="CZ13" s="491"/>
      <c r="DA13" s="491"/>
      <c r="DB13" s="446"/>
      <c r="DC13" s="446"/>
      <c r="DD13" s="446"/>
      <c r="DE13" s="492"/>
      <c r="DF13" s="492"/>
      <c r="DG13" s="492"/>
      <c r="DH13" s="492"/>
      <c r="DI13" s="492"/>
      <c r="DJ13" s="492"/>
      <c r="DK13" s="492"/>
      <c r="DL13" s="446"/>
      <c r="DM13" s="446"/>
      <c r="DN13" s="446"/>
      <c r="DO13" s="446"/>
      <c r="DP13" s="446"/>
      <c r="DQ13" s="446"/>
      <c r="DR13" s="446"/>
      <c r="DS13" s="488"/>
      <c r="DT13" s="493"/>
      <c r="DU13" s="494"/>
      <c r="DV13" s="494"/>
      <c r="DW13" s="494"/>
      <c r="DX13" s="494"/>
      <c r="DY13" s="494"/>
      <c r="DZ13" s="494"/>
      <c r="EA13" s="494"/>
      <c r="EB13" s="494"/>
      <c r="EC13" s="494"/>
      <c r="ED13" s="494"/>
      <c r="EE13" s="446"/>
      <c r="EF13" s="446"/>
      <c r="EL13" s="4"/>
      <c r="EM13" s="4"/>
      <c r="EN13" s="5"/>
      <c r="EO13" s="4"/>
      <c r="FA13" s="481"/>
      <c r="FB13" s="482"/>
      <c r="FC13" s="483"/>
      <c r="FD13" s="484"/>
      <c r="IB13" s="78"/>
      <c r="ID13" s="78"/>
      <c r="IH13" s="485"/>
      <c r="II13" s="486"/>
      <c r="IJ13" s="78"/>
      <c r="IO13" s="78"/>
    </row>
    <row r="14" spans="1:249" s="6" customFormat="1" ht="15" x14ac:dyDescent="0.2">
      <c r="A14" s="467" t="s">
        <v>2166</v>
      </c>
      <c r="B14" s="467" t="s">
        <v>2149</v>
      </c>
      <c r="C14" s="393" t="s">
        <v>2409</v>
      </c>
      <c r="D14" s="468"/>
      <c r="E14" s="462" t="s">
        <v>2138</v>
      </c>
      <c r="F14" s="14" t="s">
        <v>2147</v>
      </c>
      <c r="G14" s="14" t="s">
        <v>2149</v>
      </c>
      <c r="H14" s="469" t="s">
        <v>2149</v>
      </c>
      <c r="I14" s="462"/>
      <c r="J14" s="456"/>
      <c r="K14" s="11"/>
      <c r="L14" s="11"/>
      <c r="M14" s="14"/>
      <c r="N14" s="470"/>
      <c r="O14" s="14"/>
      <c r="P14" s="14"/>
      <c r="Q14" s="14"/>
      <c r="R14" s="14"/>
      <c r="S14" s="14"/>
      <c r="T14" s="469"/>
      <c r="U14" s="454"/>
      <c r="V14" s="454"/>
      <c r="W14" s="454"/>
      <c r="X14" s="454"/>
      <c r="Y14" s="471"/>
      <c r="Z14" s="495" t="s">
        <v>2166</v>
      </c>
      <c r="AA14" s="11"/>
      <c r="AB14" s="472"/>
      <c r="AC14" s="473"/>
      <c r="AD14" s="473"/>
      <c r="AE14" s="496" t="s">
        <v>2166</v>
      </c>
      <c r="AF14" s="473"/>
      <c r="AG14" s="473"/>
      <c r="AH14" s="474"/>
      <c r="AI14" s="14"/>
      <c r="AJ14" s="14"/>
      <c r="AK14" s="11"/>
      <c r="AL14" s="11"/>
      <c r="AM14" s="475"/>
      <c r="AN14" s="475"/>
      <c r="AO14" s="469"/>
      <c r="AP14" s="497" t="s">
        <v>1458</v>
      </c>
      <c r="AQ14" s="477"/>
      <c r="AR14" s="478"/>
      <c r="AS14" s="479"/>
      <c r="AT14" s="479"/>
      <c r="AU14" s="479"/>
      <c r="AV14" s="479"/>
      <c r="AW14" s="479"/>
      <c r="AX14" s="479"/>
      <c r="AY14" s="479"/>
      <c r="AZ14" s="480"/>
      <c r="BA14" s="480"/>
      <c r="BB14" s="21"/>
      <c r="BC14" s="22" t="s">
        <v>2163</v>
      </c>
      <c r="BD14" s="466"/>
      <c r="BE14" s="91"/>
      <c r="BF14" s="91"/>
      <c r="BG14" s="92"/>
      <c r="BH14" s="3"/>
      <c r="BI14" s="3"/>
      <c r="BJ14" s="3"/>
      <c r="BK14" s="3"/>
      <c r="BL14" s="3"/>
      <c r="BM14" s="3"/>
      <c r="BN14" s="3"/>
      <c r="BO14" s="3"/>
      <c r="BP14" s="3"/>
      <c r="BQ14" s="3"/>
      <c r="BR14" s="3"/>
      <c r="BS14" s="3"/>
      <c r="BT14" s="92"/>
      <c r="BU14" s="92"/>
      <c r="BV14" s="92"/>
      <c r="BW14" s="5"/>
      <c r="BX14" s="5"/>
      <c r="BY14" s="5"/>
      <c r="BZ14" s="5"/>
      <c r="CA14" s="5"/>
      <c r="CB14" s="5"/>
      <c r="CC14" s="5"/>
      <c r="CD14" s="487"/>
      <c r="CE14" s="487"/>
      <c r="CF14" s="488"/>
      <c r="CG14" s="489"/>
      <c r="CH14" s="446"/>
      <c r="CI14" s="446"/>
      <c r="CJ14" s="446"/>
      <c r="CK14" s="446"/>
      <c r="CL14" s="4"/>
      <c r="CM14" s="4"/>
      <c r="CN14" s="5"/>
      <c r="CO14" s="4"/>
      <c r="CP14" s="446"/>
      <c r="CQ14" s="490"/>
      <c r="CR14" s="446"/>
      <c r="CS14" s="446"/>
      <c r="CT14" s="446"/>
      <c r="CU14" s="446"/>
      <c r="CV14" s="446"/>
      <c r="CW14" s="446"/>
      <c r="CX14" s="491"/>
      <c r="CY14" s="491"/>
      <c r="CZ14" s="491"/>
      <c r="DA14" s="491"/>
      <c r="DB14" s="446"/>
      <c r="DC14" s="446"/>
      <c r="DD14" s="446"/>
      <c r="DE14" s="492"/>
      <c r="DF14" s="492"/>
      <c r="DG14" s="492"/>
      <c r="DH14" s="492"/>
      <c r="DI14" s="492"/>
      <c r="DJ14" s="492"/>
      <c r="DK14" s="492"/>
      <c r="DL14" s="446"/>
      <c r="DM14" s="446"/>
      <c r="DN14" s="446"/>
      <c r="DO14" s="446"/>
      <c r="DP14" s="446"/>
      <c r="DQ14" s="446"/>
      <c r="DR14" s="446"/>
      <c r="DS14" s="488"/>
      <c r="DT14" s="493"/>
      <c r="DU14" s="494"/>
      <c r="DV14" s="494"/>
      <c r="DW14" s="494"/>
      <c r="DX14" s="494"/>
      <c r="DY14" s="494"/>
      <c r="DZ14" s="494"/>
      <c r="EA14" s="494"/>
      <c r="EB14" s="494"/>
      <c r="EC14" s="494"/>
      <c r="ED14" s="494"/>
      <c r="EE14" s="446"/>
      <c r="EF14" s="446"/>
      <c r="EL14" s="4"/>
      <c r="EM14" s="4"/>
      <c r="EN14" s="5"/>
      <c r="EO14" s="4"/>
      <c r="FA14" s="481"/>
      <c r="FB14" s="482"/>
      <c r="FC14" s="483"/>
      <c r="FD14" s="484"/>
      <c r="IB14" s="78"/>
      <c r="ID14" s="78"/>
      <c r="IH14" s="485"/>
      <c r="II14" s="486"/>
      <c r="IJ14" s="78"/>
      <c r="IO14" s="78"/>
    </row>
    <row r="15" spans="1:249" s="6" customFormat="1" ht="15" x14ac:dyDescent="0.2">
      <c r="A15" s="467" t="s">
        <v>2195</v>
      </c>
      <c r="B15" s="467" t="s">
        <v>2149</v>
      </c>
      <c r="C15" s="393" t="s">
        <v>2410</v>
      </c>
      <c r="D15" s="468"/>
      <c r="E15" s="462" t="s">
        <v>2139</v>
      </c>
      <c r="F15" s="14" t="s">
        <v>2147</v>
      </c>
      <c r="G15" s="14" t="s">
        <v>2149</v>
      </c>
      <c r="H15" s="469" t="s">
        <v>2149</v>
      </c>
      <c r="I15" s="462"/>
      <c r="J15" s="456"/>
      <c r="K15" s="11"/>
      <c r="L15" s="11"/>
      <c r="M15" s="14"/>
      <c r="N15" s="470"/>
      <c r="O15" s="14"/>
      <c r="P15" s="14"/>
      <c r="Q15" s="14"/>
      <c r="R15" s="14"/>
      <c r="S15" s="14"/>
      <c r="T15" s="469"/>
      <c r="U15" s="454"/>
      <c r="V15" s="454"/>
      <c r="W15" s="454"/>
      <c r="X15" s="454"/>
      <c r="Y15" s="471"/>
      <c r="Z15" s="495" t="s">
        <v>2195</v>
      </c>
      <c r="AA15" s="11"/>
      <c r="AB15" s="472"/>
      <c r="AC15" s="473"/>
      <c r="AD15" s="473"/>
      <c r="AE15" s="496" t="s">
        <v>2195</v>
      </c>
      <c r="AF15" s="473"/>
      <c r="AG15" s="473"/>
      <c r="AH15" s="474"/>
      <c r="AI15" s="14"/>
      <c r="AJ15" s="14"/>
      <c r="AK15" s="11"/>
      <c r="AL15" s="11"/>
      <c r="AM15" s="475"/>
      <c r="AN15" s="475"/>
      <c r="AO15" s="469"/>
      <c r="AP15" s="497" t="s">
        <v>1459</v>
      </c>
      <c r="AQ15" s="477"/>
      <c r="AR15" s="478"/>
      <c r="AS15" s="479"/>
      <c r="AT15" s="479"/>
      <c r="AU15" s="479"/>
      <c r="AV15" s="479"/>
      <c r="AW15" s="479"/>
      <c r="AX15" s="479"/>
      <c r="AY15" s="479"/>
      <c r="AZ15" s="480"/>
      <c r="BA15" s="480"/>
      <c r="BB15" s="21"/>
      <c r="BC15" s="22" t="s">
        <v>2179</v>
      </c>
      <c r="BD15" s="466"/>
      <c r="BE15" s="91"/>
      <c r="BF15" s="91"/>
      <c r="BG15" s="92"/>
      <c r="BH15" s="3"/>
      <c r="BI15" s="3"/>
      <c r="BJ15" s="3"/>
      <c r="BK15" s="3"/>
      <c r="BL15" s="3"/>
      <c r="BM15" s="3"/>
      <c r="BN15" s="3"/>
      <c r="BO15" s="3"/>
      <c r="BP15" s="3"/>
      <c r="BQ15" s="3"/>
      <c r="BR15" s="3"/>
      <c r="BS15" s="3"/>
      <c r="BT15" s="92"/>
      <c r="BU15" s="92"/>
      <c r="BV15" s="92"/>
      <c r="BW15" s="5"/>
      <c r="BX15" s="5"/>
      <c r="BY15" s="5"/>
      <c r="BZ15" s="5"/>
      <c r="CA15" s="5"/>
      <c r="CB15" s="5"/>
      <c r="CC15" s="5"/>
      <c r="CD15" s="487"/>
      <c r="CE15" s="487"/>
      <c r="CF15" s="488"/>
      <c r="CG15" s="489"/>
      <c r="CH15" s="446"/>
      <c r="CI15" s="446"/>
      <c r="CJ15" s="446"/>
      <c r="CK15" s="446"/>
      <c r="CL15" s="4"/>
      <c r="CM15" s="4"/>
      <c r="CN15" s="5"/>
      <c r="CO15" s="4"/>
      <c r="CP15" s="446"/>
      <c r="CQ15" s="490"/>
      <c r="CR15" s="446"/>
      <c r="CS15" s="446"/>
      <c r="CT15" s="446"/>
      <c r="CU15" s="446"/>
      <c r="CV15" s="446"/>
      <c r="CW15" s="446"/>
      <c r="CX15" s="491"/>
      <c r="CY15" s="491"/>
      <c r="CZ15" s="491"/>
      <c r="DA15" s="491"/>
      <c r="DB15" s="446"/>
      <c r="DC15" s="446"/>
      <c r="DD15" s="446"/>
      <c r="DE15" s="492"/>
      <c r="DF15" s="492"/>
      <c r="DG15" s="492"/>
      <c r="DH15" s="492"/>
      <c r="DI15" s="492"/>
      <c r="DJ15" s="492"/>
      <c r="DK15" s="492"/>
      <c r="DL15" s="446"/>
      <c r="DM15" s="446"/>
      <c r="DN15" s="446"/>
      <c r="DO15" s="446"/>
      <c r="DP15" s="446"/>
      <c r="DQ15" s="446"/>
      <c r="DR15" s="446"/>
      <c r="DS15" s="488"/>
      <c r="DT15" s="493"/>
      <c r="DU15" s="494"/>
      <c r="DV15" s="494"/>
      <c r="DW15" s="494"/>
      <c r="DX15" s="494"/>
      <c r="DY15" s="494"/>
      <c r="DZ15" s="494"/>
      <c r="EA15" s="494"/>
      <c r="EB15" s="494"/>
      <c r="EC15" s="494"/>
      <c r="ED15" s="494"/>
      <c r="EE15" s="446"/>
      <c r="EF15" s="446"/>
      <c r="EL15" s="4"/>
      <c r="EM15" s="4"/>
      <c r="EN15" s="5"/>
      <c r="EO15" s="4"/>
      <c r="FA15" s="481"/>
      <c r="FB15" s="482"/>
      <c r="FC15" s="483"/>
      <c r="FD15" s="484"/>
      <c r="IB15" s="78"/>
      <c r="ID15" s="78"/>
      <c r="IH15" s="485"/>
      <c r="II15" s="486"/>
      <c r="IJ15" s="78"/>
      <c r="IO15" s="78"/>
    </row>
    <row r="16" spans="1:249" s="6" customFormat="1" ht="15" x14ac:dyDescent="0.2">
      <c r="A16" s="467">
        <v>0</v>
      </c>
      <c r="B16" s="467" t="s">
        <v>2149</v>
      </c>
      <c r="C16" s="393" t="s">
        <v>2411</v>
      </c>
      <c r="D16" s="468"/>
      <c r="E16" s="462" t="s">
        <v>2135</v>
      </c>
      <c r="F16" s="14"/>
      <c r="G16" s="14"/>
      <c r="H16" s="469"/>
      <c r="I16" s="462"/>
      <c r="J16" s="456"/>
      <c r="K16" s="11"/>
      <c r="L16" s="11"/>
      <c r="M16" s="14"/>
      <c r="N16" s="470"/>
      <c r="O16" s="14"/>
      <c r="P16" s="14"/>
      <c r="Q16" s="14"/>
      <c r="R16" s="14"/>
      <c r="S16" s="14"/>
      <c r="T16" s="469"/>
      <c r="U16" s="454"/>
      <c r="V16" s="454"/>
      <c r="W16" s="454"/>
      <c r="X16" s="454"/>
      <c r="Y16" s="471"/>
      <c r="Z16" s="495">
        <v>0</v>
      </c>
      <c r="AA16" s="11"/>
      <c r="AB16" s="472"/>
      <c r="AC16" s="473"/>
      <c r="AD16" s="473"/>
      <c r="AE16" s="496">
        <v>2</v>
      </c>
      <c r="AF16" s="473"/>
      <c r="AG16" s="473"/>
      <c r="AH16" s="474"/>
      <c r="AI16" s="14"/>
      <c r="AJ16" s="14"/>
      <c r="AK16" s="11"/>
      <c r="AL16" s="11"/>
      <c r="AM16" s="475"/>
      <c r="AN16" s="475"/>
      <c r="AO16" s="469"/>
      <c r="AP16" s="497" t="s">
        <v>1460</v>
      </c>
      <c r="AQ16" s="477"/>
      <c r="AR16" s="478"/>
      <c r="AS16" s="479"/>
      <c r="AT16" s="479"/>
      <c r="AU16" s="479"/>
      <c r="AV16" s="479"/>
      <c r="AW16" s="479"/>
      <c r="AX16" s="479"/>
      <c r="AY16" s="479"/>
      <c r="AZ16" s="480"/>
      <c r="BA16" s="480"/>
      <c r="BB16" s="21"/>
      <c r="BC16" s="22" t="s">
        <v>2179</v>
      </c>
      <c r="BD16" s="466"/>
      <c r="BE16" s="91"/>
      <c r="BF16" s="91"/>
      <c r="BG16" s="92"/>
      <c r="BH16" s="3"/>
      <c r="BI16" s="3"/>
      <c r="BJ16" s="3"/>
      <c r="BK16" s="3"/>
      <c r="BL16" s="3"/>
      <c r="BM16" s="3"/>
      <c r="BN16" s="3"/>
      <c r="BO16" s="3"/>
      <c r="BP16" s="3"/>
      <c r="BQ16" s="3"/>
      <c r="BR16" s="3"/>
      <c r="BS16" s="3"/>
      <c r="BT16" s="92"/>
      <c r="BU16" s="92"/>
      <c r="BV16" s="92"/>
      <c r="BW16" s="5"/>
      <c r="BX16" s="5"/>
      <c r="BY16" s="5"/>
      <c r="BZ16" s="5"/>
      <c r="CA16" s="5"/>
      <c r="CB16" s="5"/>
      <c r="CC16" s="5"/>
      <c r="CD16" s="487"/>
      <c r="CE16" s="487"/>
      <c r="CF16" s="488"/>
      <c r="CG16" s="489"/>
      <c r="CH16" s="446"/>
      <c r="CI16" s="446"/>
      <c r="CJ16" s="446"/>
      <c r="CK16" s="446"/>
      <c r="CL16" s="4"/>
      <c r="CM16" s="4"/>
      <c r="CN16" s="5"/>
      <c r="CO16" s="4"/>
      <c r="CP16" s="446"/>
      <c r="CQ16" s="490"/>
      <c r="CR16" s="446"/>
      <c r="CS16" s="446"/>
      <c r="CT16" s="446"/>
      <c r="CU16" s="446"/>
      <c r="CV16" s="446"/>
      <c r="CW16" s="446"/>
      <c r="CX16" s="491"/>
      <c r="CY16" s="491"/>
      <c r="CZ16" s="491"/>
      <c r="DA16" s="491"/>
      <c r="DB16" s="446"/>
      <c r="DC16" s="446"/>
      <c r="DD16" s="446"/>
      <c r="DE16" s="492"/>
      <c r="DF16" s="492"/>
      <c r="DG16" s="492"/>
      <c r="DH16" s="492"/>
      <c r="DI16" s="492"/>
      <c r="DJ16" s="492"/>
      <c r="DK16" s="492"/>
      <c r="DL16" s="446"/>
      <c r="DM16" s="446"/>
      <c r="DN16" s="446"/>
      <c r="DO16" s="446"/>
      <c r="DP16" s="446"/>
      <c r="DQ16" s="446"/>
      <c r="DR16" s="446"/>
      <c r="DS16" s="488"/>
      <c r="DT16" s="493"/>
      <c r="DU16" s="494"/>
      <c r="DV16" s="494"/>
      <c r="DW16" s="494"/>
      <c r="DX16" s="494"/>
      <c r="DY16" s="494"/>
      <c r="DZ16" s="494"/>
      <c r="EA16" s="494"/>
      <c r="EB16" s="494"/>
      <c r="EC16" s="494"/>
      <c r="ED16" s="494"/>
      <c r="EE16" s="446"/>
      <c r="EF16" s="446"/>
      <c r="EL16" s="4"/>
      <c r="EM16" s="4"/>
      <c r="EN16" s="5"/>
      <c r="EO16" s="4"/>
      <c r="FA16" s="481"/>
      <c r="FB16" s="482"/>
      <c r="FC16" s="483"/>
      <c r="FD16" s="484"/>
      <c r="IB16" s="78"/>
      <c r="ID16" s="78"/>
      <c r="IH16" s="485"/>
      <c r="II16" s="486"/>
      <c r="IJ16" s="78"/>
      <c r="IO16" s="78"/>
    </row>
    <row r="17" spans="1:249" s="6" customFormat="1" ht="15" x14ac:dyDescent="0.2">
      <c r="A17" s="467">
        <v>0</v>
      </c>
      <c r="B17" s="467" t="s">
        <v>2149</v>
      </c>
      <c r="C17" s="393" t="s">
        <v>2412</v>
      </c>
      <c r="D17" s="468"/>
      <c r="E17" s="462" t="s">
        <v>2135</v>
      </c>
      <c r="F17" s="14"/>
      <c r="G17" s="14"/>
      <c r="H17" s="469"/>
      <c r="I17" s="462"/>
      <c r="J17" s="456"/>
      <c r="K17" s="11"/>
      <c r="L17" s="11"/>
      <c r="M17" s="14"/>
      <c r="N17" s="470"/>
      <c r="O17" s="14"/>
      <c r="P17" s="14"/>
      <c r="Q17" s="14"/>
      <c r="R17" s="14"/>
      <c r="S17" s="14"/>
      <c r="T17" s="469"/>
      <c r="U17" s="454"/>
      <c r="V17" s="454"/>
      <c r="W17" s="454"/>
      <c r="X17" s="454"/>
      <c r="Y17" s="471"/>
      <c r="Z17" s="495">
        <v>0</v>
      </c>
      <c r="AA17" s="11"/>
      <c r="AB17" s="472"/>
      <c r="AC17" s="473"/>
      <c r="AD17" s="473"/>
      <c r="AE17" s="496">
        <v>0</v>
      </c>
      <c r="AF17" s="473"/>
      <c r="AG17" s="473"/>
      <c r="AH17" s="474"/>
      <c r="AI17" s="14"/>
      <c r="AJ17" s="14"/>
      <c r="AK17" s="11"/>
      <c r="AL17" s="11"/>
      <c r="AM17" s="475"/>
      <c r="AN17" s="475"/>
      <c r="AO17" s="469"/>
      <c r="AP17" s="497" t="s">
        <v>1461</v>
      </c>
      <c r="AQ17" s="477"/>
      <c r="AR17" s="478"/>
      <c r="AS17" s="479"/>
      <c r="AT17" s="479"/>
      <c r="AU17" s="479"/>
      <c r="AV17" s="479"/>
      <c r="AW17" s="479"/>
      <c r="AX17" s="479"/>
      <c r="AY17" s="479"/>
      <c r="AZ17" s="480"/>
      <c r="BA17" s="480"/>
      <c r="BB17" s="21"/>
      <c r="BC17" s="22" t="s">
        <v>2179</v>
      </c>
      <c r="BD17" s="466"/>
      <c r="BE17" s="91"/>
      <c r="BF17" s="91"/>
      <c r="BG17" s="92"/>
      <c r="BH17" s="3"/>
      <c r="BI17" s="3"/>
      <c r="BJ17" s="3"/>
      <c r="BK17" s="3"/>
      <c r="BL17" s="3"/>
      <c r="BM17" s="3"/>
      <c r="BN17" s="3"/>
      <c r="BO17" s="3"/>
      <c r="BP17" s="3"/>
      <c r="BQ17" s="3"/>
      <c r="BR17" s="3"/>
      <c r="BS17" s="3"/>
      <c r="BT17" s="92"/>
      <c r="BU17" s="92"/>
      <c r="BV17" s="92"/>
      <c r="BW17" s="5"/>
      <c r="BX17" s="5"/>
      <c r="BY17" s="5"/>
      <c r="BZ17" s="5"/>
      <c r="CA17" s="5"/>
      <c r="CB17" s="5"/>
      <c r="CC17" s="5"/>
      <c r="CD17" s="487"/>
      <c r="CE17" s="487"/>
      <c r="CF17" s="488"/>
      <c r="CG17" s="489"/>
      <c r="CH17" s="446"/>
      <c r="CI17" s="446"/>
      <c r="CJ17" s="446"/>
      <c r="CK17" s="446"/>
      <c r="CL17" s="4"/>
      <c r="CM17" s="4"/>
      <c r="CN17" s="5"/>
      <c r="CO17" s="4"/>
      <c r="CP17" s="446"/>
      <c r="CQ17" s="490"/>
      <c r="CR17" s="446"/>
      <c r="CS17" s="446"/>
      <c r="CT17" s="446"/>
      <c r="CU17" s="446"/>
      <c r="CV17" s="446"/>
      <c r="CW17" s="446"/>
      <c r="CX17" s="491"/>
      <c r="CY17" s="491"/>
      <c r="CZ17" s="491"/>
      <c r="DA17" s="491"/>
      <c r="DB17" s="446"/>
      <c r="DC17" s="446"/>
      <c r="DD17" s="446"/>
      <c r="DE17" s="492"/>
      <c r="DF17" s="492"/>
      <c r="DG17" s="492"/>
      <c r="DH17" s="492"/>
      <c r="DI17" s="492"/>
      <c r="DJ17" s="492"/>
      <c r="DK17" s="492"/>
      <c r="DL17" s="446"/>
      <c r="DM17" s="446"/>
      <c r="DN17" s="446"/>
      <c r="DO17" s="446"/>
      <c r="DP17" s="446"/>
      <c r="DQ17" s="446"/>
      <c r="DR17" s="446"/>
      <c r="DS17" s="488"/>
      <c r="DT17" s="493"/>
      <c r="DU17" s="494"/>
      <c r="DV17" s="494"/>
      <c r="DW17" s="494"/>
      <c r="DX17" s="494"/>
      <c r="DY17" s="494"/>
      <c r="DZ17" s="494"/>
      <c r="EA17" s="494"/>
      <c r="EB17" s="494"/>
      <c r="EC17" s="494"/>
      <c r="ED17" s="494"/>
      <c r="EE17" s="446"/>
      <c r="EF17" s="446"/>
      <c r="EL17" s="4"/>
      <c r="EM17" s="4"/>
      <c r="EN17" s="5"/>
      <c r="EO17" s="4"/>
      <c r="FA17" s="481"/>
      <c r="FB17" s="482"/>
      <c r="FC17" s="483"/>
      <c r="FD17" s="484"/>
      <c r="IB17" s="78"/>
      <c r="ID17" s="78"/>
      <c r="IH17" s="485"/>
      <c r="II17" s="486"/>
      <c r="IJ17" s="78"/>
      <c r="IO17" s="78"/>
    </row>
    <row r="18" spans="1:249" s="6" customFormat="1" ht="15" x14ac:dyDescent="0.2">
      <c r="A18" s="467" t="s">
        <v>2195</v>
      </c>
      <c r="B18" s="467" t="s">
        <v>2149</v>
      </c>
      <c r="C18" s="393" t="s">
        <v>2413</v>
      </c>
      <c r="D18" s="468"/>
      <c r="E18" s="462" t="s">
        <v>2139</v>
      </c>
      <c r="F18" s="14" t="s">
        <v>2149</v>
      </c>
      <c r="G18" s="14" t="s">
        <v>2149</v>
      </c>
      <c r="H18" s="469" t="s">
        <v>2149</v>
      </c>
      <c r="I18" s="462"/>
      <c r="J18" s="456"/>
      <c r="K18" s="11"/>
      <c r="L18" s="11"/>
      <c r="M18" s="14"/>
      <c r="N18" s="470"/>
      <c r="O18" s="14"/>
      <c r="P18" s="14"/>
      <c r="Q18" s="14"/>
      <c r="R18" s="14"/>
      <c r="S18" s="14"/>
      <c r="T18" s="469"/>
      <c r="U18" s="454"/>
      <c r="V18" s="454"/>
      <c r="W18" s="454"/>
      <c r="X18" s="454"/>
      <c r="Y18" s="471"/>
      <c r="Z18" s="495" t="s">
        <v>2195</v>
      </c>
      <c r="AA18" s="11"/>
      <c r="AB18" s="472"/>
      <c r="AC18" s="473"/>
      <c r="AD18" s="473"/>
      <c r="AE18" s="496" t="s">
        <v>2195</v>
      </c>
      <c r="AF18" s="473"/>
      <c r="AG18" s="473"/>
      <c r="AH18" s="474"/>
      <c r="AI18" s="14"/>
      <c r="AJ18" s="14"/>
      <c r="AK18" s="11"/>
      <c r="AL18" s="11"/>
      <c r="AM18" s="475"/>
      <c r="AN18" s="475"/>
      <c r="AO18" s="469"/>
      <c r="AP18" s="497" t="s">
        <v>1462</v>
      </c>
      <c r="AQ18" s="477"/>
      <c r="AR18" s="478"/>
      <c r="AS18" s="479"/>
      <c r="AT18" s="479"/>
      <c r="AU18" s="479"/>
      <c r="AV18" s="479"/>
      <c r="AW18" s="479"/>
      <c r="AX18" s="479"/>
      <c r="AY18" s="479"/>
      <c r="AZ18" s="480"/>
      <c r="BA18" s="480"/>
      <c r="BB18" s="21"/>
      <c r="BC18" s="22" t="s">
        <v>2179</v>
      </c>
      <c r="BD18" s="466"/>
      <c r="BE18" s="91"/>
      <c r="BF18" s="91"/>
      <c r="BG18" s="92"/>
      <c r="BH18" s="3"/>
      <c r="BI18" s="3"/>
      <c r="BJ18" s="3"/>
      <c r="BK18" s="3"/>
      <c r="BL18" s="3"/>
      <c r="BM18" s="3"/>
      <c r="BN18" s="3"/>
      <c r="BO18" s="3"/>
      <c r="BP18" s="3"/>
      <c r="BQ18" s="3"/>
      <c r="BR18" s="3"/>
      <c r="BS18" s="3"/>
      <c r="BT18" s="92"/>
      <c r="BU18" s="92"/>
      <c r="BV18" s="92"/>
      <c r="BW18" s="5"/>
      <c r="BX18" s="5"/>
      <c r="BY18" s="5"/>
      <c r="BZ18" s="5"/>
      <c r="CA18" s="5"/>
      <c r="CB18" s="5"/>
      <c r="CC18" s="5"/>
      <c r="CD18" s="487"/>
      <c r="CE18" s="487"/>
      <c r="CF18" s="488"/>
      <c r="CG18" s="489"/>
      <c r="CH18" s="446"/>
      <c r="CI18" s="446"/>
      <c r="CJ18" s="446"/>
      <c r="CK18" s="446"/>
      <c r="CL18" s="4"/>
      <c r="CM18" s="4"/>
      <c r="CN18" s="5"/>
      <c r="CO18" s="4"/>
      <c r="CP18" s="446"/>
      <c r="CQ18" s="490"/>
      <c r="CR18" s="446"/>
      <c r="CS18" s="446"/>
      <c r="CT18" s="446"/>
      <c r="CU18" s="446"/>
      <c r="CV18" s="446"/>
      <c r="CW18" s="446"/>
      <c r="CX18" s="491"/>
      <c r="CY18" s="491"/>
      <c r="CZ18" s="491"/>
      <c r="DA18" s="491"/>
      <c r="DB18" s="446"/>
      <c r="DC18" s="446"/>
      <c r="DD18" s="446"/>
      <c r="DE18" s="492"/>
      <c r="DF18" s="492"/>
      <c r="DG18" s="492"/>
      <c r="DH18" s="492"/>
      <c r="DI18" s="492"/>
      <c r="DJ18" s="492"/>
      <c r="DK18" s="492"/>
      <c r="DL18" s="446"/>
      <c r="DM18" s="446"/>
      <c r="DN18" s="446"/>
      <c r="DO18" s="446"/>
      <c r="DP18" s="446"/>
      <c r="DQ18" s="446"/>
      <c r="DR18" s="446"/>
      <c r="DS18" s="488"/>
      <c r="DT18" s="493"/>
      <c r="DU18" s="494"/>
      <c r="DV18" s="494"/>
      <c r="DW18" s="494"/>
      <c r="DX18" s="494"/>
      <c r="DY18" s="494"/>
      <c r="DZ18" s="494"/>
      <c r="EA18" s="494"/>
      <c r="EB18" s="494"/>
      <c r="EC18" s="494"/>
      <c r="ED18" s="494"/>
      <c r="EE18" s="446"/>
      <c r="EF18" s="446"/>
      <c r="EL18" s="4"/>
      <c r="EM18" s="4"/>
      <c r="EN18" s="5"/>
      <c r="EO18" s="4"/>
      <c r="FA18" s="481"/>
      <c r="FB18" s="482"/>
      <c r="FC18" s="483"/>
      <c r="FD18" s="484"/>
      <c r="IB18" s="78"/>
      <c r="ID18" s="78"/>
      <c r="IH18" s="485"/>
      <c r="II18" s="486"/>
      <c r="IJ18" s="78"/>
      <c r="IO18" s="78"/>
    </row>
    <row r="19" spans="1:249" s="6" customFormat="1" ht="15" x14ac:dyDescent="0.2">
      <c r="A19" s="467" t="s">
        <v>2195</v>
      </c>
      <c r="B19" s="467" t="s">
        <v>2149</v>
      </c>
      <c r="C19" s="393" t="s">
        <v>2414</v>
      </c>
      <c r="D19" s="468"/>
      <c r="E19" s="462" t="s">
        <v>2141</v>
      </c>
      <c r="F19" s="14" t="s">
        <v>2150</v>
      </c>
      <c r="G19" s="14" t="s">
        <v>2155</v>
      </c>
      <c r="H19" s="469" t="s">
        <v>2149</v>
      </c>
      <c r="I19" s="462"/>
      <c r="J19" s="456"/>
      <c r="K19" s="11"/>
      <c r="L19" s="11"/>
      <c r="M19" s="14"/>
      <c r="N19" s="470"/>
      <c r="O19" s="14"/>
      <c r="P19" s="14"/>
      <c r="Q19" s="14"/>
      <c r="R19" s="14"/>
      <c r="S19" s="14"/>
      <c r="T19" s="469"/>
      <c r="U19" s="454"/>
      <c r="V19" s="454"/>
      <c r="W19" s="454"/>
      <c r="X19" s="454"/>
      <c r="Y19" s="471"/>
      <c r="Z19" s="495" t="s">
        <v>2195</v>
      </c>
      <c r="AA19" s="11"/>
      <c r="AB19" s="472"/>
      <c r="AC19" s="473"/>
      <c r="AD19" s="473"/>
      <c r="AE19" s="496" t="s">
        <v>2195</v>
      </c>
      <c r="AF19" s="473"/>
      <c r="AG19" s="473"/>
      <c r="AH19" s="474"/>
      <c r="AI19" s="14"/>
      <c r="AJ19" s="14"/>
      <c r="AK19" s="11"/>
      <c r="AL19" s="11"/>
      <c r="AM19" s="475"/>
      <c r="AN19" s="475"/>
      <c r="AO19" s="469"/>
      <c r="AP19" s="497" t="s">
        <v>1463</v>
      </c>
      <c r="AQ19" s="477"/>
      <c r="AR19" s="478"/>
      <c r="AS19" s="479"/>
      <c r="AT19" s="479"/>
      <c r="AU19" s="479"/>
      <c r="AV19" s="479"/>
      <c r="AW19" s="479"/>
      <c r="AX19" s="479"/>
      <c r="AY19" s="479"/>
      <c r="AZ19" s="480"/>
      <c r="BA19" s="480"/>
      <c r="BB19" s="21"/>
      <c r="BC19" s="22" t="s">
        <v>2179</v>
      </c>
      <c r="BD19" s="466"/>
      <c r="BE19" s="91"/>
      <c r="BF19" s="91"/>
      <c r="BG19" s="92"/>
      <c r="BH19" s="3"/>
      <c r="BI19" s="3"/>
      <c r="BJ19" s="3"/>
      <c r="BK19" s="3"/>
      <c r="BL19" s="3"/>
      <c r="BM19" s="3"/>
      <c r="BN19" s="3"/>
      <c r="BO19" s="3"/>
      <c r="BP19" s="3"/>
      <c r="BQ19" s="3"/>
      <c r="BR19" s="3"/>
      <c r="BS19" s="3"/>
      <c r="BT19" s="92"/>
      <c r="BU19" s="92"/>
      <c r="BV19" s="92"/>
      <c r="BW19" s="5"/>
      <c r="BX19" s="5"/>
      <c r="BY19" s="5"/>
      <c r="BZ19" s="5"/>
      <c r="CA19" s="5"/>
      <c r="CB19" s="5"/>
      <c r="CC19" s="5"/>
      <c r="CD19" s="487"/>
      <c r="CE19" s="487"/>
      <c r="CF19" s="488"/>
      <c r="CG19" s="489"/>
      <c r="CH19" s="446"/>
      <c r="CI19" s="446"/>
      <c r="CJ19" s="446"/>
      <c r="CK19" s="446"/>
      <c r="CL19" s="4"/>
      <c r="CM19" s="4"/>
      <c r="CN19" s="5"/>
      <c r="CO19" s="4"/>
      <c r="CP19" s="446"/>
      <c r="CQ19" s="490"/>
      <c r="CR19" s="446"/>
      <c r="CS19" s="446"/>
      <c r="CT19" s="446"/>
      <c r="CU19" s="446"/>
      <c r="CV19" s="446"/>
      <c r="CW19" s="446"/>
      <c r="CX19" s="491"/>
      <c r="CY19" s="491"/>
      <c r="CZ19" s="491"/>
      <c r="DA19" s="491"/>
      <c r="DB19" s="446"/>
      <c r="DC19" s="446"/>
      <c r="DD19" s="446"/>
      <c r="DE19" s="492"/>
      <c r="DF19" s="492"/>
      <c r="DG19" s="492"/>
      <c r="DH19" s="492"/>
      <c r="DI19" s="492"/>
      <c r="DJ19" s="492"/>
      <c r="DK19" s="492"/>
      <c r="DL19" s="446"/>
      <c r="DM19" s="446"/>
      <c r="DN19" s="446"/>
      <c r="DO19" s="446"/>
      <c r="DP19" s="446"/>
      <c r="DQ19" s="446"/>
      <c r="DR19" s="446"/>
      <c r="DS19" s="488"/>
      <c r="DT19" s="493"/>
      <c r="DU19" s="494"/>
      <c r="DV19" s="494"/>
      <c r="DW19" s="494"/>
      <c r="DX19" s="494"/>
      <c r="DY19" s="494"/>
      <c r="DZ19" s="494"/>
      <c r="EA19" s="494"/>
      <c r="EB19" s="494"/>
      <c r="EC19" s="494"/>
      <c r="ED19" s="494"/>
      <c r="EE19" s="446"/>
      <c r="EF19" s="446"/>
      <c r="EL19" s="4"/>
      <c r="EM19" s="4"/>
      <c r="EN19" s="5"/>
      <c r="EO19" s="4"/>
      <c r="FA19" s="481"/>
      <c r="FB19" s="482"/>
      <c r="FC19" s="483"/>
      <c r="FD19" s="484"/>
      <c r="IB19" s="78"/>
      <c r="ID19" s="78"/>
      <c r="IH19" s="485"/>
      <c r="II19" s="486"/>
      <c r="IJ19" s="78"/>
      <c r="IO19" s="78"/>
    </row>
    <row r="20" spans="1:249" s="6" customFormat="1" ht="15" x14ac:dyDescent="0.2">
      <c r="A20" s="467" t="s">
        <v>2195</v>
      </c>
      <c r="B20" s="467" t="s">
        <v>2149</v>
      </c>
      <c r="C20" s="393" t="s">
        <v>3040</v>
      </c>
      <c r="D20" s="468"/>
      <c r="E20" s="462" t="s">
        <v>2141</v>
      </c>
      <c r="F20" s="14" t="s">
        <v>2149</v>
      </c>
      <c r="G20" s="14" t="s">
        <v>2149</v>
      </c>
      <c r="H20" s="469" t="s">
        <v>2149</v>
      </c>
      <c r="I20" s="462"/>
      <c r="J20" s="456"/>
      <c r="K20" s="11"/>
      <c r="L20" s="11"/>
      <c r="M20" s="14"/>
      <c r="N20" s="470"/>
      <c r="O20" s="14"/>
      <c r="P20" s="14"/>
      <c r="Q20" s="14"/>
      <c r="R20" s="14"/>
      <c r="S20" s="14"/>
      <c r="T20" s="469"/>
      <c r="U20" s="454"/>
      <c r="V20" s="454"/>
      <c r="W20" s="454"/>
      <c r="X20" s="454"/>
      <c r="Y20" s="471"/>
      <c r="Z20" s="495" t="s">
        <v>2195</v>
      </c>
      <c r="AA20" s="11"/>
      <c r="AB20" s="472"/>
      <c r="AC20" s="473"/>
      <c r="AD20" s="473"/>
      <c r="AE20" s="496" t="s">
        <v>2195</v>
      </c>
      <c r="AF20" s="473"/>
      <c r="AG20" s="473"/>
      <c r="AH20" s="474"/>
      <c r="AI20" s="14"/>
      <c r="AJ20" s="14"/>
      <c r="AK20" s="11"/>
      <c r="AL20" s="11"/>
      <c r="AM20" s="475"/>
      <c r="AN20" s="475"/>
      <c r="AO20" s="469"/>
      <c r="AP20" s="497" t="s">
        <v>1464</v>
      </c>
      <c r="AQ20" s="477"/>
      <c r="AR20" s="478"/>
      <c r="AS20" s="479"/>
      <c r="AT20" s="479"/>
      <c r="AU20" s="479"/>
      <c r="AV20" s="479"/>
      <c r="AW20" s="479"/>
      <c r="AX20" s="479"/>
      <c r="AY20" s="479"/>
      <c r="AZ20" s="480"/>
      <c r="BA20" s="480"/>
      <c r="BB20" s="21"/>
      <c r="BC20" s="22" t="s">
        <v>2163</v>
      </c>
      <c r="BD20" s="466"/>
      <c r="BE20" s="91"/>
      <c r="BF20" s="91"/>
      <c r="BG20" s="92"/>
      <c r="BH20" s="3"/>
      <c r="BI20" s="3"/>
      <c r="BJ20" s="3"/>
      <c r="BK20" s="3"/>
      <c r="BL20" s="3"/>
      <c r="BM20" s="3"/>
      <c r="BN20" s="3"/>
      <c r="BO20" s="3"/>
      <c r="BP20" s="3"/>
      <c r="BQ20" s="3"/>
      <c r="BR20" s="3"/>
      <c r="BS20" s="3"/>
      <c r="BT20" s="92"/>
      <c r="BU20" s="92"/>
      <c r="BV20" s="92"/>
      <c r="BW20" s="5"/>
      <c r="BX20" s="5"/>
      <c r="BY20" s="5"/>
      <c r="BZ20" s="5"/>
      <c r="CA20" s="5"/>
      <c r="CB20" s="5"/>
      <c r="CC20" s="5"/>
      <c r="CD20" s="487"/>
      <c r="CE20" s="487"/>
      <c r="CF20" s="488"/>
      <c r="CG20" s="489"/>
      <c r="CH20" s="446"/>
      <c r="CI20" s="446"/>
      <c r="CJ20" s="446"/>
      <c r="CK20" s="446"/>
      <c r="CL20" s="4"/>
      <c r="CM20" s="4"/>
      <c r="CN20" s="5"/>
      <c r="CO20" s="4"/>
      <c r="CP20" s="446"/>
      <c r="CQ20" s="490"/>
      <c r="CR20" s="446"/>
      <c r="CS20" s="446"/>
      <c r="CT20" s="446"/>
      <c r="CU20" s="446"/>
      <c r="CV20" s="446"/>
      <c r="CW20" s="446"/>
      <c r="CX20" s="491"/>
      <c r="CY20" s="491"/>
      <c r="CZ20" s="491"/>
      <c r="DA20" s="491"/>
      <c r="DB20" s="446"/>
      <c r="DC20" s="446"/>
      <c r="DD20" s="446"/>
      <c r="DE20" s="492"/>
      <c r="DF20" s="492"/>
      <c r="DG20" s="492"/>
      <c r="DH20" s="492"/>
      <c r="DI20" s="492"/>
      <c r="DJ20" s="492"/>
      <c r="DK20" s="492"/>
      <c r="DL20" s="446"/>
      <c r="DM20" s="446"/>
      <c r="DN20" s="446"/>
      <c r="DO20" s="446"/>
      <c r="DP20" s="446"/>
      <c r="DQ20" s="446"/>
      <c r="DR20" s="446"/>
      <c r="DS20" s="488"/>
      <c r="DT20" s="493"/>
      <c r="DU20" s="494"/>
      <c r="DV20" s="494"/>
      <c r="DW20" s="494"/>
      <c r="DX20" s="494"/>
      <c r="DY20" s="494"/>
      <c r="DZ20" s="494"/>
      <c r="EA20" s="494"/>
      <c r="EB20" s="494"/>
      <c r="EC20" s="494"/>
      <c r="ED20" s="494"/>
      <c r="EE20" s="446"/>
      <c r="EF20" s="446"/>
      <c r="EL20" s="4"/>
      <c r="EM20" s="4"/>
      <c r="EN20" s="5"/>
      <c r="EO20" s="4"/>
      <c r="FA20" s="481"/>
      <c r="FB20" s="482"/>
      <c r="FC20" s="483"/>
      <c r="FD20" s="484"/>
      <c r="IB20" s="78"/>
      <c r="ID20" s="78"/>
      <c r="IH20" s="485"/>
      <c r="II20" s="486"/>
      <c r="IJ20" s="78"/>
      <c r="IO20" s="78"/>
    </row>
    <row r="21" spans="1:249" s="6" customFormat="1" ht="15" x14ac:dyDescent="0.2">
      <c r="A21" s="467" t="s">
        <v>2195</v>
      </c>
      <c r="B21" s="467" t="s">
        <v>2149</v>
      </c>
      <c r="C21" s="393" t="s">
        <v>3193</v>
      </c>
      <c r="D21" s="468"/>
      <c r="E21" s="462" t="s">
        <v>2138</v>
      </c>
      <c r="F21" s="14" t="s">
        <v>2149</v>
      </c>
      <c r="G21" s="14" t="s">
        <v>2149</v>
      </c>
      <c r="H21" s="469" t="s">
        <v>2149</v>
      </c>
      <c r="I21" s="462"/>
      <c r="J21" s="456"/>
      <c r="K21" s="11"/>
      <c r="L21" s="11"/>
      <c r="M21" s="14"/>
      <c r="N21" s="470"/>
      <c r="O21" s="14"/>
      <c r="P21" s="14"/>
      <c r="Q21" s="14"/>
      <c r="R21" s="14"/>
      <c r="S21" s="14"/>
      <c r="T21" s="469"/>
      <c r="U21" s="454"/>
      <c r="V21" s="454"/>
      <c r="W21" s="454"/>
      <c r="X21" s="454"/>
      <c r="Y21" s="471"/>
      <c r="Z21" s="495" t="s">
        <v>2195</v>
      </c>
      <c r="AA21" s="11"/>
      <c r="AB21" s="472"/>
      <c r="AC21" s="473"/>
      <c r="AD21" s="473"/>
      <c r="AE21" s="496" t="s">
        <v>2195</v>
      </c>
      <c r="AF21" s="473"/>
      <c r="AG21" s="473"/>
      <c r="AH21" s="474"/>
      <c r="AI21" s="14"/>
      <c r="AJ21" s="14"/>
      <c r="AK21" s="11"/>
      <c r="AL21" s="11"/>
      <c r="AM21" s="475"/>
      <c r="AN21" s="475"/>
      <c r="AO21" s="469"/>
      <c r="AP21" s="497" t="s">
        <v>1465</v>
      </c>
      <c r="AQ21" s="477"/>
      <c r="AR21" s="478"/>
      <c r="AS21" s="479"/>
      <c r="AT21" s="479"/>
      <c r="AU21" s="479"/>
      <c r="AV21" s="479"/>
      <c r="AW21" s="479"/>
      <c r="AX21" s="479"/>
      <c r="AY21" s="479"/>
      <c r="AZ21" s="480"/>
      <c r="BA21" s="480"/>
      <c r="BB21" s="21"/>
      <c r="BC21" s="22" t="s">
        <v>2163</v>
      </c>
      <c r="BD21" s="466"/>
      <c r="BE21" s="91"/>
      <c r="BF21" s="91"/>
      <c r="BG21" s="92"/>
      <c r="BH21" s="3"/>
      <c r="BI21" s="3"/>
      <c r="BJ21" s="3"/>
      <c r="BK21" s="3"/>
      <c r="BL21" s="3"/>
      <c r="BM21" s="3"/>
      <c r="BN21" s="3"/>
      <c r="BO21" s="3"/>
      <c r="BP21" s="3"/>
      <c r="BQ21" s="3"/>
      <c r="BR21" s="3"/>
      <c r="BS21" s="3"/>
      <c r="BT21" s="92"/>
      <c r="BU21" s="92"/>
      <c r="BV21" s="92"/>
      <c r="BW21" s="5"/>
      <c r="BX21" s="5"/>
      <c r="BY21" s="5"/>
      <c r="BZ21" s="5"/>
      <c r="CA21" s="5"/>
      <c r="CB21" s="5"/>
      <c r="CC21" s="5"/>
      <c r="CD21" s="487"/>
      <c r="CE21" s="487"/>
      <c r="CF21" s="488"/>
      <c r="CG21" s="489"/>
      <c r="CH21" s="446"/>
      <c r="CI21" s="446"/>
      <c r="CJ21" s="446"/>
      <c r="CK21" s="446"/>
      <c r="CL21" s="4"/>
      <c r="CM21" s="4"/>
      <c r="CN21" s="5"/>
      <c r="CO21" s="4"/>
      <c r="CP21" s="446"/>
      <c r="CQ21" s="490"/>
      <c r="CR21" s="446"/>
      <c r="CS21" s="446"/>
      <c r="CT21" s="446"/>
      <c r="CU21" s="446"/>
      <c r="CV21" s="446"/>
      <c r="CW21" s="446"/>
      <c r="CX21" s="491"/>
      <c r="CY21" s="491"/>
      <c r="CZ21" s="491"/>
      <c r="DA21" s="491"/>
      <c r="DB21" s="446"/>
      <c r="DC21" s="446"/>
      <c r="DD21" s="446"/>
      <c r="DE21" s="492"/>
      <c r="DF21" s="492"/>
      <c r="DG21" s="492"/>
      <c r="DH21" s="492"/>
      <c r="DI21" s="492"/>
      <c r="DJ21" s="492"/>
      <c r="DK21" s="492"/>
      <c r="DL21" s="446"/>
      <c r="DM21" s="446"/>
      <c r="DN21" s="446"/>
      <c r="DO21" s="446"/>
      <c r="DP21" s="446"/>
      <c r="DQ21" s="446"/>
      <c r="DR21" s="446"/>
      <c r="DS21" s="488"/>
      <c r="DT21" s="493"/>
      <c r="DU21" s="494"/>
      <c r="DV21" s="494"/>
      <c r="DW21" s="494"/>
      <c r="DX21" s="494"/>
      <c r="DY21" s="494"/>
      <c r="DZ21" s="494"/>
      <c r="EA21" s="494"/>
      <c r="EB21" s="494"/>
      <c r="EC21" s="494"/>
      <c r="ED21" s="494"/>
      <c r="EE21" s="446"/>
      <c r="EF21" s="446"/>
      <c r="EL21" s="4"/>
      <c r="EM21" s="4"/>
      <c r="EN21" s="5"/>
      <c r="EO21" s="4"/>
      <c r="FA21" s="481"/>
      <c r="FB21" s="482"/>
      <c r="FC21" s="483"/>
      <c r="FD21" s="484"/>
      <c r="IB21" s="78"/>
      <c r="ID21" s="78"/>
      <c r="IH21" s="485"/>
      <c r="II21" s="486"/>
      <c r="IJ21" s="78"/>
      <c r="IO21" s="78"/>
    </row>
    <row r="22" spans="1:249" s="6" customFormat="1" ht="15" x14ac:dyDescent="0.2">
      <c r="A22" s="467" t="s">
        <v>2195</v>
      </c>
      <c r="B22" s="467" t="s">
        <v>2149</v>
      </c>
      <c r="C22" s="393" t="s">
        <v>2415</v>
      </c>
      <c r="D22" s="468"/>
      <c r="E22" s="462" t="s">
        <v>2141</v>
      </c>
      <c r="F22" s="14" t="s">
        <v>2147</v>
      </c>
      <c r="G22" s="14" t="s">
        <v>2154</v>
      </c>
      <c r="H22" s="469" t="s">
        <v>2149</v>
      </c>
      <c r="I22" s="462"/>
      <c r="J22" s="456"/>
      <c r="K22" s="11"/>
      <c r="L22" s="11"/>
      <c r="M22" s="14"/>
      <c r="N22" s="470"/>
      <c r="O22" s="14"/>
      <c r="P22" s="14"/>
      <c r="Q22" s="14"/>
      <c r="R22" s="14"/>
      <c r="S22" s="14"/>
      <c r="T22" s="469"/>
      <c r="U22" s="454"/>
      <c r="V22" s="454"/>
      <c r="W22" s="454"/>
      <c r="X22" s="454"/>
      <c r="Y22" s="471"/>
      <c r="Z22" s="495" t="s">
        <v>2195</v>
      </c>
      <c r="AA22" s="11"/>
      <c r="AB22" s="472"/>
      <c r="AC22" s="473"/>
      <c r="AD22" s="473"/>
      <c r="AE22" s="496" t="s">
        <v>2195</v>
      </c>
      <c r="AF22" s="473"/>
      <c r="AG22" s="473"/>
      <c r="AH22" s="474"/>
      <c r="AI22" s="14"/>
      <c r="AJ22" s="14"/>
      <c r="AK22" s="11"/>
      <c r="AL22" s="11"/>
      <c r="AM22" s="475"/>
      <c r="AN22" s="475"/>
      <c r="AO22" s="469"/>
      <c r="AP22" s="497" t="s">
        <v>1466</v>
      </c>
      <c r="AQ22" s="477"/>
      <c r="AR22" s="478"/>
      <c r="AS22" s="479"/>
      <c r="AT22" s="479"/>
      <c r="AU22" s="479"/>
      <c r="AV22" s="479"/>
      <c r="AW22" s="479"/>
      <c r="AX22" s="479"/>
      <c r="AY22" s="479"/>
      <c r="AZ22" s="480"/>
      <c r="BA22" s="480"/>
      <c r="BB22" s="21"/>
      <c r="BC22" s="22" t="s">
        <v>2179</v>
      </c>
      <c r="BD22" s="466"/>
      <c r="BE22" s="91"/>
      <c r="BF22" s="91"/>
      <c r="BG22" s="92"/>
      <c r="BH22" s="3"/>
      <c r="BI22" s="3"/>
      <c r="BJ22" s="3"/>
      <c r="BK22" s="3"/>
      <c r="BL22" s="3"/>
      <c r="BM22" s="3"/>
      <c r="BN22" s="3"/>
      <c r="BO22" s="3"/>
      <c r="BP22" s="3"/>
      <c r="BQ22" s="3"/>
      <c r="BR22" s="3"/>
      <c r="BS22" s="3"/>
      <c r="BT22" s="92"/>
      <c r="BU22" s="92"/>
      <c r="BV22" s="92"/>
      <c r="BW22" s="5"/>
      <c r="BX22" s="5"/>
      <c r="BY22" s="5"/>
      <c r="BZ22" s="5"/>
      <c r="CA22" s="5"/>
      <c r="CB22" s="5"/>
      <c r="CC22" s="5"/>
      <c r="CD22" s="487"/>
      <c r="CE22" s="487"/>
      <c r="CF22" s="488"/>
      <c r="CG22" s="489"/>
      <c r="CH22" s="446"/>
      <c r="CI22" s="446"/>
      <c r="CJ22" s="446"/>
      <c r="CK22" s="446"/>
      <c r="CL22" s="4"/>
      <c r="CM22" s="4"/>
      <c r="CN22" s="5"/>
      <c r="CO22" s="4"/>
      <c r="CP22" s="446"/>
      <c r="CQ22" s="490"/>
      <c r="CR22" s="446"/>
      <c r="CS22" s="446"/>
      <c r="CT22" s="446"/>
      <c r="CU22" s="446"/>
      <c r="CV22" s="446"/>
      <c r="CW22" s="446"/>
      <c r="CX22" s="491"/>
      <c r="CY22" s="491"/>
      <c r="CZ22" s="491"/>
      <c r="DA22" s="491"/>
      <c r="DB22" s="446"/>
      <c r="DC22" s="446"/>
      <c r="DD22" s="446"/>
      <c r="DE22" s="492"/>
      <c r="DF22" s="492"/>
      <c r="DG22" s="492"/>
      <c r="DH22" s="492"/>
      <c r="DI22" s="492"/>
      <c r="DJ22" s="492"/>
      <c r="DK22" s="492"/>
      <c r="DL22" s="446"/>
      <c r="DM22" s="446"/>
      <c r="DN22" s="446"/>
      <c r="DO22" s="446"/>
      <c r="DP22" s="446"/>
      <c r="DQ22" s="446"/>
      <c r="DR22" s="446"/>
      <c r="DS22" s="488"/>
      <c r="DT22" s="493"/>
      <c r="DU22" s="494"/>
      <c r="DV22" s="494"/>
      <c r="DW22" s="494"/>
      <c r="DX22" s="494"/>
      <c r="DY22" s="494"/>
      <c r="DZ22" s="494"/>
      <c r="EA22" s="494"/>
      <c r="EB22" s="494"/>
      <c r="EC22" s="494"/>
      <c r="ED22" s="494"/>
      <c r="EE22" s="446"/>
      <c r="EF22" s="446"/>
      <c r="EL22" s="4"/>
      <c r="EM22" s="4"/>
      <c r="EN22" s="5"/>
      <c r="EO22" s="4"/>
      <c r="FA22" s="481"/>
      <c r="FB22" s="482"/>
      <c r="FC22" s="483"/>
      <c r="FD22" s="484"/>
      <c r="IB22" s="78"/>
      <c r="ID22" s="78"/>
      <c r="IH22" s="485"/>
      <c r="II22" s="486"/>
      <c r="IJ22" s="78"/>
      <c r="IO22" s="78"/>
    </row>
    <row r="23" spans="1:249" s="6" customFormat="1" ht="15" x14ac:dyDescent="0.2">
      <c r="A23" s="467" t="s">
        <v>2166</v>
      </c>
      <c r="B23" s="467" t="s">
        <v>2157</v>
      </c>
      <c r="C23" s="460" t="s">
        <v>2416</v>
      </c>
      <c r="D23" s="468"/>
      <c r="E23" s="462" t="s">
        <v>2138</v>
      </c>
      <c r="F23" s="14" t="s">
        <v>2147</v>
      </c>
      <c r="G23" s="14" t="s">
        <v>2149</v>
      </c>
      <c r="H23" s="469" t="s">
        <v>2149</v>
      </c>
      <c r="I23" s="462"/>
      <c r="J23" s="456"/>
      <c r="K23" s="11"/>
      <c r="L23" s="11"/>
      <c r="M23" s="14"/>
      <c r="N23" s="470"/>
      <c r="O23" s="14"/>
      <c r="P23" s="14"/>
      <c r="Q23" s="14"/>
      <c r="R23" s="14"/>
      <c r="S23" s="14"/>
      <c r="T23" s="469"/>
      <c r="U23" s="454"/>
      <c r="V23" s="457"/>
      <c r="W23" s="454"/>
      <c r="X23" s="454"/>
      <c r="Y23" s="471"/>
      <c r="Z23" s="495" t="s">
        <v>2195</v>
      </c>
      <c r="AA23" s="11"/>
      <c r="AB23" s="472"/>
      <c r="AC23" s="473"/>
      <c r="AD23" s="473"/>
      <c r="AE23" s="496" t="s">
        <v>2195</v>
      </c>
      <c r="AF23" s="473"/>
      <c r="AG23" s="473"/>
      <c r="AH23" s="474"/>
      <c r="AI23" s="14"/>
      <c r="AJ23" s="14"/>
      <c r="AK23" s="11"/>
      <c r="AL23" s="11"/>
      <c r="AM23" s="475"/>
      <c r="AN23" s="475"/>
      <c r="AO23" s="469"/>
      <c r="AP23" s="497" t="s">
        <v>1467</v>
      </c>
      <c r="AQ23" s="477"/>
      <c r="AR23" s="478"/>
      <c r="AS23" s="479"/>
      <c r="AT23" s="479"/>
      <c r="AU23" s="479"/>
      <c r="AV23" s="479"/>
      <c r="AW23" s="479"/>
      <c r="AX23" s="479"/>
      <c r="AY23" s="479"/>
      <c r="AZ23" s="480"/>
      <c r="BA23" s="480"/>
      <c r="BB23" s="21"/>
      <c r="BC23" s="22" t="s">
        <v>2179</v>
      </c>
      <c r="BD23" s="466"/>
      <c r="BE23" s="91"/>
      <c r="BF23" s="91"/>
      <c r="BG23" s="92"/>
      <c r="BH23" s="3"/>
      <c r="BI23" s="3"/>
      <c r="BJ23" s="3"/>
      <c r="BK23" s="3"/>
      <c r="BL23" s="3"/>
      <c r="BM23" s="3"/>
      <c r="BN23" s="3"/>
      <c r="BO23" s="3"/>
      <c r="BP23" s="3"/>
      <c r="BQ23" s="3"/>
      <c r="BR23" s="3"/>
      <c r="BS23" s="3"/>
      <c r="BT23" s="92"/>
      <c r="BU23" s="92"/>
      <c r="BV23" s="92"/>
      <c r="BW23" s="5"/>
      <c r="BX23" s="5"/>
      <c r="BY23" s="5"/>
      <c r="BZ23" s="5"/>
      <c r="CA23" s="5"/>
      <c r="CB23" s="5"/>
      <c r="CC23" s="5"/>
      <c r="CD23" s="487"/>
      <c r="CE23" s="487"/>
      <c r="CF23" s="488"/>
      <c r="CG23" s="489"/>
      <c r="CH23" s="446"/>
      <c r="CI23" s="446"/>
      <c r="CJ23" s="446"/>
      <c r="CK23" s="446"/>
      <c r="CL23" s="4"/>
      <c r="CM23" s="4"/>
      <c r="CN23" s="5"/>
      <c r="CO23" s="4"/>
      <c r="CP23" s="446"/>
      <c r="CQ23" s="490"/>
      <c r="CR23" s="446"/>
      <c r="CS23" s="446"/>
      <c r="CT23" s="446"/>
      <c r="CU23" s="446"/>
      <c r="CV23" s="446"/>
      <c r="CW23" s="446"/>
      <c r="CX23" s="491"/>
      <c r="CY23" s="491"/>
      <c r="CZ23" s="491"/>
      <c r="DA23" s="491"/>
      <c r="DB23" s="446"/>
      <c r="DC23" s="446"/>
      <c r="DD23" s="446"/>
      <c r="DE23" s="492"/>
      <c r="DF23" s="492"/>
      <c r="DG23" s="492"/>
      <c r="DH23" s="492"/>
      <c r="DI23" s="492"/>
      <c r="DJ23" s="492"/>
      <c r="DK23" s="492"/>
      <c r="DL23" s="446"/>
      <c r="DM23" s="446"/>
      <c r="DN23" s="446"/>
      <c r="DO23" s="446"/>
      <c r="DP23" s="446"/>
      <c r="DQ23" s="446"/>
      <c r="DR23" s="446"/>
      <c r="DS23" s="488"/>
      <c r="DT23" s="493"/>
      <c r="DU23" s="494"/>
      <c r="DV23" s="494"/>
      <c r="DW23" s="494"/>
      <c r="DX23" s="494"/>
      <c r="DY23" s="494"/>
      <c r="DZ23" s="494"/>
      <c r="EA23" s="494"/>
      <c r="EB23" s="494"/>
      <c r="EC23" s="494"/>
      <c r="ED23" s="494"/>
      <c r="EE23" s="446"/>
      <c r="EF23" s="446"/>
      <c r="EL23" s="4"/>
      <c r="EM23" s="4"/>
      <c r="EN23" s="5"/>
      <c r="EO23" s="4"/>
      <c r="FA23" s="481"/>
      <c r="FB23" s="482"/>
      <c r="FC23" s="483"/>
      <c r="FD23" s="484"/>
      <c r="IB23" s="78"/>
      <c r="ID23" s="78"/>
      <c r="IH23" s="485"/>
      <c r="II23" s="486"/>
      <c r="IJ23" s="78"/>
      <c r="IO23" s="78"/>
    </row>
    <row r="24" spans="1:249" s="6" customFormat="1" ht="15" x14ac:dyDescent="0.2">
      <c r="A24" s="467">
        <v>0</v>
      </c>
      <c r="B24" s="467" t="s">
        <v>2157</v>
      </c>
      <c r="C24" s="460" t="s">
        <v>2417</v>
      </c>
      <c r="D24" s="468"/>
      <c r="E24" s="462" t="s">
        <v>2135</v>
      </c>
      <c r="F24" s="14"/>
      <c r="G24" s="14"/>
      <c r="H24" s="469"/>
      <c r="I24" s="462"/>
      <c r="J24" s="456"/>
      <c r="K24" s="11"/>
      <c r="L24" s="11"/>
      <c r="M24" s="14"/>
      <c r="N24" s="470"/>
      <c r="O24" s="14"/>
      <c r="P24" s="14"/>
      <c r="Q24" s="14"/>
      <c r="R24" s="14"/>
      <c r="S24" s="14"/>
      <c r="T24" s="469"/>
      <c r="U24" s="454"/>
      <c r="V24" s="454"/>
      <c r="W24" s="454"/>
      <c r="X24" s="454"/>
      <c r="Y24" s="471"/>
      <c r="Z24" s="495">
        <v>1</v>
      </c>
      <c r="AA24" s="11"/>
      <c r="AB24" s="472"/>
      <c r="AC24" s="473"/>
      <c r="AD24" s="473"/>
      <c r="AE24" s="496">
        <v>1</v>
      </c>
      <c r="AF24" s="473"/>
      <c r="AG24" s="473"/>
      <c r="AH24" s="474"/>
      <c r="AI24" s="14"/>
      <c r="AJ24" s="14"/>
      <c r="AK24" s="11"/>
      <c r="AL24" s="11"/>
      <c r="AM24" s="475"/>
      <c r="AN24" s="475"/>
      <c r="AO24" s="469"/>
      <c r="AP24" s="497" t="s">
        <v>1468</v>
      </c>
      <c r="AQ24" s="477"/>
      <c r="AR24" s="478"/>
      <c r="AS24" s="479"/>
      <c r="AT24" s="479"/>
      <c r="AU24" s="479"/>
      <c r="AV24" s="479"/>
      <c r="AW24" s="479"/>
      <c r="AX24" s="479"/>
      <c r="AY24" s="479"/>
      <c r="AZ24" s="480"/>
      <c r="BA24" s="480"/>
      <c r="BB24" s="21"/>
      <c r="BC24" s="22" t="s">
        <v>2179</v>
      </c>
      <c r="BD24" s="466"/>
      <c r="BE24" s="91"/>
      <c r="BF24" s="91"/>
      <c r="BG24" s="92"/>
      <c r="BH24" s="3"/>
      <c r="BI24" s="3"/>
      <c r="BJ24" s="3"/>
      <c r="BK24" s="3"/>
      <c r="BL24" s="3"/>
      <c r="BM24" s="3"/>
      <c r="BN24" s="3"/>
      <c r="BO24" s="3"/>
      <c r="BP24" s="3"/>
      <c r="BQ24" s="3"/>
      <c r="BR24" s="3"/>
      <c r="BS24" s="3"/>
      <c r="BT24" s="92"/>
      <c r="BU24" s="92"/>
      <c r="BV24" s="92"/>
      <c r="BW24" s="5"/>
      <c r="BX24" s="5"/>
      <c r="BY24" s="5"/>
      <c r="BZ24" s="5"/>
      <c r="CA24" s="5"/>
      <c r="CB24" s="5"/>
      <c r="CC24" s="5"/>
      <c r="CD24" s="487"/>
      <c r="CE24" s="487"/>
      <c r="CF24" s="488"/>
      <c r="CG24" s="489"/>
      <c r="CH24" s="446"/>
      <c r="CI24" s="446"/>
      <c r="CJ24" s="446"/>
      <c r="CK24" s="446"/>
      <c r="CL24" s="4"/>
      <c r="CM24" s="4"/>
      <c r="CN24" s="5"/>
      <c r="CO24" s="4"/>
      <c r="CP24" s="446"/>
      <c r="CQ24" s="490"/>
      <c r="CR24" s="446"/>
      <c r="CS24" s="446"/>
      <c r="CT24" s="446"/>
      <c r="CU24" s="446"/>
      <c r="CV24" s="446"/>
      <c r="CW24" s="446"/>
      <c r="CX24" s="491"/>
      <c r="CY24" s="491"/>
      <c r="CZ24" s="491"/>
      <c r="DA24" s="491"/>
      <c r="DB24" s="446"/>
      <c r="DC24" s="446"/>
      <c r="DD24" s="446"/>
      <c r="DE24" s="492"/>
      <c r="DF24" s="492"/>
      <c r="DG24" s="492"/>
      <c r="DH24" s="492"/>
      <c r="DI24" s="492"/>
      <c r="DJ24" s="492"/>
      <c r="DK24" s="492"/>
      <c r="DL24" s="446"/>
      <c r="DM24" s="446"/>
      <c r="DN24" s="446"/>
      <c r="DO24" s="446"/>
      <c r="DP24" s="446"/>
      <c r="DQ24" s="446"/>
      <c r="DR24" s="446"/>
      <c r="DS24" s="488"/>
      <c r="DT24" s="493"/>
      <c r="DU24" s="494"/>
      <c r="DV24" s="494"/>
      <c r="DW24" s="494"/>
      <c r="DX24" s="494"/>
      <c r="DY24" s="494"/>
      <c r="DZ24" s="494"/>
      <c r="EA24" s="494"/>
      <c r="EB24" s="494"/>
      <c r="EC24" s="494"/>
      <c r="ED24" s="494"/>
      <c r="EE24" s="446"/>
      <c r="EF24" s="446"/>
      <c r="EL24" s="4"/>
      <c r="EM24" s="4"/>
      <c r="EN24" s="5"/>
      <c r="EO24" s="4"/>
      <c r="FA24" s="481"/>
      <c r="FB24" s="482"/>
      <c r="FC24" s="483"/>
      <c r="FD24" s="484"/>
      <c r="IB24" s="78"/>
      <c r="ID24" s="78"/>
      <c r="IH24" s="485"/>
      <c r="II24" s="486"/>
      <c r="IJ24" s="78"/>
      <c r="IO24" s="78"/>
    </row>
    <row r="25" spans="1:249" s="6" customFormat="1" ht="15" x14ac:dyDescent="0.2">
      <c r="A25" s="467" t="s">
        <v>2166</v>
      </c>
      <c r="B25" s="467" t="s">
        <v>2157</v>
      </c>
      <c r="C25" s="393" t="s">
        <v>2418</v>
      </c>
      <c r="D25" s="468"/>
      <c r="E25" s="462" t="s">
        <v>2139</v>
      </c>
      <c r="F25" s="14" t="s">
        <v>2147</v>
      </c>
      <c r="G25" s="14" t="s">
        <v>2154</v>
      </c>
      <c r="H25" s="469" t="s">
        <v>2149</v>
      </c>
      <c r="I25" s="462"/>
      <c r="J25" s="456"/>
      <c r="K25" s="11"/>
      <c r="L25" s="11"/>
      <c r="M25" s="14"/>
      <c r="N25" s="470"/>
      <c r="O25" s="14"/>
      <c r="P25" s="14"/>
      <c r="Q25" s="14"/>
      <c r="R25" s="14"/>
      <c r="S25" s="14"/>
      <c r="T25" s="469"/>
      <c r="U25" s="454"/>
      <c r="V25" s="454"/>
      <c r="W25" s="454"/>
      <c r="X25" s="454"/>
      <c r="Y25" s="471"/>
      <c r="Z25" s="495" t="s">
        <v>2195</v>
      </c>
      <c r="AA25" s="11"/>
      <c r="AB25" s="472"/>
      <c r="AC25" s="473"/>
      <c r="AD25" s="473"/>
      <c r="AE25" s="496" t="s">
        <v>2195</v>
      </c>
      <c r="AF25" s="473"/>
      <c r="AG25" s="473"/>
      <c r="AH25" s="474"/>
      <c r="AI25" s="14"/>
      <c r="AJ25" s="14"/>
      <c r="AK25" s="11"/>
      <c r="AL25" s="11"/>
      <c r="AM25" s="475"/>
      <c r="AN25" s="475"/>
      <c r="AO25" s="469"/>
      <c r="AP25" s="497" t="s">
        <v>1469</v>
      </c>
      <c r="AQ25" s="477"/>
      <c r="AR25" s="478"/>
      <c r="AS25" s="479"/>
      <c r="AT25" s="479"/>
      <c r="AU25" s="479"/>
      <c r="AV25" s="479"/>
      <c r="AW25" s="479"/>
      <c r="AX25" s="479"/>
      <c r="AY25" s="479"/>
      <c r="AZ25" s="480"/>
      <c r="BA25" s="480"/>
      <c r="BB25" s="21"/>
      <c r="BC25" s="22" t="s">
        <v>2179</v>
      </c>
      <c r="BD25" s="466"/>
      <c r="BE25" s="91"/>
      <c r="BF25" s="91"/>
      <c r="BG25" s="92"/>
      <c r="BH25" s="3"/>
      <c r="BI25" s="3"/>
      <c r="BJ25" s="3"/>
      <c r="BK25" s="3"/>
      <c r="BL25" s="3"/>
      <c r="BM25" s="3"/>
      <c r="BN25" s="3"/>
      <c r="BO25" s="3"/>
      <c r="BP25" s="3"/>
      <c r="BQ25" s="3"/>
      <c r="BR25" s="3"/>
      <c r="BS25" s="3"/>
      <c r="BT25" s="92"/>
      <c r="BU25" s="92"/>
      <c r="BV25" s="92"/>
      <c r="BW25" s="5"/>
      <c r="BX25" s="5"/>
      <c r="BY25" s="5"/>
      <c r="BZ25" s="5"/>
      <c r="CA25" s="5"/>
      <c r="CB25" s="5"/>
      <c r="CC25" s="5"/>
      <c r="CD25" s="487"/>
      <c r="CE25" s="487"/>
      <c r="CF25" s="488"/>
      <c r="CG25" s="489"/>
      <c r="CH25" s="446"/>
      <c r="CI25" s="446"/>
      <c r="CJ25" s="446"/>
      <c r="CK25" s="446"/>
      <c r="CL25" s="4"/>
      <c r="CM25" s="4"/>
      <c r="CN25" s="5"/>
      <c r="CO25" s="4"/>
      <c r="CP25" s="446"/>
      <c r="CQ25" s="490"/>
      <c r="CR25" s="446"/>
      <c r="CS25" s="446"/>
      <c r="CT25" s="446"/>
      <c r="CU25" s="446"/>
      <c r="CV25" s="446"/>
      <c r="CW25" s="446"/>
      <c r="CX25" s="491"/>
      <c r="CY25" s="491"/>
      <c r="CZ25" s="491"/>
      <c r="DA25" s="491"/>
      <c r="DB25" s="446"/>
      <c r="DC25" s="446"/>
      <c r="DD25" s="446"/>
      <c r="DE25" s="492"/>
      <c r="DF25" s="492"/>
      <c r="DG25" s="492"/>
      <c r="DH25" s="492"/>
      <c r="DI25" s="492"/>
      <c r="DJ25" s="492"/>
      <c r="DK25" s="492"/>
      <c r="DL25" s="446"/>
      <c r="DM25" s="446"/>
      <c r="DN25" s="446"/>
      <c r="DO25" s="446"/>
      <c r="DP25" s="446"/>
      <c r="DQ25" s="446"/>
      <c r="DR25" s="446"/>
      <c r="DS25" s="488"/>
      <c r="DT25" s="493"/>
      <c r="DU25" s="494"/>
      <c r="DV25" s="494"/>
      <c r="DW25" s="494"/>
      <c r="DX25" s="494"/>
      <c r="DY25" s="494"/>
      <c r="DZ25" s="494"/>
      <c r="EA25" s="494"/>
      <c r="EB25" s="494"/>
      <c r="EC25" s="494"/>
      <c r="ED25" s="494"/>
      <c r="EE25" s="446"/>
      <c r="EF25" s="446"/>
      <c r="EL25" s="4"/>
      <c r="EM25" s="4"/>
      <c r="EN25" s="5"/>
      <c r="EO25" s="4"/>
      <c r="FA25" s="481"/>
      <c r="FB25" s="482"/>
      <c r="FC25" s="483"/>
      <c r="FD25" s="484"/>
      <c r="IB25" s="78"/>
      <c r="ID25" s="78"/>
      <c r="IH25" s="485"/>
      <c r="II25" s="486"/>
      <c r="IJ25" s="78"/>
      <c r="IO25" s="78"/>
    </row>
    <row r="26" spans="1:249" s="6" customFormat="1" ht="15" x14ac:dyDescent="0.2">
      <c r="A26" s="467" t="s">
        <v>2195</v>
      </c>
      <c r="B26" s="467" t="s">
        <v>2149</v>
      </c>
      <c r="C26" s="393" t="s">
        <v>2419</v>
      </c>
      <c r="D26" s="468"/>
      <c r="E26" s="462" t="s">
        <v>2141</v>
      </c>
      <c r="F26" s="14" t="s">
        <v>2149</v>
      </c>
      <c r="G26" s="14" t="s">
        <v>2149</v>
      </c>
      <c r="H26" s="469" t="s">
        <v>2149</v>
      </c>
      <c r="I26" s="462"/>
      <c r="J26" s="456"/>
      <c r="K26" s="11"/>
      <c r="L26" s="11"/>
      <c r="M26" s="14"/>
      <c r="N26" s="470"/>
      <c r="O26" s="14"/>
      <c r="P26" s="14"/>
      <c r="Q26" s="14"/>
      <c r="R26" s="14"/>
      <c r="S26" s="14"/>
      <c r="T26" s="469"/>
      <c r="U26" s="454"/>
      <c r="V26" s="454"/>
      <c r="W26" s="454"/>
      <c r="X26" s="454"/>
      <c r="Y26" s="471"/>
      <c r="Z26" s="495" t="s">
        <v>2195</v>
      </c>
      <c r="AA26" s="11"/>
      <c r="AB26" s="472"/>
      <c r="AC26" s="473"/>
      <c r="AD26" s="473"/>
      <c r="AE26" s="496" t="s">
        <v>2195</v>
      </c>
      <c r="AF26" s="473"/>
      <c r="AG26" s="473"/>
      <c r="AH26" s="474"/>
      <c r="AI26" s="14"/>
      <c r="AJ26" s="14"/>
      <c r="AK26" s="11"/>
      <c r="AL26" s="11"/>
      <c r="AM26" s="475"/>
      <c r="AN26" s="475"/>
      <c r="AO26" s="469"/>
      <c r="AP26" s="497" t="s">
        <v>1470</v>
      </c>
      <c r="AQ26" s="477"/>
      <c r="AR26" s="478"/>
      <c r="AS26" s="479"/>
      <c r="AT26" s="479"/>
      <c r="AU26" s="479"/>
      <c r="AV26" s="479"/>
      <c r="AW26" s="479"/>
      <c r="AX26" s="479"/>
      <c r="AY26" s="479"/>
      <c r="AZ26" s="480"/>
      <c r="BA26" s="480"/>
      <c r="BB26" s="21"/>
      <c r="BC26" s="22" t="s">
        <v>2179</v>
      </c>
      <c r="BD26" s="466"/>
      <c r="BE26" s="91"/>
      <c r="BF26" s="91"/>
      <c r="BG26" s="92"/>
      <c r="BH26" s="3"/>
      <c r="BI26" s="3"/>
      <c r="BJ26" s="3"/>
      <c r="BK26" s="3"/>
      <c r="BL26" s="3"/>
      <c r="BM26" s="3"/>
      <c r="BN26" s="3"/>
      <c r="BO26" s="3"/>
      <c r="BP26" s="3"/>
      <c r="BQ26" s="3"/>
      <c r="BR26" s="3"/>
      <c r="BS26" s="3"/>
      <c r="BT26" s="92"/>
      <c r="BU26" s="92"/>
      <c r="BV26" s="92"/>
      <c r="BW26" s="5"/>
      <c r="BX26" s="5"/>
      <c r="BY26" s="5"/>
      <c r="BZ26" s="5"/>
      <c r="CA26" s="5"/>
      <c r="CB26" s="5"/>
      <c r="CC26" s="5"/>
      <c r="CD26" s="487"/>
      <c r="CE26" s="487"/>
      <c r="CF26" s="488"/>
      <c r="CG26" s="489"/>
      <c r="CH26" s="446"/>
      <c r="CI26" s="446"/>
      <c r="CJ26" s="446"/>
      <c r="CK26" s="446"/>
      <c r="CL26" s="4"/>
      <c r="CM26" s="4"/>
      <c r="CN26" s="5"/>
      <c r="CO26" s="4"/>
      <c r="CP26" s="446"/>
      <c r="CQ26" s="490"/>
      <c r="CR26" s="446"/>
      <c r="CS26" s="446"/>
      <c r="CT26" s="446"/>
      <c r="CU26" s="446"/>
      <c r="CV26" s="446"/>
      <c r="CW26" s="446"/>
      <c r="CX26" s="491"/>
      <c r="CY26" s="491"/>
      <c r="CZ26" s="491"/>
      <c r="DA26" s="491"/>
      <c r="DB26" s="446"/>
      <c r="DC26" s="446"/>
      <c r="DD26" s="446"/>
      <c r="DE26" s="492"/>
      <c r="DF26" s="492"/>
      <c r="DG26" s="492"/>
      <c r="DH26" s="492"/>
      <c r="DI26" s="492"/>
      <c r="DJ26" s="492"/>
      <c r="DK26" s="492"/>
      <c r="DL26" s="446"/>
      <c r="DM26" s="446"/>
      <c r="DN26" s="446"/>
      <c r="DO26" s="446"/>
      <c r="DP26" s="446"/>
      <c r="DQ26" s="446"/>
      <c r="DR26" s="446"/>
      <c r="DS26" s="488"/>
      <c r="DT26" s="493"/>
      <c r="DU26" s="494"/>
      <c r="DV26" s="494"/>
      <c r="DW26" s="494"/>
      <c r="DX26" s="494"/>
      <c r="DY26" s="494"/>
      <c r="DZ26" s="494"/>
      <c r="EA26" s="494"/>
      <c r="EB26" s="494"/>
      <c r="EC26" s="494"/>
      <c r="ED26" s="494"/>
      <c r="EE26" s="446"/>
      <c r="EF26" s="446"/>
      <c r="EL26" s="4"/>
      <c r="EM26" s="4"/>
      <c r="EN26" s="5"/>
      <c r="EO26" s="4"/>
      <c r="FA26" s="481"/>
      <c r="FB26" s="482"/>
      <c r="FC26" s="483"/>
      <c r="FD26" s="484"/>
      <c r="IB26" s="78"/>
      <c r="ID26" s="78"/>
      <c r="IH26" s="485"/>
      <c r="II26" s="486"/>
      <c r="IJ26" s="78"/>
      <c r="IO26" s="78"/>
    </row>
    <row r="27" spans="1:249" s="6" customFormat="1" ht="15" x14ac:dyDescent="0.2">
      <c r="A27" s="467" t="s">
        <v>2166</v>
      </c>
      <c r="B27" s="467" t="s">
        <v>2157</v>
      </c>
      <c r="C27" s="393" t="s">
        <v>2420</v>
      </c>
      <c r="D27" s="468"/>
      <c r="E27" s="462" t="s">
        <v>2138</v>
      </c>
      <c r="F27" s="14" t="s">
        <v>2147</v>
      </c>
      <c r="G27" s="14" t="s">
        <v>2149</v>
      </c>
      <c r="H27" s="469" t="s">
        <v>2149</v>
      </c>
      <c r="I27" s="462"/>
      <c r="J27" s="456"/>
      <c r="K27" s="11"/>
      <c r="L27" s="11"/>
      <c r="M27" s="14"/>
      <c r="N27" s="470"/>
      <c r="O27" s="14"/>
      <c r="P27" s="14"/>
      <c r="Q27" s="14"/>
      <c r="R27" s="14"/>
      <c r="S27" s="14"/>
      <c r="T27" s="469"/>
      <c r="U27" s="454"/>
      <c r="V27" s="454"/>
      <c r="W27" s="454"/>
      <c r="X27" s="454"/>
      <c r="Y27" s="471"/>
      <c r="Z27" s="495" t="s">
        <v>2195</v>
      </c>
      <c r="AA27" s="11"/>
      <c r="AB27" s="472"/>
      <c r="AC27" s="473"/>
      <c r="AD27" s="473"/>
      <c r="AE27" s="496" t="s">
        <v>2195</v>
      </c>
      <c r="AF27" s="473"/>
      <c r="AG27" s="473"/>
      <c r="AH27" s="474"/>
      <c r="AI27" s="14"/>
      <c r="AJ27" s="14"/>
      <c r="AK27" s="11"/>
      <c r="AL27" s="11"/>
      <c r="AM27" s="475"/>
      <c r="AN27" s="475"/>
      <c r="AO27" s="469"/>
      <c r="AP27" s="497" t="s">
        <v>1471</v>
      </c>
      <c r="AQ27" s="477"/>
      <c r="AR27" s="478"/>
      <c r="AS27" s="479"/>
      <c r="AT27" s="479"/>
      <c r="AU27" s="479"/>
      <c r="AV27" s="479"/>
      <c r="AW27" s="479"/>
      <c r="AX27" s="479"/>
      <c r="AY27" s="479"/>
      <c r="AZ27" s="480"/>
      <c r="BA27" s="480"/>
      <c r="BB27" s="21"/>
      <c r="BC27" s="22" t="s">
        <v>2179</v>
      </c>
      <c r="BD27" s="466"/>
      <c r="BE27" s="91"/>
      <c r="BF27" s="91"/>
      <c r="BG27" s="92"/>
      <c r="BH27" s="3"/>
      <c r="BI27" s="3"/>
      <c r="BJ27" s="3"/>
      <c r="BK27" s="3"/>
      <c r="BL27" s="3"/>
      <c r="BM27" s="3"/>
      <c r="BN27" s="3"/>
      <c r="BO27" s="3"/>
      <c r="BP27" s="3"/>
      <c r="BQ27" s="3"/>
      <c r="BR27" s="3"/>
      <c r="BS27" s="3"/>
      <c r="BT27" s="92"/>
      <c r="BU27" s="92"/>
      <c r="BV27" s="92"/>
      <c r="BW27" s="5"/>
      <c r="BX27" s="5"/>
      <c r="BY27" s="5"/>
      <c r="BZ27" s="5"/>
      <c r="CA27" s="5"/>
      <c r="CB27" s="5"/>
      <c r="CC27" s="5"/>
      <c r="CD27" s="487"/>
      <c r="CE27" s="487"/>
      <c r="CF27" s="488"/>
      <c r="CG27" s="489"/>
      <c r="CH27" s="446"/>
      <c r="CI27" s="446"/>
      <c r="CJ27" s="446"/>
      <c r="CK27" s="446"/>
      <c r="CL27" s="4"/>
      <c r="CM27" s="4"/>
      <c r="CN27" s="5"/>
      <c r="CO27" s="4"/>
      <c r="CP27" s="446"/>
      <c r="CQ27" s="490"/>
      <c r="CR27" s="446"/>
      <c r="CS27" s="446"/>
      <c r="CT27" s="446"/>
      <c r="CU27" s="446"/>
      <c r="CV27" s="446"/>
      <c r="CW27" s="446"/>
      <c r="CX27" s="491"/>
      <c r="CY27" s="491"/>
      <c r="CZ27" s="491"/>
      <c r="DA27" s="491"/>
      <c r="DB27" s="446"/>
      <c r="DC27" s="446"/>
      <c r="DD27" s="446"/>
      <c r="DE27" s="492"/>
      <c r="DF27" s="492"/>
      <c r="DG27" s="492"/>
      <c r="DH27" s="492"/>
      <c r="DI27" s="492"/>
      <c r="DJ27" s="492"/>
      <c r="DK27" s="492"/>
      <c r="DL27" s="446"/>
      <c r="DM27" s="446"/>
      <c r="DN27" s="446"/>
      <c r="DO27" s="446"/>
      <c r="DP27" s="446"/>
      <c r="DQ27" s="446"/>
      <c r="DR27" s="446"/>
      <c r="DS27" s="488"/>
      <c r="DT27" s="493"/>
      <c r="DU27" s="494"/>
      <c r="DV27" s="494"/>
      <c r="DW27" s="494"/>
      <c r="DX27" s="494"/>
      <c r="DY27" s="494"/>
      <c r="DZ27" s="494"/>
      <c r="EA27" s="494"/>
      <c r="EB27" s="494"/>
      <c r="EC27" s="494"/>
      <c r="ED27" s="494"/>
      <c r="EE27" s="446"/>
      <c r="EF27" s="446"/>
      <c r="EL27" s="4"/>
      <c r="EM27" s="4"/>
      <c r="EN27" s="5"/>
      <c r="EO27" s="4"/>
      <c r="FA27" s="481"/>
      <c r="FB27" s="482"/>
      <c r="FC27" s="483"/>
      <c r="FD27" s="484"/>
      <c r="IB27" s="78"/>
      <c r="ID27" s="78"/>
      <c r="IH27" s="485"/>
      <c r="II27" s="486"/>
      <c r="IJ27" s="78"/>
      <c r="IO27" s="78"/>
    </row>
    <row r="28" spans="1:249" s="6" customFormat="1" ht="15" x14ac:dyDescent="0.2">
      <c r="A28" s="467" t="s">
        <v>2195</v>
      </c>
      <c r="B28" s="467" t="s">
        <v>2149</v>
      </c>
      <c r="C28" s="393" t="s">
        <v>2421</v>
      </c>
      <c r="D28" s="468"/>
      <c r="E28" s="462" t="s">
        <v>2141</v>
      </c>
      <c r="F28" s="14" t="s">
        <v>2149</v>
      </c>
      <c r="G28" s="14" t="s">
        <v>2149</v>
      </c>
      <c r="H28" s="469" t="s">
        <v>2149</v>
      </c>
      <c r="I28" s="462"/>
      <c r="J28" s="456"/>
      <c r="K28" s="11"/>
      <c r="L28" s="11"/>
      <c r="M28" s="14"/>
      <c r="N28" s="470"/>
      <c r="O28" s="14"/>
      <c r="P28" s="14"/>
      <c r="Q28" s="14"/>
      <c r="R28" s="14"/>
      <c r="S28" s="14"/>
      <c r="T28" s="469"/>
      <c r="U28" s="454"/>
      <c r="V28" s="454"/>
      <c r="W28" s="454"/>
      <c r="X28" s="454"/>
      <c r="Y28" s="471"/>
      <c r="Z28" s="495" t="s">
        <v>2195</v>
      </c>
      <c r="AA28" s="11"/>
      <c r="AB28" s="472"/>
      <c r="AC28" s="473"/>
      <c r="AD28" s="473"/>
      <c r="AE28" s="496" t="s">
        <v>2195</v>
      </c>
      <c r="AF28" s="473"/>
      <c r="AG28" s="473"/>
      <c r="AH28" s="474"/>
      <c r="AI28" s="14"/>
      <c r="AJ28" s="14"/>
      <c r="AK28" s="11"/>
      <c r="AL28" s="11"/>
      <c r="AM28" s="475"/>
      <c r="AN28" s="475"/>
      <c r="AO28" s="469"/>
      <c r="AP28" s="497" t="s">
        <v>1472</v>
      </c>
      <c r="AQ28" s="477"/>
      <c r="AR28" s="478"/>
      <c r="AS28" s="479"/>
      <c r="AT28" s="479"/>
      <c r="AU28" s="479"/>
      <c r="AV28" s="479"/>
      <c r="AW28" s="479"/>
      <c r="AX28" s="479"/>
      <c r="AY28" s="479"/>
      <c r="AZ28" s="480"/>
      <c r="BA28" s="480"/>
      <c r="BB28" s="21"/>
      <c r="BC28" s="22" t="s">
        <v>2179</v>
      </c>
      <c r="BD28" s="466"/>
      <c r="BE28" s="91"/>
      <c r="BF28" s="91"/>
      <c r="BG28" s="92"/>
      <c r="BH28" s="3"/>
      <c r="BI28" s="3"/>
      <c r="BJ28" s="3"/>
      <c r="BK28" s="3"/>
      <c r="BL28" s="3"/>
      <c r="BM28" s="3"/>
      <c r="BN28" s="3"/>
      <c r="BO28" s="3"/>
      <c r="BP28" s="3"/>
      <c r="BQ28" s="3"/>
      <c r="BR28" s="3"/>
      <c r="BS28" s="3"/>
      <c r="BT28" s="92"/>
      <c r="BU28" s="92"/>
      <c r="BV28" s="92"/>
      <c r="BW28" s="5"/>
      <c r="BX28" s="5"/>
      <c r="BY28" s="5"/>
      <c r="BZ28" s="5"/>
      <c r="CA28" s="5"/>
      <c r="CB28" s="5"/>
      <c r="CC28" s="5"/>
      <c r="CD28" s="487"/>
      <c r="CE28" s="487"/>
      <c r="CF28" s="488"/>
      <c r="CG28" s="489"/>
      <c r="CH28" s="446"/>
      <c r="CI28" s="446"/>
      <c r="CJ28" s="446"/>
      <c r="CK28" s="446"/>
      <c r="CL28" s="4"/>
      <c r="CM28" s="4"/>
      <c r="CN28" s="5"/>
      <c r="CO28" s="4"/>
      <c r="CP28" s="446"/>
      <c r="CQ28" s="490"/>
      <c r="CR28" s="446"/>
      <c r="CS28" s="446"/>
      <c r="CT28" s="446"/>
      <c r="CU28" s="446"/>
      <c r="CV28" s="446"/>
      <c r="CW28" s="446"/>
      <c r="CX28" s="491"/>
      <c r="CY28" s="491"/>
      <c r="CZ28" s="491"/>
      <c r="DA28" s="491"/>
      <c r="DB28" s="446"/>
      <c r="DC28" s="446"/>
      <c r="DD28" s="446"/>
      <c r="DE28" s="492"/>
      <c r="DF28" s="492"/>
      <c r="DG28" s="492"/>
      <c r="DH28" s="492"/>
      <c r="DI28" s="492"/>
      <c r="DJ28" s="492"/>
      <c r="DK28" s="492"/>
      <c r="DL28" s="446"/>
      <c r="DM28" s="446"/>
      <c r="DN28" s="446"/>
      <c r="DO28" s="446"/>
      <c r="DP28" s="446"/>
      <c r="DQ28" s="446"/>
      <c r="DR28" s="446"/>
      <c r="DS28" s="488"/>
      <c r="DT28" s="493"/>
      <c r="DU28" s="494"/>
      <c r="DV28" s="494"/>
      <c r="DW28" s="494"/>
      <c r="DX28" s="494"/>
      <c r="DY28" s="494"/>
      <c r="DZ28" s="494"/>
      <c r="EA28" s="494"/>
      <c r="EB28" s="494"/>
      <c r="EC28" s="494"/>
      <c r="ED28" s="494"/>
      <c r="EE28" s="446"/>
      <c r="EF28" s="446"/>
      <c r="EL28" s="4"/>
      <c r="EM28" s="4"/>
      <c r="EN28" s="5"/>
      <c r="EO28" s="4"/>
      <c r="FA28" s="481"/>
      <c r="FB28" s="482"/>
      <c r="FC28" s="483"/>
      <c r="FD28" s="484"/>
      <c r="IB28" s="78"/>
      <c r="ID28" s="78"/>
      <c r="IH28" s="485"/>
      <c r="II28" s="486"/>
      <c r="IJ28" s="78"/>
      <c r="IO28" s="78"/>
    </row>
    <row r="29" spans="1:249" s="6" customFormat="1" ht="15" x14ac:dyDescent="0.2">
      <c r="A29" s="467" t="s">
        <v>2166</v>
      </c>
      <c r="B29" s="467" t="s">
        <v>1969</v>
      </c>
      <c r="C29" s="393" t="s">
        <v>2422</v>
      </c>
      <c r="D29" s="468"/>
      <c r="E29" s="462" t="s">
        <v>2138</v>
      </c>
      <c r="F29" s="14" t="s">
        <v>2147</v>
      </c>
      <c r="G29" s="14" t="s">
        <v>2149</v>
      </c>
      <c r="H29" s="469" t="s">
        <v>2149</v>
      </c>
      <c r="I29" s="462"/>
      <c r="J29" s="456"/>
      <c r="K29" s="11"/>
      <c r="L29" s="11"/>
      <c r="M29" s="14"/>
      <c r="N29" s="470"/>
      <c r="O29" s="14"/>
      <c r="P29" s="14"/>
      <c r="Q29" s="14"/>
      <c r="R29" s="14"/>
      <c r="S29" s="14"/>
      <c r="T29" s="469"/>
      <c r="U29" s="454"/>
      <c r="V29" s="454"/>
      <c r="W29" s="454"/>
      <c r="X29" s="454"/>
      <c r="Y29" s="471"/>
      <c r="Z29" s="495" t="s">
        <v>2194</v>
      </c>
      <c r="AA29" s="11"/>
      <c r="AB29" s="472"/>
      <c r="AC29" s="473"/>
      <c r="AD29" s="473"/>
      <c r="AE29" s="496" t="s">
        <v>2166</v>
      </c>
      <c r="AF29" s="473"/>
      <c r="AG29" s="473"/>
      <c r="AH29" s="474"/>
      <c r="AI29" s="14"/>
      <c r="AJ29" s="14"/>
      <c r="AK29" s="11"/>
      <c r="AL29" s="11"/>
      <c r="AM29" s="475"/>
      <c r="AN29" s="475"/>
      <c r="AO29" s="469"/>
      <c r="AP29" s="497" t="s">
        <v>1473</v>
      </c>
      <c r="AQ29" s="477"/>
      <c r="AR29" s="478"/>
      <c r="AS29" s="479"/>
      <c r="AT29" s="479"/>
      <c r="AU29" s="479"/>
      <c r="AV29" s="479"/>
      <c r="AW29" s="479"/>
      <c r="AX29" s="479"/>
      <c r="AY29" s="479"/>
      <c r="AZ29" s="480"/>
      <c r="BA29" s="480"/>
      <c r="BB29" s="21"/>
      <c r="BC29" s="22" t="s">
        <v>2179</v>
      </c>
      <c r="BD29" s="466"/>
      <c r="BE29" s="91"/>
      <c r="BF29" s="91"/>
      <c r="BG29" s="92"/>
      <c r="BH29" s="3"/>
      <c r="BI29" s="3"/>
      <c r="BJ29" s="3"/>
      <c r="BK29" s="3"/>
      <c r="BL29" s="3"/>
      <c r="BM29" s="3"/>
      <c r="BN29" s="3"/>
      <c r="BO29" s="3"/>
      <c r="BP29" s="3"/>
      <c r="BQ29" s="3"/>
      <c r="BR29" s="3"/>
      <c r="BS29" s="3"/>
      <c r="BT29" s="92"/>
      <c r="BU29" s="92"/>
      <c r="BV29" s="92"/>
      <c r="BW29" s="5"/>
      <c r="BX29" s="5"/>
      <c r="BY29" s="5"/>
      <c r="BZ29" s="5"/>
      <c r="CA29" s="5"/>
      <c r="CB29" s="5"/>
      <c r="CC29" s="5"/>
      <c r="CD29" s="487"/>
      <c r="CE29" s="487"/>
      <c r="CF29" s="488"/>
      <c r="CG29" s="489"/>
      <c r="CH29" s="446"/>
      <c r="CI29" s="446"/>
      <c r="CJ29" s="446"/>
      <c r="CK29" s="446"/>
      <c r="CL29" s="4"/>
      <c r="CM29" s="4"/>
      <c r="CN29" s="5"/>
      <c r="CO29" s="4"/>
      <c r="CP29" s="446"/>
      <c r="CQ29" s="490"/>
      <c r="CR29" s="446"/>
      <c r="CS29" s="446"/>
      <c r="CT29" s="446"/>
      <c r="CU29" s="446"/>
      <c r="CV29" s="446"/>
      <c r="CW29" s="446"/>
      <c r="CX29" s="491"/>
      <c r="CY29" s="491"/>
      <c r="CZ29" s="491"/>
      <c r="DA29" s="491"/>
      <c r="DB29" s="446"/>
      <c r="DC29" s="446"/>
      <c r="DD29" s="446"/>
      <c r="DE29" s="492"/>
      <c r="DF29" s="492"/>
      <c r="DG29" s="492"/>
      <c r="DH29" s="492"/>
      <c r="DI29" s="492"/>
      <c r="DJ29" s="492"/>
      <c r="DK29" s="492"/>
      <c r="DL29" s="446"/>
      <c r="DM29" s="446"/>
      <c r="DN29" s="446"/>
      <c r="DO29" s="446"/>
      <c r="DP29" s="446"/>
      <c r="DQ29" s="446"/>
      <c r="DR29" s="446"/>
      <c r="DS29" s="488"/>
      <c r="DT29" s="493"/>
      <c r="DU29" s="494"/>
      <c r="DV29" s="494"/>
      <c r="DW29" s="494"/>
      <c r="DX29" s="494"/>
      <c r="DY29" s="494"/>
      <c r="DZ29" s="494"/>
      <c r="EA29" s="494"/>
      <c r="EB29" s="494"/>
      <c r="EC29" s="494"/>
      <c r="ED29" s="494"/>
      <c r="EE29" s="446"/>
      <c r="EF29" s="446"/>
      <c r="EL29" s="4"/>
      <c r="EM29" s="4"/>
      <c r="EN29" s="5"/>
      <c r="EO29" s="4"/>
      <c r="FA29" s="481"/>
      <c r="FB29" s="482"/>
      <c r="FC29" s="483"/>
      <c r="FD29" s="484"/>
      <c r="IB29" s="78"/>
      <c r="ID29" s="78"/>
      <c r="IH29" s="485"/>
      <c r="II29" s="486"/>
      <c r="IJ29" s="78"/>
      <c r="IO29" s="78"/>
    </row>
    <row r="30" spans="1:249" s="6" customFormat="1" ht="15" x14ac:dyDescent="0.2">
      <c r="A30" s="467">
        <v>3</v>
      </c>
      <c r="B30" s="467" t="s">
        <v>2149</v>
      </c>
      <c r="C30" s="460" t="s">
        <v>3159</v>
      </c>
      <c r="D30" s="468"/>
      <c r="E30" s="462" t="s">
        <v>2138</v>
      </c>
      <c r="F30" s="14" t="s">
        <v>2147</v>
      </c>
      <c r="G30" s="14" t="s">
        <v>2154</v>
      </c>
      <c r="H30" s="469" t="s">
        <v>2149</v>
      </c>
      <c r="I30" s="462"/>
      <c r="J30" s="456"/>
      <c r="K30" s="11"/>
      <c r="L30" s="11"/>
      <c r="M30" s="14"/>
      <c r="N30" s="470"/>
      <c r="O30" s="14"/>
      <c r="P30" s="14"/>
      <c r="Q30" s="14"/>
      <c r="R30" s="14"/>
      <c r="S30" s="14"/>
      <c r="T30" s="469"/>
      <c r="U30" s="454"/>
      <c r="V30" s="457"/>
      <c r="W30" s="454"/>
      <c r="X30" s="454"/>
      <c r="Y30" s="471"/>
      <c r="Z30" s="495">
        <v>3</v>
      </c>
      <c r="AA30" s="11"/>
      <c r="AB30" s="472"/>
      <c r="AC30" s="473"/>
      <c r="AD30" s="473"/>
      <c r="AE30" s="496" t="s">
        <v>2166</v>
      </c>
      <c r="AF30" s="473"/>
      <c r="AG30" s="473"/>
      <c r="AH30" s="474"/>
      <c r="AI30" s="14"/>
      <c r="AJ30" s="14"/>
      <c r="AK30" s="11"/>
      <c r="AL30" s="11"/>
      <c r="AM30" s="475"/>
      <c r="AN30" s="475"/>
      <c r="AO30" s="469"/>
      <c r="AP30" s="497" t="s">
        <v>1474</v>
      </c>
      <c r="AQ30" s="477"/>
      <c r="AR30" s="478"/>
      <c r="AS30" s="479"/>
      <c r="AT30" s="479"/>
      <c r="AU30" s="479"/>
      <c r="AV30" s="479"/>
      <c r="AW30" s="479"/>
      <c r="AX30" s="479"/>
      <c r="AY30" s="479"/>
      <c r="AZ30" s="480"/>
      <c r="BA30" s="480"/>
      <c r="BB30" s="21"/>
      <c r="BC30" s="22" t="s">
        <v>2163</v>
      </c>
      <c r="BD30" s="466"/>
      <c r="BE30" s="91"/>
      <c r="BF30" s="91"/>
      <c r="BG30" s="92"/>
      <c r="BH30" s="3"/>
      <c r="BI30" s="3"/>
      <c r="BJ30" s="3"/>
      <c r="BK30" s="3"/>
      <c r="BL30" s="3"/>
      <c r="BM30" s="3"/>
      <c r="BN30" s="3"/>
      <c r="BO30" s="3"/>
      <c r="BP30" s="3"/>
      <c r="BQ30" s="3"/>
      <c r="BR30" s="3"/>
      <c r="BS30" s="3"/>
      <c r="BT30" s="92"/>
      <c r="BU30" s="92"/>
      <c r="BV30" s="92"/>
      <c r="BW30" s="5"/>
      <c r="BX30" s="5"/>
      <c r="BY30" s="5"/>
      <c r="BZ30" s="5"/>
      <c r="CA30" s="5"/>
      <c r="CB30" s="5"/>
      <c r="CC30" s="5"/>
      <c r="CD30" s="487"/>
      <c r="CE30" s="487"/>
      <c r="CF30" s="488"/>
      <c r="CG30" s="489"/>
      <c r="CH30" s="446"/>
      <c r="CI30" s="446"/>
      <c r="CJ30" s="446"/>
      <c r="CK30" s="446"/>
      <c r="CL30" s="4"/>
      <c r="CM30" s="4"/>
      <c r="CN30" s="5"/>
      <c r="CO30" s="4"/>
      <c r="CP30" s="446"/>
      <c r="CQ30" s="490"/>
      <c r="CR30" s="446"/>
      <c r="CS30" s="446"/>
      <c r="CT30" s="446"/>
      <c r="CU30" s="446"/>
      <c r="CV30" s="446"/>
      <c r="CW30" s="446"/>
      <c r="CX30" s="491"/>
      <c r="CY30" s="491"/>
      <c r="CZ30" s="491"/>
      <c r="DA30" s="491"/>
      <c r="DB30" s="446"/>
      <c r="DC30" s="446"/>
      <c r="DD30" s="446"/>
      <c r="DE30" s="492"/>
      <c r="DF30" s="492"/>
      <c r="DG30" s="492"/>
      <c r="DH30" s="492"/>
      <c r="DI30" s="492"/>
      <c r="DJ30" s="492"/>
      <c r="DK30" s="492"/>
      <c r="DL30" s="446"/>
      <c r="DM30" s="446"/>
      <c r="DN30" s="446"/>
      <c r="DO30" s="446"/>
      <c r="DP30" s="446"/>
      <c r="DQ30" s="446"/>
      <c r="DR30" s="446"/>
      <c r="DS30" s="488"/>
      <c r="DT30" s="493"/>
      <c r="DU30" s="494"/>
      <c r="DV30" s="494"/>
      <c r="DW30" s="494"/>
      <c r="DX30" s="494"/>
      <c r="DY30" s="494"/>
      <c r="DZ30" s="494"/>
      <c r="EA30" s="494"/>
      <c r="EB30" s="494"/>
      <c r="EC30" s="494"/>
      <c r="ED30" s="494"/>
      <c r="EE30" s="446"/>
      <c r="EF30" s="446"/>
      <c r="EL30" s="4"/>
      <c r="EM30" s="4"/>
      <c r="EN30" s="5"/>
      <c r="EO30" s="4"/>
      <c r="FA30" s="481"/>
      <c r="FB30" s="482"/>
      <c r="FC30" s="483"/>
      <c r="FD30" s="484"/>
      <c r="IB30" s="78"/>
      <c r="ID30" s="78"/>
      <c r="IH30" s="485"/>
      <c r="II30" s="486"/>
      <c r="IJ30" s="78"/>
      <c r="IO30" s="78"/>
    </row>
    <row r="31" spans="1:249" s="6" customFormat="1" ht="15" x14ac:dyDescent="0.2">
      <c r="A31" s="467">
        <v>2</v>
      </c>
      <c r="B31" s="467" t="s">
        <v>2149</v>
      </c>
      <c r="C31" s="460" t="s">
        <v>2423</v>
      </c>
      <c r="D31" s="468"/>
      <c r="E31" s="462" t="s">
        <v>2137</v>
      </c>
      <c r="F31" s="14" t="s">
        <v>2147</v>
      </c>
      <c r="G31" s="14" t="s">
        <v>2154</v>
      </c>
      <c r="H31" s="469" t="s">
        <v>2157</v>
      </c>
      <c r="I31" s="462"/>
      <c r="J31" s="456"/>
      <c r="K31" s="11"/>
      <c r="L31" s="11"/>
      <c r="M31" s="14"/>
      <c r="N31" s="470"/>
      <c r="O31" s="14"/>
      <c r="P31" s="14"/>
      <c r="Q31" s="14"/>
      <c r="R31" s="14"/>
      <c r="S31" s="14"/>
      <c r="T31" s="469"/>
      <c r="U31" s="454"/>
      <c r="V31" s="457"/>
      <c r="W31" s="454"/>
      <c r="X31" s="454"/>
      <c r="Y31" s="471"/>
      <c r="Z31" s="495">
        <v>2</v>
      </c>
      <c r="AA31" s="11"/>
      <c r="AB31" s="472"/>
      <c r="AC31" s="473"/>
      <c r="AD31" s="473"/>
      <c r="AE31" s="496">
        <v>2</v>
      </c>
      <c r="AF31" s="473"/>
      <c r="AG31" s="473"/>
      <c r="AH31" s="474"/>
      <c r="AI31" s="14"/>
      <c r="AJ31" s="14"/>
      <c r="AK31" s="11"/>
      <c r="AL31" s="11"/>
      <c r="AM31" s="475"/>
      <c r="AN31" s="475"/>
      <c r="AO31" s="469"/>
      <c r="AP31" s="497" t="s">
        <v>1475</v>
      </c>
      <c r="AQ31" s="477"/>
      <c r="AR31" s="478"/>
      <c r="AS31" s="479"/>
      <c r="AT31" s="479"/>
      <c r="AU31" s="479"/>
      <c r="AV31" s="479"/>
      <c r="AW31" s="479"/>
      <c r="AX31" s="479"/>
      <c r="AY31" s="479"/>
      <c r="AZ31" s="480"/>
      <c r="BA31" s="480"/>
      <c r="BB31" s="21"/>
      <c r="BC31" s="22" t="s">
        <v>2179</v>
      </c>
      <c r="BD31" s="466"/>
      <c r="BE31" s="91"/>
      <c r="BF31" s="91"/>
      <c r="BG31" s="92"/>
      <c r="BH31" s="3"/>
      <c r="BI31" s="3"/>
      <c r="BJ31" s="3"/>
      <c r="BK31" s="3"/>
      <c r="BL31" s="3"/>
      <c r="BM31" s="3"/>
      <c r="BN31" s="3"/>
      <c r="BO31" s="3"/>
      <c r="BP31" s="3"/>
      <c r="BQ31" s="3"/>
      <c r="BR31" s="3"/>
      <c r="BS31" s="3"/>
      <c r="BT31" s="92"/>
      <c r="BU31" s="92"/>
      <c r="BV31" s="92"/>
      <c r="BW31" s="5"/>
      <c r="BX31" s="5"/>
      <c r="BY31" s="5"/>
      <c r="BZ31" s="5"/>
      <c r="CA31" s="5"/>
      <c r="CB31" s="5"/>
      <c r="CC31" s="5"/>
      <c r="CD31" s="487"/>
      <c r="CE31" s="487"/>
      <c r="CF31" s="488"/>
      <c r="CG31" s="489"/>
      <c r="CH31" s="446"/>
      <c r="CI31" s="446"/>
      <c r="CJ31" s="446"/>
      <c r="CK31" s="446"/>
      <c r="CL31" s="4"/>
      <c r="CM31" s="4"/>
      <c r="CN31" s="5"/>
      <c r="CO31" s="4"/>
      <c r="CP31" s="446"/>
      <c r="CQ31" s="490"/>
      <c r="CR31" s="446"/>
      <c r="CS31" s="446"/>
      <c r="CT31" s="446"/>
      <c r="CU31" s="446"/>
      <c r="CV31" s="446"/>
      <c r="CW31" s="446"/>
      <c r="CX31" s="491"/>
      <c r="CY31" s="491"/>
      <c r="CZ31" s="491"/>
      <c r="DA31" s="491"/>
      <c r="DB31" s="446"/>
      <c r="DC31" s="446"/>
      <c r="DD31" s="446"/>
      <c r="DE31" s="492"/>
      <c r="DF31" s="492"/>
      <c r="DG31" s="492"/>
      <c r="DH31" s="492"/>
      <c r="DI31" s="492"/>
      <c r="DJ31" s="492"/>
      <c r="DK31" s="492"/>
      <c r="DL31" s="446"/>
      <c r="DM31" s="446"/>
      <c r="DN31" s="446"/>
      <c r="DO31" s="446"/>
      <c r="DP31" s="446"/>
      <c r="DQ31" s="446"/>
      <c r="DR31" s="446"/>
      <c r="DS31" s="488"/>
      <c r="DT31" s="493"/>
      <c r="DU31" s="494"/>
      <c r="DV31" s="494"/>
      <c r="DW31" s="494"/>
      <c r="DX31" s="494"/>
      <c r="DY31" s="494"/>
      <c r="DZ31" s="494"/>
      <c r="EA31" s="494"/>
      <c r="EB31" s="494"/>
      <c r="EC31" s="494"/>
      <c r="ED31" s="494"/>
      <c r="EE31" s="446"/>
      <c r="EF31" s="446"/>
      <c r="EL31" s="4"/>
      <c r="EM31" s="4"/>
      <c r="EN31" s="5"/>
      <c r="EO31" s="4"/>
      <c r="FA31" s="481"/>
      <c r="FB31" s="482"/>
      <c r="FC31" s="483"/>
      <c r="FD31" s="484"/>
      <c r="IB31" s="78"/>
      <c r="ID31" s="78"/>
      <c r="IH31" s="485"/>
      <c r="II31" s="486"/>
      <c r="IJ31" s="78"/>
      <c r="IO31" s="78"/>
    </row>
    <row r="32" spans="1:249" s="6" customFormat="1" ht="15" x14ac:dyDescent="0.2">
      <c r="A32" s="467">
        <v>1</v>
      </c>
      <c r="B32" s="467" t="s">
        <v>2149</v>
      </c>
      <c r="C32" s="393" t="s">
        <v>2424</v>
      </c>
      <c r="D32" s="468"/>
      <c r="E32" s="462" t="s">
        <v>2136</v>
      </c>
      <c r="F32" s="14" t="s">
        <v>2148</v>
      </c>
      <c r="G32" s="14" t="s">
        <v>2154</v>
      </c>
      <c r="H32" s="469" t="s">
        <v>2157</v>
      </c>
      <c r="I32" s="462"/>
      <c r="J32" s="456"/>
      <c r="K32" s="11" t="s">
        <v>2167</v>
      </c>
      <c r="L32" s="11"/>
      <c r="M32" s="14"/>
      <c r="N32" s="470"/>
      <c r="O32" s="14"/>
      <c r="P32" s="14"/>
      <c r="Q32" s="14"/>
      <c r="R32" s="14"/>
      <c r="S32" s="14"/>
      <c r="T32" s="469"/>
      <c r="U32" s="454"/>
      <c r="V32" s="454"/>
      <c r="W32" s="454"/>
      <c r="X32" s="454"/>
      <c r="Y32" s="471"/>
      <c r="Z32" s="495">
        <v>1</v>
      </c>
      <c r="AA32" s="11"/>
      <c r="AB32" s="472"/>
      <c r="AC32" s="473"/>
      <c r="AD32" s="473"/>
      <c r="AE32" s="496">
        <v>2</v>
      </c>
      <c r="AF32" s="473"/>
      <c r="AG32" s="473"/>
      <c r="AH32" s="474"/>
      <c r="AI32" s="14"/>
      <c r="AJ32" s="14"/>
      <c r="AK32" s="11"/>
      <c r="AL32" s="11"/>
      <c r="AM32" s="475"/>
      <c r="AN32" s="475"/>
      <c r="AO32" s="469"/>
      <c r="AP32" s="497" t="s">
        <v>1476</v>
      </c>
      <c r="AQ32" s="477"/>
      <c r="AR32" s="478"/>
      <c r="AS32" s="479"/>
      <c r="AT32" s="479"/>
      <c r="AU32" s="479"/>
      <c r="AV32" s="479"/>
      <c r="AW32" s="479"/>
      <c r="AX32" s="479"/>
      <c r="AY32" s="479"/>
      <c r="AZ32" s="480"/>
      <c r="BA32" s="480"/>
      <c r="BB32" s="21"/>
      <c r="BC32" s="22" t="s">
        <v>2179</v>
      </c>
      <c r="BD32" s="466"/>
      <c r="BE32" s="91"/>
      <c r="BF32" s="91" t="s">
        <v>2167</v>
      </c>
      <c r="BG32" s="92"/>
      <c r="BH32" s="3"/>
      <c r="BI32" s="3"/>
      <c r="BJ32" s="3"/>
      <c r="BK32" s="3"/>
      <c r="BL32" s="3"/>
      <c r="BM32" s="3"/>
      <c r="BN32" s="3"/>
      <c r="BO32" s="3"/>
      <c r="BP32" s="3"/>
      <c r="BQ32" s="3"/>
      <c r="BR32" s="3"/>
      <c r="BS32" s="3"/>
      <c r="BT32" s="92"/>
      <c r="BU32" s="92"/>
      <c r="BV32" s="92"/>
      <c r="BW32" s="5"/>
      <c r="BX32" s="5"/>
      <c r="BY32" s="5"/>
      <c r="BZ32" s="5"/>
      <c r="CA32" s="5"/>
      <c r="CB32" s="5"/>
      <c r="CC32" s="5"/>
      <c r="CD32" s="487"/>
      <c r="CE32" s="487"/>
      <c r="CF32" s="488"/>
      <c r="CG32" s="489"/>
      <c r="CH32" s="446"/>
      <c r="CI32" s="446"/>
      <c r="CJ32" s="446"/>
      <c r="CK32" s="446"/>
      <c r="CL32" s="4"/>
      <c r="CM32" s="4"/>
      <c r="CN32" s="5"/>
      <c r="CO32" s="4"/>
      <c r="CP32" s="446"/>
      <c r="CQ32" s="490"/>
      <c r="CR32" s="446"/>
      <c r="CS32" s="446"/>
      <c r="CT32" s="446"/>
      <c r="CU32" s="446"/>
      <c r="CV32" s="446"/>
      <c r="CW32" s="446"/>
      <c r="CX32" s="491"/>
      <c r="CY32" s="491"/>
      <c r="CZ32" s="491"/>
      <c r="DA32" s="491"/>
      <c r="DB32" s="446"/>
      <c r="DC32" s="446"/>
      <c r="DD32" s="446"/>
      <c r="DE32" s="492"/>
      <c r="DF32" s="492"/>
      <c r="DG32" s="492"/>
      <c r="DH32" s="492"/>
      <c r="DI32" s="492"/>
      <c r="DJ32" s="492"/>
      <c r="DK32" s="492"/>
      <c r="DL32" s="446"/>
      <c r="DM32" s="446"/>
      <c r="DN32" s="446"/>
      <c r="DO32" s="446"/>
      <c r="DP32" s="446"/>
      <c r="DQ32" s="446"/>
      <c r="DR32" s="446"/>
      <c r="DS32" s="488"/>
      <c r="DT32" s="493"/>
      <c r="DU32" s="494"/>
      <c r="DV32" s="494"/>
      <c r="DW32" s="494"/>
      <c r="DX32" s="494"/>
      <c r="DY32" s="494"/>
      <c r="DZ32" s="494"/>
      <c r="EA32" s="494"/>
      <c r="EB32" s="494"/>
      <c r="EC32" s="494"/>
      <c r="ED32" s="494"/>
      <c r="EE32" s="446"/>
      <c r="EF32" s="446"/>
      <c r="EL32" s="4"/>
      <c r="EM32" s="4"/>
      <c r="EN32" s="5"/>
      <c r="EO32" s="4"/>
      <c r="FA32" s="481"/>
      <c r="FB32" s="482"/>
      <c r="FC32" s="483"/>
      <c r="FD32" s="484"/>
      <c r="IB32" s="78"/>
      <c r="ID32" s="78"/>
      <c r="IH32" s="485"/>
      <c r="II32" s="486"/>
      <c r="IJ32" s="78"/>
      <c r="IO32" s="78"/>
    </row>
    <row r="33" spans="1:249" s="6" customFormat="1" ht="15" x14ac:dyDescent="0.2">
      <c r="A33" s="467">
        <v>3</v>
      </c>
      <c r="B33" s="467" t="s">
        <v>2149</v>
      </c>
      <c r="C33" s="393" t="s">
        <v>2425</v>
      </c>
      <c r="D33" s="468"/>
      <c r="E33" s="462" t="s">
        <v>2138</v>
      </c>
      <c r="F33" s="14" t="s">
        <v>2147</v>
      </c>
      <c r="G33" s="14" t="s">
        <v>2154</v>
      </c>
      <c r="H33" s="469" t="s">
        <v>2149</v>
      </c>
      <c r="I33" s="462"/>
      <c r="J33" s="456"/>
      <c r="K33" s="11"/>
      <c r="L33" s="11"/>
      <c r="M33" s="14"/>
      <c r="N33" s="470"/>
      <c r="O33" s="14"/>
      <c r="P33" s="14"/>
      <c r="Q33" s="14"/>
      <c r="R33" s="14"/>
      <c r="S33" s="14"/>
      <c r="T33" s="469"/>
      <c r="U33" s="454"/>
      <c r="V33" s="454"/>
      <c r="W33" s="454"/>
      <c r="X33" s="454"/>
      <c r="Y33" s="471"/>
      <c r="Z33" s="495">
        <v>3</v>
      </c>
      <c r="AA33" s="11"/>
      <c r="AB33" s="472"/>
      <c r="AC33" s="473"/>
      <c r="AD33" s="473"/>
      <c r="AE33" s="496" t="s">
        <v>2195</v>
      </c>
      <c r="AF33" s="473"/>
      <c r="AG33" s="473"/>
      <c r="AH33" s="474"/>
      <c r="AI33" s="14"/>
      <c r="AJ33" s="14"/>
      <c r="AK33" s="11"/>
      <c r="AL33" s="11"/>
      <c r="AM33" s="475"/>
      <c r="AN33" s="475"/>
      <c r="AO33" s="469"/>
      <c r="AP33" s="497" t="s">
        <v>1477</v>
      </c>
      <c r="AQ33" s="477"/>
      <c r="AR33" s="478"/>
      <c r="AS33" s="479"/>
      <c r="AT33" s="479"/>
      <c r="AU33" s="479"/>
      <c r="AV33" s="479"/>
      <c r="AW33" s="479"/>
      <c r="AX33" s="479"/>
      <c r="AY33" s="479"/>
      <c r="AZ33" s="480"/>
      <c r="BA33" s="480"/>
      <c r="BB33" s="21"/>
      <c r="BC33" s="22" t="s">
        <v>2179</v>
      </c>
      <c r="BD33" s="466"/>
      <c r="BE33" s="91"/>
      <c r="BF33" s="91"/>
      <c r="BG33" s="92"/>
      <c r="BH33" s="3"/>
      <c r="BI33" s="3"/>
      <c r="BJ33" s="3"/>
      <c r="BK33" s="3"/>
      <c r="BL33" s="3"/>
      <c r="BM33" s="3"/>
      <c r="BN33" s="3"/>
      <c r="BO33" s="3"/>
      <c r="BP33" s="3"/>
      <c r="BQ33" s="3"/>
      <c r="BR33" s="3"/>
      <c r="BS33" s="3"/>
      <c r="BT33" s="92"/>
      <c r="BU33" s="92"/>
      <c r="BV33" s="92"/>
      <c r="BW33" s="5"/>
      <c r="BX33" s="5"/>
      <c r="BY33" s="5"/>
      <c r="BZ33" s="5"/>
      <c r="CA33" s="5"/>
      <c r="CB33" s="5"/>
      <c r="CC33" s="5"/>
      <c r="CD33" s="487"/>
      <c r="CE33" s="487"/>
      <c r="CF33" s="488"/>
      <c r="CG33" s="489"/>
      <c r="CH33" s="446"/>
      <c r="CI33" s="446"/>
      <c r="CJ33" s="446"/>
      <c r="CK33" s="446"/>
      <c r="CL33" s="4"/>
      <c r="CM33" s="4"/>
      <c r="CN33" s="5"/>
      <c r="CO33" s="4"/>
      <c r="CP33" s="446"/>
      <c r="CQ33" s="490"/>
      <c r="CR33" s="446"/>
      <c r="CS33" s="446"/>
      <c r="CT33" s="446"/>
      <c r="CU33" s="446"/>
      <c r="CV33" s="446"/>
      <c r="CW33" s="446"/>
      <c r="CX33" s="491"/>
      <c r="CY33" s="491"/>
      <c r="CZ33" s="491"/>
      <c r="DA33" s="491"/>
      <c r="DB33" s="446"/>
      <c r="DC33" s="446"/>
      <c r="DD33" s="446"/>
      <c r="DE33" s="492"/>
      <c r="DF33" s="492"/>
      <c r="DG33" s="492"/>
      <c r="DH33" s="492"/>
      <c r="DI33" s="492"/>
      <c r="DJ33" s="492"/>
      <c r="DK33" s="492"/>
      <c r="DL33" s="446"/>
      <c r="DM33" s="446"/>
      <c r="DN33" s="446"/>
      <c r="DO33" s="446"/>
      <c r="DP33" s="446"/>
      <c r="DQ33" s="446"/>
      <c r="DR33" s="446"/>
      <c r="DS33" s="488"/>
      <c r="DT33" s="493"/>
      <c r="DU33" s="494"/>
      <c r="DV33" s="494"/>
      <c r="DW33" s="494"/>
      <c r="DX33" s="494"/>
      <c r="DY33" s="494"/>
      <c r="DZ33" s="494"/>
      <c r="EA33" s="494"/>
      <c r="EB33" s="494"/>
      <c r="EC33" s="494"/>
      <c r="ED33" s="494"/>
      <c r="EE33" s="446"/>
      <c r="EF33" s="446"/>
      <c r="EL33" s="4"/>
      <c r="EM33" s="4"/>
      <c r="EN33" s="5"/>
      <c r="EO33" s="4"/>
      <c r="FA33" s="481"/>
      <c r="FB33" s="482"/>
      <c r="FC33" s="483"/>
      <c r="FD33" s="484"/>
      <c r="IB33" s="78"/>
      <c r="ID33" s="78"/>
      <c r="IH33" s="485"/>
      <c r="II33" s="486"/>
      <c r="IJ33" s="78"/>
      <c r="IO33" s="78"/>
    </row>
    <row r="34" spans="1:249" s="6" customFormat="1" ht="15" x14ac:dyDescent="0.2">
      <c r="A34" s="467" t="s">
        <v>2195</v>
      </c>
      <c r="B34" s="467" t="s">
        <v>2149</v>
      </c>
      <c r="C34" s="393" t="s">
        <v>2426</v>
      </c>
      <c r="D34" s="468"/>
      <c r="E34" s="462" t="s">
        <v>2141</v>
      </c>
      <c r="F34" s="14" t="s">
        <v>2149</v>
      </c>
      <c r="G34" s="14" t="s">
        <v>2149</v>
      </c>
      <c r="H34" s="469" t="s">
        <v>2149</v>
      </c>
      <c r="I34" s="462"/>
      <c r="J34" s="456"/>
      <c r="K34" s="11"/>
      <c r="L34" s="11"/>
      <c r="M34" s="14"/>
      <c r="N34" s="470"/>
      <c r="O34" s="14"/>
      <c r="P34" s="14"/>
      <c r="Q34" s="14"/>
      <c r="R34" s="14"/>
      <c r="S34" s="14"/>
      <c r="T34" s="469"/>
      <c r="U34" s="454"/>
      <c r="V34" s="454"/>
      <c r="W34" s="454"/>
      <c r="X34" s="454"/>
      <c r="Y34" s="471"/>
      <c r="Z34" s="495" t="s">
        <v>2195</v>
      </c>
      <c r="AA34" s="11"/>
      <c r="AB34" s="472"/>
      <c r="AC34" s="473"/>
      <c r="AD34" s="473"/>
      <c r="AE34" s="496" t="s">
        <v>2195</v>
      </c>
      <c r="AF34" s="473"/>
      <c r="AG34" s="473"/>
      <c r="AH34" s="474"/>
      <c r="AI34" s="14"/>
      <c r="AJ34" s="14"/>
      <c r="AK34" s="11"/>
      <c r="AL34" s="11"/>
      <c r="AM34" s="475"/>
      <c r="AN34" s="475"/>
      <c r="AO34" s="469"/>
      <c r="AP34" s="497" t="s">
        <v>1478</v>
      </c>
      <c r="AQ34" s="477"/>
      <c r="AR34" s="478"/>
      <c r="AS34" s="479"/>
      <c r="AT34" s="479"/>
      <c r="AU34" s="479"/>
      <c r="AV34" s="479"/>
      <c r="AW34" s="479"/>
      <c r="AX34" s="479"/>
      <c r="AY34" s="479"/>
      <c r="AZ34" s="480"/>
      <c r="BA34" s="480"/>
      <c r="BB34" s="21"/>
      <c r="BC34" s="22" t="s">
        <v>2179</v>
      </c>
      <c r="BD34" s="466"/>
      <c r="BE34" s="91"/>
      <c r="BF34" s="91"/>
      <c r="BG34" s="92"/>
      <c r="BH34" s="3"/>
      <c r="BI34" s="3"/>
      <c r="BJ34" s="3"/>
      <c r="BK34" s="3"/>
      <c r="BL34" s="3"/>
      <c r="BM34" s="3"/>
      <c r="BN34" s="3"/>
      <c r="BO34" s="3"/>
      <c r="BP34" s="3"/>
      <c r="BQ34" s="3"/>
      <c r="BR34" s="3"/>
      <c r="BS34" s="3"/>
      <c r="BT34" s="92"/>
      <c r="BU34" s="92"/>
      <c r="BV34" s="92"/>
      <c r="BW34" s="5"/>
      <c r="BX34" s="5"/>
      <c r="BY34" s="5"/>
      <c r="BZ34" s="5"/>
      <c r="CA34" s="5"/>
      <c r="CB34" s="5"/>
      <c r="CC34" s="5"/>
      <c r="CD34" s="487"/>
      <c r="CE34" s="487"/>
      <c r="CF34" s="488"/>
      <c r="CG34" s="489"/>
      <c r="CH34" s="446"/>
      <c r="CI34" s="446"/>
      <c r="CJ34" s="446"/>
      <c r="CK34" s="446"/>
      <c r="CL34" s="4"/>
      <c r="CM34" s="4"/>
      <c r="CN34" s="5"/>
      <c r="CO34" s="4"/>
      <c r="CP34" s="446"/>
      <c r="CQ34" s="490"/>
      <c r="CR34" s="446"/>
      <c r="CS34" s="446"/>
      <c r="CT34" s="446"/>
      <c r="CU34" s="446"/>
      <c r="CV34" s="446"/>
      <c r="CW34" s="446"/>
      <c r="CX34" s="491"/>
      <c r="CY34" s="491"/>
      <c r="CZ34" s="491"/>
      <c r="DA34" s="491"/>
      <c r="DB34" s="446"/>
      <c r="DC34" s="446"/>
      <c r="DD34" s="446"/>
      <c r="DE34" s="492"/>
      <c r="DF34" s="492"/>
      <c r="DG34" s="492"/>
      <c r="DH34" s="492"/>
      <c r="DI34" s="492"/>
      <c r="DJ34" s="492"/>
      <c r="DK34" s="492"/>
      <c r="DL34" s="446"/>
      <c r="DM34" s="446"/>
      <c r="DN34" s="446"/>
      <c r="DO34" s="446"/>
      <c r="DP34" s="446"/>
      <c r="DQ34" s="446"/>
      <c r="DR34" s="446"/>
      <c r="DS34" s="488"/>
      <c r="DT34" s="493"/>
      <c r="DU34" s="494"/>
      <c r="DV34" s="494"/>
      <c r="DW34" s="494"/>
      <c r="DX34" s="494"/>
      <c r="DY34" s="494"/>
      <c r="DZ34" s="494"/>
      <c r="EA34" s="494"/>
      <c r="EB34" s="494"/>
      <c r="EC34" s="494"/>
      <c r="ED34" s="494"/>
      <c r="EE34" s="446"/>
      <c r="EF34" s="446"/>
      <c r="EL34" s="4"/>
      <c r="EM34" s="4"/>
      <c r="EN34" s="5"/>
      <c r="EO34" s="4"/>
      <c r="FA34" s="481"/>
      <c r="FB34" s="482"/>
      <c r="FC34" s="483"/>
      <c r="FD34" s="484"/>
      <c r="IB34" s="78"/>
      <c r="ID34" s="78"/>
      <c r="IH34" s="485"/>
      <c r="II34" s="486"/>
      <c r="IJ34" s="78"/>
      <c r="IO34" s="78"/>
    </row>
    <row r="35" spans="1:249" s="6" customFormat="1" ht="15" x14ac:dyDescent="0.2">
      <c r="A35" s="467">
        <v>0</v>
      </c>
      <c r="B35" s="467" t="s">
        <v>2157</v>
      </c>
      <c r="C35" s="393" t="s">
        <v>2427</v>
      </c>
      <c r="D35" s="468"/>
      <c r="E35" s="462" t="s">
        <v>2135</v>
      </c>
      <c r="F35" s="14"/>
      <c r="G35" s="14"/>
      <c r="H35" s="469"/>
      <c r="I35" s="462"/>
      <c r="J35" s="456"/>
      <c r="K35" s="11"/>
      <c r="L35" s="11"/>
      <c r="M35" s="14"/>
      <c r="N35" s="470"/>
      <c r="O35" s="14"/>
      <c r="P35" s="14"/>
      <c r="Q35" s="14"/>
      <c r="R35" s="14"/>
      <c r="S35" s="14"/>
      <c r="T35" s="469"/>
      <c r="U35" s="454"/>
      <c r="V35" s="454"/>
      <c r="W35" s="454"/>
      <c r="X35" s="454"/>
      <c r="Y35" s="471"/>
      <c r="Z35" s="495" t="s">
        <v>2165</v>
      </c>
      <c r="AA35" s="11"/>
      <c r="AB35" s="472"/>
      <c r="AC35" s="473"/>
      <c r="AD35" s="473"/>
      <c r="AE35" s="496" t="s">
        <v>2165</v>
      </c>
      <c r="AF35" s="473"/>
      <c r="AG35" s="473"/>
      <c r="AH35" s="474"/>
      <c r="AI35" s="14"/>
      <c r="AJ35" s="14"/>
      <c r="AK35" s="11"/>
      <c r="AL35" s="11"/>
      <c r="AM35" s="475"/>
      <c r="AN35" s="475"/>
      <c r="AO35" s="469"/>
      <c r="AP35" s="497" t="s">
        <v>1479</v>
      </c>
      <c r="AQ35" s="477"/>
      <c r="AR35" s="478"/>
      <c r="AS35" s="479"/>
      <c r="AT35" s="479"/>
      <c r="AU35" s="479"/>
      <c r="AV35" s="479"/>
      <c r="AW35" s="479"/>
      <c r="AX35" s="479"/>
      <c r="AY35" s="479"/>
      <c r="AZ35" s="480"/>
      <c r="BA35" s="480"/>
      <c r="BB35" s="21"/>
      <c r="BC35" s="22" t="s">
        <v>2179</v>
      </c>
      <c r="BD35" s="466"/>
      <c r="BE35" s="91"/>
      <c r="BF35" s="91"/>
      <c r="BG35" s="92"/>
      <c r="BH35" s="3"/>
      <c r="BI35" s="3"/>
      <c r="BJ35" s="3"/>
      <c r="BK35" s="3"/>
      <c r="BL35" s="3"/>
      <c r="BM35" s="3"/>
      <c r="BN35" s="3"/>
      <c r="BO35" s="3"/>
      <c r="BP35" s="3"/>
      <c r="BQ35" s="3"/>
      <c r="BR35" s="3"/>
      <c r="BS35" s="3"/>
      <c r="BT35" s="92"/>
      <c r="BU35" s="92"/>
      <c r="BV35" s="92"/>
      <c r="BW35" s="5"/>
      <c r="BX35" s="5"/>
      <c r="BY35" s="5"/>
      <c r="BZ35" s="5"/>
      <c r="CA35" s="5"/>
      <c r="CB35" s="5"/>
      <c r="CC35" s="5"/>
      <c r="CD35" s="487"/>
      <c r="CE35" s="487"/>
      <c r="CF35" s="488"/>
      <c r="CG35" s="489"/>
      <c r="CH35" s="446"/>
      <c r="CI35" s="446"/>
      <c r="CJ35" s="446"/>
      <c r="CK35" s="446"/>
      <c r="CL35" s="4"/>
      <c r="CM35" s="4"/>
      <c r="CN35" s="5"/>
      <c r="CO35" s="4"/>
      <c r="CP35" s="446"/>
      <c r="CQ35" s="490"/>
      <c r="CR35" s="446"/>
      <c r="CS35" s="446"/>
      <c r="CT35" s="446"/>
      <c r="CU35" s="446"/>
      <c r="CV35" s="446"/>
      <c r="CW35" s="446"/>
      <c r="CX35" s="491"/>
      <c r="CY35" s="491"/>
      <c r="CZ35" s="491"/>
      <c r="DA35" s="491"/>
      <c r="DB35" s="446"/>
      <c r="DC35" s="446"/>
      <c r="DD35" s="446"/>
      <c r="DE35" s="492"/>
      <c r="DF35" s="492"/>
      <c r="DG35" s="492"/>
      <c r="DH35" s="492"/>
      <c r="DI35" s="492"/>
      <c r="DJ35" s="492"/>
      <c r="DK35" s="492"/>
      <c r="DL35" s="446"/>
      <c r="DM35" s="446"/>
      <c r="DN35" s="446"/>
      <c r="DO35" s="446"/>
      <c r="DP35" s="446"/>
      <c r="DQ35" s="446"/>
      <c r="DR35" s="446"/>
      <c r="DS35" s="488"/>
      <c r="DT35" s="493"/>
      <c r="DU35" s="494"/>
      <c r="DV35" s="494"/>
      <c r="DW35" s="494"/>
      <c r="DX35" s="494"/>
      <c r="DY35" s="494"/>
      <c r="DZ35" s="494"/>
      <c r="EA35" s="494"/>
      <c r="EB35" s="494"/>
      <c r="EC35" s="494"/>
      <c r="ED35" s="494"/>
      <c r="EE35" s="446"/>
      <c r="EF35" s="446"/>
      <c r="EL35" s="4"/>
      <c r="EM35" s="4"/>
      <c r="EN35" s="5"/>
      <c r="EO35" s="4"/>
      <c r="FA35" s="481"/>
      <c r="FB35" s="482"/>
      <c r="FC35" s="483"/>
      <c r="FD35" s="484"/>
      <c r="IB35" s="78"/>
      <c r="ID35" s="78"/>
      <c r="IH35" s="485"/>
      <c r="II35" s="486"/>
      <c r="IJ35" s="78"/>
      <c r="IO35" s="78"/>
    </row>
    <row r="36" spans="1:249" s="6" customFormat="1" ht="15" x14ac:dyDescent="0.2">
      <c r="A36" s="467" t="s">
        <v>2166</v>
      </c>
      <c r="B36" s="467" t="s">
        <v>2157</v>
      </c>
      <c r="C36" s="393" t="s">
        <v>2428</v>
      </c>
      <c r="D36" s="468"/>
      <c r="E36" s="462" t="s">
        <v>2138</v>
      </c>
      <c r="F36" s="14" t="s">
        <v>2149</v>
      </c>
      <c r="G36" s="14" t="s">
        <v>2154</v>
      </c>
      <c r="H36" s="469" t="s">
        <v>2149</v>
      </c>
      <c r="I36" s="462"/>
      <c r="J36" s="456"/>
      <c r="K36" s="11"/>
      <c r="L36" s="11"/>
      <c r="M36" s="14"/>
      <c r="N36" s="470"/>
      <c r="O36" s="14"/>
      <c r="P36" s="14"/>
      <c r="Q36" s="14"/>
      <c r="R36" s="14"/>
      <c r="S36" s="14"/>
      <c r="T36" s="469"/>
      <c r="U36" s="454"/>
      <c r="V36" s="454"/>
      <c r="W36" s="454"/>
      <c r="X36" s="454"/>
      <c r="Y36" s="471"/>
      <c r="Z36" s="495" t="s">
        <v>2195</v>
      </c>
      <c r="AA36" s="11"/>
      <c r="AB36" s="472"/>
      <c r="AC36" s="473"/>
      <c r="AD36" s="473"/>
      <c r="AE36" s="496" t="s">
        <v>2195</v>
      </c>
      <c r="AF36" s="473"/>
      <c r="AG36" s="473"/>
      <c r="AH36" s="474"/>
      <c r="AI36" s="14"/>
      <c r="AJ36" s="14"/>
      <c r="AK36" s="11"/>
      <c r="AL36" s="11"/>
      <c r="AM36" s="475"/>
      <c r="AN36" s="475"/>
      <c r="AO36" s="469"/>
      <c r="AP36" s="497" t="s">
        <v>1480</v>
      </c>
      <c r="AQ36" s="477"/>
      <c r="AR36" s="478"/>
      <c r="AS36" s="479"/>
      <c r="AT36" s="479"/>
      <c r="AU36" s="479"/>
      <c r="AV36" s="479"/>
      <c r="AW36" s="479"/>
      <c r="AX36" s="479"/>
      <c r="AY36" s="479"/>
      <c r="AZ36" s="480"/>
      <c r="BA36" s="480"/>
      <c r="BB36" s="21"/>
      <c r="BC36" s="22" t="s">
        <v>2179</v>
      </c>
      <c r="BD36" s="466"/>
      <c r="BE36" s="91"/>
      <c r="BF36" s="91"/>
      <c r="BG36" s="92"/>
      <c r="BH36" s="3"/>
      <c r="BI36" s="3"/>
      <c r="BJ36" s="3"/>
      <c r="BK36" s="3"/>
      <c r="BL36" s="3"/>
      <c r="BM36" s="3"/>
      <c r="BN36" s="3"/>
      <c r="BO36" s="3"/>
      <c r="BP36" s="3"/>
      <c r="BQ36" s="3"/>
      <c r="BR36" s="3"/>
      <c r="BS36" s="3"/>
      <c r="BT36" s="92"/>
      <c r="BU36" s="92"/>
      <c r="BV36" s="92"/>
      <c r="BW36" s="5"/>
      <c r="BX36" s="5"/>
      <c r="BY36" s="5"/>
      <c r="BZ36" s="5"/>
      <c r="CA36" s="5"/>
      <c r="CB36" s="5"/>
      <c r="CC36" s="5"/>
      <c r="CD36" s="487"/>
      <c r="CE36" s="487"/>
      <c r="CF36" s="488"/>
      <c r="CG36" s="489"/>
      <c r="CH36" s="446"/>
      <c r="CI36" s="446"/>
      <c r="CJ36" s="446"/>
      <c r="CK36" s="446"/>
      <c r="CL36" s="4"/>
      <c r="CM36" s="4"/>
      <c r="CN36" s="5"/>
      <c r="CO36" s="4"/>
      <c r="CP36" s="446"/>
      <c r="CQ36" s="490"/>
      <c r="CR36" s="446"/>
      <c r="CS36" s="446"/>
      <c r="CT36" s="446"/>
      <c r="CU36" s="446"/>
      <c r="CV36" s="446"/>
      <c r="CW36" s="446"/>
      <c r="CX36" s="491"/>
      <c r="CY36" s="491"/>
      <c r="CZ36" s="491"/>
      <c r="DA36" s="491"/>
      <c r="DB36" s="446"/>
      <c r="DC36" s="446"/>
      <c r="DD36" s="446"/>
      <c r="DE36" s="492"/>
      <c r="DF36" s="492"/>
      <c r="DG36" s="492"/>
      <c r="DH36" s="492"/>
      <c r="DI36" s="492"/>
      <c r="DJ36" s="492"/>
      <c r="DK36" s="492"/>
      <c r="DL36" s="446"/>
      <c r="DM36" s="446"/>
      <c r="DN36" s="446"/>
      <c r="DO36" s="446"/>
      <c r="DP36" s="446"/>
      <c r="DQ36" s="446"/>
      <c r="DR36" s="446"/>
      <c r="DS36" s="488"/>
      <c r="DT36" s="493"/>
      <c r="DU36" s="494"/>
      <c r="DV36" s="494"/>
      <c r="DW36" s="494"/>
      <c r="DX36" s="494"/>
      <c r="DY36" s="494"/>
      <c r="DZ36" s="494"/>
      <c r="EA36" s="494"/>
      <c r="EB36" s="494"/>
      <c r="EC36" s="494"/>
      <c r="ED36" s="494"/>
      <c r="EE36" s="446"/>
      <c r="EF36" s="446"/>
      <c r="EL36" s="4"/>
      <c r="EM36" s="4"/>
      <c r="EN36" s="5"/>
      <c r="EO36" s="4"/>
      <c r="FA36" s="481"/>
      <c r="FB36" s="482"/>
      <c r="FC36" s="483"/>
      <c r="FD36" s="484"/>
      <c r="IB36" s="78"/>
      <c r="ID36" s="78"/>
      <c r="IH36" s="485"/>
      <c r="II36" s="486"/>
      <c r="IJ36" s="78"/>
      <c r="IO36" s="78"/>
    </row>
    <row r="37" spans="1:249" s="6" customFormat="1" ht="15" x14ac:dyDescent="0.2">
      <c r="A37" s="467" t="s">
        <v>2195</v>
      </c>
      <c r="B37" s="467" t="s">
        <v>2149</v>
      </c>
      <c r="C37" s="393" t="s">
        <v>2429</v>
      </c>
      <c r="D37" s="468"/>
      <c r="E37" s="462" t="s">
        <v>2138</v>
      </c>
      <c r="F37" s="14" t="s">
        <v>2149</v>
      </c>
      <c r="G37" s="14" t="s">
        <v>2149</v>
      </c>
      <c r="H37" s="469" t="s">
        <v>2149</v>
      </c>
      <c r="I37" s="462"/>
      <c r="J37" s="456"/>
      <c r="K37" s="11"/>
      <c r="L37" s="11"/>
      <c r="M37" s="14"/>
      <c r="N37" s="470"/>
      <c r="O37" s="14"/>
      <c r="P37" s="14"/>
      <c r="Q37" s="14"/>
      <c r="R37" s="14"/>
      <c r="S37" s="14"/>
      <c r="T37" s="469"/>
      <c r="U37" s="454"/>
      <c r="V37" s="454"/>
      <c r="W37" s="454"/>
      <c r="X37" s="454"/>
      <c r="Y37" s="471"/>
      <c r="Z37" s="495" t="s">
        <v>2195</v>
      </c>
      <c r="AA37" s="11"/>
      <c r="AB37" s="472"/>
      <c r="AC37" s="473"/>
      <c r="AD37" s="473"/>
      <c r="AE37" s="496" t="s">
        <v>2195</v>
      </c>
      <c r="AF37" s="473"/>
      <c r="AG37" s="473"/>
      <c r="AH37" s="474"/>
      <c r="AI37" s="14"/>
      <c r="AJ37" s="14"/>
      <c r="AK37" s="11"/>
      <c r="AL37" s="11"/>
      <c r="AM37" s="475"/>
      <c r="AN37" s="475"/>
      <c r="AO37" s="469"/>
      <c r="AP37" s="497" t="s">
        <v>1481</v>
      </c>
      <c r="AQ37" s="477"/>
      <c r="AR37" s="478"/>
      <c r="AS37" s="479"/>
      <c r="AT37" s="479"/>
      <c r="AU37" s="479"/>
      <c r="AV37" s="479"/>
      <c r="AW37" s="479"/>
      <c r="AX37" s="479"/>
      <c r="AY37" s="479"/>
      <c r="AZ37" s="480"/>
      <c r="BA37" s="480"/>
      <c r="BB37" s="21"/>
      <c r="BC37" s="22" t="s">
        <v>2179</v>
      </c>
      <c r="BD37" s="466"/>
      <c r="BE37" s="91"/>
      <c r="BF37" s="91"/>
      <c r="BG37" s="92"/>
      <c r="BH37" s="3"/>
      <c r="BI37" s="3"/>
      <c r="BJ37" s="3"/>
      <c r="BK37" s="3"/>
      <c r="BL37" s="3"/>
      <c r="BM37" s="3"/>
      <c r="BN37" s="3"/>
      <c r="BO37" s="3"/>
      <c r="BP37" s="3"/>
      <c r="BQ37" s="3"/>
      <c r="BR37" s="3"/>
      <c r="BS37" s="3"/>
      <c r="BT37" s="92"/>
      <c r="BU37" s="92"/>
      <c r="BV37" s="92"/>
      <c r="BW37" s="5"/>
      <c r="BX37" s="5"/>
      <c r="BY37" s="5"/>
      <c r="BZ37" s="5"/>
      <c r="CA37" s="5"/>
      <c r="CB37" s="5"/>
      <c r="CC37" s="5"/>
      <c r="CD37" s="487"/>
      <c r="CE37" s="487"/>
      <c r="CF37" s="488"/>
      <c r="CG37" s="489"/>
      <c r="CH37" s="446"/>
      <c r="CI37" s="446"/>
      <c r="CJ37" s="446"/>
      <c r="CK37" s="446"/>
      <c r="CL37" s="4"/>
      <c r="CM37" s="4"/>
      <c r="CN37" s="5"/>
      <c r="CO37" s="4"/>
      <c r="CP37" s="446"/>
      <c r="CQ37" s="490"/>
      <c r="CR37" s="446"/>
      <c r="CS37" s="446"/>
      <c r="CT37" s="446"/>
      <c r="CU37" s="446"/>
      <c r="CV37" s="446"/>
      <c r="CW37" s="446"/>
      <c r="CX37" s="491"/>
      <c r="CY37" s="491"/>
      <c r="CZ37" s="491"/>
      <c r="DA37" s="491"/>
      <c r="DB37" s="446"/>
      <c r="DC37" s="446"/>
      <c r="DD37" s="446"/>
      <c r="DE37" s="492"/>
      <c r="DF37" s="492"/>
      <c r="DG37" s="492"/>
      <c r="DH37" s="492"/>
      <c r="DI37" s="492"/>
      <c r="DJ37" s="492"/>
      <c r="DK37" s="492"/>
      <c r="DL37" s="446"/>
      <c r="DM37" s="446"/>
      <c r="DN37" s="446"/>
      <c r="DO37" s="446"/>
      <c r="DP37" s="446"/>
      <c r="DQ37" s="446"/>
      <c r="DR37" s="446"/>
      <c r="DS37" s="488"/>
      <c r="DT37" s="493"/>
      <c r="DU37" s="494"/>
      <c r="DV37" s="494"/>
      <c r="DW37" s="494"/>
      <c r="DX37" s="494"/>
      <c r="DY37" s="494"/>
      <c r="DZ37" s="494"/>
      <c r="EA37" s="494"/>
      <c r="EB37" s="494"/>
      <c r="EC37" s="494"/>
      <c r="ED37" s="494"/>
      <c r="EE37" s="446"/>
      <c r="EF37" s="446"/>
      <c r="EL37" s="4"/>
      <c r="EM37" s="4"/>
      <c r="EN37" s="5"/>
      <c r="EO37" s="4"/>
      <c r="FA37" s="481"/>
      <c r="FB37" s="482"/>
      <c r="FC37" s="483"/>
      <c r="FD37" s="484"/>
      <c r="IB37" s="78"/>
      <c r="ID37" s="78"/>
      <c r="IH37" s="485"/>
      <c r="II37" s="486"/>
      <c r="IJ37" s="78"/>
      <c r="IO37" s="78"/>
    </row>
    <row r="38" spans="1:249" s="6" customFormat="1" ht="15" x14ac:dyDescent="0.2">
      <c r="A38" s="467" t="s">
        <v>2166</v>
      </c>
      <c r="B38" s="467" t="s">
        <v>2149</v>
      </c>
      <c r="C38" s="393" t="s">
        <v>2430</v>
      </c>
      <c r="D38" s="468"/>
      <c r="E38" s="462" t="s">
        <v>2139</v>
      </c>
      <c r="F38" s="14" t="s">
        <v>2147</v>
      </c>
      <c r="G38" s="14" t="s">
        <v>2154</v>
      </c>
      <c r="H38" s="469" t="s">
        <v>2149</v>
      </c>
      <c r="I38" s="462"/>
      <c r="J38" s="456"/>
      <c r="K38" s="11"/>
      <c r="L38" s="11"/>
      <c r="M38" s="14"/>
      <c r="N38" s="470"/>
      <c r="O38" s="14"/>
      <c r="P38" s="14"/>
      <c r="Q38" s="14"/>
      <c r="R38" s="14"/>
      <c r="S38" s="14"/>
      <c r="T38" s="469"/>
      <c r="U38" s="454"/>
      <c r="V38" s="454"/>
      <c r="W38" s="454"/>
      <c r="X38" s="454"/>
      <c r="Y38" s="471"/>
      <c r="Z38" s="495" t="s">
        <v>2166</v>
      </c>
      <c r="AA38" s="11"/>
      <c r="AB38" s="472"/>
      <c r="AC38" s="473"/>
      <c r="AD38" s="473"/>
      <c r="AE38" s="496" t="s">
        <v>2166</v>
      </c>
      <c r="AF38" s="473"/>
      <c r="AG38" s="473"/>
      <c r="AH38" s="474"/>
      <c r="AI38" s="14"/>
      <c r="AJ38" s="14"/>
      <c r="AK38" s="11"/>
      <c r="AL38" s="11"/>
      <c r="AM38" s="475"/>
      <c r="AN38" s="475"/>
      <c r="AO38" s="469"/>
      <c r="AP38" s="497" t="s">
        <v>1482</v>
      </c>
      <c r="AQ38" s="477"/>
      <c r="AR38" s="478"/>
      <c r="AS38" s="479"/>
      <c r="AT38" s="479"/>
      <c r="AU38" s="479"/>
      <c r="AV38" s="479"/>
      <c r="AW38" s="479"/>
      <c r="AX38" s="479"/>
      <c r="AY38" s="479"/>
      <c r="AZ38" s="480"/>
      <c r="BA38" s="480"/>
      <c r="BB38" s="21"/>
      <c r="BC38" s="22" t="s">
        <v>2179</v>
      </c>
      <c r="BD38" s="466"/>
      <c r="BE38" s="91"/>
      <c r="BF38" s="91"/>
      <c r="BG38" s="92"/>
      <c r="BH38" s="3"/>
      <c r="BI38" s="3"/>
      <c r="BJ38" s="3"/>
      <c r="BK38" s="3"/>
      <c r="BL38" s="3"/>
      <c r="BM38" s="3"/>
      <c r="BN38" s="3"/>
      <c r="BO38" s="3"/>
      <c r="BP38" s="3"/>
      <c r="BQ38" s="3"/>
      <c r="BR38" s="3"/>
      <c r="BS38" s="3"/>
      <c r="BT38" s="92"/>
      <c r="BU38" s="92"/>
      <c r="BV38" s="92"/>
      <c r="BW38" s="5"/>
      <c r="BX38" s="5"/>
      <c r="BY38" s="5"/>
      <c r="BZ38" s="5"/>
      <c r="CA38" s="5"/>
      <c r="CB38" s="5"/>
      <c r="CC38" s="5"/>
      <c r="CD38" s="487"/>
      <c r="CE38" s="487"/>
      <c r="CF38" s="488"/>
      <c r="CG38" s="489"/>
      <c r="CH38" s="446"/>
      <c r="CI38" s="446"/>
      <c r="CJ38" s="446"/>
      <c r="CK38" s="446"/>
      <c r="CL38" s="4"/>
      <c r="CM38" s="4"/>
      <c r="CN38" s="5"/>
      <c r="CO38" s="4"/>
      <c r="CP38" s="446"/>
      <c r="CQ38" s="490"/>
      <c r="CR38" s="446"/>
      <c r="CS38" s="446"/>
      <c r="CT38" s="446"/>
      <c r="CU38" s="446"/>
      <c r="CV38" s="446"/>
      <c r="CW38" s="446"/>
      <c r="CX38" s="491"/>
      <c r="CY38" s="491"/>
      <c r="CZ38" s="491"/>
      <c r="DA38" s="491"/>
      <c r="DB38" s="446"/>
      <c r="DC38" s="446"/>
      <c r="DD38" s="446"/>
      <c r="DE38" s="492"/>
      <c r="DF38" s="492"/>
      <c r="DG38" s="492"/>
      <c r="DH38" s="492"/>
      <c r="DI38" s="492"/>
      <c r="DJ38" s="492"/>
      <c r="DK38" s="492"/>
      <c r="DL38" s="446"/>
      <c r="DM38" s="446"/>
      <c r="DN38" s="446"/>
      <c r="DO38" s="446"/>
      <c r="DP38" s="446"/>
      <c r="DQ38" s="446"/>
      <c r="DR38" s="446"/>
      <c r="DS38" s="488"/>
      <c r="DT38" s="493"/>
      <c r="DU38" s="494"/>
      <c r="DV38" s="494"/>
      <c r="DW38" s="494"/>
      <c r="DX38" s="494"/>
      <c r="DY38" s="494"/>
      <c r="DZ38" s="494"/>
      <c r="EA38" s="494"/>
      <c r="EB38" s="494"/>
      <c r="EC38" s="494"/>
      <c r="ED38" s="494"/>
      <c r="EE38" s="446"/>
      <c r="EF38" s="446"/>
      <c r="EL38" s="4"/>
      <c r="EM38" s="4"/>
      <c r="EN38" s="5"/>
      <c r="EO38" s="4"/>
      <c r="FA38" s="481"/>
      <c r="FB38" s="482"/>
      <c r="FC38" s="483"/>
      <c r="FD38" s="484"/>
      <c r="IB38" s="78"/>
      <c r="ID38" s="78"/>
      <c r="IH38" s="485"/>
      <c r="II38" s="486"/>
      <c r="IJ38" s="78"/>
      <c r="IO38" s="78"/>
    </row>
    <row r="39" spans="1:249" s="6" customFormat="1" ht="15" x14ac:dyDescent="0.2">
      <c r="A39" s="467">
        <v>1</v>
      </c>
      <c r="B39" s="467" t="s">
        <v>2157</v>
      </c>
      <c r="C39" s="393" t="s">
        <v>2431</v>
      </c>
      <c r="D39" s="468"/>
      <c r="E39" s="462" t="s">
        <v>2136</v>
      </c>
      <c r="F39" s="14" t="s">
        <v>2147</v>
      </c>
      <c r="G39" s="14" t="s">
        <v>2153</v>
      </c>
      <c r="H39" s="469" t="s">
        <v>2149</v>
      </c>
      <c r="I39" s="462"/>
      <c r="J39" s="456"/>
      <c r="K39" s="11"/>
      <c r="L39" s="11"/>
      <c r="M39" s="14"/>
      <c r="N39" s="470"/>
      <c r="O39" s="14"/>
      <c r="P39" s="14"/>
      <c r="Q39" s="14"/>
      <c r="R39" s="14"/>
      <c r="S39" s="14"/>
      <c r="T39" s="469"/>
      <c r="U39" s="454"/>
      <c r="V39" s="454"/>
      <c r="W39" s="454"/>
      <c r="X39" s="454"/>
      <c r="Y39" s="471"/>
      <c r="Z39" s="495" t="s">
        <v>2165</v>
      </c>
      <c r="AA39" s="11"/>
      <c r="AB39" s="472"/>
      <c r="AC39" s="473"/>
      <c r="AD39" s="473"/>
      <c r="AE39" s="496" t="s">
        <v>2165</v>
      </c>
      <c r="AF39" s="473"/>
      <c r="AG39" s="473"/>
      <c r="AH39" s="474"/>
      <c r="AI39" s="14"/>
      <c r="AJ39" s="14"/>
      <c r="AK39" s="11"/>
      <c r="AL39" s="11"/>
      <c r="AM39" s="475"/>
      <c r="AN39" s="475"/>
      <c r="AO39" s="469"/>
      <c r="AP39" s="497" t="s">
        <v>1483</v>
      </c>
      <c r="AQ39" s="477"/>
      <c r="AR39" s="478"/>
      <c r="AS39" s="479"/>
      <c r="AT39" s="479"/>
      <c r="AU39" s="479"/>
      <c r="AV39" s="479"/>
      <c r="AW39" s="479"/>
      <c r="AX39" s="479"/>
      <c r="AY39" s="479"/>
      <c r="AZ39" s="480"/>
      <c r="BA39" s="480"/>
      <c r="BB39" s="21"/>
      <c r="BC39" s="22" t="s">
        <v>2179</v>
      </c>
      <c r="BD39" s="466"/>
      <c r="BE39" s="91"/>
      <c r="BF39" s="91"/>
      <c r="BG39" s="92"/>
      <c r="BH39" s="3"/>
      <c r="BI39" s="3"/>
      <c r="BJ39" s="3"/>
      <c r="BK39" s="3"/>
      <c r="BL39" s="3"/>
      <c r="BM39" s="3"/>
      <c r="BN39" s="3"/>
      <c r="BO39" s="3"/>
      <c r="BP39" s="3"/>
      <c r="BQ39" s="3"/>
      <c r="BR39" s="3"/>
      <c r="BS39" s="3"/>
      <c r="BT39" s="92"/>
      <c r="BU39" s="92"/>
      <c r="BV39" s="92"/>
      <c r="BW39" s="5"/>
      <c r="BX39" s="5"/>
      <c r="BY39" s="5"/>
      <c r="BZ39" s="5"/>
      <c r="CA39" s="5"/>
      <c r="CB39" s="5"/>
      <c r="CC39" s="5"/>
      <c r="CD39" s="487"/>
      <c r="CE39" s="487"/>
      <c r="CF39" s="488"/>
      <c r="CG39" s="489"/>
      <c r="CH39" s="446"/>
      <c r="CI39" s="446"/>
      <c r="CJ39" s="446"/>
      <c r="CK39" s="446"/>
      <c r="CL39" s="4"/>
      <c r="CM39" s="4"/>
      <c r="CN39" s="5"/>
      <c r="CO39" s="4"/>
      <c r="CP39" s="446"/>
      <c r="CQ39" s="490"/>
      <c r="CR39" s="446"/>
      <c r="CS39" s="446"/>
      <c r="CT39" s="446"/>
      <c r="CU39" s="446"/>
      <c r="CV39" s="446"/>
      <c r="CW39" s="446"/>
      <c r="CX39" s="491"/>
      <c r="CY39" s="491"/>
      <c r="CZ39" s="491"/>
      <c r="DA39" s="491"/>
      <c r="DB39" s="446"/>
      <c r="DC39" s="446"/>
      <c r="DD39" s="446"/>
      <c r="DE39" s="492"/>
      <c r="DF39" s="492"/>
      <c r="DG39" s="492"/>
      <c r="DH39" s="492"/>
      <c r="DI39" s="492"/>
      <c r="DJ39" s="492"/>
      <c r="DK39" s="492"/>
      <c r="DL39" s="446"/>
      <c r="DM39" s="446"/>
      <c r="DN39" s="446"/>
      <c r="DO39" s="446"/>
      <c r="DP39" s="446"/>
      <c r="DQ39" s="446"/>
      <c r="DR39" s="446"/>
      <c r="DS39" s="488"/>
      <c r="DT39" s="493"/>
      <c r="DU39" s="494"/>
      <c r="DV39" s="494"/>
      <c r="DW39" s="494"/>
      <c r="DX39" s="494"/>
      <c r="DY39" s="494"/>
      <c r="DZ39" s="494"/>
      <c r="EA39" s="494"/>
      <c r="EB39" s="494"/>
      <c r="EC39" s="494"/>
      <c r="ED39" s="494"/>
      <c r="EE39" s="446"/>
      <c r="EF39" s="446"/>
      <c r="EL39" s="4"/>
      <c r="EM39" s="4"/>
      <c r="EN39" s="5"/>
      <c r="EO39" s="4"/>
      <c r="FA39" s="481"/>
      <c r="FB39" s="482"/>
      <c r="FC39" s="483"/>
      <c r="FD39" s="484"/>
      <c r="IB39" s="78"/>
      <c r="ID39" s="78"/>
      <c r="IH39" s="485"/>
      <c r="II39" s="486"/>
      <c r="IJ39" s="78"/>
      <c r="IO39" s="78"/>
    </row>
    <row r="40" spans="1:249" s="6" customFormat="1" ht="15" x14ac:dyDescent="0.2">
      <c r="A40" s="467" t="s">
        <v>2195</v>
      </c>
      <c r="B40" s="467" t="s">
        <v>2149</v>
      </c>
      <c r="C40" s="393" t="s">
        <v>2432</v>
      </c>
      <c r="D40" s="468"/>
      <c r="E40" s="462" t="s">
        <v>2137</v>
      </c>
      <c r="F40" s="14" t="s">
        <v>2149</v>
      </c>
      <c r="G40" s="14" t="s">
        <v>2149</v>
      </c>
      <c r="H40" s="469" t="s">
        <v>2149</v>
      </c>
      <c r="I40" s="462"/>
      <c r="J40" s="456"/>
      <c r="K40" s="11"/>
      <c r="L40" s="11"/>
      <c r="M40" s="14"/>
      <c r="N40" s="470"/>
      <c r="O40" s="14"/>
      <c r="P40" s="14"/>
      <c r="Q40" s="14"/>
      <c r="R40" s="14"/>
      <c r="S40" s="14"/>
      <c r="T40" s="469"/>
      <c r="U40" s="454"/>
      <c r="V40" s="454"/>
      <c r="W40" s="454"/>
      <c r="X40" s="454"/>
      <c r="Y40" s="471"/>
      <c r="Z40" s="495" t="s">
        <v>2195</v>
      </c>
      <c r="AA40" s="11"/>
      <c r="AB40" s="472"/>
      <c r="AC40" s="473"/>
      <c r="AD40" s="473"/>
      <c r="AE40" s="496" t="s">
        <v>2195</v>
      </c>
      <c r="AF40" s="473"/>
      <c r="AG40" s="473"/>
      <c r="AH40" s="474"/>
      <c r="AI40" s="14"/>
      <c r="AJ40" s="14"/>
      <c r="AK40" s="11"/>
      <c r="AL40" s="11"/>
      <c r="AM40" s="475"/>
      <c r="AN40" s="475"/>
      <c r="AO40" s="469"/>
      <c r="AP40" s="497" t="s">
        <v>1484</v>
      </c>
      <c r="AQ40" s="477"/>
      <c r="AR40" s="478"/>
      <c r="AS40" s="479"/>
      <c r="AT40" s="479"/>
      <c r="AU40" s="479"/>
      <c r="AV40" s="479"/>
      <c r="AW40" s="479"/>
      <c r="AX40" s="479"/>
      <c r="AY40" s="479"/>
      <c r="AZ40" s="480"/>
      <c r="BA40" s="480"/>
      <c r="BB40" s="21"/>
      <c r="BC40" s="22" t="s">
        <v>2179</v>
      </c>
      <c r="BD40" s="466"/>
      <c r="BE40" s="91"/>
      <c r="BF40" s="91"/>
      <c r="BG40" s="92"/>
      <c r="BH40" s="3"/>
      <c r="BI40" s="3"/>
      <c r="BJ40" s="3"/>
      <c r="BK40" s="3"/>
      <c r="BL40" s="3"/>
      <c r="BM40" s="3"/>
      <c r="BN40" s="3"/>
      <c r="BO40" s="3"/>
      <c r="BP40" s="3"/>
      <c r="BQ40" s="3"/>
      <c r="BR40" s="3"/>
      <c r="BS40" s="3"/>
      <c r="BT40" s="92"/>
      <c r="BU40" s="92"/>
      <c r="BV40" s="92"/>
      <c r="BW40" s="5"/>
      <c r="BX40" s="5"/>
      <c r="BY40" s="5"/>
      <c r="BZ40" s="5"/>
      <c r="CA40" s="5"/>
      <c r="CB40" s="5"/>
      <c r="CC40" s="5"/>
      <c r="CD40" s="487"/>
      <c r="CE40" s="487"/>
      <c r="CF40" s="488"/>
      <c r="CG40" s="489"/>
      <c r="CH40" s="446"/>
      <c r="CI40" s="446"/>
      <c r="CJ40" s="446"/>
      <c r="CK40" s="446"/>
      <c r="CL40" s="4"/>
      <c r="CM40" s="4"/>
      <c r="CN40" s="5"/>
      <c r="CO40" s="4"/>
      <c r="CP40" s="446"/>
      <c r="CQ40" s="490"/>
      <c r="CR40" s="446"/>
      <c r="CS40" s="446"/>
      <c r="CT40" s="446"/>
      <c r="CU40" s="446"/>
      <c r="CV40" s="446"/>
      <c r="CW40" s="446"/>
      <c r="CX40" s="491"/>
      <c r="CY40" s="491"/>
      <c r="CZ40" s="491"/>
      <c r="DA40" s="491"/>
      <c r="DB40" s="446"/>
      <c r="DC40" s="446"/>
      <c r="DD40" s="446"/>
      <c r="DE40" s="492"/>
      <c r="DF40" s="492"/>
      <c r="DG40" s="492"/>
      <c r="DH40" s="492"/>
      <c r="DI40" s="492"/>
      <c r="DJ40" s="492"/>
      <c r="DK40" s="492"/>
      <c r="DL40" s="446"/>
      <c r="DM40" s="446"/>
      <c r="DN40" s="446"/>
      <c r="DO40" s="446"/>
      <c r="DP40" s="446"/>
      <c r="DQ40" s="446"/>
      <c r="DR40" s="446"/>
      <c r="DS40" s="488"/>
      <c r="DT40" s="493"/>
      <c r="DU40" s="494"/>
      <c r="DV40" s="494"/>
      <c r="DW40" s="494"/>
      <c r="DX40" s="494"/>
      <c r="DY40" s="494"/>
      <c r="DZ40" s="494"/>
      <c r="EA40" s="494"/>
      <c r="EB40" s="494"/>
      <c r="EC40" s="494"/>
      <c r="ED40" s="494"/>
      <c r="EE40" s="446"/>
      <c r="EF40" s="446"/>
      <c r="EL40" s="4"/>
      <c r="EM40" s="4"/>
      <c r="EN40" s="5"/>
      <c r="EO40" s="4"/>
      <c r="FA40" s="481"/>
      <c r="FB40" s="482"/>
      <c r="FC40" s="483"/>
      <c r="FD40" s="484"/>
      <c r="IB40" s="78"/>
      <c r="ID40" s="78"/>
      <c r="IH40" s="485"/>
      <c r="II40" s="486"/>
      <c r="IJ40" s="78"/>
      <c r="IO40" s="78"/>
    </row>
    <row r="41" spans="1:249" s="6" customFormat="1" ht="15" x14ac:dyDescent="0.2">
      <c r="A41" s="467" t="s">
        <v>2195</v>
      </c>
      <c r="B41" s="467" t="s">
        <v>2149</v>
      </c>
      <c r="C41" s="393" t="s">
        <v>2433</v>
      </c>
      <c r="D41" s="468"/>
      <c r="E41" s="462" t="s">
        <v>2140</v>
      </c>
      <c r="F41" s="14" t="s">
        <v>2147</v>
      </c>
      <c r="G41" s="14" t="s">
        <v>2154</v>
      </c>
      <c r="H41" s="469" t="s">
        <v>2149</v>
      </c>
      <c r="I41" s="462"/>
      <c r="J41" s="456"/>
      <c r="K41" s="11"/>
      <c r="L41" s="11"/>
      <c r="M41" s="14"/>
      <c r="N41" s="470"/>
      <c r="O41" s="14"/>
      <c r="P41" s="14"/>
      <c r="Q41" s="14"/>
      <c r="R41" s="14"/>
      <c r="S41" s="14"/>
      <c r="T41" s="469"/>
      <c r="U41" s="454"/>
      <c r="V41" s="454"/>
      <c r="W41" s="454"/>
      <c r="X41" s="454"/>
      <c r="Y41" s="471"/>
      <c r="Z41" s="495" t="s">
        <v>2195</v>
      </c>
      <c r="AA41" s="11"/>
      <c r="AB41" s="472"/>
      <c r="AC41" s="473"/>
      <c r="AD41" s="473"/>
      <c r="AE41" s="496" t="s">
        <v>2195</v>
      </c>
      <c r="AF41" s="473"/>
      <c r="AG41" s="473"/>
      <c r="AH41" s="474"/>
      <c r="AI41" s="14"/>
      <c r="AJ41" s="14"/>
      <c r="AK41" s="11"/>
      <c r="AL41" s="11"/>
      <c r="AM41" s="475"/>
      <c r="AN41" s="475"/>
      <c r="AO41" s="469"/>
      <c r="AP41" s="497" t="s">
        <v>1485</v>
      </c>
      <c r="AQ41" s="477"/>
      <c r="AR41" s="478"/>
      <c r="AS41" s="479"/>
      <c r="AT41" s="479"/>
      <c r="AU41" s="479"/>
      <c r="AV41" s="479"/>
      <c r="AW41" s="479"/>
      <c r="AX41" s="479"/>
      <c r="AY41" s="479"/>
      <c r="AZ41" s="480"/>
      <c r="BA41" s="480"/>
      <c r="BB41" s="21"/>
      <c r="BC41" s="22" t="s">
        <v>2179</v>
      </c>
      <c r="BD41" s="466"/>
      <c r="BE41" s="91"/>
      <c r="BF41" s="91"/>
      <c r="BG41" s="92"/>
      <c r="BH41" s="3"/>
      <c r="BI41" s="3"/>
      <c r="BJ41" s="3"/>
      <c r="BK41" s="3"/>
      <c r="BL41" s="3"/>
      <c r="BM41" s="3"/>
      <c r="BN41" s="3"/>
      <c r="BO41" s="3"/>
      <c r="BP41" s="3"/>
      <c r="BQ41" s="3"/>
      <c r="BR41" s="3"/>
      <c r="BS41" s="3"/>
      <c r="BT41" s="92"/>
      <c r="BU41" s="92"/>
      <c r="BV41" s="92"/>
      <c r="BW41" s="5"/>
      <c r="BX41" s="5"/>
      <c r="BY41" s="5"/>
      <c r="BZ41" s="5"/>
      <c r="CA41" s="5"/>
      <c r="CB41" s="5"/>
      <c r="CC41" s="5"/>
      <c r="CD41" s="487"/>
      <c r="CE41" s="487"/>
      <c r="CF41" s="488"/>
      <c r="CG41" s="489"/>
      <c r="CH41" s="446"/>
      <c r="CI41" s="446"/>
      <c r="CJ41" s="446"/>
      <c r="CK41" s="446"/>
      <c r="CL41" s="4"/>
      <c r="CM41" s="4"/>
      <c r="CN41" s="5"/>
      <c r="CO41" s="4"/>
      <c r="CP41" s="446"/>
      <c r="CQ41" s="490"/>
      <c r="CR41" s="446"/>
      <c r="CS41" s="446"/>
      <c r="CT41" s="446"/>
      <c r="CU41" s="446"/>
      <c r="CV41" s="446"/>
      <c r="CW41" s="446"/>
      <c r="CX41" s="491"/>
      <c r="CY41" s="491"/>
      <c r="CZ41" s="491"/>
      <c r="DA41" s="491"/>
      <c r="DB41" s="446"/>
      <c r="DC41" s="446"/>
      <c r="DD41" s="446"/>
      <c r="DE41" s="492"/>
      <c r="DF41" s="492"/>
      <c r="DG41" s="492"/>
      <c r="DH41" s="492"/>
      <c r="DI41" s="492"/>
      <c r="DJ41" s="492"/>
      <c r="DK41" s="492"/>
      <c r="DL41" s="446"/>
      <c r="DM41" s="446"/>
      <c r="DN41" s="446"/>
      <c r="DO41" s="446"/>
      <c r="DP41" s="446"/>
      <c r="DQ41" s="446"/>
      <c r="DR41" s="446"/>
      <c r="DS41" s="488"/>
      <c r="DT41" s="493"/>
      <c r="DU41" s="494"/>
      <c r="DV41" s="494"/>
      <c r="DW41" s="494"/>
      <c r="DX41" s="494"/>
      <c r="DY41" s="494"/>
      <c r="DZ41" s="494"/>
      <c r="EA41" s="494"/>
      <c r="EB41" s="494"/>
      <c r="EC41" s="494"/>
      <c r="ED41" s="494"/>
      <c r="EE41" s="446"/>
      <c r="EF41" s="446"/>
      <c r="EL41" s="4"/>
      <c r="EM41" s="4"/>
      <c r="EN41" s="5"/>
      <c r="EO41" s="4"/>
      <c r="FA41" s="481"/>
      <c r="FB41" s="482"/>
      <c r="FC41" s="483"/>
      <c r="FD41" s="484"/>
      <c r="IB41" s="78"/>
      <c r="ID41" s="78"/>
      <c r="IH41" s="485"/>
      <c r="II41" s="486"/>
      <c r="IJ41" s="78"/>
      <c r="IO41" s="78"/>
    </row>
    <row r="42" spans="1:249" s="6" customFormat="1" ht="15" x14ac:dyDescent="0.2">
      <c r="A42" s="467" t="s">
        <v>2165</v>
      </c>
      <c r="B42" s="467" t="s">
        <v>2149</v>
      </c>
      <c r="C42" s="393" t="s">
        <v>2434</v>
      </c>
      <c r="D42" s="468"/>
      <c r="E42" s="462" t="s">
        <v>2136</v>
      </c>
      <c r="F42" s="14" t="s">
        <v>2149</v>
      </c>
      <c r="G42" s="14" t="s">
        <v>2149</v>
      </c>
      <c r="H42" s="469" t="s">
        <v>2149</v>
      </c>
      <c r="I42" s="462"/>
      <c r="J42" s="456"/>
      <c r="K42" s="11"/>
      <c r="L42" s="11"/>
      <c r="M42" s="14"/>
      <c r="N42" s="470"/>
      <c r="O42" s="14"/>
      <c r="P42" s="14"/>
      <c r="Q42" s="14"/>
      <c r="R42" s="14"/>
      <c r="S42" s="14"/>
      <c r="T42" s="469"/>
      <c r="U42" s="454"/>
      <c r="V42" s="454"/>
      <c r="W42" s="454"/>
      <c r="X42" s="454"/>
      <c r="Y42" s="471"/>
      <c r="Z42" s="495" t="s">
        <v>2165</v>
      </c>
      <c r="AA42" s="11"/>
      <c r="AB42" s="472"/>
      <c r="AC42" s="473"/>
      <c r="AD42" s="473"/>
      <c r="AE42" s="496" t="s">
        <v>2165</v>
      </c>
      <c r="AF42" s="473"/>
      <c r="AG42" s="473"/>
      <c r="AH42" s="474"/>
      <c r="AI42" s="14"/>
      <c r="AJ42" s="14"/>
      <c r="AK42" s="11"/>
      <c r="AL42" s="11"/>
      <c r="AM42" s="475"/>
      <c r="AN42" s="475"/>
      <c r="AO42" s="469"/>
      <c r="AP42" s="497" t="s">
        <v>1486</v>
      </c>
      <c r="AQ42" s="477"/>
      <c r="AR42" s="478"/>
      <c r="AS42" s="479"/>
      <c r="AT42" s="479"/>
      <c r="AU42" s="479"/>
      <c r="AV42" s="479"/>
      <c r="AW42" s="479"/>
      <c r="AX42" s="479"/>
      <c r="AY42" s="479"/>
      <c r="AZ42" s="480"/>
      <c r="BA42" s="480"/>
      <c r="BB42" s="21"/>
      <c r="BC42" s="22" t="s">
        <v>2179</v>
      </c>
      <c r="BD42" s="466"/>
      <c r="BE42" s="91"/>
      <c r="BF42" s="91"/>
      <c r="BG42" s="92"/>
      <c r="BH42" s="3"/>
      <c r="BI42" s="3"/>
      <c r="BJ42" s="3"/>
      <c r="BK42" s="3"/>
      <c r="BL42" s="3"/>
      <c r="BM42" s="3"/>
      <c r="BN42" s="3"/>
      <c r="BO42" s="3"/>
      <c r="BP42" s="3"/>
      <c r="BQ42" s="3"/>
      <c r="BR42" s="3"/>
      <c r="BS42" s="3"/>
      <c r="BT42" s="92"/>
      <c r="BU42" s="92"/>
      <c r="BV42" s="92"/>
      <c r="BW42" s="5"/>
      <c r="BX42" s="5"/>
      <c r="BY42" s="5"/>
      <c r="BZ42" s="5"/>
      <c r="CA42" s="5"/>
      <c r="CB42" s="5"/>
      <c r="CC42" s="5"/>
      <c r="CD42" s="487"/>
      <c r="CE42" s="487"/>
      <c r="CF42" s="488"/>
      <c r="CG42" s="489"/>
      <c r="CH42" s="446"/>
      <c r="CI42" s="446"/>
      <c r="CJ42" s="446"/>
      <c r="CK42" s="446"/>
      <c r="CL42" s="4"/>
      <c r="CM42" s="4"/>
      <c r="CN42" s="5"/>
      <c r="CO42" s="4"/>
      <c r="CP42" s="446"/>
      <c r="CQ42" s="490"/>
      <c r="CR42" s="446"/>
      <c r="CS42" s="446"/>
      <c r="CT42" s="446"/>
      <c r="CU42" s="446"/>
      <c r="CV42" s="446"/>
      <c r="CW42" s="446"/>
      <c r="CX42" s="491"/>
      <c r="CY42" s="491"/>
      <c r="CZ42" s="491"/>
      <c r="DA42" s="491"/>
      <c r="DB42" s="446"/>
      <c r="DC42" s="446"/>
      <c r="DD42" s="446"/>
      <c r="DE42" s="492"/>
      <c r="DF42" s="492"/>
      <c r="DG42" s="492"/>
      <c r="DH42" s="492"/>
      <c r="DI42" s="492"/>
      <c r="DJ42" s="492"/>
      <c r="DK42" s="492"/>
      <c r="DL42" s="446"/>
      <c r="DM42" s="446"/>
      <c r="DN42" s="446"/>
      <c r="DO42" s="446"/>
      <c r="DP42" s="446"/>
      <c r="DQ42" s="446"/>
      <c r="DR42" s="446"/>
      <c r="DS42" s="488"/>
      <c r="DT42" s="493"/>
      <c r="DU42" s="494"/>
      <c r="DV42" s="494"/>
      <c r="DW42" s="494"/>
      <c r="DX42" s="494"/>
      <c r="DY42" s="494"/>
      <c r="DZ42" s="494"/>
      <c r="EA42" s="494"/>
      <c r="EB42" s="494"/>
      <c r="EC42" s="494"/>
      <c r="ED42" s="494"/>
      <c r="EE42" s="446"/>
      <c r="EF42" s="446"/>
      <c r="EL42" s="4"/>
      <c r="EM42" s="4"/>
      <c r="EN42" s="5"/>
      <c r="EO42" s="4"/>
      <c r="FA42" s="481"/>
      <c r="FB42" s="482"/>
      <c r="FC42" s="483"/>
      <c r="FD42" s="484"/>
      <c r="IB42" s="78"/>
      <c r="ID42" s="78"/>
      <c r="IH42" s="485"/>
      <c r="II42" s="486"/>
      <c r="IJ42" s="78"/>
      <c r="IO42" s="78"/>
    </row>
    <row r="43" spans="1:249" s="6" customFormat="1" ht="15" x14ac:dyDescent="0.2">
      <c r="A43" s="467">
        <v>3</v>
      </c>
      <c r="B43" s="467" t="s">
        <v>2157</v>
      </c>
      <c r="C43" s="393" t="s">
        <v>2435</v>
      </c>
      <c r="D43" s="468"/>
      <c r="E43" s="462" t="s">
        <v>2137</v>
      </c>
      <c r="F43" s="14" t="s">
        <v>2149</v>
      </c>
      <c r="G43" s="14" t="s">
        <v>2154</v>
      </c>
      <c r="H43" s="469" t="s">
        <v>2149</v>
      </c>
      <c r="I43" s="462"/>
      <c r="J43" s="456"/>
      <c r="K43" s="11"/>
      <c r="L43" s="11"/>
      <c r="M43" s="14"/>
      <c r="N43" s="470"/>
      <c r="O43" s="14"/>
      <c r="P43" s="14"/>
      <c r="Q43" s="14"/>
      <c r="R43" s="14"/>
      <c r="S43" s="14"/>
      <c r="T43" s="469"/>
      <c r="U43" s="454"/>
      <c r="V43" s="454"/>
      <c r="W43" s="454"/>
      <c r="X43" s="454"/>
      <c r="Y43" s="471"/>
      <c r="Z43" s="495" t="s">
        <v>2195</v>
      </c>
      <c r="AA43" s="11"/>
      <c r="AB43" s="472"/>
      <c r="AC43" s="473"/>
      <c r="AD43" s="473"/>
      <c r="AE43" s="496" t="s">
        <v>2195</v>
      </c>
      <c r="AF43" s="473"/>
      <c r="AG43" s="473"/>
      <c r="AH43" s="474"/>
      <c r="AI43" s="14"/>
      <c r="AJ43" s="14"/>
      <c r="AK43" s="11"/>
      <c r="AL43" s="11"/>
      <c r="AM43" s="475"/>
      <c r="AN43" s="475"/>
      <c r="AO43" s="469"/>
      <c r="AP43" s="497" t="s">
        <v>1487</v>
      </c>
      <c r="AQ43" s="477"/>
      <c r="AR43" s="478"/>
      <c r="AS43" s="479"/>
      <c r="AT43" s="479"/>
      <c r="AU43" s="479"/>
      <c r="AV43" s="479"/>
      <c r="AW43" s="479"/>
      <c r="AX43" s="479"/>
      <c r="AY43" s="479"/>
      <c r="AZ43" s="480"/>
      <c r="BA43" s="480"/>
      <c r="BB43" s="21"/>
      <c r="BC43" s="22" t="s">
        <v>2179</v>
      </c>
      <c r="BD43" s="466"/>
      <c r="BE43" s="91"/>
      <c r="BF43" s="91"/>
      <c r="BG43" s="92"/>
      <c r="BH43" s="3"/>
      <c r="BI43" s="3"/>
      <c r="BJ43" s="3"/>
      <c r="BK43" s="3"/>
      <c r="BL43" s="3"/>
      <c r="BM43" s="3"/>
      <c r="BN43" s="3"/>
      <c r="BO43" s="3"/>
      <c r="BP43" s="3"/>
      <c r="BQ43" s="3"/>
      <c r="BR43" s="3"/>
      <c r="BS43" s="3"/>
      <c r="BT43" s="92"/>
      <c r="BU43" s="92"/>
      <c r="BV43" s="92"/>
      <c r="BW43" s="5"/>
      <c r="BX43" s="5"/>
      <c r="BY43" s="5"/>
      <c r="BZ43" s="5"/>
      <c r="CA43" s="5"/>
      <c r="CB43" s="5"/>
      <c r="CC43" s="5"/>
      <c r="CD43" s="487"/>
      <c r="CE43" s="487"/>
      <c r="CF43" s="488"/>
      <c r="CG43" s="489"/>
      <c r="CH43" s="446"/>
      <c r="CI43" s="446"/>
      <c r="CJ43" s="446"/>
      <c r="CK43" s="446"/>
      <c r="CL43" s="4"/>
      <c r="CM43" s="4"/>
      <c r="CN43" s="5"/>
      <c r="CO43" s="4"/>
      <c r="CP43" s="446"/>
      <c r="CQ43" s="490"/>
      <c r="CR43" s="446"/>
      <c r="CS43" s="446"/>
      <c r="CT43" s="446"/>
      <c r="CU43" s="446"/>
      <c r="CV43" s="446"/>
      <c r="CW43" s="446"/>
      <c r="CX43" s="491"/>
      <c r="CY43" s="491"/>
      <c r="CZ43" s="491"/>
      <c r="DA43" s="491"/>
      <c r="DB43" s="446"/>
      <c r="DC43" s="446"/>
      <c r="DD43" s="446"/>
      <c r="DE43" s="492"/>
      <c r="DF43" s="492"/>
      <c r="DG43" s="492"/>
      <c r="DH43" s="492"/>
      <c r="DI43" s="492"/>
      <c r="DJ43" s="492"/>
      <c r="DK43" s="492"/>
      <c r="DL43" s="446"/>
      <c r="DM43" s="446"/>
      <c r="DN43" s="446"/>
      <c r="DO43" s="446"/>
      <c r="DP43" s="446"/>
      <c r="DQ43" s="446"/>
      <c r="DR43" s="446"/>
      <c r="DS43" s="488"/>
      <c r="DT43" s="493"/>
      <c r="DU43" s="494"/>
      <c r="DV43" s="494"/>
      <c r="DW43" s="494"/>
      <c r="DX43" s="494"/>
      <c r="DY43" s="494"/>
      <c r="DZ43" s="494"/>
      <c r="EA43" s="494"/>
      <c r="EB43" s="494"/>
      <c r="EC43" s="494"/>
      <c r="ED43" s="494"/>
      <c r="EE43" s="446"/>
      <c r="EF43" s="446"/>
      <c r="EL43" s="4"/>
      <c r="EM43" s="4"/>
      <c r="EN43" s="5"/>
      <c r="EO43" s="4"/>
      <c r="FA43" s="481"/>
      <c r="FB43" s="482"/>
      <c r="FC43" s="483"/>
      <c r="FD43" s="484"/>
      <c r="IB43" s="78"/>
      <c r="ID43" s="78"/>
      <c r="IH43" s="485"/>
      <c r="II43" s="486"/>
      <c r="IJ43" s="78"/>
      <c r="IO43" s="78"/>
    </row>
    <row r="44" spans="1:249" s="6" customFormat="1" ht="15" x14ac:dyDescent="0.2">
      <c r="A44" s="467" t="s">
        <v>2195</v>
      </c>
      <c r="B44" s="467" t="s">
        <v>2149</v>
      </c>
      <c r="C44" s="393" t="s">
        <v>2436</v>
      </c>
      <c r="D44" s="468"/>
      <c r="E44" s="462" t="s">
        <v>2138</v>
      </c>
      <c r="F44" s="14" t="s">
        <v>2149</v>
      </c>
      <c r="G44" s="14" t="s">
        <v>2149</v>
      </c>
      <c r="H44" s="469" t="s">
        <v>2149</v>
      </c>
      <c r="I44" s="462"/>
      <c r="J44" s="456"/>
      <c r="K44" s="11"/>
      <c r="L44" s="11"/>
      <c r="M44" s="14"/>
      <c r="N44" s="470"/>
      <c r="O44" s="14"/>
      <c r="P44" s="14"/>
      <c r="Q44" s="14"/>
      <c r="R44" s="14"/>
      <c r="S44" s="14"/>
      <c r="T44" s="469"/>
      <c r="U44" s="454"/>
      <c r="V44" s="454"/>
      <c r="W44" s="454"/>
      <c r="X44" s="454"/>
      <c r="Y44" s="471"/>
      <c r="Z44" s="495" t="s">
        <v>2195</v>
      </c>
      <c r="AA44" s="11"/>
      <c r="AB44" s="472"/>
      <c r="AC44" s="473"/>
      <c r="AD44" s="473"/>
      <c r="AE44" s="496" t="s">
        <v>2195</v>
      </c>
      <c r="AF44" s="473"/>
      <c r="AG44" s="473"/>
      <c r="AH44" s="474"/>
      <c r="AI44" s="14"/>
      <c r="AJ44" s="14"/>
      <c r="AK44" s="11"/>
      <c r="AL44" s="11"/>
      <c r="AM44" s="475"/>
      <c r="AN44" s="475"/>
      <c r="AO44" s="469"/>
      <c r="AP44" s="497" t="s">
        <v>1488</v>
      </c>
      <c r="AQ44" s="477"/>
      <c r="AR44" s="478"/>
      <c r="AS44" s="479"/>
      <c r="AT44" s="479"/>
      <c r="AU44" s="479"/>
      <c r="AV44" s="479"/>
      <c r="AW44" s="479"/>
      <c r="AX44" s="479"/>
      <c r="AY44" s="479"/>
      <c r="AZ44" s="480"/>
      <c r="BA44" s="480"/>
      <c r="BB44" s="21"/>
      <c r="BC44" s="22" t="s">
        <v>2179</v>
      </c>
      <c r="BD44" s="466"/>
      <c r="BE44" s="91"/>
      <c r="BF44" s="91"/>
      <c r="BG44" s="92"/>
      <c r="BH44" s="3"/>
      <c r="BI44" s="3"/>
      <c r="BJ44" s="3"/>
      <c r="BK44" s="3"/>
      <c r="BL44" s="3"/>
      <c r="BM44" s="3"/>
      <c r="BN44" s="3"/>
      <c r="BO44" s="3"/>
      <c r="BP44" s="3"/>
      <c r="BQ44" s="3"/>
      <c r="BR44" s="3"/>
      <c r="BS44" s="3"/>
      <c r="BT44" s="92"/>
      <c r="BU44" s="92"/>
      <c r="BV44" s="92"/>
      <c r="BW44" s="5"/>
      <c r="BX44" s="5"/>
      <c r="BY44" s="5"/>
      <c r="BZ44" s="5"/>
      <c r="CA44" s="5"/>
      <c r="CB44" s="5"/>
      <c r="CC44" s="5"/>
      <c r="CD44" s="487"/>
      <c r="CE44" s="487"/>
      <c r="CF44" s="488"/>
      <c r="CG44" s="489"/>
      <c r="CH44" s="446"/>
      <c r="CI44" s="446"/>
      <c r="CJ44" s="446"/>
      <c r="CK44" s="446"/>
      <c r="CL44" s="4"/>
      <c r="CM44" s="4"/>
      <c r="CN44" s="5"/>
      <c r="CO44" s="4"/>
      <c r="CP44" s="446"/>
      <c r="CQ44" s="490"/>
      <c r="CR44" s="446"/>
      <c r="CS44" s="446"/>
      <c r="CT44" s="446"/>
      <c r="CU44" s="446"/>
      <c r="CV44" s="446"/>
      <c r="CW44" s="446"/>
      <c r="CX44" s="491"/>
      <c r="CY44" s="491"/>
      <c r="CZ44" s="491"/>
      <c r="DA44" s="491"/>
      <c r="DB44" s="446"/>
      <c r="DC44" s="446"/>
      <c r="DD44" s="446"/>
      <c r="DE44" s="492"/>
      <c r="DF44" s="492"/>
      <c r="DG44" s="492"/>
      <c r="DH44" s="492"/>
      <c r="DI44" s="492"/>
      <c r="DJ44" s="492"/>
      <c r="DK44" s="492"/>
      <c r="DL44" s="446"/>
      <c r="DM44" s="446"/>
      <c r="DN44" s="446"/>
      <c r="DO44" s="446"/>
      <c r="DP44" s="446"/>
      <c r="DQ44" s="446"/>
      <c r="DR44" s="446"/>
      <c r="DS44" s="488"/>
      <c r="DT44" s="493"/>
      <c r="DU44" s="494"/>
      <c r="DV44" s="494"/>
      <c r="DW44" s="494"/>
      <c r="DX44" s="494"/>
      <c r="DY44" s="494"/>
      <c r="DZ44" s="494"/>
      <c r="EA44" s="494"/>
      <c r="EB44" s="494"/>
      <c r="EC44" s="494"/>
      <c r="ED44" s="494"/>
      <c r="EE44" s="446"/>
      <c r="EF44" s="446"/>
      <c r="EL44" s="4"/>
      <c r="EM44" s="4"/>
      <c r="EN44" s="5"/>
      <c r="EO44" s="4"/>
      <c r="FA44" s="481"/>
      <c r="FB44" s="482"/>
      <c r="FC44" s="483"/>
      <c r="FD44" s="484"/>
      <c r="IB44" s="78"/>
      <c r="ID44" s="78"/>
      <c r="IH44" s="485"/>
      <c r="II44" s="486"/>
      <c r="IJ44" s="78"/>
      <c r="IO44" s="78"/>
    </row>
    <row r="45" spans="1:249" s="6" customFormat="1" ht="15" x14ac:dyDescent="0.2">
      <c r="A45" s="467" t="s">
        <v>2195</v>
      </c>
      <c r="B45" s="467" t="s">
        <v>2149</v>
      </c>
      <c r="C45" s="393" t="s">
        <v>2437</v>
      </c>
      <c r="D45" s="468"/>
      <c r="E45" s="462" t="s">
        <v>2139</v>
      </c>
      <c r="F45" s="14" t="s">
        <v>2149</v>
      </c>
      <c r="G45" s="14" t="s">
        <v>2149</v>
      </c>
      <c r="H45" s="469" t="s">
        <v>2149</v>
      </c>
      <c r="I45" s="462"/>
      <c r="J45" s="456"/>
      <c r="K45" s="11"/>
      <c r="L45" s="11"/>
      <c r="M45" s="14"/>
      <c r="N45" s="470"/>
      <c r="O45" s="14"/>
      <c r="P45" s="14"/>
      <c r="Q45" s="14"/>
      <c r="R45" s="14"/>
      <c r="S45" s="14"/>
      <c r="T45" s="469"/>
      <c r="U45" s="454"/>
      <c r="V45" s="454"/>
      <c r="W45" s="454"/>
      <c r="X45" s="454"/>
      <c r="Y45" s="471"/>
      <c r="Z45" s="495" t="s">
        <v>2195</v>
      </c>
      <c r="AA45" s="11"/>
      <c r="AB45" s="472"/>
      <c r="AC45" s="473"/>
      <c r="AD45" s="473"/>
      <c r="AE45" s="496" t="s">
        <v>2195</v>
      </c>
      <c r="AF45" s="473"/>
      <c r="AG45" s="473"/>
      <c r="AH45" s="474"/>
      <c r="AI45" s="14"/>
      <c r="AJ45" s="14"/>
      <c r="AK45" s="11"/>
      <c r="AL45" s="11"/>
      <c r="AM45" s="475"/>
      <c r="AN45" s="475"/>
      <c r="AO45" s="469"/>
      <c r="AP45" s="497" t="s">
        <v>1489</v>
      </c>
      <c r="AQ45" s="477"/>
      <c r="AR45" s="478"/>
      <c r="AS45" s="479"/>
      <c r="AT45" s="479"/>
      <c r="AU45" s="479"/>
      <c r="AV45" s="479"/>
      <c r="AW45" s="479"/>
      <c r="AX45" s="479"/>
      <c r="AY45" s="479"/>
      <c r="AZ45" s="480"/>
      <c r="BA45" s="480"/>
      <c r="BB45" s="21"/>
      <c r="BC45" s="22" t="s">
        <v>2179</v>
      </c>
      <c r="BD45" s="466"/>
      <c r="BE45" s="91"/>
      <c r="BF45" s="91"/>
      <c r="BG45" s="92"/>
      <c r="BH45" s="3"/>
      <c r="BI45" s="3"/>
      <c r="BJ45" s="3"/>
      <c r="BK45" s="3"/>
      <c r="BL45" s="3"/>
      <c r="BM45" s="3"/>
      <c r="BN45" s="3"/>
      <c r="BO45" s="3"/>
      <c r="BP45" s="3"/>
      <c r="BQ45" s="3"/>
      <c r="BR45" s="3"/>
      <c r="BS45" s="3"/>
      <c r="BT45" s="92"/>
      <c r="BU45" s="92"/>
      <c r="BV45" s="92"/>
      <c r="BW45" s="5"/>
      <c r="BX45" s="5"/>
      <c r="BY45" s="5"/>
      <c r="BZ45" s="5"/>
      <c r="CA45" s="5"/>
      <c r="CB45" s="5"/>
      <c r="CC45" s="5"/>
      <c r="CD45" s="487"/>
      <c r="CE45" s="487"/>
      <c r="CF45" s="488"/>
      <c r="CG45" s="489"/>
      <c r="CH45" s="446"/>
      <c r="CI45" s="446"/>
      <c r="CJ45" s="446"/>
      <c r="CK45" s="446"/>
      <c r="CL45" s="4"/>
      <c r="CM45" s="4"/>
      <c r="CN45" s="5"/>
      <c r="CO45" s="4"/>
      <c r="CP45" s="446"/>
      <c r="CQ45" s="490"/>
      <c r="CR45" s="446"/>
      <c r="CS45" s="446"/>
      <c r="CT45" s="446"/>
      <c r="CU45" s="446"/>
      <c r="CV45" s="446"/>
      <c r="CW45" s="446"/>
      <c r="CX45" s="491"/>
      <c r="CY45" s="491"/>
      <c r="CZ45" s="491"/>
      <c r="DA45" s="491"/>
      <c r="DB45" s="446"/>
      <c r="DC45" s="446"/>
      <c r="DD45" s="446"/>
      <c r="DE45" s="492"/>
      <c r="DF45" s="492"/>
      <c r="DG45" s="492"/>
      <c r="DH45" s="492"/>
      <c r="DI45" s="492"/>
      <c r="DJ45" s="492"/>
      <c r="DK45" s="492"/>
      <c r="DL45" s="446"/>
      <c r="DM45" s="446"/>
      <c r="DN45" s="446"/>
      <c r="DO45" s="446"/>
      <c r="DP45" s="446"/>
      <c r="DQ45" s="446"/>
      <c r="DR45" s="446"/>
      <c r="DS45" s="488"/>
      <c r="DT45" s="493"/>
      <c r="DU45" s="494"/>
      <c r="DV45" s="494"/>
      <c r="DW45" s="494"/>
      <c r="DX45" s="494"/>
      <c r="DY45" s="494"/>
      <c r="DZ45" s="494"/>
      <c r="EA45" s="494"/>
      <c r="EB45" s="494"/>
      <c r="EC45" s="494"/>
      <c r="ED45" s="494"/>
      <c r="EE45" s="446"/>
      <c r="EF45" s="446"/>
      <c r="EL45" s="4"/>
      <c r="EM45" s="4"/>
      <c r="EN45" s="5"/>
      <c r="EO45" s="4"/>
      <c r="FA45" s="481"/>
      <c r="FB45" s="482"/>
      <c r="FC45" s="483"/>
      <c r="FD45" s="484"/>
      <c r="IB45" s="78"/>
      <c r="ID45" s="78"/>
      <c r="IH45" s="485"/>
      <c r="II45" s="486"/>
      <c r="IJ45" s="78"/>
      <c r="IO45" s="78"/>
    </row>
    <row r="46" spans="1:249" s="6" customFormat="1" ht="15" x14ac:dyDescent="0.2">
      <c r="A46" s="467" t="s">
        <v>2165</v>
      </c>
      <c r="B46" s="467" t="s">
        <v>1960</v>
      </c>
      <c r="C46" s="393" t="s">
        <v>2438</v>
      </c>
      <c r="D46" s="468"/>
      <c r="E46" s="462" t="s">
        <v>2136</v>
      </c>
      <c r="F46" s="14" t="s">
        <v>2149</v>
      </c>
      <c r="G46" s="14" t="s">
        <v>2149</v>
      </c>
      <c r="H46" s="469" t="s">
        <v>2149</v>
      </c>
      <c r="I46" s="462"/>
      <c r="J46" s="456"/>
      <c r="K46" s="11"/>
      <c r="L46" s="11"/>
      <c r="M46" s="14"/>
      <c r="N46" s="470"/>
      <c r="O46" s="14"/>
      <c r="P46" s="14"/>
      <c r="Q46" s="14"/>
      <c r="R46" s="14"/>
      <c r="S46" s="14"/>
      <c r="T46" s="469"/>
      <c r="U46" s="454"/>
      <c r="V46" s="454"/>
      <c r="W46" s="454"/>
      <c r="X46" s="454"/>
      <c r="Y46" s="471"/>
      <c r="Z46" s="495" t="s">
        <v>2161</v>
      </c>
      <c r="AA46" s="11"/>
      <c r="AB46" s="472"/>
      <c r="AC46" s="473"/>
      <c r="AD46" s="473"/>
      <c r="AE46" s="496" t="s">
        <v>2195</v>
      </c>
      <c r="AF46" s="473"/>
      <c r="AG46" s="473"/>
      <c r="AH46" s="474"/>
      <c r="AI46" s="14"/>
      <c r="AJ46" s="14"/>
      <c r="AK46" s="11"/>
      <c r="AL46" s="11"/>
      <c r="AM46" s="475"/>
      <c r="AN46" s="475"/>
      <c r="AO46" s="469"/>
      <c r="AP46" s="497" t="s">
        <v>1490</v>
      </c>
      <c r="AQ46" s="477"/>
      <c r="AR46" s="478"/>
      <c r="AS46" s="479"/>
      <c r="AT46" s="479"/>
      <c r="AU46" s="479"/>
      <c r="AV46" s="479"/>
      <c r="AW46" s="479"/>
      <c r="AX46" s="479"/>
      <c r="AY46" s="479"/>
      <c r="AZ46" s="480"/>
      <c r="BA46" s="480"/>
      <c r="BB46" s="21"/>
      <c r="BC46" s="22" t="s">
        <v>2179</v>
      </c>
      <c r="BD46" s="466"/>
      <c r="BE46" s="91"/>
      <c r="BF46" s="91"/>
      <c r="BG46" s="92"/>
      <c r="BH46" s="3"/>
      <c r="BI46" s="3"/>
      <c r="BJ46" s="3"/>
      <c r="BK46" s="3"/>
      <c r="BL46" s="3"/>
      <c r="BM46" s="3"/>
      <c r="BN46" s="3"/>
      <c r="BO46" s="3"/>
      <c r="BP46" s="3"/>
      <c r="BQ46" s="3"/>
      <c r="BR46" s="3"/>
      <c r="BS46" s="3"/>
      <c r="BT46" s="92"/>
      <c r="BU46" s="92"/>
      <c r="BV46" s="92"/>
      <c r="BW46" s="5"/>
      <c r="BX46" s="5"/>
      <c r="BY46" s="5"/>
      <c r="BZ46" s="5"/>
      <c r="CA46" s="5"/>
      <c r="CB46" s="5"/>
      <c r="CC46" s="5"/>
      <c r="CD46" s="487"/>
      <c r="CE46" s="487"/>
      <c r="CF46" s="488"/>
      <c r="CG46" s="489"/>
      <c r="CH46" s="446"/>
      <c r="CI46" s="446"/>
      <c r="CJ46" s="446"/>
      <c r="CK46" s="446"/>
      <c r="CL46" s="4"/>
      <c r="CM46" s="4"/>
      <c r="CN46" s="5"/>
      <c r="CO46" s="4"/>
      <c r="CP46" s="446"/>
      <c r="CQ46" s="490"/>
      <c r="CR46" s="446"/>
      <c r="CS46" s="446"/>
      <c r="CT46" s="446"/>
      <c r="CU46" s="446"/>
      <c r="CV46" s="446"/>
      <c r="CW46" s="446"/>
      <c r="CX46" s="491"/>
      <c r="CY46" s="491"/>
      <c r="CZ46" s="491"/>
      <c r="DA46" s="491"/>
      <c r="DB46" s="446"/>
      <c r="DC46" s="446"/>
      <c r="DD46" s="446"/>
      <c r="DE46" s="492"/>
      <c r="DF46" s="492"/>
      <c r="DG46" s="492"/>
      <c r="DH46" s="492"/>
      <c r="DI46" s="492"/>
      <c r="DJ46" s="492"/>
      <c r="DK46" s="492"/>
      <c r="DL46" s="446"/>
      <c r="DM46" s="446"/>
      <c r="DN46" s="446"/>
      <c r="DO46" s="446"/>
      <c r="DP46" s="446"/>
      <c r="DQ46" s="446"/>
      <c r="DR46" s="446"/>
      <c r="DS46" s="488"/>
      <c r="DT46" s="493"/>
      <c r="DU46" s="494"/>
      <c r="DV46" s="494"/>
      <c r="DW46" s="494"/>
      <c r="DX46" s="494"/>
      <c r="DY46" s="494"/>
      <c r="DZ46" s="494"/>
      <c r="EA46" s="494"/>
      <c r="EB46" s="494"/>
      <c r="EC46" s="494"/>
      <c r="ED46" s="494"/>
      <c r="EE46" s="446"/>
      <c r="EF46" s="446"/>
      <c r="EL46" s="4"/>
      <c r="EM46" s="4"/>
      <c r="EN46" s="5"/>
      <c r="EO46" s="4"/>
      <c r="FA46" s="481"/>
      <c r="FB46" s="482"/>
      <c r="FC46" s="483"/>
      <c r="FD46" s="484"/>
      <c r="IB46" s="78"/>
      <c r="ID46" s="78"/>
      <c r="IH46" s="485"/>
      <c r="II46" s="486"/>
      <c r="IJ46" s="78"/>
      <c r="IO46" s="78"/>
    </row>
    <row r="47" spans="1:249" s="6" customFormat="1" ht="15" x14ac:dyDescent="0.2">
      <c r="A47" s="467" t="s">
        <v>2195</v>
      </c>
      <c r="B47" s="467" t="s">
        <v>2149</v>
      </c>
      <c r="C47" s="393" t="s">
        <v>2439</v>
      </c>
      <c r="D47" s="468"/>
      <c r="E47" s="462" t="s">
        <v>2139</v>
      </c>
      <c r="F47" s="14" t="s">
        <v>2149</v>
      </c>
      <c r="G47" s="14" t="s">
        <v>2149</v>
      </c>
      <c r="H47" s="469" t="s">
        <v>2149</v>
      </c>
      <c r="I47" s="462"/>
      <c r="J47" s="456"/>
      <c r="K47" s="11"/>
      <c r="L47" s="11"/>
      <c r="M47" s="14"/>
      <c r="N47" s="470"/>
      <c r="O47" s="14"/>
      <c r="P47" s="14"/>
      <c r="Q47" s="14"/>
      <c r="R47" s="14"/>
      <c r="S47" s="14"/>
      <c r="T47" s="469"/>
      <c r="U47" s="454"/>
      <c r="V47" s="454"/>
      <c r="W47" s="454"/>
      <c r="X47" s="454"/>
      <c r="Y47" s="471"/>
      <c r="Z47" s="495" t="s">
        <v>2195</v>
      </c>
      <c r="AA47" s="11"/>
      <c r="AB47" s="472"/>
      <c r="AC47" s="473"/>
      <c r="AD47" s="473"/>
      <c r="AE47" s="496" t="s">
        <v>2195</v>
      </c>
      <c r="AF47" s="473"/>
      <c r="AG47" s="473"/>
      <c r="AH47" s="474"/>
      <c r="AI47" s="14"/>
      <c r="AJ47" s="14"/>
      <c r="AK47" s="11"/>
      <c r="AL47" s="11"/>
      <c r="AM47" s="475"/>
      <c r="AN47" s="475"/>
      <c r="AO47" s="469"/>
      <c r="AP47" s="497" t="s">
        <v>1491</v>
      </c>
      <c r="AQ47" s="477"/>
      <c r="AR47" s="478"/>
      <c r="AS47" s="479"/>
      <c r="AT47" s="479"/>
      <c r="AU47" s="479"/>
      <c r="AV47" s="479"/>
      <c r="AW47" s="479"/>
      <c r="AX47" s="479"/>
      <c r="AY47" s="479"/>
      <c r="AZ47" s="480"/>
      <c r="BA47" s="480"/>
      <c r="BB47" s="21"/>
      <c r="BC47" s="22" t="s">
        <v>2179</v>
      </c>
      <c r="BD47" s="466"/>
      <c r="BE47" s="91"/>
      <c r="BF47" s="91"/>
      <c r="BG47" s="92"/>
      <c r="BH47" s="3"/>
      <c r="BI47" s="3"/>
      <c r="BJ47" s="3"/>
      <c r="BK47" s="3"/>
      <c r="BL47" s="3"/>
      <c r="BM47" s="3"/>
      <c r="BN47" s="3"/>
      <c r="BO47" s="3"/>
      <c r="BP47" s="3"/>
      <c r="BQ47" s="3"/>
      <c r="BR47" s="3"/>
      <c r="BS47" s="3"/>
      <c r="BT47" s="92"/>
      <c r="BU47" s="92"/>
      <c r="BV47" s="92"/>
      <c r="BW47" s="5"/>
      <c r="BX47" s="5"/>
      <c r="BY47" s="5"/>
      <c r="BZ47" s="5"/>
      <c r="CA47" s="5"/>
      <c r="CB47" s="5"/>
      <c r="CC47" s="5"/>
      <c r="CD47" s="487"/>
      <c r="CE47" s="487"/>
      <c r="CF47" s="488"/>
      <c r="CG47" s="489"/>
      <c r="CH47" s="446"/>
      <c r="CI47" s="446"/>
      <c r="CJ47" s="446"/>
      <c r="CK47" s="446"/>
      <c r="CL47" s="4"/>
      <c r="CM47" s="4"/>
      <c r="CN47" s="5"/>
      <c r="CO47" s="4"/>
      <c r="CP47" s="446"/>
      <c r="CQ47" s="490"/>
      <c r="CR47" s="446"/>
      <c r="CS47" s="446"/>
      <c r="CT47" s="446"/>
      <c r="CU47" s="446"/>
      <c r="CV47" s="446"/>
      <c r="CW47" s="446"/>
      <c r="CX47" s="491"/>
      <c r="CY47" s="491"/>
      <c r="CZ47" s="491"/>
      <c r="DA47" s="491"/>
      <c r="DB47" s="446"/>
      <c r="DC47" s="446"/>
      <c r="DD47" s="446"/>
      <c r="DE47" s="492"/>
      <c r="DF47" s="492"/>
      <c r="DG47" s="492"/>
      <c r="DH47" s="492"/>
      <c r="DI47" s="492"/>
      <c r="DJ47" s="492"/>
      <c r="DK47" s="492"/>
      <c r="DL47" s="446"/>
      <c r="DM47" s="446"/>
      <c r="DN47" s="446"/>
      <c r="DO47" s="446"/>
      <c r="DP47" s="446"/>
      <c r="DQ47" s="446"/>
      <c r="DR47" s="446"/>
      <c r="DS47" s="488"/>
      <c r="DT47" s="493"/>
      <c r="DU47" s="494"/>
      <c r="DV47" s="494"/>
      <c r="DW47" s="494"/>
      <c r="DX47" s="494"/>
      <c r="DY47" s="494"/>
      <c r="DZ47" s="494"/>
      <c r="EA47" s="494"/>
      <c r="EB47" s="494"/>
      <c r="EC47" s="494"/>
      <c r="ED47" s="494"/>
      <c r="EE47" s="446"/>
      <c r="EF47" s="446"/>
      <c r="EL47" s="4"/>
      <c r="EM47" s="4"/>
      <c r="EN47" s="5"/>
      <c r="EO47" s="4"/>
      <c r="FA47" s="481"/>
      <c r="FB47" s="482"/>
      <c r="FC47" s="483"/>
      <c r="FD47" s="484"/>
      <c r="IB47" s="78"/>
      <c r="ID47" s="78"/>
      <c r="IH47" s="485"/>
      <c r="II47" s="486"/>
      <c r="IJ47" s="78"/>
      <c r="IO47" s="78"/>
    </row>
    <row r="48" spans="1:249" s="6" customFormat="1" ht="15" x14ac:dyDescent="0.2">
      <c r="A48" s="467" t="s">
        <v>2195</v>
      </c>
      <c r="B48" s="467" t="s">
        <v>2149</v>
      </c>
      <c r="C48" s="393" t="s">
        <v>2440</v>
      </c>
      <c r="D48" s="468"/>
      <c r="E48" s="462" t="s">
        <v>2141</v>
      </c>
      <c r="F48" s="14" t="s">
        <v>2149</v>
      </c>
      <c r="G48" s="14" t="s">
        <v>2149</v>
      </c>
      <c r="H48" s="469" t="s">
        <v>2149</v>
      </c>
      <c r="I48" s="462"/>
      <c r="J48" s="456"/>
      <c r="K48" s="11"/>
      <c r="L48" s="11"/>
      <c r="M48" s="14"/>
      <c r="N48" s="470"/>
      <c r="O48" s="14"/>
      <c r="P48" s="14"/>
      <c r="Q48" s="14"/>
      <c r="R48" s="14"/>
      <c r="S48" s="14"/>
      <c r="T48" s="469"/>
      <c r="U48" s="454"/>
      <c r="V48" s="454"/>
      <c r="W48" s="454"/>
      <c r="X48" s="454"/>
      <c r="Y48" s="471"/>
      <c r="Z48" s="495" t="s">
        <v>2195</v>
      </c>
      <c r="AA48" s="11"/>
      <c r="AB48" s="472"/>
      <c r="AC48" s="473"/>
      <c r="AD48" s="473"/>
      <c r="AE48" s="496" t="s">
        <v>2195</v>
      </c>
      <c r="AF48" s="473"/>
      <c r="AG48" s="473"/>
      <c r="AH48" s="474"/>
      <c r="AI48" s="14"/>
      <c r="AJ48" s="14"/>
      <c r="AK48" s="11"/>
      <c r="AL48" s="11"/>
      <c r="AM48" s="475"/>
      <c r="AN48" s="475"/>
      <c r="AO48" s="469"/>
      <c r="AP48" s="497" t="s">
        <v>1492</v>
      </c>
      <c r="AQ48" s="477"/>
      <c r="AR48" s="478"/>
      <c r="AS48" s="479"/>
      <c r="AT48" s="479"/>
      <c r="AU48" s="479"/>
      <c r="AV48" s="479"/>
      <c r="AW48" s="479"/>
      <c r="AX48" s="479"/>
      <c r="AY48" s="479"/>
      <c r="AZ48" s="480"/>
      <c r="BA48" s="480"/>
      <c r="BB48" s="21"/>
      <c r="BC48" s="22" t="s">
        <v>2179</v>
      </c>
      <c r="BD48" s="466"/>
      <c r="BE48" s="91"/>
      <c r="BF48" s="91"/>
      <c r="BG48" s="92"/>
      <c r="BH48" s="3"/>
      <c r="BI48" s="3"/>
      <c r="BJ48" s="3"/>
      <c r="BK48" s="3"/>
      <c r="BL48" s="3"/>
      <c r="BM48" s="3"/>
      <c r="BN48" s="3"/>
      <c r="BO48" s="3"/>
      <c r="BP48" s="3"/>
      <c r="BQ48" s="3"/>
      <c r="BR48" s="3"/>
      <c r="BS48" s="3"/>
      <c r="BT48" s="92"/>
      <c r="BU48" s="92"/>
      <c r="BV48" s="92"/>
      <c r="BW48" s="5"/>
      <c r="BX48" s="5"/>
      <c r="BY48" s="5"/>
      <c r="BZ48" s="5"/>
      <c r="CA48" s="5"/>
      <c r="CB48" s="5"/>
      <c r="CC48" s="5"/>
      <c r="CD48" s="487"/>
      <c r="CE48" s="487"/>
      <c r="CF48" s="488"/>
      <c r="CG48" s="489"/>
      <c r="CH48" s="446"/>
      <c r="CI48" s="446"/>
      <c r="CJ48" s="446"/>
      <c r="CK48" s="446"/>
      <c r="CL48" s="4"/>
      <c r="CM48" s="4"/>
      <c r="CN48" s="5"/>
      <c r="CO48" s="4"/>
      <c r="CP48" s="446"/>
      <c r="CQ48" s="490"/>
      <c r="CR48" s="446"/>
      <c r="CS48" s="446"/>
      <c r="CT48" s="446"/>
      <c r="CU48" s="446"/>
      <c r="CV48" s="446"/>
      <c r="CW48" s="446"/>
      <c r="CX48" s="491"/>
      <c r="CY48" s="491"/>
      <c r="CZ48" s="491"/>
      <c r="DA48" s="491"/>
      <c r="DB48" s="446"/>
      <c r="DC48" s="446"/>
      <c r="DD48" s="446"/>
      <c r="DE48" s="492"/>
      <c r="DF48" s="492"/>
      <c r="DG48" s="492"/>
      <c r="DH48" s="492"/>
      <c r="DI48" s="492"/>
      <c r="DJ48" s="492"/>
      <c r="DK48" s="492"/>
      <c r="DL48" s="446"/>
      <c r="DM48" s="446"/>
      <c r="DN48" s="446"/>
      <c r="DO48" s="446"/>
      <c r="DP48" s="446"/>
      <c r="DQ48" s="446"/>
      <c r="DR48" s="446"/>
      <c r="DS48" s="488"/>
      <c r="DT48" s="493"/>
      <c r="DU48" s="494"/>
      <c r="DV48" s="494"/>
      <c r="DW48" s="494"/>
      <c r="DX48" s="494"/>
      <c r="DY48" s="494"/>
      <c r="DZ48" s="494"/>
      <c r="EA48" s="494"/>
      <c r="EB48" s="494"/>
      <c r="EC48" s="494"/>
      <c r="ED48" s="494"/>
      <c r="EE48" s="446"/>
      <c r="EF48" s="446"/>
      <c r="EL48" s="4"/>
      <c r="EM48" s="4"/>
      <c r="EN48" s="5"/>
      <c r="EO48" s="4"/>
      <c r="FA48" s="481"/>
      <c r="FB48" s="482"/>
      <c r="FC48" s="483"/>
      <c r="FD48" s="484"/>
      <c r="IB48" s="78"/>
      <c r="ID48" s="78"/>
      <c r="IH48" s="485"/>
      <c r="II48" s="486"/>
      <c r="IJ48" s="78"/>
      <c r="IO48" s="78"/>
    </row>
    <row r="49" spans="1:249" s="6" customFormat="1" ht="15" x14ac:dyDescent="0.2">
      <c r="A49" s="467">
        <v>0</v>
      </c>
      <c r="B49" s="467" t="s">
        <v>3037</v>
      </c>
      <c r="C49" s="458" t="s">
        <v>3124</v>
      </c>
      <c r="D49" s="468"/>
      <c r="E49" s="462" t="s">
        <v>2135</v>
      </c>
      <c r="F49" s="14"/>
      <c r="G49" s="14"/>
      <c r="H49" s="469"/>
      <c r="I49" s="462"/>
      <c r="J49" s="456"/>
      <c r="K49" s="11"/>
      <c r="L49" s="11"/>
      <c r="M49" s="14"/>
      <c r="N49" s="470"/>
      <c r="O49" s="14"/>
      <c r="P49" s="14"/>
      <c r="Q49" s="14"/>
      <c r="R49" s="14"/>
      <c r="S49" s="14"/>
      <c r="T49" s="469"/>
      <c r="U49" s="454"/>
      <c r="V49" s="454"/>
      <c r="W49" s="454"/>
      <c r="X49" s="454"/>
      <c r="Y49" s="471"/>
      <c r="Z49" s="471"/>
      <c r="AA49" s="11"/>
      <c r="AB49" s="472"/>
      <c r="AC49" s="473"/>
      <c r="AD49" s="473"/>
      <c r="AE49" s="473"/>
      <c r="AF49" s="473"/>
      <c r="AG49" s="473"/>
      <c r="AH49" s="474"/>
      <c r="AI49" s="14"/>
      <c r="AJ49" s="14"/>
      <c r="AK49" s="11"/>
      <c r="AL49" s="11"/>
      <c r="AM49" s="475"/>
      <c r="AN49" s="475"/>
      <c r="AO49" s="469"/>
      <c r="AP49" s="476" t="s">
        <v>3125</v>
      </c>
      <c r="AQ49" s="477"/>
      <c r="AR49" s="478"/>
      <c r="AS49" s="479"/>
      <c r="AT49" s="479"/>
      <c r="AU49" s="479"/>
      <c r="AV49" s="479"/>
      <c r="AW49" s="479"/>
      <c r="AX49" s="479"/>
      <c r="AY49" s="479"/>
      <c r="AZ49" s="480"/>
      <c r="BA49" s="480"/>
      <c r="BB49" s="21"/>
      <c r="BC49" s="22" t="s">
        <v>2179</v>
      </c>
      <c r="BD49" s="466"/>
      <c r="BE49" s="91"/>
      <c r="BF49" s="91"/>
      <c r="BG49" s="92"/>
      <c r="BH49" s="3"/>
      <c r="BI49" s="3"/>
      <c r="BJ49" s="3"/>
      <c r="BK49" s="3"/>
      <c r="BL49" s="3"/>
      <c r="BM49" s="3"/>
      <c r="BN49" s="3"/>
      <c r="BO49" s="3"/>
      <c r="BP49" s="3"/>
      <c r="BQ49" s="3"/>
      <c r="BR49" s="3"/>
      <c r="BS49" s="3"/>
      <c r="BT49" s="92"/>
      <c r="BU49" s="92"/>
      <c r="BV49" s="92"/>
      <c r="BW49" s="5"/>
      <c r="BX49" s="5"/>
      <c r="BY49" s="5"/>
      <c r="BZ49" s="5"/>
      <c r="CA49" s="5"/>
      <c r="CB49" s="5"/>
      <c r="CC49" s="5"/>
      <c r="CD49" s="487"/>
      <c r="CE49" s="487"/>
      <c r="CF49" s="488"/>
      <c r="CG49" s="489"/>
      <c r="CH49" s="446"/>
      <c r="CI49" s="446"/>
      <c r="CJ49" s="446"/>
      <c r="CK49" s="446"/>
      <c r="CL49" s="4"/>
      <c r="CM49" s="4"/>
      <c r="CN49" s="5"/>
      <c r="CO49" s="4"/>
      <c r="CP49" s="446"/>
      <c r="CQ49" s="490"/>
      <c r="CR49" s="446"/>
      <c r="CS49" s="446"/>
      <c r="CT49" s="446"/>
      <c r="CU49" s="446"/>
      <c r="CV49" s="446"/>
      <c r="CW49" s="446"/>
      <c r="CX49" s="491"/>
      <c r="CY49" s="491"/>
      <c r="CZ49" s="491"/>
      <c r="DA49" s="491"/>
      <c r="DB49" s="446"/>
      <c r="DC49" s="446"/>
      <c r="DD49" s="446"/>
      <c r="DE49" s="492"/>
      <c r="DF49" s="492"/>
      <c r="DG49" s="492"/>
      <c r="DH49" s="492"/>
      <c r="DI49" s="492"/>
      <c r="DJ49" s="492"/>
      <c r="DK49" s="492"/>
      <c r="DL49" s="446"/>
      <c r="DM49" s="446"/>
      <c r="DN49" s="446"/>
      <c r="DO49" s="446"/>
      <c r="DP49" s="446"/>
      <c r="DQ49" s="446"/>
      <c r="DR49" s="446"/>
      <c r="DS49" s="488"/>
      <c r="DT49" s="493"/>
      <c r="DU49" s="494"/>
      <c r="DV49" s="494"/>
      <c r="DW49" s="494"/>
      <c r="DX49" s="494"/>
      <c r="DY49" s="494"/>
      <c r="DZ49" s="494"/>
      <c r="EA49" s="494"/>
      <c r="EB49" s="494"/>
      <c r="EC49" s="494"/>
      <c r="ED49" s="494"/>
      <c r="EE49" s="446"/>
      <c r="EF49" s="446"/>
      <c r="EL49" s="4"/>
      <c r="EM49" s="4"/>
      <c r="EN49" s="5"/>
      <c r="EO49" s="4"/>
      <c r="FA49" s="481"/>
      <c r="FB49" s="482"/>
      <c r="FC49" s="483"/>
      <c r="FD49" s="484"/>
      <c r="IB49" s="78"/>
      <c r="ID49" s="78"/>
      <c r="IH49" s="485"/>
      <c r="II49" s="486"/>
      <c r="IJ49" s="78"/>
      <c r="IO49" s="78"/>
    </row>
    <row r="50" spans="1:249" s="6" customFormat="1" ht="15" x14ac:dyDescent="0.2">
      <c r="A50" s="467">
        <v>3</v>
      </c>
      <c r="B50" s="467" t="s">
        <v>2157</v>
      </c>
      <c r="C50" s="393" t="s">
        <v>2441</v>
      </c>
      <c r="D50" s="468"/>
      <c r="E50" s="462" t="s">
        <v>2138</v>
      </c>
      <c r="F50" s="14" t="s">
        <v>2147</v>
      </c>
      <c r="G50" s="14" t="s">
        <v>2154</v>
      </c>
      <c r="H50" s="469" t="s">
        <v>2149</v>
      </c>
      <c r="I50" s="462"/>
      <c r="J50" s="456"/>
      <c r="K50" s="11"/>
      <c r="L50" s="11"/>
      <c r="M50" s="14"/>
      <c r="N50" s="470"/>
      <c r="O50" s="14"/>
      <c r="P50" s="14"/>
      <c r="Q50" s="14"/>
      <c r="R50" s="14"/>
      <c r="S50" s="14"/>
      <c r="T50" s="469"/>
      <c r="U50" s="454"/>
      <c r="V50" s="454"/>
      <c r="W50" s="454"/>
      <c r="X50" s="454"/>
      <c r="Y50" s="471"/>
      <c r="Z50" s="495" t="s">
        <v>2166</v>
      </c>
      <c r="AA50" s="11"/>
      <c r="AB50" s="472"/>
      <c r="AC50" s="473"/>
      <c r="AD50" s="473"/>
      <c r="AE50" s="496" t="s">
        <v>2195</v>
      </c>
      <c r="AF50" s="473"/>
      <c r="AG50" s="473"/>
      <c r="AH50" s="474"/>
      <c r="AI50" s="14"/>
      <c r="AJ50" s="14"/>
      <c r="AK50" s="11"/>
      <c r="AL50" s="11"/>
      <c r="AM50" s="475"/>
      <c r="AN50" s="475"/>
      <c r="AO50" s="469"/>
      <c r="AP50" s="497" t="s">
        <v>1493</v>
      </c>
      <c r="AQ50" s="477"/>
      <c r="AR50" s="478"/>
      <c r="AS50" s="479"/>
      <c r="AT50" s="479"/>
      <c r="AU50" s="479"/>
      <c r="AV50" s="479"/>
      <c r="AW50" s="479"/>
      <c r="AX50" s="479"/>
      <c r="AY50" s="479"/>
      <c r="AZ50" s="480"/>
      <c r="BA50" s="480"/>
      <c r="BB50" s="21"/>
      <c r="BC50" s="22" t="s">
        <v>2179</v>
      </c>
      <c r="BD50" s="466"/>
      <c r="BE50" s="91"/>
      <c r="BF50" s="91"/>
      <c r="BG50" s="92"/>
      <c r="BH50" s="3"/>
      <c r="BI50" s="3"/>
      <c r="BJ50" s="3"/>
      <c r="BK50" s="3"/>
      <c r="BL50" s="3"/>
      <c r="BM50" s="3"/>
      <c r="BN50" s="3"/>
      <c r="BO50" s="3"/>
      <c r="BP50" s="3"/>
      <c r="BQ50" s="3"/>
      <c r="BR50" s="3"/>
      <c r="BS50" s="3"/>
      <c r="BT50" s="92"/>
      <c r="BU50" s="92"/>
      <c r="BV50" s="92"/>
      <c r="BW50" s="5"/>
      <c r="BX50" s="5"/>
      <c r="BY50" s="5"/>
      <c r="BZ50" s="5"/>
      <c r="CA50" s="5"/>
      <c r="CB50" s="5"/>
      <c r="CC50" s="5"/>
      <c r="CD50" s="487"/>
      <c r="CE50" s="487"/>
      <c r="CF50" s="488"/>
      <c r="CG50" s="489"/>
      <c r="CH50" s="446"/>
      <c r="CI50" s="446"/>
      <c r="CJ50" s="446"/>
      <c r="CK50" s="446"/>
      <c r="CL50" s="4"/>
      <c r="CM50" s="4"/>
      <c r="CN50" s="5"/>
      <c r="CO50" s="4"/>
      <c r="CP50" s="446"/>
      <c r="CQ50" s="490"/>
      <c r="CR50" s="446"/>
      <c r="CS50" s="446"/>
      <c r="CT50" s="446"/>
      <c r="CU50" s="446"/>
      <c r="CV50" s="446"/>
      <c r="CW50" s="446"/>
      <c r="CX50" s="491"/>
      <c r="CY50" s="491"/>
      <c r="CZ50" s="491"/>
      <c r="DA50" s="491"/>
      <c r="DB50" s="446"/>
      <c r="DC50" s="446"/>
      <c r="DD50" s="446"/>
      <c r="DE50" s="492"/>
      <c r="DF50" s="492"/>
      <c r="DG50" s="492"/>
      <c r="DH50" s="492"/>
      <c r="DI50" s="492"/>
      <c r="DJ50" s="492"/>
      <c r="DK50" s="492"/>
      <c r="DL50" s="446"/>
      <c r="DM50" s="446"/>
      <c r="DN50" s="446"/>
      <c r="DO50" s="446"/>
      <c r="DP50" s="446"/>
      <c r="DQ50" s="446"/>
      <c r="DR50" s="446"/>
      <c r="DS50" s="488"/>
      <c r="DT50" s="493"/>
      <c r="DU50" s="494"/>
      <c r="DV50" s="494"/>
      <c r="DW50" s="494"/>
      <c r="DX50" s="494"/>
      <c r="DY50" s="494"/>
      <c r="DZ50" s="494"/>
      <c r="EA50" s="494"/>
      <c r="EB50" s="494"/>
      <c r="EC50" s="494"/>
      <c r="ED50" s="494"/>
      <c r="EE50" s="446"/>
      <c r="EF50" s="446"/>
      <c r="EL50" s="4"/>
      <c r="EM50" s="4"/>
      <c r="EN50" s="5"/>
      <c r="EO50" s="4"/>
      <c r="FA50" s="481"/>
      <c r="FB50" s="482"/>
      <c r="FC50" s="483"/>
      <c r="FD50" s="484"/>
      <c r="IB50" s="78"/>
      <c r="ID50" s="78"/>
      <c r="IH50" s="485"/>
      <c r="II50" s="486"/>
      <c r="IJ50" s="78"/>
      <c r="IO50" s="78"/>
    </row>
    <row r="51" spans="1:249" s="6" customFormat="1" ht="15" x14ac:dyDescent="0.2">
      <c r="A51" s="467">
        <v>3</v>
      </c>
      <c r="B51" s="467" t="s">
        <v>2149</v>
      </c>
      <c r="C51" s="460" t="s">
        <v>2442</v>
      </c>
      <c r="D51" s="468"/>
      <c r="E51" s="462" t="s">
        <v>2138</v>
      </c>
      <c r="F51" s="14" t="s">
        <v>2147</v>
      </c>
      <c r="G51" s="14" t="s">
        <v>2154</v>
      </c>
      <c r="H51" s="469" t="s">
        <v>2149</v>
      </c>
      <c r="I51" s="462"/>
      <c r="J51" s="456"/>
      <c r="K51" s="11"/>
      <c r="L51" s="11"/>
      <c r="M51" s="14"/>
      <c r="N51" s="470"/>
      <c r="O51" s="14"/>
      <c r="P51" s="14"/>
      <c r="Q51" s="14"/>
      <c r="R51" s="14"/>
      <c r="S51" s="14"/>
      <c r="T51" s="469"/>
      <c r="U51" s="454"/>
      <c r="V51" s="457"/>
      <c r="W51" s="454"/>
      <c r="X51" s="454"/>
      <c r="Y51" s="471"/>
      <c r="Z51" s="495">
        <v>3</v>
      </c>
      <c r="AA51" s="11"/>
      <c r="AB51" s="472"/>
      <c r="AC51" s="473"/>
      <c r="AD51" s="473"/>
      <c r="AE51" s="496">
        <v>3</v>
      </c>
      <c r="AF51" s="473"/>
      <c r="AG51" s="473"/>
      <c r="AH51" s="474"/>
      <c r="AI51" s="14"/>
      <c r="AJ51" s="14"/>
      <c r="AK51" s="11"/>
      <c r="AL51" s="11"/>
      <c r="AM51" s="475"/>
      <c r="AN51" s="475"/>
      <c r="AO51" s="469"/>
      <c r="AP51" s="497" t="s">
        <v>1494</v>
      </c>
      <c r="AQ51" s="477"/>
      <c r="AR51" s="478"/>
      <c r="AS51" s="479"/>
      <c r="AT51" s="479"/>
      <c r="AU51" s="479"/>
      <c r="AV51" s="479"/>
      <c r="AW51" s="479"/>
      <c r="AX51" s="479"/>
      <c r="AY51" s="479"/>
      <c r="AZ51" s="480"/>
      <c r="BA51" s="480"/>
      <c r="BB51" s="21"/>
      <c r="BC51" s="22" t="s">
        <v>2179</v>
      </c>
      <c r="BD51" s="466"/>
      <c r="BE51" s="91"/>
      <c r="BF51" s="91"/>
      <c r="BG51" s="92"/>
      <c r="BH51" s="3"/>
      <c r="BI51" s="3"/>
      <c r="BJ51" s="3"/>
      <c r="BK51" s="3"/>
      <c r="BL51" s="3"/>
      <c r="BM51" s="3"/>
      <c r="BN51" s="3"/>
      <c r="BO51" s="3"/>
      <c r="BP51" s="3"/>
      <c r="BQ51" s="3"/>
      <c r="BR51" s="3"/>
      <c r="BS51" s="3"/>
      <c r="BT51" s="92"/>
      <c r="BU51" s="92"/>
      <c r="BV51" s="92"/>
      <c r="BW51" s="5"/>
      <c r="BX51" s="5"/>
      <c r="BY51" s="5"/>
      <c r="BZ51" s="5"/>
      <c r="CA51" s="5"/>
      <c r="CB51" s="5"/>
      <c r="CC51" s="5"/>
      <c r="CD51" s="487"/>
      <c r="CE51" s="487"/>
      <c r="CF51" s="488"/>
      <c r="CG51" s="489"/>
      <c r="CH51" s="446"/>
      <c r="CI51" s="446"/>
      <c r="CJ51" s="446"/>
      <c r="CK51" s="446"/>
      <c r="CL51" s="4"/>
      <c r="CM51" s="4"/>
      <c r="CN51" s="5"/>
      <c r="CO51" s="4"/>
      <c r="CP51" s="446"/>
      <c r="CQ51" s="490"/>
      <c r="CR51" s="446"/>
      <c r="CS51" s="446"/>
      <c r="CT51" s="446"/>
      <c r="CU51" s="446"/>
      <c r="CV51" s="446"/>
      <c r="CW51" s="446"/>
      <c r="CX51" s="491"/>
      <c r="CY51" s="491"/>
      <c r="CZ51" s="491"/>
      <c r="DA51" s="491"/>
      <c r="DB51" s="446"/>
      <c r="DC51" s="446"/>
      <c r="DD51" s="446"/>
      <c r="DE51" s="492"/>
      <c r="DF51" s="492"/>
      <c r="DG51" s="492"/>
      <c r="DH51" s="492"/>
      <c r="DI51" s="492"/>
      <c r="DJ51" s="492"/>
      <c r="DK51" s="492"/>
      <c r="DL51" s="446"/>
      <c r="DM51" s="446"/>
      <c r="DN51" s="446"/>
      <c r="DO51" s="446"/>
      <c r="DP51" s="446"/>
      <c r="DQ51" s="446"/>
      <c r="DR51" s="446"/>
      <c r="DS51" s="488"/>
      <c r="DT51" s="493"/>
      <c r="DU51" s="494"/>
      <c r="DV51" s="494"/>
      <c r="DW51" s="494"/>
      <c r="DX51" s="494"/>
      <c r="DY51" s="494"/>
      <c r="DZ51" s="494"/>
      <c r="EA51" s="494"/>
      <c r="EB51" s="494"/>
      <c r="EC51" s="494"/>
      <c r="ED51" s="494"/>
      <c r="EE51" s="446"/>
      <c r="EF51" s="446"/>
      <c r="EL51" s="4"/>
      <c r="EM51" s="4"/>
      <c r="EN51" s="5"/>
      <c r="EO51" s="4"/>
      <c r="FA51" s="481"/>
      <c r="FB51" s="482"/>
      <c r="FC51" s="483"/>
      <c r="FD51" s="484"/>
      <c r="IB51" s="78"/>
      <c r="ID51" s="78"/>
      <c r="IH51" s="485"/>
      <c r="II51" s="486"/>
      <c r="IJ51" s="78"/>
      <c r="IO51" s="78"/>
    </row>
    <row r="52" spans="1:249" s="6" customFormat="1" ht="15" x14ac:dyDescent="0.2">
      <c r="A52" s="467">
        <v>3</v>
      </c>
      <c r="B52" s="467" t="s">
        <v>2157</v>
      </c>
      <c r="C52" s="393" t="s">
        <v>2443</v>
      </c>
      <c r="D52" s="468"/>
      <c r="E52" s="462" t="s">
        <v>2138</v>
      </c>
      <c r="F52" s="14" t="s">
        <v>2147</v>
      </c>
      <c r="G52" s="14" t="s">
        <v>2154</v>
      </c>
      <c r="H52" s="469" t="s">
        <v>2149</v>
      </c>
      <c r="I52" s="462"/>
      <c r="J52" s="456"/>
      <c r="K52" s="11"/>
      <c r="L52" s="11"/>
      <c r="M52" s="14"/>
      <c r="N52" s="470"/>
      <c r="O52" s="14"/>
      <c r="P52" s="14"/>
      <c r="Q52" s="14"/>
      <c r="R52" s="14"/>
      <c r="S52" s="14"/>
      <c r="T52" s="469"/>
      <c r="U52" s="454"/>
      <c r="V52" s="454"/>
      <c r="W52" s="454"/>
      <c r="X52" s="454"/>
      <c r="Y52" s="471"/>
      <c r="Z52" s="495" t="s">
        <v>2166</v>
      </c>
      <c r="AA52" s="11"/>
      <c r="AB52" s="472"/>
      <c r="AC52" s="473"/>
      <c r="AD52" s="473"/>
      <c r="AE52" s="496" t="s">
        <v>2166</v>
      </c>
      <c r="AF52" s="473"/>
      <c r="AG52" s="473"/>
      <c r="AH52" s="474"/>
      <c r="AI52" s="14"/>
      <c r="AJ52" s="14"/>
      <c r="AK52" s="11"/>
      <c r="AL52" s="11"/>
      <c r="AM52" s="475"/>
      <c r="AN52" s="475"/>
      <c r="AO52" s="469"/>
      <c r="AP52" s="497" t="s">
        <v>1495</v>
      </c>
      <c r="AQ52" s="477"/>
      <c r="AR52" s="478"/>
      <c r="AS52" s="479"/>
      <c r="AT52" s="479"/>
      <c r="AU52" s="479"/>
      <c r="AV52" s="479"/>
      <c r="AW52" s="479"/>
      <c r="AX52" s="479"/>
      <c r="AY52" s="479"/>
      <c r="AZ52" s="480"/>
      <c r="BA52" s="480"/>
      <c r="BB52" s="21"/>
      <c r="BC52" s="22" t="s">
        <v>2179</v>
      </c>
      <c r="BD52" s="466"/>
      <c r="BE52" s="91"/>
      <c r="BF52" s="91"/>
      <c r="BG52" s="92"/>
      <c r="BH52" s="3"/>
      <c r="BI52" s="3"/>
      <c r="BJ52" s="3"/>
      <c r="BK52" s="3"/>
      <c r="BL52" s="3"/>
      <c r="BM52" s="3"/>
      <c r="BN52" s="3"/>
      <c r="BO52" s="3"/>
      <c r="BP52" s="3"/>
      <c r="BQ52" s="3"/>
      <c r="BR52" s="3"/>
      <c r="BS52" s="3"/>
      <c r="BT52" s="92"/>
      <c r="BU52" s="92"/>
      <c r="BV52" s="92"/>
      <c r="BW52" s="5"/>
      <c r="BX52" s="5"/>
      <c r="BY52" s="5"/>
      <c r="BZ52" s="5"/>
      <c r="CA52" s="5"/>
      <c r="CB52" s="5"/>
      <c r="CC52" s="5"/>
      <c r="CD52" s="487"/>
      <c r="CE52" s="487"/>
      <c r="CF52" s="488"/>
      <c r="CG52" s="489"/>
      <c r="CH52" s="446"/>
      <c r="CI52" s="446"/>
      <c r="CJ52" s="446"/>
      <c r="CK52" s="446"/>
      <c r="CL52" s="4"/>
      <c r="CM52" s="4"/>
      <c r="CN52" s="5"/>
      <c r="CO52" s="4"/>
      <c r="CP52" s="446"/>
      <c r="CQ52" s="490"/>
      <c r="CR52" s="446"/>
      <c r="CS52" s="446"/>
      <c r="CT52" s="446"/>
      <c r="CU52" s="446"/>
      <c r="CV52" s="446"/>
      <c r="CW52" s="446"/>
      <c r="CX52" s="491"/>
      <c r="CY52" s="491"/>
      <c r="CZ52" s="491"/>
      <c r="DA52" s="491"/>
      <c r="DB52" s="446"/>
      <c r="DC52" s="446"/>
      <c r="DD52" s="446"/>
      <c r="DE52" s="492"/>
      <c r="DF52" s="492"/>
      <c r="DG52" s="492"/>
      <c r="DH52" s="492"/>
      <c r="DI52" s="492"/>
      <c r="DJ52" s="492"/>
      <c r="DK52" s="492"/>
      <c r="DL52" s="446"/>
      <c r="DM52" s="446"/>
      <c r="DN52" s="446"/>
      <c r="DO52" s="446"/>
      <c r="DP52" s="446"/>
      <c r="DQ52" s="446"/>
      <c r="DR52" s="446"/>
      <c r="DS52" s="488"/>
      <c r="DT52" s="493"/>
      <c r="DU52" s="494"/>
      <c r="DV52" s="494"/>
      <c r="DW52" s="494"/>
      <c r="DX52" s="494"/>
      <c r="DY52" s="494"/>
      <c r="DZ52" s="494"/>
      <c r="EA52" s="494"/>
      <c r="EB52" s="494"/>
      <c r="EC52" s="494"/>
      <c r="ED52" s="494"/>
      <c r="EE52" s="446"/>
      <c r="EF52" s="446"/>
      <c r="EL52" s="4"/>
      <c r="EM52" s="4"/>
      <c r="EN52" s="5"/>
      <c r="EO52" s="4"/>
      <c r="FA52" s="481"/>
      <c r="FB52" s="482"/>
      <c r="FC52" s="483"/>
      <c r="FD52" s="484"/>
      <c r="IB52" s="78"/>
      <c r="ID52" s="78"/>
      <c r="IH52" s="485"/>
      <c r="II52" s="486"/>
      <c r="IJ52" s="78"/>
      <c r="IO52" s="78"/>
    </row>
    <row r="53" spans="1:249" s="6" customFormat="1" ht="15" x14ac:dyDescent="0.2">
      <c r="A53" s="467">
        <v>3</v>
      </c>
      <c r="B53" s="467" t="s">
        <v>2149</v>
      </c>
      <c r="C53" s="393" t="s">
        <v>2444</v>
      </c>
      <c r="D53" s="468"/>
      <c r="E53" s="462" t="s">
        <v>2138</v>
      </c>
      <c r="F53" s="14" t="s">
        <v>2147</v>
      </c>
      <c r="G53" s="14" t="s">
        <v>2154</v>
      </c>
      <c r="H53" s="469" t="s">
        <v>2149</v>
      </c>
      <c r="I53" s="462"/>
      <c r="J53" s="456"/>
      <c r="K53" s="11"/>
      <c r="L53" s="11"/>
      <c r="M53" s="14"/>
      <c r="N53" s="470"/>
      <c r="O53" s="14"/>
      <c r="P53" s="14"/>
      <c r="Q53" s="14"/>
      <c r="R53" s="14"/>
      <c r="S53" s="14"/>
      <c r="T53" s="469"/>
      <c r="U53" s="454"/>
      <c r="V53" s="454"/>
      <c r="W53" s="454"/>
      <c r="X53" s="454"/>
      <c r="Y53" s="471"/>
      <c r="Z53" s="495">
        <v>3</v>
      </c>
      <c r="AA53" s="11"/>
      <c r="AB53" s="472"/>
      <c r="AC53" s="473"/>
      <c r="AD53" s="473"/>
      <c r="AE53" s="496">
        <v>3</v>
      </c>
      <c r="AF53" s="473"/>
      <c r="AG53" s="473"/>
      <c r="AH53" s="474"/>
      <c r="AI53" s="14"/>
      <c r="AJ53" s="14"/>
      <c r="AK53" s="11"/>
      <c r="AL53" s="11"/>
      <c r="AM53" s="475"/>
      <c r="AN53" s="475"/>
      <c r="AO53" s="469"/>
      <c r="AP53" s="497" t="s">
        <v>1496</v>
      </c>
      <c r="AQ53" s="477"/>
      <c r="AR53" s="478"/>
      <c r="AS53" s="479"/>
      <c r="AT53" s="479"/>
      <c r="AU53" s="479"/>
      <c r="AV53" s="479"/>
      <c r="AW53" s="479"/>
      <c r="AX53" s="479"/>
      <c r="AY53" s="479"/>
      <c r="AZ53" s="480"/>
      <c r="BA53" s="480"/>
      <c r="BB53" s="21"/>
      <c r="BC53" s="22" t="s">
        <v>2179</v>
      </c>
      <c r="BD53" s="466"/>
      <c r="BE53" s="91"/>
      <c r="BF53" s="91"/>
      <c r="BG53" s="92"/>
      <c r="BH53" s="3"/>
      <c r="BI53" s="3"/>
      <c r="BJ53" s="3"/>
      <c r="BK53" s="3"/>
      <c r="BL53" s="3"/>
      <c r="BM53" s="3"/>
      <c r="BN53" s="3"/>
      <c r="BO53" s="3"/>
      <c r="BP53" s="3"/>
      <c r="BQ53" s="3"/>
      <c r="BR53" s="3"/>
      <c r="BS53" s="3"/>
      <c r="BT53" s="92"/>
      <c r="BU53" s="92"/>
      <c r="BV53" s="92"/>
      <c r="BW53" s="5"/>
      <c r="BX53" s="5"/>
      <c r="BY53" s="5"/>
      <c r="BZ53" s="5"/>
      <c r="CA53" s="5"/>
      <c r="CB53" s="5"/>
      <c r="CC53" s="5"/>
      <c r="CD53" s="487"/>
      <c r="CE53" s="487"/>
      <c r="CF53" s="488"/>
      <c r="CG53" s="489"/>
      <c r="CH53" s="446"/>
      <c r="CI53" s="446"/>
      <c r="CJ53" s="446"/>
      <c r="CK53" s="446"/>
      <c r="CL53" s="4"/>
      <c r="CM53" s="4"/>
      <c r="CN53" s="5"/>
      <c r="CO53" s="4"/>
      <c r="CP53" s="446"/>
      <c r="CQ53" s="490"/>
      <c r="CR53" s="446"/>
      <c r="CS53" s="446"/>
      <c r="CT53" s="446"/>
      <c r="CU53" s="446"/>
      <c r="CV53" s="446"/>
      <c r="CW53" s="446"/>
      <c r="CX53" s="491"/>
      <c r="CY53" s="491"/>
      <c r="CZ53" s="491"/>
      <c r="DA53" s="491"/>
      <c r="DB53" s="446"/>
      <c r="DC53" s="446"/>
      <c r="DD53" s="446"/>
      <c r="DE53" s="492"/>
      <c r="DF53" s="492"/>
      <c r="DG53" s="492"/>
      <c r="DH53" s="492"/>
      <c r="DI53" s="492"/>
      <c r="DJ53" s="492"/>
      <c r="DK53" s="492"/>
      <c r="DL53" s="446"/>
      <c r="DM53" s="446"/>
      <c r="DN53" s="446"/>
      <c r="DO53" s="446"/>
      <c r="DP53" s="446"/>
      <c r="DQ53" s="446"/>
      <c r="DR53" s="446"/>
      <c r="DS53" s="488"/>
      <c r="DT53" s="493"/>
      <c r="DU53" s="494"/>
      <c r="DV53" s="494"/>
      <c r="DW53" s="494"/>
      <c r="DX53" s="494"/>
      <c r="DY53" s="494"/>
      <c r="DZ53" s="494"/>
      <c r="EA53" s="494"/>
      <c r="EB53" s="494"/>
      <c r="EC53" s="494"/>
      <c r="ED53" s="494"/>
      <c r="EE53" s="446"/>
      <c r="EF53" s="446"/>
      <c r="EL53" s="4"/>
      <c r="EM53" s="4"/>
      <c r="EN53" s="5"/>
      <c r="EO53" s="4"/>
      <c r="FA53" s="481"/>
      <c r="FB53" s="482"/>
      <c r="FC53" s="483"/>
      <c r="FD53" s="484"/>
      <c r="IB53" s="78"/>
      <c r="ID53" s="78"/>
      <c r="IH53" s="485"/>
      <c r="II53" s="486"/>
      <c r="IJ53" s="78"/>
      <c r="IO53" s="78"/>
    </row>
    <row r="54" spans="1:249" s="6" customFormat="1" ht="15" x14ac:dyDescent="0.2">
      <c r="A54" s="467">
        <v>1</v>
      </c>
      <c r="B54" s="467" t="s">
        <v>2149</v>
      </c>
      <c r="C54" s="393" t="s">
        <v>2445</v>
      </c>
      <c r="D54" s="468"/>
      <c r="E54" s="462" t="s">
        <v>2136</v>
      </c>
      <c r="F54" s="14" t="s">
        <v>2147</v>
      </c>
      <c r="G54" s="14" t="s">
        <v>2154</v>
      </c>
      <c r="H54" s="469" t="s">
        <v>2149</v>
      </c>
      <c r="I54" s="462"/>
      <c r="J54" s="456"/>
      <c r="K54" s="11"/>
      <c r="L54" s="11"/>
      <c r="M54" s="14"/>
      <c r="N54" s="470"/>
      <c r="O54" s="14"/>
      <c r="P54" s="14"/>
      <c r="Q54" s="14"/>
      <c r="R54" s="14"/>
      <c r="S54" s="14"/>
      <c r="T54" s="469"/>
      <c r="U54" s="454"/>
      <c r="V54" s="454"/>
      <c r="W54" s="454"/>
      <c r="X54" s="454"/>
      <c r="Y54" s="471"/>
      <c r="Z54" s="495">
        <v>1</v>
      </c>
      <c r="AA54" s="11"/>
      <c r="AB54" s="472"/>
      <c r="AC54" s="473"/>
      <c r="AD54" s="473"/>
      <c r="AE54" s="496">
        <v>2</v>
      </c>
      <c r="AF54" s="473"/>
      <c r="AG54" s="473"/>
      <c r="AH54" s="474"/>
      <c r="AI54" s="14"/>
      <c r="AJ54" s="14"/>
      <c r="AK54" s="11"/>
      <c r="AL54" s="11"/>
      <c r="AM54" s="475"/>
      <c r="AN54" s="475"/>
      <c r="AO54" s="469"/>
      <c r="AP54" s="497" t="s">
        <v>1497</v>
      </c>
      <c r="AQ54" s="477"/>
      <c r="AR54" s="478"/>
      <c r="AS54" s="479"/>
      <c r="AT54" s="479"/>
      <c r="AU54" s="479"/>
      <c r="AV54" s="479"/>
      <c r="AW54" s="479"/>
      <c r="AX54" s="479"/>
      <c r="AY54" s="479"/>
      <c r="AZ54" s="480"/>
      <c r="BA54" s="480"/>
      <c r="BB54" s="21"/>
      <c r="BC54" s="22" t="s">
        <v>2179</v>
      </c>
      <c r="BD54" s="466"/>
      <c r="BE54" s="91"/>
      <c r="BF54" s="91"/>
      <c r="BG54" s="92"/>
      <c r="BH54" s="3"/>
      <c r="BI54" s="3"/>
      <c r="BJ54" s="3"/>
      <c r="BK54" s="3"/>
      <c r="BL54" s="3"/>
      <c r="BM54" s="3"/>
      <c r="BN54" s="3"/>
      <c r="BO54" s="3"/>
      <c r="BP54" s="3"/>
      <c r="BQ54" s="3"/>
      <c r="BR54" s="3"/>
      <c r="BS54" s="3"/>
      <c r="BT54" s="92"/>
      <c r="BU54" s="92"/>
      <c r="BV54" s="92"/>
      <c r="BW54" s="5"/>
      <c r="BX54" s="5"/>
      <c r="BY54" s="5"/>
      <c r="BZ54" s="5"/>
      <c r="CA54" s="5"/>
      <c r="CB54" s="5"/>
      <c r="CC54" s="5"/>
      <c r="CD54" s="487"/>
      <c r="CE54" s="487"/>
      <c r="CF54" s="488"/>
      <c r="CG54" s="489"/>
      <c r="CH54" s="446"/>
      <c r="CI54" s="446"/>
      <c r="CJ54" s="446"/>
      <c r="CK54" s="446"/>
      <c r="CL54" s="4"/>
      <c r="CM54" s="4"/>
      <c r="CN54" s="5"/>
      <c r="CO54" s="4"/>
      <c r="CP54" s="446"/>
      <c r="CQ54" s="490"/>
      <c r="CR54" s="446"/>
      <c r="CS54" s="446"/>
      <c r="CT54" s="446"/>
      <c r="CU54" s="446"/>
      <c r="CV54" s="446"/>
      <c r="CW54" s="446"/>
      <c r="CX54" s="491"/>
      <c r="CY54" s="491"/>
      <c r="CZ54" s="491"/>
      <c r="DA54" s="491"/>
      <c r="DB54" s="446"/>
      <c r="DC54" s="446"/>
      <c r="DD54" s="446"/>
      <c r="DE54" s="492"/>
      <c r="DF54" s="492"/>
      <c r="DG54" s="492"/>
      <c r="DH54" s="492"/>
      <c r="DI54" s="492"/>
      <c r="DJ54" s="492"/>
      <c r="DK54" s="492"/>
      <c r="DL54" s="446"/>
      <c r="DM54" s="446"/>
      <c r="DN54" s="446"/>
      <c r="DO54" s="446"/>
      <c r="DP54" s="446"/>
      <c r="DQ54" s="446"/>
      <c r="DR54" s="446"/>
      <c r="DS54" s="488"/>
      <c r="DT54" s="493"/>
      <c r="DU54" s="494"/>
      <c r="DV54" s="494"/>
      <c r="DW54" s="494"/>
      <c r="DX54" s="494"/>
      <c r="DY54" s="494"/>
      <c r="DZ54" s="494"/>
      <c r="EA54" s="494"/>
      <c r="EB54" s="494"/>
      <c r="EC54" s="494"/>
      <c r="ED54" s="494"/>
      <c r="EE54" s="446"/>
      <c r="EF54" s="446"/>
      <c r="EL54" s="4"/>
      <c r="EM54" s="4"/>
      <c r="EN54" s="5"/>
      <c r="EO54" s="4"/>
      <c r="FA54" s="481"/>
      <c r="FB54" s="482"/>
      <c r="FC54" s="483"/>
      <c r="FD54" s="484"/>
      <c r="IB54" s="78"/>
      <c r="ID54" s="78"/>
      <c r="IH54" s="485"/>
      <c r="II54" s="486"/>
      <c r="IJ54" s="78"/>
      <c r="IO54" s="78"/>
    </row>
    <row r="55" spans="1:249" s="6" customFormat="1" ht="15" x14ac:dyDescent="0.2">
      <c r="A55" s="467" t="s">
        <v>2195</v>
      </c>
      <c r="B55" s="467" t="s">
        <v>2149</v>
      </c>
      <c r="C55" s="393" t="s">
        <v>2446</v>
      </c>
      <c r="D55" s="468"/>
      <c r="E55" s="462" t="s">
        <v>2138</v>
      </c>
      <c r="F55" s="14" t="s">
        <v>2149</v>
      </c>
      <c r="G55" s="14" t="s">
        <v>2149</v>
      </c>
      <c r="H55" s="469" t="s">
        <v>2149</v>
      </c>
      <c r="I55" s="462"/>
      <c r="J55" s="456"/>
      <c r="K55" s="11"/>
      <c r="L55" s="11"/>
      <c r="M55" s="14"/>
      <c r="N55" s="470"/>
      <c r="O55" s="14"/>
      <c r="P55" s="14"/>
      <c r="Q55" s="14"/>
      <c r="R55" s="14"/>
      <c r="S55" s="14"/>
      <c r="T55" s="469"/>
      <c r="U55" s="454"/>
      <c r="V55" s="454"/>
      <c r="W55" s="454"/>
      <c r="X55" s="454"/>
      <c r="Y55" s="471"/>
      <c r="Z55" s="495" t="s">
        <v>2195</v>
      </c>
      <c r="AA55" s="11"/>
      <c r="AB55" s="472"/>
      <c r="AC55" s="473"/>
      <c r="AD55" s="473"/>
      <c r="AE55" s="496" t="s">
        <v>2195</v>
      </c>
      <c r="AF55" s="473"/>
      <c r="AG55" s="473"/>
      <c r="AH55" s="474"/>
      <c r="AI55" s="14"/>
      <c r="AJ55" s="14"/>
      <c r="AK55" s="11"/>
      <c r="AL55" s="11"/>
      <c r="AM55" s="475"/>
      <c r="AN55" s="475"/>
      <c r="AO55" s="469"/>
      <c r="AP55" s="497" t="s">
        <v>1498</v>
      </c>
      <c r="AQ55" s="477"/>
      <c r="AR55" s="478"/>
      <c r="AS55" s="479"/>
      <c r="AT55" s="479"/>
      <c r="AU55" s="479"/>
      <c r="AV55" s="479"/>
      <c r="AW55" s="479"/>
      <c r="AX55" s="479"/>
      <c r="AY55" s="479"/>
      <c r="AZ55" s="480"/>
      <c r="BA55" s="480"/>
      <c r="BB55" s="21"/>
      <c r="BC55" s="22" t="s">
        <v>2179</v>
      </c>
      <c r="BD55" s="466"/>
      <c r="BE55" s="91"/>
      <c r="BF55" s="91"/>
      <c r="BG55" s="92"/>
      <c r="BH55" s="3"/>
      <c r="BI55" s="3"/>
      <c r="BJ55" s="3"/>
      <c r="BK55" s="3"/>
      <c r="BL55" s="3"/>
      <c r="BM55" s="3"/>
      <c r="BN55" s="3"/>
      <c r="BO55" s="3"/>
      <c r="BP55" s="3"/>
      <c r="BQ55" s="3"/>
      <c r="BR55" s="3"/>
      <c r="BS55" s="3"/>
      <c r="BT55" s="92"/>
      <c r="BU55" s="92"/>
      <c r="BV55" s="92"/>
      <c r="BW55" s="5"/>
      <c r="BX55" s="5"/>
      <c r="BY55" s="5"/>
      <c r="BZ55" s="5"/>
      <c r="CA55" s="5"/>
      <c r="CB55" s="5"/>
      <c r="CC55" s="5"/>
      <c r="CD55" s="487"/>
      <c r="CE55" s="487"/>
      <c r="CF55" s="488"/>
      <c r="CG55" s="489"/>
      <c r="CH55" s="446"/>
      <c r="CI55" s="446"/>
      <c r="CJ55" s="446"/>
      <c r="CK55" s="446"/>
      <c r="CL55" s="4"/>
      <c r="CM55" s="4"/>
      <c r="CN55" s="5"/>
      <c r="CO55" s="4"/>
      <c r="CP55" s="446"/>
      <c r="CQ55" s="490"/>
      <c r="CR55" s="446"/>
      <c r="CS55" s="446"/>
      <c r="CT55" s="446"/>
      <c r="CU55" s="446"/>
      <c r="CV55" s="446"/>
      <c r="CW55" s="446"/>
      <c r="CX55" s="491"/>
      <c r="CY55" s="491"/>
      <c r="CZ55" s="491"/>
      <c r="DA55" s="491"/>
      <c r="DB55" s="446"/>
      <c r="DC55" s="446"/>
      <c r="DD55" s="446"/>
      <c r="DE55" s="492"/>
      <c r="DF55" s="492"/>
      <c r="DG55" s="492"/>
      <c r="DH55" s="492"/>
      <c r="DI55" s="492"/>
      <c r="DJ55" s="492"/>
      <c r="DK55" s="492"/>
      <c r="DL55" s="446"/>
      <c r="DM55" s="446"/>
      <c r="DN55" s="446"/>
      <c r="DO55" s="446"/>
      <c r="DP55" s="446"/>
      <c r="DQ55" s="446"/>
      <c r="DR55" s="446"/>
      <c r="DS55" s="488"/>
      <c r="DT55" s="493"/>
      <c r="DU55" s="494"/>
      <c r="DV55" s="494"/>
      <c r="DW55" s="494"/>
      <c r="DX55" s="494"/>
      <c r="DY55" s="494"/>
      <c r="DZ55" s="494"/>
      <c r="EA55" s="494"/>
      <c r="EB55" s="494"/>
      <c r="EC55" s="494"/>
      <c r="ED55" s="494"/>
      <c r="EE55" s="446"/>
      <c r="EF55" s="446"/>
      <c r="EL55" s="4"/>
      <c r="EM55" s="4"/>
      <c r="EN55" s="5"/>
      <c r="EO55" s="4"/>
      <c r="FA55" s="481"/>
      <c r="FB55" s="482"/>
      <c r="FC55" s="483"/>
      <c r="FD55" s="484"/>
      <c r="IB55" s="78"/>
      <c r="ID55" s="78"/>
      <c r="IH55" s="485"/>
      <c r="II55" s="486"/>
      <c r="IJ55" s="78"/>
      <c r="IO55" s="78"/>
    </row>
    <row r="56" spans="1:249" s="6" customFormat="1" ht="15" x14ac:dyDescent="0.2">
      <c r="A56" s="467" t="s">
        <v>2195</v>
      </c>
      <c r="B56" s="467" t="s">
        <v>2149</v>
      </c>
      <c r="C56" s="460" t="s">
        <v>2447</v>
      </c>
      <c r="D56" s="468"/>
      <c r="E56" s="462" t="s">
        <v>2139</v>
      </c>
      <c r="F56" s="14" t="s">
        <v>2149</v>
      </c>
      <c r="G56" s="14" t="s">
        <v>2154</v>
      </c>
      <c r="H56" s="469" t="s">
        <v>2149</v>
      </c>
      <c r="I56" s="462"/>
      <c r="J56" s="456"/>
      <c r="K56" s="11"/>
      <c r="L56" s="11"/>
      <c r="M56" s="14"/>
      <c r="N56" s="470"/>
      <c r="O56" s="14"/>
      <c r="P56" s="14"/>
      <c r="Q56" s="14"/>
      <c r="R56" s="14"/>
      <c r="S56" s="14"/>
      <c r="T56" s="469"/>
      <c r="U56" s="454"/>
      <c r="V56" s="454"/>
      <c r="W56" s="454"/>
      <c r="X56" s="454"/>
      <c r="Y56" s="471"/>
      <c r="Z56" s="495" t="s">
        <v>2195</v>
      </c>
      <c r="AA56" s="11"/>
      <c r="AB56" s="472"/>
      <c r="AC56" s="473"/>
      <c r="AD56" s="473"/>
      <c r="AE56" s="496" t="s">
        <v>2195</v>
      </c>
      <c r="AF56" s="473"/>
      <c r="AG56" s="473"/>
      <c r="AH56" s="474"/>
      <c r="AI56" s="14"/>
      <c r="AJ56" s="14"/>
      <c r="AK56" s="11"/>
      <c r="AL56" s="11"/>
      <c r="AM56" s="475"/>
      <c r="AN56" s="475"/>
      <c r="AO56" s="469"/>
      <c r="AP56" s="497" t="s">
        <v>1499</v>
      </c>
      <c r="AQ56" s="477"/>
      <c r="AR56" s="478"/>
      <c r="AS56" s="479"/>
      <c r="AT56" s="479"/>
      <c r="AU56" s="479"/>
      <c r="AV56" s="479"/>
      <c r="AW56" s="479"/>
      <c r="AX56" s="479"/>
      <c r="AY56" s="479"/>
      <c r="AZ56" s="480"/>
      <c r="BA56" s="480"/>
      <c r="BB56" s="21"/>
      <c r="BC56" s="22" t="s">
        <v>2179</v>
      </c>
      <c r="BD56" s="466"/>
      <c r="BE56" s="91"/>
      <c r="BF56" s="91"/>
      <c r="BG56" s="92"/>
      <c r="BH56" s="3"/>
      <c r="BI56" s="3"/>
      <c r="BJ56" s="3"/>
      <c r="BK56" s="3"/>
      <c r="BL56" s="3"/>
      <c r="BM56" s="3"/>
      <c r="BN56" s="3"/>
      <c r="BO56" s="3"/>
      <c r="BP56" s="3"/>
      <c r="BQ56" s="3"/>
      <c r="BR56" s="3"/>
      <c r="BS56" s="3"/>
      <c r="BT56" s="92"/>
      <c r="BU56" s="92"/>
      <c r="BV56" s="92"/>
      <c r="BW56" s="5"/>
      <c r="BX56" s="5"/>
      <c r="BY56" s="5"/>
      <c r="BZ56" s="5"/>
      <c r="CA56" s="5"/>
      <c r="CB56" s="5"/>
      <c r="CC56" s="5"/>
      <c r="CD56" s="487"/>
      <c r="CE56" s="487"/>
      <c r="CF56" s="488"/>
      <c r="CG56" s="489"/>
      <c r="CH56" s="446"/>
      <c r="CI56" s="446"/>
      <c r="CJ56" s="446"/>
      <c r="CK56" s="446"/>
      <c r="CL56" s="4"/>
      <c r="CM56" s="4"/>
      <c r="CN56" s="5"/>
      <c r="CO56" s="4"/>
      <c r="CP56" s="446"/>
      <c r="CQ56" s="490"/>
      <c r="CR56" s="446"/>
      <c r="CS56" s="446"/>
      <c r="CT56" s="446"/>
      <c r="CU56" s="446"/>
      <c r="CV56" s="446"/>
      <c r="CW56" s="446"/>
      <c r="CX56" s="491"/>
      <c r="CY56" s="491"/>
      <c r="CZ56" s="491"/>
      <c r="DA56" s="491"/>
      <c r="DB56" s="446"/>
      <c r="DC56" s="446"/>
      <c r="DD56" s="446"/>
      <c r="DE56" s="492"/>
      <c r="DF56" s="492"/>
      <c r="DG56" s="492"/>
      <c r="DH56" s="492"/>
      <c r="DI56" s="492"/>
      <c r="DJ56" s="492"/>
      <c r="DK56" s="492"/>
      <c r="DL56" s="446"/>
      <c r="DM56" s="446"/>
      <c r="DN56" s="446"/>
      <c r="DO56" s="446"/>
      <c r="DP56" s="446"/>
      <c r="DQ56" s="446"/>
      <c r="DR56" s="446"/>
      <c r="DS56" s="488"/>
      <c r="DT56" s="493"/>
      <c r="DU56" s="494"/>
      <c r="DV56" s="494"/>
      <c r="DW56" s="494"/>
      <c r="DX56" s="494"/>
      <c r="DY56" s="494"/>
      <c r="DZ56" s="494"/>
      <c r="EA56" s="494"/>
      <c r="EB56" s="494"/>
      <c r="EC56" s="494"/>
      <c r="ED56" s="494"/>
      <c r="EE56" s="446"/>
      <c r="EF56" s="446"/>
      <c r="EL56" s="4"/>
      <c r="EM56" s="4"/>
      <c r="EN56" s="5"/>
      <c r="EO56" s="4"/>
      <c r="FA56" s="481"/>
      <c r="FB56" s="482"/>
      <c r="FC56" s="483"/>
      <c r="FD56" s="484"/>
      <c r="IB56" s="78"/>
      <c r="ID56" s="78"/>
      <c r="IH56" s="485"/>
      <c r="II56" s="486"/>
      <c r="IJ56" s="78"/>
      <c r="IO56" s="78"/>
    </row>
    <row r="57" spans="1:249" s="6" customFormat="1" ht="15" x14ac:dyDescent="0.2">
      <c r="A57" s="467" t="s">
        <v>2195</v>
      </c>
      <c r="B57" s="467" t="s">
        <v>2149</v>
      </c>
      <c r="C57" s="393" t="s">
        <v>2448</v>
      </c>
      <c r="D57" s="468"/>
      <c r="E57" s="462" t="s">
        <v>2141</v>
      </c>
      <c r="F57" s="14" t="s">
        <v>2149</v>
      </c>
      <c r="G57" s="14" t="s">
        <v>2149</v>
      </c>
      <c r="H57" s="469" t="s">
        <v>2149</v>
      </c>
      <c r="I57" s="462"/>
      <c r="J57" s="456"/>
      <c r="K57" s="11"/>
      <c r="L57" s="11"/>
      <c r="M57" s="14"/>
      <c r="N57" s="470"/>
      <c r="O57" s="14"/>
      <c r="P57" s="14"/>
      <c r="Q57" s="14"/>
      <c r="R57" s="14"/>
      <c r="S57" s="14"/>
      <c r="T57" s="469"/>
      <c r="U57" s="454"/>
      <c r="V57" s="454"/>
      <c r="W57" s="454"/>
      <c r="X57" s="454"/>
      <c r="Y57" s="471"/>
      <c r="Z57" s="495" t="s">
        <v>2195</v>
      </c>
      <c r="AA57" s="11"/>
      <c r="AB57" s="472"/>
      <c r="AC57" s="473"/>
      <c r="AD57" s="473"/>
      <c r="AE57" s="496" t="s">
        <v>2195</v>
      </c>
      <c r="AF57" s="473"/>
      <c r="AG57" s="473"/>
      <c r="AH57" s="474"/>
      <c r="AI57" s="14"/>
      <c r="AJ57" s="14"/>
      <c r="AK57" s="11"/>
      <c r="AL57" s="11"/>
      <c r="AM57" s="475"/>
      <c r="AN57" s="475"/>
      <c r="AO57" s="469"/>
      <c r="AP57" s="497" t="s">
        <v>1500</v>
      </c>
      <c r="AQ57" s="477"/>
      <c r="AR57" s="478"/>
      <c r="AS57" s="479"/>
      <c r="AT57" s="479"/>
      <c r="AU57" s="479"/>
      <c r="AV57" s="479"/>
      <c r="AW57" s="479"/>
      <c r="AX57" s="479"/>
      <c r="AY57" s="479"/>
      <c r="AZ57" s="480"/>
      <c r="BA57" s="480"/>
      <c r="BB57" s="21"/>
      <c r="BC57" s="22" t="s">
        <v>2179</v>
      </c>
      <c r="BD57" s="466"/>
      <c r="BE57" s="91"/>
      <c r="BF57" s="91"/>
      <c r="BG57" s="92"/>
      <c r="BH57" s="3"/>
      <c r="BI57" s="3"/>
      <c r="BJ57" s="3"/>
      <c r="BK57" s="3"/>
      <c r="BL57" s="3"/>
      <c r="BM57" s="3"/>
      <c r="BN57" s="3"/>
      <c r="BO57" s="3"/>
      <c r="BP57" s="3"/>
      <c r="BQ57" s="3"/>
      <c r="BR57" s="3"/>
      <c r="BS57" s="3"/>
      <c r="BT57" s="92"/>
      <c r="BU57" s="92"/>
      <c r="BV57" s="92"/>
      <c r="BW57" s="5"/>
      <c r="BX57" s="5"/>
      <c r="BY57" s="5"/>
      <c r="BZ57" s="5"/>
      <c r="CA57" s="5"/>
      <c r="CB57" s="5"/>
      <c r="CC57" s="5"/>
      <c r="CD57" s="487"/>
      <c r="CE57" s="487"/>
      <c r="CF57" s="488"/>
      <c r="CG57" s="489"/>
      <c r="CH57" s="446"/>
      <c r="CI57" s="446"/>
      <c r="CJ57" s="446"/>
      <c r="CK57" s="446"/>
      <c r="CL57" s="4"/>
      <c r="CM57" s="4"/>
      <c r="CN57" s="5"/>
      <c r="CO57" s="4"/>
      <c r="CP57" s="446"/>
      <c r="CQ57" s="490"/>
      <c r="CR57" s="446"/>
      <c r="CS57" s="446"/>
      <c r="CT57" s="446"/>
      <c r="CU57" s="446"/>
      <c r="CV57" s="446"/>
      <c r="CW57" s="446"/>
      <c r="CX57" s="491"/>
      <c r="CY57" s="491"/>
      <c r="CZ57" s="491"/>
      <c r="DA57" s="491"/>
      <c r="DB57" s="446"/>
      <c r="DC57" s="446"/>
      <c r="DD57" s="446"/>
      <c r="DE57" s="492"/>
      <c r="DF57" s="492"/>
      <c r="DG57" s="492"/>
      <c r="DH57" s="492"/>
      <c r="DI57" s="492"/>
      <c r="DJ57" s="492"/>
      <c r="DK57" s="492"/>
      <c r="DL57" s="446"/>
      <c r="DM57" s="446"/>
      <c r="DN57" s="446"/>
      <c r="DO57" s="446"/>
      <c r="DP57" s="446"/>
      <c r="DQ57" s="446"/>
      <c r="DR57" s="446"/>
      <c r="DS57" s="488"/>
      <c r="DT57" s="493"/>
      <c r="DU57" s="494"/>
      <c r="DV57" s="494"/>
      <c r="DW57" s="494"/>
      <c r="DX57" s="494"/>
      <c r="DY57" s="494"/>
      <c r="DZ57" s="494"/>
      <c r="EA57" s="494"/>
      <c r="EB57" s="494"/>
      <c r="EC57" s="494"/>
      <c r="ED57" s="494"/>
      <c r="EE57" s="446"/>
      <c r="EF57" s="446"/>
      <c r="EL57" s="4"/>
      <c r="EM57" s="4"/>
      <c r="EN57" s="5"/>
      <c r="EO57" s="4"/>
      <c r="FA57" s="481"/>
      <c r="FB57" s="482"/>
      <c r="FC57" s="483"/>
      <c r="FD57" s="484"/>
      <c r="IB57" s="78"/>
      <c r="ID57" s="78"/>
      <c r="IH57" s="485"/>
      <c r="II57" s="486"/>
      <c r="IJ57" s="78"/>
      <c r="IO57" s="78"/>
    </row>
    <row r="58" spans="1:249" s="6" customFormat="1" ht="15.75" x14ac:dyDescent="0.25">
      <c r="A58" s="467">
        <v>3</v>
      </c>
      <c r="B58" s="467" t="s">
        <v>2157</v>
      </c>
      <c r="C58" s="393" t="s">
        <v>2449</v>
      </c>
      <c r="D58" s="468"/>
      <c r="E58" s="462" t="s">
        <v>2138</v>
      </c>
      <c r="F58" s="14" t="s">
        <v>2147</v>
      </c>
      <c r="G58" s="14" t="s">
        <v>2154</v>
      </c>
      <c r="H58" s="469" t="s">
        <v>2149</v>
      </c>
      <c r="I58" s="462"/>
      <c r="J58" s="456"/>
      <c r="K58" s="11"/>
      <c r="L58" s="11"/>
      <c r="M58" s="14"/>
      <c r="N58" s="470"/>
      <c r="O58" s="14"/>
      <c r="P58" s="14"/>
      <c r="Q58" s="14"/>
      <c r="R58" s="14"/>
      <c r="S58" s="14"/>
      <c r="T58" s="469"/>
      <c r="U58" s="454"/>
      <c r="V58" s="498"/>
      <c r="W58" s="454"/>
      <c r="X58" s="454"/>
      <c r="Y58" s="471"/>
      <c r="Z58" s="495" t="s">
        <v>2195</v>
      </c>
      <c r="AA58" s="11"/>
      <c r="AB58" s="472"/>
      <c r="AC58" s="473"/>
      <c r="AD58" s="473"/>
      <c r="AE58" s="496" t="s">
        <v>2195</v>
      </c>
      <c r="AF58" s="473"/>
      <c r="AG58" s="473"/>
      <c r="AH58" s="474"/>
      <c r="AI58" s="14"/>
      <c r="AJ58" s="14"/>
      <c r="AK58" s="11"/>
      <c r="AL58" s="11"/>
      <c r="AM58" s="475"/>
      <c r="AN58" s="475"/>
      <c r="AO58" s="469"/>
      <c r="AP58" s="497" t="s">
        <v>1501</v>
      </c>
      <c r="AQ58" s="477"/>
      <c r="AR58" s="478"/>
      <c r="AS58" s="479"/>
      <c r="AT58" s="479"/>
      <c r="AU58" s="479"/>
      <c r="AV58" s="479"/>
      <c r="AW58" s="479"/>
      <c r="AX58" s="479"/>
      <c r="AY58" s="479"/>
      <c r="AZ58" s="480"/>
      <c r="BA58" s="480"/>
      <c r="BB58" s="21"/>
      <c r="BC58" s="22" t="s">
        <v>2179</v>
      </c>
      <c r="BD58" s="466"/>
      <c r="BE58" s="91"/>
      <c r="BF58" s="91"/>
      <c r="BG58" s="92"/>
      <c r="BH58" s="3"/>
      <c r="BI58" s="3"/>
      <c r="BJ58" s="3"/>
      <c r="BK58" s="3"/>
      <c r="BL58" s="3"/>
      <c r="BM58" s="3"/>
      <c r="BN58" s="3"/>
      <c r="BO58" s="3"/>
      <c r="BP58" s="3"/>
      <c r="BQ58" s="3"/>
      <c r="BR58" s="3"/>
      <c r="BS58" s="3"/>
      <c r="BT58" s="92"/>
      <c r="BU58" s="92"/>
      <c r="BV58" s="92"/>
      <c r="BW58" s="5"/>
      <c r="BX58" s="5"/>
      <c r="BY58" s="5"/>
      <c r="BZ58" s="5"/>
      <c r="CA58" s="5"/>
      <c r="CB58" s="5"/>
      <c r="CC58" s="5"/>
      <c r="CD58" s="487"/>
      <c r="CE58" s="487"/>
      <c r="CF58" s="488"/>
      <c r="CG58" s="489"/>
      <c r="CH58" s="446"/>
      <c r="CI58" s="446"/>
      <c r="CJ58" s="446"/>
      <c r="CK58" s="446"/>
      <c r="CL58" s="4"/>
      <c r="CM58" s="4"/>
      <c r="CN58" s="5"/>
      <c r="CO58" s="4"/>
      <c r="CP58" s="446"/>
      <c r="CQ58" s="490"/>
      <c r="CR58" s="446"/>
      <c r="CS58" s="446"/>
      <c r="CT58" s="446"/>
      <c r="CU58" s="446"/>
      <c r="CV58" s="446"/>
      <c r="CW58" s="446"/>
      <c r="CX58" s="491"/>
      <c r="CY58" s="491"/>
      <c r="CZ58" s="491"/>
      <c r="DA58" s="491"/>
      <c r="DB58" s="446"/>
      <c r="DC58" s="446"/>
      <c r="DD58" s="446"/>
      <c r="DE58" s="492"/>
      <c r="DF58" s="492"/>
      <c r="DG58" s="492"/>
      <c r="DH58" s="492"/>
      <c r="DI58" s="492"/>
      <c r="DJ58" s="492"/>
      <c r="DK58" s="492"/>
      <c r="DL58" s="446"/>
      <c r="DM58" s="446"/>
      <c r="DN58" s="446"/>
      <c r="DO58" s="446"/>
      <c r="DP58" s="446"/>
      <c r="DQ58" s="446"/>
      <c r="DR58" s="446"/>
      <c r="DS58" s="488"/>
      <c r="DT58" s="493"/>
      <c r="DU58" s="494"/>
      <c r="DV58" s="494"/>
      <c r="DW58" s="494"/>
      <c r="DX58" s="494"/>
      <c r="DY58" s="494"/>
      <c r="DZ58" s="494"/>
      <c r="EA58" s="494"/>
      <c r="EB58" s="494"/>
      <c r="EC58" s="494"/>
      <c r="ED58" s="494"/>
      <c r="EE58" s="446"/>
      <c r="EF58" s="446"/>
      <c r="EL58" s="4"/>
      <c r="EM58" s="4"/>
      <c r="EN58" s="5"/>
      <c r="EO58" s="4"/>
      <c r="FA58" s="481"/>
      <c r="FB58" s="482"/>
      <c r="FC58" s="483"/>
      <c r="FD58" s="484"/>
      <c r="IB58" s="78"/>
      <c r="ID58" s="78"/>
      <c r="IH58" s="485"/>
      <c r="II58" s="486"/>
      <c r="IJ58" s="78"/>
      <c r="IO58" s="78"/>
    </row>
    <row r="59" spans="1:249" s="6" customFormat="1" ht="15" x14ac:dyDescent="0.2">
      <c r="A59" s="467" t="s">
        <v>2166</v>
      </c>
      <c r="B59" s="467" t="s">
        <v>2149</v>
      </c>
      <c r="C59" s="393" t="s">
        <v>2450</v>
      </c>
      <c r="D59" s="468"/>
      <c r="E59" s="462" t="s">
        <v>2139</v>
      </c>
      <c r="F59" s="14" t="s">
        <v>2147</v>
      </c>
      <c r="G59" s="14" t="s">
        <v>2154</v>
      </c>
      <c r="H59" s="469" t="s">
        <v>2149</v>
      </c>
      <c r="I59" s="462"/>
      <c r="J59" s="456"/>
      <c r="K59" s="11"/>
      <c r="L59" s="11"/>
      <c r="M59" s="14"/>
      <c r="N59" s="470"/>
      <c r="O59" s="14"/>
      <c r="P59" s="14"/>
      <c r="Q59" s="14"/>
      <c r="R59" s="14"/>
      <c r="S59" s="14"/>
      <c r="T59" s="469"/>
      <c r="U59" s="454"/>
      <c r="V59" s="454"/>
      <c r="W59" s="454"/>
      <c r="X59" s="454"/>
      <c r="Y59" s="471"/>
      <c r="Z59" s="495" t="s">
        <v>2166</v>
      </c>
      <c r="AA59" s="11"/>
      <c r="AB59" s="472"/>
      <c r="AC59" s="473"/>
      <c r="AD59" s="473"/>
      <c r="AE59" s="496" t="s">
        <v>2195</v>
      </c>
      <c r="AF59" s="473"/>
      <c r="AG59" s="473"/>
      <c r="AH59" s="474"/>
      <c r="AI59" s="14"/>
      <c r="AJ59" s="14"/>
      <c r="AK59" s="11"/>
      <c r="AL59" s="11"/>
      <c r="AM59" s="475"/>
      <c r="AN59" s="475"/>
      <c r="AO59" s="469"/>
      <c r="AP59" s="497" t="s">
        <v>1502</v>
      </c>
      <c r="AQ59" s="477"/>
      <c r="AR59" s="478"/>
      <c r="AS59" s="479"/>
      <c r="AT59" s="479"/>
      <c r="AU59" s="479"/>
      <c r="AV59" s="479"/>
      <c r="AW59" s="479"/>
      <c r="AX59" s="479"/>
      <c r="AY59" s="479"/>
      <c r="AZ59" s="480"/>
      <c r="BA59" s="480"/>
      <c r="BB59" s="21"/>
      <c r="BC59" s="22" t="s">
        <v>2179</v>
      </c>
      <c r="BD59" s="466"/>
      <c r="BE59" s="91"/>
      <c r="BF59" s="91"/>
      <c r="BG59" s="92"/>
      <c r="BH59" s="3"/>
      <c r="BI59" s="3"/>
      <c r="BJ59" s="3"/>
      <c r="BK59" s="3"/>
      <c r="BL59" s="3"/>
      <c r="BM59" s="3"/>
      <c r="BN59" s="3"/>
      <c r="BO59" s="3"/>
      <c r="BP59" s="3"/>
      <c r="BQ59" s="3"/>
      <c r="BR59" s="3"/>
      <c r="BS59" s="3"/>
      <c r="BT59" s="92"/>
      <c r="BU59" s="92"/>
      <c r="BV59" s="92"/>
      <c r="BW59" s="5"/>
      <c r="BX59" s="5"/>
      <c r="BY59" s="5"/>
      <c r="BZ59" s="5"/>
      <c r="CA59" s="5"/>
      <c r="CB59" s="5"/>
      <c r="CC59" s="5"/>
      <c r="CD59" s="487"/>
      <c r="CE59" s="487"/>
      <c r="CF59" s="488"/>
      <c r="CG59" s="489"/>
      <c r="CH59" s="446"/>
      <c r="CI59" s="446"/>
      <c r="CJ59" s="446"/>
      <c r="CK59" s="446"/>
      <c r="CL59" s="4"/>
      <c r="CM59" s="4"/>
      <c r="CN59" s="5"/>
      <c r="CO59" s="4"/>
      <c r="CP59" s="446"/>
      <c r="CQ59" s="490"/>
      <c r="CR59" s="446"/>
      <c r="CS59" s="446"/>
      <c r="CT59" s="446"/>
      <c r="CU59" s="446"/>
      <c r="CV59" s="446"/>
      <c r="CW59" s="446"/>
      <c r="CX59" s="491"/>
      <c r="CY59" s="491"/>
      <c r="CZ59" s="491"/>
      <c r="DA59" s="491"/>
      <c r="DB59" s="446"/>
      <c r="DC59" s="446"/>
      <c r="DD59" s="446"/>
      <c r="DE59" s="492"/>
      <c r="DF59" s="492"/>
      <c r="DG59" s="492"/>
      <c r="DH59" s="492"/>
      <c r="DI59" s="492"/>
      <c r="DJ59" s="492"/>
      <c r="DK59" s="492"/>
      <c r="DL59" s="446"/>
      <c r="DM59" s="446"/>
      <c r="DN59" s="446"/>
      <c r="DO59" s="446"/>
      <c r="DP59" s="446"/>
      <c r="DQ59" s="446"/>
      <c r="DR59" s="446"/>
      <c r="DS59" s="488"/>
      <c r="DT59" s="493"/>
      <c r="DU59" s="494"/>
      <c r="DV59" s="494"/>
      <c r="DW59" s="494"/>
      <c r="DX59" s="494"/>
      <c r="DY59" s="494"/>
      <c r="DZ59" s="494"/>
      <c r="EA59" s="494"/>
      <c r="EB59" s="494"/>
      <c r="EC59" s="494"/>
      <c r="ED59" s="494"/>
      <c r="EE59" s="446"/>
      <c r="EF59" s="446"/>
      <c r="EL59" s="4"/>
      <c r="EM59" s="4"/>
      <c r="EN59" s="5"/>
      <c r="EO59" s="4"/>
      <c r="FA59" s="481"/>
      <c r="FB59" s="482"/>
      <c r="FC59" s="483"/>
      <c r="FD59" s="484"/>
      <c r="IB59" s="78"/>
      <c r="ID59" s="78"/>
      <c r="IH59" s="485"/>
      <c r="II59" s="486"/>
      <c r="IJ59" s="78"/>
      <c r="IO59" s="78"/>
    </row>
    <row r="60" spans="1:249" s="6" customFormat="1" ht="15" x14ac:dyDescent="0.2">
      <c r="A60" s="467" t="s">
        <v>2166</v>
      </c>
      <c r="B60" s="467" t="s">
        <v>2157</v>
      </c>
      <c r="C60" s="393" t="s">
        <v>2451</v>
      </c>
      <c r="D60" s="468"/>
      <c r="E60" s="462" t="s">
        <v>2138</v>
      </c>
      <c r="F60" s="14" t="s">
        <v>2149</v>
      </c>
      <c r="G60" s="14" t="s">
        <v>2154</v>
      </c>
      <c r="H60" s="469" t="s">
        <v>2149</v>
      </c>
      <c r="I60" s="462"/>
      <c r="J60" s="456"/>
      <c r="K60" s="11"/>
      <c r="L60" s="11"/>
      <c r="M60" s="14"/>
      <c r="N60" s="470"/>
      <c r="O60" s="14"/>
      <c r="P60" s="14"/>
      <c r="Q60" s="14"/>
      <c r="R60" s="14"/>
      <c r="S60" s="14"/>
      <c r="T60" s="469"/>
      <c r="U60" s="454"/>
      <c r="V60" s="454"/>
      <c r="W60" s="454"/>
      <c r="X60" s="454"/>
      <c r="Y60" s="471"/>
      <c r="Z60" s="495" t="s">
        <v>2195</v>
      </c>
      <c r="AA60" s="11"/>
      <c r="AB60" s="472"/>
      <c r="AC60" s="473"/>
      <c r="AD60" s="473"/>
      <c r="AE60" s="496" t="s">
        <v>2195</v>
      </c>
      <c r="AF60" s="473"/>
      <c r="AG60" s="473"/>
      <c r="AH60" s="474"/>
      <c r="AI60" s="14"/>
      <c r="AJ60" s="14"/>
      <c r="AK60" s="11"/>
      <c r="AL60" s="11"/>
      <c r="AM60" s="475"/>
      <c r="AN60" s="475"/>
      <c r="AO60" s="469"/>
      <c r="AP60" s="497" t="s">
        <v>1503</v>
      </c>
      <c r="AQ60" s="477"/>
      <c r="AR60" s="478"/>
      <c r="AS60" s="479"/>
      <c r="AT60" s="479"/>
      <c r="AU60" s="479"/>
      <c r="AV60" s="479"/>
      <c r="AW60" s="479"/>
      <c r="AX60" s="479"/>
      <c r="AY60" s="479"/>
      <c r="AZ60" s="480"/>
      <c r="BA60" s="480"/>
      <c r="BB60" s="21"/>
      <c r="BC60" s="22" t="s">
        <v>2179</v>
      </c>
      <c r="BD60" s="466"/>
      <c r="BE60" s="91"/>
      <c r="BF60" s="91"/>
      <c r="BG60" s="92"/>
      <c r="BH60" s="3"/>
      <c r="BI60" s="3"/>
      <c r="BJ60" s="3"/>
      <c r="BK60" s="3"/>
      <c r="BL60" s="3"/>
      <c r="BM60" s="3"/>
      <c r="BN60" s="3"/>
      <c r="BO60" s="3"/>
      <c r="BP60" s="3"/>
      <c r="BQ60" s="3"/>
      <c r="BR60" s="3"/>
      <c r="BS60" s="3"/>
      <c r="BT60" s="92"/>
      <c r="BU60" s="92"/>
      <c r="BV60" s="92"/>
      <c r="BW60" s="5"/>
      <c r="BX60" s="5"/>
      <c r="BY60" s="5"/>
      <c r="BZ60" s="5"/>
      <c r="CA60" s="5"/>
      <c r="CB60" s="5"/>
      <c r="CC60" s="5"/>
      <c r="CD60" s="487"/>
      <c r="CE60" s="487"/>
      <c r="CF60" s="488"/>
      <c r="CG60" s="489"/>
      <c r="CH60" s="446"/>
      <c r="CI60" s="446"/>
      <c r="CJ60" s="446"/>
      <c r="CK60" s="446"/>
      <c r="CL60" s="4"/>
      <c r="CM60" s="4"/>
      <c r="CN60" s="5"/>
      <c r="CO60" s="4"/>
      <c r="CP60" s="446"/>
      <c r="CQ60" s="490"/>
      <c r="CR60" s="446"/>
      <c r="CS60" s="446"/>
      <c r="CT60" s="446"/>
      <c r="CU60" s="446"/>
      <c r="CV60" s="446"/>
      <c r="CW60" s="446"/>
      <c r="CX60" s="491"/>
      <c r="CY60" s="491"/>
      <c r="CZ60" s="491"/>
      <c r="DA60" s="491"/>
      <c r="DB60" s="446"/>
      <c r="DC60" s="446"/>
      <c r="DD60" s="446"/>
      <c r="DE60" s="492"/>
      <c r="DF60" s="492"/>
      <c r="DG60" s="492"/>
      <c r="DH60" s="492"/>
      <c r="DI60" s="492"/>
      <c r="DJ60" s="492"/>
      <c r="DK60" s="492"/>
      <c r="DL60" s="446"/>
      <c r="DM60" s="446"/>
      <c r="DN60" s="446"/>
      <c r="DO60" s="446"/>
      <c r="DP60" s="446"/>
      <c r="DQ60" s="446"/>
      <c r="DR60" s="446"/>
      <c r="DS60" s="488"/>
      <c r="DT60" s="493"/>
      <c r="DU60" s="494"/>
      <c r="DV60" s="494"/>
      <c r="DW60" s="494"/>
      <c r="DX60" s="494"/>
      <c r="DY60" s="494"/>
      <c r="DZ60" s="494"/>
      <c r="EA60" s="494"/>
      <c r="EB60" s="494"/>
      <c r="EC60" s="494"/>
      <c r="ED60" s="494"/>
      <c r="EE60" s="446"/>
      <c r="EF60" s="446"/>
      <c r="EL60" s="4"/>
      <c r="EM60" s="4"/>
      <c r="EN60" s="5"/>
      <c r="EO60" s="4"/>
      <c r="FA60" s="481"/>
      <c r="FB60" s="482"/>
      <c r="FC60" s="483"/>
      <c r="FD60" s="484"/>
      <c r="IB60" s="78"/>
      <c r="ID60" s="78"/>
      <c r="IH60" s="485"/>
      <c r="II60" s="486"/>
      <c r="IJ60" s="78"/>
      <c r="IO60" s="78"/>
    </row>
    <row r="61" spans="1:249" s="6" customFormat="1" ht="15" x14ac:dyDescent="0.2">
      <c r="A61" s="467" t="s">
        <v>2195</v>
      </c>
      <c r="B61" s="467" t="s">
        <v>2149</v>
      </c>
      <c r="C61" s="393" t="s">
        <v>2452</v>
      </c>
      <c r="D61" s="468"/>
      <c r="E61" s="462" t="s">
        <v>2141</v>
      </c>
      <c r="F61" s="14" t="s">
        <v>2150</v>
      </c>
      <c r="G61" s="14" t="s">
        <v>2155</v>
      </c>
      <c r="H61" s="469" t="s">
        <v>2149</v>
      </c>
      <c r="I61" s="462"/>
      <c r="J61" s="456"/>
      <c r="K61" s="11"/>
      <c r="L61" s="11"/>
      <c r="M61" s="14"/>
      <c r="N61" s="470"/>
      <c r="O61" s="14"/>
      <c r="P61" s="14"/>
      <c r="Q61" s="14"/>
      <c r="R61" s="14"/>
      <c r="S61" s="14"/>
      <c r="T61" s="469"/>
      <c r="U61" s="454"/>
      <c r="V61" s="454"/>
      <c r="W61" s="454"/>
      <c r="X61" s="454"/>
      <c r="Y61" s="471"/>
      <c r="Z61" s="495" t="s">
        <v>2195</v>
      </c>
      <c r="AA61" s="11"/>
      <c r="AB61" s="472"/>
      <c r="AC61" s="473"/>
      <c r="AD61" s="473"/>
      <c r="AE61" s="496" t="s">
        <v>2195</v>
      </c>
      <c r="AF61" s="473"/>
      <c r="AG61" s="473"/>
      <c r="AH61" s="474"/>
      <c r="AI61" s="14"/>
      <c r="AJ61" s="14"/>
      <c r="AK61" s="11"/>
      <c r="AL61" s="11"/>
      <c r="AM61" s="475"/>
      <c r="AN61" s="475"/>
      <c r="AO61" s="469"/>
      <c r="AP61" s="497" t="s">
        <v>1504</v>
      </c>
      <c r="AQ61" s="477"/>
      <c r="AR61" s="478"/>
      <c r="AS61" s="479"/>
      <c r="AT61" s="479"/>
      <c r="AU61" s="479"/>
      <c r="AV61" s="479"/>
      <c r="AW61" s="479"/>
      <c r="AX61" s="479"/>
      <c r="AY61" s="479"/>
      <c r="AZ61" s="480"/>
      <c r="BA61" s="480"/>
      <c r="BB61" s="21"/>
      <c r="BC61" s="22" t="s">
        <v>2179</v>
      </c>
      <c r="BD61" s="466"/>
      <c r="BE61" s="91"/>
      <c r="BF61" s="91"/>
      <c r="BG61" s="92"/>
      <c r="BH61" s="3"/>
      <c r="BI61" s="3"/>
      <c r="BJ61" s="3"/>
      <c r="BK61" s="3"/>
      <c r="BL61" s="3"/>
      <c r="BM61" s="3"/>
      <c r="BN61" s="3"/>
      <c r="BO61" s="3"/>
      <c r="BP61" s="3"/>
      <c r="BQ61" s="3"/>
      <c r="BR61" s="3"/>
      <c r="BS61" s="3"/>
      <c r="BT61" s="92"/>
      <c r="BU61" s="92"/>
      <c r="BV61" s="92"/>
      <c r="BW61" s="5"/>
      <c r="BX61" s="5"/>
      <c r="BY61" s="5"/>
      <c r="BZ61" s="5"/>
      <c r="CA61" s="5"/>
      <c r="CB61" s="5"/>
      <c r="CC61" s="5"/>
      <c r="CD61" s="487"/>
      <c r="CE61" s="487"/>
      <c r="CF61" s="488"/>
      <c r="CG61" s="489"/>
      <c r="CH61" s="446"/>
      <c r="CI61" s="446"/>
      <c r="CJ61" s="446"/>
      <c r="CK61" s="446"/>
      <c r="CL61" s="4"/>
      <c r="CM61" s="4"/>
      <c r="CN61" s="5"/>
      <c r="CO61" s="4"/>
      <c r="CP61" s="446"/>
      <c r="CQ61" s="490"/>
      <c r="CR61" s="446"/>
      <c r="CS61" s="446"/>
      <c r="CT61" s="446"/>
      <c r="CU61" s="446"/>
      <c r="CV61" s="446"/>
      <c r="CW61" s="446"/>
      <c r="CX61" s="491"/>
      <c r="CY61" s="491"/>
      <c r="CZ61" s="491"/>
      <c r="DA61" s="491"/>
      <c r="DB61" s="446"/>
      <c r="DC61" s="446"/>
      <c r="DD61" s="446"/>
      <c r="DE61" s="492"/>
      <c r="DF61" s="492"/>
      <c r="DG61" s="492"/>
      <c r="DH61" s="492"/>
      <c r="DI61" s="492"/>
      <c r="DJ61" s="492"/>
      <c r="DK61" s="492"/>
      <c r="DL61" s="446"/>
      <c r="DM61" s="446"/>
      <c r="DN61" s="446"/>
      <c r="DO61" s="446"/>
      <c r="DP61" s="446"/>
      <c r="DQ61" s="446"/>
      <c r="DR61" s="446"/>
      <c r="DS61" s="488"/>
      <c r="DT61" s="493"/>
      <c r="DU61" s="494"/>
      <c r="DV61" s="494"/>
      <c r="DW61" s="494"/>
      <c r="DX61" s="494"/>
      <c r="DY61" s="494"/>
      <c r="DZ61" s="494"/>
      <c r="EA61" s="494"/>
      <c r="EB61" s="494"/>
      <c r="EC61" s="494"/>
      <c r="ED61" s="494"/>
      <c r="EE61" s="446"/>
      <c r="EF61" s="446"/>
      <c r="EL61" s="4"/>
      <c r="EM61" s="4"/>
      <c r="EN61" s="5"/>
      <c r="EO61" s="4"/>
      <c r="FA61" s="481"/>
      <c r="FB61" s="482"/>
      <c r="FC61" s="483"/>
      <c r="FD61" s="484"/>
      <c r="IB61" s="78"/>
      <c r="ID61" s="78"/>
      <c r="IH61" s="485"/>
      <c r="II61" s="486"/>
      <c r="IJ61" s="78"/>
      <c r="IO61" s="78"/>
    </row>
    <row r="62" spans="1:249" s="6" customFormat="1" ht="15" x14ac:dyDescent="0.2">
      <c r="A62" s="467">
        <v>3</v>
      </c>
      <c r="B62" s="467" t="s">
        <v>2149</v>
      </c>
      <c r="C62" s="393" t="s">
        <v>2453</v>
      </c>
      <c r="D62" s="468"/>
      <c r="E62" s="462" t="s">
        <v>2138</v>
      </c>
      <c r="F62" s="14" t="s">
        <v>2147</v>
      </c>
      <c r="G62" s="14" t="s">
        <v>2154</v>
      </c>
      <c r="H62" s="469" t="s">
        <v>2149</v>
      </c>
      <c r="I62" s="462"/>
      <c r="J62" s="456"/>
      <c r="K62" s="11"/>
      <c r="L62" s="11"/>
      <c r="M62" s="14"/>
      <c r="N62" s="470"/>
      <c r="O62" s="14"/>
      <c r="P62" s="14"/>
      <c r="Q62" s="14"/>
      <c r="R62" s="14"/>
      <c r="S62" s="14"/>
      <c r="T62" s="469"/>
      <c r="U62" s="454"/>
      <c r="V62" s="454"/>
      <c r="W62" s="454"/>
      <c r="X62" s="454"/>
      <c r="Y62" s="471"/>
      <c r="Z62" s="495">
        <v>3</v>
      </c>
      <c r="AA62" s="11"/>
      <c r="AB62" s="472"/>
      <c r="AC62" s="473"/>
      <c r="AD62" s="473"/>
      <c r="AE62" s="496" t="s">
        <v>2166</v>
      </c>
      <c r="AF62" s="473"/>
      <c r="AG62" s="473"/>
      <c r="AH62" s="474"/>
      <c r="AI62" s="14"/>
      <c r="AJ62" s="14"/>
      <c r="AK62" s="11"/>
      <c r="AL62" s="11"/>
      <c r="AM62" s="475"/>
      <c r="AN62" s="475"/>
      <c r="AO62" s="469"/>
      <c r="AP62" s="497" t="s">
        <v>1505</v>
      </c>
      <c r="AQ62" s="477"/>
      <c r="AR62" s="478"/>
      <c r="AS62" s="479"/>
      <c r="AT62" s="479"/>
      <c r="AU62" s="479"/>
      <c r="AV62" s="479"/>
      <c r="AW62" s="479"/>
      <c r="AX62" s="479"/>
      <c r="AY62" s="479"/>
      <c r="AZ62" s="480"/>
      <c r="BA62" s="480"/>
      <c r="BB62" s="21"/>
      <c r="BC62" s="22" t="s">
        <v>2179</v>
      </c>
      <c r="BD62" s="466"/>
      <c r="BE62" s="91"/>
      <c r="BF62" s="91"/>
      <c r="BG62" s="92"/>
      <c r="BH62" s="3"/>
      <c r="BI62" s="3"/>
      <c r="BJ62" s="3"/>
      <c r="BK62" s="3"/>
      <c r="BL62" s="3"/>
      <c r="BM62" s="3"/>
      <c r="BN62" s="3"/>
      <c r="BO62" s="3"/>
      <c r="BP62" s="3"/>
      <c r="BQ62" s="3"/>
      <c r="BR62" s="3"/>
      <c r="BS62" s="3"/>
      <c r="BT62" s="92"/>
      <c r="BU62" s="92"/>
      <c r="BV62" s="92"/>
      <c r="BW62" s="5"/>
      <c r="BX62" s="5"/>
      <c r="BY62" s="5"/>
      <c r="BZ62" s="5"/>
      <c r="CA62" s="5"/>
      <c r="CB62" s="5"/>
      <c r="CC62" s="5"/>
      <c r="CD62" s="487"/>
      <c r="CE62" s="487"/>
      <c r="CF62" s="488"/>
      <c r="CG62" s="489"/>
      <c r="CH62" s="446"/>
      <c r="CI62" s="446"/>
      <c r="CJ62" s="446"/>
      <c r="CK62" s="446"/>
      <c r="CL62" s="4"/>
      <c r="CM62" s="4"/>
      <c r="CN62" s="5"/>
      <c r="CO62" s="4"/>
      <c r="CP62" s="446"/>
      <c r="CQ62" s="490"/>
      <c r="CR62" s="446"/>
      <c r="CS62" s="446"/>
      <c r="CT62" s="446"/>
      <c r="CU62" s="446"/>
      <c r="CV62" s="446"/>
      <c r="CW62" s="446"/>
      <c r="CX62" s="491"/>
      <c r="CY62" s="491"/>
      <c r="CZ62" s="491"/>
      <c r="DA62" s="491"/>
      <c r="DB62" s="446"/>
      <c r="DC62" s="446"/>
      <c r="DD62" s="446"/>
      <c r="DE62" s="492"/>
      <c r="DF62" s="492"/>
      <c r="DG62" s="492"/>
      <c r="DH62" s="492"/>
      <c r="DI62" s="492"/>
      <c r="DJ62" s="492"/>
      <c r="DK62" s="492"/>
      <c r="DL62" s="446"/>
      <c r="DM62" s="446"/>
      <c r="DN62" s="446"/>
      <c r="DO62" s="446"/>
      <c r="DP62" s="446"/>
      <c r="DQ62" s="446"/>
      <c r="DR62" s="446"/>
      <c r="DS62" s="488"/>
      <c r="DT62" s="493"/>
      <c r="DU62" s="494"/>
      <c r="DV62" s="494"/>
      <c r="DW62" s="494"/>
      <c r="DX62" s="494"/>
      <c r="DY62" s="494"/>
      <c r="DZ62" s="494"/>
      <c r="EA62" s="494"/>
      <c r="EB62" s="494"/>
      <c r="EC62" s="494"/>
      <c r="ED62" s="494"/>
      <c r="EE62" s="446"/>
      <c r="EF62" s="446"/>
      <c r="EL62" s="4"/>
      <c r="EM62" s="4"/>
      <c r="EN62" s="5"/>
      <c r="EO62" s="4"/>
      <c r="FA62" s="481"/>
      <c r="FB62" s="482"/>
      <c r="FC62" s="483"/>
      <c r="FD62" s="484"/>
      <c r="IB62" s="78"/>
      <c r="ID62" s="78"/>
      <c r="IH62" s="485"/>
      <c r="II62" s="486"/>
      <c r="IJ62" s="78"/>
      <c r="IO62" s="78"/>
    </row>
    <row r="63" spans="1:249" s="6" customFormat="1" ht="15" x14ac:dyDescent="0.2">
      <c r="A63" s="467" t="s">
        <v>2165</v>
      </c>
      <c r="B63" s="467" t="s">
        <v>2149</v>
      </c>
      <c r="C63" s="393" t="s">
        <v>2454</v>
      </c>
      <c r="D63" s="468"/>
      <c r="E63" s="462" t="s">
        <v>2136</v>
      </c>
      <c r="F63" s="14" t="s">
        <v>2149</v>
      </c>
      <c r="G63" s="14" t="s">
        <v>2149</v>
      </c>
      <c r="H63" s="469" t="s">
        <v>2149</v>
      </c>
      <c r="I63" s="462"/>
      <c r="J63" s="456"/>
      <c r="K63" s="11"/>
      <c r="L63" s="11"/>
      <c r="M63" s="14"/>
      <c r="N63" s="470"/>
      <c r="O63" s="14"/>
      <c r="P63" s="14"/>
      <c r="Q63" s="14"/>
      <c r="R63" s="14"/>
      <c r="S63" s="14"/>
      <c r="T63" s="469"/>
      <c r="U63" s="454"/>
      <c r="V63" s="454"/>
      <c r="W63" s="454"/>
      <c r="X63" s="454"/>
      <c r="Y63" s="471"/>
      <c r="Z63" s="495" t="s">
        <v>2165</v>
      </c>
      <c r="AA63" s="11"/>
      <c r="AB63" s="472"/>
      <c r="AC63" s="473"/>
      <c r="AD63" s="473"/>
      <c r="AE63" s="496" t="s">
        <v>2165</v>
      </c>
      <c r="AF63" s="473"/>
      <c r="AG63" s="473"/>
      <c r="AH63" s="474"/>
      <c r="AI63" s="14"/>
      <c r="AJ63" s="14"/>
      <c r="AK63" s="11"/>
      <c r="AL63" s="11"/>
      <c r="AM63" s="475"/>
      <c r="AN63" s="475"/>
      <c r="AO63" s="469"/>
      <c r="AP63" s="497" t="s">
        <v>1506</v>
      </c>
      <c r="AQ63" s="477"/>
      <c r="AR63" s="478"/>
      <c r="AS63" s="479"/>
      <c r="AT63" s="479"/>
      <c r="AU63" s="479"/>
      <c r="AV63" s="479"/>
      <c r="AW63" s="479"/>
      <c r="AX63" s="479"/>
      <c r="AY63" s="479"/>
      <c r="AZ63" s="480"/>
      <c r="BA63" s="480"/>
      <c r="BB63" s="21"/>
      <c r="BC63" s="22" t="s">
        <v>2163</v>
      </c>
      <c r="BD63" s="466"/>
      <c r="BE63" s="91"/>
      <c r="BF63" s="91"/>
      <c r="BG63" s="92"/>
      <c r="BH63" s="3"/>
      <c r="BI63" s="3"/>
      <c r="BJ63" s="3"/>
      <c r="BK63" s="3"/>
      <c r="BL63" s="3"/>
      <c r="BM63" s="3"/>
      <c r="BN63" s="3"/>
      <c r="BO63" s="3"/>
      <c r="BP63" s="3"/>
      <c r="BQ63" s="3"/>
      <c r="BR63" s="3"/>
      <c r="BS63" s="3"/>
      <c r="BT63" s="92"/>
      <c r="BU63" s="92"/>
      <c r="BV63" s="92"/>
      <c r="BW63" s="5"/>
      <c r="BX63" s="5"/>
      <c r="BY63" s="5"/>
      <c r="BZ63" s="5"/>
      <c r="CA63" s="5"/>
      <c r="CB63" s="5"/>
      <c r="CC63" s="5"/>
      <c r="CD63" s="487"/>
      <c r="CE63" s="487"/>
      <c r="CF63" s="488"/>
      <c r="CG63" s="489"/>
      <c r="CH63" s="446"/>
      <c r="CI63" s="446"/>
      <c r="CJ63" s="446"/>
      <c r="CK63" s="446"/>
      <c r="CL63" s="4"/>
      <c r="CM63" s="4"/>
      <c r="CN63" s="5"/>
      <c r="CO63" s="4"/>
      <c r="CP63" s="446"/>
      <c r="CQ63" s="490"/>
      <c r="CR63" s="446"/>
      <c r="CS63" s="446"/>
      <c r="CT63" s="446"/>
      <c r="CU63" s="446"/>
      <c r="CV63" s="446"/>
      <c r="CW63" s="446"/>
      <c r="CX63" s="491"/>
      <c r="CY63" s="491"/>
      <c r="CZ63" s="491"/>
      <c r="DA63" s="491"/>
      <c r="DB63" s="446"/>
      <c r="DC63" s="446"/>
      <c r="DD63" s="446"/>
      <c r="DE63" s="492"/>
      <c r="DF63" s="492"/>
      <c r="DG63" s="492"/>
      <c r="DH63" s="492"/>
      <c r="DI63" s="492"/>
      <c r="DJ63" s="492"/>
      <c r="DK63" s="492"/>
      <c r="DL63" s="446"/>
      <c r="DM63" s="446"/>
      <c r="DN63" s="446"/>
      <c r="DO63" s="446"/>
      <c r="DP63" s="446"/>
      <c r="DQ63" s="446"/>
      <c r="DR63" s="446"/>
      <c r="DS63" s="488"/>
      <c r="DT63" s="493"/>
      <c r="DU63" s="494"/>
      <c r="DV63" s="494"/>
      <c r="DW63" s="494"/>
      <c r="DX63" s="494"/>
      <c r="DY63" s="494"/>
      <c r="DZ63" s="494"/>
      <c r="EA63" s="494"/>
      <c r="EB63" s="494"/>
      <c r="EC63" s="494"/>
      <c r="ED63" s="494"/>
      <c r="EE63" s="446"/>
      <c r="EF63" s="446"/>
      <c r="EL63" s="4"/>
      <c r="EM63" s="4"/>
      <c r="EN63" s="5"/>
      <c r="EO63" s="4"/>
      <c r="FA63" s="481"/>
      <c r="FB63" s="482"/>
      <c r="FC63" s="483"/>
      <c r="FD63" s="484"/>
      <c r="IB63" s="78"/>
      <c r="ID63" s="78"/>
      <c r="IH63" s="485"/>
      <c r="II63" s="486"/>
      <c r="IJ63" s="78"/>
      <c r="IO63" s="78"/>
    </row>
    <row r="64" spans="1:249" s="6" customFormat="1" ht="15" x14ac:dyDescent="0.2">
      <c r="A64" s="467" t="s">
        <v>2195</v>
      </c>
      <c r="B64" s="467" t="s">
        <v>2149</v>
      </c>
      <c r="C64" s="393" t="s">
        <v>3160</v>
      </c>
      <c r="D64" s="468"/>
      <c r="E64" s="462" t="s">
        <v>2138</v>
      </c>
      <c r="F64" s="14" t="s">
        <v>2149</v>
      </c>
      <c r="G64" s="14" t="s">
        <v>2149</v>
      </c>
      <c r="H64" s="469" t="s">
        <v>2149</v>
      </c>
      <c r="I64" s="462"/>
      <c r="J64" s="456"/>
      <c r="K64" s="11"/>
      <c r="L64" s="11"/>
      <c r="M64" s="14"/>
      <c r="N64" s="470"/>
      <c r="O64" s="14"/>
      <c r="P64" s="14"/>
      <c r="Q64" s="14"/>
      <c r="R64" s="14"/>
      <c r="S64" s="14"/>
      <c r="T64" s="469"/>
      <c r="U64" s="454"/>
      <c r="V64" s="457"/>
      <c r="W64" s="454"/>
      <c r="X64" s="454"/>
      <c r="Y64" s="471"/>
      <c r="Z64" s="495" t="s">
        <v>2195</v>
      </c>
      <c r="AA64" s="11"/>
      <c r="AB64" s="472"/>
      <c r="AC64" s="473"/>
      <c r="AD64" s="473"/>
      <c r="AE64" s="496" t="s">
        <v>2195</v>
      </c>
      <c r="AF64" s="473"/>
      <c r="AG64" s="473"/>
      <c r="AH64" s="474"/>
      <c r="AI64" s="14"/>
      <c r="AJ64" s="14"/>
      <c r="AK64" s="11"/>
      <c r="AL64" s="11"/>
      <c r="AM64" s="475"/>
      <c r="AN64" s="475"/>
      <c r="AO64" s="469"/>
      <c r="AP64" s="497" t="s">
        <v>1507</v>
      </c>
      <c r="AQ64" s="477"/>
      <c r="AR64" s="478"/>
      <c r="AS64" s="479"/>
      <c r="AT64" s="479"/>
      <c r="AU64" s="479"/>
      <c r="AV64" s="479"/>
      <c r="AW64" s="479"/>
      <c r="AX64" s="479"/>
      <c r="AY64" s="479"/>
      <c r="AZ64" s="480"/>
      <c r="BA64" s="480"/>
      <c r="BB64" s="21"/>
      <c r="BC64" s="22" t="s">
        <v>2163</v>
      </c>
      <c r="BD64" s="466"/>
      <c r="BE64" s="91"/>
      <c r="BF64" s="91"/>
      <c r="BG64" s="92"/>
      <c r="BH64" s="3"/>
      <c r="BI64" s="3"/>
      <c r="BJ64" s="3"/>
      <c r="BK64" s="3"/>
      <c r="BL64" s="3"/>
      <c r="BM64" s="3"/>
      <c r="BN64" s="3"/>
      <c r="BO64" s="3"/>
      <c r="BP64" s="3"/>
      <c r="BQ64" s="3"/>
      <c r="BR64" s="3"/>
      <c r="BS64" s="3"/>
      <c r="BT64" s="92"/>
      <c r="BU64" s="92"/>
      <c r="BV64" s="92"/>
      <c r="BW64" s="5"/>
      <c r="BX64" s="5"/>
      <c r="BY64" s="5"/>
      <c r="BZ64" s="5"/>
      <c r="CA64" s="5"/>
      <c r="CB64" s="5"/>
      <c r="CC64" s="5"/>
      <c r="CD64" s="487"/>
      <c r="CE64" s="487"/>
      <c r="CF64" s="488"/>
      <c r="CG64" s="489"/>
      <c r="CH64" s="446"/>
      <c r="CI64" s="446"/>
      <c r="CJ64" s="446"/>
      <c r="CK64" s="446"/>
      <c r="CL64" s="4"/>
      <c r="CM64" s="4"/>
      <c r="CN64" s="5"/>
      <c r="CO64" s="4"/>
      <c r="CP64" s="446"/>
      <c r="CQ64" s="490"/>
      <c r="CR64" s="446"/>
      <c r="CS64" s="446"/>
      <c r="CT64" s="446"/>
      <c r="CU64" s="446"/>
      <c r="CV64" s="446"/>
      <c r="CW64" s="446"/>
      <c r="CX64" s="491"/>
      <c r="CY64" s="491"/>
      <c r="CZ64" s="491"/>
      <c r="DA64" s="491"/>
      <c r="DB64" s="446"/>
      <c r="DC64" s="446"/>
      <c r="DD64" s="446"/>
      <c r="DE64" s="492"/>
      <c r="DF64" s="492"/>
      <c r="DG64" s="492"/>
      <c r="DH64" s="492"/>
      <c r="DI64" s="492"/>
      <c r="DJ64" s="492"/>
      <c r="DK64" s="492"/>
      <c r="DL64" s="446"/>
      <c r="DM64" s="446"/>
      <c r="DN64" s="446"/>
      <c r="DO64" s="446"/>
      <c r="DP64" s="446"/>
      <c r="DQ64" s="446"/>
      <c r="DR64" s="446"/>
      <c r="DS64" s="488"/>
      <c r="DT64" s="493"/>
      <c r="DU64" s="494"/>
      <c r="DV64" s="494"/>
      <c r="DW64" s="494"/>
      <c r="DX64" s="494"/>
      <c r="DY64" s="494"/>
      <c r="DZ64" s="494"/>
      <c r="EA64" s="494"/>
      <c r="EB64" s="494"/>
      <c r="EC64" s="494"/>
      <c r="ED64" s="494"/>
      <c r="EE64" s="446"/>
      <c r="EF64" s="446"/>
      <c r="EL64" s="4"/>
      <c r="EM64" s="4"/>
      <c r="EN64" s="5"/>
      <c r="EO64" s="4"/>
      <c r="FA64" s="481"/>
      <c r="FB64" s="482"/>
      <c r="FC64" s="483"/>
      <c r="FD64" s="484"/>
      <c r="IB64" s="78"/>
      <c r="ID64" s="78"/>
      <c r="IH64" s="485"/>
      <c r="II64" s="486"/>
      <c r="IJ64" s="78"/>
      <c r="IO64" s="78"/>
    </row>
    <row r="65" spans="1:249" s="6" customFormat="1" ht="15" x14ac:dyDescent="0.2">
      <c r="A65" s="467" t="s">
        <v>2195</v>
      </c>
      <c r="B65" s="467" t="s">
        <v>2149</v>
      </c>
      <c r="C65" s="393" t="s">
        <v>2455</v>
      </c>
      <c r="D65" s="468"/>
      <c r="E65" s="462" t="s">
        <v>2141</v>
      </c>
      <c r="F65" s="14" t="s">
        <v>2147</v>
      </c>
      <c r="G65" s="14" t="s">
        <v>2154</v>
      </c>
      <c r="H65" s="469" t="s">
        <v>2149</v>
      </c>
      <c r="I65" s="462"/>
      <c r="J65" s="456"/>
      <c r="K65" s="11"/>
      <c r="L65" s="11"/>
      <c r="M65" s="14"/>
      <c r="N65" s="470"/>
      <c r="O65" s="14"/>
      <c r="P65" s="14"/>
      <c r="Q65" s="14"/>
      <c r="R65" s="14"/>
      <c r="S65" s="14"/>
      <c r="T65" s="469"/>
      <c r="U65" s="454"/>
      <c r="V65" s="454"/>
      <c r="W65" s="454"/>
      <c r="X65" s="454"/>
      <c r="Y65" s="471"/>
      <c r="Z65" s="495" t="s">
        <v>2195</v>
      </c>
      <c r="AA65" s="11"/>
      <c r="AB65" s="472"/>
      <c r="AC65" s="473"/>
      <c r="AD65" s="473"/>
      <c r="AE65" s="496" t="s">
        <v>2195</v>
      </c>
      <c r="AF65" s="473"/>
      <c r="AG65" s="473"/>
      <c r="AH65" s="474"/>
      <c r="AI65" s="14"/>
      <c r="AJ65" s="14"/>
      <c r="AK65" s="11"/>
      <c r="AL65" s="11"/>
      <c r="AM65" s="475"/>
      <c r="AN65" s="475"/>
      <c r="AO65" s="469"/>
      <c r="AP65" s="497" t="s">
        <v>1508</v>
      </c>
      <c r="AQ65" s="477"/>
      <c r="AR65" s="478"/>
      <c r="AS65" s="479"/>
      <c r="AT65" s="479"/>
      <c r="AU65" s="479"/>
      <c r="AV65" s="479"/>
      <c r="AW65" s="479"/>
      <c r="AX65" s="479"/>
      <c r="AY65" s="479"/>
      <c r="AZ65" s="480"/>
      <c r="BA65" s="480"/>
      <c r="BB65" s="21"/>
      <c r="BC65" s="22" t="s">
        <v>2179</v>
      </c>
      <c r="BD65" s="466"/>
      <c r="BE65" s="91"/>
      <c r="BF65" s="91"/>
      <c r="BG65" s="92"/>
      <c r="BH65" s="3"/>
      <c r="BI65" s="3"/>
      <c r="BJ65" s="3"/>
      <c r="BK65" s="3"/>
      <c r="BL65" s="3"/>
      <c r="BM65" s="3"/>
      <c r="BN65" s="3"/>
      <c r="BO65" s="3"/>
      <c r="BP65" s="3"/>
      <c r="BQ65" s="3"/>
      <c r="BR65" s="3"/>
      <c r="BS65" s="3"/>
      <c r="BT65" s="92"/>
      <c r="BU65" s="92"/>
      <c r="BV65" s="92"/>
      <c r="BW65" s="5"/>
      <c r="BX65" s="5"/>
      <c r="BY65" s="5"/>
      <c r="BZ65" s="5"/>
      <c r="CA65" s="5"/>
      <c r="CB65" s="5"/>
      <c r="CC65" s="5"/>
      <c r="CD65" s="487"/>
      <c r="CE65" s="487"/>
      <c r="CF65" s="488"/>
      <c r="CG65" s="489"/>
      <c r="CH65" s="446"/>
      <c r="CI65" s="446"/>
      <c r="CJ65" s="446"/>
      <c r="CK65" s="446"/>
      <c r="CL65" s="4"/>
      <c r="CM65" s="4"/>
      <c r="CN65" s="5"/>
      <c r="CO65" s="4"/>
      <c r="CP65" s="446"/>
      <c r="CQ65" s="490"/>
      <c r="CR65" s="446"/>
      <c r="CS65" s="446"/>
      <c r="CT65" s="446"/>
      <c r="CU65" s="446"/>
      <c r="CV65" s="446"/>
      <c r="CW65" s="446"/>
      <c r="CX65" s="491"/>
      <c r="CY65" s="491"/>
      <c r="CZ65" s="491"/>
      <c r="DA65" s="491"/>
      <c r="DB65" s="446"/>
      <c r="DC65" s="446"/>
      <c r="DD65" s="446"/>
      <c r="DE65" s="492"/>
      <c r="DF65" s="492"/>
      <c r="DG65" s="492"/>
      <c r="DH65" s="492"/>
      <c r="DI65" s="492"/>
      <c r="DJ65" s="492"/>
      <c r="DK65" s="492"/>
      <c r="DL65" s="446"/>
      <c r="DM65" s="446"/>
      <c r="DN65" s="446"/>
      <c r="DO65" s="446"/>
      <c r="DP65" s="446"/>
      <c r="DQ65" s="446"/>
      <c r="DR65" s="446"/>
      <c r="DS65" s="488"/>
      <c r="DT65" s="493"/>
      <c r="DU65" s="494"/>
      <c r="DV65" s="494"/>
      <c r="DW65" s="494"/>
      <c r="DX65" s="494"/>
      <c r="DY65" s="494"/>
      <c r="DZ65" s="494"/>
      <c r="EA65" s="494"/>
      <c r="EB65" s="494"/>
      <c r="EC65" s="494"/>
      <c r="ED65" s="494"/>
      <c r="EE65" s="446"/>
      <c r="EF65" s="446"/>
      <c r="EL65" s="4"/>
      <c r="EM65" s="4"/>
      <c r="EN65" s="5"/>
      <c r="EO65" s="4"/>
      <c r="FA65" s="481"/>
      <c r="FB65" s="482"/>
      <c r="FC65" s="483"/>
      <c r="FD65" s="484"/>
      <c r="IB65" s="78"/>
      <c r="ID65" s="78"/>
      <c r="IH65" s="485"/>
      <c r="II65" s="486"/>
      <c r="IJ65" s="78"/>
      <c r="IO65" s="78"/>
    </row>
    <row r="66" spans="1:249" s="6" customFormat="1" ht="15" x14ac:dyDescent="0.2">
      <c r="A66" s="467">
        <v>1</v>
      </c>
      <c r="B66" s="467" t="s">
        <v>2149</v>
      </c>
      <c r="C66" s="393" t="s">
        <v>2456</v>
      </c>
      <c r="D66" s="468"/>
      <c r="E66" s="462" t="s">
        <v>2137</v>
      </c>
      <c r="F66" s="14" t="s">
        <v>2146</v>
      </c>
      <c r="G66" s="14" t="s">
        <v>2153</v>
      </c>
      <c r="H66" s="469" t="s">
        <v>2149</v>
      </c>
      <c r="I66" s="462"/>
      <c r="J66" s="456"/>
      <c r="K66" s="11"/>
      <c r="L66" s="11"/>
      <c r="M66" s="14"/>
      <c r="N66" s="470"/>
      <c r="O66" s="14"/>
      <c r="P66" s="14"/>
      <c r="Q66" s="14"/>
      <c r="R66" s="14"/>
      <c r="S66" s="14"/>
      <c r="T66" s="469"/>
      <c r="U66" s="454"/>
      <c r="V66" s="454"/>
      <c r="W66" s="454"/>
      <c r="X66" s="454"/>
      <c r="Y66" s="471"/>
      <c r="Z66" s="495">
        <v>1</v>
      </c>
      <c r="AA66" s="11"/>
      <c r="AB66" s="472"/>
      <c r="AC66" s="473"/>
      <c r="AD66" s="473"/>
      <c r="AE66" s="496">
        <v>3</v>
      </c>
      <c r="AF66" s="473"/>
      <c r="AG66" s="473"/>
      <c r="AH66" s="474"/>
      <c r="AI66" s="14"/>
      <c r="AJ66" s="14"/>
      <c r="AK66" s="11"/>
      <c r="AL66" s="11"/>
      <c r="AM66" s="475"/>
      <c r="AN66" s="475"/>
      <c r="AO66" s="469"/>
      <c r="AP66" s="497" t="s">
        <v>1509</v>
      </c>
      <c r="AQ66" s="477"/>
      <c r="AR66" s="478"/>
      <c r="AS66" s="479"/>
      <c r="AT66" s="479"/>
      <c r="AU66" s="479"/>
      <c r="AV66" s="479"/>
      <c r="AW66" s="479"/>
      <c r="AX66" s="479"/>
      <c r="AY66" s="479"/>
      <c r="AZ66" s="480"/>
      <c r="BA66" s="480"/>
      <c r="BB66" s="21"/>
      <c r="BC66" s="22" t="s">
        <v>2179</v>
      </c>
      <c r="BD66" s="466"/>
      <c r="BE66" s="91"/>
      <c r="BF66" s="91"/>
      <c r="BG66" s="92"/>
      <c r="BH66" s="3"/>
      <c r="BI66" s="3"/>
      <c r="BJ66" s="3"/>
      <c r="BK66" s="3"/>
      <c r="BL66" s="3"/>
      <c r="BM66" s="3"/>
      <c r="BN66" s="3"/>
      <c r="BO66" s="3"/>
      <c r="BP66" s="3"/>
      <c r="BQ66" s="3"/>
      <c r="BR66" s="3"/>
      <c r="BS66" s="3"/>
      <c r="BT66" s="92"/>
      <c r="BU66" s="92"/>
      <c r="BV66" s="92"/>
      <c r="BW66" s="5"/>
      <c r="BX66" s="5"/>
      <c r="BY66" s="5"/>
      <c r="BZ66" s="5"/>
      <c r="CA66" s="5"/>
      <c r="CB66" s="5"/>
      <c r="CC66" s="5"/>
      <c r="CD66" s="487"/>
      <c r="CE66" s="487"/>
      <c r="CF66" s="488"/>
      <c r="CG66" s="489"/>
      <c r="CH66" s="446"/>
      <c r="CI66" s="446"/>
      <c r="CJ66" s="446"/>
      <c r="CK66" s="446"/>
      <c r="CL66" s="4"/>
      <c r="CM66" s="4"/>
      <c r="CN66" s="5"/>
      <c r="CO66" s="4"/>
      <c r="CP66" s="446"/>
      <c r="CQ66" s="490"/>
      <c r="CR66" s="446"/>
      <c r="CS66" s="446"/>
      <c r="CT66" s="446"/>
      <c r="CU66" s="446"/>
      <c r="CV66" s="446"/>
      <c r="CW66" s="446"/>
      <c r="CX66" s="491"/>
      <c r="CY66" s="491"/>
      <c r="CZ66" s="491"/>
      <c r="DA66" s="491"/>
      <c r="DB66" s="446"/>
      <c r="DC66" s="446"/>
      <c r="DD66" s="446"/>
      <c r="DE66" s="492"/>
      <c r="DF66" s="492"/>
      <c r="DG66" s="492"/>
      <c r="DH66" s="492"/>
      <c r="DI66" s="492"/>
      <c r="DJ66" s="492"/>
      <c r="DK66" s="492"/>
      <c r="DL66" s="446"/>
      <c r="DM66" s="446"/>
      <c r="DN66" s="446"/>
      <c r="DO66" s="446"/>
      <c r="DP66" s="446"/>
      <c r="DQ66" s="446"/>
      <c r="DR66" s="446"/>
      <c r="DS66" s="488"/>
      <c r="DT66" s="493"/>
      <c r="DU66" s="494"/>
      <c r="DV66" s="494"/>
      <c r="DW66" s="494"/>
      <c r="DX66" s="494"/>
      <c r="DY66" s="494"/>
      <c r="DZ66" s="494"/>
      <c r="EA66" s="494"/>
      <c r="EB66" s="494"/>
      <c r="EC66" s="494"/>
      <c r="ED66" s="494"/>
      <c r="EE66" s="446"/>
      <c r="EF66" s="446"/>
      <c r="EL66" s="4"/>
      <c r="EM66" s="4"/>
      <c r="EN66" s="5"/>
      <c r="EO66" s="4"/>
      <c r="FA66" s="481"/>
      <c r="FB66" s="482"/>
      <c r="FC66" s="483"/>
      <c r="FD66" s="484"/>
      <c r="IB66" s="78"/>
      <c r="ID66" s="78"/>
      <c r="IH66" s="485"/>
      <c r="II66" s="486"/>
      <c r="IJ66" s="78"/>
      <c r="IO66" s="78"/>
    </row>
    <row r="67" spans="1:249" s="6" customFormat="1" ht="15" x14ac:dyDescent="0.2">
      <c r="A67" s="467">
        <v>1</v>
      </c>
      <c r="B67" s="467" t="s">
        <v>2149</v>
      </c>
      <c r="C67" s="393" t="s">
        <v>3202</v>
      </c>
      <c r="D67" s="468"/>
      <c r="E67" s="462" t="s">
        <v>2137</v>
      </c>
      <c r="F67" s="14" t="s">
        <v>2146</v>
      </c>
      <c r="G67" s="14" t="s">
        <v>2153</v>
      </c>
      <c r="H67" s="469" t="s">
        <v>2157</v>
      </c>
      <c r="I67" s="462"/>
      <c r="J67" s="456"/>
      <c r="K67" s="11" t="s">
        <v>2161</v>
      </c>
      <c r="L67" s="11"/>
      <c r="M67" s="14"/>
      <c r="N67" s="470"/>
      <c r="O67" s="14"/>
      <c r="P67" s="14"/>
      <c r="Q67" s="14"/>
      <c r="R67" s="14"/>
      <c r="S67" s="14"/>
      <c r="T67" s="469"/>
      <c r="U67" s="454"/>
      <c r="V67" s="454"/>
      <c r="W67" s="454"/>
      <c r="X67" s="454"/>
      <c r="Y67" s="471"/>
      <c r="Z67" s="495">
        <v>1</v>
      </c>
      <c r="AA67" s="11"/>
      <c r="AB67" s="472"/>
      <c r="AC67" s="473"/>
      <c r="AD67" s="473"/>
      <c r="AE67" s="496">
        <v>2</v>
      </c>
      <c r="AF67" s="473"/>
      <c r="AG67" s="473"/>
      <c r="AH67" s="474"/>
      <c r="AI67" s="14"/>
      <c r="AJ67" s="14"/>
      <c r="AK67" s="11"/>
      <c r="AL67" s="11"/>
      <c r="AM67" s="475"/>
      <c r="AN67" s="475"/>
      <c r="AO67" s="469"/>
      <c r="AP67" s="497" t="s">
        <v>1510</v>
      </c>
      <c r="AQ67" s="477"/>
      <c r="AR67" s="478"/>
      <c r="AS67" s="479"/>
      <c r="AT67" s="479"/>
      <c r="AU67" s="479"/>
      <c r="AV67" s="479"/>
      <c r="AW67" s="479"/>
      <c r="AX67" s="479"/>
      <c r="AY67" s="479"/>
      <c r="AZ67" s="480"/>
      <c r="BA67" s="480"/>
      <c r="BB67" s="21"/>
      <c r="BC67" s="22" t="s">
        <v>2179</v>
      </c>
      <c r="BD67" s="466"/>
      <c r="BE67" s="91"/>
      <c r="BF67" s="91" t="s">
        <v>2161</v>
      </c>
      <c r="BG67" s="92"/>
      <c r="BH67" s="3"/>
      <c r="BI67" s="3"/>
      <c r="BJ67" s="3"/>
      <c r="BK67" s="3"/>
      <c r="BL67" s="3"/>
      <c r="BM67" s="3"/>
      <c r="BN67" s="3"/>
      <c r="BO67" s="3"/>
      <c r="BP67" s="3"/>
      <c r="BQ67" s="3"/>
      <c r="BR67" s="3"/>
      <c r="BS67" s="3"/>
      <c r="BT67" s="92"/>
      <c r="BU67" s="92"/>
      <c r="BV67" s="92"/>
      <c r="BW67" s="5"/>
      <c r="BX67" s="5"/>
      <c r="BY67" s="5"/>
      <c r="BZ67" s="5"/>
      <c r="CA67" s="5"/>
      <c r="CB67" s="5"/>
      <c r="CC67" s="5"/>
      <c r="CD67" s="487"/>
      <c r="CE67" s="487"/>
      <c r="CF67" s="488"/>
      <c r="CG67" s="489"/>
      <c r="CH67" s="446"/>
      <c r="CI67" s="446"/>
      <c r="CJ67" s="446"/>
      <c r="CK67" s="446"/>
      <c r="CL67" s="4"/>
      <c r="CM67" s="4"/>
      <c r="CN67" s="5"/>
      <c r="CO67" s="4"/>
      <c r="CP67" s="446"/>
      <c r="CQ67" s="490"/>
      <c r="CR67" s="446"/>
      <c r="CS67" s="446"/>
      <c r="CT67" s="446"/>
      <c r="CU67" s="446"/>
      <c r="CV67" s="446"/>
      <c r="CW67" s="446"/>
      <c r="CX67" s="491"/>
      <c r="CY67" s="491"/>
      <c r="CZ67" s="491"/>
      <c r="DA67" s="491"/>
      <c r="DB67" s="446"/>
      <c r="DC67" s="446"/>
      <c r="DD67" s="446"/>
      <c r="DE67" s="492"/>
      <c r="DF67" s="492"/>
      <c r="DG67" s="492"/>
      <c r="DH67" s="492"/>
      <c r="DI67" s="492"/>
      <c r="DJ67" s="492"/>
      <c r="DK67" s="492"/>
      <c r="DL67" s="446"/>
      <c r="DM67" s="446"/>
      <c r="DN67" s="446"/>
      <c r="DO67" s="446"/>
      <c r="DP67" s="446"/>
      <c r="DQ67" s="446"/>
      <c r="DR67" s="446"/>
      <c r="DS67" s="488"/>
      <c r="DT67" s="493"/>
      <c r="DU67" s="494"/>
      <c r="DV67" s="494"/>
      <c r="DW67" s="494"/>
      <c r="DX67" s="494"/>
      <c r="DY67" s="494"/>
      <c r="DZ67" s="494"/>
      <c r="EA67" s="494"/>
      <c r="EB67" s="494"/>
      <c r="EC67" s="494"/>
      <c r="ED67" s="494"/>
      <c r="EE67" s="446"/>
      <c r="EF67" s="446"/>
      <c r="EL67" s="4"/>
      <c r="EM67" s="4"/>
      <c r="EN67" s="5"/>
      <c r="EO67" s="4"/>
      <c r="FA67" s="481"/>
      <c r="FB67" s="482"/>
      <c r="FC67" s="483"/>
      <c r="FD67" s="484"/>
      <c r="IB67" s="78"/>
      <c r="ID67" s="78"/>
      <c r="IH67" s="485"/>
      <c r="II67" s="486"/>
      <c r="IJ67" s="78"/>
      <c r="IO67" s="78"/>
    </row>
    <row r="68" spans="1:249" s="6" customFormat="1" ht="15" x14ac:dyDescent="0.2">
      <c r="A68" s="467">
        <v>3</v>
      </c>
      <c r="B68" s="467" t="s">
        <v>2157</v>
      </c>
      <c r="C68" s="460" t="s">
        <v>2457</v>
      </c>
      <c r="D68" s="468"/>
      <c r="E68" s="462" t="s">
        <v>2139</v>
      </c>
      <c r="F68" s="14" t="s">
        <v>2146</v>
      </c>
      <c r="G68" s="14" t="s">
        <v>2154</v>
      </c>
      <c r="H68" s="469" t="s">
        <v>2157</v>
      </c>
      <c r="I68" s="462"/>
      <c r="J68" s="456"/>
      <c r="K68" s="11" t="s">
        <v>2161</v>
      </c>
      <c r="L68" s="11"/>
      <c r="M68" s="14"/>
      <c r="N68" s="470"/>
      <c r="O68" s="14"/>
      <c r="P68" s="14"/>
      <c r="Q68" s="14"/>
      <c r="R68" s="14"/>
      <c r="S68" s="14"/>
      <c r="T68" s="469"/>
      <c r="U68" s="454"/>
      <c r="V68" s="457"/>
      <c r="W68" s="454"/>
      <c r="X68" s="454"/>
      <c r="Y68" s="471"/>
      <c r="Z68" s="495" t="s">
        <v>2166</v>
      </c>
      <c r="AA68" s="11"/>
      <c r="AB68" s="472"/>
      <c r="AC68" s="473"/>
      <c r="AD68" s="473"/>
      <c r="AE68" s="496" t="s">
        <v>2195</v>
      </c>
      <c r="AF68" s="473"/>
      <c r="AG68" s="473"/>
      <c r="AH68" s="474"/>
      <c r="AI68" s="14"/>
      <c r="AJ68" s="14"/>
      <c r="AK68" s="11"/>
      <c r="AL68" s="11"/>
      <c r="AM68" s="475"/>
      <c r="AN68" s="475"/>
      <c r="AO68" s="469"/>
      <c r="AP68" s="497" t="s">
        <v>1511</v>
      </c>
      <c r="AQ68" s="477"/>
      <c r="AR68" s="478"/>
      <c r="AS68" s="479"/>
      <c r="AT68" s="479"/>
      <c r="AU68" s="479"/>
      <c r="AV68" s="479"/>
      <c r="AW68" s="479"/>
      <c r="AX68" s="479"/>
      <c r="AY68" s="479"/>
      <c r="AZ68" s="480"/>
      <c r="BA68" s="480"/>
      <c r="BB68" s="21"/>
      <c r="BC68" s="22" t="s">
        <v>2179</v>
      </c>
      <c r="BD68" s="466"/>
      <c r="BE68" s="91"/>
      <c r="BF68" s="91" t="s">
        <v>2161</v>
      </c>
      <c r="BG68" s="92"/>
      <c r="BH68" s="3"/>
      <c r="BI68" s="3"/>
      <c r="BJ68" s="3"/>
      <c r="BK68" s="3"/>
      <c r="BL68" s="3"/>
      <c r="BM68" s="3"/>
      <c r="BN68" s="3"/>
      <c r="BO68" s="3"/>
      <c r="BP68" s="3"/>
      <c r="BQ68" s="3"/>
      <c r="BR68" s="3"/>
      <c r="BS68" s="3"/>
      <c r="BT68" s="92"/>
      <c r="BU68" s="92"/>
      <c r="BV68" s="92"/>
      <c r="BW68" s="5"/>
      <c r="BX68" s="5"/>
      <c r="BY68" s="5"/>
      <c r="BZ68" s="5"/>
      <c r="CA68" s="5"/>
      <c r="CB68" s="5"/>
      <c r="CC68" s="5"/>
      <c r="CD68" s="487"/>
      <c r="CE68" s="487"/>
      <c r="CF68" s="488"/>
      <c r="CG68" s="489"/>
      <c r="CH68" s="446"/>
      <c r="CI68" s="446"/>
      <c r="CJ68" s="446"/>
      <c r="CK68" s="446"/>
      <c r="CL68" s="4"/>
      <c r="CM68" s="4"/>
      <c r="CN68" s="5"/>
      <c r="CO68" s="4"/>
      <c r="CP68" s="446"/>
      <c r="CQ68" s="490"/>
      <c r="CR68" s="446"/>
      <c r="CS68" s="446"/>
      <c r="CT68" s="446"/>
      <c r="CU68" s="446"/>
      <c r="CV68" s="446"/>
      <c r="CW68" s="446"/>
      <c r="CX68" s="491"/>
      <c r="CY68" s="491"/>
      <c r="CZ68" s="491"/>
      <c r="DA68" s="491"/>
      <c r="DB68" s="446"/>
      <c r="DC68" s="446"/>
      <c r="DD68" s="446"/>
      <c r="DE68" s="492"/>
      <c r="DF68" s="492"/>
      <c r="DG68" s="492"/>
      <c r="DH68" s="492"/>
      <c r="DI68" s="492"/>
      <c r="DJ68" s="492"/>
      <c r="DK68" s="492"/>
      <c r="DL68" s="446"/>
      <c r="DM68" s="446"/>
      <c r="DN68" s="446"/>
      <c r="DO68" s="446"/>
      <c r="DP68" s="446"/>
      <c r="DQ68" s="446"/>
      <c r="DR68" s="446"/>
      <c r="DS68" s="488"/>
      <c r="DT68" s="493"/>
      <c r="DU68" s="494"/>
      <c r="DV68" s="494"/>
      <c r="DW68" s="494"/>
      <c r="DX68" s="494"/>
      <c r="DY68" s="494"/>
      <c r="DZ68" s="494"/>
      <c r="EA68" s="494"/>
      <c r="EB68" s="494"/>
      <c r="EC68" s="494"/>
      <c r="ED68" s="494"/>
      <c r="EE68" s="446"/>
      <c r="EF68" s="446"/>
      <c r="EL68" s="4"/>
      <c r="EM68" s="4"/>
      <c r="EN68" s="5"/>
      <c r="EO68" s="4"/>
      <c r="FA68" s="481"/>
      <c r="FB68" s="482"/>
      <c r="FC68" s="483"/>
      <c r="FD68" s="484"/>
      <c r="IB68" s="78"/>
      <c r="ID68" s="78"/>
      <c r="IH68" s="485"/>
      <c r="II68" s="486"/>
      <c r="IJ68" s="78"/>
      <c r="IO68" s="78"/>
    </row>
    <row r="69" spans="1:249" s="6" customFormat="1" ht="15" x14ac:dyDescent="0.2">
      <c r="A69" s="467">
        <v>1</v>
      </c>
      <c r="B69" s="467" t="s">
        <v>1969</v>
      </c>
      <c r="C69" s="393" t="s">
        <v>2458</v>
      </c>
      <c r="D69" s="468"/>
      <c r="E69" s="462" t="s">
        <v>2136</v>
      </c>
      <c r="F69" s="14" t="s">
        <v>2149</v>
      </c>
      <c r="G69" s="14" t="s">
        <v>2153</v>
      </c>
      <c r="H69" s="469" t="s">
        <v>2157</v>
      </c>
      <c r="I69" s="462"/>
      <c r="J69" s="456"/>
      <c r="K69" s="11" t="s">
        <v>2161</v>
      </c>
      <c r="L69" s="11"/>
      <c r="M69" s="14"/>
      <c r="N69" s="470"/>
      <c r="O69" s="14"/>
      <c r="P69" s="14"/>
      <c r="Q69" s="14"/>
      <c r="R69" s="14"/>
      <c r="S69" s="14"/>
      <c r="T69" s="469"/>
      <c r="U69" s="454"/>
      <c r="V69" s="454"/>
      <c r="W69" s="454"/>
      <c r="X69" s="454"/>
      <c r="Y69" s="471"/>
      <c r="Z69" s="495">
        <v>0</v>
      </c>
      <c r="AA69" s="11"/>
      <c r="AB69" s="472"/>
      <c r="AC69" s="473"/>
      <c r="AD69" s="473"/>
      <c r="AE69" s="496" t="s">
        <v>2195</v>
      </c>
      <c r="AF69" s="473"/>
      <c r="AG69" s="473"/>
      <c r="AH69" s="474"/>
      <c r="AI69" s="14"/>
      <c r="AJ69" s="14"/>
      <c r="AK69" s="11"/>
      <c r="AL69" s="11"/>
      <c r="AM69" s="475"/>
      <c r="AN69" s="475"/>
      <c r="AO69" s="469"/>
      <c r="AP69" s="497" t="s">
        <v>1512</v>
      </c>
      <c r="AQ69" s="477"/>
      <c r="AR69" s="478"/>
      <c r="AS69" s="479"/>
      <c r="AT69" s="479"/>
      <c r="AU69" s="479"/>
      <c r="AV69" s="479"/>
      <c r="AW69" s="479"/>
      <c r="AX69" s="479"/>
      <c r="AY69" s="479"/>
      <c r="AZ69" s="480"/>
      <c r="BA69" s="480"/>
      <c r="BB69" s="21"/>
      <c r="BC69" s="22" t="s">
        <v>2179</v>
      </c>
      <c r="BD69" s="466"/>
      <c r="BE69" s="91"/>
      <c r="BF69" s="91" t="s">
        <v>2161</v>
      </c>
      <c r="BG69" s="92"/>
      <c r="BH69" s="3"/>
      <c r="BI69" s="3"/>
      <c r="BJ69" s="3"/>
      <c r="BK69" s="3"/>
      <c r="BL69" s="3"/>
      <c r="BM69" s="3"/>
      <c r="BN69" s="3"/>
      <c r="BO69" s="3"/>
      <c r="BP69" s="3"/>
      <c r="BQ69" s="3"/>
      <c r="BR69" s="3"/>
      <c r="BS69" s="3"/>
      <c r="BT69" s="92"/>
      <c r="BU69" s="92"/>
      <c r="BV69" s="92"/>
      <c r="BW69" s="5"/>
      <c r="BX69" s="5"/>
      <c r="BY69" s="5"/>
      <c r="BZ69" s="5"/>
      <c r="CA69" s="5"/>
      <c r="CB69" s="5"/>
      <c r="CC69" s="5"/>
      <c r="CD69" s="487"/>
      <c r="CE69" s="487"/>
      <c r="CF69" s="488"/>
      <c r="CG69" s="489"/>
      <c r="CH69" s="446"/>
      <c r="CI69" s="446"/>
      <c r="CJ69" s="446"/>
      <c r="CK69" s="446"/>
      <c r="CL69" s="4"/>
      <c r="CM69" s="4"/>
      <c r="CN69" s="5"/>
      <c r="CO69" s="4"/>
      <c r="CP69" s="446"/>
      <c r="CQ69" s="490"/>
      <c r="CR69" s="446"/>
      <c r="CS69" s="446"/>
      <c r="CT69" s="446"/>
      <c r="CU69" s="446"/>
      <c r="CV69" s="446"/>
      <c r="CW69" s="446"/>
      <c r="CX69" s="491"/>
      <c r="CY69" s="491"/>
      <c r="CZ69" s="491"/>
      <c r="DA69" s="491"/>
      <c r="DB69" s="446"/>
      <c r="DC69" s="446"/>
      <c r="DD69" s="446"/>
      <c r="DE69" s="492"/>
      <c r="DF69" s="492"/>
      <c r="DG69" s="492"/>
      <c r="DH69" s="492"/>
      <c r="DI69" s="492"/>
      <c r="DJ69" s="492"/>
      <c r="DK69" s="492"/>
      <c r="DL69" s="446"/>
      <c r="DM69" s="446"/>
      <c r="DN69" s="446"/>
      <c r="DO69" s="446"/>
      <c r="DP69" s="446"/>
      <c r="DQ69" s="446"/>
      <c r="DR69" s="446"/>
      <c r="DS69" s="488"/>
      <c r="DT69" s="493"/>
      <c r="DU69" s="494"/>
      <c r="DV69" s="494"/>
      <c r="DW69" s="494"/>
      <c r="DX69" s="494"/>
      <c r="DY69" s="494"/>
      <c r="DZ69" s="494"/>
      <c r="EA69" s="494"/>
      <c r="EB69" s="494"/>
      <c r="EC69" s="494"/>
      <c r="ED69" s="494"/>
      <c r="EE69" s="446"/>
      <c r="EF69" s="446"/>
      <c r="EL69" s="4"/>
      <c r="EM69" s="4"/>
      <c r="EN69" s="5"/>
      <c r="EO69" s="4"/>
      <c r="FA69" s="481"/>
      <c r="FB69" s="482"/>
      <c r="FC69" s="483"/>
      <c r="FD69" s="484"/>
      <c r="IB69" s="78"/>
      <c r="ID69" s="78"/>
      <c r="IH69" s="485"/>
      <c r="II69" s="486"/>
      <c r="IJ69" s="78"/>
      <c r="IO69" s="78"/>
    </row>
    <row r="70" spans="1:249" s="6" customFormat="1" ht="15" x14ac:dyDescent="0.2">
      <c r="A70" s="467">
        <v>0</v>
      </c>
      <c r="B70" s="467" t="s">
        <v>2149</v>
      </c>
      <c r="C70" s="393" t="s">
        <v>2459</v>
      </c>
      <c r="D70" s="468"/>
      <c r="E70" s="462" t="s">
        <v>2135</v>
      </c>
      <c r="F70" s="14"/>
      <c r="G70" s="14"/>
      <c r="H70" s="469"/>
      <c r="I70" s="462"/>
      <c r="J70" s="456"/>
      <c r="K70" s="11"/>
      <c r="L70" s="11"/>
      <c r="M70" s="14"/>
      <c r="N70" s="470"/>
      <c r="O70" s="14"/>
      <c r="P70" s="14"/>
      <c r="Q70" s="14"/>
      <c r="R70" s="14"/>
      <c r="S70" s="14"/>
      <c r="T70" s="469"/>
      <c r="U70" s="454"/>
      <c r="V70" s="454"/>
      <c r="W70" s="454"/>
      <c r="X70" s="454"/>
      <c r="Y70" s="471"/>
      <c r="Z70" s="495">
        <v>0</v>
      </c>
      <c r="AA70" s="11"/>
      <c r="AB70" s="472"/>
      <c r="AC70" s="473"/>
      <c r="AD70" s="473"/>
      <c r="AE70" s="496">
        <v>1</v>
      </c>
      <c r="AF70" s="473"/>
      <c r="AG70" s="473"/>
      <c r="AH70" s="474"/>
      <c r="AI70" s="14"/>
      <c r="AJ70" s="14"/>
      <c r="AK70" s="11"/>
      <c r="AL70" s="11"/>
      <c r="AM70" s="475"/>
      <c r="AN70" s="475"/>
      <c r="AO70" s="469"/>
      <c r="AP70" s="497" t="s">
        <v>1513</v>
      </c>
      <c r="AQ70" s="477"/>
      <c r="AR70" s="478"/>
      <c r="AS70" s="479"/>
      <c r="AT70" s="479"/>
      <c r="AU70" s="479"/>
      <c r="AV70" s="479"/>
      <c r="AW70" s="479"/>
      <c r="AX70" s="479"/>
      <c r="AY70" s="479"/>
      <c r="AZ70" s="480"/>
      <c r="BA70" s="480"/>
      <c r="BB70" s="21"/>
      <c r="BC70" s="22" t="s">
        <v>2179</v>
      </c>
      <c r="BD70" s="466"/>
      <c r="BE70" s="91"/>
      <c r="BF70" s="91"/>
      <c r="BG70" s="92"/>
      <c r="BH70" s="3"/>
      <c r="BI70" s="3"/>
      <c r="BJ70" s="3"/>
      <c r="BK70" s="3"/>
      <c r="BL70" s="3"/>
      <c r="BM70" s="3"/>
      <c r="BN70" s="3"/>
      <c r="BO70" s="3"/>
      <c r="BP70" s="3"/>
      <c r="BQ70" s="3"/>
      <c r="BR70" s="3"/>
      <c r="BS70" s="3"/>
      <c r="BT70" s="92"/>
      <c r="BU70" s="92"/>
      <c r="BV70" s="92"/>
      <c r="BW70" s="5"/>
      <c r="BX70" s="5"/>
      <c r="BY70" s="5"/>
      <c r="BZ70" s="5"/>
      <c r="CA70" s="5"/>
      <c r="CB70" s="5"/>
      <c r="CC70" s="5"/>
      <c r="CD70" s="487"/>
      <c r="CE70" s="487"/>
      <c r="CF70" s="488"/>
      <c r="CG70" s="489"/>
      <c r="CH70" s="446"/>
      <c r="CI70" s="446"/>
      <c r="CJ70" s="446"/>
      <c r="CK70" s="446"/>
      <c r="CL70" s="4"/>
      <c r="CM70" s="4"/>
      <c r="CN70" s="5"/>
      <c r="CO70" s="4"/>
      <c r="CP70" s="446"/>
      <c r="CQ70" s="490"/>
      <c r="CR70" s="446"/>
      <c r="CS70" s="446"/>
      <c r="CT70" s="446"/>
      <c r="CU70" s="446"/>
      <c r="CV70" s="446"/>
      <c r="CW70" s="446"/>
      <c r="CX70" s="491"/>
      <c r="CY70" s="491"/>
      <c r="CZ70" s="491"/>
      <c r="DA70" s="491"/>
      <c r="DB70" s="446"/>
      <c r="DC70" s="446"/>
      <c r="DD70" s="446"/>
      <c r="DE70" s="492"/>
      <c r="DF70" s="492"/>
      <c r="DG70" s="492"/>
      <c r="DH70" s="492"/>
      <c r="DI70" s="492"/>
      <c r="DJ70" s="492"/>
      <c r="DK70" s="492"/>
      <c r="DL70" s="446"/>
      <c r="DM70" s="446"/>
      <c r="DN70" s="446"/>
      <c r="DO70" s="446"/>
      <c r="DP70" s="446"/>
      <c r="DQ70" s="446"/>
      <c r="DR70" s="446"/>
      <c r="DS70" s="488"/>
      <c r="DT70" s="493"/>
      <c r="DU70" s="494"/>
      <c r="DV70" s="494"/>
      <c r="DW70" s="494"/>
      <c r="DX70" s="494"/>
      <c r="DY70" s="494"/>
      <c r="DZ70" s="494"/>
      <c r="EA70" s="494"/>
      <c r="EB70" s="494"/>
      <c r="EC70" s="494"/>
      <c r="ED70" s="494"/>
      <c r="EE70" s="446"/>
      <c r="EF70" s="446"/>
      <c r="EL70" s="4"/>
      <c r="EM70" s="4"/>
      <c r="EN70" s="5"/>
      <c r="EO70" s="4"/>
      <c r="FA70" s="481"/>
      <c r="FB70" s="482"/>
      <c r="FC70" s="483"/>
      <c r="FD70" s="484"/>
      <c r="IB70" s="78"/>
      <c r="ID70" s="78"/>
      <c r="IH70" s="485"/>
      <c r="II70" s="486"/>
      <c r="IJ70" s="78"/>
      <c r="IO70" s="78"/>
    </row>
    <row r="71" spans="1:249" s="6" customFormat="1" ht="15" x14ac:dyDescent="0.2">
      <c r="A71" s="467" t="s">
        <v>2195</v>
      </c>
      <c r="B71" s="467" t="s">
        <v>2149</v>
      </c>
      <c r="C71" s="393" t="s">
        <v>2460</v>
      </c>
      <c r="D71" s="468"/>
      <c r="E71" s="462" t="s">
        <v>2141</v>
      </c>
      <c r="F71" s="14" t="s">
        <v>2149</v>
      </c>
      <c r="G71" s="14" t="s">
        <v>2149</v>
      </c>
      <c r="H71" s="469" t="s">
        <v>2149</v>
      </c>
      <c r="I71" s="462"/>
      <c r="J71" s="456"/>
      <c r="K71" s="11"/>
      <c r="L71" s="11"/>
      <c r="M71" s="14"/>
      <c r="N71" s="470"/>
      <c r="O71" s="14"/>
      <c r="P71" s="14"/>
      <c r="Q71" s="14"/>
      <c r="R71" s="14"/>
      <c r="S71" s="14"/>
      <c r="T71" s="469"/>
      <c r="U71" s="454"/>
      <c r="V71" s="454"/>
      <c r="W71" s="454"/>
      <c r="X71" s="454"/>
      <c r="Y71" s="471"/>
      <c r="Z71" s="495" t="s">
        <v>2195</v>
      </c>
      <c r="AA71" s="11"/>
      <c r="AB71" s="472"/>
      <c r="AC71" s="473"/>
      <c r="AD71" s="473"/>
      <c r="AE71" s="496" t="s">
        <v>2195</v>
      </c>
      <c r="AF71" s="473"/>
      <c r="AG71" s="473"/>
      <c r="AH71" s="474"/>
      <c r="AI71" s="14"/>
      <c r="AJ71" s="14"/>
      <c r="AK71" s="11"/>
      <c r="AL71" s="11"/>
      <c r="AM71" s="475"/>
      <c r="AN71" s="475"/>
      <c r="AO71" s="469"/>
      <c r="AP71" s="497" t="s">
        <v>1514</v>
      </c>
      <c r="AQ71" s="477"/>
      <c r="AR71" s="478"/>
      <c r="AS71" s="479"/>
      <c r="AT71" s="479"/>
      <c r="AU71" s="479"/>
      <c r="AV71" s="479"/>
      <c r="AW71" s="479"/>
      <c r="AX71" s="479"/>
      <c r="AY71" s="479"/>
      <c r="AZ71" s="480"/>
      <c r="BA71" s="480"/>
      <c r="BB71" s="21"/>
      <c r="BC71" s="22" t="s">
        <v>2179</v>
      </c>
      <c r="BD71" s="466"/>
      <c r="BE71" s="91"/>
      <c r="BF71" s="91"/>
      <c r="BG71" s="92"/>
      <c r="BH71" s="3"/>
      <c r="BI71" s="3"/>
      <c r="BJ71" s="3"/>
      <c r="BK71" s="3"/>
      <c r="BL71" s="3"/>
      <c r="BM71" s="3"/>
      <c r="BN71" s="3"/>
      <c r="BO71" s="3"/>
      <c r="BP71" s="3"/>
      <c r="BQ71" s="3"/>
      <c r="BR71" s="3"/>
      <c r="BS71" s="3"/>
      <c r="BT71" s="92"/>
      <c r="BU71" s="92"/>
      <c r="BV71" s="92"/>
      <c r="BW71" s="5"/>
      <c r="BX71" s="5"/>
      <c r="BY71" s="5"/>
      <c r="BZ71" s="5"/>
      <c r="CA71" s="5"/>
      <c r="CB71" s="5"/>
      <c r="CC71" s="5"/>
      <c r="CD71" s="487"/>
      <c r="CE71" s="487"/>
      <c r="CF71" s="488"/>
      <c r="CG71" s="489"/>
      <c r="CH71" s="446"/>
      <c r="CI71" s="446"/>
      <c r="CJ71" s="446"/>
      <c r="CK71" s="446"/>
      <c r="CL71" s="4"/>
      <c r="CM71" s="4"/>
      <c r="CN71" s="5"/>
      <c r="CO71" s="4"/>
      <c r="CP71" s="446"/>
      <c r="CQ71" s="490"/>
      <c r="CR71" s="446"/>
      <c r="CS71" s="446"/>
      <c r="CT71" s="446"/>
      <c r="CU71" s="446"/>
      <c r="CV71" s="446"/>
      <c r="CW71" s="446"/>
      <c r="CX71" s="491"/>
      <c r="CY71" s="491"/>
      <c r="CZ71" s="491"/>
      <c r="DA71" s="491"/>
      <c r="DB71" s="446"/>
      <c r="DC71" s="446"/>
      <c r="DD71" s="446"/>
      <c r="DE71" s="492"/>
      <c r="DF71" s="492"/>
      <c r="DG71" s="492"/>
      <c r="DH71" s="492"/>
      <c r="DI71" s="492"/>
      <c r="DJ71" s="492"/>
      <c r="DK71" s="492"/>
      <c r="DL71" s="446"/>
      <c r="DM71" s="446"/>
      <c r="DN71" s="446"/>
      <c r="DO71" s="446"/>
      <c r="DP71" s="446"/>
      <c r="DQ71" s="446"/>
      <c r="DR71" s="446"/>
      <c r="DS71" s="488"/>
      <c r="DT71" s="493"/>
      <c r="DU71" s="494"/>
      <c r="DV71" s="494"/>
      <c r="DW71" s="494"/>
      <c r="DX71" s="494"/>
      <c r="DY71" s="494"/>
      <c r="DZ71" s="494"/>
      <c r="EA71" s="494"/>
      <c r="EB71" s="494"/>
      <c r="EC71" s="494"/>
      <c r="ED71" s="494"/>
      <c r="EE71" s="446"/>
      <c r="EF71" s="446"/>
      <c r="EL71" s="4"/>
      <c r="EM71" s="4"/>
      <c r="EN71" s="5"/>
      <c r="EO71" s="4"/>
      <c r="FA71" s="481"/>
      <c r="FB71" s="482"/>
      <c r="FC71" s="483"/>
      <c r="FD71" s="484"/>
      <c r="IB71" s="78"/>
      <c r="ID71" s="78"/>
      <c r="IH71" s="485"/>
      <c r="II71" s="486"/>
      <c r="IJ71" s="78"/>
      <c r="IO71" s="78"/>
    </row>
    <row r="72" spans="1:249" s="6" customFormat="1" ht="15" x14ac:dyDescent="0.2">
      <c r="A72" s="467" t="s">
        <v>2195</v>
      </c>
      <c r="B72" s="467" t="s">
        <v>2149</v>
      </c>
      <c r="C72" s="393" t="s">
        <v>2461</v>
      </c>
      <c r="D72" s="468"/>
      <c r="E72" s="462" t="s">
        <v>2138</v>
      </c>
      <c r="F72" s="14" t="s">
        <v>2149</v>
      </c>
      <c r="G72" s="14" t="s">
        <v>2149</v>
      </c>
      <c r="H72" s="469" t="s">
        <v>2149</v>
      </c>
      <c r="I72" s="462"/>
      <c r="J72" s="456"/>
      <c r="K72" s="11"/>
      <c r="L72" s="11"/>
      <c r="M72" s="14"/>
      <c r="N72" s="470"/>
      <c r="O72" s="14"/>
      <c r="P72" s="14"/>
      <c r="Q72" s="14"/>
      <c r="R72" s="14"/>
      <c r="S72" s="14"/>
      <c r="T72" s="469"/>
      <c r="U72" s="454"/>
      <c r="V72" s="454"/>
      <c r="W72" s="454"/>
      <c r="X72" s="454"/>
      <c r="Y72" s="471"/>
      <c r="Z72" s="495" t="s">
        <v>2195</v>
      </c>
      <c r="AA72" s="11"/>
      <c r="AB72" s="472"/>
      <c r="AC72" s="473"/>
      <c r="AD72" s="473"/>
      <c r="AE72" s="496" t="s">
        <v>2195</v>
      </c>
      <c r="AF72" s="473"/>
      <c r="AG72" s="473"/>
      <c r="AH72" s="474"/>
      <c r="AI72" s="14"/>
      <c r="AJ72" s="14"/>
      <c r="AK72" s="11"/>
      <c r="AL72" s="11"/>
      <c r="AM72" s="475"/>
      <c r="AN72" s="475"/>
      <c r="AO72" s="469"/>
      <c r="AP72" s="497" t="s">
        <v>1515</v>
      </c>
      <c r="AQ72" s="477"/>
      <c r="AR72" s="478"/>
      <c r="AS72" s="479"/>
      <c r="AT72" s="479"/>
      <c r="AU72" s="479"/>
      <c r="AV72" s="479"/>
      <c r="AW72" s="479"/>
      <c r="AX72" s="479"/>
      <c r="AY72" s="479"/>
      <c r="AZ72" s="480"/>
      <c r="BA72" s="480"/>
      <c r="BB72" s="21"/>
      <c r="BC72" s="22" t="s">
        <v>2179</v>
      </c>
      <c r="BD72" s="466"/>
      <c r="BE72" s="91"/>
      <c r="BF72" s="91"/>
      <c r="BG72" s="92"/>
      <c r="BH72" s="3"/>
      <c r="BI72" s="3"/>
      <c r="BJ72" s="3"/>
      <c r="BK72" s="3"/>
      <c r="BL72" s="3"/>
      <c r="BM72" s="3"/>
      <c r="BN72" s="3"/>
      <c r="BO72" s="3"/>
      <c r="BP72" s="3"/>
      <c r="BQ72" s="3"/>
      <c r="BR72" s="3"/>
      <c r="BS72" s="3"/>
      <c r="BT72" s="92"/>
      <c r="BU72" s="92"/>
      <c r="BV72" s="92"/>
      <c r="BW72" s="5"/>
      <c r="BX72" s="5"/>
      <c r="BY72" s="5"/>
      <c r="BZ72" s="5"/>
      <c r="CA72" s="5"/>
      <c r="CB72" s="5"/>
      <c r="CC72" s="5"/>
      <c r="CD72" s="487"/>
      <c r="CE72" s="487"/>
      <c r="CF72" s="488"/>
      <c r="CG72" s="489"/>
      <c r="CH72" s="446"/>
      <c r="CI72" s="446"/>
      <c r="CJ72" s="446"/>
      <c r="CK72" s="446"/>
      <c r="CL72" s="4"/>
      <c r="CM72" s="4"/>
      <c r="CN72" s="5"/>
      <c r="CO72" s="4"/>
      <c r="CP72" s="446"/>
      <c r="CQ72" s="490"/>
      <c r="CR72" s="446"/>
      <c r="CS72" s="446"/>
      <c r="CT72" s="446"/>
      <c r="CU72" s="446"/>
      <c r="CV72" s="446"/>
      <c r="CW72" s="446"/>
      <c r="CX72" s="491"/>
      <c r="CY72" s="491"/>
      <c r="CZ72" s="491"/>
      <c r="DA72" s="491"/>
      <c r="DB72" s="446"/>
      <c r="DC72" s="446"/>
      <c r="DD72" s="446"/>
      <c r="DE72" s="492"/>
      <c r="DF72" s="492"/>
      <c r="DG72" s="492"/>
      <c r="DH72" s="492"/>
      <c r="DI72" s="492"/>
      <c r="DJ72" s="492"/>
      <c r="DK72" s="492"/>
      <c r="DL72" s="446"/>
      <c r="DM72" s="446"/>
      <c r="DN72" s="446"/>
      <c r="DO72" s="446"/>
      <c r="DP72" s="446"/>
      <c r="DQ72" s="446"/>
      <c r="DR72" s="446"/>
      <c r="DS72" s="488"/>
      <c r="DT72" s="493"/>
      <c r="DU72" s="494"/>
      <c r="DV72" s="494"/>
      <c r="DW72" s="494"/>
      <c r="DX72" s="494"/>
      <c r="DY72" s="494"/>
      <c r="DZ72" s="494"/>
      <c r="EA72" s="494"/>
      <c r="EB72" s="494"/>
      <c r="EC72" s="494"/>
      <c r="ED72" s="494"/>
      <c r="EE72" s="446"/>
      <c r="EF72" s="446"/>
      <c r="EL72" s="4"/>
      <c r="EM72" s="4"/>
      <c r="EN72" s="5"/>
      <c r="EO72" s="4"/>
      <c r="FA72" s="481"/>
      <c r="FB72" s="482"/>
      <c r="FC72" s="483"/>
      <c r="FD72" s="484"/>
      <c r="IB72" s="78"/>
      <c r="ID72" s="78"/>
      <c r="IH72" s="485"/>
      <c r="II72" s="486"/>
      <c r="IJ72" s="78"/>
      <c r="IO72" s="78"/>
    </row>
    <row r="73" spans="1:249" s="6" customFormat="1" ht="15" x14ac:dyDescent="0.2">
      <c r="A73" s="467">
        <v>1</v>
      </c>
      <c r="B73" s="467" t="s">
        <v>2149</v>
      </c>
      <c r="C73" s="393" t="s">
        <v>2462</v>
      </c>
      <c r="D73" s="468"/>
      <c r="E73" s="462" t="s">
        <v>2136</v>
      </c>
      <c r="F73" s="14" t="s">
        <v>2147</v>
      </c>
      <c r="G73" s="14" t="s">
        <v>2154</v>
      </c>
      <c r="H73" s="469" t="s">
        <v>2149</v>
      </c>
      <c r="I73" s="462"/>
      <c r="J73" s="456"/>
      <c r="K73" s="11"/>
      <c r="L73" s="11"/>
      <c r="M73" s="14"/>
      <c r="N73" s="470"/>
      <c r="O73" s="14"/>
      <c r="P73" s="14"/>
      <c r="Q73" s="14"/>
      <c r="R73" s="14"/>
      <c r="S73" s="14"/>
      <c r="T73" s="469"/>
      <c r="U73" s="454"/>
      <c r="V73" s="454"/>
      <c r="W73" s="454"/>
      <c r="X73" s="454"/>
      <c r="Y73" s="471"/>
      <c r="Z73" s="495">
        <v>1</v>
      </c>
      <c r="AA73" s="11"/>
      <c r="AB73" s="472"/>
      <c r="AC73" s="473"/>
      <c r="AD73" s="473"/>
      <c r="AE73" s="496">
        <v>3</v>
      </c>
      <c r="AF73" s="473"/>
      <c r="AG73" s="473"/>
      <c r="AH73" s="474"/>
      <c r="AI73" s="14"/>
      <c r="AJ73" s="14"/>
      <c r="AK73" s="11"/>
      <c r="AL73" s="11"/>
      <c r="AM73" s="475"/>
      <c r="AN73" s="475"/>
      <c r="AO73" s="469"/>
      <c r="AP73" s="497" t="s">
        <v>1516</v>
      </c>
      <c r="AQ73" s="477"/>
      <c r="AR73" s="478"/>
      <c r="AS73" s="479"/>
      <c r="AT73" s="479"/>
      <c r="AU73" s="479"/>
      <c r="AV73" s="479"/>
      <c r="AW73" s="479"/>
      <c r="AX73" s="479"/>
      <c r="AY73" s="479"/>
      <c r="AZ73" s="480"/>
      <c r="BA73" s="480"/>
      <c r="BB73" s="21"/>
      <c r="BC73" s="22" t="s">
        <v>2179</v>
      </c>
      <c r="BD73" s="466"/>
      <c r="BE73" s="91"/>
      <c r="BF73" s="91"/>
      <c r="BG73" s="92"/>
      <c r="BH73" s="3"/>
      <c r="BI73" s="3"/>
      <c r="BJ73" s="3"/>
      <c r="BK73" s="3"/>
      <c r="BL73" s="3"/>
      <c r="BM73" s="3"/>
      <c r="BN73" s="3"/>
      <c r="BO73" s="3"/>
      <c r="BP73" s="3"/>
      <c r="BQ73" s="3"/>
      <c r="BR73" s="3"/>
      <c r="BS73" s="3"/>
      <c r="BT73" s="92"/>
      <c r="BU73" s="92"/>
      <c r="BV73" s="92"/>
      <c r="BW73" s="5"/>
      <c r="BX73" s="5"/>
      <c r="BY73" s="5"/>
      <c r="BZ73" s="5"/>
      <c r="CA73" s="5"/>
      <c r="CB73" s="5"/>
      <c r="CC73" s="5"/>
      <c r="CD73" s="487"/>
      <c r="CE73" s="487"/>
      <c r="CF73" s="488"/>
      <c r="CG73" s="489"/>
      <c r="CH73" s="446"/>
      <c r="CI73" s="446"/>
      <c r="CJ73" s="446"/>
      <c r="CK73" s="446"/>
      <c r="CL73" s="4"/>
      <c r="CM73" s="4"/>
      <c r="CN73" s="5"/>
      <c r="CO73" s="4"/>
      <c r="CP73" s="446"/>
      <c r="CQ73" s="490"/>
      <c r="CR73" s="446"/>
      <c r="CS73" s="446"/>
      <c r="CT73" s="446"/>
      <c r="CU73" s="446"/>
      <c r="CV73" s="446"/>
      <c r="CW73" s="446"/>
      <c r="CX73" s="491"/>
      <c r="CY73" s="491"/>
      <c r="CZ73" s="491"/>
      <c r="DA73" s="491"/>
      <c r="DB73" s="446"/>
      <c r="DC73" s="446"/>
      <c r="DD73" s="446"/>
      <c r="DE73" s="492"/>
      <c r="DF73" s="492"/>
      <c r="DG73" s="492"/>
      <c r="DH73" s="492"/>
      <c r="DI73" s="492"/>
      <c r="DJ73" s="492"/>
      <c r="DK73" s="492"/>
      <c r="DL73" s="446"/>
      <c r="DM73" s="446"/>
      <c r="DN73" s="446"/>
      <c r="DO73" s="446"/>
      <c r="DP73" s="446"/>
      <c r="DQ73" s="446"/>
      <c r="DR73" s="446"/>
      <c r="DS73" s="488"/>
      <c r="DT73" s="493"/>
      <c r="DU73" s="494"/>
      <c r="DV73" s="494"/>
      <c r="DW73" s="494"/>
      <c r="DX73" s="494"/>
      <c r="DY73" s="494"/>
      <c r="DZ73" s="494"/>
      <c r="EA73" s="494"/>
      <c r="EB73" s="494"/>
      <c r="EC73" s="494"/>
      <c r="ED73" s="494"/>
      <c r="EE73" s="446"/>
      <c r="EF73" s="446"/>
      <c r="EL73" s="4"/>
      <c r="EM73" s="4"/>
      <c r="EN73" s="5"/>
      <c r="EO73" s="4"/>
      <c r="FA73" s="481"/>
      <c r="FB73" s="482"/>
      <c r="FC73" s="483"/>
      <c r="FD73" s="484"/>
      <c r="IB73" s="78"/>
      <c r="ID73" s="78"/>
      <c r="IH73" s="485"/>
      <c r="II73" s="486"/>
      <c r="IJ73" s="78"/>
      <c r="IO73" s="78"/>
    </row>
    <row r="74" spans="1:249" s="6" customFormat="1" ht="15" x14ac:dyDescent="0.2">
      <c r="A74" s="467" t="s">
        <v>2195</v>
      </c>
      <c r="B74" s="467" t="s">
        <v>2149</v>
      </c>
      <c r="C74" s="393" t="s">
        <v>2463</v>
      </c>
      <c r="D74" s="468"/>
      <c r="E74" s="462" t="s">
        <v>2141</v>
      </c>
      <c r="F74" s="14" t="s">
        <v>2149</v>
      </c>
      <c r="G74" s="14" t="s">
        <v>2149</v>
      </c>
      <c r="H74" s="469" t="s">
        <v>2149</v>
      </c>
      <c r="I74" s="462"/>
      <c r="J74" s="456"/>
      <c r="K74" s="11"/>
      <c r="L74" s="11"/>
      <c r="M74" s="14"/>
      <c r="N74" s="470"/>
      <c r="O74" s="14"/>
      <c r="P74" s="14"/>
      <c r="Q74" s="14"/>
      <c r="R74" s="14"/>
      <c r="S74" s="14"/>
      <c r="T74" s="469"/>
      <c r="U74" s="454"/>
      <c r="V74" s="454"/>
      <c r="W74" s="454"/>
      <c r="X74" s="454"/>
      <c r="Y74" s="471"/>
      <c r="Z74" s="495" t="s">
        <v>2195</v>
      </c>
      <c r="AA74" s="11"/>
      <c r="AB74" s="472"/>
      <c r="AC74" s="473"/>
      <c r="AD74" s="473"/>
      <c r="AE74" s="496" t="s">
        <v>2195</v>
      </c>
      <c r="AF74" s="473"/>
      <c r="AG74" s="473"/>
      <c r="AH74" s="474"/>
      <c r="AI74" s="14"/>
      <c r="AJ74" s="14"/>
      <c r="AK74" s="11"/>
      <c r="AL74" s="11"/>
      <c r="AM74" s="475"/>
      <c r="AN74" s="475"/>
      <c r="AO74" s="469"/>
      <c r="AP74" s="497" t="s">
        <v>1517</v>
      </c>
      <c r="AQ74" s="477"/>
      <c r="AR74" s="478"/>
      <c r="AS74" s="479"/>
      <c r="AT74" s="479"/>
      <c r="AU74" s="479"/>
      <c r="AV74" s="479"/>
      <c r="AW74" s="479"/>
      <c r="AX74" s="479"/>
      <c r="AY74" s="479"/>
      <c r="AZ74" s="480"/>
      <c r="BA74" s="480"/>
      <c r="BB74" s="21"/>
      <c r="BC74" s="22" t="s">
        <v>2179</v>
      </c>
      <c r="BD74" s="466"/>
      <c r="BE74" s="91"/>
      <c r="BF74" s="91"/>
      <c r="BG74" s="92"/>
      <c r="BH74" s="3"/>
      <c r="BI74" s="3"/>
      <c r="BJ74" s="3"/>
      <c r="BK74" s="3"/>
      <c r="BL74" s="3"/>
      <c r="BM74" s="3"/>
      <c r="BN74" s="3"/>
      <c r="BO74" s="3"/>
      <c r="BP74" s="3"/>
      <c r="BQ74" s="3"/>
      <c r="BR74" s="3"/>
      <c r="BS74" s="3"/>
      <c r="BT74" s="92"/>
      <c r="BU74" s="92"/>
      <c r="BV74" s="92"/>
      <c r="BW74" s="5"/>
      <c r="BX74" s="5"/>
      <c r="BY74" s="5"/>
      <c r="BZ74" s="5"/>
      <c r="CA74" s="5"/>
      <c r="CB74" s="5"/>
      <c r="CC74" s="5"/>
      <c r="CD74" s="487"/>
      <c r="CE74" s="487"/>
      <c r="CF74" s="488"/>
      <c r="CG74" s="489"/>
      <c r="CH74" s="446"/>
      <c r="CI74" s="446"/>
      <c r="CJ74" s="446"/>
      <c r="CK74" s="446"/>
      <c r="CL74" s="4"/>
      <c r="CM74" s="4"/>
      <c r="CN74" s="5"/>
      <c r="CO74" s="4"/>
      <c r="CP74" s="446"/>
      <c r="CQ74" s="490"/>
      <c r="CR74" s="446"/>
      <c r="CS74" s="446"/>
      <c r="CT74" s="446"/>
      <c r="CU74" s="446"/>
      <c r="CV74" s="446"/>
      <c r="CW74" s="446"/>
      <c r="CX74" s="491"/>
      <c r="CY74" s="491"/>
      <c r="CZ74" s="491"/>
      <c r="DA74" s="491"/>
      <c r="DB74" s="446"/>
      <c r="DC74" s="446"/>
      <c r="DD74" s="446"/>
      <c r="DE74" s="492"/>
      <c r="DF74" s="492"/>
      <c r="DG74" s="492"/>
      <c r="DH74" s="492"/>
      <c r="DI74" s="492"/>
      <c r="DJ74" s="492"/>
      <c r="DK74" s="492"/>
      <c r="DL74" s="446"/>
      <c r="DM74" s="446"/>
      <c r="DN74" s="446"/>
      <c r="DO74" s="446"/>
      <c r="DP74" s="446"/>
      <c r="DQ74" s="446"/>
      <c r="DR74" s="446"/>
      <c r="DS74" s="488"/>
      <c r="DT74" s="493"/>
      <c r="DU74" s="494"/>
      <c r="DV74" s="494"/>
      <c r="DW74" s="494"/>
      <c r="DX74" s="494"/>
      <c r="DY74" s="494"/>
      <c r="DZ74" s="494"/>
      <c r="EA74" s="494"/>
      <c r="EB74" s="494"/>
      <c r="EC74" s="494"/>
      <c r="ED74" s="494"/>
      <c r="EE74" s="446"/>
      <c r="EF74" s="446"/>
      <c r="EL74" s="4"/>
      <c r="EM74" s="4"/>
      <c r="EN74" s="5"/>
      <c r="EO74" s="4"/>
      <c r="FA74" s="481"/>
      <c r="FB74" s="482"/>
      <c r="FC74" s="483"/>
      <c r="FD74" s="484"/>
      <c r="IB74" s="78"/>
      <c r="ID74" s="78"/>
      <c r="IH74" s="485"/>
      <c r="II74" s="486"/>
      <c r="IJ74" s="78"/>
      <c r="IO74" s="78"/>
    </row>
    <row r="75" spans="1:249" s="6" customFormat="1" ht="15" x14ac:dyDescent="0.2">
      <c r="A75" s="467">
        <v>1</v>
      </c>
      <c r="B75" s="467" t="s">
        <v>2157</v>
      </c>
      <c r="C75" s="393" t="s">
        <v>2464</v>
      </c>
      <c r="D75" s="468"/>
      <c r="E75" s="462" t="s">
        <v>2137</v>
      </c>
      <c r="F75" s="14" t="s">
        <v>2146</v>
      </c>
      <c r="G75" s="14" t="s">
        <v>2153</v>
      </c>
      <c r="H75" s="469" t="s">
        <v>2149</v>
      </c>
      <c r="I75" s="462"/>
      <c r="J75" s="456"/>
      <c r="K75" s="11"/>
      <c r="L75" s="11"/>
      <c r="M75" s="14"/>
      <c r="N75" s="470"/>
      <c r="O75" s="14"/>
      <c r="P75" s="14"/>
      <c r="Q75" s="14"/>
      <c r="R75" s="14"/>
      <c r="S75" s="14"/>
      <c r="T75" s="469"/>
      <c r="U75" s="454"/>
      <c r="V75" s="499"/>
      <c r="W75" s="454"/>
      <c r="X75" s="454"/>
      <c r="Y75" s="471"/>
      <c r="Z75" s="495">
        <v>2</v>
      </c>
      <c r="AA75" s="11"/>
      <c r="AB75" s="472"/>
      <c r="AC75" s="473"/>
      <c r="AD75" s="473"/>
      <c r="AE75" s="496">
        <v>2</v>
      </c>
      <c r="AF75" s="473"/>
      <c r="AG75" s="473"/>
      <c r="AH75" s="474"/>
      <c r="AI75" s="14"/>
      <c r="AJ75" s="14"/>
      <c r="AK75" s="11"/>
      <c r="AL75" s="11"/>
      <c r="AM75" s="475"/>
      <c r="AN75" s="475"/>
      <c r="AO75" s="469"/>
      <c r="AP75" s="497" t="s">
        <v>1518</v>
      </c>
      <c r="AQ75" s="477"/>
      <c r="AR75" s="478"/>
      <c r="AS75" s="479"/>
      <c r="AT75" s="479"/>
      <c r="AU75" s="479"/>
      <c r="AV75" s="479"/>
      <c r="AW75" s="479"/>
      <c r="AX75" s="479"/>
      <c r="AY75" s="479"/>
      <c r="AZ75" s="480"/>
      <c r="BA75" s="480"/>
      <c r="BB75" s="21"/>
      <c r="BC75" s="22" t="s">
        <v>2179</v>
      </c>
      <c r="BD75" s="466"/>
      <c r="BE75" s="91"/>
      <c r="BF75" s="91"/>
      <c r="BG75" s="92"/>
      <c r="BH75" s="3"/>
      <c r="BI75" s="3"/>
      <c r="BJ75" s="3"/>
      <c r="BK75" s="3"/>
      <c r="BL75" s="3"/>
      <c r="BM75" s="3"/>
      <c r="BN75" s="3"/>
      <c r="BO75" s="3"/>
      <c r="BP75" s="3"/>
      <c r="BQ75" s="3"/>
      <c r="BR75" s="3"/>
      <c r="BS75" s="3"/>
      <c r="BT75" s="92"/>
      <c r="BU75" s="92"/>
      <c r="BV75" s="92"/>
      <c r="BW75" s="5"/>
      <c r="BX75" s="5"/>
      <c r="BY75" s="5"/>
      <c r="BZ75" s="5"/>
      <c r="CA75" s="5"/>
      <c r="CB75" s="5"/>
      <c r="CC75" s="5"/>
      <c r="CD75" s="487"/>
      <c r="CE75" s="487"/>
      <c r="CF75" s="488"/>
      <c r="CG75" s="489"/>
      <c r="CH75" s="446"/>
      <c r="CI75" s="446"/>
      <c r="CJ75" s="446"/>
      <c r="CK75" s="446"/>
      <c r="CL75" s="4"/>
      <c r="CM75" s="4"/>
      <c r="CN75" s="5"/>
      <c r="CO75" s="4"/>
      <c r="CP75" s="446"/>
      <c r="CQ75" s="490"/>
      <c r="CR75" s="446"/>
      <c r="CS75" s="446"/>
      <c r="CT75" s="446"/>
      <c r="CU75" s="446"/>
      <c r="CV75" s="446"/>
      <c r="CW75" s="446"/>
      <c r="CX75" s="491"/>
      <c r="CY75" s="491"/>
      <c r="CZ75" s="491"/>
      <c r="DA75" s="491"/>
      <c r="DB75" s="446"/>
      <c r="DC75" s="446"/>
      <c r="DD75" s="446"/>
      <c r="DE75" s="492"/>
      <c r="DF75" s="492"/>
      <c r="DG75" s="492"/>
      <c r="DH75" s="492"/>
      <c r="DI75" s="492"/>
      <c r="DJ75" s="492"/>
      <c r="DK75" s="492"/>
      <c r="DL75" s="446"/>
      <c r="DM75" s="446"/>
      <c r="DN75" s="446"/>
      <c r="DO75" s="446"/>
      <c r="DP75" s="446"/>
      <c r="DQ75" s="446"/>
      <c r="DR75" s="446"/>
      <c r="DS75" s="488"/>
      <c r="DT75" s="493"/>
      <c r="DU75" s="494"/>
      <c r="DV75" s="494"/>
      <c r="DW75" s="494"/>
      <c r="DX75" s="494"/>
      <c r="DY75" s="494"/>
      <c r="DZ75" s="494"/>
      <c r="EA75" s="494"/>
      <c r="EB75" s="494"/>
      <c r="EC75" s="494"/>
      <c r="ED75" s="494"/>
      <c r="EE75" s="446"/>
      <c r="EF75" s="446"/>
      <c r="EL75" s="4"/>
      <c r="EM75" s="4"/>
      <c r="EN75" s="5"/>
      <c r="EO75" s="4"/>
      <c r="FA75" s="481"/>
      <c r="FB75" s="482"/>
      <c r="FC75" s="483"/>
      <c r="FD75" s="484"/>
      <c r="IB75" s="78"/>
      <c r="ID75" s="78"/>
      <c r="IH75" s="485"/>
      <c r="II75" s="486"/>
      <c r="IJ75" s="78"/>
      <c r="IO75" s="78"/>
    </row>
    <row r="76" spans="1:249" s="6" customFormat="1" ht="15" x14ac:dyDescent="0.2">
      <c r="A76" s="467" t="s">
        <v>2166</v>
      </c>
      <c r="B76" s="467" t="s">
        <v>2149</v>
      </c>
      <c r="C76" s="393" t="s">
        <v>2465</v>
      </c>
      <c r="D76" s="468"/>
      <c r="E76" s="462" t="s">
        <v>2139</v>
      </c>
      <c r="F76" s="14" t="s">
        <v>2147</v>
      </c>
      <c r="G76" s="14" t="s">
        <v>2154</v>
      </c>
      <c r="H76" s="469" t="s">
        <v>2157</v>
      </c>
      <c r="I76" s="462"/>
      <c r="J76" s="456"/>
      <c r="K76" s="11" t="s">
        <v>2161</v>
      </c>
      <c r="L76" s="11"/>
      <c r="M76" s="14"/>
      <c r="N76" s="470"/>
      <c r="O76" s="14"/>
      <c r="P76" s="14"/>
      <c r="Q76" s="14"/>
      <c r="R76" s="14"/>
      <c r="S76" s="14"/>
      <c r="T76" s="469"/>
      <c r="U76" s="454"/>
      <c r="V76" s="454"/>
      <c r="W76" s="454"/>
      <c r="X76" s="454"/>
      <c r="Y76" s="471"/>
      <c r="Z76" s="495" t="s">
        <v>2166</v>
      </c>
      <c r="AA76" s="11"/>
      <c r="AB76" s="472"/>
      <c r="AC76" s="473"/>
      <c r="AD76" s="473"/>
      <c r="AE76" s="496" t="s">
        <v>2166</v>
      </c>
      <c r="AF76" s="473"/>
      <c r="AG76" s="473"/>
      <c r="AH76" s="474"/>
      <c r="AI76" s="14"/>
      <c r="AJ76" s="14"/>
      <c r="AK76" s="11"/>
      <c r="AL76" s="11"/>
      <c r="AM76" s="475"/>
      <c r="AN76" s="475"/>
      <c r="AO76" s="469"/>
      <c r="AP76" s="497" t="s">
        <v>1519</v>
      </c>
      <c r="AQ76" s="477"/>
      <c r="AR76" s="478"/>
      <c r="AS76" s="479"/>
      <c r="AT76" s="479"/>
      <c r="AU76" s="479"/>
      <c r="AV76" s="479"/>
      <c r="AW76" s="479"/>
      <c r="AX76" s="479"/>
      <c r="AY76" s="479"/>
      <c r="AZ76" s="480"/>
      <c r="BA76" s="480"/>
      <c r="BB76" s="21"/>
      <c r="BC76" s="22" t="s">
        <v>2179</v>
      </c>
      <c r="BD76" s="466"/>
      <c r="BE76" s="91"/>
      <c r="BF76" s="91" t="s">
        <v>2161</v>
      </c>
      <c r="BG76" s="92"/>
      <c r="BH76" s="3"/>
      <c r="BI76" s="3"/>
      <c r="BJ76" s="3"/>
      <c r="BK76" s="3"/>
      <c r="BL76" s="3"/>
      <c r="BM76" s="3"/>
      <c r="BN76" s="3"/>
      <c r="BO76" s="3"/>
      <c r="BP76" s="3"/>
      <c r="BQ76" s="3"/>
      <c r="BR76" s="3"/>
      <c r="BS76" s="3"/>
      <c r="BT76" s="92"/>
      <c r="BU76" s="92"/>
      <c r="BV76" s="92"/>
      <c r="BW76" s="5"/>
      <c r="BX76" s="5"/>
      <c r="BY76" s="5"/>
      <c r="BZ76" s="5"/>
      <c r="CA76" s="5"/>
      <c r="CB76" s="5"/>
      <c r="CC76" s="5"/>
      <c r="CD76" s="487"/>
      <c r="CE76" s="487"/>
      <c r="CF76" s="488"/>
      <c r="CG76" s="489"/>
      <c r="CH76" s="446"/>
      <c r="CI76" s="446"/>
      <c r="CJ76" s="446"/>
      <c r="CK76" s="446"/>
      <c r="CL76" s="4"/>
      <c r="CM76" s="4"/>
      <c r="CN76" s="5"/>
      <c r="CO76" s="4"/>
      <c r="CP76" s="446"/>
      <c r="CQ76" s="490"/>
      <c r="CR76" s="446"/>
      <c r="CS76" s="446"/>
      <c r="CT76" s="446"/>
      <c r="CU76" s="446"/>
      <c r="CV76" s="446"/>
      <c r="CW76" s="446"/>
      <c r="CX76" s="491"/>
      <c r="CY76" s="491"/>
      <c r="CZ76" s="491"/>
      <c r="DA76" s="491"/>
      <c r="DB76" s="446"/>
      <c r="DC76" s="446"/>
      <c r="DD76" s="446"/>
      <c r="DE76" s="492"/>
      <c r="DF76" s="492"/>
      <c r="DG76" s="492"/>
      <c r="DH76" s="492"/>
      <c r="DI76" s="492"/>
      <c r="DJ76" s="492"/>
      <c r="DK76" s="492"/>
      <c r="DL76" s="446"/>
      <c r="DM76" s="446"/>
      <c r="DN76" s="446"/>
      <c r="DO76" s="446"/>
      <c r="DP76" s="446"/>
      <c r="DQ76" s="446"/>
      <c r="DR76" s="446"/>
      <c r="DS76" s="488"/>
      <c r="DT76" s="493"/>
      <c r="DU76" s="494"/>
      <c r="DV76" s="494"/>
      <c r="DW76" s="494"/>
      <c r="DX76" s="494"/>
      <c r="DY76" s="494"/>
      <c r="DZ76" s="494"/>
      <c r="EA76" s="494"/>
      <c r="EB76" s="494"/>
      <c r="EC76" s="494"/>
      <c r="ED76" s="494"/>
      <c r="EE76" s="446"/>
      <c r="EF76" s="446"/>
      <c r="EL76" s="4"/>
      <c r="EM76" s="4"/>
      <c r="EN76" s="5"/>
      <c r="EO76" s="4"/>
      <c r="FA76" s="481"/>
      <c r="FB76" s="482"/>
      <c r="FC76" s="483"/>
      <c r="FD76" s="484"/>
      <c r="IB76" s="78"/>
      <c r="ID76" s="78"/>
      <c r="IH76" s="485"/>
      <c r="II76" s="486"/>
      <c r="IJ76" s="78"/>
      <c r="IO76" s="78"/>
    </row>
    <row r="77" spans="1:249" s="6" customFormat="1" ht="15" x14ac:dyDescent="0.2">
      <c r="A77" s="467">
        <v>1</v>
      </c>
      <c r="B77" s="467" t="s">
        <v>2149</v>
      </c>
      <c r="C77" s="393" t="s">
        <v>2466</v>
      </c>
      <c r="D77" s="468"/>
      <c r="E77" s="462" t="s">
        <v>2136</v>
      </c>
      <c r="F77" s="14" t="s">
        <v>2146</v>
      </c>
      <c r="G77" s="14" t="s">
        <v>2153</v>
      </c>
      <c r="H77" s="469" t="s">
        <v>2157</v>
      </c>
      <c r="I77" s="462"/>
      <c r="J77" s="456"/>
      <c r="K77" s="11" t="s">
        <v>2161</v>
      </c>
      <c r="L77" s="11"/>
      <c r="M77" s="14"/>
      <c r="N77" s="470"/>
      <c r="O77" s="14"/>
      <c r="P77" s="14"/>
      <c r="Q77" s="14"/>
      <c r="R77" s="14"/>
      <c r="S77" s="14"/>
      <c r="T77" s="469"/>
      <c r="U77" s="454"/>
      <c r="V77" s="454"/>
      <c r="W77" s="454"/>
      <c r="X77" s="454"/>
      <c r="Y77" s="471"/>
      <c r="Z77" s="495">
        <v>1</v>
      </c>
      <c r="AA77" s="11"/>
      <c r="AB77" s="472"/>
      <c r="AC77" s="473"/>
      <c r="AD77" s="473"/>
      <c r="AE77" s="496">
        <v>2</v>
      </c>
      <c r="AF77" s="473"/>
      <c r="AG77" s="473"/>
      <c r="AH77" s="474"/>
      <c r="AI77" s="14"/>
      <c r="AJ77" s="14"/>
      <c r="AK77" s="11"/>
      <c r="AL77" s="11"/>
      <c r="AM77" s="475"/>
      <c r="AN77" s="475"/>
      <c r="AO77" s="469"/>
      <c r="AP77" s="497" t="s">
        <v>1520</v>
      </c>
      <c r="AQ77" s="477"/>
      <c r="AR77" s="478"/>
      <c r="AS77" s="479"/>
      <c r="AT77" s="479"/>
      <c r="AU77" s="479"/>
      <c r="AV77" s="479"/>
      <c r="AW77" s="479"/>
      <c r="AX77" s="479"/>
      <c r="AY77" s="479"/>
      <c r="AZ77" s="480"/>
      <c r="BA77" s="480"/>
      <c r="BB77" s="21"/>
      <c r="BC77" s="22" t="s">
        <v>2179</v>
      </c>
      <c r="BD77" s="466"/>
      <c r="BE77" s="91"/>
      <c r="BF77" s="91" t="s">
        <v>2161</v>
      </c>
      <c r="BG77" s="92"/>
      <c r="BH77" s="3"/>
      <c r="BI77" s="3"/>
      <c r="BJ77" s="3"/>
      <c r="BK77" s="3"/>
      <c r="BL77" s="3"/>
      <c r="BM77" s="3"/>
      <c r="BN77" s="3"/>
      <c r="BO77" s="3"/>
      <c r="BP77" s="3"/>
      <c r="BQ77" s="3"/>
      <c r="BR77" s="3"/>
      <c r="BS77" s="3"/>
      <c r="BT77" s="92"/>
      <c r="BU77" s="92"/>
      <c r="BV77" s="92"/>
      <c r="BW77" s="5"/>
      <c r="BX77" s="5"/>
      <c r="BY77" s="5"/>
      <c r="BZ77" s="5"/>
      <c r="CA77" s="5"/>
      <c r="CB77" s="5"/>
      <c r="CC77" s="5"/>
      <c r="CD77" s="487"/>
      <c r="CE77" s="487"/>
      <c r="CF77" s="488"/>
      <c r="CG77" s="489"/>
      <c r="CH77" s="446"/>
      <c r="CI77" s="446"/>
      <c r="CJ77" s="446"/>
      <c r="CK77" s="446"/>
      <c r="CL77" s="4"/>
      <c r="CM77" s="4"/>
      <c r="CN77" s="5"/>
      <c r="CO77" s="4"/>
      <c r="CP77" s="446"/>
      <c r="CQ77" s="490"/>
      <c r="CR77" s="446"/>
      <c r="CS77" s="446"/>
      <c r="CT77" s="446"/>
      <c r="CU77" s="446"/>
      <c r="CV77" s="446"/>
      <c r="CW77" s="446"/>
      <c r="CX77" s="491"/>
      <c r="CY77" s="491"/>
      <c r="CZ77" s="491"/>
      <c r="DA77" s="491"/>
      <c r="DB77" s="446"/>
      <c r="DC77" s="446"/>
      <c r="DD77" s="446"/>
      <c r="DE77" s="492"/>
      <c r="DF77" s="492"/>
      <c r="DG77" s="492"/>
      <c r="DH77" s="492"/>
      <c r="DI77" s="492"/>
      <c r="DJ77" s="492"/>
      <c r="DK77" s="492"/>
      <c r="DL77" s="446"/>
      <c r="DM77" s="446"/>
      <c r="DN77" s="446"/>
      <c r="DO77" s="446"/>
      <c r="DP77" s="446"/>
      <c r="DQ77" s="446"/>
      <c r="DR77" s="446"/>
      <c r="DS77" s="488"/>
      <c r="DT77" s="493"/>
      <c r="DU77" s="494"/>
      <c r="DV77" s="494"/>
      <c r="DW77" s="494"/>
      <c r="DX77" s="494"/>
      <c r="DY77" s="494"/>
      <c r="DZ77" s="494"/>
      <c r="EA77" s="494"/>
      <c r="EB77" s="494"/>
      <c r="EC77" s="494"/>
      <c r="ED77" s="494"/>
      <c r="EE77" s="446"/>
      <c r="EF77" s="446"/>
      <c r="EL77" s="4"/>
      <c r="EM77" s="4"/>
      <c r="EN77" s="5"/>
      <c r="EO77" s="4"/>
      <c r="FA77" s="481"/>
      <c r="FB77" s="482"/>
      <c r="FC77" s="483"/>
      <c r="FD77" s="484"/>
      <c r="IB77" s="78"/>
      <c r="ID77" s="78"/>
      <c r="IH77" s="485"/>
      <c r="II77" s="486"/>
      <c r="IJ77" s="78"/>
      <c r="IO77" s="78"/>
    </row>
    <row r="78" spans="1:249" s="6" customFormat="1" ht="15" x14ac:dyDescent="0.2">
      <c r="A78" s="467" t="s">
        <v>2195</v>
      </c>
      <c r="B78" s="467" t="s">
        <v>2149</v>
      </c>
      <c r="C78" s="393" t="s">
        <v>2467</v>
      </c>
      <c r="D78" s="468"/>
      <c r="E78" s="462" t="s">
        <v>2139</v>
      </c>
      <c r="F78" s="14" t="s">
        <v>2149</v>
      </c>
      <c r="G78" s="14" t="s">
        <v>2154</v>
      </c>
      <c r="H78" s="469" t="s">
        <v>2149</v>
      </c>
      <c r="I78" s="462"/>
      <c r="J78" s="456"/>
      <c r="K78" s="11"/>
      <c r="L78" s="11"/>
      <c r="M78" s="14"/>
      <c r="N78" s="470"/>
      <c r="O78" s="14"/>
      <c r="P78" s="14"/>
      <c r="Q78" s="14"/>
      <c r="R78" s="14"/>
      <c r="S78" s="14"/>
      <c r="T78" s="469"/>
      <c r="U78" s="454"/>
      <c r="V78" s="454"/>
      <c r="W78" s="454"/>
      <c r="X78" s="454"/>
      <c r="Y78" s="471"/>
      <c r="Z78" s="495" t="s">
        <v>2195</v>
      </c>
      <c r="AA78" s="11"/>
      <c r="AB78" s="472"/>
      <c r="AC78" s="473"/>
      <c r="AD78" s="473"/>
      <c r="AE78" s="496" t="s">
        <v>2195</v>
      </c>
      <c r="AF78" s="473"/>
      <c r="AG78" s="473"/>
      <c r="AH78" s="474"/>
      <c r="AI78" s="14"/>
      <c r="AJ78" s="14"/>
      <c r="AK78" s="11"/>
      <c r="AL78" s="11"/>
      <c r="AM78" s="475"/>
      <c r="AN78" s="475"/>
      <c r="AO78" s="469"/>
      <c r="AP78" s="497" t="s">
        <v>1521</v>
      </c>
      <c r="AQ78" s="477"/>
      <c r="AR78" s="478"/>
      <c r="AS78" s="479"/>
      <c r="AT78" s="479"/>
      <c r="AU78" s="479"/>
      <c r="AV78" s="479"/>
      <c r="AW78" s="479"/>
      <c r="AX78" s="479"/>
      <c r="AY78" s="479"/>
      <c r="AZ78" s="480"/>
      <c r="BA78" s="480"/>
      <c r="BB78" s="21"/>
      <c r="BC78" s="22" t="s">
        <v>2179</v>
      </c>
      <c r="BD78" s="466"/>
      <c r="BE78" s="91"/>
      <c r="BF78" s="91"/>
      <c r="BG78" s="92"/>
      <c r="BH78" s="3"/>
      <c r="BI78" s="3"/>
      <c r="BJ78" s="3"/>
      <c r="BK78" s="3"/>
      <c r="BL78" s="3"/>
      <c r="BM78" s="3"/>
      <c r="BN78" s="3"/>
      <c r="BO78" s="3"/>
      <c r="BP78" s="3"/>
      <c r="BQ78" s="3"/>
      <c r="BR78" s="3"/>
      <c r="BS78" s="3"/>
      <c r="BT78" s="92"/>
      <c r="BU78" s="92"/>
      <c r="BV78" s="92"/>
      <c r="BW78" s="5"/>
      <c r="BX78" s="5"/>
      <c r="BY78" s="5"/>
      <c r="BZ78" s="5"/>
      <c r="CA78" s="5"/>
      <c r="CB78" s="5"/>
      <c r="CC78" s="5"/>
      <c r="CD78" s="487"/>
      <c r="CE78" s="487"/>
      <c r="CF78" s="488"/>
      <c r="CG78" s="489"/>
      <c r="CH78" s="446"/>
      <c r="CI78" s="446"/>
      <c r="CJ78" s="446"/>
      <c r="CK78" s="446"/>
      <c r="CL78" s="4"/>
      <c r="CM78" s="4"/>
      <c r="CN78" s="5"/>
      <c r="CO78" s="4"/>
      <c r="CP78" s="446"/>
      <c r="CQ78" s="490"/>
      <c r="CR78" s="446"/>
      <c r="CS78" s="446"/>
      <c r="CT78" s="446"/>
      <c r="CU78" s="446"/>
      <c r="CV78" s="446"/>
      <c r="CW78" s="446"/>
      <c r="CX78" s="491"/>
      <c r="CY78" s="491"/>
      <c r="CZ78" s="491"/>
      <c r="DA78" s="491"/>
      <c r="DB78" s="446"/>
      <c r="DC78" s="446"/>
      <c r="DD78" s="446"/>
      <c r="DE78" s="492"/>
      <c r="DF78" s="492"/>
      <c r="DG78" s="492"/>
      <c r="DH78" s="492"/>
      <c r="DI78" s="492"/>
      <c r="DJ78" s="492"/>
      <c r="DK78" s="492"/>
      <c r="DL78" s="446"/>
      <c r="DM78" s="446"/>
      <c r="DN78" s="446"/>
      <c r="DO78" s="446"/>
      <c r="DP78" s="446"/>
      <c r="DQ78" s="446"/>
      <c r="DR78" s="446"/>
      <c r="DS78" s="488"/>
      <c r="DT78" s="493"/>
      <c r="DU78" s="494"/>
      <c r="DV78" s="494"/>
      <c r="DW78" s="494"/>
      <c r="DX78" s="494"/>
      <c r="DY78" s="494"/>
      <c r="DZ78" s="494"/>
      <c r="EA78" s="494"/>
      <c r="EB78" s="494"/>
      <c r="EC78" s="494"/>
      <c r="ED78" s="494"/>
      <c r="EE78" s="446"/>
      <c r="EF78" s="446"/>
      <c r="EL78" s="4"/>
      <c r="EM78" s="4"/>
      <c r="EN78" s="5"/>
      <c r="EO78" s="4"/>
      <c r="FA78" s="481"/>
      <c r="FB78" s="482"/>
      <c r="FC78" s="483"/>
      <c r="FD78" s="484"/>
      <c r="IB78" s="78"/>
      <c r="ID78" s="78"/>
      <c r="IH78" s="485"/>
      <c r="II78" s="486"/>
      <c r="IJ78" s="78"/>
      <c r="IO78" s="78"/>
    </row>
    <row r="79" spans="1:249" s="6" customFormat="1" ht="15" x14ac:dyDescent="0.2">
      <c r="A79" s="467">
        <v>3</v>
      </c>
      <c r="B79" s="467" t="s">
        <v>2149</v>
      </c>
      <c r="C79" s="460" t="s">
        <v>2468</v>
      </c>
      <c r="D79" s="468"/>
      <c r="E79" s="462" t="s">
        <v>2138</v>
      </c>
      <c r="F79" s="14" t="s">
        <v>2147</v>
      </c>
      <c r="G79" s="14" t="s">
        <v>2154</v>
      </c>
      <c r="H79" s="469" t="s">
        <v>2149</v>
      </c>
      <c r="I79" s="462"/>
      <c r="J79" s="456"/>
      <c r="K79" s="11"/>
      <c r="L79" s="11"/>
      <c r="M79" s="14"/>
      <c r="N79" s="470"/>
      <c r="O79" s="14"/>
      <c r="P79" s="14"/>
      <c r="Q79" s="14"/>
      <c r="R79" s="14"/>
      <c r="S79" s="14"/>
      <c r="T79" s="469"/>
      <c r="U79" s="454"/>
      <c r="V79" s="454"/>
      <c r="W79" s="454"/>
      <c r="X79" s="454"/>
      <c r="Y79" s="471"/>
      <c r="Z79" s="495">
        <v>3</v>
      </c>
      <c r="AA79" s="11"/>
      <c r="AB79" s="472"/>
      <c r="AC79" s="473"/>
      <c r="AD79" s="473"/>
      <c r="AE79" s="496">
        <v>3</v>
      </c>
      <c r="AF79" s="473"/>
      <c r="AG79" s="473"/>
      <c r="AH79" s="474"/>
      <c r="AI79" s="14"/>
      <c r="AJ79" s="14"/>
      <c r="AK79" s="11"/>
      <c r="AL79" s="11"/>
      <c r="AM79" s="475"/>
      <c r="AN79" s="475"/>
      <c r="AO79" s="469"/>
      <c r="AP79" s="497" t="s">
        <v>1522</v>
      </c>
      <c r="AQ79" s="477"/>
      <c r="AR79" s="478"/>
      <c r="AS79" s="479"/>
      <c r="AT79" s="479"/>
      <c r="AU79" s="479"/>
      <c r="AV79" s="479"/>
      <c r="AW79" s="479"/>
      <c r="AX79" s="479"/>
      <c r="AY79" s="479"/>
      <c r="AZ79" s="480"/>
      <c r="BA79" s="480"/>
      <c r="BB79" s="21"/>
      <c r="BC79" s="22" t="s">
        <v>2179</v>
      </c>
      <c r="BD79" s="466"/>
      <c r="BE79" s="91"/>
      <c r="BF79" s="91"/>
      <c r="BG79" s="92"/>
      <c r="BH79" s="3"/>
      <c r="BI79" s="3"/>
      <c r="BJ79" s="3"/>
      <c r="BK79" s="3"/>
      <c r="BL79" s="3"/>
      <c r="BM79" s="3"/>
      <c r="BN79" s="3"/>
      <c r="BO79" s="3"/>
      <c r="BP79" s="3"/>
      <c r="BQ79" s="3"/>
      <c r="BR79" s="3"/>
      <c r="BS79" s="3"/>
      <c r="BT79" s="92"/>
      <c r="BU79" s="92"/>
      <c r="BV79" s="92"/>
      <c r="BW79" s="5"/>
      <c r="BX79" s="5"/>
      <c r="BY79" s="5"/>
      <c r="BZ79" s="5"/>
      <c r="CA79" s="5"/>
      <c r="CB79" s="5"/>
      <c r="CC79" s="5"/>
      <c r="CD79" s="487"/>
      <c r="CE79" s="487"/>
      <c r="CF79" s="488"/>
      <c r="CG79" s="489"/>
      <c r="CH79" s="446"/>
      <c r="CI79" s="446"/>
      <c r="CJ79" s="446"/>
      <c r="CK79" s="446"/>
      <c r="CL79" s="4"/>
      <c r="CM79" s="4"/>
      <c r="CN79" s="5"/>
      <c r="CO79" s="4"/>
      <c r="CP79" s="446"/>
      <c r="CQ79" s="490"/>
      <c r="CR79" s="446"/>
      <c r="CS79" s="446"/>
      <c r="CT79" s="446"/>
      <c r="CU79" s="446"/>
      <c r="CV79" s="446"/>
      <c r="CW79" s="446"/>
      <c r="CX79" s="491"/>
      <c r="CY79" s="491"/>
      <c r="CZ79" s="491"/>
      <c r="DA79" s="491"/>
      <c r="DB79" s="446"/>
      <c r="DC79" s="446"/>
      <c r="DD79" s="446"/>
      <c r="DE79" s="492"/>
      <c r="DF79" s="492"/>
      <c r="DG79" s="492"/>
      <c r="DH79" s="492"/>
      <c r="DI79" s="492"/>
      <c r="DJ79" s="492"/>
      <c r="DK79" s="492"/>
      <c r="DL79" s="446"/>
      <c r="DM79" s="446"/>
      <c r="DN79" s="446"/>
      <c r="DO79" s="446"/>
      <c r="DP79" s="446"/>
      <c r="DQ79" s="446"/>
      <c r="DR79" s="446"/>
      <c r="DS79" s="488"/>
      <c r="DT79" s="493"/>
      <c r="DU79" s="494"/>
      <c r="DV79" s="494"/>
      <c r="DW79" s="494"/>
      <c r="DX79" s="494"/>
      <c r="DY79" s="494"/>
      <c r="DZ79" s="494"/>
      <c r="EA79" s="494"/>
      <c r="EB79" s="494"/>
      <c r="EC79" s="494"/>
      <c r="ED79" s="494"/>
      <c r="EE79" s="446"/>
      <c r="EF79" s="446"/>
      <c r="EL79" s="4"/>
      <c r="EM79" s="4"/>
      <c r="EN79" s="5"/>
      <c r="EO79" s="4"/>
      <c r="FA79" s="481"/>
      <c r="FB79" s="482"/>
      <c r="FC79" s="483"/>
      <c r="FD79" s="484"/>
      <c r="IB79" s="78"/>
      <c r="ID79" s="78"/>
      <c r="IH79" s="485"/>
      <c r="II79" s="486"/>
      <c r="IJ79" s="78"/>
      <c r="IO79" s="78"/>
    </row>
    <row r="80" spans="1:249" s="6" customFormat="1" ht="15" x14ac:dyDescent="0.2">
      <c r="A80" s="467">
        <v>1</v>
      </c>
      <c r="B80" s="467" t="s">
        <v>2149</v>
      </c>
      <c r="C80" s="393" t="s">
        <v>2469</v>
      </c>
      <c r="D80" s="468"/>
      <c r="E80" s="462" t="s">
        <v>2136</v>
      </c>
      <c r="F80" s="14" t="s">
        <v>2148</v>
      </c>
      <c r="G80" s="14" t="s">
        <v>2154</v>
      </c>
      <c r="H80" s="469" t="s">
        <v>2149</v>
      </c>
      <c r="I80" s="462"/>
      <c r="J80" s="456"/>
      <c r="K80" s="11"/>
      <c r="L80" s="11"/>
      <c r="M80" s="14"/>
      <c r="N80" s="470"/>
      <c r="O80" s="14"/>
      <c r="P80" s="14"/>
      <c r="Q80" s="14"/>
      <c r="R80" s="14"/>
      <c r="S80" s="14"/>
      <c r="T80" s="469"/>
      <c r="U80" s="454"/>
      <c r="V80" s="454"/>
      <c r="W80" s="454"/>
      <c r="X80" s="454"/>
      <c r="Y80" s="471"/>
      <c r="Z80" s="495">
        <v>1</v>
      </c>
      <c r="AA80" s="11"/>
      <c r="AB80" s="472"/>
      <c r="AC80" s="473"/>
      <c r="AD80" s="473"/>
      <c r="AE80" s="496">
        <v>3</v>
      </c>
      <c r="AF80" s="473"/>
      <c r="AG80" s="473"/>
      <c r="AH80" s="474"/>
      <c r="AI80" s="14"/>
      <c r="AJ80" s="14"/>
      <c r="AK80" s="11"/>
      <c r="AL80" s="11"/>
      <c r="AM80" s="475"/>
      <c r="AN80" s="475"/>
      <c r="AO80" s="469"/>
      <c r="AP80" s="497" t="s">
        <v>1523</v>
      </c>
      <c r="AQ80" s="477"/>
      <c r="AR80" s="478"/>
      <c r="AS80" s="479"/>
      <c r="AT80" s="479"/>
      <c r="AU80" s="479"/>
      <c r="AV80" s="479"/>
      <c r="AW80" s="479"/>
      <c r="AX80" s="479"/>
      <c r="AY80" s="479"/>
      <c r="AZ80" s="480"/>
      <c r="BA80" s="480"/>
      <c r="BB80" s="21"/>
      <c r="BC80" s="22" t="s">
        <v>2179</v>
      </c>
      <c r="BD80" s="466"/>
      <c r="BE80" s="91"/>
      <c r="BF80" s="91"/>
      <c r="BG80" s="92"/>
      <c r="BH80" s="3"/>
      <c r="BI80" s="3"/>
      <c r="BJ80" s="3"/>
      <c r="BK80" s="3"/>
      <c r="BL80" s="3"/>
      <c r="BM80" s="3"/>
      <c r="BN80" s="3"/>
      <c r="BO80" s="3"/>
      <c r="BP80" s="3"/>
      <c r="BQ80" s="3"/>
      <c r="BR80" s="3"/>
      <c r="BS80" s="3"/>
      <c r="BT80" s="92"/>
      <c r="BU80" s="92"/>
      <c r="BV80" s="92"/>
      <c r="BW80" s="5"/>
      <c r="BX80" s="5"/>
      <c r="BY80" s="5"/>
      <c r="BZ80" s="5"/>
      <c r="CA80" s="5"/>
      <c r="CB80" s="5"/>
      <c r="CC80" s="5"/>
      <c r="CD80" s="487"/>
      <c r="CE80" s="487"/>
      <c r="CF80" s="488"/>
      <c r="CG80" s="489"/>
      <c r="CH80" s="446"/>
      <c r="CI80" s="446"/>
      <c r="CJ80" s="446"/>
      <c r="CK80" s="446"/>
      <c r="CL80" s="4"/>
      <c r="CM80" s="4"/>
      <c r="CN80" s="5"/>
      <c r="CO80" s="4"/>
      <c r="CP80" s="446"/>
      <c r="CQ80" s="490"/>
      <c r="CR80" s="446"/>
      <c r="CS80" s="446"/>
      <c r="CT80" s="446"/>
      <c r="CU80" s="446"/>
      <c r="CV80" s="446"/>
      <c r="CW80" s="446"/>
      <c r="CX80" s="491"/>
      <c r="CY80" s="491"/>
      <c r="CZ80" s="491"/>
      <c r="DA80" s="491"/>
      <c r="DB80" s="446"/>
      <c r="DC80" s="446"/>
      <c r="DD80" s="446"/>
      <c r="DE80" s="492"/>
      <c r="DF80" s="492"/>
      <c r="DG80" s="492"/>
      <c r="DH80" s="492"/>
      <c r="DI80" s="492"/>
      <c r="DJ80" s="492"/>
      <c r="DK80" s="492"/>
      <c r="DL80" s="446"/>
      <c r="DM80" s="446"/>
      <c r="DN80" s="446"/>
      <c r="DO80" s="446"/>
      <c r="DP80" s="446"/>
      <c r="DQ80" s="446"/>
      <c r="DR80" s="446"/>
      <c r="DS80" s="488"/>
      <c r="DT80" s="493"/>
      <c r="DU80" s="494"/>
      <c r="DV80" s="494"/>
      <c r="DW80" s="494"/>
      <c r="DX80" s="494"/>
      <c r="DY80" s="494"/>
      <c r="DZ80" s="494"/>
      <c r="EA80" s="494"/>
      <c r="EB80" s="494"/>
      <c r="EC80" s="494"/>
      <c r="ED80" s="494"/>
      <c r="EE80" s="446"/>
      <c r="EF80" s="446"/>
      <c r="EL80" s="4"/>
      <c r="EM80" s="4"/>
      <c r="EN80" s="5"/>
      <c r="EO80" s="4"/>
      <c r="FA80" s="481"/>
      <c r="FB80" s="482"/>
      <c r="FC80" s="483"/>
      <c r="FD80" s="484"/>
      <c r="IB80" s="78"/>
      <c r="ID80" s="78"/>
      <c r="IH80" s="485"/>
      <c r="II80" s="486"/>
      <c r="IJ80" s="78"/>
      <c r="IO80" s="78"/>
    </row>
    <row r="81" spans="1:249" s="6" customFormat="1" ht="15" x14ac:dyDescent="0.2">
      <c r="A81" s="467" t="s">
        <v>2195</v>
      </c>
      <c r="B81" s="467" t="s">
        <v>2149</v>
      </c>
      <c r="C81" s="393" t="s">
        <v>2470</v>
      </c>
      <c r="D81" s="468"/>
      <c r="E81" s="462" t="s">
        <v>2141</v>
      </c>
      <c r="F81" s="14" t="s">
        <v>2147</v>
      </c>
      <c r="G81" s="14" t="s">
        <v>2154</v>
      </c>
      <c r="H81" s="469" t="s">
        <v>2149</v>
      </c>
      <c r="I81" s="462"/>
      <c r="J81" s="456"/>
      <c r="K81" s="11"/>
      <c r="L81" s="11"/>
      <c r="M81" s="14"/>
      <c r="N81" s="470"/>
      <c r="O81" s="14"/>
      <c r="P81" s="14"/>
      <c r="Q81" s="14"/>
      <c r="R81" s="14"/>
      <c r="S81" s="14"/>
      <c r="T81" s="469"/>
      <c r="U81" s="454"/>
      <c r="V81" s="454"/>
      <c r="W81" s="454"/>
      <c r="X81" s="454"/>
      <c r="Y81" s="471"/>
      <c r="Z81" s="495" t="s">
        <v>2195</v>
      </c>
      <c r="AA81" s="11"/>
      <c r="AB81" s="472"/>
      <c r="AC81" s="473"/>
      <c r="AD81" s="473"/>
      <c r="AE81" s="496" t="s">
        <v>2195</v>
      </c>
      <c r="AF81" s="473"/>
      <c r="AG81" s="473"/>
      <c r="AH81" s="474"/>
      <c r="AI81" s="14"/>
      <c r="AJ81" s="14"/>
      <c r="AK81" s="11"/>
      <c r="AL81" s="11"/>
      <c r="AM81" s="475"/>
      <c r="AN81" s="475"/>
      <c r="AO81" s="469"/>
      <c r="AP81" s="497" t="s">
        <v>1524</v>
      </c>
      <c r="AQ81" s="477"/>
      <c r="AR81" s="478"/>
      <c r="AS81" s="479"/>
      <c r="AT81" s="479"/>
      <c r="AU81" s="479"/>
      <c r="AV81" s="479"/>
      <c r="AW81" s="479"/>
      <c r="AX81" s="479"/>
      <c r="AY81" s="479"/>
      <c r="AZ81" s="480"/>
      <c r="BA81" s="480"/>
      <c r="BB81" s="21"/>
      <c r="BC81" s="22" t="s">
        <v>2179</v>
      </c>
      <c r="BD81" s="466"/>
      <c r="BE81" s="91"/>
      <c r="BF81" s="91"/>
      <c r="BG81" s="92"/>
      <c r="BH81" s="3"/>
      <c r="BI81" s="3"/>
      <c r="BJ81" s="3"/>
      <c r="BK81" s="3"/>
      <c r="BL81" s="3"/>
      <c r="BM81" s="3"/>
      <c r="BN81" s="3"/>
      <c r="BO81" s="3"/>
      <c r="BP81" s="3"/>
      <c r="BQ81" s="3"/>
      <c r="BR81" s="3"/>
      <c r="BS81" s="3"/>
      <c r="BT81" s="92"/>
      <c r="BU81" s="92"/>
      <c r="BV81" s="92"/>
      <c r="BW81" s="5"/>
      <c r="BX81" s="5"/>
      <c r="BY81" s="5"/>
      <c r="BZ81" s="5"/>
      <c r="CA81" s="5"/>
      <c r="CB81" s="5"/>
      <c r="CC81" s="5"/>
      <c r="CD81" s="487"/>
      <c r="CE81" s="487"/>
      <c r="CF81" s="488"/>
      <c r="CG81" s="489"/>
      <c r="CH81" s="446"/>
      <c r="CI81" s="446"/>
      <c r="CJ81" s="446"/>
      <c r="CK81" s="446"/>
      <c r="CL81" s="4"/>
      <c r="CM81" s="4"/>
      <c r="CN81" s="5"/>
      <c r="CO81" s="4"/>
      <c r="CP81" s="446"/>
      <c r="CQ81" s="490"/>
      <c r="CR81" s="446"/>
      <c r="CS81" s="446"/>
      <c r="CT81" s="446"/>
      <c r="CU81" s="446"/>
      <c r="CV81" s="446"/>
      <c r="CW81" s="446"/>
      <c r="CX81" s="491"/>
      <c r="CY81" s="491"/>
      <c r="CZ81" s="491"/>
      <c r="DA81" s="491"/>
      <c r="DB81" s="446"/>
      <c r="DC81" s="446"/>
      <c r="DD81" s="446"/>
      <c r="DE81" s="492"/>
      <c r="DF81" s="492"/>
      <c r="DG81" s="492"/>
      <c r="DH81" s="492"/>
      <c r="DI81" s="492"/>
      <c r="DJ81" s="492"/>
      <c r="DK81" s="492"/>
      <c r="DL81" s="446"/>
      <c r="DM81" s="446"/>
      <c r="DN81" s="446"/>
      <c r="DO81" s="446"/>
      <c r="DP81" s="446"/>
      <c r="DQ81" s="446"/>
      <c r="DR81" s="446"/>
      <c r="DS81" s="488"/>
      <c r="DT81" s="493"/>
      <c r="DU81" s="494"/>
      <c r="DV81" s="494"/>
      <c r="DW81" s="494"/>
      <c r="DX81" s="494"/>
      <c r="DY81" s="494"/>
      <c r="DZ81" s="494"/>
      <c r="EA81" s="494"/>
      <c r="EB81" s="494"/>
      <c r="EC81" s="494"/>
      <c r="ED81" s="494"/>
      <c r="EE81" s="446"/>
      <c r="EF81" s="446"/>
      <c r="EL81" s="4"/>
      <c r="EM81" s="4"/>
      <c r="EN81" s="5"/>
      <c r="EO81" s="4"/>
      <c r="FA81" s="481"/>
      <c r="FB81" s="482"/>
      <c r="FC81" s="483"/>
      <c r="FD81" s="484"/>
      <c r="IB81" s="78"/>
      <c r="ID81" s="78"/>
      <c r="IH81" s="485"/>
      <c r="II81" s="486"/>
      <c r="IJ81" s="78"/>
      <c r="IO81" s="78"/>
    </row>
    <row r="82" spans="1:249" s="6" customFormat="1" ht="15" x14ac:dyDescent="0.2">
      <c r="A82" s="467" t="s">
        <v>2195</v>
      </c>
      <c r="B82" s="467" t="s">
        <v>1960</v>
      </c>
      <c r="C82" s="393" t="s">
        <v>2471</v>
      </c>
      <c r="D82" s="468"/>
      <c r="E82" s="462" t="s">
        <v>2137</v>
      </c>
      <c r="F82" s="14" t="s">
        <v>2149</v>
      </c>
      <c r="G82" s="14" t="s">
        <v>2149</v>
      </c>
      <c r="H82" s="469" t="s">
        <v>2149</v>
      </c>
      <c r="I82" s="462"/>
      <c r="J82" s="456"/>
      <c r="K82" s="11"/>
      <c r="L82" s="11"/>
      <c r="M82" s="14"/>
      <c r="N82" s="470"/>
      <c r="O82" s="14"/>
      <c r="P82" s="14"/>
      <c r="Q82" s="14"/>
      <c r="R82" s="14"/>
      <c r="S82" s="14"/>
      <c r="T82" s="469"/>
      <c r="U82" s="454"/>
      <c r="V82" s="454"/>
      <c r="W82" s="454"/>
      <c r="X82" s="454"/>
      <c r="Y82" s="471"/>
      <c r="Z82" s="495" t="s">
        <v>2161</v>
      </c>
      <c r="AA82" s="11"/>
      <c r="AB82" s="472"/>
      <c r="AC82" s="473"/>
      <c r="AD82" s="473"/>
      <c r="AE82" s="496">
        <v>3</v>
      </c>
      <c r="AF82" s="473"/>
      <c r="AG82" s="473"/>
      <c r="AH82" s="474"/>
      <c r="AI82" s="14"/>
      <c r="AJ82" s="14"/>
      <c r="AK82" s="11"/>
      <c r="AL82" s="11"/>
      <c r="AM82" s="475"/>
      <c r="AN82" s="475"/>
      <c r="AO82" s="469"/>
      <c r="AP82" s="497" t="s">
        <v>1525</v>
      </c>
      <c r="AQ82" s="477"/>
      <c r="AR82" s="478"/>
      <c r="AS82" s="479"/>
      <c r="AT82" s="479"/>
      <c r="AU82" s="479"/>
      <c r="AV82" s="479"/>
      <c r="AW82" s="479"/>
      <c r="AX82" s="479"/>
      <c r="AY82" s="479"/>
      <c r="AZ82" s="480"/>
      <c r="BA82" s="480"/>
      <c r="BB82" s="21"/>
      <c r="BC82" s="22" t="s">
        <v>2179</v>
      </c>
      <c r="BD82" s="466"/>
      <c r="BE82" s="91"/>
      <c r="BF82" s="91"/>
      <c r="BG82" s="92"/>
      <c r="BH82" s="3"/>
      <c r="BI82" s="3"/>
      <c r="BJ82" s="3"/>
      <c r="BK82" s="3"/>
      <c r="BL82" s="3"/>
      <c r="BM82" s="3"/>
      <c r="BN82" s="3"/>
      <c r="BO82" s="3"/>
      <c r="BP82" s="3"/>
      <c r="BQ82" s="3"/>
      <c r="BR82" s="3"/>
      <c r="BS82" s="3"/>
      <c r="BT82" s="92"/>
      <c r="BU82" s="92"/>
      <c r="BV82" s="92"/>
      <c r="BW82" s="5"/>
      <c r="BX82" s="5"/>
      <c r="BY82" s="5"/>
      <c r="BZ82" s="5"/>
      <c r="CA82" s="5"/>
      <c r="CB82" s="5"/>
      <c r="CC82" s="5"/>
      <c r="CD82" s="487"/>
      <c r="CE82" s="487"/>
      <c r="CF82" s="488"/>
      <c r="CG82" s="489"/>
      <c r="CH82" s="446"/>
      <c r="CI82" s="446"/>
      <c r="CJ82" s="446"/>
      <c r="CK82" s="446"/>
      <c r="CL82" s="4"/>
      <c r="CM82" s="4"/>
      <c r="CN82" s="5"/>
      <c r="CO82" s="4"/>
      <c r="CP82" s="446"/>
      <c r="CQ82" s="490"/>
      <c r="CR82" s="446"/>
      <c r="CS82" s="446"/>
      <c r="CT82" s="446"/>
      <c r="CU82" s="446"/>
      <c r="CV82" s="446"/>
      <c r="CW82" s="446"/>
      <c r="CX82" s="491"/>
      <c r="CY82" s="491"/>
      <c r="CZ82" s="491"/>
      <c r="DA82" s="491"/>
      <c r="DB82" s="446"/>
      <c r="DC82" s="446"/>
      <c r="DD82" s="446"/>
      <c r="DE82" s="492"/>
      <c r="DF82" s="492"/>
      <c r="DG82" s="492"/>
      <c r="DH82" s="492"/>
      <c r="DI82" s="492"/>
      <c r="DJ82" s="492"/>
      <c r="DK82" s="492"/>
      <c r="DL82" s="446"/>
      <c r="DM82" s="446"/>
      <c r="DN82" s="446"/>
      <c r="DO82" s="446"/>
      <c r="DP82" s="446"/>
      <c r="DQ82" s="446"/>
      <c r="DR82" s="446"/>
      <c r="DS82" s="488"/>
      <c r="DT82" s="493"/>
      <c r="DU82" s="494"/>
      <c r="DV82" s="494"/>
      <c r="DW82" s="494"/>
      <c r="DX82" s="494"/>
      <c r="DY82" s="494"/>
      <c r="DZ82" s="494"/>
      <c r="EA82" s="494"/>
      <c r="EB82" s="494"/>
      <c r="EC82" s="494"/>
      <c r="ED82" s="494"/>
      <c r="EE82" s="446"/>
      <c r="EF82" s="446"/>
      <c r="EL82" s="4"/>
      <c r="EM82" s="4"/>
      <c r="EN82" s="5"/>
      <c r="EO82" s="4"/>
      <c r="FA82" s="481"/>
      <c r="FB82" s="482"/>
      <c r="FC82" s="483"/>
      <c r="FD82" s="484"/>
      <c r="IB82" s="78"/>
      <c r="ID82" s="78"/>
      <c r="IH82" s="485"/>
      <c r="II82" s="486"/>
      <c r="IJ82" s="78"/>
      <c r="IO82" s="78"/>
    </row>
    <row r="83" spans="1:249" s="6" customFormat="1" ht="15" x14ac:dyDescent="0.2">
      <c r="A83" s="467" t="s">
        <v>2195</v>
      </c>
      <c r="B83" s="467" t="s">
        <v>2149</v>
      </c>
      <c r="C83" s="393" t="s">
        <v>2472</v>
      </c>
      <c r="D83" s="468"/>
      <c r="E83" s="462" t="s">
        <v>2141</v>
      </c>
      <c r="F83" s="14" t="s">
        <v>2150</v>
      </c>
      <c r="G83" s="14" t="s">
        <v>2155</v>
      </c>
      <c r="H83" s="469" t="s">
        <v>2149</v>
      </c>
      <c r="I83" s="462"/>
      <c r="J83" s="456"/>
      <c r="K83" s="11"/>
      <c r="L83" s="11"/>
      <c r="M83" s="14"/>
      <c r="N83" s="470"/>
      <c r="O83" s="14"/>
      <c r="P83" s="14"/>
      <c r="Q83" s="14"/>
      <c r="R83" s="14"/>
      <c r="S83" s="14"/>
      <c r="T83" s="469"/>
      <c r="U83" s="454"/>
      <c r="V83" s="454"/>
      <c r="W83" s="454"/>
      <c r="X83" s="454"/>
      <c r="Y83" s="471"/>
      <c r="Z83" s="495" t="s">
        <v>2195</v>
      </c>
      <c r="AA83" s="11"/>
      <c r="AB83" s="472"/>
      <c r="AC83" s="473"/>
      <c r="AD83" s="473"/>
      <c r="AE83" s="496" t="s">
        <v>2195</v>
      </c>
      <c r="AF83" s="473"/>
      <c r="AG83" s="473"/>
      <c r="AH83" s="474"/>
      <c r="AI83" s="14"/>
      <c r="AJ83" s="14"/>
      <c r="AK83" s="11"/>
      <c r="AL83" s="11"/>
      <c r="AM83" s="475"/>
      <c r="AN83" s="475"/>
      <c r="AO83" s="469"/>
      <c r="AP83" s="497" t="s">
        <v>1526</v>
      </c>
      <c r="AQ83" s="477"/>
      <c r="AR83" s="478"/>
      <c r="AS83" s="479"/>
      <c r="AT83" s="479"/>
      <c r="AU83" s="479"/>
      <c r="AV83" s="479"/>
      <c r="AW83" s="479"/>
      <c r="AX83" s="479"/>
      <c r="AY83" s="479"/>
      <c r="AZ83" s="480"/>
      <c r="BA83" s="480"/>
      <c r="BB83" s="21"/>
      <c r="BC83" s="22" t="s">
        <v>2179</v>
      </c>
      <c r="BD83" s="466"/>
      <c r="BE83" s="91"/>
      <c r="BF83" s="91"/>
      <c r="BG83" s="92"/>
      <c r="BH83" s="3"/>
      <c r="BI83" s="3"/>
      <c r="BJ83" s="3"/>
      <c r="BK83" s="3"/>
      <c r="BL83" s="3"/>
      <c r="BM83" s="3"/>
      <c r="BN83" s="3"/>
      <c r="BO83" s="3"/>
      <c r="BP83" s="3"/>
      <c r="BQ83" s="3"/>
      <c r="BR83" s="3"/>
      <c r="BS83" s="3"/>
      <c r="BT83" s="92"/>
      <c r="BU83" s="92"/>
      <c r="BV83" s="92"/>
      <c r="BW83" s="5"/>
      <c r="BX83" s="5"/>
      <c r="BY83" s="5"/>
      <c r="BZ83" s="5"/>
      <c r="CA83" s="5"/>
      <c r="CB83" s="5"/>
      <c r="CC83" s="5"/>
      <c r="CD83" s="487"/>
      <c r="CE83" s="487"/>
      <c r="CF83" s="488"/>
      <c r="CG83" s="489"/>
      <c r="CH83" s="446"/>
      <c r="CI83" s="446"/>
      <c r="CJ83" s="446"/>
      <c r="CK83" s="446"/>
      <c r="CL83" s="4"/>
      <c r="CM83" s="4"/>
      <c r="CN83" s="5"/>
      <c r="CO83" s="4"/>
      <c r="CP83" s="446"/>
      <c r="CQ83" s="490"/>
      <c r="CR83" s="446"/>
      <c r="CS83" s="446"/>
      <c r="CT83" s="446"/>
      <c r="CU83" s="446"/>
      <c r="CV83" s="446"/>
      <c r="CW83" s="446"/>
      <c r="CX83" s="491"/>
      <c r="CY83" s="491"/>
      <c r="CZ83" s="491"/>
      <c r="DA83" s="491"/>
      <c r="DB83" s="446"/>
      <c r="DC83" s="446"/>
      <c r="DD83" s="446"/>
      <c r="DE83" s="492"/>
      <c r="DF83" s="492"/>
      <c r="DG83" s="492"/>
      <c r="DH83" s="492"/>
      <c r="DI83" s="492"/>
      <c r="DJ83" s="492"/>
      <c r="DK83" s="492"/>
      <c r="DL83" s="446"/>
      <c r="DM83" s="446"/>
      <c r="DN83" s="446"/>
      <c r="DO83" s="446"/>
      <c r="DP83" s="446"/>
      <c r="DQ83" s="446"/>
      <c r="DR83" s="446"/>
      <c r="DS83" s="488"/>
      <c r="DT83" s="493"/>
      <c r="DU83" s="494"/>
      <c r="DV83" s="494"/>
      <c r="DW83" s="494"/>
      <c r="DX83" s="494"/>
      <c r="DY83" s="494"/>
      <c r="DZ83" s="494"/>
      <c r="EA83" s="494"/>
      <c r="EB83" s="494"/>
      <c r="EC83" s="494"/>
      <c r="ED83" s="494"/>
      <c r="EE83" s="446"/>
      <c r="EF83" s="446"/>
      <c r="EL83" s="4"/>
      <c r="EM83" s="4"/>
      <c r="EN83" s="5"/>
      <c r="EO83" s="4"/>
      <c r="FA83" s="481"/>
      <c r="FB83" s="482"/>
      <c r="FC83" s="483"/>
      <c r="FD83" s="484"/>
      <c r="IB83" s="78"/>
      <c r="ID83" s="78"/>
      <c r="IH83" s="485"/>
      <c r="II83" s="486"/>
      <c r="IJ83" s="78"/>
      <c r="IO83" s="78"/>
    </row>
    <row r="84" spans="1:249" s="6" customFormat="1" ht="15" x14ac:dyDescent="0.2">
      <c r="A84" s="467" t="s">
        <v>2166</v>
      </c>
      <c r="B84" s="467" t="s">
        <v>2149</v>
      </c>
      <c r="C84" s="393" t="s">
        <v>2473</v>
      </c>
      <c r="D84" s="468"/>
      <c r="E84" s="462" t="s">
        <v>2139</v>
      </c>
      <c r="F84" s="14" t="s">
        <v>2147</v>
      </c>
      <c r="G84" s="14" t="s">
        <v>2154</v>
      </c>
      <c r="H84" s="469" t="s">
        <v>2149</v>
      </c>
      <c r="I84" s="462"/>
      <c r="J84" s="456"/>
      <c r="K84" s="11"/>
      <c r="L84" s="11"/>
      <c r="M84" s="14"/>
      <c r="N84" s="470"/>
      <c r="O84" s="14"/>
      <c r="P84" s="14"/>
      <c r="Q84" s="14"/>
      <c r="R84" s="14"/>
      <c r="S84" s="14"/>
      <c r="T84" s="469"/>
      <c r="U84" s="454"/>
      <c r="V84" s="454"/>
      <c r="W84" s="454"/>
      <c r="X84" s="454"/>
      <c r="Y84" s="471"/>
      <c r="Z84" s="495" t="s">
        <v>2166</v>
      </c>
      <c r="AA84" s="11"/>
      <c r="AB84" s="472"/>
      <c r="AC84" s="473"/>
      <c r="AD84" s="473"/>
      <c r="AE84" s="496" t="s">
        <v>2195</v>
      </c>
      <c r="AF84" s="473"/>
      <c r="AG84" s="473"/>
      <c r="AH84" s="474"/>
      <c r="AI84" s="14"/>
      <c r="AJ84" s="14"/>
      <c r="AK84" s="11"/>
      <c r="AL84" s="11"/>
      <c r="AM84" s="475"/>
      <c r="AN84" s="475"/>
      <c r="AO84" s="469"/>
      <c r="AP84" s="497" t="s">
        <v>1527</v>
      </c>
      <c r="AQ84" s="477"/>
      <c r="AR84" s="478"/>
      <c r="AS84" s="479"/>
      <c r="AT84" s="479"/>
      <c r="AU84" s="479"/>
      <c r="AV84" s="479"/>
      <c r="AW84" s="479"/>
      <c r="AX84" s="479"/>
      <c r="AY84" s="479"/>
      <c r="AZ84" s="480"/>
      <c r="BA84" s="480"/>
      <c r="BB84" s="21"/>
      <c r="BC84" s="22" t="s">
        <v>2163</v>
      </c>
      <c r="BD84" s="466"/>
      <c r="BE84" s="91"/>
      <c r="BF84" s="91"/>
      <c r="BG84" s="92"/>
      <c r="BH84" s="3"/>
      <c r="BI84" s="3"/>
      <c r="BJ84" s="3"/>
      <c r="BK84" s="3"/>
      <c r="BL84" s="3"/>
      <c r="BM84" s="3"/>
      <c r="BN84" s="3"/>
      <c r="BO84" s="3"/>
      <c r="BP84" s="3"/>
      <c r="BQ84" s="3"/>
      <c r="BR84" s="3"/>
      <c r="BS84" s="3"/>
      <c r="BT84" s="92"/>
      <c r="BU84" s="92"/>
      <c r="BV84" s="92"/>
      <c r="BW84" s="5"/>
      <c r="BX84" s="5"/>
      <c r="BY84" s="5"/>
      <c r="BZ84" s="5"/>
      <c r="CA84" s="5"/>
      <c r="CB84" s="5"/>
      <c r="CC84" s="5"/>
      <c r="CD84" s="487"/>
      <c r="CE84" s="487"/>
      <c r="CF84" s="488"/>
      <c r="CG84" s="489"/>
      <c r="CH84" s="446"/>
      <c r="CI84" s="446"/>
      <c r="CJ84" s="446"/>
      <c r="CK84" s="446"/>
      <c r="CL84" s="4"/>
      <c r="CM84" s="4"/>
      <c r="CN84" s="5"/>
      <c r="CO84" s="4"/>
      <c r="CP84" s="446"/>
      <c r="CQ84" s="490"/>
      <c r="CR84" s="446"/>
      <c r="CS84" s="446"/>
      <c r="CT84" s="446"/>
      <c r="CU84" s="446"/>
      <c r="CV84" s="446"/>
      <c r="CW84" s="446"/>
      <c r="CX84" s="491"/>
      <c r="CY84" s="491"/>
      <c r="CZ84" s="491"/>
      <c r="DA84" s="491"/>
      <c r="DB84" s="446"/>
      <c r="DC84" s="446"/>
      <c r="DD84" s="446"/>
      <c r="DE84" s="492"/>
      <c r="DF84" s="492"/>
      <c r="DG84" s="492"/>
      <c r="DH84" s="492"/>
      <c r="DI84" s="492"/>
      <c r="DJ84" s="492"/>
      <c r="DK84" s="492"/>
      <c r="DL84" s="446"/>
      <c r="DM84" s="446"/>
      <c r="DN84" s="446"/>
      <c r="DO84" s="446"/>
      <c r="DP84" s="446"/>
      <c r="DQ84" s="446"/>
      <c r="DR84" s="446"/>
      <c r="DS84" s="488"/>
      <c r="DT84" s="493"/>
      <c r="DU84" s="494"/>
      <c r="DV84" s="494"/>
      <c r="DW84" s="494"/>
      <c r="DX84" s="494"/>
      <c r="DY84" s="494"/>
      <c r="DZ84" s="494"/>
      <c r="EA84" s="494"/>
      <c r="EB84" s="494"/>
      <c r="EC84" s="494"/>
      <c r="ED84" s="494"/>
      <c r="EE84" s="446"/>
      <c r="EF84" s="446"/>
      <c r="EL84" s="4"/>
      <c r="EM84" s="4"/>
      <c r="EN84" s="5"/>
      <c r="EO84" s="4"/>
      <c r="FA84" s="481"/>
      <c r="FB84" s="482"/>
      <c r="FC84" s="483"/>
      <c r="FD84" s="484"/>
      <c r="IB84" s="78"/>
      <c r="ID84" s="78"/>
      <c r="IH84" s="485"/>
      <c r="II84" s="486"/>
      <c r="IJ84" s="78"/>
      <c r="IO84" s="78"/>
    </row>
    <row r="85" spans="1:249" s="6" customFormat="1" ht="15" x14ac:dyDescent="0.2">
      <c r="A85" s="467" t="s">
        <v>2195</v>
      </c>
      <c r="B85" s="467" t="s">
        <v>2149</v>
      </c>
      <c r="C85" s="393" t="s">
        <v>2474</v>
      </c>
      <c r="D85" s="468"/>
      <c r="E85" s="462" t="s">
        <v>2141</v>
      </c>
      <c r="F85" s="14" t="s">
        <v>2149</v>
      </c>
      <c r="G85" s="14" t="s">
        <v>2154</v>
      </c>
      <c r="H85" s="469" t="s">
        <v>2149</v>
      </c>
      <c r="I85" s="462"/>
      <c r="J85" s="456"/>
      <c r="K85" s="11"/>
      <c r="L85" s="11"/>
      <c r="M85" s="14"/>
      <c r="N85" s="470"/>
      <c r="O85" s="14"/>
      <c r="P85" s="14"/>
      <c r="Q85" s="14"/>
      <c r="R85" s="14"/>
      <c r="S85" s="14"/>
      <c r="T85" s="469"/>
      <c r="U85" s="454"/>
      <c r="V85" s="454"/>
      <c r="W85" s="454"/>
      <c r="X85" s="454"/>
      <c r="Y85" s="471"/>
      <c r="Z85" s="495" t="s">
        <v>2195</v>
      </c>
      <c r="AA85" s="11"/>
      <c r="AB85" s="472"/>
      <c r="AC85" s="473"/>
      <c r="AD85" s="473"/>
      <c r="AE85" s="496" t="s">
        <v>2195</v>
      </c>
      <c r="AF85" s="473"/>
      <c r="AG85" s="473"/>
      <c r="AH85" s="474"/>
      <c r="AI85" s="14"/>
      <c r="AJ85" s="14"/>
      <c r="AK85" s="11"/>
      <c r="AL85" s="11"/>
      <c r="AM85" s="475"/>
      <c r="AN85" s="475"/>
      <c r="AO85" s="469"/>
      <c r="AP85" s="497" t="s">
        <v>1528</v>
      </c>
      <c r="AQ85" s="477"/>
      <c r="AR85" s="478"/>
      <c r="AS85" s="479"/>
      <c r="AT85" s="479"/>
      <c r="AU85" s="479"/>
      <c r="AV85" s="479"/>
      <c r="AW85" s="479"/>
      <c r="AX85" s="479"/>
      <c r="AY85" s="479"/>
      <c r="AZ85" s="480"/>
      <c r="BA85" s="480"/>
      <c r="BB85" s="21"/>
      <c r="BC85" s="22" t="s">
        <v>2179</v>
      </c>
      <c r="BD85" s="466"/>
      <c r="BE85" s="91"/>
      <c r="BF85" s="91"/>
      <c r="BG85" s="92"/>
      <c r="BH85" s="3"/>
      <c r="BI85" s="3"/>
      <c r="BJ85" s="3"/>
      <c r="BK85" s="3"/>
      <c r="BL85" s="3"/>
      <c r="BM85" s="3"/>
      <c r="BN85" s="3"/>
      <c r="BO85" s="3"/>
      <c r="BP85" s="3"/>
      <c r="BQ85" s="3"/>
      <c r="BR85" s="3"/>
      <c r="BS85" s="3"/>
      <c r="BT85" s="92"/>
      <c r="BU85" s="92"/>
      <c r="BV85" s="92"/>
      <c r="BW85" s="5"/>
      <c r="BX85" s="5"/>
      <c r="BY85" s="5"/>
      <c r="BZ85" s="5"/>
      <c r="CA85" s="5"/>
      <c r="CB85" s="5"/>
      <c r="CC85" s="5"/>
      <c r="CD85" s="487"/>
      <c r="CE85" s="487"/>
      <c r="CF85" s="488"/>
      <c r="CG85" s="489"/>
      <c r="CH85" s="446"/>
      <c r="CI85" s="446"/>
      <c r="CJ85" s="446"/>
      <c r="CK85" s="446"/>
      <c r="CL85" s="4"/>
      <c r="CM85" s="4"/>
      <c r="CN85" s="5"/>
      <c r="CO85" s="4"/>
      <c r="CP85" s="446"/>
      <c r="CQ85" s="490"/>
      <c r="CR85" s="446"/>
      <c r="CS85" s="446"/>
      <c r="CT85" s="446"/>
      <c r="CU85" s="446"/>
      <c r="CV85" s="446"/>
      <c r="CW85" s="446"/>
      <c r="CX85" s="491"/>
      <c r="CY85" s="491"/>
      <c r="CZ85" s="491"/>
      <c r="DA85" s="491"/>
      <c r="DB85" s="446"/>
      <c r="DC85" s="446"/>
      <c r="DD85" s="446"/>
      <c r="DE85" s="492"/>
      <c r="DF85" s="492"/>
      <c r="DG85" s="492"/>
      <c r="DH85" s="492"/>
      <c r="DI85" s="492"/>
      <c r="DJ85" s="492"/>
      <c r="DK85" s="492"/>
      <c r="DL85" s="446"/>
      <c r="DM85" s="446"/>
      <c r="DN85" s="446"/>
      <c r="DO85" s="446"/>
      <c r="DP85" s="446"/>
      <c r="DQ85" s="446"/>
      <c r="DR85" s="446"/>
      <c r="DS85" s="488"/>
      <c r="DT85" s="493"/>
      <c r="DU85" s="494"/>
      <c r="DV85" s="494"/>
      <c r="DW85" s="494"/>
      <c r="DX85" s="494"/>
      <c r="DY85" s="494"/>
      <c r="DZ85" s="494"/>
      <c r="EA85" s="494"/>
      <c r="EB85" s="494"/>
      <c r="EC85" s="494"/>
      <c r="ED85" s="494"/>
      <c r="EE85" s="446"/>
      <c r="EF85" s="446"/>
      <c r="EL85" s="4"/>
      <c r="EM85" s="4"/>
      <c r="EN85" s="5"/>
      <c r="EO85" s="4"/>
      <c r="FA85" s="481"/>
      <c r="FB85" s="482"/>
      <c r="FC85" s="483"/>
      <c r="FD85" s="484"/>
      <c r="IB85" s="78"/>
      <c r="ID85" s="78"/>
      <c r="IH85" s="485"/>
      <c r="II85" s="486"/>
      <c r="IJ85" s="78"/>
      <c r="IO85" s="78"/>
    </row>
    <row r="86" spans="1:249" s="6" customFormat="1" ht="15" x14ac:dyDescent="0.2">
      <c r="A86" s="467" t="s">
        <v>2195</v>
      </c>
      <c r="B86" s="467" t="s">
        <v>2149</v>
      </c>
      <c r="C86" s="393" t="s">
        <v>2475</v>
      </c>
      <c r="D86" s="468"/>
      <c r="E86" s="462" t="s">
        <v>2141</v>
      </c>
      <c r="F86" s="14" t="s">
        <v>2146</v>
      </c>
      <c r="G86" s="14" t="s">
        <v>2154</v>
      </c>
      <c r="H86" s="469" t="s">
        <v>2149</v>
      </c>
      <c r="I86" s="462"/>
      <c r="J86" s="456"/>
      <c r="K86" s="11"/>
      <c r="L86" s="11"/>
      <c r="M86" s="14"/>
      <c r="N86" s="470"/>
      <c r="O86" s="14"/>
      <c r="P86" s="14"/>
      <c r="Q86" s="14"/>
      <c r="R86" s="14"/>
      <c r="S86" s="14"/>
      <c r="T86" s="469"/>
      <c r="U86" s="454"/>
      <c r="V86" s="454"/>
      <c r="W86" s="454"/>
      <c r="X86" s="454"/>
      <c r="Y86" s="471"/>
      <c r="Z86" s="495" t="s">
        <v>2195</v>
      </c>
      <c r="AA86" s="11"/>
      <c r="AB86" s="472"/>
      <c r="AC86" s="473"/>
      <c r="AD86" s="473"/>
      <c r="AE86" s="496" t="s">
        <v>2195</v>
      </c>
      <c r="AF86" s="473"/>
      <c r="AG86" s="473"/>
      <c r="AH86" s="474"/>
      <c r="AI86" s="14"/>
      <c r="AJ86" s="14"/>
      <c r="AK86" s="11"/>
      <c r="AL86" s="11"/>
      <c r="AM86" s="475"/>
      <c r="AN86" s="475"/>
      <c r="AO86" s="469"/>
      <c r="AP86" s="497" t="s">
        <v>1529</v>
      </c>
      <c r="AQ86" s="477"/>
      <c r="AR86" s="478"/>
      <c r="AS86" s="479"/>
      <c r="AT86" s="479"/>
      <c r="AU86" s="479"/>
      <c r="AV86" s="479"/>
      <c r="AW86" s="479"/>
      <c r="AX86" s="479"/>
      <c r="AY86" s="479"/>
      <c r="AZ86" s="480"/>
      <c r="BA86" s="480"/>
      <c r="BB86" s="21"/>
      <c r="BC86" s="22" t="s">
        <v>2179</v>
      </c>
      <c r="BD86" s="466"/>
      <c r="BE86" s="91"/>
      <c r="BF86" s="91"/>
      <c r="BG86" s="92"/>
      <c r="BH86" s="3"/>
      <c r="BI86" s="3"/>
      <c r="BJ86" s="3"/>
      <c r="BK86" s="3"/>
      <c r="BL86" s="3"/>
      <c r="BM86" s="3"/>
      <c r="BN86" s="3"/>
      <c r="BO86" s="3"/>
      <c r="BP86" s="3"/>
      <c r="BQ86" s="3"/>
      <c r="BR86" s="3"/>
      <c r="BS86" s="3"/>
      <c r="BT86" s="92"/>
      <c r="BU86" s="92"/>
      <c r="BV86" s="92"/>
      <c r="BW86" s="5"/>
      <c r="BX86" s="5"/>
      <c r="BY86" s="5"/>
      <c r="BZ86" s="5"/>
      <c r="CA86" s="5"/>
      <c r="CB86" s="5"/>
      <c r="CC86" s="5"/>
      <c r="CD86" s="487"/>
      <c r="CE86" s="487"/>
      <c r="CF86" s="488"/>
      <c r="CG86" s="489"/>
      <c r="CH86" s="446"/>
      <c r="CI86" s="446"/>
      <c r="CJ86" s="446"/>
      <c r="CK86" s="446"/>
      <c r="CL86" s="4"/>
      <c r="CM86" s="4"/>
      <c r="CN86" s="5"/>
      <c r="CO86" s="4"/>
      <c r="CP86" s="446"/>
      <c r="CQ86" s="490"/>
      <c r="CR86" s="446"/>
      <c r="CS86" s="446"/>
      <c r="CT86" s="446"/>
      <c r="CU86" s="446"/>
      <c r="CV86" s="446"/>
      <c r="CW86" s="446"/>
      <c r="CX86" s="491"/>
      <c r="CY86" s="491"/>
      <c r="CZ86" s="491"/>
      <c r="DA86" s="491"/>
      <c r="DB86" s="446"/>
      <c r="DC86" s="446"/>
      <c r="DD86" s="446"/>
      <c r="DE86" s="492"/>
      <c r="DF86" s="492"/>
      <c r="DG86" s="492"/>
      <c r="DH86" s="492"/>
      <c r="DI86" s="492"/>
      <c r="DJ86" s="492"/>
      <c r="DK86" s="492"/>
      <c r="DL86" s="446"/>
      <c r="DM86" s="446"/>
      <c r="DN86" s="446"/>
      <c r="DO86" s="446"/>
      <c r="DP86" s="446"/>
      <c r="DQ86" s="446"/>
      <c r="DR86" s="446"/>
      <c r="DS86" s="488"/>
      <c r="DT86" s="493"/>
      <c r="DU86" s="494"/>
      <c r="DV86" s="494"/>
      <c r="DW86" s="494"/>
      <c r="DX86" s="494"/>
      <c r="DY86" s="494"/>
      <c r="DZ86" s="494"/>
      <c r="EA86" s="494"/>
      <c r="EB86" s="494"/>
      <c r="EC86" s="494"/>
      <c r="ED86" s="494"/>
      <c r="EE86" s="446"/>
      <c r="EF86" s="446"/>
      <c r="EL86" s="4"/>
      <c r="EM86" s="4"/>
      <c r="EN86" s="5"/>
      <c r="EO86" s="4"/>
      <c r="FA86" s="481"/>
      <c r="FB86" s="482"/>
      <c r="FC86" s="483"/>
      <c r="FD86" s="484"/>
      <c r="IB86" s="78"/>
      <c r="ID86" s="78"/>
      <c r="IH86" s="485"/>
      <c r="II86" s="486"/>
      <c r="IJ86" s="78"/>
      <c r="IO86" s="78"/>
    </row>
    <row r="87" spans="1:249" s="6" customFormat="1" ht="15" x14ac:dyDescent="0.2">
      <c r="A87" s="467" t="s">
        <v>2194</v>
      </c>
      <c r="B87" s="467" t="s">
        <v>1960</v>
      </c>
      <c r="C87" s="393" t="s">
        <v>3041</v>
      </c>
      <c r="D87" s="468"/>
      <c r="E87" s="462" t="s">
        <v>2137</v>
      </c>
      <c r="F87" s="14" t="s">
        <v>2148</v>
      </c>
      <c r="G87" s="14" t="s">
        <v>2142</v>
      </c>
      <c r="H87" s="469" t="s">
        <v>2149</v>
      </c>
      <c r="I87" s="462"/>
      <c r="J87" s="456"/>
      <c r="K87" s="11"/>
      <c r="L87" s="11"/>
      <c r="M87" s="14"/>
      <c r="N87" s="470"/>
      <c r="O87" s="14"/>
      <c r="P87" s="14"/>
      <c r="Q87" s="14"/>
      <c r="R87" s="14"/>
      <c r="S87" s="14"/>
      <c r="T87" s="469"/>
      <c r="U87" s="454"/>
      <c r="V87" s="454"/>
      <c r="W87" s="454"/>
      <c r="X87" s="454"/>
      <c r="Y87" s="471"/>
      <c r="Z87" s="495" t="s">
        <v>2161</v>
      </c>
      <c r="AA87" s="11"/>
      <c r="AB87" s="472"/>
      <c r="AC87" s="473"/>
      <c r="AD87" s="473"/>
      <c r="AE87" s="496">
        <v>3</v>
      </c>
      <c r="AF87" s="473"/>
      <c r="AG87" s="473"/>
      <c r="AH87" s="474"/>
      <c r="AI87" s="14"/>
      <c r="AJ87" s="14"/>
      <c r="AK87" s="11"/>
      <c r="AL87" s="11"/>
      <c r="AM87" s="475"/>
      <c r="AN87" s="475"/>
      <c r="AO87" s="469"/>
      <c r="AP87" s="497" t="s">
        <v>1530</v>
      </c>
      <c r="AQ87" s="477"/>
      <c r="AR87" s="478"/>
      <c r="AS87" s="479"/>
      <c r="AT87" s="479"/>
      <c r="AU87" s="479"/>
      <c r="AV87" s="479"/>
      <c r="AW87" s="479"/>
      <c r="AX87" s="479"/>
      <c r="AY87" s="479"/>
      <c r="AZ87" s="480"/>
      <c r="BA87" s="480"/>
      <c r="BB87" s="21"/>
      <c r="BC87" s="22" t="s">
        <v>2179</v>
      </c>
      <c r="BD87" s="466"/>
      <c r="BE87" s="91"/>
      <c r="BF87" s="91"/>
      <c r="BG87" s="92"/>
      <c r="BH87" s="3"/>
      <c r="BI87" s="3"/>
      <c r="BJ87" s="3"/>
      <c r="BK87" s="3"/>
      <c r="BL87" s="3"/>
      <c r="BM87" s="3"/>
      <c r="BN87" s="3"/>
      <c r="BO87" s="3"/>
      <c r="BP87" s="3"/>
      <c r="BQ87" s="3"/>
      <c r="BR87" s="3"/>
      <c r="BS87" s="3"/>
      <c r="BT87" s="92"/>
      <c r="BU87" s="92"/>
      <c r="BV87" s="92"/>
      <c r="BW87" s="5"/>
      <c r="BX87" s="5"/>
      <c r="BY87" s="5"/>
      <c r="BZ87" s="5"/>
      <c r="CA87" s="5"/>
      <c r="CB87" s="5"/>
      <c r="CC87" s="5"/>
      <c r="CD87" s="487"/>
      <c r="CE87" s="487"/>
      <c r="CF87" s="488"/>
      <c r="CG87" s="489"/>
      <c r="CH87" s="446"/>
      <c r="CI87" s="446"/>
      <c r="CJ87" s="446"/>
      <c r="CK87" s="446"/>
      <c r="CL87" s="4"/>
      <c r="CM87" s="4"/>
      <c r="CN87" s="5"/>
      <c r="CO87" s="4"/>
      <c r="CP87" s="446"/>
      <c r="CQ87" s="490"/>
      <c r="CR87" s="446"/>
      <c r="CS87" s="446"/>
      <c r="CT87" s="446"/>
      <c r="CU87" s="446"/>
      <c r="CV87" s="446"/>
      <c r="CW87" s="446"/>
      <c r="CX87" s="491"/>
      <c r="CY87" s="491"/>
      <c r="CZ87" s="491"/>
      <c r="DA87" s="491"/>
      <c r="DB87" s="446"/>
      <c r="DC87" s="446"/>
      <c r="DD87" s="446"/>
      <c r="DE87" s="492"/>
      <c r="DF87" s="492"/>
      <c r="DG87" s="492"/>
      <c r="DH87" s="492"/>
      <c r="DI87" s="492"/>
      <c r="DJ87" s="492"/>
      <c r="DK87" s="492"/>
      <c r="DL87" s="446"/>
      <c r="DM87" s="446"/>
      <c r="DN87" s="446"/>
      <c r="DO87" s="446"/>
      <c r="DP87" s="446"/>
      <c r="DQ87" s="446"/>
      <c r="DR87" s="446"/>
      <c r="DS87" s="488"/>
      <c r="DT87" s="493"/>
      <c r="DU87" s="494"/>
      <c r="DV87" s="494"/>
      <c r="DW87" s="494"/>
      <c r="DX87" s="494"/>
      <c r="DY87" s="494"/>
      <c r="DZ87" s="494"/>
      <c r="EA87" s="494"/>
      <c r="EB87" s="494"/>
      <c r="EC87" s="494"/>
      <c r="ED87" s="494"/>
      <c r="EE87" s="446"/>
      <c r="EF87" s="446"/>
      <c r="EL87" s="4"/>
      <c r="EM87" s="4"/>
      <c r="EN87" s="5"/>
      <c r="EO87" s="4"/>
      <c r="FA87" s="481"/>
      <c r="FB87" s="482"/>
      <c r="FC87" s="483"/>
      <c r="FD87" s="484"/>
      <c r="IB87" s="78"/>
      <c r="ID87" s="78"/>
      <c r="IH87" s="485"/>
      <c r="II87" s="486"/>
      <c r="IJ87" s="78"/>
      <c r="IO87" s="78"/>
    </row>
    <row r="88" spans="1:249" s="6" customFormat="1" ht="15" x14ac:dyDescent="0.2">
      <c r="A88" s="467">
        <v>0</v>
      </c>
      <c r="B88" s="467" t="s">
        <v>2149</v>
      </c>
      <c r="C88" s="393" t="s">
        <v>2476</v>
      </c>
      <c r="D88" s="468"/>
      <c r="E88" s="462" t="s">
        <v>2135</v>
      </c>
      <c r="F88" s="14"/>
      <c r="G88" s="14"/>
      <c r="H88" s="469"/>
      <c r="I88" s="462"/>
      <c r="J88" s="456"/>
      <c r="K88" s="11"/>
      <c r="L88" s="11"/>
      <c r="M88" s="14"/>
      <c r="N88" s="470"/>
      <c r="O88" s="14"/>
      <c r="P88" s="14"/>
      <c r="Q88" s="14"/>
      <c r="R88" s="14"/>
      <c r="S88" s="14"/>
      <c r="T88" s="469"/>
      <c r="U88" s="454"/>
      <c r="V88" s="454"/>
      <c r="W88" s="454"/>
      <c r="X88" s="454"/>
      <c r="Y88" s="471"/>
      <c r="Z88" s="495">
        <v>0</v>
      </c>
      <c r="AA88" s="11"/>
      <c r="AB88" s="472"/>
      <c r="AC88" s="473"/>
      <c r="AD88" s="473"/>
      <c r="AE88" s="496">
        <v>1</v>
      </c>
      <c r="AF88" s="473"/>
      <c r="AG88" s="473"/>
      <c r="AH88" s="474"/>
      <c r="AI88" s="14"/>
      <c r="AJ88" s="14"/>
      <c r="AK88" s="11"/>
      <c r="AL88" s="11"/>
      <c r="AM88" s="475"/>
      <c r="AN88" s="475"/>
      <c r="AO88" s="469"/>
      <c r="AP88" s="497" t="s">
        <v>1531</v>
      </c>
      <c r="AQ88" s="477"/>
      <c r="AR88" s="478"/>
      <c r="AS88" s="479"/>
      <c r="AT88" s="479"/>
      <c r="AU88" s="479"/>
      <c r="AV88" s="479"/>
      <c r="AW88" s="479"/>
      <c r="AX88" s="479"/>
      <c r="AY88" s="479"/>
      <c r="AZ88" s="480"/>
      <c r="BA88" s="480"/>
      <c r="BB88" s="21"/>
      <c r="BC88" s="22" t="s">
        <v>2179</v>
      </c>
      <c r="BD88" s="466"/>
      <c r="BE88" s="91"/>
      <c r="BF88" s="91"/>
      <c r="BG88" s="92"/>
      <c r="BH88" s="3"/>
      <c r="BI88" s="3"/>
      <c r="BJ88" s="3"/>
      <c r="BK88" s="3"/>
      <c r="BL88" s="3"/>
      <c r="BM88" s="3"/>
      <c r="BN88" s="3"/>
      <c r="BO88" s="3"/>
      <c r="BP88" s="3"/>
      <c r="BQ88" s="3"/>
      <c r="BR88" s="3"/>
      <c r="BS88" s="3"/>
      <c r="BT88" s="92"/>
      <c r="BU88" s="92"/>
      <c r="BV88" s="92"/>
      <c r="BW88" s="5"/>
      <c r="BX88" s="5"/>
      <c r="BY88" s="5"/>
      <c r="BZ88" s="5"/>
      <c r="CA88" s="5"/>
      <c r="CB88" s="5"/>
      <c r="CC88" s="5"/>
      <c r="CD88" s="487"/>
      <c r="CE88" s="487"/>
      <c r="CF88" s="488"/>
      <c r="CG88" s="489"/>
      <c r="CH88" s="446"/>
      <c r="CI88" s="446"/>
      <c r="CJ88" s="446"/>
      <c r="CK88" s="446"/>
      <c r="CL88" s="4"/>
      <c r="CM88" s="4"/>
      <c r="CN88" s="5"/>
      <c r="CO88" s="4"/>
      <c r="CP88" s="446"/>
      <c r="CQ88" s="490"/>
      <c r="CR88" s="446"/>
      <c r="CS88" s="446"/>
      <c r="CT88" s="446"/>
      <c r="CU88" s="446"/>
      <c r="CV88" s="446"/>
      <c r="CW88" s="446"/>
      <c r="CX88" s="491"/>
      <c r="CY88" s="491"/>
      <c r="CZ88" s="491"/>
      <c r="DA88" s="491"/>
      <c r="DB88" s="446"/>
      <c r="DC88" s="446"/>
      <c r="DD88" s="446"/>
      <c r="DE88" s="492"/>
      <c r="DF88" s="492"/>
      <c r="DG88" s="492"/>
      <c r="DH88" s="492"/>
      <c r="DI88" s="492"/>
      <c r="DJ88" s="492"/>
      <c r="DK88" s="492"/>
      <c r="DL88" s="446"/>
      <c r="DM88" s="446"/>
      <c r="DN88" s="446"/>
      <c r="DO88" s="446"/>
      <c r="DP88" s="446"/>
      <c r="DQ88" s="446"/>
      <c r="DR88" s="446"/>
      <c r="DS88" s="488"/>
      <c r="DT88" s="493"/>
      <c r="DU88" s="494"/>
      <c r="DV88" s="494"/>
      <c r="DW88" s="494"/>
      <c r="DX88" s="494"/>
      <c r="DY88" s="494"/>
      <c r="DZ88" s="494"/>
      <c r="EA88" s="494"/>
      <c r="EB88" s="494"/>
      <c r="EC88" s="494"/>
      <c r="ED88" s="494"/>
      <c r="EE88" s="446"/>
      <c r="EF88" s="446"/>
      <c r="EL88" s="4"/>
      <c r="EM88" s="4"/>
      <c r="EN88" s="5"/>
      <c r="EO88" s="4"/>
      <c r="FA88" s="481"/>
      <c r="FB88" s="482"/>
      <c r="FC88" s="483"/>
      <c r="FD88" s="484"/>
      <c r="IB88" s="78"/>
      <c r="ID88" s="78"/>
      <c r="IH88" s="485"/>
      <c r="II88" s="486"/>
      <c r="IJ88" s="78"/>
      <c r="IO88" s="78"/>
    </row>
    <row r="89" spans="1:249" s="6" customFormat="1" ht="15" x14ac:dyDescent="0.2">
      <c r="A89" s="467" t="s">
        <v>2166</v>
      </c>
      <c r="B89" s="467" t="s">
        <v>1969</v>
      </c>
      <c r="C89" s="393" t="s">
        <v>2477</v>
      </c>
      <c r="D89" s="468"/>
      <c r="E89" s="462" t="s">
        <v>2138</v>
      </c>
      <c r="F89" s="14" t="s">
        <v>2149</v>
      </c>
      <c r="G89" s="14" t="s">
        <v>2154</v>
      </c>
      <c r="H89" s="469" t="s">
        <v>2157</v>
      </c>
      <c r="I89" s="462"/>
      <c r="J89" s="456"/>
      <c r="K89" s="11" t="s">
        <v>2160</v>
      </c>
      <c r="L89" s="11"/>
      <c r="M89" s="14"/>
      <c r="N89" s="470"/>
      <c r="O89" s="14"/>
      <c r="P89" s="14"/>
      <c r="Q89" s="14"/>
      <c r="R89" s="14"/>
      <c r="S89" s="14"/>
      <c r="T89" s="469"/>
      <c r="U89" s="454"/>
      <c r="V89" s="454"/>
      <c r="W89" s="454"/>
      <c r="X89" s="454"/>
      <c r="Y89" s="471"/>
      <c r="Z89" s="495">
        <v>3</v>
      </c>
      <c r="AA89" s="11"/>
      <c r="AB89" s="472"/>
      <c r="AC89" s="473"/>
      <c r="AD89" s="473"/>
      <c r="AE89" s="496">
        <v>3</v>
      </c>
      <c r="AF89" s="473"/>
      <c r="AG89" s="473"/>
      <c r="AH89" s="474"/>
      <c r="AI89" s="14"/>
      <c r="AJ89" s="14"/>
      <c r="AK89" s="11"/>
      <c r="AL89" s="11"/>
      <c r="AM89" s="475"/>
      <c r="AN89" s="475"/>
      <c r="AO89" s="469"/>
      <c r="AP89" s="497" t="s">
        <v>1532</v>
      </c>
      <c r="AQ89" s="477"/>
      <c r="AR89" s="478"/>
      <c r="AS89" s="479"/>
      <c r="AT89" s="479"/>
      <c r="AU89" s="479"/>
      <c r="AV89" s="479"/>
      <c r="AW89" s="479"/>
      <c r="AX89" s="479"/>
      <c r="AY89" s="479"/>
      <c r="AZ89" s="480"/>
      <c r="BA89" s="480"/>
      <c r="BB89" s="21"/>
      <c r="BC89" s="22" t="s">
        <v>2179</v>
      </c>
      <c r="BD89" s="466"/>
      <c r="BE89" s="91"/>
      <c r="BF89" s="91" t="s">
        <v>2160</v>
      </c>
      <c r="BG89" s="92"/>
      <c r="BH89" s="3"/>
      <c r="BI89" s="3"/>
      <c r="BJ89" s="3"/>
      <c r="BK89" s="3"/>
      <c r="BL89" s="3"/>
      <c r="BM89" s="3"/>
      <c r="BN89" s="3"/>
      <c r="BO89" s="3"/>
      <c r="BP89" s="3"/>
      <c r="BQ89" s="3"/>
      <c r="BR89" s="3"/>
      <c r="BS89" s="3"/>
      <c r="BT89" s="92"/>
      <c r="BU89" s="92"/>
      <c r="BV89" s="92"/>
      <c r="BW89" s="5"/>
      <c r="BX89" s="5"/>
      <c r="BY89" s="5"/>
      <c r="BZ89" s="5"/>
      <c r="CA89" s="5"/>
      <c r="CB89" s="5"/>
      <c r="CC89" s="5"/>
      <c r="CD89" s="487"/>
      <c r="CE89" s="487"/>
      <c r="CF89" s="488"/>
      <c r="CG89" s="489"/>
      <c r="CH89" s="446"/>
      <c r="CI89" s="446"/>
      <c r="CJ89" s="446"/>
      <c r="CK89" s="446"/>
      <c r="CL89" s="4"/>
      <c r="CM89" s="4"/>
      <c r="CN89" s="5"/>
      <c r="CO89" s="4"/>
      <c r="CP89" s="446"/>
      <c r="CQ89" s="490"/>
      <c r="CR89" s="446"/>
      <c r="CS89" s="446"/>
      <c r="CT89" s="446"/>
      <c r="CU89" s="446"/>
      <c r="CV89" s="446"/>
      <c r="CW89" s="446"/>
      <c r="CX89" s="491"/>
      <c r="CY89" s="491"/>
      <c r="CZ89" s="491"/>
      <c r="DA89" s="491"/>
      <c r="DB89" s="446"/>
      <c r="DC89" s="446"/>
      <c r="DD89" s="446"/>
      <c r="DE89" s="492"/>
      <c r="DF89" s="492"/>
      <c r="DG89" s="492"/>
      <c r="DH89" s="492"/>
      <c r="DI89" s="492"/>
      <c r="DJ89" s="492"/>
      <c r="DK89" s="492"/>
      <c r="DL89" s="446"/>
      <c r="DM89" s="446"/>
      <c r="DN89" s="446"/>
      <c r="DO89" s="446"/>
      <c r="DP89" s="446"/>
      <c r="DQ89" s="446"/>
      <c r="DR89" s="446"/>
      <c r="DS89" s="488"/>
      <c r="DT89" s="493"/>
      <c r="DU89" s="494"/>
      <c r="DV89" s="494"/>
      <c r="DW89" s="494"/>
      <c r="DX89" s="494"/>
      <c r="DY89" s="494"/>
      <c r="DZ89" s="494"/>
      <c r="EA89" s="494"/>
      <c r="EB89" s="494"/>
      <c r="EC89" s="494"/>
      <c r="ED89" s="494"/>
      <c r="EE89" s="446"/>
      <c r="EF89" s="446"/>
      <c r="EL89" s="4"/>
      <c r="EM89" s="4"/>
      <c r="EN89" s="5"/>
      <c r="EO89" s="4"/>
      <c r="FA89" s="481"/>
      <c r="FB89" s="482"/>
      <c r="FC89" s="483"/>
      <c r="FD89" s="484"/>
      <c r="IB89" s="78"/>
      <c r="ID89" s="78"/>
      <c r="IH89" s="485"/>
      <c r="II89" s="486"/>
      <c r="IJ89" s="78"/>
      <c r="IO89" s="78"/>
    </row>
    <row r="90" spans="1:249" s="6" customFormat="1" ht="15" x14ac:dyDescent="0.2">
      <c r="A90" s="467" t="s">
        <v>2195</v>
      </c>
      <c r="B90" s="467" t="s">
        <v>2149</v>
      </c>
      <c r="C90" s="393" t="s">
        <v>2478</v>
      </c>
      <c r="D90" s="468"/>
      <c r="E90" s="462" t="s">
        <v>2138</v>
      </c>
      <c r="F90" s="14" t="s">
        <v>2149</v>
      </c>
      <c r="G90" s="14" t="s">
        <v>2149</v>
      </c>
      <c r="H90" s="469" t="s">
        <v>2149</v>
      </c>
      <c r="I90" s="462"/>
      <c r="J90" s="456"/>
      <c r="K90" s="11"/>
      <c r="L90" s="11"/>
      <c r="M90" s="14"/>
      <c r="N90" s="470"/>
      <c r="O90" s="14"/>
      <c r="P90" s="14"/>
      <c r="Q90" s="14"/>
      <c r="R90" s="14"/>
      <c r="S90" s="14"/>
      <c r="T90" s="469"/>
      <c r="U90" s="454"/>
      <c r="V90" s="454"/>
      <c r="W90" s="454"/>
      <c r="X90" s="454"/>
      <c r="Y90" s="471"/>
      <c r="Z90" s="495" t="s">
        <v>2195</v>
      </c>
      <c r="AA90" s="11"/>
      <c r="AB90" s="472"/>
      <c r="AC90" s="473"/>
      <c r="AD90" s="473"/>
      <c r="AE90" s="496" t="s">
        <v>2195</v>
      </c>
      <c r="AF90" s="473"/>
      <c r="AG90" s="473"/>
      <c r="AH90" s="474"/>
      <c r="AI90" s="14"/>
      <c r="AJ90" s="14"/>
      <c r="AK90" s="11"/>
      <c r="AL90" s="11"/>
      <c r="AM90" s="475"/>
      <c r="AN90" s="475"/>
      <c r="AO90" s="469"/>
      <c r="AP90" s="497" t="s">
        <v>1533</v>
      </c>
      <c r="AQ90" s="477"/>
      <c r="AR90" s="478"/>
      <c r="AS90" s="479"/>
      <c r="AT90" s="479"/>
      <c r="AU90" s="479"/>
      <c r="AV90" s="479"/>
      <c r="AW90" s="479"/>
      <c r="AX90" s="479"/>
      <c r="AY90" s="479"/>
      <c r="AZ90" s="480"/>
      <c r="BA90" s="480"/>
      <c r="BB90" s="21"/>
      <c r="BC90" s="22" t="s">
        <v>2163</v>
      </c>
      <c r="BD90" s="466"/>
      <c r="BE90" s="91"/>
      <c r="BF90" s="91"/>
      <c r="BG90" s="92"/>
      <c r="BH90" s="3"/>
      <c r="BI90" s="3"/>
      <c r="BJ90" s="3"/>
      <c r="BK90" s="3"/>
      <c r="BL90" s="3"/>
      <c r="BM90" s="3"/>
      <c r="BN90" s="3"/>
      <c r="BO90" s="3"/>
      <c r="BP90" s="3"/>
      <c r="BQ90" s="3"/>
      <c r="BR90" s="3"/>
      <c r="BS90" s="3"/>
      <c r="BT90" s="92"/>
      <c r="BU90" s="92"/>
      <c r="BV90" s="92"/>
      <c r="BW90" s="5"/>
      <c r="BX90" s="5"/>
      <c r="BY90" s="5"/>
      <c r="BZ90" s="5"/>
      <c r="CA90" s="5"/>
      <c r="CB90" s="5"/>
      <c r="CC90" s="5"/>
      <c r="CD90" s="487"/>
      <c r="CE90" s="487"/>
      <c r="CF90" s="488"/>
      <c r="CG90" s="489"/>
      <c r="CH90" s="446"/>
      <c r="CI90" s="446"/>
      <c r="CJ90" s="446"/>
      <c r="CK90" s="446"/>
      <c r="CL90" s="4"/>
      <c r="CM90" s="4"/>
      <c r="CN90" s="5"/>
      <c r="CO90" s="4"/>
      <c r="CP90" s="446"/>
      <c r="CQ90" s="490"/>
      <c r="CR90" s="446"/>
      <c r="CS90" s="446"/>
      <c r="CT90" s="446"/>
      <c r="CU90" s="446"/>
      <c r="CV90" s="446"/>
      <c r="CW90" s="446"/>
      <c r="CX90" s="491"/>
      <c r="CY90" s="491"/>
      <c r="CZ90" s="491"/>
      <c r="DA90" s="491"/>
      <c r="DB90" s="446"/>
      <c r="DC90" s="446"/>
      <c r="DD90" s="446"/>
      <c r="DE90" s="492"/>
      <c r="DF90" s="492"/>
      <c r="DG90" s="492"/>
      <c r="DH90" s="492"/>
      <c r="DI90" s="492"/>
      <c r="DJ90" s="492"/>
      <c r="DK90" s="492"/>
      <c r="DL90" s="446"/>
      <c r="DM90" s="446"/>
      <c r="DN90" s="446"/>
      <c r="DO90" s="446"/>
      <c r="DP90" s="446"/>
      <c r="DQ90" s="446"/>
      <c r="DR90" s="446"/>
      <c r="DS90" s="488"/>
      <c r="DT90" s="493"/>
      <c r="DU90" s="494"/>
      <c r="DV90" s="494"/>
      <c r="DW90" s="494"/>
      <c r="DX90" s="494"/>
      <c r="DY90" s="494"/>
      <c r="DZ90" s="494"/>
      <c r="EA90" s="494"/>
      <c r="EB90" s="494"/>
      <c r="EC90" s="494"/>
      <c r="ED90" s="494"/>
      <c r="EE90" s="446"/>
      <c r="EF90" s="446"/>
      <c r="EL90" s="4"/>
      <c r="EM90" s="4"/>
      <c r="EN90" s="5"/>
      <c r="EO90" s="4"/>
      <c r="FA90" s="481"/>
      <c r="FB90" s="482"/>
      <c r="FC90" s="483"/>
      <c r="FD90" s="484"/>
      <c r="IB90" s="78"/>
      <c r="ID90" s="78"/>
      <c r="IH90" s="485"/>
      <c r="II90" s="486"/>
      <c r="IJ90" s="78"/>
      <c r="IO90" s="78"/>
    </row>
    <row r="91" spans="1:249" s="6" customFormat="1" ht="15" x14ac:dyDescent="0.2">
      <c r="A91" s="467" t="s">
        <v>2195</v>
      </c>
      <c r="B91" s="467" t="s">
        <v>2149</v>
      </c>
      <c r="C91" s="393" t="s">
        <v>2479</v>
      </c>
      <c r="D91" s="468"/>
      <c r="E91" s="462" t="s">
        <v>2141</v>
      </c>
      <c r="F91" s="14" t="s">
        <v>2149</v>
      </c>
      <c r="G91" s="14" t="s">
        <v>2149</v>
      </c>
      <c r="H91" s="469" t="s">
        <v>2149</v>
      </c>
      <c r="I91" s="462"/>
      <c r="J91" s="456"/>
      <c r="K91" s="11"/>
      <c r="L91" s="11"/>
      <c r="M91" s="14"/>
      <c r="N91" s="470"/>
      <c r="O91" s="14"/>
      <c r="P91" s="14"/>
      <c r="Q91" s="14"/>
      <c r="R91" s="14"/>
      <c r="S91" s="14"/>
      <c r="T91" s="469"/>
      <c r="U91" s="454"/>
      <c r="V91" s="454"/>
      <c r="W91" s="454"/>
      <c r="X91" s="454"/>
      <c r="Y91" s="471"/>
      <c r="Z91" s="495" t="s">
        <v>2195</v>
      </c>
      <c r="AA91" s="11"/>
      <c r="AB91" s="472"/>
      <c r="AC91" s="473"/>
      <c r="AD91" s="473"/>
      <c r="AE91" s="496" t="s">
        <v>2195</v>
      </c>
      <c r="AF91" s="473"/>
      <c r="AG91" s="473"/>
      <c r="AH91" s="474"/>
      <c r="AI91" s="14"/>
      <c r="AJ91" s="14"/>
      <c r="AK91" s="11"/>
      <c r="AL91" s="11"/>
      <c r="AM91" s="475"/>
      <c r="AN91" s="475"/>
      <c r="AO91" s="469"/>
      <c r="AP91" s="497" t="s">
        <v>1534</v>
      </c>
      <c r="AQ91" s="477"/>
      <c r="AR91" s="478"/>
      <c r="AS91" s="479"/>
      <c r="AT91" s="479"/>
      <c r="AU91" s="479"/>
      <c r="AV91" s="479"/>
      <c r="AW91" s="479"/>
      <c r="AX91" s="479"/>
      <c r="AY91" s="479"/>
      <c r="AZ91" s="480"/>
      <c r="BA91" s="480"/>
      <c r="BB91" s="21"/>
      <c r="BC91" s="22" t="s">
        <v>2179</v>
      </c>
      <c r="BD91" s="466"/>
      <c r="BE91" s="91"/>
      <c r="BF91" s="91"/>
      <c r="BG91" s="92"/>
      <c r="BH91" s="3"/>
      <c r="BI91" s="3"/>
      <c r="BJ91" s="3"/>
      <c r="BK91" s="3"/>
      <c r="BL91" s="3"/>
      <c r="BM91" s="3"/>
      <c r="BN91" s="3"/>
      <c r="BO91" s="3"/>
      <c r="BP91" s="3"/>
      <c r="BQ91" s="3"/>
      <c r="BR91" s="3"/>
      <c r="BS91" s="3"/>
      <c r="BT91" s="92"/>
      <c r="BU91" s="92"/>
      <c r="BV91" s="92"/>
      <c r="BW91" s="5"/>
      <c r="BX91" s="5"/>
      <c r="BY91" s="5"/>
      <c r="BZ91" s="5"/>
      <c r="CA91" s="5"/>
      <c r="CB91" s="5"/>
      <c r="CC91" s="5"/>
      <c r="CD91" s="487"/>
      <c r="CE91" s="487"/>
      <c r="CF91" s="488"/>
      <c r="CG91" s="489"/>
      <c r="CH91" s="446"/>
      <c r="CI91" s="446"/>
      <c r="CJ91" s="446"/>
      <c r="CK91" s="446"/>
      <c r="CL91" s="4"/>
      <c r="CM91" s="4"/>
      <c r="CN91" s="5"/>
      <c r="CO91" s="4"/>
      <c r="CP91" s="446"/>
      <c r="CQ91" s="490"/>
      <c r="CR91" s="446"/>
      <c r="CS91" s="446"/>
      <c r="CT91" s="446"/>
      <c r="CU91" s="446"/>
      <c r="CV91" s="446"/>
      <c r="CW91" s="446"/>
      <c r="CX91" s="491"/>
      <c r="CY91" s="491"/>
      <c r="CZ91" s="491"/>
      <c r="DA91" s="491"/>
      <c r="DB91" s="446"/>
      <c r="DC91" s="446"/>
      <c r="DD91" s="446"/>
      <c r="DE91" s="492"/>
      <c r="DF91" s="492"/>
      <c r="DG91" s="492"/>
      <c r="DH91" s="492"/>
      <c r="DI91" s="492"/>
      <c r="DJ91" s="492"/>
      <c r="DK91" s="492"/>
      <c r="DL91" s="446"/>
      <c r="DM91" s="446"/>
      <c r="DN91" s="446"/>
      <c r="DO91" s="446"/>
      <c r="DP91" s="446"/>
      <c r="DQ91" s="446"/>
      <c r="DR91" s="446"/>
      <c r="DS91" s="488"/>
      <c r="DT91" s="493"/>
      <c r="DU91" s="494"/>
      <c r="DV91" s="494"/>
      <c r="DW91" s="494"/>
      <c r="DX91" s="494"/>
      <c r="DY91" s="494"/>
      <c r="DZ91" s="494"/>
      <c r="EA91" s="494"/>
      <c r="EB91" s="494"/>
      <c r="EC91" s="494"/>
      <c r="ED91" s="494"/>
      <c r="EE91" s="446"/>
      <c r="EF91" s="446"/>
      <c r="EL91" s="4"/>
      <c r="EM91" s="4"/>
      <c r="EN91" s="5"/>
      <c r="EO91" s="4"/>
      <c r="FA91" s="481"/>
      <c r="FB91" s="482"/>
      <c r="FC91" s="483"/>
      <c r="FD91" s="484"/>
      <c r="IB91" s="78"/>
      <c r="ID91" s="78"/>
      <c r="IH91" s="485"/>
      <c r="II91" s="486"/>
      <c r="IJ91" s="78"/>
      <c r="IO91" s="78"/>
    </row>
    <row r="92" spans="1:249" s="6" customFormat="1" ht="15" x14ac:dyDescent="0.2">
      <c r="A92" s="467" t="s">
        <v>2195</v>
      </c>
      <c r="B92" s="467" t="s">
        <v>1969</v>
      </c>
      <c r="C92" s="393" t="s">
        <v>2480</v>
      </c>
      <c r="D92" s="468"/>
      <c r="E92" s="462" t="s">
        <v>2137</v>
      </c>
      <c r="F92" s="14" t="s">
        <v>2149</v>
      </c>
      <c r="G92" s="14" t="s">
        <v>2149</v>
      </c>
      <c r="H92" s="469" t="s">
        <v>2149</v>
      </c>
      <c r="I92" s="462"/>
      <c r="J92" s="456"/>
      <c r="K92" s="11"/>
      <c r="L92" s="11"/>
      <c r="M92" s="14"/>
      <c r="N92" s="470"/>
      <c r="O92" s="14"/>
      <c r="P92" s="14"/>
      <c r="Q92" s="14"/>
      <c r="R92" s="14"/>
      <c r="S92" s="14"/>
      <c r="T92" s="469"/>
      <c r="U92" s="454"/>
      <c r="V92" s="454"/>
      <c r="W92" s="454"/>
      <c r="X92" s="454"/>
      <c r="Y92" s="471"/>
      <c r="Z92" s="495" t="s">
        <v>2166</v>
      </c>
      <c r="AA92" s="11"/>
      <c r="AB92" s="472"/>
      <c r="AC92" s="473"/>
      <c r="AD92" s="473"/>
      <c r="AE92" s="496" t="s">
        <v>2195</v>
      </c>
      <c r="AF92" s="473"/>
      <c r="AG92" s="473"/>
      <c r="AH92" s="474"/>
      <c r="AI92" s="14"/>
      <c r="AJ92" s="14"/>
      <c r="AK92" s="11"/>
      <c r="AL92" s="11"/>
      <c r="AM92" s="475"/>
      <c r="AN92" s="475"/>
      <c r="AO92" s="469"/>
      <c r="AP92" s="497" t="s">
        <v>1535</v>
      </c>
      <c r="AQ92" s="477"/>
      <c r="AR92" s="478"/>
      <c r="AS92" s="479"/>
      <c r="AT92" s="479"/>
      <c r="AU92" s="479"/>
      <c r="AV92" s="479"/>
      <c r="AW92" s="479"/>
      <c r="AX92" s="479"/>
      <c r="AY92" s="479"/>
      <c r="AZ92" s="480"/>
      <c r="BA92" s="480"/>
      <c r="BB92" s="21"/>
      <c r="BC92" s="22" t="s">
        <v>2179</v>
      </c>
      <c r="BD92" s="466"/>
      <c r="BE92" s="91"/>
      <c r="BF92" s="91"/>
      <c r="BG92" s="92"/>
      <c r="BH92" s="3"/>
      <c r="BI92" s="3"/>
      <c r="BJ92" s="3"/>
      <c r="BK92" s="3"/>
      <c r="BL92" s="3"/>
      <c r="BM92" s="3"/>
      <c r="BN92" s="3"/>
      <c r="BO92" s="3"/>
      <c r="BP92" s="3"/>
      <c r="BQ92" s="3"/>
      <c r="BR92" s="3"/>
      <c r="BS92" s="3"/>
      <c r="BT92" s="92"/>
      <c r="BU92" s="92"/>
      <c r="BV92" s="92"/>
      <c r="BW92" s="5"/>
      <c r="BX92" s="5"/>
      <c r="BY92" s="5"/>
      <c r="BZ92" s="5"/>
      <c r="CA92" s="5"/>
      <c r="CB92" s="5"/>
      <c r="CC92" s="5"/>
      <c r="CD92" s="487"/>
      <c r="CE92" s="487"/>
      <c r="CF92" s="488"/>
      <c r="CG92" s="489"/>
      <c r="CH92" s="446"/>
      <c r="CI92" s="446"/>
      <c r="CJ92" s="446"/>
      <c r="CK92" s="446"/>
      <c r="CL92" s="4"/>
      <c r="CM92" s="4"/>
      <c r="CN92" s="5"/>
      <c r="CO92" s="4"/>
      <c r="CP92" s="446"/>
      <c r="CQ92" s="490"/>
      <c r="CR92" s="446"/>
      <c r="CS92" s="446"/>
      <c r="CT92" s="446"/>
      <c r="CU92" s="446"/>
      <c r="CV92" s="446"/>
      <c r="CW92" s="446"/>
      <c r="CX92" s="491"/>
      <c r="CY92" s="491"/>
      <c r="CZ92" s="491"/>
      <c r="DA92" s="491"/>
      <c r="DB92" s="446"/>
      <c r="DC92" s="446"/>
      <c r="DD92" s="446"/>
      <c r="DE92" s="492"/>
      <c r="DF92" s="492"/>
      <c r="DG92" s="492"/>
      <c r="DH92" s="492"/>
      <c r="DI92" s="492"/>
      <c r="DJ92" s="492"/>
      <c r="DK92" s="492"/>
      <c r="DL92" s="446"/>
      <c r="DM92" s="446"/>
      <c r="DN92" s="446"/>
      <c r="DO92" s="446"/>
      <c r="DP92" s="446"/>
      <c r="DQ92" s="446"/>
      <c r="DR92" s="446"/>
      <c r="DS92" s="488"/>
      <c r="DT92" s="493"/>
      <c r="DU92" s="494"/>
      <c r="DV92" s="494"/>
      <c r="DW92" s="494"/>
      <c r="DX92" s="494"/>
      <c r="DY92" s="494"/>
      <c r="DZ92" s="494"/>
      <c r="EA92" s="494"/>
      <c r="EB92" s="494"/>
      <c r="EC92" s="494"/>
      <c r="ED92" s="494"/>
      <c r="EE92" s="446"/>
      <c r="EF92" s="446"/>
      <c r="EL92" s="4"/>
      <c r="EM92" s="4"/>
      <c r="EN92" s="5"/>
      <c r="EO92" s="4"/>
      <c r="FA92" s="481"/>
      <c r="FB92" s="482"/>
      <c r="FC92" s="483"/>
      <c r="FD92" s="484"/>
      <c r="IB92" s="78"/>
      <c r="ID92" s="78"/>
      <c r="IH92" s="485"/>
      <c r="II92" s="486"/>
      <c r="IJ92" s="78"/>
      <c r="IO92" s="78"/>
    </row>
    <row r="93" spans="1:249" s="6" customFormat="1" ht="15" x14ac:dyDescent="0.2">
      <c r="A93" s="467" t="s">
        <v>2195</v>
      </c>
      <c r="B93" s="467" t="s">
        <v>2149</v>
      </c>
      <c r="C93" s="393" t="s">
        <v>2481</v>
      </c>
      <c r="D93" s="468"/>
      <c r="E93" s="462" t="s">
        <v>2139</v>
      </c>
      <c r="F93" s="14" t="s">
        <v>2149</v>
      </c>
      <c r="G93" s="14" t="s">
        <v>2149</v>
      </c>
      <c r="H93" s="469" t="s">
        <v>2149</v>
      </c>
      <c r="I93" s="462"/>
      <c r="J93" s="456"/>
      <c r="K93" s="11"/>
      <c r="L93" s="11"/>
      <c r="M93" s="14"/>
      <c r="N93" s="470"/>
      <c r="O93" s="14"/>
      <c r="P93" s="14"/>
      <c r="Q93" s="14"/>
      <c r="R93" s="14"/>
      <c r="S93" s="14"/>
      <c r="T93" s="469"/>
      <c r="U93" s="454"/>
      <c r="V93" s="454"/>
      <c r="W93" s="454"/>
      <c r="X93" s="454"/>
      <c r="Y93" s="471"/>
      <c r="Z93" s="495" t="s">
        <v>2195</v>
      </c>
      <c r="AA93" s="11"/>
      <c r="AB93" s="472"/>
      <c r="AC93" s="473"/>
      <c r="AD93" s="473"/>
      <c r="AE93" s="496" t="s">
        <v>2195</v>
      </c>
      <c r="AF93" s="473"/>
      <c r="AG93" s="473"/>
      <c r="AH93" s="474"/>
      <c r="AI93" s="14"/>
      <c r="AJ93" s="14"/>
      <c r="AK93" s="11"/>
      <c r="AL93" s="11"/>
      <c r="AM93" s="475"/>
      <c r="AN93" s="475"/>
      <c r="AO93" s="469"/>
      <c r="AP93" s="497" t="s">
        <v>1536</v>
      </c>
      <c r="AQ93" s="477"/>
      <c r="AR93" s="478"/>
      <c r="AS93" s="479"/>
      <c r="AT93" s="479"/>
      <c r="AU93" s="479"/>
      <c r="AV93" s="479"/>
      <c r="AW93" s="479"/>
      <c r="AX93" s="479"/>
      <c r="AY93" s="479"/>
      <c r="AZ93" s="480"/>
      <c r="BA93" s="480"/>
      <c r="BB93" s="21"/>
      <c r="BC93" s="22" t="s">
        <v>2179</v>
      </c>
      <c r="BD93" s="466"/>
      <c r="BE93" s="91"/>
      <c r="BF93" s="91"/>
      <c r="BG93" s="92"/>
      <c r="BH93" s="3"/>
      <c r="BI93" s="3"/>
      <c r="BJ93" s="3"/>
      <c r="BK93" s="3"/>
      <c r="BL93" s="3"/>
      <c r="BM93" s="3"/>
      <c r="BN93" s="3"/>
      <c r="BO93" s="3"/>
      <c r="BP93" s="3"/>
      <c r="BQ93" s="3"/>
      <c r="BR93" s="3"/>
      <c r="BS93" s="3"/>
      <c r="BT93" s="92"/>
      <c r="BU93" s="92"/>
      <c r="BV93" s="92"/>
      <c r="BW93" s="5"/>
      <c r="BX93" s="5"/>
      <c r="BY93" s="5"/>
      <c r="BZ93" s="5"/>
      <c r="CA93" s="5"/>
      <c r="CB93" s="5"/>
      <c r="CC93" s="5"/>
      <c r="CD93" s="487"/>
      <c r="CE93" s="487"/>
      <c r="CF93" s="488"/>
      <c r="CG93" s="489"/>
      <c r="CH93" s="446"/>
      <c r="CI93" s="446"/>
      <c r="CJ93" s="446"/>
      <c r="CK93" s="446"/>
      <c r="CL93" s="4"/>
      <c r="CM93" s="4"/>
      <c r="CN93" s="5"/>
      <c r="CO93" s="4"/>
      <c r="CP93" s="446"/>
      <c r="CQ93" s="490"/>
      <c r="CR93" s="446"/>
      <c r="CS93" s="446"/>
      <c r="CT93" s="446"/>
      <c r="CU93" s="446"/>
      <c r="CV93" s="446"/>
      <c r="CW93" s="446"/>
      <c r="CX93" s="491"/>
      <c r="CY93" s="491"/>
      <c r="CZ93" s="491"/>
      <c r="DA93" s="491"/>
      <c r="DB93" s="446"/>
      <c r="DC93" s="446"/>
      <c r="DD93" s="446"/>
      <c r="DE93" s="492"/>
      <c r="DF93" s="492"/>
      <c r="DG93" s="492"/>
      <c r="DH93" s="492"/>
      <c r="DI93" s="492"/>
      <c r="DJ93" s="492"/>
      <c r="DK93" s="492"/>
      <c r="DL93" s="446"/>
      <c r="DM93" s="446"/>
      <c r="DN93" s="446"/>
      <c r="DO93" s="446"/>
      <c r="DP93" s="446"/>
      <c r="DQ93" s="446"/>
      <c r="DR93" s="446"/>
      <c r="DS93" s="488"/>
      <c r="DT93" s="493"/>
      <c r="DU93" s="494"/>
      <c r="DV93" s="494"/>
      <c r="DW93" s="494"/>
      <c r="DX93" s="494"/>
      <c r="DY93" s="494"/>
      <c r="DZ93" s="494"/>
      <c r="EA93" s="494"/>
      <c r="EB93" s="494"/>
      <c r="EC93" s="494"/>
      <c r="ED93" s="494"/>
      <c r="EE93" s="446"/>
      <c r="EF93" s="446"/>
      <c r="EL93" s="4"/>
      <c r="EM93" s="4"/>
      <c r="EN93" s="5"/>
      <c r="EO93" s="4"/>
      <c r="FA93" s="481"/>
      <c r="FB93" s="482"/>
      <c r="FC93" s="483"/>
      <c r="FD93" s="484"/>
      <c r="IB93" s="78"/>
      <c r="ID93" s="78"/>
      <c r="IH93" s="485"/>
      <c r="II93" s="486"/>
      <c r="IJ93" s="78"/>
      <c r="IO93" s="78"/>
    </row>
    <row r="94" spans="1:249" s="6" customFormat="1" ht="15" x14ac:dyDescent="0.2">
      <c r="A94" s="467" t="s">
        <v>2195</v>
      </c>
      <c r="B94" s="467" t="s">
        <v>2149</v>
      </c>
      <c r="C94" s="393" t="s">
        <v>2482</v>
      </c>
      <c r="D94" s="468"/>
      <c r="E94" s="462" t="s">
        <v>2139</v>
      </c>
      <c r="F94" s="14" t="s">
        <v>2149</v>
      </c>
      <c r="G94" s="14" t="s">
        <v>2149</v>
      </c>
      <c r="H94" s="469" t="s">
        <v>2149</v>
      </c>
      <c r="I94" s="462"/>
      <c r="J94" s="456"/>
      <c r="K94" s="11"/>
      <c r="L94" s="11"/>
      <c r="M94" s="14"/>
      <c r="N94" s="470"/>
      <c r="O94" s="14"/>
      <c r="P94" s="14"/>
      <c r="Q94" s="14"/>
      <c r="R94" s="14"/>
      <c r="S94" s="14"/>
      <c r="T94" s="469"/>
      <c r="U94" s="454"/>
      <c r="V94" s="454"/>
      <c r="W94" s="454"/>
      <c r="X94" s="454"/>
      <c r="Y94" s="471"/>
      <c r="Z94" s="495" t="s">
        <v>2195</v>
      </c>
      <c r="AA94" s="11"/>
      <c r="AB94" s="472"/>
      <c r="AC94" s="473"/>
      <c r="AD94" s="473"/>
      <c r="AE94" s="496" t="s">
        <v>2195</v>
      </c>
      <c r="AF94" s="473"/>
      <c r="AG94" s="473"/>
      <c r="AH94" s="474"/>
      <c r="AI94" s="14"/>
      <c r="AJ94" s="14"/>
      <c r="AK94" s="11"/>
      <c r="AL94" s="11"/>
      <c r="AM94" s="475"/>
      <c r="AN94" s="475"/>
      <c r="AO94" s="469"/>
      <c r="AP94" s="497" t="s">
        <v>1537</v>
      </c>
      <c r="AQ94" s="477"/>
      <c r="AR94" s="478"/>
      <c r="AS94" s="479"/>
      <c r="AT94" s="479"/>
      <c r="AU94" s="479"/>
      <c r="AV94" s="479"/>
      <c r="AW94" s="479"/>
      <c r="AX94" s="479"/>
      <c r="AY94" s="479"/>
      <c r="AZ94" s="480"/>
      <c r="BA94" s="480"/>
      <c r="BB94" s="21"/>
      <c r="BC94" s="22" t="s">
        <v>2179</v>
      </c>
      <c r="BD94" s="466"/>
      <c r="BE94" s="91"/>
      <c r="BF94" s="91"/>
      <c r="BG94" s="92"/>
      <c r="BH94" s="3"/>
      <c r="BI94" s="3"/>
      <c r="BJ94" s="3"/>
      <c r="BK94" s="3"/>
      <c r="BL94" s="3"/>
      <c r="BM94" s="3"/>
      <c r="BN94" s="3"/>
      <c r="BO94" s="3"/>
      <c r="BP94" s="3"/>
      <c r="BQ94" s="3"/>
      <c r="BR94" s="3"/>
      <c r="BS94" s="3"/>
      <c r="BT94" s="92"/>
      <c r="BU94" s="92"/>
      <c r="BV94" s="92"/>
      <c r="BW94" s="5"/>
      <c r="BX94" s="5"/>
      <c r="BY94" s="5"/>
      <c r="BZ94" s="5"/>
      <c r="CA94" s="5"/>
      <c r="CB94" s="5"/>
      <c r="CC94" s="5"/>
      <c r="CD94" s="487"/>
      <c r="CE94" s="487"/>
      <c r="CF94" s="488"/>
      <c r="CG94" s="489"/>
      <c r="CH94" s="446"/>
      <c r="CI94" s="446"/>
      <c r="CJ94" s="446"/>
      <c r="CK94" s="446"/>
      <c r="CL94" s="4"/>
      <c r="CM94" s="4"/>
      <c r="CN94" s="5"/>
      <c r="CO94" s="4"/>
      <c r="CP94" s="446"/>
      <c r="CQ94" s="490"/>
      <c r="CR94" s="446"/>
      <c r="CS94" s="446"/>
      <c r="CT94" s="446"/>
      <c r="CU94" s="446"/>
      <c r="CV94" s="446"/>
      <c r="CW94" s="446"/>
      <c r="CX94" s="491"/>
      <c r="CY94" s="491"/>
      <c r="CZ94" s="491"/>
      <c r="DA94" s="491"/>
      <c r="DB94" s="446"/>
      <c r="DC94" s="446"/>
      <c r="DD94" s="446"/>
      <c r="DE94" s="492"/>
      <c r="DF94" s="492"/>
      <c r="DG94" s="492"/>
      <c r="DH94" s="492"/>
      <c r="DI94" s="492"/>
      <c r="DJ94" s="492"/>
      <c r="DK94" s="492"/>
      <c r="DL94" s="446"/>
      <c r="DM94" s="446"/>
      <c r="DN94" s="446"/>
      <c r="DO94" s="446"/>
      <c r="DP94" s="446"/>
      <c r="DQ94" s="446"/>
      <c r="DR94" s="446"/>
      <c r="DS94" s="488"/>
      <c r="DT94" s="493"/>
      <c r="DU94" s="494"/>
      <c r="DV94" s="494"/>
      <c r="DW94" s="494"/>
      <c r="DX94" s="494"/>
      <c r="DY94" s="494"/>
      <c r="DZ94" s="494"/>
      <c r="EA94" s="494"/>
      <c r="EB94" s="494"/>
      <c r="EC94" s="494"/>
      <c r="ED94" s="494"/>
      <c r="EE94" s="446"/>
      <c r="EF94" s="446"/>
      <c r="EL94" s="4"/>
      <c r="EM94" s="4"/>
      <c r="EN94" s="5"/>
      <c r="EO94" s="4"/>
      <c r="FA94" s="481"/>
      <c r="FB94" s="482"/>
      <c r="FC94" s="483"/>
      <c r="FD94" s="484"/>
      <c r="IB94" s="78"/>
      <c r="ID94" s="78"/>
      <c r="IH94" s="485"/>
      <c r="II94" s="486"/>
      <c r="IJ94" s="78"/>
      <c r="IO94" s="78"/>
    </row>
    <row r="95" spans="1:249" s="6" customFormat="1" ht="15" x14ac:dyDescent="0.2">
      <c r="A95" s="467" t="s">
        <v>2195</v>
      </c>
      <c r="B95" s="467" t="s">
        <v>2149</v>
      </c>
      <c r="C95" s="393" t="s">
        <v>2483</v>
      </c>
      <c r="D95" s="468"/>
      <c r="E95" s="462" t="s">
        <v>2139</v>
      </c>
      <c r="F95" s="14" t="s">
        <v>2149</v>
      </c>
      <c r="G95" s="14" t="s">
        <v>2149</v>
      </c>
      <c r="H95" s="469" t="s">
        <v>2149</v>
      </c>
      <c r="I95" s="462"/>
      <c r="J95" s="456"/>
      <c r="K95" s="11"/>
      <c r="L95" s="11"/>
      <c r="M95" s="14"/>
      <c r="N95" s="470"/>
      <c r="O95" s="14"/>
      <c r="P95" s="14"/>
      <c r="Q95" s="14"/>
      <c r="R95" s="14"/>
      <c r="S95" s="14"/>
      <c r="T95" s="469"/>
      <c r="U95" s="454"/>
      <c r="V95" s="454"/>
      <c r="W95" s="454"/>
      <c r="X95" s="454"/>
      <c r="Y95" s="471"/>
      <c r="Z95" s="495" t="s">
        <v>2195</v>
      </c>
      <c r="AA95" s="11"/>
      <c r="AB95" s="472"/>
      <c r="AC95" s="473"/>
      <c r="AD95" s="473"/>
      <c r="AE95" s="496" t="s">
        <v>2195</v>
      </c>
      <c r="AF95" s="473"/>
      <c r="AG95" s="473"/>
      <c r="AH95" s="474"/>
      <c r="AI95" s="14"/>
      <c r="AJ95" s="14"/>
      <c r="AK95" s="11"/>
      <c r="AL95" s="11"/>
      <c r="AM95" s="475"/>
      <c r="AN95" s="475"/>
      <c r="AO95" s="469"/>
      <c r="AP95" s="497" t="s">
        <v>1538</v>
      </c>
      <c r="AQ95" s="477"/>
      <c r="AR95" s="478"/>
      <c r="AS95" s="479"/>
      <c r="AT95" s="479"/>
      <c r="AU95" s="479"/>
      <c r="AV95" s="479"/>
      <c r="AW95" s="479"/>
      <c r="AX95" s="479"/>
      <c r="AY95" s="479"/>
      <c r="AZ95" s="480"/>
      <c r="BA95" s="480"/>
      <c r="BB95" s="21"/>
      <c r="BC95" s="22" t="s">
        <v>2179</v>
      </c>
      <c r="BD95" s="466"/>
      <c r="BE95" s="91"/>
      <c r="BF95" s="91"/>
      <c r="BG95" s="92"/>
      <c r="BH95" s="3"/>
      <c r="BI95" s="3"/>
      <c r="BJ95" s="3"/>
      <c r="BK95" s="3"/>
      <c r="BL95" s="3"/>
      <c r="BM95" s="3"/>
      <c r="BN95" s="3"/>
      <c r="BO95" s="3"/>
      <c r="BP95" s="3"/>
      <c r="BQ95" s="3"/>
      <c r="BR95" s="3"/>
      <c r="BS95" s="3"/>
      <c r="BT95" s="92"/>
      <c r="BU95" s="92"/>
      <c r="BV95" s="92"/>
      <c r="BW95" s="5"/>
      <c r="BX95" s="5"/>
      <c r="BY95" s="5"/>
      <c r="BZ95" s="5"/>
      <c r="CA95" s="5"/>
      <c r="CB95" s="5"/>
      <c r="CC95" s="5"/>
      <c r="CD95" s="487"/>
      <c r="CE95" s="487"/>
      <c r="CF95" s="488"/>
      <c r="CG95" s="489"/>
      <c r="CH95" s="446"/>
      <c r="CI95" s="446"/>
      <c r="CJ95" s="446"/>
      <c r="CK95" s="446"/>
      <c r="CL95" s="4"/>
      <c r="CM95" s="4"/>
      <c r="CN95" s="5"/>
      <c r="CO95" s="4"/>
      <c r="CP95" s="446"/>
      <c r="CQ95" s="490"/>
      <c r="CR95" s="446"/>
      <c r="CS95" s="446"/>
      <c r="CT95" s="446"/>
      <c r="CU95" s="446"/>
      <c r="CV95" s="446"/>
      <c r="CW95" s="446"/>
      <c r="CX95" s="491"/>
      <c r="CY95" s="491"/>
      <c r="CZ95" s="491"/>
      <c r="DA95" s="491"/>
      <c r="DB95" s="446"/>
      <c r="DC95" s="446"/>
      <c r="DD95" s="446"/>
      <c r="DE95" s="492"/>
      <c r="DF95" s="492"/>
      <c r="DG95" s="492"/>
      <c r="DH95" s="492"/>
      <c r="DI95" s="492"/>
      <c r="DJ95" s="492"/>
      <c r="DK95" s="492"/>
      <c r="DL95" s="446"/>
      <c r="DM95" s="446"/>
      <c r="DN95" s="446"/>
      <c r="DO95" s="446"/>
      <c r="DP95" s="446"/>
      <c r="DQ95" s="446"/>
      <c r="DR95" s="446"/>
      <c r="DS95" s="488"/>
      <c r="DT95" s="493"/>
      <c r="DU95" s="494"/>
      <c r="DV95" s="494"/>
      <c r="DW95" s="494"/>
      <c r="DX95" s="494"/>
      <c r="DY95" s="494"/>
      <c r="DZ95" s="494"/>
      <c r="EA95" s="494"/>
      <c r="EB95" s="494"/>
      <c r="EC95" s="494"/>
      <c r="ED95" s="494"/>
      <c r="EE95" s="446"/>
      <c r="EF95" s="446"/>
      <c r="EL95" s="4"/>
      <c r="EM95" s="4"/>
      <c r="EN95" s="5"/>
      <c r="EO95" s="4"/>
      <c r="FA95" s="481"/>
      <c r="FB95" s="482"/>
      <c r="FC95" s="483"/>
      <c r="FD95" s="484"/>
      <c r="IB95" s="78"/>
      <c r="ID95" s="78"/>
      <c r="IH95" s="485"/>
      <c r="II95" s="486"/>
      <c r="IJ95" s="78"/>
      <c r="IO95" s="78"/>
    </row>
    <row r="96" spans="1:249" s="6" customFormat="1" ht="15" x14ac:dyDescent="0.2">
      <c r="A96" s="467" t="s">
        <v>2195</v>
      </c>
      <c r="B96" s="467" t="s">
        <v>2149</v>
      </c>
      <c r="C96" s="393" t="s">
        <v>2484</v>
      </c>
      <c r="D96" s="468"/>
      <c r="E96" s="462" t="s">
        <v>2138</v>
      </c>
      <c r="F96" s="14" t="s">
        <v>2149</v>
      </c>
      <c r="G96" s="14" t="s">
        <v>2149</v>
      </c>
      <c r="H96" s="469" t="s">
        <v>2149</v>
      </c>
      <c r="I96" s="462"/>
      <c r="J96" s="456"/>
      <c r="K96" s="11"/>
      <c r="L96" s="11"/>
      <c r="M96" s="14"/>
      <c r="N96" s="470"/>
      <c r="O96" s="14"/>
      <c r="P96" s="14"/>
      <c r="Q96" s="14"/>
      <c r="R96" s="14"/>
      <c r="S96" s="14"/>
      <c r="T96" s="469"/>
      <c r="U96" s="454"/>
      <c r="V96" s="454"/>
      <c r="W96" s="454"/>
      <c r="X96" s="454"/>
      <c r="Y96" s="471"/>
      <c r="Z96" s="495" t="s">
        <v>2195</v>
      </c>
      <c r="AA96" s="11"/>
      <c r="AB96" s="472"/>
      <c r="AC96" s="473"/>
      <c r="AD96" s="473"/>
      <c r="AE96" s="496" t="s">
        <v>2195</v>
      </c>
      <c r="AF96" s="473"/>
      <c r="AG96" s="473"/>
      <c r="AH96" s="474"/>
      <c r="AI96" s="14"/>
      <c r="AJ96" s="14"/>
      <c r="AK96" s="11"/>
      <c r="AL96" s="11"/>
      <c r="AM96" s="475"/>
      <c r="AN96" s="475"/>
      <c r="AO96" s="469"/>
      <c r="AP96" s="497" t="s">
        <v>1539</v>
      </c>
      <c r="AQ96" s="477"/>
      <c r="AR96" s="478"/>
      <c r="AS96" s="479"/>
      <c r="AT96" s="479"/>
      <c r="AU96" s="479"/>
      <c r="AV96" s="479"/>
      <c r="AW96" s="479"/>
      <c r="AX96" s="479"/>
      <c r="AY96" s="479"/>
      <c r="AZ96" s="480"/>
      <c r="BA96" s="480"/>
      <c r="BB96" s="21"/>
      <c r="BC96" s="22" t="s">
        <v>2179</v>
      </c>
      <c r="BD96" s="466"/>
      <c r="BE96" s="91"/>
      <c r="BF96" s="91"/>
      <c r="BG96" s="92"/>
      <c r="BH96" s="3"/>
      <c r="BI96" s="3"/>
      <c r="BJ96" s="3"/>
      <c r="BK96" s="3"/>
      <c r="BL96" s="3"/>
      <c r="BM96" s="3"/>
      <c r="BN96" s="3"/>
      <c r="BO96" s="3"/>
      <c r="BP96" s="3"/>
      <c r="BQ96" s="3"/>
      <c r="BR96" s="3"/>
      <c r="BS96" s="3"/>
      <c r="BT96" s="92"/>
      <c r="BU96" s="92"/>
      <c r="BV96" s="92"/>
      <c r="BW96" s="5"/>
      <c r="BX96" s="5"/>
      <c r="BY96" s="5"/>
      <c r="BZ96" s="5"/>
      <c r="CA96" s="5"/>
      <c r="CB96" s="5"/>
      <c r="CC96" s="5"/>
      <c r="CD96" s="487"/>
      <c r="CE96" s="487"/>
      <c r="CF96" s="488"/>
      <c r="CG96" s="489"/>
      <c r="CH96" s="446"/>
      <c r="CI96" s="446"/>
      <c r="CJ96" s="446"/>
      <c r="CK96" s="446"/>
      <c r="CL96" s="4"/>
      <c r="CM96" s="4"/>
      <c r="CN96" s="5"/>
      <c r="CO96" s="4"/>
      <c r="CP96" s="446"/>
      <c r="CQ96" s="490"/>
      <c r="CR96" s="446"/>
      <c r="CS96" s="446"/>
      <c r="CT96" s="446"/>
      <c r="CU96" s="446"/>
      <c r="CV96" s="446"/>
      <c r="CW96" s="446"/>
      <c r="CX96" s="491"/>
      <c r="CY96" s="491"/>
      <c r="CZ96" s="491"/>
      <c r="DA96" s="491"/>
      <c r="DB96" s="446"/>
      <c r="DC96" s="446"/>
      <c r="DD96" s="446"/>
      <c r="DE96" s="492"/>
      <c r="DF96" s="492"/>
      <c r="DG96" s="492"/>
      <c r="DH96" s="492"/>
      <c r="DI96" s="492"/>
      <c r="DJ96" s="492"/>
      <c r="DK96" s="492"/>
      <c r="DL96" s="446"/>
      <c r="DM96" s="446"/>
      <c r="DN96" s="446"/>
      <c r="DO96" s="446"/>
      <c r="DP96" s="446"/>
      <c r="DQ96" s="446"/>
      <c r="DR96" s="446"/>
      <c r="DS96" s="488"/>
      <c r="DT96" s="493"/>
      <c r="DU96" s="494"/>
      <c r="DV96" s="494"/>
      <c r="DW96" s="494"/>
      <c r="DX96" s="494"/>
      <c r="DY96" s="494"/>
      <c r="DZ96" s="494"/>
      <c r="EA96" s="494"/>
      <c r="EB96" s="494"/>
      <c r="EC96" s="494"/>
      <c r="ED96" s="494"/>
      <c r="EE96" s="446"/>
      <c r="EF96" s="446"/>
      <c r="EL96" s="4"/>
      <c r="EM96" s="4"/>
      <c r="EN96" s="5"/>
      <c r="EO96" s="4"/>
      <c r="FA96" s="481"/>
      <c r="FB96" s="482"/>
      <c r="FC96" s="483"/>
      <c r="FD96" s="484"/>
      <c r="IB96" s="78"/>
      <c r="ID96" s="78"/>
      <c r="IH96" s="485"/>
      <c r="II96" s="486"/>
      <c r="IJ96" s="78"/>
      <c r="IO96" s="78"/>
    </row>
    <row r="97" spans="1:249" s="6" customFormat="1" ht="15" x14ac:dyDescent="0.2">
      <c r="A97" s="467" t="s">
        <v>2161</v>
      </c>
      <c r="B97" s="467" t="s">
        <v>2149</v>
      </c>
      <c r="C97" s="393" t="s">
        <v>2485</v>
      </c>
      <c r="D97" s="468"/>
      <c r="E97" s="462" t="s">
        <v>2142</v>
      </c>
      <c r="F97" s="14" t="s">
        <v>2142</v>
      </c>
      <c r="G97" s="14" t="s">
        <v>2142</v>
      </c>
      <c r="H97" s="469" t="s">
        <v>2149</v>
      </c>
      <c r="I97" s="462"/>
      <c r="J97" s="456"/>
      <c r="K97" s="11"/>
      <c r="L97" s="11"/>
      <c r="M97" s="14"/>
      <c r="N97" s="470"/>
      <c r="O97" s="14"/>
      <c r="P97" s="14"/>
      <c r="Q97" s="14"/>
      <c r="R97" s="14"/>
      <c r="S97" s="14"/>
      <c r="T97" s="469"/>
      <c r="U97" s="454"/>
      <c r="V97" s="454"/>
      <c r="W97" s="454"/>
      <c r="X97" s="454"/>
      <c r="Y97" s="471"/>
      <c r="Z97" s="495" t="s">
        <v>2161</v>
      </c>
      <c r="AA97" s="11"/>
      <c r="AB97" s="472"/>
      <c r="AC97" s="473"/>
      <c r="AD97" s="473"/>
      <c r="AE97" s="496" t="s">
        <v>2195</v>
      </c>
      <c r="AF97" s="473"/>
      <c r="AG97" s="473"/>
      <c r="AH97" s="474"/>
      <c r="AI97" s="14"/>
      <c r="AJ97" s="14"/>
      <c r="AK97" s="11"/>
      <c r="AL97" s="11"/>
      <c r="AM97" s="475"/>
      <c r="AN97" s="475"/>
      <c r="AO97" s="469"/>
      <c r="AP97" s="497" t="s">
        <v>1540</v>
      </c>
      <c r="AQ97" s="477"/>
      <c r="AR97" s="478"/>
      <c r="AS97" s="479"/>
      <c r="AT97" s="479"/>
      <c r="AU97" s="479"/>
      <c r="AV97" s="479"/>
      <c r="AW97" s="479"/>
      <c r="AX97" s="479"/>
      <c r="AY97" s="479"/>
      <c r="AZ97" s="480"/>
      <c r="BA97" s="480"/>
      <c r="BB97" s="21"/>
      <c r="BC97" s="22" t="s">
        <v>2179</v>
      </c>
      <c r="BD97" s="466"/>
      <c r="BE97" s="91"/>
      <c r="BF97" s="91"/>
      <c r="BG97" s="92"/>
      <c r="BH97" s="3"/>
      <c r="BI97" s="3"/>
      <c r="BJ97" s="3"/>
      <c r="BK97" s="3"/>
      <c r="BL97" s="3"/>
      <c r="BM97" s="3"/>
      <c r="BN97" s="3"/>
      <c r="BO97" s="3"/>
      <c r="BP97" s="3"/>
      <c r="BQ97" s="3"/>
      <c r="BR97" s="3"/>
      <c r="BS97" s="3"/>
      <c r="BT97" s="92"/>
      <c r="BU97" s="92"/>
      <c r="BV97" s="92"/>
      <c r="BW97" s="5"/>
      <c r="BX97" s="5"/>
      <c r="BY97" s="5"/>
      <c r="BZ97" s="5"/>
      <c r="CA97" s="5"/>
      <c r="CB97" s="5"/>
      <c r="CC97" s="5"/>
      <c r="CD97" s="487"/>
      <c r="CE97" s="487"/>
      <c r="CF97" s="488"/>
      <c r="CG97" s="489"/>
      <c r="CH97" s="446"/>
      <c r="CI97" s="446"/>
      <c r="CJ97" s="446"/>
      <c r="CK97" s="446"/>
      <c r="CL97" s="4"/>
      <c r="CM97" s="4"/>
      <c r="CN97" s="5"/>
      <c r="CO97" s="4"/>
      <c r="CP97" s="446"/>
      <c r="CQ97" s="490"/>
      <c r="CR97" s="446"/>
      <c r="CS97" s="446"/>
      <c r="CT97" s="446"/>
      <c r="CU97" s="446"/>
      <c r="CV97" s="446"/>
      <c r="CW97" s="446"/>
      <c r="CX97" s="491"/>
      <c r="CY97" s="491"/>
      <c r="CZ97" s="491"/>
      <c r="DA97" s="491"/>
      <c r="DB97" s="446"/>
      <c r="DC97" s="446"/>
      <c r="DD97" s="446"/>
      <c r="DE97" s="492"/>
      <c r="DF97" s="492"/>
      <c r="DG97" s="492"/>
      <c r="DH97" s="492"/>
      <c r="DI97" s="492"/>
      <c r="DJ97" s="492"/>
      <c r="DK97" s="492"/>
      <c r="DL97" s="446"/>
      <c r="DM97" s="446"/>
      <c r="DN97" s="446"/>
      <c r="DO97" s="446"/>
      <c r="DP97" s="446"/>
      <c r="DQ97" s="446"/>
      <c r="DR97" s="446"/>
      <c r="DS97" s="488"/>
      <c r="DT97" s="493"/>
      <c r="DU97" s="494"/>
      <c r="DV97" s="494"/>
      <c r="DW97" s="494"/>
      <c r="DX97" s="494"/>
      <c r="DY97" s="494"/>
      <c r="DZ97" s="494"/>
      <c r="EA97" s="494"/>
      <c r="EB97" s="494"/>
      <c r="EC97" s="494"/>
      <c r="ED97" s="494"/>
      <c r="EE97" s="446"/>
      <c r="EF97" s="446"/>
      <c r="EL97" s="4"/>
      <c r="EM97" s="4"/>
      <c r="EN97" s="5"/>
      <c r="EO97" s="4"/>
      <c r="FA97" s="481"/>
      <c r="FB97" s="482"/>
      <c r="FC97" s="483"/>
      <c r="FD97" s="484"/>
      <c r="IB97" s="78"/>
      <c r="ID97" s="78"/>
      <c r="IH97" s="485"/>
      <c r="II97" s="486"/>
      <c r="IJ97" s="78"/>
      <c r="IO97" s="78"/>
    </row>
    <row r="98" spans="1:249" s="6" customFormat="1" ht="15" x14ac:dyDescent="0.2">
      <c r="A98" s="467" t="s">
        <v>2195</v>
      </c>
      <c r="B98" s="467" t="s">
        <v>2149</v>
      </c>
      <c r="C98" s="393" t="s">
        <v>2486</v>
      </c>
      <c r="D98" s="468"/>
      <c r="E98" s="462" t="s">
        <v>2141</v>
      </c>
      <c r="F98" s="14" t="s">
        <v>2149</v>
      </c>
      <c r="G98" s="14" t="s">
        <v>2149</v>
      </c>
      <c r="H98" s="469" t="s">
        <v>2149</v>
      </c>
      <c r="I98" s="462"/>
      <c r="J98" s="456"/>
      <c r="K98" s="11"/>
      <c r="L98" s="11"/>
      <c r="M98" s="14"/>
      <c r="N98" s="470"/>
      <c r="O98" s="14"/>
      <c r="P98" s="14"/>
      <c r="Q98" s="14"/>
      <c r="R98" s="14"/>
      <c r="S98" s="14"/>
      <c r="T98" s="469"/>
      <c r="U98" s="454"/>
      <c r="V98" s="454"/>
      <c r="W98" s="454"/>
      <c r="X98" s="454"/>
      <c r="Y98" s="471"/>
      <c r="Z98" s="495" t="s">
        <v>2195</v>
      </c>
      <c r="AA98" s="11"/>
      <c r="AB98" s="472"/>
      <c r="AC98" s="473"/>
      <c r="AD98" s="473"/>
      <c r="AE98" s="496" t="s">
        <v>2195</v>
      </c>
      <c r="AF98" s="473"/>
      <c r="AG98" s="473"/>
      <c r="AH98" s="474"/>
      <c r="AI98" s="14"/>
      <c r="AJ98" s="14"/>
      <c r="AK98" s="11"/>
      <c r="AL98" s="11"/>
      <c r="AM98" s="475"/>
      <c r="AN98" s="475"/>
      <c r="AO98" s="469"/>
      <c r="AP98" s="497" t="s">
        <v>1541</v>
      </c>
      <c r="AQ98" s="477"/>
      <c r="AR98" s="478"/>
      <c r="AS98" s="479"/>
      <c r="AT98" s="479"/>
      <c r="AU98" s="479"/>
      <c r="AV98" s="479"/>
      <c r="AW98" s="479"/>
      <c r="AX98" s="479"/>
      <c r="AY98" s="479"/>
      <c r="AZ98" s="480"/>
      <c r="BA98" s="480"/>
      <c r="BB98" s="21"/>
      <c r="BC98" s="22" t="s">
        <v>2179</v>
      </c>
      <c r="BD98" s="466"/>
      <c r="BE98" s="91"/>
      <c r="BF98" s="91"/>
      <c r="BG98" s="92"/>
      <c r="BH98" s="3"/>
      <c r="BI98" s="3"/>
      <c r="BJ98" s="3"/>
      <c r="BK98" s="3"/>
      <c r="BL98" s="3"/>
      <c r="BM98" s="3"/>
      <c r="BN98" s="3"/>
      <c r="BO98" s="3"/>
      <c r="BP98" s="3"/>
      <c r="BQ98" s="3"/>
      <c r="BR98" s="3"/>
      <c r="BS98" s="3"/>
      <c r="BT98" s="92"/>
      <c r="BU98" s="92"/>
      <c r="BV98" s="92"/>
      <c r="BW98" s="5"/>
      <c r="BX98" s="5"/>
      <c r="BY98" s="5"/>
      <c r="BZ98" s="5"/>
      <c r="CA98" s="5"/>
      <c r="CB98" s="5"/>
      <c r="CC98" s="5"/>
      <c r="CD98" s="487"/>
      <c r="CE98" s="487"/>
      <c r="CF98" s="488"/>
      <c r="CG98" s="489"/>
      <c r="CH98" s="446"/>
      <c r="CI98" s="446"/>
      <c r="CJ98" s="446"/>
      <c r="CK98" s="446"/>
      <c r="CL98" s="4"/>
      <c r="CM98" s="4"/>
      <c r="CN98" s="5"/>
      <c r="CO98" s="4"/>
      <c r="CP98" s="446"/>
      <c r="CQ98" s="490"/>
      <c r="CR98" s="446"/>
      <c r="CS98" s="446"/>
      <c r="CT98" s="446"/>
      <c r="CU98" s="446"/>
      <c r="CV98" s="446"/>
      <c r="CW98" s="446"/>
      <c r="CX98" s="491"/>
      <c r="CY98" s="491"/>
      <c r="CZ98" s="491"/>
      <c r="DA98" s="491"/>
      <c r="DB98" s="446"/>
      <c r="DC98" s="446"/>
      <c r="DD98" s="446"/>
      <c r="DE98" s="492"/>
      <c r="DF98" s="492"/>
      <c r="DG98" s="492"/>
      <c r="DH98" s="492"/>
      <c r="DI98" s="492"/>
      <c r="DJ98" s="492"/>
      <c r="DK98" s="492"/>
      <c r="DL98" s="446"/>
      <c r="DM98" s="446"/>
      <c r="DN98" s="446"/>
      <c r="DO98" s="446"/>
      <c r="DP98" s="446"/>
      <c r="DQ98" s="446"/>
      <c r="DR98" s="446"/>
      <c r="DS98" s="488"/>
      <c r="DT98" s="493"/>
      <c r="DU98" s="494"/>
      <c r="DV98" s="494"/>
      <c r="DW98" s="494"/>
      <c r="DX98" s="494"/>
      <c r="DY98" s="494"/>
      <c r="DZ98" s="494"/>
      <c r="EA98" s="494"/>
      <c r="EB98" s="494"/>
      <c r="EC98" s="494"/>
      <c r="ED98" s="494"/>
      <c r="EE98" s="446"/>
      <c r="EF98" s="446"/>
      <c r="EL98" s="4"/>
      <c r="EM98" s="4"/>
      <c r="EN98" s="5"/>
      <c r="EO98" s="4"/>
      <c r="FA98" s="481"/>
      <c r="FB98" s="482"/>
      <c r="FC98" s="483"/>
      <c r="FD98" s="484"/>
      <c r="IB98" s="78"/>
      <c r="ID98" s="78"/>
      <c r="IH98" s="485"/>
      <c r="II98" s="486"/>
      <c r="IJ98" s="78"/>
      <c r="IO98" s="78"/>
    </row>
    <row r="99" spans="1:249" s="6" customFormat="1" ht="15" x14ac:dyDescent="0.2">
      <c r="A99" s="467" t="s">
        <v>2195</v>
      </c>
      <c r="B99" s="467" t="s">
        <v>1969</v>
      </c>
      <c r="C99" s="393" t="s">
        <v>2487</v>
      </c>
      <c r="D99" s="468"/>
      <c r="E99" s="462" t="s">
        <v>2138</v>
      </c>
      <c r="F99" s="14" t="s">
        <v>2149</v>
      </c>
      <c r="G99" s="14" t="s">
        <v>2149</v>
      </c>
      <c r="H99" s="469" t="s">
        <v>2149</v>
      </c>
      <c r="I99" s="462"/>
      <c r="J99" s="456"/>
      <c r="K99" s="11"/>
      <c r="L99" s="11"/>
      <c r="M99" s="14"/>
      <c r="N99" s="470"/>
      <c r="O99" s="14"/>
      <c r="P99" s="14"/>
      <c r="Q99" s="14"/>
      <c r="R99" s="14"/>
      <c r="S99" s="14"/>
      <c r="T99" s="469"/>
      <c r="U99" s="454"/>
      <c r="V99" s="454"/>
      <c r="W99" s="454"/>
      <c r="X99" s="454"/>
      <c r="Y99" s="471"/>
      <c r="Z99" s="495">
        <v>3</v>
      </c>
      <c r="AA99" s="11"/>
      <c r="AB99" s="472"/>
      <c r="AC99" s="473"/>
      <c r="AD99" s="473"/>
      <c r="AE99" s="496" t="s">
        <v>2166</v>
      </c>
      <c r="AF99" s="473"/>
      <c r="AG99" s="473"/>
      <c r="AH99" s="474"/>
      <c r="AI99" s="14"/>
      <c r="AJ99" s="14"/>
      <c r="AK99" s="11"/>
      <c r="AL99" s="11"/>
      <c r="AM99" s="475"/>
      <c r="AN99" s="475"/>
      <c r="AO99" s="469"/>
      <c r="AP99" s="497" t="s">
        <v>1542</v>
      </c>
      <c r="AQ99" s="477"/>
      <c r="AR99" s="478"/>
      <c r="AS99" s="479"/>
      <c r="AT99" s="479"/>
      <c r="AU99" s="479"/>
      <c r="AV99" s="479"/>
      <c r="AW99" s="479"/>
      <c r="AX99" s="479"/>
      <c r="AY99" s="479"/>
      <c r="AZ99" s="480"/>
      <c r="BA99" s="480"/>
      <c r="BB99" s="21"/>
      <c r="BC99" s="22" t="s">
        <v>2179</v>
      </c>
      <c r="BD99" s="466"/>
      <c r="BE99" s="91"/>
      <c r="BF99" s="91"/>
      <c r="BG99" s="92"/>
      <c r="BH99" s="3"/>
      <c r="BI99" s="3"/>
      <c r="BJ99" s="3"/>
      <c r="BK99" s="3"/>
      <c r="BL99" s="3"/>
      <c r="BM99" s="3"/>
      <c r="BN99" s="3"/>
      <c r="BO99" s="3"/>
      <c r="BP99" s="3"/>
      <c r="BQ99" s="3"/>
      <c r="BR99" s="3"/>
      <c r="BS99" s="3"/>
      <c r="BT99" s="92"/>
      <c r="BU99" s="92"/>
      <c r="BV99" s="92"/>
      <c r="BW99" s="5"/>
      <c r="BX99" s="5"/>
      <c r="BY99" s="5"/>
      <c r="BZ99" s="5"/>
      <c r="CA99" s="5"/>
      <c r="CB99" s="5"/>
      <c r="CC99" s="5"/>
      <c r="CD99" s="487"/>
      <c r="CE99" s="487"/>
      <c r="CF99" s="488"/>
      <c r="CG99" s="489"/>
      <c r="CH99" s="446"/>
      <c r="CI99" s="446"/>
      <c r="CJ99" s="446"/>
      <c r="CK99" s="446"/>
      <c r="CL99" s="4"/>
      <c r="CM99" s="4"/>
      <c r="CN99" s="5"/>
      <c r="CO99" s="4"/>
      <c r="CP99" s="446"/>
      <c r="CQ99" s="490"/>
      <c r="CR99" s="446"/>
      <c r="CS99" s="446"/>
      <c r="CT99" s="446"/>
      <c r="CU99" s="446"/>
      <c r="CV99" s="446"/>
      <c r="CW99" s="446"/>
      <c r="CX99" s="491"/>
      <c r="CY99" s="491"/>
      <c r="CZ99" s="491"/>
      <c r="DA99" s="491"/>
      <c r="DB99" s="446"/>
      <c r="DC99" s="446"/>
      <c r="DD99" s="446"/>
      <c r="DE99" s="492"/>
      <c r="DF99" s="492"/>
      <c r="DG99" s="492"/>
      <c r="DH99" s="492"/>
      <c r="DI99" s="492"/>
      <c r="DJ99" s="492"/>
      <c r="DK99" s="492"/>
      <c r="DL99" s="446"/>
      <c r="DM99" s="446"/>
      <c r="DN99" s="446"/>
      <c r="DO99" s="446"/>
      <c r="DP99" s="446"/>
      <c r="DQ99" s="446"/>
      <c r="DR99" s="446"/>
      <c r="DS99" s="488"/>
      <c r="DT99" s="493"/>
      <c r="DU99" s="494"/>
      <c r="DV99" s="494"/>
      <c r="DW99" s="494"/>
      <c r="DX99" s="494"/>
      <c r="DY99" s="494"/>
      <c r="DZ99" s="494"/>
      <c r="EA99" s="494"/>
      <c r="EB99" s="494"/>
      <c r="EC99" s="494"/>
      <c r="ED99" s="494"/>
      <c r="EE99" s="446"/>
      <c r="EF99" s="446"/>
      <c r="EL99" s="4"/>
      <c r="EM99" s="4"/>
      <c r="EN99" s="5"/>
      <c r="EO99" s="4"/>
      <c r="FA99" s="481"/>
      <c r="FB99" s="482"/>
      <c r="FC99" s="483"/>
      <c r="FD99" s="484"/>
      <c r="IB99" s="78"/>
      <c r="ID99" s="78"/>
      <c r="IH99" s="485"/>
      <c r="II99" s="486"/>
      <c r="IJ99" s="78"/>
      <c r="IO99" s="78"/>
    </row>
    <row r="100" spans="1:249" s="6" customFormat="1" ht="15" x14ac:dyDescent="0.2">
      <c r="A100" s="467" t="s">
        <v>2195</v>
      </c>
      <c r="B100" s="467" t="s">
        <v>2149</v>
      </c>
      <c r="C100" s="393" t="s">
        <v>2488</v>
      </c>
      <c r="D100" s="468"/>
      <c r="E100" s="462" t="s">
        <v>2141</v>
      </c>
      <c r="F100" s="14" t="s">
        <v>2149</v>
      </c>
      <c r="G100" s="14" t="s">
        <v>2149</v>
      </c>
      <c r="H100" s="469" t="s">
        <v>2149</v>
      </c>
      <c r="I100" s="462"/>
      <c r="J100" s="456"/>
      <c r="K100" s="11"/>
      <c r="L100" s="11"/>
      <c r="M100" s="14"/>
      <c r="N100" s="470"/>
      <c r="O100" s="14"/>
      <c r="P100" s="14"/>
      <c r="Q100" s="14"/>
      <c r="R100" s="14"/>
      <c r="S100" s="14"/>
      <c r="T100" s="469"/>
      <c r="U100" s="454"/>
      <c r="V100" s="454"/>
      <c r="W100" s="454"/>
      <c r="X100" s="454"/>
      <c r="Y100" s="471"/>
      <c r="Z100" s="495" t="s">
        <v>2195</v>
      </c>
      <c r="AA100" s="11"/>
      <c r="AB100" s="472"/>
      <c r="AC100" s="473"/>
      <c r="AD100" s="473"/>
      <c r="AE100" s="496" t="s">
        <v>2195</v>
      </c>
      <c r="AF100" s="473"/>
      <c r="AG100" s="473"/>
      <c r="AH100" s="474"/>
      <c r="AI100" s="14"/>
      <c r="AJ100" s="14"/>
      <c r="AK100" s="11"/>
      <c r="AL100" s="11"/>
      <c r="AM100" s="475"/>
      <c r="AN100" s="475"/>
      <c r="AO100" s="469"/>
      <c r="AP100" s="497" t="s">
        <v>1543</v>
      </c>
      <c r="AQ100" s="477"/>
      <c r="AR100" s="478"/>
      <c r="AS100" s="479"/>
      <c r="AT100" s="479"/>
      <c r="AU100" s="479"/>
      <c r="AV100" s="479"/>
      <c r="AW100" s="479"/>
      <c r="AX100" s="479"/>
      <c r="AY100" s="479"/>
      <c r="AZ100" s="480"/>
      <c r="BA100" s="480"/>
      <c r="BB100" s="21"/>
      <c r="BC100" s="22" t="s">
        <v>2179</v>
      </c>
      <c r="BD100" s="466"/>
      <c r="BE100" s="91"/>
      <c r="BF100" s="91"/>
      <c r="BG100" s="92"/>
      <c r="BH100" s="3"/>
      <c r="BI100" s="3"/>
      <c r="BJ100" s="3"/>
      <c r="BK100" s="3"/>
      <c r="BL100" s="3"/>
      <c r="BM100" s="3"/>
      <c r="BN100" s="3"/>
      <c r="BO100" s="3"/>
      <c r="BP100" s="3"/>
      <c r="BQ100" s="3"/>
      <c r="BR100" s="3"/>
      <c r="BS100" s="3"/>
      <c r="BT100" s="92"/>
      <c r="BU100" s="92"/>
      <c r="BV100" s="92"/>
      <c r="BW100" s="5"/>
      <c r="BX100" s="5"/>
      <c r="BY100" s="5"/>
      <c r="BZ100" s="5"/>
      <c r="CA100" s="5"/>
      <c r="CB100" s="5"/>
      <c r="CC100" s="5"/>
      <c r="CD100" s="487"/>
      <c r="CE100" s="487"/>
      <c r="CF100" s="488"/>
      <c r="CG100" s="489"/>
      <c r="CH100" s="446"/>
      <c r="CI100" s="446"/>
      <c r="CJ100" s="446"/>
      <c r="CK100" s="446"/>
      <c r="CL100" s="4"/>
      <c r="CM100" s="4"/>
      <c r="CN100" s="5"/>
      <c r="CO100" s="4"/>
      <c r="CP100" s="446"/>
      <c r="CQ100" s="490"/>
      <c r="CR100" s="446"/>
      <c r="CS100" s="446"/>
      <c r="CT100" s="446"/>
      <c r="CU100" s="446"/>
      <c r="CV100" s="446"/>
      <c r="CW100" s="446"/>
      <c r="CX100" s="491"/>
      <c r="CY100" s="491"/>
      <c r="CZ100" s="491"/>
      <c r="DA100" s="491"/>
      <c r="DB100" s="446"/>
      <c r="DC100" s="446"/>
      <c r="DD100" s="446"/>
      <c r="DE100" s="492"/>
      <c r="DF100" s="492"/>
      <c r="DG100" s="492"/>
      <c r="DH100" s="492"/>
      <c r="DI100" s="492"/>
      <c r="DJ100" s="492"/>
      <c r="DK100" s="492"/>
      <c r="DL100" s="446"/>
      <c r="DM100" s="446"/>
      <c r="DN100" s="446"/>
      <c r="DO100" s="446"/>
      <c r="DP100" s="446"/>
      <c r="DQ100" s="446"/>
      <c r="DR100" s="446"/>
      <c r="DS100" s="488"/>
      <c r="DT100" s="493"/>
      <c r="DU100" s="494"/>
      <c r="DV100" s="494"/>
      <c r="DW100" s="494"/>
      <c r="DX100" s="494"/>
      <c r="DY100" s="494"/>
      <c r="DZ100" s="494"/>
      <c r="EA100" s="494"/>
      <c r="EB100" s="494"/>
      <c r="EC100" s="494"/>
      <c r="ED100" s="494"/>
      <c r="EE100" s="446"/>
      <c r="EF100" s="446"/>
      <c r="EL100" s="4"/>
      <c r="EM100" s="4"/>
      <c r="EN100" s="5"/>
      <c r="EO100" s="4"/>
      <c r="FA100" s="481"/>
      <c r="FB100" s="482"/>
      <c r="FC100" s="483"/>
      <c r="FD100" s="484"/>
      <c r="IB100" s="78"/>
      <c r="ID100" s="78"/>
      <c r="IH100" s="485"/>
      <c r="II100" s="486"/>
      <c r="IJ100" s="78"/>
      <c r="IO100" s="78"/>
    </row>
    <row r="101" spans="1:249" s="6" customFormat="1" ht="15" x14ac:dyDescent="0.2">
      <c r="A101" s="467">
        <v>2</v>
      </c>
      <c r="B101" s="467" t="s">
        <v>2149</v>
      </c>
      <c r="C101" s="393" t="s">
        <v>2489</v>
      </c>
      <c r="D101" s="468"/>
      <c r="E101" s="462" t="s">
        <v>2138</v>
      </c>
      <c r="F101" s="14" t="s">
        <v>2146</v>
      </c>
      <c r="G101" s="14" t="s">
        <v>2154</v>
      </c>
      <c r="H101" s="469" t="s">
        <v>2149</v>
      </c>
      <c r="I101" s="462"/>
      <c r="J101" s="456"/>
      <c r="K101" s="11"/>
      <c r="L101" s="11"/>
      <c r="M101" s="14"/>
      <c r="N101" s="470"/>
      <c r="O101" s="14"/>
      <c r="P101" s="14"/>
      <c r="Q101" s="14"/>
      <c r="R101" s="14"/>
      <c r="S101" s="14"/>
      <c r="T101" s="469"/>
      <c r="U101" s="454"/>
      <c r="V101" s="454"/>
      <c r="W101" s="454"/>
      <c r="X101" s="454"/>
      <c r="Y101" s="471"/>
      <c r="Z101" s="495">
        <v>2</v>
      </c>
      <c r="AA101" s="11"/>
      <c r="AB101" s="472"/>
      <c r="AC101" s="473"/>
      <c r="AD101" s="473"/>
      <c r="AE101" s="496">
        <v>2</v>
      </c>
      <c r="AF101" s="473"/>
      <c r="AG101" s="473"/>
      <c r="AH101" s="474"/>
      <c r="AI101" s="14"/>
      <c r="AJ101" s="14"/>
      <c r="AK101" s="11"/>
      <c r="AL101" s="11"/>
      <c r="AM101" s="475"/>
      <c r="AN101" s="475"/>
      <c r="AO101" s="469"/>
      <c r="AP101" s="497" t="s">
        <v>1544</v>
      </c>
      <c r="AQ101" s="477"/>
      <c r="AR101" s="478"/>
      <c r="AS101" s="479"/>
      <c r="AT101" s="479"/>
      <c r="AU101" s="479"/>
      <c r="AV101" s="479"/>
      <c r="AW101" s="479"/>
      <c r="AX101" s="479"/>
      <c r="AY101" s="479"/>
      <c r="AZ101" s="480"/>
      <c r="BA101" s="480"/>
      <c r="BB101" s="21"/>
      <c r="BC101" s="22" t="s">
        <v>2179</v>
      </c>
      <c r="BD101" s="466"/>
      <c r="BE101" s="91"/>
      <c r="BF101" s="91"/>
      <c r="BG101" s="92"/>
      <c r="BH101" s="3"/>
      <c r="BI101" s="3"/>
      <c r="BJ101" s="3"/>
      <c r="BK101" s="3"/>
      <c r="BL101" s="3"/>
      <c r="BM101" s="3"/>
      <c r="BN101" s="3"/>
      <c r="BO101" s="3"/>
      <c r="BP101" s="3"/>
      <c r="BQ101" s="3"/>
      <c r="BR101" s="3"/>
      <c r="BS101" s="3"/>
      <c r="BT101" s="92"/>
      <c r="BU101" s="92"/>
      <c r="BV101" s="92"/>
      <c r="BW101" s="5"/>
      <c r="BX101" s="5"/>
      <c r="BY101" s="5"/>
      <c r="BZ101" s="5"/>
      <c r="CA101" s="5"/>
      <c r="CB101" s="5"/>
      <c r="CC101" s="5"/>
      <c r="CD101" s="487"/>
      <c r="CE101" s="487"/>
      <c r="CF101" s="488"/>
      <c r="CG101" s="489"/>
      <c r="CH101" s="446"/>
      <c r="CI101" s="446"/>
      <c r="CJ101" s="446"/>
      <c r="CK101" s="446"/>
      <c r="CL101" s="4"/>
      <c r="CM101" s="4"/>
      <c r="CN101" s="5"/>
      <c r="CO101" s="4"/>
      <c r="CP101" s="446"/>
      <c r="CQ101" s="490"/>
      <c r="CR101" s="446"/>
      <c r="CS101" s="446"/>
      <c r="CT101" s="446"/>
      <c r="CU101" s="446"/>
      <c r="CV101" s="446"/>
      <c r="CW101" s="446"/>
      <c r="CX101" s="491"/>
      <c r="CY101" s="491"/>
      <c r="CZ101" s="491"/>
      <c r="DA101" s="491"/>
      <c r="DB101" s="446"/>
      <c r="DC101" s="446"/>
      <c r="DD101" s="446"/>
      <c r="DE101" s="492"/>
      <c r="DF101" s="492"/>
      <c r="DG101" s="492"/>
      <c r="DH101" s="492"/>
      <c r="DI101" s="492"/>
      <c r="DJ101" s="492"/>
      <c r="DK101" s="492"/>
      <c r="DL101" s="446"/>
      <c r="DM101" s="446"/>
      <c r="DN101" s="446"/>
      <c r="DO101" s="446"/>
      <c r="DP101" s="446"/>
      <c r="DQ101" s="446"/>
      <c r="DR101" s="446"/>
      <c r="DS101" s="488"/>
      <c r="DT101" s="493"/>
      <c r="DU101" s="494"/>
      <c r="DV101" s="494"/>
      <c r="DW101" s="494"/>
      <c r="DX101" s="494"/>
      <c r="DY101" s="494"/>
      <c r="DZ101" s="494"/>
      <c r="EA101" s="494"/>
      <c r="EB101" s="494"/>
      <c r="EC101" s="494"/>
      <c r="ED101" s="494"/>
      <c r="EE101" s="446"/>
      <c r="EF101" s="446"/>
      <c r="EL101" s="4"/>
      <c r="EM101" s="4"/>
      <c r="EN101" s="5"/>
      <c r="EO101" s="4"/>
      <c r="FA101" s="481"/>
      <c r="FB101" s="482"/>
      <c r="FC101" s="483"/>
      <c r="FD101" s="484"/>
      <c r="IB101" s="78"/>
      <c r="ID101" s="78"/>
      <c r="IH101" s="485"/>
      <c r="II101" s="486"/>
      <c r="IJ101" s="78"/>
      <c r="IO101" s="78"/>
    </row>
    <row r="102" spans="1:249" s="6" customFormat="1" ht="15.75" x14ac:dyDescent="0.25">
      <c r="A102" s="467">
        <v>1</v>
      </c>
      <c r="B102" s="467" t="s">
        <v>2149</v>
      </c>
      <c r="C102" s="393" t="s">
        <v>2490</v>
      </c>
      <c r="D102" s="468"/>
      <c r="E102" s="462" t="s">
        <v>2136</v>
      </c>
      <c r="F102" s="14" t="s">
        <v>2146</v>
      </c>
      <c r="G102" s="14" t="s">
        <v>2153</v>
      </c>
      <c r="H102" s="469" t="s">
        <v>2149</v>
      </c>
      <c r="I102" s="462"/>
      <c r="J102" s="456"/>
      <c r="K102" s="11"/>
      <c r="L102" s="11"/>
      <c r="M102" s="14"/>
      <c r="N102" s="470"/>
      <c r="O102" s="14"/>
      <c r="P102" s="14"/>
      <c r="Q102" s="14"/>
      <c r="R102" s="14"/>
      <c r="S102" s="14"/>
      <c r="T102" s="469"/>
      <c r="U102" s="454"/>
      <c r="V102" s="498"/>
      <c r="W102" s="454"/>
      <c r="X102" s="454"/>
      <c r="Y102" s="471"/>
      <c r="Z102" s="495">
        <v>1</v>
      </c>
      <c r="AA102" s="11"/>
      <c r="AB102" s="472"/>
      <c r="AC102" s="473"/>
      <c r="AD102" s="473"/>
      <c r="AE102" s="496">
        <v>2</v>
      </c>
      <c r="AF102" s="473"/>
      <c r="AG102" s="473"/>
      <c r="AH102" s="474"/>
      <c r="AI102" s="14"/>
      <c r="AJ102" s="14"/>
      <c r="AK102" s="11"/>
      <c r="AL102" s="11"/>
      <c r="AM102" s="475"/>
      <c r="AN102" s="475"/>
      <c r="AO102" s="469"/>
      <c r="AP102" s="497" t="s">
        <v>1545</v>
      </c>
      <c r="AQ102" s="477"/>
      <c r="AR102" s="478"/>
      <c r="AS102" s="479"/>
      <c r="AT102" s="479"/>
      <c r="AU102" s="479"/>
      <c r="AV102" s="479"/>
      <c r="AW102" s="479"/>
      <c r="AX102" s="479"/>
      <c r="AY102" s="479"/>
      <c r="AZ102" s="480"/>
      <c r="BA102" s="480"/>
      <c r="BB102" s="21"/>
      <c r="BC102" s="22" t="s">
        <v>2179</v>
      </c>
      <c r="BD102" s="466"/>
      <c r="BE102" s="91"/>
      <c r="BF102" s="91"/>
      <c r="BG102" s="92"/>
      <c r="BH102" s="3"/>
      <c r="BI102" s="3"/>
      <c r="BJ102" s="3"/>
      <c r="BK102" s="3"/>
      <c r="BL102" s="3"/>
      <c r="BM102" s="3"/>
      <c r="BN102" s="3"/>
      <c r="BO102" s="3"/>
      <c r="BP102" s="3"/>
      <c r="BQ102" s="3"/>
      <c r="BR102" s="3"/>
      <c r="BS102" s="3"/>
      <c r="BT102" s="92"/>
      <c r="BU102" s="92"/>
      <c r="BV102" s="92"/>
      <c r="BW102" s="5"/>
      <c r="BX102" s="5"/>
      <c r="BY102" s="5"/>
      <c r="BZ102" s="5"/>
      <c r="CA102" s="5"/>
      <c r="CB102" s="5"/>
      <c r="CC102" s="5"/>
      <c r="CD102" s="487"/>
      <c r="CE102" s="487"/>
      <c r="CF102" s="488"/>
      <c r="CG102" s="489"/>
      <c r="CH102" s="446"/>
      <c r="CI102" s="446"/>
      <c r="CJ102" s="446"/>
      <c r="CK102" s="446"/>
      <c r="CL102" s="4"/>
      <c r="CM102" s="4"/>
      <c r="CN102" s="5"/>
      <c r="CO102" s="4"/>
      <c r="CP102" s="446"/>
      <c r="CQ102" s="490"/>
      <c r="CR102" s="446"/>
      <c r="CS102" s="446"/>
      <c r="CT102" s="446"/>
      <c r="CU102" s="446"/>
      <c r="CV102" s="446"/>
      <c r="CW102" s="446"/>
      <c r="CX102" s="491"/>
      <c r="CY102" s="491"/>
      <c r="CZ102" s="491"/>
      <c r="DA102" s="491"/>
      <c r="DB102" s="446"/>
      <c r="DC102" s="446"/>
      <c r="DD102" s="446"/>
      <c r="DE102" s="492"/>
      <c r="DF102" s="492"/>
      <c r="DG102" s="492"/>
      <c r="DH102" s="492"/>
      <c r="DI102" s="492"/>
      <c r="DJ102" s="492"/>
      <c r="DK102" s="492"/>
      <c r="DL102" s="446"/>
      <c r="DM102" s="446"/>
      <c r="DN102" s="446"/>
      <c r="DO102" s="446"/>
      <c r="DP102" s="446"/>
      <c r="DQ102" s="446"/>
      <c r="DR102" s="446"/>
      <c r="DS102" s="488"/>
      <c r="DT102" s="493"/>
      <c r="DU102" s="494"/>
      <c r="DV102" s="494"/>
      <c r="DW102" s="494"/>
      <c r="DX102" s="494"/>
      <c r="DY102" s="494"/>
      <c r="DZ102" s="494"/>
      <c r="EA102" s="494"/>
      <c r="EB102" s="494"/>
      <c r="EC102" s="494"/>
      <c r="ED102" s="494"/>
      <c r="EE102" s="446"/>
      <c r="EF102" s="446"/>
      <c r="EL102" s="4"/>
      <c r="EM102" s="4"/>
      <c r="EN102" s="5"/>
      <c r="EO102" s="4"/>
      <c r="FA102" s="481"/>
      <c r="FB102" s="482"/>
      <c r="FC102" s="483"/>
      <c r="FD102" s="484"/>
      <c r="IB102" s="78"/>
      <c r="ID102" s="78"/>
      <c r="IH102" s="485"/>
      <c r="II102" s="486"/>
      <c r="IJ102" s="78"/>
      <c r="IO102" s="78"/>
    </row>
    <row r="103" spans="1:249" s="6" customFormat="1" ht="15" x14ac:dyDescent="0.2">
      <c r="A103" s="467" t="s">
        <v>2195</v>
      </c>
      <c r="B103" s="467" t="s">
        <v>2149</v>
      </c>
      <c r="C103" s="393" t="s">
        <v>2491</v>
      </c>
      <c r="D103" s="468"/>
      <c r="E103" s="462" t="s">
        <v>2141</v>
      </c>
      <c r="F103" s="14" t="s">
        <v>2150</v>
      </c>
      <c r="G103" s="14" t="s">
        <v>2155</v>
      </c>
      <c r="H103" s="469" t="s">
        <v>2149</v>
      </c>
      <c r="I103" s="462"/>
      <c r="J103" s="456"/>
      <c r="K103" s="11"/>
      <c r="L103" s="11"/>
      <c r="M103" s="14"/>
      <c r="N103" s="470"/>
      <c r="O103" s="14"/>
      <c r="P103" s="14"/>
      <c r="Q103" s="14"/>
      <c r="R103" s="14"/>
      <c r="S103" s="14"/>
      <c r="T103" s="469"/>
      <c r="U103" s="454"/>
      <c r="V103" s="454"/>
      <c r="W103" s="454"/>
      <c r="X103" s="454"/>
      <c r="Y103" s="471"/>
      <c r="Z103" s="495" t="s">
        <v>2195</v>
      </c>
      <c r="AA103" s="11"/>
      <c r="AB103" s="472"/>
      <c r="AC103" s="473"/>
      <c r="AD103" s="473"/>
      <c r="AE103" s="496" t="s">
        <v>2195</v>
      </c>
      <c r="AF103" s="473"/>
      <c r="AG103" s="473"/>
      <c r="AH103" s="474"/>
      <c r="AI103" s="14"/>
      <c r="AJ103" s="14"/>
      <c r="AK103" s="11"/>
      <c r="AL103" s="11"/>
      <c r="AM103" s="475"/>
      <c r="AN103" s="475"/>
      <c r="AO103" s="469"/>
      <c r="AP103" s="497" t="s">
        <v>1546</v>
      </c>
      <c r="AQ103" s="477"/>
      <c r="AR103" s="478"/>
      <c r="AS103" s="479"/>
      <c r="AT103" s="479"/>
      <c r="AU103" s="479"/>
      <c r="AV103" s="479"/>
      <c r="AW103" s="479"/>
      <c r="AX103" s="479"/>
      <c r="AY103" s="479"/>
      <c r="AZ103" s="480"/>
      <c r="BA103" s="480"/>
      <c r="BB103" s="21"/>
      <c r="BC103" s="22" t="s">
        <v>2179</v>
      </c>
      <c r="BD103" s="466"/>
      <c r="BE103" s="91"/>
      <c r="BF103" s="91"/>
      <c r="BG103" s="92"/>
      <c r="BH103" s="3"/>
      <c r="BI103" s="3"/>
      <c r="BJ103" s="3"/>
      <c r="BK103" s="3"/>
      <c r="BL103" s="3"/>
      <c r="BM103" s="3"/>
      <c r="BN103" s="3"/>
      <c r="BO103" s="3"/>
      <c r="BP103" s="3"/>
      <c r="BQ103" s="3"/>
      <c r="BR103" s="3"/>
      <c r="BS103" s="3"/>
      <c r="BT103" s="92"/>
      <c r="BU103" s="92"/>
      <c r="BV103" s="92"/>
      <c r="BW103" s="5"/>
      <c r="BX103" s="5"/>
      <c r="BY103" s="5"/>
      <c r="BZ103" s="5"/>
      <c r="CA103" s="5"/>
      <c r="CB103" s="5"/>
      <c r="CC103" s="5"/>
      <c r="CD103" s="487"/>
      <c r="CE103" s="487"/>
      <c r="CF103" s="488"/>
      <c r="CG103" s="489"/>
      <c r="CH103" s="446"/>
      <c r="CI103" s="446"/>
      <c r="CJ103" s="446"/>
      <c r="CK103" s="446"/>
      <c r="CL103" s="4"/>
      <c r="CM103" s="4"/>
      <c r="CN103" s="5"/>
      <c r="CO103" s="4"/>
      <c r="CP103" s="446"/>
      <c r="CQ103" s="490"/>
      <c r="CR103" s="446"/>
      <c r="CS103" s="446"/>
      <c r="CT103" s="446"/>
      <c r="CU103" s="446"/>
      <c r="CV103" s="446"/>
      <c r="CW103" s="446"/>
      <c r="CX103" s="491"/>
      <c r="CY103" s="491"/>
      <c r="CZ103" s="491"/>
      <c r="DA103" s="491"/>
      <c r="DB103" s="446"/>
      <c r="DC103" s="446"/>
      <c r="DD103" s="446"/>
      <c r="DE103" s="492"/>
      <c r="DF103" s="492"/>
      <c r="DG103" s="492"/>
      <c r="DH103" s="492"/>
      <c r="DI103" s="492"/>
      <c r="DJ103" s="492"/>
      <c r="DK103" s="492"/>
      <c r="DL103" s="446"/>
      <c r="DM103" s="446"/>
      <c r="DN103" s="446"/>
      <c r="DO103" s="446"/>
      <c r="DP103" s="446"/>
      <c r="DQ103" s="446"/>
      <c r="DR103" s="446"/>
      <c r="DS103" s="488"/>
      <c r="DT103" s="493"/>
      <c r="DU103" s="494"/>
      <c r="DV103" s="494"/>
      <c r="DW103" s="494"/>
      <c r="DX103" s="494"/>
      <c r="DY103" s="494"/>
      <c r="DZ103" s="494"/>
      <c r="EA103" s="494"/>
      <c r="EB103" s="494"/>
      <c r="EC103" s="494"/>
      <c r="ED103" s="494"/>
      <c r="EE103" s="446"/>
      <c r="EF103" s="446"/>
      <c r="EL103" s="4"/>
      <c r="EM103" s="4"/>
      <c r="EN103" s="5"/>
      <c r="EO103" s="4"/>
      <c r="FA103" s="481"/>
      <c r="FB103" s="482"/>
      <c r="FC103" s="483"/>
      <c r="FD103" s="484"/>
      <c r="IB103" s="78"/>
      <c r="ID103" s="78"/>
      <c r="IH103" s="485"/>
      <c r="II103" s="486"/>
      <c r="IJ103" s="78"/>
      <c r="IO103" s="78"/>
    </row>
    <row r="104" spans="1:249" s="6" customFormat="1" ht="15" x14ac:dyDescent="0.2">
      <c r="A104" s="467" t="s">
        <v>2195</v>
      </c>
      <c r="B104" s="467" t="s">
        <v>3037</v>
      </c>
      <c r="C104" s="393" t="s">
        <v>2492</v>
      </c>
      <c r="D104" s="468"/>
      <c r="E104" s="462" t="s">
        <v>2138</v>
      </c>
      <c r="F104" s="14" t="s">
        <v>2149</v>
      </c>
      <c r="G104" s="14" t="s">
        <v>2149</v>
      </c>
      <c r="H104" s="469" t="s">
        <v>2149</v>
      </c>
      <c r="I104" s="462"/>
      <c r="J104" s="456"/>
      <c r="K104" s="11"/>
      <c r="L104" s="11"/>
      <c r="M104" s="14"/>
      <c r="N104" s="470"/>
      <c r="O104" s="14"/>
      <c r="P104" s="14"/>
      <c r="Q104" s="14"/>
      <c r="R104" s="14"/>
      <c r="S104" s="14"/>
      <c r="T104" s="469"/>
      <c r="U104" s="454"/>
      <c r="V104" s="454"/>
      <c r="W104" s="454"/>
      <c r="X104" s="454"/>
      <c r="Y104" s="471"/>
      <c r="Z104" s="495"/>
      <c r="AA104" s="11"/>
      <c r="AB104" s="472"/>
      <c r="AC104" s="473"/>
      <c r="AD104" s="473"/>
      <c r="AE104" s="496" t="s">
        <v>2169</v>
      </c>
      <c r="AF104" s="473"/>
      <c r="AG104" s="473"/>
      <c r="AH104" s="474"/>
      <c r="AI104" s="14"/>
      <c r="AJ104" s="14"/>
      <c r="AK104" s="11"/>
      <c r="AL104" s="11"/>
      <c r="AM104" s="475"/>
      <c r="AN104" s="475"/>
      <c r="AO104" s="469"/>
      <c r="AP104" s="497" t="s">
        <v>1547</v>
      </c>
      <c r="AQ104" s="477"/>
      <c r="AR104" s="478"/>
      <c r="AS104" s="479"/>
      <c r="AT104" s="479"/>
      <c r="AU104" s="479"/>
      <c r="AV104" s="479"/>
      <c r="AW104" s="479"/>
      <c r="AX104" s="479"/>
      <c r="AY104" s="479"/>
      <c r="AZ104" s="480"/>
      <c r="BA104" s="480"/>
      <c r="BB104" s="21"/>
      <c r="BC104" s="22" t="s">
        <v>2179</v>
      </c>
      <c r="BD104" s="466"/>
      <c r="BE104" s="91"/>
      <c r="BF104" s="91"/>
      <c r="BG104" s="92"/>
      <c r="BH104" s="3"/>
      <c r="BI104" s="3"/>
      <c r="BJ104" s="3"/>
      <c r="BK104" s="3"/>
      <c r="BL104" s="3"/>
      <c r="BM104" s="3"/>
      <c r="BN104" s="3"/>
      <c r="BO104" s="3"/>
      <c r="BP104" s="3"/>
      <c r="BQ104" s="3"/>
      <c r="BR104" s="3"/>
      <c r="BS104" s="3"/>
      <c r="BT104" s="92"/>
      <c r="BU104" s="92"/>
      <c r="BV104" s="92"/>
      <c r="BW104" s="5"/>
      <c r="BX104" s="5"/>
      <c r="BY104" s="5"/>
      <c r="BZ104" s="5"/>
      <c r="CA104" s="5"/>
      <c r="CB104" s="5"/>
      <c r="CC104" s="5"/>
      <c r="CD104" s="487"/>
      <c r="CE104" s="487"/>
      <c r="CF104" s="488"/>
      <c r="CG104" s="489"/>
      <c r="CH104" s="446"/>
      <c r="CI104" s="446"/>
      <c r="CJ104" s="446"/>
      <c r="CK104" s="446"/>
      <c r="CL104" s="4"/>
      <c r="CM104" s="4"/>
      <c r="CN104" s="5"/>
      <c r="CO104" s="4"/>
      <c r="CP104" s="446"/>
      <c r="CQ104" s="490"/>
      <c r="CR104" s="446"/>
      <c r="CS104" s="446"/>
      <c r="CT104" s="446"/>
      <c r="CU104" s="446"/>
      <c r="CV104" s="446"/>
      <c r="CW104" s="446"/>
      <c r="CX104" s="491"/>
      <c r="CY104" s="491"/>
      <c r="CZ104" s="491"/>
      <c r="DA104" s="491"/>
      <c r="DB104" s="446"/>
      <c r="DC104" s="446"/>
      <c r="DD104" s="446"/>
      <c r="DE104" s="492"/>
      <c r="DF104" s="492"/>
      <c r="DG104" s="492"/>
      <c r="DH104" s="492"/>
      <c r="DI104" s="492"/>
      <c r="DJ104" s="492"/>
      <c r="DK104" s="492"/>
      <c r="DL104" s="446"/>
      <c r="DM104" s="446"/>
      <c r="DN104" s="446"/>
      <c r="DO104" s="446"/>
      <c r="DP104" s="446"/>
      <c r="DQ104" s="446"/>
      <c r="DR104" s="446"/>
      <c r="DS104" s="488"/>
      <c r="DT104" s="493"/>
      <c r="DU104" s="494"/>
      <c r="DV104" s="494"/>
      <c r="DW104" s="494"/>
      <c r="DX104" s="494"/>
      <c r="DY104" s="494"/>
      <c r="DZ104" s="494"/>
      <c r="EA104" s="494"/>
      <c r="EB104" s="494"/>
      <c r="EC104" s="494"/>
      <c r="ED104" s="494"/>
      <c r="EE104" s="446"/>
      <c r="EF104" s="446"/>
      <c r="EL104" s="4"/>
      <c r="EM104" s="4"/>
      <c r="EN104" s="5"/>
      <c r="EO104" s="4"/>
      <c r="FA104" s="481"/>
      <c r="FB104" s="482"/>
      <c r="FC104" s="483"/>
      <c r="FD104" s="484"/>
      <c r="IB104" s="78"/>
      <c r="ID104" s="78"/>
      <c r="IH104" s="485"/>
      <c r="II104" s="486"/>
      <c r="IJ104" s="78"/>
      <c r="IO104" s="78"/>
    </row>
    <row r="105" spans="1:249" s="6" customFormat="1" ht="15" x14ac:dyDescent="0.2">
      <c r="A105" s="467" t="s">
        <v>2195</v>
      </c>
      <c r="B105" s="467" t="s">
        <v>2149</v>
      </c>
      <c r="C105" s="393" t="s">
        <v>2493</v>
      </c>
      <c r="D105" s="468"/>
      <c r="E105" s="462" t="s">
        <v>2137</v>
      </c>
      <c r="F105" s="14" t="s">
        <v>2149</v>
      </c>
      <c r="G105" s="14" t="s">
        <v>2149</v>
      </c>
      <c r="H105" s="469" t="s">
        <v>2149</v>
      </c>
      <c r="I105" s="462"/>
      <c r="J105" s="456"/>
      <c r="K105" s="11"/>
      <c r="L105" s="11"/>
      <c r="M105" s="14"/>
      <c r="N105" s="470"/>
      <c r="O105" s="14"/>
      <c r="P105" s="14"/>
      <c r="Q105" s="14"/>
      <c r="R105" s="14"/>
      <c r="S105" s="14"/>
      <c r="T105" s="469"/>
      <c r="U105" s="454"/>
      <c r="V105" s="454"/>
      <c r="W105" s="454"/>
      <c r="X105" s="454"/>
      <c r="Y105" s="471"/>
      <c r="Z105" s="495" t="s">
        <v>2195</v>
      </c>
      <c r="AA105" s="11"/>
      <c r="AB105" s="472"/>
      <c r="AC105" s="473"/>
      <c r="AD105" s="473"/>
      <c r="AE105" s="496" t="s">
        <v>2195</v>
      </c>
      <c r="AF105" s="473"/>
      <c r="AG105" s="473"/>
      <c r="AH105" s="474"/>
      <c r="AI105" s="14"/>
      <c r="AJ105" s="14"/>
      <c r="AK105" s="11"/>
      <c r="AL105" s="11"/>
      <c r="AM105" s="475"/>
      <c r="AN105" s="475"/>
      <c r="AO105" s="469"/>
      <c r="AP105" s="497" t="s">
        <v>1548</v>
      </c>
      <c r="AQ105" s="477"/>
      <c r="AR105" s="478"/>
      <c r="AS105" s="479"/>
      <c r="AT105" s="479"/>
      <c r="AU105" s="479"/>
      <c r="AV105" s="479"/>
      <c r="AW105" s="479"/>
      <c r="AX105" s="479"/>
      <c r="AY105" s="479"/>
      <c r="AZ105" s="480"/>
      <c r="BA105" s="480"/>
      <c r="BB105" s="21"/>
      <c r="BC105" s="22" t="s">
        <v>2179</v>
      </c>
      <c r="BD105" s="466"/>
      <c r="BE105" s="91"/>
      <c r="BF105" s="91"/>
      <c r="BG105" s="92"/>
      <c r="BH105" s="3"/>
      <c r="BI105" s="3"/>
      <c r="BJ105" s="3"/>
      <c r="BK105" s="3"/>
      <c r="BL105" s="3"/>
      <c r="BM105" s="3"/>
      <c r="BN105" s="3"/>
      <c r="BO105" s="3"/>
      <c r="BP105" s="3"/>
      <c r="BQ105" s="3"/>
      <c r="BR105" s="3"/>
      <c r="BS105" s="3"/>
      <c r="BT105" s="92"/>
      <c r="BU105" s="92"/>
      <c r="BV105" s="92"/>
      <c r="BW105" s="5"/>
      <c r="BX105" s="5"/>
      <c r="BY105" s="5"/>
      <c r="BZ105" s="5"/>
      <c r="CA105" s="5"/>
      <c r="CB105" s="5"/>
      <c r="CC105" s="5"/>
      <c r="CD105" s="487"/>
      <c r="CE105" s="487"/>
      <c r="CF105" s="488"/>
      <c r="CG105" s="489"/>
      <c r="CH105" s="446"/>
      <c r="CI105" s="446"/>
      <c r="CJ105" s="446"/>
      <c r="CK105" s="446"/>
      <c r="CL105" s="4"/>
      <c r="CM105" s="4"/>
      <c r="CN105" s="5"/>
      <c r="CO105" s="4"/>
      <c r="CP105" s="446"/>
      <c r="CQ105" s="490"/>
      <c r="CR105" s="446"/>
      <c r="CS105" s="446"/>
      <c r="CT105" s="446"/>
      <c r="CU105" s="446"/>
      <c r="CV105" s="446"/>
      <c r="CW105" s="446"/>
      <c r="CX105" s="491"/>
      <c r="CY105" s="491"/>
      <c r="CZ105" s="491"/>
      <c r="DA105" s="491"/>
      <c r="DB105" s="446"/>
      <c r="DC105" s="446"/>
      <c r="DD105" s="446"/>
      <c r="DE105" s="492"/>
      <c r="DF105" s="492"/>
      <c r="DG105" s="492"/>
      <c r="DH105" s="492"/>
      <c r="DI105" s="492"/>
      <c r="DJ105" s="492"/>
      <c r="DK105" s="492"/>
      <c r="DL105" s="446"/>
      <c r="DM105" s="446"/>
      <c r="DN105" s="446"/>
      <c r="DO105" s="446"/>
      <c r="DP105" s="446"/>
      <c r="DQ105" s="446"/>
      <c r="DR105" s="446"/>
      <c r="DS105" s="488"/>
      <c r="DT105" s="493"/>
      <c r="DU105" s="494"/>
      <c r="DV105" s="494"/>
      <c r="DW105" s="494"/>
      <c r="DX105" s="494"/>
      <c r="DY105" s="494"/>
      <c r="DZ105" s="494"/>
      <c r="EA105" s="494"/>
      <c r="EB105" s="494"/>
      <c r="EC105" s="494"/>
      <c r="ED105" s="494"/>
      <c r="EE105" s="446"/>
      <c r="EF105" s="446"/>
      <c r="EL105" s="4"/>
      <c r="EM105" s="4"/>
      <c r="EN105" s="5"/>
      <c r="EO105" s="4"/>
      <c r="FA105" s="481"/>
      <c r="FB105" s="482"/>
      <c r="FC105" s="483"/>
      <c r="FD105" s="484"/>
      <c r="IB105" s="78"/>
      <c r="ID105" s="78"/>
      <c r="IH105" s="485"/>
      <c r="II105" s="486"/>
      <c r="IJ105" s="78"/>
      <c r="IO105" s="78"/>
    </row>
    <row r="106" spans="1:249" s="6" customFormat="1" ht="15" x14ac:dyDescent="0.2">
      <c r="A106" s="467" t="s">
        <v>2195</v>
      </c>
      <c r="B106" s="467" t="s">
        <v>2149</v>
      </c>
      <c r="C106" s="393" t="s">
        <v>2494</v>
      </c>
      <c r="D106" s="468"/>
      <c r="E106" s="462" t="s">
        <v>2141</v>
      </c>
      <c r="F106" s="14" t="s">
        <v>2149</v>
      </c>
      <c r="G106" s="14" t="s">
        <v>2149</v>
      </c>
      <c r="H106" s="469" t="s">
        <v>2149</v>
      </c>
      <c r="I106" s="462"/>
      <c r="J106" s="456"/>
      <c r="K106" s="11"/>
      <c r="L106" s="11"/>
      <c r="M106" s="14"/>
      <c r="N106" s="470"/>
      <c r="O106" s="14"/>
      <c r="P106" s="14"/>
      <c r="Q106" s="14"/>
      <c r="R106" s="14"/>
      <c r="S106" s="14"/>
      <c r="T106" s="469"/>
      <c r="U106" s="454"/>
      <c r="V106" s="454"/>
      <c r="W106" s="454"/>
      <c r="X106" s="454"/>
      <c r="Y106" s="471"/>
      <c r="Z106" s="495" t="s">
        <v>2195</v>
      </c>
      <c r="AA106" s="11"/>
      <c r="AB106" s="472"/>
      <c r="AC106" s="473"/>
      <c r="AD106" s="473"/>
      <c r="AE106" s="496" t="s">
        <v>2195</v>
      </c>
      <c r="AF106" s="473"/>
      <c r="AG106" s="473"/>
      <c r="AH106" s="474"/>
      <c r="AI106" s="14"/>
      <c r="AJ106" s="14"/>
      <c r="AK106" s="11"/>
      <c r="AL106" s="11"/>
      <c r="AM106" s="475"/>
      <c r="AN106" s="475"/>
      <c r="AO106" s="469"/>
      <c r="AP106" s="497" t="s">
        <v>1549</v>
      </c>
      <c r="AQ106" s="477"/>
      <c r="AR106" s="478"/>
      <c r="AS106" s="479"/>
      <c r="AT106" s="479"/>
      <c r="AU106" s="479"/>
      <c r="AV106" s="479"/>
      <c r="AW106" s="479"/>
      <c r="AX106" s="479"/>
      <c r="AY106" s="479"/>
      <c r="AZ106" s="480"/>
      <c r="BA106" s="480"/>
      <c r="BB106" s="21"/>
      <c r="BC106" s="22" t="s">
        <v>2179</v>
      </c>
      <c r="BD106" s="466"/>
      <c r="BE106" s="91"/>
      <c r="BF106" s="91"/>
      <c r="BG106" s="92"/>
      <c r="BH106" s="3"/>
      <c r="BI106" s="3"/>
      <c r="BJ106" s="3"/>
      <c r="BK106" s="3"/>
      <c r="BL106" s="3"/>
      <c r="BM106" s="3"/>
      <c r="BN106" s="3"/>
      <c r="BO106" s="3"/>
      <c r="BP106" s="3"/>
      <c r="BQ106" s="3"/>
      <c r="BR106" s="3"/>
      <c r="BS106" s="3"/>
      <c r="BT106" s="92"/>
      <c r="BU106" s="92"/>
      <c r="BV106" s="92"/>
      <c r="BW106" s="5"/>
      <c r="BX106" s="5"/>
      <c r="BY106" s="5"/>
      <c r="BZ106" s="5"/>
      <c r="CA106" s="5"/>
      <c r="CB106" s="5"/>
      <c r="CC106" s="5"/>
      <c r="CD106" s="487"/>
      <c r="CE106" s="487"/>
      <c r="CF106" s="488"/>
      <c r="CG106" s="489"/>
      <c r="CH106" s="446"/>
      <c r="CI106" s="446"/>
      <c r="CJ106" s="446"/>
      <c r="CK106" s="446"/>
      <c r="CL106" s="4"/>
      <c r="CM106" s="4"/>
      <c r="CN106" s="5"/>
      <c r="CO106" s="4"/>
      <c r="CP106" s="446"/>
      <c r="CQ106" s="490"/>
      <c r="CR106" s="446"/>
      <c r="CS106" s="446"/>
      <c r="CT106" s="446"/>
      <c r="CU106" s="446"/>
      <c r="CV106" s="446"/>
      <c r="CW106" s="446"/>
      <c r="CX106" s="491"/>
      <c r="CY106" s="491"/>
      <c r="CZ106" s="491"/>
      <c r="DA106" s="491"/>
      <c r="DB106" s="446"/>
      <c r="DC106" s="446"/>
      <c r="DD106" s="446"/>
      <c r="DE106" s="492"/>
      <c r="DF106" s="492"/>
      <c r="DG106" s="492"/>
      <c r="DH106" s="492"/>
      <c r="DI106" s="492"/>
      <c r="DJ106" s="492"/>
      <c r="DK106" s="492"/>
      <c r="DL106" s="446"/>
      <c r="DM106" s="446"/>
      <c r="DN106" s="446"/>
      <c r="DO106" s="446"/>
      <c r="DP106" s="446"/>
      <c r="DQ106" s="446"/>
      <c r="DR106" s="446"/>
      <c r="DS106" s="488"/>
      <c r="DT106" s="493"/>
      <c r="DU106" s="494"/>
      <c r="DV106" s="494"/>
      <c r="DW106" s="494"/>
      <c r="DX106" s="494"/>
      <c r="DY106" s="494"/>
      <c r="DZ106" s="494"/>
      <c r="EA106" s="494"/>
      <c r="EB106" s="494"/>
      <c r="EC106" s="494"/>
      <c r="ED106" s="494"/>
      <c r="EE106" s="446"/>
      <c r="EF106" s="446"/>
      <c r="EL106" s="4"/>
      <c r="EM106" s="4"/>
      <c r="EN106" s="5"/>
      <c r="EO106" s="4"/>
      <c r="FA106" s="481"/>
      <c r="FB106" s="482"/>
      <c r="FC106" s="483"/>
      <c r="FD106" s="484"/>
      <c r="IB106" s="78"/>
      <c r="ID106" s="78"/>
      <c r="IH106" s="485"/>
      <c r="II106" s="486"/>
      <c r="IJ106" s="78"/>
      <c r="IO106" s="78"/>
    </row>
    <row r="107" spans="1:249" s="6" customFormat="1" ht="15" x14ac:dyDescent="0.2">
      <c r="A107" s="467" t="s">
        <v>2195</v>
      </c>
      <c r="B107" s="467" t="s">
        <v>2149</v>
      </c>
      <c r="C107" s="393" t="s">
        <v>2495</v>
      </c>
      <c r="D107" s="468"/>
      <c r="E107" s="462" t="s">
        <v>2141</v>
      </c>
      <c r="F107" s="14" t="s">
        <v>2149</v>
      </c>
      <c r="G107" s="14" t="s">
        <v>2149</v>
      </c>
      <c r="H107" s="469" t="s">
        <v>2149</v>
      </c>
      <c r="I107" s="462"/>
      <c r="J107" s="456"/>
      <c r="K107" s="11"/>
      <c r="L107" s="11"/>
      <c r="M107" s="14"/>
      <c r="N107" s="470"/>
      <c r="O107" s="14"/>
      <c r="P107" s="14"/>
      <c r="Q107" s="14"/>
      <c r="R107" s="14"/>
      <c r="S107" s="14"/>
      <c r="T107" s="469"/>
      <c r="U107" s="454"/>
      <c r="V107" s="454"/>
      <c r="W107" s="454"/>
      <c r="X107" s="454"/>
      <c r="Y107" s="471"/>
      <c r="Z107" s="495" t="s">
        <v>2195</v>
      </c>
      <c r="AA107" s="11"/>
      <c r="AB107" s="472"/>
      <c r="AC107" s="473"/>
      <c r="AD107" s="473"/>
      <c r="AE107" s="496" t="s">
        <v>2195</v>
      </c>
      <c r="AF107" s="473"/>
      <c r="AG107" s="473"/>
      <c r="AH107" s="474"/>
      <c r="AI107" s="14"/>
      <c r="AJ107" s="14"/>
      <c r="AK107" s="11"/>
      <c r="AL107" s="11"/>
      <c r="AM107" s="475"/>
      <c r="AN107" s="475"/>
      <c r="AO107" s="469"/>
      <c r="AP107" s="497" t="s">
        <v>1550</v>
      </c>
      <c r="AQ107" s="477"/>
      <c r="AR107" s="478"/>
      <c r="AS107" s="479"/>
      <c r="AT107" s="479"/>
      <c r="AU107" s="479"/>
      <c r="AV107" s="479"/>
      <c r="AW107" s="479"/>
      <c r="AX107" s="479"/>
      <c r="AY107" s="479"/>
      <c r="AZ107" s="480"/>
      <c r="BA107" s="480"/>
      <c r="BB107" s="21"/>
      <c r="BC107" s="22" t="s">
        <v>2179</v>
      </c>
      <c r="BD107" s="466"/>
      <c r="BE107" s="91"/>
      <c r="BF107" s="91"/>
      <c r="BG107" s="92"/>
      <c r="BH107" s="3"/>
      <c r="BI107" s="3"/>
      <c r="BJ107" s="3"/>
      <c r="BK107" s="3"/>
      <c r="BL107" s="3"/>
      <c r="BM107" s="3"/>
      <c r="BN107" s="3"/>
      <c r="BO107" s="3"/>
      <c r="BP107" s="3"/>
      <c r="BQ107" s="3"/>
      <c r="BR107" s="3"/>
      <c r="BS107" s="3"/>
      <c r="BT107" s="92"/>
      <c r="BU107" s="92"/>
      <c r="BV107" s="92"/>
      <c r="BW107" s="5"/>
      <c r="BX107" s="5"/>
      <c r="BY107" s="5"/>
      <c r="BZ107" s="5"/>
      <c r="CA107" s="5"/>
      <c r="CB107" s="5"/>
      <c r="CC107" s="5"/>
      <c r="CD107" s="487"/>
      <c r="CE107" s="487"/>
      <c r="CF107" s="488"/>
      <c r="CG107" s="489"/>
      <c r="CH107" s="446"/>
      <c r="CI107" s="446"/>
      <c r="CJ107" s="446"/>
      <c r="CK107" s="446"/>
      <c r="CL107" s="4"/>
      <c r="CM107" s="4"/>
      <c r="CN107" s="5"/>
      <c r="CO107" s="4"/>
      <c r="CP107" s="446"/>
      <c r="CQ107" s="490"/>
      <c r="CR107" s="446"/>
      <c r="CS107" s="446"/>
      <c r="CT107" s="446"/>
      <c r="CU107" s="446"/>
      <c r="CV107" s="446"/>
      <c r="CW107" s="446"/>
      <c r="CX107" s="491"/>
      <c r="CY107" s="491"/>
      <c r="CZ107" s="491"/>
      <c r="DA107" s="491"/>
      <c r="DB107" s="446"/>
      <c r="DC107" s="446"/>
      <c r="DD107" s="446"/>
      <c r="DE107" s="492"/>
      <c r="DF107" s="492"/>
      <c r="DG107" s="492"/>
      <c r="DH107" s="492"/>
      <c r="DI107" s="492"/>
      <c r="DJ107" s="492"/>
      <c r="DK107" s="492"/>
      <c r="DL107" s="446"/>
      <c r="DM107" s="446"/>
      <c r="DN107" s="446"/>
      <c r="DO107" s="446"/>
      <c r="DP107" s="446"/>
      <c r="DQ107" s="446"/>
      <c r="DR107" s="446"/>
      <c r="DS107" s="488"/>
      <c r="DT107" s="493"/>
      <c r="DU107" s="494"/>
      <c r="DV107" s="494"/>
      <c r="DW107" s="494"/>
      <c r="DX107" s="494"/>
      <c r="DY107" s="494"/>
      <c r="DZ107" s="494"/>
      <c r="EA107" s="494"/>
      <c r="EB107" s="494"/>
      <c r="EC107" s="494"/>
      <c r="ED107" s="494"/>
      <c r="EE107" s="446"/>
      <c r="EF107" s="446"/>
      <c r="EL107" s="4"/>
      <c r="EM107" s="4"/>
      <c r="EN107" s="5"/>
      <c r="EO107" s="4"/>
      <c r="FA107" s="481"/>
      <c r="FB107" s="482"/>
      <c r="FC107" s="483"/>
      <c r="FD107" s="484"/>
      <c r="IB107" s="78"/>
      <c r="ID107" s="78"/>
      <c r="IH107" s="485"/>
      <c r="II107" s="486"/>
      <c r="IJ107" s="78"/>
      <c r="IO107" s="78"/>
    </row>
    <row r="108" spans="1:249" s="6" customFormat="1" ht="15" x14ac:dyDescent="0.2">
      <c r="A108" s="467" t="s">
        <v>2195</v>
      </c>
      <c r="B108" s="467" t="s">
        <v>2149</v>
      </c>
      <c r="C108" s="393" t="s">
        <v>2496</v>
      </c>
      <c r="D108" s="468"/>
      <c r="E108" s="462" t="s">
        <v>2138</v>
      </c>
      <c r="F108" s="14" t="s">
        <v>2149</v>
      </c>
      <c r="G108" s="14" t="s">
        <v>2149</v>
      </c>
      <c r="H108" s="469" t="s">
        <v>2149</v>
      </c>
      <c r="I108" s="462"/>
      <c r="J108" s="456"/>
      <c r="K108" s="11"/>
      <c r="L108" s="11"/>
      <c r="M108" s="14"/>
      <c r="N108" s="470"/>
      <c r="O108" s="14"/>
      <c r="P108" s="14"/>
      <c r="Q108" s="14"/>
      <c r="R108" s="14"/>
      <c r="S108" s="14"/>
      <c r="T108" s="469"/>
      <c r="U108" s="454"/>
      <c r="V108" s="454"/>
      <c r="W108" s="454"/>
      <c r="X108" s="454"/>
      <c r="Y108" s="471"/>
      <c r="Z108" s="495" t="s">
        <v>2195</v>
      </c>
      <c r="AA108" s="11"/>
      <c r="AB108" s="472"/>
      <c r="AC108" s="473"/>
      <c r="AD108" s="473"/>
      <c r="AE108" s="496" t="s">
        <v>2195</v>
      </c>
      <c r="AF108" s="473"/>
      <c r="AG108" s="473"/>
      <c r="AH108" s="474"/>
      <c r="AI108" s="14"/>
      <c r="AJ108" s="14"/>
      <c r="AK108" s="11"/>
      <c r="AL108" s="11"/>
      <c r="AM108" s="475"/>
      <c r="AN108" s="475"/>
      <c r="AO108" s="469"/>
      <c r="AP108" s="497" t="s">
        <v>1551</v>
      </c>
      <c r="AQ108" s="477"/>
      <c r="AR108" s="478"/>
      <c r="AS108" s="479"/>
      <c r="AT108" s="479"/>
      <c r="AU108" s="479"/>
      <c r="AV108" s="479"/>
      <c r="AW108" s="479"/>
      <c r="AX108" s="479"/>
      <c r="AY108" s="479"/>
      <c r="AZ108" s="480"/>
      <c r="BA108" s="480"/>
      <c r="BB108" s="21"/>
      <c r="BC108" s="22" t="s">
        <v>2179</v>
      </c>
      <c r="BD108" s="466"/>
      <c r="BE108" s="91"/>
      <c r="BF108" s="91"/>
      <c r="BG108" s="92"/>
      <c r="BH108" s="3"/>
      <c r="BI108" s="3"/>
      <c r="BJ108" s="3"/>
      <c r="BK108" s="3"/>
      <c r="BL108" s="3"/>
      <c r="BM108" s="3"/>
      <c r="BN108" s="3"/>
      <c r="BO108" s="3"/>
      <c r="BP108" s="3"/>
      <c r="BQ108" s="3"/>
      <c r="BR108" s="3"/>
      <c r="BS108" s="3"/>
      <c r="BT108" s="92"/>
      <c r="BU108" s="92"/>
      <c r="BV108" s="92"/>
      <c r="BW108" s="5"/>
      <c r="BX108" s="5"/>
      <c r="BY108" s="5"/>
      <c r="BZ108" s="5"/>
      <c r="CA108" s="5"/>
      <c r="CB108" s="5"/>
      <c r="CC108" s="5"/>
      <c r="CD108" s="487"/>
      <c r="CE108" s="487"/>
      <c r="CF108" s="488"/>
      <c r="CG108" s="489"/>
      <c r="CH108" s="446"/>
      <c r="CI108" s="446"/>
      <c r="CJ108" s="446"/>
      <c r="CK108" s="446"/>
      <c r="CL108" s="4"/>
      <c r="CM108" s="4"/>
      <c r="CN108" s="5"/>
      <c r="CO108" s="4"/>
      <c r="CP108" s="446"/>
      <c r="CQ108" s="490"/>
      <c r="CR108" s="446"/>
      <c r="CS108" s="446"/>
      <c r="CT108" s="446"/>
      <c r="CU108" s="446"/>
      <c r="CV108" s="446"/>
      <c r="CW108" s="446"/>
      <c r="CX108" s="491"/>
      <c r="CY108" s="491"/>
      <c r="CZ108" s="491"/>
      <c r="DA108" s="491"/>
      <c r="DB108" s="446"/>
      <c r="DC108" s="446"/>
      <c r="DD108" s="446"/>
      <c r="DE108" s="492"/>
      <c r="DF108" s="492"/>
      <c r="DG108" s="492"/>
      <c r="DH108" s="492"/>
      <c r="DI108" s="492"/>
      <c r="DJ108" s="492"/>
      <c r="DK108" s="492"/>
      <c r="DL108" s="446"/>
      <c r="DM108" s="446"/>
      <c r="DN108" s="446"/>
      <c r="DO108" s="446"/>
      <c r="DP108" s="446"/>
      <c r="DQ108" s="446"/>
      <c r="DR108" s="446"/>
      <c r="DS108" s="488"/>
      <c r="DT108" s="493"/>
      <c r="DU108" s="494"/>
      <c r="DV108" s="494"/>
      <c r="DW108" s="494"/>
      <c r="DX108" s="494"/>
      <c r="DY108" s="494"/>
      <c r="DZ108" s="494"/>
      <c r="EA108" s="494"/>
      <c r="EB108" s="494"/>
      <c r="EC108" s="494"/>
      <c r="ED108" s="494"/>
      <c r="EE108" s="446"/>
      <c r="EF108" s="446"/>
      <c r="EL108" s="4"/>
      <c r="EM108" s="4"/>
      <c r="EN108" s="5"/>
      <c r="EO108" s="4"/>
      <c r="FA108" s="481"/>
      <c r="FB108" s="482"/>
      <c r="FC108" s="483"/>
      <c r="FD108" s="484"/>
      <c r="IB108" s="78"/>
      <c r="ID108" s="78"/>
      <c r="IH108" s="485"/>
      <c r="II108" s="486"/>
      <c r="IJ108" s="78"/>
      <c r="IO108" s="78"/>
    </row>
    <row r="109" spans="1:249" s="6" customFormat="1" ht="15" x14ac:dyDescent="0.2">
      <c r="A109" s="467" t="s">
        <v>2195</v>
      </c>
      <c r="B109" s="467" t="s">
        <v>2149</v>
      </c>
      <c r="C109" s="393" t="s">
        <v>2497</v>
      </c>
      <c r="D109" s="468"/>
      <c r="E109" s="462" t="s">
        <v>2138</v>
      </c>
      <c r="F109" s="14" t="s">
        <v>2149</v>
      </c>
      <c r="G109" s="14" t="s">
        <v>2149</v>
      </c>
      <c r="H109" s="469" t="s">
        <v>2149</v>
      </c>
      <c r="I109" s="462"/>
      <c r="J109" s="456"/>
      <c r="K109" s="11"/>
      <c r="L109" s="11"/>
      <c r="M109" s="14"/>
      <c r="N109" s="470"/>
      <c r="O109" s="14"/>
      <c r="P109" s="14"/>
      <c r="Q109" s="14"/>
      <c r="R109" s="14"/>
      <c r="S109" s="14"/>
      <c r="T109" s="469"/>
      <c r="U109" s="454"/>
      <c r="V109" s="454"/>
      <c r="W109" s="454"/>
      <c r="X109" s="454"/>
      <c r="Y109" s="471"/>
      <c r="Z109" s="495" t="s">
        <v>2195</v>
      </c>
      <c r="AA109" s="11"/>
      <c r="AB109" s="472"/>
      <c r="AC109" s="473"/>
      <c r="AD109" s="473"/>
      <c r="AE109" s="496" t="s">
        <v>2195</v>
      </c>
      <c r="AF109" s="473"/>
      <c r="AG109" s="473"/>
      <c r="AH109" s="474"/>
      <c r="AI109" s="14"/>
      <c r="AJ109" s="14"/>
      <c r="AK109" s="11"/>
      <c r="AL109" s="11"/>
      <c r="AM109" s="475"/>
      <c r="AN109" s="475"/>
      <c r="AO109" s="469"/>
      <c r="AP109" s="497" t="s">
        <v>1552</v>
      </c>
      <c r="AQ109" s="477"/>
      <c r="AR109" s="478"/>
      <c r="AS109" s="479"/>
      <c r="AT109" s="479"/>
      <c r="AU109" s="479"/>
      <c r="AV109" s="479"/>
      <c r="AW109" s="479"/>
      <c r="AX109" s="479"/>
      <c r="AY109" s="479"/>
      <c r="AZ109" s="480"/>
      <c r="BA109" s="480"/>
      <c r="BB109" s="21"/>
      <c r="BC109" s="22" t="s">
        <v>2179</v>
      </c>
      <c r="BD109" s="466"/>
      <c r="BE109" s="91"/>
      <c r="BF109" s="91"/>
      <c r="BG109" s="92"/>
      <c r="BH109" s="3"/>
      <c r="BI109" s="3"/>
      <c r="BJ109" s="3"/>
      <c r="BK109" s="3"/>
      <c r="BL109" s="3"/>
      <c r="BM109" s="3"/>
      <c r="BN109" s="3"/>
      <c r="BO109" s="3"/>
      <c r="BP109" s="3"/>
      <c r="BQ109" s="3"/>
      <c r="BR109" s="3"/>
      <c r="BS109" s="3"/>
      <c r="BT109" s="92"/>
      <c r="BU109" s="92"/>
      <c r="BV109" s="92"/>
      <c r="BW109" s="5"/>
      <c r="BX109" s="5"/>
      <c r="BY109" s="5"/>
      <c r="BZ109" s="5"/>
      <c r="CA109" s="5"/>
      <c r="CB109" s="5"/>
      <c r="CC109" s="5"/>
      <c r="CD109" s="487"/>
      <c r="CE109" s="487"/>
      <c r="CF109" s="488"/>
      <c r="CG109" s="489"/>
      <c r="CH109" s="446"/>
      <c r="CI109" s="446"/>
      <c r="CJ109" s="446"/>
      <c r="CK109" s="446"/>
      <c r="CL109" s="4"/>
      <c r="CM109" s="4"/>
      <c r="CN109" s="5"/>
      <c r="CO109" s="4"/>
      <c r="CP109" s="446"/>
      <c r="CQ109" s="490"/>
      <c r="CR109" s="446"/>
      <c r="CS109" s="446"/>
      <c r="CT109" s="446"/>
      <c r="CU109" s="446"/>
      <c r="CV109" s="446"/>
      <c r="CW109" s="446"/>
      <c r="CX109" s="491"/>
      <c r="CY109" s="491"/>
      <c r="CZ109" s="491"/>
      <c r="DA109" s="491"/>
      <c r="DB109" s="446"/>
      <c r="DC109" s="446"/>
      <c r="DD109" s="446"/>
      <c r="DE109" s="492"/>
      <c r="DF109" s="492"/>
      <c r="DG109" s="492"/>
      <c r="DH109" s="492"/>
      <c r="DI109" s="492"/>
      <c r="DJ109" s="492"/>
      <c r="DK109" s="492"/>
      <c r="DL109" s="446"/>
      <c r="DM109" s="446"/>
      <c r="DN109" s="446"/>
      <c r="DO109" s="446"/>
      <c r="DP109" s="446"/>
      <c r="DQ109" s="446"/>
      <c r="DR109" s="446"/>
      <c r="DS109" s="488"/>
      <c r="DT109" s="493"/>
      <c r="DU109" s="494"/>
      <c r="DV109" s="494"/>
      <c r="DW109" s="494"/>
      <c r="DX109" s="494"/>
      <c r="DY109" s="494"/>
      <c r="DZ109" s="494"/>
      <c r="EA109" s="494"/>
      <c r="EB109" s="494"/>
      <c r="EC109" s="494"/>
      <c r="ED109" s="494"/>
      <c r="EE109" s="446"/>
      <c r="EF109" s="446"/>
      <c r="EL109" s="4"/>
      <c r="EM109" s="4"/>
      <c r="EN109" s="5"/>
      <c r="EO109" s="4"/>
      <c r="FA109" s="481"/>
      <c r="FB109" s="482"/>
      <c r="FC109" s="483"/>
      <c r="FD109" s="484"/>
      <c r="IB109" s="78"/>
      <c r="ID109" s="78"/>
      <c r="IH109" s="485"/>
      <c r="II109" s="486"/>
      <c r="IJ109" s="78"/>
      <c r="IO109" s="78"/>
    </row>
    <row r="110" spans="1:249" s="6" customFormat="1" ht="15" x14ac:dyDescent="0.2">
      <c r="A110" s="467">
        <v>0</v>
      </c>
      <c r="B110" s="467" t="s">
        <v>2149</v>
      </c>
      <c r="C110" s="393" t="s">
        <v>2498</v>
      </c>
      <c r="D110" s="468"/>
      <c r="E110" s="462" t="s">
        <v>2135</v>
      </c>
      <c r="F110" s="14"/>
      <c r="G110" s="14"/>
      <c r="H110" s="469"/>
      <c r="I110" s="462"/>
      <c r="J110" s="456"/>
      <c r="K110" s="11"/>
      <c r="L110" s="11"/>
      <c r="M110" s="14"/>
      <c r="N110" s="470"/>
      <c r="O110" s="14"/>
      <c r="P110" s="14"/>
      <c r="Q110" s="14"/>
      <c r="R110" s="14"/>
      <c r="S110" s="14"/>
      <c r="T110" s="469"/>
      <c r="U110" s="454"/>
      <c r="V110" s="500"/>
      <c r="W110" s="454"/>
      <c r="X110" s="454"/>
      <c r="Y110" s="471"/>
      <c r="Z110" s="495">
        <v>0</v>
      </c>
      <c r="AA110" s="11"/>
      <c r="AB110" s="472"/>
      <c r="AC110" s="473"/>
      <c r="AD110" s="473"/>
      <c r="AE110" s="496">
        <v>1</v>
      </c>
      <c r="AF110" s="473"/>
      <c r="AG110" s="473"/>
      <c r="AH110" s="474"/>
      <c r="AI110" s="14"/>
      <c r="AJ110" s="14"/>
      <c r="AK110" s="11"/>
      <c r="AL110" s="11"/>
      <c r="AM110" s="475"/>
      <c r="AN110" s="475"/>
      <c r="AO110" s="469"/>
      <c r="AP110" s="497" t="s">
        <v>1553</v>
      </c>
      <c r="AQ110" s="477"/>
      <c r="AR110" s="478"/>
      <c r="AS110" s="479"/>
      <c r="AT110" s="479"/>
      <c r="AU110" s="479"/>
      <c r="AV110" s="479"/>
      <c r="AW110" s="479"/>
      <c r="AX110" s="479"/>
      <c r="AY110" s="479"/>
      <c r="AZ110" s="480"/>
      <c r="BA110" s="480"/>
      <c r="BB110" s="21"/>
      <c r="BC110" s="22" t="s">
        <v>2179</v>
      </c>
      <c r="BD110" s="466"/>
      <c r="BE110" s="91"/>
      <c r="BF110" s="91"/>
      <c r="BG110" s="92"/>
      <c r="BH110" s="3"/>
      <c r="BI110" s="3"/>
      <c r="BJ110" s="3"/>
      <c r="BK110" s="3"/>
      <c r="BL110" s="3"/>
      <c r="BM110" s="3"/>
      <c r="BN110" s="3"/>
      <c r="BO110" s="3"/>
      <c r="BP110" s="3"/>
      <c r="BQ110" s="3"/>
      <c r="BR110" s="3"/>
      <c r="BS110" s="3"/>
      <c r="BT110" s="92"/>
      <c r="BU110" s="92"/>
      <c r="BV110" s="92"/>
      <c r="BW110" s="5"/>
      <c r="BX110" s="5"/>
      <c r="BY110" s="5"/>
      <c r="BZ110" s="5"/>
      <c r="CA110" s="5"/>
      <c r="CB110" s="5"/>
      <c r="CC110" s="5"/>
      <c r="CD110" s="487"/>
      <c r="CE110" s="487"/>
      <c r="CF110" s="488"/>
      <c r="CG110" s="489"/>
      <c r="CH110" s="446"/>
      <c r="CI110" s="446"/>
      <c r="CJ110" s="446"/>
      <c r="CK110" s="446"/>
      <c r="CL110" s="4"/>
      <c r="CM110" s="4"/>
      <c r="CN110" s="5"/>
      <c r="CO110" s="4"/>
      <c r="CP110" s="446"/>
      <c r="CQ110" s="490"/>
      <c r="CR110" s="446"/>
      <c r="CS110" s="446"/>
      <c r="CT110" s="446"/>
      <c r="CU110" s="446"/>
      <c r="CV110" s="446"/>
      <c r="CW110" s="446"/>
      <c r="CX110" s="491"/>
      <c r="CY110" s="491"/>
      <c r="CZ110" s="491"/>
      <c r="DA110" s="491"/>
      <c r="DB110" s="446"/>
      <c r="DC110" s="446"/>
      <c r="DD110" s="446"/>
      <c r="DE110" s="492"/>
      <c r="DF110" s="492"/>
      <c r="DG110" s="492"/>
      <c r="DH110" s="492"/>
      <c r="DI110" s="492"/>
      <c r="DJ110" s="492"/>
      <c r="DK110" s="492"/>
      <c r="DL110" s="446"/>
      <c r="DM110" s="446"/>
      <c r="DN110" s="446"/>
      <c r="DO110" s="446"/>
      <c r="DP110" s="446"/>
      <c r="DQ110" s="446"/>
      <c r="DR110" s="446"/>
      <c r="DS110" s="488"/>
      <c r="DT110" s="493"/>
      <c r="DU110" s="494"/>
      <c r="DV110" s="494"/>
      <c r="DW110" s="494"/>
      <c r="DX110" s="494"/>
      <c r="DY110" s="494"/>
      <c r="DZ110" s="494"/>
      <c r="EA110" s="494"/>
      <c r="EB110" s="494"/>
      <c r="EC110" s="494"/>
      <c r="ED110" s="494"/>
      <c r="EE110" s="446"/>
      <c r="EF110" s="446"/>
      <c r="EL110" s="4"/>
      <c r="EM110" s="4"/>
      <c r="EN110" s="5"/>
      <c r="EO110" s="4"/>
      <c r="FA110" s="481"/>
      <c r="FB110" s="482"/>
      <c r="FC110" s="483"/>
      <c r="FD110" s="484"/>
      <c r="IB110" s="78"/>
      <c r="ID110" s="78"/>
      <c r="IH110" s="485"/>
      <c r="II110" s="486"/>
      <c r="IJ110" s="78"/>
      <c r="IO110" s="78"/>
    </row>
    <row r="111" spans="1:249" s="6" customFormat="1" ht="15" x14ac:dyDescent="0.2">
      <c r="A111" s="467">
        <v>0</v>
      </c>
      <c r="B111" s="467" t="s">
        <v>2149</v>
      </c>
      <c r="C111" s="393" t="s">
        <v>2499</v>
      </c>
      <c r="D111" s="468"/>
      <c r="E111" s="462" t="s">
        <v>2135</v>
      </c>
      <c r="F111" s="14"/>
      <c r="G111" s="14"/>
      <c r="H111" s="469"/>
      <c r="I111" s="462"/>
      <c r="J111" s="456"/>
      <c r="K111" s="11"/>
      <c r="L111" s="11"/>
      <c r="M111" s="14"/>
      <c r="N111" s="470"/>
      <c r="O111" s="14"/>
      <c r="P111" s="14"/>
      <c r="Q111" s="14"/>
      <c r="R111" s="14"/>
      <c r="S111" s="14"/>
      <c r="T111" s="469"/>
      <c r="U111" s="454"/>
      <c r="V111" s="454"/>
      <c r="W111" s="454"/>
      <c r="X111" s="454"/>
      <c r="Y111" s="471"/>
      <c r="Z111" s="495">
        <v>0</v>
      </c>
      <c r="AA111" s="11"/>
      <c r="AB111" s="472"/>
      <c r="AC111" s="473"/>
      <c r="AD111" s="473"/>
      <c r="AE111" s="496">
        <v>0</v>
      </c>
      <c r="AF111" s="473"/>
      <c r="AG111" s="473"/>
      <c r="AH111" s="474"/>
      <c r="AI111" s="14"/>
      <c r="AJ111" s="14"/>
      <c r="AK111" s="11"/>
      <c r="AL111" s="11"/>
      <c r="AM111" s="475"/>
      <c r="AN111" s="475"/>
      <c r="AO111" s="469"/>
      <c r="AP111" s="497" t="s">
        <v>1554</v>
      </c>
      <c r="AQ111" s="477"/>
      <c r="AR111" s="478"/>
      <c r="AS111" s="479"/>
      <c r="AT111" s="479"/>
      <c r="AU111" s="479"/>
      <c r="AV111" s="479"/>
      <c r="AW111" s="479"/>
      <c r="AX111" s="479"/>
      <c r="AY111" s="479"/>
      <c r="AZ111" s="480"/>
      <c r="BA111" s="480"/>
      <c r="BB111" s="21"/>
      <c r="BC111" s="22" t="s">
        <v>2179</v>
      </c>
      <c r="BD111" s="466"/>
      <c r="BE111" s="91"/>
      <c r="BF111" s="91"/>
      <c r="BG111" s="92"/>
      <c r="BH111" s="3"/>
      <c r="BI111" s="3"/>
      <c r="BJ111" s="3"/>
      <c r="BK111" s="3"/>
      <c r="BL111" s="3"/>
      <c r="BM111" s="3"/>
      <c r="BN111" s="3"/>
      <c r="BO111" s="3"/>
      <c r="BP111" s="3"/>
      <c r="BQ111" s="3"/>
      <c r="BR111" s="3"/>
      <c r="BS111" s="3"/>
      <c r="BT111" s="92"/>
      <c r="BU111" s="92"/>
      <c r="BV111" s="92"/>
      <c r="BW111" s="5"/>
      <c r="BX111" s="5"/>
      <c r="BY111" s="5"/>
      <c r="BZ111" s="5"/>
      <c r="CA111" s="5"/>
      <c r="CB111" s="5"/>
      <c r="CC111" s="5"/>
      <c r="CD111" s="487"/>
      <c r="CE111" s="487"/>
      <c r="CF111" s="488"/>
      <c r="CG111" s="489"/>
      <c r="CH111" s="446"/>
      <c r="CI111" s="446"/>
      <c r="CJ111" s="446"/>
      <c r="CK111" s="446"/>
      <c r="CL111" s="4"/>
      <c r="CM111" s="4"/>
      <c r="CN111" s="5"/>
      <c r="CO111" s="4"/>
      <c r="CP111" s="446"/>
      <c r="CQ111" s="490"/>
      <c r="CR111" s="446"/>
      <c r="CS111" s="446"/>
      <c r="CT111" s="446"/>
      <c r="CU111" s="446"/>
      <c r="CV111" s="446"/>
      <c r="CW111" s="446"/>
      <c r="CX111" s="491"/>
      <c r="CY111" s="491"/>
      <c r="CZ111" s="491"/>
      <c r="DA111" s="491"/>
      <c r="DB111" s="446"/>
      <c r="DC111" s="446"/>
      <c r="DD111" s="446"/>
      <c r="DE111" s="492"/>
      <c r="DF111" s="492"/>
      <c r="DG111" s="492"/>
      <c r="DH111" s="492"/>
      <c r="DI111" s="492"/>
      <c r="DJ111" s="492"/>
      <c r="DK111" s="492"/>
      <c r="DL111" s="446"/>
      <c r="DM111" s="446"/>
      <c r="DN111" s="446"/>
      <c r="DO111" s="446"/>
      <c r="DP111" s="446"/>
      <c r="DQ111" s="446"/>
      <c r="DR111" s="446"/>
      <c r="DS111" s="488"/>
      <c r="DT111" s="493"/>
      <c r="DU111" s="494"/>
      <c r="DV111" s="494"/>
      <c r="DW111" s="494"/>
      <c r="DX111" s="494"/>
      <c r="DY111" s="494"/>
      <c r="DZ111" s="494"/>
      <c r="EA111" s="494"/>
      <c r="EB111" s="494"/>
      <c r="EC111" s="494"/>
      <c r="ED111" s="494"/>
      <c r="EE111" s="446"/>
      <c r="EF111" s="446"/>
      <c r="EL111" s="4"/>
      <c r="EM111" s="4"/>
      <c r="EN111" s="5"/>
      <c r="EO111" s="4"/>
      <c r="FA111" s="481"/>
      <c r="FB111" s="482"/>
      <c r="FC111" s="483"/>
      <c r="FD111" s="484"/>
      <c r="IB111" s="78"/>
      <c r="ID111" s="78"/>
      <c r="IH111" s="485"/>
      <c r="II111" s="486"/>
      <c r="IJ111" s="78"/>
      <c r="IO111" s="78"/>
    </row>
    <row r="112" spans="1:249" s="6" customFormat="1" ht="15" x14ac:dyDescent="0.2">
      <c r="A112" s="467">
        <v>2</v>
      </c>
      <c r="B112" s="467" t="s">
        <v>2157</v>
      </c>
      <c r="C112" s="393" t="s">
        <v>2500</v>
      </c>
      <c r="D112" s="468"/>
      <c r="E112" s="462" t="s">
        <v>2137</v>
      </c>
      <c r="F112" s="14" t="s">
        <v>2149</v>
      </c>
      <c r="G112" s="14" t="s">
        <v>2153</v>
      </c>
      <c r="H112" s="469" t="s">
        <v>2157</v>
      </c>
      <c r="I112" s="462"/>
      <c r="J112" s="456"/>
      <c r="K112" s="11"/>
      <c r="L112" s="11"/>
      <c r="M112" s="14"/>
      <c r="N112" s="470"/>
      <c r="O112" s="14"/>
      <c r="P112" s="14"/>
      <c r="Q112" s="14"/>
      <c r="R112" s="14"/>
      <c r="S112" s="14"/>
      <c r="T112" s="469"/>
      <c r="U112" s="454"/>
      <c r="V112" s="454"/>
      <c r="W112" s="454"/>
      <c r="X112" s="454"/>
      <c r="Y112" s="471"/>
      <c r="Z112" s="495">
        <v>3</v>
      </c>
      <c r="AA112" s="11"/>
      <c r="AB112" s="472"/>
      <c r="AC112" s="473"/>
      <c r="AD112" s="473"/>
      <c r="AE112" s="496" t="s">
        <v>2166</v>
      </c>
      <c r="AF112" s="473"/>
      <c r="AG112" s="473"/>
      <c r="AH112" s="474"/>
      <c r="AI112" s="14"/>
      <c r="AJ112" s="14"/>
      <c r="AK112" s="11"/>
      <c r="AL112" s="11"/>
      <c r="AM112" s="475"/>
      <c r="AN112" s="475"/>
      <c r="AO112" s="469"/>
      <c r="AP112" s="497" t="s">
        <v>1555</v>
      </c>
      <c r="AQ112" s="477"/>
      <c r="AR112" s="478"/>
      <c r="AS112" s="479"/>
      <c r="AT112" s="479"/>
      <c r="AU112" s="479"/>
      <c r="AV112" s="479"/>
      <c r="AW112" s="479"/>
      <c r="AX112" s="479"/>
      <c r="AY112" s="479"/>
      <c r="AZ112" s="480"/>
      <c r="BA112" s="480"/>
      <c r="BB112" s="21"/>
      <c r="BC112" s="22" t="s">
        <v>2179</v>
      </c>
      <c r="BD112" s="466"/>
      <c r="BE112" s="91"/>
      <c r="BF112" s="91"/>
      <c r="BG112" s="92"/>
      <c r="BH112" s="3"/>
      <c r="BI112" s="3"/>
      <c r="BJ112" s="3"/>
      <c r="BK112" s="3"/>
      <c r="BL112" s="3"/>
      <c r="BM112" s="3"/>
      <c r="BN112" s="3"/>
      <c r="BO112" s="3"/>
      <c r="BP112" s="3"/>
      <c r="BQ112" s="3"/>
      <c r="BR112" s="3"/>
      <c r="BS112" s="3"/>
      <c r="BT112" s="92"/>
      <c r="BU112" s="92"/>
      <c r="BV112" s="92"/>
      <c r="BW112" s="5"/>
      <c r="BX112" s="5"/>
      <c r="BY112" s="5"/>
      <c r="BZ112" s="5"/>
      <c r="CA112" s="5"/>
      <c r="CB112" s="5"/>
      <c r="CC112" s="5"/>
      <c r="CD112" s="487"/>
      <c r="CE112" s="487"/>
      <c r="CF112" s="488"/>
      <c r="CG112" s="489"/>
      <c r="CH112" s="446"/>
      <c r="CI112" s="446"/>
      <c r="CJ112" s="446"/>
      <c r="CK112" s="446"/>
      <c r="CL112" s="4"/>
      <c r="CM112" s="4"/>
      <c r="CN112" s="5"/>
      <c r="CO112" s="4"/>
      <c r="CP112" s="446"/>
      <c r="CQ112" s="490"/>
      <c r="CR112" s="446"/>
      <c r="CS112" s="446"/>
      <c r="CT112" s="446"/>
      <c r="CU112" s="446"/>
      <c r="CV112" s="446"/>
      <c r="CW112" s="446"/>
      <c r="CX112" s="491"/>
      <c r="CY112" s="491"/>
      <c r="CZ112" s="491"/>
      <c r="DA112" s="491"/>
      <c r="DB112" s="446"/>
      <c r="DC112" s="446"/>
      <c r="DD112" s="446"/>
      <c r="DE112" s="492"/>
      <c r="DF112" s="492"/>
      <c r="DG112" s="492"/>
      <c r="DH112" s="492"/>
      <c r="DI112" s="492"/>
      <c r="DJ112" s="492"/>
      <c r="DK112" s="492"/>
      <c r="DL112" s="446"/>
      <c r="DM112" s="446"/>
      <c r="DN112" s="446"/>
      <c r="DO112" s="446"/>
      <c r="DP112" s="446"/>
      <c r="DQ112" s="446"/>
      <c r="DR112" s="446"/>
      <c r="DS112" s="488"/>
      <c r="DT112" s="493"/>
      <c r="DU112" s="494"/>
      <c r="DV112" s="494"/>
      <c r="DW112" s="494"/>
      <c r="DX112" s="494"/>
      <c r="DY112" s="494"/>
      <c r="DZ112" s="494"/>
      <c r="EA112" s="494"/>
      <c r="EB112" s="494"/>
      <c r="EC112" s="494"/>
      <c r="ED112" s="494"/>
      <c r="EE112" s="446"/>
      <c r="EF112" s="446"/>
      <c r="EL112" s="4"/>
      <c r="EM112" s="4"/>
      <c r="EN112" s="5"/>
      <c r="EO112" s="4"/>
      <c r="FA112" s="481"/>
      <c r="FB112" s="482"/>
      <c r="FC112" s="483"/>
      <c r="FD112" s="484"/>
      <c r="IB112" s="78"/>
      <c r="ID112" s="78"/>
      <c r="IH112" s="485"/>
      <c r="II112" s="486"/>
      <c r="IJ112" s="78"/>
      <c r="IO112" s="78"/>
    </row>
    <row r="113" spans="1:249" s="6" customFormat="1" ht="15" x14ac:dyDescent="0.2">
      <c r="A113" s="467" t="s">
        <v>2166</v>
      </c>
      <c r="B113" s="467" t="s">
        <v>2149</v>
      </c>
      <c r="C113" s="393" t="s">
        <v>2501</v>
      </c>
      <c r="D113" s="468"/>
      <c r="E113" s="462" t="s">
        <v>2138</v>
      </c>
      <c r="F113" s="14" t="s">
        <v>2149</v>
      </c>
      <c r="G113" s="14" t="s">
        <v>2154</v>
      </c>
      <c r="H113" s="469" t="s">
        <v>2149</v>
      </c>
      <c r="I113" s="462"/>
      <c r="J113" s="456"/>
      <c r="K113" s="11"/>
      <c r="L113" s="11"/>
      <c r="M113" s="14"/>
      <c r="N113" s="470"/>
      <c r="O113" s="14"/>
      <c r="P113" s="14"/>
      <c r="Q113" s="14"/>
      <c r="R113" s="14"/>
      <c r="S113" s="14"/>
      <c r="T113" s="469"/>
      <c r="U113" s="454"/>
      <c r="V113" s="454"/>
      <c r="W113" s="454"/>
      <c r="X113" s="454"/>
      <c r="Y113" s="471"/>
      <c r="Z113" s="495" t="s">
        <v>2166</v>
      </c>
      <c r="AA113" s="11"/>
      <c r="AB113" s="472"/>
      <c r="AC113" s="473"/>
      <c r="AD113" s="473"/>
      <c r="AE113" s="496" t="s">
        <v>2166</v>
      </c>
      <c r="AF113" s="473"/>
      <c r="AG113" s="473"/>
      <c r="AH113" s="474"/>
      <c r="AI113" s="14"/>
      <c r="AJ113" s="14"/>
      <c r="AK113" s="11"/>
      <c r="AL113" s="11"/>
      <c r="AM113" s="475"/>
      <c r="AN113" s="475"/>
      <c r="AO113" s="469"/>
      <c r="AP113" s="497" t="s">
        <v>1556</v>
      </c>
      <c r="AQ113" s="477"/>
      <c r="AR113" s="478"/>
      <c r="AS113" s="479"/>
      <c r="AT113" s="479"/>
      <c r="AU113" s="479"/>
      <c r="AV113" s="479"/>
      <c r="AW113" s="479"/>
      <c r="AX113" s="479"/>
      <c r="AY113" s="479"/>
      <c r="AZ113" s="480"/>
      <c r="BA113" s="480"/>
      <c r="BB113" s="21"/>
      <c r="BC113" s="22" t="s">
        <v>2179</v>
      </c>
      <c r="BD113" s="466"/>
      <c r="BE113" s="91"/>
      <c r="BF113" s="91"/>
      <c r="BG113" s="92"/>
      <c r="BH113" s="3"/>
      <c r="BI113" s="3"/>
      <c r="BJ113" s="3"/>
      <c r="BK113" s="3"/>
      <c r="BL113" s="3"/>
      <c r="BM113" s="3"/>
      <c r="BN113" s="3"/>
      <c r="BO113" s="3"/>
      <c r="BP113" s="3"/>
      <c r="BQ113" s="3"/>
      <c r="BR113" s="3"/>
      <c r="BS113" s="3"/>
      <c r="BT113" s="92"/>
      <c r="BU113" s="92"/>
      <c r="BV113" s="92"/>
      <c r="BW113" s="5"/>
      <c r="BX113" s="5"/>
      <c r="BY113" s="5"/>
      <c r="BZ113" s="5"/>
      <c r="CA113" s="5"/>
      <c r="CB113" s="5"/>
      <c r="CC113" s="5"/>
      <c r="CD113" s="487"/>
      <c r="CE113" s="487"/>
      <c r="CF113" s="488"/>
      <c r="CG113" s="489"/>
      <c r="CH113" s="446"/>
      <c r="CI113" s="446"/>
      <c r="CJ113" s="446"/>
      <c r="CK113" s="446"/>
      <c r="CL113" s="4"/>
      <c r="CM113" s="4"/>
      <c r="CN113" s="5"/>
      <c r="CO113" s="4"/>
      <c r="CP113" s="446"/>
      <c r="CQ113" s="490"/>
      <c r="CR113" s="446"/>
      <c r="CS113" s="446"/>
      <c r="CT113" s="446"/>
      <c r="CU113" s="446"/>
      <c r="CV113" s="446"/>
      <c r="CW113" s="446"/>
      <c r="CX113" s="491"/>
      <c r="CY113" s="491"/>
      <c r="CZ113" s="491"/>
      <c r="DA113" s="491"/>
      <c r="DB113" s="446"/>
      <c r="DC113" s="446"/>
      <c r="DD113" s="446"/>
      <c r="DE113" s="492"/>
      <c r="DF113" s="492"/>
      <c r="DG113" s="492"/>
      <c r="DH113" s="492"/>
      <c r="DI113" s="492"/>
      <c r="DJ113" s="492"/>
      <c r="DK113" s="492"/>
      <c r="DL113" s="446"/>
      <c r="DM113" s="446"/>
      <c r="DN113" s="446"/>
      <c r="DO113" s="446"/>
      <c r="DP113" s="446"/>
      <c r="DQ113" s="446"/>
      <c r="DR113" s="446"/>
      <c r="DS113" s="488"/>
      <c r="DT113" s="493"/>
      <c r="DU113" s="494"/>
      <c r="DV113" s="494"/>
      <c r="DW113" s="494"/>
      <c r="DX113" s="494"/>
      <c r="DY113" s="494"/>
      <c r="DZ113" s="494"/>
      <c r="EA113" s="494"/>
      <c r="EB113" s="494"/>
      <c r="EC113" s="494"/>
      <c r="ED113" s="494"/>
      <c r="EE113" s="446"/>
      <c r="EF113" s="446"/>
      <c r="EL113" s="4"/>
      <c r="EM113" s="4"/>
      <c r="EN113" s="5"/>
      <c r="EO113" s="4"/>
      <c r="FA113" s="481"/>
      <c r="FB113" s="482"/>
      <c r="FC113" s="483"/>
      <c r="FD113" s="484"/>
      <c r="IB113" s="78"/>
      <c r="ID113" s="78"/>
      <c r="IH113" s="485"/>
      <c r="II113" s="486"/>
      <c r="IJ113" s="78"/>
      <c r="IO113" s="78"/>
    </row>
    <row r="114" spans="1:249" s="6" customFormat="1" ht="15" x14ac:dyDescent="0.2">
      <c r="A114" s="467" t="s">
        <v>2195</v>
      </c>
      <c r="B114" s="467" t="s">
        <v>2149</v>
      </c>
      <c r="C114" s="393" t="s">
        <v>2502</v>
      </c>
      <c r="D114" s="468"/>
      <c r="E114" s="462" t="s">
        <v>2137</v>
      </c>
      <c r="F114" s="14" t="s">
        <v>2149</v>
      </c>
      <c r="G114" s="14" t="s">
        <v>2149</v>
      </c>
      <c r="H114" s="469" t="s">
        <v>2149</v>
      </c>
      <c r="I114" s="462"/>
      <c r="J114" s="456"/>
      <c r="K114" s="11"/>
      <c r="L114" s="11"/>
      <c r="M114" s="14"/>
      <c r="N114" s="470"/>
      <c r="O114" s="14"/>
      <c r="P114" s="14"/>
      <c r="Q114" s="14"/>
      <c r="R114" s="14"/>
      <c r="S114" s="14"/>
      <c r="T114" s="469"/>
      <c r="U114" s="454"/>
      <c r="V114" s="454"/>
      <c r="W114" s="454"/>
      <c r="X114" s="454"/>
      <c r="Y114" s="471"/>
      <c r="Z114" s="495" t="s">
        <v>2195</v>
      </c>
      <c r="AA114" s="11"/>
      <c r="AB114" s="472"/>
      <c r="AC114" s="473"/>
      <c r="AD114" s="473"/>
      <c r="AE114" s="496" t="s">
        <v>2195</v>
      </c>
      <c r="AF114" s="473"/>
      <c r="AG114" s="473"/>
      <c r="AH114" s="474"/>
      <c r="AI114" s="14"/>
      <c r="AJ114" s="14"/>
      <c r="AK114" s="11"/>
      <c r="AL114" s="11"/>
      <c r="AM114" s="475"/>
      <c r="AN114" s="475"/>
      <c r="AO114" s="469"/>
      <c r="AP114" s="497" t="s">
        <v>1557</v>
      </c>
      <c r="AQ114" s="477"/>
      <c r="AR114" s="478"/>
      <c r="AS114" s="479"/>
      <c r="AT114" s="479"/>
      <c r="AU114" s="479"/>
      <c r="AV114" s="479"/>
      <c r="AW114" s="479"/>
      <c r="AX114" s="479"/>
      <c r="AY114" s="479"/>
      <c r="AZ114" s="480"/>
      <c r="BA114" s="480"/>
      <c r="BB114" s="21"/>
      <c r="BC114" s="22" t="s">
        <v>2179</v>
      </c>
      <c r="BD114" s="466"/>
      <c r="BE114" s="91"/>
      <c r="BF114" s="91"/>
      <c r="BG114" s="92"/>
      <c r="BH114" s="3"/>
      <c r="BI114" s="3"/>
      <c r="BJ114" s="3"/>
      <c r="BK114" s="3"/>
      <c r="BL114" s="3"/>
      <c r="BM114" s="3"/>
      <c r="BN114" s="3"/>
      <c r="BO114" s="3"/>
      <c r="BP114" s="3"/>
      <c r="BQ114" s="3"/>
      <c r="BR114" s="3"/>
      <c r="BS114" s="3"/>
      <c r="BT114" s="92"/>
      <c r="BU114" s="92"/>
      <c r="BV114" s="92"/>
      <c r="BW114" s="5"/>
      <c r="BX114" s="5"/>
      <c r="BY114" s="5"/>
      <c r="BZ114" s="5"/>
      <c r="CA114" s="5"/>
      <c r="CB114" s="5"/>
      <c r="CC114" s="5"/>
      <c r="CD114" s="487"/>
      <c r="CE114" s="487"/>
      <c r="CF114" s="488"/>
      <c r="CG114" s="489"/>
      <c r="CH114" s="446"/>
      <c r="CI114" s="446"/>
      <c r="CJ114" s="446"/>
      <c r="CK114" s="446"/>
      <c r="CL114" s="4"/>
      <c r="CM114" s="4"/>
      <c r="CN114" s="5"/>
      <c r="CO114" s="4"/>
      <c r="CP114" s="446"/>
      <c r="CQ114" s="490"/>
      <c r="CR114" s="446"/>
      <c r="CS114" s="446"/>
      <c r="CT114" s="446"/>
      <c r="CU114" s="446"/>
      <c r="CV114" s="446"/>
      <c r="CW114" s="446"/>
      <c r="CX114" s="491"/>
      <c r="CY114" s="491"/>
      <c r="CZ114" s="491"/>
      <c r="DA114" s="491"/>
      <c r="DB114" s="446"/>
      <c r="DC114" s="446"/>
      <c r="DD114" s="446"/>
      <c r="DE114" s="492"/>
      <c r="DF114" s="492"/>
      <c r="DG114" s="492"/>
      <c r="DH114" s="492"/>
      <c r="DI114" s="492"/>
      <c r="DJ114" s="492"/>
      <c r="DK114" s="492"/>
      <c r="DL114" s="446"/>
      <c r="DM114" s="446"/>
      <c r="DN114" s="446"/>
      <c r="DO114" s="446"/>
      <c r="DP114" s="446"/>
      <c r="DQ114" s="446"/>
      <c r="DR114" s="446"/>
      <c r="DS114" s="488"/>
      <c r="DT114" s="493"/>
      <c r="DU114" s="494"/>
      <c r="DV114" s="494"/>
      <c r="DW114" s="494"/>
      <c r="DX114" s="494"/>
      <c r="DY114" s="494"/>
      <c r="DZ114" s="494"/>
      <c r="EA114" s="494"/>
      <c r="EB114" s="494"/>
      <c r="EC114" s="494"/>
      <c r="ED114" s="494"/>
      <c r="EE114" s="446"/>
      <c r="EF114" s="446"/>
      <c r="EL114" s="4"/>
      <c r="EM114" s="4"/>
      <c r="EN114" s="5"/>
      <c r="EO114" s="4"/>
      <c r="FA114" s="481"/>
      <c r="FB114" s="482"/>
      <c r="FC114" s="483"/>
      <c r="FD114" s="484"/>
      <c r="IB114" s="78"/>
      <c r="ID114" s="78"/>
      <c r="IH114" s="485"/>
      <c r="II114" s="486"/>
      <c r="IJ114" s="78"/>
      <c r="IO114" s="78"/>
    </row>
    <row r="115" spans="1:249" s="6" customFormat="1" ht="15" x14ac:dyDescent="0.2">
      <c r="A115" s="467" t="s">
        <v>2195</v>
      </c>
      <c r="B115" s="467" t="s">
        <v>2149</v>
      </c>
      <c r="C115" s="393" t="s">
        <v>2503</v>
      </c>
      <c r="D115" s="468"/>
      <c r="E115" s="462" t="s">
        <v>2139</v>
      </c>
      <c r="F115" s="14" t="s">
        <v>2149</v>
      </c>
      <c r="G115" s="14" t="s">
        <v>2154</v>
      </c>
      <c r="H115" s="469" t="s">
        <v>2149</v>
      </c>
      <c r="I115" s="462"/>
      <c r="J115" s="456"/>
      <c r="K115" s="11"/>
      <c r="L115" s="11"/>
      <c r="M115" s="14"/>
      <c r="N115" s="470"/>
      <c r="O115" s="14"/>
      <c r="P115" s="14"/>
      <c r="Q115" s="14"/>
      <c r="R115" s="14"/>
      <c r="S115" s="14"/>
      <c r="T115" s="469"/>
      <c r="U115" s="454"/>
      <c r="V115" s="454"/>
      <c r="W115" s="454"/>
      <c r="X115" s="454"/>
      <c r="Y115" s="471"/>
      <c r="Z115" s="495" t="s">
        <v>2195</v>
      </c>
      <c r="AA115" s="11"/>
      <c r="AB115" s="472"/>
      <c r="AC115" s="473"/>
      <c r="AD115" s="473"/>
      <c r="AE115" s="496" t="s">
        <v>2195</v>
      </c>
      <c r="AF115" s="473"/>
      <c r="AG115" s="473"/>
      <c r="AH115" s="474"/>
      <c r="AI115" s="14"/>
      <c r="AJ115" s="14"/>
      <c r="AK115" s="11"/>
      <c r="AL115" s="11"/>
      <c r="AM115" s="475"/>
      <c r="AN115" s="475"/>
      <c r="AO115" s="469"/>
      <c r="AP115" s="497" t="s">
        <v>1558</v>
      </c>
      <c r="AQ115" s="477"/>
      <c r="AR115" s="478"/>
      <c r="AS115" s="479"/>
      <c r="AT115" s="479"/>
      <c r="AU115" s="479"/>
      <c r="AV115" s="479"/>
      <c r="AW115" s="479"/>
      <c r="AX115" s="479"/>
      <c r="AY115" s="479"/>
      <c r="AZ115" s="480"/>
      <c r="BA115" s="480"/>
      <c r="BB115" s="21"/>
      <c r="BC115" s="22" t="s">
        <v>2179</v>
      </c>
      <c r="BD115" s="466"/>
      <c r="BE115" s="91"/>
      <c r="BF115" s="91"/>
      <c r="BG115" s="92"/>
      <c r="BH115" s="3"/>
      <c r="BI115" s="3"/>
      <c r="BJ115" s="3"/>
      <c r="BK115" s="3"/>
      <c r="BL115" s="3"/>
      <c r="BM115" s="3"/>
      <c r="BN115" s="3"/>
      <c r="BO115" s="3"/>
      <c r="BP115" s="3"/>
      <c r="BQ115" s="3"/>
      <c r="BR115" s="3"/>
      <c r="BS115" s="3"/>
      <c r="BT115" s="92"/>
      <c r="BU115" s="92"/>
      <c r="BV115" s="92"/>
      <c r="BW115" s="5"/>
      <c r="BX115" s="5"/>
      <c r="BY115" s="5"/>
      <c r="BZ115" s="5"/>
      <c r="CA115" s="5"/>
      <c r="CB115" s="5"/>
      <c r="CC115" s="5"/>
      <c r="CD115" s="487"/>
      <c r="CE115" s="487"/>
      <c r="CF115" s="488"/>
      <c r="CG115" s="489"/>
      <c r="CH115" s="446"/>
      <c r="CI115" s="446"/>
      <c r="CJ115" s="446"/>
      <c r="CK115" s="446"/>
      <c r="CL115" s="4"/>
      <c r="CM115" s="4"/>
      <c r="CN115" s="5"/>
      <c r="CO115" s="4"/>
      <c r="CP115" s="446"/>
      <c r="CQ115" s="490"/>
      <c r="CR115" s="446"/>
      <c r="CS115" s="446"/>
      <c r="CT115" s="446"/>
      <c r="CU115" s="446"/>
      <c r="CV115" s="446"/>
      <c r="CW115" s="446"/>
      <c r="CX115" s="491"/>
      <c r="CY115" s="491"/>
      <c r="CZ115" s="491"/>
      <c r="DA115" s="491"/>
      <c r="DB115" s="446"/>
      <c r="DC115" s="446"/>
      <c r="DD115" s="446"/>
      <c r="DE115" s="492"/>
      <c r="DF115" s="492"/>
      <c r="DG115" s="492"/>
      <c r="DH115" s="492"/>
      <c r="DI115" s="492"/>
      <c r="DJ115" s="492"/>
      <c r="DK115" s="492"/>
      <c r="DL115" s="446"/>
      <c r="DM115" s="446"/>
      <c r="DN115" s="446"/>
      <c r="DO115" s="446"/>
      <c r="DP115" s="446"/>
      <c r="DQ115" s="446"/>
      <c r="DR115" s="446"/>
      <c r="DS115" s="488"/>
      <c r="DT115" s="493"/>
      <c r="DU115" s="494"/>
      <c r="DV115" s="494"/>
      <c r="DW115" s="494"/>
      <c r="DX115" s="494"/>
      <c r="DY115" s="494"/>
      <c r="DZ115" s="494"/>
      <c r="EA115" s="494"/>
      <c r="EB115" s="494"/>
      <c r="EC115" s="494"/>
      <c r="ED115" s="494"/>
      <c r="EE115" s="446"/>
      <c r="EF115" s="446"/>
      <c r="EL115" s="4"/>
      <c r="EM115" s="4"/>
      <c r="EN115" s="5"/>
      <c r="EO115" s="4"/>
      <c r="FA115" s="481"/>
      <c r="FB115" s="482"/>
      <c r="FC115" s="483"/>
      <c r="FD115" s="484"/>
      <c r="IB115" s="78"/>
      <c r="ID115" s="78"/>
      <c r="IH115" s="485"/>
      <c r="II115" s="486"/>
      <c r="IJ115" s="78"/>
      <c r="IO115" s="78"/>
    </row>
    <row r="116" spans="1:249" s="6" customFormat="1" ht="15" x14ac:dyDescent="0.2">
      <c r="A116" s="467" t="s">
        <v>2165</v>
      </c>
      <c r="B116" s="467" t="s">
        <v>2149</v>
      </c>
      <c r="C116" s="460" t="s">
        <v>2504</v>
      </c>
      <c r="D116" s="468"/>
      <c r="E116" s="462" t="s">
        <v>2136</v>
      </c>
      <c r="F116" s="14" t="s">
        <v>2149</v>
      </c>
      <c r="G116" s="14" t="s">
        <v>2149</v>
      </c>
      <c r="H116" s="469" t="s">
        <v>2149</v>
      </c>
      <c r="I116" s="462"/>
      <c r="J116" s="456"/>
      <c r="K116" s="11"/>
      <c r="L116" s="11"/>
      <c r="M116" s="14"/>
      <c r="N116" s="470"/>
      <c r="O116" s="14"/>
      <c r="P116" s="14"/>
      <c r="Q116" s="14"/>
      <c r="R116" s="14"/>
      <c r="S116" s="14"/>
      <c r="T116" s="469"/>
      <c r="U116" s="454"/>
      <c r="V116" s="454"/>
      <c r="W116" s="454"/>
      <c r="X116" s="454"/>
      <c r="Y116" s="471"/>
      <c r="Z116" s="495" t="s">
        <v>2165</v>
      </c>
      <c r="AA116" s="11"/>
      <c r="AB116" s="472"/>
      <c r="AC116" s="473"/>
      <c r="AD116" s="473"/>
      <c r="AE116" s="496" t="s">
        <v>2165</v>
      </c>
      <c r="AF116" s="473"/>
      <c r="AG116" s="473"/>
      <c r="AH116" s="474"/>
      <c r="AI116" s="14"/>
      <c r="AJ116" s="14"/>
      <c r="AK116" s="11"/>
      <c r="AL116" s="11"/>
      <c r="AM116" s="475"/>
      <c r="AN116" s="475"/>
      <c r="AO116" s="469"/>
      <c r="AP116" s="497" t="s">
        <v>1559</v>
      </c>
      <c r="AQ116" s="477"/>
      <c r="AR116" s="478"/>
      <c r="AS116" s="479"/>
      <c r="AT116" s="479"/>
      <c r="AU116" s="479"/>
      <c r="AV116" s="479"/>
      <c r="AW116" s="479"/>
      <c r="AX116" s="479"/>
      <c r="AY116" s="479"/>
      <c r="AZ116" s="480"/>
      <c r="BA116" s="480"/>
      <c r="BB116" s="21"/>
      <c r="BC116" s="22" t="s">
        <v>2179</v>
      </c>
      <c r="BD116" s="466"/>
      <c r="BE116" s="91"/>
      <c r="BF116" s="91"/>
      <c r="BG116" s="92"/>
      <c r="BH116" s="3"/>
      <c r="BI116" s="3"/>
      <c r="BJ116" s="3"/>
      <c r="BK116" s="3"/>
      <c r="BL116" s="3"/>
      <c r="BM116" s="3"/>
      <c r="BN116" s="3"/>
      <c r="BO116" s="3"/>
      <c r="BP116" s="3"/>
      <c r="BQ116" s="3"/>
      <c r="BR116" s="3"/>
      <c r="BS116" s="3"/>
      <c r="BT116" s="92"/>
      <c r="BU116" s="92"/>
      <c r="BV116" s="92"/>
      <c r="BW116" s="5"/>
      <c r="BX116" s="5"/>
      <c r="BY116" s="5"/>
      <c r="BZ116" s="5"/>
      <c r="CA116" s="5"/>
      <c r="CB116" s="5"/>
      <c r="CC116" s="5"/>
      <c r="CD116" s="487"/>
      <c r="CE116" s="487"/>
      <c r="CF116" s="488"/>
      <c r="CG116" s="489"/>
      <c r="CH116" s="446"/>
      <c r="CI116" s="446"/>
      <c r="CJ116" s="446"/>
      <c r="CK116" s="446"/>
      <c r="CL116" s="4"/>
      <c r="CM116" s="4"/>
      <c r="CN116" s="5"/>
      <c r="CO116" s="4"/>
      <c r="CP116" s="446"/>
      <c r="CQ116" s="490"/>
      <c r="CR116" s="446"/>
      <c r="CS116" s="446"/>
      <c r="CT116" s="446"/>
      <c r="CU116" s="446"/>
      <c r="CV116" s="446"/>
      <c r="CW116" s="446"/>
      <c r="CX116" s="491"/>
      <c r="CY116" s="491"/>
      <c r="CZ116" s="491"/>
      <c r="DA116" s="491"/>
      <c r="DB116" s="446"/>
      <c r="DC116" s="446"/>
      <c r="DD116" s="446"/>
      <c r="DE116" s="492"/>
      <c r="DF116" s="492"/>
      <c r="DG116" s="492"/>
      <c r="DH116" s="492"/>
      <c r="DI116" s="492"/>
      <c r="DJ116" s="492"/>
      <c r="DK116" s="492"/>
      <c r="DL116" s="446"/>
      <c r="DM116" s="446"/>
      <c r="DN116" s="446"/>
      <c r="DO116" s="446"/>
      <c r="DP116" s="446"/>
      <c r="DQ116" s="446"/>
      <c r="DR116" s="446"/>
      <c r="DS116" s="488"/>
      <c r="DT116" s="493"/>
      <c r="DU116" s="494"/>
      <c r="DV116" s="494"/>
      <c r="DW116" s="494"/>
      <c r="DX116" s="494"/>
      <c r="DY116" s="494"/>
      <c r="DZ116" s="494"/>
      <c r="EA116" s="494"/>
      <c r="EB116" s="494"/>
      <c r="EC116" s="494"/>
      <c r="ED116" s="494"/>
      <c r="EE116" s="446"/>
      <c r="EF116" s="446"/>
      <c r="EL116" s="4"/>
      <c r="EM116" s="4"/>
      <c r="EN116" s="5"/>
      <c r="EO116" s="4"/>
      <c r="FA116" s="481"/>
      <c r="FB116" s="482"/>
      <c r="FC116" s="483"/>
      <c r="FD116" s="484"/>
      <c r="IB116" s="78"/>
      <c r="ID116" s="78"/>
      <c r="IH116" s="485"/>
      <c r="II116" s="486"/>
      <c r="IJ116" s="78"/>
      <c r="IO116" s="78"/>
    </row>
    <row r="117" spans="1:249" s="6" customFormat="1" ht="15" x14ac:dyDescent="0.2">
      <c r="A117" s="467" t="s">
        <v>2166</v>
      </c>
      <c r="B117" s="467" t="s">
        <v>2157</v>
      </c>
      <c r="C117" s="393" t="s">
        <v>2505</v>
      </c>
      <c r="D117" s="468"/>
      <c r="E117" s="462" t="s">
        <v>2138</v>
      </c>
      <c r="F117" s="14" t="s">
        <v>2149</v>
      </c>
      <c r="G117" s="14" t="s">
        <v>2154</v>
      </c>
      <c r="H117" s="469" t="s">
        <v>2149</v>
      </c>
      <c r="I117" s="462"/>
      <c r="J117" s="456"/>
      <c r="K117" s="11"/>
      <c r="L117" s="11"/>
      <c r="M117" s="14"/>
      <c r="N117" s="470"/>
      <c r="O117" s="14"/>
      <c r="P117" s="14"/>
      <c r="Q117" s="14"/>
      <c r="R117" s="14"/>
      <c r="S117" s="14"/>
      <c r="T117" s="469"/>
      <c r="U117" s="454"/>
      <c r="V117" s="454"/>
      <c r="W117" s="454"/>
      <c r="X117" s="454"/>
      <c r="Y117" s="471"/>
      <c r="Z117" s="495" t="s">
        <v>2195</v>
      </c>
      <c r="AA117" s="11"/>
      <c r="AB117" s="472"/>
      <c r="AC117" s="473"/>
      <c r="AD117" s="473"/>
      <c r="AE117" s="496" t="s">
        <v>2195</v>
      </c>
      <c r="AF117" s="473"/>
      <c r="AG117" s="473"/>
      <c r="AH117" s="474"/>
      <c r="AI117" s="14"/>
      <c r="AJ117" s="14"/>
      <c r="AK117" s="11"/>
      <c r="AL117" s="11"/>
      <c r="AM117" s="475"/>
      <c r="AN117" s="475"/>
      <c r="AO117" s="469"/>
      <c r="AP117" s="497" t="s">
        <v>1560</v>
      </c>
      <c r="AQ117" s="477"/>
      <c r="AR117" s="478"/>
      <c r="AS117" s="479"/>
      <c r="AT117" s="479"/>
      <c r="AU117" s="479"/>
      <c r="AV117" s="479"/>
      <c r="AW117" s="479"/>
      <c r="AX117" s="479"/>
      <c r="AY117" s="479"/>
      <c r="AZ117" s="480"/>
      <c r="BA117" s="480"/>
      <c r="BB117" s="21"/>
      <c r="BC117" s="22" t="s">
        <v>2179</v>
      </c>
      <c r="BD117" s="466"/>
      <c r="BE117" s="91"/>
      <c r="BF117" s="91"/>
      <c r="BG117" s="92"/>
      <c r="BH117" s="3"/>
      <c r="BI117" s="3"/>
      <c r="BJ117" s="3"/>
      <c r="BK117" s="3"/>
      <c r="BL117" s="3"/>
      <c r="BM117" s="3"/>
      <c r="BN117" s="3"/>
      <c r="BO117" s="3"/>
      <c r="BP117" s="3"/>
      <c r="BQ117" s="3"/>
      <c r="BR117" s="3"/>
      <c r="BS117" s="3"/>
      <c r="BT117" s="92"/>
      <c r="BU117" s="92"/>
      <c r="BV117" s="92"/>
      <c r="BW117" s="5"/>
      <c r="BX117" s="5"/>
      <c r="BY117" s="5"/>
      <c r="BZ117" s="5"/>
      <c r="CA117" s="5"/>
      <c r="CB117" s="5"/>
      <c r="CC117" s="5"/>
      <c r="CD117" s="487"/>
      <c r="CE117" s="487"/>
      <c r="CF117" s="488"/>
      <c r="CG117" s="489"/>
      <c r="CH117" s="446"/>
      <c r="CI117" s="446"/>
      <c r="CJ117" s="446"/>
      <c r="CK117" s="446"/>
      <c r="CL117" s="4"/>
      <c r="CM117" s="4"/>
      <c r="CN117" s="5"/>
      <c r="CO117" s="4"/>
      <c r="CP117" s="446"/>
      <c r="CQ117" s="490"/>
      <c r="CR117" s="446"/>
      <c r="CS117" s="446"/>
      <c r="CT117" s="446"/>
      <c r="CU117" s="446"/>
      <c r="CV117" s="446"/>
      <c r="CW117" s="446"/>
      <c r="CX117" s="491"/>
      <c r="CY117" s="491"/>
      <c r="CZ117" s="491"/>
      <c r="DA117" s="491"/>
      <c r="DB117" s="446"/>
      <c r="DC117" s="446"/>
      <c r="DD117" s="446"/>
      <c r="DE117" s="492"/>
      <c r="DF117" s="492"/>
      <c r="DG117" s="492"/>
      <c r="DH117" s="492"/>
      <c r="DI117" s="492"/>
      <c r="DJ117" s="492"/>
      <c r="DK117" s="492"/>
      <c r="DL117" s="446"/>
      <c r="DM117" s="446"/>
      <c r="DN117" s="446"/>
      <c r="DO117" s="446"/>
      <c r="DP117" s="446"/>
      <c r="DQ117" s="446"/>
      <c r="DR117" s="446"/>
      <c r="DS117" s="488"/>
      <c r="DT117" s="493"/>
      <c r="DU117" s="494"/>
      <c r="DV117" s="494"/>
      <c r="DW117" s="494"/>
      <c r="DX117" s="494"/>
      <c r="DY117" s="494"/>
      <c r="DZ117" s="494"/>
      <c r="EA117" s="494"/>
      <c r="EB117" s="494"/>
      <c r="EC117" s="494"/>
      <c r="ED117" s="494"/>
      <c r="EE117" s="446"/>
      <c r="EF117" s="446"/>
      <c r="EL117" s="4"/>
      <c r="EM117" s="4"/>
      <c r="EN117" s="5"/>
      <c r="EO117" s="4"/>
      <c r="FA117" s="481"/>
      <c r="FB117" s="482"/>
      <c r="FC117" s="483"/>
      <c r="FD117" s="484"/>
      <c r="IB117" s="78"/>
      <c r="ID117" s="78"/>
      <c r="IH117" s="485"/>
      <c r="II117" s="486"/>
      <c r="IJ117" s="78"/>
      <c r="IO117" s="78"/>
    </row>
    <row r="118" spans="1:249" s="6" customFormat="1" ht="15" x14ac:dyDescent="0.2">
      <c r="A118" s="467" t="s">
        <v>2195</v>
      </c>
      <c r="B118" s="467" t="s">
        <v>2149</v>
      </c>
      <c r="C118" s="393" t="s">
        <v>3042</v>
      </c>
      <c r="D118" s="468"/>
      <c r="E118" s="462" t="s">
        <v>2139</v>
      </c>
      <c r="F118" s="14" t="s">
        <v>2149</v>
      </c>
      <c r="G118" s="14" t="s">
        <v>2149</v>
      </c>
      <c r="H118" s="469" t="s">
        <v>2149</v>
      </c>
      <c r="I118" s="462"/>
      <c r="J118" s="456"/>
      <c r="K118" s="11"/>
      <c r="L118" s="11"/>
      <c r="M118" s="14"/>
      <c r="N118" s="470"/>
      <c r="O118" s="14"/>
      <c r="P118" s="14"/>
      <c r="Q118" s="14"/>
      <c r="R118" s="14"/>
      <c r="S118" s="14"/>
      <c r="T118" s="469"/>
      <c r="U118" s="454"/>
      <c r="V118" s="454"/>
      <c r="W118" s="454"/>
      <c r="X118" s="454"/>
      <c r="Y118" s="471"/>
      <c r="Z118" s="495" t="s">
        <v>2195</v>
      </c>
      <c r="AA118" s="11"/>
      <c r="AB118" s="472"/>
      <c r="AC118" s="473"/>
      <c r="AD118" s="473"/>
      <c r="AE118" s="496" t="s">
        <v>2195</v>
      </c>
      <c r="AF118" s="473"/>
      <c r="AG118" s="473"/>
      <c r="AH118" s="474"/>
      <c r="AI118" s="14"/>
      <c r="AJ118" s="14"/>
      <c r="AK118" s="11"/>
      <c r="AL118" s="11"/>
      <c r="AM118" s="475"/>
      <c r="AN118" s="475"/>
      <c r="AO118" s="469"/>
      <c r="AP118" s="497" t="s">
        <v>1561</v>
      </c>
      <c r="AQ118" s="477"/>
      <c r="AR118" s="478"/>
      <c r="AS118" s="479"/>
      <c r="AT118" s="479"/>
      <c r="AU118" s="479"/>
      <c r="AV118" s="479"/>
      <c r="AW118" s="479"/>
      <c r="AX118" s="479"/>
      <c r="AY118" s="479"/>
      <c r="AZ118" s="480"/>
      <c r="BA118" s="480"/>
      <c r="BB118" s="21"/>
      <c r="BC118" s="22" t="s">
        <v>2163</v>
      </c>
      <c r="BD118" s="466"/>
      <c r="BE118" s="91"/>
      <c r="BF118" s="91"/>
      <c r="BG118" s="92"/>
      <c r="BH118" s="3"/>
      <c r="BI118" s="3"/>
      <c r="BJ118" s="3"/>
      <c r="BK118" s="3"/>
      <c r="BL118" s="3"/>
      <c r="BM118" s="3"/>
      <c r="BN118" s="3"/>
      <c r="BO118" s="3"/>
      <c r="BP118" s="3"/>
      <c r="BQ118" s="3"/>
      <c r="BR118" s="3"/>
      <c r="BS118" s="3"/>
      <c r="BT118" s="92"/>
      <c r="BU118" s="92"/>
      <c r="BV118" s="92"/>
      <c r="BW118" s="5"/>
      <c r="BX118" s="5"/>
      <c r="BY118" s="5"/>
      <c r="BZ118" s="5"/>
      <c r="CA118" s="5"/>
      <c r="CB118" s="5"/>
      <c r="CC118" s="5"/>
      <c r="CD118" s="487"/>
      <c r="CE118" s="487"/>
      <c r="CF118" s="488"/>
      <c r="CG118" s="489"/>
      <c r="CH118" s="446"/>
      <c r="CI118" s="446"/>
      <c r="CJ118" s="446"/>
      <c r="CK118" s="446"/>
      <c r="CL118" s="4"/>
      <c r="CM118" s="4"/>
      <c r="CN118" s="5"/>
      <c r="CO118" s="4"/>
      <c r="CP118" s="446"/>
      <c r="CQ118" s="490"/>
      <c r="CR118" s="446"/>
      <c r="CS118" s="446"/>
      <c r="CT118" s="446"/>
      <c r="CU118" s="446"/>
      <c r="CV118" s="446"/>
      <c r="CW118" s="446"/>
      <c r="CX118" s="491"/>
      <c r="CY118" s="491"/>
      <c r="CZ118" s="491"/>
      <c r="DA118" s="491"/>
      <c r="DB118" s="446"/>
      <c r="DC118" s="446"/>
      <c r="DD118" s="446"/>
      <c r="DE118" s="492"/>
      <c r="DF118" s="492"/>
      <c r="DG118" s="492"/>
      <c r="DH118" s="492"/>
      <c r="DI118" s="492"/>
      <c r="DJ118" s="492"/>
      <c r="DK118" s="492"/>
      <c r="DL118" s="446"/>
      <c r="DM118" s="446"/>
      <c r="DN118" s="446"/>
      <c r="DO118" s="446"/>
      <c r="DP118" s="446"/>
      <c r="DQ118" s="446"/>
      <c r="DR118" s="446"/>
      <c r="DS118" s="488"/>
      <c r="DT118" s="493"/>
      <c r="DU118" s="494"/>
      <c r="DV118" s="494"/>
      <c r="DW118" s="494"/>
      <c r="DX118" s="494"/>
      <c r="DY118" s="494"/>
      <c r="DZ118" s="494"/>
      <c r="EA118" s="494"/>
      <c r="EB118" s="494"/>
      <c r="EC118" s="494"/>
      <c r="ED118" s="494"/>
      <c r="EE118" s="446"/>
      <c r="EF118" s="446"/>
      <c r="EL118" s="4"/>
      <c r="EM118" s="4"/>
      <c r="EN118" s="5"/>
      <c r="EO118" s="4"/>
      <c r="FA118" s="481"/>
      <c r="FB118" s="482"/>
      <c r="FC118" s="483"/>
      <c r="FD118" s="484"/>
      <c r="IB118" s="78"/>
      <c r="ID118" s="78"/>
      <c r="IH118" s="485"/>
      <c r="II118" s="486"/>
      <c r="IJ118" s="78"/>
      <c r="IO118" s="78"/>
    </row>
    <row r="119" spans="1:249" s="6" customFormat="1" ht="15" x14ac:dyDescent="0.2">
      <c r="A119" s="467" t="s">
        <v>2165</v>
      </c>
      <c r="B119" s="467" t="s">
        <v>2157</v>
      </c>
      <c r="C119" s="461" t="s">
        <v>3043</v>
      </c>
      <c r="D119" s="468"/>
      <c r="E119" s="462" t="s">
        <v>2136</v>
      </c>
      <c r="F119" s="14" t="s">
        <v>2149</v>
      </c>
      <c r="G119" s="14" t="s">
        <v>2149</v>
      </c>
      <c r="H119" s="469" t="s">
        <v>2149</v>
      </c>
      <c r="I119" s="462"/>
      <c r="J119" s="456"/>
      <c r="K119" s="11"/>
      <c r="L119" s="11"/>
      <c r="M119" s="14"/>
      <c r="N119" s="470"/>
      <c r="O119" s="14"/>
      <c r="P119" s="14"/>
      <c r="Q119" s="14"/>
      <c r="R119" s="14"/>
      <c r="S119" s="14"/>
      <c r="T119" s="469"/>
      <c r="U119" s="454"/>
      <c r="V119" s="454"/>
      <c r="W119" s="454"/>
      <c r="X119" s="454"/>
      <c r="Y119" s="471"/>
      <c r="Z119" s="495" t="s">
        <v>2195</v>
      </c>
      <c r="AA119" s="11"/>
      <c r="AB119" s="472"/>
      <c r="AC119" s="473"/>
      <c r="AD119" s="473"/>
      <c r="AE119" s="496" t="s">
        <v>2195</v>
      </c>
      <c r="AF119" s="473"/>
      <c r="AG119" s="473"/>
      <c r="AH119" s="474"/>
      <c r="AI119" s="14"/>
      <c r="AJ119" s="14"/>
      <c r="AK119" s="11"/>
      <c r="AL119" s="11"/>
      <c r="AM119" s="475"/>
      <c r="AN119" s="475"/>
      <c r="AO119" s="469"/>
      <c r="AP119" s="497" t="s">
        <v>1562</v>
      </c>
      <c r="AQ119" s="477"/>
      <c r="AR119" s="478"/>
      <c r="AS119" s="479"/>
      <c r="AT119" s="479"/>
      <c r="AU119" s="479"/>
      <c r="AV119" s="479"/>
      <c r="AW119" s="479"/>
      <c r="AX119" s="479"/>
      <c r="AY119" s="479"/>
      <c r="AZ119" s="480"/>
      <c r="BA119" s="480"/>
      <c r="BB119" s="21"/>
      <c r="BC119" s="22" t="s">
        <v>2163</v>
      </c>
      <c r="BD119" s="466"/>
      <c r="BE119" s="91"/>
      <c r="BF119" s="91"/>
      <c r="BG119" s="92"/>
      <c r="BH119" s="3"/>
      <c r="BI119" s="3"/>
      <c r="BJ119" s="3"/>
      <c r="BK119" s="3"/>
      <c r="BL119" s="3"/>
      <c r="BM119" s="3"/>
      <c r="BN119" s="3"/>
      <c r="BO119" s="3"/>
      <c r="BP119" s="3"/>
      <c r="BQ119" s="3"/>
      <c r="BR119" s="3"/>
      <c r="BS119" s="3"/>
      <c r="BT119" s="92"/>
      <c r="BU119" s="92"/>
      <c r="BV119" s="92"/>
      <c r="BW119" s="5"/>
      <c r="BX119" s="5"/>
      <c r="BY119" s="5"/>
      <c r="BZ119" s="5"/>
      <c r="CA119" s="5"/>
      <c r="CB119" s="5"/>
      <c r="CC119" s="5"/>
      <c r="CD119" s="487"/>
      <c r="CE119" s="487"/>
      <c r="CF119" s="488"/>
      <c r="CG119" s="489"/>
      <c r="CH119" s="446"/>
      <c r="CI119" s="446"/>
      <c r="CJ119" s="446"/>
      <c r="CK119" s="446"/>
      <c r="CL119" s="4"/>
      <c r="CM119" s="4"/>
      <c r="CN119" s="5"/>
      <c r="CO119" s="4"/>
      <c r="CP119" s="446"/>
      <c r="CQ119" s="490"/>
      <c r="CR119" s="446"/>
      <c r="CS119" s="446"/>
      <c r="CT119" s="446"/>
      <c r="CU119" s="446"/>
      <c r="CV119" s="446"/>
      <c r="CW119" s="446"/>
      <c r="CX119" s="491"/>
      <c r="CY119" s="491"/>
      <c r="CZ119" s="491"/>
      <c r="DA119" s="491"/>
      <c r="DB119" s="446"/>
      <c r="DC119" s="446"/>
      <c r="DD119" s="446"/>
      <c r="DE119" s="492"/>
      <c r="DF119" s="492"/>
      <c r="DG119" s="492"/>
      <c r="DH119" s="492"/>
      <c r="DI119" s="492"/>
      <c r="DJ119" s="492"/>
      <c r="DK119" s="492"/>
      <c r="DL119" s="446"/>
      <c r="DM119" s="446"/>
      <c r="DN119" s="446"/>
      <c r="DO119" s="446"/>
      <c r="DP119" s="446"/>
      <c r="DQ119" s="446"/>
      <c r="DR119" s="446"/>
      <c r="DS119" s="488"/>
      <c r="DT119" s="493"/>
      <c r="DU119" s="494"/>
      <c r="DV119" s="494"/>
      <c r="DW119" s="494"/>
      <c r="DX119" s="494"/>
      <c r="DY119" s="494"/>
      <c r="DZ119" s="494"/>
      <c r="EA119" s="494"/>
      <c r="EB119" s="494"/>
      <c r="EC119" s="494"/>
      <c r="ED119" s="494"/>
      <c r="EE119" s="446"/>
      <c r="EF119" s="446"/>
      <c r="EL119" s="4"/>
      <c r="EM119" s="4"/>
      <c r="EN119" s="5"/>
      <c r="EO119" s="4"/>
      <c r="FA119" s="481"/>
      <c r="FB119" s="482"/>
      <c r="FC119" s="483"/>
      <c r="FD119" s="484"/>
      <c r="IB119" s="78"/>
      <c r="ID119" s="78"/>
      <c r="IH119" s="485"/>
      <c r="II119" s="486"/>
      <c r="IJ119" s="78"/>
      <c r="IO119" s="78"/>
    </row>
    <row r="120" spans="1:249" s="6" customFormat="1" ht="15" x14ac:dyDescent="0.2">
      <c r="A120" s="467">
        <v>0</v>
      </c>
      <c r="B120" s="467" t="s">
        <v>2149</v>
      </c>
      <c r="C120" s="393" t="s">
        <v>2506</v>
      </c>
      <c r="D120" s="468"/>
      <c r="E120" s="462" t="s">
        <v>2135</v>
      </c>
      <c r="F120" s="14"/>
      <c r="G120" s="14"/>
      <c r="H120" s="469"/>
      <c r="I120" s="462"/>
      <c r="J120" s="456"/>
      <c r="K120" s="11"/>
      <c r="L120" s="11"/>
      <c r="M120" s="14"/>
      <c r="N120" s="470"/>
      <c r="O120" s="14"/>
      <c r="P120" s="14"/>
      <c r="Q120" s="14"/>
      <c r="R120" s="14"/>
      <c r="S120" s="14"/>
      <c r="T120" s="469"/>
      <c r="U120" s="454"/>
      <c r="V120" s="454"/>
      <c r="W120" s="454"/>
      <c r="X120" s="454"/>
      <c r="Y120" s="471"/>
      <c r="Z120" s="495">
        <v>0</v>
      </c>
      <c r="AA120" s="11"/>
      <c r="AB120" s="472"/>
      <c r="AC120" s="473"/>
      <c r="AD120" s="473"/>
      <c r="AE120" s="496">
        <v>2</v>
      </c>
      <c r="AF120" s="473"/>
      <c r="AG120" s="473"/>
      <c r="AH120" s="474"/>
      <c r="AI120" s="14"/>
      <c r="AJ120" s="14"/>
      <c r="AK120" s="11"/>
      <c r="AL120" s="11"/>
      <c r="AM120" s="475"/>
      <c r="AN120" s="475"/>
      <c r="AO120" s="469"/>
      <c r="AP120" s="497" t="s">
        <v>1563</v>
      </c>
      <c r="AQ120" s="477"/>
      <c r="AR120" s="478"/>
      <c r="AS120" s="479"/>
      <c r="AT120" s="479"/>
      <c r="AU120" s="479"/>
      <c r="AV120" s="479"/>
      <c r="AW120" s="479"/>
      <c r="AX120" s="479"/>
      <c r="AY120" s="479"/>
      <c r="AZ120" s="480"/>
      <c r="BA120" s="480"/>
      <c r="BB120" s="21"/>
      <c r="BC120" s="22" t="s">
        <v>2179</v>
      </c>
      <c r="BD120" s="466"/>
      <c r="BE120" s="91"/>
      <c r="BF120" s="91"/>
      <c r="BG120" s="92"/>
      <c r="BH120" s="3"/>
      <c r="BI120" s="3"/>
      <c r="BJ120" s="3"/>
      <c r="BK120" s="3"/>
      <c r="BL120" s="3"/>
      <c r="BM120" s="3"/>
      <c r="BN120" s="3"/>
      <c r="BO120" s="3"/>
      <c r="BP120" s="3"/>
      <c r="BQ120" s="3"/>
      <c r="BR120" s="3"/>
      <c r="BS120" s="3"/>
      <c r="BT120" s="92"/>
      <c r="BU120" s="92"/>
      <c r="BV120" s="92"/>
      <c r="BW120" s="5"/>
      <c r="BX120" s="5"/>
      <c r="BY120" s="5"/>
      <c r="BZ120" s="5"/>
      <c r="CA120" s="5"/>
      <c r="CB120" s="5"/>
      <c r="CC120" s="5"/>
      <c r="CD120" s="487"/>
      <c r="CE120" s="487"/>
      <c r="CF120" s="488"/>
      <c r="CG120" s="489"/>
      <c r="CH120" s="446"/>
      <c r="CI120" s="446"/>
      <c r="CJ120" s="446"/>
      <c r="CK120" s="446"/>
      <c r="CL120" s="4"/>
      <c r="CM120" s="4"/>
      <c r="CN120" s="5"/>
      <c r="CO120" s="4"/>
      <c r="CP120" s="446"/>
      <c r="CQ120" s="490"/>
      <c r="CR120" s="446"/>
      <c r="CS120" s="446"/>
      <c r="CT120" s="446"/>
      <c r="CU120" s="446"/>
      <c r="CV120" s="446"/>
      <c r="CW120" s="446"/>
      <c r="CX120" s="491"/>
      <c r="CY120" s="491"/>
      <c r="CZ120" s="491"/>
      <c r="DA120" s="491"/>
      <c r="DB120" s="446"/>
      <c r="DC120" s="446"/>
      <c r="DD120" s="446"/>
      <c r="DE120" s="492"/>
      <c r="DF120" s="492"/>
      <c r="DG120" s="492"/>
      <c r="DH120" s="492"/>
      <c r="DI120" s="492"/>
      <c r="DJ120" s="492"/>
      <c r="DK120" s="492"/>
      <c r="DL120" s="446"/>
      <c r="DM120" s="446"/>
      <c r="DN120" s="446"/>
      <c r="DO120" s="446"/>
      <c r="DP120" s="446"/>
      <c r="DQ120" s="446"/>
      <c r="DR120" s="446"/>
      <c r="DS120" s="488"/>
      <c r="DT120" s="493"/>
      <c r="DU120" s="494"/>
      <c r="DV120" s="494"/>
      <c r="DW120" s="494"/>
      <c r="DX120" s="494"/>
      <c r="DY120" s="494"/>
      <c r="DZ120" s="494"/>
      <c r="EA120" s="494"/>
      <c r="EB120" s="494"/>
      <c r="EC120" s="494"/>
      <c r="ED120" s="494"/>
      <c r="EE120" s="446"/>
      <c r="EF120" s="446"/>
      <c r="EL120" s="4"/>
      <c r="EM120" s="4"/>
      <c r="EN120" s="5"/>
      <c r="EO120" s="4"/>
      <c r="FA120" s="481"/>
      <c r="FB120" s="482"/>
      <c r="FC120" s="483"/>
      <c r="FD120" s="484"/>
      <c r="IB120" s="78"/>
      <c r="ID120" s="78"/>
      <c r="IH120" s="485"/>
      <c r="II120" s="486"/>
      <c r="IJ120" s="78"/>
      <c r="IO120" s="78"/>
    </row>
    <row r="121" spans="1:249" s="6" customFormat="1" ht="15" x14ac:dyDescent="0.2">
      <c r="A121" s="467">
        <v>0</v>
      </c>
      <c r="B121" s="467" t="s">
        <v>2157</v>
      </c>
      <c r="C121" s="393" t="s">
        <v>2507</v>
      </c>
      <c r="D121" s="468"/>
      <c r="E121" s="462" t="s">
        <v>2135</v>
      </c>
      <c r="F121" s="14"/>
      <c r="G121" s="14"/>
      <c r="H121" s="469"/>
      <c r="I121" s="462"/>
      <c r="J121" s="456"/>
      <c r="K121" s="11"/>
      <c r="L121" s="11"/>
      <c r="M121" s="14"/>
      <c r="N121" s="470"/>
      <c r="O121" s="14"/>
      <c r="P121" s="14"/>
      <c r="Q121" s="14"/>
      <c r="R121" s="14"/>
      <c r="S121" s="14"/>
      <c r="T121" s="469"/>
      <c r="U121" s="454"/>
      <c r="V121" s="454"/>
      <c r="W121" s="454"/>
      <c r="X121" s="454"/>
      <c r="Y121" s="471"/>
      <c r="Z121" s="495">
        <v>1</v>
      </c>
      <c r="AA121" s="11"/>
      <c r="AB121" s="472"/>
      <c r="AC121" s="473"/>
      <c r="AD121" s="473"/>
      <c r="AE121" s="496">
        <v>2</v>
      </c>
      <c r="AF121" s="473"/>
      <c r="AG121" s="473"/>
      <c r="AH121" s="474"/>
      <c r="AI121" s="14"/>
      <c r="AJ121" s="14"/>
      <c r="AK121" s="11"/>
      <c r="AL121" s="11"/>
      <c r="AM121" s="475"/>
      <c r="AN121" s="475"/>
      <c r="AO121" s="469"/>
      <c r="AP121" s="497" t="s">
        <v>1564</v>
      </c>
      <c r="AQ121" s="477"/>
      <c r="AR121" s="478"/>
      <c r="AS121" s="479"/>
      <c r="AT121" s="479"/>
      <c r="AU121" s="479"/>
      <c r="AV121" s="479"/>
      <c r="AW121" s="479"/>
      <c r="AX121" s="479"/>
      <c r="AY121" s="479"/>
      <c r="AZ121" s="480"/>
      <c r="BA121" s="480"/>
      <c r="BB121" s="21"/>
      <c r="BC121" s="22" t="s">
        <v>2179</v>
      </c>
      <c r="BD121" s="466"/>
      <c r="BE121" s="91"/>
      <c r="BF121" s="91"/>
      <c r="BG121" s="92"/>
      <c r="BH121" s="3"/>
      <c r="BI121" s="3"/>
      <c r="BJ121" s="3"/>
      <c r="BK121" s="3"/>
      <c r="BL121" s="3"/>
      <c r="BM121" s="3"/>
      <c r="BN121" s="3"/>
      <c r="BO121" s="3"/>
      <c r="BP121" s="3"/>
      <c r="BQ121" s="3"/>
      <c r="BR121" s="3"/>
      <c r="BS121" s="3"/>
      <c r="BT121" s="92"/>
      <c r="BU121" s="92"/>
      <c r="BV121" s="92"/>
      <c r="BW121" s="5"/>
      <c r="BX121" s="5"/>
      <c r="BY121" s="5"/>
      <c r="BZ121" s="5"/>
      <c r="CA121" s="5"/>
      <c r="CB121" s="5"/>
      <c r="CC121" s="5"/>
      <c r="CD121" s="487"/>
      <c r="CE121" s="487"/>
      <c r="CF121" s="488"/>
      <c r="CG121" s="489"/>
      <c r="CH121" s="446"/>
      <c r="CI121" s="446"/>
      <c r="CJ121" s="446"/>
      <c r="CK121" s="446"/>
      <c r="CL121" s="4"/>
      <c r="CM121" s="4"/>
      <c r="CN121" s="5"/>
      <c r="CO121" s="4"/>
      <c r="CP121" s="446"/>
      <c r="CQ121" s="490"/>
      <c r="CR121" s="446"/>
      <c r="CS121" s="446"/>
      <c r="CT121" s="446"/>
      <c r="CU121" s="446"/>
      <c r="CV121" s="446"/>
      <c r="CW121" s="446"/>
      <c r="CX121" s="491"/>
      <c r="CY121" s="491"/>
      <c r="CZ121" s="491"/>
      <c r="DA121" s="491"/>
      <c r="DB121" s="446"/>
      <c r="DC121" s="446"/>
      <c r="DD121" s="446"/>
      <c r="DE121" s="492"/>
      <c r="DF121" s="492"/>
      <c r="DG121" s="492"/>
      <c r="DH121" s="492"/>
      <c r="DI121" s="492"/>
      <c r="DJ121" s="492"/>
      <c r="DK121" s="492"/>
      <c r="DL121" s="446"/>
      <c r="DM121" s="446"/>
      <c r="DN121" s="446"/>
      <c r="DO121" s="446"/>
      <c r="DP121" s="446"/>
      <c r="DQ121" s="446"/>
      <c r="DR121" s="446"/>
      <c r="DS121" s="488"/>
      <c r="DT121" s="493"/>
      <c r="DU121" s="494"/>
      <c r="DV121" s="494"/>
      <c r="DW121" s="494"/>
      <c r="DX121" s="494"/>
      <c r="DY121" s="494"/>
      <c r="DZ121" s="494"/>
      <c r="EA121" s="494"/>
      <c r="EB121" s="494"/>
      <c r="EC121" s="494"/>
      <c r="ED121" s="494"/>
      <c r="EE121" s="446"/>
      <c r="EF121" s="446"/>
      <c r="EL121" s="4"/>
      <c r="EM121" s="4"/>
      <c r="EN121" s="5"/>
      <c r="EO121" s="4"/>
      <c r="FA121" s="481"/>
      <c r="FB121" s="482"/>
      <c r="FC121" s="483"/>
      <c r="FD121" s="484"/>
      <c r="IB121" s="78"/>
      <c r="ID121" s="78"/>
      <c r="IH121" s="485"/>
      <c r="II121" s="486"/>
      <c r="IJ121" s="78"/>
      <c r="IO121" s="78"/>
    </row>
    <row r="122" spans="1:249" s="6" customFormat="1" ht="15" x14ac:dyDescent="0.2">
      <c r="A122" s="467">
        <v>3</v>
      </c>
      <c r="B122" s="467" t="s">
        <v>2157</v>
      </c>
      <c r="C122" s="393" t="s">
        <v>3203</v>
      </c>
      <c r="D122" s="468"/>
      <c r="E122" s="462" t="s">
        <v>2137</v>
      </c>
      <c r="F122" s="14" t="s">
        <v>2149</v>
      </c>
      <c r="G122" s="14" t="s">
        <v>2154</v>
      </c>
      <c r="H122" s="469" t="s">
        <v>2149</v>
      </c>
      <c r="I122" s="462"/>
      <c r="J122" s="456"/>
      <c r="K122" s="11"/>
      <c r="L122" s="11"/>
      <c r="M122" s="14"/>
      <c r="N122" s="470"/>
      <c r="O122" s="14"/>
      <c r="P122" s="14"/>
      <c r="Q122" s="14"/>
      <c r="R122" s="14"/>
      <c r="S122" s="14"/>
      <c r="T122" s="469"/>
      <c r="U122" s="454"/>
      <c r="V122" s="454"/>
      <c r="W122" s="454"/>
      <c r="X122" s="454"/>
      <c r="Y122" s="471"/>
      <c r="Z122" s="495" t="s">
        <v>2195</v>
      </c>
      <c r="AA122" s="11"/>
      <c r="AB122" s="472"/>
      <c r="AC122" s="473"/>
      <c r="AD122" s="473"/>
      <c r="AE122" s="496">
        <v>3</v>
      </c>
      <c r="AF122" s="473"/>
      <c r="AG122" s="473"/>
      <c r="AH122" s="474"/>
      <c r="AI122" s="14"/>
      <c r="AJ122" s="14"/>
      <c r="AK122" s="11"/>
      <c r="AL122" s="11"/>
      <c r="AM122" s="475"/>
      <c r="AN122" s="475"/>
      <c r="AO122" s="469"/>
      <c r="AP122" s="497" t="s">
        <v>1565</v>
      </c>
      <c r="AQ122" s="477"/>
      <c r="AR122" s="478"/>
      <c r="AS122" s="479"/>
      <c r="AT122" s="479"/>
      <c r="AU122" s="479"/>
      <c r="AV122" s="479"/>
      <c r="AW122" s="479"/>
      <c r="AX122" s="479"/>
      <c r="AY122" s="479"/>
      <c r="AZ122" s="480"/>
      <c r="BA122" s="480"/>
      <c r="BB122" s="21"/>
      <c r="BC122" s="22" t="s">
        <v>2179</v>
      </c>
      <c r="BD122" s="466"/>
      <c r="BE122" s="91"/>
      <c r="BF122" s="91"/>
      <c r="BG122" s="92"/>
      <c r="BH122" s="3"/>
      <c r="BI122" s="3"/>
      <c r="BJ122" s="3"/>
      <c r="BK122" s="3"/>
      <c r="BL122" s="3"/>
      <c r="BM122" s="3"/>
      <c r="BN122" s="3"/>
      <c r="BO122" s="3"/>
      <c r="BP122" s="3"/>
      <c r="BQ122" s="3"/>
      <c r="BR122" s="3"/>
      <c r="BS122" s="3"/>
      <c r="BT122" s="92"/>
      <c r="BU122" s="92"/>
      <c r="BV122" s="92"/>
      <c r="BW122" s="5"/>
      <c r="BX122" s="5"/>
      <c r="BY122" s="5"/>
      <c r="BZ122" s="5"/>
      <c r="CA122" s="5"/>
      <c r="CB122" s="5"/>
      <c r="CC122" s="5"/>
      <c r="CD122" s="487"/>
      <c r="CE122" s="487"/>
      <c r="CF122" s="488"/>
      <c r="CG122" s="489"/>
      <c r="CH122" s="446"/>
      <c r="CI122" s="446"/>
      <c r="CJ122" s="446"/>
      <c r="CK122" s="446"/>
      <c r="CL122" s="4"/>
      <c r="CM122" s="4"/>
      <c r="CN122" s="5"/>
      <c r="CO122" s="4"/>
      <c r="CP122" s="446"/>
      <c r="CQ122" s="490"/>
      <c r="CR122" s="446"/>
      <c r="CS122" s="446"/>
      <c r="CT122" s="446"/>
      <c r="CU122" s="446"/>
      <c r="CV122" s="446"/>
      <c r="CW122" s="446"/>
      <c r="CX122" s="491"/>
      <c r="CY122" s="491"/>
      <c r="CZ122" s="491"/>
      <c r="DA122" s="491"/>
      <c r="DB122" s="446"/>
      <c r="DC122" s="446"/>
      <c r="DD122" s="446"/>
      <c r="DE122" s="492"/>
      <c r="DF122" s="492"/>
      <c r="DG122" s="492"/>
      <c r="DH122" s="492"/>
      <c r="DI122" s="492"/>
      <c r="DJ122" s="492"/>
      <c r="DK122" s="492"/>
      <c r="DL122" s="446"/>
      <c r="DM122" s="446"/>
      <c r="DN122" s="446"/>
      <c r="DO122" s="446"/>
      <c r="DP122" s="446"/>
      <c r="DQ122" s="446"/>
      <c r="DR122" s="446"/>
      <c r="DS122" s="488"/>
      <c r="DT122" s="493"/>
      <c r="DU122" s="494"/>
      <c r="DV122" s="494"/>
      <c r="DW122" s="494"/>
      <c r="DX122" s="494"/>
      <c r="DY122" s="494"/>
      <c r="DZ122" s="494"/>
      <c r="EA122" s="494"/>
      <c r="EB122" s="494"/>
      <c r="EC122" s="494"/>
      <c r="ED122" s="494"/>
      <c r="EE122" s="446"/>
      <c r="EF122" s="446"/>
      <c r="EL122" s="4"/>
      <c r="EM122" s="4"/>
      <c r="EN122" s="5"/>
      <c r="EO122" s="4"/>
      <c r="FA122" s="481"/>
      <c r="FB122" s="482"/>
      <c r="FC122" s="483"/>
      <c r="FD122" s="484"/>
      <c r="IB122" s="78"/>
      <c r="ID122" s="78"/>
      <c r="IH122" s="485"/>
      <c r="II122" s="486"/>
      <c r="IJ122" s="78"/>
      <c r="IO122" s="78"/>
    </row>
    <row r="123" spans="1:249" s="6" customFormat="1" ht="15" x14ac:dyDescent="0.2">
      <c r="A123" s="467" t="s">
        <v>2195</v>
      </c>
      <c r="B123" s="467" t="s">
        <v>2149</v>
      </c>
      <c r="C123" s="460" t="s">
        <v>2508</v>
      </c>
      <c r="D123" s="468"/>
      <c r="E123" s="462" t="s">
        <v>2139</v>
      </c>
      <c r="F123" s="14" t="s">
        <v>2149</v>
      </c>
      <c r="G123" s="14" t="s">
        <v>2149</v>
      </c>
      <c r="H123" s="469" t="s">
        <v>2149</v>
      </c>
      <c r="I123" s="462"/>
      <c r="J123" s="456"/>
      <c r="K123" s="11"/>
      <c r="L123" s="11"/>
      <c r="M123" s="14"/>
      <c r="N123" s="470"/>
      <c r="O123" s="14"/>
      <c r="P123" s="14"/>
      <c r="Q123" s="14"/>
      <c r="R123" s="14"/>
      <c r="S123" s="14"/>
      <c r="T123" s="469"/>
      <c r="U123" s="454"/>
      <c r="V123" s="454"/>
      <c r="W123" s="454"/>
      <c r="X123" s="454"/>
      <c r="Y123" s="471"/>
      <c r="Z123" s="495" t="s">
        <v>2195</v>
      </c>
      <c r="AA123" s="11"/>
      <c r="AB123" s="472"/>
      <c r="AC123" s="473"/>
      <c r="AD123" s="473"/>
      <c r="AE123" s="496" t="s">
        <v>2195</v>
      </c>
      <c r="AF123" s="473"/>
      <c r="AG123" s="473"/>
      <c r="AH123" s="474"/>
      <c r="AI123" s="14"/>
      <c r="AJ123" s="14"/>
      <c r="AK123" s="11"/>
      <c r="AL123" s="11"/>
      <c r="AM123" s="475"/>
      <c r="AN123" s="475"/>
      <c r="AO123" s="469"/>
      <c r="AP123" s="497" t="s">
        <v>1566</v>
      </c>
      <c r="AQ123" s="477"/>
      <c r="AR123" s="478"/>
      <c r="AS123" s="479"/>
      <c r="AT123" s="479"/>
      <c r="AU123" s="479"/>
      <c r="AV123" s="479"/>
      <c r="AW123" s="479"/>
      <c r="AX123" s="479"/>
      <c r="AY123" s="479"/>
      <c r="AZ123" s="480"/>
      <c r="BA123" s="480"/>
      <c r="BB123" s="21"/>
      <c r="BC123" s="22" t="s">
        <v>2179</v>
      </c>
      <c r="BD123" s="466"/>
      <c r="BE123" s="91"/>
      <c r="BF123" s="91"/>
      <c r="BG123" s="92"/>
      <c r="BH123" s="3"/>
      <c r="BI123" s="3"/>
      <c r="BJ123" s="3"/>
      <c r="BK123" s="3"/>
      <c r="BL123" s="3"/>
      <c r="BM123" s="3"/>
      <c r="BN123" s="3"/>
      <c r="BO123" s="3"/>
      <c r="BP123" s="3"/>
      <c r="BQ123" s="3"/>
      <c r="BR123" s="3"/>
      <c r="BS123" s="3"/>
      <c r="BT123" s="92"/>
      <c r="BU123" s="92"/>
      <c r="BV123" s="92"/>
      <c r="BW123" s="5"/>
      <c r="BX123" s="5"/>
      <c r="BY123" s="5"/>
      <c r="BZ123" s="5"/>
      <c r="CA123" s="5"/>
      <c r="CB123" s="5"/>
      <c r="CC123" s="5"/>
      <c r="CD123" s="487"/>
      <c r="CE123" s="487"/>
      <c r="CF123" s="488"/>
      <c r="CG123" s="489"/>
      <c r="CH123" s="446"/>
      <c r="CI123" s="446"/>
      <c r="CJ123" s="446"/>
      <c r="CK123" s="446"/>
      <c r="CL123" s="4"/>
      <c r="CM123" s="4"/>
      <c r="CN123" s="5"/>
      <c r="CO123" s="4"/>
      <c r="CP123" s="446"/>
      <c r="CQ123" s="490"/>
      <c r="CR123" s="446"/>
      <c r="CS123" s="446"/>
      <c r="CT123" s="446"/>
      <c r="CU123" s="446"/>
      <c r="CV123" s="446"/>
      <c r="CW123" s="446"/>
      <c r="CX123" s="491"/>
      <c r="CY123" s="491"/>
      <c r="CZ123" s="491"/>
      <c r="DA123" s="491"/>
      <c r="DB123" s="446"/>
      <c r="DC123" s="446"/>
      <c r="DD123" s="446"/>
      <c r="DE123" s="492"/>
      <c r="DF123" s="492"/>
      <c r="DG123" s="492"/>
      <c r="DH123" s="492"/>
      <c r="DI123" s="492"/>
      <c r="DJ123" s="492"/>
      <c r="DK123" s="492"/>
      <c r="DL123" s="446"/>
      <c r="DM123" s="446"/>
      <c r="DN123" s="446"/>
      <c r="DO123" s="446"/>
      <c r="DP123" s="446"/>
      <c r="DQ123" s="446"/>
      <c r="DR123" s="446"/>
      <c r="DS123" s="488"/>
      <c r="DT123" s="493"/>
      <c r="DU123" s="494"/>
      <c r="DV123" s="494"/>
      <c r="DW123" s="494"/>
      <c r="DX123" s="494"/>
      <c r="DY123" s="494"/>
      <c r="DZ123" s="494"/>
      <c r="EA123" s="494"/>
      <c r="EB123" s="494"/>
      <c r="EC123" s="494"/>
      <c r="ED123" s="494"/>
      <c r="EE123" s="446"/>
      <c r="EF123" s="446"/>
      <c r="EL123" s="4"/>
      <c r="EM123" s="4"/>
      <c r="EN123" s="5"/>
      <c r="EO123" s="4"/>
      <c r="FA123" s="481"/>
      <c r="FB123" s="482"/>
      <c r="FC123" s="483"/>
      <c r="FD123" s="484"/>
      <c r="IB123" s="78"/>
      <c r="ID123" s="78"/>
      <c r="IH123" s="485"/>
      <c r="II123" s="486"/>
      <c r="IJ123" s="78"/>
      <c r="IO123" s="78"/>
    </row>
    <row r="124" spans="1:249" s="6" customFormat="1" ht="15" x14ac:dyDescent="0.2">
      <c r="A124" s="467" t="s">
        <v>2195</v>
      </c>
      <c r="B124" s="467" t="s">
        <v>2149</v>
      </c>
      <c r="C124" s="393" t="s">
        <v>2509</v>
      </c>
      <c r="D124" s="468"/>
      <c r="E124" s="462" t="s">
        <v>2141</v>
      </c>
      <c r="F124" s="14" t="s">
        <v>2149</v>
      </c>
      <c r="G124" s="14" t="s">
        <v>2149</v>
      </c>
      <c r="H124" s="469" t="s">
        <v>2149</v>
      </c>
      <c r="I124" s="462"/>
      <c r="J124" s="456"/>
      <c r="K124" s="11"/>
      <c r="L124" s="11"/>
      <c r="M124" s="14"/>
      <c r="N124" s="470"/>
      <c r="O124" s="14"/>
      <c r="P124" s="14"/>
      <c r="Q124" s="14"/>
      <c r="R124" s="14"/>
      <c r="S124" s="14"/>
      <c r="T124" s="469"/>
      <c r="U124" s="454"/>
      <c r="V124" s="454"/>
      <c r="W124" s="454"/>
      <c r="X124" s="454"/>
      <c r="Y124" s="471"/>
      <c r="Z124" s="495" t="s">
        <v>2195</v>
      </c>
      <c r="AA124" s="11"/>
      <c r="AB124" s="472"/>
      <c r="AC124" s="473"/>
      <c r="AD124" s="473"/>
      <c r="AE124" s="496" t="s">
        <v>2195</v>
      </c>
      <c r="AF124" s="473"/>
      <c r="AG124" s="473"/>
      <c r="AH124" s="474"/>
      <c r="AI124" s="14"/>
      <c r="AJ124" s="14"/>
      <c r="AK124" s="11"/>
      <c r="AL124" s="11"/>
      <c r="AM124" s="475"/>
      <c r="AN124" s="475"/>
      <c r="AO124" s="469"/>
      <c r="AP124" s="497" t="s">
        <v>1567</v>
      </c>
      <c r="AQ124" s="477"/>
      <c r="AR124" s="478"/>
      <c r="AS124" s="479"/>
      <c r="AT124" s="479"/>
      <c r="AU124" s="479"/>
      <c r="AV124" s="479"/>
      <c r="AW124" s="479"/>
      <c r="AX124" s="479"/>
      <c r="AY124" s="479"/>
      <c r="AZ124" s="480"/>
      <c r="BA124" s="480"/>
      <c r="BB124" s="21"/>
      <c r="BC124" s="22" t="s">
        <v>2179</v>
      </c>
      <c r="BD124" s="466"/>
      <c r="BE124" s="91"/>
      <c r="BF124" s="91"/>
      <c r="BG124" s="92"/>
      <c r="BH124" s="3"/>
      <c r="BI124" s="3"/>
      <c r="BJ124" s="3"/>
      <c r="BK124" s="3"/>
      <c r="BL124" s="3"/>
      <c r="BM124" s="3"/>
      <c r="BN124" s="3"/>
      <c r="BO124" s="3"/>
      <c r="BP124" s="3"/>
      <c r="BQ124" s="3"/>
      <c r="BR124" s="3"/>
      <c r="BS124" s="3"/>
      <c r="BT124" s="92"/>
      <c r="BU124" s="92"/>
      <c r="BV124" s="92"/>
      <c r="BW124" s="5"/>
      <c r="BX124" s="5"/>
      <c r="BY124" s="5"/>
      <c r="BZ124" s="5"/>
      <c r="CA124" s="5"/>
      <c r="CB124" s="5"/>
      <c r="CC124" s="5"/>
      <c r="CD124" s="487"/>
      <c r="CE124" s="487"/>
      <c r="CF124" s="488"/>
      <c r="CG124" s="489"/>
      <c r="CH124" s="446"/>
      <c r="CI124" s="446"/>
      <c r="CJ124" s="446"/>
      <c r="CK124" s="446"/>
      <c r="CL124" s="4"/>
      <c r="CM124" s="4"/>
      <c r="CN124" s="5"/>
      <c r="CO124" s="4"/>
      <c r="CP124" s="446"/>
      <c r="CQ124" s="490"/>
      <c r="CR124" s="446"/>
      <c r="CS124" s="446"/>
      <c r="CT124" s="446"/>
      <c r="CU124" s="446"/>
      <c r="CV124" s="446"/>
      <c r="CW124" s="446"/>
      <c r="CX124" s="491"/>
      <c r="CY124" s="491"/>
      <c r="CZ124" s="491"/>
      <c r="DA124" s="491"/>
      <c r="DB124" s="446"/>
      <c r="DC124" s="446"/>
      <c r="DD124" s="446"/>
      <c r="DE124" s="492"/>
      <c r="DF124" s="492"/>
      <c r="DG124" s="492"/>
      <c r="DH124" s="492"/>
      <c r="DI124" s="492"/>
      <c r="DJ124" s="492"/>
      <c r="DK124" s="492"/>
      <c r="DL124" s="446"/>
      <c r="DM124" s="446"/>
      <c r="DN124" s="446"/>
      <c r="DO124" s="446"/>
      <c r="DP124" s="446"/>
      <c r="DQ124" s="446"/>
      <c r="DR124" s="446"/>
      <c r="DS124" s="488"/>
      <c r="DT124" s="493"/>
      <c r="DU124" s="494"/>
      <c r="DV124" s="494"/>
      <c r="DW124" s="494"/>
      <c r="DX124" s="494"/>
      <c r="DY124" s="494"/>
      <c r="DZ124" s="494"/>
      <c r="EA124" s="494"/>
      <c r="EB124" s="494"/>
      <c r="EC124" s="494"/>
      <c r="ED124" s="494"/>
      <c r="EE124" s="446"/>
      <c r="EF124" s="446"/>
      <c r="EL124" s="4"/>
      <c r="EM124" s="4"/>
      <c r="EN124" s="5"/>
      <c r="EO124" s="4"/>
      <c r="FA124" s="481"/>
      <c r="FB124" s="482"/>
      <c r="FC124" s="483"/>
      <c r="FD124" s="484"/>
      <c r="IB124" s="78"/>
      <c r="ID124" s="78"/>
      <c r="IH124" s="485"/>
      <c r="II124" s="486"/>
      <c r="IJ124" s="78"/>
      <c r="IO124" s="78"/>
    </row>
    <row r="125" spans="1:249" s="6" customFormat="1" ht="15" x14ac:dyDescent="0.2">
      <c r="A125" s="467" t="s">
        <v>2165</v>
      </c>
      <c r="B125" s="467" t="s">
        <v>2149</v>
      </c>
      <c r="C125" s="393" t="s">
        <v>3161</v>
      </c>
      <c r="D125" s="468"/>
      <c r="E125" s="462" t="s">
        <v>2136</v>
      </c>
      <c r="F125" s="14" t="s">
        <v>2149</v>
      </c>
      <c r="G125" s="14" t="s">
        <v>2149</v>
      </c>
      <c r="H125" s="469" t="s">
        <v>2149</v>
      </c>
      <c r="I125" s="462"/>
      <c r="J125" s="456"/>
      <c r="K125" s="11"/>
      <c r="L125" s="11"/>
      <c r="M125" s="14"/>
      <c r="N125" s="470"/>
      <c r="O125" s="14"/>
      <c r="P125" s="14"/>
      <c r="Q125" s="14"/>
      <c r="R125" s="14"/>
      <c r="S125" s="14"/>
      <c r="T125" s="469"/>
      <c r="U125" s="454"/>
      <c r="V125" s="454"/>
      <c r="W125" s="454"/>
      <c r="X125" s="454"/>
      <c r="Y125" s="471"/>
      <c r="Z125" s="495" t="s">
        <v>2165</v>
      </c>
      <c r="AA125" s="11"/>
      <c r="AB125" s="472"/>
      <c r="AC125" s="473"/>
      <c r="AD125" s="473"/>
      <c r="AE125" s="496" t="s">
        <v>2165</v>
      </c>
      <c r="AF125" s="473"/>
      <c r="AG125" s="473"/>
      <c r="AH125" s="474"/>
      <c r="AI125" s="14"/>
      <c r="AJ125" s="14"/>
      <c r="AK125" s="11"/>
      <c r="AL125" s="11"/>
      <c r="AM125" s="475"/>
      <c r="AN125" s="475"/>
      <c r="AO125" s="469"/>
      <c r="AP125" s="497" t="s">
        <v>1568</v>
      </c>
      <c r="AQ125" s="477"/>
      <c r="AR125" s="478"/>
      <c r="AS125" s="479"/>
      <c r="AT125" s="479"/>
      <c r="AU125" s="479"/>
      <c r="AV125" s="479"/>
      <c r="AW125" s="479"/>
      <c r="AX125" s="479"/>
      <c r="AY125" s="479"/>
      <c r="AZ125" s="480"/>
      <c r="BA125" s="480"/>
      <c r="BB125" s="21"/>
      <c r="BC125" s="22" t="s">
        <v>2179</v>
      </c>
      <c r="BD125" s="466"/>
      <c r="BE125" s="91"/>
      <c r="BF125" s="91"/>
      <c r="BG125" s="92"/>
      <c r="BH125" s="3"/>
      <c r="BI125" s="3"/>
      <c r="BJ125" s="3"/>
      <c r="BK125" s="3"/>
      <c r="BL125" s="3"/>
      <c r="BM125" s="3"/>
      <c r="BN125" s="3"/>
      <c r="BO125" s="3"/>
      <c r="BP125" s="3"/>
      <c r="BQ125" s="3"/>
      <c r="BR125" s="3"/>
      <c r="BS125" s="3"/>
      <c r="BT125" s="92"/>
      <c r="BU125" s="92"/>
      <c r="BV125" s="92"/>
      <c r="BW125" s="5"/>
      <c r="BX125" s="5"/>
      <c r="BY125" s="5"/>
      <c r="BZ125" s="5"/>
      <c r="CA125" s="5"/>
      <c r="CB125" s="5"/>
      <c r="CC125" s="5"/>
      <c r="CD125" s="487"/>
      <c r="CE125" s="487"/>
      <c r="CF125" s="488"/>
      <c r="CG125" s="489"/>
      <c r="CH125" s="446"/>
      <c r="CI125" s="446"/>
      <c r="CJ125" s="446"/>
      <c r="CK125" s="446"/>
      <c r="CL125" s="4"/>
      <c r="CM125" s="4"/>
      <c r="CN125" s="5"/>
      <c r="CO125" s="4"/>
      <c r="CP125" s="446"/>
      <c r="CQ125" s="490"/>
      <c r="CR125" s="446"/>
      <c r="CS125" s="446"/>
      <c r="CT125" s="446"/>
      <c r="CU125" s="446"/>
      <c r="CV125" s="446"/>
      <c r="CW125" s="446"/>
      <c r="CX125" s="491"/>
      <c r="CY125" s="491"/>
      <c r="CZ125" s="491"/>
      <c r="DA125" s="491"/>
      <c r="DB125" s="446"/>
      <c r="DC125" s="446"/>
      <c r="DD125" s="446"/>
      <c r="DE125" s="492"/>
      <c r="DF125" s="492"/>
      <c r="DG125" s="492"/>
      <c r="DH125" s="492"/>
      <c r="DI125" s="492"/>
      <c r="DJ125" s="492"/>
      <c r="DK125" s="492"/>
      <c r="DL125" s="446"/>
      <c r="DM125" s="446"/>
      <c r="DN125" s="446"/>
      <c r="DO125" s="446"/>
      <c r="DP125" s="446"/>
      <c r="DQ125" s="446"/>
      <c r="DR125" s="446"/>
      <c r="DS125" s="488"/>
      <c r="DT125" s="493"/>
      <c r="DU125" s="494"/>
      <c r="DV125" s="494"/>
      <c r="DW125" s="494"/>
      <c r="DX125" s="494"/>
      <c r="DY125" s="494"/>
      <c r="DZ125" s="494"/>
      <c r="EA125" s="494"/>
      <c r="EB125" s="494"/>
      <c r="EC125" s="494"/>
      <c r="ED125" s="494"/>
      <c r="EE125" s="446"/>
      <c r="EF125" s="446"/>
      <c r="EL125" s="4"/>
      <c r="EM125" s="4"/>
      <c r="EN125" s="5"/>
      <c r="EO125" s="4"/>
      <c r="FA125" s="481"/>
      <c r="FB125" s="482"/>
      <c r="FC125" s="483"/>
      <c r="FD125" s="484"/>
      <c r="IB125" s="78"/>
      <c r="ID125" s="78"/>
      <c r="IH125" s="485"/>
      <c r="II125" s="486"/>
      <c r="IJ125" s="78"/>
      <c r="IO125" s="78"/>
    </row>
    <row r="126" spans="1:249" s="6" customFormat="1" ht="15" x14ac:dyDescent="0.2">
      <c r="A126" s="467" t="s">
        <v>2195</v>
      </c>
      <c r="B126" s="467" t="s">
        <v>2149</v>
      </c>
      <c r="C126" s="393" t="s">
        <v>2510</v>
      </c>
      <c r="D126" s="468"/>
      <c r="E126" s="462" t="s">
        <v>2141</v>
      </c>
      <c r="F126" s="14" t="s">
        <v>2149</v>
      </c>
      <c r="G126" s="14" t="s">
        <v>2154</v>
      </c>
      <c r="H126" s="469" t="s">
        <v>2149</v>
      </c>
      <c r="I126" s="462"/>
      <c r="J126" s="456"/>
      <c r="K126" s="11"/>
      <c r="L126" s="11"/>
      <c r="M126" s="14"/>
      <c r="N126" s="470"/>
      <c r="O126" s="14"/>
      <c r="P126" s="14"/>
      <c r="Q126" s="14"/>
      <c r="R126" s="14"/>
      <c r="S126" s="14"/>
      <c r="T126" s="469"/>
      <c r="U126" s="454"/>
      <c r="V126" s="454"/>
      <c r="W126" s="454"/>
      <c r="X126" s="454"/>
      <c r="Y126" s="471"/>
      <c r="Z126" s="495" t="s">
        <v>2195</v>
      </c>
      <c r="AA126" s="11"/>
      <c r="AB126" s="472"/>
      <c r="AC126" s="473"/>
      <c r="AD126" s="473"/>
      <c r="AE126" s="496" t="s">
        <v>2195</v>
      </c>
      <c r="AF126" s="473"/>
      <c r="AG126" s="473"/>
      <c r="AH126" s="474"/>
      <c r="AI126" s="14"/>
      <c r="AJ126" s="14"/>
      <c r="AK126" s="11"/>
      <c r="AL126" s="11"/>
      <c r="AM126" s="475"/>
      <c r="AN126" s="475"/>
      <c r="AO126" s="469"/>
      <c r="AP126" s="497" t="s">
        <v>1569</v>
      </c>
      <c r="AQ126" s="477"/>
      <c r="AR126" s="478"/>
      <c r="AS126" s="479"/>
      <c r="AT126" s="479"/>
      <c r="AU126" s="479"/>
      <c r="AV126" s="479"/>
      <c r="AW126" s="479"/>
      <c r="AX126" s="479"/>
      <c r="AY126" s="479"/>
      <c r="AZ126" s="480"/>
      <c r="BA126" s="480"/>
      <c r="BB126" s="21"/>
      <c r="BC126" s="22" t="s">
        <v>2179</v>
      </c>
      <c r="BD126" s="466"/>
      <c r="BE126" s="91"/>
      <c r="BF126" s="91"/>
      <c r="BG126" s="92"/>
      <c r="BH126" s="3"/>
      <c r="BI126" s="3"/>
      <c r="BJ126" s="3"/>
      <c r="BK126" s="3"/>
      <c r="BL126" s="3"/>
      <c r="BM126" s="3"/>
      <c r="BN126" s="3"/>
      <c r="BO126" s="3"/>
      <c r="BP126" s="3"/>
      <c r="BQ126" s="3"/>
      <c r="BR126" s="3"/>
      <c r="BS126" s="3"/>
      <c r="BT126" s="92"/>
      <c r="BU126" s="92"/>
      <c r="BV126" s="92"/>
      <c r="BW126" s="5"/>
      <c r="BX126" s="5"/>
      <c r="BY126" s="5"/>
      <c r="BZ126" s="5"/>
      <c r="CA126" s="5"/>
      <c r="CB126" s="5"/>
      <c r="CC126" s="5"/>
      <c r="CD126" s="487"/>
      <c r="CE126" s="487"/>
      <c r="CF126" s="488"/>
      <c r="CG126" s="489"/>
      <c r="CH126" s="446"/>
      <c r="CI126" s="446"/>
      <c r="CJ126" s="446"/>
      <c r="CK126" s="446"/>
      <c r="CL126" s="4"/>
      <c r="CM126" s="4"/>
      <c r="CN126" s="5"/>
      <c r="CO126" s="4"/>
      <c r="CP126" s="446"/>
      <c r="CQ126" s="490"/>
      <c r="CR126" s="446"/>
      <c r="CS126" s="446"/>
      <c r="CT126" s="446"/>
      <c r="CU126" s="446"/>
      <c r="CV126" s="446"/>
      <c r="CW126" s="446"/>
      <c r="CX126" s="491"/>
      <c r="CY126" s="491"/>
      <c r="CZ126" s="491"/>
      <c r="DA126" s="491"/>
      <c r="DB126" s="446"/>
      <c r="DC126" s="446"/>
      <c r="DD126" s="446"/>
      <c r="DE126" s="492"/>
      <c r="DF126" s="492"/>
      <c r="DG126" s="492"/>
      <c r="DH126" s="492"/>
      <c r="DI126" s="492"/>
      <c r="DJ126" s="492"/>
      <c r="DK126" s="492"/>
      <c r="DL126" s="446"/>
      <c r="DM126" s="446"/>
      <c r="DN126" s="446"/>
      <c r="DO126" s="446"/>
      <c r="DP126" s="446"/>
      <c r="DQ126" s="446"/>
      <c r="DR126" s="446"/>
      <c r="DS126" s="488"/>
      <c r="DT126" s="493"/>
      <c r="DU126" s="494"/>
      <c r="DV126" s="494"/>
      <c r="DW126" s="494"/>
      <c r="DX126" s="494"/>
      <c r="DY126" s="494"/>
      <c r="DZ126" s="494"/>
      <c r="EA126" s="494"/>
      <c r="EB126" s="494"/>
      <c r="EC126" s="494"/>
      <c r="ED126" s="494"/>
      <c r="EE126" s="446"/>
      <c r="EF126" s="446"/>
      <c r="EL126" s="4"/>
      <c r="EM126" s="4"/>
      <c r="EN126" s="5"/>
      <c r="EO126" s="4"/>
      <c r="FA126" s="481"/>
      <c r="FB126" s="482"/>
      <c r="FC126" s="483"/>
      <c r="FD126" s="484"/>
      <c r="IB126" s="78"/>
      <c r="ID126" s="78"/>
      <c r="IH126" s="485"/>
      <c r="II126" s="486"/>
      <c r="IJ126" s="78"/>
      <c r="IO126" s="78"/>
    </row>
    <row r="127" spans="1:249" s="6" customFormat="1" ht="25.5" customHeight="1" x14ac:dyDescent="0.2">
      <c r="A127" s="467" t="s">
        <v>2195</v>
      </c>
      <c r="B127" s="467" t="s">
        <v>2149</v>
      </c>
      <c r="C127" s="393" t="s">
        <v>2511</v>
      </c>
      <c r="D127" s="468"/>
      <c r="E127" s="462" t="s">
        <v>2138</v>
      </c>
      <c r="F127" s="14" t="s">
        <v>2149</v>
      </c>
      <c r="G127" s="14" t="s">
        <v>2149</v>
      </c>
      <c r="H127" s="469" t="s">
        <v>2149</v>
      </c>
      <c r="I127" s="462"/>
      <c r="J127" s="456"/>
      <c r="K127" s="11"/>
      <c r="L127" s="11"/>
      <c r="M127" s="14"/>
      <c r="N127" s="470"/>
      <c r="O127" s="14"/>
      <c r="P127" s="14"/>
      <c r="Q127" s="14"/>
      <c r="R127" s="14"/>
      <c r="S127" s="14"/>
      <c r="T127" s="469"/>
      <c r="U127" s="454"/>
      <c r="V127" s="454"/>
      <c r="W127" s="454"/>
      <c r="X127" s="454"/>
      <c r="Y127" s="471"/>
      <c r="Z127" s="495" t="s">
        <v>2195</v>
      </c>
      <c r="AA127" s="11"/>
      <c r="AB127" s="472"/>
      <c r="AC127" s="473"/>
      <c r="AD127" s="473"/>
      <c r="AE127" s="496" t="s">
        <v>2195</v>
      </c>
      <c r="AF127" s="473"/>
      <c r="AG127" s="473"/>
      <c r="AH127" s="474"/>
      <c r="AI127" s="14"/>
      <c r="AJ127" s="14"/>
      <c r="AK127" s="11"/>
      <c r="AL127" s="11"/>
      <c r="AM127" s="475"/>
      <c r="AN127" s="475"/>
      <c r="AO127" s="469"/>
      <c r="AP127" s="497" t="s">
        <v>1570</v>
      </c>
      <c r="AQ127" s="477"/>
      <c r="AR127" s="478"/>
      <c r="AS127" s="479"/>
      <c r="AT127" s="479"/>
      <c r="AU127" s="479"/>
      <c r="AV127" s="479"/>
      <c r="AW127" s="479"/>
      <c r="AX127" s="479"/>
      <c r="AY127" s="479"/>
      <c r="AZ127" s="480"/>
      <c r="BA127" s="480"/>
      <c r="BB127" s="21"/>
      <c r="BC127" s="22" t="s">
        <v>2179</v>
      </c>
      <c r="BD127" s="466"/>
      <c r="BE127" s="91"/>
      <c r="BF127" s="91"/>
      <c r="BG127" s="92"/>
      <c r="BH127" s="3"/>
      <c r="BI127" s="3"/>
      <c r="BJ127" s="3"/>
      <c r="BK127" s="3"/>
      <c r="BL127" s="3"/>
      <c r="BM127" s="3"/>
      <c r="BN127" s="3"/>
      <c r="BO127" s="3"/>
      <c r="BP127" s="3"/>
      <c r="BQ127" s="3"/>
      <c r="BR127" s="3"/>
      <c r="BS127" s="3"/>
      <c r="BT127" s="92"/>
      <c r="BU127" s="92"/>
      <c r="BV127" s="92"/>
      <c r="BW127" s="5"/>
      <c r="BX127" s="5"/>
      <c r="BY127" s="5"/>
      <c r="BZ127" s="5"/>
      <c r="CA127" s="5"/>
      <c r="CB127" s="5"/>
      <c r="CC127" s="5"/>
      <c r="CD127" s="487"/>
      <c r="CE127" s="487"/>
      <c r="CF127" s="488"/>
      <c r="CG127" s="489"/>
      <c r="CH127" s="446"/>
      <c r="CI127" s="446"/>
      <c r="CJ127" s="446"/>
      <c r="CK127" s="446"/>
      <c r="CL127" s="4"/>
      <c r="CM127" s="4"/>
      <c r="CN127" s="5"/>
      <c r="CO127" s="4"/>
      <c r="CP127" s="446"/>
      <c r="CQ127" s="490"/>
      <c r="CR127" s="446"/>
      <c r="CS127" s="446"/>
      <c r="CT127" s="446"/>
      <c r="CU127" s="446"/>
      <c r="CV127" s="446"/>
      <c r="CW127" s="446"/>
      <c r="CX127" s="491"/>
      <c r="CY127" s="491"/>
      <c r="CZ127" s="491"/>
      <c r="DA127" s="491"/>
      <c r="DB127" s="446"/>
      <c r="DC127" s="446"/>
      <c r="DD127" s="446"/>
      <c r="DE127" s="492"/>
      <c r="DF127" s="492"/>
      <c r="DG127" s="492"/>
      <c r="DH127" s="492"/>
      <c r="DI127" s="492"/>
      <c r="DJ127" s="492"/>
      <c r="DK127" s="492"/>
      <c r="DL127" s="446"/>
      <c r="DM127" s="446"/>
      <c r="DN127" s="446"/>
      <c r="DO127" s="446"/>
      <c r="DP127" s="446"/>
      <c r="DQ127" s="446"/>
      <c r="DR127" s="446"/>
      <c r="DS127" s="488"/>
      <c r="DT127" s="493"/>
      <c r="DU127" s="494"/>
      <c r="DV127" s="494"/>
      <c r="DW127" s="494"/>
      <c r="DX127" s="494"/>
      <c r="DY127" s="494"/>
      <c r="DZ127" s="494"/>
      <c r="EA127" s="494"/>
      <c r="EB127" s="494"/>
      <c r="EC127" s="494"/>
      <c r="ED127" s="494"/>
      <c r="EE127" s="446"/>
      <c r="EF127" s="446"/>
      <c r="EL127" s="4"/>
      <c r="EM127" s="4"/>
      <c r="EN127" s="5"/>
      <c r="EO127" s="4"/>
      <c r="FA127" s="481"/>
      <c r="FB127" s="482"/>
      <c r="FC127" s="483"/>
      <c r="FD127" s="484"/>
      <c r="IB127" s="78"/>
      <c r="ID127" s="78"/>
      <c r="IH127" s="485"/>
      <c r="II127" s="486"/>
      <c r="IJ127" s="78"/>
      <c r="IO127" s="78"/>
    </row>
    <row r="128" spans="1:249" s="6" customFormat="1" ht="15" x14ac:dyDescent="0.2">
      <c r="A128" s="467" t="s">
        <v>2195</v>
      </c>
      <c r="B128" s="467" t="s">
        <v>3037</v>
      </c>
      <c r="C128" s="393" t="s">
        <v>2512</v>
      </c>
      <c r="D128" s="468"/>
      <c r="E128" s="462" t="s">
        <v>2137</v>
      </c>
      <c r="F128" s="14" t="s">
        <v>2149</v>
      </c>
      <c r="G128" s="14" t="s">
        <v>2149</v>
      </c>
      <c r="H128" s="469" t="s">
        <v>2149</v>
      </c>
      <c r="I128" s="462"/>
      <c r="J128" s="456"/>
      <c r="K128" s="11"/>
      <c r="L128" s="11"/>
      <c r="M128" s="14"/>
      <c r="N128" s="470"/>
      <c r="O128" s="14"/>
      <c r="P128" s="14"/>
      <c r="Q128" s="14"/>
      <c r="R128" s="14"/>
      <c r="S128" s="14"/>
      <c r="T128" s="469"/>
      <c r="U128" s="454"/>
      <c r="V128" s="454"/>
      <c r="W128" s="454"/>
      <c r="X128" s="454"/>
      <c r="Y128" s="471"/>
      <c r="Z128" s="495"/>
      <c r="AA128" s="11"/>
      <c r="AB128" s="472"/>
      <c r="AC128" s="473"/>
      <c r="AD128" s="473"/>
      <c r="AE128" s="496" t="s">
        <v>2195</v>
      </c>
      <c r="AF128" s="473"/>
      <c r="AG128" s="473"/>
      <c r="AH128" s="474"/>
      <c r="AI128" s="14"/>
      <c r="AJ128" s="14"/>
      <c r="AK128" s="11"/>
      <c r="AL128" s="11"/>
      <c r="AM128" s="475"/>
      <c r="AN128" s="475"/>
      <c r="AO128" s="469"/>
      <c r="AP128" s="497" t="s">
        <v>1571</v>
      </c>
      <c r="AQ128" s="477"/>
      <c r="AR128" s="478"/>
      <c r="AS128" s="479"/>
      <c r="AT128" s="479"/>
      <c r="AU128" s="479"/>
      <c r="AV128" s="479"/>
      <c r="AW128" s="479"/>
      <c r="AX128" s="479"/>
      <c r="AY128" s="479"/>
      <c r="AZ128" s="480"/>
      <c r="BA128" s="480"/>
      <c r="BB128" s="21"/>
      <c r="BC128" s="22" t="s">
        <v>2179</v>
      </c>
      <c r="BD128" s="466"/>
      <c r="BE128" s="91"/>
      <c r="BF128" s="91"/>
      <c r="BG128" s="92"/>
      <c r="BH128" s="3"/>
      <c r="BI128" s="3"/>
      <c r="BJ128" s="3"/>
      <c r="BK128" s="3"/>
      <c r="BL128" s="3"/>
      <c r="BM128" s="3"/>
      <c r="BN128" s="3"/>
      <c r="BO128" s="3"/>
      <c r="BP128" s="3"/>
      <c r="BQ128" s="3"/>
      <c r="BR128" s="3"/>
      <c r="BS128" s="3"/>
      <c r="BT128" s="92"/>
      <c r="BU128" s="92"/>
      <c r="BV128" s="92"/>
      <c r="BW128" s="5"/>
      <c r="BX128" s="5"/>
      <c r="BY128" s="5"/>
      <c r="BZ128" s="5"/>
      <c r="CA128" s="5"/>
      <c r="CB128" s="5"/>
      <c r="CC128" s="5"/>
      <c r="CD128" s="487"/>
      <c r="CE128" s="487"/>
      <c r="CF128" s="488"/>
      <c r="CG128" s="489"/>
      <c r="CH128" s="446"/>
      <c r="CI128" s="446"/>
      <c r="CJ128" s="446"/>
      <c r="CK128" s="446"/>
      <c r="CL128" s="4"/>
      <c r="CM128" s="4"/>
      <c r="CN128" s="5"/>
      <c r="CO128" s="4"/>
      <c r="CP128" s="446"/>
      <c r="CQ128" s="490"/>
      <c r="CR128" s="446"/>
      <c r="CS128" s="446"/>
      <c r="CT128" s="446"/>
      <c r="CU128" s="446"/>
      <c r="CV128" s="446"/>
      <c r="CW128" s="446"/>
      <c r="CX128" s="491"/>
      <c r="CY128" s="491"/>
      <c r="CZ128" s="491"/>
      <c r="DA128" s="491"/>
      <c r="DB128" s="446"/>
      <c r="DC128" s="446"/>
      <c r="DD128" s="446"/>
      <c r="DE128" s="492"/>
      <c r="DF128" s="492"/>
      <c r="DG128" s="492"/>
      <c r="DH128" s="492"/>
      <c r="DI128" s="492"/>
      <c r="DJ128" s="492"/>
      <c r="DK128" s="492"/>
      <c r="DL128" s="446"/>
      <c r="DM128" s="446"/>
      <c r="DN128" s="446"/>
      <c r="DO128" s="446"/>
      <c r="DP128" s="446"/>
      <c r="DQ128" s="446"/>
      <c r="DR128" s="446"/>
      <c r="DS128" s="488"/>
      <c r="DT128" s="493"/>
      <c r="DU128" s="494"/>
      <c r="DV128" s="494"/>
      <c r="DW128" s="494"/>
      <c r="DX128" s="494"/>
      <c r="DY128" s="494"/>
      <c r="DZ128" s="494"/>
      <c r="EA128" s="494"/>
      <c r="EB128" s="494"/>
      <c r="EC128" s="494"/>
      <c r="ED128" s="494"/>
      <c r="EE128" s="446"/>
      <c r="EF128" s="446"/>
      <c r="EL128" s="4"/>
      <c r="EM128" s="4"/>
      <c r="EN128" s="5"/>
      <c r="EO128" s="4"/>
      <c r="FA128" s="481"/>
      <c r="FB128" s="482"/>
      <c r="FC128" s="483"/>
      <c r="FD128" s="484"/>
      <c r="IB128" s="78"/>
      <c r="ID128" s="78"/>
      <c r="IH128" s="485"/>
      <c r="II128" s="486"/>
      <c r="IJ128" s="78"/>
      <c r="IO128" s="78"/>
    </row>
    <row r="129" spans="1:249" s="6" customFormat="1" ht="15" x14ac:dyDescent="0.2">
      <c r="A129" s="467" t="s">
        <v>2195</v>
      </c>
      <c r="B129" s="467" t="s">
        <v>2149</v>
      </c>
      <c r="C129" s="393" t="s">
        <v>2513</v>
      </c>
      <c r="D129" s="468"/>
      <c r="E129" s="462" t="s">
        <v>2139</v>
      </c>
      <c r="F129" s="14" t="s">
        <v>2149</v>
      </c>
      <c r="G129" s="14" t="s">
        <v>2149</v>
      </c>
      <c r="H129" s="469" t="s">
        <v>2149</v>
      </c>
      <c r="I129" s="462"/>
      <c r="J129" s="456"/>
      <c r="K129" s="11"/>
      <c r="L129" s="11"/>
      <c r="M129" s="14"/>
      <c r="N129" s="470"/>
      <c r="O129" s="14"/>
      <c r="P129" s="14"/>
      <c r="Q129" s="14"/>
      <c r="R129" s="14"/>
      <c r="S129" s="14"/>
      <c r="T129" s="469"/>
      <c r="U129" s="454"/>
      <c r="V129" s="454"/>
      <c r="W129" s="454"/>
      <c r="X129" s="454"/>
      <c r="Y129" s="471"/>
      <c r="Z129" s="495" t="s">
        <v>2195</v>
      </c>
      <c r="AA129" s="11"/>
      <c r="AB129" s="472"/>
      <c r="AC129" s="473"/>
      <c r="AD129" s="473"/>
      <c r="AE129" s="496" t="s">
        <v>2195</v>
      </c>
      <c r="AF129" s="473"/>
      <c r="AG129" s="473"/>
      <c r="AH129" s="474"/>
      <c r="AI129" s="14"/>
      <c r="AJ129" s="14"/>
      <c r="AK129" s="11"/>
      <c r="AL129" s="11"/>
      <c r="AM129" s="475"/>
      <c r="AN129" s="475"/>
      <c r="AO129" s="469"/>
      <c r="AP129" s="497" t="s">
        <v>1572</v>
      </c>
      <c r="AQ129" s="477"/>
      <c r="AR129" s="478"/>
      <c r="AS129" s="479"/>
      <c r="AT129" s="479"/>
      <c r="AU129" s="479"/>
      <c r="AV129" s="479"/>
      <c r="AW129" s="479"/>
      <c r="AX129" s="479"/>
      <c r="AY129" s="479"/>
      <c r="AZ129" s="480"/>
      <c r="BA129" s="480"/>
      <c r="BB129" s="21"/>
      <c r="BC129" s="22" t="s">
        <v>2179</v>
      </c>
      <c r="BD129" s="466"/>
      <c r="BE129" s="91"/>
      <c r="BF129" s="91"/>
      <c r="BG129" s="92"/>
      <c r="BH129" s="3"/>
      <c r="BI129" s="3"/>
      <c r="BJ129" s="3"/>
      <c r="BK129" s="3"/>
      <c r="BL129" s="3"/>
      <c r="BM129" s="3"/>
      <c r="BN129" s="3"/>
      <c r="BO129" s="3"/>
      <c r="BP129" s="3"/>
      <c r="BQ129" s="3"/>
      <c r="BR129" s="3"/>
      <c r="BS129" s="3"/>
      <c r="BT129" s="92"/>
      <c r="BU129" s="92"/>
      <c r="BV129" s="92"/>
      <c r="BW129" s="5"/>
      <c r="BX129" s="5"/>
      <c r="BY129" s="5"/>
      <c r="BZ129" s="5"/>
      <c r="CA129" s="5"/>
      <c r="CB129" s="5"/>
      <c r="CC129" s="5"/>
      <c r="CD129" s="487"/>
      <c r="CE129" s="487"/>
      <c r="CF129" s="488"/>
      <c r="CG129" s="489"/>
      <c r="CH129" s="446"/>
      <c r="CI129" s="446"/>
      <c r="CJ129" s="446"/>
      <c r="CK129" s="446"/>
      <c r="CL129" s="4"/>
      <c r="CM129" s="4"/>
      <c r="CN129" s="5"/>
      <c r="CO129" s="4"/>
      <c r="CP129" s="446"/>
      <c r="CQ129" s="490"/>
      <c r="CR129" s="446"/>
      <c r="CS129" s="446"/>
      <c r="CT129" s="446"/>
      <c r="CU129" s="446"/>
      <c r="CV129" s="446"/>
      <c r="CW129" s="446"/>
      <c r="CX129" s="491"/>
      <c r="CY129" s="491"/>
      <c r="CZ129" s="491"/>
      <c r="DA129" s="491"/>
      <c r="DB129" s="446"/>
      <c r="DC129" s="446"/>
      <c r="DD129" s="446"/>
      <c r="DE129" s="492"/>
      <c r="DF129" s="492"/>
      <c r="DG129" s="492"/>
      <c r="DH129" s="492"/>
      <c r="DI129" s="492"/>
      <c r="DJ129" s="492"/>
      <c r="DK129" s="492"/>
      <c r="DL129" s="446"/>
      <c r="DM129" s="446"/>
      <c r="DN129" s="446"/>
      <c r="DO129" s="446"/>
      <c r="DP129" s="446"/>
      <c r="DQ129" s="446"/>
      <c r="DR129" s="446"/>
      <c r="DS129" s="488"/>
      <c r="DT129" s="493"/>
      <c r="DU129" s="494"/>
      <c r="DV129" s="494"/>
      <c r="DW129" s="494"/>
      <c r="DX129" s="494"/>
      <c r="DY129" s="494"/>
      <c r="DZ129" s="494"/>
      <c r="EA129" s="494"/>
      <c r="EB129" s="494"/>
      <c r="EC129" s="494"/>
      <c r="ED129" s="494"/>
      <c r="EE129" s="446"/>
      <c r="EF129" s="446"/>
      <c r="EL129" s="4"/>
      <c r="EM129" s="4"/>
      <c r="EN129" s="5"/>
      <c r="EO129" s="4"/>
      <c r="FA129" s="481"/>
      <c r="FB129" s="482"/>
      <c r="FC129" s="483"/>
      <c r="FD129" s="484"/>
      <c r="IB129" s="78"/>
      <c r="ID129" s="78"/>
      <c r="IH129" s="485"/>
      <c r="II129" s="486"/>
      <c r="IJ129" s="78"/>
      <c r="IO129" s="78"/>
    </row>
    <row r="130" spans="1:249" s="6" customFormat="1" ht="15" x14ac:dyDescent="0.2">
      <c r="A130" s="467" t="s">
        <v>2195</v>
      </c>
      <c r="B130" s="467" t="s">
        <v>2149</v>
      </c>
      <c r="C130" s="393" t="s">
        <v>2514</v>
      </c>
      <c r="D130" s="468"/>
      <c r="E130" s="462" t="s">
        <v>2139</v>
      </c>
      <c r="F130" s="14" t="s">
        <v>2149</v>
      </c>
      <c r="G130" s="14" t="s">
        <v>2149</v>
      </c>
      <c r="H130" s="469" t="s">
        <v>2149</v>
      </c>
      <c r="I130" s="462"/>
      <c r="J130" s="456"/>
      <c r="K130" s="11"/>
      <c r="L130" s="11"/>
      <c r="M130" s="14"/>
      <c r="N130" s="470"/>
      <c r="O130" s="14"/>
      <c r="P130" s="14"/>
      <c r="Q130" s="14"/>
      <c r="R130" s="14"/>
      <c r="S130" s="14"/>
      <c r="T130" s="469"/>
      <c r="U130" s="454"/>
      <c r="V130" s="454"/>
      <c r="W130" s="454"/>
      <c r="X130" s="454"/>
      <c r="Y130" s="471"/>
      <c r="Z130" s="495" t="s">
        <v>2195</v>
      </c>
      <c r="AA130" s="11"/>
      <c r="AB130" s="472"/>
      <c r="AC130" s="473"/>
      <c r="AD130" s="473"/>
      <c r="AE130" s="496" t="s">
        <v>2195</v>
      </c>
      <c r="AF130" s="473"/>
      <c r="AG130" s="473"/>
      <c r="AH130" s="474"/>
      <c r="AI130" s="14"/>
      <c r="AJ130" s="14"/>
      <c r="AK130" s="11"/>
      <c r="AL130" s="11"/>
      <c r="AM130" s="475"/>
      <c r="AN130" s="475"/>
      <c r="AO130" s="469"/>
      <c r="AP130" s="497" t="s">
        <v>1573</v>
      </c>
      <c r="AQ130" s="477"/>
      <c r="AR130" s="478"/>
      <c r="AS130" s="479"/>
      <c r="AT130" s="479"/>
      <c r="AU130" s="479"/>
      <c r="AV130" s="479"/>
      <c r="AW130" s="479"/>
      <c r="AX130" s="479"/>
      <c r="AY130" s="479"/>
      <c r="AZ130" s="480"/>
      <c r="BA130" s="480"/>
      <c r="BB130" s="21"/>
      <c r="BC130" s="22" t="s">
        <v>2179</v>
      </c>
      <c r="BD130" s="466"/>
      <c r="BE130" s="91"/>
      <c r="BF130" s="91"/>
      <c r="BG130" s="92"/>
      <c r="BH130" s="3"/>
      <c r="BI130" s="3"/>
      <c r="BJ130" s="3"/>
      <c r="BK130" s="3"/>
      <c r="BL130" s="3"/>
      <c r="BM130" s="3"/>
      <c r="BN130" s="3"/>
      <c r="BO130" s="3"/>
      <c r="BP130" s="3"/>
      <c r="BQ130" s="3"/>
      <c r="BR130" s="3"/>
      <c r="BS130" s="3"/>
      <c r="BT130" s="92"/>
      <c r="BU130" s="92"/>
      <c r="BV130" s="92"/>
      <c r="BW130" s="5"/>
      <c r="BX130" s="5"/>
      <c r="BY130" s="5"/>
      <c r="BZ130" s="5"/>
      <c r="CA130" s="5"/>
      <c r="CB130" s="5"/>
      <c r="CC130" s="5"/>
      <c r="CD130" s="487"/>
      <c r="CE130" s="487"/>
      <c r="CF130" s="488"/>
      <c r="CG130" s="489"/>
      <c r="CH130" s="446"/>
      <c r="CI130" s="446"/>
      <c r="CJ130" s="446"/>
      <c r="CK130" s="446"/>
      <c r="CL130" s="4"/>
      <c r="CM130" s="4"/>
      <c r="CN130" s="5"/>
      <c r="CO130" s="4"/>
      <c r="CP130" s="446"/>
      <c r="CQ130" s="490"/>
      <c r="CR130" s="446"/>
      <c r="CS130" s="446"/>
      <c r="CT130" s="446"/>
      <c r="CU130" s="446"/>
      <c r="CV130" s="446"/>
      <c r="CW130" s="446"/>
      <c r="CX130" s="491"/>
      <c r="CY130" s="491"/>
      <c r="CZ130" s="491"/>
      <c r="DA130" s="491"/>
      <c r="DB130" s="446"/>
      <c r="DC130" s="446"/>
      <c r="DD130" s="446"/>
      <c r="DE130" s="492"/>
      <c r="DF130" s="492"/>
      <c r="DG130" s="492"/>
      <c r="DH130" s="492"/>
      <c r="DI130" s="492"/>
      <c r="DJ130" s="492"/>
      <c r="DK130" s="492"/>
      <c r="DL130" s="446"/>
      <c r="DM130" s="446"/>
      <c r="DN130" s="446"/>
      <c r="DO130" s="446"/>
      <c r="DP130" s="446"/>
      <c r="DQ130" s="446"/>
      <c r="DR130" s="446"/>
      <c r="DS130" s="488"/>
      <c r="DT130" s="493"/>
      <c r="DU130" s="494"/>
      <c r="DV130" s="494"/>
      <c r="DW130" s="494"/>
      <c r="DX130" s="494"/>
      <c r="DY130" s="494"/>
      <c r="DZ130" s="494"/>
      <c r="EA130" s="494"/>
      <c r="EB130" s="494"/>
      <c r="EC130" s="494"/>
      <c r="ED130" s="494"/>
      <c r="EE130" s="446"/>
      <c r="EF130" s="446"/>
      <c r="EL130" s="4"/>
      <c r="EM130" s="4"/>
      <c r="EN130" s="5"/>
      <c r="EO130" s="4"/>
      <c r="FA130" s="481"/>
      <c r="FB130" s="482"/>
      <c r="FC130" s="483"/>
      <c r="FD130" s="484"/>
      <c r="IB130" s="78"/>
      <c r="ID130" s="78"/>
      <c r="IH130" s="485"/>
      <c r="II130" s="486"/>
      <c r="IJ130" s="78"/>
      <c r="IO130" s="78"/>
    </row>
    <row r="131" spans="1:249" s="6" customFormat="1" ht="15" x14ac:dyDescent="0.2">
      <c r="A131" s="467">
        <v>0</v>
      </c>
      <c r="B131" s="467" t="s">
        <v>2149</v>
      </c>
      <c r="C131" s="393" t="s">
        <v>2515</v>
      </c>
      <c r="D131" s="468"/>
      <c r="E131" s="462" t="s">
        <v>2135</v>
      </c>
      <c r="F131" s="14"/>
      <c r="G131" s="14"/>
      <c r="H131" s="469"/>
      <c r="I131" s="462"/>
      <c r="J131" s="456"/>
      <c r="K131" s="11"/>
      <c r="L131" s="11"/>
      <c r="M131" s="14"/>
      <c r="N131" s="470"/>
      <c r="O131" s="14"/>
      <c r="P131" s="14"/>
      <c r="Q131" s="14"/>
      <c r="R131" s="14"/>
      <c r="S131" s="14"/>
      <c r="T131" s="469"/>
      <c r="U131" s="454"/>
      <c r="V131" s="454"/>
      <c r="W131" s="454"/>
      <c r="X131" s="454"/>
      <c r="Y131" s="471"/>
      <c r="Z131" s="495">
        <v>0</v>
      </c>
      <c r="AA131" s="11"/>
      <c r="AB131" s="472"/>
      <c r="AC131" s="473"/>
      <c r="AD131" s="473"/>
      <c r="AE131" s="496">
        <v>0</v>
      </c>
      <c r="AF131" s="473"/>
      <c r="AG131" s="473"/>
      <c r="AH131" s="474"/>
      <c r="AI131" s="14"/>
      <c r="AJ131" s="14"/>
      <c r="AK131" s="11"/>
      <c r="AL131" s="11"/>
      <c r="AM131" s="475"/>
      <c r="AN131" s="475"/>
      <c r="AO131" s="469"/>
      <c r="AP131" s="497" t="s">
        <v>1574</v>
      </c>
      <c r="AQ131" s="477"/>
      <c r="AR131" s="478"/>
      <c r="AS131" s="479"/>
      <c r="AT131" s="479"/>
      <c r="AU131" s="479"/>
      <c r="AV131" s="479"/>
      <c r="AW131" s="479"/>
      <c r="AX131" s="479"/>
      <c r="AY131" s="479"/>
      <c r="AZ131" s="480"/>
      <c r="BA131" s="480"/>
      <c r="BB131" s="21"/>
      <c r="BC131" s="22" t="s">
        <v>2179</v>
      </c>
      <c r="BD131" s="466"/>
      <c r="BE131" s="91"/>
      <c r="BF131" s="91"/>
      <c r="BG131" s="92"/>
      <c r="BH131" s="3"/>
      <c r="BI131" s="3"/>
      <c r="BJ131" s="3"/>
      <c r="BK131" s="3"/>
      <c r="BL131" s="3"/>
      <c r="BM131" s="3"/>
      <c r="BN131" s="3"/>
      <c r="BO131" s="3"/>
      <c r="BP131" s="3"/>
      <c r="BQ131" s="3"/>
      <c r="BR131" s="3"/>
      <c r="BS131" s="3"/>
      <c r="BT131" s="92"/>
      <c r="BU131" s="92"/>
      <c r="BV131" s="92"/>
      <c r="BW131" s="5"/>
      <c r="BX131" s="5"/>
      <c r="BY131" s="5"/>
      <c r="BZ131" s="5"/>
      <c r="CA131" s="5"/>
      <c r="CB131" s="5"/>
      <c r="CC131" s="5"/>
      <c r="CD131" s="487"/>
      <c r="CE131" s="487"/>
      <c r="CF131" s="488"/>
      <c r="CG131" s="489"/>
      <c r="CH131" s="446"/>
      <c r="CI131" s="446"/>
      <c r="CJ131" s="446"/>
      <c r="CK131" s="446"/>
      <c r="CL131" s="4"/>
      <c r="CM131" s="4"/>
      <c r="CN131" s="5"/>
      <c r="CO131" s="4"/>
      <c r="CP131" s="446"/>
      <c r="CQ131" s="490"/>
      <c r="CR131" s="446"/>
      <c r="CS131" s="446"/>
      <c r="CT131" s="446"/>
      <c r="CU131" s="446"/>
      <c r="CV131" s="446"/>
      <c r="CW131" s="446"/>
      <c r="CX131" s="491"/>
      <c r="CY131" s="491"/>
      <c r="CZ131" s="491"/>
      <c r="DA131" s="491"/>
      <c r="DB131" s="446"/>
      <c r="DC131" s="446"/>
      <c r="DD131" s="446"/>
      <c r="DE131" s="492"/>
      <c r="DF131" s="492"/>
      <c r="DG131" s="492"/>
      <c r="DH131" s="492"/>
      <c r="DI131" s="492"/>
      <c r="DJ131" s="492"/>
      <c r="DK131" s="492"/>
      <c r="DL131" s="446"/>
      <c r="DM131" s="446"/>
      <c r="DN131" s="446"/>
      <c r="DO131" s="446"/>
      <c r="DP131" s="446"/>
      <c r="DQ131" s="446"/>
      <c r="DR131" s="446"/>
      <c r="DS131" s="488"/>
      <c r="DT131" s="493"/>
      <c r="DU131" s="494"/>
      <c r="DV131" s="494"/>
      <c r="DW131" s="494"/>
      <c r="DX131" s="494"/>
      <c r="DY131" s="494"/>
      <c r="DZ131" s="494"/>
      <c r="EA131" s="494"/>
      <c r="EB131" s="494"/>
      <c r="EC131" s="494"/>
      <c r="ED131" s="494"/>
      <c r="EE131" s="446"/>
      <c r="EF131" s="446"/>
      <c r="EL131" s="4"/>
      <c r="EM131" s="4"/>
      <c r="EN131" s="5"/>
      <c r="EO131" s="4"/>
      <c r="FA131" s="481"/>
      <c r="FB131" s="482"/>
      <c r="FC131" s="483"/>
      <c r="FD131" s="484"/>
      <c r="IB131" s="78"/>
      <c r="ID131" s="78"/>
      <c r="IH131" s="485"/>
      <c r="II131" s="486"/>
      <c r="IJ131" s="78"/>
      <c r="IO131" s="78"/>
    </row>
    <row r="132" spans="1:249" s="6" customFormat="1" ht="15" x14ac:dyDescent="0.2">
      <c r="A132" s="467" t="s">
        <v>2195</v>
      </c>
      <c r="B132" s="467" t="s">
        <v>2149</v>
      </c>
      <c r="C132" s="393" t="s">
        <v>2516</v>
      </c>
      <c r="D132" s="468"/>
      <c r="E132" s="462" t="s">
        <v>2139</v>
      </c>
      <c r="F132" s="14" t="s">
        <v>2149</v>
      </c>
      <c r="G132" s="14" t="s">
        <v>2154</v>
      </c>
      <c r="H132" s="469" t="s">
        <v>2149</v>
      </c>
      <c r="I132" s="462"/>
      <c r="J132" s="456"/>
      <c r="K132" s="11"/>
      <c r="L132" s="11"/>
      <c r="M132" s="14"/>
      <c r="N132" s="470"/>
      <c r="O132" s="14"/>
      <c r="P132" s="14"/>
      <c r="Q132" s="14"/>
      <c r="R132" s="14"/>
      <c r="S132" s="14"/>
      <c r="T132" s="469"/>
      <c r="U132" s="454"/>
      <c r="V132" s="454"/>
      <c r="W132" s="454"/>
      <c r="X132" s="454"/>
      <c r="Y132" s="471"/>
      <c r="Z132" s="495" t="s">
        <v>2195</v>
      </c>
      <c r="AA132" s="11"/>
      <c r="AB132" s="472"/>
      <c r="AC132" s="473"/>
      <c r="AD132" s="473"/>
      <c r="AE132" s="496" t="s">
        <v>2195</v>
      </c>
      <c r="AF132" s="473"/>
      <c r="AG132" s="473"/>
      <c r="AH132" s="474"/>
      <c r="AI132" s="14"/>
      <c r="AJ132" s="14"/>
      <c r="AK132" s="11"/>
      <c r="AL132" s="11"/>
      <c r="AM132" s="475"/>
      <c r="AN132" s="475"/>
      <c r="AO132" s="469"/>
      <c r="AP132" s="497" t="s">
        <v>1575</v>
      </c>
      <c r="AQ132" s="477"/>
      <c r="AR132" s="478"/>
      <c r="AS132" s="479"/>
      <c r="AT132" s="479"/>
      <c r="AU132" s="479"/>
      <c r="AV132" s="479"/>
      <c r="AW132" s="479"/>
      <c r="AX132" s="479"/>
      <c r="AY132" s="479"/>
      <c r="AZ132" s="480"/>
      <c r="BA132" s="480"/>
      <c r="BB132" s="21"/>
      <c r="BC132" s="22" t="s">
        <v>2163</v>
      </c>
      <c r="BD132" s="466"/>
      <c r="BE132" s="91"/>
      <c r="BF132" s="91"/>
      <c r="BG132" s="92"/>
      <c r="BH132" s="3"/>
      <c r="BI132" s="3"/>
      <c r="BJ132" s="3"/>
      <c r="BK132" s="3"/>
      <c r="BL132" s="3"/>
      <c r="BM132" s="3"/>
      <c r="BN132" s="3"/>
      <c r="BO132" s="3"/>
      <c r="BP132" s="3"/>
      <c r="BQ132" s="3"/>
      <c r="BR132" s="3"/>
      <c r="BS132" s="3"/>
      <c r="BT132" s="92"/>
      <c r="BU132" s="92"/>
      <c r="BV132" s="92"/>
      <c r="BW132" s="5"/>
      <c r="BX132" s="5"/>
      <c r="BY132" s="5"/>
      <c r="BZ132" s="5"/>
      <c r="CA132" s="5"/>
      <c r="CB132" s="5"/>
      <c r="CC132" s="5"/>
      <c r="CD132" s="487"/>
      <c r="CE132" s="487"/>
      <c r="CF132" s="488"/>
      <c r="CG132" s="489"/>
      <c r="CH132" s="446"/>
      <c r="CI132" s="446"/>
      <c r="CJ132" s="446"/>
      <c r="CK132" s="446"/>
      <c r="CL132" s="4"/>
      <c r="CM132" s="4"/>
      <c r="CN132" s="5"/>
      <c r="CO132" s="4"/>
      <c r="CP132" s="446"/>
      <c r="CQ132" s="490"/>
      <c r="CR132" s="446"/>
      <c r="CS132" s="446"/>
      <c r="CT132" s="446"/>
      <c r="CU132" s="446"/>
      <c r="CV132" s="446"/>
      <c r="CW132" s="446"/>
      <c r="CX132" s="491"/>
      <c r="CY132" s="491"/>
      <c r="CZ132" s="491"/>
      <c r="DA132" s="491"/>
      <c r="DB132" s="446"/>
      <c r="DC132" s="446"/>
      <c r="DD132" s="446"/>
      <c r="DE132" s="492"/>
      <c r="DF132" s="492"/>
      <c r="DG132" s="492"/>
      <c r="DH132" s="492"/>
      <c r="DI132" s="492"/>
      <c r="DJ132" s="492"/>
      <c r="DK132" s="492"/>
      <c r="DL132" s="446"/>
      <c r="DM132" s="446"/>
      <c r="DN132" s="446"/>
      <c r="DO132" s="446"/>
      <c r="DP132" s="446"/>
      <c r="DQ132" s="446"/>
      <c r="DR132" s="446"/>
      <c r="DS132" s="488"/>
      <c r="DT132" s="493"/>
      <c r="DU132" s="494"/>
      <c r="DV132" s="494"/>
      <c r="DW132" s="494"/>
      <c r="DX132" s="494"/>
      <c r="DY132" s="494"/>
      <c r="DZ132" s="494"/>
      <c r="EA132" s="494"/>
      <c r="EB132" s="494"/>
      <c r="EC132" s="494"/>
      <c r="ED132" s="494"/>
      <c r="EE132" s="446"/>
      <c r="EF132" s="446"/>
      <c r="EL132" s="4"/>
      <c r="EM132" s="4"/>
      <c r="EN132" s="5"/>
      <c r="EO132" s="4"/>
      <c r="FA132" s="481"/>
      <c r="FB132" s="482"/>
      <c r="FC132" s="483"/>
      <c r="FD132" s="484"/>
      <c r="IB132" s="78"/>
      <c r="ID132" s="78"/>
      <c r="IH132" s="485"/>
      <c r="II132" s="486"/>
      <c r="IJ132" s="78"/>
      <c r="IO132" s="78"/>
    </row>
    <row r="133" spans="1:249" s="6" customFormat="1" ht="15" x14ac:dyDescent="0.2">
      <c r="A133" s="467" t="s">
        <v>2195</v>
      </c>
      <c r="B133" s="467" t="s">
        <v>1960</v>
      </c>
      <c r="C133" s="393" t="s">
        <v>2517</v>
      </c>
      <c r="D133" s="468"/>
      <c r="E133" s="462" t="s">
        <v>2139</v>
      </c>
      <c r="F133" s="14" t="s">
        <v>2149</v>
      </c>
      <c r="G133" s="14" t="s">
        <v>2154</v>
      </c>
      <c r="H133" s="469" t="s">
        <v>2149</v>
      </c>
      <c r="I133" s="462"/>
      <c r="J133" s="456"/>
      <c r="K133" s="11"/>
      <c r="L133" s="11"/>
      <c r="M133" s="14"/>
      <c r="N133" s="470"/>
      <c r="O133" s="14"/>
      <c r="P133" s="14"/>
      <c r="Q133" s="14"/>
      <c r="R133" s="14"/>
      <c r="S133" s="14"/>
      <c r="T133" s="469"/>
      <c r="U133" s="454"/>
      <c r="V133" s="454"/>
      <c r="W133" s="454"/>
      <c r="X133" s="454"/>
      <c r="Y133" s="471"/>
      <c r="Z133" s="495" t="s">
        <v>2161</v>
      </c>
      <c r="AA133" s="11"/>
      <c r="AB133" s="472"/>
      <c r="AC133" s="473"/>
      <c r="AD133" s="473"/>
      <c r="AE133" s="496" t="s">
        <v>2195</v>
      </c>
      <c r="AF133" s="473"/>
      <c r="AG133" s="473"/>
      <c r="AH133" s="474"/>
      <c r="AI133" s="14"/>
      <c r="AJ133" s="14"/>
      <c r="AK133" s="11"/>
      <c r="AL133" s="11"/>
      <c r="AM133" s="475"/>
      <c r="AN133" s="475"/>
      <c r="AO133" s="469"/>
      <c r="AP133" s="497" t="s">
        <v>1576</v>
      </c>
      <c r="AQ133" s="477"/>
      <c r="AR133" s="478"/>
      <c r="AS133" s="479"/>
      <c r="AT133" s="479"/>
      <c r="AU133" s="479"/>
      <c r="AV133" s="479"/>
      <c r="AW133" s="479"/>
      <c r="AX133" s="479"/>
      <c r="AY133" s="479"/>
      <c r="AZ133" s="480"/>
      <c r="BA133" s="480"/>
      <c r="BB133" s="21"/>
      <c r="BC133" s="22" t="s">
        <v>2163</v>
      </c>
      <c r="BD133" s="466"/>
      <c r="BE133" s="91"/>
      <c r="BF133" s="91"/>
      <c r="BG133" s="92"/>
      <c r="BH133" s="3"/>
      <c r="BI133" s="3"/>
      <c r="BJ133" s="3"/>
      <c r="BK133" s="3"/>
      <c r="BL133" s="3"/>
      <c r="BM133" s="3"/>
      <c r="BN133" s="3"/>
      <c r="BO133" s="3"/>
      <c r="BP133" s="3"/>
      <c r="BQ133" s="3"/>
      <c r="BR133" s="3"/>
      <c r="BS133" s="3"/>
      <c r="BT133" s="92"/>
      <c r="BU133" s="92"/>
      <c r="BV133" s="92"/>
      <c r="BW133" s="5"/>
      <c r="BX133" s="5"/>
      <c r="BY133" s="5"/>
      <c r="BZ133" s="5"/>
      <c r="CA133" s="5"/>
      <c r="CB133" s="5"/>
      <c r="CC133" s="5"/>
      <c r="CD133" s="487"/>
      <c r="CE133" s="487"/>
      <c r="CF133" s="488"/>
      <c r="CG133" s="489"/>
      <c r="CH133" s="446"/>
      <c r="CI133" s="446"/>
      <c r="CJ133" s="446"/>
      <c r="CK133" s="446"/>
      <c r="CL133" s="4"/>
      <c r="CM133" s="4"/>
      <c r="CN133" s="5"/>
      <c r="CO133" s="4"/>
      <c r="CP133" s="446"/>
      <c r="CQ133" s="490"/>
      <c r="CR133" s="446"/>
      <c r="CS133" s="446"/>
      <c r="CT133" s="446"/>
      <c r="CU133" s="446"/>
      <c r="CV133" s="446"/>
      <c r="CW133" s="446"/>
      <c r="CX133" s="491"/>
      <c r="CY133" s="491"/>
      <c r="CZ133" s="491"/>
      <c r="DA133" s="491"/>
      <c r="DB133" s="446"/>
      <c r="DC133" s="446"/>
      <c r="DD133" s="446"/>
      <c r="DE133" s="492"/>
      <c r="DF133" s="492"/>
      <c r="DG133" s="492"/>
      <c r="DH133" s="492"/>
      <c r="DI133" s="492"/>
      <c r="DJ133" s="492"/>
      <c r="DK133" s="492"/>
      <c r="DL133" s="446"/>
      <c r="DM133" s="446"/>
      <c r="DN133" s="446"/>
      <c r="DO133" s="446"/>
      <c r="DP133" s="446"/>
      <c r="DQ133" s="446"/>
      <c r="DR133" s="446"/>
      <c r="DS133" s="488"/>
      <c r="DT133" s="493"/>
      <c r="DU133" s="494"/>
      <c r="DV133" s="494"/>
      <c r="DW133" s="494"/>
      <c r="DX133" s="494"/>
      <c r="DY133" s="494"/>
      <c r="DZ133" s="494"/>
      <c r="EA133" s="494"/>
      <c r="EB133" s="494"/>
      <c r="EC133" s="494"/>
      <c r="ED133" s="494"/>
      <c r="EE133" s="446"/>
      <c r="EF133" s="446"/>
      <c r="EL133" s="4"/>
      <c r="EM133" s="4"/>
      <c r="EN133" s="5"/>
      <c r="EO133" s="4"/>
      <c r="FA133" s="481"/>
      <c r="FB133" s="482"/>
      <c r="FC133" s="483"/>
      <c r="FD133" s="484"/>
      <c r="IB133" s="78"/>
      <c r="ID133" s="78"/>
      <c r="IH133" s="485"/>
      <c r="II133" s="486"/>
      <c r="IJ133" s="78"/>
      <c r="IO133" s="78"/>
    </row>
    <row r="134" spans="1:249" s="6" customFormat="1" ht="15" x14ac:dyDescent="0.2">
      <c r="A134" s="467" t="s">
        <v>2195</v>
      </c>
      <c r="B134" s="467" t="s">
        <v>2149</v>
      </c>
      <c r="C134" s="393" t="s">
        <v>2518</v>
      </c>
      <c r="D134" s="468"/>
      <c r="E134" s="462" t="s">
        <v>2137</v>
      </c>
      <c r="F134" s="14" t="s">
        <v>2149</v>
      </c>
      <c r="G134" s="14" t="s">
        <v>2149</v>
      </c>
      <c r="H134" s="469" t="s">
        <v>2149</v>
      </c>
      <c r="I134" s="462"/>
      <c r="J134" s="456"/>
      <c r="K134" s="11"/>
      <c r="L134" s="11"/>
      <c r="M134" s="14"/>
      <c r="N134" s="470"/>
      <c r="O134" s="14"/>
      <c r="P134" s="14"/>
      <c r="Q134" s="14"/>
      <c r="R134" s="14"/>
      <c r="S134" s="14"/>
      <c r="T134" s="469"/>
      <c r="U134" s="454"/>
      <c r="V134" s="454"/>
      <c r="W134" s="454"/>
      <c r="X134" s="454"/>
      <c r="Y134" s="471"/>
      <c r="Z134" s="495" t="s">
        <v>2195</v>
      </c>
      <c r="AA134" s="11"/>
      <c r="AB134" s="472"/>
      <c r="AC134" s="473"/>
      <c r="AD134" s="473"/>
      <c r="AE134" s="496" t="s">
        <v>2166</v>
      </c>
      <c r="AF134" s="473"/>
      <c r="AG134" s="473"/>
      <c r="AH134" s="474"/>
      <c r="AI134" s="14"/>
      <c r="AJ134" s="14"/>
      <c r="AK134" s="11"/>
      <c r="AL134" s="11"/>
      <c r="AM134" s="475"/>
      <c r="AN134" s="475"/>
      <c r="AO134" s="469"/>
      <c r="AP134" s="497" t="s">
        <v>1577</v>
      </c>
      <c r="AQ134" s="477"/>
      <c r="AR134" s="478"/>
      <c r="AS134" s="479"/>
      <c r="AT134" s="479"/>
      <c r="AU134" s="479"/>
      <c r="AV134" s="479"/>
      <c r="AW134" s="479"/>
      <c r="AX134" s="479"/>
      <c r="AY134" s="479"/>
      <c r="AZ134" s="480"/>
      <c r="BA134" s="480"/>
      <c r="BB134" s="21"/>
      <c r="BC134" s="22" t="s">
        <v>2179</v>
      </c>
      <c r="BD134" s="466"/>
      <c r="BE134" s="91"/>
      <c r="BF134" s="91"/>
      <c r="BG134" s="92"/>
      <c r="BH134" s="3"/>
      <c r="BI134" s="3"/>
      <c r="BJ134" s="3"/>
      <c r="BK134" s="3"/>
      <c r="BL134" s="3"/>
      <c r="BM134" s="3"/>
      <c r="BN134" s="3"/>
      <c r="BO134" s="3"/>
      <c r="BP134" s="3"/>
      <c r="BQ134" s="3"/>
      <c r="BR134" s="3"/>
      <c r="BS134" s="3"/>
      <c r="BT134" s="92"/>
      <c r="BU134" s="92"/>
      <c r="BV134" s="92"/>
      <c r="BW134" s="5"/>
      <c r="BX134" s="5"/>
      <c r="BY134" s="5"/>
      <c r="BZ134" s="5"/>
      <c r="CA134" s="5"/>
      <c r="CB134" s="5"/>
      <c r="CC134" s="5"/>
      <c r="CD134" s="487"/>
      <c r="CE134" s="487"/>
      <c r="CF134" s="488"/>
      <c r="CG134" s="489"/>
      <c r="CH134" s="446"/>
      <c r="CI134" s="446"/>
      <c r="CJ134" s="446"/>
      <c r="CK134" s="446"/>
      <c r="CL134" s="4"/>
      <c r="CM134" s="4"/>
      <c r="CN134" s="5"/>
      <c r="CO134" s="4"/>
      <c r="CP134" s="446"/>
      <c r="CQ134" s="490"/>
      <c r="CR134" s="446"/>
      <c r="CS134" s="446"/>
      <c r="CT134" s="446"/>
      <c r="CU134" s="446"/>
      <c r="CV134" s="446"/>
      <c r="CW134" s="446"/>
      <c r="CX134" s="491"/>
      <c r="CY134" s="491"/>
      <c r="CZ134" s="491"/>
      <c r="DA134" s="491"/>
      <c r="DB134" s="446"/>
      <c r="DC134" s="446"/>
      <c r="DD134" s="446"/>
      <c r="DE134" s="492"/>
      <c r="DF134" s="492"/>
      <c r="DG134" s="492"/>
      <c r="DH134" s="492"/>
      <c r="DI134" s="492"/>
      <c r="DJ134" s="492"/>
      <c r="DK134" s="492"/>
      <c r="DL134" s="446"/>
      <c r="DM134" s="446"/>
      <c r="DN134" s="446"/>
      <c r="DO134" s="446"/>
      <c r="DP134" s="446"/>
      <c r="DQ134" s="446"/>
      <c r="DR134" s="446"/>
      <c r="DS134" s="488"/>
      <c r="DT134" s="493"/>
      <c r="DU134" s="494"/>
      <c r="DV134" s="494"/>
      <c r="DW134" s="494"/>
      <c r="DX134" s="494"/>
      <c r="DY134" s="494"/>
      <c r="DZ134" s="494"/>
      <c r="EA134" s="494"/>
      <c r="EB134" s="494"/>
      <c r="EC134" s="494"/>
      <c r="ED134" s="494"/>
      <c r="EE134" s="446"/>
      <c r="EF134" s="446"/>
      <c r="EL134" s="4"/>
      <c r="EM134" s="4"/>
      <c r="EN134" s="5"/>
      <c r="EO134" s="4"/>
      <c r="FA134" s="481"/>
      <c r="FB134" s="482"/>
      <c r="FC134" s="483"/>
      <c r="FD134" s="484"/>
      <c r="IB134" s="78"/>
      <c r="ID134" s="78"/>
      <c r="IH134" s="485"/>
      <c r="II134" s="486"/>
      <c r="IJ134" s="78"/>
      <c r="IO134" s="78"/>
    </row>
    <row r="135" spans="1:249" s="6" customFormat="1" ht="15" x14ac:dyDescent="0.2">
      <c r="A135" s="467" t="s">
        <v>2195</v>
      </c>
      <c r="B135" s="467" t="s">
        <v>2149</v>
      </c>
      <c r="C135" s="393" t="s">
        <v>2519</v>
      </c>
      <c r="D135" s="468"/>
      <c r="E135" s="462" t="s">
        <v>2141</v>
      </c>
      <c r="F135" s="14" t="s">
        <v>2149</v>
      </c>
      <c r="G135" s="14" t="s">
        <v>2149</v>
      </c>
      <c r="H135" s="469" t="s">
        <v>2149</v>
      </c>
      <c r="I135" s="462"/>
      <c r="J135" s="456"/>
      <c r="K135" s="11"/>
      <c r="L135" s="11"/>
      <c r="M135" s="14"/>
      <c r="N135" s="470"/>
      <c r="O135" s="14"/>
      <c r="P135" s="14"/>
      <c r="Q135" s="14"/>
      <c r="R135" s="14"/>
      <c r="S135" s="14"/>
      <c r="T135" s="469"/>
      <c r="U135" s="454"/>
      <c r="V135" s="454"/>
      <c r="W135" s="454"/>
      <c r="X135" s="454"/>
      <c r="Y135" s="471"/>
      <c r="Z135" s="495" t="s">
        <v>2195</v>
      </c>
      <c r="AA135" s="11"/>
      <c r="AB135" s="472"/>
      <c r="AC135" s="473"/>
      <c r="AD135" s="473"/>
      <c r="AE135" s="496" t="s">
        <v>2195</v>
      </c>
      <c r="AF135" s="473"/>
      <c r="AG135" s="473"/>
      <c r="AH135" s="474"/>
      <c r="AI135" s="14"/>
      <c r="AJ135" s="14"/>
      <c r="AK135" s="11"/>
      <c r="AL135" s="11"/>
      <c r="AM135" s="475"/>
      <c r="AN135" s="475"/>
      <c r="AO135" s="469"/>
      <c r="AP135" s="497" t="s">
        <v>1578</v>
      </c>
      <c r="AQ135" s="477"/>
      <c r="AR135" s="478"/>
      <c r="AS135" s="479"/>
      <c r="AT135" s="479"/>
      <c r="AU135" s="479"/>
      <c r="AV135" s="479"/>
      <c r="AW135" s="479"/>
      <c r="AX135" s="479"/>
      <c r="AY135" s="479"/>
      <c r="AZ135" s="480"/>
      <c r="BA135" s="480"/>
      <c r="BB135" s="21"/>
      <c r="BC135" s="22" t="s">
        <v>2179</v>
      </c>
      <c r="BD135" s="466"/>
      <c r="BE135" s="91"/>
      <c r="BF135" s="91"/>
      <c r="BG135" s="92"/>
      <c r="BH135" s="3"/>
      <c r="BI135" s="3"/>
      <c r="BJ135" s="3"/>
      <c r="BK135" s="3"/>
      <c r="BL135" s="3"/>
      <c r="BM135" s="3"/>
      <c r="BN135" s="3"/>
      <c r="BO135" s="3"/>
      <c r="BP135" s="3"/>
      <c r="BQ135" s="3"/>
      <c r="BR135" s="3"/>
      <c r="BS135" s="3"/>
      <c r="BT135" s="92"/>
      <c r="BU135" s="92"/>
      <c r="BV135" s="92"/>
      <c r="BW135" s="5"/>
      <c r="BX135" s="5"/>
      <c r="BY135" s="5"/>
      <c r="BZ135" s="5"/>
      <c r="CA135" s="5"/>
      <c r="CB135" s="5"/>
      <c r="CC135" s="5"/>
      <c r="CD135" s="487"/>
      <c r="CE135" s="487"/>
      <c r="CF135" s="488"/>
      <c r="CG135" s="489"/>
      <c r="CH135" s="446"/>
      <c r="CI135" s="446"/>
      <c r="CJ135" s="446"/>
      <c r="CK135" s="446"/>
      <c r="CL135" s="4"/>
      <c r="CM135" s="4"/>
      <c r="CN135" s="5"/>
      <c r="CO135" s="4"/>
      <c r="CP135" s="446"/>
      <c r="CQ135" s="490"/>
      <c r="CR135" s="446"/>
      <c r="CS135" s="446"/>
      <c r="CT135" s="446"/>
      <c r="CU135" s="446"/>
      <c r="CV135" s="446"/>
      <c r="CW135" s="446"/>
      <c r="CX135" s="491"/>
      <c r="CY135" s="491"/>
      <c r="CZ135" s="491"/>
      <c r="DA135" s="491"/>
      <c r="DB135" s="446"/>
      <c r="DC135" s="446"/>
      <c r="DD135" s="446"/>
      <c r="DE135" s="492"/>
      <c r="DF135" s="492"/>
      <c r="DG135" s="492"/>
      <c r="DH135" s="492"/>
      <c r="DI135" s="492"/>
      <c r="DJ135" s="492"/>
      <c r="DK135" s="492"/>
      <c r="DL135" s="446"/>
      <c r="DM135" s="446"/>
      <c r="DN135" s="446"/>
      <c r="DO135" s="446"/>
      <c r="DP135" s="446"/>
      <c r="DQ135" s="446"/>
      <c r="DR135" s="446"/>
      <c r="DS135" s="488"/>
      <c r="DT135" s="493"/>
      <c r="DU135" s="494"/>
      <c r="DV135" s="494"/>
      <c r="DW135" s="494"/>
      <c r="DX135" s="494"/>
      <c r="DY135" s="494"/>
      <c r="DZ135" s="494"/>
      <c r="EA135" s="494"/>
      <c r="EB135" s="494"/>
      <c r="EC135" s="494"/>
      <c r="ED135" s="494"/>
      <c r="EE135" s="446"/>
      <c r="EF135" s="446"/>
      <c r="EL135" s="4"/>
      <c r="EM135" s="4"/>
      <c r="EN135" s="5"/>
      <c r="EO135" s="4"/>
      <c r="FA135" s="481"/>
      <c r="FB135" s="482"/>
      <c r="FC135" s="483"/>
      <c r="FD135" s="484"/>
      <c r="IB135" s="78"/>
      <c r="ID135" s="78"/>
      <c r="IH135" s="485"/>
      <c r="II135" s="486"/>
      <c r="IJ135" s="78"/>
      <c r="IO135" s="78"/>
    </row>
    <row r="136" spans="1:249" s="6" customFormat="1" ht="15" x14ac:dyDescent="0.2">
      <c r="A136" s="467" t="s">
        <v>2195</v>
      </c>
      <c r="B136" s="467" t="s">
        <v>2149</v>
      </c>
      <c r="C136" s="393" t="s">
        <v>2520</v>
      </c>
      <c r="D136" s="468"/>
      <c r="E136" s="462" t="s">
        <v>2141</v>
      </c>
      <c r="F136" s="14" t="s">
        <v>2150</v>
      </c>
      <c r="G136" s="14" t="s">
        <v>2155</v>
      </c>
      <c r="H136" s="469" t="s">
        <v>2149</v>
      </c>
      <c r="I136" s="462"/>
      <c r="J136" s="456"/>
      <c r="K136" s="11"/>
      <c r="L136" s="11"/>
      <c r="M136" s="14"/>
      <c r="N136" s="470"/>
      <c r="O136" s="14"/>
      <c r="P136" s="14"/>
      <c r="Q136" s="14"/>
      <c r="R136" s="14"/>
      <c r="S136" s="14"/>
      <c r="T136" s="469"/>
      <c r="U136" s="454"/>
      <c r="V136" s="454"/>
      <c r="W136" s="454"/>
      <c r="X136" s="454"/>
      <c r="Y136" s="471"/>
      <c r="Z136" s="495" t="s">
        <v>2195</v>
      </c>
      <c r="AA136" s="11"/>
      <c r="AB136" s="472"/>
      <c r="AC136" s="473"/>
      <c r="AD136" s="473"/>
      <c r="AE136" s="496" t="s">
        <v>2195</v>
      </c>
      <c r="AF136" s="473"/>
      <c r="AG136" s="473"/>
      <c r="AH136" s="474"/>
      <c r="AI136" s="14"/>
      <c r="AJ136" s="14"/>
      <c r="AK136" s="11"/>
      <c r="AL136" s="11"/>
      <c r="AM136" s="475"/>
      <c r="AN136" s="475"/>
      <c r="AO136" s="469"/>
      <c r="AP136" s="497" t="s">
        <v>1579</v>
      </c>
      <c r="AQ136" s="477"/>
      <c r="AR136" s="478"/>
      <c r="AS136" s="479"/>
      <c r="AT136" s="479"/>
      <c r="AU136" s="479"/>
      <c r="AV136" s="479"/>
      <c r="AW136" s="479"/>
      <c r="AX136" s="479"/>
      <c r="AY136" s="479"/>
      <c r="AZ136" s="480"/>
      <c r="BA136" s="480"/>
      <c r="BB136" s="21"/>
      <c r="BC136" s="22" t="s">
        <v>2179</v>
      </c>
      <c r="BD136" s="466"/>
      <c r="BE136" s="91"/>
      <c r="BF136" s="91"/>
      <c r="BG136" s="92"/>
      <c r="BH136" s="3"/>
      <c r="BI136" s="3"/>
      <c r="BJ136" s="3"/>
      <c r="BK136" s="3"/>
      <c r="BL136" s="3"/>
      <c r="BM136" s="3"/>
      <c r="BN136" s="3"/>
      <c r="BO136" s="3"/>
      <c r="BP136" s="3"/>
      <c r="BQ136" s="3"/>
      <c r="BR136" s="3"/>
      <c r="BS136" s="3"/>
      <c r="BT136" s="92"/>
      <c r="BU136" s="92"/>
      <c r="BV136" s="92"/>
      <c r="BW136" s="5"/>
      <c r="BX136" s="5"/>
      <c r="BY136" s="5"/>
      <c r="BZ136" s="5"/>
      <c r="CA136" s="5"/>
      <c r="CB136" s="5"/>
      <c r="CC136" s="5"/>
      <c r="CD136" s="487"/>
      <c r="CE136" s="487"/>
      <c r="CF136" s="488"/>
      <c r="CG136" s="489"/>
      <c r="CH136" s="446"/>
      <c r="CI136" s="446"/>
      <c r="CJ136" s="446"/>
      <c r="CK136" s="446"/>
      <c r="CL136" s="4"/>
      <c r="CM136" s="4"/>
      <c r="CN136" s="5"/>
      <c r="CO136" s="4"/>
      <c r="CP136" s="446"/>
      <c r="CQ136" s="490"/>
      <c r="CR136" s="446"/>
      <c r="CS136" s="446"/>
      <c r="CT136" s="446"/>
      <c r="CU136" s="446"/>
      <c r="CV136" s="446"/>
      <c r="CW136" s="446"/>
      <c r="CX136" s="491"/>
      <c r="CY136" s="491"/>
      <c r="CZ136" s="491"/>
      <c r="DA136" s="491"/>
      <c r="DB136" s="446"/>
      <c r="DC136" s="446"/>
      <c r="DD136" s="446"/>
      <c r="DE136" s="492"/>
      <c r="DF136" s="492"/>
      <c r="DG136" s="492"/>
      <c r="DH136" s="492"/>
      <c r="DI136" s="492"/>
      <c r="DJ136" s="492"/>
      <c r="DK136" s="492"/>
      <c r="DL136" s="446"/>
      <c r="DM136" s="446"/>
      <c r="DN136" s="446"/>
      <c r="DO136" s="446"/>
      <c r="DP136" s="446"/>
      <c r="DQ136" s="446"/>
      <c r="DR136" s="446"/>
      <c r="DS136" s="488"/>
      <c r="DT136" s="493"/>
      <c r="DU136" s="494"/>
      <c r="DV136" s="494"/>
      <c r="DW136" s="494"/>
      <c r="DX136" s="494"/>
      <c r="DY136" s="494"/>
      <c r="DZ136" s="494"/>
      <c r="EA136" s="494"/>
      <c r="EB136" s="494"/>
      <c r="EC136" s="494"/>
      <c r="ED136" s="494"/>
      <c r="EE136" s="446"/>
      <c r="EF136" s="446"/>
      <c r="EL136" s="4"/>
      <c r="EM136" s="4"/>
      <c r="EN136" s="5"/>
      <c r="EO136" s="4"/>
      <c r="FA136" s="481"/>
      <c r="FB136" s="482"/>
      <c r="FC136" s="483"/>
      <c r="FD136" s="484"/>
      <c r="IB136" s="78"/>
      <c r="ID136" s="78"/>
      <c r="IH136" s="485"/>
      <c r="II136" s="486"/>
      <c r="IJ136" s="78"/>
      <c r="IO136" s="78"/>
    </row>
    <row r="137" spans="1:249" s="6" customFormat="1" ht="15" x14ac:dyDescent="0.2">
      <c r="A137" s="467" t="s">
        <v>2195</v>
      </c>
      <c r="B137" s="467" t="s">
        <v>2149</v>
      </c>
      <c r="C137" s="393" t="s">
        <v>2521</v>
      </c>
      <c r="D137" s="468"/>
      <c r="E137" s="462" t="s">
        <v>2138</v>
      </c>
      <c r="F137" s="14" t="s">
        <v>2149</v>
      </c>
      <c r="G137" s="14" t="s">
        <v>2149</v>
      </c>
      <c r="H137" s="469" t="s">
        <v>2149</v>
      </c>
      <c r="I137" s="462"/>
      <c r="J137" s="456"/>
      <c r="K137" s="11"/>
      <c r="L137" s="11"/>
      <c r="M137" s="14"/>
      <c r="N137" s="470"/>
      <c r="O137" s="14"/>
      <c r="P137" s="14"/>
      <c r="Q137" s="14"/>
      <c r="R137" s="14"/>
      <c r="S137" s="14"/>
      <c r="T137" s="469"/>
      <c r="U137" s="454"/>
      <c r="V137" s="454"/>
      <c r="W137" s="454"/>
      <c r="X137" s="454"/>
      <c r="Y137" s="471"/>
      <c r="Z137" s="495" t="s">
        <v>2195</v>
      </c>
      <c r="AA137" s="11"/>
      <c r="AB137" s="472"/>
      <c r="AC137" s="473"/>
      <c r="AD137" s="473"/>
      <c r="AE137" s="496" t="s">
        <v>2195</v>
      </c>
      <c r="AF137" s="473"/>
      <c r="AG137" s="473"/>
      <c r="AH137" s="474"/>
      <c r="AI137" s="14"/>
      <c r="AJ137" s="14"/>
      <c r="AK137" s="11"/>
      <c r="AL137" s="11"/>
      <c r="AM137" s="475"/>
      <c r="AN137" s="475"/>
      <c r="AO137" s="469"/>
      <c r="AP137" s="497" t="s">
        <v>1580</v>
      </c>
      <c r="AQ137" s="477"/>
      <c r="AR137" s="478"/>
      <c r="AS137" s="479"/>
      <c r="AT137" s="479"/>
      <c r="AU137" s="479"/>
      <c r="AV137" s="479"/>
      <c r="AW137" s="479"/>
      <c r="AX137" s="479"/>
      <c r="AY137" s="479"/>
      <c r="AZ137" s="480"/>
      <c r="BA137" s="480"/>
      <c r="BB137" s="21"/>
      <c r="BC137" s="22" t="s">
        <v>2179</v>
      </c>
      <c r="BD137" s="466"/>
      <c r="BE137" s="91"/>
      <c r="BF137" s="91"/>
      <c r="BG137" s="92"/>
      <c r="BH137" s="3"/>
      <c r="BI137" s="3"/>
      <c r="BJ137" s="3"/>
      <c r="BK137" s="3"/>
      <c r="BL137" s="3"/>
      <c r="BM137" s="3"/>
      <c r="BN137" s="3"/>
      <c r="BO137" s="3"/>
      <c r="BP137" s="3"/>
      <c r="BQ137" s="3"/>
      <c r="BR137" s="3"/>
      <c r="BS137" s="3"/>
      <c r="BT137" s="92"/>
      <c r="BU137" s="92"/>
      <c r="BV137" s="92"/>
      <c r="BW137" s="5"/>
      <c r="BX137" s="5"/>
      <c r="BY137" s="5"/>
      <c r="BZ137" s="5"/>
      <c r="CA137" s="5"/>
      <c r="CB137" s="5"/>
      <c r="CC137" s="5"/>
      <c r="CD137" s="487"/>
      <c r="CE137" s="487"/>
      <c r="CF137" s="488"/>
      <c r="CG137" s="489"/>
      <c r="CH137" s="446"/>
      <c r="CI137" s="446"/>
      <c r="CJ137" s="446"/>
      <c r="CK137" s="446"/>
      <c r="CL137" s="4"/>
      <c r="CM137" s="4"/>
      <c r="CN137" s="5"/>
      <c r="CO137" s="4"/>
      <c r="CP137" s="446"/>
      <c r="CQ137" s="490"/>
      <c r="CR137" s="446"/>
      <c r="CS137" s="446"/>
      <c r="CT137" s="446"/>
      <c r="CU137" s="446"/>
      <c r="CV137" s="446"/>
      <c r="CW137" s="446"/>
      <c r="CX137" s="491"/>
      <c r="CY137" s="491"/>
      <c r="CZ137" s="491"/>
      <c r="DA137" s="491"/>
      <c r="DB137" s="446"/>
      <c r="DC137" s="446"/>
      <c r="DD137" s="446"/>
      <c r="DE137" s="492"/>
      <c r="DF137" s="492"/>
      <c r="DG137" s="492"/>
      <c r="DH137" s="492"/>
      <c r="DI137" s="492"/>
      <c r="DJ137" s="492"/>
      <c r="DK137" s="492"/>
      <c r="DL137" s="446"/>
      <c r="DM137" s="446"/>
      <c r="DN137" s="446"/>
      <c r="DO137" s="446"/>
      <c r="DP137" s="446"/>
      <c r="DQ137" s="446"/>
      <c r="DR137" s="446"/>
      <c r="DS137" s="488"/>
      <c r="DT137" s="493"/>
      <c r="DU137" s="494"/>
      <c r="DV137" s="494"/>
      <c r="DW137" s="494"/>
      <c r="DX137" s="494"/>
      <c r="DY137" s="494"/>
      <c r="DZ137" s="494"/>
      <c r="EA137" s="494"/>
      <c r="EB137" s="494"/>
      <c r="EC137" s="494"/>
      <c r="ED137" s="494"/>
      <c r="EE137" s="446"/>
      <c r="EF137" s="446"/>
      <c r="EL137" s="4"/>
      <c r="EM137" s="4"/>
      <c r="EN137" s="5"/>
      <c r="EO137" s="4"/>
      <c r="FA137" s="481"/>
      <c r="FB137" s="482"/>
      <c r="FC137" s="483"/>
      <c r="FD137" s="484"/>
      <c r="IB137" s="78"/>
      <c r="ID137" s="78"/>
      <c r="IH137" s="485"/>
      <c r="II137" s="486"/>
      <c r="IJ137" s="78"/>
      <c r="IO137" s="78"/>
    </row>
    <row r="138" spans="1:249" s="6" customFormat="1" ht="15" x14ac:dyDescent="0.2">
      <c r="A138" s="467" t="s">
        <v>2195</v>
      </c>
      <c r="B138" s="467" t="s">
        <v>2149</v>
      </c>
      <c r="C138" s="393" t="s">
        <v>2522</v>
      </c>
      <c r="D138" s="468"/>
      <c r="E138" s="462" t="s">
        <v>2139</v>
      </c>
      <c r="F138" s="14" t="s">
        <v>2149</v>
      </c>
      <c r="G138" s="14" t="s">
        <v>2149</v>
      </c>
      <c r="H138" s="469" t="s">
        <v>2149</v>
      </c>
      <c r="I138" s="462"/>
      <c r="J138" s="456"/>
      <c r="K138" s="11"/>
      <c r="L138" s="11"/>
      <c r="M138" s="14"/>
      <c r="N138" s="470"/>
      <c r="O138" s="14"/>
      <c r="P138" s="14"/>
      <c r="Q138" s="14"/>
      <c r="R138" s="14"/>
      <c r="S138" s="14"/>
      <c r="T138" s="469"/>
      <c r="U138" s="454"/>
      <c r="V138" s="454"/>
      <c r="W138" s="454"/>
      <c r="X138" s="454"/>
      <c r="Y138" s="471"/>
      <c r="Z138" s="495" t="s">
        <v>2195</v>
      </c>
      <c r="AA138" s="11"/>
      <c r="AB138" s="472"/>
      <c r="AC138" s="473"/>
      <c r="AD138" s="473"/>
      <c r="AE138" s="496" t="s">
        <v>2195</v>
      </c>
      <c r="AF138" s="473"/>
      <c r="AG138" s="473"/>
      <c r="AH138" s="474"/>
      <c r="AI138" s="14"/>
      <c r="AJ138" s="14"/>
      <c r="AK138" s="11"/>
      <c r="AL138" s="11"/>
      <c r="AM138" s="475"/>
      <c r="AN138" s="475"/>
      <c r="AO138" s="469"/>
      <c r="AP138" s="497" t="s">
        <v>1581</v>
      </c>
      <c r="AQ138" s="477"/>
      <c r="AR138" s="478"/>
      <c r="AS138" s="479"/>
      <c r="AT138" s="479"/>
      <c r="AU138" s="479"/>
      <c r="AV138" s="479"/>
      <c r="AW138" s="479"/>
      <c r="AX138" s="479"/>
      <c r="AY138" s="479"/>
      <c r="AZ138" s="480"/>
      <c r="BA138" s="480"/>
      <c r="BB138" s="21"/>
      <c r="BC138" s="22" t="s">
        <v>2179</v>
      </c>
      <c r="BD138" s="466"/>
      <c r="BE138" s="91"/>
      <c r="BF138" s="91"/>
      <c r="BG138" s="92"/>
      <c r="BH138" s="3"/>
      <c r="BI138" s="3"/>
      <c r="BJ138" s="3"/>
      <c r="BK138" s="3"/>
      <c r="BL138" s="3"/>
      <c r="BM138" s="3"/>
      <c r="BN138" s="3"/>
      <c r="BO138" s="3"/>
      <c r="BP138" s="3"/>
      <c r="BQ138" s="3"/>
      <c r="BR138" s="3"/>
      <c r="BS138" s="3"/>
      <c r="BT138" s="92"/>
      <c r="BU138" s="92"/>
      <c r="BV138" s="92"/>
      <c r="BW138" s="5"/>
      <c r="BX138" s="5"/>
      <c r="BY138" s="5"/>
      <c r="BZ138" s="5"/>
      <c r="CA138" s="5"/>
      <c r="CB138" s="5"/>
      <c r="CC138" s="5"/>
      <c r="CD138" s="487"/>
      <c r="CE138" s="487"/>
      <c r="CF138" s="488"/>
      <c r="CG138" s="489"/>
      <c r="CH138" s="446"/>
      <c r="CI138" s="446"/>
      <c r="CJ138" s="446"/>
      <c r="CK138" s="446"/>
      <c r="CL138" s="4"/>
      <c r="CM138" s="4"/>
      <c r="CN138" s="5"/>
      <c r="CO138" s="4"/>
      <c r="CP138" s="446"/>
      <c r="CQ138" s="490"/>
      <c r="CR138" s="446"/>
      <c r="CS138" s="446"/>
      <c r="CT138" s="446"/>
      <c r="CU138" s="446"/>
      <c r="CV138" s="446"/>
      <c r="CW138" s="446"/>
      <c r="CX138" s="491"/>
      <c r="CY138" s="491"/>
      <c r="CZ138" s="491"/>
      <c r="DA138" s="491"/>
      <c r="DB138" s="446"/>
      <c r="DC138" s="446"/>
      <c r="DD138" s="446"/>
      <c r="DE138" s="492"/>
      <c r="DF138" s="492"/>
      <c r="DG138" s="492"/>
      <c r="DH138" s="492"/>
      <c r="DI138" s="492"/>
      <c r="DJ138" s="492"/>
      <c r="DK138" s="492"/>
      <c r="DL138" s="446"/>
      <c r="DM138" s="446"/>
      <c r="DN138" s="446"/>
      <c r="DO138" s="446"/>
      <c r="DP138" s="446"/>
      <c r="DQ138" s="446"/>
      <c r="DR138" s="446"/>
      <c r="DS138" s="488"/>
      <c r="DT138" s="493"/>
      <c r="DU138" s="494"/>
      <c r="DV138" s="494"/>
      <c r="DW138" s="494"/>
      <c r="DX138" s="494"/>
      <c r="DY138" s="494"/>
      <c r="DZ138" s="494"/>
      <c r="EA138" s="494"/>
      <c r="EB138" s="494"/>
      <c r="EC138" s="494"/>
      <c r="ED138" s="494"/>
      <c r="EE138" s="446"/>
      <c r="EF138" s="446"/>
      <c r="EL138" s="4"/>
      <c r="EM138" s="4"/>
      <c r="EN138" s="5"/>
      <c r="EO138" s="4"/>
      <c r="FA138" s="481"/>
      <c r="FB138" s="482"/>
      <c r="FC138" s="483"/>
      <c r="FD138" s="484"/>
      <c r="IB138" s="78"/>
      <c r="ID138" s="78"/>
      <c r="IH138" s="485"/>
      <c r="II138" s="486"/>
      <c r="IJ138" s="78"/>
      <c r="IO138" s="78"/>
    </row>
    <row r="139" spans="1:249" s="6" customFormat="1" ht="15" x14ac:dyDescent="0.2">
      <c r="A139" s="467" t="s">
        <v>2166</v>
      </c>
      <c r="B139" s="467" t="s">
        <v>2149</v>
      </c>
      <c r="C139" s="460" t="s">
        <v>2523</v>
      </c>
      <c r="D139" s="468"/>
      <c r="E139" s="462" t="s">
        <v>2139</v>
      </c>
      <c r="F139" s="14" t="s">
        <v>2147</v>
      </c>
      <c r="G139" s="14" t="s">
        <v>2154</v>
      </c>
      <c r="H139" s="469" t="s">
        <v>2157</v>
      </c>
      <c r="I139" s="462"/>
      <c r="J139" s="456"/>
      <c r="K139" s="11" t="s">
        <v>2163</v>
      </c>
      <c r="L139" s="11"/>
      <c r="M139" s="14"/>
      <c r="N139" s="470"/>
      <c r="O139" s="14"/>
      <c r="P139" s="14"/>
      <c r="Q139" s="14"/>
      <c r="R139" s="14"/>
      <c r="S139" s="14"/>
      <c r="T139" s="469"/>
      <c r="U139" s="454"/>
      <c r="V139" s="457"/>
      <c r="W139" s="454"/>
      <c r="X139" s="454"/>
      <c r="Y139" s="471"/>
      <c r="Z139" s="495" t="s">
        <v>2166</v>
      </c>
      <c r="AA139" s="11"/>
      <c r="AB139" s="472"/>
      <c r="AC139" s="473"/>
      <c r="AD139" s="473"/>
      <c r="AE139" s="496" t="s">
        <v>2166</v>
      </c>
      <c r="AF139" s="473"/>
      <c r="AG139" s="473"/>
      <c r="AH139" s="474"/>
      <c r="AI139" s="14"/>
      <c r="AJ139" s="14"/>
      <c r="AK139" s="11"/>
      <c r="AL139" s="11"/>
      <c r="AM139" s="475"/>
      <c r="AN139" s="475"/>
      <c r="AO139" s="469"/>
      <c r="AP139" s="497" t="s">
        <v>1582</v>
      </c>
      <c r="AQ139" s="477"/>
      <c r="AR139" s="478"/>
      <c r="AS139" s="479"/>
      <c r="AT139" s="479"/>
      <c r="AU139" s="479"/>
      <c r="AV139" s="479"/>
      <c r="AW139" s="479"/>
      <c r="AX139" s="479"/>
      <c r="AY139" s="479"/>
      <c r="AZ139" s="480"/>
      <c r="BA139" s="480"/>
      <c r="BB139" s="21"/>
      <c r="BC139" s="22" t="s">
        <v>2179</v>
      </c>
      <c r="BD139" s="466"/>
      <c r="BE139" s="91"/>
      <c r="BF139" s="91" t="s">
        <v>2163</v>
      </c>
      <c r="BG139" s="92"/>
      <c r="BH139" s="3"/>
      <c r="BI139" s="3"/>
      <c r="BJ139" s="3"/>
      <c r="BK139" s="3"/>
      <c r="BL139" s="3"/>
      <c r="BM139" s="3"/>
      <c r="BN139" s="3"/>
      <c r="BO139" s="3"/>
      <c r="BP139" s="3"/>
      <c r="BQ139" s="3"/>
      <c r="BR139" s="3"/>
      <c r="BS139" s="3"/>
      <c r="BT139" s="92"/>
      <c r="BU139" s="92"/>
      <c r="BV139" s="92"/>
      <c r="BW139" s="5"/>
      <c r="BX139" s="5"/>
      <c r="BY139" s="5"/>
      <c r="BZ139" s="5"/>
      <c r="CA139" s="5"/>
      <c r="CB139" s="5"/>
      <c r="CC139" s="5"/>
      <c r="CD139" s="487"/>
      <c r="CE139" s="487"/>
      <c r="CF139" s="488"/>
      <c r="CG139" s="489"/>
      <c r="CH139" s="446"/>
      <c r="CI139" s="446"/>
      <c r="CJ139" s="446"/>
      <c r="CK139" s="446"/>
      <c r="CL139" s="4"/>
      <c r="CM139" s="4"/>
      <c r="CN139" s="5"/>
      <c r="CO139" s="4"/>
      <c r="CP139" s="446"/>
      <c r="CQ139" s="490"/>
      <c r="CR139" s="446"/>
      <c r="CS139" s="446"/>
      <c r="CT139" s="446"/>
      <c r="CU139" s="446"/>
      <c r="CV139" s="446"/>
      <c r="CW139" s="446"/>
      <c r="CX139" s="491"/>
      <c r="CY139" s="491"/>
      <c r="CZ139" s="491"/>
      <c r="DA139" s="491"/>
      <c r="DB139" s="446"/>
      <c r="DC139" s="446"/>
      <c r="DD139" s="446"/>
      <c r="DE139" s="492"/>
      <c r="DF139" s="492"/>
      <c r="DG139" s="492"/>
      <c r="DH139" s="492"/>
      <c r="DI139" s="492"/>
      <c r="DJ139" s="492"/>
      <c r="DK139" s="492"/>
      <c r="DL139" s="446"/>
      <c r="DM139" s="446"/>
      <c r="DN139" s="446"/>
      <c r="DO139" s="446"/>
      <c r="DP139" s="446"/>
      <c r="DQ139" s="446"/>
      <c r="DR139" s="446"/>
      <c r="DS139" s="488"/>
      <c r="DT139" s="493"/>
      <c r="DU139" s="494"/>
      <c r="DV139" s="494"/>
      <c r="DW139" s="494"/>
      <c r="DX139" s="494"/>
      <c r="DY139" s="494"/>
      <c r="DZ139" s="494"/>
      <c r="EA139" s="494"/>
      <c r="EB139" s="494"/>
      <c r="EC139" s="494"/>
      <c r="ED139" s="494"/>
      <c r="EE139" s="446"/>
      <c r="EF139" s="446"/>
      <c r="EL139" s="4"/>
      <c r="EM139" s="4"/>
      <c r="EN139" s="5"/>
      <c r="EO139" s="4"/>
      <c r="FA139" s="481"/>
      <c r="FB139" s="482"/>
      <c r="FC139" s="483"/>
      <c r="FD139" s="484"/>
      <c r="IB139" s="78"/>
      <c r="ID139" s="78"/>
      <c r="IH139" s="485"/>
      <c r="II139" s="486"/>
      <c r="IJ139" s="78"/>
      <c r="IO139" s="78"/>
    </row>
    <row r="140" spans="1:249" s="6" customFormat="1" ht="15" x14ac:dyDescent="0.2">
      <c r="A140" s="467" t="s">
        <v>2195</v>
      </c>
      <c r="B140" s="467" t="s">
        <v>2149</v>
      </c>
      <c r="C140" s="393" t="s">
        <v>2524</v>
      </c>
      <c r="D140" s="468"/>
      <c r="E140" s="462" t="s">
        <v>2141</v>
      </c>
      <c r="F140" s="14" t="s">
        <v>2149</v>
      </c>
      <c r="G140" s="14" t="s">
        <v>2149</v>
      </c>
      <c r="H140" s="469" t="s">
        <v>2149</v>
      </c>
      <c r="I140" s="462"/>
      <c r="J140" s="456"/>
      <c r="K140" s="11"/>
      <c r="L140" s="11"/>
      <c r="M140" s="14"/>
      <c r="N140" s="470"/>
      <c r="O140" s="14"/>
      <c r="P140" s="14"/>
      <c r="Q140" s="14"/>
      <c r="R140" s="14"/>
      <c r="S140" s="14"/>
      <c r="T140" s="469"/>
      <c r="U140" s="454"/>
      <c r="V140" s="454"/>
      <c r="W140" s="454"/>
      <c r="X140" s="454"/>
      <c r="Y140" s="471"/>
      <c r="Z140" s="495" t="s">
        <v>2195</v>
      </c>
      <c r="AA140" s="11"/>
      <c r="AB140" s="472"/>
      <c r="AC140" s="473"/>
      <c r="AD140" s="473"/>
      <c r="AE140" s="496" t="s">
        <v>2195</v>
      </c>
      <c r="AF140" s="473"/>
      <c r="AG140" s="473"/>
      <c r="AH140" s="474"/>
      <c r="AI140" s="14"/>
      <c r="AJ140" s="14"/>
      <c r="AK140" s="11"/>
      <c r="AL140" s="11"/>
      <c r="AM140" s="475"/>
      <c r="AN140" s="475"/>
      <c r="AO140" s="469"/>
      <c r="AP140" s="497" t="s">
        <v>1583</v>
      </c>
      <c r="AQ140" s="477"/>
      <c r="AR140" s="478"/>
      <c r="AS140" s="479"/>
      <c r="AT140" s="479"/>
      <c r="AU140" s="479"/>
      <c r="AV140" s="479"/>
      <c r="AW140" s="479"/>
      <c r="AX140" s="479"/>
      <c r="AY140" s="479"/>
      <c r="AZ140" s="480"/>
      <c r="BA140" s="480"/>
      <c r="BB140" s="21"/>
      <c r="BC140" s="22" t="s">
        <v>2179</v>
      </c>
      <c r="BD140" s="466"/>
      <c r="BE140" s="91"/>
      <c r="BF140" s="91"/>
      <c r="BG140" s="92"/>
      <c r="BH140" s="3"/>
      <c r="BI140" s="3"/>
      <c r="BJ140" s="3"/>
      <c r="BK140" s="3"/>
      <c r="BL140" s="3"/>
      <c r="BM140" s="3"/>
      <c r="BN140" s="3"/>
      <c r="BO140" s="3"/>
      <c r="BP140" s="3"/>
      <c r="BQ140" s="3"/>
      <c r="BR140" s="3"/>
      <c r="BS140" s="3"/>
      <c r="BT140" s="92"/>
      <c r="BU140" s="92"/>
      <c r="BV140" s="92"/>
      <c r="BW140" s="5"/>
      <c r="BX140" s="5"/>
      <c r="BY140" s="5"/>
      <c r="BZ140" s="5"/>
      <c r="CA140" s="5"/>
      <c r="CB140" s="5"/>
      <c r="CC140" s="5"/>
      <c r="CD140" s="487"/>
      <c r="CE140" s="487"/>
      <c r="CF140" s="488"/>
      <c r="CG140" s="489"/>
      <c r="CH140" s="446"/>
      <c r="CI140" s="446"/>
      <c r="CJ140" s="446"/>
      <c r="CK140" s="446"/>
      <c r="CL140" s="4"/>
      <c r="CM140" s="4"/>
      <c r="CN140" s="5"/>
      <c r="CO140" s="4"/>
      <c r="CP140" s="446"/>
      <c r="CQ140" s="490"/>
      <c r="CR140" s="446"/>
      <c r="CS140" s="446"/>
      <c r="CT140" s="446"/>
      <c r="CU140" s="446"/>
      <c r="CV140" s="446"/>
      <c r="CW140" s="446"/>
      <c r="CX140" s="491"/>
      <c r="CY140" s="491"/>
      <c r="CZ140" s="491"/>
      <c r="DA140" s="491"/>
      <c r="DB140" s="446"/>
      <c r="DC140" s="446"/>
      <c r="DD140" s="446"/>
      <c r="DE140" s="492"/>
      <c r="DF140" s="492"/>
      <c r="DG140" s="492"/>
      <c r="DH140" s="492"/>
      <c r="DI140" s="492"/>
      <c r="DJ140" s="492"/>
      <c r="DK140" s="492"/>
      <c r="DL140" s="446"/>
      <c r="DM140" s="446"/>
      <c r="DN140" s="446"/>
      <c r="DO140" s="446"/>
      <c r="DP140" s="446"/>
      <c r="DQ140" s="446"/>
      <c r="DR140" s="446"/>
      <c r="DS140" s="488"/>
      <c r="DT140" s="493"/>
      <c r="DU140" s="494"/>
      <c r="DV140" s="494"/>
      <c r="DW140" s="494"/>
      <c r="DX140" s="494"/>
      <c r="DY140" s="494"/>
      <c r="DZ140" s="494"/>
      <c r="EA140" s="494"/>
      <c r="EB140" s="494"/>
      <c r="EC140" s="494"/>
      <c r="ED140" s="494"/>
      <c r="EE140" s="446"/>
      <c r="EF140" s="446"/>
      <c r="EL140" s="4"/>
      <c r="EM140" s="4"/>
      <c r="EN140" s="5"/>
      <c r="EO140" s="4"/>
      <c r="FA140" s="481"/>
      <c r="FB140" s="482"/>
      <c r="FC140" s="483"/>
      <c r="FD140" s="484"/>
      <c r="IB140" s="78"/>
      <c r="ID140" s="78"/>
      <c r="IH140" s="485"/>
      <c r="II140" s="486"/>
      <c r="IJ140" s="78"/>
      <c r="IO140" s="78"/>
    </row>
    <row r="141" spans="1:249" s="6" customFormat="1" ht="15" x14ac:dyDescent="0.2">
      <c r="A141" s="467" t="s">
        <v>2195</v>
      </c>
      <c r="B141" s="467" t="s">
        <v>2149</v>
      </c>
      <c r="C141" s="393" t="s">
        <v>2525</v>
      </c>
      <c r="D141" s="468"/>
      <c r="E141" s="462" t="s">
        <v>2137</v>
      </c>
      <c r="F141" s="14" t="s">
        <v>2149</v>
      </c>
      <c r="G141" s="14" t="s">
        <v>2149</v>
      </c>
      <c r="H141" s="469" t="s">
        <v>2149</v>
      </c>
      <c r="I141" s="462"/>
      <c r="J141" s="456"/>
      <c r="K141" s="11"/>
      <c r="L141" s="11"/>
      <c r="M141" s="14"/>
      <c r="N141" s="470"/>
      <c r="O141" s="14"/>
      <c r="P141" s="14"/>
      <c r="Q141" s="14"/>
      <c r="R141" s="14"/>
      <c r="S141" s="14"/>
      <c r="T141" s="469"/>
      <c r="U141" s="454"/>
      <c r="V141" s="454"/>
      <c r="W141" s="454"/>
      <c r="X141" s="454"/>
      <c r="Y141" s="471"/>
      <c r="Z141" s="495" t="s">
        <v>2195</v>
      </c>
      <c r="AA141" s="11"/>
      <c r="AB141" s="472"/>
      <c r="AC141" s="473"/>
      <c r="AD141" s="473"/>
      <c r="AE141" s="496" t="s">
        <v>2195</v>
      </c>
      <c r="AF141" s="473"/>
      <c r="AG141" s="473"/>
      <c r="AH141" s="474"/>
      <c r="AI141" s="14"/>
      <c r="AJ141" s="14"/>
      <c r="AK141" s="11"/>
      <c r="AL141" s="11"/>
      <c r="AM141" s="475"/>
      <c r="AN141" s="475"/>
      <c r="AO141" s="469"/>
      <c r="AP141" s="497" t="s">
        <v>1584</v>
      </c>
      <c r="AQ141" s="477"/>
      <c r="AR141" s="478"/>
      <c r="AS141" s="479"/>
      <c r="AT141" s="479"/>
      <c r="AU141" s="479"/>
      <c r="AV141" s="479"/>
      <c r="AW141" s="479"/>
      <c r="AX141" s="479"/>
      <c r="AY141" s="479"/>
      <c r="AZ141" s="480"/>
      <c r="BA141" s="480"/>
      <c r="BB141" s="21"/>
      <c r="BC141" s="22" t="s">
        <v>2163</v>
      </c>
      <c r="BD141" s="466"/>
      <c r="BE141" s="91"/>
      <c r="BF141" s="91"/>
      <c r="BG141" s="92"/>
      <c r="BH141" s="3"/>
      <c r="BI141" s="3"/>
      <c r="BJ141" s="3"/>
      <c r="BK141" s="3"/>
      <c r="BL141" s="3"/>
      <c r="BM141" s="3"/>
      <c r="BN141" s="3"/>
      <c r="BO141" s="3"/>
      <c r="BP141" s="3"/>
      <c r="BQ141" s="3"/>
      <c r="BR141" s="3"/>
      <c r="BS141" s="3"/>
      <c r="BT141" s="92"/>
      <c r="BU141" s="92"/>
      <c r="BV141" s="92"/>
      <c r="BW141" s="5"/>
      <c r="BX141" s="5"/>
      <c r="BY141" s="5"/>
      <c r="BZ141" s="5"/>
      <c r="CA141" s="5"/>
      <c r="CB141" s="5"/>
      <c r="CC141" s="5"/>
      <c r="CD141" s="487"/>
      <c r="CE141" s="487"/>
      <c r="CF141" s="488"/>
      <c r="CG141" s="489"/>
      <c r="CH141" s="446"/>
      <c r="CI141" s="446"/>
      <c r="CJ141" s="446"/>
      <c r="CK141" s="446"/>
      <c r="CL141" s="4"/>
      <c r="CM141" s="4"/>
      <c r="CN141" s="5"/>
      <c r="CO141" s="4"/>
      <c r="CP141" s="446"/>
      <c r="CQ141" s="490"/>
      <c r="CR141" s="446"/>
      <c r="CS141" s="446"/>
      <c r="CT141" s="446"/>
      <c r="CU141" s="446"/>
      <c r="CV141" s="446"/>
      <c r="CW141" s="446"/>
      <c r="CX141" s="491"/>
      <c r="CY141" s="491"/>
      <c r="CZ141" s="491"/>
      <c r="DA141" s="491"/>
      <c r="DB141" s="446"/>
      <c r="DC141" s="446"/>
      <c r="DD141" s="446"/>
      <c r="DE141" s="492"/>
      <c r="DF141" s="492"/>
      <c r="DG141" s="492"/>
      <c r="DH141" s="492"/>
      <c r="DI141" s="492"/>
      <c r="DJ141" s="492"/>
      <c r="DK141" s="492"/>
      <c r="DL141" s="446"/>
      <c r="DM141" s="446"/>
      <c r="DN141" s="446"/>
      <c r="DO141" s="446"/>
      <c r="DP141" s="446"/>
      <c r="DQ141" s="446"/>
      <c r="DR141" s="446"/>
      <c r="DS141" s="488"/>
      <c r="DT141" s="493"/>
      <c r="DU141" s="494"/>
      <c r="DV141" s="494"/>
      <c r="DW141" s="494"/>
      <c r="DX141" s="494"/>
      <c r="DY141" s="494"/>
      <c r="DZ141" s="494"/>
      <c r="EA141" s="494"/>
      <c r="EB141" s="494"/>
      <c r="EC141" s="494"/>
      <c r="ED141" s="494"/>
      <c r="EE141" s="446"/>
      <c r="EF141" s="446"/>
      <c r="EL141" s="4"/>
      <c r="EM141" s="4"/>
      <c r="EN141" s="5"/>
      <c r="EO141" s="4"/>
      <c r="FA141" s="481"/>
      <c r="FB141" s="482"/>
      <c r="FC141" s="483"/>
      <c r="FD141" s="484"/>
      <c r="IB141" s="78"/>
      <c r="ID141" s="78"/>
      <c r="IH141" s="485"/>
      <c r="II141" s="486"/>
      <c r="IJ141" s="78"/>
      <c r="IO141" s="78"/>
    </row>
    <row r="142" spans="1:249" s="6" customFormat="1" ht="15" x14ac:dyDescent="0.2">
      <c r="A142" s="467" t="s">
        <v>2195</v>
      </c>
      <c r="B142" s="467" t="s">
        <v>2149</v>
      </c>
      <c r="C142" s="393" t="s">
        <v>2526</v>
      </c>
      <c r="D142" s="468"/>
      <c r="E142" s="462" t="s">
        <v>2141</v>
      </c>
      <c r="F142" s="14" t="s">
        <v>2149</v>
      </c>
      <c r="G142" s="14" t="s">
        <v>2149</v>
      </c>
      <c r="H142" s="469" t="s">
        <v>2149</v>
      </c>
      <c r="I142" s="462"/>
      <c r="J142" s="456"/>
      <c r="K142" s="11"/>
      <c r="L142" s="11"/>
      <c r="M142" s="14"/>
      <c r="N142" s="470"/>
      <c r="O142" s="14"/>
      <c r="P142" s="14"/>
      <c r="Q142" s="14"/>
      <c r="R142" s="14"/>
      <c r="S142" s="14"/>
      <c r="T142" s="469"/>
      <c r="U142" s="454"/>
      <c r="V142" s="454"/>
      <c r="W142" s="454"/>
      <c r="X142" s="454"/>
      <c r="Y142" s="471"/>
      <c r="Z142" s="495" t="s">
        <v>2195</v>
      </c>
      <c r="AA142" s="11"/>
      <c r="AB142" s="472"/>
      <c r="AC142" s="473"/>
      <c r="AD142" s="473"/>
      <c r="AE142" s="496" t="s">
        <v>2195</v>
      </c>
      <c r="AF142" s="473"/>
      <c r="AG142" s="473"/>
      <c r="AH142" s="474"/>
      <c r="AI142" s="14"/>
      <c r="AJ142" s="14"/>
      <c r="AK142" s="11"/>
      <c r="AL142" s="11"/>
      <c r="AM142" s="475"/>
      <c r="AN142" s="475"/>
      <c r="AO142" s="469"/>
      <c r="AP142" s="497" t="s">
        <v>1585</v>
      </c>
      <c r="AQ142" s="477"/>
      <c r="AR142" s="478"/>
      <c r="AS142" s="479"/>
      <c r="AT142" s="479"/>
      <c r="AU142" s="479"/>
      <c r="AV142" s="479"/>
      <c r="AW142" s="479"/>
      <c r="AX142" s="479"/>
      <c r="AY142" s="479"/>
      <c r="AZ142" s="480"/>
      <c r="BA142" s="480"/>
      <c r="BB142" s="21"/>
      <c r="BC142" s="22" t="s">
        <v>2163</v>
      </c>
      <c r="BD142" s="466"/>
      <c r="BE142" s="91"/>
      <c r="BF142" s="91"/>
      <c r="BG142" s="92"/>
      <c r="BH142" s="3"/>
      <c r="BI142" s="3"/>
      <c r="BJ142" s="3"/>
      <c r="BK142" s="3"/>
      <c r="BL142" s="3"/>
      <c r="BM142" s="3"/>
      <c r="BN142" s="3"/>
      <c r="BO142" s="3"/>
      <c r="BP142" s="3"/>
      <c r="BQ142" s="3"/>
      <c r="BR142" s="3"/>
      <c r="BS142" s="3"/>
      <c r="BT142" s="92"/>
      <c r="BU142" s="92"/>
      <c r="BV142" s="92"/>
      <c r="BW142" s="5"/>
      <c r="BX142" s="5"/>
      <c r="BY142" s="5"/>
      <c r="BZ142" s="5"/>
      <c r="CA142" s="5"/>
      <c r="CB142" s="5"/>
      <c r="CC142" s="5"/>
      <c r="CD142" s="487"/>
      <c r="CE142" s="487"/>
      <c r="CF142" s="488"/>
      <c r="CG142" s="489"/>
      <c r="CH142" s="446"/>
      <c r="CI142" s="446"/>
      <c r="CJ142" s="446"/>
      <c r="CK142" s="446"/>
      <c r="CL142" s="4"/>
      <c r="CM142" s="4"/>
      <c r="CN142" s="5"/>
      <c r="CO142" s="4"/>
      <c r="CP142" s="446"/>
      <c r="CQ142" s="490"/>
      <c r="CR142" s="446"/>
      <c r="CS142" s="446"/>
      <c r="CT142" s="446"/>
      <c r="CU142" s="446"/>
      <c r="CV142" s="446"/>
      <c r="CW142" s="446"/>
      <c r="CX142" s="491"/>
      <c r="CY142" s="491"/>
      <c r="CZ142" s="491"/>
      <c r="DA142" s="491"/>
      <c r="DB142" s="446"/>
      <c r="DC142" s="446"/>
      <c r="DD142" s="446"/>
      <c r="DE142" s="492"/>
      <c r="DF142" s="492"/>
      <c r="DG142" s="492"/>
      <c r="DH142" s="492"/>
      <c r="DI142" s="492"/>
      <c r="DJ142" s="492"/>
      <c r="DK142" s="492"/>
      <c r="DL142" s="446"/>
      <c r="DM142" s="446"/>
      <c r="DN142" s="446"/>
      <c r="DO142" s="446"/>
      <c r="DP142" s="446"/>
      <c r="DQ142" s="446"/>
      <c r="DR142" s="446"/>
      <c r="DS142" s="488"/>
      <c r="DT142" s="493"/>
      <c r="DU142" s="494"/>
      <c r="DV142" s="494"/>
      <c r="DW142" s="494"/>
      <c r="DX142" s="494"/>
      <c r="DY142" s="494"/>
      <c r="DZ142" s="494"/>
      <c r="EA142" s="494"/>
      <c r="EB142" s="494"/>
      <c r="EC142" s="494"/>
      <c r="ED142" s="494"/>
      <c r="EE142" s="446"/>
      <c r="EF142" s="446"/>
      <c r="EL142" s="4"/>
      <c r="EM142" s="4"/>
      <c r="EN142" s="5"/>
      <c r="EO142" s="4"/>
      <c r="FA142" s="481"/>
      <c r="FB142" s="482"/>
      <c r="FC142" s="483"/>
      <c r="FD142" s="484"/>
      <c r="IB142" s="78"/>
      <c r="ID142" s="78"/>
      <c r="IH142" s="485"/>
      <c r="II142" s="486"/>
      <c r="IJ142" s="78"/>
      <c r="IO142" s="78"/>
    </row>
    <row r="143" spans="1:249" s="6" customFormat="1" ht="15" x14ac:dyDescent="0.2">
      <c r="A143" s="467" t="s">
        <v>2195</v>
      </c>
      <c r="B143" s="467" t="s">
        <v>1969</v>
      </c>
      <c r="C143" s="393" t="s">
        <v>3195</v>
      </c>
      <c r="D143" s="468"/>
      <c r="E143" s="462" t="s">
        <v>2137</v>
      </c>
      <c r="F143" s="14" t="s">
        <v>2149</v>
      </c>
      <c r="G143" s="14" t="s">
        <v>2149</v>
      </c>
      <c r="H143" s="469" t="s">
        <v>2149</v>
      </c>
      <c r="I143" s="462"/>
      <c r="J143" s="456"/>
      <c r="K143" s="11"/>
      <c r="L143" s="11"/>
      <c r="M143" s="14"/>
      <c r="N143" s="470"/>
      <c r="O143" s="14"/>
      <c r="P143" s="14"/>
      <c r="Q143" s="14"/>
      <c r="R143" s="14"/>
      <c r="S143" s="14"/>
      <c r="T143" s="469"/>
      <c r="U143" s="454"/>
      <c r="V143" s="454"/>
      <c r="W143" s="454"/>
      <c r="X143" s="454"/>
      <c r="Y143" s="471"/>
      <c r="Z143" s="495">
        <v>3</v>
      </c>
      <c r="AA143" s="11"/>
      <c r="AB143" s="472"/>
      <c r="AC143" s="473"/>
      <c r="AD143" s="473"/>
      <c r="AE143" s="496" t="s">
        <v>2195</v>
      </c>
      <c r="AF143" s="473"/>
      <c r="AG143" s="473"/>
      <c r="AH143" s="474"/>
      <c r="AI143" s="14"/>
      <c r="AJ143" s="14"/>
      <c r="AK143" s="11"/>
      <c r="AL143" s="11"/>
      <c r="AM143" s="475"/>
      <c r="AN143" s="475"/>
      <c r="AO143" s="469"/>
      <c r="AP143" s="497" t="s">
        <v>1586</v>
      </c>
      <c r="AQ143" s="477"/>
      <c r="AR143" s="478"/>
      <c r="AS143" s="479"/>
      <c r="AT143" s="479"/>
      <c r="AU143" s="479"/>
      <c r="AV143" s="479"/>
      <c r="AW143" s="479"/>
      <c r="AX143" s="479"/>
      <c r="AY143" s="479"/>
      <c r="AZ143" s="480"/>
      <c r="BA143" s="480"/>
      <c r="BB143" s="21"/>
      <c r="BC143" s="22" t="s">
        <v>2179</v>
      </c>
      <c r="BD143" s="466"/>
      <c r="BE143" s="91"/>
      <c r="BF143" s="91"/>
      <c r="BG143" s="92"/>
      <c r="BH143" s="3"/>
      <c r="BI143" s="3"/>
      <c r="BJ143" s="3"/>
      <c r="BK143" s="3"/>
      <c r="BL143" s="3"/>
      <c r="BM143" s="3"/>
      <c r="BN143" s="3"/>
      <c r="BO143" s="3"/>
      <c r="BP143" s="3"/>
      <c r="BQ143" s="3"/>
      <c r="BR143" s="3"/>
      <c r="BS143" s="3"/>
      <c r="BT143" s="92"/>
      <c r="BU143" s="92"/>
      <c r="BV143" s="92"/>
      <c r="BW143" s="5"/>
      <c r="BX143" s="5"/>
      <c r="BY143" s="5"/>
      <c r="BZ143" s="5"/>
      <c r="CA143" s="5"/>
      <c r="CB143" s="5"/>
      <c r="CC143" s="5"/>
      <c r="CD143" s="487"/>
      <c r="CE143" s="487"/>
      <c r="CF143" s="488"/>
      <c r="CG143" s="489"/>
      <c r="CH143" s="446"/>
      <c r="CI143" s="446"/>
      <c r="CJ143" s="446"/>
      <c r="CK143" s="446"/>
      <c r="CL143" s="4"/>
      <c r="CM143" s="4"/>
      <c r="CN143" s="5"/>
      <c r="CO143" s="4"/>
      <c r="CP143" s="446"/>
      <c r="CQ143" s="490"/>
      <c r="CR143" s="446"/>
      <c r="CS143" s="446"/>
      <c r="CT143" s="446"/>
      <c r="CU143" s="446"/>
      <c r="CV143" s="446"/>
      <c r="CW143" s="446"/>
      <c r="CX143" s="491"/>
      <c r="CY143" s="491"/>
      <c r="CZ143" s="491"/>
      <c r="DA143" s="491"/>
      <c r="DB143" s="446"/>
      <c r="DC143" s="446"/>
      <c r="DD143" s="446"/>
      <c r="DE143" s="492"/>
      <c r="DF143" s="492"/>
      <c r="DG143" s="492"/>
      <c r="DH143" s="492"/>
      <c r="DI143" s="492"/>
      <c r="DJ143" s="492"/>
      <c r="DK143" s="492"/>
      <c r="DL143" s="446"/>
      <c r="DM143" s="446"/>
      <c r="DN143" s="446"/>
      <c r="DO143" s="446"/>
      <c r="DP143" s="446"/>
      <c r="DQ143" s="446"/>
      <c r="DR143" s="446"/>
      <c r="DS143" s="488"/>
      <c r="DT143" s="493"/>
      <c r="DU143" s="494"/>
      <c r="DV143" s="494"/>
      <c r="DW143" s="494"/>
      <c r="DX143" s="494"/>
      <c r="DY143" s="494"/>
      <c r="DZ143" s="494"/>
      <c r="EA143" s="494"/>
      <c r="EB143" s="494"/>
      <c r="EC143" s="494"/>
      <c r="ED143" s="494"/>
      <c r="EE143" s="446"/>
      <c r="EF143" s="446"/>
      <c r="EL143" s="4"/>
      <c r="EM143" s="4"/>
      <c r="EN143" s="5"/>
      <c r="EO143" s="4"/>
      <c r="FA143" s="481"/>
      <c r="FB143" s="482"/>
      <c r="FC143" s="483"/>
      <c r="FD143" s="484"/>
      <c r="IB143" s="78"/>
      <c r="ID143" s="78"/>
      <c r="IH143" s="485"/>
      <c r="II143" s="486"/>
      <c r="IJ143" s="78"/>
      <c r="IO143" s="78"/>
    </row>
    <row r="144" spans="1:249" s="6" customFormat="1" ht="15" x14ac:dyDescent="0.2">
      <c r="A144" s="467" t="s">
        <v>2195</v>
      </c>
      <c r="B144" s="467" t="s">
        <v>2149</v>
      </c>
      <c r="C144" s="393" t="s">
        <v>3196</v>
      </c>
      <c r="D144" s="468"/>
      <c r="E144" s="462" t="s">
        <v>2137</v>
      </c>
      <c r="F144" s="14" t="s">
        <v>2149</v>
      </c>
      <c r="G144" s="14" t="s">
        <v>2149</v>
      </c>
      <c r="H144" s="469" t="s">
        <v>2149</v>
      </c>
      <c r="I144" s="462"/>
      <c r="J144" s="456"/>
      <c r="K144" s="11"/>
      <c r="L144" s="11"/>
      <c r="M144" s="14"/>
      <c r="N144" s="470"/>
      <c r="O144" s="14"/>
      <c r="P144" s="14"/>
      <c r="Q144" s="14"/>
      <c r="R144" s="14"/>
      <c r="S144" s="14"/>
      <c r="T144" s="469"/>
      <c r="U144" s="454"/>
      <c r="V144" s="454"/>
      <c r="W144" s="454"/>
      <c r="X144" s="454"/>
      <c r="Y144" s="471"/>
      <c r="Z144" s="495" t="s">
        <v>2195</v>
      </c>
      <c r="AA144" s="11"/>
      <c r="AB144" s="472"/>
      <c r="AC144" s="473"/>
      <c r="AD144" s="473"/>
      <c r="AE144" s="496" t="s">
        <v>2195</v>
      </c>
      <c r="AF144" s="473"/>
      <c r="AG144" s="473"/>
      <c r="AH144" s="474"/>
      <c r="AI144" s="14"/>
      <c r="AJ144" s="14"/>
      <c r="AK144" s="11"/>
      <c r="AL144" s="11"/>
      <c r="AM144" s="475"/>
      <c r="AN144" s="475"/>
      <c r="AO144" s="469"/>
      <c r="AP144" s="497" t="s">
        <v>1587</v>
      </c>
      <c r="AQ144" s="477"/>
      <c r="AR144" s="478"/>
      <c r="AS144" s="479"/>
      <c r="AT144" s="479"/>
      <c r="AU144" s="479"/>
      <c r="AV144" s="479"/>
      <c r="AW144" s="479"/>
      <c r="AX144" s="479"/>
      <c r="AY144" s="479"/>
      <c r="AZ144" s="480"/>
      <c r="BA144" s="480"/>
      <c r="BB144" s="21"/>
      <c r="BC144" s="22" t="s">
        <v>2179</v>
      </c>
      <c r="BD144" s="466"/>
      <c r="BE144" s="91"/>
      <c r="BF144" s="91"/>
      <c r="BG144" s="92"/>
      <c r="BH144" s="3"/>
      <c r="BI144" s="3"/>
      <c r="BJ144" s="3"/>
      <c r="BK144" s="3"/>
      <c r="BL144" s="3"/>
      <c r="BM144" s="3"/>
      <c r="BN144" s="3"/>
      <c r="BO144" s="3"/>
      <c r="BP144" s="3"/>
      <c r="BQ144" s="3"/>
      <c r="BR144" s="3"/>
      <c r="BS144" s="3"/>
      <c r="BT144" s="92"/>
      <c r="BU144" s="92"/>
      <c r="BV144" s="92"/>
      <c r="BW144" s="5"/>
      <c r="BX144" s="5"/>
      <c r="BY144" s="5"/>
      <c r="BZ144" s="5"/>
      <c r="CA144" s="5"/>
      <c r="CB144" s="5"/>
      <c r="CC144" s="5"/>
      <c r="CD144" s="487"/>
      <c r="CE144" s="487"/>
      <c r="CF144" s="488"/>
      <c r="CG144" s="489"/>
      <c r="CH144" s="446"/>
      <c r="CI144" s="446"/>
      <c r="CJ144" s="446"/>
      <c r="CK144" s="446"/>
      <c r="CL144" s="4"/>
      <c r="CM144" s="4"/>
      <c r="CN144" s="5"/>
      <c r="CO144" s="4"/>
      <c r="CP144" s="446"/>
      <c r="CQ144" s="490"/>
      <c r="CR144" s="446"/>
      <c r="CS144" s="446"/>
      <c r="CT144" s="446"/>
      <c r="CU144" s="446"/>
      <c r="CV144" s="446"/>
      <c r="CW144" s="446"/>
      <c r="CX144" s="491"/>
      <c r="CY144" s="491"/>
      <c r="CZ144" s="491"/>
      <c r="DA144" s="491"/>
      <c r="DB144" s="446"/>
      <c r="DC144" s="446"/>
      <c r="DD144" s="446"/>
      <c r="DE144" s="492"/>
      <c r="DF144" s="492"/>
      <c r="DG144" s="492"/>
      <c r="DH144" s="492"/>
      <c r="DI144" s="492"/>
      <c r="DJ144" s="492"/>
      <c r="DK144" s="492"/>
      <c r="DL144" s="446"/>
      <c r="DM144" s="446"/>
      <c r="DN144" s="446"/>
      <c r="DO144" s="446"/>
      <c r="DP144" s="446"/>
      <c r="DQ144" s="446"/>
      <c r="DR144" s="446"/>
      <c r="DS144" s="488"/>
      <c r="DT144" s="493"/>
      <c r="DU144" s="494"/>
      <c r="DV144" s="494"/>
      <c r="DW144" s="494"/>
      <c r="DX144" s="494"/>
      <c r="DY144" s="494"/>
      <c r="DZ144" s="494"/>
      <c r="EA144" s="494"/>
      <c r="EB144" s="494"/>
      <c r="EC144" s="494"/>
      <c r="ED144" s="494"/>
      <c r="EE144" s="446"/>
      <c r="EF144" s="446"/>
      <c r="EL144" s="4"/>
      <c r="EM144" s="4"/>
      <c r="EN144" s="5"/>
      <c r="EO144" s="4"/>
      <c r="FA144" s="481"/>
      <c r="FB144" s="482"/>
      <c r="FC144" s="483"/>
      <c r="FD144" s="484"/>
      <c r="IB144" s="78"/>
      <c r="ID144" s="78"/>
      <c r="IH144" s="485"/>
      <c r="II144" s="486"/>
      <c r="IJ144" s="78"/>
      <c r="IO144" s="78"/>
    </row>
    <row r="145" spans="1:249" s="6" customFormat="1" ht="15" x14ac:dyDescent="0.2">
      <c r="A145" s="467" t="s">
        <v>2195</v>
      </c>
      <c r="B145" s="467" t="s">
        <v>2149</v>
      </c>
      <c r="C145" s="393" t="s">
        <v>3197</v>
      </c>
      <c r="D145" s="468"/>
      <c r="E145" s="462" t="s">
        <v>2138</v>
      </c>
      <c r="F145" s="14" t="s">
        <v>2149</v>
      </c>
      <c r="G145" s="14" t="s">
        <v>2149</v>
      </c>
      <c r="H145" s="469" t="s">
        <v>2149</v>
      </c>
      <c r="I145" s="462"/>
      <c r="J145" s="456"/>
      <c r="K145" s="11"/>
      <c r="L145" s="11"/>
      <c r="M145" s="14"/>
      <c r="N145" s="470"/>
      <c r="O145" s="14"/>
      <c r="P145" s="14"/>
      <c r="Q145" s="14"/>
      <c r="R145" s="14"/>
      <c r="S145" s="14"/>
      <c r="T145" s="469"/>
      <c r="U145" s="454"/>
      <c r="V145" s="454"/>
      <c r="W145" s="454"/>
      <c r="X145" s="454"/>
      <c r="Y145" s="471"/>
      <c r="Z145" s="495" t="s">
        <v>2195</v>
      </c>
      <c r="AA145" s="11"/>
      <c r="AB145" s="472"/>
      <c r="AC145" s="473"/>
      <c r="AD145" s="473"/>
      <c r="AE145" s="496" t="s">
        <v>2195</v>
      </c>
      <c r="AF145" s="473"/>
      <c r="AG145" s="473"/>
      <c r="AH145" s="474"/>
      <c r="AI145" s="14"/>
      <c r="AJ145" s="14"/>
      <c r="AK145" s="11"/>
      <c r="AL145" s="11"/>
      <c r="AM145" s="475"/>
      <c r="AN145" s="475"/>
      <c r="AO145" s="469"/>
      <c r="AP145" s="497" t="s">
        <v>1588</v>
      </c>
      <c r="AQ145" s="477"/>
      <c r="AR145" s="478"/>
      <c r="AS145" s="479"/>
      <c r="AT145" s="479"/>
      <c r="AU145" s="479"/>
      <c r="AV145" s="479"/>
      <c r="AW145" s="479"/>
      <c r="AX145" s="479"/>
      <c r="AY145" s="479"/>
      <c r="AZ145" s="480"/>
      <c r="BA145" s="480"/>
      <c r="BB145" s="21"/>
      <c r="BC145" s="22" t="s">
        <v>2179</v>
      </c>
      <c r="BD145" s="466"/>
      <c r="BE145" s="91"/>
      <c r="BF145" s="91"/>
      <c r="BG145" s="92"/>
      <c r="BH145" s="3"/>
      <c r="BI145" s="3"/>
      <c r="BJ145" s="3"/>
      <c r="BK145" s="3"/>
      <c r="BL145" s="3"/>
      <c r="BM145" s="3"/>
      <c r="BN145" s="3"/>
      <c r="BO145" s="3"/>
      <c r="BP145" s="3"/>
      <c r="BQ145" s="3"/>
      <c r="BR145" s="3"/>
      <c r="BS145" s="3"/>
      <c r="BT145" s="92"/>
      <c r="BU145" s="92"/>
      <c r="BV145" s="92"/>
      <c r="BW145" s="5"/>
      <c r="BX145" s="5"/>
      <c r="BY145" s="5"/>
      <c r="BZ145" s="5"/>
      <c r="CA145" s="5"/>
      <c r="CB145" s="5"/>
      <c r="CC145" s="5"/>
      <c r="CD145" s="487"/>
      <c r="CE145" s="487"/>
      <c r="CF145" s="488"/>
      <c r="CG145" s="489"/>
      <c r="CH145" s="446"/>
      <c r="CI145" s="446"/>
      <c r="CJ145" s="446"/>
      <c r="CK145" s="446"/>
      <c r="CL145" s="4"/>
      <c r="CM145" s="4"/>
      <c r="CN145" s="5"/>
      <c r="CO145" s="4"/>
      <c r="CP145" s="446"/>
      <c r="CQ145" s="490"/>
      <c r="CR145" s="446"/>
      <c r="CS145" s="446"/>
      <c r="CT145" s="446"/>
      <c r="CU145" s="446"/>
      <c r="CV145" s="446"/>
      <c r="CW145" s="446"/>
      <c r="CX145" s="491"/>
      <c r="CY145" s="491"/>
      <c r="CZ145" s="491"/>
      <c r="DA145" s="491"/>
      <c r="DB145" s="446"/>
      <c r="DC145" s="446"/>
      <c r="DD145" s="446"/>
      <c r="DE145" s="492"/>
      <c r="DF145" s="492"/>
      <c r="DG145" s="492"/>
      <c r="DH145" s="492"/>
      <c r="DI145" s="492"/>
      <c r="DJ145" s="492"/>
      <c r="DK145" s="492"/>
      <c r="DL145" s="446"/>
      <c r="DM145" s="446"/>
      <c r="DN145" s="446"/>
      <c r="DO145" s="446"/>
      <c r="DP145" s="446"/>
      <c r="DQ145" s="446"/>
      <c r="DR145" s="446"/>
      <c r="DS145" s="488"/>
      <c r="DT145" s="493"/>
      <c r="DU145" s="494"/>
      <c r="DV145" s="494"/>
      <c r="DW145" s="494"/>
      <c r="DX145" s="494"/>
      <c r="DY145" s="494"/>
      <c r="DZ145" s="494"/>
      <c r="EA145" s="494"/>
      <c r="EB145" s="494"/>
      <c r="EC145" s="494"/>
      <c r="ED145" s="494"/>
      <c r="EE145" s="446"/>
      <c r="EF145" s="446"/>
      <c r="EL145" s="4"/>
      <c r="EM145" s="4"/>
      <c r="EN145" s="5"/>
      <c r="EO145" s="4"/>
      <c r="FA145" s="481"/>
      <c r="FB145" s="482"/>
      <c r="FC145" s="483"/>
      <c r="FD145" s="484"/>
      <c r="IB145" s="78"/>
      <c r="ID145" s="78"/>
      <c r="IH145" s="485"/>
      <c r="II145" s="486"/>
      <c r="IJ145" s="78"/>
      <c r="IO145" s="78"/>
    </row>
    <row r="146" spans="1:249" s="6" customFormat="1" ht="15" x14ac:dyDescent="0.2">
      <c r="A146" s="467" t="s">
        <v>2165</v>
      </c>
      <c r="B146" s="467" t="s">
        <v>2149</v>
      </c>
      <c r="C146" s="393" t="s">
        <v>2527</v>
      </c>
      <c r="D146" s="468"/>
      <c r="E146" s="462" t="s">
        <v>2136</v>
      </c>
      <c r="F146" s="14" t="s">
        <v>2149</v>
      </c>
      <c r="G146" s="14" t="s">
        <v>2149</v>
      </c>
      <c r="H146" s="469" t="s">
        <v>2149</v>
      </c>
      <c r="I146" s="462"/>
      <c r="J146" s="456"/>
      <c r="K146" s="11"/>
      <c r="L146" s="11"/>
      <c r="M146" s="14"/>
      <c r="N146" s="470"/>
      <c r="O146" s="14"/>
      <c r="P146" s="14"/>
      <c r="Q146" s="14"/>
      <c r="R146" s="14"/>
      <c r="S146" s="14"/>
      <c r="T146" s="469"/>
      <c r="U146" s="454"/>
      <c r="V146" s="454"/>
      <c r="W146" s="454"/>
      <c r="X146" s="454"/>
      <c r="Y146" s="471"/>
      <c r="Z146" s="495" t="s">
        <v>2165</v>
      </c>
      <c r="AA146" s="11"/>
      <c r="AB146" s="472"/>
      <c r="AC146" s="473"/>
      <c r="AD146" s="473"/>
      <c r="AE146" s="496" t="s">
        <v>2165</v>
      </c>
      <c r="AF146" s="473"/>
      <c r="AG146" s="473"/>
      <c r="AH146" s="474"/>
      <c r="AI146" s="14"/>
      <c r="AJ146" s="14"/>
      <c r="AK146" s="11"/>
      <c r="AL146" s="11"/>
      <c r="AM146" s="475"/>
      <c r="AN146" s="475"/>
      <c r="AO146" s="469"/>
      <c r="AP146" s="497" t="s">
        <v>1589</v>
      </c>
      <c r="AQ146" s="477"/>
      <c r="AR146" s="478"/>
      <c r="AS146" s="479"/>
      <c r="AT146" s="479"/>
      <c r="AU146" s="479"/>
      <c r="AV146" s="479"/>
      <c r="AW146" s="479"/>
      <c r="AX146" s="479"/>
      <c r="AY146" s="479"/>
      <c r="AZ146" s="480"/>
      <c r="BA146" s="480"/>
      <c r="BB146" s="21"/>
      <c r="BC146" s="22" t="s">
        <v>2163</v>
      </c>
      <c r="BD146" s="466"/>
      <c r="BE146" s="91"/>
      <c r="BF146" s="91"/>
      <c r="BG146" s="92"/>
      <c r="BH146" s="3"/>
      <c r="BI146" s="3"/>
      <c r="BJ146" s="3"/>
      <c r="BK146" s="3"/>
      <c r="BL146" s="3"/>
      <c r="BM146" s="3"/>
      <c r="BN146" s="3"/>
      <c r="BO146" s="3"/>
      <c r="BP146" s="3"/>
      <c r="BQ146" s="3"/>
      <c r="BR146" s="3"/>
      <c r="BS146" s="3"/>
      <c r="BT146" s="92"/>
      <c r="BU146" s="92"/>
      <c r="BV146" s="92"/>
      <c r="BW146" s="5"/>
      <c r="BX146" s="5"/>
      <c r="BY146" s="5"/>
      <c r="BZ146" s="5"/>
      <c r="CA146" s="5"/>
      <c r="CB146" s="5"/>
      <c r="CC146" s="5"/>
      <c r="CD146" s="487"/>
      <c r="CE146" s="487"/>
      <c r="CF146" s="488"/>
      <c r="CG146" s="489"/>
      <c r="CH146" s="446"/>
      <c r="CI146" s="446"/>
      <c r="CJ146" s="446"/>
      <c r="CK146" s="446"/>
      <c r="CL146" s="4"/>
      <c r="CM146" s="4"/>
      <c r="CN146" s="5"/>
      <c r="CO146" s="4"/>
      <c r="CP146" s="446"/>
      <c r="CQ146" s="490"/>
      <c r="CR146" s="446"/>
      <c r="CS146" s="446"/>
      <c r="CT146" s="446"/>
      <c r="CU146" s="446"/>
      <c r="CV146" s="446"/>
      <c r="CW146" s="446"/>
      <c r="CX146" s="491"/>
      <c r="CY146" s="491"/>
      <c r="CZ146" s="491"/>
      <c r="DA146" s="491"/>
      <c r="DB146" s="446"/>
      <c r="DC146" s="446"/>
      <c r="DD146" s="446"/>
      <c r="DE146" s="492"/>
      <c r="DF146" s="492"/>
      <c r="DG146" s="492"/>
      <c r="DH146" s="492"/>
      <c r="DI146" s="492"/>
      <c r="DJ146" s="492"/>
      <c r="DK146" s="492"/>
      <c r="DL146" s="446"/>
      <c r="DM146" s="446"/>
      <c r="DN146" s="446"/>
      <c r="DO146" s="446"/>
      <c r="DP146" s="446"/>
      <c r="DQ146" s="446"/>
      <c r="DR146" s="446"/>
      <c r="DS146" s="488"/>
      <c r="DT146" s="493"/>
      <c r="DU146" s="494"/>
      <c r="DV146" s="494"/>
      <c r="DW146" s="494"/>
      <c r="DX146" s="494"/>
      <c r="DY146" s="494"/>
      <c r="DZ146" s="494"/>
      <c r="EA146" s="494"/>
      <c r="EB146" s="494"/>
      <c r="EC146" s="494"/>
      <c r="ED146" s="494"/>
      <c r="EE146" s="446"/>
      <c r="EF146" s="446"/>
      <c r="EL146" s="4"/>
      <c r="EM146" s="4"/>
      <c r="EN146" s="5"/>
      <c r="EO146" s="4"/>
      <c r="FA146" s="481"/>
      <c r="FB146" s="482"/>
      <c r="FC146" s="483"/>
      <c r="FD146" s="484"/>
      <c r="IB146" s="78"/>
      <c r="ID146" s="78"/>
      <c r="IH146" s="485"/>
      <c r="II146" s="486"/>
      <c r="IJ146" s="78"/>
      <c r="IO146" s="78"/>
    </row>
    <row r="147" spans="1:249" s="6" customFormat="1" ht="15" x14ac:dyDescent="0.2">
      <c r="A147" s="467" t="s">
        <v>2195</v>
      </c>
      <c r="B147" s="467" t="s">
        <v>2149</v>
      </c>
      <c r="C147" s="393" t="s">
        <v>2528</v>
      </c>
      <c r="D147" s="468"/>
      <c r="E147" s="462" t="s">
        <v>2141</v>
      </c>
      <c r="F147" s="14" t="s">
        <v>2149</v>
      </c>
      <c r="G147" s="14" t="s">
        <v>2149</v>
      </c>
      <c r="H147" s="469" t="s">
        <v>2149</v>
      </c>
      <c r="I147" s="462"/>
      <c r="J147" s="456"/>
      <c r="K147" s="11"/>
      <c r="L147" s="11"/>
      <c r="M147" s="14"/>
      <c r="N147" s="470"/>
      <c r="O147" s="14"/>
      <c r="P147" s="14"/>
      <c r="Q147" s="14"/>
      <c r="R147" s="14"/>
      <c r="S147" s="14"/>
      <c r="T147" s="469"/>
      <c r="U147" s="454"/>
      <c r="V147" s="454"/>
      <c r="W147" s="454"/>
      <c r="X147" s="454"/>
      <c r="Y147" s="471"/>
      <c r="Z147" s="495" t="s">
        <v>2195</v>
      </c>
      <c r="AA147" s="11"/>
      <c r="AB147" s="472"/>
      <c r="AC147" s="473"/>
      <c r="AD147" s="473"/>
      <c r="AE147" s="496" t="s">
        <v>2195</v>
      </c>
      <c r="AF147" s="473"/>
      <c r="AG147" s="473"/>
      <c r="AH147" s="474"/>
      <c r="AI147" s="14"/>
      <c r="AJ147" s="14"/>
      <c r="AK147" s="11"/>
      <c r="AL147" s="11"/>
      <c r="AM147" s="475"/>
      <c r="AN147" s="475"/>
      <c r="AO147" s="469"/>
      <c r="AP147" s="497" t="s">
        <v>1590</v>
      </c>
      <c r="AQ147" s="477"/>
      <c r="AR147" s="478"/>
      <c r="AS147" s="479"/>
      <c r="AT147" s="479"/>
      <c r="AU147" s="479"/>
      <c r="AV147" s="479"/>
      <c r="AW147" s="479"/>
      <c r="AX147" s="479"/>
      <c r="AY147" s="479"/>
      <c r="AZ147" s="480"/>
      <c r="BA147" s="480"/>
      <c r="BB147" s="21"/>
      <c r="BC147" s="22" t="s">
        <v>2179</v>
      </c>
      <c r="BD147" s="466"/>
      <c r="BE147" s="91"/>
      <c r="BF147" s="91"/>
      <c r="BG147" s="92"/>
      <c r="BH147" s="3"/>
      <c r="BI147" s="3"/>
      <c r="BJ147" s="3"/>
      <c r="BK147" s="3"/>
      <c r="BL147" s="3"/>
      <c r="BM147" s="3"/>
      <c r="BN147" s="3"/>
      <c r="BO147" s="3"/>
      <c r="BP147" s="3"/>
      <c r="BQ147" s="3"/>
      <c r="BR147" s="3"/>
      <c r="BS147" s="3"/>
      <c r="BT147" s="92"/>
      <c r="BU147" s="92"/>
      <c r="BV147" s="92"/>
      <c r="BW147" s="5"/>
      <c r="BX147" s="5"/>
      <c r="BY147" s="5"/>
      <c r="BZ147" s="5"/>
      <c r="CA147" s="5"/>
      <c r="CB147" s="5"/>
      <c r="CC147" s="5"/>
      <c r="CD147" s="487"/>
      <c r="CE147" s="487"/>
      <c r="CF147" s="488"/>
      <c r="CG147" s="489"/>
      <c r="CH147" s="446"/>
      <c r="CI147" s="446"/>
      <c r="CJ147" s="446"/>
      <c r="CK147" s="446"/>
      <c r="CL147" s="4"/>
      <c r="CM147" s="4"/>
      <c r="CN147" s="5"/>
      <c r="CO147" s="4"/>
      <c r="CP147" s="446"/>
      <c r="CQ147" s="490"/>
      <c r="CR147" s="446"/>
      <c r="CS147" s="446"/>
      <c r="CT147" s="446"/>
      <c r="CU147" s="446"/>
      <c r="CV147" s="446"/>
      <c r="CW147" s="446"/>
      <c r="CX147" s="491"/>
      <c r="CY147" s="491"/>
      <c r="CZ147" s="491"/>
      <c r="DA147" s="491"/>
      <c r="DB147" s="446"/>
      <c r="DC147" s="446"/>
      <c r="DD147" s="446"/>
      <c r="DE147" s="492"/>
      <c r="DF147" s="492"/>
      <c r="DG147" s="492"/>
      <c r="DH147" s="492"/>
      <c r="DI147" s="492"/>
      <c r="DJ147" s="492"/>
      <c r="DK147" s="492"/>
      <c r="DL147" s="446"/>
      <c r="DM147" s="446"/>
      <c r="DN147" s="446"/>
      <c r="DO147" s="446"/>
      <c r="DP147" s="446"/>
      <c r="DQ147" s="446"/>
      <c r="DR147" s="446"/>
      <c r="DS147" s="488"/>
      <c r="DT147" s="493"/>
      <c r="DU147" s="494"/>
      <c r="DV147" s="494"/>
      <c r="DW147" s="494"/>
      <c r="DX147" s="494"/>
      <c r="DY147" s="494"/>
      <c r="DZ147" s="494"/>
      <c r="EA147" s="494"/>
      <c r="EB147" s="494"/>
      <c r="EC147" s="494"/>
      <c r="ED147" s="494"/>
      <c r="EE147" s="446"/>
      <c r="EF147" s="446"/>
      <c r="EL147" s="4"/>
      <c r="EM147" s="4"/>
      <c r="EN147" s="5"/>
      <c r="EO147" s="4"/>
      <c r="FA147" s="481"/>
      <c r="FB147" s="482"/>
      <c r="FC147" s="483"/>
      <c r="FD147" s="484"/>
      <c r="IB147" s="78"/>
      <c r="ID147" s="78"/>
      <c r="IH147" s="485"/>
      <c r="II147" s="486"/>
      <c r="IJ147" s="78"/>
      <c r="IO147" s="78"/>
    </row>
    <row r="148" spans="1:249" s="6" customFormat="1" ht="15" x14ac:dyDescent="0.2">
      <c r="A148" s="467" t="s">
        <v>2195</v>
      </c>
      <c r="B148" s="467" t="s">
        <v>2149</v>
      </c>
      <c r="C148" s="393" t="s">
        <v>2529</v>
      </c>
      <c r="D148" s="468"/>
      <c r="E148" s="462" t="s">
        <v>2138</v>
      </c>
      <c r="F148" s="14" t="s">
        <v>2149</v>
      </c>
      <c r="G148" s="14" t="s">
        <v>2149</v>
      </c>
      <c r="H148" s="469" t="s">
        <v>2149</v>
      </c>
      <c r="I148" s="462"/>
      <c r="J148" s="456"/>
      <c r="K148" s="11"/>
      <c r="L148" s="11"/>
      <c r="M148" s="14"/>
      <c r="N148" s="470"/>
      <c r="O148" s="14"/>
      <c r="P148" s="14"/>
      <c r="Q148" s="14"/>
      <c r="R148" s="14"/>
      <c r="S148" s="14"/>
      <c r="T148" s="469"/>
      <c r="U148" s="454"/>
      <c r="V148" s="454"/>
      <c r="W148" s="454"/>
      <c r="X148" s="454"/>
      <c r="Y148" s="471"/>
      <c r="Z148" s="495" t="s">
        <v>2195</v>
      </c>
      <c r="AA148" s="11"/>
      <c r="AB148" s="472"/>
      <c r="AC148" s="473"/>
      <c r="AD148" s="473"/>
      <c r="AE148" s="496" t="s">
        <v>2195</v>
      </c>
      <c r="AF148" s="473"/>
      <c r="AG148" s="473"/>
      <c r="AH148" s="474"/>
      <c r="AI148" s="14"/>
      <c r="AJ148" s="14"/>
      <c r="AK148" s="11"/>
      <c r="AL148" s="11"/>
      <c r="AM148" s="475"/>
      <c r="AN148" s="475"/>
      <c r="AO148" s="469"/>
      <c r="AP148" s="497" t="s">
        <v>1591</v>
      </c>
      <c r="AQ148" s="477"/>
      <c r="AR148" s="478"/>
      <c r="AS148" s="479"/>
      <c r="AT148" s="479"/>
      <c r="AU148" s="479"/>
      <c r="AV148" s="479"/>
      <c r="AW148" s="479"/>
      <c r="AX148" s="479"/>
      <c r="AY148" s="479"/>
      <c r="AZ148" s="480"/>
      <c r="BA148" s="480"/>
      <c r="BB148" s="21"/>
      <c r="BC148" s="22" t="s">
        <v>2179</v>
      </c>
      <c r="BD148" s="466"/>
      <c r="BE148" s="91"/>
      <c r="BF148" s="91"/>
      <c r="BG148" s="92"/>
      <c r="BH148" s="3"/>
      <c r="BI148" s="3"/>
      <c r="BJ148" s="3"/>
      <c r="BK148" s="3"/>
      <c r="BL148" s="3"/>
      <c r="BM148" s="3"/>
      <c r="BN148" s="3"/>
      <c r="BO148" s="3"/>
      <c r="BP148" s="3"/>
      <c r="BQ148" s="3"/>
      <c r="BR148" s="3"/>
      <c r="BS148" s="3"/>
      <c r="BT148" s="92"/>
      <c r="BU148" s="92"/>
      <c r="BV148" s="92"/>
      <c r="BW148" s="5"/>
      <c r="BX148" s="5"/>
      <c r="BY148" s="5"/>
      <c r="BZ148" s="5"/>
      <c r="CA148" s="5"/>
      <c r="CB148" s="5"/>
      <c r="CC148" s="5"/>
      <c r="CD148" s="487"/>
      <c r="CE148" s="487"/>
      <c r="CF148" s="488"/>
      <c r="CG148" s="489"/>
      <c r="CH148" s="446"/>
      <c r="CI148" s="446"/>
      <c r="CJ148" s="446"/>
      <c r="CK148" s="446"/>
      <c r="CL148" s="4"/>
      <c r="CM148" s="4"/>
      <c r="CN148" s="5"/>
      <c r="CO148" s="4"/>
      <c r="CP148" s="446"/>
      <c r="CQ148" s="490"/>
      <c r="CR148" s="446"/>
      <c r="CS148" s="446"/>
      <c r="CT148" s="446"/>
      <c r="CU148" s="446"/>
      <c r="CV148" s="446"/>
      <c r="CW148" s="446"/>
      <c r="CX148" s="491"/>
      <c r="CY148" s="491"/>
      <c r="CZ148" s="491"/>
      <c r="DA148" s="491"/>
      <c r="DB148" s="446"/>
      <c r="DC148" s="446"/>
      <c r="DD148" s="446"/>
      <c r="DE148" s="492"/>
      <c r="DF148" s="492"/>
      <c r="DG148" s="492"/>
      <c r="DH148" s="492"/>
      <c r="DI148" s="492"/>
      <c r="DJ148" s="492"/>
      <c r="DK148" s="492"/>
      <c r="DL148" s="446"/>
      <c r="DM148" s="446"/>
      <c r="DN148" s="446"/>
      <c r="DO148" s="446"/>
      <c r="DP148" s="446"/>
      <c r="DQ148" s="446"/>
      <c r="DR148" s="446"/>
      <c r="DS148" s="488"/>
      <c r="DT148" s="493"/>
      <c r="DU148" s="494"/>
      <c r="DV148" s="494"/>
      <c r="DW148" s="494"/>
      <c r="DX148" s="494"/>
      <c r="DY148" s="494"/>
      <c r="DZ148" s="494"/>
      <c r="EA148" s="494"/>
      <c r="EB148" s="494"/>
      <c r="EC148" s="494"/>
      <c r="ED148" s="494"/>
      <c r="EE148" s="446"/>
      <c r="EF148" s="446"/>
      <c r="EL148" s="4"/>
      <c r="EM148" s="4"/>
      <c r="EN148" s="5"/>
      <c r="EO148" s="4"/>
      <c r="FA148" s="481"/>
      <c r="FB148" s="482"/>
      <c r="FC148" s="483"/>
      <c r="FD148" s="484"/>
      <c r="IB148" s="78"/>
      <c r="ID148" s="78"/>
      <c r="IH148" s="485"/>
      <c r="II148" s="486"/>
      <c r="IJ148" s="78"/>
      <c r="IO148" s="78"/>
    </row>
    <row r="149" spans="1:249" s="6" customFormat="1" ht="15" x14ac:dyDescent="0.2">
      <c r="A149" s="467">
        <v>1</v>
      </c>
      <c r="B149" s="467" t="s">
        <v>2149</v>
      </c>
      <c r="C149" s="393" t="s">
        <v>2530</v>
      </c>
      <c r="D149" s="468"/>
      <c r="E149" s="462" t="s">
        <v>2136</v>
      </c>
      <c r="F149" s="14" t="s">
        <v>2145</v>
      </c>
      <c r="G149" s="14" t="s">
        <v>2154</v>
      </c>
      <c r="H149" s="469" t="s">
        <v>2157</v>
      </c>
      <c r="I149" s="462"/>
      <c r="J149" s="456"/>
      <c r="K149" s="11" t="s">
        <v>2163</v>
      </c>
      <c r="L149" s="11" t="s">
        <v>2162</v>
      </c>
      <c r="M149" s="14"/>
      <c r="N149" s="470"/>
      <c r="O149" s="14"/>
      <c r="P149" s="14"/>
      <c r="Q149" s="14"/>
      <c r="R149" s="14"/>
      <c r="S149" s="14"/>
      <c r="T149" s="469"/>
      <c r="U149" s="454"/>
      <c r="V149" s="457"/>
      <c r="W149" s="454"/>
      <c r="X149" s="454"/>
      <c r="Y149" s="471"/>
      <c r="Z149" s="495">
        <v>1</v>
      </c>
      <c r="AA149" s="11"/>
      <c r="AB149" s="472"/>
      <c r="AC149" s="473"/>
      <c r="AD149" s="473"/>
      <c r="AE149" s="496">
        <v>1</v>
      </c>
      <c r="AF149" s="473"/>
      <c r="AG149" s="473"/>
      <c r="AH149" s="474"/>
      <c r="AI149" s="14"/>
      <c r="AJ149" s="14"/>
      <c r="AK149" s="11"/>
      <c r="AL149" s="11"/>
      <c r="AM149" s="475"/>
      <c r="AN149" s="475"/>
      <c r="AO149" s="469"/>
      <c r="AP149" s="497" t="s">
        <v>1592</v>
      </c>
      <c r="AQ149" s="477"/>
      <c r="AR149" s="478"/>
      <c r="AS149" s="479"/>
      <c r="AT149" s="479"/>
      <c r="AU149" s="479"/>
      <c r="AV149" s="479"/>
      <c r="AW149" s="479"/>
      <c r="AX149" s="479"/>
      <c r="AY149" s="479"/>
      <c r="AZ149" s="480"/>
      <c r="BA149" s="480"/>
      <c r="BB149" s="21"/>
      <c r="BC149" s="22" t="s">
        <v>2179</v>
      </c>
      <c r="BD149" s="466"/>
      <c r="BE149" s="91"/>
      <c r="BF149" s="91" t="s">
        <v>3120</v>
      </c>
      <c r="BG149" s="92"/>
      <c r="BH149" s="3"/>
      <c r="BI149" s="3"/>
      <c r="BJ149" s="3"/>
      <c r="BK149" s="3"/>
      <c r="BL149" s="3"/>
      <c r="BM149" s="3"/>
      <c r="BN149" s="3"/>
      <c r="BO149" s="3"/>
      <c r="BP149" s="3"/>
      <c r="BQ149" s="3"/>
      <c r="BR149" s="3"/>
      <c r="BS149" s="3"/>
      <c r="BT149" s="92"/>
      <c r="BU149" s="92"/>
      <c r="BV149" s="92"/>
      <c r="BW149" s="5"/>
      <c r="BX149" s="5"/>
      <c r="BY149" s="5"/>
      <c r="BZ149" s="5"/>
      <c r="CA149" s="5"/>
      <c r="CB149" s="5"/>
      <c r="CC149" s="5"/>
      <c r="CD149" s="487"/>
      <c r="CE149" s="487"/>
      <c r="CF149" s="488"/>
      <c r="CG149" s="489"/>
      <c r="CH149" s="446"/>
      <c r="CI149" s="446"/>
      <c r="CJ149" s="446"/>
      <c r="CK149" s="446"/>
      <c r="CL149" s="4"/>
      <c r="CM149" s="4"/>
      <c r="CN149" s="5"/>
      <c r="CO149" s="4"/>
      <c r="CP149" s="446"/>
      <c r="CQ149" s="490"/>
      <c r="CR149" s="446"/>
      <c r="CS149" s="446"/>
      <c r="CT149" s="446"/>
      <c r="CU149" s="446"/>
      <c r="CV149" s="446"/>
      <c r="CW149" s="446"/>
      <c r="CX149" s="491"/>
      <c r="CY149" s="491"/>
      <c r="CZ149" s="491"/>
      <c r="DA149" s="491"/>
      <c r="DB149" s="446"/>
      <c r="DC149" s="446"/>
      <c r="DD149" s="446"/>
      <c r="DE149" s="492"/>
      <c r="DF149" s="492"/>
      <c r="DG149" s="492"/>
      <c r="DH149" s="492"/>
      <c r="DI149" s="492"/>
      <c r="DJ149" s="492"/>
      <c r="DK149" s="492"/>
      <c r="DL149" s="446"/>
      <c r="DM149" s="446"/>
      <c r="DN149" s="446"/>
      <c r="DO149" s="446"/>
      <c r="DP149" s="446"/>
      <c r="DQ149" s="446"/>
      <c r="DR149" s="446"/>
      <c r="DS149" s="488"/>
      <c r="DT149" s="493"/>
      <c r="DU149" s="494"/>
      <c r="DV149" s="494"/>
      <c r="DW149" s="494"/>
      <c r="DX149" s="494"/>
      <c r="DY149" s="494"/>
      <c r="DZ149" s="494"/>
      <c r="EA149" s="494"/>
      <c r="EB149" s="494"/>
      <c r="EC149" s="494"/>
      <c r="ED149" s="494"/>
      <c r="EE149" s="446"/>
      <c r="EF149" s="446"/>
      <c r="EL149" s="4"/>
      <c r="EM149" s="4"/>
      <c r="EN149" s="5"/>
      <c r="EO149" s="4"/>
      <c r="FA149" s="481"/>
      <c r="FB149" s="482"/>
      <c r="FC149" s="483"/>
      <c r="FD149" s="484"/>
      <c r="IB149" s="78"/>
      <c r="ID149" s="78"/>
      <c r="IH149" s="485"/>
      <c r="II149" s="486"/>
      <c r="IJ149" s="78"/>
      <c r="IO149" s="78"/>
    </row>
    <row r="150" spans="1:249" s="6" customFormat="1" ht="15" x14ac:dyDescent="0.2">
      <c r="A150" s="467">
        <v>2</v>
      </c>
      <c r="B150" s="467" t="s">
        <v>2149</v>
      </c>
      <c r="C150" s="393" t="s">
        <v>2531</v>
      </c>
      <c r="D150" s="468"/>
      <c r="E150" s="462" t="s">
        <v>2137</v>
      </c>
      <c r="F150" s="14" t="s">
        <v>2147</v>
      </c>
      <c r="G150" s="14" t="s">
        <v>2154</v>
      </c>
      <c r="H150" s="469" t="s">
        <v>2149</v>
      </c>
      <c r="I150" s="462"/>
      <c r="J150" s="456"/>
      <c r="K150" s="11"/>
      <c r="L150" s="11"/>
      <c r="M150" s="14"/>
      <c r="N150" s="470"/>
      <c r="O150" s="14"/>
      <c r="P150" s="14"/>
      <c r="Q150" s="14"/>
      <c r="R150" s="14"/>
      <c r="S150" s="14"/>
      <c r="T150" s="469"/>
      <c r="U150" s="454"/>
      <c r="V150" s="499"/>
      <c r="W150" s="454"/>
      <c r="X150" s="454"/>
      <c r="Y150" s="471"/>
      <c r="Z150" s="495">
        <v>2</v>
      </c>
      <c r="AA150" s="11"/>
      <c r="AB150" s="472"/>
      <c r="AC150" s="473"/>
      <c r="AD150" s="473"/>
      <c r="AE150" s="496">
        <v>3</v>
      </c>
      <c r="AF150" s="473"/>
      <c r="AG150" s="473"/>
      <c r="AH150" s="474"/>
      <c r="AI150" s="14"/>
      <c r="AJ150" s="14"/>
      <c r="AK150" s="11"/>
      <c r="AL150" s="11"/>
      <c r="AM150" s="475"/>
      <c r="AN150" s="475"/>
      <c r="AO150" s="469"/>
      <c r="AP150" s="497" t="s">
        <v>1593</v>
      </c>
      <c r="AQ150" s="477"/>
      <c r="AR150" s="478"/>
      <c r="AS150" s="479"/>
      <c r="AT150" s="479"/>
      <c r="AU150" s="479"/>
      <c r="AV150" s="479"/>
      <c r="AW150" s="479"/>
      <c r="AX150" s="479"/>
      <c r="AY150" s="479"/>
      <c r="AZ150" s="480"/>
      <c r="BA150" s="480"/>
      <c r="BB150" s="21"/>
      <c r="BC150" s="22" t="s">
        <v>2179</v>
      </c>
      <c r="BD150" s="466"/>
      <c r="BE150" s="91"/>
      <c r="BF150" s="91"/>
      <c r="BG150" s="92"/>
      <c r="BH150" s="3"/>
      <c r="BI150" s="3"/>
      <c r="BJ150" s="3"/>
      <c r="BK150" s="3"/>
      <c r="BL150" s="3"/>
      <c r="BM150" s="3"/>
      <c r="BN150" s="3"/>
      <c r="BO150" s="3"/>
      <c r="BP150" s="3"/>
      <c r="BQ150" s="3"/>
      <c r="BR150" s="3"/>
      <c r="BS150" s="3"/>
      <c r="BT150" s="92"/>
      <c r="BU150" s="92"/>
      <c r="BV150" s="92"/>
      <c r="BW150" s="5"/>
      <c r="BX150" s="5"/>
      <c r="BY150" s="5"/>
      <c r="BZ150" s="5"/>
      <c r="CA150" s="5"/>
      <c r="CB150" s="5"/>
      <c r="CC150" s="5"/>
      <c r="CD150" s="487"/>
      <c r="CE150" s="487"/>
      <c r="CF150" s="488"/>
      <c r="CG150" s="489"/>
      <c r="CH150" s="446"/>
      <c r="CI150" s="446"/>
      <c r="CJ150" s="446"/>
      <c r="CK150" s="446"/>
      <c r="CL150" s="4"/>
      <c r="CM150" s="4"/>
      <c r="CN150" s="5"/>
      <c r="CO150" s="4"/>
      <c r="CP150" s="446"/>
      <c r="CQ150" s="490"/>
      <c r="CR150" s="446"/>
      <c r="CS150" s="446"/>
      <c r="CT150" s="446"/>
      <c r="CU150" s="446"/>
      <c r="CV150" s="446"/>
      <c r="CW150" s="446"/>
      <c r="CX150" s="491"/>
      <c r="CY150" s="491"/>
      <c r="CZ150" s="491"/>
      <c r="DA150" s="491"/>
      <c r="DB150" s="446"/>
      <c r="DC150" s="446"/>
      <c r="DD150" s="446"/>
      <c r="DE150" s="492"/>
      <c r="DF150" s="492"/>
      <c r="DG150" s="492"/>
      <c r="DH150" s="492"/>
      <c r="DI150" s="492"/>
      <c r="DJ150" s="492"/>
      <c r="DK150" s="492"/>
      <c r="DL150" s="446"/>
      <c r="DM150" s="446"/>
      <c r="DN150" s="446"/>
      <c r="DO150" s="446"/>
      <c r="DP150" s="446"/>
      <c r="DQ150" s="446"/>
      <c r="DR150" s="446"/>
      <c r="DS150" s="488"/>
      <c r="DT150" s="493"/>
      <c r="DU150" s="494"/>
      <c r="DV150" s="494"/>
      <c r="DW150" s="494"/>
      <c r="DX150" s="494"/>
      <c r="DY150" s="494"/>
      <c r="DZ150" s="494"/>
      <c r="EA150" s="494"/>
      <c r="EB150" s="494"/>
      <c r="EC150" s="494"/>
      <c r="ED150" s="494"/>
      <c r="EE150" s="446"/>
      <c r="EF150" s="446"/>
      <c r="EL150" s="4"/>
      <c r="EM150" s="4"/>
      <c r="EN150" s="5"/>
      <c r="EO150" s="4"/>
      <c r="FA150" s="481"/>
      <c r="FB150" s="482"/>
      <c r="FC150" s="483"/>
      <c r="FD150" s="484"/>
      <c r="IB150" s="78"/>
      <c r="ID150" s="78"/>
      <c r="IH150" s="485"/>
      <c r="II150" s="486"/>
      <c r="IJ150" s="78"/>
      <c r="IO150" s="78"/>
    </row>
    <row r="151" spans="1:249" s="6" customFormat="1" ht="15" x14ac:dyDescent="0.2">
      <c r="A151" s="467" t="s">
        <v>2195</v>
      </c>
      <c r="B151" s="467" t="s">
        <v>2149</v>
      </c>
      <c r="C151" s="393" t="s">
        <v>2532</v>
      </c>
      <c r="D151" s="468"/>
      <c r="E151" s="462" t="s">
        <v>2139</v>
      </c>
      <c r="F151" s="14" t="s">
        <v>2149</v>
      </c>
      <c r="G151" s="14" t="s">
        <v>2149</v>
      </c>
      <c r="H151" s="469" t="s">
        <v>2149</v>
      </c>
      <c r="I151" s="462"/>
      <c r="J151" s="456"/>
      <c r="K151" s="11"/>
      <c r="L151" s="11"/>
      <c r="M151" s="14"/>
      <c r="N151" s="470"/>
      <c r="O151" s="14"/>
      <c r="P151" s="14"/>
      <c r="Q151" s="14"/>
      <c r="R151" s="14"/>
      <c r="S151" s="14"/>
      <c r="T151" s="469"/>
      <c r="U151" s="454"/>
      <c r="V151" s="454"/>
      <c r="W151" s="454"/>
      <c r="X151" s="454"/>
      <c r="Y151" s="471"/>
      <c r="Z151" s="495" t="s">
        <v>2195</v>
      </c>
      <c r="AA151" s="11"/>
      <c r="AB151" s="472"/>
      <c r="AC151" s="473"/>
      <c r="AD151" s="473"/>
      <c r="AE151" s="496" t="s">
        <v>2195</v>
      </c>
      <c r="AF151" s="473"/>
      <c r="AG151" s="473"/>
      <c r="AH151" s="474"/>
      <c r="AI151" s="14"/>
      <c r="AJ151" s="14"/>
      <c r="AK151" s="11"/>
      <c r="AL151" s="11"/>
      <c r="AM151" s="475"/>
      <c r="AN151" s="475"/>
      <c r="AO151" s="469"/>
      <c r="AP151" s="497" t="s">
        <v>1594</v>
      </c>
      <c r="AQ151" s="477"/>
      <c r="AR151" s="478"/>
      <c r="AS151" s="479"/>
      <c r="AT151" s="479"/>
      <c r="AU151" s="479"/>
      <c r="AV151" s="479"/>
      <c r="AW151" s="479"/>
      <c r="AX151" s="479"/>
      <c r="AY151" s="479"/>
      <c r="AZ151" s="480"/>
      <c r="BA151" s="480"/>
      <c r="BB151" s="21"/>
      <c r="BC151" s="22" t="s">
        <v>2179</v>
      </c>
      <c r="BD151" s="466"/>
      <c r="BE151" s="91"/>
      <c r="BF151" s="91"/>
      <c r="BG151" s="92"/>
      <c r="BH151" s="3"/>
      <c r="BI151" s="3"/>
      <c r="BJ151" s="3"/>
      <c r="BK151" s="3"/>
      <c r="BL151" s="3"/>
      <c r="BM151" s="3"/>
      <c r="BN151" s="3"/>
      <c r="BO151" s="3"/>
      <c r="BP151" s="3"/>
      <c r="BQ151" s="3"/>
      <c r="BR151" s="3"/>
      <c r="BS151" s="3"/>
      <c r="BT151" s="92"/>
      <c r="BU151" s="92"/>
      <c r="BV151" s="92"/>
      <c r="BW151" s="5"/>
      <c r="BX151" s="5"/>
      <c r="BY151" s="5"/>
      <c r="BZ151" s="5"/>
      <c r="CA151" s="5"/>
      <c r="CB151" s="5"/>
      <c r="CC151" s="5"/>
      <c r="CD151" s="487"/>
      <c r="CE151" s="487"/>
      <c r="CF151" s="488"/>
      <c r="CG151" s="489"/>
      <c r="CH151" s="446"/>
      <c r="CI151" s="446"/>
      <c r="CJ151" s="446"/>
      <c r="CK151" s="446"/>
      <c r="CL151" s="4"/>
      <c r="CM151" s="4"/>
      <c r="CN151" s="5"/>
      <c r="CO151" s="4"/>
      <c r="CP151" s="446"/>
      <c r="CQ151" s="490"/>
      <c r="CR151" s="446"/>
      <c r="CS151" s="446"/>
      <c r="CT151" s="446"/>
      <c r="CU151" s="446"/>
      <c r="CV151" s="446"/>
      <c r="CW151" s="446"/>
      <c r="CX151" s="491"/>
      <c r="CY151" s="491"/>
      <c r="CZ151" s="491"/>
      <c r="DA151" s="491"/>
      <c r="DB151" s="446"/>
      <c r="DC151" s="446"/>
      <c r="DD151" s="446"/>
      <c r="DE151" s="492"/>
      <c r="DF151" s="492"/>
      <c r="DG151" s="492"/>
      <c r="DH151" s="492"/>
      <c r="DI151" s="492"/>
      <c r="DJ151" s="492"/>
      <c r="DK151" s="492"/>
      <c r="DL151" s="446"/>
      <c r="DM151" s="446"/>
      <c r="DN151" s="446"/>
      <c r="DO151" s="446"/>
      <c r="DP151" s="446"/>
      <c r="DQ151" s="446"/>
      <c r="DR151" s="446"/>
      <c r="DS151" s="488"/>
      <c r="DT151" s="493"/>
      <c r="DU151" s="494"/>
      <c r="DV151" s="494"/>
      <c r="DW151" s="494"/>
      <c r="DX151" s="494"/>
      <c r="DY151" s="494"/>
      <c r="DZ151" s="494"/>
      <c r="EA151" s="494"/>
      <c r="EB151" s="494"/>
      <c r="EC151" s="494"/>
      <c r="ED151" s="494"/>
      <c r="EE151" s="446"/>
      <c r="EF151" s="446"/>
      <c r="EL151" s="4"/>
      <c r="EM151" s="4"/>
      <c r="EN151" s="5"/>
      <c r="EO151" s="4"/>
      <c r="FA151" s="481"/>
      <c r="FB151" s="482"/>
      <c r="FC151" s="483"/>
      <c r="FD151" s="484"/>
      <c r="IB151" s="78"/>
      <c r="ID151" s="78"/>
      <c r="IH151" s="485"/>
      <c r="II151" s="486"/>
      <c r="IJ151" s="78"/>
      <c r="IO151" s="78"/>
    </row>
    <row r="152" spans="1:249" s="6" customFormat="1" ht="15" x14ac:dyDescent="0.2">
      <c r="A152" s="467" t="s">
        <v>2195</v>
      </c>
      <c r="B152" s="467" t="s">
        <v>2149</v>
      </c>
      <c r="C152" s="393" t="s">
        <v>2533</v>
      </c>
      <c r="D152" s="468"/>
      <c r="E152" s="462" t="s">
        <v>2141</v>
      </c>
      <c r="F152" s="14" t="s">
        <v>2149</v>
      </c>
      <c r="G152" s="14" t="s">
        <v>2154</v>
      </c>
      <c r="H152" s="469" t="s">
        <v>2149</v>
      </c>
      <c r="I152" s="462"/>
      <c r="J152" s="456"/>
      <c r="K152" s="11"/>
      <c r="L152" s="11"/>
      <c r="M152" s="14"/>
      <c r="N152" s="470"/>
      <c r="O152" s="14"/>
      <c r="P152" s="14"/>
      <c r="Q152" s="14"/>
      <c r="R152" s="14"/>
      <c r="S152" s="14"/>
      <c r="T152" s="469"/>
      <c r="U152" s="454"/>
      <c r="V152" s="454"/>
      <c r="W152" s="454"/>
      <c r="X152" s="454"/>
      <c r="Y152" s="471"/>
      <c r="Z152" s="495" t="s">
        <v>2195</v>
      </c>
      <c r="AA152" s="11"/>
      <c r="AB152" s="472"/>
      <c r="AC152" s="473"/>
      <c r="AD152" s="473"/>
      <c r="AE152" s="496" t="s">
        <v>2195</v>
      </c>
      <c r="AF152" s="473"/>
      <c r="AG152" s="473"/>
      <c r="AH152" s="474"/>
      <c r="AI152" s="14"/>
      <c r="AJ152" s="14"/>
      <c r="AK152" s="11"/>
      <c r="AL152" s="11"/>
      <c r="AM152" s="475"/>
      <c r="AN152" s="475"/>
      <c r="AO152" s="469"/>
      <c r="AP152" s="497" t="s">
        <v>1595</v>
      </c>
      <c r="AQ152" s="477"/>
      <c r="AR152" s="478"/>
      <c r="AS152" s="479"/>
      <c r="AT152" s="479"/>
      <c r="AU152" s="479"/>
      <c r="AV152" s="479"/>
      <c r="AW152" s="479"/>
      <c r="AX152" s="479"/>
      <c r="AY152" s="479"/>
      <c r="AZ152" s="480"/>
      <c r="BA152" s="480"/>
      <c r="BB152" s="21"/>
      <c r="BC152" s="22" t="s">
        <v>2179</v>
      </c>
      <c r="BD152" s="466"/>
      <c r="BE152" s="91"/>
      <c r="BF152" s="91"/>
      <c r="BG152" s="92"/>
      <c r="BH152" s="3"/>
      <c r="BI152" s="3"/>
      <c r="BJ152" s="3"/>
      <c r="BK152" s="3"/>
      <c r="BL152" s="3"/>
      <c r="BM152" s="3"/>
      <c r="BN152" s="3"/>
      <c r="BO152" s="3"/>
      <c r="BP152" s="3"/>
      <c r="BQ152" s="3"/>
      <c r="BR152" s="3"/>
      <c r="BS152" s="3"/>
      <c r="BT152" s="92"/>
      <c r="BU152" s="92"/>
      <c r="BV152" s="92"/>
      <c r="BW152" s="5"/>
      <c r="BX152" s="5"/>
      <c r="BY152" s="5"/>
      <c r="BZ152" s="5"/>
      <c r="CA152" s="5"/>
      <c r="CB152" s="5"/>
      <c r="CC152" s="5"/>
      <c r="CD152" s="487"/>
      <c r="CE152" s="487"/>
      <c r="CF152" s="488"/>
      <c r="CG152" s="489"/>
      <c r="CH152" s="446"/>
      <c r="CI152" s="446"/>
      <c r="CJ152" s="446"/>
      <c r="CK152" s="446"/>
      <c r="CL152" s="4"/>
      <c r="CM152" s="4"/>
      <c r="CN152" s="5"/>
      <c r="CO152" s="4"/>
      <c r="CP152" s="446"/>
      <c r="CQ152" s="490"/>
      <c r="CR152" s="446"/>
      <c r="CS152" s="446"/>
      <c r="CT152" s="446"/>
      <c r="CU152" s="446"/>
      <c r="CV152" s="446"/>
      <c r="CW152" s="446"/>
      <c r="CX152" s="491"/>
      <c r="CY152" s="491"/>
      <c r="CZ152" s="491"/>
      <c r="DA152" s="491"/>
      <c r="DB152" s="446"/>
      <c r="DC152" s="446"/>
      <c r="DD152" s="446"/>
      <c r="DE152" s="492"/>
      <c r="DF152" s="492"/>
      <c r="DG152" s="492"/>
      <c r="DH152" s="492"/>
      <c r="DI152" s="492"/>
      <c r="DJ152" s="492"/>
      <c r="DK152" s="492"/>
      <c r="DL152" s="446"/>
      <c r="DM152" s="446"/>
      <c r="DN152" s="446"/>
      <c r="DO152" s="446"/>
      <c r="DP152" s="446"/>
      <c r="DQ152" s="446"/>
      <c r="DR152" s="446"/>
      <c r="DS152" s="488"/>
      <c r="DT152" s="493"/>
      <c r="DU152" s="494"/>
      <c r="DV152" s="494"/>
      <c r="DW152" s="494"/>
      <c r="DX152" s="494"/>
      <c r="DY152" s="494"/>
      <c r="DZ152" s="494"/>
      <c r="EA152" s="494"/>
      <c r="EB152" s="494"/>
      <c r="EC152" s="494"/>
      <c r="ED152" s="494"/>
      <c r="EE152" s="446"/>
      <c r="EF152" s="446"/>
      <c r="EL152" s="4"/>
      <c r="EM152" s="4"/>
      <c r="EN152" s="5"/>
      <c r="EO152" s="4"/>
      <c r="FA152" s="481"/>
      <c r="FB152" s="482"/>
      <c r="FC152" s="483"/>
      <c r="FD152" s="484"/>
      <c r="IB152" s="78"/>
      <c r="ID152" s="78"/>
      <c r="IH152" s="485"/>
      <c r="II152" s="486"/>
      <c r="IJ152" s="78"/>
      <c r="IO152" s="78"/>
    </row>
    <row r="153" spans="1:249" s="6" customFormat="1" ht="15" x14ac:dyDescent="0.2">
      <c r="A153" s="467" t="s">
        <v>2165</v>
      </c>
      <c r="B153" s="467" t="s">
        <v>2157</v>
      </c>
      <c r="C153" s="393" t="s">
        <v>2534</v>
      </c>
      <c r="D153" s="468"/>
      <c r="E153" s="462" t="s">
        <v>2136</v>
      </c>
      <c r="F153" s="14" t="s">
        <v>2149</v>
      </c>
      <c r="G153" s="14" t="s">
        <v>2149</v>
      </c>
      <c r="H153" s="469" t="s">
        <v>2149</v>
      </c>
      <c r="I153" s="462"/>
      <c r="J153" s="456"/>
      <c r="K153" s="11"/>
      <c r="L153" s="11"/>
      <c r="M153" s="14"/>
      <c r="N153" s="470"/>
      <c r="O153" s="14"/>
      <c r="P153" s="14"/>
      <c r="Q153" s="14"/>
      <c r="R153" s="14"/>
      <c r="S153" s="14"/>
      <c r="T153" s="469"/>
      <c r="U153" s="454"/>
      <c r="V153" s="454"/>
      <c r="W153" s="454"/>
      <c r="X153" s="454"/>
      <c r="Y153" s="471"/>
      <c r="Z153" s="495" t="s">
        <v>2195</v>
      </c>
      <c r="AA153" s="11"/>
      <c r="AB153" s="472"/>
      <c r="AC153" s="473"/>
      <c r="AD153" s="473"/>
      <c r="AE153" s="496" t="s">
        <v>2166</v>
      </c>
      <c r="AF153" s="473"/>
      <c r="AG153" s="473"/>
      <c r="AH153" s="474"/>
      <c r="AI153" s="14"/>
      <c r="AJ153" s="14"/>
      <c r="AK153" s="11"/>
      <c r="AL153" s="11"/>
      <c r="AM153" s="475"/>
      <c r="AN153" s="475"/>
      <c r="AO153" s="469"/>
      <c r="AP153" s="497" t="s">
        <v>1596</v>
      </c>
      <c r="AQ153" s="477"/>
      <c r="AR153" s="478"/>
      <c r="AS153" s="479"/>
      <c r="AT153" s="479"/>
      <c r="AU153" s="479"/>
      <c r="AV153" s="479"/>
      <c r="AW153" s="479"/>
      <c r="AX153" s="479"/>
      <c r="AY153" s="479"/>
      <c r="AZ153" s="480"/>
      <c r="BA153" s="480"/>
      <c r="BB153" s="21"/>
      <c r="BC153" s="22" t="s">
        <v>2179</v>
      </c>
      <c r="BD153" s="466"/>
      <c r="BE153" s="91"/>
      <c r="BF153" s="91"/>
      <c r="BG153" s="92"/>
      <c r="BH153" s="3"/>
      <c r="BI153" s="3"/>
      <c r="BJ153" s="3"/>
      <c r="BK153" s="3"/>
      <c r="BL153" s="3"/>
      <c r="BM153" s="3"/>
      <c r="BN153" s="3"/>
      <c r="BO153" s="3"/>
      <c r="BP153" s="3"/>
      <c r="BQ153" s="3"/>
      <c r="BR153" s="3"/>
      <c r="BS153" s="3"/>
      <c r="BT153" s="92"/>
      <c r="BU153" s="92"/>
      <c r="BV153" s="92"/>
      <c r="BW153" s="5"/>
      <c r="BX153" s="5"/>
      <c r="BY153" s="5"/>
      <c r="BZ153" s="5"/>
      <c r="CA153" s="5"/>
      <c r="CB153" s="5"/>
      <c r="CC153" s="5"/>
      <c r="CD153" s="487"/>
      <c r="CE153" s="487"/>
      <c r="CF153" s="488"/>
      <c r="CG153" s="489"/>
      <c r="CH153" s="446"/>
      <c r="CI153" s="446"/>
      <c r="CJ153" s="446"/>
      <c r="CK153" s="446"/>
      <c r="CL153" s="4"/>
      <c r="CM153" s="4"/>
      <c r="CN153" s="5"/>
      <c r="CO153" s="4"/>
      <c r="CP153" s="446"/>
      <c r="CQ153" s="490"/>
      <c r="CR153" s="446"/>
      <c r="CS153" s="446"/>
      <c r="CT153" s="446"/>
      <c r="CU153" s="446"/>
      <c r="CV153" s="446"/>
      <c r="CW153" s="446"/>
      <c r="CX153" s="491"/>
      <c r="CY153" s="491"/>
      <c r="CZ153" s="491"/>
      <c r="DA153" s="491"/>
      <c r="DB153" s="446"/>
      <c r="DC153" s="446"/>
      <c r="DD153" s="446"/>
      <c r="DE153" s="492"/>
      <c r="DF153" s="492"/>
      <c r="DG153" s="492"/>
      <c r="DH153" s="492"/>
      <c r="DI153" s="492"/>
      <c r="DJ153" s="492"/>
      <c r="DK153" s="492"/>
      <c r="DL153" s="446"/>
      <c r="DM153" s="446"/>
      <c r="DN153" s="446"/>
      <c r="DO153" s="446"/>
      <c r="DP153" s="446"/>
      <c r="DQ153" s="446"/>
      <c r="DR153" s="446"/>
      <c r="DS153" s="488"/>
      <c r="DT153" s="493"/>
      <c r="DU153" s="494"/>
      <c r="DV153" s="494"/>
      <c r="DW153" s="494"/>
      <c r="DX153" s="494"/>
      <c r="DY153" s="494"/>
      <c r="DZ153" s="494"/>
      <c r="EA153" s="494"/>
      <c r="EB153" s="494"/>
      <c r="EC153" s="494"/>
      <c r="ED153" s="494"/>
      <c r="EE153" s="446"/>
      <c r="EF153" s="446"/>
      <c r="EL153" s="4"/>
      <c r="EM153" s="4"/>
      <c r="EN153" s="5"/>
      <c r="EO153" s="4"/>
      <c r="FA153" s="481"/>
      <c r="FB153" s="482"/>
      <c r="FC153" s="483"/>
      <c r="FD153" s="484"/>
      <c r="IB153" s="78"/>
      <c r="ID153" s="78"/>
      <c r="IH153" s="485"/>
      <c r="II153" s="486"/>
      <c r="IJ153" s="78"/>
      <c r="IO153" s="78"/>
    </row>
    <row r="154" spans="1:249" s="6" customFormat="1" ht="15" x14ac:dyDescent="0.2">
      <c r="A154" s="467" t="s">
        <v>2166</v>
      </c>
      <c r="B154" s="467" t="s">
        <v>2149</v>
      </c>
      <c r="C154" s="393" t="s">
        <v>2535</v>
      </c>
      <c r="D154" s="468"/>
      <c r="E154" s="462" t="s">
        <v>2140</v>
      </c>
      <c r="F154" s="14" t="s">
        <v>2146</v>
      </c>
      <c r="G154" s="14" t="s">
        <v>2154</v>
      </c>
      <c r="H154" s="469" t="s">
        <v>2149</v>
      </c>
      <c r="I154" s="462"/>
      <c r="J154" s="456"/>
      <c r="K154" s="11"/>
      <c r="L154" s="11"/>
      <c r="M154" s="14"/>
      <c r="N154" s="470"/>
      <c r="O154" s="14"/>
      <c r="P154" s="14"/>
      <c r="Q154" s="14"/>
      <c r="R154" s="14"/>
      <c r="S154" s="14"/>
      <c r="T154" s="469"/>
      <c r="U154" s="454"/>
      <c r="V154" s="499"/>
      <c r="W154" s="454"/>
      <c r="X154" s="454"/>
      <c r="Y154" s="471"/>
      <c r="Z154" s="495" t="s">
        <v>2166</v>
      </c>
      <c r="AA154" s="11"/>
      <c r="AB154" s="472"/>
      <c r="AC154" s="473"/>
      <c r="AD154" s="473"/>
      <c r="AE154" s="496" t="s">
        <v>2166</v>
      </c>
      <c r="AF154" s="473"/>
      <c r="AG154" s="473"/>
      <c r="AH154" s="474"/>
      <c r="AI154" s="14"/>
      <c r="AJ154" s="14"/>
      <c r="AK154" s="11"/>
      <c r="AL154" s="11"/>
      <c r="AM154" s="475"/>
      <c r="AN154" s="475"/>
      <c r="AO154" s="469"/>
      <c r="AP154" s="497" t="s">
        <v>1597</v>
      </c>
      <c r="AQ154" s="477"/>
      <c r="AR154" s="478"/>
      <c r="AS154" s="479"/>
      <c r="AT154" s="479"/>
      <c r="AU154" s="479"/>
      <c r="AV154" s="479"/>
      <c r="AW154" s="479"/>
      <c r="AX154" s="479"/>
      <c r="AY154" s="479"/>
      <c r="AZ154" s="480"/>
      <c r="BA154" s="480"/>
      <c r="BB154" s="21"/>
      <c r="BC154" s="22" t="s">
        <v>2179</v>
      </c>
      <c r="BD154" s="466"/>
      <c r="BE154" s="91"/>
      <c r="BF154" s="91"/>
      <c r="BG154" s="92"/>
      <c r="BH154" s="3"/>
      <c r="BI154" s="3"/>
      <c r="BJ154" s="3"/>
      <c r="BK154" s="3"/>
      <c r="BL154" s="3"/>
      <c r="BM154" s="3"/>
      <c r="BN154" s="3"/>
      <c r="BO154" s="3"/>
      <c r="BP154" s="3"/>
      <c r="BQ154" s="3"/>
      <c r="BR154" s="3"/>
      <c r="BS154" s="3"/>
      <c r="BT154" s="92"/>
      <c r="BU154" s="92"/>
      <c r="BV154" s="92"/>
      <c r="BW154" s="5"/>
      <c r="BX154" s="5"/>
      <c r="BY154" s="5"/>
      <c r="BZ154" s="5"/>
      <c r="CA154" s="5"/>
      <c r="CB154" s="5"/>
      <c r="CC154" s="5"/>
      <c r="CD154" s="487"/>
      <c r="CE154" s="487"/>
      <c r="CF154" s="488"/>
      <c r="CG154" s="489"/>
      <c r="CH154" s="446"/>
      <c r="CI154" s="446"/>
      <c r="CJ154" s="446"/>
      <c r="CK154" s="446"/>
      <c r="CL154" s="4"/>
      <c r="CM154" s="4"/>
      <c r="CN154" s="5"/>
      <c r="CO154" s="4"/>
      <c r="CP154" s="446"/>
      <c r="CQ154" s="490"/>
      <c r="CR154" s="446"/>
      <c r="CS154" s="446"/>
      <c r="CT154" s="446"/>
      <c r="CU154" s="446"/>
      <c r="CV154" s="446"/>
      <c r="CW154" s="446"/>
      <c r="CX154" s="491"/>
      <c r="CY154" s="491"/>
      <c r="CZ154" s="491"/>
      <c r="DA154" s="491"/>
      <c r="DB154" s="446"/>
      <c r="DC154" s="446"/>
      <c r="DD154" s="446"/>
      <c r="DE154" s="492"/>
      <c r="DF154" s="492"/>
      <c r="DG154" s="492"/>
      <c r="DH154" s="492"/>
      <c r="DI154" s="492"/>
      <c r="DJ154" s="492"/>
      <c r="DK154" s="492"/>
      <c r="DL154" s="446"/>
      <c r="DM154" s="446"/>
      <c r="DN154" s="446"/>
      <c r="DO154" s="446"/>
      <c r="DP154" s="446"/>
      <c r="DQ154" s="446"/>
      <c r="DR154" s="446"/>
      <c r="DS154" s="488"/>
      <c r="DT154" s="493"/>
      <c r="DU154" s="494"/>
      <c r="DV154" s="494"/>
      <c r="DW154" s="494"/>
      <c r="DX154" s="494"/>
      <c r="DY154" s="494"/>
      <c r="DZ154" s="494"/>
      <c r="EA154" s="494"/>
      <c r="EB154" s="494"/>
      <c r="EC154" s="494"/>
      <c r="ED154" s="494"/>
      <c r="EE154" s="446"/>
      <c r="EF154" s="446"/>
      <c r="EL154" s="4"/>
      <c r="EM154" s="4"/>
      <c r="EN154" s="5"/>
      <c r="EO154" s="4"/>
      <c r="FA154" s="481"/>
      <c r="FB154" s="482"/>
      <c r="FC154" s="483"/>
      <c r="FD154" s="484"/>
      <c r="IB154" s="78"/>
      <c r="ID154" s="78"/>
      <c r="IH154" s="485"/>
      <c r="II154" s="486"/>
      <c r="IJ154" s="78"/>
      <c r="IO154" s="78"/>
    </row>
    <row r="155" spans="1:249" s="6" customFormat="1" ht="15" x14ac:dyDescent="0.2">
      <c r="A155" s="467">
        <v>3</v>
      </c>
      <c r="B155" s="467" t="s">
        <v>2149</v>
      </c>
      <c r="C155" s="460" t="s">
        <v>3044</v>
      </c>
      <c r="D155" s="468"/>
      <c r="E155" s="462" t="s">
        <v>2138</v>
      </c>
      <c r="F155" s="14" t="s">
        <v>2147</v>
      </c>
      <c r="G155" s="14" t="s">
        <v>2154</v>
      </c>
      <c r="H155" s="469" t="s">
        <v>2149</v>
      </c>
      <c r="I155" s="462"/>
      <c r="J155" s="456"/>
      <c r="K155" s="11"/>
      <c r="L155" s="11"/>
      <c r="M155" s="14"/>
      <c r="N155" s="470"/>
      <c r="O155" s="14"/>
      <c r="P155" s="14"/>
      <c r="Q155" s="14"/>
      <c r="R155" s="14"/>
      <c r="S155" s="14"/>
      <c r="T155" s="469"/>
      <c r="U155" s="454"/>
      <c r="V155" s="454"/>
      <c r="W155" s="454"/>
      <c r="X155" s="454"/>
      <c r="Y155" s="471"/>
      <c r="Z155" s="495">
        <v>3</v>
      </c>
      <c r="AA155" s="11"/>
      <c r="AB155" s="472"/>
      <c r="AC155" s="473"/>
      <c r="AD155" s="473"/>
      <c r="AE155" s="496">
        <v>3</v>
      </c>
      <c r="AF155" s="473"/>
      <c r="AG155" s="473"/>
      <c r="AH155" s="474"/>
      <c r="AI155" s="14"/>
      <c r="AJ155" s="14"/>
      <c r="AK155" s="11"/>
      <c r="AL155" s="11"/>
      <c r="AM155" s="475"/>
      <c r="AN155" s="475"/>
      <c r="AO155" s="469"/>
      <c r="AP155" s="497" t="s">
        <v>1598</v>
      </c>
      <c r="AQ155" s="477"/>
      <c r="AR155" s="478"/>
      <c r="AS155" s="479"/>
      <c r="AT155" s="479"/>
      <c r="AU155" s="479"/>
      <c r="AV155" s="479"/>
      <c r="AW155" s="479"/>
      <c r="AX155" s="479"/>
      <c r="AY155" s="479"/>
      <c r="AZ155" s="480"/>
      <c r="BA155" s="480"/>
      <c r="BB155" s="21"/>
      <c r="BC155" s="22" t="s">
        <v>2163</v>
      </c>
      <c r="BD155" s="466"/>
      <c r="BE155" s="91"/>
      <c r="BF155" s="91"/>
      <c r="BG155" s="92"/>
      <c r="BH155" s="3"/>
      <c r="BI155" s="3"/>
      <c r="BJ155" s="3"/>
      <c r="BK155" s="3"/>
      <c r="BL155" s="3"/>
      <c r="BM155" s="3"/>
      <c r="BN155" s="3"/>
      <c r="BO155" s="3"/>
      <c r="BP155" s="3"/>
      <c r="BQ155" s="3"/>
      <c r="BR155" s="3"/>
      <c r="BS155" s="3"/>
      <c r="BT155" s="92"/>
      <c r="BU155" s="92"/>
      <c r="BV155" s="92"/>
      <c r="BW155" s="5"/>
      <c r="BX155" s="5"/>
      <c r="BY155" s="5"/>
      <c r="BZ155" s="5"/>
      <c r="CA155" s="5"/>
      <c r="CB155" s="5"/>
      <c r="CC155" s="5"/>
      <c r="CD155" s="487"/>
      <c r="CE155" s="487"/>
      <c r="CF155" s="488"/>
      <c r="CG155" s="489"/>
      <c r="CH155" s="446"/>
      <c r="CI155" s="446"/>
      <c r="CJ155" s="446"/>
      <c r="CK155" s="446"/>
      <c r="CL155" s="4"/>
      <c r="CM155" s="4"/>
      <c r="CN155" s="5"/>
      <c r="CO155" s="4"/>
      <c r="CP155" s="446"/>
      <c r="CQ155" s="490"/>
      <c r="CR155" s="446"/>
      <c r="CS155" s="446"/>
      <c r="CT155" s="446"/>
      <c r="CU155" s="446"/>
      <c r="CV155" s="446"/>
      <c r="CW155" s="446"/>
      <c r="CX155" s="491"/>
      <c r="CY155" s="491"/>
      <c r="CZ155" s="491"/>
      <c r="DA155" s="491"/>
      <c r="DB155" s="446"/>
      <c r="DC155" s="446"/>
      <c r="DD155" s="446"/>
      <c r="DE155" s="492"/>
      <c r="DF155" s="492"/>
      <c r="DG155" s="492"/>
      <c r="DH155" s="492"/>
      <c r="DI155" s="492"/>
      <c r="DJ155" s="492"/>
      <c r="DK155" s="492"/>
      <c r="DL155" s="446"/>
      <c r="DM155" s="446"/>
      <c r="DN155" s="446"/>
      <c r="DO155" s="446"/>
      <c r="DP155" s="446"/>
      <c r="DQ155" s="446"/>
      <c r="DR155" s="446"/>
      <c r="DS155" s="488"/>
      <c r="DT155" s="493"/>
      <c r="DU155" s="494"/>
      <c r="DV155" s="494"/>
      <c r="DW155" s="494"/>
      <c r="DX155" s="494"/>
      <c r="DY155" s="494"/>
      <c r="DZ155" s="494"/>
      <c r="EA155" s="494"/>
      <c r="EB155" s="494"/>
      <c r="EC155" s="494"/>
      <c r="ED155" s="494"/>
      <c r="EE155" s="446"/>
      <c r="EF155" s="446"/>
      <c r="EL155" s="4"/>
      <c r="EM155" s="4"/>
      <c r="EN155" s="5"/>
      <c r="EO155" s="4"/>
      <c r="FA155" s="481"/>
      <c r="FB155" s="482"/>
      <c r="FC155" s="483"/>
      <c r="FD155" s="484"/>
      <c r="IB155" s="78"/>
      <c r="ID155" s="78"/>
      <c r="IH155" s="485"/>
      <c r="II155" s="486"/>
      <c r="IJ155" s="78"/>
      <c r="IO155" s="78"/>
    </row>
    <row r="156" spans="1:249" s="6" customFormat="1" ht="15.75" x14ac:dyDescent="0.25">
      <c r="A156" s="467" t="s">
        <v>2195</v>
      </c>
      <c r="B156" s="467" t="s">
        <v>2149</v>
      </c>
      <c r="C156" s="393" t="s">
        <v>2536</v>
      </c>
      <c r="D156" s="468"/>
      <c r="E156" s="462" t="s">
        <v>2139</v>
      </c>
      <c r="F156" s="14" t="s">
        <v>2149</v>
      </c>
      <c r="G156" s="14" t="s">
        <v>2154</v>
      </c>
      <c r="H156" s="469" t="s">
        <v>2149</v>
      </c>
      <c r="I156" s="462"/>
      <c r="J156" s="456"/>
      <c r="K156" s="11"/>
      <c r="L156" s="11"/>
      <c r="M156" s="14"/>
      <c r="N156" s="470"/>
      <c r="O156" s="14"/>
      <c r="P156" s="14"/>
      <c r="Q156" s="14"/>
      <c r="R156" s="14"/>
      <c r="S156" s="14"/>
      <c r="T156" s="469"/>
      <c r="U156" s="454"/>
      <c r="V156" s="501"/>
      <c r="W156" s="454"/>
      <c r="X156" s="454"/>
      <c r="Y156" s="471"/>
      <c r="Z156" s="495" t="s">
        <v>2195</v>
      </c>
      <c r="AA156" s="11"/>
      <c r="AB156" s="472"/>
      <c r="AC156" s="473"/>
      <c r="AD156" s="473"/>
      <c r="AE156" s="496" t="s">
        <v>2195</v>
      </c>
      <c r="AF156" s="473"/>
      <c r="AG156" s="473"/>
      <c r="AH156" s="474"/>
      <c r="AI156" s="14"/>
      <c r="AJ156" s="14"/>
      <c r="AK156" s="11"/>
      <c r="AL156" s="11"/>
      <c r="AM156" s="475"/>
      <c r="AN156" s="475"/>
      <c r="AO156" s="469"/>
      <c r="AP156" s="497" t="s">
        <v>1599</v>
      </c>
      <c r="AQ156" s="477"/>
      <c r="AR156" s="478"/>
      <c r="AS156" s="479"/>
      <c r="AT156" s="479"/>
      <c r="AU156" s="479"/>
      <c r="AV156" s="479"/>
      <c r="AW156" s="479"/>
      <c r="AX156" s="479"/>
      <c r="AY156" s="479"/>
      <c r="AZ156" s="480"/>
      <c r="BA156" s="480"/>
      <c r="BB156" s="21"/>
      <c r="BC156" s="22" t="s">
        <v>2179</v>
      </c>
      <c r="BD156" s="466"/>
      <c r="BE156" s="91"/>
      <c r="BF156" s="91"/>
      <c r="BG156" s="92"/>
      <c r="BH156" s="3"/>
      <c r="BI156" s="3"/>
      <c r="BJ156" s="3"/>
      <c r="BK156" s="3"/>
      <c r="BL156" s="3"/>
      <c r="BM156" s="3"/>
      <c r="BN156" s="3"/>
      <c r="BO156" s="3"/>
      <c r="BP156" s="3"/>
      <c r="BQ156" s="3"/>
      <c r="BR156" s="3"/>
      <c r="BS156" s="3"/>
      <c r="BT156" s="92"/>
      <c r="BU156" s="92"/>
      <c r="BV156" s="92"/>
      <c r="BW156" s="5"/>
      <c r="BX156" s="5"/>
      <c r="BY156" s="5"/>
      <c r="BZ156" s="5"/>
      <c r="CA156" s="5"/>
      <c r="CB156" s="5"/>
      <c r="CC156" s="5"/>
      <c r="CD156" s="487"/>
      <c r="CE156" s="487"/>
      <c r="CF156" s="488"/>
      <c r="CG156" s="489"/>
      <c r="CH156" s="446"/>
      <c r="CI156" s="446"/>
      <c r="CJ156" s="446"/>
      <c r="CK156" s="446"/>
      <c r="CL156" s="4"/>
      <c r="CM156" s="4"/>
      <c r="CN156" s="5"/>
      <c r="CO156" s="4"/>
      <c r="CP156" s="446"/>
      <c r="CQ156" s="490"/>
      <c r="CR156" s="446"/>
      <c r="CS156" s="446"/>
      <c r="CT156" s="446"/>
      <c r="CU156" s="446"/>
      <c r="CV156" s="446"/>
      <c r="CW156" s="446"/>
      <c r="CX156" s="491"/>
      <c r="CY156" s="491"/>
      <c r="CZ156" s="491"/>
      <c r="DA156" s="491"/>
      <c r="DB156" s="446"/>
      <c r="DC156" s="446"/>
      <c r="DD156" s="446"/>
      <c r="DE156" s="492"/>
      <c r="DF156" s="492"/>
      <c r="DG156" s="492"/>
      <c r="DH156" s="492"/>
      <c r="DI156" s="492"/>
      <c r="DJ156" s="492"/>
      <c r="DK156" s="492"/>
      <c r="DL156" s="446"/>
      <c r="DM156" s="446"/>
      <c r="DN156" s="446"/>
      <c r="DO156" s="446"/>
      <c r="DP156" s="446"/>
      <c r="DQ156" s="446"/>
      <c r="DR156" s="446"/>
      <c r="DS156" s="488"/>
      <c r="DT156" s="493"/>
      <c r="DU156" s="494"/>
      <c r="DV156" s="494"/>
      <c r="DW156" s="494"/>
      <c r="DX156" s="494"/>
      <c r="DY156" s="494"/>
      <c r="DZ156" s="494"/>
      <c r="EA156" s="494"/>
      <c r="EB156" s="494"/>
      <c r="EC156" s="494"/>
      <c r="ED156" s="494"/>
      <c r="EE156" s="446"/>
      <c r="EF156" s="446"/>
      <c r="EL156" s="4"/>
      <c r="EM156" s="4"/>
      <c r="EN156" s="5"/>
      <c r="EO156" s="4"/>
      <c r="FA156" s="481"/>
      <c r="FB156" s="482"/>
      <c r="FC156" s="483"/>
      <c r="FD156" s="484"/>
      <c r="IB156" s="78"/>
      <c r="ID156" s="78"/>
      <c r="IH156" s="485"/>
      <c r="II156" s="486"/>
      <c r="IJ156" s="78"/>
      <c r="IO156" s="78"/>
    </row>
    <row r="157" spans="1:249" s="6" customFormat="1" ht="15" x14ac:dyDescent="0.2">
      <c r="A157" s="467" t="s">
        <v>3037</v>
      </c>
      <c r="B157" s="467" t="s">
        <v>3037</v>
      </c>
      <c r="C157" s="393" t="s">
        <v>3045</v>
      </c>
      <c r="D157" s="468"/>
      <c r="E157" s="462" t="s">
        <v>2142</v>
      </c>
      <c r="F157" s="14" t="s">
        <v>2142</v>
      </c>
      <c r="G157" s="14" t="s">
        <v>2142</v>
      </c>
      <c r="H157" s="469"/>
      <c r="I157" s="462"/>
      <c r="J157" s="456"/>
      <c r="K157" s="11"/>
      <c r="L157" s="11"/>
      <c r="M157" s="14"/>
      <c r="N157" s="470"/>
      <c r="O157" s="14"/>
      <c r="P157" s="14"/>
      <c r="Q157" s="14"/>
      <c r="R157" s="14"/>
      <c r="S157" s="14"/>
      <c r="T157" s="469"/>
      <c r="U157" s="454"/>
      <c r="V157" s="454"/>
      <c r="W157" s="454"/>
      <c r="X157" s="454"/>
      <c r="Y157" s="471"/>
      <c r="Z157" s="495" t="s">
        <v>2161</v>
      </c>
      <c r="AA157" s="11"/>
      <c r="AB157" s="472"/>
      <c r="AC157" s="473"/>
      <c r="AD157" s="473"/>
      <c r="AE157" s="496">
        <v>3</v>
      </c>
      <c r="AF157" s="473"/>
      <c r="AG157" s="473"/>
      <c r="AH157" s="474"/>
      <c r="AI157" s="14"/>
      <c r="AJ157" s="14"/>
      <c r="AK157" s="11"/>
      <c r="AL157" s="11"/>
      <c r="AM157" s="475"/>
      <c r="AN157" s="475"/>
      <c r="AO157" s="469"/>
      <c r="AP157" s="497" t="s">
        <v>1600</v>
      </c>
      <c r="AQ157" s="477"/>
      <c r="AR157" s="478"/>
      <c r="AS157" s="479"/>
      <c r="AT157" s="479"/>
      <c r="AU157" s="479"/>
      <c r="AV157" s="479"/>
      <c r="AW157" s="479"/>
      <c r="AX157" s="479"/>
      <c r="AY157" s="479"/>
      <c r="AZ157" s="480"/>
      <c r="BA157" s="480"/>
      <c r="BB157" s="21"/>
      <c r="BC157" s="22" t="s">
        <v>2163</v>
      </c>
      <c r="BD157" s="466"/>
      <c r="BE157" s="91"/>
      <c r="BF157" s="91"/>
      <c r="BG157" s="92"/>
      <c r="BH157" s="3"/>
      <c r="BI157" s="3"/>
      <c r="BJ157" s="3"/>
      <c r="BK157" s="3"/>
      <c r="BL157" s="3"/>
      <c r="BM157" s="3"/>
      <c r="BN157" s="3"/>
      <c r="BO157" s="3"/>
      <c r="BP157" s="3"/>
      <c r="BQ157" s="3"/>
      <c r="BR157" s="3"/>
      <c r="BS157" s="3"/>
      <c r="BT157" s="92"/>
      <c r="BU157" s="92"/>
      <c r="BV157" s="92"/>
      <c r="BW157" s="5"/>
      <c r="BX157" s="5"/>
      <c r="BY157" s="5"/>
      <c r="BZ157" s="5"/>
      <c r="CA157" s="5"/>
      <c r="CB157" s="5"/>
      <c r="CC157" s="5"/>
      <c r="CD157" s="487"/>
      <c r="CE157" s="487"/>
      <c r="CF157" s="488"/>
      <c r="CG157" s="489"/>
      <c r="CH157" s="446"/>
      <c r="CI157" s="446"/>
      <c r="CJ157" s="446"/>
      <c r="CK157" s="446"/>
      <c r="CL157" s="4"/>
      <c r="CM157" s="4"/>
      <c r="CN157" s="5"/>
      <c r="CO157" s="4"/>
      <c r="CP157" s="446"/>
      <c r="CQ157" s="490"/>
      <c r="CR157" s="446"/>
      <c r="CS157" s="446"/>
      <c r="CT157" s="446"/>
      <c r="CU157" s="446"/>
      <c r="CV157" s="446"/>
      <c r="CW157" s="446"/>
      <c r="CX157" s="491"/>
      <c r="CY157" s="491"/>
      <c r="CZ157" s="491"/>
      <c r="DA157" s="491"/>
      <c r="DB157" s="446"/>
      <c r="DC157" s="446"/>
      <c r="DD157" s="446"/>
      <c r="DE157" s="492"/>
      <c r="DF157" s="492"/>
      <c r="DG157" s="492"/>
      <c r="DH157" s="492"/>
      <c r="DI157" s="492"/>
      <c r="DJ157" s="492"/>
      <c r="DK157" s="492"/>
      <c r="DL157" s="446"/>
      <c r="DM157" s="446"/>
      <c r="DN157" s="446"/>
      <c r="DO157" s="446"/>
      <c r="DP157" s="446"/>
      <c r="DQ157" s="446"/>
      <c r="DR157" s="446"/>
      <c r="DS157" s="488"/>
      <c r="DT157" s="493"/>
      <c r="DU157" s="494"/>
      <c r="DV157" s="494"/>
      <c r="DW157" s="494"/>
      <c r="DX157" s="494"/>
      <c r="DY157" s="494"/>
      <c r="DZ157" s="494"/>
      <c r="EA157" s="494"/>
      <c r="EB157" s="494"/>
      <c r="EC157" s="494"/>
      <c r="ED157" s="494"/>
      <c r="EE157" s="446"/>
      <c r="EF157" s="446"/>
      <c r="EL157" s="4"/>
      <c r="EM157" s="4"/>
      <c r="EN157" s="5"/>
      <c r="EO157" s="4"/>
      <c r="FA157" s="481"/>
      <c r="FB157" s="482"/>
      <c r="FC157" s="483"/>
      <c r="FD157" s="484"/>
      <c r="IB157" s="78"/>
      <c r="ID157" s="78"/>
      <c r="IH157" s="485"/>
      <c r="II157" s="486"/>
      <c r="IJ157" s="78"/>
      <c r="IO157" s="78"/>
    </row>
    <row r="158" spans="1:249" s="6" customFormat="1" ht="15" x14ac:dyDescent="0.2">
      <c r="A158" s="467" t="s">
        <v>2195</v>
      </c>
      <c r="B158" s="467" t="s">
        <v>1960</v>
      </c>
      <c r="C158" s="393" t="s">
        <v>3046</v>
      </c>
      <c r="D158" s="468"/>
      <c r="E158" s="462" t="s">
        <v>2138</v>
      </c>
      <c r="F158" s="14" t="s">
        <v>2149</v>
      </c>
      <c r="G158" s="14" t="s">
        <v>2149</v>
      </c>
      <c r="H158" s="469" t="s">
        <v>2149</v>
      </c>
      <c r="I158" s="462"/>
      <c r="J158" s="456"/>
      <c r="K158" s="11"/>
      <c r="L158" s="11"/>
      <c r="M158" s="14"/>
      <c r="N158" s="470"/>
      <c r="O158" s="14"/>
      <c r="P158" s="14"/>
      <c r="Q158" s="14"/>
      <c r="R158" s="14"/>
      <c r="S158" s="14"/>
      <c r="T158" s="469"/>
      <c r="U158" s="454"/>
      <c r="V158" s="454"/>
      <c r="W158" s="454"/>
      <c r="X158" s="454"/>
      <c r="Y158" s="471"/>
      <c r="Z158" s="495" t="s">
        <v>2161</v>
      </c>
      <c r="AA158" s="11"/>
      <c r="AB158" s="472"/>
      <c r="AC158" s="473"/>
      <c r="AD158" s="473"/>
      <c r="AE158" s="496" t="s">
        <v>2195</v>
      </c>
      <c r="AF158" s="473"/>
      <c r="AG158" s="473"/>
      <c r="AH158" s="474"/>
      <c r="AI158" s="14"/>
      <c r="AJ158" s="14"/>
      <c r="AK158" s="11"/>
      <c r="AL158" s="11"/>
      <c r="AM158" s="475"/>
      <c r="AN158" s="475"/>
      <c r="AO158" s="469"/>
      <c r="AP158" s="497" t="s">
        <v>1601</v>
      </c>
      <c r="AQ158" s="477"/>
      <c r="AR158" s="478"/>
      <c r="AS158" s="479"/>
      <c r="AT158" s="479"/>
      <c r="AU158" s="479"/>
      <c r="AV158" s="479"/>
      <c r="AW158" s="479"/>
      <c r="AX158" s="479"/>
      <c r="AY158" s="479"/>
      <c r="AZ158" s="480"/>
      <c r="BA158" s="480"/>
      <c r="BB158" s="21"/>
      <c r="BC158" s="22" t="s">
        <v>2163</v>
      </c>
      <c r="BD158" s="466"/>
      <c r="BE158" s="91"/>
      <c r="BF158" s="91"/>
      <c r="BG158" s="92"/>
      <c r="BH158" s="3"/>
      <c r="BI158" s="3"/>
      <c r="BJ158" s="3"/>
      <c r="BK158" s="3"/>
      <c r="BL158" s="3"/>
      <c r="BM158" s="3"/>
      <c r="BN158" s="3"/>
      <c r="BO158" s="3"/>
      <c r="BP158" s="3"/>
      <c r="BQ158" s="3"/>
      <c r="BR158" s="3"/>
      <c r="BS158" s="3"/>
      <c r="BT158" s="92"/>
      <c r="BU158" s="92"/>
      <c r="BV158" s="92"/>
      <c r="BW158" s="5"/>
      <c r="BX158" s="5"/>
      <c r="BY158" s="5"/>
      <c r="BZ158" s="5"/>
      <c r="CA158" s="5"/>
      <c r="CB158" s="5"/>
      <c r="CC158" s="5"/>
      <c r="CD158" s="487"/>
      <c r="CE158" s="487"/>
      <c r="CF158" s="488"/>
      <c r="CG158" s="489"/>
      <c r="CH158" s="446"/>
      <c r="CI158" s="446"/>
      <c r="CJ158" s="446"/>
      <c r="CK158" s="446"/>
      <c r="CL158" s="4"/>
      <c r="CM158" s="4"/>
      <c r="CN158" s="5"/>
      <c r="CO158" s="4"/>
      <c r="CP158" s="446"/>
      <c r="CQ158" s="490"/>
      <c r="CR158" s="446"/>
      <c r="CS158" s="446"/>
      <c r="CT158" s="446"/>
      <c r="CU158" s="446"/>
      <c r="CV158" s="446"/>
      <c r="CW158" s="446"/>
      <c r="CX158" s="491"/>
      <c r="CY158" s="491"/>
      <c r="CZ158" s="491"/>
      <c r="DA158" s="491"/>
      <c r="DB158" s="446"/>
      <c r="DC158" s="446"/>
      <c r="DD158" s="446"/>
      <c r="DE158" s="492"/>
      <c r="DF158" s="492"/>
      <c r="DG158" s="492"/>
      <c r="DH158" s="492"/>
      <c r="DI158" s="492"/>
      <c r="DJ158" s="492"/>
      <c r="DK158" s="492"/>
      <c r="DL158" s="446"/>
      <c r="DM158" s="446"/>
      <c r="DN158" s="446"/>
      <c r="DO158" s="446"/>
      <c r="DP158" s="446"/>
      <c r="DQ158" s="446"/>
      <c r="DR158" s="446"/>
      <c r="DS158" s="488"/>
      <c r="DT158" s="493"/>
      <c r="DU158" s="494"/>
      <c r="DV158" s="494"/>
      <c r="DW158" s="494"/>
      <c r="DX158" s="494"/>
      <c r="DY158" s="494"/>
      <c r="DZ158" s="494"/>
      <c r="EA158" s="494"/>
      <c r="EB158" s="494"/>
      <c r="EC158" s="494"/>
      <c r="ED158" s="494"/>
      <c r="EE158" s="446"/>
      <c r="EF158" s="446"/>
      <c r="EL158" s="4"/>
      <c r="EM158" s="4"/>
      <c r="EN158" s="5"/>
      <c r="EO158" s="4"/>
      <c r="FA158" s="481"/>
      <c r="FB158" s="482"/>
      <c r="FC158" s="483"/>
      <c r="FD158" s="484"/>
      <c r="IB158" s="78"/>
      <c r="ID158" s="78"/>
      <c r="IH158" s="485"/>
      <c r="II158" s="486"/>
      <c r="IJ158" s="78"/>
      <c r="IO158" s="78"/>
    </row>
    <row r="159" spans="1:249" s="6" customFormat="1" ht="15" x14ac:dyDescent="0.2">
      <c r="A159" s="467" t="s">
        <v>2195</v>
      </c>
      <c r="B159" s="467" t="s">
        <v>2149</v>
      </c>
      <c r="C159" s="393" t="s">
        <v>3047</v>
      </c>
      <c r="D159" s="468"/>
      <c r="E159" s="462" t="s">
        <v>2141</v>
      </c>
      <c r="F159" s="14" t="s">
        <v>2150</v>
      </c>
      <c r="G159" s="14" t="s">
        <v>2155</v>
      </c>
      <c r="H159" s="469" t="s">
        <v>2149</v>
      </c>
      <c r="I159" s="462"/>
      <c r="J159" s="456"/>
      <c r="K159" s="11"/>
      <c r="L159" s="11"/>
      <c r="M159" s="14"/>
      <c r="N159" s="470"/>
      <c r="O159" s="14"/>
      <c r="P159" s="14"/>
      <c r="Q159" s="14"/>
      <c r="R159" s="14"/>
      <c r="S159" s="14"/>
      <c r="T159" s="469"/>
      <c r="U159" s="454"/>
      <c r="V159" s="454"/>
      <c r="W159" s="454"/>
      <c r="X159" s="454"/>
      <c r="Y159" s="471"/>
      <c r="Z159" s="495" t="s">
        <v>2195</v>
      </c>
      <c r="AA159" s="11"/>
      <c r="AB159" s="472"/>
      <c r="AC159" s="473"/>
      <c r="AD159" s="473"/>
      <c r="AE159" s="496" t="s">
        <v>2195</v>
      </c>
      <c r="AF159" s="473"/>
      <c r="AG159" s="473"/>
      <c r="AH159" s="474"/>
      <c r="AI159" s="14"/>
      <c r="AJ159" s="14"/>
      <c r="AK159" s="11"/>
      <c r="AL159" s="11"/>
      <c r="AM159" s="475"/>
      <c r="AN159" s="475"/>
      <c r="AO159" s="469"/>
      <c r="AP159" s="497" t="s">
        <v>1602</v>
      </c>
      <c r="AQ159" s="477"/>
      <c r="AR159" s="478"/>
      <c r="AS159" s="479"/>
      <c r="AT159" s="479"/>
      <c r="AU159" s="479"/>
      <c r="AV159" s="479"/>
      <c r="AW159" s="479"/>
      <c r="AX159" s="479"/>
      <c r="AY159" s="479"/>
      <c r="AZ159" s="480"/>
      <c r="BA159" s="480"/>
      <c r="BB159" s="21"/>
      <c r="BC159" s="22" t="s">
        <v>2163</v>
      </c>
      <c r="BD159" s="466"/>
      <c r="BE159" s="91"/>
      <c r="BF159" s="91"/>
      <c r="BG159" s="92"/>
      <c r="BH159" s="3"/>
      <c r="BI159" s="3"/>
      <c r="BJ159" s="3"/>
      <c r="BK159" s="3"/>
      <c r="BL159" s="3"/>
      <c r="BM159" s="3"/>
      <c r="BN159" s="3"/>
      <c r="BO159" s="3"/>
      <c r="BP159" s="3"/>
      <c r="BQ159" s="3"/>
      <c r="BR159" s="3"/>
      <c r="BS159" s="3"/>
      <c r="BT159" s="92"/>
      <c r="BU159" s="92"/>
      <c r="BV159" s="92"/>
      <c r="BW159" s="5"/>
      <c r="BX159" s="5"/>
      <c r="BY159" s="5"/>
      <c r="BZ159" s="5"/>
      <c r="CA159" s="5"/>
      <c r="CB159" s="5"/>
      <c r="CC159" s="5"/>
      <c r="CD159" s="487"/>
      <c r="CE159" s="487"/>
      <c r="CF159" s="488"/>
      <c r="CG159" s="489"/>
      <c r="CH159" s="446"/>
      <c r="CI159" s="446"/>
      <c r="CJ159" s="446"/>
      <c r="CK159" s="446"/>
      <c r="CL159" s="4"/>
      <c r="CM159" s="4"/>
      <c r="CN159" s="5"/>
      <c r="CO159" s="4"/>
      <c r="CP159" s="446"/>
      <c r="CQ159" s="490"/>
      <c r="CR159" s="446"/>
      <c r="CS159" s="446"/>
      <c r="CT159" s="446"/>
      <c r="CU159" s="446"/>
      <c r="CV159" s="446"/>
      <c r="CW159" s="446"/>
      <c r="CX159" s="491"/>
      <c r="CY159" s="491"/>
      <c r="CZ159" s="491"/>
      <c r="DA159" s="491"/>
      <c r="DB159" s="446"/>
      <c r="DC159" s="446"/>
      <c r="DD159" s="446"/>
      <c r="DE159" s="492"/>
      <c r="DF159" s="492"/>
      <c r="DG159" s="492"/>
      <c r="DH159" s="492"/>
      <c r="DI159" s="492"/>
      <c r="DJ159" s="492"/>
      <c r="DK159" s="492"/>
      <c r="DL159" s="446"/>
      <c r="DM159" s="446"/>
      <c r="DN159" s="446"/>
      <c r="DO159" s="446"/>
      <c r="DP159" s="446"/>
      <c r="DQ159" s="446"/>
      <c r="DR159" s="446"/>
      <c r="DS159" s="488"/>
      <c r="DT159" s="493"/>
      <c r="DU159" s="494"/>
      <c r="DV159" s="494"/>
      <c r="DW159" s="494"/>
      <c r="DX159" s="494"/>
      <c r="DY159" s="494"/>
      <c r="DZ159" s="494"/>
      <c r="EA159" s="494"/>
      <c r="EB159" s="494"/>
      <c r="EC159" s="494"/>
      <c r="ED159" s="494"/>
      <c r="EE159" s="446"/>
      <c r="EF159" s="446"/>
      <c r="EL159" s="4"/>
      <c r="EM159" s="4"/>
      <c r="EN159" s="5"/>
      <c r="EO159" s="4"/>
      <c r="FA159" s="481"/>
      <c r="FB159" s="482"/>
      <c r="FC159" s="483"/>
      <c r="FD159" s="484"/>
      <c r="IB159" s="78"/>
      <c r="ID159" s="78"/>
      <c r="IH159" s="485"/>
      <c r="II159" s="486"/>
      <c r="IJ159" s="78"/>
      <c r="IO159" s="78"/>
    </row>
    <row r="160" spans="1:249" s="6" customFormat="1" ht="15" x14ac:dyDescent="0.2">
      <c r="A160" s="467" t="s">
        <v>2195</v>
      </c>
      <c r="B160" s="467" t="s">
        <v>2149</v>
      </c>
      <c r="C160" s="393" t="s">
        <v>2537</v>
      </c>
      <c r="D160" s="468"/>
      <c r="E160" s="462" t="s">
        <v>2139</v>
      </c>
      <c r="F160" s="14" t="s">
        <v>2149</v>
      </c>
      <c r="G160" s="14" t="s">
        <v>2149</v>
      </c>
      <c r="H160" s="469" t="s">
        <v>2149</v>
      </c>
      <c r="I160" s="462"/>
      <c r="J160" s="456"/>
      <c r="K160" s="11"/>
      <c r="L160" s="11"/>
      <c r="M160" s="14"/>
      <c r="N160" s="470"/>
      <c r="O160" s="14"/>
      <c r="P160" s="14"/>
      <c r="Q160" s="14"/>
      <c r="R160" s="14"/>
      <c r="S160" s="14"/>
      <c r="T160" s="469"/>
      <c r="U160" s="454"/>
      <c r="V160" s="454"/>
      <c r="W160" s="454"/>
      <c r="X160" s="454"/>
      <c r="Y160" s="471"/>
      <c r="Z160" s="495" t="s">
        <v>2195</v>
      </c>
      <c r="AA160" s="11"/>
      <c r="AB160" s="472"/>
      <c r="AC160" s="473"/>
      <c r="AD160" s="473"/>
      <c r="AE160" s="496" t="s">
        <v>2195</v>
      </c>
      <c r="AF160" s="473"/>
      <c r="AG160" s="473"/>
      <c r="AH160" s="474"/>
      <c r="AI160" s="14"/>
      <c r="AJ160" s="14"/>
      <c r="AK160" s="11"/>
      <c r="AL160" s="11"/>
      <c r="AM160" s="475"/>
      <c r="AN160" s="475"/>
      <c r="AO160" s="469"/>
      <c r="AP160" s="497" t="s">
        <v>1603</v>
      </c>
      <c r="AQ160" s="477"/>
      <c r="AR160" s="478"/>
      <c r="AS160" s="479"/>
      <c r="AT160" s="479"/>
      <c r="AU160" s="479"/>
      <c r="AV160" s="479"/>
      <c r="AW160" s="479"/>
      <c r="AX160" s="479"/>
      <c r="AY160" s="479"/>
      <c r="AZ160" s="480"/>
      <c r="BA160" s="480"/>
      <c r="BB160" s="21"/>
      <c r="BC160" s="22" t="s">
        <v>2179</v>
      </c>
      <c r="BD160" s="466"/>
      <c r="BE160" s="91"/>
      <c r="BF160" s="91"/>
      <c r="BG160" s="92"/>
      <c r="BH160" s="3"/>
      <c r="BI160" s="3"/>
      <c r="BJ160" s="3"/>
      <c r="BK160" s="3"/>
      <c r="BL160" s="3"/>
      <c r="BM160" s="3"/>
      <c r="BN160" s="3"/>
      <c r="BO160" s="3"/>
      <c r="BP160" s="3"/>
      <c r="BQ160" s="3"/>
      <c r="BR160" s="3"/>
      <c r="BS160" s="3"/>
      <c r="BT160" s="92"/>
      <c r="BU160" s="92"/>
      <c r="BV160" s="92"/>
      <c r="BW160" s="5"/>
      <c r="BX160" s="5"/>
      <c r="BY160" s="5"/>
      <c r="BZ160" s="5"/>
      <c r="CA160" s="5"/>
      <c r="CB160" s="5"/>
      <c r="CC160" s="5"/>
      <c r="CD160" s="487"/>
      <c r="CE160" s="487"/>
      <c r="CF160" s="488"/>
      <c r="CG160" s="489"/>
      <c r="CH160" s="446"/>
      <c r="CI160" s="446"/>
      <c r="CJ160" s="446"/>
      <c r="CK160" s="446"/>
      <c r="CL160" s="4"/>
      <c r="CM160" s="4"/>
      <c r="CN160" s="5"/>
      <c r="CO160" s="4"/>
      <c r="CP160" s="446"/>
      <c r="CQ160" s="490"/>
      <c r="CR160" s="446"/>
      <c r="CS160" s="446"/>
      <c r="CT160" s="446"/>
      <c r="CU160" s="446"/>
      <c r="CV160" s="446"/>
      <c r="CW160" s="446"/>
      <c r="CX160" s="491"/>
      <c r="CY160" s="491"/>
      <c r="CZ160" s="491"/>
      <c r="DA160" s="491"/>
      <c r="DB160" s="446"/>
      <c r="DC160" s="446"/>
      <c r="DD160" s="446"/>
      <c r="DE160" s="492"/>
      <c r="DF160" s="492"/>
      <c r="DG160" s="492"/>
      <c r="DH160" s="492"/>
      <c r="DI160" s="492"/>
      <c r="DJ160" s="492"/>
      <c r="DK160" s="492"/>
      <c r="DL160" s="446"/>
      <c r="DM160" s="446"/>
      <c r="DN160" s="446"/>
      <c r="DO160" s="446"/>
      <c r="DP160" s="446"/>
      <c r="DQ160" s="446"/>
      <c r="DR160" s="446"/>
      <c r="DS160" s="488"/>
      <c r="DT160" s="493"/>
      <c r="DU160" s="494"/>
      <c r="DV160" s="494"/>
      <c r="DW160" s="494"/>
      <c r="DX160" s="494"/>
      <c r="DY160" s="494"/>
      <c r="DZ160" s="494"/>
      <c r="EA160" s="494"/>
      <c r="EB160" s="494"/>
      <c r="EC160" s="494"/>
      <c r="ED160" s="494"/>
      <c r="EE160" s="446"/>
      <c r="EF160" s="446"/>
      <c r="EL160" s="4"/>
      <c r="EM160" s="4"/>
      <c r="EN160" s="5"/>
      <c r="EO160" s="4"/>
      <c r="FA160" s="481"/>
      <c r="FB160" s="482"/>
      <c r="FC160" s="483"/>
      <c r="FD160" s="484"/>
      <c r="IB160" s="78"/>
      <c r="ID160" s="78"/>
      <c r="IH160" s="485"/>
      <c r="II160" s="486"/>
      <c r="IJ160" s="78"/>
      <c r="IO160" s="78"/>
    </row>
    <row r="161" spans="1:249" s="6" customFormat="1" ht="15.75" x14ac:dyDescent="0.25">
      <c r="A161" s="467" t="s">
        <v>2166</v>
      </c>
      <c r="B161" s="467" t="s">
        <v>2149</v>
      </c>
      <c r="C161" s="393" t="s">
        <v>2538</v>
      </c>
      <c r="D161" s="468"/>
      <c r="E161" s="462" t="s">
        <v>2139</v>
      </c>
      <c r="F161" s="14" t="s">
        <v>2147</v>
      </c>
      <c r="G161" s="14" t="s">
        <v>2154</v>
      </c>
      <c r="H161" s="469" t="s">
        <v>2149</v>
      </c>
      <c r="I161" s="462"/>
      <c r="J161" s="456"/>
      <c r="K161" s="11"/>
      <c r="L161" s="11"/>
      <c r="M161" s="14"/>
      <c r="N161" s="470"/>
      <c r="O161" s="14"/>
      <c r="P161" s="14"/>
      <c r="Q161" s="14"/>
      <c r="R161" s="14"/>
      <c r="S161" s="14"/>
      <c r="T161" s="469"/>
      <c r="U161" s="454"/>
      <c r="V161" s="498"/>
      <c r="W161" s="454"/>
      <c r="X161" s="454"/>
      <c r="Y161" s="471"/>
      <c r="Z161" s="495" t="s">
        <v>2166</v>
      </c>
      <c r="AA161" s="11"/>
      <c r="AB161" s="472"/>
      <c r="AC161" s="473"/>
      <c r="AD161" s="473"/>
      <c r="AE161" s="496">
        <v>3</v>
      </c>
      <c r="AF161" s="473"/>
      <c r="AG161" s="473"/>
      <c r="AH161" s="474"/>
      <c r="AI161" s="14"/>
      <c r="AJ161" s="14"/>
      <c r="AK161" s="11"/>
      <c r="AL161" s="11"/>
      <c r="AM161" s="475"/>
      <c r="AN161" s="475"/>
      <c r="AO161" s="469"/>
      <c r="AP161" s="497" t="s">
        <v>1604</v>
      </c>
      <c r="AQ161" s="477"/>
      <c r="AR161" s="478"/>
      <c r="AS161" s="479"/>
      <c r="AT161" s="479"/>
      <c r="AU161" s="479"/>
      <c r="AV161" s="479"/>
      <c r="AW161" s="479"/>
      <c r="AX161" s="479"/>
      <c r="AY161" s="479"/>
      <c r="AZ161" s="480"/>
      <c r="BA161" s="480"/>
      <c r="BB161" s="21"/>
      <c r="BC161" s="22" t="s">
        <v>2179</v>
      </c>
      <c r="BD161" s="466"/>
      <c r="BE161" s="91"/>
      <c r="BF161" s="91"/>
      <c r="BG161" s="92"/>
      <c r="BH161" s="3"/>
      <c r="BI161" s="3"/>
      <c r="BJ161" s="3"/>
      <c r="BK161" s="3"/>
      <c r="BL161" s="3"/>
      <c r="BM161" s="3"/>
      <c r="BN161" s="3"/>
      <c r="BO161" s="3"/>
      <c r="BP161" s="3"/>
      <c r="BQ161" s="3"/>
      <c r="BR161" s="3"/>
      <c r="BS161" s="3"/>
      <c r="BT161" s="92"/>
      <c r="BU161" s="92"/>
      <c r="BV161" s="92"/>
      <c r="BW161" s="5"/>
      <c r="BX161" s="5"/>
      <c r="BY161" s="5"/>
      <c r="BZ161" s="5"/>
      <c r="CA161" s="5"/>
      <c r="CB161" s="5"/>
      <c r="CC161" s="5"/>
      <c r="CD161" s="487"/>
      <c r="CE161" s="487"/>
      <c r="CF161" s="488"/>
      <c r="CG161" s="489"/>
      <c r="CH161" s="446"/>
      <c r="CI161" s="446"/>
      <c r="CJ161" s="446"/>
      <c r="CK161" s="446"/>
      <c r="CL161" s="4"/>
      <c r="CM161" s="4"/>
      <c r="CN161" s="5"/>
      <c r="CO161" s="4"/>
      <c r="CP161" s="446"/>
      <c r="CQ161" s="490"/>
      <c r="CR161" s="446"/>
      <c r="CS161" s="446"/>
      <c r="CT161" s="446"/>
      <c r="CU161" s="446"/>
      <c r="CV161" s="446"/>
      <c r="CW161" s="446"/>
      <c r="CX161" s="491"/>
      <c r="CY161" s="491"/>
      <c r="CZ161" s="491"/>
      <c r="DA161" s="491"/>
      <c r="DB161" s="446"/>
      <c r="DC161" s="446"/>
      <c r="DD161" s="446"/>
      <c r="DE161" s="492"/>
      <c r="DF161" s="492"/>
      <c r="DG161" s="492"/>
      <c r="DH161" s="492"/>
      <c r="DI161" s="492"/>
      <c r="DJ161" s="492"/>
      <c r="DK161" s="492"/>
      <c r="DL161" s="446"/>
      <c r="DM161" s="446"/>
      <c r="DN161" s="446"/>
      <c r="DO161" s="446"/>
      <c r="DP161" s="446"/>
      <c r="DQ161" s="446"/>
      <c r="DR161" s="446"/>
      <c r="DS161" s="488"/>
      <c r="DT161" s="493"/>
      <c r="DU161" s="494"/>
      <c r="DV161" s="494"/>
      <c r="DW161" s="494"/>
      <c r="DX161" s="494"/>
      <c r="DY161" s="494"/>
      <c r="DZ161" s="494"/>
      <c r="EA161" s="494"/>
      <c r="EB161" s="494"/>
      <c r="EC161" s="494"/>
      <c r="ED161" s="494"/>
      <c r="EE161" s="446"/>
      <c r="EF161" s="446"/>
      <c r="EL161" s="4"/>
      <c r="EM161" s="4"/>
      <c r="EN161" s="5"/>
      <c r="EO161" s="4"/>
      <c r="FA161" s="481"/>
      <c r="FB161" s="482"/>
      <c r="FC161" s="483"/>
      <c r="FD161" s="484"/>
      <c r="IB161" s="78"/>
      <c r="ID161" s="78"/>
      <c r="IH161" s="485"/>
      <c r="II161" s="486"/>
      <c r="IJ161" s="78"/>
      <c r="IO161" s="78"/>
    </row>
    <row r="162" spans="1:249" s="6" customFormat="1" ht="15" x14ac:dyDescent="0.2">
      <c r="A162" s="467" t="s">
        <v>2195</v>
      </c>
      <c r="B162" s="467" t="s">
        <v>2149</v>
      </c>
      <c r="C162" s="393" t="s">
        <v>2539</v>
      </c>
      <c r="D162" s="468"/>
      <c r="E162" s="462" t="s">
        <v>2139</v>
      </c>
      <c r="F162" s="14" t="s">
        <v>2149</v>
      </c>
      <c r="G162" s="14" t="s">
        <v>2154</v>
      </c>
      <c r="H162" s="469" t="s">
        <v>2149</v>
      </c>
      <c r="I162" s="462"/>
      <c r="J162" s="456"/>
      <c r="K162" s="11"/>
      <c r="L162" s="11"/>
      <c r="M162" s="14"/>
      <c r="N162" s="470"/>
      <c r="O162" s="14"/>
      <c r="P162" s="14"/>
      <c r="Q162" s="14"/>
      <c r="R162" s="14"/>
      <c r="S162" s="14"/>
      <c r="T162" s="469"/>
      <c r="U162" s="454"/>
      <c r="V162" s="454"/>
      <c r="W162" s="454"/>
      <c r="X162" s="454"/>
      <c r="Y162" s="471"/>
      <c r="Z162" s="495" t="s">
        <v>2195</v>
      </c>
      <c r="AA162" s="11"/>
      <c r="AB162" s="472"/>
      <c r="AC162" s="473"/>
      <c r="AD162" s="473"/>
      <c r="AE162" s="496" t="s">
        <v>2195</v>
      </c>
      <c r="AF162" s="473"/>
      <c r="AG162" s="473"/>
      <c r="AH162" s="474"/>
      <c r="AI162" s="14"/>
      <c r="AJ162" s="14"/>
      <c r="AK162" s="11"/>
      <c r="AL162" s="11"/>
      <c r="AM162" s="475"/>
      <c r="AN162" s="475"/>
      <c r="AO162" s="469"/>
      <c r="AP162" s="497" t="s">
        <v>1605</v>
      </c>
      <c r="AQ162" s="477"/>
      <c r="AR162" s="478"/>
      <c r="AS162" s="479"/>
      <c r="AT162" s="479"/>
      <c r="AU162" s="479"/>
      <c r="AV162" s="479"/>
      <c r="AW162" s="479"/>
      <c r="AX162" s="479"/>
      <c r="AY162" s="479"/>
      <c r="AZ162" s="480"/>
      <c r="BA162" s="480"/>
      <c r="BB162" s="21"/>
      <c r="BC162" s="22" t="s">
        <v>2179</v>
      </c>
      <c r="BD162" s="466"/>
      <c r="BE162" s="91"/>
      <c r="BF162" s="91"/>
      <c r="BG162" s="92"/>
      <c r="BH162" s="3"/>
      <c r="BI162" s="3"/>
      <c r="BJ162" s="3"/>
      <c r="BK162" s="3"/>
      <c r="BL162" s="3"/>
      <c r="BM162" s="3"/>
      <c r="BN162" s="3"/>
      <c r="BO162" s="3"/>
      <c r="BP162" s="3"/>
      <c r="BQ162" s="3"/>
      <c r="BR162" s="3"/>
      <c r="BS162" s="3"/>
      <c r="BT162" s="92"/>
      <c r="BU162" s="92"/>
      <c r="BV162" s="92"/>
      <c r="BW162" s="5"/>
      <c r="BX162" s="5"/>
      <c r="BY162" s="5"/>
      <c r="BZ162" s="5"/>
      <c r="CA162" s="5"/>
      <c r="CB162" s="5"/>
      <c r="CC162" s="5"/>
      <c r="CD162" s="487"/>
      <c r="CE162" s="487"/>
      <c r="CF162" s="488"/>
      <c r="CG162" s="489"/>
      <c r="CH162" s="446"/>
      <c r="CI162" s="446"/>
      <c r="CJ162" s="446"/>
      <c r="CK162" s="446"/>
      <c r="CL162" s="4"/>
      <c r="CM162" s="4"/>
      <c r="CN162" s="5"/>
      <c r="CO162" s="4"/>
      <c r="CP162" s="446"/>
      <c r="CQ162" s="490"/>
      <c r="CR162" s="446"/>
      <c r="CS162" s="446"/>
      <c r="CT162" s="446"/>
      <c r="CU162" s="446"/>
      <c r="CV162" s="446"/>
      <c r="CW162" s="446"/>
      <c r="CX162" s="491"/>
      <c r="CY162" s="491"/>
      <c r="CZ162" s="491"/>
      <c r="DA162" s="491"/>
      <c r="DB162" s="446"/>
      <c r="DC162" s="446"/>
      <c r="DD162" s="446"/>
      <c r="DE162" s="492"/>
      <c r="DF162" s="492"/>
      <c r="DG162" s="492"/>
      <c r="DH162" s="492"/>
      <c r="DI162" s="492"/>
      <c r="DJ162" s="492"/>
      <c r="DK162" s="492"/>
      <c r="DL162" s="446"/>
      <c r="DM162" s="446"/>
      <c r="DN162" s="446"/>
      <c r="DO162" s="446"/>
      <c r="DP162" s="446"/>
      <c r="DQ162" s="446"/>
      <c r="DR162" s="446"/>
      <c r="DS162" s="488"/>
      <c r="DT162" s="493"/>
      <c r="DU162" s="494"/>
      <c r="DV162" s="494"/>
      <c r="DW162" s="494"/>
      <c r="DX162" s="494"/>
      <c r="DY162" s="494"/>
      <c r="DZ162" s="494"/>
      <c r="EA162" s="494"/>
      <c r="EB162" s="494"/>
      <c r="EC162" s="494"/>
      <c r="ED162" s="494"/>
      <c r="EE162" s="446"/>
      <c r="EF162" s="446"/>
      <c r="EL162" s="4"/>
      <c r="EM162" s="4"/>
      <c r="EN162" s="5"/>
      <c r="EO162" s="4"/>
      <c r="FA162" s="481"/>
      <c r="FB162" s="482"/>
      <c r="FC162" s="483"/>
      <c r="FD162" s="484"/>
      <c r="IB162" s="78"/>
      <c r="ID162" s="78"/>
      <c r="IH162" s="485"/>
      <c r="II162" s="486"/>
      <c r="IJ162" s="78"/>
      <c r="IO162" s="78"/>
    </row>
    <row r="163" spans="1:249" s="6" customFormat="1" ht="15" x14ac:dyDescent="0.2">
      <c r="A163" s="467" t="s">
        <v>2195</v>
      </c>
      <c r="B163" s="467" t="s">
        <v>2149</v>
      </c>
      <c r="C163" s="393" t="s">
        <v>3048</v>
      </c>
      <c r="D163" s="468"/>
      <c r="E163" s="462" t="s">
        <v>2139</v>
      </c>
      <c r="F163" s="14" t="s">
        <v>2149</v>
      </c>
      <c r="G163" s="14" t="s">
        <v>2155</v>
      </c>
      <c r="H163" s="469" t="s">
        <v>2149</v>
      </c>
      <c r="I163" s="462"/>
      <c r="J163" s="456"/>
      <c r="K163" s="11"/>
      <c r="L163" s="11"/>
      <c r="M163" s="14"/>
      <c r="N163" s="470"/>
      <c r="O163" s="14"/>
      <c r="P163" s="14"/>
      <c r="Q163" s="14"/>
      <c r="R163" s="14"/>
      <c r="S163" s="14"/>
      <c r="T163" s="469"/>
      <c r="U163" s="454"/>
      <c r="V163" s="454"/>
      <c r="W163" s="454"/>
      <c r="X163" s="454"/>
      <c r="Y163" s="471"/>
      <c r="Z163" s="495" t="s">
        <v>2195</v>
      </c>
      <c r="AA163" s="11"/>
      <c r="AB163" s="472"/>
      <c r="AC163" s="473"/>
      <c r="AD163" s="473"/>
      <c r="AE163" s="496" t="s">
        <v>2195</v>
      </c>
      <c r="AF163" s="473"/>
      <c r="AG163" s="473"/>
      <c r="AH163" s="474"/>
      <c r="AI163" s="14"/>
      <c r="AJ163" s="14"/>
      <c r="AK163" s="11"/>
      <c r="AL163" s="11"/>
      <c r="AM163" s="475"/>
      <c r="AN163" s="475"/>
      <c r="AO163" s="469"/>
      <c r="AP163" s="497" t="s">
        <v>1606</v>
      </c>
      <c r="AQ163" s="477"/>
      <c r="AR163" s="478"/>
      <c r="AS163" s="479"/>
      <c r="AT163" s="479"/>
      <c r="AU163" s="479"/>
      <c r="AV163" s="479"/>
      <c r="AW163" s="479"/>
      <c r="AX163" s="479"/>
      <c r="AY163" s="479"/>
      <c r="AZ163" s="480"/>
      <c r="BA163" s="480"/>
      <c r="BB163" s="21"/>
      <c r="BC163" s="22" t="s">
        <v>2163</v>
      </c>
      <c r="BD163" s="466"/>
      <c r="BE163" s="91"/>
      <c r="BF163" s="91"/>
      <c r="BG163" s="92"/>
      <c r="BH163" s="3"/>
      <c r="BI163" s="3"/>
      <c r="BJ163" s="3"/>
      <c r="BK163" s="3"/>
      <c r="BL163" s="3"/>
      <c r="BM163" s="3"/>
      <c r="BN163" s="3"/>
      <c r="BO163" s="3"/>
      <c r="BP163" s="3"/>
      <c r="BQ163" s="3"/>
      <c r="BR163" s="3"/>
      <c r="BS163" s="3"/>
      <c r="BT163" s="92"/>
      <c r="BU163" s="92"/>
      <c r="BV163" s="92"/>
      <c r="BW163" s="5"/>
      <c r="BX163" s="5"/>
      <c r="BY163" s="5"/>
      <c r="BZ163" s="5"/>
      <c r="CA163" s="5"/>
      <c r="CB163" s="5"/>
      <c r="CC163" s="5"/>
      <c r="CD163" s="487"/>
      <c r="CE163" s="487"/>
      <c r="CF163" s="488"/>
      <c r="CG163" s="489"/>
      <c r="CH163" s="446"/>
      <c r="CI163" s="446"/>
      <c r="CJ163" s="446"/>
      <c r="CK163" s="446"/>
      <c r="CL163" s="4"/>
      <c r="CM163" s="4"/>
      <c r="CN163" s="5"/>
      <c r="CO163" s="4"/>
      <c r="CP163" s="446"/>
      <c r="CQ163" s="490"/>
      <c r="CR163" s="446"/>
      <c r="CS163" s="446"/>
      <c r="CT163" s="446"/>
      <c r="CU163" s="446"/>
      <c r="CV163" s="446"/>
      <c r="CW163" s="446"/>
      <c r="CX163" s="491"/>
      <c r="CY163" s="491"/>
      <c r="CZ163" s="491"/>
      <c r="DA163" s="491"/>
      <c r="DB163" s="446"/>
      <c r="DC163" s="446"/>
      <c r="DD163" s="446"/>
      <c r="DE163" s="492"/>
      <c r="DF163" s="492"/>
      <c r="DG163" s="492"/>
      <c r="DH163" s="492"/>
      <c r="DI163" s="492"/>
      <c r="DJ163" s="492"/>
      <c r="DK163" s="492"/>
      <c r="DL163" s="446"/>
      <c r="DM163" s="446"/>
      <c r="DN163" s="446"/>
      <c r="DO163" s="446"/>
      <c r="DP163" s="446"/>
      <c r="DQ163" s="446"/>
      <c r="DR163" s="446"/>
      <c r="DS163" s="488"/>
      <c r="DT163" s="493"/>
      <c r="DU163" s="494"/>
      <c r="DV163" s="494"/>
      <c r="DW163" s="494"/>
      <c r="DX163" s="494"/>
      <c r="DY163" s="494"/>
      <c r="DZ163" s="494"/>
      <c r="EA163" s="494"/>
      <c r="EB163" s="494"/>
      <c r="EC163" s="494"/>
      <c r="ED163" s="494"/>
      <c r="EE163" s="446"/>
      <c r="EF163" s="446"/>
      <c r="EL163" s="4"/>
      <c r="EM163" s="4"/>
      <c r="EN163" s="5"/>
      <c r="EO163" s="4"/>
      <c r="FA163" s="481"/>
      <c r="FB163" s="482"/>
      <c r="FC163" s="483"/>
      <c r="FD163" s="484"/>
      <c r="IB163" s="78"/>
      <c r="ID163" s="78"/>
      <c r="IH163" s="485"/>
      <c r="II163" s="486"/>
      <c r="IJ163" s="78"/>
      <c r="IO163" s="78"/>
    </row>
    <row r="164" spans="1:249" s="6" customFormat="1" ht="15" x14ac:dyDescent="0.2">
      <c r="A164" s="467" t="s">
        <v>2195</v>
      </c>
      <c r="B164" s="467" t="s">
        <v>2149</v>
      </c>
      <c r="C164" s="393" t="s">
        <v>2540</v>
      </c>
      <c r="D164" s="468"/>
      <c r="E164" s="462" t="s">
        <v>2139</v>
      </c>
      <c r="F164" s="14" t="s">
        <v>2149</v>
      </c>
      <c r="G164" s="14" t="s">
        <v>2149</v>
      </c>
      <c r="H164" s="469" t="s">
        <v>2149</v>
      </c>
      <c r="I164" s="462"/>
      <c r="J164" s="456"/>
      <c r="K164" s="11"/>
      <c r="L164" s="11"/>
      <c r="M164" s="14"/>
      <c r="N164" s="470"/>
      <c r="O164" s="14"/>
      <c r="P164" s="14"/>
      <c r="Q164" s="14"/>
      <c r="R164" s="14"/>
      <c r="S164" s="14"/>
      <c r="T164" s="469"/>
      <c r="U164" s="454"/>
      <c r="V164" s="454"/>
      <c r="W164" s="454"/>
      <c r="X164" s="454"/>
      <c r="Y164" s="471"/>
      <c r="Z164" s="495" t="s">
        <v>2195</v>
      </c>
      <c r="AA164" s="11"/>
      <c r="AB164" s="472"/>
      <c r="AC164" s="473"/>
      <c r="AD164" s="473"/>
      <c r="AE164" s="496" t="s">
        <v>2195</v>
      </c>
      <c r="AF164" s="473"/>
      <c r="AG164" s="473"/>
      <c r="AH164" s="474"/>
      <c r="AI164" s="14"/>
      <c r="AJ164" s="14"/>
      <c r="AK164" s="11"/>
      <c r="AL164" s="11"/>
      <c r="AM164" s="475"/>
      <c r="AN164" s="475"/>
      <c r="AO164" s="469"/>
      <c r="AP164" s="497" t="s">
        <v>1607</v>
      </c>
      <c r="AQ164" s="477"/>
      <c r="AR164" s="478"/>
      <c r="AS164" s="479"/>
      <c r="AT164" s="479"/>
      <c r="AU164" s="479"/>
      <c r="AV164" s="479"/>
      <c r="AW164" s="479"/>
      <c r="AX164" s="479"/>
      <c r="AY164" s="479"/>
      <c r="AZ164" s="480"/>
      <c r="BA164" s="480"/>
      <c r="BB164" s="21"/>
      <c r="BC164" s="22" t="s">
        <v>2179</v>
      </c>
      <c r="BD164" s="466"/>
      <c r="BE164" s="91"/>
      <c r="BF164" s="91"/>
      <c r="BG164" s="92"/>
      <c r="BH164" s="3"/>
      <c r="BI164" s="3"/>
      <c r="BJ164" s="3"/>
      <c r="BK164" s="3"/>
      <c r="BL164" s="3"/>
      <c r="BM164" s="3"/>
      <c r="BN164" s="3"/>
      <c r="BO164" s="3"/>
      <c r="BP164" s="3"/>
      <c r="BQ164" s="3"/>
      <c r="BR164" s="3"/>
      <c r="BS164" s="3"/>
      <c r="BT164" s="92"/>
      <c r="BU164" s="92"/>
      <c r="BV164" s="92"/>
      <c r="BW164" s="5"/>
      <c r="BX164" s="5"/>
      <c r="BY164" s="5"/>
      <c r="BZ164" s="5"/>
      <c r="CA164" s="5"/>
      <c r="CB164" s="5"/>
      <c r="CC164" s="5"/>
      <c r="CD164" s="487"/>
      <c r="CE164" s="487"/>
      <c r="CF164" s="488"/>
      <c r="CG164" s="489"/>
      <c r="CH164" s="446"/>
      <c r="CI164" s="446"/>
      <c r="CJ164" s="446"/>
      <c r="CK164" s="446"/>
      <c r="CL164" s="4"/>
      <c r="CM164" s="4"/>
      <c r="CN164" s="5"/>
      <c r="CO164" s="4"/>
      <c r="CP164" s="446"/>
      <c r="CQ164" s="490"/>
      <c r="CR164" s="446"/>
      <c r="CS164" s="446"/>
      <c r="CT164" s="446"/>
      <c r="CU164" s="446"/>
      <c r="CV164" s="446"/>
      <c r="CW164" s="446"/>
      <c r="CX164" s="491"/>
      <c r="CY164" s="491"/>
      <c r="CZ164" s="491"/>
      <c r="DA164" s="491"/>
      <c r="DB164" s="446"/>
      <c r="DC164" s="446"/>
      <c r="DD164" s="446"/>
      <c r="DE164" s="492"/>
      <c r="DF164" s="492"/>
      <c r="DG164" s="492"/>
      <c r="DH164" s="492"/>
      <c r="DI164" s="492"/>
      <c r="DJ164" s="492"/>
      <c r="DK164" s="492"/>
      <c r="DL164" s="446"/>
      <c r="DM164" s="446"/>
      <c r="DN164" s="446"/>
      <c r="DO164" s="446"/>
      <c r="DP164" s="446"/>
      <c r="DQ164" s="446"/>
      <c r="DR164" s="446"/>
      <c r="DS164" s="488"/>
      <c r="DT164" s="493"/>
      <c r="DU164" s="494"/>
      <c r="DV164" s="494"/>
      <c r="DW164" s="494"/>
      <c r="DX164" s="494"/>
      <c r="DY164" s="494"/>
      <c r="DZ164" s="494"/>
      <c r="EA164" s="494"/>
      <c r="EB164" s="494"/>
      <c r="EC164" s="494"/>
      <c r="ED164" s="494"/>
      <c r="EE164" s="446"/>
      <c r="EF164" s="446"/>
      <c r="EL164" s="4"/>
      <c r="EM164" s="4"/>
      <c r="EN164" s="5"/>
      <c r="EO164" s="4"/>
      <c r="FA164" s="481"/>
      <c r="FB164" s="482"/>
      <c r="FC164" s="483"/>
      <c r="FD164" s="484"/>
      <c r="IB164" s="78"/>
      <c r="ID164" s="78"/>
      <c r="IH164" s="485"/>
      <c r="II164" s="486"/>
      <c r="IJ164" s="78"/>
      <c r="IO164" s="78"/>
    </row>
    <row r="165" spans="1:249" s="6" customFormat="1" ht="15" x14ac:dyDescent="0.2">
      <c r="A165" s="467" t="s">
        <v>2195</v>
      </c>
      <c r="B165" s="467" t="s">
        <v>2149</v>
      </c>
      <c r="C165" s="393" t="s">
        <v>2541</v>
      </c>
      <c r="D165" s="468"/>
      <c r="E165" s="462" t="s">
        <v>2138</v>
      </c>
      <c r="F165" s="14" t="s">
        <v>2149</v>
      </c>
      <c r="G165" s="14" t="s">
        <v>2149</v>
      </c>
      <c r="H165" s="469" t="s">
        <v>2149</v>
      </c>
      <c r="I165" s="462"/>
      <c r="J165" s="456"/>
      <c r="K165" s="11"/>
      <c r="L165" s="11"/>
      <c r="M165" s="14"/>
      <c r="N165" s="470"/>
      <c r="O165" s="14"/>
      <c r="P165" s="14"/>
      <c r="Q165" s="14"/>
      <c r="R165" s="14"/>
      <c r="S165" s="14"/>
      <c r="T165" s="469"/>
      <c r="U165" s="454"/>
      <c r="V165" s="454"/>
      <c r="W165" s="454"/>
      <c r="X165" s="454"/>
      <c r="Y165" s="471"/>
      <c r="Z165" s="495" t="s">
        <v>2195</v>
      </c>
      <c r="AA165" s="11"/>
      <c r="AB165" s="472"/>
      <c r="AC165" s="473"/>
      <c r="AD165" s="473"/>
      <c r="AE165" s="496" t="s">
        <v>2195</v>
      </c>
      <c r="AF165" s="473"/>
      <c r="AG165" s="473"/>
      <c r="AH165" s="474"/>
      <c r="AI165" s="14"/>
      <c r="AJ165" s="14"/>
      <c r="AK165" s="11"/>
      <c r="AL165" s="11"/>
      <c r="AM165" s="475"/>
      <c r="AN165" s="475"/>
      <c r="AO165" s="469"/>
      <c r="AP165" s="497" t="s">
        <v>1608</v>
      </c>
      <c r="AQ165" s="477"/>
      <c r="AR165" s="478"/>
      <c r="AS165" s="479"/>
      <c r="AT165" s="479"/>
      <c r="AU165" s="479"/>
      <c r="AV165" s="479"/>
      <c r="AW165" s="479"/>
      <c r="AX165" s="479"/>
      <c r="AY165" s="479"/>
      <c r="AZ165" s="480"/>
      <c r="BA165" s="480"/>
      <c r="BB165" s="21"/>
      <c r="BC165" s="22" t="s">
        <v>2179</v>
      </c>
      <c r="BD165" s="466"/>
      <c r="BE165" s="91"/>
      <c r="BF165" s="91"/>
      <c r="BG165" s="92"/>
      <c r="BH165" s="3"/>
      <c r="BI165" s="3"/>
      <c r="BJ165" s="3"/>
      <c r="BK165" s="3"/>
      <c r="BL165" s="3"/>
      <c r="BM165" s="3"/>
      <c r="BN165" s="3"/>
      <c r="BO165" s="3"/>
      <c r="BP165" s="3"/>
      <c r="BQ165" s="3"/>
      <c r="BR165" s="3"/>
      <c r="BS165" s="3"/>
      <c r="BT165" s="92"/>
      <c r="BU165" s="92"/>
      <c r="BV165" s="92"/>
      <c r="BW165" s="5"/>
      <c r="BX165" s="5"/>
      <c r="BY165" s="5"/>
      <c r="BZ165" s="5"/>
      <c r="CA165" s="5"/>
      <c r="CB165" s="5"/>
      <c r="CC165" s="5"/>
      <c r="CD165" s="487"/>
      <c r="CE165" s="487"/>
      <c r="CF165" s="488"/>
      <c r="CG165" s="489"/>
      <c r="CH165" s="446"/>
      <c r="CI165" s="446"/>
      <c r="CJ165" s="446"/>
      <c r="CK165" s="446"/>
      <c r="CL165" s="4"/>
      <c r="CM165" s="4"/>
      <c r="CN165" s="5"/>
      <c r="CO165" s="4"/>
      <c r="CP165" s="446"/>
      <c r="CQ165" s="490"/>
      <c r="CR165" s="446"/>
      <c r="CS165" s="446"/>
      <c r="CT165" s="446"/>
      <c r="CU165" s="446"/>
      <c r="CV165" s="446"/>
      <c r="CW165" s="446"/>
      <c r="CX165" s="491"/>
      <c r="CY165" s="491"/>
      <c r="CZ165" s="491"/>
      <c r="DA165" s="491"/>
      <c r="DB165" s="446"/>
      <c r="DC165" s="446"/>
      <c r="DD165" s="446"/>
      <c r="DE165" s="492"/>
      <c r="DF165" s="492"/>
      <c r="DG165" s="492"/>
      <c r="DH165" s="492"/>
      <c r="DI165" s="492"/>
      <c r="DJ165" s="492"/>
      <c r="DK165" s="492"/>
      <c r="DL165" s="446"/>
      <c r="DM165" s="446"/>
      <c r="DN165" s="446"/>
      <c r="DO165" s="446"/>
      <c r="DP165" s="446"/>
      <c r="DQ165" s="446"/>
      <c r="DR165" s="446"/>
      <c r="DS165" s="488"/>
      <c r="DT165" s="493"/>
      <c r="DU165" s="494"/>
      <c r="DV165" s="494"/>
      <c r="DW165" s="494"/>
      <c r="DX165" s="494"/>
      <c r="DY165" s="494"/>
      <c r="DZ165" s="494"/>
      <c r="EA165" s="494"/>
      <c r="EB165" s="494"/>
      <c r="EC165" s="494"/>
      <c r="ED165" s="494"/>
      <c r="EE165" s="446"/>
      <c r="EF165" s="446"/>
      <c r="EL165" s="4"/>
      <c r="EM165" s="4"/>
      <c r="EN165" s="5"/>
      <c r="EO165" s="4"/>
      <c r="FA165" s="481"/>
      <c r="FB165" s="482"/>
      <c r="FC165" s="483"/>
      <c r="FD165" s="484"/>
      <c r="IB165" s="78"/>
      <c r="ID165" s="78"/>
      <c r="IH165" s="485"/>
      <c r="II165" s="486"/>
      <c r="IJ165" s="78"/>
      <c r="IO165" s="78"/>
    </row>
    <row r="166" spans="1:249" s="6" customFormat="1" ht="15" x14ac:dyDescent="0.2">
      <c r="A166" s="467" t="s">
        <v>2195</v>
      </c>
      <c r="B166" s="467" t="s">
        <v>2149</v>
      </c>
      <c r="C166" s="393" t="s">
        <v>2542</v>
      </c>
      <c r="D166" s="468"/>
      <c r="E166" s="462" t="s">
        <v>2139</v>
      </c>
      <c r="F166" s="14" t="s">
        <v>2149</v>
      </c>
      <c r="G166" s="14" t="s">
        <v>2154</v>
      </c>
      <c r="H166" s="469" t="s">
        <v>2149</v>
      </c>
      <c r="I166" s="462"/>
      <c r="J166" s="456"/>
      <c r="K166" s="11"/>
      <c r="L166" s="11"/>
      <c r="M166" s="14"/>
      <c r="N166" s="470"/>
      <c r="O166" s="14"/>
      <c r="P166" s="14"/>
      <c r="Q166" s="14"/>
      <c r="R166" s="14"/>
      <c r="S166" s="14"/>
      <c r="T166" s="469"/>
      <c r="U166" s="454"/>
      <c r="V166" s="454"/>
      <c r="W166" s="454"/>
      <c r="X166" s="454"/>
      <c r="Y166" s="471"/>
      <c r="Z166" s="495" t="s">
        <v>2195</v>
      </c>
      <c r="AA166" s="11"/>
      <c r="AB166" s="472"/>
      <c r="AC166" s="473"/>
      <c r="AD166" s="473"/>
      <c r="AE166" s="496" t="s">
        <v>2195</v>
      </c>
      <c r="AF166" s="473"/>
      <c r="AG166" s="473"/>
      <c r="AH166" s="474"/>
      <c r="AI166" s="14"/>
      <c r="AJ166" s="14"/>
      <c r="AK166" s="11"/>
      <c r="AL166" s="11"/>
      <c r="AM166" s="475"/>
      <c r="AN166" s="475"/>
      <c r="AO166" s="469"/>
      <c r="AP166" s="497" t="s">
        <v>1609</v>
      </c>
      <c r="AQ166" s="477"/>
      <c r="AR166" s="478"/>
      <c r="AS166" s="479"/>
      <c r="AT166" s="479"/>
      <c r="AU166" s="479"/>
      <c r="AV166" s="479"/>
      <c r="AW166" s="479"/>
      <c r="AX166" s="479"/>
      <c r="AY166" s="479"/>
      <c r="AZ166" s="480"/>
      <c r="BA166" s="480"/>
      <c r="BB166" s="21"/>
      <c r="BC166" s="22" t="s">
        <v>2179</v>
      </c>
      <c r="BD166" s="466"/>
      <c r="BE166" s="91"/>
      <c r="BF166" s="91"/>
      <c r="BG166" s="92"/>
      <c r="BH166" s="3"/>
      <c r="BI166" s="3"/>
      <c r="BJ166" s="3"/>
      <c r="BK166" s="3"/>
      <c r="BL166" s="3"/>
      <c r="BM166" s="3"/>
      <c r="BN166" s="3"/>
      <c r="BO166" s="3"/>
      <c r="BP166" s="3"/>
      <c r="BQ166" s="3"/>
      <c r="BR166" s="3"/>
      <c r="BS166" s="3"/>
      <c r="BT166" s="92"/>
      <c r="BU166" s="92"/>
      <c r="BV166" s="92"/>
      <c r="BW166" s="5"/>
      <c r="BX166" s="5"/>
      <c r="BY166" s="5"/>
      <c r="BZ166" s="5"/>
      <c r="CA166" s="5"/>
      <c r="CB166" s="5"/>
      <c r="CC166" s="5"/>
      <c r="CD166" s="487"/>
      <c r="CE166" s="487"/>
      <c r="CF166" s="488"/>
      <c r="CG166" s="489"/>
      <c r="CH166" s="446"/>
      <c r="CI166" s="446"/>
      <c r="CJ166" s="446"/>
      <c r="CK166" s="446"/>
      <c r="CL166" s="4"/>
      <c r="CM166" s="4"/>
      <c r="CN166" s="5"/>
      <c r="CO166" s="4"/>
      <c r="CP166" s="446"/>
      <c r="CQ166" s="490"/>
      <c r="CR166" s="446"/>
      <c r="CS166" s="446"/>
      <c r="CT166" s="446"/>
      <c r="CU166" s="446"/>
      <c r="CV166" s="446"/>
      <c r="CW166" s="446"/>
      <c r="CX166" s="491"/>
      <c r="CY166" s="491"/>
      <c r="CZ166" s="491"/>
      <c r="DA166" s="491"/>
      <c r="DB166" s="446"/>
      <c r="DC166" s="446"/>
      <c r="DD166" s="446"/>
      <c r="DE166" s="492"/>
      <c r="DF166" s="492"/>
      <c r="DG166" s="492"/>
      <c r="DH166" s="492"/>
      <c r="DI166" s="492"/>
      <c r="DJ166" s="492"/>
      <c r="DK166" s="492"/>
      <c r="DL166" s="446"/>
      <c r="DM166" s="446"/>
      <c r="DN166" s="446"/>
      <c r="DO166" s="446"/>
      <c r="DP166" s="446"/>
      <c r="DQ166" s="446"/>
      <c r="DR166" s="446"/>
      <c r="DS166" s="488"/>
      <c r="DT166" s="493"/>
      <c r="DU166" s="494"/>
      <c r="DV166" s="494"/>
      <c r="DW166" s="494"/>
      <c r="DX166" s="494"/>
      <c r="DY166" s="494"/>
      <c r="DZ166" s="494"/>
      <c r="EA166" s="494"/>
      <c r="EB166" s="494"/>
      <c r="EC166" s="494"/>
      <c r="ED166" s="494"/>
      <c r="EE166" s="446"/>
      <c r="EF166" s="446"/>
      <c r="EL166" s="4"/>
      <c r="EM166" s="4"/>
      <c r="EN166" s="5"/>
      <c r="EO166" s="4"/>
      <c r="FA166" s="481"/>
      <c r="FB166" s="482"/>
      <c r="FC166" s="483"/>
      <c r="FD166" s="484"/>
      <c r="IB166" s="78"/>
      <c r="ID166" s="78"/>
      <c r="IH166" s="485"/>
      <c r="II166" s="486"/>
      <c r="IJ166" s="78"/>
      <c r="IO166" s="78"/>
    </row>
    <row r="167" spans="1:249" s="6" customFormat="1" ht="15" x14ac:dyDescent="0.2">
      <c r="A167" s="467">
        <v>2</v>
      </c>
      <c r="B167" s="467" t="s">
        <v>2149</v>
      </c>
      <c r="C167" s="393" t="s">
        <v>3049</v>
      </c>
      <c r="D167" s="468"/>
      <c r="E167" s="462" t="s">
        <v>2137</v>
      </c>
      <c r="F167" s="14" t="s">
        <v>2147</v>
      </c>
      <c r="G167" s="14" t="s">
        <v>2154</v>
      </c>
      <c r="H167" s="469" t="s">
        <v>2149</v>
      </c>
      <c r="I167" s="462"/>
      <c r="J167" s="456"/>
      <c r="K167" s="11"/>
      <c r="L167" s="11"/>
      <c r="M167" s="14"/>
      <c r="N167" s="470"/>
      <c r="O167" s="14"/>
      <c r="P167" s="14"/>
      <c r="Q167" s="14"/>
      <c r="R167" s="14"/>
      <c r="S167" s="14"/>
      <c r="T167" s="469"/>
      <c r="U167" s="454"/>
      <c r="V167" s="454"/>
      <c r="W167" s="454"/>
      <c r="X167" s="454"/>
      <c r="Y167" s="471"/>
      <c r="Z167" s="495">
        <v>2</v>
      </c>
      <c r="AA167" s="11"/>
      <c r="AB167" s="472"/>
      <c r="AC167" s="473"/>
      <c r="AD167" s="473"/>
      <c r="AE167" s="496">
        <v>3</v>
      </c>
      <c r="AF167" s="473"/>
      <c r="AG167" s="473"/>
      <c r="AH167" s="474"/>
      <c r="AI167" s="14"/>
      <c r="AJ167" s="14"/>
      <c r="AK167" s="11"/>
      <c r="AL167" s="11"/>
      <c r="AM167" s="475"/>
      <c r="AN167" s="475"/>
      <c r="AO167" s="469"/>
      <c r="AP167" s="497" t="s">
        <v>1610</v>
      </c>
      <c r="AQ167" s="477"/>
      <c r="AR167" s="478"/>
      <c r="AS167" s="479"/>
      <c r="AT167" s="479"/>
      <c r="AU167" s="479"/>
      <c r="AV167" s="479"/>
      <c r="AW167" s="479"/>
      <c r="AX167" s="479"/>
      <c r="AY167" s="479"/>
      <c r="AZ167" s="480"/>
      <c r="BA167" s="480"/>
      <c r="BB167" s="21"/>
      <c r="BC167" s="22" t="s">
        <v>2163</v>
      </c>
      <c r="BD167" s="466"/>
      <c r="BE167" s="91"/>
      <c r="BF167" s="91"/>
      <c r="BG167" s="92"/>
      <c r="BH167" s="3"/>
      <c r="BI167" s="3"/>
      <c r="BJ167" s="3"/>
      <c r="BK167" s="3"/>
      <c r="BL167" s="3"/>
      <c r="BM167" s="3"/>
      <c r="BN167" s="3"/>
      <c r="BO167" s="3"/>
      <c r="BP167" s="3"/>
      <c r="BQ167" s="3"/>
      <c r="BR167" s="3"/>
      <c r="BS167" s="3"/>
      <c r="BT167" s="92"/>
      <c r="BU167" s="92"/>
      <c r="BV167" s="92"/>
      <c r="BW167" s="5"/>
      <c r="BX167" s="5"/>
      <c r="BY167" s="5"/>
      <c r="BZ167" s="5"/>
      <c r="CA167" s="5"/>
      <c r="CB167" s="5"/>
      <c r="CC167" s="5"/>
      <c r="CD167" s="487"/>
      <c r="CE167" s="487"/>
      <c r="CF167" s="488"/>
      <c r="CG167" s="489"/>
      <c r="CH167" s="446"/>
      <c r="CI167" s="446"/>
      <c r="CJ167" s="446"/>
      <c r="CK167" s="446"/>
      <c r="CL167" s="4"/>
      <c r="CM167" s="4"/>
      <c r="CN167" s="5"/>
      <c r="CO167" s="4"/>
      <c r="CP167" s="446"/>
      <c r="CQ167" s="490"/>
      <c r="CR167" s="446"/>
      <c r="CS167" s="446"/>
      <c r="CT167" s="446"/>
      <c r="CU167" s="446"/>
      <c r="CV167" s="446"/>
      <c r="CW167" s="446"/>
      <c r="CX167" s="491"/>
      <c r="CY167" s="491"/>
      <c r="CZ167" s="491"/>
      <c r="DA167" s="491"/>
      <c r="DB167" s="446"/>
      <c r="DC167" s="446"/>
      <c r="DD167" s="446"/>
      <c r="DE167" s="492"/>
      <c r="DF167" s="492"/>
      <c r="DG167" s="492"/>
      <c r="DH167" s="492"/>
      <c r="DI167" s="492"/>
      <c r="DJ167" s="492"/>
      <c r="DK167" s="492"/>
      <c r="DL167" s="446"/>
      <c r="DM167" s="446"/>
      <c r="DN167" s="446"/>
      <c r="DO167" s="446"/>
      <c r="DP167" s="446"/>
      <c r="DQ167" s="446"/>
      <c r="DR167" s="446"/>
      <c r="DS167" s="488"/>
      <c r="DT167" s="493"/>
      <c r="DU167" s="494"/>
      <c r="DV167" s="494"/>
      <c r="DW167" s="494"/>
      <c r="DX167" s="494"/>
      <c r="DY167" s="494"/>
      <c r="DZ167" s="494"/>
      <c r="EA167" s="494"/>
      <c r="EB167" s="494"/>
      <c r="EC167" s="494"/>
      <c r="ED167" s="494"/>
      <c r="EE167" s="446"/>
      <c r="EF167" s="446"/>
      <c r="EL167" s="4"/>
      <c r="EM167" s="4"/>
      <c r="EN167" s="5"/>
      <c r="EO167" s="4"/>
      <c r="FA167" s="481"/>
      <c r="FB167" s="482"/>
      <c r="FC167" s="483"/>
      <c r="FD167" s="484"/>
      <c r="IB167" s="78"/>
      <c r="ID167" s="78"/>
      <c r="IH167" s="485"/>
      <c r="II167" s="486"/>
      <c r="IJ167" s="78"/>
      <c r="IO167" s="78"/>
    </row>
    <row r="168" spans="1:249" s="6" customFormat="1" ht="15" x14ac:dyDescent="0.2">
      <c r="A168" s="467">
        <v>2</v>
      </c>
      <c r="B168" s="467" t="s">
        <v>2149</v>
      </c>
      <c r="C168" s="393" t="s">
        <v>3050</v>
      </c>
      <c r="D168" s="468"/>
      <c r="E168" s="462" t="s">
        <v>2137</v>
      </c>
      <c r="F168" s="14" t="s">
        <v>2147</v>
      </c>
      <c r="G168" s="14" t="s">
        <v>2154</v>
      </c>
      <c r="H168" s="469" t="s">
        <v>2149</v>
      </c>
      <c r="I168" s="462"/>
      <c r="J168" s="456"/>
      <c r="K168" s="11"/>
      <c r="L168" s="11"/>
      <c r="M168" s="14"/>
      <c r="N168" s="470"/>
      <c r="O168" s="14"/>
      <c r="P168" s="14"/>
      <c r="Q168" s="14"/>
      <c r="R168" s="14"/>
      <c r="S168" s="14"/>
      <c r="T168" s="469"/>
      <c r="U168" s="454"/>
      <c r="V168" s="454"/>
      <c r="W168" s="454"/>
      <c r="X168" s="454"/>
      <c r="Y168" s="471"/>
      <c r="Z168" s="495">
        <v>2</v>
      </c>
      <c r="AA168" s="11"/>
      <c r="AB168" s="472"/>
      <c r="AC168" s="473"/>
      <c r="AD168" s="473"/>
      <c r="AE168" s="496" t="s">
        <v>2194</v>
      </c>
      <c r="AF168" s="473"/>
      <c r="AG168" s="473"/>
      <c r="AH168" s="474"/>
      <c r="AI168" s="14"/>
      <c r="AJ168" s="14"/>
      <c r="AK168" s="11"/>
      <c r="AL168" s="11"/>
      <c r="AM168" s="475"/>
      <c r="AN168" s="475"/>
      <c r="AO168" s="469"/>
      <c r="AP168" s="497" t="s">
        <v>1611</v>
      </c>
      <c r="AQ168" s="477"/>
      <c r="AR168" s="478"/>
      <c r="AS168" s="479"/>
      <c r="AT168" s="479"/>
      <c r="AU168" s="479"/>
      <c r="AV168" s="479"/>
      <c r="AW168" s="479"/>
      <c r="AX168" s="479"/>
      <c r="AY168" s="479"/>
      <c r="AZ168" s="480"/>
      <c r="BA168" s="480"/>
      <c r="BB168" s="21"/>
      <c r="BC168" s="22" t="s">
        <v>2163</v>
      </c>
      <c r="BD168" s="466"/>
      <c r="BE168" s="91"/>
      <c r="BF168" s="91"/>
      <c r="BG168" s="92"/>
      <c r="BH168" s="3"/>
      <c r="BI168" s="3"/>
      <c r="BJ168" s="3"/>
      <c r="BK168" s="3"/>
      <c r="BL168" s="3"/>
      <c r="BM168" s="3"/>
      <c r="BN168" s="3"/>
      <c r="BO168" s="3"/>
      <c r="BP168" s="3"/>
      <c r="BQ168" s="3"/>
      <c r="BR168" s="3"/>
      <c r="BS168" s="3"/>
      <c r="BT168" s="92"/>
      <c r="BU168" s="92"/>
      <c r="BV168" s="92"/>
      <c r="BW168" s="5"/>
      <c r="BX168" s="5"/>
      <c r="BY168" s="5"/>
      <c r="BZ168" s="5"/>
      <c r="CA168" s="5"/>
      <c r="CB168" s="5"/>
      <c r="CC168" s="5"/>
      <c r="CD168" s="487"/>
      <c r="CE168" s="487"/>
      <c r="CF168" s="488"/>
      <c r="CG168" s="489"/>
      <c r="CH168" s="446"/>
      <c r="CI168" s="446"/>
      <c r="CJ168" s="446"/>
      <c r="CK168" s="446"/>
      <c r="CL168" s="4"/>
      <c r="CM168" s="4"/>
      <c r="CN168" s="5"/>
      <c r="CO168" s="4"/>
      <c r="CP168" s="446"/>
      <c r="CQ168" s="490"/>
      <c r="CR168" s="446"/>
      <c r="CS168" s="446"/>
      <c r="CT168" s="446"/>
      <c r="CU168" s="446"/>
      <c r="CV168" s="446"/>
      <c r="CW168" s="446"/>
      <c r="CX168" s="491"/>
      <c r="CY168" s="491"/>
      <c r="CZ168" s="491"/>
      <c r="DA168" s="491"/>
      <c r="DB168" s="446"/>
      <c r="DC168" s="446"/>
      <c r="DD168" s="446"/>
      <c r="DE168" s="492"/>
      <c r="DF168" s="492"/>
      <c r="DG168" s="492"/>
      <c r="DH168" s="492"/>
      <c r="DI168" s="492"/>
      <c r="DJ168" s="492"/>
      <c r="DK168" s="492"/>
      <c r="DL168" s="446"/>
      <c r="DM168" s="446"/>
      <c r="DN168" s="446"/>
      <c r="DO168" s="446"/>
      <c r="DP168" s="446"/>
      <c r="DQ168" s="446"/>
      <c r="DR168" s="446"/>
      <c r="DS168" s="488"/>
      <c r="DT168" s="493"/>
      <c r="DU168" s="494"/>
      <c r="DV168" s="494"/>
      <c r="DW168" s="494"/>
      <c r="DX168" s="494"/>
      <c r="DY168" s="494"/>
      <c r="DZ168" s="494"/>
      <c r="EA168" s="494"/>
      <c r="EB168" s="494"/>
      <c r="EC168" s="494"/>
      <c r="ED168" s="494"/>
      <c r="EE168" s="446"/>
      <c r="EF168" s="446"/>
      <c r="EL168" s="4"/>
      <c r="EM168" s="4"/>
      <c r="EN168" s="5"/>
      <c r="EO168" s="4"/>
      <c r="FA168" s="481"/>
      <c r="FB168" s="482"/>
      <c r="FC168" s="483"/>
      <c r="FD168" s="484"/>
      <c r="IB168" s="78"/>
      <c r="ID168" s="78"/>
      <c r="IH168" s="485"/>
      <c r="II168" s="486"/>
      <c r="IJ168" s="78"/>
      <c r="IO168" s="78"/>
    </row>
    <row r="169" spans="1:249" s="6" customFormat="1" ht="15" x14ac:dyDescent="0.2">
      <c r="A169" s="467" t="s">
        <v>2165</v>
      </c>
      <c r="B169" s="467" t="s">
        <v>2149</v>
      </c>
      <c r="C169" s="393" t="s">
        <v>3051</v>
      </c>
      <c r="D169" s="468"/>
      <c r="E169" s="462" t="s">
        <v>2136</v>
      </c>
      <c r="F169" s="14" t="s">
        <v>2149</v>
      </c>
      <c r="G169" s="14" t="s">
        <v>2149</v>
      </c>
      <c r="H169" s="469" t="s">
        <v>2149</v>
      </c>
      <c r="I169" s="462"/>
      <c r="J169" s="456"/>
      <c r="K169" s="11"/>
      <c r="L169" s="11"/>
      <c r="M169" s="14"/>
      <c r="N169" s="470"/>
      <c r="O169" s="14"/>
      <c r="P169" s="14"/>
      <c r="Q169" s="14"/>
      <c r="R169" s="14"/>
      <c r="S169" s="14"/>
      <c r="T169" s="469"/>
      <c r="U169" s="454"/>
      <c r="V169" s="454"/>
      <c r="W169" s="454"/>
      <c r="X169" s="454"/>
      <c r="Y169" s="471"/>
      <c r="Z169" s="495" t="s">
        <v>2165</v>
      </c>
      <c r="AA169" s="11"/>
      <c r="AB169" s="472"/>
      <c r="AC169" s="473"/>
      <c r="AD169" s="473"/>
      <c r="AE169" s="496" t="s">
        <v>2166</v>
      </c>
      <c r="AF169" s="473"/>
      <c r="AG169" s="473"/>
      <c r="AH169" s="474"/>
      <c r="AI169" s="14"/>
      <c r="AJ169" s="14"/>
      <c r="AK169" s="11"/>
      <c r="AL169" s="11"/>
      <c r="AM169" s="475"/>
      <c r="AN169" s="475"/>
      <c r="AO169" s="469"/>
      <c r="AP169" s="497" t="s">
        <v>1612</v>
      </c>
      <c r="AQ169" s="477"/>
      <c r="AR169" s="478"/>
      <c r="AS169" s="479"/>
      <c r="AT169" s="479"/>
      <c r="AU169" s="479"/>
      <c r="AV169" s="479"/>
      <c r="AW169" s="479"/>
      <c r="AX169" s="479"/>
      <c r="AY169" s="479"/>
      <c r="AZ169" s="480"/>
      <c r="BA169" s="480"/>
      <c r="BB169" s="21"/>
      <c r="BC169" s="22" t="s">
        <v>2179</v>
      </c>
      <c r="BD169" s="466"/>
      <c r="BE169" s="91"/>
      <c r="BF169" s="91"/>
      <c r="BG169" s="92"/>
      <c r="BH169" s="3"/>
      <c r="BI169" s="3"/>
      <c r="BJ169" s="3"/>
      <c r="BK169" s="3"/>
      <c r="BL169" s="3"/>
      <c r="BM169" s="3"/>
      <c r="BN169" s="3"/>
      <c r="BO169" s="3"/>
      <c r="BP169" s="3"/>
      <c r="BQ169" s="3"/>
      <c r="BR169" s="3"/>
      <c r="BS169" s="3"/>
      <c r="BT169" s="92"/>
      <c r="BU169" s="92"/>
      <c r="BV169" s="92"/>
      <c r="BW169" s="5"/>
      <c r="BX169" s="5"/>
      <c r="BY169" s="5"/>
      <c r="BZ169" s="5"/>
      <c r="CA169" s="5"/>
      <c r="CB169" s="5"/>
      <c r="CC169" s="5"/>
      <c r="CD169" s="487"/>
      <c r="CE169" s="487"/>
      <c r="CF169" s="488"/>
      <c r="CG169" s="489"/>
      <c r="CH169" s="446"/>
      <c r="CI169" s="446"/>
      <c r="CJ169" s="446"/>
      <c r="CK169" s="446"/>
      <c r="CL169" s="4"/>
      <c r="CM169" s="4"/>
      <c r="CN169" s="5"/>
      <c r="CO169" s="4"/>
      <c r="CP169" s="446"/>
      <c r="CQ169" s="490"/>
      <c r="CR169" s="446"/>
      <c r="CS169" s="446"/>
      <c r="CT169" s="446"/>
      <c r="CU169" s="446"/>
      <c r="CV169" s="446"/>
      <c r="CW169" s="446"/>
      <c r="CX169" s="491"/>
      <c r="CY169" s="491"/>
      <c r="CZ169" s="491"/>
      <c r="DA169" s="491"/>
      <c r="DB169" s="446"/>
      <c r="DC169" s="446"/>
      <c r="DD169" s="446"/>
      <c r="DE169" s="492"/>
      <c r="DF169" s="492"/>
      <c r="DG169" s="492"/>
      <c r="DH169" s="492"/>
      <c r="DI169" s="492"/>
      <c r="DJ169" s="492"/>
      <c r="DK169" s="492"/>
      <c r="DL169" s="446"/>
      <c r="DM169" s="446"/>
      <c r="DN169" s="446"/>
      <c r="DO169" s="446"/>
      <c r="DP169" s="446"/>
      <c r="DQ169" s="446"/>
      <c r="DR169" s="446"/>
      <c r="DS169" s="488"/>
      <c r="DT169" s="493"/>
      <c r="DU169" s="494"/>
      <c r="DV169" s="494"/>
      <c r="DW169" s="494"/>
      <c r="DX169" s="494"/>
      <c r="DY169" s="494"/>
      <c r="DZ169" s="494"/>
      <c r="EA169" s="494"/>
      <c r="EB169" s="494"/>
      <c r="EC169" s="494"/>
      <c r="ED169" s="494"/>
      <c r="EE169" s="446"/>
      <c r="EF169" s="446"/>
      <c r="EL169" s="4"/>
      <c r="EM169" s="4"/>
      <c r="EN169" s="5"/>
      <c r="EO169" s="4"/>
      <c r="FA169" s="481"/>
      <c r="FB169" s="482"/>
      <c r="FC169" s="483"/>
      <c r="FD169" s="484"/>
      <c r="IB169" s="78"/>
      <c r="ID169" s="78"/>
      <c r="IH169" s="485"/>
      <c r="II169" s="486"/>
      <c r="IJ169" s="78"/>
      <c r="IO169" s="78"/>
    </row>
    <row r="170" spans="1:249" s="6" customFormat="1" ht="15" x14ac:dyDescent="0.2">
      <c r="A170" s="467">
        <v>1</v>
      </c>
      <c r="B170" s="467" t="s">
        <v>2157</v>
      </c>
      <c r="C170" s="460" t="s">
        <v>2543</v>
      </c>
      <c r="D170" s="468"/>
      <c r="E170" s="462" t="s">
        <v>2136</v>
      </c>
      <c r="F170" s="14" t="s">
        <v>2147</v>
      </c>
      <c r="G170" s="14" t="s">
        <v>2154</v>
      </c>
      <c r="H170" s="469" t="s">
        <v>2149</v>
      </c>
      <c r="I170" s="462"/>
      <c r="J170" s="456"/>
      <c r="K170" s="11"/>
      <c r="L170" s="11"/>
      <c r="M170" s="14"/>
      <c r="N170" s="470"/>
      <c r="O170" s="14"/>
      <c r="P170" s="14"/>
      <c r="Q170" s="14"/>
      <c r="R170" s="14"/>
      <c r="S170" s="14"/>
      <c r="T170" s="469"/>
      <c r="U170" s="454"/>
      <c r="V170" s="454"/>
      <c r="W170" s="454"/>
      <c r="X170" s="454"/>
      <c r="Y170" s="471"/>
      <c r="Z170" s="495">
        <v>2</v>
      </c>
      <c r="AA170" s="11"/>
      <c r="AB170" s="472"/>
      <c r="AC170" s="473"/>
      <c r="AD170" s="473"/>
      <c r="AE170" s="496" t="s">
        <v>2166</v>
      </c>
      <c r="AF170" s="473"/>
      <c r="AG170" s="473"/>
      <c r="AH170" s="474"/>
      <c r="AI170" s="14"/>
      <c r="AJ170" s="14"/>
      <c r="AK170" s="11"/>
      <c r="AL170" s="11"/>
      <c r="AM170" s="475"/>
      <c r="AN170" s="475"/>
      <c r="AO170" s="469"/>
      <c r="AP170" s="497" t="s">
        <v>1613</v>
      </c>
      <c r="AQ170" s="477"/>
      <c r="AR170" s="478"/>
      <c r="AS170" s="479"/>
      <c r="AT170" s="479"/>
      <c r="AU170" s="479"/>
      <c r="AV170" s="479"/>
      <c r="AW170" s="479"/>
      <c r="AX170" s="479"/>
      <c r="AY170" s="479"/>
      <c r="AZ170" s="480"/>
      <c r="BA170" s="480"/>
      <c r="BB170" s="21"/>
      <c r="BC170" s="22" t="s">
        <v>2179</v>
      </c>
      <c r="BD170" s="466"/>
      <c r="BE170" s="91"/>
      <c r="BF170" s="91"/>
      <c r="BG170" s="92"/>
      <c r="BH170" s="3"/>
      <c r="BI170" s="3"/>
      <c r="BJ170" s="3"/>
      <c r="BK170" s="3"/>
      <c r="BL170" s="3"/>
      <c r="BM170" s="3"/>
      <c r="BN170" s="3"/>
      <c r="BO170" s="3"/>
      <c r="BP170" s="3"/>
      <c r="BQ170" s="3"/>
      <c r="BR170" s="3"/>
      <c r="BS170" s="3"/>
      <c r="BT170" s="92"/>
      <c r="BU170" s="92"/>
      <c r="BV170" s="92"/>
      <c r="BW170" s="5"/>
      <c r="BX170" s="5"/>
      <c r="BY170" s="5"/>
      <c r="BZ170" s="5"/>
      <c r="CA170" s="5"/>
      <c r="CB170" s="5"/>
      <c r="CC170" s="5"/>
      <c r="CD170" s="487"/>
      <c r="CE170" s="487"/>
      <c r="CF170" s="488"/>
      <c r="CG170" s="489"/>
      <c r="CH170" s="446"/>
      <c r="CI170" s="446"/>
      <c r="CJ170" s="446"/>
      <c r="CK170" s="446"/>
      <c r="CL170" s="4"/>
      <c r="CM170" s="4"/>
      <c r="CN170" s="5"/>
      <c r="CO170" s="4"/>
      <c r="CP170" s="446"/>
      <c r="CQ170" s="490"/>
      <c r="CR170" s="446"/>
      <c r="CS170" s="446"/>
      <c r="CT170" s="446"/>
      <c r="CU170" s="446"/>
      <c r="CV170" s="446"/>
      <c r="CW170" s="446"/>
      <c r="CX170" s="491"/>
      <c r="CY170" s="491"/>
      <c r="CZ170" s="491"/>
      <c r="DA170" s="491"/>
      <c r="DB170" s="446"/>
      <c r="DC170" s="446"/>
      <c r="DD170" s="446"/>
      <c r="DE170" s="492"/>
      <c r="DF170" s="492"/>
      <c r="DG170" s="492"/>
      <c r="DH170" s="492"/>
      <c r="DI170" s="492"/>
      <c r="DJ170" s="492"/>
      <c r="DK170" s="492"/>
      <c r="DL170" s="446"/>
      <c r="DM170" s="446"/>
      <c r="DN170" s="446"/>
      <c r="DO170" s="446"/>
      <c r="DP170" s="446"/>
      <c r="DQ170" s="446"/>
      <c r="DR170" s="446"/>
      <c r="DS170" s="488"/>
      <c r="DT170" s="493"/>
      <c r="DU170" s="494"/>
      <c r="DV170" s="494"/>
      <c r="DW170" s="494"/>
      <c r="DX170" s="494"/>
      <c r="DY170" s="494"/>
      <c r="DZ170" s="494"/>
      <c r="EA170" s="494"/>
      <c r="EB170" s="494"/>
      <c r="EC170" s="494"/>
      <c r="ED170" s="494"/>
      <c r="EE170" s="446"/>
      <c r="EF170" s="446"/>
      <c r="EL170" s="4"/>
      <c r="EM170" s="4"/>
      <c r="EN170" s="5"/>
      <c r="EO170" s="4"/>
      <c r="FA170" s="481"/>
      <c r="FB170" s="482"/>
      <c r="FC170" s="483"/>
      <c r="FD170" s="484"/>
      <c r="IB170" s="78"/>
      <c r="ID170" s="78"/>
      <c r="IH170" s="485"/>
      <c r="II170" s="486"/>
      <c r="IJ170" s="78"/>
      <c r="IO170" s="78"/>
    </row>
    <row r="171" spans="1:249" s="6" customFormat="1" ht="15" x14ac:dyDescent="0.2">
      <c r="A171" s="467">
        <v>3</v>
      </c>
      <c r="B171" s="467" t="s">
        <v>2149</v>
      </c>
      <c r="C171" s="393" t="s">
        <v>2544</v>
      </c>
      <c r="D171" s="468"/>
      <c r="E171" s="462" t="s">
        <v>2138</v>
      </c>
      <c r="F171" s="14" t="s">
        <v>2147</v>
      </c>
      <c r="G171" s="14" t="s">
        <v>2154</v>
      </c>
      <c r="H171" s="469" t="s">
        <v>2149</v>
      </c>
      <c r="I171" s="462"/>
      <c r="J171" s="456"/>
      <c r="K171" s="11"/>
      <c r="L171" s="11"/>
      <c r="M171" s="14"/>
      <c r="N171" s="470"/>
      <c r="O171" s="14"/>
      <c r="P171" s="14"/>
      <c r="Q171" s="14"/>
      <c r="R171" s="14"/>
      <c r="S171" s="14"/>
      <c r="T171" s="469"/>
      <c r="U171" s="454"/>
      <c r="V171" s="454"/>
      <c r="W171" s="454"/>
      <c r="X171" s="454"/>
      <c r="Y171" s="471"/>
      <c r="Z171" s="495">
        <v>3</v>
      </c>
      <c r="AA171" s="11"/>
      <c r="AB171" s="472"/>
      <c r="AC171" s="473"/>
      <c r="AD171" s="473"/>
      <c r="AE171" s="496" t="s">
        <v>2166</v>
      </c>
      <c r="AF171" s="473"/>
      <c r="AG171" s="473"/>
      <c r="AH171" s="474"/>
      <c r="AI171" s="14"/>
      <c r="AJ171" s="14"/>
      <c r="AK171" s="11"/>
      <c r="AL171" s="11"/>
      <c r="AM171" s="475"/>
      <c r="AN171" s="475"/>
      <c r="AO171" s="469"/>
      <c r="AP171" s="497" t="s">
        <v>1614</v>
      </c>
      <c r="AQ171" s="477"/>
      <c r="AR171" s="478"/>
      <c r="AS171" s="479"/>
      <c r="AT171" s="479"/>
      <c r="AU171" s="479"/>
      <c r="AV171" s="479"/>
      <c r="AW171" s="479"/>
      <c r="AX171" s="479"/>
      <c r="AY171" s="479"/>
      <c r="AZ171" s="480"/>
      <c r="BA171" s="480"/>
      <c r="BB171" s="21"/>
      <c r="BC171" s="22" t="s">
        <v>2179</v>
      </c>
      <c r="BD171" s="466"/>
      <c r="BE171" s="91"/>
      <c r="BF171" s="91"/>
      <c r="BG171" s="92"/>
      <c r="BH171" s="3"/>
      <c r="BI171" s="3"/>
      <c r="BJ171" s="3"/>
      <c r="BK171" s="3"/>
      <c r="BL171" s="3"/>
      <c r="BM171" s="3"/>
      <c r="BN171" s="3"/>
      <c r="BO171" s="3"/>
      <c r="BP171" s="3"/>
      <c r="BQ171" s="3"/>
      <c r="BR171" s="3"/>
      <c r="BS171" s="3"/>
      <c r="BT171" s="92"/>
      <c r="BU171" s="92"/>
      <c r="BV171" s="92"/>
      <c r="BW171" s="5"/>
      <c r="BX171" s="5"/>
      <c r="BY171" s="5"/>
      <c r="BZ171" s="5"/>
      <c r="CA171" s="5"/>
      <c r="CB171" s="5"/>
      <c r="CC171" s="5"/>
      <c r="CD171" s="487"/>
      <c r="CE171" s="487"/>
      <c r="CF171" s="488"/>
      <c r="CG171" s="489"/>
      <c r="CH171" s="446"/>
      <c r="CI171" s="446"/>
      <c r="CJ171" s="446"/>
      <c r="CK171" s="446"/>
      <c r="CL171" s="4"/>
      <c r="CM171" s="4"/>
      <c r="CN171" s="5"/>
      <c r="CO171" s="4"/>
      <c r="CP171" s="446"/>
      <c r="CQ171" s="490"/>
      <c r="CR171" s="446"/>
      <c r="CS171" s="446"/>
      <c r="CT171" s="446"/>
      <c r="CU171" s="446"/>
      <c r="CV171" s="446"/>
      <c r="CW171" s="446"/>
      <c r="CX171" s="491"/>
      <c r="CY171" s="491"/>
      <c r="CZ171" s="491"/>
      <c r="DA171" s="491"/>
      <c r="DB171" s="446"/>
      <c r="DC171" s="446"/>
      <c r="DD171" s="446"/>
      <c r="DE171" s="492"/>
      <c r="DF171" s="492"/>
      <c r="DG171" s="492"/>
      <c r="DH171" s="492"/>
      <c r="DI171" s="492"/>
      <c r="DJ171" s="492"/>
      <c r="DK171" s="492"/>
      <c r="DL171" s="446"/>
      <c r="DM171" s="446"/>
      <c r="DN171" s="446"/>
      <c r="DO171" s="446"/>
      <c r="DP171" s="446"/>
      <c r="DQ171" s="446"/>
      <c r="DR171" s="446"/>
      <c r="DS171" s="488"/>
      <c r="DT171" s="493"/>
      <c r="DU171" s="494"/>
      <c r="DV171" s="494"/>
      <c r="DW171" s="494"/>
      <c r="DX171" s="494"/>
      <c r="DY171" s="494"/>
      <c r="DZ171" s="494"/>
      <c r="EA171" s="494"/>
      <c r="EB171" s="494"/>
      <c r="EC171" s="494"/>
      <c r="ED171" s="494"/>
      <c r="EE171" s="446"/>
      <c r="EF171" s="446"/>
      <c r="EL171" s="4"/>
      <c r="EM171" s="4"/>
      <c r="EN171" s="5"/>
      <c r="EO171" s="4"/>
      <c r="FA171" s="481"/>
      <c r="FB171" s="482"/>
      <c r="FC171" s="483"/>
      <c r="FD171" s="484"/>
      <c r="IB171" s="78"/>
      <c r="ID171" s="78"/>
      <c r="IH171" s="485"/>
      <c r="II171" s="486"/>
      <c r="IJ171" s="78"/>
      <c r="IO171" s="78"/>
    </row>
    <row r="172" spans="1:249" s="6" customFormat="1" ht="15" x14ac:dyDescent="0.2">
      <c r="A172" s="467" t="s">
        <v>2165</v>
      </c>
      <c r="B172" s="467" t="s">
        <v>2149</v>
      </c>
      <c r="C172" s="393" t="s">
        <v>2545</v>
      </c>
      <c r="D172" s="468"/>
      <c r="E172" s="462" t="s">
        <v>2136</v>
      </c>
      <c r="F172" s="14" t="s">
        <v>2149</v>
      </c>
      <c r="G172" s="14" t="s">
        <v>2149</v>
      </c>
      <c r="H172" s="469" t="s">
        <v>2149</v>
      </c>
      <c r="I172" s="462"/>
      <c r="J172" s="456"/>
      <c r="K172" s="11"/>
      <c r="L172" s="11"/>
      <c r="M172" s="14"/>
      <c r="N172" s="470"/>
      <c r="O172" s="14"/>
      <c r="P172" s="14"/>
      <c r="Q172" s="14"/>
      <c r="R172" s="14"/>
      <c r="S172" s="14"/>
      <c r="T172" s="469"/>
      <c r="U172" s="454"/>
      <c r="V172" s="454"/>
      <c r="W172" s="454"/>
      <c r="X172" s="454"/>
      <c r="Y172" s="471"/>
      <c r="Z172" s="495" t="s">
        <v>2165</v>
      </c>
      <c r="AA172" s="11"/>
      <c r="AB172" s="472"/>
      <c r="AC172" s="473"/>
      <c r="AD172" s="473"/>
      <c r="AE172" s="496" t="s">
        <v>2195</v>
      </c>
      <c r="AF172" s="473"/>
      <c r="AG172" s="473"/>
      <c r="AH172" s="474"/>
      <c r="AI172" s="14"/>
      <c r="AJ172" s="14"/>
      <c r="AK172" s="11"/>
      <c r="AL172" s="11"/>
      <c r="AM172" s="475"/>
      <c r="AN172" s="475"/>
      <c r="AO172" s="469"/>
      <c r="AP172" s="497" t="s">
        <v>1615</v>
      </c>
      <c r="AQ172" s="477"/>
      <c r="AR172" s="478"/>
      <c r="AS172" s="479"/>
      <c r="AT172" s="479"/>
      <c r="AU172" s="479"/>
      <c r="AV172" s="479"/>
      <c r="AW172" s="479"/>
      <c r="AX172" s="479"/>
      <c r="AY172" s="479"/>
      <c r="AZ172" s="480"/>
      <c r="BA172" s="480"/>
      <c r="BB172" s="21"/>
      <c r="BC172" s="22" t="s">
        <v>2179</v>
      </c>
      <c r="BD172" s="466"/>
      <c r="BE172" s="91"/>
      <c r="BF172" s="91"/>
      <c r="BG172" s="92"/>
      <c r="BH172" s="3"/>
      <c r="BI172" s="3"/>
      <c r="BJ172" s="3"/>
      <c r="BK172" s="3"/>
      <c r="BL172" s="3"/>
      <c r="BM172" s="3"/>
      <c r="BN172" s="3"/>
      <c r="BO172" s="3"/>
      <c r="BP172" s="3"/>
      <c r="BQ172" s="3"/>
      <c r="BR172" s="3"/>
      <c r="BS172" s="3"/>
      <c r="BT172" s="92"/>
      <c r="BU172" s="92"/>
      <c r="BV172" s="92"/>
      <c r="BW172" s="5"/>
      <c r="BX172" s="5"/>
      <c r="BY172" s="5"/>
      <c r="BZ172" s="5"/>
      <c r="CA172" s="5"/>
      <c r="CB172" s="5"/>
      <c r="CC172" s="5"/>
      <c r="CD172" s="487"/>
      <c r="CE172" s="487"/>
      <c r="CF172" s="488"/>
      <c r="CG172" s="489"/>
      <c r="CH172" s="446"/>
      <c r="CI172" s="446"/>
      <c r="CJ172" s="446"/>
      <c r="CK172" s="446"/>
      <c r="CL172" s="4"/>
      <c r="CM172" s="4"/>
      <c r="CN172" s="5"/>
      <c r="CO172" s="4"/>
      <c r="CP172" s="446"/>
      <c r="CQ172" s="490"/>
      <c r="CR172" s="446"/>
      <c r="CS172" s="446"/>
      <c r="CT172" s="446"/>
      <c r="CU172" s="446"/>
      <c r="CV172" s="446"/>
      <c r="CW172" s="446"/>
      <c r="CX172" s="491"/>
      <c r="CY172" s="491"/>
      <c r="CZ172" s="491"/>
      <c r="DA172" s="491"/>
      <c r="DB172" s="446"/>
      <c r="DC172" s="446"/>
      <c r="DD172" s="446"/>
      <c r="DE172" s="492"/>
      <c r="DF172" s="492"/>
      <c r="DG172" s="492"/>
      <c r="DH172" s="492"/>
      <c r="DI172" s="492"/>
      <c r="DJ172" s="492"/>
      <c r="DK172" s="492"/>
      <c r="DL172" s="446"/>
      <c r="DM172" s="446"/>
      <c r="DN172" s="446"/>
      <c r="DO172" s="446"/>
      <c r="DP172" s="446"/>
      <c r="DQ172" s="446"/>
      <c r="DR172" s="446"/>
      <c r="DS172" s="488"/>
      <c r="DT172" s="493"/>
      <c r="DU172" s="494"/>
      <c r="DV172" s="494"/>
      <c r="DW172" s="494"/>
      <c r="DX172" s="494"/>
      <c r="DY172" s="494"/>
      <c r="DZ172" s="494"/>
      <c r="EA172" s="494"/>
      <c r="EB172" s="494"/>
      <c r="EC172" s="494"/>
      <c r="ED172" s="494"/>
      <c r="EE172" s="446"/>
      <c r="EF172" s="446"/>
      <c r="EL172" s="4"/>
      <c r="EM172" s="4"/>
      <c r="EN172" s="5"/>
      <c r="EO172" s="4"/>
      <c r="FA172" s="481"/>
      <c r="FB172" s="482"/>
      <c r="FC172" s="483"/>
      <c r="FD172" s="484"/>
      <c r="IB172" s="78"/>
      <c r="ID172" s="78"/>
      <c r="IH172" s="485"/>
      <c r="II172" s="486"/>
      <c r="IJ172" s="78"/>
      <c r="IO172" s="78"/>
    </row>
    <row r="173" spans="1:249" s="6" customFormat="1" ht="15" x14ac:dyDescent="0.2">
      <c r="A173" s="467">
        <v>0</v>
      </c>
      <c r="B173" s="467" t="s">
        <v>2149</v>
      </c>
      <c r="C173" s="393" t="s">
        <v>2546</v>
      </c>
      <c r="D173" s="468"/>
      <c r="E173" s="462" t="s">
        <v>2135</v>
      </c>
      <c r="F173" s="14"/>
      <c r="G173" s="14"/>
      <c r="H173" s="469"/>
      <c r="I173" s="462"/>
      <c r="J173" s="456"/>
      <c r="K173" s="11"/>
      <c r="L173" s="11"/>
      <c r="M173" s="14"/>
      <c r="N173" s="470"/>
      <c r="O173" s="14"/>
      <c r="P173" s="14"/>
      <c r="Q173" s="14"/>
      <c r="R173" s="14"/>
      <c r="S173" s="14"/>
      <c r="T173" s="469"/>
      <c r="U173" s="454"/>
      <c r="V173" s="454"/>
      <c r="W173" s="454"/>
      <c r="X173" s="454"/>
      <c r="Y173" s="471"/>
      <c r="Z173" s="495">
        <v>0</v>
      </c>
      <c r="AA173" s="11"/>
      <c r="AB173" s="472"/>
      <c r="AC173" s="473"/>
      <c r="AD173" s="473"/>
      <c r="AE173" s="496">
        <v>1</v>
      </c>
      <c r="AF173" s="473"/>
      <c r="AG173" s="473"/>
      <c r="AH173" s="474"/>
      <c r="AI173" s="14"/>
      <c r="AJ173" s="14"/>
      <c r="AK173" s="11"/>
      <c r="AL173" s="11"/>
      <c r="AM173" s="475"/>
      <c r="AN173" s="475"/>
      <c r="AO173" s="469"/>
      <c r="AP173" s="497" t="s">
        <v>1616</v>
      </c>
      <c r="AQ173" s="477"/>
      <c r="AR173" s="478"/>
      <c r="AS173" s="479"/>
      <c r="AT173" s="479"/>
      <c r="AU173" s="479"/>
      <c r="AV173" s="479"/>
      <c r="AW173" s="479"/>
      <c r="AX173" s="479"/>
      <c r="AY173" s="479"/>
      <c r="AZ173" s="480"/>
      <c r="BA173" s="480"/>
      <c r="BB173" s="21"/>
      <c r="BC173" s="22" t="s">
        <v>2179</v>
      </c>
      <c r="BD173" s="466"/>
      <c r="BE173" s="91"/>
      <c r="BF173" s="91"/>
      <c r="BG173" s="92"/>
      <c r="BH173" s="3"/>
      <c r="BI173" s="3"/>
      <c r="BJ173" s="3"/>
      <c r="BK173" s="3"/>
      <c r="BL173" s="3"/>
      <c r="BM173" s="3"/>
      <c r="BN173" s="3"/>
      <c r="BO173" s="3"/>
      <c r="BP173" s="3"/>
      <c r="BQ173" s="3"/>
      <c r="BR173" s="3"/>
      <c r="BS173" s="3"/>
      <c r="BT173" s="92"/>
      <c r="BU173" s="92"/>
      <c r="BV173" s="92"/>
      <c r="BW173" s="5"/>
      <c r="BX173" s="5"/>
      <c r="BY173" s="5"/>
      <c r="BZ173" s="5"/>
      <c r="CA173" s="5"/>
      <c r="CB173" s="5"/>
      <c r="CC173" s="5"/>
      <c r="CD173" s="487"/>
      <c r="CE173" s="487"/>
      <c r="CF173" s="488"/>
      <c r="CG173" s="489"/>
      <c r="CH173" s="446"/>
      <c r="CI173" s="446"/>
      <c r="CJ173" s="446"/>
      <c r="CK173" s="446"/>
      <c r="CL173" s="4"/>
      <c r="CM173" s="4"/>
      <c r="CN173" s="5"/>
      <c r="CO173" s="4"/>
      <c r="CP173" s="446"/>
      <c r="CQ173" s="490"/>
      <c r="CR173" s="446"/>
      <c r="CS173" s="446"/>
      <c r="CT173" s="446"/>
      <c r="CU173" s="446"/>
      <c r="CV173" s="446"/>
      <c r="CW173" s="446"/>
      <c r="CX173" s="491"/>
      <c r="CY173" s="491"/>
      <c r="CZ173" s="491"/>
      <c r="DA173" s="491"/>
      <c r="DB173" s="446"/>
      <c r="DC173" s="446"/>
      <c r="DD173" s="446"/>
      <c r="DE173" s="492"/>
      <c r="DF173" s="492"/>
      <c r="DG173" s="492"/>
      <c r="DH173" s="492"/>
      <c r="DI173" s="492"/>
      <c r="DJ173" s="492"/>
      <c r="DK173" s="492"/>
      <c r="DL173" s="446"/>
      <c r="DM173" s="446"/>
      <c r="DN173" s="446"/>
      <c r="DO173" s="446"/>
      <c r="DP173" s="446"/>
      <c r="DQ173" s="446"/>
      <c r="DR173" s="446"/>
      <c r="DS173" s="488"/>
      <c r="DT173" s="493"/>
      <c r="DU173" s="494"/>
      <c r="DV173" s="494"/>
      <c r="DW173" s="494"/>
      <c r="DX173" s="494"/>
      <c r="DY173" s="494"/>
      <c r="DZ173" s="494"/>
      <c r="EA173" s="494"/>
      <c r="EB173" s="494"/>
      <c r="EC173" s="494"/>
      <c r="ED173" s="494"/>
      <c r="EE173" s="446"/>
      <c r="EF173" s="446"/>
      <c r="EL173" s="4"/>
      <c r="EM173" s="4"/>
      <c r="EN173" s="5"/>
      <c r="EO173" s="4"/>
      <c r="FA173" s="481"/>
      <c r="FB173" s="482"/>
      <c r="FC173" s="483"/>
      <c r="FD173" s="484"/>
      <c r="IB173" s="78"/>
      <c r="ID173" s="78"/>
      <c r="IH173" s="485"/>
      <c r="II173" s="486"/>
      <c r="IJ173" s="78"/>
      <c r="IO173" s="78"/>
    </row>
    <row r="174" spans="1:249" s="6" customFormat="1" ht="15" x14ac:dyDescent="0.2">
      <c r="A174" s="467" t="s">
        <v>2195</v>
      </c>
      <c r="B174" s="467" t="s">
        <v>1969</v>
      </c>
      <c r="C174" s="460" t="s">
        <v>2547</v>
      </c>
      <c r="D174" s="468"/>
      <c r="E174" s="462" t="s">
        <v>2137</v>
      </c>
      <c r="F174" s="14" t="s">
        <v>2149</v>
      </c>
      <c r="G174" s="14" t="s">
        <v>2149</v>
      </c>
      <c r="H174" s="469" t="s">
        <v>2149</v>
      </c>
      <c r="I174" s="462"/>
      <c r="J174" s="456"/>
      <c r="K174" s="11"/>
      <c r="L174" s="11"/>
      <c r="M174" s="14"/>
      <c r="N174" s="470"/>
      <c r="O174" s="14"/>
      <c r="P174" s="14"/>
      <c r="Q174" s="14"/>
      <c r="R174" s="14"/>
      <c r="S174" s="14"/>
      <c r="T174" s="469"/>
      <c r="U174" s="454"/>
      <c r="V174" s="454"/>
      <c r="W174" s="454"/>
      <c r="X174" s="454"/>
      <c r="Y174" s="471"/>
      <c r="Z174" s="495">
        <v>3</v>
      </c>
      <c r="AA174" s="11"/>
      <c r="AB174" s="472"/>
      <c r="AC174" s="473"/>
      <c r="AD174" s="473"/>
      <c r="AE174" s="496" t="s">
        <v>2166</v>
      </c>
      <c r="AF174" s="473"/>
      <c r="AG174" s="473"/>
      <c r="AH174" s="474"/>
      <c r="AI174" s="14"/>
      <c r="AJ174" s="14"/>
      <c r="AK174" s="11"/>
      <c r="AL174" s="11"/>
      <c r="AM174" s="475"/>
      <c r="AN174" s="475"/>
      <c r="AO174" s="469"/>
      <c r="AP174" s="497" t="s">
        <v>1617</v>
      </c>
      <c r="AQ174" s="477"/>
      <c r="AR174" s="478"/>
      <c r="AS174" s="479"/>
      <c r="AT174" s="479"/>
      <c r="AU174" s="479"/>
      <c r="AV174" s="479"/>
      <c r="AW174" s="479"/>
      <c r="AX174" s="479"/>
      <c r="AY174" s="479"/>
      <c r="AZ174" s="480"/>
      <c r="BA174" s="480"/>
      <c r="BB174" s="21"/>
      <c r="BC174" s="22" t="s">
        <v>2179</v>
      </c>
      <c r="BD174" s="466"/>
      <c r="BE174" s="91"/>
      <c r="BF174" s="91"/>
      <c r="BG174" s="92"/>
      <c r="BH174" s="3"/>
      <c r="BI174" s="3"/>
      <c r="BJ174" s="3"/>
      <c r="BK174" s="3"/>
      <c r="BL174" s="3"/>
      <c r="BM174" s="3"/>
      <c r="BN174" s="3"/>
      <c r="BO174" s="3"/>
      <c r="BP174" s="3"/>
      <c r="BQ174" s="3"/>
      <c r="BR174" s="3"/>
      <c r="BS174" s="3"/>
      <c r="BT174" s="92"/>
      <c r="BU174" s="92"/>
      <c r="BV174" s="92"/>
      <c r="BW174" s="5"/>
      <c r="BX174" s="5"/>
      <c r="BY174" s="5"/>
      <c r="BZ174" s="5"/>
      <c r="CA174" s="5"/>
      <c r="CB174" s="5"/>
      <c r="CC174" s="5"/>
      <c r="CD174" s="487"/>
      <c r="CE174" s="487"/>
      <c r="CF174" s="488"/>
      <c r="CG174" s="489"/>
      <c r="CH174" s="446"/>
      <c r="CI174" s="446"/>
      <c r="CJ174" s="446"/>
      <c r="CK174" s="446"/>
      <c r="CL174" s="4"/>
      <c r="CM174" s="4"/>
      <c r="CN174" s="5"/>
      <c r="CO174" s="4"/>
      <c r="CP174" s="446"/>
      <c r="CQ174" s="490"/>
      <c r="CR174" s="446"/>
      <c r="CS174" s="446"/>
      <c r="CT174" s="446"/>
      <c r="CU174" s="446"/>
      <c r="CV174" s="446"/>
      <c r="CW174" s="446"/>
      <c r="CX174" s="491"/>
      <c r="CY174" s="491"/>
      <c r="CZ174" s="491"/>
      <c r="DA174" s="491"/>
      <c r="DB174" s="446"/>
      <c r="DC174" s="446"/>
      <c r="DD174" s="446"/>
      <c r="DE174" s="492"/>
      <c r="DF174" s="492"/>
      <c r="DG174" s="492"/>
      <c r="DH174" s="492"/>
      <c r="DI174" s="492"/>
      <c r="DJ174" s="492"/>
      <c r="DK174" s="492"/>
      <c r="DL174" s="446"/>
      <c r="DM174" s="446"/>
      <c r="DN174" s="446"/>
      <c r="DO174" s="446"/>
      <c r="DP174" s="446"/>
      <c r="DQ174" s="446"/>
      <c r="DR174" s="446"/>
      <c r="DS174" s="488"/>
      <c r="DT174" s="493"/>
      <c r="DU174" s="494"/>
      <c r="DV174" s="494"/>
      <c r="DW174" s="494"/>
      <c r="DX174" s="494"/>
      <c r="DY174" s="494"/>
      <c r="DZ174" s="494"/>
      <c r="EA174" s="494"/>
      <c r="EB174" s="494"/>
      <c r="EC174" s="494"/>
      <c r="ED174" s="494"/>
      <c r="EE174" s="446"/>
      <c r="EF174" s="446"/>
      <c r="EL174" s="4"/>
      <c r="EM174" s="4"/>
      <c r="EN174" s="5"/>
      <c r="EO174" s="4"/>
      <c r="FA174" s="481"/>
      <c r="FB174" s="482"/>
      <c r="FC174" s="483"/>
      <c r="FD174" s="484"/>
      <c r="IB174" s="78"/>
      <c r="ID174" s="78"/>
      <c r="IH174" s="485"/>
      <c r="II174" s="486"/>
      <c r="IJ174" s="78"/>
      <c r="IO174" s="78"/>
    </row>
    <row r="175" spans="1:249" s="6" customFormat="1" ht="15" x14ac:dyDescent="0.2">
      <c r="A175" s="467" t="s">
        <v>2195</v>
      </c>
      <c r="B175" s="467" t="s">
        <v>2149</v>
      </c>
      <c r="C175" s="393" t="s">
        <v>2548</v>
      </c>
      <c r="D175" s="468"/>
      <c r="E175" s="462" t="s">
        <v>2139</v>
      </c>
      <c r="F175" s="14" t="s">
        <v>2149</v>
      </c>
      <c r="G175" s="14" t="s">
        <v>2154</v>
      </c>
      <c r="H175" s="469" t="s">
        <v>2149</v>
      </c>
      <c r="I175" s="462"/>
      <c r="J175" s="456"/>
      <c r="K175" s="11"/>
      <c r="L175" s="11"/>
      <c r="M175" s="14"/>
      <c r="N175" s="470"/>
      <c r="O175" s="14"/>
      <c r="P175" s="14"/>
      <c r="Q175" s="14"/>
      <c r="R175" s="14"/>
      <c r="S175" s="14"/>
      <c r="T175" s="469"/>
      <c r="U175" s="454"/>
      <c r="V175" s="454"/>
      <c r="W175" s="454"/>
      <c r="X175" s="454"/>
      <c r="Y175" s="471"/>
      <c r="Z175" s="495" t="s">
        <v>2195</v>
      </c>
      <c r="AA175" s="11"/>
      <c r="AB175" s="472"/>
      <c r="AC175" s="473"/>
      <c r="AD175" s="473"/>
      <c r="AE175" s="496" t="s">
        <v>2195</v>
      </c>
      <c r="AF175" s="473"/>
      <c r="AG175" s="473"/>
      <c r="AH175" s="474"/>
      <c r="AI175" s="14"/>
      <c r="AJ175" s="14"/>
      <c r="AK175" s="11"/>
      <c r="AL175" s="11"/>
      <c r="AM175" s="475"/>
      <c r="AN175" s="475"/>
      <c r="AO175" s="469"/>
      <c r="AP175" s="497" t="s">
        <v>1618</v>
      </c>
      <c r="AQ175" s="477"/>
      <c r="AR175" s="478"/>
      <c r="AS175" s="479"/>
      <c r="AT175" s="479"/>
      <c r="AU175" s="479"/>
      <c r="AV175" s="479"/>
      <c r="AW175" s="479"/>
      <c r="AX175" s="479"/>
      <c r="AY175" s="479"/>
      <c r="AZ175" s="480"/>
      <c r="BA175" s="480"/>
      <c r="BB175" s="21"/>
      <c r="BC175" s="22" t="s">
        <v>2179</v>
      </c>
      <c r="BD175" s="466"/>
      <c r="BE175" s="91"/>
      <c r="BF175" s="91"/>
      <c r="BG175" s="92"/>
      <c r="BH175" s="3"/>
      <c r="BI175" s="3"/>
      <c r="BJ175" s="3"/>
      <c r="BK175" s="3"/>
      <c r="BL175" s="3"/>
      <c r="BM175" s="3"/>
      <c r="BN175" s="3"/>
      <c r="BO175" s="3"/>
      <c r="BP175" s="3"/>
      <c r="BQ175" s="3"/>
      <c r="BR175" s="3"/>
      <c r="BS175" s="3"/>
      <c r="BT175" s="92"/>
      <c r="BU175" s="92"/>
      <c r="BV175" s="92"/>
      <c r="BW175" s="5"/>
      <c r="BX175" s="5"/>
      <c r="BY175" s="5"/>
      <c r="BZ175" s="5"/>
      <c r="CA175" s="5"/>
      <c r="CB175" s="5"/>
      <c r="CC175" s="5"/>
      <c r="CD175" s="487"/>
      <c r="CE175" s="487"/>
      <c r="CF175" s="488"/>
      <c r="CG175" s="489"/>
      <c r="CH175" s="446"/>
      <c r="CI175" s="446"/>
      <c r="CJ175" s="446"/>
      <c r="CK175" s="446"/>
      <c r="CL175" s="4"/>
      <c r="CM175" s="4"/>
      <c r="CN175" s="5"/>
      <c r="CO175" s="4"/>
      <c r="CP175" s="446"/>
      <c r="CQ175" s="490"/>
      <c r="CR175" s="446"/>
      <c r="CS175" s="446"/>
      <c r="CT175" s="446"/>
      <c r="CU175" s="446"/>
      <c r="CV175" s="446"/>
      <c r="CW175" s="446"/>
      <c r="CX175" s="491"/>
      <c r="CY175" s="491"/>
      <c r="CZ175" s="491"/>
      <c r="DA175" s="491"/>
      <c r="DB175" s="446"/>
      <c r="DC175" s="446"/>
      <c r="DD175" s="446"/>
      <c r="DE175" s="492"/>
      <c r="DF175" s="492"/>
      <c r="DG175" s="492"/>
      <c r="DH175" s="492"/>
      <c r="DI175" s="492"/>
      <c r="DJ175" s="492"/>
      <c r="DK175" s="492"/>
      <c r="DL175" s="446"/>
      <c r="DM175" s="446"/>
      <c r="DN175" s="446"/>
      <c r="DO175" s="446"/>
      <c r="DP175" s="446"/>
      <c r="DQ175" s="446"/>
      <c r="DR175" s="446"/>
      <c r="DS175" s="488"/>
      <c r="DT175" s="493"/>
      <c r="DU175" s="494"/>
      <c r="DV175" s="494"/>
      <c r="DW175" s="494"/>
      <c r="DX175" s="494"/>
      <c r="DY175" s="494"/>
      <c r="DZ175" s="494"/>
      <c r="EA175" s="494"/>
      <c r="EB175" s="494"/>
      <c r="EC175" s="494"/>
      <c r="ED175" s="494"/>
      <c r="EE175" s="446"/>
      <c r="EF175" s="446"/>
      <c r="EL175" s="4"/>
      <c r="EM175" s="4"/>
      <c r="EN175" s="5"/>
      <c r="EO175" s="4"/>
      <c r="FA175" s="481"/>
      <c r="FB175" s="482"/>
      <c r="FC175" s="483"/>
      <c r="FD175" s="484"/>
      <c r="IB175" s="78"/>
      <c r="ID175" s="78"/>
      <c r="IH175" s="485"/>
      <c r="II175" s="486"/>
      <c r="IJ175" s="78"/>
      <c r="IO175" s="78"/>
    </row>
    <row r="176" spans="1:249" s="6" customFormat="1" ht="15" x14ac:dyDescent="0.2">
      <c r="A176" s="467">
        <v>3</v>
      </c>
      <c r="B176" s="467" t="s">
        <v>2157</v>
      </c>
      <c r="C176" s="460" t="s">
        <v>2549</v>
      </c>
      <c r="D176" s="468"/>
      <c r="E176" s="462" t="s">
        <v>2137</v>
      </c>
      <c r="F176" s="14" t="s">
        <v>2149</v>
      </c>
      <c r="G176" s="14" t="s">
        <v>2154</v>
      </c>
      <c r="H176" s="469" t="s">
        <v>2149</v>
      </c>
      <c r="I176" s="462"/>
      <c r="J176" s="456"/>
      <c r="K176" s="11"/>
      <c r="L176" s="11"/>
      <c r="M176" s="14"/>
      <c r="N176" s="470"/>
      <c r="O176" s="14"/>
      <c r="P176" s="14"/>
      <c r="Q176" s="14"/>
      <c r="R176" s="14"/>
      <c r="S176" s="14"/>
      <c r="T176" s="469"/>
      <c r="U176" s="454"/>
      <c r="V176" s="454"/>
      <c r="W176" s="454"/>
      <c r="X176" s="454"/>
      <c r="Y176" s="471"/>
      <c r="Z176" s="495" t="s">
        <v>2166</v>
      </c>
      <c r="AA176" s="11"/>
      <c r="AB176" s="472"/>
      <c r="AC176" s="473"/>
      <c r="AD176" s="473"/>
      <c r="AE176" s="496" t="s">
        <v>2195</v>
      </c>
      <c r="AF176" s="473"/>
      <c r="AG176" s="473"/>
      <c r="AH176" s="474"/>
      <c r="AI176" s="14"/>
      <c r="AJ176" s="14"/>
      <c r="AK176" s="11"/>
      <c r="AL176" s="11"/>
      <c r="AM176" s="475"/>
      <c r="AN176" s="475"/>
      <c r="AO176" s="469"/>
      <c r="AP176" s="497" t="s">
        <v>1619</v>
      </c>
      <c r="AQ176" s="477"/>
      <c r="AR176" s="478"/>
      <c r="AS176" s="479"/>
      <c r="AT176" s="479"/>
      <c r="AU176" s="479"/>
      <c r="AV176" s="479"/>
      <c r="AW176" s="479"/>
      <c r="AX176" s="479"/>
      <c r="AY176" s="479"/>
      <c r="AZ176" s="480"/>
      <c r="BA176" s="480"/>
      <c r="BB176" s="21"/>
      <c r="BC176" s="22" t="s">
        <v>2179</v>
      </c>
      <c r="BD176" s="466"/>
      <c r="BE176" s="91"/>
      <c r="BF176" s="91"/>
      <c r="BG176" s="92"/>
      <c r="BH176" s="3"/>
      <c r="BI176" s="3"/>
      <c r="BJ176" s="3"/>
      <c r="BK176" s="3"/>
      <c r="BL176" s="3"/>
      <c r="BM176" s="3"/>
      <c r="BN176" s="3"/>
      <c r="BO176" s="3"/>
      <c r="BP176" s="3"/>
      <c r="BQ176" s="3"/>
      <c r="BR176" s="3"/>
      <c r="BS176" s="3"/>
      <c r="BT176" s="92"/>
      <c r="BU176" s="92"/>
      <c r="BV176" s="92"/>
      <c r="BW176" s="5"/>
      <c r="BX176" s="5"/>
      <c r="BY176" s="5"/>
      <c r="BZ176" s="5"/>
      <c r="CA176" s="5"/>
      <c r="CB176" s="5"/>
      <c r="CC176" s="5"/>
      <c r="CD176" s="487"/>
      <c r="CE176" s="487"/>
      <c r="CF176" s="488"/>
      <c r="CG176" s="489"/>
      <c r="CH176" s="446"/>
      <c r="CI176" s="446"/>
      <c r="CJ176" s="446"/>
      <c r="CK176" s="446"/>
      <c r="CL176" s="4"/>
      <c r="CM176" s="4"/>
      <c r="CN176" s="5"/>
      <c r="CO176" s="4"/>
      <c r="CP176" s="446"/>
      <c r="CQ176" s="490"/>
      <c r="CR176" s="446"/>
      <c r="CS176" s="446"/>
      <c r="CT176" s="446"/>
      <c r="CU176" s="446"/>
      <c r="CV176" s="446"/>
      <c r="CW176" s="446"/>
      <c r="CX176" s="491"/>
      <c r="CY176" s="491"/>
      <c r="CZ176" s="491"/>
      <c r="DA176" s="491"/>
      <c r="DB176" s="446"/>
      <c r="DC176" s="446"/>
      <c r="DD176" s="446"/>
      <c r="DE176" s="492"/>
      <c r="DF176" s="492"/>
      <c r="DG176" s="492"/>
      <c r="DH176" s="492"/>
      <c r="DI176" s="492"/>
      <c r="DJ176" s="492"/>
      <c r="DK176" s="492"/>
      <c r="DL176" s="446"/>
      <c r="DM176" s="446"/>
      <c r="DN176" s="446"/>
      <c r="DO176" s="446"/>
      <c r="DP176" s="446"/>
      <c r="DQ176" s="446"/>
      <c r="DR176" s="446"/>
      <c r="DS176" s="488"/>
      <c r="DT176" s="493"/>
      <c r="DU176" s="494"/>
      <c r="DV176" s="494"/>
      <c r="DW176" s="494"/>
      <c r="DX176" s="494"/>
      <c r="DY176" s="494"/>
      <c r="DZ176" s="494"/>
      <c r="EA176" s="494"/>
      <c r="EB176" s="494"/>
      <c r="EC176" s="494"/>
      <c r="ED176" s="494"/>
      <c r="EE176" s="446"/>
      <c r="EF176" s="446"/>
      <c r="EL176" s="4"/>
      <c r="EM176" s="4"/>
      <c r="EN176" s="5"/>
      <c r="EO176" s="4"/>
      <c r="FA176" s="481"/>
      <c r="FB176" s="482"/>
      <c r="FC176" s="483"/>
      <c r="FD176" s="484"/>
      <c r="IB176" s="78"/>
      <c r="ID176" s="78"/>
      <c r="IH176" s="485"/>
      <c r="II176" s="486"/>
      <c r="IJ176" s="78"/>
      <c r="IO176" s="78"/>
    </row>
    <row r="177" spans="1:249" s="6" customFormat="1" ht="15" x14ac:dyDescent="0.2">
      <c r="A177" s="467" t="s">
        <v>2195</v>
      </c>
      <c r="B177" s="467" t="s">
        <v>2149</v>
      </c>
      <c r="C177" s="393" t="s">
        <v>2550</v>
      </c>
      <c r="D177" s="468"/>
      <c r="E177" s="462" t="s">
        <v>2141</v>
      </c>
      <c r="F177" s="14" t="s">
        <v>2149</v>
      </c>
      <c r="G177" s="14" t="s">
        <v>2149</v>
      </c>
      <c r="H177" s="469" t="s">
        <v>2149</v>
      </c>
      <c r="I177" s="462"/>
      <c r="J177" s="456"/>
      <c r="K177" s="11"/>
      <c r="L177" s="11"/>
      <c r="M177" s="14"/>
      <c r="N177" s="470"/>
      <c r="O177" s="14"/>
      <c r="P177" s="14"/>
      <c r="Q177" s="14"/>
      <c r="R177" s="14"/>
      <c r="S177" s="14"/>
      <c r="T177" s="469"/>
      <c r="U177" s="454"/>
      <c r="V177" s="454"/>
      <c r="W177" s="454"/>
      <c r="X177" s="454"/>
      <c r="Y177" s="471"/>
      <c r="Z177" s="495" t="s">
        <v>2195</v>
      </c>
      <c r="AA177" s="11"/>
      <c r="AB177" s="472"/>
      <c r="AC177" s="473"/>
      <c r="AD177" s="473"/>
      <c r="AE177" s="496" t="s">
        <v>2195</v>
      </c>
      <c r="AF177" s="473"/>
      <c r="AG177" s="473"/>
      <c r="AH177" s="474"/>
      <c r="AI177" s="14"/>
      <c r="AJ177" s="14"/>
      <c r="AK177" s="11"/>
      <c r="AL177" s="11"/>
      <c r="AM177" s="475"/>
      <c r="AN177" s="475"/>
      <c r="AO177" s="469"/>
      <c r="AP177" s="497" t="s">
        <v>1620</v>
      </c>
      <c r="AQ177" s="477"/>
      <c r="AR177" s="478"/>
      <c r="AS177" s="479"/>
      <c r="AT177" s="479"/>
      <c r="AU177" s="479"/>
      <c r="AV177" s="479"/>
      <c r="AW177" s="479"/>
      <c r="AX177" s="479"/>
      <c r="AY177" s="479"/>
      <c r="AZ177" s="480"/>
      <c r="BA177" s="480"/>
      <c r="BB177" s="21"/>
      <c r="BC177" s="22" t="s">
        <v>2179</v>
      </c>
      <c r="BD177" s="466"/>
      <c r="BE177" s="91"/>
      <c r="BF177" s="91"/>
      <c r="BG177" s="92"/>
      <c r="BH177" s="3"/>
      <c r="BI177" s="3"/>
      <c r="BJ177" s="3"/>
      <c r="BK177" s="3"/>
      <c r="BL177" s="3"/>
      <c r="BM177" s="3"/>
      <c r="BN177" s="3"/>
      <c r="BO177" s="3"/>
      <c r="BP177" s="3"/>
      <c r="BQ177" s="3"/>
      <c r="BR177" s="3"/>
      <c r="BS177" s="3"/>
      <c r="BT177" s="92"/>
      <c r="BU177" s="92"/>
      <c r="BV177" s="92"/>
      <c r="BW177" s="5"/>
      <c r="BX177" s="5"/>
      <c r="BY177" s="5"/>
      <c r="BZ177" s="5"/>
      <c r="CA177" s="5"/>
      <c r="CB177" s="5"/>
      <c r="CC177" s="5"/>
      <c r="CD177" s="487"/>
      <c r="CE177" s="487"/>
      <c r="CF177" s="488"/>
      <c r="CG177" s="489"/>
      <c r="CH177" s="446"/>
      <c r="CI177" s="446"/>
      <c r="CJ177" s="446"/>
      <c r="CK177" s="446"/>
      <c r="CL177" s="4"/>
      <c r="CM177" s="4"/>
      <c r="CN177" s="5"/>
      <c r="CO177" s="4"/>
      <c r="CP177" s="446"/>
      <c r="CQ177" s="490"/>
      <c r="CR177" s="446"/>
      <c r="CS177" s="446"/>
      <c r="CT177" s="446"/>
      <c r="CU177" s="446"/>
      <c r="CV177" s="446"/>
      <c r="CW177" s="446"/>
      <c r="CX177" s="491"/>
      <c r="CY177" s="491"/>
      <c r="CZ177" s="491"/>
      <c r="DA177" s="491"/>
      <c r="DB177" s="446"/>
      <c r="DC177" s="446"/>
      <c r="DD177" s="446"/>
      <c r="DE177" s="492"/>
      <c r="DF177" s="492"/>
      <c r="DG177" s="492"/>
      <c r="DH177" s="492"/>
      <c r="DI177" s="492"/>
      <c r="DJ177" s="492"/>
      <c r="DK177" s="492"/>
      <c r="DL177" s="446"/>
      <c r="DM177" s="446"/>
      <c r="DN177" s="446"/>
      <c r="DO177" s="446"/>
      <c r="DP177" s="446"/>
      <c r="DQ177" s="446"/>
      <c r="DR177" s="446"/>
      <c r="DS177" s="488"/>
      <c r="DT177" s="493"/>
      <c r="DU177" s="494"/>
      <c r="DV177" s="494"/>
      <c r="DW177" s="494"/>
      <c r="DX177" s="494"/>
      <c r="DY177" s="494"/>
      <c r="DZ177" s="494"/>
      <c r="EA177" s="494"/>
      <c r="EB177" s="494"/>
      <c r="EC177" s="494"/>
      <c r="ED177" s="494"/>
      <c r="EE177" s="446"/>
      <c r="EF177" s="446"/>
      <c r="EL177" s="4"/>
      <c r="EM177" s="4"/>
      <c r="EN177" s="5"/>
      <c r="EO177" s="4"/>
      <c r="FA177" s="481"/>
      <c r="FB177" s="482"/>
      <c r="FC177" s="483"/>
      <c r="FD177" s="484"/>
      <c r="IB177" s="78"/>
      <c r="ID177" s="78"/>
      <c r="IH177" s="485"/>
      <c r="II177" s="486"/>
      <c r="IJ177" s="78"/>
      <c r="IO177" s="78"/>
    </row>
    <row r="178" spans="1:249" s="6" customFormat="1" ht="15" x14ac:dyDescent="0.2">
      <c r="A178" s="467" t="s">
        <v>2165</v>
      </c>
      <c r="B178" s="467" t="s">
        <v>2149</v>
      </c>
      <c r="C178" s="393" t="s">
        <v>2551</v>
      </c>
      <c r="D178" s="468"/>
      <c r="E178" s="462" t="s">
        <v>2136</v>
      </c>
      <c r="F178" s="14" t="s">
        <v>2149</v>
      </c>
      <c r="G178" s="14" t="s">
        <v>2149</v>
      </c>
      <c r="H178" s="469" t="s">
        <v>2149</v>
      </c>
      <c r="I178" s="462"/>
      <c r="J178" s="456"/>
      <c r="K178" s="11"/>
      <c r="L178" s="11"/>
      <c r="M178" s="14"/>
      <c r="N178" s="470"/>
      <c r="O178" s="14"/>
      <c r="P178" s="14"/>
      <c r="Q178" s="14"/>
      <c r="R178" s="14"/>
      <c r="S178" s="14"/>
      <c r="T178" s="469"/>
      <c r="U178" s="454"/>
      <c r="V178" s="454"/>
      <c r="W178" s="454"/>
      <c r="X178" s="454"/>
      <c r="Y178" s="471"/>
      <c r="Z178" s="495" t="s">
        <v>2165</v>
      </c>
      <c r="AA178" s="11"/>
      <c r="AB178" s="472"/>
      <c r="AC178" s="473"/>
      <c r="AD178" s="473"/>
      <c r="AE178" s="496" t="s">
        <v>2165</v>
      </c>
      <c r="AF178" s="473"/>
      <c r="AG178" s="473"/>
      <c r="AH178" s="474"/>
      <c r="AI178" s="14"/>
      <c r="AJ178" s="14"/>
      <c r="AK178" s="11"/>
      <c r="AL178" s="11"/>
      <c r="AM178" s="475"/>
      <c r="AN178" s="475"/>
      <c r="AO178" s="469"/>
      <c r="AP178" s="497" t="s">
        <v>1621</v>
      </c>
      <c r="AQ178" s="477"/>
      <c r="AR178" s="478"/>
      <c r="AS178" s="479"/>
      <c r="AT178" s="479"/>
      <c r="AU178" s="479"/>
      <c r="AV178" s="479"/>
      <c r="AW178" s="479"/>
      <c r="AX178" s="479"/>
      <c r="AY178" s="479"/>
      <c r="AZ178" s="480"/>
      <c r="BA178" s="480"/>
      <c r="BB178" s="21"/>
      <c r="BC178" s="22" t="s">
        <v>2179</v>
      </c>
      <c r="BD178" s="466"/>
      <c r="BE178" s="91"/>
      <c r="BF178" s="91"/>
      <c r="BG178" s="92"/>
      <c r="BH178" s="3"/>
      <c r="BI178" s="3"/>
      <c r="BJ178" s="3"/>
      <c r="BK178" s="3"/>
      <c r="BL178" s="3"/>
      <c r="BM178" s="3"/>
      <c r="BN178" s="3"/>
      <c r="BO178" s="3"/>
      <c r="BP178" s="3"/>
      <c r="BQ178" s="3"/>
      <c r="BR178" s="3"/>
      <c r="BS178" s="3"/>
      <c r="BT178" s="92"/>
      <c r="BU178" s="92"/>
      <c r="BV178" s="92"/>
      <c r="BW178" s="5"/>
      <c r="BX178" s="5"/>
      <c r="BY178" s="5"/>
      <c r="BZ178" s="5"/>
      <c r="CA178" s="5"/>
      <c r="CB178" s="5"/>
      <c r="CC178" s="5"/>
      <c r="CD178" s="487"/>
      <c r="CE178" s="487"/>
      <c r="CF178" s="488"/>
      <c r="CG178" s="489"/>
      <c r="CH178" s="446"/>
      <c r="CI178" s="446"/>
      <c r="CJ178" s="446"/>
      <c r="CK178" s="446"/>
      <c r="CL178" s="4"/>
      <c r="CM178" s="4"/>
      <c r="CN178" s="5"/>
      <c r="CO178" s="4"/>
      <c r="CP178" s="446"/>
      <c r="CQ178" s="490"/>
      <c r="CR178" s="446"/>
      <c r="CS178" s="446"/>
      <c r="CT178" s="446"/>
      <c r="CU178" s="446"/>
      <c r="CV178" s="446"/>
      <c r="CW178" s="446"/>
      <c r="CX178" s="491"/>
      <c r="CY178" s="491"/>
      <c r="CZ178" s="491"/>
      <c r="DA178" s="491"/>
      <c r="DB178" s="446"/>
      <c r="DC178" s="446"/>
      <c r="DD178" s="446"/>
      <c r="DE178" s="492"/>
      <c r="DF178" s="492"/>
      <c r="DG178" s="492"/>
      <c r="DH178" s="492"/>
      <c r="DI178" s="492"/>
      <c r="DJ178" s="492"/>
      <c r="DK178" s="492"/>
      <c r="DL178" s="446"/>
      <c r="DM178" s="446"/>
      <c r="DN178" s="446"/>
      <c r="DO178" s="446"/>
      <c r="DP178" s="446"/>
      <c r="DQ178" s="446"/>
      <c r="DR178" s="446"/>
      <c r="DS178" s="488"/>
      <c r="DT178" s="493"/>
      <c r="DU178" s="494"/>
      <c r="DV178" s="494"/>
      <c r="DW178" s="494"/>
      <c r="DX178" s="494"/>
      <c r="DY178" s="494"/>
      <c r="DZ178" s="494"/>
      <c r="EA178" s="494"/>
      <c r="EB178" s="494"/>
      <c r="EC178" s="494"/>
      <c r="ED178" s="494"/>
      <c r="EE178" s="446"/>
      <c r="EF178" s="446"/>
      <c r="EL178" s="4"/>
      <c r="EM178" s="4"/>
      <c r="EN178" s="5"/>
      <c r="EO178" s="4"/>
      <c r="FA178" s="481"/>
      <c r="FB178" s="482"/>
      <c r="FC178" s="483"/>
      <c r="FD178" s="484"/>
      <c r="IB178" s="78"/>
      <c r="ID178" s="78"/>
      <c r="IH178" s="485"/>
      <c r="II178" s="486"/>
      <c r="IJ178" s="78"/>
      <c r="IO178" s="78"/>
    </row>
    <row r="179" spans="1:249" s="6" customFormat="1" ht="15" x14ac:dyDescent="0.2">
      <c r="A179" s="467">
        <v>0</v>
      </c>
      <c r="B179" s="467" t="s">
        <v>2149</v>
      </c>
      <c r="C179" s="393" t="s">
        <v>2552</v>
      </c>
      <c r="D179" s="468"/>
      <c r="E179" s="462" t="s">
        <v>2135</v>
      </c>
      <c r="F179" s="14"/>
      <c r="G179" s="14"/>
      <c r="H179" s="469"/>
      <c r="I179" s="462"/>
      <c r="J179" s="456"/>
      <c r="K179" s="11"/>
      <c r="L179" s="11"/>
      <c r="M179" s="14"/>
      <c r="N179" s="470"/>
      <c r="O179" s="14"/>
      <c r="P179" s="14"/>
      <c r="Q179" s="14"/>
      <c r="R179" s="14"/>
      <c r="S179" s="14"/>
      <c r="T179" s="469"/>
      <c r="U179" s="454"/>
      <c r="V179" s="454"/>
      <c r="W179" s="454"/>
      <c r="X179" s="454"/>
      <c r="Y179" s="471"/>
      <c r="Z179" s="495">
        <v>0</v>
      </c>
      <c r="AA179" s="11"/>
      <c r="AB179" s="472"/>
      <c r="AC179" s="473"/>
      <c r="AD179" s="473"/>
      <c r="AE179" s="496">
        <v>0</v>
      </c>
      <c r="AF179" s="473"/>
      <c r="AG179" s="473"/>
      <c r="AH179" s="474"/>
      <c r="AI179" s="14"/>
      <c r="AJ179" s="14"/>
      <c r="AK179" s="11"/>
      <c r="AL179" s="11"/>
      <c r="AM179" s="475"/>
      <c r="AN179" s="475"/>
      <c r="AO179" s="469"/>
      <c r="AP179" s="497" t="s">
        <v>1622</v>
      </c>
      <c r="AQ179" s="477"/>
      <c r="AR179" s="478"/>
      <c r="AS179" s="479"/>
      <c r="AT179" s="479"/>
      <c r="AU179" s="479"/>
      <c r="AV179" s="479"/>
      <c r="AW179" s="479"/>
      <c r="AX179" s="479"/>
      <c r="AY179" s="479"/>
      <c r="AZ179" s="480"/>
      <c r="BA179" s="480"/>
      <c r="BB179" s="21"/>
      <c r="BC179" s="22" t="s">
        <v>2179</v>
      </c>
      <c r="BD179" s="466"/>
      <c r="BE179" s="91"/>
      <c r="BF179" s="91"/>
      <c r="BG179" s="92"/>
      <c r="BH179" s="3"/>
      <c r="BI179" s="3"/>
      <c r="BJ179" s="3"/>
      <c r="BK179" s="3"/>
      <c r="BL179" s="3"/>
      <c r="BM179" s="3"/>
      <c r="BN179" s="3"/>
      <c r="BO179" s="3"/>
      <c r="BP179" s="3"/>
      <c r="BQ179" s="3"/>
      <c r="BR179" s="3"/>
      <c r="BS179" s="3"/>
      <c r="BT179" s="92"/>
      <c r="BU179" s="92"/>
      <c r="BV179" s="92"/>
      <c r="BW179" s="5"/>
      <c r="BX179" s="5"/>
      <c r="BY179" s="5"/>
      <c r="BZ179" s="5"/>
      <c r="CA179" s="5"/>
      <c r="CB179" s="5"/>
      <c r="CC179" s="5"/>
      <c r="CD179" s="487"/>
      <c r="CE179" s="487"/>
      <c r="CF179" s="488"/>
      <c r="CG179" s="489"/>
      <c r="CH179" s="446"/>
      <c r="CI179" s="446"/>
      <c r="CJ179" s="446"/>
      <c r="CK179" s="446"/>
      <c r="CL179" s="4"/>
      <c r="CM179" s="4"/>
      <c r="CN179" s="5"/>
      <c r="CO179" s="4"/>
      <c r="CP179" s="446"/>
      <c r="CQ179" s="490"/>
      <c r="CR179" s="446"/>
      <c r="CS179" s="446"/>
      <c r="CT179" s="446"/>
      <c r="CU179" s="446"/>
      <c r="CV179" s="446"/>
      <c r="CW179" s="446"/>
      <c r="CX179" s="491"/>
      <c r="CY179" s="491"/>
      <c r="CZ179" s="491"/>
      <c r="DA179" s="491"/>
      <c r="DB179" s="446"/>
      <c r="DC179" s="446"/>
      <c r="DD179" s="446"/>
      <c r="DE179" s="492"/>
      <c r="DF179" s="492"/>
      <c r="DG179" s="492"/>
      <c r="DH179" s="492"/>
      <c r="DI179" s="492"/>
      <c r="DJ179" s="492"/>
      <c r="DK179" s="492"/>
      <c r="DL179" s="446"/>
      <c r="DM179" s="446"/>
      <c r="DN179" s="446"/>
      <c r="DO179" s="446"/>
      <c r="DP179" s="446"/>
      <c r="DQ179" s="446"/>
      <c r="DR179" s="446"/>
      <c r="DS179" s="488"/>
      <c r="DT179" s="493"/>
      <c r="DU179" s="494"/>
      <c r="DV179" s="494"/>
      <c r="DW179" s="494"/>
      <c r="DX179" s="494"/>
      <c r="DY179" s="494"/>
      <c r="DZ179" s="494"/>
      <c r="EA179" s="494"/>
      <c r="EB179" s="494"/>
      <c r="EC179" s="494"/>
      <c r="ED179" s="494"/>
      <c r="EE179" s="446"/>
      <c r="EF179" s="446"/>
      <c r="EL179" s="4"/>
      <c r="EM179" s="4"/>
      <c r="EN179" s="5"/>
      <c r="EO179" s="4"/>
      <c r="FA179" s="481"/>
      <c r="FB179" s="482"/>
      <c r="FC179" s="483"/>
      <c r="FD179" s="484"/>
      <c r="IB179" s="78"/>
      <c r="ID179" s="78"/>
      <c r="IH179" s="485"/>
      <c r="II179" s="486"/>
      <c r="IJ179" s="78"/>
      <c r="IO179" s="78"/>
    </row>
    <row r="180" spans="1:249" s="6" customFormat="1" ht="15" x14ac:dyDescent="0.2">
      <c r="A180" s="467">
        <v>0</v>
      </c>
      <c r="B180" s="467" t="s">
        <v>2157</v>
      </c>
      <c r="C180" s="393" t="s">
        <v>2553</v>
      </c>
      <c r="D180" s="468"/>
      <c r="E180" s="462" t="s">
        <v>2135</v>
      </c>
      <c r="F180" s="14"/>
      <c r="G180" s="14"/>
      <c r="H180" s="469"/>
      <c r="I180" s="462"/>
      <c r="J180" s="456"/>
      <c r="K180" s="11"/>
      <c r="L180" s="11"/>
      <c r="M180" s="14"/>
      <c r="N180" s="470"/>
      <c r="O180" s="14"/>
      <c r="P180" s="14"/>
      <c r="Q180" s="14"/>
      <c r="R180" s="14"/>
      <c r="S180" s="14"/>
      <c r="T180" s="469"/>
      <c r="U180" s="454"/>
      <c r="V180" s="454"/>
      <c r="W180" s="454"/>
      <c r="X180" s="454"/>
      <c r="Y180" s="471"/>
      <c r="Z180" s="495">
        <v>2</v>
      </c>
      <c r="AA180" s="11"/>
      <c r="AB180" s="472"/>
      <c r="AC180" s="473"/>
      <c r="AD180" s="473"/>
      <c r="AE180" s="496">
        <v>3</v>
      </c>
      <c r="AF180" s="473"/>
      <c r="AG180" s="473"/>
      <c r="AH180" s="474"/>
      <c r="AI180" s="14"/>
      <c r="AJ180" s="14"/>
      <c r="AK180" s="11"/>
      <c r="AL180" s="11"/>
      <c r="AM180" s="475"/>
      <c r="AN180" s="475"/>
      <c r="AO180" s="469"/>
      <c r="AP180" s="497" t="s">
        <v>1623</v>
      </c>
      <c r="AQ180" s="477"/>
      <c r="AR180" s="478"/>
      <c r="AS180" s="479"/>
      <c r="AT180" s="479"/>
      <c r="AU180" s="479"/>
      <c r="AV180" s="479"/>
      <c r="AW180" s="479"/>
      <c r="AX180" s="479"/>
      <c r="AY180" s="479"/>
      <c r="AZ180" s="480"/>
      <c r="BA180" s="480"/>
      <c r="BB180" s="21"/>
      <c r="BC180" s="22" t="s">
        <v>2179</v>
      </c>
      <c r="BD180" s="466"/>
      <c r="BE180" s="91"/>
      <c r="BF180" s="91"/>
      <c r="BG180" s="92"/>
      <c r="BH180" s="3"/>
      <c r="BI180" s="3"/>
      <c r="BJ180" s="3"/>
      <c r="BK180" s="3"/>
      <c r="BL180" s="3"/>
      <c r="BM180" s="3"/>
      <c r="BN180" s="3"/>
      <c r="BO180" s="3"/>
      <c r="BP180" s="3"/>
      <c r="BQ180" s="3"/>
      <c r="BR180" s="3"/>
      <c r="BS180" s="3"/>
      <c r="BT180" s="92"/>
      <c r="BU180" s="92"/>
      <c r="BV180" s="92"/>
      <c r="BW180" s="5"/>
      <c r="BX180" s="5"/>
      <c r="BY180" s="5"/>
      <c r="BZ180" s="5"/>
      <c r="CA180" s="5"/>
      <c r="CB180" s="5"/>
      <c r="CC180" s="5"/>
      <c r="CD180" s="487"/>
      <c r="CE180" s="487"/>
      <c r="CF180" s="488"/>
      <c r="CG180" s="489"/>
      <c r="CH180" s="446"/>
      <c r="CI180" s="446"/>
      <c r="CJ180" s="446"/>
      <c r="CK180" s="446"/>
      <c r="CL180" s="4"/>
      <c r="CM180" s="4"/>
      <c r="CN180" s="5"/>
      <c r="CO180" s="4"/>
      <c r="CP180" s="446"/>
      <c r="CQ180" s="490"/>
      <c r="CR180" s="446"/>
      <c r="CS180" s="446"/>
      <c r="CT180" s="446"/>
      <c r="CU180" s="446"/>
      <c r="CV180" s="446"/>
      <c r="CW180" s="446"/>
      <c r="CX180" s="491"/>
      <c r="CY180" s="491"/>
      <c r="CZ180" s="491"/>
      <c r="DA180" s="491"/>
      <c r="DB180" s="446"/>
      <c r="DC180" s="446"/>
      <c r="DD180" s="446"/>
      <c r="DE180" s="492"/>
      <c r="DF180" s="492"/>
      <c r="DG180" s="492"/>
      <c r="DH180" s="492"/>
      <c r="DI180" s="492"/>
      <c r="DJ180" s="492"/>
      <c r="DK180" s="492"/>
      <c r="DL180" s="446"/>
      <c r="DM180" s="446"/>
      <c r="DN180" s="446"/>
      <c r="DO180" s="446"/>
      <c r="DP180" s="446"/>
      <c r="DQ180" s="446"/>
      <c r="DR180" s="446"/>
      <c r="DS180" s="488"/>
      <c r="DT180" s="493"/>
      <c r="DU180" s="494"/>
      <c r="DV180" s="494"/>
      <c r="DW180" s="494"/>
      <c r="DX180" s="494"/>
      <c r="DY180" s="494"/>
      <c r="DZ180" s="494"/>
      <c r="EA180" s="494"/>
      <c r="EB180" s="494"/>
      <c r="EC180" s="494"/>
      <c r="ED180" s="494"/>
      <c r="EE180" s="446"/>
      <c r="EF180" s="446"/>
      <c r="EL180" s="4"/>
      <c r="EM180" s="4"/>
      <c r="EN180" s="5"/>
      <c r="EO180" s="4"/>
      <c r="FA180" s="481"/>
      <c r="FB180" s="482"/>
      <c r="FC180" s="483"/>
      <c r="FD180" s="484"/>
      <c r="IB180" s="78"/>
      <c r="ID180" s="78"/>
      <c r="IH180" s="485"/>
      <c r="II180" s="486"/>
      <c r="IJ180" s="78"/>
      <c r="IO180" s="78"/>
    </row>
    <row r="181" spans="1:249" s="6" customFormat="1" ht="15" x14ac:dyDescent="0.2">
      <c r="A181" s="467" t="s">
        <v>2161</v>
      </c>
      <c r="B181" s="467" t="s">
        <v>1960</v>
      </c>
      <c r="C181" s="458" t="s">
        <v>3246</v>
      </c>
      <c r="D181" s="468"/>
      <c r="E181" s="462" t="s">
        <v>2137</v>
      </c>
      <c r="F181" s="14" t="s">
        <v>2142</v>
      </c>
      <c r="G181" s="14" t="s">
        <v>2142</v>
      </c>
      <c r="H181" s="469" t="s">
        <v>2149</v>
      </c>
      <c r="I181" s="462"/>
      <c r="J181" s="456"/>
      <c r="K181" s="11"/>
      <c r="L181" s="11"/>
      <c r="M181" s="14"/>
      <c r="N181" s="470"/>
      <c r="O181" s="14"/>
      <c r="P181" s="14"/>
      <c r="Q181" s="14"/>
      <c r="R181" s="14"/>
      <c r="S181" s="14"/>
      <c r="T181" s="469"/>
      <c r="U181" s="454"/>
      <c r="V181" s="454"/>
      <c r="W181" s="454"/>
      <c r="X181" s="454"/>
      <c r="Y181" s="471"/>
      <c r="Z181" s="471">
        <v>3</v>
      </c>
      <c r="AA181" s="11"/>
      <c r="AB181" s="472"/>
      <c r="AC181" s="473"/>
      <c r="AD181" s="473"/>
      <c r="AE181" s="473" t="s">
        <v>2157</v>
      </c>
      <c r="AF181" s="473"/>
      <c r="AG181" s="473"/>
      <c r="AH181" s="474"/>
      <c r="AI181" s="14"/>
      <c r="AJ181" s="14"/>
      <c r="AK181" s="11"/>
      <c r="AL181" s="11"/>
      <c r="AM181" s="475"/>
      <c r="AN181" s="475"/>
      <c r="AO181" s="469"/>
      <c r="AP181" s="508" t="s">
        <v>3247</v>
      </c>
      <c r="AQ181" s="477"/>
      <c r="AR181" s="478"/>
      <c r="AS181" s="479"/>
      <c r="AT181" s="479"/>
      <c r="AU181" s="479"/>
      <c r="AV181" s="479"/>
      <c r="AW181" s="479"/>
      <c r="AX181" s="479"/>
      <c r="AY181" s="479"/>
      <c r="AZ181" s="480"/>
      <c r="BA181" s="480"/>
      <c r="BB181" s="21"/>
      <c r="BC181" s="22" t="s">
        <v>2179</v>
      </c>
      <c r="BD181" s="466"/>
      <c r="BE181" s="91"/>
      <c r="BF181" s="91"/>
      <c r="BG181" s="92"/>
      <c r="BH181" s="3"/>
      <c r="BI181" s="3"/>
      <c r="BJ181" s="3"/>
      <c r="BK181" s="3"/>
      <c r="BL181" s="3"/>
      <c r="BM181" s="3"/>
      <c r="BN181" s="3"/>
      <c r="BO181" s="3"/>
      <c r="BP181" s="3"/>
      <c r="BQ181" s="3"/>
      <c r="BR181" s="3"/>
      <c r="BS181" s="3"/>
      <c r="BT181" s="92"/>
      <c r="BU181" s="92"/>
      <c r="BV181" s="92"/>
      <c r="BW181" s="5"/>
      <c r="BX181" s="5"/>
      <c r="BY181" s="5"/>
      <c r="BZ181" s="5"/>
      <c r="CA181" s="5"/>
      <c r="CB181" s="5"/>
      <c r="CC181" s="5"/>
      <c r="CD181" s="487"/>
      <c r="CE181" s="487"/>
      <c r="CF181" s="488"/>
      <c r="CG181" s="489"/>
      <c r="CH181" s="446"/>
      <c r="CI181" s="446"/>
      <c r="CJ181" s="446"/>
      <c r="CK181" s="446"/>
      <c r="CL181" s="4"/>
      <c r="CM181" s="4"/>
      <c r="CN181" s="5"/>
      <c r="CO181" s="4"/>
      <c r="CP181" s="446"/>
      <c r="CQ181" s="490"/>
      <c r="CR181" s="446"/>
      <c r="CS181" s="446"/>
      <c r="CT181" s="446"/>
      <c r="CU181" s="446"/>
      <c r="CV181" s="446"/>
      <c r="CW181" s="446"/>
      <c r="CX181" s="491"/>
      <c r="CY181" s="491"/>
      <c r="CZ181" s="491"/>
      <c r="DA181" s="491"/>
      <c r="DB181" s="446"/>
      <c r="DC181" s="446"/>
      <c r="DD181" s="446"/>
      <c r="DE181" s="492"/>
      <c r="DF181" s="492"/>
      <c r="DG181" s="492"/>
      <c r="DH181" s="492"/>
      <c r="DI181" s="492"/>
      <c r="DJ181" s="492"/>
      <c r="DK181" s="492"/>
      <c r="DL181" s="446"/>
      <c r="DM181" s="446"/>
      <c r="DN181" s="446"/>
      <c r="DO181" s="446"/>
      <c r="DP181" s="446"/>
      <c r="DQ181" s="446"/>
      <c r="DR181" s="446"/>
      <c r="DS181" s="488"/>
      <c r="DT181" s="493"/>
      <c r="DU181" s="494"/>
      <c r="DV181" s="494"/>
      <c r="DW181" s="494"/>
      <c r="DX181" s="494"/>
      <c r="DY181" s="494"/>
      <c r="DZ181" s="494"/>
      <c r="EA181" s="494"/>
      <c r="EB181" s="494"/>
      <c r="EC181" s="494"/>
      <c r="ED181" s="494"/>
      <c r="EE181" s="446"/>
      <c r="EF181" s="446"/>
      <c r="EL181" s="4"/>
      <c r="EM181" s="4"/>
      <c r="EN181" s="5"/>
      <c r="EO181" s="4"/>
      <c r="FA181" s="481"/>
      <c r="FB181" s="482"/>
      <c r="FC181" s="483"/>
      <c r="FD181" s="484"/>
      <c r="IB181" s="78"/>
      <c r="ID181" s="78"/>
      <c r="IH181" s="485"/>
      <c r="II181" s="486"/>
      <c r="IJ181" s="78"/>
      <c r="IO181" s="78"/>
    </row>
    <row r="182" spans="1:249" s="6" customFormat="1" ht="15" x14ac:dyDescent="0.2">
      <c r="A182" s="467" t="s">
        <v>2195</v>
      </c>
      <c r="B182" s="467" t="s">
        <v>2149</v>
      </c>
      <c r="C182" s="393" t="s">
        <v>2554</v>
      </c>
      <c r="D182" s="468"/>
      <c r="E182" s="462" t="s">
        <v>2139</v>
      </c>
      <c r="F182" s="14" t="s">
        <v>2149</v>
      </c>
      <c r="G182" s="14" t="s">
        <v>2149</v>
      </c>
      <c r="H182" s="469" t="s">
        <v>2149</v>
      </c>
      <c r="I182" s="462"/>
      <c r="J182" s="456"/>
      <c r="K182" s="11"/>
      <c r="L182" s="11"/>
      <c r="M182" s="14"/>
      <c r="N182" s="470"/>
      <c r="O182" s="14"/>
      <c r="P182" s="14"/>
      <c r="Q182" s="14"/>
      <c r="R182" s="14"/>
      <c r="S182" s="14"/>
      <c r="T182" s="469"/>
      <c r="U182" s="454"/>
      <c r="V182" s="454"/>
      <c r="W182" s="454"/>
      <c r="X182" s="454"/>
      <c r="Y182" s="471"/>
      <c r="Z182" s="495" t="s">
        <v>2195</v>
      </c>
      <c r="AA182" s="11"/>
      <c r="AB182" s="472"/>
      <c r="AC182" s="473"/>
      <c r="AD182" s="473"/>
      <c r="AE182" s="496" t="s">
        <v>2195</v>
      </c>
      <c r="AF182" s="473"/>
      <c r="AG182" s="473"/>
      <c r="AH182" s="474"/>
      <c r="AI182" s="14"/>
      <c r="AJ182" s="14"/>
      <c r="AK182" s="11"/>
      <c r="AL182" s="11"/>
      <c r="AM182" s="475"/>
      <c r="AN182" s="475"/>
      <c r="AO182" s="469"/>
      <c r="AP182" s="497" t="s">
        <v>1624</v>
      </c>
      <c r="AQ182" s="477"/>
      <c r="AR182" s="478"/>
      <c r="AS182" s="479"/>
      <c r="AT182" s="479"/>
      <c r="AU182" s="479"/>
      <c r="AV182" s="479"/>
      <c r="AW182" s="479"/>
      <c r="AX182" s="479"/>
      <c r="AY182" s="479"/>
      <c r="AZ182" s="480"/>
      <c r="BA182" s="480"/>
      <c r="BB182" s="21"/>
      <c r="BC182" s="22" t="s">
        <v>2179</v>
      </c>
      <c r="BD182" s="466"/>
      <c r="BE182" s="91"/>
      <c r="BF182" s="91"/>
      <c r="BG182" s="92"/>
      <c r="BH182" s="3"/>
      <c r="BI182" s="3"/>
      <c r="BJ182" s="3"/>
      <c r="BK182" s="3"/>
      <c r="BL182" s="3"/>
      <c r="BM182" s="3"/>
      <c r="BN182" s="3"/>
      <c r="BO182" s="3"/>
      <c r="BP182" s="3"/>
      <c r="BQ182" s="3"/>
      <c r="BR182" s="3"/>
      <c r="BS182" s="3"/>
      <c r="BT182" s="92"/>
      <c r="BU182" s="92"/>
      <c r="BV182" s="92"/>
      <c r="BW182" s="5"/>
      <c r="BX182" s="5"/>
      <c r="BY182" s="5"/>
      <c r="BZ182" s="5"/>
      <c r="CA182" s="5"/>
      <c r="CB182" s="5"/>
      <c r="CC182" s="5"/>
      <c r="CD182" s="487"/>
      <c r="CE182" s="487"/>
      <c r="CF182" s="488"/>
      <c r="CG182" s="489"/>
      <c r="CH182" s="446"/>
      <c r="CI182" s="446"/>
      <c r="CJ182" s="446"/>
      <c r="CK182" s="446"/>
      <c r="CL182" s="4"/>
      <c r="CM182" s="4"/>
      <c r="CN182" s="5"/>
      <c r="CO182" s="4"/>
      <c r="CP182" s="446"/>
      <c r="CQ182" s="490"/>
      <c r="CR182" s="446"/>
      <c r="CS182" s="446"/>
      <c r="CT182" s="446"/>
      <c r="CU182" s="446"/>
      <c r="CV182" s="446"/>
      <c r="CW182" s="446"/>
      <c r="CX182" s="491"/>
      <c r="CY182" s="491"/>
      <c r="CZ182" s="491"/>
      <c r="DA182" s="491"/>
      <c r="DB182" s="446"/>
      <c r="DC182" s="446"/>
      <c r="DD182" s="446"/>
      <c r="DE182" s="492"/>
      <c r="DF182" s="492"/>
      <c r="DG182" s="492"/>
      <c r="DH182" s="492"/>
      <c r="DI182" s="492"/>
      <c r="DJ182" s="492"/>
      <c r="DK182" s="492"/>
      <c r="DL182" s="446"/>
      <c r="DM182" s="446"/>
      <c r="DN182" s="446"/>
      <c r="DO182" s="446"/>
      <c r="DP182" s="446"/>
      <c r="DQ182" s="446"/>
      <c r="DR182" s="446"/>
      <c r="DS182" s="488"/>
      <c r="DT182" s="493"/>
      <c r="DU182" s="494"/>
      <c r="DV182" s="494"/>
      <c r="DW182" s="494"/>
      <c r="DX182" s="494"/>
      <c r="DY182" s="494"/>
      <c r="DZ182" s="494"/>
      <c r="EA182" s="494"/>
      <c r="EB182" s="494"/>
      <c r="EC182" s="494"/>
      <c r="ED182" s="494"/>
      <c r="EE182" s="446"/>
      <c r="EF182" s="446"/>
      <c r="EL182" s="4"/>
      <c r="EM182" s="4"/>
      <c r="EN182" s="5"/>
      <c r="EO182" s="4"/>
      <c r="FA182" s="481"/>
      <c r="FB182" s="482"/>
      <c r="FC182" s="483"/>
      <c r="FD182" s="484"/>
      <c r="IB182" s="78"/>
      <c r="ID182" s="78"/>
      <c r="IH182" s="485"/>
      <c r="II182" s="486"/>
      <c r="IJ182" s="78"/>
      <c r="IO182" s="78"/>
    </row>
    <row r="183" spans="1:249" s="6" customFormat="1" ht="15" x14ac:dyDescent="0.2">
      <c r="A183" s="467" t="s">
        <v>2195</v>
      </c>
      <c r="B183" s="467" t="s">
        <v>1960</v>
      </c>
      <c r="C183" s="393" t="s">
        <v>2555</v>
      </c>
      <c r="D183" s="468"/>
      <c r="E183" s="462" t="s">
        <v>2139</v>
      </c>
      <c r="F183" s="14" t="s">
        <v>2149</v>
      </c>
      <c r="G183" s="14" t="s">
        <v>2149</v>
      </c>
      <c r="H183" s="469" t="s">
        <v>2149</v>
      </c>
      <c r="I183" s="462"/>
      <c r="J183" s="456"/>
      <c r="K183" s="11"/>
      <c r="L183" s="11"/>
      <c r="M183" s="14"/>
      <c r="N183" s="470"/>
      <c r="O183" s="14"/>
      <c r="P183" s="14"/>
      <c r="Q183" s="14"/>
      <c r="R183" s="14"/>
      <c r="S183" s="14"/>
      <c r="T183" s="469"/>
      <c r="U183" s="454"/>
      <c r="V183" s="454"/>
      <c r="W183" s="454"/>
      <c r="X183" s="454"/>
      <c r="Y183" s="471"/>
      <c r="Z183" s="495" t="s">
        <v>2161</v>
      </c>
      <c r="AA183" s="11"/>
      <c r="AB183" s="472"/>
      <c r="AC183" s="473"/>
      <c r="AD183" s="473"/>
      <c r="AE183" s="496" t="s">
        <v>2195</v>
      </c>
      <c r="AF183" s="473"/>
      <c r="AG183" s="473"/>
      <c r="AH183" s="474"/>
      <c r="AI183" s="14"/>
      <c r="AJ183" s="14"/>
      <c r="AK183" s="11"/>
      <c r="AL183" s="11"/>
      <c r="AM183" s="475"/>
      <c r="AN183" s="475"/>
      <c r="AO183" s="469"/>
      <c r="AP183" s="497" t="s">
        <v>1625</v>
      </c>
      <c r="AQ183" s="477"/>
      <c r="AR183" s="478"/>
      <c r="AS183" s="479"/>
      <c r="AT183" s="479"/>
      <c r="AU183" s="479"/>
      <c r="AV183" s="479"/>
      <c r="AW183" s="479"/>
      <c r="AX183" s="479"/>
      <c r="AY183" s="479"/>
      <c r="AZ183" s="480"/>
      <c r="BA183" s="480"/>
      <c r="BB183" s="21"/>
      <c r="BC183" s="22" t="s">
        <v>2179</v>
      </c>
      <c r="BD183" s="466"/>
      <c r="BE183" s="91"/>
      <c r="BF183" s="91"/>
      <c r="BG183" s="92"/>
      <c r="BH183" s="3"/>
      <c r="BI183" s="3"/>
      <c r="BJ183" s="3"/>
      <c r="BK183" s="3"/>
      <c r="BL183" s="3"/>
      <c r="BM183" s="3"/>
      <c r="BN183" s="3"/>
      <c r="BO183" s="3"/>
      <c r="BP183" s="3"/>
      <c r="BQ183" s="3"/>
      <c r="BR183" s="3"/>
      <c r="BS183" s="3"/>
      <c r="BT183" s="92"/>
      <c r="BU183" s="92"/>
      <c r="BV183" s="92"/>
      <c r="BW183" s="5"/>
      <c r="BX183" s="5"/>
      <c r="BY183" s="5"/>
      <c r="BZ183" s="5"/>
      <c r="CA183" s="5"/>
      <c r="CB183" s="5"/>
      <c r="CC183" s="5"/>
      <c r="CD183" s="487"/>
      <c r="CE183" s="487"/>
      <c r="CF183" s="488"/>
      <c r="CG183" s="489"/>
      <c r="CH183" s="446"/>
      <c r="CI183" s="446"/>
      <c r="CJ183" s="446"/>
      <c r="CK183" s="446"/>
      <c r="CL183" s="4"/>
      <c r="CM183" s="4"/>
      <c r="CN183" s="5"/>
      <c r="CO183" s="4"/>
      <c r="CP183" s="446"/>
      <c r="CQ183" s="490"/>
      <c r="CR183" s="446"/>
      <c r="CS183" s="446"/>
      <c r="CT183" s="446"/>
      <c r="CU183" s="446"/>
      <c r="CV183" s="446"/>
      <c r="CW183" s="446"/>
      <c r="CX183" s="491"/>
      <c r="CY183" s="491"/>
      <c r="CZ183" s="491"/>
      <c r="DA183" s="491"/>
      <c r="DB183" s="446"/>
      <c r="DC183" s="446"/>
      <c r="DD183" s="446"/>
      <c r="DE183" s="492"/>
      <c r="DF183" s="492"/>
      <c r="DG183" s="492"/>
      <c r="DH183" s="492"/>
      <c r="DI183" s="492"/>
      <c r="DJ183" s="492"/>
      <c r="DK183" s="492"/>
      <c r="DL183" s="446"/>
      <c r="DM183" s="446"/>
      <c r="DN183" s="446"/>
      <c r="DO183" s="446"/>
      <c r="DP183" s="446"/>
      <c r="DQ183" s="446"/>
      <c r="DR183" s="446"/>
      <c r="DS183" s="488"/>
      <c r="DT183" s="493"/>
      <c r="DU183" s="494"/>
      <c r="DV183" s="494"/>
      <c r="DW183" s="494"/>
      <c r="DX183" s="494"/>
      <c r="DY183" s="494"/>
      <c r="DZ183" s="494"/>
      <c r="EA183" s="494"/>
      <c r="EB183" s="494"/>
      <c r="EC183" s="494"/>
      <c r="ED183" s="494"/>
      <c r="EE183" s="446"/>
      <c r="EF183" s="446"/>
      <c r="EL183" s="4"/>
      <c r="EM183" s="4"/>
      <c r="EN183" s="5"/>
      <c r="EO183" s="4"/>
      <c r="FA183" s="481"/>
      <c r="FB183" s="482"/>
      <c r="FC183" s="483"/>
      <c r="FD183" s="484"/>
      <c r="IB183" s="78"/>
      <c r="ID183" s="78"/>
      <c r="IH183" s="485"/>
      <c r="II183" s="486"/>
      <c r="IJ183" s="78"/>
      <c r="IO183" s="78"/>
    </row>
    <row r="184" spans="1:249" s="6" customFormat="1" ht="15" x14ac:dyDescent="0.2">
      <c r="A184" s="467" t="s">
        <v>2195</v>
      </c>
      <c r="B184" s="467" t="s">
        <v>2149</v>
      </c>
      <c r="C184" s="393" t="s">
        <v>2556</v>
      </c>
      <c r="D184" s="468"/>
      <c r="E184" s="462" t="s">
        <v>2139</v>
      </c>
      <c r="F184" s="14" t="s">
        <v>2149</v>
      </c>
      <c r="G184" s="14" t="s">
        <v>2149</v>
      </c>
      <c r="H184" s="469" t="s">
        <v>2149</v>
      </c>
      <c r="I184" s="462"/>
      <c r="J184" s="456"/>
      <c r="K184" s="11"/>
      <c r="L184" s="11"/>
      <c r="M184" s="14"/>
      <c r="N184" s="470"/>
      <c r="O184" s="14"/>
      <c r="P184" s="14"/>
      <c r="Q184" s="14"/>
      <c r="R184" s="14"/>
      <c r="S184" s="14"/>
      <c r="T184" s="469"/>
      <c r="U184" s="454"/>
      <c r="V184" s="454"/>
      <c r="W184" s="454"/>
      <c r="X184" s="454"/>
      <c r="Y184" s="471"/>
      <c r="Z184" s="495" t="s">
        <v>2195</v>
      </c>
      <c r="AA184" s="11"/>
      <c r="AB184" s="472"/>
      <c r="AC184" s="473"/>
      <c r="AD184" s="473"/>
      <c r="AE184" s="496" t="s">
        <v>2195</v>
      </c>
      <c r="AF184" s="473"/>
      <c r="AG184" s="473"/>
      <c r="AH184" s="474"/>
      <c r="AI184" s="14"/>
      <c r="AJ184" s="14"/>
      <c r="AK184" s="11"/>
      <c r="AL184" s="11"/>
      <c r="AM184" s="475"/>
      <c r="AN184" s="475"/>
      <c r="AO184" s="469"/>
      <c r="AP184" s="497" t="s">
        <v>1626</v>
      </c>
      <c r="AQ184" s="477"/>
      <c r="AR184" s="478"/>
      <c r="AS184" s="479"/>
      <c r="AT184" s="479"/>
      <c r="AU184" s="479"/>
      <c r="AV184" s="479"/>
      <c r="AW184" s="479"/>
      <c r="AX184" s="479"/>
      <c r="AY184" s="479"/>
      <c r="AZ184" s="480"/>
      <c r="BA184" s="480"/>
      <c r="BB184" s="21"/>
      <c r="BC184" s="22" t="s">
        <v>2179</v>
      </c>
      <c r="BD184" s="466"/>
      <c r="BE184" s="91"/>
      <c r="BF184" s="91"/>
      <c r="BG184" s="92"/>
      <c r="BH184" s="3"/>
      <c r="BI184" s="3"/>
      <c r="BJ184" s="3"/>
      <c r="BK184" s="3"/>
      <c r="BL184" s="3"/>
      <c r="BM184" s="3"/>
      <c r="BN184" s="3"/>
      <c r="BO184" s="3"/>
      <c r="BP184" s="3"/>
      <c r="BQ184" s="3"/>
      <c r="BR184" s="3"/>
      <c r="BS184" s="3"/>
      <c r="BT184" s="92"/>
      <c r="BU184" s="92"/>
      <c r="BV184" s="92"/>
      <c r="BW184" s="5"/>
      <c r="BX184" s="5"/>
      <c r="BY184" s="5"/>
      <c r="BZ184" s="5"/>
      <c r="CA184" s="5"/>
      <c r="CB184" s="5"/>
      <c r="CC184" s="5"/>
      <c r="CD184" s="487"/>
      <c r="CE184" s="487"/>
      <c r="CF184" s="488"/>
      <c r="CG184" s="489"/>
      <c r="CH184" s="446"/>
      <c r="CI184" s="446"/>
      <c r="CJ184" s="446"/>
      <c r="CK184" s="446"/>
      <c r="CL184" s="4"/>
      <c r="CM184" s="4"/>
      <c r="CN184" s="5"/>
      <c r="CO184" s="4"/>
      <c r="CP184" s="446"/>
      <c r="CQ184" s="490"/>
      <c r="CR184" s="446"/>
      <c r="CS184" s="446"/>
      <c r="CT184" s="446"/>
      <c r="CU184" s="446"/>
      <c r="CV184" s="446"/>
      <c r="CW184" s="446"/>
      <c r="CX184" s="491"/>
      <c r="CY184" s="491"/>
      <c r="CZ184" s="491"/>
      <c r="DA184" s="491"/>
      <c r="DB184" s="446"/>
      <c r="DC184" s="446"/>
      <c r="DD184" s="446"/>
      <c r="DE184" s="492"/>
      <c r="DF184" s="492"/>
      <c r="DG184" s="492"/>
      <c r="DH184" s="492"/>
      <c r="DI184" s="492"/>
      <c r="DJ184" s="492"/>
      <c r="DK184" s="492"/>
      <c r="DL184" s="446"/>
      <c r="DM184" s="446"/>
      <c r="DN184" s="446"/>
      <c r="DO184" s="446"/>
      <c r="DP184" s="446"/>
      <c r="DQ184" s="446"/>
      <c r="DR184" s="446"/>
      <c r="DS184" s="488"/>
      <c r="DT184" s="493"/>
      <c r="DU184" s="494"/>
      <c r="DV184" s="494"/>
      <c r="DW184" s="494"/>
      <c r="DX184" s="494"/>
      <c r="DY184" s="494"/>
      <c r="DZ184" s="494"/>
      <c r="EA184" s="494"/>
      <c r="EB184" s="494"/>
      <c r="EC184" s="494"/>
      <c r="ED184" s="494"/>
      <c r="EE184" s="446"/>
      <c r="EF184" s="446"/>
      <c r="EL184" s="4"/>
      <c r="EM184" s="4"/>
      <c r="EN184" s="5"/>
      <c r="EO184" s="4"/>
      <c r="FA184" s="481"/>
      <c r="FB184" s="482"/>
      <c r="FC184" s="483"/>
      <c r="FD184" s="484"/>
      <c r="IB184" s="78"/>
      <c r="ID184" s="78"/>
      <c r="IH184" s="485"/>
      <c r="II184" s="486"/>
      <c r="IJ184" s="78"/>
      <c r="IO184" s="78"/>
    </row>
    <row r="185" spans="1:249" s="6" customFormat="1" ht="15" x14ac:dyDescent="0.2">
      <c r="A185" s="467" t="s">
        <v>2195</v>
      </c>
      <c r="B185" s="467" t="s">
        <v>2149</v>
      </c>
      <c r="C185" s="393" t="s">
        <v>2557</v>
      </c>
      <c r="D185" s="468"/>
      <c r="E185" s="462" t="s">
        <v>2141</v>
      </c>
      <c r="F185" s="14" t="s">
        <v>2149</v>
      </c>
      <c r="G185" s="14" t="s">
        <v>2149</v>
      </c>
      <c r="H185" s="469" t="s">
        <v>2149</v>
      </c>
      <c r="I185" s="462"/>
      <c r="J185" s="456"/>
      <c r="K185" s="11"/>
      <c r="L185" s="11"/>
      <c r="M185" s="14"/>
      <c r="N185" s="470"/>
      <c r="O185" s="14"/>
      <c r="P185" s="14"/>
      <c r="Q185" s="14"/>
      <c r="R185" s="14"/>
      <c r="S185" s="14"/>
      <c r="T185" s="469"/>
      <c r="U185" s="454"/>
      <c r="V185" s="454"/>
      <c r="W185" s="454"/>
      <c r="X185" s="454"/>
      <c r="Y185" s="471"/>
      <c r="Z185" s="495" t="s">
        <v>2195</v>
      </c>
      <c r="AA185" s="11"/>
      <c r="AB185" s="472"/>
      <c r="AC185" s="473"/>
      <c r="AD185" s="473"/>
      <c r="AE185" s="496" t="s">
        <v>2195</v>
      </c>
      <c r="AF185" s="473"/>
      <c r="AG185" s="473"/>
      <c r="AH185" s="474"/>
      <c r="AI185" s="14"/>
      <c r="AJ185" s="14"/>
      <c r="AK185" s="11"/>
      <c r="AL185" s="11"/>
      <c r="AM185" s="475"/>
      <c r="AN185" s="475"/>
      <c r="AO185" s="469"/>
      <c r="AP185" s="497" t="s">
        <v>1627</v>
      </c>
      <c r="AQ185" s="477"/>
      <c r="AR185" s="478"/>
      <c r="AS185" s="479"/>
      <c r="AT185" s="479"/>
      <c r="AU185" s="479"/>
      <c r="AV185" s="479"/>
      <c r="AW185" s="479"/>
      <c r="AX185" s="479"/>
      <c r="AY185" s="479"/>
      <c r="AZ185" s="480"/>
      <c r="BA185" s="480"/>
      <c r="BB185" s="21"/>
      <c r="BC185" s="22" t="s">
        <v>2179</v>
      </c>
      <c r="BD185" s="466"/>
      <c r="BE185" s="91"/>
      <c r="BF185" s="91"/>
      <c r="BG185" s="92"/>
      <c r="BH185" s="3"/>
      <c r="BI185" s="3"/>
      <c r="BJ185" s="3"/>
      <c r="BK185" s="3"/>
      <c r="BL185" s="3"/>
      <c r="BM185" s="3"/>
      <c r="BN185" s="3"/>
      <c r="BO185" s="3"/>
      <c r="BP185" s="3"/>
      <c r="BQ185" s="3"/>
      <c r="BR185" s="3"/>
      <c r="BS185" s="3"/>
      <c r="BT185" s="92"/>
      <c r="BU185" s="92"/>
      <c r="BV185" s="92"/>
      <c r="BW185" s="5"/>
      <c r="BX185" s="5"/>
      <c r="BY185" s="5"/>
      <c r="BZ185" s="5"/>
      <c r="CA185" s="5"/>
      <c r="CB185" s="5"/>
      <c r="CC185" s="5"/>
      <c r="CD185" s="487"/>
      <c r="CE185" s="487"/>
      <c r="CF185" s="488"/>
      <c r="CG185" s="489"/>
      <c r="CH185" s="446"/>
      <c r="CI185" s="446"/>
      <c r="CJ185" s="446"/>
      <c r="CK185" s="446"/>
      <c r="CL185" s="4"/>
      <c r="CM185" s="4"/>
      <c r="CN185" s="5"/>
      <c r="CO185" s="4"/>
      <c r="CP185" s="446"/>
      <c r="CQ185" s="490"/>
      <c r="CR185" s="446"/>
      <c r="CS185" s="446"/>
      <c r="CT185" s="446"/>
      <c r="CU185" s="446"/>
      <c r="CV185" s="446"/>
      <c r="CW185" s="446"/>
      <c r="CX185" s="491"/>
      <c r="CY185" s="491"/>
      <c r="CZ185" s="491"/>
      <c r="DA185" s="491"/>
      <c r="DB185" s="446"/>
      <c r="DC185" s="446"/>
      <c r="DD185" s="446"/>
      <c r="DE185" s="492"/>
      <c r="DF185" s="492"/>
      <c r="DG185" s="492"/>
      <c r="DH185" s="492"/>
      <c r="DI185" s="492"/>
      <c r="DJ185" s="492"/>
      <c r="DK185" s="492"/>
      <c r="DL185" s="446"/>
      <c r="DM185" s="446"/>
      <c r="DN185" s="446"/>
      <c r="DO185" s="446"/>
      <c r="DP185" s="446"/>
      <c r="DQ185" s="446"/>
      <c r="DR185" s="446"/>
      <c r="DS185" s="488"/>
      <c r="DT185" s="493"/>
      <c r="DU185" s="494"/>
      <c r="DV185" s="494"/>
      <c r="DW185" s="494"/>
      <c r="DX185" s="494"/>
      <c r="DY185" s="494"/>
      <c r="DZ185" s="494"/>
      <c r="EA185" s="494"/>
      <c r="EB185" s="494"/>
      <c r="EC185" s="494"/>
      <c r="ED185" s="494"/>
      <c r="EE185" s="446"/>
      <c r="EF185" s="446"/>
      <c r="EL185" s="4"/>
      <c r="EM185" s="4"/>
      <c r="EN185" s="5"/>
      <c r="EO185" s="4"/>
      <c r="FA185" s="481"/>
      <c r="FB185" s="482"/>
      <c r="FC185" s="483"/>
      <c r="FD185" s="484"/>
      <c r="IB185" s="78"/>
      <c r="ID185" s="78"/>
      <c r="IH185" s="485"/>
      <c r="II185" s="486"/>
      <c r="IJ185" s="78"/>
      <c r="IO185" s="78"/>
    </row>
    <row r="186" spans="1:249" s="6" customFormat="1" ht="15" x14ac:dyDescent="0.2">
      <c r="A186" s="467" t="s">
        <v>2195</v>
      </c>
      <c r="B186" s="467" t="s">
        <v>2149</v>
      </c>
      <c r="C186" s="393" t="s">
        <v>2558</v>
      </c>
      <c r="D186" s="468"/>
      <c r="E186" s="462" t="s">
        <v>2141</v>
      </c>
      <c r="F186" s="14" t="s">
        <v>2146</v>
      </c>
      <c r="G186" s="14" t="s">
        <v>2154</v>
      </c>
      <c r="H186" s="469" t="s">
        <v>2149</v>
      </c>
      <c r="I186" s="462"/>
      <c r="J186" s="456"/>
      <c r="K186" s="11"/>
      <c r="L186" s="11"/>
      <c r="M186" s="14"/>
      <c r="N186" s="470"/>
      <c r="O186" s="14"/>
      <c r="P186" s="14"/>
      <c r="Q186" s="14"/>
      <c r="R186" s="14"/>
      <c r="S186" s="14"/>
      <c r="T186" s="469"/>
      <c r="U186" s="454"/>
      <c r="V186" s="454"/>
      <c r="W186" s="454"/>
      <c r="X186" s="454"/>
      <c r="Y186" s="471"/>
      <c r="Z186" s="495" t="s">
        <v>2195</v>
      </c>
      <c r="AA186" s="11"/>
      <c r="AB186" s="472"/>
      <c r="AC186" s="473"/>
      <c r="AD186" s="473"/>
      <c r="AE186" s="496" t="s">
        <v>2195</v>
      </c>
      <c r="AF186" s="473"/>
      <c r="AG186" s="473"/>
      <c r="AH186" s="474"/>
      <c r="AI186" s="14"/>
      <c r="AJ186" s="14"/>
      <c r="AK186" s="11"/>
      <c r="AL186" s="11"/>
      <c r="AM186" s="475"/>
      <c r="AN186" s="475"/>
      <c r="AO186" s="469"/>
      <c r="AP186" s="497" t="s">
        <v>1628</v>
      </c>
      <c r="AQ186" s="477"/>
      <c r="AR186" s="478"/>
      <c r="AS186" s="479"/>
      <c r="AT186" s="479"/>
      <c r="AU186" s="479"/>
      <c r="AV186" s="479"/>
      <c r="AW186" s="479"/>
      <c r="AX186" s="479"/>
      <c r="AY186" s="479"/>
      <c r="AZ186" s="480"/>
      <c r="BA186" s="480"/>
      <c r="BB186" s="21"/>
      <c r="BC186" s="22" t="s">
        <v>2179</v>
      </c>
      <c r="BD186" s="466"/>
      <c r="BE186" s="91"/>
      <c r="BF186" s="91"/>
      <c r="BG186" s="92"/>
      <c r="BH186" s="3"/>
      <c r="BI186" s="3"/>
      <c r="BJ186" s="3"/>
      <c r="BK186" s="3"/>
      <c r="BL186" s="3"/>
      <c r="BM186" s="3"/>
      <c r="BN186" s="3"/>
      <c r="BO186" s="3"/>
      <c r="BP186" s="3"/>
      <c r="BQ186" s="3"/>
      <c r="BR186" s="3"/>
      <c r="BS186" s="3"/>
      <c r="BT186" s="92"/>
      <c r="BU186" s="92"/>
      <c r="BV186" s="92"/>
      <c r="BW186" s="5"/>
      <c r="BX186" s="5"/>
      <c r="BY186" s="5"/>
      <c r="BZ186" s="5"/>
      <c r="CA186" s="5"/>
      <c r="CB186" s="5"/>
      <c r="CC186" s="5"/>
      <c r="CD186" s="487"/>
      <c r="CE186" s="487"/>
      <c r="CF186" s="488"/>
      <c r="CG186" s="489"/>
      <c r="CH186" s="446"/>
      <c r="CI186" s="446"/>
      <c r="CJ186" s="446"/>
      <c r="CK186" s="446"/>
      <c r="CL186" s="4"/>
      <c r="CM186" s="4"/>
      <c r="CN186" s="5"/>
      <c r="CO186" s="4"/>
      <c r="CP186" s="446"/>
      <c r="CQ186" s="490"/>
      <c r="CR186" s="446"/>
      <c r="CS186" s="446"/>
      <c r="CT186" s="446"/>
      <c r="CU186" s="446"/>
      <c r="CV186" s="446"/>
      <c r="CW186" s="446"/>
      <c r="CX186" s="491"/>
      <c r="CY186" s="491"/>
      <c r="CZ186" s="491"/>
      <c r="DA186" s="491"/>
      <c r="DB186" s="446"/>
      <c r="DC186" s="446"/>
      <c r="DD186" s="446"/>
      <c r="DE186" s="492"/>
      <c r="DF186" s="492"/>
      <c r="DG186" s="492"/>
      <c r="DH186" s="492"/>
      <c r="DI186" s="492"/>
      <c r="DJ186" s="492"/>
      <c r="DK186" s="492"/>
      <c r="DL186" s="446"/>
      <c r="DM186" s="446"/>
      <c r="DN186" s="446"/>
      <c r="DO186" s="446"/>
      <c r="DP186" s="446"/>
      <c r="DQ186" s="446"/>
      <c r="DR186" s="446"/>
      <c r="DS186" s="488"/>
      <c r="DT186" s="493"/>
      <c r="DU186" s="494"/>
      <c r="DV186" s="494"/>
      <c r="DW186" s="494"/>
      <c r="DX186" s="494"/>
      <c r="DY186" s="494"/>
      <c r="DZ186" s="494"/>
      <c r="EA186" s="494"/>
      <c r="EB186" s="494"/>
      <c r="EC186" s="494"/>
      <c r="ED186" s="494"/>
      <c r="EE186" s="446"/>
      <c r="EF186" s="446"/>
      <c r="EL186" s="4"/>
      <c r="EM186" s="4"/>
      <c r="EN186" s="5"/>
      <c r="EO186" s="4"/>
      <c r="FA186" s="481"/>
      <c r="FB186" s="482"/>
      <c r="FC186" s="483"/>
      <c r="FD186" s="484"/>
      <c r="IB186" s="78"/>
      <c r="ID186" s="78"/>
      <c r="IH186" s="485"/>
      <c r="II186" s="486"/>
      <c r="IJ186" s="78"/>
      <c r="IO186" s="78"/>
    </row>
    <row r="187" spans="1:249" s="6" customFormat="1" ht="15" x14ac:dyDescent="0.2">
      <c r="A187" s="467" t="s">
        <v>2195</v>
      </c>
      <c r="B187" s="467" t="s">
        <v>2149</v>
      </c>
      <c r="C187" s="393" t="s">
        <v>2559</v>
      </c>
      <c r="D187" s="468"/>
      <c r="E187" s="462" t="s">
        <v>2141</v>
      </c>
      <c r="F187" s="14" t="s">
        <v>2149</v>
      </c>
      <c r="G187" s="14" t="s">
        <v>2149</v>
      </c>
      <c r="H187" s="469" t="s">
        <v>2149</v>
      </c>
      <c r="I187" s="462"/>
      <c r="J187" s="456"/>
      <c r="K187" s="11"/>
      <c r="L187" s="11"/>
      <c r="M187" s="14"/>
      <c r="N187" s="470"/>
      <c r="O187" s="14"/>
      <c r="P187" s="14"/>
      <c r="Q187" s="14"/>
      <c r="R187" s="14"/>
      <c r="S187" s="14"/>
      <c r="T187" s="469"/>
      <c r="U187" s="454"/>
      <c r="V187" s="454"/>
      <c r="W187" s="454"/>
      <c r="X187" s="454"/>
      <c r="Y187" s="471"/>
      <c r="Z187" s="495" t="s">
        <v>2195</v>
      </c>
      <c r="AA187" s="11"/>
      <c r="AB187" s="472"/>
      <c r="AC187" s="473"/>
      <c r="AD187" s="473"/>
      <c r="AE187" s="496" t="s">
        <v>2195</v>
      </c>
      <c r="AF187" s="473"/>
      <c r="AG187" s="473"/>
      <c r="AH187" s="474"/>
      <c r="AI187" s="14"/>
      <c r="AJ187" s="14"/>
      <c r="AK187" s="11"/>
      <c r="AL187" s="11"/>
      <c r="AM187" s="475"/>
      <c r="AN187" s="475"/>
      <c r="AO187" s="469"/>
      <c r="AP187" s="497" t="s">
        <v>1629</v>
      </c>
      <c r="AQ187" s="477"/>
      <c r="AR187" s="478"/>
      <c r="AS187" s="479"/>
      <c r="AT187" s="479"/>
      <c r="AU187" s="479"/>
      <c r="AV187" s="479"/>
      <c r="AW187" s="479"/>
      <c r="AX187" s="479"/>
      <c r="AY187" s="479"/>
      <c r="AZ187" s="480"/>
      <c r="BA187" s="480"/>
      <c r="BB187" s="21"/>
      <c r="BC187" s="22" t="s">
        <v>2179</v>
      </c>
      <c r="BD187" s="466"/>
      <c r="BE187" s="91"/>
      <c r="BF187" s="91"/>
      <c r="BG187" s="92"/>
      <c r="BH187" s="3"/>
      <c r="BI187" s="3"/>
      <c r="BJ187" s="3"/>
      <c r="BK187" s="3"/>
      <c r="BL187" s="3"/>
      <c r="BM187" s="3"/>
      <c r="BN187" s="3"/>
      <c r="BO187" s="3"/>
      <c r="BP187" s="3"/>
      <c r="BQ187" s="3"/>
      <c r="BR187" s="3"/>
      <c r="BS187" s="3"/>
      <c r="BT187" s="92"/>
      <c r="BU187" s="92"/>
      <c r="BV187" s="92"/>
      <c r="BW187" s="5"/>
      <c r="BX187" s="5"/>
      <c r="BY187" s="5"/>
      <c r="BZ187" s="5"/>
      <c r="CA187" s="5"/>
      <c r="CB187" s="5"/>
      <c r="CC187" s="5"/>
      <c r="CD187" s="487"/>
      <c r="CE187" s="487"/>
      <c r="CF187" s="488"/>
      <c r="CG187" s="489"/>
      <c r="CH187" s="446"/>
      <c r="CI187" s="446"/>
      <c r="CJ187" s="446"/>
      <c r="CK187" s="446"/>
      <c r="CL187" s="4"/>
      <c r="CM187" s="4"/>
      <c r="CN187" s="5"/>
      <c r="CO187" s="4"/>
      <c r="CP187" s="446"/>
      <c r="CQ187" s="490"/>
      <c r="CR187" s="446"/>
      <c r="CS187" s="446"/>
      <c r="CT187" s="446"/>
      <c r="CU187" s="446"/>
      <c r="CV187" s="446"/>
      <c r="CW187" s="446"/>
      <c r="CX187" s="491"/>
      <c r="CY187" s="491"/>
      <c r="CZ187" s="491"/>
      <c r="DA187" s="491"/>
      <c r="DB187" s="446"/>
      <c r="DC187" s="446"/>
      <c r="DD187" s="446"/>
      <c r="DE187" s="492"/>
      <c r="DF187" s="492"/>
      <c r="DG187" s="492"/>
      <c r="DH187" s="492"/>
      <c r="DI187" s="492"/>
      <c r="DJ187" s="492"/>
      <c r="DK187" s="492"/>
      <c r="DL187" s="446"/>
      <c r="DM187" s="446"/>
      <c r="DN187" s="446"/>
      <c r="DO187" s="446"/>
      <c r="DP187" s="446"/>
      <c r="DQ187" s="446"/>
      <c r="DR187" s="446"/>
      <c r="DS187" s="488"/>
      <c r="DT187" s="493"/>
      <c r="DU187" s="494"/>
      <c r="DV187" s="494"/>
      <c r="DW187" s="494"/>
      <c r="DX187" s="494"/>
      <c r="DY187" s="494"/>
      <c r="DZ187" s="494"/>
      <c r="EA187" s="494"/>
      <c r="EB187" s="494"/>
      <c r="EC187" s="494"/>
      <c r="ED187" s="494"/>
      <c r="EE187" s="446"/>
      <c r="EF187" s="446"/>
      <c r="EL187" s="4"/>
      <c r="EM187" s="4"/>
      <c r="EN187" s="5"/>
      <c r="EO187" s="4"/>
      <c r="FA187" s="481"/>
      <c r="FB187" s="482"/>
      <c r="FC187" s="483"/>
      <c r="FD187" s="484"/>
      <c r="IB187" s="78"/>
      <c r="ID187" s="78"/>
      <c r="IH187" s="485"/>
      <c r="II187" s="486"/>
      <c r="IJ187" s="78"/>
      <c r="IO187" s="78"/>
    </row>
    <row r="188" spans="1:249" s="6" customFormat="1" ht="15" x14ac:dyDescent="0.2">
      <c r="A188" s="467">
        <v>0</v>
      </c>
      <c r="B188" s="467" t="s">
        <v>2149</v>
      </c>
      <c r="C188" s="393" t="s">
        <v>2560</v>
      </c>
      <c r="D188" s="468"/>
      <c r="E188" s="462" t="s">
        <v>2135</v>
      </c>
      <c r="F188" s="14"/>
      <c r="G188" s="14"/>
      <c r="H188" s="469"/>
      <c r="I188" s="462"/>
      <c r="J188" s="456"/>
      <c r="K188" s="11"/>
      <c r="L188" s="11"/>
      <c r="M188" s="14"/>
      <c r="N188" s="470"/>
      <c r="O188" s="14"/>
      <c r="P188" s="14"/>
      <c r="Q188" s="14"/>
      <c r="R188" s="14"/>
      <c r="S188" s="14"/>
      <c r="T188" s="469"/>
      <c r="U188" s="454"/>
      <c r="V188" s="454"/>
      <c r="W188" s="454"/>
      <c r="X188" s="454"/>
      <c r="Y188" s="471"/>
      <c r="Z188" s="495">
        <v>0</v>
      </c>
      <c r="AA188" s="11"/>
      <c r="AB188" s="472"/>
      <c r="AC188" s="473"/>
      <c r="AD188" s="473"/>
      <c r="AE188" s="496">
        <v>0</v>
      </c>
      <c r="AF188" s="473"/>
      <c r="AG188" s="473"/>
      <c r="AH188" s="474"/>
      <c r="AI188" s="14"/>
      <c r="AJ188" s="14"/>
      <c r="AK188" s="11"/>
      <c r="AL188" s="11"/>
      <c r="AM188" s="475"/>
      <c r="AN188" s="475"/>
      <c r="AO188" s="469"/>
      <c r="AP188" s="497" t="s">
        <v>1630</v>
      </c>
      <c r="AQ188" s="477"/>
      <c r="AR188" s="478"/>
      <c r="AS188" s="479"/>
      <c r="AT188" s="479"/>
      <c r="AU188" s="479"/>
      <c r="AV188" s="479"/>
      <c r="AW188" s="479"/>
      <c r="AX188" s="479"/>
      <c r="AY188" s="479"/>
      <c r="AZ188" s="480"/>
      <c r="BA188" s="480"/>
      <c r="BB188" s="21"/>
      <c r="BC188" s="22" t="s">
        <v>2179</v>
      </c>
      <c r="BD188" s="466"/>
      <c r="BE188" s="91"/>
      <c r="BF188" s="91"/>
      <c r="BG188" s="92"/>
      <c r="BH188" s="3"/>
      <c r="BI188" s="3"/>
      <c r="BJ188" s="3"/>
      <c r="BK188" s="3"/>
      <c r="BL188" s="3"/>
      <c r="BM188" s="3"/>
      <c r="BN188" s="3"/>
      <c r="BO188" s="3"/>
      <c r="BP188" s="3"/>
      <c r="BQ188" s="3"/>
      <c r="BR188" s="3"/>
      <c r="BS188" s="3"/>
      <c r="BT188" s="92"/>
      <c r="BU188" s="92"/>
      <c r="BV188" s="92"/>
      <c r="BW188" s="5"/>
      <c r="BX188" s="5"/>
      <c r="BY188" s="5"/>
      <c r="BZ188" s="5"/>
      <c r="CA188" s="5"/>
      <c r="CB188" s="5"/>
      <c r="CC188" s="5"/>
      <c r="CD188" s="487"/>
      <c r="CE188" s="487"/>
      <c r="CF188" s="488"/>
      <c r="CG188" s="489"/>
      <c r="CH188" s="446"/>
      <c r="CI188" s="446"/>
      <c r="CJ188" s="446"/>
      <c r="CK188" s="446"/>
      <c r="CL188" s="4"/>
      <c r="CM188" s="4"/>
      <c r="CN188" s="5"/>
      <c r="CO188" s="4"/>
      <c r="CP188" s="446"/>
      <c r="CQ188" s="490"/>
      <c r="CR188" s="446"/>
      <c r="CS188" s="446"/>
      <c r="CT188" s="446"/>
      <c r="CU188" s="446"/>
      <c r="CV188" s="446"/>
      <c r="CW188" s="446"/>
      <c r="CX188" s="491"/>
      <c r="CY188" s="491"/>
      <c r="CZ188" s="491"/>
      <c r="DA188" s="491"/>
      <c r="DB188" s="446"/>
      <c r="DC188" s="446"/>
      <c r="DD188" s="446"/>
      <c r="DE188" s="492"/>
      <c r="DF188" s="492"/>
      <c r="DG188" s="492"/>
      <c r="DH188" s="492"/>
      <c r="DI188" s="492"/>
      <c r="DJ188" s="492"/>
      <c r="DK188" s="492"/>
      <c r="DL188" s="446"/>
      <c r="DM188" s="446"/>
      <c r="DN188" s="446"/>
      <c r="DO188" s="446"/>
      <c r="DP188" s="446"/>
      <c r="DQ188" s="446"/>
      <c r="DR188" s="446"/>
      <c r="DS188" s="488"/>
      <c r="DT188" s="493"/>
      <c r="DU188" s="494"/>
      <c r="DV188" s="494"/>
      <c r="DW188" s="494"/>
      <c r="DX188" s="494"/>
      <c r="DY188" s="494"/>
      <c r="DZ188" s="494"/>
      <c r="EA188" s="494"/>
      <c r="EB188" s="494"/>
      <c r="EC188" s="494"/>
      <c r="ED188" s="494"/>
      <c r="EE188" s="446"/>
      <c r="EF188" s="446"/>
      <c r="EL188" s="4"/>
      <c r="EM188" s="4"/>
      <c r="EN188" s="5"/>
      <c r="EO188" s="4"/>
      <c r="FA188" s="481"/>
      <c r="FB188" s="482"/>
      <c r="FC188" s="483"/>
      <c r="FD188" s="484"/>
      <c r="IB188" s="78"/>
      <c r="ID188" s="78"/>
      <c r="IH188" s="485"/>
      <c r="II188" s="486"/>
      <c r="IJ188" s="78"/>
      <c r="IO188" s="78"/>
    </row>
    <row r="189" spans="1:249" s="6" customFormat="1" ht="15" x14ac:dyDescent="0.2">
      <c r="A189" s="467">
        <v>1</v>
      </c>
      <c r="B189" s="467" t="s">
        <v>2157</v>
      </c>
      <c r="C189" s="393" t="s">
        <v>2561</v>
      </c>
      <c r="D189" s="468"/>
      <c r="E189" s="462" t="s">
        <v>2136</v>
      </c>
      <c r="F189" s="14" t="s">
        <v>2148</v>
      </c>
      <c r="G189" s="14" t="s">
        <v>2154</v>
      </c>
      <c r="H189" s="469" t="s">
        <v>2149</v>
      </c>
      <c r="I189" s="462"/>
      <c r="J189" s="456"/>
      <c r="K189" s="11"/>
      <c r="L189" s="11"/>
      <c r="M189" s="14"/>
      <c r="N189" s="470"/>
      <c r="O189" s="14"/>
      <c r="P189" s="14"/>
      <c r="Q189" s="14"/>
      <c r="R189" s="14"/>
      <c r="S189" s="14"/>
      <c r="T189" s="469"/>
      <c r="U189" s="454"/>
      <c r="V189" s="454"/>
      <c r="W189" s="454"/>
      <c r="X189" s="454"/>
      <c r="Y189" s="471"/>
      <c r="Z189" s="495">
        <v>2</v>
      </c>
      <c r="AA189" s="11"/>
      <c r="AB189" s="472"/>
      <c r="AC189" s="473"/>
      <c r="AD189" s="473"/>
      <c r="AE189" s="496">
        <v>3</v>
      </c>
      <c r="AF189" s="473"/>
      <c r="AG189" s="473"/>
      <c r="AH189" s="474"/>
      <c r="AI189" s="14"/>
      <c r="AJ189" s="14"/>
      <c r="AK189" s="11"/>
      <c r="AL189" s="11"/>
      <c r="AM189" s="475"/>
      <c r="AN189" s="475"/>
      <c r="AO189" s="469"/>
      <c r="AP189" s="497" t="s">
        <v>1631</v>
      </c>
      <c r="AQ189" s="477"/>
      <c r="AR189" s="478"/>
      <c r="AS189" s="479"/>
      <c r="AT189" s="479"/>
      <c r="AU189" s="479"/>
      <c r="AV189" s="479"/>
      <c r="AW189" s="479"/>
      <c r="AX189" s="479"/>
      <c r="AY189" s="479"/>
      <c r="AZ189" s="480"/>
      <c r="BA189" s="480"/>
      <c r="BB189" s="21"/>
      <c r="BC189" s="22" t="s">
        <v>2179</v>
      </c>
      <c r="BD189" s="466"/>
      <c r="BE189" s="91"/>
      <c r="BF189" s="91"/>
      <c r="BG189" s="92"/>
      <c r="BH189" s="3"/>
      <c r="BI189" s="3"/>
      <c r="BJ189" s="3"/>
      <c r="BK189" s="3"/>
      <c r="BL189" s="3"/>
      <c r="BM189" s="3"/>
      <c r="BN189" s="3"/>
      <c r="BO189" s="3"/>
      <c r="BP189" s="3"/>
      <c r="BQ189" s="3"/>
      <c r="BR189" s="3"/>
      <c r="BS189" s="3"/>
      <c r="BT189" s="92"/>
      <c r="BU189" s="92"/>
      <c r="BV189" s="92"/>
      <c r="BW189" s="5"/>
      <c r="BX189" s="5"/>
      <c r="BY189" s="5"/>
      <c r="BZ189" s="5"/>
      <c r="CA189" s="5"/>
      <c r="CB189" s="5"/>
      <c r="CC189" s="5"/>
      <c r="CD189" s="487"/>
      <c r="CE189" s="487"/>
      <c r="CF189" s="488"/>
      <c r="CG189" s="489"/>
      <c r="CH189" s="446"/>
      <c r="CI189" s="446"/>
      <c r="CJ189" s="446"/>
      <c r="CK189" s="446"/>
      <c r="CL189" s="4"/>
      <c r="CM189" s="4"/>
      <c r="CN189" s="5"/>
      <c r="CO189" s="4"/>
      <c r="CP189" s="446"/>
      <c r="CQ189" s="490"/>
      <c r="CR189" s="446"/>
      <c r="CS189" s="446"/>
      <c r="CT189" s="446"/>
      <c r="CU189" s="446"/>
      <c r="CV189" s="446"/>
      <c r="CW189" s="446"/>
      <c r="CX189" s="491"/>
      <c r="CY189" s="491"/>
      <c r="CZ189" s="491"/>
      <c r="DA189" s="491"/>
      <c r="DB189" s="446"/>
      <c r="DC189" s="446"/>
      <c r="DD189" s="446"/>
      <c r="DE189" s="492"/>
      <c r="DF189" s="492"/>
      <c r="DG189" s="492"/>
      <c r="DH189" s="492"/>
      <c r="DI189" s="492"/>
      <c r="DJ189" s="492"/>
      <c r="DK189" s="492"/>
      <c r="DL189" s="446"/>
      <c r="DM189" s="446"/>
      <c r="DN189" s="446"/>
      <c r="DO189" s="446"/>
      <c r="DP189" s="446"/>
      <c r="DQ189" s="446"/>
      <c r="DR189" s="446"/>
      <c r="DS189" s="488"/>
      <c r="DT189" s="493"/>
      <c r="DU189" s="494"/>
      <c r="DV189" s="494"/>
      <c r="DW189" s="494"/>
      <c r="DX189" s="494"/>
      <c r="DY189" s="494"/>
      <c r="DZ189" s="494"/>
      <c r="EA189" s="494"/>
      <c r="EB189" s="494"/>
      <c r="EC189" s="494"/>
      <c r="ED189" s="494"/>
      <c r="EE189" s="446"/>
      <c r="EF189" s="446"/>
      <c r="EL189" s="4"/>
      <c r="EM189" s="4"/>
      <c r="EN189" s="5"/>
      <c r="EO189" s="4"/>
      <c r="FA189" s="481"/>
      <c r="FB189" s="482"/>
      <c r="FC189" s="483"/>
      <c r="FD189" s="484"/>
      <c r="IB189" s="78"/>
      <c r="ID189" s="78"/>
      <c r="IH189" s="485"/>
      <c r="II189" s="486"/>
      <c r="IJ189" s="78"/>
      <c r="IO189" s="78"/>
    </row>
    <row r="190" spans="1:249" s="6" customFormat="1" ht="15" x14ac:dyDescent="0.2">
      <c r="A190" s="467">
        <v>3</v>
      </c>
      <c r="B190" s="467" t="s">
        <v>2157</v>
      </c>
      <c r="C190" s="393" t="s">
        <v>2562</v>
      </c>
      <c r="D190" s="468"/>
      <c r="E190" s="462" t="s">
        <v>2137</v>
      </c>
      <c r="F190" s="14" t="s">
        <v>2147</v>
      </c>
      <c r="G190" s="14" t="s">
        <v>2149</v>
      </c>
      <c r="H190" s="469" t="s">
        <v>2149</v>
      </c>
      <c r="I190" s="462"/>
      <c r="J190" s="456"/>
      <c r="K190" s="11"/>
      <c r="L190" s="11"/>
      <c r="M190" s="14"/>
      <c r="N190" s="470"/>
      <c r="O190" s="14"/>
      <c r="P190" s="14"/>
      <c r="Q190" s="14"/>
      <c r="R190" s="14"/>
      <c r="S190" s="14"/>
      <c r="T190" s="469"/>
      <c r="U190" s="454"/>
      <c r="V190" s="454"/>
      <c r="W190" s="454"/>
      <c r="X190" s="454"/>
      <c r="Y190" s="471"/>
      <c r="Z190" s="495" t="s">
        <v>2166</v>
      </c>
      <c r="AA190" s="11"/>
      <c r="AB190" s="472"/>
      <c r="AC190" s="473"/>
      <c r="AD190" s="473"/>
      <c r="AE190" s="496" t="s">
        <v>2166</v>
      </c>
      <c r="AF190" s="473"/>
      <c r="AG190" s="473"/>
      <c r="AH190" s="474"/>
      <c r="AI190" s="14"/>
      <c r="AJ190" s="14"/>
      <c r="AK190" s="11"/>
      <c r="AL190" s="11"/>
      <c r="AM190" s="475"/>
      <c r="AN190" s="475"/>
      <c r="AO190" s="469"/>
      <c r="AP190" s="497" t="s">
        <v>1632</v>
      </c>
      <c r="AQ190" s="477"/>
      <c r="AR190" s="478"/>
      <c r="AS190" s="479"/>
      <c r="AT190" s="479"/>
      <c r="AU190" s="479"/>
      <c r="AV190" s="479"/>
      <c r="AW190" s="479"/>
      <c r="AX190" s="479"/>
      <c r="AY190" s="479"/>
      <c r="AZ190" s="480"/>
      <c r="BA190" s="480"/>
      <c r="BB190" s="21"/>
      <c r="BC190" s="22" t="s">
        <v>2179</v>
      </c>
      <c r="BD190" s="466"/>
      <c r="BE190" s="91"/>
      <c r="BF190" s="91"/>
      <c r="BG190" s="92"/>
      <c r="BH190" s="3"/>
      <c r="BI190" s="3"/>
      <c r="BJ190" s="3"/>
      <c r="BK190" s="3"/>
      <c r="BL190" s="3"/>
      <c r="BM190" s="3"/>
      <c r="BN190" s="3"/>
      <c r="BO190" s="3"/>
      <c r="BP190" s="3"/>
      <c r="BQ190" s="3"/>
      <c r="BR190" s="3"/>
      <c r="BS190" s="3"/>
      <c r="BT190" s="92"/>
      <c r="BU190" s="92"/>
      <c r="BV190" s="92"/>
      <c r="BW190" s="5"/>
      <c r="BX190" s="5"/>
      <c r="BY190" s="5"/>
      <c r="BZ190" s="5"/>
      <c r="CA190" s="5"/>
      <c r="CB190" s="5"/>
      <c r="CC190" s="5"/>
      <c r="CD190" s="487"/>
      <c r="CE190" s="487"/>
      <c r="CF190" s="488"/>
      <c r="CG190" s="489"/>
      <c r="CH190" s="446"/>
      <c r="CI190" s="446"/>
      <c r="CJ190" s="446"/>
      <c r="CK190" s="446"/>
      <c r="CL190" s="4"/>
      <c r="CM190" s="4"/>
      <c r="CN190" s="5"/>
      <c r="CO190" s="4"/>
      <c r="CP190" s="446"/>
      <c r="CQ190" s="490"/>
      <c r="CR190" s="446"/>
      <c r="CS190" s="446"/>
      <c r="CT190" s="446"/>
      <c r="CU190" s="446"/>
      <c r="CV190" s="446"/>
      <c r="CW190" s="446"/>
      <c r="CX190" s="491"/>
      <c r="CY190" s="491"/>
      <c r="CZ190" s="491"/>
      <c r="DA190" s="491"/>
      <c r="DB190" s="446"/>
      <c r="DC190" s="446"/>
      <c r="DD190" s="446"/>
      <c r="DE190" s="492"/>
      <c r="DF190" s="492"/>
      <c r="DG190" s="492"/>
      <c r="DH190" s="492"/>
      <c r="DI190" s="492"/>
      <c r="DJ190" s="492"/>
      <c r="DK190" s="492"/>
      <c r="DL190" s="446"/>
      <c r="DM190" s="446"/>
      <c r="DN190" s="446"/>
      <c r="DO190" s="446"/>
      <c r="DP190" s="446"/>
      <c r="DQ190" s="446"/>
      <c r="DR190" s="446"/>
      <c r="DS190" s="488"/>
      <c r="DT190" s="493"/>
      <c r="DU190" s="494"/>
      <c r="DV190" s="494"/>
      <c r="DW190" s="494"/>
      <c r="DX190" s="494"/>
      <c r="DY190" s="494"/>
      <c r="DZ190" s="494"/>
      <c r="EA190" s="494"/>
      <c r="EB190" s="494"/>
      <c r="EC190" s="494"/>
      <c r="ED190" s="494"/>
      <c r="EE190" s="446"/>
      <c r="EF190" s="446"/>
      <c r="EL190" s="4"/>
      <c r="EM190" s="4"/>
      <c r="EN190" s="5"/>
      <c r="EO190" s="4"/>
      <c r="FA190" s="481"/>
      <c r="FB190" s="482"/>
      <c r="FC190" s="483"/>
      <c r="FD190" s="484"/>
      <c r="IB190" s="78"/>
      <c r="ID190" s="78"/>
      <c r="IH190" s="485"/>
      <c r="II190" s="486"/>
      <c r="IJ190" s="78"/>
      <c r="IO190" s="78"/>
    </row>
    <row r="191" spans="1:249" s="6" customFormat="1" ht="15" x14ac:dyDescent="0.2">
      <c r="A191" s="467">
        <v>1</v>
      </c>
      <c r="B191" s="467" t="s">
        <v>1960</v>
      </c>
      <c r="C191" s="393" t="s">
        <v>2563</v>
      </c>
      <c r="D191" s="468"/>
      <c r="E191" s="462" t="s">
        <v>2136</v>
      </c>
      <c r="F191" s="14" t="s">
        <v>2146</v>
      </c>
      <c r="G191" s="14" t="s">
        <v>2153</v>
      </c>
      <c r="H191" s="469" t="s">
        <v>2149</v>
      </c>
      <c r="I191" s="462"/>
      <c r="J191" s="456"/>
      <c r="K191" s="11"/>
      <c r="L191" s="11"/>
      <c r="M191" s="14"/>
      <c r="N191" s="470"/>
      <c r="O191" s="14"/>
      <c r="P191" s="14"/>
      <c r="Q191" s="14"/>
      <c r="R191" s="14"/>
      <c r="S191" s="14"/>
      <c r="T191" s="469"/>
      <c r="U191" s="454"/>
      <c r="V191" s="502"/>
      <c r="W191" s="454"/>
      <c r="X191" s="454"/>
      <c r="Y191" s="471"/>
      <c r="Z191" s="495" t="s">
        <v>2161</v>
      </c>
      <c r="AA191" s="11"/>
      <c r="AB191" s="472"/>
      <c r="AC191" s="473"/>
      <c r="AD191" s="473"/>
      <c r="AE191" s="496">
        <v>2</v>
      </c>
      <c r="AF191" s="473"/>
      <c r="AG191" s="473"/>
      <c r="AH191" s="474"/>
      <c r="AI191" s="14"/>
      <c r="AJ191" s="14"/>
      <c r="AK191" s="11"/>
      <c r="AL191" s="11"/>
      <c r="AM191" s="475"/>
      <c r="AN191" s="475"/>
      <c r="AO191" s="469"/>
      <c r="AP191" s="497" t="s">
        <v>1633</v>
      </c>
      <c r="AQ191" s="477"/>
      <c r="AR191" s="478"/>
      <c r="AS191" s="479"/>
      <c r="AT191" s="479"/>
      <c r="AU191" s="479"/>
      <c r="AV191" s="479"/>
      <c r="AW191" s="479"/>
      <c r="AX191" s="479"/>
      <c r="AY191" s="479"/>
      <c r="AZ191" s="480"/>
      <c r="BA191" s="480"/>
      <c r="BB191" s="21"/>
      <c r="BC191" s="22" t="s">
        <v>2179</v>
      </c>
      <c r="BD191" s="466"/>
      <c r="BE191" s="91"/>
      <c r="BF191" s="91"/>
      <c r="BG191" s="92"/>
      <c r="BH191" s="3"/>
      <c r="BI191" s="3"/>
      <c r="BJ191" s="3"/>
      <c r="BK191" s="3"/>
      <c r="BL191" s="3"/>
      <c r="BM191" s="3"/>
      <c r="BN191" s="3"/>
      <c r="BO191" s="3"/>
      <c r="BP191" s="3"/>
      <c r="BQ191" s="3"/>
      <c r="BR191" s="3"/>
      <c r="BS191" s="3"/>
      <c r="BT191" s="92"/>
      <c r="BU191" s="92"/>
      <c r="BV191" s="92"/>
      <c r="BW191" s="5"/>
      <c r="BX191" s="5"/>
      <c r="BY191" s="5"/>
      <c r="BZ191" s="5"/>
      <c r="CA191" s="5"/>
      <c r="CB191" s="5"/>
      <c r="CC191" s="5"/>
      <c r="CD191" s="487"/>
      <c r="CE191" s="487"/>
      <c r="CF191" s="488"/>
      <c r="CG191" s="489"/>
      <c r="CH191" s="446"/>
      <c r="CI191" s="446"/>
      <c r="CJ191" s="446"/>
      <c r="CK191" s="446"/>
      <c r="CL191" s="4"/>
      <c r="CM191" s="4"/>
      <c r="CN191" s="5"/>
      <c r="CO191" s="4"/>
      <c r="CP191" s="446"/>
      <c r="CQ191" s="490"/>
      <c r="CR191" s="446"/>
      <c r="CS191" s="446"/>
      <c r="CT191" s="446"/>
      <c r="CU191" s="446"/>
      <c r="CV191" s="446"/>
      <c r="CW191" s="446"/>
      <c r="CX191" s="491"/>
      <c r="CY191" s="491"/>
      <c r="CZ191" s="491"/>
      <c r="DA191" s="491"/>
      <c r="DB191" s="446"/>
      <c r="DC191" s="446"/>
      <c r="DD191" s="446"/>
      <c r="DE191" s="492"/>
      <c r="DF191" s="492"/>
      <c r="DG191" s="492"/>
      <c r="DH191" s="492"/>
      <c r="DI191" s="492"/>
      <c r="DJ191" s="492"/>
      <c r="DK191" s="492"/>
      <c r="DL191" s="446"/>
      <c r="DM191" s="446"/>
      <c r="DN191" s="446"/>
      <c r="DO191" s="446"/>
      <c r="DP191" s="446"/>
      <c r="DQ191" s="446"/>
      <c r="DR191" s="446"/>
      <c r="DS191" s="488"/>
      <c r="DT191" s="493"/>
      <c r="DU191" s="494"/>
      <c r="DV191" s="494"/>
      <c r="DW191" s="494"/>
      <c r="DX191" s="494"/>
      <c r="DY191" s="494"/>
      <c r="DZ191" s="494"/>
      <c r="EA191" s="494"/>
      <c r="EB191" s="494"/>
      <c r="EC191" s="494"/>
      <c r="ED191" s="494"/>
      <c r="EE191" s="446"/>
      <c r="EF191" s="446"/>
      <c r="EL191" s="4"/>
      <c r="EM191" s="4"/>
      <c r="EN191" s="5"/>
      <c r="EO191" s="4"/>
      <c r="FA191" s="481"/>
      <c r="FB191" s="482"/>
      <c r="FC191" s="483"/>
      <c r="FD191" s="484"/>
      <c r="IB191" s="78"/>
      <c r="ID191" s="78"/>
      <c r="IH191" s="485"/>
      <c r="II191" s="486"/>
      <c r="IJ191" s="78"/>
      <c r="IO191" s="78"/>
    </row>
    <row r="192" spans="1:249" s="6" customFormat="1" ht="15" x14ac:dyDescent="0.2">
      <c r="A192" s="467">
        <v>3</v>
      </c>
      <c r="B192" s="467" t="s">
        <v>2149</v>
      </c>
      <c r="C192" s="460" t="s">
        <v>2564</v>
      </c>
      <c r="D192" s="468"/>
      <c r="E192" s="462" t="s">
        <v>2138</v>
      </c>
      <c r="F192" s="14" t="s">
        <v>2147</v>
      </c>
      <c r="G192" s="14" t="s">
        <v>2154</v>
      </c>
      <c r="H192" s="469" t="s">
        <v>2149</v>
      </c>
      <c r="I192" s="462"/>
      <c r="J192" s="456"/>
      <c r="K192" s="11"/>
      <c r="L192" s="11"/>
      <c r="M192" s="14"/>
      <c r="N192" s="470"/>
      <c r="O192" s="14"/>
      <c r="P192" s="14"/>
      <c r="Q192" s="14"/>
      <c r="R192" s="14"/>
      <c r="S192" s="14"/>
      <c r="T192" s="469"/>
      <c r="U192" s="454"/>
      <c r="V192" s="502"/>
      <c r="W192" s="454"/>
      <c r="X192" s="454"/>
      <c r="Y192" s="471"/>
      <c r="Z192" s="495">
        <v>3</v>
      </c>
      <c r="AA192" s="11"/>
      <c r="AB192" s="472"/>
      <c r="AC192" s="473"/>
      <c r="AD192" s="473"/>
      <c r="AE192" s="496" t="s">
        <v>2166</v>
      </c>
      <c r="AF192" s="473"/>
      <c r="AG192" s="473"/>
      <c r="AH192" s="474"/>
      <c r="AI192" s="14"/>
      <c r="AJ192" s="14"/>
      <c r="AK192" s="11"/>
      <c r="AL192" s="11"/>
      <c r="AM192" s="475"/>
      <c r="AN192" s="475"/>
      <c r="AO192" s="469"/>
      <c r="AP192" s="497" t="s">
        <v>1634</v>
      </c>
      <c r="AQ192" s="477"/>
      <c r="AR192" s="478"/>
      <c r="AS192" s="479"/>
      <c r="AT192" s="479"/>
      <c r="AU192" s="479"/>
      <c r="AV192" s="479"/>
      <c r="AW192" s="479"/>
      <c r="AX192" s="479"/>
      <c r="AY192" s="479"/>
      <c r="AZ192" s="480"/>
      <c r="BA192" s="480"/>
      <c r="BB192" s="21"/>
      <c r="BC192" s="22" t="s">
        <v>2179</v>
      </c>
      <c r="BD192" s="466"/>
      <c r="BE192" s="91"/>
      <c r="BF192" s="91"/>
      <c r="BG192" s="92"/>
      <c r="BH192" s="3"/>
      <c r="BI192" s="3"/>
      <c r="BJ192" s="3"/>
      <c r="BK192" s="3"/>
      <c r="BL192" s="3"/>
      <c r="BM192" s="3"/>
      <c r="BN192" s="3"/>
      <c r="BO192" s="3"/>
      <c r="BP192" s="3"/>
      <c r="BQ192" s="3"/>
      <c r="BR192" s="3"/>
      <c r="BS192" s="3"/>
      <c r="BT192" s="92"/>
      <c r="BU192" s="92"/>
      <c r="BV192" s="92"/>
      <c r="BW192" s="5"/>
      <c r="BX192" s="5"/>
      <c r="BY192" s="5"/>
      <c r="BZ192" s="5"/>
      <c r="CA192" s="5"/>
      <c r="CB192" s="5"/>
      <c r="CC192" s="5"/>
      <c r="CD192" s="487"/>
      <c r="CE192" s="487"/>
      <c r="CF192" s="488"/>
      <c r="CG192" s="489"/>
      <c r="CH192" s="446"/>
      <c r="CI192" s="446"/>
      <c r="CJ192" s="446"/>
      <c r="CK192" s="446"/>
      <c r="CL192" s="4"/>
      <c r="CM192" s="4"/>
      <c r="CN192" s="5"/>
      <c r="CO192" s="4"/>
      <c r="CP192" s="446"/>
      <c r="CQ192" s="490"/>
      <c r="CR192" s="446"/>
      <c r="CS192" s="446"/>
      <c r="CT192" s="446"/>
      <c r="CU192" s="446"/>
      <c r="CV192" s="446"/>
      <c r="CW192" s="446"/>
      <c r="CX192" s="491"/>
      <c r="CY192" s="491"/>
      <c r="CZ192" s="491"/>
      <c r="DA192" s="491"/>
      <c r="DB192" s="446"/>
      <c r="DC192" s="446"/>
      <c r="DD192" s="446"/>
      <c r="DE192" s="492"/>
      <c r="DF192" s="492"/>
      <c r="DG192" s="492"/>
      <c r="DH192" s="492"/>
      <c r="DI192" s="492"/>
      <c r="DJ192" s="492"/>
      <c r="DK192" s="492"/>
      <c r="DL192" s="446"/>
      <c r="DM192" s="446"/>
      <c r="DN192" s="446"/>
      <c r="DO192" s="446"/>
      <c r="DP192" s="446"/>
      <c r="DQ192" s="446"/>
      <c r="DR192" s="446"/>
      <c r="DS192" s="488"/>
      <c r="DT192" s="493"/>
      <c r="DU192" s="494"/>
      <c r="DV192" s="494"/>
      <c r="DW192" s="494"/>
      <c r="DX192" s="494"/>
      <c r="DY192" s="494"/>
      <c r="DZ192" s="494"/>
      <c r="EA192" s="494"/>
      <c r="EB192" s="494"/>
      <c r="EC192" s="494"/>
      <c r="ED192" s="494"/>
      <c r="EE192" s="446"/>
      <c r="EF192" s="446"/>
      <c r="EL192" s="4"/>
      <c r="EM192" s="4"/>
      <c r="EN192" s="5"/>
      <c r="EO192" s="4"/>
      <c r="FA192" s="481"/>
      <c r="FB192" s="482"/>
      <c r="FC192" s="483"/>
      <c r="FD192" s="484"/>
      <c r="IB192" s="78"/>
      <c r="ID192" s="78"/>
      <c r="IH192" s="485"/>
      <c r="II192" s="486"/>
      <c r="IJ192" s="78"/>
      <c r="IO192" s="78"/>
    </row>
    <row r="193" spans="1:249" s="6" customFormat="1" ht="15" x14ac:dyDescent="0.2">
      <c r="A193" s="467" t="s">
        <v>2166</v>
      </c>
      <c r="B193" s="467" t="s">
        <v>2157</v>
      </c>
      <c r="C193" s="393" t="s">
        <v>2565</v>
      </c>
      <c r="D193" s="468"/>
      <c r="E193" s="462" t="s">
        <v>2138</v>
      </c>
      <c r="F193" s="14" t="s">
        <v>2149</v>
      </c>
      <c r="G193" s="14" t="s">
        <v>2154</v>
      </c>
      <c r="H193" s="469" t="s">
        <v>2149</v>
      </c>
      <c r="I193" s="462"/>
      <c r="J193" s="456"/>
      <c r="K193" s="11"/>
      <c r="L193" s="11"/>
      <c r="M193" s="14"/>
      <c r="N193" s="470"/>
      <c r="O193" s="14"/>
      <c r="P193" s="14"/>
      <c r="Q193" s="14"/>
      <c r="R193" s="14"/>
      <c r="S193" s="14"/>
      <c r="T193" s="469"/>
      <c r="U193" s="454"/>
      <c r="V193" s="454"/>
      <c r="W193" s="454"/>
      <c r="X193" s="454"/>
      <c r="Y193" s="471"/>
      <c r="Z193" s="495" t="s">
        <v>2195</v>
      </c>
      <c r="AA193" s="11"/>
      <c r="AB193" s="472"/>
      <c r="AC193" s="473"/>
      <c r="AD193" s="473"/>
      <c r="AE193" s="496" t="s">
        <v>2195</v>
      </c>
      <c r="AF193" s="473"/>
      <c r="AG193" s="473"/>
      <c r="AH193" s="474"/>
      <c r="AI193" s="14"/>
      <c r="AJ193" s="14"/>
      <c r="AK193" s="11"/>
      <c r="AL193" s="11"/>
      <c r="AM193" s="475"/>
      <c r="AN193" s="475"/>
      <c r="AO193" s="469"/>
      <c r="AP193" s="497" t="s">
        <v>1635</v>
      </c>
      <c r="AQ193" s="477"/>
      <c r="AR193" s="478"/>
      <c r="AS193" s="479"/>
      <c r="AT193" s="479"/>
      <c r="AU193" s="479"/>
      <c r="AV193" s="479"/>
      <c r="AW193" s="479"/>
      <c r="AX193" s="479"/>
      <c r="AY193" s="479"/>
      <c r="AZ193" s="480"/>
      <c r="BA193" s="480"/>
      <c r="BB193" s="21"/>
      <c r="BC193" s="22" t="s">
        <v>2179</v>
      </c>
      <c r="BD193" s="466"/>
      <c r="BE193" s="91"/>
      <c r="BF193" s="91"/>
      <c r="BG193" s="92"/>
      <c r="BH193" s="3"/>
      <c r="BI193" s="3"/>
      <c r="BJ193" s="3"/>
      <c r="BK193" s="3"/>
      <c r="BL193" s="3"/>
      <c r="BM193" s="3"/>
      <c r="BN193" s="3"/>
      <c r="BO193" s="3"/>
      <c r="BP193" s="3"/>
      <c r="BQ193" s="3"/>
      <c r="BR193" s="3"/>
      <c r="BS193" s="3"/>
      <c r="BT193" s="92"/>
      <c r="BU193" s="92"/>
      <c r="BV193" s="92"/>
      <c r="BW193" s="5"/>
      <c r="BX193" s="5"/>
      <c r="BY193" s="5"/>
      <c r="BZ193" s="5"/>
      <c r="CA193" s="5"/>
      <c r="CB193" s="5"/>
      <c r="CC193" s="5"/>
      <c r="CD193" s="487"/>
      <c r="CE193" s="487"/>
      <c r="CF193" s="488"/>
      <c r="CG193" s="489"/>
      <c r="CH193" s="446"/>
      <c r="CI193" s="446"/>
      <c r="CJ193" s="446"/>
      <c r="CK193" s="446"/>
      <c r="CL193" s="4"/>
      <c r="CM193" s="4"/>
      <c r="CN193" s="5"/>
      <c r="CO193" s="4"/>
      <c r="CP193" s="446"/>
      <c r="CQ193" s="490"/>
      <c r="CR193" s="446"/>
      <c r="CS193" s="446"/>
      <c r="CT193" s="446"/>
      <c r="CU193" s="446"/>
      <c r="CV193" s="446"/>
      <c r="CW193" s="446"/>
      <c r="CX193" s="491"/>
      <c r="CY193" s="491"/>
      <c r="CZ193" s="491"/>
      <c r="DA193" s="491"/>
      <c r="DB193" s="446"/>
      <c r="DC193" s="446"/>
      <c r="DD193" s="446"/>
      <c r="DE193" s="492"/>
      <c r="DF193" s="492"/>
      <c r="DG193" s="492"/>
      <c r="DH193" s="492"/>
      <c r="DI193" s="492"/>
      <c r="DJ193" s="492"/>
      <c r="DK193" s="492"/>
      <c r="DL193" s="446"/>
      <c r="DM193" s="446"/>
      <c r="DN193" s="446"/>
      <c r="DO193" s="446"/>
      <c r="DP193" s="446"/>
      <c r="DQ193" s="446"/>
      <c r="DR193" s="446"/>
      <c r="DS193" s="488"/>
      <c r="DT193" s="493"/>
      <c r="DU193" s="494"/>
      <c r="DV193" s="494"/>
      <c r="DW193" s="494"/>
      <c r="DX193" s="494"/>
      <c r="DY193" s="494"/>
      <c r="DZ193" s="494"/>
      <c r="EA193" s="494"/>
      <c r="EB193" s="494"/>
      <c r="EC193" s="494"/>
      <c r="ED193" s="494"/>
      <c r="EE193" s="446"/>
      <c r="EF193" s="446"/>
      <c r="EL193" s="4"/>
      <c r="EM193" s="4"/>
      <c r="EN193" s="5"/>
      <c r="EO193" s="4"/>
      <c r="FA193" s="481"/>
      <c r="FB193" s="482"/>
      <c r="FC193" s="483"/>
      <c r="FD193" s="484"/>
      <c r="IB193" s="78"/>
      <c r="ID193" s="78"/>
      <c r="IH193" s="485"/>
      <c r="II193" s="486"/>
      <c r="IJ193" s="78"/>
      <c r="IO193" s="78"/>
    </row>
    <row r="194" spans="1:249" s="6" customFormat="1" ht="15" x14ac:dyDescent="0.2">
      <c r="A194" s="467" t="s">
        <v>2166</v>
      </c>
      <c r="B194" s="467" t="s">
        <v>2149</v>
      </c>
      <c r="C194" s="460" t="s">
        <v>2566</v>
      </c>
      <c r="D194" s="468"/>
      <c r="E194" s="462" t="s">
        <v>2139</v>
      </c>
      <c r="F194" s="14" t="s">
        <v>2147</v>
      </c>
      <c r="G194" s="14" t="s">
        <v>2154</v>
      </c>
      <c r="H194" s="469" t="s">
        <v>2157</v>
      </c>
      <c r="I194" s="462"/>
      <c r="J194" s="456"/>
      <c r="K194" s="11" t="s">
        <v>2163</v>
      </c>
      <c r="L194" s="11"/>
      <c r="M194" s="14"/>
      <c r="N194" s="470"/>
      <c r="O194" s="14"/>
      <c r="P194" s="14"/>
      <c r="Q194" s="14"/>
      <c r="R194" s="14"/>
      <c r="S194" s="14"/>
      <c r="T194" s="469"/>
      <c r="U194" s="454"/>
      <c r="V194" s="502"/>
      <c r="W194" s="454"/>
      <c r="X194" s="454"/>
      <c r="Y194" s="471"/>
      <c r="Z194" s="495" t="s">
        <v>2166</v>
      </c>
      <c r="AA194" s="11"/>
      <c r="AB194" s="472"/>
      <c r="AC194" s="473"/>
      <c r="AD194" s="473"/>
      <c r="AE194" s="496" t="s">
        <v>2166</v>
      </c>
      <c r="AF194" s="473"/>
      <c r="AG194" s="473"/>
      <c r="AH194" s="474"/>
      <c r="AI194" s="14"/>
      <c r="AJ194" s="14"/>
      <c r="AK194" s="11"/>
      <c r="AL194" s="11"/>
      <c r="AM194" s="475"/>
      <c r="AN194" s="475"/>
      <c r="AO194" s="469"/>
      <c r="AP194" s="497" t="s">
        <v>1636</v>
      </c>
      <c r="AQ194" s="477"/>
      <c r="AR194" s="478"/>
      <c r="AS194" s="479"/>
      <c r="AT194" s="479"/>
      <c r="AU194" s="479"/>
      <c r="AV194" s="479"/>
      <c r="AW194" s="479"/>
      <c r="AX194" s="479"/>
      <c r="AY194" s="479"/>
      <c r="AZ194" s="480"/>
      <c r="BA194" s="480"/>
      <c r="BB194" s="21"/>
      <c r="BC194" s="22" t="s">
        <v>2179</v>
      </c>
      <c r="BD194" s="466"/>
      <c r="BE194" s="91"/>
      <c r="BF194" s="91" t="s">
        <v>2163</v>
      </c>
      <c r="BG194" s="92"/>
      <c r="BH194" s="3"/>
      <c r="BI194" s="3"/>
      <c r="BJ194" s="3"/>
      <c r="BK194" s="3"/>
      <c r="BL194" s="3"/>
      <c r="BM194" s="3"/>
      <c r="BN194" s="3"/>
      <c r="BO194" s="3"/>
      <c r="BP194" s="3"/>
      <c r="BQ194" s="3"/>
      <c r="BR194" s="3"/>
      <c r="BS194" s="3"/>
      <c r="BT194" s="92"/>
      <c r="BU194" s="92"/>
      <c r="BV194" s="92"/>
      <c r="BW194" s="5"/>
      <c r="BX194" s="5"/>
      <c r="BY194" s="5"/>
      <c r="BZ194" s="5"/>
      <c r="CA194" s="5"/>
      <c r="CB194" s="5"/>
      <c r="CC194" s="5"/>
      <c r="CD194" s="487"/>
      <c r="CE194" s="487"/>
      <c r="CF194" s="488"/>
      <c r="CG194" s="489"/>
      <c r="CH194" s="446"/>
      <c r="CI194" s="446"/>
      <c r="CJ194" s="446"/>
      <c r="CK194" s="446"/>
      <c r="CL194" s="4"/>
      <c r="CM194" s="4"/>
      <c r="CN194" s="5"/>
      <c r="CO194" s="4"/>
      <c r="CP194" s="446"/>
      <c r="CQ194" s="490"/>
      <c r="CR194" s="446"/>
      <c r="CS194" s="446"/>
      <c r="CT194" s="446"/>
      <c r="CU194" s="446"/>
      <c r="CV194" s="446"/>
      <c r="CW194" s="446"/>
      <c r="CX194" s="491"/>
      <c r="CY194" s="491"/>
      <c r="CZ194" s="491"/>
      <c r="DA194" s="491"/>
      <c r="DB194" s="446"/>
      <c r="DC194" s="446"/>
      <c r="DD194" s="446"/>
      <c r="DE194" s="492"/>
      <c r="DF194" s="492"/>
      <c r="DG194" s="492"/>
      <c r="DH194" s="492"/>
      <c r="DI194" s="492"/>
      <c r="DJ194" s="492"/>
      <c r="DK194" s="492"/>
      <c r="DL194" s="446"/>
      <c r="DM194" s="446"/>
      <c r="DN194" s="446"/>
      <c r="DO194" s="446"/>
      <c r="DP194" s="446"/>
      <c r="DQ194" s="446"/>
      <c r="DR194" s="446"/>
      <c r="DS194" s="488"/>
      <c r="DT194" s="493"/>
      <c r="DU194" s="494"/>
      <c r="DV194" s="494"/>
      <c r="DW194" s="494"/>
      <c r="DX194" s="494"/>
      <c r="DY194" s="494"/>
      <c r="DZ194" s="494"/>
      <c r="EA194" s="494"/>
      <c r="EB194" s="494"/>
      <c r="EC194" s="494"/>
      <c r="ED194" s="494"/>
      <c r="EE194" s="446"/>
      <c r="EF194" s="446"/>
      <c r="EL194" s="4"/>
      <c r="EM194" s="4"/>
      <c r="EN194" s="5"/>
      <c r="EO194" s="4"/>
      <c r="FA194" s="481"/>
      <c r="FB194" s="482"/>
      <c r="FC194" s="483"/>
      <c r="FD194" s="484"/>
      <c r="IB194" s="78"/>
      <c r="ID194" s="78"/>
      <c r="IH194" s="485"/>
      <c r="II194" s="486"/>
      <c r="IJ194" s="78"/>
      <c r="IO194" s="78"/>
    </row>
    <row r="195" spans="1:249" s="6" customFormat="1" ht="15" x14ac:dyDescent="0.2">
      <c r="A195" s="467" t="s">
        <v>2195</v>
      </c>
      <c r="B195" s="467" t="s">
        <v>2149</v>
      </c>
      <c r="C195" s="393" t="s">
        <v>2567</v>
      </c>
      <c r="D195" s="468"/>
      <c r="E195" s="462" t="s">
        <v>2139</v>
      </c>
      <c r="F195" s="14" t="s">
        <v>2149</v>
      </c>
      <c r="G195" s="14" t="s">
        <v>2149</v>
      </c>
      <c r="H195" s="469" t="s">
        <v>2149</v>
      </c>
      <c r="I195" s="462"/>
      <c r="J195" s="456"/>
      <c r="K195" s="11"/>
      <c r="L195" s="11"/>
      <c r="M195" s="14"/>
      <c r="N195" s="470"/>
      <c r="O195" s="14"/>
      <c r="P195" s="14"/>
      <c r="Q195" s="14"/>
      <c r="R195" s="14"/>
      <c r="S195" s="14"/>
      <c r="T195" s="469"/>
      <c r="U195" s="454"/>
      <c r="V195" s="454"/>
      <c r="W195" s="454"/>
      <c r="X195" s="454"/>
      <c r="Y195" s="471"/>
      <c r="Z195" s="495" t="s">
        <v>2195</v>
      </c>
      <c r="AA195" s="11"/>
      <c r="AB195" s="472"/>
      <c r="AC195" s="473"/>
      <c r="AD195" s="473"/>
      <c r="AE195" s="496" t="s">
        <v>2195</v>
      </c>
      <c r="AF195" s="473"/>
      <c r="AG195" s="473"/>
      <c r="AH195" s="474"/>
      <c r="AI195" s="14"/>
      <c r="AJ195" s="14"/>
      <c r="AK195" s="11"/>
      <c r="AL195" s="11"/>
      <c r="AM195" s="475"/>
      <c r="AN195" s="475"/>
      <c r="AO195" s="469"/>
      <c r="AP195" s="497" t="s">
        <v>1637</v>
      </c>
      <c r="AQ195" s="477"/>
      <c r="AR195" s="478"/>
      <c r="AS195" s="479"/>
      <c r="AT195" s="479"/>
      <c r="AU195" s="479"/>
      <c r="AV195" s="479"/>
      <c r="AW195" s="479"/>
      <c r="AX195" s="479"/>
      <c r="AY195" s="479"/>
      <c r="AZ195" s="480"/>
      <c r="BA195" s="480"/>
      <c r="BB195" s="21"/>
      <c r="BC195" s="22" t="s">
        <v>2179</v>
      </c>
      <c r="BD195" s="466"/>
      <c r="BE195" s="91"/>
      <c r="BF195" s="91"/>
      <c r="BG195" s="92"/>
      <c r="BH195" s="3"/>
      <c r="BI195" s="3"/>
      <c r="BJ195" s="3"/>
      <c r="BK195" s="3"/>
      <c r="BL195" s="3"/>
      <c r="BM195" s="3"/>
      <c r="BN195" s="3"/>
      <c r="BO195" s="3"/>
      <c r="BP195" s="3"/>
      <c r="BQ195" s="3"/>
      <c r="BR195" s="3"/>
      <c r="BS195" s="3"/>
      <c r="BT195" s="92"/>
      <c r="BU195" s="92"/>
      <c r="BV195" s="92"/>
      <c r="BW195" s="5"/>
      <c r="BX195" s="5"/>
      <c r="BY195" s="5"/>
      <c r="BZ195" s="5"/>
      <c r="CA195" s="5"/>
      <c r="CB195" s="5"/>
      <c r="CC195" s="5"/>
      <c r="CD195" s="487"/>
      <c r="CE195" s="487"/>
      <c r="CF195" s="488"/>
      <c r="CG195" s="489"/>
      <c r="CH195" s="446"/>
      <c r="CI195" s="446"/>
      <c r="CJ195" s="446"/>
      <c r="CK195" s="446"/>
      <c r="CL195" s="4"/>
      <c r="CM195" s="4"/>
      <c r="CN195" s="5"/>
      <c r="CO195" s="4"/>
      <c r="CP195" s="446"/>
      <c r="CQ195" s="490"/>
      <c r="CR195" s="446"/>
      <c r="CS195" s="446"/>
      <c r="CT195" s="446"/>
      <c r="CU195" s="446"/>
      <c r="CV195" s="446"/>
      <c r="CW195" s="446"/>
      <c r="CX195" s="491"/>
      <c r="CY195" s="491"/>
      <c r="CZ195" s="491"/>
      <c r="DA195" s="491"/>
      <c r="DB195" s="446"/>
      <c r="DC195" s="446"/>
      <c r="DD195" s="446"/>
      <c r="DE195" s="492"/>
      <c r="DF195" s="492"/>
      <c r="DG195" s="492"/>
      <c r="DH195" s="492"/>
      <c r="DI195" s="492"/>
      <c r="DJ195" s="492"/>
      <c r="DK195" s="492"/>
      <c r="DL195" s="446"/>
      <c r="DM195" s="446"/>
      <c r="DN195" s="446"/>
      <c r="DO195" s="446"/>
      <c r="DP195" s="446"/>
      <c r="DQ195" s="446"/>
      <c r="DR195" s="446"/>
      <c r="DS195" s="488"/>
      <c r="DT195" s="493"/>
      <c r="DU195" s="494"/>
      <c r="DV195" s="494"/>
      <c r="DW195" s="494"/>
      <c r="DX195" s="494"/>
      <c r="DY195" s="494"/>
      <c r="DZ195" s="494"/>
      <c r="EA195" s="494"/>
      <c r="EB195" s="494"/>
      <c r="EC195" s="494"/>
      <c r="ED195" s="494"/>
      <c r="EE195" s="446"/>
      <c r="EF195" s="446"/>
      <c r="EL195" s="4"/>
      <c r="EM195" s="4"/>
      <c r="EN195" s="5"/>
      <c r="EO195" s="4"/>
      <c r="FA195" s="481"/>
      <c r="FB195" s="482"/>
      <c r="FC195" s="483"/>
      <c r="FD195" s="484"/>
      <c r="IB195" s="78"/>
      <c r="ID195" s="78"/>
      <c r="IH195" s="485"/>
      <c r="II195" s="486"/>
      <c r="IJ195" s="78"/>
      <c r="IO195" s="78"/>
    </row>
    <row r="196" spans="1:249" s="6" customFormat="1" ht="15" x14ac:dyDescent="0.2">
      <c r="A196" s="467" t="s">
        <v>2195</v>
      </c>
      <c r="B196" s="467" t="s">
        <v>2149</v>
      </c>
      <c r="C196" s="393" t="s">
        <v>2568</v>
      </c>
      <c r="D196" s="468"/>
      <c r="E196" s="462" t="s">
        <v>2139</v>
      </c>
      <c r="F196" s="14" t="s">
        <v>2149</v>
      </c>
      <c r="G196" s="14" t="s">
        <v>2154</v>
      </c>
      <c r="H196" s="469" t="s">
        <v>2149</v>
      </c>
      <c r="I196" s="462"/>
      <c r="J196" s="456"/>
      <c r="K196" s="11"/>
      <c r="L196" s="11"/>
      <c r="M196" s="14"/>
      <c r="N196" s="470"/>
      <c r="O196" s="14"/>
      <c r="P196" s="14"/>
      <c r="Q196" s="14"/>
      <c r="R196" s="14"/>
      <c r="S196" s="14"/>
      <c r="T196" s="469"/>
      <c r="U196" s="454"/>
      <c r="V196" s="454"/>
      <c r="W196" s="454"/>
      <c r="X196" s="454"/>
      <c r="Y196" s="471"/>
      <c r="Z196" s="495" t="s">
        <v>2195</v>
      </c>
      <c r="AA196" s="11"/>
      <c r="AB196" s="472"/>
      <c r="AC196" s="473"/>
      <c r="AD196" s="473"/>
      <c r="AE196" s="496" t="s">
        <v>2195</v>
      </c>
      <c r="AF196" s="473"/>
      <c r="AG196" s="473"/>
      <c r="AH196" s="474"/>
      <c r="AI196" s="14"/>
      <c r="AJ196" s="14"/>
      <c r="AK196" s="11"/>
      <c r="AL196" s="11"/>
      <c r="AM196" s="475"/>
      <c r="AN196" s="475"/>
      <c r="AO196" s="469"/>
      <c r="AP196" s="497" t="s">
        <v>1638</v>
      </c>
      <c r="AQ196" s="477"/>
      <c r="AR196" s="478"/>
      <c r="AS196" s="479"/>
      <c r="AT196" s="479"/>
      <c r="AU196" s="479"/>
      <c r="AV196" s="479"/>
      <c r="AW196" s="479"/>
      <c r="AX196" s="479"/>
      <c r="AY196" s="479"/>
      <c r="AZ196" s="480"/>
      <c r="BA196" s="480"/>
      <c r="BB196" s="21"/>
      <c r="BC196" s="22" t="s">
        <v>2179</v>
      </c>
      <c r="BD196" s="466"/>
      <c r="BE196" s="91"/>
      <c r="BF196" s="91"/>
      <c r="BG196" s="92"/>
      <c r="BH196" s="3"/>
      <c r="BI196" s="3"/>
      <c r="BJ196" s="3"/>
      <c r="BK196" s="3"/>
      <c r="BL196" s="3"/>
      <c r="BM196" s="3"/>
      <c r="BN196" s="3"/>
      <c r="BO196" s="3"/>
      <c r="BP196" s="3"/>
      <c r="BQ196" s="3"/>
      <c r="BR196" s="3"/>
      <c r="BS196" s="3"/>
      <c r="BT196" s="92"/>
      <c r="BU196" s="92"/>
      <c r="BV196" s="92"/>
      <c r="BW196" s="5"/>
      <c r="BX196" s="5"/>
      <c r="BY196" s="5"/>
      <c r="BZ196" s="5"/>
      <c r="CA196" s="5"/>
      <c r="CB196" s="5"/>
      <c r="CC196" s="5"/>
      <c r="CD196" s="487"/>
      <c r="CE196" s="487"/>
      <c r="CF196" s="488"/>
      <c r="CG196" s="489"/>
      <c r="CH196" s="446"/>
      <c r="CI196" s="446"/>
      <c r="CJ196" s="446"/>
      <c r="CK196" s="446"/>
      <c r="CL196" s="4"/>
      <c r="CM196" s="4"/>
      <c r="CN196" s="5"/>
      <c r="CO196" s="4"/>
      <c r="CP196" s="446"/>
      <c r="CQ196" s="490"/>
      <c r="CR196" s="446"/>
      <c r="CS196" s="446"/>
      <c r="CT196" s="446"/>
      <c r="CU196" s="446"/>
      <c r="CV196" s="446"/>
      <c r="CW196" s="446"/>
      <c r="CX196" s="491"/>
      <c r="CY196" s="491"/>
      <c r="CZ196" s="491"/>
      <c r="DA196" s="491"/>
      <c r="DB196" s="446"/>
      <c r="DC196" s="446"/>
      <c r="DD196" s="446"/>
      <c r="DE196" s="492"/>
      <c r="DF196" s="492"/>
      <c r="DG196" s="492"/>
      <c r="DH196" s="492"/>
      <c r="DI196" s="492"/>
      <c r="DJ196" s="492"/>
      <c r="DK196" s="492"/>
      <c r="DL196" s="446"/>
      <c r="DM196" s="446"/>
      <c r="DN196" s="446"/>
      <c r="DO196" s="446"/>
      <c r="DP196" s="446"/>
      <c r="DQ196" s="446"/>
      <c r="DR196" s="446"/>
      <c r="DS196" s="488"/>
      <c r="DT196" s="493"/>
      <c r="DU196" s="494"/>
      <c r="DV196" s="494"/>
      <c r="DW196" s="494"/>
      <c r="DX196" s="494"/>
      <c r="DY196" s="494"/>
      <c r="DZ196" s="494"/>
      <c r="EA196" s="494"/>
      <c r="EB196" s="494"/>
      <c r="EC196" s="494"/>
      <c r="ED196" s="494"/>
      <c r="EE196" s="446"/>
      <c r="EF196" s="446"/>
      <c r="EL196" s="4"/>
      <c r="EM196" s="4"/>
      <c r="EN196" s="5"/>
      <c r="EO196" s="4"/>
      <c r="FA196" s="481"/>
      <c r="FB196" s="482"/>
      <c r="FC196" s="483"/>
      <c r="FD196" s="484"/>
      <c r="IB196" s="78"/>
      <c r="ID196" s="78"/>
      <c r="IH196" s="485"/>
      <c r="II196" s="486"/>
      <c r="IJ196" s="78"/>
      <c r="IO196" s="78"/>
    </row>
    <row r="197" spans="1:249" s="6" customFormat="1" ht="15" x14ac:dyDescent="0.2">
      <c r="A197" s="467" t="s">
        <v>2195</v>
      </c>
      <c r="B197" s="467" t="s">
        <v>2149</v>
      </c>
      <c r="C197" s="393" t="s">
        <v>2569</v>
      </c>
      <c r="D197" s="468"/>
      <c r="E197" s="462" t="s">
        <v>2141</v>
      </c>
      <c r="F197" s="14" t="s">
        <v>2149</v>
      </c>
      <c r="G197" s="14" t="s">
        <v>2149</v>
      </c>
      <c r="H197" s="469" t="s">
        <v>2149</v>
      </c>
      <c r="I197" s="462"/>
      <c r="J197" s="456"/>
      <c r="K197" s="11"/>
      <c r="L197" s="11"/>
      <c r="M197" s="14"/>
      <c r="N197" s="470"/>
      <c r="O197" s="14"/>
      <c r="P197" s="14"/>
      <c r="Q197" s="14"/>
      <c r="R197" s="14"/>
      <c r="S197" s="14"/>
      <c r="T197" s="469"/>
      <c r="U197" s="454"/>
      <c r="V197" s="454"/>
      <c r="W197" s="454"/>
      <c r="X197" s="454"/>
      <c r="Y197" s="471"/>
      <c r="Z197" s="495" t="s">
        <v>2195</v>
      </c>
      <c r="AA197" s="11"/>
      <c r="AB197" s="472"/>
      <c r="AC197" s="473"/>
      <c r="AD197" s="473"/>
      <c r="AE197" s="496" t="s">
        <v>2195</v>
      </c>
      <c r="AF197" s="473"/>
      <c r="AG197" s="473"/>
      <c r="AH197" s="474"/>
      <c r="AI197" s="14"/>
      <c r="AJ197" s="14"/>
      <c r="AK197" s="11"/>
      <c r="AL197" s="11"/>
      <c r="AM197" s="475"/>
      <c r="AN197" s="475"/>
      <c r="AO197" s="469"/>
      <c r="AP197" s="497" t="s">
        <v>1639</v>
      </c>
      <c r="AQ197" s="477"/>
      <c r="AR197" s="478"/>
      <c r="AS197" s="479"/>
      <c r="AT197" s="479"/>
      <c r="AU197" s="479"/>
      <c r="AV197" s="479"/>
      <c r="AW197" s="479"/>
      <c r="AX197" s="479"/>
      <c r="AY197" s="479"/>
      <c r="AZ197" s="480"/>
      <c r="BA197" s="480"/>
      <c r="BB197" s="21"/>
      <c r="BC197" s="22" t="s">
        <v>2179</v>
      </c>
      <c r="BD197" s="466"/>
      <c r="BE197" s="91"/>
      <c r="BF197" s="91"/>
      <c r="BG197" s="92"/>
      <c r="BH197" s="3"/>
      <c r="BI197" s="3"/>
      <c r="BJ197" s="3"/>
      <c r="BK197" s="3"/>
      <c r="BL197" s="3"/>
      <c r="BM197" s="3"/>
      <c r="BN197" s="3"/>
      <c r="BO197" s="3"/>
      <c r="BP197" s="3"/>
      <c r="BQ197" s="3"/>
      <c r="BR197" s="3"/>
      <c r="BS197" s="3"/>
      <c r="BT197" s="92"/>
      <c r="BU197" s="92"/>
      <c r="BV197" s="92"/>
      <c r="BW197" s="5"/>
      <c r="BX197" s="5"/>
      <c r="BY197" s="5"/>
      <c r="BZ197" s="5"/>
      <c r="CA197" s="5"/>
      <c r="CB197" s="5"/>
      <c r="CC197" s="5"/>
      <c r="CD197" s="487"/>
      <c r="CE197" s="487"/>
      <c r="CF197" s="488"/>
      <c r="CG197" s="489"/>
      <c r="CH197" s="446"/>
      <c r="CI197" s="446"/>
      <c r="CJ197" s="446"/>
      <c r="CK197" s="446"/>
      <c r="CL197" s="4"/>
      <c r="CM197" s="4"/>
      <c r="CN197" s="5"/>
      <c r="CO197" s="4"/>
      <c r="CP197" s="446"/>
      <c r="CQ197" s="490"/>
      <c r="CR197" s="446"/>
      <c r="CS197" s="446"/>
      <c r="CT197" s="446"/>
      <c r="CU197" s="446"/>
      <c r="CV197" s="446"/>
      <c r="CW197" s="446"/>
      <c r="CX197" s="491"/>
      <c r="CY197" s="491"/>
      <c r="CZ197" s="491"/>
      <c r="DA197" s="491"/>
      <c r="DB197" s="446"/>
      <c r="DC197" s="446"/>
      <c r="DD197" s="446"/>
      <c r="DE197" s="492"/>
      <c r="DF197" s="492"/>
      <c r="DG197" s="492"/>
      <c r="DH197" s="492"/>
      <c r="DI197" s="492"/>
      <c r="DJ197" s="492"/>
      <c r="DK197" s="492"/>
      <c r="DL197" s="446"/>
      <c r="DM197" s="446"/>
      <c r="DN197" s="446"/>
      <c r="DO197" s="446"/>
      <c r="DP197" s="446"/>
      <c r="DQ197" s="446"/>
      <c r="DR197" s="446"/>
      <c r="DS197" s="488"/>
      <c r="DT197" s="493"/>
      <c r="DU197" s="494"/>
      <c r="DV197" s="494"/>
      <c r="DW197" s="494"/>
      <c r="DX197" s="494"/>
      <c r="DY197" s="494"/>
      <c r="DZ197" s="494"/>
      <c r="EA197" s="494"/>
      <c r="EB197" s="494"/>
      <c r="EC197" s="494"/>
      <c r="ED197" s="494"/>
      <c r="EE197" s="446"/>
      <c r="EF197" s="446"/>
      <c r="EL197" s="4"/>
      <c r="EM197" s="4"/>
      <c r="EN197" s="5"/>
      <c r="EO197" s="4"/>
      <c r="FA197" s="481"/>
      <c r="FB197" s="482"/>
      <c r="FC197" s="483"/>
      <c r="FD197" s="484"/>
      <c r="IB197" s="78"/>
      <c r="ID197" s="78"/>
      <c r="IH197" s="485"/>
      <c r="II197" s="486"/>
      <c r="IJ197" s="78"/>
      <c r="IO197" s="78"/>
    </row>
    <row r="198" spans="1:249" s="6" customFormat="1" ht="15" x14ac:dyDescent="0.2">
      <c r="A198" s="467" t="s">
        <v>2195</v>
      </c>
      <c r="B198" s="467" t="s">
        <v>2149</v>
      </c>
      <c r="C198" s="393" t="s">
        <v>2570</v>
      </c>
      <c r="D198" s="468"/>
      <c r="E198" s="462" t="s">
        <v>2141</v>
      </c>
      <c r="F198" s="14" t="s">
        <v>2147</v>
      </c>
      <c r="G198" s="14" t="s">
        <v>2154</v>
      </c>
      <c r="H198" s="469" t="s">
        <v>2149</v>
      </c>
      <c r="I198" s="462"/>
      <c r="J198" s="456"/>
      <c r="K198" s="11"/>
      <c r="L198" s="11"/>
      <c r="M198" s="14"/>
      <c r="N198" s="470"/>
      <c r="O198" s="14"/>
      <c r="P198" s="14"/>
      <c r="Q198" s="14"/>
      <c r="R198" s="14"/>
      <c r="S198" s="14"/>
      <c r="T198" s="469"/>
      <c r="U198" s="454"/>
      <c r="V198" s="454"/>
      <c r="W198" s="454"/>
      <c r="X198" s="454"/>
      <c r="Y198" s="471"/>
      <c r="Z198" s="495" t="s">
        <v>2195</v>
      </c>
      <c r="AA198" s="11"/>
      <c r="AB198" s="472"/>
      <c r="AC198" s="473"/>
      <c r="AD198" s="473"/>
      <c r="AE198" s="496" t="s">
        <v>2195</v>
      </c>
      <c r="AF198" s="473"/>
      <c r="AG198" s="473"/>
      <c r="AH198" s="474"/>
      <c r="AI198" s="14"/>
      <c r="AJ198" s="14"/>
      <c r="AK198" s="11"/>
      <c r="AL198" s="11"/>
      <c r="AM198" s="475"/>
      <c r="AN198" s="475"/>
      <c r="AO198" s="469"/>
      <c r="AP198" s="497" t="s">
        <v>1640</v>
      </c>
      <c r="AQ198" s="477"/>
      <c r="AR198" s="478"/>
      <c r="AS198" s="479"/>
      <c r="AT198" s="479"/>
      <c r="AU198" s="479"/>
      <c r="AV198" s="479"/>
      <c r="AW198" s="479"/>
      <c r="AX198" s="479"/>
      <c r="AY198" s="479"/>
      <c r="AZ198" s="480"/>
      <c r="BA198" s="480"/>
      <c r="BB198" s="21"/>
      <c r="BC198" s="22" t="s">
        <v>2179</v>
      </c>
      <c r="BD198" s="466"/>
      <c r="BE198" s="91"/>
      <c r="BF198" s="91"/>
      <c r="BG198" s="92"/>
      <c r="BH198" s="3"/>
      <c r="BI198" s="3"/>
      <c r="BJ198" s="3"/>
      <c r="BK198" s="3"/>
      <c r="BL198" s="3"/>
      <c r="BM198" s="3"/>
      <c r="BN198" s="3"/>
      <c r="BO198" s="3"/>
      <c r="BP198" s="3"/>
      <c r="BQ198" s="3"/>
      <c r="BR198" s="3"/>
      <c r="BS198" s="3"/>
      <c r="BT198" s="92"/>
      <c r="BU198" s="92"/>
      <c r="BV198" s="92"/>
      <c r="BW198" s="5"/>
      <c r="BX198" s="5"/>
      <c r="BY198" s="5"/>
      <c r="BZ198" s="5"/>
      <c r="CA198" s="5"/>
      <c r="CB198" s="5"/>
      <c r="CC198" s="5"/>
      <c r="CD198" s="487"/>
      <c r="CE198" s="487"/>
      <c r="CF198" s="488"/>
      <c r="CG198" s="489"/>
      <c r="CH198" s="446"/>
      <c r="CI198" s="446"/>
      <c r="CJ198" s="446"/>
      <c r="CK198" s="446"/>
      <c r="CL198" s="4"/>
      <c r="CM198" s="4"/>
      <c r="CN198" s="5"/>
      <c r="CO198" s="4"/>
      <c r="CP198" s="446"/>
      <c r="CQ198" s="490"/>
      <c r="CR198" s="446"/>
      <c r="CS198" s="446"/>
      <c r="CT198" s="446"/>
      <c r="CU198" s="446"/>
      <c r="CV198" s="446"/>
      <c r="CW198" s="446"/>
      <c r="CX198" s="491"/>
      <c r="CY198" s="491"/>
      <c r="CZ198" s="491"/>
      <c r="DA198" s="491"/>
      <c r="DB198" s="446"/>
      <c r="DC198" s="446"/>
      <c r="DD198" s="446"/>
      <c r="DE198" s="492"/>
      <c r="DF198" s="492"/>
      <c r="DG198" s="492"/>
      <c r="DH198" s="492"/>
      <c r="DI198" s="492"/>
      <c r="DJ198" s="492"/>
      <c r="DK198" s="492"/>
      <c r="DL198" s="446"/>
      <c r="DM198" s="446"/>
      <c r="DN198" s="446"/>
      <c r="DO198" s="446"/>
      <c r="DP198" s="446"/>
      <c r="DQ198" s="446"/>
      <c r="DR198" s="446"/>
      <c r="DS198" s="488"/>
      <c r="DT198" s="493"/>
      <c r="DU198" s="494"/>
      <c r="DV198" s="494"/>
      <c r="DW198" s="494"/>
      <c r="DX198" s="494"/>
      <c r="DY198" s="494"/>
      <c r="DZ198" s="494"/>
      <c r="EA198" s="494"/>
      <c r="EB198" s="494"/>
      <c r="EC198" s="494"/>
      <c r="ED198" s="494"/>
      <c r="EE198" s="446"/>
      <c r="EF198" s="446"/>
      <c r="EL198" s="4"/>
      <c r="EM198" s="4"/>
      <c r="EN198" s="5"/>
      <c r="EO198" s="4"/>
      <c r="FA198" s="481"/>
      <c r="FB198" s="482"/>
      <c r="FC198" s="483"/>
      <c r="FD198" s="484"/>
      <c r="IB198" s="78"/>
      <c r="ID198" s="78"/>
      <c r="IH198" s="485"/>
      <c r="II198" s="486"/>
      <c r="IJ198" s="78"/>
      <c r="IO198" s="78"/>
    </row>
    <row r="199" spans="1:249" s="6" customFormat="1" ht="15" x14ac:dyDescent="0.2">
      <c r="A199" s="467" t="s">
        <v>2195</v>
      </c>
      <c r="B199" s="467" t="s">
        <v>2149</v>
      </c>
      <c r="C199" s="393" t="s">
        <v>2571</v>
      </c>
      <c r="D199" s="468"/>
      <c r="E199" s="462" t="s">
        <v>2139</v>
      </c>
      <c r="F199" s="14" t="s">
        <v>2149</v>
      </c>
      <c r="G199" s="14" t="s">
        <v>2149</v>
      </c>
      <c r="H199" s="469" t="s">
        <v>2149</v>
      </c>
      <c r="I199" s="462"/>
      <c r="J199" s="456"/>
      <c r="K199" s="11"/>
      <c r="L199" s="11"/>
      <c r="M199" s="14"/>
      <c r="N199" s="470"/>
      <c r="O199" s="14"/>
      <c r="P199" s="14"/>
      <c r="Q199" s="14"/>
      <c r="R199" s="14"/>
      <c r="S199" s="14"/>
      <c r="T199" s="469"/>
      <c r="U199" s="454"/>
      <c r="V199" s="454"/>
      <c r="W199" s="454"/>
      <c r="X199" s="454"/>
      <c r="Y199" s="471"/>
      <c r="Z199" s="495" t="s">
        <v>2195</v>
      </c>
      <c r="AA199" s="11"/>
      <c r="AB199" s="472"/>
      <c r="AC199" s="473"/>
      <c r="AD199" s="473"/>
      <c r="AE199" s="496" t="s">
        <v>2195</v>
      </c>
      <c r="AF199" s="473"/>
      <c r="AG199" s="473"/>
      <c r="AH199" s="474"/>
      <c r="AI199" s="14"/>
      <c r="AJ199" s="14"/>
      <c r="AK199" s="11"/>
      <c r="AL199" s="11"/>
      <c r="AM199" s="475"/>
      <c r="AN199" s="475"/>
      <c r="AO199" s="469"/>
      <c r="AP199" s="497" t="s">
        <v>1641</v>
      </c>
      <c r="AQ199" s="477"/>
      <c r="AR199" s="478"/>
      <c r="AS199" s="479"/>
      <c r="AT199" s="479"/>
      <c r="AU199" s="479"/>
      <c r="AV199" s="479"/>
      <c r="AW199" s="479"/>
      <c r="AX199" s="479"/>
      <c r="AY199" s="479"/>
      <c r="AZ199" s="480"/>
      <c r="BA199" s="480"/>
      <c r="BB199" s="21"/>
      <c r="BC199" s="22" t="s">
        <v>2179</v>
      </c>
      <c r="BD199" s="466"/>
      <c r="BE199" s="91"/>
      <c r="BF199" s="91"/>
      <c r="BG199" s="92"/>
      <c r="BH199" s="3"/>
      <c r="BI199" s="3"/>
      <c r="BJ199" s="3"/>
      <c r="BK199" s="3"/>
      <c r="BL199" s="3"/>
      <c r="BM199" s="3"/>
      <c r="BN199" s="3"/>
      <c r="BO199" s="3"/>
      <c r="BP199" s="3"/>
      <c r="BQ199" s="3"/>
      <c r="BR199" s="3"/>
      <c r="BS199" s="3"/>
      <c r="BT199" s="92"/>
      <c r="BU199" s="92"/>
      <c r="BV199" s="92"/>
      <c r="BW199" s="5"/>
      <c r="BX199" s="5"/>
      <c r="BY199" s="5"/>
      <c r="BZ199" s="5"/>
      <c r="CA199" s="5"/>
      <c r="CB199" s="5"/>
      <c r="CC199" s="5"/>
      <c r="CD199" s="487"/>
      <c r="CE199" s="487"/>
      <c r="CF199" s="488"/>
      <c r="CG199" s="489"/>
      <c r="CH199" s="446"/>
      <c r="CI199" s="446"/>
      <c r="CJ199" s="446"/>
      <c r="CK199" s="446"/>
      <c r="CL199" s="4"/>
      <c r="CM199" s="4"/>
      <c r="CN199" s="5"/>
      <c r="CO199" s="4"/>
      <c r="CP199" s="446"/>
      <c r="CQ199" s="490"/>
      <c r="CR199" s="446"/>
      <c r="CS199" s="446"/>
      <c r="CT199" s="446"/>
      <c r="CU199" s="446"/>
      <c r="CV199" s="446"/>
      <c r="CW199" s="446"/>
      <c r="CX199" s="491"/>
      <c r="CY199" s="491"/>
      <c r="CZ199" s="491"/>
      <c r="DA199" s="491"/>
      <c r="DB199" s="446"/>
      <c r="DC199" s="446"/>
      <c r="DD199" s="446"/>
      <c r="DE199" s="492"/>
      <c r="DF199" s="492"/>
      <c r="DG199" s="492"/>
      <c r="DH199" s="492"/>
      <c r="DI199" s="492"/>
      <c r="DJ199" s="492"/>
      <c r="DK199" s="492"/>
      <c r="DL199" s="446"/>
      <c r="DM199" s="446"/>
      <c r="DN199" s="446"/>
      <c r="DO199" s="446"/>
      <c r="DP199" s="446"/>
      <c r="DQ199" s="446"/>
      <c r="DR199" s="446"/>
      <c r="DS199" s="488"/>
      <c r="DT199" s="493"/>
      <c r="DU199" s="494"/>
      <c r="DV199" s="494"/>
      <c r="DW199" s="494"/>
      <c r="DX199" s="494"/>
      <c r="DY199" s="494"/>
      <c r="DZ199" s="494"/>
      <c r="EA199" s="494"/>
      <c r="EB199" s="494"/>
      <c r="EC199" s="494"/>
      <c r="ED199" s="494"/>
      <c r="EE199" s="446"/>
      <c r="EF199" s="446"/>
      <c r="EL199" s="4"/>
      <c r="EM199" s="4"/>
      <c r="EN199" s="5"/>
      <c r="EO199" s="4"/>
      <c r="FA199" s="481"/>
      <c r="FB199" s="482"/>
      <c r="FC199" s="483"/>
      <c r="FD199" s="484"/>
      <c r="IB199" s="78"/>
      <c r="ID199" s="78"/>
      <c r="IH199" s="485"/>
      <c r="II199" s="486"/>
      <c r="IJ199" s="78"/>
      <c r="IO199" s="78"/>
    </row>
    <row r="200" spans="1:249" s="6" customFormat="1" ht="15" x14ac:dyDescent="0.2">
      <c r="A200" s="467" t="s">
        <v>2195</v>
      </c>
      <c r="B200" s="467" t="s">
        <v>2149</v>
      </c>
      <c r="C200" s="393" t="s">
        <v>2572</v>
      </c>
      <c r="D200" s="468"/>
      <c r="E200" s="462" t="s">
        <v>2141</v>
      </c>
      <c r="F200" s="14" t="s">
        <v>2150</v>
      </c>
      <c r="G200" s="14" t="s">
        <v>2155</v>
      </c>
      <c r="H200" s="469" t="s">
        <v>2149</v>
      </c>
      <c r="I200" s="462"/>
      <c r="J200" s="456"/>
      <c r="K200" s="11"/>
      <c r="L200" s="11"/>
      <c r="M200" s="14"/>
      <c r="N200" s="470"/>
      <c r="O200" s="14"/>
      <c r="P200" s="14"/>
      <c r="Q200" s="14"/>
      <c r="R200" s="14"/>
      <c r="S200" s="14"/>
      <c r="T200" s="469"/>
      <c r="U200" s="454"/>
      <c r="V200" s="454"/>
      <c r="W200" s="454"/>
      <c r="X200" s="454"/>
      <c r="Y200" s="471"/>
      <c r="Z200" s="495" t="s">
        <v>2195</v>
      </c>
      <c r="AA200" s="11"/>
      <c r="AB200" s="472"/>
      <c r="AC200" s="473"/>
      <c r="AD200" s="473"/>
      <c r="AE200" s="496" t="s">
        <v>2195</v>
      </c>
      <c r="AF200" s="473"/>
      <c r="AG200" s="473"/>
      <c r="AH200" s="474"/>
      <c r="AI200" s="14"/>
      <c r="AJ200" s="14"/>
      <c r="AK200" s="11"/>
      <c r="AL200" s="11"/>
      <c r="AM200" s="475"/>
      <c r="AN200" s="475"/>
      <c r="AO200" s="469"/>
      <c r="AP200" s="497" t="s">
        <v>1642</v>
      </c>
      <c r="AQ200" s="477"/>
      <c r="AR200" s="478"/>
      <c r="AS200" s="479"/>
      <c r="AT200" s="479"/>
      <c r="AU200" s="479"/>
      <c r="AV200" s="479"/>
      <c r="AW200" s="479"/>
      <c r="AX200" s="479"/>
      <c r="AY200" s="479"/>
      <c r="AZ200" s="480"/>
      <c r="BA200" s="480"/>
      <c r="BB200" s="21"/>
      <c r="BC200" s="22" t="s">
        <v>2179</v>
      </c>
      <c r="BD200" s="466"/>
      <c r="BE200" s="91"/>
      <c r="BF200" s="91"/>
      <c r="BG200" s="92"/>
      <c r="BH200" s="3"/>
      <c r="BI200" s="3"/>
      <c r="BJ200" s="3"/>
      <c r="BK200" s="3"/>
      <c r="BL200" s="3"/>
      <c r="BM200" s="3"/>
      <c r="BN200" s="3"/>
      <c r="BO200" s="3"/>
      <c r="BP200" s="3"/>
      <c r="BQ200" s="3"/>
      <c r="BR200" s="3"/>
      <c r="BS200" s="3"/>
      <c r="BT200" s="92"/>
      <c r="BU200" s="92"/>
      <c r="BV200" s="92"/>
      <c r="BW200" s="5"/>
      <c r="BX200" s="5"/>
      <c r="BY200" s="5"/>
      <c r="BZ200" s="5"/>
      <c r="CA200" s="5"/>
      <c r="CB200" s="5"/>
      <c r="CC200" s="5"/>
      <c r="CD200" s="487"/>
      <c r="CE200" s="487"/>
      <c r="CF200" s="488"/>
      <c r="CG200" s="489"/>
      <c r="CH200" s="446"/>
      <c r="CI200" s="446"/>
      <c r="CJ200" s="446"/>
      <c r="CK200" s="446"/>
      <c r="CL200" s="4"/>
      <c r="CM200" s="4"/>
      <c r="CN200" s="5"/>
      <c r="CO200" s="4"/>
      <c r="CP200" s="446"/>
      <c r="CQ200" s="490"/>
      <c r="CR200" s="446"/>
      <c r="CS200" s="446"/>
      <c r="CT200" s="446"/>
      <c r="CU200" s="446"/>
      <c r="CV200" s="446"/>
      <c r="CW200" s="446"/>
      <c r="CX200" s="491"/>
      <c r="CY200" s="491"/>
      <c r="CZ200" s="491"/>
      <c r="DA200" s="491"/>
      <c r="DB200" s="446"/>
      <c r="DC200" s="446"/>
      <c r="DD200" s="446"/>
      <c r="DE200" s="492"/>
      <c r="DF200" s="492"/>
      <c r="DG200" s="492"/>
      <c r="DH200" s="492"/>
      <c r="DI200" s="492"/>
      <c r="DJ200" s="492"/>
      <c r="DK200" s="492"/>
      <c r="DL200" s="446"/>
      <c r="DM200" s="446"/>
      <c r="DN200" s="446"/>
      <c r="DO200" s="446"/>
      <c r="DP200" s="446"/>
      <c r="DQ200" s="446"/>
      <c r="DR200" s="446"/>
      <c r="DS200" s="488"/>
      <c r="DT200" s="493"/>
      <c r="DU200" s="494"/>
      <c r="DV200" s="494"/>
      <c r="DW200" s="494"/>
      <c r="DX200" s="494"/>
      <c r="DY200" s="494"/>
      <c r="DZ200" s="494"/>
      <c r="EA200" s="494"/>
      <c r="EB200" s="494"/>
      <c r="EC200" s="494"/>
      <c r="ED200" s="494"/>
      <c r="EE200" s="446"/>
      <c r="EF200" s="446"/>
      <c r="EL200" s="4"/>
      <c r="EM200" s="4"/>
      <c r="EN200" s="5"/>
      <c r="EO200" s="4"/>
      <c r="FA200" s="481"/>
      <c r="FB200" s="482"/>
      <c r="FC200" s="483"/>
      <c r="FD200" s="484"/>
      <c r="IB200" s="78"/>
      <c r="ID200" s="78"/>
      <c r="IH200" s="485"/>
      <c r="II200" s="486"/>
      <c r="IJ200" s="78"/>
      <c r="IO200" s="78"/>
    </row>
    <row r="201" spans="1:249" s="6" customFormat="1" ht="15" x14ac:dyDescent="0.2">
      <c r="A201" s="467" t="s">
        <v>2195</v>
      </c>
      <c r="B201" s="467" t="s">
        <v>2149</v>
      </c>
      <c r="C201" s="393" t="s">
        <v>2573</v>
      </c>
      <c r="D201" s="468"/>
      <c r="E201" s="462" t="s">
        <v>2141</v>
      </c>
      <c r="F201" s="14" t="s">
        <v>2149</v>
      </c>
      <c r="G201" s="14" t="s">
        <v>2149</v>
      </c>
      <c r="H201" s="469" t="s">
        <v>2149</v>
      </c>
      <c r="I201" s="462"/>
      <c r="J201" s="456"/>
      <c r="K201" s="11"/>
      <c r="L201" s="11"/>
      <c r="M201" s="14"/>
      <c r="N201" s="470"/>
      <c r="O201" s="14"/>
      <c r="P201" s="14"/>
      <c r="Q201" s="14"/>
      <c r="R201" s="14"/>
      <c r="S201" s="14"/>
      <c r="T201" s="469"/>
      <c r="U201" s="454"/>
      <c r="V201" s="454"/>
      <c r="W201" s="454"/>
      <c r="X201" s="454"/>
      <c r="Y201" s="471"/>
      <c r="Z201" s="495" t="s">
        <v>2195</v>
      </c>
      <c r="AA201" s="11"/>
      <c r="AB201" s="472"/>
      <c r="AC201" s="473"/>
      <c r="AD201" s="473"/>
      <c r="AE201" s="496" t="s">
        <v>2195</v>
      </c>
      <c r="AF201" s="473"/>
      <c r="AG201" s="473"/>
      <c r="AH201" s="474"/>
      <c r="AI201" s="14"/>
      <c r="AJ201" s="14"/>
      <c r="AK201" s="11"/>
      <c r="AL201" s="11"/>
      <c r="AM201" s="475"/>
      <c r="AN201" s="475"/>
      <c r="AO201" s="469"/>
      <c r="AP201" s="497" t="s">
        <v>1643</v>
      </c>
      <c r="AQ201" s="477"/>
      <c r="AR201" s="478"/>
      <c r="AS201" s="479"/>
      <c r="AT201" s="479"/>
      <c r="AU201" s="479"/>
      <c r="AV201" s="479"/>
      <c r="AW201" s="479"/>
      <c r="AX201" s="479"/>
      <c r="AY201" s="479"/>
      <c r="AZ201" s="480"/>
      <c r="BA201" s="480"/>
      <c r="BB201" s="21"/>
      <c r="BC201" s="22" t="s">
        <v>2179</v>
      </c>
      <c r="BD201" s="466"/>
      <c r="BE201" s="91"/>
      <c r="BF201" s="91"/>
      <c r="BG201" s="92"/>
      <c r="BH201" s="3"/>
      <c r="BI201" s="3"/>
      <c r="BJ201" s="3"/>
      <c r="BK201" s="3"/>
      <c r="BL201" s="3"/>
      <c r="BM201" s="3"/>
      <c r="BN201" s="3"/>
      <c r="BO201" s="3"/>
      <c r="BP201" s="3"/>
      <c r="BQ201" s="3"/>
      <c r="BR201" s="3"/>
      <c r="BS201" s="3"/>
      <c r="BT201" s="92"/>
      <c r="BU201" s="92"/>
      <c r="BV201" s="92"/>
      <c r="BW201" s="5"/>
      <c r="BX201" s="5"/>
      <c r="BY201" s="5"/>
      <c r="BZ201" s="5"/>
      <c r="CA201" s="5"/>
      <c r="CB201" s="5"/>
      <c r="CC201" s="5"/>
      <c r="CD201" s="487"/>
      <c r="CE201" s="487"/>
      <c r="CF201" s="488"/>
      <c r="CG201" s="489"/>
      <c r="CH201" s="446"/>
      <c r="CI201" s="446"/>
      <c r="CJ201" s="446"/>
      <c r="CK201" s="446"/>
      <c r="CL201" s="4"/>
      <c r="CM201" s="4"/>
      <c r="CN201" s="5"/>
      <c r="CO201" s="4"/>
      <c r="CP201" s="446"/>
      <c r="CQ201" s="490"/>
      <c r="CR201" s="446"/>
      <c r="CS201" s="446"/>
      <c r="CT201" s="446"/>
      <c r="CU201" s="446"/>
      <c r="CV201" s="446"/>
      <c r="CW201" s="446"/>
      <c r="CX201" s="491"/>
      <c r="CY201" s="491"/>
      <c r="CZ201" s="491"/>
      <c r="DA201" s="491"/>
      <c r="DB201" s="446"/>
      <c r="DC201" s="446"/>
      <c r="DD201" s="446"/>
      <c r="DE201" s="492"/>
      <c r="DF201" s="492"/>
      <c r="DG201" s="492"/>
      <c r="DH201" s="492"/>
      <c r="DI201" s="492"/>
      <c r="DJ201" s="492"/>
      <c r="DK201" s="492"/>
      <c r="DL201" s="446"/>
      <c r="DM201" s="446"/>
      <c r="DN201" s="446"/>
      <c r="DO201" s="446"/>
      <c r="DP201" s="446"/>
      <c r="DQ201" s="446"/>
      <c r="DR201" s="446"/>
      <c r="DS201" s="488"/>
      <c r="DT201" s="493"/>
      <c r="DU201" s="494"/>
      <c r="DV201" s="494"/>
      <c r="DW201" s="494"/>
      <c r="DX201" s="494"/>
      <c r="DY201" s="494"/>
      <c r="DZ201" s="494"/>
      <c r="EA201" s="494"/>
      <c r="EB201" s="494"/>
      <c r="EC201" s="494"/>
      <c r="ED201" s="494"/>
      <c r="EE201" s="446"/>
      <c r="EF201" s="446"/>
      <c r="EL201" s="4"/>
      <c r="EM201" s="4"/>
      <c r="EN201" s="5"/>
      <c r="EO201" s="4"/>
      <c r="FA201" s="481"/>
      <c r="FB201" s="482"/>
      <c r="FC201" s="483"/>
      <c r="FD201" s="484"/>
      <c r="IB201" s="78"/>
      <c r="ID201" s="78"/>
      <c r="IH201" s="485"/>
      <c r="II201" s="486"/>
      <c r="IJ201" s="78"/>
      <c r="IO201" s="78"/>
    </row>
    <row r="202" spans="1:249" s="6" customFormat="1" ht="15" x14ac:dyDescent="0.2">
      <c r="A202" s="467" t="s">
        <v>2195</v>
      </c>
      <c r="B202" s="467" t="s">
        <v>2149</v>
      </c>
      <c r="C202" s="393" t="s">
        <v>2574</v>
      </c>
      <c r="D202" s="468"/>
      <c r="E202" s="462" t="s">
        <v>2139</v>
      </c>
      <c r="F202" s="14" t="s">
        <v>2149</v>
      </c>
      <c r="G202" s="14" t="s">
        <v>2149</v>
      </c>
      <c r="H202" s="469" t="s">
        <v>2149</v>
      </c>
      <c r="I202" s="462"/>
      <c r="J202" s="456"/>
      <c r="K202" s="11"/>
      <c r="L202" s="11"/>
      <c r="M202" s="14"/>
      <c r="N202" s="470"/>
      <c r="O202" s="14"/>
      <c r="P202" s="14"/>
      <c r="Q202" s="14"/>
      <c r="R202" s="14"/>
      <c r="S202" s="14"/>
      <c r="T202" s="469"/>
      <c r="U202" s="454"/>
      <c r="V202" s="454"/>
      <c r="W202" s="454"/>
      <c r="X202" s="454"/>
      <c r="Y202" s="471"/>
      <c r="Z202" s="495" t="s">
        <v>2195</v>
      </c>
      <c r="AA202" s="11"/>
      <c r="AB202" s="472"/>
      <c r="AC202" s="473"/>
      <c r="AD202" s="473"/>
      <c r="AE202" s="496" t="s">
        <v>2195</v>
      </c>
      <c r="AF202" s="473"/>
      <c r="AG202" s="473"/>
      <c r="AH202" s="474"/>
      <c r="AI202" s="14"/>
      <c r="AJ202" s="14"/>
      <c r="AK202" s="11"/>
      <c r="AL202" s="11"/>
      <c r="AM202" s="475"/>
      <c r="AN202" s="475"/>
      <c r="AO202" s="469"/>
      <c r="AP202" s="497" t="s">
        <v>1644</v>
      </c>
      <c r="AQ202" s="477"/>
      <c r="AR202" s="478"/>
      <c r="AS202" s="479"/>
      <c r="AT202" s="479"/>
      <c r="AU202" s="479"/>
      <c r="AV202" s="479"/>
      <c r="AW202" s="479"/>
      <c r="AX202" s="479"/>
      <c r="AY202" s="479"/>
      <c r="AZ202" s="480"/>
      <c r="BA202" s="480"/>
      <c r="BB202" s="21"/>
      <c r="BC202" s="22" t="s">
        <v>2179</v>
      </c>
      <c r="BD202" s="466"/>
      <c r="BE202" s="91"/>
      <c r="BF202" s="91"/>
      <c r="BG202" s="92"/>
      <c r="BH202" s="3"/>
      <c r="BI202" s="3"/>
      <c r="BJ202" s="3"/>
      <c r="BK202" s="3"/>
      <c r="BL202" s="3"/>
      <c r="BM202" s="3"/>
      <c r="BN202" s="3"/>
      <c r="BO202" s="3"/>
      <c r="BP202" s="3"/>
      <c r="BQ202" s="3"/>
      <c r="BR202" s="3"/>
      <c r="BS202" s="3"/>
      <c r="BT202" s="92"/>
      <c r="BU202" s="92"/>
      <c r="BV202" s="92"/>
      <c r="BW202" s="5"/>
      <c r="BX202" s="5"/>
      <c r="BY202" s="5"/>
      <c r="BZ202" s="5"/>
      <c r="CA202" s="5"/>
      <c r="CB202" s="5"/>
      <c r="CC202" s="5"/>
      <c r="CD202" s="487"/>
      <c r="CE202" s="487"/>
      <c r="CF202" s="488"/>
      <c r="CG202" s="489"/>
      <c r="CH202" s="446"/>
      <c r="CI202" s="446"/>
      <c r="CJ202" s="446"/>
      <c r="CK202" s="446"/>
      <c r="CL202" s="4"/>
      <c r="CM202" s="4"/>
      <c r="CN202" s="5"/>
      <c r="CO202" s="4"/>
      <c r="CP202" s="446"/>
      <c r="CQ202" s="490"/>
      <c r="CR202" s="446"/>
      <c r="CS202" s="446"/>
      <c r="CT202" s="446"/>
      <c r="CU202" s="446"/>
      <c r="CV202" s="446"/>
      <c r="CW202" s="446"/>
      <c r="CX202" s="491"/>
      <c r="CY202" s="491"/>
      <c r="CZ202" s="491"/>
      <c r="DA202" s="491"/>
      <c r="DB202" s="446"/>
      <c r="DC202" s="446"/>
      <c r="DD202" s="446"/>
      <c r="DE202" s="492"/>
      <c r="DF202" s="492"/>
      <c r="DG202" s="492"/>
      <c r="DH202" s="492"/>
      <c r="DI202" s="492"/>
      <c r="DJ202" s="492"/>
      <c r="DK202" s="492"/>
      <c r="DL202" s="446"/>
      <c r="DM202" s="446"/>
      <c r="DN202" s="446"/>
      <c r="DO202" s="446"/>
      <c r="DP202" s="446"/>
      <c r="DQ202" s="446"/>
      <c r="DR202" s="446"/>
      <c r="DS202" s="488"/>
      <c r="DT202" s="493"/>
      <c r="DU202" s="494"/>
      <c r="DV202" s="494"/>
      <c r="DW202" s="494"/>
      <c r="DX202" s="494"/>
      <c r="DY202" s="494"/>
      <c r="DZ202" s="494"/>
      <c r="EA202" s="494"/>
      <c r="EB202" s="494"/>
      <c r="EC202" s="494"/>
      <c r="ED202" s="494"/>
      <c r="EE202" s="446"/>
      <c r="EF202" s="446"/>
      <c r="EL202" s="4"/>
      <c r="EM202" s="4"/>
      <c r="EN202" s="5"/>
      <c r="EO202" s="4"/>
      <c r="FA202" s="481"/>
      <c r="FB202" s="482"/>
      <c r="FC202" s="483"/>
      <c r="FD202" s="484"/>
      <c r="IB202" s="78"/>
      <c r="ID202" s="78"/>
      <c r="IH202" s="485"/>
      <c r="II202" s="486"/>
      <c r="IJ202" s="78"/>
      <c r="IO202" s="78"/>
    </row>
    <row r="203" spans="1:249" s="6" customFormat="1" ht="15" x14ac:dyDescent="0.2">
      <c r="A203" s="467" t="s">
        <v>2195</v>
      </c>
      <c r="B203" s="467" t="s">
        <v>2149</v>
      </c>
      <c r="C203" s="393" t="s">
        <v>3052</v>
      </c>
      <c r="D203" s="468"/>
      <c r="E203" s="462" t="s">
        <v>2139</v>
      </c>
      <c r="F203" s="14" t="s">
        <v>2149</v>
      </c>
      <c r="G203" s="14" t="s">
        <v>2149</v>
      </c>
      <c r="H203" s="469" t="s">
        <v>2149</v>
      </c>
      <c r="I203" s="462"/>
      <c r="J203" s="456"/>
      <c r="K203" s="11"/>
      <c r="L203" s="11"/>
      <c r="M203" s="14"/>
      <c r="N203" s="470"/>
      <c r="O203" s="14"/>
      <c r="P203" s="14"/>
      <c r="Q203" s="14"/>
      <c r="R203" s="14"/>
      <c r="S203" s="14"/>
      <c r="T203" s="469"/>
      <c r="U203" s="454"/>
      <c r="V203" s="454"/>
      <c r="W203" s="454"/>
      <c r="X203" s="454"/>
      <c r="Y203" s="471"/>
      <c r="Z203" s="495" t="s">
        <v>2195</v>
      </c>
      <c r="AA203" s="11"/>
      <c r="AB203" s="472"/>
      <c r="AC203" s="473"/>
      <c r="AD203" s="473"/>
      <c r="AE203" s="496" t="s">
        <v>2195</v>
      </c>
      <c r="AF203" s="473"/>
      <c r="AG203" s="473"/>
      <c r="AH203" s="474"/>
      <c r="AI203" s="14"/>
      <c r="AJ203" s="14"/>
      <c r="AK203" s="11"/>
      <c r="AL203" s="11"/>
      <c r="AM203" s="475"/>
      <c r="AN203" s="475"/>
      <c r="AO203" s="469"/>
      <c r="AP203" s="497" t="s">
        <v>1645</v>
      </c>
      <c r="AQ203" s="477"/>
      <c r="AR203" s="478"/>
      <c r="AS203" s="479"/>
      <c r="AT203" s="479"/>
      <c r="AU203" s="479"/>
      <c r="AV203" s="479"/>
      <c r="AW203" s="479"/>
      <c r="AX203" s="479"/>
      <c r="AY203" s="479"/>
      <c r="AZ203" s="480"/>
      <c r="BA203" s="480"/>
      <c r="BB203" s="21"/>
      <c r="BC203" s="22" t="s">
        <v>2179</v>
      </c>
      <c r="BD203" s="466"/>
      <c r="BE203" s="91"/>
      <c r="BF203" s="91"/>
      <c r="BG203" s="92"/>
      <c r="BH203" s="3"/>
      <c r="BI203" s="3"/>
      <c r="BJ203" s="3"/>
      <c r="BK203" s="3"/>
      <c r="BL203" s="3"/>
      <c r="BM203" s="3"/>
      <c r="BN203" s="3"/>
      <c r="BO203" s="3"/>
      <c r="BP203" s="3"/>
      <c r="BQ203" s="3"/>
      <c r="BR203" s="3"/>
      <c r="BS203" s="3"/>
      <c r="BT203" s="92"/>
      <c r="BU203" s="92"/>
      <c r="BV203" s="92"/>
      <c r="BW203" s="5"/>
      <c r="BX203" s="5"/>
      <c r="BY203" s="5"/>
      <c r="BZ203" s="5"/>
      <c r="CA203" s="5"/>
      <c r="CB203" s="5"/>
      <c r="CC203" s="5"/>
      <c r="CD203" s="487"/>
      <c r="CE203" s="487"/>
      <c r="CF203" s="488"/>
      <c r="CG203" s="489"/>
      <c r="CH203" s="446"/>
      <c r="CI203" s="446"/>
      <c r="CJ203" s="446"/>
      <c r="CK203" s="446"/>
      <c r="CL203" s="4"/>
      <c r="CM203" s="4"/>
      <c r="CN203" s="5"/>
      <c r="CO203" s="4"/>
      <c r="CP203" s="446"/>
      <c r="CQ203" s="490"/>
      <c r="CR203" s="446"/>
      <c r="CS203" s="446"/>
      <c r="CT203" s="446"/>
      <c r="CU203" s="446"/>
      <c r="CV203" s="446"/>
      <c r="CW203" s="446"/>
      <c r="CX203" s="491"/>
      <c r="CY203" s="491"/>
      <c r="CZ203" s="491"/>
      <c r="DA203" s="491"/>
      <c r="DB203" s="446"/>
      <c r="DC203" s="446"/>
      <c r="DD203" s="446"/>
      <c r="DE203" s="492"/>
      <c r="DF203" s="492"/>
      <c r="DG203" s="492"/>
      <c r="DH203" s="492"/>
      <c r="DI203" s="492"/>
      <c r="DJ203" s="492"/>
      <c r="DK203" s="492"/>
      <c r="DL203" s="446"/>
      <c r="DM203" s="446"/>
      <c r="DN203" s="446"/>
      <c r="DO203" s="446"/>
      <c r="DP203" s="446"/>
      <c r="DQ203" s="446"/>
      <c r="DR203" s="446"/>
      <c r="DS203" s="488"/>
      <c r="DT203" s="493"/>
      <c r="DU203" s="494"/>
      <c r="DV203" s="494"/>
      <c r="DW203" s="494"/>
      <c r="DX203" s="494"/>
      <c r="DY203" s="494"/>
      <c r="DZ203" s="494"/>
      <c r="EA203" s="494"/>
      <c r="EB203" s="494"/>
      <c r="EC203" s="494"/>
      <c r="ED203" s="494"/>
      <c r="EE203" s="446"/>
      <c r="EF203" s="446"/>
      <c r="EL203" s="4"/>
      <c r="EM203" s="4"/>
      <c r="EN203" s="5"/>
      <c r="EO203" s="4"/>
      <c r="FA203" s="481"/>
      <c r="FB203" s="482"/>
      <c r="FC203" s="483"/>
      <c r="FD203" s="484"/>
      <c r="IB203" s="78"/>
      <c r="ID203" s="78"/>
      <c r="IH203" s="485"/>
      <c r="II203" s="486"/>
      <c r="IJ203" s="78"/>
      <c r="IO203" s="78"/>
    </row>
    <row r="204" spans="1:249" s="6" customFormat="1" ht="15" x14ac:dyDescent="0.2">
      <c r="A204" s="467" t="s">
        <v>2195</v>
      </c>
      <c r="B204" s="467" t="s">
        <v>2149</v>
      </c>
      <c r="C204" s="393" t="s">
        <v>2575</v>
      </c>
      <c r="D204" s="468"/>
      <c r="E204" s="462" t="s">
        <v>2139</v>
      </c>
      <c r="F204" s="14" t="s">
        <v>2149</v>
      </c>
      <c r="G204" s="14" t="s">
        <v>2154</v>
      </c>
      <c r="H204" s="469" t="s">
        <v>2149</v>
      </c>
      <c r="I204" s="462"/>
      <c r="J204" s="456"/>
      <c r="K204" s="11"/>
      <c r="L204" s="11"/>
      <c r="M204" s="14"/>
      <c r="N204" s="470"/>
      <c r="O204" s="14"/>
      <c r="P204" s="14"/>
      <c r="Q204" s="14"/>
      <c r="R204" s="14"/>
      <c r="S204" s="14"/>
      <c r="T204" s="469"/>
      <c r="U204" s="454"/>
      <c r="V204" s="454"/>
      <c r="W204" s="454"/>
      <c r="X204" s="454"/>
      <c r="Y204" s="471"/>
      <c r="Z204" s="495" t="s">
        <v>2195</v>
      </c>
      <c r="AA204" s="11"/>
      <c r="AB204" s="472"/>
      <c r="AC204" s="473"/>
      <c r="AD204" s="473"/>
      <c r="AE204" s="496" t="s">
        <v>2195</v>
      </c>
      <c r="AF204" s="473"/>
      <c r="AG204" s="473"/>
      <c r="AH204" s="474"/>
      <c r="AI204" s="14"/>
      <c r="AJ204" s="14"/>
      <c r="AK204" s="11"/>
      <c r="AL204" s="11"/>
      <c r="AM204" s="475"/>
      <c r="AN204" s="475"/>
      <c r="AO204" s="469"/>
      <c r="AP204" s="497" t="s">
        <v>1646</v>
      </c>
      <c r="AQ204" s="477"/>
      <c r="AR204" s="478"/>
      <c r="AS204" s="479"/>
      <c r="AT204" s="479"/>
      <c r="AU204" s="479"/>
      <c r="AV204" s="479"/>
      <c r="AW204" s="479"/>
      <c r="AX204" s="479"/>
      <c r="AY204" s="479"/>
      <c r="AZ204" s="480"/>
      <c r="BA204" s="480"/>
      <c r="BB204" s="21"/>
      <c r="BC204" s="22" t="s">
        <v>2179</v>
      </c>
      <c r="BD204" s="466"/>
      <c r="BE204" s="91"/>
      <c r="BF204" s="91"/>
      <c r="BG204" s="92"/>
      <c r="BH204" s="3"/>
      <c r="BI204" s="3"/>
      <c r="BJ204" s="3"/>
      <c r="BK204" s="3"/>
      <c r="BL204" s="3"/>
      <c r="BM204" s="3"/>
      <c r="BN204" s="3"/>
      <c r="BO204" s="3"/>
      <c r="BP204" s="3"/>
      <c r="BQ204" s="3"/>
      <c r="BR204" s="3"/>
      <c r="BS204" s="3"/>
      <c r="BT204" s="92"/>
      <c r="BU204" s="92"/>
      <c r="BV204" s="92"/>
      <c r="BW204" s="5"/>
      <c r="BX204" s="5"/>
      <c r="BY204" s="5"/>
      <c r="BZ204" s="5"/>
      <c r="CA204" s="5"/>
      <c r="CB204" s="5"/>
      <c r="CC204" s="5"/>
      <c r="CD204" s="487"/>
      <c r="CE204" s="487"/>
      <c r="CF204" s="488"/>
      <c r="CG204" s="489"/>
      <c r="CH204" s="446"/>
      <c r="CI204" s="446"/>
      <c r="CJ204" s="446"/>
      <c r="CK204" s="446"/>
      <c r="CL204" s="4"/>
      <c r="CM204" s="4"/>
      <c r="CN204" s="5"/>
      <c r="CO204" s="4"/>
      <c r="CP204" s="446"/>
      <c r="CQ204" s="490"/>
      <c r="CR204" s="446"/>
      <c r="CS204" s="446"/>
      <c r="CT204" s="446"/>
      <c r="CU204" s="446"/>
      <c r="CV204" s="446"/>
      <c r="CW204" s="446"/>
      <c r="CX204" s="491"/>
      <c r="CY204" s="491"/>
      <c r="CZ204" s="491"/>
      <c r="DA204" s="491"/>
      <c r="DB204" s="446"/>
      <c r="DC204" s="446"/>
      <c r="DD204" s="446"/>
      <c r="DE204" s="492"/>
      <c r="DF204" s="492"/>
      <c r="DG204" s="492"/>
      <c r="DH204" s="492"/>
      <c r="DI204" s="492"/>
      <c r="DJ204" s="492"/>
      <c r="DK204" s="492"/>
      <c r="DL204" s="446"/>
      <c r="DM204" s="446"/>
      <c r="DN204" s="446"/>
      <c r="DO204" s="446"/>
      <c r="DP204" s="446"/>
      <c r="DQ204" s="446"/>
      <c r="DR204" s="446"/>
      <c r="DS204" s="488"/>
      <c r="DT204" s="493"/>
      <c r="DU204" s="494"/>
      <c r="DV204" s="494"/>
      <c r="DW204" s="494"/>
      <c r="DX204" s="494"/>
      <c r="DY204" s="494"/>
      <c r="DZ204" s="494"/>
      <c r="EA204" s="494"/>
      <c r="EB204" s="494"/>
      <c r="EC204" s="494"/>
      <c r="ED204" s="494"/>
      <c r="EE204" s="446"/>
      <c r="EF204" s="446"/>
      <c r="EL204" s="4"/>
      <c r="EM204" s="4"/>
      <c r="EN204" s="5"/>
      <c r="EO204" s="4"/>
      <c r="FA204" s="481"/>
      <c r="FB204" s="482"/>
      <c r="FC204" s="483"/>
      <c r="FD204" s="484"/>
      <c r="IB204" s="78"/>
      <c r="ID204" s="78"/>
      <c r="IH204" s="485"/>
      <c r="II204" s="486"/>
      <c r="IJ204" s="78"/>
      <c r="IO204" s="78"/>
    </row>
    <row r="205" spans="1:249" s="6" customFormat="1" ht="15" x14ac:dyDescent="0.2">
      <c r="A205" s="467" t="s">
        <v>2195</v>
      </c>
      <c r="B205" s="467" t="s">
        <v>2149</v>
      </c>
      <c r="C205" s="393" t="s">
        <v>2576</v>
      </c>
      <c r="D205" s="468"/>
      <c r="E205" s="462" t="s">
        <v>2141</v>
      </c>
      <c r="F205" s="14" t="s">
        <v>2147</v>
      </c>
      <c r="G205" s="14" t="s">
        <v>2154</v>
      </c>
      <c r="H205" s="469" t="s">
        <v>2149</v>
      </c>
      <c r="I205" s="462"/>
      <c r="J205" s="456"/>
      <c r="K205" s="11"/>
      <c r="L205" s="11"/>
      <c r="M205" s="14"/>
      <c r="N205" s="470"/>
      <c r="O205" s="14"/>
      <c r="P205" s="14"/>
      <c r="Q205" s="14"/>
      <c r="R205" s="14"/>
      <c r="S205" s="14"/>
      <c r="T205" s="469"/>
      <c r="U205" s="454"/>
      <c r="V205" s="454"/>
      <c r="W205" s="454"/>
      <c r="X205" s="454"/>
      <c r="Y205" s="471"/>
      <c r="Z205" s="495" t="s">
        <v>2195</v>
      </c>
      <c r="AA205" s="11"/>
      <c r="AB205" s="472"/>
      <c r="AC205" s="473"/>
      <c r="AD205" s="473"/>
      <c r="AE205" s="496" t="s">
        <v>2195</v>
      </c>
      <c r="AF205" s="473"/>
      <c r="AG205" s="473"/>
      <c r="AH205" s="474"/>
      <c r="AI205" s="14"/>
      <c r="AJ205" s="14"/>
      <c r="AK205" s="11"/>
      <c r="AL205" s="11"/>
      <c r="AM205" s="475"/>
      <c r="AN205" s="475"/>
      <c r="AO205" s="469"/>
      <c r="AP205" s="497" t="s">
        <v>1647</v>
      </c>
      <c r="AQ205" s="477"/>
      <c r="AR205" s="478"/>
      <c r="AS205" s="479"/>
      <c r="AT205" s="479"/>
      <c r="AU205" s="479"/>
      <c r="AV205" s="479"/>
      <c r="AW205" s="479"/>
      <c r="AX205" s="479"/>
      <c r="AY205" s="479"/>
      <c r="AZ205" s="480"/>
      <c r="BA205" s="480"/>
      <c r="BB205" s="21"/>
      <c r="BC205" s="22" t="s">
        <v>2179</v>
      </c>
      <c r="BD205" s="466"/>
      <c r="BE205" s="91"/>
      <c r="BF205" s="91"/>
      <c r="BG205" s="92"/>
      <c r="BH205" s="3"/>
      <c r="BI205" s="3"/>
      <c r="BJ205" s="3"/>
      <c r="BK205" s="3"/>
      <c r="BL205" s="3"/>
      <c r="BM205" s="3"/>
      <c r="BN205" s="3"/>
      <c r="BO205" s="3"/>
      <c r="BP205" s="3"/>
      <c r="BQ205" s="3"/>
      <c r="BR205" s="3"/>
      <c r="BS205" s="3"/>
      <c r="BT205" s="92"/>
      <c r="BU205" s="92"/>
      <c r="BV205" s="92"/>
      <c r="BW205" s="5"/>
      <c r="BX205" s="5"/>
      <c r="BY205" s="5"/>
      <c r="BZ205" s="5"/>
      <c r="CA205" s="5"/>
      <c r="CB205" s="5"/>
      <c r="CC205" s="5"/>
      <c r="CD205" s="487"/>
      <c r="CE205" s="487"/>
      <c r="CF205" s="488"/>
      <c r="CG205" s="489"/>
      <c r="CH205" s="446"/>
      <c r="CI205" s="446"/>
      <c r="CJ205" s="446"/>
      <c r="CK205" s="446"/>
      <c r="CL205" s="4"/>
      <c r="CM205" s="4"/>
      <c r="CN205" s="5"/>
      <c r="CO205" s="4"/>
      <c r="CP205" s="446"/>
      <c r="CQ205" s="490"/>
      <c r="CR205" s="446"/>
      <c r="CS205" s="446"/>
      <c r="CT205" s="446"/>
      <c r="CU205" s="446"/>
      <c r="CV205" s="446"/>
      <c r="CW205" s="446"/>
      <c r="CX205" s="491"/>
      <c r="CY205" s="491"/>
      <c r="CZ205" s="491"/>
      <c r="DA205" s="491"/>
      <c r="DB205" s="446"/>
      <c r="DC205" s="446"/>
      <c r="DD205" s="446"/>
      <c r="DE205" s="492"/>
      <c r="DF205" s="492"/>
      <c r="DG205" s="492"/>
      <c r="DH205" s="492"/>
      <c r="DI205" s="492"/>
      <c r="DJ205" s="492"/>
      <c r="DK205" s="492"/>
      <c r="DL205" s="446"/>
      <c r="DM205" s="446"/>
      <c r="DN205" s="446"/>
      <c r="DO205" s="446"/>
      <c r="DP205" s="446"/>
      <c r="DQ205" s="446"/>
      <c r="DR205" s="446"/>
      <c r="DS205" s="488"/>
      <c r="DT205" s="493"/>
      <c r="DU205" s="494"/>
      <c r="DV205" s="494"/>
      <c r="DW205" s="494"/>
      <c r="DX205" s="494"/>
      <c r="DY205" s="494"/>
      <c r="DZ205" s="494"/>
      <c r="EA205" s="494"/>
      <c r="EB205" s="494"/>
      <c r="EC205" s="494"/>
      <c r="ED205" s="494"/>
      <c r="EE205" s="446"/>
      <c r="EF205" s="446"/>
      <c r="EL205" s="4"/>
      <c r="EM205" s="4"/>
      <c r="EN205" s="5"/>
      <c r="EO205" s="4"/>
      <c r="FA205" s="481"/>
      <c r="FB205" s="482"/>
      <c r="FC205" s="483"/>
      <c r="FD205" s="484"/>
      <c r="IB205" s="78"/>
      <c r="ID205" s="78"/>
      <c r="IH205" s="485"/>
      <c r="II205" s="486"/>
      <c r="IJ205" s="78"/>
      <c r="IO205" s="78"/>
    </row>
    <row r="206" spans="1:249" s="6" customFormat="1" ht="15" x14ac:dyDescent="0.2">
      <c r="A206" s="467" t="s">
        <v>2195</v>
      </c>
      <c r="B206" s="467" t="s">
        <v>1969</v>
      </c>
      <c r="C206" s="460" t="s">
        <v>2577</v>
      </c>
      <c r="D206" s="468"/>
      <c r="E206" s="462" t="s">
        <v>2137</v>
      </c>
      <c r="F206" s="14" t="s">
        <v>2149</v>
      </c>
      <c r="G206" s="14" t="s">
        <v>2149</v>
      </c>
      <c r="H206" s="469" t="s">
        <v>2149</v>
      </c>
      <c r="I206" s="462"/>
      <c r="J206" s="456"/>
      <c r="K206" s="11"/>
      <c r="L206" s="11"/>
      <c r="M206" s="14"/>
      <c r="N206" s="470"/>
      <c r="O206" s="14"/>
      <c r="P206" s="14"/>
      <c r="Q206" s="14"/>
      <c r="R206" s="14"/>
      <c r="S206" s="14"/>
      <c r="T206" s="469"/>
      <c r="U206" s="454"/>
      <c r="V206" s="502"/>
      <c r="W206" s="454"/>
      <c r="X206" s="454"/>
      <c r="Y206" s="471"/>
      <c r="Z206" s="495" t="s">
        <v>2165</v>
      </c>
      <c r="AA206" s="11"/>
      <c r="AB206" s="472"/>
      <c r="AC206" s="473"/>
      <c r="AD206" s="473"/>
      <c r="AE206" s="496" t="s">
        <v>2195</v>
      </c>
      <c r="AF206" s="473"/>
      <c r="AG206" s="473"/>
      <c r="AH206" s="474"/>
      <c r="AI206" s="14"/>
      <c r="AJ206" s="14"/>
      <c r="AK206" s="11"/>
      <c r="AL206" s="11"/>
      <c r="AM206" s="475"/>
      <c r="AN206" s="475"/>
      <c r="AO206" s="469"/>
      <c r="AP206" s="497" t="s">
        <v>1648</v>
      </c>
      <c r="AQ206" s="477"/>
      <c r="AR206" s="478"/>
      <c r="AS206" s="479"/>
      <c r="AT206" s="479"/>
      <c r="AU206" s="479"/>
      <c r="AV206" s="479"/>
      <c r="AW206" s="479"/>
      <c r="AX206" s="479"/>
      <c r="AY206" s="479"/>
      <c r="AZ206" s="480"/>
      <c r="BA206" s="480"/>
      <c r="BB206" s="21"/>
      <c r="BC206" s="22" t="s">
        <v>2179</v>
      </c>
      <c r="BD206" s="466"/>
      <c r="BE206" s="91"/>
      <c r="BF206" s="91"/>
      <c r="BG206" s="92"/>
      <c r="BH206" s="3"/>
      <c r="BI206" s="3"/>
      <c r="BJ206" s="3"/>
      <c r="BK206" s="3"/>
      <c r="BL206" s="3"/>
      <c r="BM206" s="3"/>
      <c r="BN206" s="3"/>
      <c r="BO206" s="3"/>
      <c r="BP206" s="3"/>
      <c r="BQ206" s="3"/>
      <c r="BR206" s="3"/>
      <c r="BS206" s="3"/>
      <c r="BT206" s="92"/>
      <c r="BU206" s="92"/>
      <c r="BV206" s="92"/>
      <c r="BW206" s="5"/>
      <c r="BX206" s="5"/>
      <c r="BY206" s="5"/>
      <c r="BZ206" s="5"/>
      <c r="CA206" s="5"/>
      <c r="CB206" s="5"/>
      <c r="CC206" s="5"/>
      <c r="CD206" s="487"/>
      <c r="CE206" s="487"/>
      <c r="CF206" s="488"/>
      <c r="CG206" s="489"/>
      <c r="CH206" s="446"/>
      <c r="CI206" s="446"/>
      <c r="CJ206" s="446"/>
      <c r="CK206" s="446"/>
      <c r="CL206" s="4"/>
      <c r="CM206" s="4"/>
      <c r="CN206" s="5"/>
      <c r="CO206" s="4"/>
      <c r="CP206" s="446"/>
      <c r="CQ206" s="490"/>
      <c r="CR206" s="446"/>
      <c r="CS206" s="446"/>
      <c r="CT206" s="446"/>
      <c r="CU206" s="446"/>
      <c r="CV206" s="446"/>
      <c r="CW206" s="446"/>
      <c r="CX206" s="491"/>
      <c r="CY206" s="491"/>
      <c r="CZ206" s="491"/>
      <c r="DA206" s="491"/>
      <c r="DB206" s="446"/>
      <c r="DC206" s="446"/>
      <c r="DD206" s="446"/>
      <c r="DE206" s="492"/>
      <c r="DF206" s="492"/>
      <c r="DG206" s="492"/>
      <c r="DH206" s="492"/>
      <c r="DI206" s="492"/>
      <c r="DJ206" s="492"/>
      <c r="DK206" s="492"/>
      <c r="DL206" s="446"/>
      <c r="DM206" s="446"/>
      <c r="DN206" s="446"/>
      <c r="DO206" s="446"/>
      <c r="DP206" s="446"/>
      <c r="DQ206" s="446"/>
      <c r="DR206" s="446"/>
      <c r="DS206" s="488"/>
      <c r="DT206" s="493"/>
      <c r="DU206" s="494"/>
      <c r="DV206" s="494"/>
      <c r="DW206" s="494"/>
      <c r="DX206" s="494"/>
      <c r="DY206" s="494"/>
      <c r="DZ206" s="494"/>
      <c r="EA206" s="494"/>
      <c r="EB206" s="494"/>
      <c r="EC206" s="494"/>
      <c r="ED206" s="494"/>
      <c r="EE206" s="446"/>
      <c r="EF206" s="446"/>
      <c r="EL206" s="4"/>
      <c r="EM206" s="4"/>
      <c r="EN206" s="5"/>
      <c r="EO206" s="4"/>
      <c r="FA206" s="481"/>
      <c r="FB206" s="482"/>
      <c r="FC206" s="483"/>
      <c r="FD206" s="484"/>
      <c r="IB206" s="78"/>
      <c r="ID206" s="78"/>
      <c r="IH206" s="485"/>
      <c r="II206" s="486"/>
      <c r="IJ206" s="78"/>
      <c r="IO206" s="78"/>
    </row>
    <row r="207" spans="1:249" s="6" customFormat="1" ht="15" x14ac:dyDescent="0.2">
      <c r="A207" s="467" t="s">
        <v>2195</v>
      </c>
      <c r="B207" s="467" t="s">
        <v>2149</v>
      </c>
      <c r="C207" s="393" t="s">
        <v>2578</v>
      </c>
      <c r="D207" s="468"/>
      <c r="E207" s="462" t="s">
        <v>2139</v>
      </c>
      <c r="F207" s="14" t="s">
        <v>2149</v>
      </c>
      <c r="G207" s="14" t="s">
        <v>2154</v>
      </c>
      <c r="H207" s="469" t="s">
        <v>2149</v>
      </c>
      <c r="I207" s="462"/>
      <c r="J207" s="456"/>
      <c r="K207" s="11"/>
      <c r="L207" s="11"/>
      <c r="M207" s="14"/>
      <c r="N207" s="470"/>
      <c r="O207" s="14"/>
      <c r="P207" s="14"/>
      <c r="Q207" s="14"/>
      <c r="R207" s="14"/>
      <c r="S207" s="14"/>
      <c r="T207" s="469"/>
      <c r="U207" s="454"/>
      <c r="V207" s="454"/>
      <c r="W207" s="454"/>
      <c r="X207" s="454"/>
      <c r="Y207" s="471"/>
      <c r="Z207" s="495" t="s">
        <v>2195</v>
      </c>
      <c r="AA207" s="11"/>
      <c r="AB207" s="472"/>
      <c r="AC207" s="473"/>
      <c r="AD207" s="473"/>
      <c r="AE207" s="496" t="s">
        <v>2195</v>
      </c>
      <c r="AF207" s="473"/>
      <c r="AG207" s="473"/>
      <c r="AH207" s="474"/>
      <c r="AI207" s="14"/>
      <c r="AJ207" s="14"/>
      <c r="AK207" s="11"/>
      <c r="AL207" s="11"/>
      <c r="AM207" s="475"/>
      <c r="AN207" s="475"/>
      <c r="AO207" s="469"/>
      <c r="AP207" s="497" t="s">
        <v>1649</v>
      </c>
      <c r="AQ207" s="477"/>
      <c r="AR207" s="478"/>
      <c r="AS207" s="479"/>
      <c r="AT207" s="479"/>
      <c r="AU207" s="479"/>
      <c r="AV207" s="479"/>
      <c r="AW207" s="479"/>
      <c r="AX207" s="479"/>
      <c r="AY207" s="479"/>
      <c r="AZ207" s="480"/>
      <c r="BA207" s="480"/>
      <c r="BB207" s="21"/>
      <c r="BC207" s="22" t="s">
        <v>2179</v>
      </c>
      <c r="BD207" s="466"/>
      <c r="BE207" s="91"/>
      <c r="BF207" s="91"/>
      <c r="BG207" s="92"/>
      <c r="BH207" s="3"/>
      <c r="BI207" s="3"/>
      <c r="BJ207" s="3"/>
      <c r="BK207" s="3"/>
      <c r="BL207" s="3"/>
      <c r="BM207" s="3"/>
      <c r="BN207" s="3"/>
      <c r="BO207" s="3"/>
      <c r="BP207" s="3"/>
      <c r="BQ207" s="3"/>
      <c r="BR207" s="3"/>
      <c r="BS207" s="3"/>
      <c r="BT207" s="92"/>
      <c r="BU207" s="92"/>
      <c r="BV207" s="92"/>
      <c r="BW207" s="5"/>
      <c r="BX207" s="5"/>
      <c r="BY207" s="5"/>
      <c r="BZ207" s="5"/>
      <c r="CA207" s="5"/>
      <c r="CB207" s="5"/>
      <c r="CC207" s="5"/>
      <c r="CD207" s="487"/>
      <c r="CE207" s="487"/>
      <c r="CF207" s="488"/>
      <c r="CG207" s="489"/>
      <c r="CH207" s="446"/>
      <c r="CI207" s="446"/>
      <c r="CJ207" s="446"/>
      <c r="CK207" s="446"/>
      <c r="CL207" s="4"/>
      <c r="CM207" s="4"/>
      <c r="CN207" s="5"/>
      <c r="CO207" s="4"/>
      <c r="CP207" s="446"/>
      <c r="CQ207" s="490"/>
      <c r="CR207" s="446"/>
      <c r="CS207" s="446"/>
      <c r="CT207" s="446"/>
      <c r="CU207" s="446"/>
      <c r="CV207" s="446"/>
      <c r="CW207" s="446"/>
      <c r="CX207" s="491"/>
      <c r="CY207" s="491"/>
      <c r="CZ207" s="491"/>
      <c r="DA207" s="491"/>
      <c r="DB207" s="446"/>
      <c r="DC207" s="446"/>
      <c r="DD207" s="446"/>
      <c r="DE207" s="492"/>
      <c r="DF207" s="492"/>
      <c r="DG207" s="492"/>
      <c r="DH207" s="492"/>
      <c r="DI207" s="492"/>
      <c r="DJ207" s="492"/>
      <c r="DK207" s="492"/>
      <c r="DL207" s="446"/>
      <c r="DM207" s="446"/>
      <c r="DN207" s="446"/>
      <c r="DO207" s="446"/>
      <c r="DP207" s="446"/>
      <c r="DQ207" s="446"/>
      <c r="DR207" s="446"/>
      <c r="DS207" s="488"/>
      <c r="DT207" s="493"/>
      <c r="DU207" s="494"/>
      <c r="DV207" s="494"/>
      <c r="DW207" s="494"/>
      <c r="DX207" s="494"/>
      <c r="DY207" s="494"/>
      <c r="DZ207" s="494"/>
      <c r="EA207" s="494"/>
      <c r="EB207" s="494"/>
      <c r="EC207" s="494"/>
      <c r="ED207" s="494"/>
      <c r="EE207" s="446"/>
      <c r="EF207" s="446"/>
      <c r="EL207" s="4"/>
      <c r="EM207" s="4"/>
      <c r="EN207" s="5"/>
      <c r="EO207" s="4"/>
      <c r="FA207" s="481"/>
      <c r="FB207" s="482"/>
      <c r="FC207" s="483"/>
      <c r="FD207" s="484"/>
      <c r="IB207" s="78"/>
      <c r="ID207" s="78"/>
      <c r="IH207" s="485"/>
      <c r="II207" s="486"/>
      <c r="IJ207" s="78"/>
      <c r="IO207" s="78"/>
    </row>
    <row r="208" spans="1:249" s="6" customFormat="1" ht="15" x14ac:dyDescent="0.2">
      <c r="A208" s="467" t="s">
        <v>2166</v>
      </c>
      <c r="B208" s="467" t="s">
        <v>2157</v>
      </c>
      <c r="C208" s="393" t="s">
        <v>2579</v>
      </c>
      <c r="D208" s="468"/>
      <c r="E208" s="462" t="s">
        <v>2138</v>
      </c>
      <c r="F208" s="14" t="s">
        <v>2149</v>
      </c>
      <c r="G208" s="14" t="s">
        <v>2153</v>
      </c>
      <c r="H208" s="469" t="s">
        <v>2149</v>
      </c>
      <c r="I208" s="462"/>
      <c r="J208" s="456"/>
      <c r="K208" s="11"/>
      <c r="L208" s="11"/>
      <c r="M208" s="14"/>
      <c r="N208" s="470"/>
      <c r="O208" s="14"/>
      <c r="P208" s="14"/>
      <c r="Q208" s="14"/>
      <c r="R208" s="14"/>
      <c r="S208" s="14"/>
      <c r="T208" s="469"/>
      <c r="U208" s="454"/>
      <c r="V208" s="454"/>
      <c r="W208" s="454"/>
      <c r="X208" s="454"/>
      <c r="Y208" s="471"/>
      <c r="Z208" s="495" t="s">
        <v>2195</v>
      </c>
      <c r="AA208" s="11"/>
      <c r="AB208" s="472"/>
      <c r="AC208" s="473"/>
      <c r="AD208" s="473"/>
      <c r="AE208" s="496" t="s">
        <v>2195</v>
      </c>
      <c r="AF208" s="473"/>
      <c r="AG208" s="473"/>
      <c r="AH208" s="474"/>
      <c r="AI208" s="14"/>
      <c r="AJ208" s="14"/>
      <c r="AK208" s="11"/>
      <c r="AL208" s="11"/>
      <c r="AM208" s="475"/>
      <c r="AN208" s="475"/>
      <c r="AO208" s="469"/>
      <c r="AP208" s="497" t="s">
        <v>1650</v>
      </c>
      <c r="AQ208" s="477"/>
      <c r="AR208" s="478"/>
      <c r="AS208" s="479"/>
      <c r="AT208" s="479"/>
      <c r="AU208" s="479"/>
      <c r="AV208" s="479"/>
      <c r="AW208" s="479"/>
      <c r="AX208" s="479"/>
      <c r="AY208" s="479"/>
      <c r="AZ208" s="480"/>
      <c r="BA208" s="480"/>
      <c r="BB208" s="21"/>
      <c r="BC208" s="22" t="s">
        <v>2179</v>
      </c>
      <c r="BD208" s="466"/>
      <c r="BE208" s="91"/>
      <c r="BF208" s="91"/>
      <c r="BG208" s="92"/>
      <c r="BH208" s="3"/>
      <c r="BI208" s="3"/>
      <c r="BJ208" s="3"/>
      <c r="BK208" s="3"/>
      <c r="BL208" s="3"/>
      <c r="BM208" s="3"/>
      <c r="BN208" s="3"/>
      <c r="BO208" s="3"/>
      <c r="BP208" s="3"/>
      <c r="BQ208" s="3"/>
      <c r="BR208" s="3"/>
      <c r="BS208" s="3"/>
      <c r="BT208" s="92"/>
      <c r="BU208" s="92"/>
      <c r="BV208" s="92"/>
      <c r="BW208" s="5"/>
      <c r="BX208" s="5"/>
      <c r="BY208" s="5"/>
      <c r="BZ208" s="5"/>
      <c r="CA208" s="5"/>
      <c r="CB208" s="5"/>
      <c r="CC208" s="5"/>
      <c r="CD208" s="487"/>
      <c r="CE208" s="487"/>
      <c r="CF208" s="488"/>
      <c r="CG208" s="489"/>
      <c r="CH208" s="446"/>
      <c r="CI208" s="446"/>
      <c r="CJ208" s="446"/>
      <c r="CK208" s="446"/>
      <c r="CL208" s="4"/>
      <c r="CM208" s="4"/>
      <c r="CN208" s="5"/>
      <c r="CO208" s="4"/>
      <c r="CP208" s="446"/>
      <c r="CQ208" s="490"/>
      <c r="CR208" s="446"/>
      <c r="CS208" s="446"/>
      <c r="CT208" s="446"/>
      <c r="CU208" s="446"/>
      <c r="CV208" s="446"/>
      <c r="CW208" s="446"/>
      <c r="CX208" s="491"/>
      <c r="CY208" s="491"/>
      <c r="CZ208" s="491"/>
      <c r="DA208" s="491"/>
      <c r="DB208" s="446"/>
      <c r="DC208" s="446"/>
      <c r="DD208" s="446"/>
      <c r="DE208" s="492"/>
      <c r="DF208" s="492"/>
      <c r="DG208" s="492"/>
      <c r="DH208" s="492"/>
      <c r="DI208" s="492"/>
      <c r="DJ208" s="492"/>
      <c r="DK208" s="492"/>
      <c r="DL208" s="446"/>
      <c r="DM208" s="446"/>
      <c r="DN208" s="446"/>
      <c r="DO208" s="446"/>
      <c r="DP208" s="446"/>
      <c r="DQ208" s="446"/>
      <c r="DR208" s="446"/>
      <c r="DS208" s="488"/>
      <c r="DT208" s="493"/>
      <c r="DU208" s="494"/>
      <c r="DV208" s="494"/>
      <c r="DW208" s="494"/>
      <c r="DX208" s="494"/>
      <c r="DY208" s="494"/>
      <c r="DZ208" s="494"/>
      <c r="EA208" s="494"/>
      <c r="EB208" s="494"/>
      <c r="EC208" s="494"/>
      <c r="ED208" s="494"/>
      <c r="EE208" s="446"/>
      <c r="EF208" s="446"/>
      <c r="EL208" s="4"/>
      <c r="EM208" s="4"/>
      <c r="EN208" s="5"/>
      <c r="EO208" s="4"/>
      <c r="FA208" s="481"/>
      <c r="FB208" s="482"/>
      <c r="FC208" s="483"/>
      <c r="FD208" s="484"/>
      <c r="IB208" s="78"/>
      <c r="ID208" s="78"/>
      <c r="IH208" s="485"/>
      <c r="II208" s="486"/>
      <c r="IJ208" s="78"/>
      <c r="IO208" s="78"/>
    </row>
    <row r="209" spans="1:249" s="6" customFormat="1" ht="15" x14ac:dyDescent="0.2">
      <c r="A209" s="467" t="s">
        <v>3037</v>
      </c>
      <c r="B209" s="467" t="s">
        <v>3037</v>
      </c>
      <c r="C209" s="393" t="s">
        <v>3053</v>
      </c>
      <c r="D209" s="468"/>
      <c r="E209" s="462"/>
      <c r="F209" s="14"/>
      <c r="G209" s="14"/>
      <c r="H209" s="469"/>
      <c r="I209" s="462"/>
      <c r="J209" s="456"/>
      <c r="K209" s="11"/>
      <c r="L209" s="11"/>
      <c r="M209" s="14"/>
      <c r="N209" s="470"/>
      <c r="O209" s="14"/>
      <c r="P209" s="14"/>
      <c r="Q209" s="14"/>
      <c r="R209" s="14"/>
      <c r="S209" s="14"/>
      <c r="T209" s="469"/>
      <c r="U209" s="454"/>
      <c r="V209" s="454"/>
      <c r="W209" s="454"/>
      <c r="X209" s="454"/>
      <c r="Y209" s="471"/>
      <c r="Z209" s="495"/>
      <c r="AA209" s="11"/>
      <c r="AB209" s="472"/>
      <c r="AC209" s="473"/>
      <c r="AD209" s="473"/>
      <c r="AE209" s="496"/>
      <c r="AF209" s="473"/>
      <c r="AG209" s="473"/>
      <c r="AH209" s="474"/>
      <c r="AI209" s="14"/>
      <c r="AJ209" s="14"/>
      <c r="AK209" s="11"/>
      <c r="AL209" s="11"/>
      <c r="AM209" s="475"/>
      <c r="AN209" s="475"/>
      <c r="AO209" s="469"/>
      <c r="AP209" s="497"/>
      <c r="AQ209" s="477"/>
      <c r="AR209" s="478"/>
      <c r="AS209" s="479"/>
      <c r="AT209" s="479"/>
      <c r="AU209" s="479"/>
      <c r="AV209" s="479"/>
      <c r="AW209" s="479"/>
      <c r="AX209" s="479"/>
      <c r="AY209" s="479"/>
      <c r="AZ209" s="480"/>
      <c r="BA209" s="480"/>
      <c r="BB209" s="21"/>
      <c r="BC209" s="22" t="s">
        <v>2198</v>
      </c>
      <c r="BD209" s="466"/>
      <c r="BE209" s="91"/>
      <c r="BF209" s="91"/>
      <c r="BG209" s="92"/>
      <c r="BH209" s="3"/>
      <c r="BI209" s="3"/>
      <c r="BJ209" s="3"/>
      <c r="BK209" s="3"/>
      <c r="BL209" s="3"/>
      <c r="BM209" s="3"/>
      <c r="BN209" s="3"/>
      <c r="BO209" s="3"/>
      <c r="BP209" s="3"/>
      <c r="BQ209" s="3"/>
      <c r="BR209" s="3"/>
      <c r="BS209" s="3"/>
      <c r="BT209" s="92"/>
      <c r="BU209" s="92"/>
      <c r="BV209" s="92"/>
      <c r="BW209" s="5"/>
      <c r="BX209" s="5"/>
      <c r="BY209" s="5"/>
      <c r="BZ209" s="5"/>
      <c r="CA209" s="5"/>
      <c r="CB209" s="5"/>
      <c r="CC209" s="5"/>
      <c r="CD209" s="487"/>
      <c r="CE209" s="487"/>
      <c r="CF209" s="488"/>
      <c r="CG209" s="489"/>
      <c r="CH209" s="446"/>
      <c r="CI209" s="446"/>
      <c r="CJ209" s="446"/>
      <c r="CK209" s="446"/>
      <c r="CL209" s="4"/>
      <c r="CM209" s="4"/>
      <c r="CN209" s="5"/>
      <c r="CO209" s="4"/>
      <c r="CP209" s="446"/>
      <c r="CQ209" s="490"/>
      <c r="CR209" s="446"/>
      <c r="CS209" s="446"/>
      <c r="CT209" s="446"/>
      <c r="CU209" s="446"/>
      <c r="CV209" s="446"/>
      <c r="CW209" s="446"/>
      <c r="CX209" s="491"/>
      <c r="CY209" s="491"/>
      <c r="CZ209" s="491"/>
      <c r="DA209" s="491"/>
      <c r="DB209" s="446"/>
      <c r="DC209" s="446"/>
      <c r="DD209" s="446"/>
      <c r="DE209" s="492"/>
      <c r="DF209" s="492"/>
      <c r="DG209" s="492"/>
      <c r="DH209" s="492"/>
      <c r="DI209" s="492"/>
      <c r="DJ209" s="492"/>
      <c r="DK209" s="492"/>
      <c r="DL209" s="446"/>
      <c r="DM209" s="446"/>
      <c r="DN209" s="446"/>
      <c r="DO209" s="446"/>
      <c r="DP209" s="446"/>
      <c r="DQ209" s="446"/>
      <c r="DR209" s="446"/>
      <c r="DS209" s="488"/>
      <c r="DT209" s="493"/>
      <c r="DU209" s="494"/>
      <c r="DV209" s="494"/>
      <c r="DW209" s="494"/>
      <c r="DX209" s="494"/>
      <c r="DY209" s="494"/>
      <c r="DZ209" s="494"/>
      <c r="EA209" s="494"/>
      <c r="EB209" s="494"/>
      <c r="EC209" s="494"/>
      <c r="ED209" s="494"/>
      <c r="EE209" s="446"/>
      <c r="EF209" s="446"/>
      <c r="EL209" s="4"/>
      <c r="EM209" s="4"/>
      <c r="EN209" s="5"/>
      <c r="EO209" s="4"/>
      <c r="FA209" s="481"/>
      <c r="FB209" s="482"/>
      <c r="FC209" s="483"/>
      <c r="FD209" s="484"/>
      <c r="IB209" s="78"/>
      <c r="ID209" s="78"/>
      <c r="IH209" s="485"/>
      <c r="II209" s="486"/>
      <c r="IJ209" s="78"/>
      <c r="IO209" s="78"/>
    </row>
    <row r="210" spans="1:249" s="6" customFormat="1" ht="15" x14ac:dyDescent="0.2">
      <c r="A210" s="467" t="s">
        <v>2195</v>
      </c>
      <c r="B210" s="467" t="s">
        <v>2149</v>
      </c>
      <c r="C210" s="393" t="s">
        <v>2580</v>
      </c>
      <c r="D210" s="468"/>
      <c r="E210" s="462" t="s">
        <v>2141</v>
      </c>
      <c r="F210" s="14" t="s">
        <v>2149</v>
      </c>
      <c r="G210" s="14" t="s">
        <v>2149</v>
      </c>
      <c r="H210" s="469" t="s">
        <v>2149</v>
      </c>
      <c r="I210" s="462"/>
      <c r="J210" s="456"/>
      <c r="K210" s="11"/>
      <c r="L210" s="11"/>
      <c r="M210" s="14"/>
      <c r="N210" s="470"/>
      <c r="O210" s="14"/>
      <c r="P210" s="14"/>
      <c r="Q210" s="14"/>
      <c r="R210" s="14"/>
      <c r="S210" s="14"/>
      <c r="T210" s="469"/>
      <c r="U210" s="454"/>
      <c r="V210" s="454"/>
      <c r="W210" s="454"/>
      <c r="X210" s="454"/>
      <c r="Y210" s="471"/>
      <c r="Z210" s="495" t="s">
        <v>2195</v>
      </c>
      <c r="AA210" s="11"/>
      <c r="AB210" s="472"/>
      <c r="AC210" s="473"/>
      <c r="AD210" s="473"/>
      <c r="AE210" s="496" t="s">
        <v>2195</v>
      </c>
      <c r="AF210" s="473"/>
      <c r="AG210" s="473"/>
      <c r="AH210" s="474"/>
      <c r="AI210" s="14"/>
      <c r="AJ210" s="14"/>
      <c r="AK210" s="11"/>
      <c r="AL210" s="11"/>
      <c r="AM210" s="475"/>
      <c r="AN210" s="475"/>
      <c r="AO210" s="469"/>
      <c r="AP210" s="497" t="s">
        <v>1651</v>
      </c>
      <c r="AQ210" s="477"/>
      <c r="AR210" s="478"/>
      <c r="AS210" s="479"/>
      <c r="AT210" s="479"/>
      <c r="AU210" s="479"/>
      <c r="AV210" s="479"/>
      <c r="AW210" s="479"/>
      <c r="AX210" s="479"/>
      <c r="AY210" s="479"/>
      <c r="AZ210" s="480"/>
      <c r="BA210" s="480"/>
      <c r="BB210" s="21"/>
      <c r="BC210" s="22" t="s">
        <v>2179</v>
      </c>
      <c r="BD210" s="466"/>
      <c r="BE210" s="91"/>
      <c r="BF210" s="91"/>
      <c r="BG210" s="92"/>
      <c r="BH210" s="3"/>
      <c r="BI210" s="3"/>
      <c r="BJ210" s="3"/>
      <c r="BK210" s="3"/>
      <c r="BL210" s="3"/>
      <c r="BM210" s="3"/>
      <c r="BN210" s="3"/>
      <c r="BO210" s="3"/>
      <c r="BP210" s="3"/>
      <c r="BQ210" s="3"/>
      <c r="BR210" s="3"/>
      <c r="BS210" s="3"/>
      <c r="BT210" s="92"/>
      <c r="BU210" s="92"/>
      <c r="BV210" s="92"/>
      <c r="BW210" s="5"/>
      <c r="BX210" s="5"/>
      <c r="BY210" s="5"/>
      <c r="BZ210" s="5"/>
      <c r="CA210" s="5"/>
      <c r="CB210" s="5"/>
      <c r="CC210" s="5"/>
      <c r="CD210" s="487"/>
      <c r="CE210" s="487"/>
      <c r="CF210" s="488"/>
      <c r="CG210" s="489"/>
      <c r="CH210" s="446"/>
      <c r="CI210" s="446"/>
      <c r="CJ210" s="446"/>
      <c r="CK210" s="446"/>
      <c r="CL210" s="4"/>
      <c r="CM210" s="4"/>
      <c r="CN210" s="5"/>
      <c r="CO210" s="4"/>
      <c r="CP210" s="446"/>
      <c r="CQ210" s="490"/>
      <c r="CR210" s="446"/>
      <c r="CS210" s="446"/>
      <c r="CT210" s="446"/>
      <c r="CU210" s="446"/>
      <c r="CV210" s="446"/>
      <c r="CW210" s="446"/>
      <c r="CX210" s="491"/>
      <c r="CY210" s="491"/>
      <c r="CZ210" s="491"/>
      <c r="DA210" s="491"/>
      <c r="DB210" s="446"/>
      <c r="DC210" s="446"/>
      <c r="DD210" s="446"/>
      <c r="DE210" s="492"/>
      <c r="DF210" s="492"/>
      <c r="DG210" s="492"/>
      <c r="DH210" s="492"/>
      <c r="DI210" s="492"/>
      <c r="DJ210" s="492"/>
      <c r="DK210" s="492"/>
      <c r="DL210" s="446"/>
      <c r="DM210" s="446"/>
      <c r="DN210" s="446"/>
      <c r="DO210" s="446"/>
      <c r="DP210" s="446"/>
      <c r="DQ210" s="446"/>
      <c r="DR210" s="446"/>
      <c r="DS210" s="488"/>
      <c r="DT210" s="493"/>
      <c r="DU210" s="494"/>
      <c r="DV210" s="494"/>
      <c r="DW210" s="494"/>
      <c r="DX210" s="494"/>
      <c r="DY210" s="494"/>
      <c r="DZ210" s="494"/>
      <c r="EA210" s="494"/>
      <c r="EB210" s="494"/>
      <c r="EC210" s="494"/>
      <c r="ED210" s="494"/>
      <c r="EE210" s="446"/>
      <c r="EF210" s="446"/>
      <c r="EL210" s="4"/>
      <c r="EM210" s="4"/>
      <c r="EN210" s="5"/>
      <c r="EO210" s="4"/>
      <c r="FA210" s="481"/>
      <c r="FB210" s="482"/>
      <c r="FC210" s="483"/>
      <c r="FD210" s="484"/>
      <c r="IB210" s="78"/>
      <c r="ID210" s="78"/>
      <c r="IH210" s="485"/>
      <c r="II210" s="486"/>
      <c r="IJ210" s="78"/>
      <c r="IO210" s="78"/>
    </row>
    <row r="211" spans="1:249" s="6" customFormat="1" ht="15" x14ac:dyDescent="0.2">
      <c r="A211" s="467" t="s">
        <v>2195</v>
      </c>
      <c r="B211" s="467" t="s">
        <v>2149</v>
      </c>
      <c r="C211" s="393" t="s">
        <v>2581</v>
      </c>
      <c r="D211" s="468"/>
      <c r="E211" s="462" t="s">
        <v>2141</v>
      </c>
      <c r="F211" s="14" t="s">
        <v>2149</v>
      </c>
      <c r="G211" s="14" t="s">
        <v>2154</v>
      </c>
      <c r="H211" s="469" t="s">
        <v>2149</v>
      </c>
      <c r="I211" s="462"/>
      <c r="J211" s="456"/>
      <c r="K211" s="11"/>
      <c r="L211" s="11"/>
      <c r="M211" s="14"/>
      <c r="N211" s="470"/>
      <c r="O211" s="14"/>
      <c r="P211" s="14"/>
      <c r="Q211" s="14"/>
      <c r="R211" s="14"/>
      <c r="S211" s="14"/>
      <c r="T211" s="469"/>
      <c r="U211" s="454"/>
      <c r="V211" s="454"/>
      <c r="W211" s="454"/>
      <c r="X211" s="454"/>
      <c r="Y211" s="471"/>
      <c r="Z211" s="495" t="s">
        <v>2195</v>
      </c>
      <c r="AA211" s="11"/>
      <c r="AB211" s="472"/>
      <c r="AC211" s="473"/>
      <c r="AD211" s="473"/>
      <c r="AE211" s="496" t="s">
        <v>2195</v>
      </c>
      <c r="AF211" s="473"/>
      <c r="AG211" s="473"/>
      <c r="AH211" s="474"/>
      <c r="AI211" s="14"/>
      <c r="AJ211" s="14"/>
      <c r="AK211" s="11"/>
      <c r="AL211" s="11"/>
      <c r="AM211" s="475"/>
      <c r="AN211" s="475"/>
      <c r="AO211" s="469"/>
      <c r="AP211" s="497" t="s">
        <v>1652</v>
      </c>
      <c r="AQ211" s="477"/>
      <c r="AR211" s="478"/>
      <c r="AS211" s="479"/>
      <c r="AT211" s="479"/>
      <c r="AU211" s="479"/>
      <c r="AV211" s="479"/>
      <c r="AW211" s="479"/>
      <c r="AX211" s="479"/>
      <c r="AY211" s="479"/>
      <c r="AZ211" s="480"/>
      <c r="BA211" s="480"/>
      <c r="BB211" s="21"/>
      <c r="BC211" s="22" t="s">
        <v>2179</v>
      </c>
      <c r="BD211" s="466"/>
      <c r="BE211" s="91"/>
      <c r="BF211" s="91"/>
      <c r="BG211" s="92"/>
      <c r="BH211" s="3"/>
      <c r="BI211" s="3"/>
      <c r="BJ211" s="3"/>
      <c r="BK211" s="3"/>
      <c r="BL211" s="3"/>
      <c r="BM211" s="3"/>
      <c r="BN211" s="3"/>
      <c r="BO211" s="3"/>
      <c r="BP211" s="3"/>
      <c r="BQ211" s="3"/>
      <c r="BR211" s="3"/>
      <c r="BS211" s="3"/>
      <c r="BT211" s="92"/>
      <c r="BU211" s="92"/>
      <c r="BV211" s="92"/>
      <c r="BW211" s="5"/>
      <c r="BX211" s="5"/>
      <c r="BY211" s="5"/>
      <c r="BZ211" s="5"/>
      <c r="CA211" s="5"/>
      <c r="CB211" s="5"/>
      <c r="CC211" s="5"/>
      <c r="CD211" s="487"/>
      <c r="CE211" s="487"/>
      <c r="CF211" s="488"/>
      <c r="CG211" s="489"/>
      <c r="CH211" s="446"/>
      <c r="CI211" s="446"/>
      <c r="CJ211" s="446"/>
      <c r="CK211" s="446"/>
      <c r="CL211" s="4"/>
      <c r="CM211" s="4"/>
      <c r="CN211" s="5"/>
      <c r="CO211" s="4"/>
      <c r="CP211" s="446"/>
      <c r="CQ211" s="490"/>
      <c r="CR211" s="446"/>
      <c r="CS211" s="446"/>
      <c r="CT211" s="446"/>
      <c r="CU211" s="446"/>
      <c r="CV211" s="446"/>
      <c r="CW211" s="446"/>
      <c r="CX211" s="491"/>
      <c r="CY211" s="491"/>
      <c r="CZ211" s="491"/>
      <c r="DA211" s="491"/>
      <c r="DB211" s="446"/>
      <c r="DC211" s="446"/>
      <c r="DD211" s="446"/>
      <c r="DE211" s="492"/>
      <c r="DF211" s="492"/>
      <c r="DG211" s="492"/>
      <c r="DH211" s="492"/>
      <c r="DI211" s="492"/>
      <c r="DJ211" s="492"/>
      <c r="DK211" s="492"/>
      <c r="DL211" s="446"/>
      <c r="DM211" s="446"/>
      <c r="DN211" s="446"/>
      <c r="DO211" s="446"/>
      <c r="DP211" s="446"/>
      <c r="DQ211" s="446"/>
      <c r="DR211" s="446"/>
      <c r="DS211" s="488"/>
      <c r="DT211" s="493"/>
      <c r="DU211" s="494"/>
      <c r="DV211" s="494"/>
      <c r="DW211" s="494"/>
      <c r="DX211" s="494"/>
      <c r="DY211" s="494"/>
      <c r="DZ211" s="494"/>
      <c r="EA211" s="494"/>
      <c r="EB211" s="494"/>
      <c r="EC211" s="494"/>
      <c r="ED211" s="494"/>
      <c r="EE211" s="446"/>
      <c r="EF211" s="446"/>
      <c r="EL211" s="4"/>
      <c r="EM211" s="4"/>
      <c r="EN211" s="5"/>
      <c r="EO211" s="4"/>
      <c r="FA211" s="481"/>
      <c r="FB211" s="482"/>
      <c r="FC211" s="483"/>
      <c r="FD211" s="484"/>
      <c r="IB211" s="78"/>
      <c r="ID211" s="78"/>
      <c r="IH211" s="485"/>
      <c r="II211" s="486"/>
      <c r="IJ211" s="78"/>
      <c r="IO211" s="78"/>
    </row>
    <row r="212" spans="1:249" s="6" customFormat="1" ht="15" x14ac:dyDescent="0.2">
      <c r="A212" s="467">
        <v>2</v>
      </c>
      <c r="B212" s="467" t="s">
        <v>3037</v>
      </c>
      <c r="C212" s="458" t="s">
        <v>3228</v>
      </c>
      <c r="D212" s="468"/>
      <c r="E212" s="462" t="s">
        <v>2136</v>
      </c>
      <c r="F212" s="14" t="s">
        <v>2147</v>
      </c>
      <c r="G212" s="14" t="s">
        <v>2149</v>
      </c>
      <c r="H212" s="469" t="s">
        <v>2149</v>
      </c>
      <c r="I212" s="462"/>
      <c r="J212" s="456"/>
      <c r="K212" s="11"/>
      <c r="L212" s="11"/>
      <c r="M212" s="14"/>
      <c r="N212" s="470"/>
      <c r="O212" s="14"/>
      <c r="P212" s="14"/>
      <c r="Q212" s="14"/>
      <c r="R212" s="14"/>
      <c r="S212" s="14"/>
      <c r="T212" s="469"/>
      <c r="U212" s="454"/>
      <c r="V212" s="454"/>
      <c r="W212" s="454"/>
      <c r="X212" s="454"/>
      <c r="Y212" s="471"/>
      <c r="Z212" s="471"/>
      <c r="AA212" s="11"/>
      <c r="AB212" s="472"/>
      <c r="AC212" s="473"/>
      <c r="AD212" s="473"/>
      <c r="AE212" s="495" t="s">
        <v>2161</v>
      </c>
      <c r="AF212" s="473"/>
      <c r="AG212" s="473"/>
      <c r="AH212" s="474"/>
      <c r="AI212" s="14"/>
      <c r="AJ212" s="14"/>
      <c r="AK212" s="11"/>
      <c r="AL212" s="11"/>
      <c r="AM212" s="475"/>
      <c r="AN212" s="475"/>
      <c r="AO212" s="469"/>
      <c r="AP212" s="476" t="s">
        <v>3237</v>
      </c>
      <c r="AQ212" s="477"/>
      <c r="AR212" s="478"/>
      <c r="AS212" s="479"/>
      <c r="AT212" s="479"/>
      <c r="AU212" s="479"/>
      <c r="AV212" s="479"/>
      <c r="AW212" s="479"/>
      <c r="AX212" s="479"/>
      <c r="AY212" s="479"/>
      <c r="AZ212" s="480"/>
      <c r="BA212" s="480"/>
      <c r="BB212" s="21"/>
      <c r="BC212" s="22" t="s">
        <v>2179</v>
      </c>
      <c r="BD212" s="466"/>
      <c r="BE212" s="91"/>
      <c r="BF212" s="91"/>
      <c r="BG212" s="92"/>
      <c r="BH212" s="3"/>
      <c r="BI212" s="3"/>
      <c r="BJ212" s="3"/>
      <c r="BK212" s="3"/>
      <c r="BL212" s="3"/>
      <c r="BM212" s="3"/>
      <c r="BN212" s="3"/>
      <c r="BO212" s="3"/>
      <c r="BP212" s="3"/>
      <c r="BQ212" s="3"/>
      <c r="BR212" s="3"/>
      <c r="BS212" s="3"/>
      <c r="BT212" s="92"/>
      <c r="BU212" s="92"/>
      <c r="BV212" s="92"/>
      <c r="BW212" s="5"/>
      <c r="BX212" s="5"/>
      <c r="BY212" s="5"/>
      <c r="BZ212" s="5"/>
      <c r="CA212" s="5"/>
      <c r="CB212" s="5"/>
      <c r="CC212" s="5"/>
      <c r="CD212" s="487"/>
      <c r="CE212" s="487"/>
      <c r="CF212" s="488"/>
      <c r="CG212" s="489"/>
      <c r="CH212" s="446"/>
      <c r="CI212" s="446"/>
      <c r="CJ212" s="446"/>
      <c r="CK212" s="446"/>
      <c r="CL212" s="4"/>
      <c r="CM212" s="4"/>
      <c r="CN212" s="5"/>
      <c r="CO212" s="4"/>
      <c r="CP212" s="446"/>
      <c r="CQ212" s="490"/>
      <c r="CR212" s="446"/>
      <c r="CS212" s="446"/>
      <c r="CT212" s="446"/>
      <c r="CU212" s="446"/>
      <c r="CV212" s="446"/>
      <c r="CW212" s="446"/>
      <c r="CX212" s="491"/>
      <c r="CY212" s="491"/>
      <c r="CZ212" s="491"/>
      <c r="DA212" s="491"/>
      <c r="DB212" s="446"/>
      <c r="DC212" s="446"/>
      <c r="DD212" s="446"/>
      <c r="DE212" s="492"/>
      <c r="DF212" s="492"/>
      <c r="DG212" s="492"/>
      <c r="DH212" s="492"/>
      <c r="DI212" s="492"/>
      <c r="DJ212" s="492"/>
      <c r="DK212" s="492"/>
      <c r="DL212" s="446"/>
      <c r="DM212" s="446"/>
      <c r="DN212" s="446"/>
      <c r="DO212" s="446"/>
      <c r="DP212" s="446"/>
      <c r="DQ212" s="446"/>
      <c r="DR212" s="446"/>
      <c r="DS212" s="488"/>
      <c r="DT212" s="493"/>
      <c r="DU212" s="494"/>
      <c r="DV212" s="494"/>
      <c r="DW212" s="494"/>
      <c r="DX212" s="494"/>
      <c r="DY212" s="494"/>
      <c r="DZ212" s="494"/>
      <c r="EA212" s="494"/>
      <c r="EB212" s="494"/>
      <c r="EC212" s="494"/>
      <c r="ED212" s="494"/>
      <c r="EE212" s="446"/>
      <c r="EF212" s="446"/>
      <c r="EL212" s="4"/>
      <c r="EM212" s="4"/>
      <c r="EN212" s="5"/>
      <c r="EO212" s="4"/>
      <c r="FA212" s="481"/>
      <c r="FB212" s="482"/>
      <c r="FC212" s="483"/>
      <c r="FD212" s="484"/>
      <c r="IB212" s="78"/>
      <c r="ID212" s="78"/>
      <c r="IH212" s="485"/>
      <c r="II212" s="486"/>
      <c r="IJ212" s="78"/>
      <c r="IO212" s="78"/>
    </row>
    <row r="213" spans="1:249" s="6" customFormat="1" ht="15" x14ac:dyDescent="0.2">
      <c r="A213" s="467" t="s">
        <v>2195</v>
      </c>
      <c r="B213" s="467" t="s">
        <v>2149</v>
      </c>
      <c r="C213" s="393" t="s">
        <v>2582</v>
      </c>
      <c r="D213" s="468"/>
      <c r="E213" s="462" t="s">
        <v>2137</v>
      </c>
      <c r="F213" s="14" t="s">
        <v>2149</v>
      </c>
      <c r="G213" s="14" t="s">
        <v>2149</v>
      </c>
      <c r="H213" s="469" t="s">
        <v>2149</v>
      </c>
      <c r="I213" s="462"/>
      <c r="J213" s="456"/>
      <c r="K213" s="11"/>
      <c r="L213" s="11"/>
      <c r="M213" s="14"/>
      <c r="N213" s="470"/>
      <c r="O213" s="14"/>
      <c r="P213" s="14"/>
      <c r="Q213" s="14"/>
      <c r="R213" s="14"/>
      <c r="S213" s="14"/>
      <c r="T213" s="469"/>
      <c r="U213" s="454"/>
      <c r="V213" s="454"/>
      <c r="W213" s="454"/>
      <c r="X213" s="454"/>
      <c r="Y213" s="471"/>
      <c r="Z213" s="495" t="s">
        <v>2195</v>
      </c>
      <c r="AA213" s="11"/>
      <c r="AB213" s="472"/>
      <c r="AC213" s="473"/>
      <c r="AD213" s="473"/>
      <c r="AE213" s="496" t="s">
        <v>2195</v>
      </c>
      <c r="AF213" s="473"/>
      <c r="AG213" s="473"/>
      <c r="AH213" s="474"/>
      <c r="AI213" s="14"/>
      <c r="AJ213" s="14"/>
      <c r="AK213" s="11"/>
      <c r="AL213" s="11"/>
      <c r="AM213" s="475"/>
      <c r="AN213" s="475"/>
      <c r="AO213" s="469"/>
      <c r="AP213" s="497" t="s">
        <v>1653</v>
      </c>
      <c r="AQ213" s="477"/>
      <c r="AR213" s="478"/>
      <c r="AS213" s="479"/>
      <c r="AT213" s="479"/>
      <c r="AU213" s="479"/>
      <c r="AV213" s="479"/>
      <c r="AW213" s="479"/>
      <c r="AX213" s="479"/>
      <c r="AY213" s="479"/>
      <c r="AZ213" s="480"/>
      <c r="BA213" s="480"/>
      <c r="BB213" s="21"/>
      <c r="BC213" s="22" t="s">
        <v>2179</v>
      </c>
      <c r="BD213" s="466"/>
      <c r="BE213" s="91"/>
      <c r="BF213" s="91"/>
      <c r="BG213" s="92"/>
      <c r="BH213" s="3"/>
      <c r="BI213" s="3"/>
      <c r="BJ213" s="3"/>
      <c r="BK213" s="3"/>
      <c r="BL213" s="3"/>
      <c r="BM213" s="3"/>
      <c r="BN213" s="3"/>
      <c r="BO213" s="3"/>
      <c r="BP213" s="3"/>
      <c r="BQ213" s="3"/>
      <c r="BR213" s="3"/>
      <c r="BS213" s="3"/>
      <c r="BT213" s="92"/>
      <c r="BU213" s="92"/>
      <c r="BV213" s="92"/>
      <c r="BW213" s="5"/>
      <c r="BX213" s="5"/>
      <c r="BY213" s="5"/>
      <c r="BZ213" s="5"/>
      <c r="CA213" s="5"/>
      <c r="CB213" s="5"/>
      <c r="CC213" s="5"/>
      <c r="CD213" s="487"/>
      <c r="CE213" s="487"/>
      <c r="CF213" s="488"/>
      <c r="CG213" s="489"/>
      <c r="CH213" s="446"/>
      <c r="CI213" s="446"/>
      <c r="CJ213" s="446"/>
      <c r="CK213" s="446"/>
      <c r="CL213" s="4"/>
      <c r="CM213" s="4"/>
      <c r="CN213" s="5"/>
      <c r="CO213" s="4"/>
      <c r="CP213" s="446"/>
      <c r="CQ213" s="490"/>
      <c r="CR213" s="446"/>
      <c r="CS213" s="446"/>
      <c r="CT213" s="446"/>
      <c r="CU213" s="446"/>
      <c r="CV213" s="446"/>
      <c r="CW213" s="446"/>
      <c r="CX213" s="491"/>
      <c r="CY213" s="491"/>
      <c r="CZ213" s="491"/>
      <c r="DA213" s="491"/>
      <c r="DB213" s="446"/>
      <c r="DC213" s="446"/>
      <c r="DD213" s="446"/>
      <c r="DE213" s="492"/>
      <c r="DF213" s="492"/>
      <c r="DG213" s="492"/>
      <c r="DH213" s="492"/>
      <c r="DI213" s="492"/>
      <c r="DJ213" s="492"/>
      <c r="DK213" s="492"/>
      <c r="DL213" s="446"/>
      <c r="DM213" s="446"/>
      <c r="DN213" s="446"/>
      <c r="DO213" s="446"/>
      <c r="DP213" s="446"/>
      <c r="DQ213" s="446"/>
      <c r="DR213" s="446"/>
      <c r="DS213" s="488"/>
      <c r="DT213" s="493"/>
      <c r="DU213" s="494"/>
      <c r="DV213" s="494"/>
      <c r="DW213" s="494"/>
      <c r="DX213" s="494"/>
      <c r="DY213" s="494"/>
      <c r="DZ213" s="494"/>
      <c r="EA213" s="494"/>
      <c r="EB213" s="494"/>
      <c r="EC213" s="494"/>
      <c r="ED213" s="494"/>
      <c r="EE213" s="446"/>
      <c r="EF213" s="446"/>
      <c r="EL213" s="4"/>
      <c r="EM213" s="4"/>
      <c r="EN213" s="5"/>
      <c r="EO213" s="4"/>
      <c r="FA213" s="481"/>
      <c r="FB213" s="482"/>
      <c r="FC213" s="483"/>
      <c r="FD213" s="484"/>
      <c r="IB213" s="78"/>
      <c r="ID213" s="78"/>
      <c r="IH213" s="485"/>
      <c r="II213" s="486"/>
      <c r="IJ213" s="78"/>
      <c r="IO213" s="78"/>
    </row>
    <row r="214" spans="1:249" s="6" customFormat="1" ht="15" x14ac:dyDescent="0.2">
      <c r="A214" s="467" t="s">
        <v>2166</v>
      </c>
      <c r="B214" s="467" t="s">
        <v>2149</v>
      </c>
      <c r="C214" s="460" t="s">
        <v>2583</v>
      </c>
      <c r="D214" s="468"/>
      <c r="E214" s="462" t="s">
        <v>2138</v>
      </c>
      <c r="F214" s="14" t="s">
        <v>2147</v>
      </c>
      <c r="G214" s="14" t="s">
        <v>2149</v>
      </c>
      <c r="H214" s="469" t="s">
        <v>2149</v>
      </c>
      <c r="I214" s="462"/>
      <c r="J214" s="456"/>
      <c r="K214" s="11"/>
      <c r="L214" s="11"/>
      <c r="M214" s="14"/>
      <c r="N214" s="470"/>
      <c r="O214" s="14"/>
      <c r="P214" s="14"/>
      <c r="Q214" s="14"/>
      <c r="R214" s="14"/>
      <c r="S214" s="14"/>
      <c r="T214" s="469"/>
      <c r="U214" s="454"/>
      <c r="V214" s="502"/>
      <c r="W214" s="454"/>
      <c r="X214" s="454"/>
      <c r="Y214" s="471"/>
      <c r="Z214" s="495" t="s">
        <v>2166</v>
      </c>
      <c r="AA214" s="11"/>
      <c r="AB214" s="472"/>
      <c r="AC214" s="473"/>
      <c r="AD214" s="473"/>
      <c r="AE214" s="496">
        <v>3</v>
      </c>
      <c r="AF214" s="473"/>
      <c r="AG214" s="473"/>
      <c r="AH214" s="474"/>
      <c r="AI214" s="14"/>
      <c r="AJ214" s="14"/>
      <c r="AK214" s="11"/>
      <c r="AL214" s="11"/>
      <c r="AM214" s="475"/>
      <c r="AN214" s="475"/>
      <c r="AO214" s="469"/>
      <c r="AP214" s="497" t="s">
        <v>1654</v>
      </c>
      <c r="AQ214" s="477"/>
      <c r="AR214" s="478"/>
      <c r="AS214" s="479"/>
      <c r="AT214" s="479"/>
      <c r="AU214" s="479"/>
      <c r="AV214" s="479"/>
      <c r="AW214" s="479"/>
      <c r="AX214" s="479"/>
      <c r="AY214" s="479"/>
      <c r="AZ214" s="480"/>
      <c r="BA214" s="480"/>
      <c r="BB214" s="21"/>
      <c r="BC214" s="22" t="s">
        <v>2179</v>
      </c>
      <c r="BD214" s="466"/>
      <c r="BE214" s="91"/>
      <c r="BF214" s="91"/>
      <c r="BG214" s="92"/>
      <c r="BH214" s="3"/>
      <c r="BI214" s="3"/>
      <c r="BJ214" s="3"/>
      <c r="BK214" s="3"/>
      <c r="BL214" s="3"/>
      <c r="BM214" s="3"/>
      <c r="BN214" s="3"/>
      <c r="BO214" s="3"/>
      <c r="BP214" s="3"/>
      <c r="BQ214" s="3"/>
      <c r="BR214" s="3"/>
      <c r="BS214" s="3"/>
      <c r="BT214" s="92"/>
      <c r="BU214" s="92"/>
      <c r="BV214" s="92"/>
      <c r="BW214" s="5"/>
      <c r="BX214" s="5"/>
      <c r="BY214" s="5"/>
      <c r="BZ214" s="5"/>
      <c r="CA214" s="5"/>
      <c r="CB214" s="5"/>
      <c r="CC214" s="5"/>
      <c r="CD214" s="487"/>
      <c r="CE214" s="487"/>
      <c r="CF214" s="488"/>
      <c r="CG214" s="489"/>
      <c r="CH214" s="446"/>
      <c r="CI214" s="446"/>
      <c r="CJ214" s="446"/>
      <c r="CK214" s="446"/>
      <c r="CL214" s="4"/>
      <c r="CM214" s="4"/>
      <c r="CN214" s="5"/>
      <c r="CO214" s="4"/>
      <c r="CP214" s="446"/>
      <c r="CQ214" s="490"/>
      <c r="CR214" s="446"/>
      <c r="CS214" s="446"/>
      <c r="CT214" s="446"/>
      <c r="CU214" s="446"/>
      <c r="CV214" s="446"/>
      <c r="CW214" s="446"/>
      <c r="CX214" s="491"/>
      <c r="CY214" s="491"/>
      <c r="CZ214" s="491"/>
      <c r="DA214" s="491"/>
      <c r="DB214" s="446"/>
      <c r="DC214" s="446"/>
      <c r="DD214" s="446"/>
      <c r="DE214" s="492"/>
      <c r="DF214" s="492"/>
      <c r="DG214" s="492"/>
      <c r="DH214" s="492"/>
      <c r="DI214" s="492"/>
      <c r="DJ214" s="492"/>
      <c r="DK214" s="492"/>
      <c r="DL214" s="446"/>
      <c r="DM214" s="446"/>
      <c r="DN214" s="446"/>
      <c r="DO214" s="446"/>
      <c r="DP214" s="446"/>
      <c r="DQ214" s="446"/>
      <c r="DR214" s="446"/>
      <c r="DS214" s="488"/>
      <c r="DT214" s="493"/>
      <c r="DU214" s="494"/>
      <c r="DV214" s="494"/>
      <c r="DW214" s="494"/>
      <c r="DX214" s="494"/>
      <c r="DY214" s="494"/>
      <c r="DZ214" s="494"/>
      <c r="EA214" s="494"/>
      <c r="EB214" s="494"/>
      <c r="EC214" s="494"/>
      <c r="ED214" s="494"/>
      <c r="EE214" s="446"/>
      <c r="EF214" s="446"/>
      <c r="EL214" s="4"/>
      <c r="EM214" s="4"/>
      <c r="EN214" s="5"/>
      <c r="EO214" s="4"/>
      <c r="FA214" s="481"/>
      <c r="FB214" s="482"/>
      <c r="FC214" s="483"/>
      <c r="FD214" s="484"/>
      <c r="IB214" s="78"/>
      <c r="ID214" s="78"/>
      <c r="IH214" s="485"/>
      <c r="II214" s="486"/>
      <c r="IJ214" s="78"/>
      <c r="IO214" s="78"/>
    </row>
    <row r="215" spans="1:249" s="6" customFormat="1" ht="15" x14ac:dyDescent="0.2">
      <c r="A215" s="467" t="s">
        <v>2166</v>
      </c>
      <c r="B215" s="467" t="s">
        <v>2149</v>
      </c>
      <c r="C215" s="393" t="s">
        <v>2584</v>
      </c>
      <c r="D215" s="468"/>
      <c r="E215" s="462" t="s">
        <v>2139</v>
      </c>
      <c r="F215" s="14" t="s">
        <v>2147</v>
      </c>
      <c r="G215" s="14" t="s">
        <v>2154</v>
      </c>
      <c r="H215" s="469" t="s">
        <v>2149</v>
      </c>
      <c r="I215" s="462"/>
      <c r="J215" s="456"/>
      <c r="K215" s="11"/>
      <c r="L215" s="11"/>
      <c r="M215" s="14"/>
      <c r="N215" s="470"/>
      <c r="O215" s="14"/>
      <c r="P215" s="14"/>
      <c r="Q215" s="14"/>
      <c r="R215" s="14"/>
      <c r="S215" s="14"/>
      <c r="T215" s="469"/>
      <c r="U215" s="454"/>
      <c r="V215" s="454"/>
      <c r="W215" s="454"/>
      <c r="X215" s="454"/>
      <c r="Y215" s="471"/>
      <c r="Z215" s="495" t="s">
        <v>2166</v>
      </c>
      <c r="AA215" s="11"/>
      <c r="AB215" s="472"/>
      <c r="AC215" s="473"/>
      <c r="AD215" s="473"/>
      <c r="AE215" s="496" t="s">
        <v>2195</v>
      </c>
      <c r="AF215" s="473"/>
      <c r="AG215" s="473"/>
      <c r="AH215" s="474"/>
      <c r="AI215" s="14"/>
      <c r="AJ215" s="14"/>
      <c r="AK215" s="11"/>
      <c r="AL215" s="11"/>
      <c r="AM215" s="475"/>
      <c r="AN215" s="475"/>
      <c r="AO215" s="469"/>
      <c r="AP215" s="497" t="s">
        <v>1655</v>
      </c>
      <c r="AQ215" s="477"/>
      <c r="AR215" s="478"/>
      <c r="AS215" s="479"/>
      <c r="AT215" s="479"/>
      <c r="AU215" s="479"/>
      <c r="AV215" s="479"/>
      <c r="AW215" s="479"/>
      <c r="AX215" s="479"/>
      <c r="AY215" s="479"/>
      <c r="AZ215" s="480"/>
      <c r="BA215" s="480"/>
      <c r="BB215" s="21"/>
      <c r="BC215" s="22" t="s">
        <v>2179</v>
      </c>
      <c r="BD215" s="466"/>
      <c r="BE215" s="91"/>
      <c r="BF215" s="91"/>
      <c r="BG215" s="92"/>
      <c r="BH215" s="3"/>
      <c r="BI215" s="3"/>
      <c r="BJ215" s="3"/>
      <c r="BK215" s="3"/>
      <c r="BL215" s="3"/>
      <c r="BM215" s="3"/>
      <c r="BN215" s="3"/>
      <c r="BO215" s="3"/>
      <c r="BP215" s="3"/>
      <c r="BQ215" s="3"/>
      <c r="BR215" s="3"/>
      <c r="BS215" s="3"/>
      <c r="BT215" s="92"/>
      <c r="BU215" s="92"/>
      <c r="BV215" s="92"/>
      <c r="BW215" s="5"/>
      <c r="BX215" s="5"/>
      <c r="BY215" s="5"/>
      <c r="BZ215" s="5"/>
      <c r="CA215" s="5"/>
      <c r="CB215" s="5"/>
      <c r="CC215" s="5"/>
      <c r="CD215" s="487"/>
      <c r="CE215" s="487"/>
      <c r="CF215" s="488"/>
      <c r="CG215" s="489"/>
      <c r="CH215" s="446"/>
      <c r="CI215" s="446"/>
      <c r="CJ215" s="446"/>
      <c r="CK215" s="446"/>
      <c r="CL215" s="4"/>
      <c r="CM215" s="4"/>
      <c r="CN215" s="5"/>
      <c r="CO215" s="4"/>
      <c r="CP215" s="446"/>
      <c r="CQ215" s="490"/>
      <c r="CR215" s="446"/>
      <c r="CS215" s="446"/>
      <c r="CT215" s="446"/>
      <c r="CU215" s="446"/>
      <c r="CV215" s="446"/>
      <c r="CW215" s="446"/>
      <c r="CX215" s="491"/>
      <c r="CY215" s="491"/>
      <c r="CZ215" s="491"/>
      <c r="DA215" s="491"/>
      <c r="DB215" s="446"/>
      <c r="DC215" s="446"/>
      <c r="DD215" s="446"/>
      <c r="DE215" s="492"/>
      <c r="DF215" s="492"/>
      <c r="DG215" s="492"/>
      <c r="DH215" s="492"/>
      <c r="DI215" s="492"/>
      <c r="DJ215" s="492"/>
      <c r="DK215" s="492"/>
      <c r="DL215" s="446"/>
      <c r="DM215" s="446"/>
      <c r="DN215" s="446"/>
      <c r="DO215" s="446"/>
      <c r="DP215" s="446"/>
      <c r="DQ215" s="446"/>
      <c r="DR215" s="446"/>
      <c r="DS215" s="488"/>
      <c r="DT215" s="493"/>
      <c r="DU215" s="494"/>
      <c r="DV215" s="494"/>
      <c r="DW215" s="494"/>
      <c r="DX215" s="494"/>
      <c r="DY215" s="494"/>
      <c r="DZ215" s="494"/>
      <c r="EA215" s="494"/>
      <c r="EB215" s="494"/>
      <c r="EC215" s="494"/>
      <c r="ED215" s="494"/>
      <c r="EE215" s="446"/>
      <c r="EF215" s="446"/>
      <c r="EL215" s="4"/>
      <c r="EM215" s="4"/>
      <c r="EN215" s="5"/>
      <c r="EO215" s="4"/>
      <c r="FA215" s="481"/>
      <c r="FB215" s="482"/>
      <c r="FC215" s="483"/>
      <c r="FD215" s="484"/>
      <c r="IB215" s="78"/>
      <c r="ID215" s="78"/>
      <c r="IH215" s="485"/>
      <c r="II215" s="486"/>
      <c r="IJ215" s="78"/>
      <c r="IO215" s="78"/>
    </row>
    <row r="216" spans="1:249" s="6" customFormat="1" ht="15" x14ac:dyDescent="0.2">
      <c r="A216" s="467">
        <v>1</v>
      </c>
      <c r="B216" s="467" t="s">
        <v>2149</v>
      </c>
      <c r="C216" s="393" t="s">
        <v>2585</v>
      </c>
      <c r="D216" s="468"/>
      <c r="E216" s="462" t="s">
        <v>2136</v>
      </c>
      <c r="F216" s="14" t="s">
        <v>2149</v>
      </c>
      <c r="G216" s="14" t="s">
        <v>2149</v>
      </c>
      <c r="H216" s="469" t="s">
        <v>2157</v>
      </c>
      <c r="I216" s="462"/>
      <c r="J216" s="456"/>
      <c r="K216" s="11" t="s">
        <v>2162</v>
      </c>
      <c r="L216" s="11"/>
      <c r="M216" s="14"/>
      <c r="N216" s="470"/>
      <c r="O216" s="14"/>
      <c r="P216" s="14"/>
      <c r="Q216" s="14"/>
      <c r="R216" s="14"/>
      <c r="S216" s="14"/>
      <c r="T216" s="469"/>
      <c r="U216" s="454"/>
      <c r="V216" s="454"/>
      <c r="W216" s="454"/>
      <c r="X216" s="454"/>
      <c r="Y216" s="471"/>
      <c r="Z216" s="495">
        <v>1</v>
      </c>
      <c r="AA216" s="11"/>
      <c r="AB216" s="472"/>
      <c r="AC216" s="473"/>
      <c r="AD216" s="473"/>
      <c r="AE216" s="496">
        <v>2</v>
      </c>
      <c r="AF216" s="473"/>
      <c r="AG216" s="473"/>
      <c r="AH216" s="474"/>
      <c r="AI216" s="14"/>
      <c r="AJ216" s="14"/>
      <c r="AK216" s="11"/>
      <c r="AL216" s="11"/>
      <c r="AM216" s="475"/>
      <c r="AN216" s="475"/>
      <c r="AO216" s="469"/>
      <c r="AP216" s="497" t="s">
        <v>1656</v>
      </c>
      <c r="AQ216" s="477"/>
      <c r="AR216" s="478"/>
      <c r="AS216" s="479"/>
      <c r="AT216" s="479"/>
      <c r="AU216" s="479"/>
      <c r="AV216" s="479"/>
      <c r="AW216" s="479"/>
      <c r="AX216" s="479"/>
      <c r="AY216" s="479"/>
      <c r="AZ216" s="480"/>
      <c r="BA216" s="480"/>
      <c r="BB216" s="21"/>
      <c r="BC216" s="22" t="s">
        <v>2179</v>
      </c>
      <c r="BD216" s="466"/>
      <c r="BE216" s="91"/>
      <c r="BF216" s="91" t="s">
        <v>2162</v>
      </c>
      <c r="BG216" s="92"/>
      <c r="BH216" s="3"/>
      <c r="BI216" s="3"/>
      <c r="BJ216" s="3"/>
      <c r="BK216" s="3"/>
      <c r="BL216" s="3"/>
      <c r="BM216" s="3"/>
      <c r="BN216" s="3"/>
      <c r="BO216" s="3"/>
      <c r="BP216" s="3"/>
      <c r="BQ216" s="3"/>
      <c r="BR216" s="3"/>
      <c r="BS216" s="3"/>
      <c r="BT216" s="92"/>
      <c r="BU216" s="92"/>
      <c r="BV216" s="92"/>
      <c r="BW216" s="5"/>
      <c r="BX216" s="5"/>
      <c r="BY216" s="5"/>
      <c r="BZ216" s="5"/>
      <c r="CA216" s="5"/>
      <c r="CB216" s="5"/>
      <c r="CC216" s="5"/>
      <c r="CD216" s="487"/>
      <c r="CE216" s="487"/>
      <c r="CF216" s="488"/>
      <c r="CG216" s="489"/>
      <c r="CH216" s="446"/>
      <c r="CI216" s="446"/>
      <c r="CJ216" s="446"/>
      <c r="CK216" s="446"/>
      <c r="CL216" s="4"/>
      <c r="CM216" s="4"/>
      <c r="CN216" s="5"/>
      <c r="CO216" s="4"/>
      <c r="CP216" s="446"/>
      <c r="CQ216" s="490"/>
      <c r="CR216" s="446"/>
      <c r="CS216" s="446"/>
      <c r="CT216" s="446"/>
      <c r="CU216" s="446"/>
      <c r="CV216" s="446"/>
      <c r="CW216" s="446"/>
      <c r="CX216" s="491"/>
      <c r="CY216" s="491"/>
      <c r="CZ216" s="491"/>
      <c r="DA216" s="491"/>
      <c r="DB216" s="446"/>
      <c r="DC216" s="446"/>
      <c r="DD216" s="446"/>
      <c r="DE216" s="492"/>
      <c r="DF216" s="492"/>
      <c r="DG216" s="492"/>
      <c r="DH216" s="492"/>
      <c r="DI216" s="492"/>
      <c r="DJ216" s="492"/>
      <c r="DK216" s="492"/>
      <c r="DL216" s="446"/>
      <c r="DM216" s="446"/>
      <c r="DN216" s="446"/>
      <c r="DO216" s="446"/>
      <c r="DP216" s="446"/>
      <c r="DQ216" s="446"/>
      <c r="DR216" s="446"/>
      <c r="DS216" s="488"/>
      <c r="DT216" s="493"/>
      <c r="DU216" s="494"/>
      <c r="DV216" s="494"/>
      <c r="DW216" s="494"/>
      <c r="DX216" s="494"/>
      <c r="DY216" s="494"/>
      <c r="DZ216" s="494"/>
      <c r="EA216" s="494"/>
      <c r="EB216" s="494"/>
      <c r="EC216" s="494"/>
      <c r="ED216" s="494"/>
      <c r="EE216" s="446"/>
      <c r="EF216" s="446"/>
      <c r="EL216" s="4"/>
      <c r="EM216" s="4"/>
      <c r="EN216" s="5"/>
      <c r="EO216" s="4"/>
      <c r="FA216" s="481"/>
      <c r="FB216" s="482"/>
      <c r="FC216" s="483"/>
      <c r="FD216" s="484"/>
      <c r="IB216" s="78"/>
      <c r="ID216" s="78"/>
      <c r="IH216" s="485"/>
      <c r="II216" s="486"/>
      <c r="IJ216" s="78"/>
      <c r="IO216" s="78"/>
    </row>
    <row r="217" spans="1:249" s="6" customFormat="1" ht="15" x14ac:dyDescent="0.2">
      <c r="A217" s="467" t="s">
        <v>2195</v>
      </c>
      <c r="B217" s="467" t="s">
        <v>2149</v>
      </c>
      <c r="C217" s="460" t="s">
        <v>2586</v>
      </c>
      <c r="D217" s="468"/>
      <c r="E217" s="462" t="s">
        <v>2139</v>
      </c>
      <c r="F217" s="14" t="s">
        <v>2149</v>
      </c>
      <c r="G217" s="14" t="s">
        <v>2154</v>
      </c>
      <c r="H217" s="469" t="s">
        <v>2149</v>
      </c>
      <c r="I217" s="462"/>
      <c r="J217" s="456"/>
      <c r="K217" s="11"/>
      <c r="L217" s="11"/>
      <c r="M217" s="14"/>
      <c r="N217" s="470"/>
      <c r="O217" s="14"/>
      <c r="P217" s="14"/>
      <c r="Q217" s="14"/>
      <c r="R217" s="14"/>
      <c r="S217" s="14"/>
      <c r="T217" s="469"/>
      <c r="U217" s="454"/>
      <c r="V217" s="502"/>
      <c r="W217" s="454"/>
      <c r="X217" s="454"/>
      <c r="Y217" s="471"/>
      <c r="Z217" s="495" t="s">
        <v>2195</v>
      </c>
      <c r="AA217" s="11"/>
      <c r="AB217" s="472"/>
      <c r="AC217" s="473"/>
      <c r="AD217" s="473"/>
      <c r="AE217" s="496" t="s">
        <v>2195</v>
      </c>
      <c r="AF217" s="473"/>
      <c r="AG217" s="473"/>
      <c r="AH217" s="474"/>
      <c r="AI217" s="14"/>
      <c r="AJ217" s="14"/>
      <c r="AK217" s="11"/>
      <c r="AL217" s="11"/>
      <c r="AM217" s="475"/>
      <c r="AN217" s="475"/>
      <c r="AO217" s="469"/>
      <c r="AP217" s="497" t="s">
        <v>1657</v>
      </c>
      <c r="AQ217" s="477"/>
      <c r="AR217" s="478"/>
      <c r="AS217" s="479"/>
      <c r="AT217" s="479"/>
      <c r="AU217" s="479"/>
      <c r="AV217" s="479"/>
      <c r="AW217" s="479"/>
      <c r="AX217" s="479"/>
      <c r="AY217" s="479"/>
      <c r="AZ217" s="480"/>
      <c r="BA217" s="480"/>
      <c r="BB217" s="21"/>
      <c r="BC217" s="22" t="s">
        <v>2179</v>
      </c>
      <c r="BD217" s="466"/>
      <c r="BE217" s="91"/>
      <c r="BF217" s="91"/>
      <c r="BG217" s="92"/>
      <c r="BH217" s="3"/>
      <c r="BI217" s="3"/>
      <c r="BJ217" s="3"/>
      <c r="BK217" s="3"/>
      <c r="BL217" s="3"/>
      <c r="BM217" s="3"/>
      <c r="BN217" s="3"/>
      <c r="BO217" s="3"/>
      <c r="BP217" s="3"/>
      <c r="BQ217" s="3"/>
      <c r="BR217" s="3"/>
      <c r="BS217" s="3"/>
      <c r="BT217" s="92"/>
      <c r="BU217" s="92"/>
      <c r="BV217" s="92"/>
      <c r="BW217" s="5"/>
      <c r="BX217" s="5"/>
      <c r="BY217" s="5"/>
      <c r="BZ217" s="5"/>
      <c r="CA217" s="5"/>
      <c r="CB217" s="5"/>
      <c r="CC217" s="5"/>
      <c r="CD217" s="487"/>
      <c r="CE217" s="487"/>
      <c r="CF217" s="488"/>
      <c r="CG217" s="489"/>
      <c r="CH217" s="446"/>
      <c r="CI217" s="446"/>
      <c r="CJ217" s="446"/>
      <c r="CK217" s="446"/>
      <c r="CL217" s="4"/>
      <c r="CM217" s="4"/>
      <c r="CN217" s="5"/>
      <c r="CO217" s="4"/>
      <c r="CP217" s="446"/>
      <c r="CQ217" s="490"/>
      <c r="CR217" s="446"/>
      <c r="CS217" s="446"/>
      <c r="CT217" s="446"/>
      <c r="CU217" s="446"/>
      <c r="CV217" s="446"/>
      <c r="CW217" s="446"/>
      <c r="CX217" s="491"/>
      <c r="CY217" s="491"/>
      <c r="CZ217" s="491"/>
      <c r="DA217" s="491"/>
      <c r="DB217" s="446"/>
      <c r="DC217" s="446"/>
      <c r="DD217" s="446"/>
      <c r="DE217" s="492"/>
      <c r="DF217" s="492"/>
      <c r="DG217" s="492"/>
      <c r="DH217" s="492"/>
      <c r="DI217" s="492"/>
      <c r="DJ217" s="492"/>
      <c r="DK217" s="492"/>
      <c r="DL217" s="446"/>
      <c r="DM217" s="446"/>
      <c r="DN217" s="446"/>
      <c r="DO217" s="446"/>
      <c r="DP217" s="446"/>
      <c r="DQ217" s="446"/>
      <c r="DR217" s="446"/>
      <c r="DS217" s="488"/>
      <c r="DT217" s="493"/>
      <c r="DU217" s="494"/>
      <c r="DV217" s="494"/>
      <c r="DW217" s="494"/>
      <c r="DX217" s="494"/>
      <c r="DY217" s="494"/>
      <c r="DZ217" s="494"/>
      <c r="EA217" s="494"/>
      <c r="EB217" s="494"/>
      <c r="EC217" s="494"/>
      <c r="ED217" s="494"/>
      <c r="EE217" s="446"/>
      <c r="EF217" s="446"/>
      <c r="EL217" s="4"/>
      <c r="EM217" s="4"/>
      <c r="EN217" s="5"/>
      <c r="EO217" s="4"/>
      <c r="FA217" s="481"/>
      <c r="FB217" s="482"/>
      <c r="FC217" s="483"/>
      <c r="FD217" s="484"/>
      <c r="IB217" s="78"/>
      <c r="ID217" s="78"/>
      <c r="IH217" s="485"/>
      <c r="II217" s="486"/>
      <c r="IJ217" s="78"/>
      <c r="IO217" s="78"/>
    </row>
    <row r="218" spans="1:249" s="6" customFormat="1" ht="15" x14ac:dyDescent="0.2">
      <c r="A218" s="467">
        <v>0</v>
      </c>
      <c r="B218" s="467" t="s">
        <v>2157</v>
      </c>
      <c r="C218" s="460" t="s">
        <v>2587</v>
      </c>
      <c r="D218" s="468"/>
      <c r="E218" s="462" t="s">
        <v>2135</v>
      </c>
      <c r="F218" s="14"/>
      <c r="G218" s="14"/>
      <c r="H218" s="469"/>
      <c r="I218" s="462"/>
      <c r="J218" s="456"/>
      <c r="K218" s="11"/>
      <c r="L218" s="11"/>
      <c r="M218" s="14"/>
      <c r="N218" s="470"/>
      <c r="O218" s="14"/>
      <c r="P218" s="14"/>
      <c r="Q218" s="14"/>
      <c r="R218" s="14"/>
      <c r="S218" s="14"/>
      <c r="T218" s="469"/>
      <c r="U218" s="454"/>
      <c r="V218" s="502"/>
      <c r="W218" s="454"/>
      <c r="X218" s="454"/>
      <c r="Y218" s="471"/>
      <c r="Z218" s="495">
        <v>1</v>
      </c>
      <c r="AA218" s="11"/>
      <c r="AB218" s="472"/>
      <c r="AC218" s="473"/>
      <c r="AD218" s="473"/>
      <c r="AE218" s="496">
        <v>1</v>
      </c>
      <c r="AF218" s="473"/>
      <c r="AG218" s="473"/>
      <c r="AH218" s="474"/>
      <c r="AI218" s="14"/>
      <c r="AJ218" s="14"/>
      <c r="AK218" s="11"/>
      <c r="AL218" s="11"/>
      <c r="AM218" s="475"/>
      <c r="AN218" s="475"/>
      <c r="AO218" s="469"/>
      <c r="AP218" s="497" t="s">
        <v>1658</v>
      </c>
      <c r="AQ218" s="477"/>
      <c r="AR218" s="478"/>
      <c r="AS218" s="479"/>
      <c r="AT218" s="479"/>
      <c r="AU218" s="479"/>
      <c r="AV218" s="479"/>
      <c r="AW218" s="479"/>
      <c r="AX218" s="479"/>
      <c r="AY218" s="479"/>
      <c r="AZ218" s="480"/>
      <c r="BA218" s="480"/>
      <c r="BB218" s="21"/>
      <c r="BC218" s="22" t="s">
        <v>2179</v>
      </c>
      <c r="BD218" s="466"/>
      <c r="BE218" s="91"/>
      <c r="BF218" s="91"/>
      <c r="BG218" s="92"/>
      <c r="BH218" s="3"/>
      <c r="BI218" s="3"/>
      <c r="BJ218" s="3"/>
      <c r="BK218" s="3"/>
      <c r="BL218" s="3"/>
      <c r="BM218" s="3"/>
      <c r="BN218" s="3"/>
      <c r="BO218" s="3"/>
      <c r="BP218" s="3"/>
      <c r="BQ218" s="3"/>
      <c r="BR218" s="3"/>
      <c r="BS218" s="3"/>
      <c r="BT218" s="92"/>
      <c r="BU218" s="92"/>
      <c r="BV218" s="92"/>
      <c r="BW218" s="5"/>
      <c r="BX218" s="5"/>
      <c r="BY218" s="5"/>
      <c r="BZ218" s="5"/>
      <c r="CA218" s="5"/>
      <c r="CB218" s="5"/>
      <c r="CC218" s="5"/>
      <c r="CD218" s="487"/>
      <c r="CE218" s="487"/>
      <c r="CF218" s="488"/>
      <c r="CG218" s="489"/>
      <c r="CH218" s="446"/>
      <c r="CI218" s="446"/>
      <c r="CJ218" s="446"/>
      <c r="CK218" s="446"/>
      <c r="CL218" s="4"/>
      <c r="CM218" s="4"/>
      <c r="CN218" s="5"/>
      <c r="CO218" s="4"/>
      <c r="CP218" s="446"/>
      <c r="CQ218" s="490"/>
      <c r="CR218" s="446"/>
      <c r="CS218" s="446"/>
      <c r="CT218" s="446"/>
      <c r="CU218" s="446"/>
      <c r="CV218" s="446"/>
      <c r="CW218" s="446"/>
      <c r="CX218" s="491"/>
      <c r="CY218" s="491"/>
      <c r="CZ218" s="491"/>
      <c r="DA218" s="491"/>
      <c r="DB218" s="446"/>
      <c r="DC218" s="446"/>
      <c r="DD218" s="446"/>
      <c r="DE218" s="492"/>
      <c r="DF218" s="492"/>
      <c r="DG218" s="492"/>
      <c r="DH218" s="492"/>
      <c r="DI218" s="492"/>
      <c r="DJ218" s="492"/>
      <c r="DK218" s="492"/>
      <c r="DL218" s="446"/>
      <c r="DM218" s="446"/>
      <c r="DN218" s="446"/>
      <c r="DO218" s="446"/>
      <c r="DP218" s="446"/>
      <c r="DQ218" s="446"/>
      <c r="DR218" s="446"/>
      <c r="DS218" s="488"/>
      <c r="DT218" s="493"/>
      <c r="DU218" s="494"/>
      <c r="DV218" s="494"/>
      <c r="DW218" s="494"/>
      <c r="DX218" s="494"/>
      <c r="DY218" s="494"/>
      <c r="DZ218" s="494"/>
      <c r="EA218" s="494"/>
      <c r="EB218" s="494"/>
      <c r="EC218" s="494"/>
      <c r="ED218" s="494"/>
      <c r="EE218" s="446"/>
      <c r="EF218" s="446"/>
      <c r="EL218" s="4"/>
      <c r="EM218" s="4"/>
      <c r="EN218" s="5"/>
      <c r="EO218" s="4"/>
      <c r="FA218" s="481"/>
      <c r="FB218" s="482"/>
      <c r="FC218" s="483"/>
      <c r="FD218" s="484"/>
      <c r="IB218" s="78"/>
      <c r="ID218" s="78"/>
      <c r="IH218" s="485"/>
      <c r="II218" s="486"/>
      <c r="IJ218" s="78"/>
      <c r="IO218" s="78"/>
    </row>
    <row r="219" spans="1:249" s="6" customFormat="1" ht="15" x14ac:dyDescent="0.2">
      <c r="A219" s="467" t="s">
        <v>2195</v>
      </c>
      <c r="B219" s="467" t="s">
        <v>2149</v>
      </c>
      <c r="C219" s="393" t="s">
        <v>2588</v>
      </c>
      <c r="D219" s="468"/>
      <c r="E219" s="462" t="s">
        <v>2138</v>
      </c>
      <c r="F219" s="14" t="s">
        <v>2149</v>
      </c>
      <c r="G219" s="14" t="s">
        <v>2149</v>
      </c>
      <c r="H219" s="469" t="s">
        <v>2149</v>
      </c>
      <c r="I219" s="462"/>
      <c r="J219" s="456"/>
      <c r="K219" s="11"/>
      <c r="L219" s="11"/>
      <c r="M219" s="14"/>
      <c r="N219" s="470"/>
      <c r="O219" s="14"/>
      <c r="P219" s="14"/>
      <c r="Q219" s="14"/>
      <c r="R219" s="14"/>
      <c r="S219" s="14"/>
      <c r="T219" s="469"/>
      <c r="U219" s="454"/>
      <c r="V219" s="454"/>
      <c r="W219" s="454"/>
      <c r="X219" s="454"/>
      <c r="Y219" s="471"/>
      <c r="Z219" s="495" t="s">
        <v>2195</v>
      </c>
      <c r="AA219" s="11"/>
      <c r="AB219" s="472"/>
      <c r="AC219" s="473"/>
      <c r="AD219" s="473"/>
      <c r="AE219" s="496" t="s">
        <v>2195</v>
      </c>
      <c r="AF219" s="473"/>
      <c r="AG219" s="473"/>
      <c r="AH219" s="474"/>
      <c r="AI219" s="14"/>
      <c r="AJ219" s="14"/>
      <c r="AK219" s="11"/>
      <c r="AL219" s="11"/>
      <c r="AM219" s="475"/>
      <c r="AN219" s="475"/>
      <c r="AO219" s="469"/>
      <c r="AP219" s="497" t="s">
        <v>1659</v>
      </c>
      <c r="AQ219" s="477"/>
      <c r="AR219" s="478"/>
      <c r="AS219" s="479"/>
      <c r="AT219" s="479"/>
      <c r="AU219" s="479"/>
      <c r="AV219" s="479"/>
      <c r="AW219" s="479"/>
      <c r="AX219" s="479"/>
      <c r="AY219" s="479"/>
      <c r="AZ219" s="480"/>
      <c r="BA219" s="480"/>
      <c r="BB219" s="21"/>
      <c r="BC219" s="22" t="s">
        <v>2179</v>
      </c>
      <c r="BD219" s="466"/>
      <c r="BE219" s="91"/>
      <c r="BF219" s="91"/>
      <c r="BG219" s="92"/>
      <c r="BH219" s="3"/>
      <c r="BI219" s="3"/>
      <c r="BJ219" s="3"/>
      <c r="BK219" s="3"/>
      <c r="BL219" s="3"/>
      <c r="BM219" s="3"/>
      <c r="BN219" s="3"/>
      <c r="BO219" s="3"/>
      <c r="BP219" s="3"/>
      <c r="BQ219" s="3"/>
      <c r="BR219" s="3"/>
      <c r="BS219" s="3"/>
      <c r="BT219" s="92"/>
      <c r="BU219" s="92"/>
      <c r="BV219" s="92"/>
      <c r="BW219" s="5"/>
      <c r="BX219" s="5"/>
      <c r="BY219" s="5"/>
      <c r="BZ219" s="5"/>
      <c r="CA219" s="5"/>
      <c r="CB219" s="5"/>
      <c r="CC219" s="5"/>
      <c r="CD219" s="487"/>
      <c r="CE219" s="487"/>
      <c r="CF219" s="488"/>
      <c r="CG219" s="489"/>
      <c r="CH219" s="446"/>
      <c r="CI219" s="446"/>
      <c r="CJ219" s="446"/>
      <c r="CK219" s="446"/>
      <c r="CL219" s="4"/>
      <c r="CM219" s="4"/>
      <c r="CN219" s="5"/>
      <c r="CO219" s="4"/>
      <c r="CP219" s="446"/>
      <c r="CQ219" s="490"/>
      <c r="CR219" s="446"/>
      <c r="CS219" s="446"/>
      <c r="CT219" s="446"/>
      <c r="CU219" s="446"/>
      <c r="CV219" s="446"/>
      <c r="CW219" s="446"/>
      <c r="CX219" s="491"/>
      <c r="CY219" s="491"/>
      <c r="CZ219" s="491"/>
      <c r="DA219" s="491"/>
      <c r="DB219" s="446"/>
      <c r="DC219" s="446"/>
      <c r="DD219" s="446"/>
      <c r="DE219" s="492"/>
      <c r="DF219" s="492"/>
      <c r="DG219" s="492"/>
      <c r="DH219" s="492"/>
      <c r="DI219" s="492"/>
      <c r="DJ219" s="492"/>
      <c r="DK219" s="492"/>
      <c r="DL219" s="446"/>
      <c r="DM219" s="446"/>
      <c r="DN219" s="446"/>
      <c r="DO219" s="446"/>
      <c r="DP219" s="446"/>
      <c r="DQ219" s="446"/>
      <c r="DR219" s="446"/>
      <c r="DS219" s="488"/>
      <c r="DT219" s="493"/>
      <c r="DU219" s="494"/>
      <c r="DV219" s="494"/>
      <c r="DW219" s="494"/>
      <c r="DX219" s="494"/>
      <c r="DY219" s="494"/>
      <c r="DZ219" s="494"/>
      <c r="EA219" s="494"/>
      <c r="EB219" s="494"/>
      <c r="EC219" s="494"/>
      <c r="ED219" s="494"/>
      <c r="EE219" s="446"/>
      <c r="EF219" s="446"/>
      <c r="EL219" s="4"/>
      <c r="EM219" s="4"/>
      <c r="EN219" s="5"/>
      <c r="EO219" s="4"/>
      <c r="FA219" s="481"/>
      <c r="FB219" s="482"/>
      <c r="FC219" s="483"/>
      <c r="FD219" s="484"/>
      <c r="IB219" s="78"/>
      <c r="ID219" s="78"/>
      <c r="IH219" s="485"/>
      <c r="II219" s="486"/>
      <c r="IJ219" s="78"/>
      <c r="IO219" s="78"/>
    </row>
    <row r="220" spans="1:249" s="6" customFormat="1" ht="15" x14ac:dyDescent="0.2">
      <c r="A220" s="467">
        <v>0</v>
      </c>
      <c r="B220" s="467" t="s">
        <v>2149</v>
      </c>
      <c r="C220" s="393" t="s">
        <v>2589</v>
      </c>
      <c r="D220" s="468"/>
      <c r="E220" s="462" t="s">
        <v>2135</v>
      </c>
      <c r="F220" s="14"/>
      <c r="G220" s="14"/>
      <c r="H220" s="469"/>
      <c r="I220" s="462"/>
      <c r="J220" s="456"/>
      <c r="K220" s="11"/>
      <c r="L220" s="11"/>
      <c r="M220" s="14"/>
      <c r="N220" s="470"/>
      <c r="O220" s="14"/>
      <c r="P220" s="14"/>
      <c r="Q220" s="14"/>
      <c r="R220" s="14"/>
      <c r="S220" s="14"/>
      <c r="T220" s="469"/>
      <c r="U220" s="454"/>
      <c r="V220" s="454"/>
      <c r="W220" s="454"/>
      <c r="X220" s="454"/>
      <c r="Y220" s="471"/>
      <c r="Z220" s="495">
        <v>0</v>
      </c>
      <c r="AA220" s="11"/>
      <c r="AB220" s="472"/>
      <c r="AC220" s="473"/>
      <c r="AD220" s="473"/>
      <c r="AE220" s="496">
        <v>0</v>
      </c>
      <c r="AF220" s="473"/>
      <c r="AG220" s="473"/>
      <c r="AH220" s="474"/>
      <c r="AI220" s="14"/>
      <c r="AJ220" s="14"/>
      <c r="AK220" s="11"/>
      <c r="AL220" s="11"/>
      <c r="AM220" s="475"/>
      <c r="AN220" s="475"/>
      <c r="AO220" s="469"/>
      <c r="AP220" s="497" t="s">
        <v>1660</v>
      </c>
      <c r="AQ220" s="477"/>
      <c r="AR220" s="478"/>
      <c r="AS220" s="479"/>
      <c r="AT220" s="479"/>
      <c r="AU220" s="479"/>
      <c r="AV220" s="479"/>
      <c r="AW220" s="479"/>
      <c r="AX220" s="479"/>
      <c r="AY220" s="479"/>
      <c r="AZ220" s="480"/>
      <c r="BA220" s="480"/>
      <c r="BB220" s="21"/>
      <c r="BC220" s="22" t="s">
        <v>2179</v>
      </c>
      <c r="BD220" s="466"/>
      <c r="BE220" s="91"/>
      <c r="BF220" s="91"/>
      <c r="BG220" s="92"/>
      <c r="BH220" s="3"/>
      <c r="BI220" s="3"/>
      <c r="BJ220" s="3"/>
      <c r="BK220" s="3"/>
      <c r="BL220" s="3"/>
      <c r="BM220" s="3"/>
      <c r="BN220" s="3"/>
      <c r="BO220" s="3"/>
      <c r="BP220" s="3"/>
      <c r="BQ220" s="3"/>
      <c r="BR220" s="3"/>
      <c r="BS220" s="3"/>
      <c r="BT220" s="92"/>
      <c r="BU220" s="92"/>
      <c r="BV220" s="92"/>
      <c r="BW220" s="5"/>
      <c r="BX220" s="5"/>
      <c r="BY220" s="5"/>
      <c r="BZ220" s="5"/>
      <c r="CA220" s="5"/>
      <c r="CB220" s="5"/>
      <c r="CC220" s="5"/>
      <c r="CD220" s="487"/>
      <c r="CE220" s="487"/>
      <c r="CF220" s="488"/>
      <c r="CG220" s="489"/>
      <c r="CH220" s="446"/>
      <c r="CI220" s="446"/>
      <c r="CJ220" s="446"/>
      <c r="CK220" s="446"/>
      <c r="CL220" s="4"/>
      <c r="CM220" s="4"/>
      <c r="CN220" s="5"/>
      <c r="CO220" s="4"/>
      <c r="CP220" s="446"/>
      <c r="CQ220" s="490"/>
      <c r="CR220" s="446"/>
      <c r="CS220" s="446"/>
      <c r="CT220" s="446"/>
      <c r="CU220" s="446"/>
      <c r="CV220" s="446"/>
      <c r="CW220" s="446"/>
      <c r="CX220" s="491"/>
      <c r="CY220" s="491"/>
      <c r="CZ220" s="491"/>
      <c r="DA220" s="491"/>
      <c r="DB220" s="446"/>
      <c r="DC220" s="446"/>
      <c r="DD220" s="446"/>
      <c r="DE220" s="492"/>
      <c r="DF220" s="492"/>
      <c r="DG220" s="492"/>
      <c r="DH220" s="492"/>
      <c r="DI220" s="492"/>
      <c r="DJ220" s="492"/>
      <c r="DK220" s="492"/>
      <c r="DL220" s="446"/>
      <c r="DM220" s="446"/>
      <c r="DN220" s="446"/>
      <c r="DO220" s="446"/>
      <c r="DP220" s="446"/>
      <c r="DQ220" s="446"/>
      <c r="DR220" s="446"/>
      <c r="DS220" s="488"/>
      <c r="DT220" s="493"/>
      <c r="DU220" s="494"/>
      <c r="DV220" s="494"/>
      <c r="DW220" s="494"/>
      <c r="DX220" s="494"/>
      <c r="DY220" s="494"/>
      <c r="DZ220" s="494"/>
      <c r="EA220" s="494"/>
      <c r="EB220" s="494"/>
      <c r="EC220" s="494"/>
      <c r="ED220" s="494"/>
      <c r="EE220" s="446"/>
      <c r="EF220" s="446"/>
      <c r="EL220" s="4"/>
      <c r="EM220" s="4"/>
      <c r="EN220" s="5"/>
      <c r="EO220" s="4"/>
      <c r="FA220" s="481"/>
      <c r="FB220" s="482"/>
      <c r="FC220" s="483"/>
      <c r="FD220" s="484"/>
      <c r="IB220" s="78"/>
      <c r="ID220" s="78"/>
      <c r="IH220" s="485"/>
      <c r="II220" s="486"/>
      <c r="IJ220" s="78"/>
      <c r="IO220" s="78"/>
    </row>
    <row r="221" spans="1:249" s="6" customFormat="1" ht="15" x14ac:dyDescent="0.2">
      <c r="A221" s="467">
        <v>2</v>
      </c>
      <c r="B221" s="467" t="s">
        <v>1969</v>
      </c>
      <c r="C221" s="460" t="s">
        <v>2590</v>
      </c>
      <c r="D221" s="468"/>
      <c r="E221" s="462" t="s">
        <v>2136</v>
      </c>
      <c r="F221" s="14" t="s">
        <v>2147</v>
      </c>
      <c r="G221" s="14" t="s">
        <v>2149</v>
      </c>
      <c r="H221" s="469" t="s">
        <v>2149</v>
      </c>
      <c r="I221" s="462"/>
      <c r="J221" s="456"/>
      <c r="K221" s="11"/>
      <c r="L221" s="11"/>
      <c r="M221" s="14"/>
      <c r="N221" s="470"/>
      <c r="O221" s="14"/>
      <c r="P221" s="14"/>
      <c r="Q221" s="14"/>
      <c r="R221" s="14"/>
      <c r="S221" s="14"/>
      <c r="T221" s="469"/>
      <c r="U221" s="454"/>
      <c r="V221" s="454"/>
      <c r="W221" s="454"/>
      <c r="X221" s="454"/>
      <c r="Y221" s="471"/>
      <c r="Z221" s="495">
        <v>1</v>
      </c>
      <c r="AA221" s="11"/>
      <c r="AB221" s="472"/>
      <c r="AC221" s="473"/>
      <c r="AD221" s="473"/>
      <c r="AE221" s="496">
        <v>2</v>
      </c>
      <c r="AF221" s="473"/>
      <c r="AG221" s="473"/>
      <c r="AH221" s="474"/>
      <c r="AI221" s="14"/>
      <c r="AJ221" s="14"/>
      <c r="AK221" s="11"/>
      <c r="AL221" s="11"/>
      <c r="AM221" s="475"/>
      <c r="AN221" s="475"/>
      <c r="AO221" s="469"/>
      <c r="AP221" s="497" t="s">
        <v>1661</v>
      </c>
      <c r="AQ221" s="477"/>
      <c r="AR221" s="478"/>
      <c r="AS221" s="479"/>
      <c r="AT221" s="479"/>
      <c r="AU221" s="479"/>
      <c r="AV221" s="479"/>
      <c r="AW221" s="479"/>
      <c r="AX221" s="479"/>
      <c r="AY221" s="479"/>
      <c r="AZ221" s="480"/>
      <c r="BA221" s="480"/>
      <c r="BB221" s="21"/>
      <c r="BC221" s="22" t="s">
        <v>2179</v>
      </c>
      <c r="BD221" s="466"/>
      <c r="BE221" s="91"/>
      <c r="BF221" s="91"/>
      <c r="BG221" s="92"/>
      <c r="BH221" s="3"/>
      <c r="BI221" s="3"/>
      <c r="BJ221" s="3"/>
      <c r="BK221" s="3"/>
      <c r="BL221" s="3"/>
      <c r="BM221" s="3"/>
      <c r="BN221" s="3"/>
      <c r="BO221" s="3"/>
      <c r="BP221" s="3"/>
      <c r="BQ221" s="3"/>
      <c r="BR221" s="3"/>
      <c r="BS221" s="3"/>
      <c r="BT221" s="92"/>
      <c r="BU221" s="92"/>
      <c r="BV221" s="92"/>
      <c r="BW221" s="5"/>
      <c r="BX221" s="5"/>
      <c r="BY221" s="5"/>
      <c r="BZ221" s="5"/>
      <c r="CA221" s="5"/>
      <c r="CB221" s="5"/>
      <c r="CC221" s="5"/>
      <c r="CD221" s="487"/>
      <c r="CE221" s="487"/>
      <c r="CF221" s="488"/>
      <c r="CG221" s="489"/>
      <c r="CH221" s="446"/>
      <c r="CI221" s="446"/>
      <c r="CJ221" s="446"/>
      <c r="CK221" s="446"/>
      <c r="CL221" s="4"/>
      <c r="CM221" s="4"/>
      <c r="CN221" s="5"/>
      <c r="CO221" s="4"/>
      <c r="CP221" s="446"/>
      <c r="CQ221" s="490"/>
      <c r="CR221" s="446"/>
      <c r="CS221" s="446"/>
      <c r="CT221" s="446"/>
      <c r="CU221" s="446"/>
      <c r="CV221" s="446"/>
      <c r="CW221" s="446"/>
      <c r="CX221" s="491"/>
      <c r="CY221" s="491"/>
      <c r="CZ221" s="491"/>
      <c r="DA221" s="491"/>
      <c r="DB221" s="446"/>
      <c r="DC221" s="446"/>
      <c r="DD221" s="446"/>
      <c r="DE221" s="492"/>
      <c r="DF221" s="492"/>
      <c r="DG221" s="492"/>
      <c r="DH221" s="492"/>
      <c r="DI221" s="492"/>
      <c r="DJ221" s="492"/>
      <c r="DK221" s="492"/>
      <c r="DL221" s="446"/>
      <c r="DM221" s="446"/>
      <c r="DN221" s="446"/>
      <c r="DO221" s="446"/>
      <c r="DP221" s="446"/>
      <c r="DQ221" s="446"/>
      <c r="DR221" s="446"/>
      <c r="DS221" s="488"/>
      <c r="DT221" s="493"/>
      <c r="DU221" s="494"/>
      <c r="DV221" s="494"/>
      <c r="DW221" s="494"/>
      <c r="DX221" s="494"/>
      <c r="DY221" s="494"/>
      <c r="DZ221" s="494"/>
      <c r="EA221" s="494"/>
      <c r="EB221" s="494"/>
      <c r="EC221" s="494"/>
      <c r="ED221" s="494"/>
      <c r="EE221" s="446"/>
      <c r="EF221" s="446"/>
      <c r="EL221" s="4"/>
      <c r="EM221" s="4"/>
      <c r="EN221" s="5"/>
      <c r="EO221" s="4"/>
      <c r="FA221" s="481"/>
      <c r="FB221" s="482"/>
      <c r="FC221" s="483"/>
      <c r="FD221" s="484"/>
      <c r="IB221" s="78"/>
      <c r="ID221" s="78"/>
      <c r="IH221" s="485"/>
      <c r="II221" s="486"/>
      <c r="IJ221" s="78"/>
      <c r="IO221" s="78"/>
    </row>
    <row r="222" spans="1:249" s="6" customFormat="1" ht="15" x14ac:dyDescent="0.2">
      <c r="A222" s="467" t="s">
        <v>2195</v>
      </c>
      <c r="B222" s="467" t="s">
        <v>2149</v>
      </c>
      <c r="C222" s="393" t="s">
        <v>2591</v>
      </c>
      <c r="D222" s="468"/>
      <c r="E222" s="462" t="s">
        <v>2141</v>
      </c>
      <c r="F222" s="14" t="s">
        <v>2149</v>
      </c>
      <c r="G222" s="14" t="s">
        <v>2149</v>
      </c>
      <c r="H222" s="469" t="s">
        <v>2149</v>
      </c>
      <c r="I222" s="462"/>
      <c r="J222" s="456"/>
      <c r="K222" s="11"/>
      <c r="L222" s="11"/>
      <c r="M222" s="14"/>
      <c r="N222" s="470"/>
      <c r="O222" s="14"/>
      <c r="P222" s="14"/>
      <c r="Q222" s="14"/>
      <c r="R222" s="14"/>
      <c r="S222" s="14"/>
      <c r="T222" s="469"/>
      <c r="U222" s="454"/>
      <c r="V222" s="454"/>
      <c r="W222" s="454"/>
      <c r="X222" s="454"/>
      <c r="Y222" s="471"/>
      <c r="Z222" s="495" t="s">
        <v>2195</v>
      </c>
      <c r="AA222" s="11"/>
      <c r="AB222" s="472"/>
      <c r="AC222" s="473"/>
      <c r="AD222" s="473"/>
      <c r="AE222" s="496" t="s">
        <v>2195</v>
      </c>
      <c r="AF222" s="473"/>
      <c r="AG222" s="473"/>
      <c r="AH222" s="474"/>
      <c r="AI222" s="14"/>
      <c r="AJ222" s="14"/>
      <c r="AK222" s="11"/>
      <c r="AL222" s="11"/>
      <c r="AM222" s="475"/>
      <c r="AN222" s="475"/>
      <c r="AO222" s="469"/>
      <c r="AP222" s="497" t="s">
        <v>1662</v>
      </c>
      <c r="AQ222" s="477"/>
      <c r="AR222" s="478"/>
      <c r="AS222" s="479"/>
      <c r="AT222" s="479"/>
      <c r="AU222" s="479"/>
      <c r="AV222" s="479"/>
      <c r="AW222" s="479"/>
      <c r="AX222" s="479"/>
      <c r="AY222" s="479"/>
      <c r="AZ222" s="480"/>
      <c r="BA222" s="480"/>
      <c r="BB222" s="21"/>
      <c r="BC222" s="22" t="s">
        <v>2179</v>
      </c>
      <c r="BD222" s="466"/>
      <c r="BE222" s="91"/>
      <c r="BF222" s="91"/>
      <c r="BG222" s="92"/>
      <c r="BH222" s="3"/>
      <c r="BI222" s="3"/>
      <c r="BJ222" s="3"/>
      <c r="BK222" s="3"/>
      <c r="BL222" s="3"/>
      <c r="BM222" s="3"/>
      <c r="BN222" s="3"/>
      <c r="BO222" s="3"/>
      <c r="BP222" s="3"/>
      <c r="BQ222" s="3"/>
      <c r="BR222" s="3"/>
      <c r="BS222" s="3"/>
      <c r="BT222" s="92"/>
      <c r="BU222" s="92"/>
      <c r="BV222" s="92"/>
      <c r="BW222" s="5"/>
      <c r="BX222" s="5"/>
      <c r="BY222" s="5"/>
      <c r="BZ222" s="5"/>
      <c r="CA222" s="5"/>
      <c r="CB222" s="5"/>
      <c r="CC222" s="5"/>
      <c r="CD222" s="487"/>
      <c r="CE222" s="487"/>
      <c r="CF222" s="488"/>
      <c r="CG222" s="489"/>
      <c r="CH222" s="446"/>
      <c r="CI222" s="446"/>
      <c r="CJ222" s="446"/>
      <c r="CK222" s="446"/>
      <c r="CL222" s="4"/>
      <c r="CM222" s="4"/>
      <c r="CN222" s="5"/>
      <c r="CO222" s="4"/>
      <c r="CP222" s="446"/>
      <c r="CQ222" s="490"/>
      <c r="CR222" s="446"/>
      <c r="CS222" s="446"/>
      <c r="CT222" s="446"/>
      <c r="CU222" s="446"/>
      <c r="CV222" s="446"/>
      <c r="CW222" s="446"/>
      <c r="CX222" s="491"/>
      <c r="CY222" s="491"/>
      <c r="CZ222" s="491"/>
      <c r="DA222" s="491"/>
      <c r="DB222" s="446"/>
      <c r="DC222" s="446"/>
      <c r="DD222" s="446"/>
      <c r="DE222" s="492"/>
      <c r="DF222" s="492"/>
      <c r="DG222" s="492"/>
      <c r="DH222" s="492"/>
      <c r="DI222" s="492"/>
      <c r="DJ222" s="492"/>
      <c r="DK222" s="492"/>
      <c r="DL222" s="446"/>
      <c r="DM222" s="446"/>
      <c r="DN222" s="446"/>
      <c r="DO222" s="446"/>
      <c r="DP222" s="446"/>
      <c r="DQ222" s="446"/>
      <c r="DR222" s="446"/>
      <c r="DS222" s="488"/>
      <c r="DT222" s="493"/>
      <c r="DU222" s="494"/>
      <c r="DV222" s="494"/>
      <c r="DW222" s="494"/>
      <c r="DX222" s="494"/>
      <c r="DY222" s="494"/>
      <c r="DZ222" s="494"/>
      <c r="EA222" s="494"/>
      <c r="EB222" s="494"/>
      <c r="EC222" s="494"/>
      <c r="ED222" s="494"/>
      <c r="EE222" s="446"/>
      <c r="EF222" s="446"/>
      <c r="EL222" s="4"/>
      <c r="EM222" s="4"/>
      <c r="EN222" s="5"/>
      <c r="EO222" s="4"/>
      <c r="FA222" s="481"/>
      <c r="FB222" s="482"/>
      <c r="FC222" s="483"/>
      <c r="FD222" s="484"/>
      <c r="IB222" s="78"/>
      <c r="ID222" s="78"/>
      <c r="IH222" s="485"/>
      <c r="II222" s="486"/>
      <c r="IJ222" s="78"/>
      <c r="IO222" s="78"/>
    </row>
    <row r="223" spans="1:249" s="6" customFormat="1" ht="15" x14ac:dyDescent="0.2">
      <c r="A223" s="467" t="s">
        <v>2166</v>
      </c>
      <c r="B223" s="467" t="s">
        <v>2149</v>
      </c>
      <c r="C223" s="393" t="s">
        <v>2592</v>
      </c>
      <c r="D223" s="468"/>
      <c r="E223" s="462" t="s">
        <v>2139</v>
      </c>
      <c r="F223" s="14" t="s">
        <v>2147</v>
      </c>
      <c r="G223" s="14" t="s">
        <v>2154</v>
      </c>
      <c r="H223" s="469" t="s">
        <v>2157</v>
      </c>
      <c r="I223" s="462"/>
      <c r="J223" s="456"/>
      <c r="K223" s="11" t="s">
        <v>2163</v>
      </c>
      <c r="L223" s="11"/>
      <c r="M223" s="14"/>
      <c r="N223" s="470"/>
      <c r="O223" s="14"/>
      <c r="P223" s="14"/>
      <c r="Q223" s="14"/>
      <c r="R223" s="14"/>
      <c r="S223" s="14"/>
      <c r="T223" s="469"/>
      <c r="U223" s="454"/>
      <c r="V223" s="454"/>
      <c r="W223" s="454"/>
      <c r="X223" s="454"/>
      <c r="Y223" s="471"/>
      <c r="Z223" s="495" t="s">
        <v>2166</v>
      </c>
      <c r="AA223" s="11"/>
      <c r="AB223" s="472"/>
      <c r="AC223" s="473"/>
      <c r="AD223" s="473"/>
      <c r="AE223" s="496" t="s">
        <v>2166</v>
      </c>
      <c r="AF223" s="473"/>
      <c r="AG223" s="473"/>
      <c r="AH223" s="474"/>
      <c r="AI223" s="14"/>
      <c r="AJ223" s="14"/>
      <c r="AK223" s="11"/>
      <c r="AL223" s="11"/>
      <c r="AM223" s="475"/>
      <c r="AN223" s="475"/>
      <c r="AO223" s="469"/>
      <c r="AP223" s="497" t="s">
        <v>1663</v>
      </c>
      <c r="AQ223" s="477"/>
      <c r="AR223" s="478"/>
      <c r="AS223" s="479"/>
      <c r="AT223" s="479"/>
      <c r="AU223" s="479"/>
      <c r="AV223" s="479"/>
      <c r="AW223" s="479"/>
      <c r="AX223" s="479"/>
      <c r="AY223" s="479"/>
      <c r="AZ223" s="480"/>
      <c r="BA223" s="480"/>
      <c r="BB223" s="21"/>
      <c r="BC223" s="22" t="s">
        <v>2179</v>
      </c>
      <c r="BD223" s="466"/>
      <c r="BE223" s="91"/>
      <c r="BF223" s="91" t="s">
        <v>2163</v>
      </c>
      <c r="BG223" s="92"/>
      <c r="BH223" s="3"/>
      <c r="BI223" s="3"/>
      <c r="BJ223" s="3"/>
      <c r="BK223" s="3"/>
      <c r="BL223" s="3"/>
      <c r="BM223" s="3"/>
      <c r="BN223" s="3"/>
      <c r="BO223" s="3"/>
      <c r="BP223" s="3"/>
      <c r="BQ223" s="3"/>
      <c r="BR223" s="3"/>
      <c r="BS223" s="3"/>
      <c r="BT223" s="92"/>
      <c r="BU223" s="92"/>
      <c r="BV223" s="92"/>
      <c r="BW223" s="5"/>
      <c r="BX223" s="5"/>
      <c r="BY223" s="5"/>
      <c r="BZ223" s="5"/>
      <c r="CA223" s="5"/>
      <c r="CB223" s="5"/>
      <c r="CC223" s="5"/>
      <c r="CD223" s="487"/>
      <c r="CE223" s="487"/>
      <c r="CF223" s="488"/>
      <c r="CG223" s="489"/>
      <c r="CH223" s="446"/>
      <c r="CI223" s="446"/>
      <c r="CJ223" s="446"/>
      <c r="CK223" s="446"/>
      <c r="CL223" s="4"/>
      <c r="CM223" s="4"/>
      <c r="CN223" s="5"/>
      <c r="CO223" s="4"/>
      <c r="CP223" s="446"/>
      <c r="CQ223" s="490"/>
      <c r="CR223" s="446"/>
      <c r="CS223" s="446"/>
      <c r="CT223" s="446"/>
      <c r="CU223" s="446"/>
      <c r="CV223" s="446"/>
      <c r="CW223" s="446"/>
      <c r="CX223" s="491"/>
      <c r="CY223" s="491"/>
      <c r="CZ223" s="491"/>
      <c r="DA223" s="491"/>
      <c r="DB223" s="446"/>
      <c r="DC223" s="446"/>
      <c r="DD223" s="446"/>
      <c r="DE223" s="492"/>
      <c r="DF223" s="492"/>
      <c r="DG223" s="492"/>
      <c r="DH223" s="492"/>
      <c r="DI223" s="492"/>
      <c r="DJ223" s="492"/>
      <c r="DK223" s="492"/>
      <c r="DL223" s="446"/>
      <c r="DM223" s="446"/>
      <c r="DN223" s="446"/>
      <c r="DO223" s="446"/>
      <c r="DP223" s="446"/>
      <c r="DQ223" s="446"/>
      <c r="DR223" s="446"/>
      <c r="DS223" s="488"/>
      <c r="DT223" s="493"/>
      <c r="DU223" s="494"/>
      <c r="DV223" s="494"/>
      <c r="DW223" s="494"/>
      <c r="DX223" s="494"/>
      <c r="DY223" s="494"/>
      <c r="DZ223" s="494"/>
      <c r="EA223" s="494"/>
      <c r="EB223" s="494"/>
      <c r="EC223" s="494"/>
      <c r="ED223" s="494"/>
      <c r="EE223" s="446"/>
      <c r="EF223" s="446"/>
      <c r="EL223" s="4"/>
      <c r="EM223" s="4"/>
      <c r="EN223" s="5"/>
      <c r="EO223" s="4"/>
      <c r="FA223" s="481"/>
      <c r="FB223" s="482"/>
      <c r="FC223" s="483"/>
      <c r="FD223" s="484"/>
      <c r="IB223" s="78"/>
      <c r="ID223" s="78"/>
      <c r="IH223" s="485"/>
      <c r="II223" s="486"/>
      <c r="IJ223" s="78"/>
      <c r="IO223" s="78"/>
    </row>
    <row r="224" spans="1:249" s="6" customFormat="1" ht="15" x14ac:dyDescent="0.2">
      <c r="A224" s="467">
        <v>3</v>
      </c>
      <c r="B224" s="467" t="s">
        <v>2157</v>
      </c>
      <c r="C224" s="393" t="s">
        <v>2593</v>
      </c>
      <c r="D224" s="468"/>
      <c r="E224" s="462" t="s">
        <v>2137</v>
      </c>
      <c r="F224" s="14" t="s">
        <v>2149</v>
      </c>
      <c r="G224" s="14" t="s">
        <v>2154</v>
      </c>
      <c r="H224" s="469" t="s">
        <v>2157</v>
      </c>
      <c r="I224" s="462"/>
      <c r="J224" s="456"/>
      <c r="K224" s="11" t="s">
        <v>2163</v>
      </c>
      <c r="L224" s="11"/>
      <c r="M224" s="14"/>
      <c r="N224" s="470"/>
      <c r="O224" s="14"/>
      <c r="P224" s="14"/>
      <c r="Q224" s="14"/>
      <c r="R224" s="14"/>
      <c r="S224" s="14"/>
      <c r="T224" s="469"/>
      <c r="U224" s="454"/>
      <c r="V224" s="454"/>
      <c r="W224" s="454"/>
      <c r="X224" s="454"/>
      <c r="Y224" s="471"/>
      <c r="Z224" s="495" t="s">
        <v>2166</v>
      </c>
      <c r="AA224" s="11"/>
      <c r="AB224" s="472"/>
      <c r="AC224" s="473"/>
      <c r="AD224" s="473"/>
      <c r="AE224" s="496" t="s">
        <v>2195</v>
      </c>
      <c r="AF224" s="473"/>
      <c r="AG224" s="473"/>
      <c r="AH224" s="474"/>
      <c r="AI224" s="14"/>
      <c r="AJ224" s="14"/>
      <c r="AK224" s="11"/>
      <c r="AL224" s="11"/>
      <c r="AM224" s="475"/>
      <c r="AN224" s="475"/>
      <c r="AO224" s="469"/>
      <c r="AP224" s="497" t="s">
        <v>1664</v>
      </c>
      <c r="AQ224" s="477"/>
      <c r="AR224" s="478"/>
      <c r="AS224" s="479"/>
      <c r="AT224" s="479"/>
      <c r="AU224" s="479"/>
      <c r="AV224" s="479"/>
      <c r="AW224" s="479"/>
      <c r="AX224" s="479"/>
      <c r="AY224" s="479"/>
      <c r="AZ224" s="480"/>
      <c r="BA224" s="480"/>
      <c r="BB224" s="21"/>
      <c r="BC224" s="22" t="s">
        <v>2179</v>
      </c>
      <c r="BD224" s="466"/>
      <c r="BE224" s="91"/>
      <c r="BF224" s="91" t="s">
        <v>2163</v>
      </c>
      <c r="BG224" s="92"/>
      <c r="BH224" s="3"/>
      <c r="BI224" s="3"/>
      <c r="BJ224" s="3"/>
      <c r="BK224" s="3"/>
      <c r="BL224" s="3"/>
      <c r="BM224" s="3"/>
      <c r="BN224" s="3"/>
      <c r="BO224" s="3"/>
      <c r="BP224" s="3"/>
      <c r="BQ224" s="3"/>
      <c r="BR224" s="3"/>
      <c r="BS224" s="3"/>
      <c r="BT224" s="92"/>
      <c r="BU224" s="92"/>
      <c r="BV224" s="92"/>
      <c r="BW224" s="5"/>
      <c r="BX224" s="5"/>
      <c r="BY224" s="5"/>
      <c r="BZ224" s="5"/>
      <c r="CA224" s="5"/>
      <c r="CB224" s="5"/>
      <c r="CC224" s="5"/>
      <c r="CD224" s="487"/>
      <c r="CE224" s="487"/>
      <c r="CF224" s="488"/>
      <c r="CG224" s="489"/>
      <c r="CH224" s="446"/>
      <c r="CI224" s="446"/>
      <c r="CJ224" s="446"/>
      <c r="CK224" s="446"/>
      <c r="CL224" s="4"/>
      <c r="CM224" s="4"/>
      <c r="CN224" s="5"/>
      <c r="CO224" s="4"/>
      <c r="CP224" s="446"/>
      <c r="CQ224" s="490"/>
      <c r="CR224" s="446"/>
      <c r="CS224" s="446"/>
      <c r="CT224" s="446"/>
      <c r="CU224" s="446"/>
      <c r="CV224" s="446"/>
      <c r="CW224" s="446"/>
      <c r="CX224" s="491"/>
      <c r="CY224" s="491"/>
      <c r="CZ224" s="491"/>
      <c r="DA224" s="491"/>
      <c r="DB224" s="446"/>
      <c r="DC224" s="446"/>
      <c r="DD224" s="446"/>
      <c r="DE224" s="492"/>
      <c r="DF224" s="492"/>
      <c r="DG224" s="492"/>
      <c r="DH224" s="492"/>
      <c r="DI224" s="492"/>
      <c r="DJ224" s="492"/>
      <c r="DK224" s="492"/>
      <c r="DL224" s="446"/>
      <c r="DM224" s="446"/>
      <c r="DN224" s="446"/>
      <c r="DO224" s="446"/>
      <c r="DP224" s="446"/>
      <c r="DQ224" s="446"/>
      <c r="DR224" s="446"/>
      <c r="DS224" s="488"/>
      <c r="DT224" s="493"/>
      <c r="DU224" s="494"/>
      <c r="DV224" s="494"/>
      <c r="DW224" s="494"/>
      <c r="DX224" s="494"/>
      <c r="DY224" s="494"/>
      <c r="DZ224" s="494"/>
      <c r="EA224" s="494"/>
      <c r="EB224" s="494"/>
      <c r="EC224" s="494"/>
      <c r="ED224" s="494"/>
      <c r="EE224" s="446"/>
      <c r="EF224" s="446"/>
      <c r="EL224" s="4"/>
      <c r="EM224" s="4"/>
      <c r="EN224" s="5"/>
      <c r="EO224" s="4"/>
      <c r="FA224" s="481"/>
      <c r="FB224" s="482"/>
      <c r="FC224" s="483"/>
      <c r="FD224" s="484"/>
      <c r="IB224" s="78"/>
      <c r="ID224" s="78"/>
      <c r="IH224" s="485"/>
      <c r="II224" s="486"/>
      <c r="IJ224" s="78"/>
      <c r="IO224" s="78"/>
    </row>
    <row r="225" spans="1:249" s="6" customFormat="1" ht="15" x14ac:dyDescent="0.2">
      <c r="A225" s="467" t="s">
        <v>2166</v>
      </c>
      <c r="B225" s="467" t="s">
        <v>2157</v>
      </c>
      <c r="C225" s="393" t="s">
        <v>2594</v>
      </c>
      <c r="D225" s="468"/>
      <c r="E225" s="462" t="s">
        <v>2138</v>
      </c>
      <c r="F225" s="14" t="s">
        <v>2149</v>
      </c>
      <c r="G225" s="14" t="s">
        <v>2154</v>
      </c>
      <c r="H225" s="469" t="s">
        <v>2149</v>
      </c>
      <c r="I225" s="462"/>
      <c r="J225" s="456"/>
      <c r="K225" s="11"/>
      <c r="L225" s="11"/>
      <c r="M225" s="14"/>
      <c r="N225" s="470"/>
      <c r="O225" s="14"/>
      <c r="P225" s="14"/>
      <c r="Q225" s="14"/>
      <c r="R225" s="14"/>
      <c r="S225" s="14"/>
      <c r="T225" s="469"/>
      <c r="U225" s="454"/>
      <c r="V225" s="454"/>
      <c r="W225" s="454"/>
      <c r="X225" s="454"/>
      <c r="Y225" s="471"/>
      <c r="Z225" s="495" t="s">
        <v>2195</v>
      </c>
      <c r="AA225" s="11"/>
      <c r="AB225" s="472"/>
      <c r="AC225" s="473"/>
      <c r="AD225" s="473"/>
      <c r="AE225" s="496" t="s">
        <v>2195</v>
      </c>
      <c r="AF225" s="473"/>
      <c r="AG225" s="473"/>
      <c r="AH225" s="474"/>
      <c r="AI225" s="14"/>
      <c r="AJ225" s="14"/>
      <c r="AK225" s="11"/>
      <c r="AL225" s="11"/>
      <c r="AM225" s="475"/>
      <c r="AN225" s="475"/>
      <c r="AO225" s="469"/>
      <c r="AP225" s="497" t="s">
        <v>1665</v>
      </c>
      <c r="AQ225" s="477"/>
      <c r="AR225" s="478"/>
      <c r="AS225" s="479"/>
      <c r="AT225" s="479"/>
      <c r="AU225" s="479"/>
      <c r="AV225" s="479"/>
      <c r="AW225" s="479"/>
      <c r="AX225" s="479"/>
      <c r="AY225" s="479"/>
      <c r="AZ225" s="480"/>
      <c r="BA225" s="480"/>
      <c r="BB225" s="21"/>
      <c r="BC225" s="22" t="s">
        <v>2179</v>
      </c>
      <c r="BD225" s="466"/>
      <c r="BE225" s="91"/>
      <c r="BF225" s="91"/>
      <c r="BG225" s="92"/>
      <c r="BH225" s="3"/>
      <c r="BI225" s="3"/>
      <c r="BJ225" s="3"/>
      <c r="BK225" s="3"/>
      <c r="BL225" s="3"/>
      <c r="BM225" s="3"/>
      <c r="BN225" s="3"/>
      <c r="BO225" s="3"/>
      <c r="BP225" s="3"/>
      <c r="BQ225" s="3"/>
      <c r="BR225" s="3"/>
      <c r="BS225" s="3"/>
      <c r="BT225" s="92"/>
      <c r="BU225" s="92"/>
      <c r="BV225" s="92"/>
      <c r="BW225" s="5"/>
      <c r="BX225" s="5"/>
      <c r="BY225" s="5"/>
      <c r="BZ225" s="5"/>
      <c r="CA225" s="5"/>
      <c r="CB225" s="5"/>
      <c r="CC225" s="5"/>
      <c r="CD225" s="487"/>
      <c r="CE225" s="487"/>
      <c r="CF225" s="488"/>
      <c r="CG225" s="489"/>
      <c r="CH225" s="446"/>
      <c r="CI225" s="446"/>
      <c r="CJ225" s="446"/>
      <c r="CK225" s="446"/>
      <c r="CL225" s="4"/>
      <c r="CM225" s="4"/>
      <c r="CN225" s="5"/>
      <c r="CO225" s="4"/>
      <c r="CP225" s="446"/>
      <c r="CQ225" s="490"/>
      <c r="CR225" s="446"/>
      <c r="CS225" s="446"/>
      <c r="CT225" s="446"/>
      <c r="CU225" s="446"/>
      <c r="CV225" s="446"/>
      <c r="CW225" s="446"/>
      <c r="CX225" s="491"/>
      <c r="CY225" s="491"/>
      <c r="CZ225" s="491"/>
      <c r="DA225" s="491"/>
      <c r="DB225" s="446"/>
      <c r="DC225" s="446"/>
      <c r="DD225" s="446"/>
      <c r="DE225" s="492"/>
      <c r="DF225" s="492"/>
      <c r="DG225" s="492"/>
      <c r="DH225" s="492"/>
      <c r="DI225" s="492"/>
      <c r="DJ225" s="492"/>
      <c r="DK225" s="492"/>
      <c r="DL225" s="446"/>
      <c r="DM225" s="446"/>
      <c r="DN225" s="446"/>
      <c r="DO225" s="446"/>
      <c r="DP225" s="446"/>
      <c r="DQ225" s="446"/>
      <c r="DR225" s="446"/>
      <c r="DS225" s="488"/>
      <c r="DT225" s="493"/>
      <c r="DU225" s="494"/>
      <c r="DV225" s="494"/>
      <c r="DW225" s="494"/>
      <c r="DX225" s="494"/>
      <c r="DY225" s="494"/>
      <c r="DZ225" s="494"/>
      <c r="EA225" s="494"/>
      <c r="EB225" s="494"/>
      <c r="EC225" s="494"/>
      <c r="ED225" s="494"/>
      <c r="EE225" s="446"/>
      <c r="EF225" s="446"/>
      <c r="EL225" s="4"/>
      <c r="EM225" s="4"/>
      <c r="EN225" s="5"/>
      <c r="EO225" s="4"/>
      <c r="FA225" s="481"/>
      <c r="FB225" s="482"/>
      <c r="FC225" s="483"/>
      <c r="FD225" s="484"/>
      <c r="IB225" s="78"/>
      <c r="ID225" s="78"/>
      <c r="IH225" s="485"/>
      <c r="II225" s="486"/>
      <c r="IJ225" s="78"/>
      <c r="IO225" s="78"/>
    </row>
    <row r="226" spans="1:249" s="6" customFormat="1" ht="15" x14ac:dyDescent="0.2">
      <c r="A226" s="467">
        <v>2</v>
      </c>
      <c r="B226" s="467" t="s">
        <v>2149</v>
      </c>
      <c r="C226" s="460" t="s">
        <v>2595</v>
      </c>
      <c r="D226" s="468"/>
      <c r="E226" s="462" t="s">
        <v>2138</v>
      </c>
      <c r="F226" s="14" t="s">
        <v>2146</v>
      </c>
      <c r="G226" s="14" t="s">
        <v>2154</v>
      </c>
      <c r="H226" s="469" t="s">
        <v>2149</v>
      </c>
      <c r="I226" s="462"/>
      <c r="J226" s="456"/>
      <c r="K226" s="11"/>
      <c r="L226" s="11"/>
      <c r="M226" s="14"/>
      <c r="N226" s="470"/>
      <c r="O226" s="14"/>
      <c r="P226" s="14"/>
      <c r="Q226" s="14"/>
      <c r="R226" s="14"/>
      <c r="S226" s="14"/>
      <c r="T226" s="469"/>
      <c r="U226" s="454"/>
      <c r="V226" s="502"/>
      <c r="W226" s="454"/>
      <c r="X226" s="454"/>
      <c r="Y226" s="471"/>
      <c r="Z226" s="495">
        <v>2</v>
      </c>
      <c r="AA226" s="11"/>
      <c r="AB226" s="472"/>
      <c r="AC226" s="473"/>
      <c r="AD226" s="473"/>
      <c r="AE226" s="496">
        <v>2</v>
      </c>
      <c r="AF226" s="473"/>
      <c r="AG226" s="473"/>
      <c r="AH226" s="474"/>
      <c r="AI226" s="14"/>
      <c r="AJ226" s="14"/>
      <c r="AK226" s="11"/>
      <c r="AL226" s="11"/>
      <c r="AM226" s="475"/>
      <c r="AN226" s="475"/>
      <c r="AO226" s="469"/>
      <c r="AP226" s="497" t="s">
        <v>1666</v>
      </c>
      <c r="AQ226" s="477"/>
      <c r="AR226" s="478"/>
      <c r="AS226" s="479"/>
      <c r="AT226" s="479"/>
      <c r="AU226" s="479"/>
      <c r="AV226" s="479"/>
      <c r="AW226" s="479"/>
      <c r="AX226" s="479"/>
      <c r="AY226" s="479"/>
      <c r="AZ226" s="480"/>
      <c r="BA226" s="480"/>
      <c r="BB226" s="21"/>
      <c r="BC226" s="22" t="s">
        <v>2179</v>
      </c>
      <c r="BD226" s="466"/>
      <c r="BE226" s="91"/>
      <c r="BF226" s="91"/>
      <c r="BG226" s="92"/>
      <c r="BH226" s="3"/>
      <c r="BI226" s="3"/>
      <c r="BJ226" s="3"/>
      <c r="BK226" s="3"/>
      <c r="BL226" s="3"/>
      <c r="BM226" s="3"/>
      <c r="BN226" s="3"/>
      <c r="BO226" s="3"/>
      <c r="BP226" s="3"/>
      <c r="BQ226" s="3"/>
      <c r="BR226" s="3"/>
      <c r="BS226" s="3"/>
      <c r="BT226" s="92"/>
      <c r="BU226" s="92"/>
      <c r="BV226" s="92"/>
      <c r="BW226" s="5"/>
      <c r="BX226" s="5"/>
      <c r="BY226" s="5"/>
      <c r="BZ226" s="5"/>
      <c r="CA226" s="5"/>
      <c r="CB226" s="5"/>
      <c r="CC226" s="5"/>
      <c r="CD226" s="487"/>
      <c r="CE226" s="487"/>
      <c r="CF226" s="488"/>
      <c r="CG226" s="489"/>
      <c r="CH226" s="446"/>
      <c r="CI226" s="446"/>
      <c r="CJ226" s="446"/>
      <c r="CK226" s="446"/>
      <c r="CL226" s="4"/>
      <c r="CM226" s="4"/>
      <c r="CN226" s="5"/>
      <c r="CO226" s="4"/>
      <c r="CP226" s="446"/>
      <c r="CQ226" s="490"/>
      <c r="CR226" s="446"/>
      <c r="CS226" s="446"/>
      <c r="CT226" s="446"/>
      <c r="CU226" s="446"/>
      <c r="CV226" s="446"/>
      <c r="CW226" s="446"/>
      <c r="CX226" s="491"/>
      <c r="CY226" s="491"/>
      <c r="CZ226" s="491"/>
      <c r="DA226" s="491"/>
      <c r="DB226" s="446"/>
      <c r="DC226" s="446"/>
      <c r="DD226" s="446"/>
      <c r="DE226" s="492"/>
      <c r="DF226" s="492"/>
      <c r="DG226" s="492"/>
      <c r="DH226" s="492"/>
      <c r="DI226" s="492"/>
      <c r="DJ226" s="492"/>
      <c r="DK226" s="492"/>
      <c r="DL226" s="446"/>
      <c r="DM226" s="446"/>
      <c r="DN226" s="446"/>
      <c r="DO226" s="446"/>
      <c r="DP226" s="446"/>
      <c r="DQ226" s="446"/>
      <c r="DR226" s="446"/>
      <c r="DS226" s="488"/>
      <c r="DT226" s="493"/>
      <c r="DU226" s="494"/>
      <c r="DV226" s="494"/>
      <c r="DW226" s="494"/>
      <c r="DX226" s="494"/>
      <c r="DY226" s="494"/>
      <c r="DZ226" s="494"/>
      <c r="EA226" s="494"/>
      <c r="EB226" s="494"/>
      <c r="EC226" s="494"/>
      <c r="ED226" s="494"/>
      <c r="EE226" s="446"/>
      <c r="EF226" s="446"/>
      <c r="EL226" s="4"/>
      <c r="EM226" s="4"/>
      <c r="EN226" s="5"/>
      <c r="EO226" s="4"/>
      <c r="FA226" s="481"/>
      <c r="FB226" s="482"/>
      <c r="FC226" s="483"/>
      <c r="FD226" s="484"/>
      <c r="IB226" s="78"/>
      <c r="ID226" s="78"/>
      <c r="IH226" s="485"/>
      <c r="II226" s="486"/>
      <c r="IJ226" s="78"/>
      <c r="IO226" s="78"/>
    </row>
    <row r="227" spans="1:249" s="6" customFormat="1" ht="15" x14ac:dyDescent="0.2">
      <c r="A227" s="467">
        <v>3</v>
      </c>
      <c r="B227" s="467" t="s">
        <v>2149</v>
      </c>
      <c r="C227" s="393" t="s">
        <v>2596</v>
      </c>
      <c r="D227" s="468"/>
      <c r="E227" s="462" t="s">
        <v>2138</v>
      </c>
      <c r="F227" s="14" t="s">
        <v>2147</v>
      </c>
      <c r="G227" s="14" t="s">
        <v>2154</v>
      </c>
      <c r="H227" s="469" t="s">
        <v>2149</v>
      </c>
      <c r="I227" s="462"/>
      <c r="J227" s="456"/>
      <c r="K227" s="11"/>
      <c r="L227" s="11"/>
      <c r="M227" s="14"/>
      <c r="N227" s="470"/>
      <c r="O227" s="14"/>
      <c r="P227" s="14"/>
      <c r="Q227" s="14"/>
      <c r="R227" s="14"/>
      <c r="S227" s="14"/>
      <c r="T227" s="469"/>
      <c r="U227" s="454"/>
      <c r="V227" s="454"/>
      <c r="W227" s="454"/>
      <c r="X227" s="454"/>
      <c r="Y227" s="471"/>
      <c r="Z227" s="495">
        <v>3</v>
      </c>
      <c r="AA227" s="11"/>
      <c r="AB227" s="472"/>
      <c r="AC227" s="473"/>
      <c r="AD227" s="473"/>
      <c r="AE227" s="496">
        <v>3</v>
      </c>
      <c r="AF227" s="473"/>
      <c r="AG227" s="473"/>
      <c r="AH227" s="474"/>
      <c r="AI227" s="14"/>
      <c r="AJ227" s="14"/>
      <c r="AK227" s="11"/>
      <c r="AL227" s="11"/>
      <c r="AM227" s="475"/>
      <c r="AN227" s="475"/>
      <c r="AO227" s="469"/>
      <c r="AP227" s="497" t="s">
        <v>1667</v>
      </c>
      <c r="AQ227" s="477"/>
      <c r="AR227" s="478"/>
      <c r="AS227" s="479"/>
      <c r="AT227" s="479"/>
      <c r="AU227" s="479"/>
      <c r="AV227" s="479"/>
      <c r="AW227" s="479"/>
      <c r="AX227" s="479"/>
      <c r="AY227" s="479"/>
      <c r="AZ227" s="480"/>
      <c r="BA227" s="480"/>
      <c r="BB227" s="21"/>
      <c r="BC227" s="22" t="s">
        <v>2179</v>
      </c>
      <c r="BD227" s="466"/>
      <c r="BE227" s="91"/>
      <c r="BF227" s="91"/>
      <c r="BG227" s="92"/>
      <c r="BH227" s="3"/>
      <c r="BI227" s="3"/>
      <c r="BJ227" s="3"/>
      <c r="BK227" s="3"/>
      <c r="BL227" s="3"/>
      <c r="BM227" s="3"/>
      <c r="BN227" s="3"/>
      <c r="BO227" s="3"/>
      <c r="BP227" s="3"/>
      <c r="BQ227" s="3"/>
      <c r="BR227" s="3"/>
      <c r="BS227" s="3"/>
      <c r="BT227" s="92"/>
      <c r="BU227" s="92"/>
      <c r="BV227" s="92"/>
      <c r="BW227" s="5"/>
      <c r="BX227" s="5"/>
      <c r="BY227" s="5"/>
      <c r="BZ227" s="5"/>
      <c r="CA227" s="5"/>
      <c r="CB227" s="5"/>
      <c r="CC227" s="5"/>
      <c r="CD227" s="487"/>
      <c r="CE227" s="487"/>
      <c r="CF227" s="488"/>
      <c r="CG227" s="489"/>
      <c r="CH227" s="446"/>
      <c r="CI227" s="446"/>
      <c r="CJ227" s="446"/>
      <c r="CK227" s="446"/>
      <c r="CL227" s="4"/>
      <c r="CM227" s="4"/>
      <c r="CN227" s="5"/>
      <c r="CO227" s="4"/>
      <c r="CP227" s="446"/>
      <c r="CQ227" s="490"/>
      <c r="CR227" s="446"/>
      <c r="CS227" s="446"/>
      <c r="CT227" s="446"/>
      <c r="CU227" s="446"/>
      <c r="CV227" s="446"/>
      <c r="CW227" s="446"/>
      <c r="CX227" s="491"/>
      <c r="CY227" s="491"/>
      <c r="CZ227" s="491"/>
      <c r="DA227" s="491"/>
      <c r="DB227" s="446"/>
      <c r="DC227" s="446"/>
      <c r="DD227" s="446"/>
      <c r="DE227" s="492"/>
      <c r="DF227" s="492"/>
      <c r="DG227" s="492"/>
      <c r="DH227" s="492"/>
      <c r="DI227" s="492"/>
      <c r="DJ227" s="492"/>
      <c r="DK227" s="492"/>
      <c r="DL227" s="446"/>
      <c r="DM227" s="446"/>
      <c r="DN227" s="446"/>
      <c r="DO227" s="446"/>
      <c r="DP227" s="446"/>
      <c r="DQ227" s="446"/>
      <c r="DR227" s="446"/>
      <c r="DS227" s="488"/>
      <c r="DT227" s="493"/>
      <c r="DU227" s="494"/>
      <c r="DV227" s="494"/>
      <c r="DW227" s="494"/>
      <c r="DX227" s="494"/>
      <c r="DY227" s="494"/>
      <c r="DZ227" s="494"/>
      <c r="EA227" s="494"/>
      <c r="EB227" s="494"/>
      <c r="EC227" s="494"/>
      <c r="ED227" s="494"/>
      <c r="EE227" s="446"/>
      <c r="EF227" s="446"/>
      <c r="EL227" s="4"/>
      <c r="EM227" s="4"/>
      <c r="EN227" s="5"/>
      <c r="EO227" s="4"/>
      <c r="FA227" s="481"/>
      <c r="FB227" s="482"/>
      <c r="FC227" s="483"/>
      <c r="FD227" s="484"/>
      <c r="IB227" s="78"/>
      <c r="ID227" s="78"/>
      <c r="IH227" s="485"/>
      <c r="II227" s="486"/>
      <c r="IJ227" s="78"/>
      <c r="IO227" s="78"/>
    </row>
    <row r="228" spans="1:249" s="6" customFormat="1" ht="15" x14ac:dyDescent="0.2">
      <c r="A228" s="467" t="s">
        <v>2195</v>
      </c>
      <c r="B228" s="467" t="s">
        <v>2149</v>
      </c>
      <c r="C228" s="393" t="s">
        <v>2597</v>
      </c>
      <c r="D228" s="468"/>
      <c r="E228" s="462" t="s">
        <v>2141</v>
      </c>
      <c r="F228" s="14" t="s">
        <v>2149</v>
      </c>
      <c r="G228" s="14" t="s">
        <v>2149</v>
      </c>
      <c r="H228" s="469" t="s">
        <v>2149</v>
      </c>
      <c r="I228" s="462"/>
      <c r="J228" s="456"/>
      <c r="K228" s="11"/>
      <c r="L228" s="11"/>
      <c r="M228" s="14"/>
      <c r="N228" s="470"/>
      <c r="O228" s="14"/>
      <c r="P228" s="14"/>
      <c r="Q228" s="14"/>
      <c r="R228" s="14"/>
      <c r="S228" s="14"/>
      <c r="T228" s="469"/>
      <c r="U228" s="454"/>
      <c r="V228" s="454"/>
      <c r="W228" s="454"/>
      <c r="X228" s="454"/>
      <c r="Y228" s="471"/>
      <c r="Z228" s="495" t="s">
        <v>2195</v>
      </c>
      <c r="AA228" s="11"/>
      <c r="AB228" s="472"/>
      <c r="AC228" s="473"/>
      <c r="AD228" s="473"/>
      <c r="AE228" s="496" t="s">
        <v>2195</v>
      </c>
      <c r="AF228" s="473"/>
      <c r="AG228" s="473"/>
      <c r="AH228" s="474"/>
      <c r="AI228" s="14"/>
      <c r="AJ228" s="14"/>
      <c r="AK228" s="11"/>
      <c r="AL228" s="11"/>
      <c r="AM228" s="475"/>
      <c r="AN228" s="475"/>
      <c r="AO228" s="469"/>
      <c r="AP228" s="497" t="s">
        <v>1668</v>
      </c>
      <c r="AQ228" s="477"/>
      <c r="AR228" s="478"/>
      <c r="AS228" s="479"/>
      <c r="AT228" s="479"/>
      <c r="AU228" s="479"/>
      <c r="AV228" s="479"/>
      <c r="AW228" s="479"/>
      <c r="AX228" s="479"/>
      <c r="AY228" s="479"/>
      <c r="AZ228" s="480"/>
      <c r="BA228" s="480"/>
      <c r="BB228" s="21"/>
      <c r="BC228" s="22" t="s">
        <v>2179</v>
      </c>
      <c r="BD228" s="466"/>
      <c r="BE228" s="91"/>
      <c r="BF228" s="91"/>
      <c r="BG228" s="92"/>
      <c r="BH228" s="3"/>
      <c r="BI228" s="3"/>
      <c r="BJ228" s="3"/>
      <c r="BK228" s="3"/>
      <c r="BL228" s="3"/>
      <c r="BM228" s="3"/>
      <c r="BN228" s="3"/>
      <c r="BO228" s="3"/>
      <c r="BP228" s="3"/>
      <c r="BQ228" s="3"/>
      <c r="BR228" s="3"/>
      <c r="BS228" s="3"/>
      <c r="BT228" s="92"/>
      <c r="BU228" s="92"/>
      <c r="BV228" s="92"/>
      <c r="BW228" s="5"/>
      <c r="BX228" s="5"/>
      <c r="BY228" s="5"/>
      <c r="BZ228" s="5"/>
      <c r="CA228" s="5"/>
      <c r="CB228" s="5"/>
      <c r="CC228" s="5"/>
      <c r="CD228" s="487"/>
      <c r="CE228" s="487"/>
      <c r="CF228" s="488"/>
      <c r="CG228" s="489"/>
      <c r="CH228" s="446"/>
      <c r="CI228" s="446"/>
      <c r="CJ228" s="446"/>
      <c r="CK228" s="446"/>
      <c r="CL228" s="4"/>
      <c r="CM228" s="4"/>
      <c r="CN228" s="5"/>
      <c r="CO228" s="4"/>
      <c r="CP228" s="446"/>
      <c r="CQ228" s="490"/>
      <c r="CR228" s="446"/>
      <c r="CS228" s="446"/>
      <c r="CT228" s="446"/>
      <c r="CU228" s="446"/>
      <c r="CV228" s="446"/>
      <c r="CW228" s="446"/>
      <c r="CX228" s="491"/>
      <c r="CY228" s="491"/>
      <c r="CZ228" s="491"/>
      <c r="DA228" s="491"/>
      <c r="DB228" s="446"/>
      <c r="DC228" s="446"/>
      <c r="DD228" s="446"/>
      <c r="DE228" s="492"/>
      <c r="DF228" s="492"/>
      <c r="DG228" s="492"/>
      <c r="DH228" s="492"/>
      <c r="DI228" s="492"/>
      <c r="DJ228" s="492"/>
      <c r="DK228" s="492"/>
      <c r="DL228" s="446"/>
      <c r="DM228" s="446"/>
      <c r="DN228" s="446"/>
      <c r="DO228" s="446"/>
      <c r="DP228" s="446"/>
      <c r="DQ228" s="446"/>
      <c r="DR228" s="446"/>
      <c r="DS228" s="488"/>
      <c r="DT228" s="493"/>
      <c r="DU228" s="494"/>
      <c r="DV228" s="494"/>
      <c r="DW228" s="494"/>
      <c r="DX228" s="494"/>
      <c r="DY228" s="494"/>
      <c r="DZ228" s="494"/>
      <c r="EA228" s="494"/>
      <c r="EB228" s="494"/>
      <c r="EC228" s="494"/>
      <c r="ED228" s="494"/>
      <c r="EE228" s="446"/>
      <c r="EF228" s="446"/>
      <c r="EL228" s="4"/>
      <c r="EM228" s="4"/>
      <c r="EN228" s="5"/>
      <c r="EO228" s="4"/>
      <c r="FA228" s="481"/>
      <c r="FB228" s="482"/>
      <c r="FC228" s="483"/>
      <c r="FD228" s="484"/>
      <c r="IB228" s="78"/>
      <c r="ID228" s="78"/>
      <c r="IH228" s="485"/>
      <c r="II228" s="486"/>
      <c r="IJ228" s="78"/>
      <c r="IO228" s="78"/>
    </row>
    <row r="229" spans="1:249" s="6" customFormat="1" ht="15" x14ac:dyDescent="0.2">
      <c r="A229" s="467">
        <v>2</v>
      </c>
      <c r="B229" s="467" t="s">
        <v>2149</v>
      </c>
      <c r="C229" s="460" t="s">
        <v>2598</v>
      </c>
      <c r="D229" s="468"/>
      <c r="E229" s="462" t="s">
        <v>2137</v>
      </c>
      <c r="F229" s="14" t="s">
        <v>2147</v>
      </c>
      <c r="G229" s="14" t="s">
        <v>2154</v>
      </c>
      <c r="H229" s="469" t="s">
        <v>2157</v>
      </c>
      <c r="I229" s="462"/>
      <c r="J229" s="456"/>
      <c r="K229" s="11" t="s">
        <v>2165</v>
      </c>
      <c r="L229" s="11"/>
      <c r="M229" s="14"/>
      <c r="N229" s="470"/>
      <c r="O229" s="14"/>
      <c r="P229" s="14"/>
      <c r="Q229" s="14"/>
      <c r="R229" s="14"/>
      <c r="S229" s="14"/>
      <c r="T229" s="469"/>
      <c r="U229" s="454"/>
      <c r="V229" s="454"/>
      <c r="W229" s="454"/>
      <c r="X229" s="454"/>
      <c r="Y229" s="471"/>
      <c r="Z229" s="495">
        <v>2</v>
      </c>
      <c r="AA229" s="11"/>
      <c r="AB229" s="472"/>
      <c r="AC229" s="473"/>
      <c r="AD229" s="473"/>
      <c r="AE229" s="496">
        <v>1</v>
      </c>
      <c r="AF229" s="473"/>
      <c r="AG229" s="473"/>
      <c r="AH229" s="474"/>
      <c r="AI229" s="14"/>
      <c r="AJ229" s="14"/>
      <c r="AK229" s="11"/>
      <c r="AL229" s="11"/>
      <c r="AM229" s="475"/>
      <c r="AN229" s="475"/>
      <c r="AO229" s="469"/>
      <c r="AP229" s="497" t="s">
        <v>1669</v>
      </c>
      <c r="AQ229" s="477"/>
      <c r="AR229" s="478"/>
      <c r="AS229" s="479"/>
      <c r="AT229" s="479"/>
      <c r="AU229" s="479"/>
      <c r="AV229" s="479"/>
      <c r="AW229" s="479"/>
      <c r="AX229" s="479"/>
      <c r="AY229" s="479"/>
      <c r="AZ229" s="480"/>
      <c r="BA229" s="480"/>
      <c r="BB229" s="21"/>
      <c r="BC229" s="22" t="s">
        <v>2179</v>
      </c>
      <c r="BD229" s="466"/>
      <c r="BE229" s="91"/>
      <c r="BF229" s="91" t="s">
        <v>2165</v>
      </c>
      <c r="BG229" s="92"/>
      <c r="BH229" s="3"/>
      <c r="BI229" s="3"/>
      <c r="BJ229" s="3"/>
      <c r="BK229" s="3"/>
      <c r="BL229" s="3"/>
      <c r="BM229" s="3"/>
      <c r="BN229" s="3"/>
      <c r="BO229" s="3"/>
      <c r="BP229" s="3"/>
      <c r="BQ229" s="3"/>
      <c r="BR229" s="3"/>
      <c r="BS229" s="3"/>
      <c r="BT229" s="92"/>
      <c r="BU229" s="92"/>
      <c r="BV229" s="92"/>
      <c r="BW229" s="5"/>
      <c r="BX229" s="5"/>
      <c r="BY229" s="5"/>
      <c r="BZ229" s="5"/>
      <c r="CA229" s="5"/>
      <c r="CB229" s="5"/>
      <c r="CC229" s="5"/>
      <c r="CD229" s="487"/>
      <c r="CE229" s="487"/>
      <c r="CF229" s="488"/>
      <c r="CG229" s="489"/>
      <c r="CH229" s="446"/>
      <c r="CI229" s="446"/>
      <c r="CJ229" s="446"/>
      <c r="CK229" s="446"/>
      <c r="CL229" s="4"/>
      <c r="CM229" s="4"/>
      <c r="CN229" s="5"/>
      <c r="CO229" s="4"/>
      <c r="CP229" s="446"/>
      <c r="CQ229" s="490"/>
      <c r="CR229" s="446"/>
      <c r="CS229" s="446"/>
      <c r="CT229" s="446"/>
      <c r="CU229" s="446"/>
      <c r="CV229" s="446"/>
      <c r="CW229" s="446"/>
      <c r="CX229" s="491"/>
      <c r="CY229" s="491"/>
      <c r="CZ229" s="491"/>
      <c r="DA229" s="491"/>
      <c r="DB229" s="446"/>
      <c r="DC229" s="446"/>
      <c r="DD229" s="446"/>
      <c r="DE229" s="492"/>
      <c r="DF229" s="492"/>
      <c r="DG229" s="492"/>
      <c r="DH229" s="492"/>
      <c r="DI229" s="492"/>
      <c r="DJ229" s="492"/>
      <c r="DK229" s="492"/>
      <c r="DL229" s="446"/>
      <c r="DM229" s="446"/>
      <c r="DN229" s="446"/>
      <c r="DO229" s="446"/>
      <c r="DP229" s="446"/>
      <c r="DQ229" s="446"/>
      <c r="DR229" s="446"/>
      <c r="DS229" s="488"/>
      <c r="DT229" s="493"/>
      <c r="DU229" s="494"/>
      <c r="DV229" s="494"/>
      <c r="DW229" s="494"/>
      <c r="DX229" s="494"/>
      <c r="DY229" s="494"/>
      <c r="DZ229" s="494"/>
      <c r="EA229" s="494"/>
      <c r="EB229" s="494"/>
      <c r="EC229" s="494"/>
      <c r="ED229" s="494"/>
      <c r="EE229" s="446"/>
      <c r="EF229" s="446"/>
      <c r="EL229" s="4"/>
      <c r="EM229" s="4"/>
      <c r="EN229" s="5"/>
      <c r="EO229" s="4"/>
      <c r="FA229" s="481"/>
      <c r="FB229" s="482"/>
      <c r="FC229" s="483"/>
      <c r="FD229" s="484"/>
      <c r="IB229" s="78"/>
      <c r="ID229" s="78"/>
      <c r="IH229" s="485"/>
      <c r="II229" s="486"/>
      <c r="IJ229" s="78"/>
      <c r="IO229" s="78"/>
    </row>
    <row r="230" spans="1:249" s="6" customFormat="1" ht="15" x14ac:dyDescent="0.2">
      <c r="A230" s="467" t="s">
        <v>2165</v>
      </c>
      <c r="B230" s="467" t="s">
        <v>2149</v>
      </c>
      <c r="C230" s="393" t="s">
        <v>2599</v>
      </c>
      <c r="D230" s="468"/>
      <c r="E230" s="462" t="s">
        <v>2136</v>
      </c>
      <c r="F230" s="14" t="s">
        <v>2149</v>
      </c>
      <c r="G230" s="14" t="s">
        <v>2149</v>
      </c>
      <c r="H230" s="469" t="s">
        <v>2149</v>
      </c>
      <c r="I230" s="462"/>
      <c r="J230" s="456"/>
      <c r="K230" s="11"/>
      <c r="L230" s="11"/>
      <c r="M230" s="14"/>
      <c r="N230" s="470"/>
      <c r="O230" s="14"/>
      <c r="P230" s="14"/>
      <c r="Q230" s="14"/>
      <c r="R230" s="14"/>
      <c r="S230" s="14"/>
      <c r="T230" s="469"/>
      <c r="U230" s="454"/>
      <c r="V230" s="454"/>
      <c r="W230" s="454"/>
      <c r="X230" s="454"/>
      <c r="Y230" s="471"/>
      <c r="Z230" s="495" t="s">
        <v>2165</v>
      </c>
      <c r="AA230" s="11"/>
      <c r="AB230" s="472"/>
      <c r="AC230" s="473"/>
      <c r="AD230" s="473"/>
      <c r="AE230" s="496" t="s">
        <v>2195</v>
      </c>
      <c r="AF230" s="473"/>
      <c r="AG230" s="473"/>
      <c r="AH230" s="474"/>
      <c r="AI230" s="14"/>
      <c r="AJ230" s="14"/>
      <c r="AK230" s="11"/>
      <c r="AL230" s="11"/>
      <c r="AM230" s="475"/>
      <c r="AN230" s="475"/>
      <c r="AO230" s="469"/>
      <c r="AP230" s="497" t="s">
        <v>1670</v>
      </c>
      <c r="AQ230" s="477"/>
      <c r="AR230" s="478"/>
      <c r="AS230" s="479"/>
      <c r="AT230" s="479"/>
      <c r="AU230" s="479"/>
      <c r="AV230" s="479"/>
      <c r="AW230" s="479"/>
      <c r="AX230" s="479"/>
      <c r="AY230" s="479"/>
      <c r="AZ230" s="480"/>
      <c r="BA230" s="480"/>
      <c r="BB230" s="21"/>
      <c r="BC230" s="22" t="s">
        <v>2179</v>
      </c>
      <c r="BD230" s="466"/>
      <c r="BE230" s="91"/>
      <c r="BF230" s="91"/>
      <c r="BG230" s="92"/>
      <c r="BH230" s="3"/>
      <c r="BI230" s="3"/>
      <c r="BJ230" s="3"/>
      <c r="BK230" s="3"/>
      <c r="BL230" s="3"/>
      <c r="BM230" s="3"/>
      <c r="BN230" s="3"/>
      <c r="BO230" s="3"/>
      <c r="BP230" s="3"/>
      <c r="BQ230" s="3"/>
      <c r="BR230" s="3"/>
      <c r="BS230" s="3"/>
      <c r="BT230" s="92"/>
      <c r="BU230" s="92"/>
      <c r="BV230" s="92"/>
      <c r="BW230" s="5"/>
      <c r="BX230" s="5"/>
      <c r="BY230" s="5"/>
      <c r="BZ230" s="5"/>
      <c r="CA230" s="5"/>
      <c r="CB230" s="5"/>
      <c r="CC230" s="5"/>
      <c r="CD230" s="487"/>
      <c r="CE230" s="487"/>
      <c r="CF230" s="488"/>
      <c r="CG230" s="489"/>
      <c r="CH230" s="446"/>
      <c r="CI230" s="446"/>
      <c r="CJ230" s="446"/>
      <c r="CK230" s="446"/>
      <c r="CL230" s="4"/>
      <c r="CM230" s="4"/>
      <c r="CN230" s="5"/>
      <c r="CO230" s="4"/>
      <c r="CP230" s="446"/>
      <c r="CQ230" s="490"/>
      <c r="CR230" s="446"/>
      <c r="CS230" s="446"/>
      <c r="CT230" s="446"/>
      <c r="CU230" s="446"/>
      <c r="CV230" s="446"/>
      <c r="CW230" s="446"/>
      <c r="CX230" s="491"/>
      <c r="CY230" s="491"/>
      <c r="CZ230" s="491"/>
      <c r="DA230" s="491"/>
      <c r="DB230" s="446"/>
      <c r="DC230" s="446"/>
      <c r="DD230" s="446"/>
      <c r="DE230" s="492"/>
      <c r="DF230" s="492"/>
      <c r="DG230" s="492"/>
      <c r="DH230" s="492"/>
      <c r="DI230" s="492"/>
      <c r="DJ230" s="492"/>
      <c r="DK230" s="492"/>
      <c r="DL230" s="446"/>
      <c r="DM230" s="446"/>
      <c r="DN230" s="446"/>
      <c r="DO230" s="446"/>
      <c r="DP230" s="446"/>
      <c r="DQ230" s="446"/>
      <c r="DR230" s="446"/>
      <c r="DS230" s="488"/>
      <c r="DT230" s="493"/>
      <c r="DU230" s="494"/>
      <c r="DV230" s="494"/>
      <c r="DW230" s="494"/>
      <c r="DX230" s="494"/>
      <c r="DY230" s="494"/>
      <c r="DZ230" s="494"/>
      <c r="EA230" s="494"/>
      <c r="EB230" s="494"/>
      <c r="EC230" s="494"/>
      <c r="ED230" s="494"/>
      <c r="EE230" s="446"/>
      <c r="EF230" s="446"/>
      <c r="EL230" s="4"/>
      <c r="EM230" s="4"/>
      <c r="EN230" s="5"/>
      <c r="EO230" s="4"/>
      <c r="FA230" s="481"/>
      <c r="FB230" s="482"/>
      <c r="FC230" s="483"/>
      <c r="FD230" s="484"/>
      <c r="IB230" s="78"/>
      <c r="ID230" s="78"/>
      <c r="IH230" s="485"/>
      <c r="II230" s="486"/>
      <c r="IJ230" s="78"/>
      <c r="IO230" s="78"/>
    </row>
    <row r="231" spans="1:249" s="6" customFormat="1" ht="15" x14ac:dyDescent="0.2">
      <c r="A231" s="467">
        <v>2</v>
      </c>
      <c r="B231" s="467" t="s">
        <v>2149</v>
      </c>
      <c r="C231" s="460" t="s">
        <v>2600</v>
      </c>
      <c r="D231" s="468"/>
      <c r="E231" s="462" t="s">
        <v>2138</v>
      </c>
      <c r="F231" s="14" t="s">
        <v>2146</v>
      </c>
      <c r="G231" s="14" t="s">
        <v>2154</v>
      </c>
      <c r="H231" s="469" t="s">
        <v>2149</v>
      </c>
      <c r="I231" s="462"/>
      <c r="J231" s="456"/>
      <c r="K231" s="11"/>
      <c r="L231" s="11"/>
      <c r="M231" s="14"/>
      <c r="N231" s="470"/>
      <c r="O231" s="14"/>
      <c r="P231" s="14"/>
      <c r="Q231" s="14"/>
      <c r="R231" s="14"/>
      <c r="S231" s="14"/>
      <c r="T231" s="469"/>
      <c r="U231" s="454"/>
      <c r="V231" s="502"/>
      <c r="W231" s="454"/>
      <c r="X231" s="454"/>
      <c r="Y231" s="471"/>
      <c r="Z231" s="495">
        <v>2</v>
      </c>
      <c r="AA231" s="11"/>
      <c r="AB231" s="472"/>
      <c r="AC231" s="473"/>
      <c r="AD231" s="473"/>
      <c r="AE231" s="496">
        <v>2</v>
      </c>
      <c r="AF231" s="473"/>
      <c r="AG231" s="473"/>
      <c r="AH231" s="474"/>
      <c r="AI231" s="14"/>
      <c r="AJ231" s="14"/>
      <c r="AK231" s="11"/>
      <c r="AL231" s="11"/>
      <c r="AM231" s="475"/>
      <c r="AN231" s="475"/>
      <c r="AO231" s="469"/>
      <c r="AP231" s="497" t="s">
        <v>1671</v>
      </c>
      <c r="AQ231" s="477"/>
      <c r="AR231" s="478"/>
      <c r="AS231" s="479"/>
      <c r="AT231" s="479"/>
      <c r="AU231" s="479"/>
      <c r="AV231" s="479"/>
      <c r="AW231" s="479"/>
      <c r="AX231" s="479"/>
      <c r="AY231" s="479"/>
      <c r="AZ231" s="480"/>
      <c r="BA231" s="480"/>
      <c r="BB231" s="21"/>
      <c r="BC231" s="22" t="s">
        <v>2179</v>
      </c>
      <c r="BD231" s="466"/>
      <c r="BE231" s="91"/>
      <c r="BF231" s="91"/>
      <c r="BG231" s="92"/>
      <c r="BH231" s="3"/>
      <c r="BI231" s="3"/>
      <c r="BJ231" s="3"/>
      <c r="BK231" s="3"/>
      <c r="BL231" s="3"/>
      <c r="BM231" s="3"/>
      <c r="BN231" s="3"/>
      <c r="BO231" s="3"/>
      <c r="BP231" s="3"/>
      <c r="BQ231" s="3"/>
      <c r="BR231" s="3"/>
      <c r="BS231" s="3"/>
      <c r="BT231" s="92"/>
      <c r="BU231" s="92"/>
      <c r="BV231" s="92"/>
      <c r="BW231" s="5"/>
      <c r="BX231" s="5"/>
      <c r="BY231" s="5"/>
      <c r="BZ231" s="5"/>
      <c r="CA231" s="5"/>
      <c r="CB231" s="5"/>
      <c r="CC231" s="5"/>
      <c r="CD231" s="487"/>
      <c r="CE231" s="487"/>
      <c r="CF231" s="488"/>
      <c r="CG231" s="489"/>
      <c r="CH231" s="446"/>
      <c r="CI231" s="446"/>
      <c r="CJ231" s="446"/>
      <c r="CK231" s="446"/>
      <c r="CL231" s="4"/>
      <c r="CM231" s="4"/>
      <c r="CN231" s="5"/>
      <c r="CO231" s="4"/>
      <c r="CP231" s="446"/>
      <c r="CQ231" s="490"/>
      <c r="CR231" s="446"/>
      <c r="CS231" s="446"/>
      <c r="CT231" s="446"/>
      <c r="CU231" s="446"/>
      <c r="CV231" s="446"/>
      <c r="CW231" s="446"/>
      <c r="CX231" s="491"/>
      <c r="CY231" s="491"/>
      <c r="CZ231" s="491"/>
      <c r="DA231" s="491"/>
      <c r="DB231" s="446"/>
      <c r="DC231" s="446"/>
      <c r="DD231" s="446"/>
      <c r="DE231" s="492"/>
      <c r="DF231" s="492"/>
      <c r="DG231" s="492"/>
      <c r="DH231" s="492"/>
      <c r="DI231" s="492"/>
      <c r="DJ231" s="492"/>
      <c r="DK231" s="492"/>
      <c r="DL231" s="446"/>
      <c r="DM231" s="446"/>
      <c r="DN231" s="446"/>
      <c r="DO231" s="446"/>
      <c r="DP231" s="446"/>
      <c r="DQ231" s="446"/>
      <c r="DR231" s="446"/>
      <c r="DS231" s="488"/>
      <c r="DT231" s="493"/>
      <c r="DU231" s="494"/>
      <c r="DV231" s="494"/>
      <c r="DW231" s="494"/>
      <c r="DX231" s="494"/>
      <c r="DY231" s="494"/>
      <c r="DZ231" s="494"/>
      <c r="EA231" s="494"/>
      <c r="EB231" s="494"/>
      <c r="EC231" s="494"/>
      <c r="ED231" s="494"/>
      <c r="EE231" s="446"/>
      <c r="EF231" s="446"/>
      <c r="EL231" s="4"/>
      <c r="EM231" s="4"/>
      <c r="EN231" s="5"/>
      <c r="EO231" s="4"/>
      <c r="FA231" s="481"/>
      <c r="FB231" s="482"/>
      <c r="FC231" s="483"/>
      <c r="FD231" s="484"/>
      <c r="IB231" s="78"/>
      <c r="ID231" s="78"/>
      <c r="IH231" s="485"/>
      <c r="II231" s="486"/>
      <c r="IJ231" s="78"/>
      <c r="IO231" s="78"/>
    </row>
    <row r="232" spans="1:249" s="6" customFormat="1" ht="15" x14ac:dyDescent="0.2">
      <c r="A232" s="467" t="s">
        <v>2195</v>
      </c>
      <c r="B232" s="467" t="s">
        <v>2149</v>
      </c>
      <c r="C232" s="393" t="s">
        <v>2601</v>
      </c>
      <c r="D232" s="468"/>
      <c r="E232" s="462" t="s">
        <v>2141</v>
      </c>
      <c r="F232" s="14" t="s">
        <v>2149</v>
      </c>
      <c r="G232" s="14" t="s">
        <v>2149</v>
      </c>
      <c r="H232" s="469" t="s">
        <v>2149</v>
      </c>
      <c r="I232" s="462"/>
      <c r="J232" s="456"/>
      <c r="K232" s="11"/>
      <c r="L232" s="11"/>
      <c r="M232" s="14"/>
      <c r="N232" s="470"/>
      <c r="O232" s="14"/>
      <c r="P232" s="14"/>
      <c r="Q232" s="14"/>
      <c r="R232" s="14"/>
      <c r="S232" s="14"/>
      <c r="T232" s="469"/>
      <c r="U232" s="454"/>
      <c r="V232" s="454"/>
      <c r="W232" s="454"/>
      <c r="X232" s="454"/>
      <c r="Y232" s="471"/>
      <c r="Z232" s="495" t="s">
        <v>2195</v>
      </c>
      <c r="AA232" s="11"/>
      <c r="AB232" s="472"/>
      <c r="AC232" s="473"/>
      <c r="AD232" s="473"/>
      <c r="AE232" s="496" t="s">
        <v>2195</v>
      </c>
      <c r="AF232" s="473"/>
      <c r="AG232" s="473"/>
      <c r="AH232" s="474"/>
      <c r="AI232" s="14"/>
      <c r="AJ232" s="14"/>
      <c r="AK232" s="11"/>
      <c r="AL232" s="11"/>
      <c r="AM232" s="475"/>
      <c r="AN232" s="475"/>
      <c r="AO232" s="469"/>
      <c r="AP232" s="497" t="s">
        <v>1672</v>
      </c>
      <c r="AQ232" s="477"/>
      <c r="AR232" s="478"/>
      <c r="AS232" s="479"/>
      <c r="AT232" s="479"/>
      <c r="AU232" s="479"/>
      <c r="AV232" s="479"/>
      <c r="AW232" s="479"/>
      <c r="AX232" s="479"/>
      <c r="AY232" s="479"/>
      <c r="AZ232" s="480"/>
      <c r="BA232" s="480"/>
      <c r="BB232" s="21"/>
      <c r="BC232" s="22" t="s">
        <v>2179</v>
      </c>
      <c r="BD232" s="466"/>
      <c r="BE232" s="91"/>
      <c r="BF232" s="91"/>
      <c r="BG232" s="92"/>
      <c r="BH232" s="3"/>
      <c r="BI232" s="3"/>
      <c r="BJ232" s="3"/>
      <c r="BK232" s="3"/>
      <c r="BL232" s="3"/>
      <c r="BM232" s="3"/>
      <c r="BN232" s="3"/>
      <c r="BO232" s="3"/>
      <c r="BP232" s="3"/>
      <c r="BQ232" s="3"/>
      <c r="BR232" s="3"/>
      <c r="BS232" s="3"/>
      <c r="BT232" s="92"/>
      <c r="BU232" s="92"/>
      <c r="BV232" s="92"/>
      <c r="BW232" s="5"/>
      <c r="BX232" s="5"/>
      <c r="BY232" s="5"/>
      <c r="BZ232" s="5"/>
      <c r="CA232" s="5"/>
      <c r="CB232" s="5"/>
      <c r="CC232" s="5"/>
      <c r="CD232" s="487"/>
      <c r="CE232" s="487"/>
      <c r="CF232" s="488"/>
      <c r="CG232" s="489"/>
      <c r="CH232" s="446"/>
      <c r="CI232" s="446"/>
      <c r="CJ232" s="446"/>
      <c r="CK232" s="446"/>
      <c r="CL232" s="4"/>
      <c r="CM232" s="4"/>
      <c r="CN232" s="5"/>
      <c r="CO232" s="4"/>
      <c r="CP232" s="446"/>
      <c r="CQ232" s="490"/>
      <c r="CR232" s="446"/>
      <c r="CS232" s="446"/>
      <c r="CT232" s="446"/>
      <c r="CU232" s="446"/>
      <c r="CV232" s="446"/>
      <c r="CW232" s="446"/>
      <c r="CX232" s="491"/>
      <c r="CY232" s="491"/>
      <c r="CZ232" s="491"/>
      <c r="DA232" s="491"/>
      <c r="DB232" s="446"/>
      <c r="DC232" s="446"/>
      <c r="DD232" s="446"/>
      <c r="DE232" s="492"/>
      <c r="DF232" s="492"/>
      <c r="DG232" s="492"/>
      <c r="DH232" s="492"/>
      <c r="DI232" s="492"/>
      <c r="DJ232" s="492"/>
      <c r="DK232" s="492"/>
      <c r="DL232" s="446"/>
      <c r="DM232" s="446"/>
      <c r="DN232" s="446"/>
      <c r="DO232" s="446"/>
      <c r="DP232" s="446"/>
      <c r="DQ232" s="446"/>
      <c r="DR232" s="446"/>
      <c r="DS232" s="488"/>
      <c r="DT232" s="493"/>
      <c r="DU232" s="494"/>
      <c r="DV232" s="494"/>
      <c r="DW232" s="494"/>
      <c r="DX232" s="494"/>
      <c r="DY232" s="494"/>
      <c r="DZ232" s="494"/>
      <c r="EA232" s="494"/>
      <c r="EB232" s="494"/>
      <c r="EC232" s="494"/>
      <c r="ED232" s="494"/>
      <c r="EE232" s="446"/>
      <c r="EF232" s="446"/>
      <c r="EL232" s="4"/>
      <c r="EM232" s="4"/>
      <c r="EN232" s="5"/>
      <c r="EO232" s="4"/>
      <c r="FA232" s="481"/>
      <c r="FB232" s="482"/>
      <c r="FC232" s="483"/>
      <c r="FD232" s="484"/>
      <c r="IB232" s="78"/>
      <c r="ID232" s="78"/>
      <c r="IH232" s="485"/>
      <c r="II232" s="486"/>
      <c r="IJ232" s="78"/>
      <c r="IO232" s="78"/>
    </row>
    <row r="233" spans="1:249" s="6" customFormat="1" ht="15" x14ac:dyDescent="0.2">
      <c r="A233" s="467">
        <v>0</v>
      </c>
      <c r="B233" s="467" t="s">
        <v>2149</v>
      </c>
      <c r="C233" s="393" t="s">
        <v>2602</v>
      </c>
      <c r="D233" s="468"/>
      <c r="E233" s="462" t="s">
        <v>2135</v>
      </c>
      <c r="F233" s="14"/>
      <c r="G233" s="14"/>
      <c r="H233" s="469"/>
      <c r="I233" s="462"/>
      <c r="J233" s="456"/>
      <c r="K233" s="11"/>
      <c r="L233" s="11"/>
      <c r="M233" s="14"/>
      <c r="N233" s="470"/>
      <c r="O233" s="14"/>
      <c r="P233" s="14"/>
      <c r="Q233" s="14"/>
      <c r="R233" s="14"/>
      <c r="S233" s="14"/>
      <c r="T233" s="469"/>
      <c r="U233" s="454"/>
      <c r="V233" s="454"/>
      <c r="W233" s="454"/>
      <c r="X233" s="454"/>
      <c r="Y233" s="471"/>
      <c r="Z233" s="495">
        <v>0</v>
      </c>
      <c r="AA233" s="11"/>
      <c r="AB233" s="472"/>
      <c r="AC233" s="473"/>
      <c r="AD233" s="473"/>
      <c r="AE233" s="496">
        <v>1</v>
      </c>
      <c r="AF233" s="473"/>
      <c r="AG233" s="473"/>
      <c r="AH233" s="474"/>
      <c r="AI233" s="14"/>
      <c r="AJ233" s="14"/>
      <c r="AK233" s="11"/>
      <c r="AL233" s="11"/>
      <c r="AM233" s="475"/>
      <c r="AN233" s="475"/>
      <c r="AO233" s="469"/>
      <c r="AP233" s="497" t="s">
        <v>1673</v>
      </c>
      <c r="AQ233" s="477"/>
      <c r="AR233" s="478"/>
      <c r="AS233" s="479"/>
      <c r="AT233" s="479"/>
      <c r="AU233" s="479"/>
      <c r="AV233" s="479"/>
      <c r="AW233" s="479"/>
      <c r="AX233" s="479"/>
      <c r="AY233" s="479"/>
      <c r="AZ233" s="480"/>
      <c r="BA233" s="480"/>
      <c r="BB233" s="21"/>
      <c r="BC233" s="22" t="s">
        <v>2179</v>
      </c>
      <c r="BD233" s="466"/>
      <c r="BE233" s="91"/>
      <c r="BF233" s="91"/>
      <c r="BG233" s="92"/>
      <c r="BH233" s="3"/>
      <c r="BI233" s="3"/>
      <c r="BJ233" s="3"/>
      <c r="BK233" s="3"/>
      <c r="BL233" s="3"/>
      <c r="BM233" s="3"/>
      <c r="BN233" s="3"/>
      <c r="BO233" s="3"/>
      <c r="BP233" s="3"/>
      <c r="BQ233" s="3"/>
      <c r="BR233" s="3"/>
      <c r="BS233" s="3"/>
      <c r="BT233" s="92"/>
      <c r="BU233" s="92"/>
      <c r="BV233" s="92"/>
      <c r="BW233" s="5"/>
      <c r="BX233" s="5"/>
      <c r="BY233" s="5"/>
      <c r="BZ233" s="5"/>
      <c r="CA233" s="5"/>
      <c r="CB233" s="5"/>
      <c r="CC233" s="5"/>
      <c r="CD233" s="487"/>
      <c r="CE233" s="487"/>
      <c r="CF233" s="488"/>
      <c r="CG233" s="489"/>
      <c r="CH233" s="446"/>
      <c r="CI233" s="446"/>
      <c r="CJ233" s="446"/>
      <c r="CK233" s="446"/>
      <c r="CL233" s="4"/>
      <c r="CM233" s="4"/>
      <c r="CN233" s="5"/>
      <c r="CO233" s="4"/>
      <c r="CP233" s="446"/>
      <c r="CQ233" s="490"/>
      <c r="CR233" s="446"/>
      <c r="CS233" s="446"/>
      <c r="CT233" s="446"/>
      <c r="CU233" s="446"/>
      <c r="CV233" s="446"/>
      <c r="CW233" s="446"/>
      <c r="CX233" s="491"/>
      <c r="CY233" s="491"/>
      <c r="CZ233" s="491"/>
      <c r="DA233" s="491"/>
      <c r="DB233" s="446"/>
      <c r="DC233" s="446"/>
      <c r="DD233" s="446"/>
      <c r="DE233" s="492"/>
      <c r="DF233" s="492"/>
      <c r="DG233" s="492"/>
      <c r="DH233" s="492"/>
      <c r="DI233" s="492"/>
      <c r="DJ233" s="492"/>
      <c r="DK233" s="492"/>
      <c r="DL233" s="446"/>
      <c r="DM233" s="446"/>
      <c r="DN233" s="446"/>
      <c r="DO233" s="446"/>
      <c r="DP233" s="446"/>
      <c r="DQ233" s="446"/>
      <c r="DR233" s="446"/>
      <c r="DS233" s="488"/>
      <c r="DT233" s="493"/>
      <c r="DU233" s="494"/>
      <c r="DV233" s="494"/>
      <c r="DW233" s="494"/>
      <c r="DX233" s="494"/>
      <c r="DY233" s="494"/>
      <c r="DZ233" s="494"/>
      <c r="EA233" s="494"/>
      <c r="EB233" s="494"/>
      <c r="EC233" s="494"/>
      <c r="ED233" s="494"/>
      <c r="EE233" s="446"/>
      <c r="EF233" s="446"/>
      <c r="EL233" s="4"/>
      <c r="EM233" s="4"/>
      <c r="EN233" s="5"/>
      <c r="EO233" s="4"/>
      <c r="FA233" s="481"/>
      <c r="FB233" s="482"/>
      <c r="FC233" s="483"/>
      <c r="FD233" s="484"/>
      <c r="IB233" s="78"/>
      <c r="ID233" s="78"/>
      <c r="IH233" s="485"/>
      <c r="II233" s="486"/>
      <c r="IJ233" s="78"/>
      <c r="IO233" s="78"/>
    </row>
    <row r="234" spans="1:249" s="6" customFormat="1" ht="15" x14ac:dyDescent="0.2">
      <c r="A234" s="467" t="s">
        <v>2195</v>
      </c>
      <c r="B234" s="467" t="s">
        <v>2149</v>
      </c>
      <c r="C234" s="393" t="s">
        <v>2603</v>
      </c>
      <c r="D234" s="468"/>
      <c r="E234" s="462" t="s">
        <v>2137</v>
      </c>
      <c r="F234" s="14" t="s">
        <v>2149</v>
      </c>
      <c r="G234" s="14" t="s">
        <v>2149</v>
      </c>
      <c r="H234" s="469" t="s">
        <v>2149</v>
      </c>
      <c r="I234" s="462"/>
      <c r="J234" s="456"/>
      <c r="K234" s="11"/>
      <c r="L234" s="11"/>
      <c r="M234" s="14"/>
      <c r="N234" s="470"/>
      <c r="O234" s="14"/>
      <c r="P234" s="14"/>
      <c r="Q234" s="14"/>
      <c r="R234" s="14"/>
      <c r="S234" s="14"/>
      <c r="T234" s="469"/>
      <c r="U234" s="454"/>
      <c r="V234" s="454"/>
      <c r="W234" s="454"/>
      <c r="X234" s="454"/>
      <c r="Y234" s="471"/>
      <c r="Z234" s="495" t="s">
        <v>2195</v>
      </c>
      <c r="AA234" s="11"/>
      <c r="AB234" s="472"/>
      <c r="AC234" s="473"/>
      <c r="AD234" s="473"/>
      <c r="AE234" s="496" t="s">
        <v>2195</v>
      </c>
      <c r="AF234" s="473"/>
      <c r="AG234" s="473"/>
      <c r="AH234" s="474"/>
      <c r="AI234" s="14"/>
      <c r="AJ234" s="14"/>
      <c r="AK234" s="11"/>
      <c r="AL234" s="11"/>
      <c r="AM234" s="475"/>
      <c r="AN234" s="475"/>
      <c r="AO234" s="469"/>
      <c r="AP234" s="497" t="s">
        <v>1674</v>
      </c>
      <c r="AQ234" s="477"/>
      <c r="AR234" s="478"/>
      <c r="AS234" s="479"/>
      <c r="AT234" s="479"/>
      <c r="AU234" s="479"/>
      <c r="AV234" s="479"/>
      <c r="AW234" s="479"/>
      <c r="AX234" s="479"/>
      <c r="AY234" s="479"/>
      <c r="AZ234" s="480"/>
      <c r="BA234" s="480"/>
      <c r="BB234" s="21"/>
      <c r="BC234" s="22" t="s">
        <v>2179</v>
      </c>
      <c r="BD234" s="466"/>
      <c r="BE234" s="91"/>
      <c r="BF234" s="91"/>
      <c r="BG234" s="92"/>
      <c r="BH234" s="3"/>
      <c r="BI234" s="3"/>
      <c r="BJ234" s="3"/>
      <c r="BK234" s="3"/>
      <c r="BL234" s="3"/>
      <c r="BM234" s="3"/>
      <c r="BN234" s="3"/>
      <c r="BO234" s="3"/>
      <c r="BP234" s="3"/>
      <c r="BQ234" s="3"/>
      <c r="BR234" s="3"/>
      <c r="BS234" s="3"/>
      <c r="BT234" s="92"/>
      <c r="BU234" s="92"/>
      <c r="BV234" s="92"/>
      <c r="BW234" s="5"/>
      <c r="BX234" s="5"/>
      <c r="BY234" s="5"/>
      <c r="BZ234" s="5"/>
      <c r="CA234" s="5"/>
      <c r="CB234" s="5"/>
      <c r="CC234" s="5"/>
      <c r="CD234" s="487"/>
      <c r="CE234" s="487"/>
      <c r="CF234" s="488"/>
      <c r="CG234" s="489"/>
      <c r="CH234" s="446"/>
      <c r="CI234" s="446"/>
      <c r="CJ234" s="446"/>
      <c r="CK234" s="446"/>
      <c r="CL234" s="4"/>
      <c r="CM234" s="4"/>
      <c r="CN234" s="5"/>
      <c r="CO234" s="4"/>
      <c r="CP234" s="446"/>
      <c r="CQ234" s="490"/>
      <c r="CR234" s="446"/>
      <c r="CS234" s="446"/>
      <c r="CT234" s="446"/>
      <c r="CU234" s="446"/>
      <c r="CV234" s="446"/>
      <c r="CW234" s="446"/>
      <c r="CX234" s="491"/>
      <c r="CY234" s="491"/>
      <c r="CZ234" s="491"/>
      <c r="DA234" s="491"/>
      <c r="DB234" s="446"/>
      <c r="DC234" s="446"/>
      <c r="DD234" s="446"/>
      <c r="DE234" s="492"/>
      <c r="DF234" s="492"/>
      <c r="DG234" s="492"/>
      <c r="DH234" s="492"/>
      <c r="DI234" s="492"/>
      <c r="DJ234" s="492"/>
      <c r="DK234" s="492"/>
      <c r="DL234" s="446"/>
      <c r="DM234" s="446"/>
      <c r="DN234" s="446"/>
      <c r="DO234" s="446"/>
      <c r="DP234" s="446"/>
      <c r="DQ234" s="446"/>
      <c r="DR234" s="446"/>
      <c r="DS234" s="488"/>
      <c r="DT234" s="493"/>
      <c r="DU234" s="494"/>
      <c r="DV234" s="494"/>
      <c r="DW234" s="494"/>
      <c r="DX234" s="494"/>
      <c r="DY234" s="494"/>
      <c r="DZ234" s="494"/>
      <c r="EA234" s="494"/>
      <c r="EB234" s="494"/>
      <c r="EC234" s="494"/>
      <c r="ED234" s="494"/>
      <c r="EE234" s="446"/>
      <c r="EF234" s="446"/>
      <c r="EL234" s="4"/>
      <c r="EM234" s="4"/>
      <c r="EN234" s="5"/>
      <c r="EO234" s="4"/>
      <c r="FA234" s="481"/>
      <c r="FB234" s="482"/>
      <c r="FC234" s="483"/>
      <c r="FD234" s="484"/>
      <c r="IB234" s="78"/>
      <c r="ID234" s="78"/>
      <c r="IH234" s="485"/>
      <c r="II234" s="486"/>
      <c r="IJ234" s="78"/>
      <c r="IO234" s="78"/>
    </row>
    <row r="235" spans="1:249" s="6" customFormat="1" ht="15" x14ac:dyDescent="0.2">
      <c r="A235" s="467" t="s">
        <v>2195</v>
      </c>
      <c r="B235" s="467" t="s">
        <v>2149</v>
      </c>
      <c r="C235" s="393" t="s">
        <v>3054</v>
      </c>
      <c r="D235" s="468"/>
      <c r="E235" s="462" t="s">
        <v>2139</v>
      </c>
      <c r="F235" s="14" t="s">
        <v>2149</v>
      </c>
      <c r="G235" s="14" t="s">
        <v>2149</v>
      </c>
      <c r="H235" s="469" t="s">
        <v>2149</v>
      </c>
      <c r="I235" s="462"/>
      <c r="J235" s="456"/>
      <c r="K235" s="11"/>
      <c r="L235" s="11"/>
      <c r="M235" s="14"/>
      <c r="N235" s="470"/>
      <c r="O235" s="14"/>
      <c r="P235" s="14"/>
      <c r="Q235" s="14"/>
      <c r="R235" s="14"/>
      <c r="S235" s="14"/>
      <c r="T235" s="469"/>
      <c r="U235" s="454"/>
      <c r="V235" s="454"/>
      <c r="W235" s="454"/>
      <c r="X235" s="454"/>
      <c r="Y235" s="471"/>
      <c r="Z235" s="495" t="s">
        <v>2195</v>
      </c>
      <c r="AA235" s="11"/>
      <c r="AB235" s="472"/>
      <c r="AC235" s="473"/>
      <c r="AD235" s="473"/>
      <c r="AE235" s="496" t="s">
        <v>2195</v>
      </c>
      <c r="AF235" s="473"/>
      <c r="AG235" s="473"/>
      <c r="AH235" s="474"/>
      <c r="AI235" s="14"/>
      <c r="AJ235" s="14"/>
      <c r="AK235" s="11"/>
      <c r="AL235" s="11"/>
      <c r="AM235" s="475"/>
      <c r="AN235" s="475"/>
      <c r="AO235" s="469"/>
      <c r="AP235" s="497" t="s">
        <v>1675</v>
      </c>
      <c r="AQ235" s="477"/>
      <c r="AR235" s="478"/>
      <c r="AS235" s="479"/>
      <c r="AT235" s="479"/>
      <c r="AU235" s="479"/>
      <c r="AV235" s="479"/>
      <c r="AW235" s="479"/>
      <c r="AX235" s="479"/>
      <c r="AY235" s="479"/>
      <c r="AZ235" s="480"/>
      <c r="BA235" s="480"/>
      <c r="BB235" s="21"/>
      <c r="BC235" s="22" t="s">
        <v>2179</v>
      </c>
      <c r="BD235" s="466"/>
      <c r="BE235" s="91"/>
      <c r="BF235" s="91"/>
      <c r="BG235" s="92"/>
      <c r="BH235" s="3"/>
      <c r="BI235" s="3"/>
      <c r="BJ235" s="3"/>
      <c r="BK235" s="3"/>
      <c r="BL235" s="3"/>
      <c r="BM235" s="3"/>
      <c r="BN235" s="3"/>
      <c r="BO235" s="3"/>
      <c r="BP235" s="3"/>
      <c r="BQ235" s="3"/>
      <c r="BR235" s="3"/>
      <c r="BS235" s="3"/>
      <c r="BT235" s="92"/>
      <c r="BU235" s="92"/>
      <c r="BV235" s="92"/>
      <c r="BW235" s="5"/>
      <c r="BX235" s="5"/>
      <c r="BY235" s="5"/>
      <c r="BZ235" s="5"/>
      <c r="CA235" s="5"/>
      <c r="CB235" s="5"/>
      <c r="CC235" s="5"/>
      <c r="CD235" s="487"/>
      <c r="CE235" s="487"/>
      <c r="CF235" s="488"/>
      <c r="CG235" s="489"/>
      <c r="CH235" s="446"/>
      <c r="CI235" s="446"/>
      <c r="CJ235" s="446"/>
      <c r="CK235" s="446"/>
      <c r="CL235" s="4"/>
      <c r="CM235" s="4"/>
      <c r="CN235" s="5"/>
      <c r="CO235" s="4"/>
      <c r="CP235" s="446"/>
      <c r="CQ235" s="490"/>
      <c r="CR235" s="446"/>
      <c r="CS235" s="446"/>
      <c r="CT235" s="446"/>
      <c r="CU235" s="446"/>
      <c r="CV235" s="446"/>
      <c r="CW235" s="446"/>
      <c r="CX235" s="491"/>
      <c r="CY235" s="491"/>
      <c r="CZ235" s="491"/>
      <c r="DA235" s="491"/>
      <c r="DB235" s="446"/>
      <c r="DC235" s="446"/>
      <c r="DD235" s="446"/>
      <c r="DE235" s="492"/>
      <c r="DF235" s="492"/>
      <c r="DG235" s="492"/>
      <c r="DH235" s="492"/>
      <c r="DI235" s="492"/>
      <c r="DJ235" s="492"/>
      <c r="DK235" s="492"/>
      <c r="DL235" s="446"/>
      <c r="DM235" s="446"/>
      <c r="DN235" s="446"/>
      <c r="DO235" s="446"/>
      <c r="DP235" s="446"/>
      <c r="DQ235" s="446"/>
      <c r="DR235" s="446"/>
      <c r="DS235" s="488"/>
      <c r="DT235" s="493"/>
      <c r="DU235" s="494"/>
      <c r="DV235" s="494"/>
      <c r="DW235" s="494"/>
      <c r="DX235" s="494"/>
      <c r="DY235" s="494"/>
      <c r="DZ235" s="494"/>
      <c r="EA235" s="494"/>
      <c r="EB235" s="494"/>
      <c r="EC235" s="494"/>
      <c r="ED235" s="494"/>
      <c r="EE235" s="446"/>
      <c r="EF235" s="446"/>
      <c r="EL235" s="4"/>
      <c r="EM235" s="4"/>
      <c r="EN235" s="5"/>
      <c r="EO235" s="4"/>
      <c r="FA235" s="481"/>
      <c r="FB235" s="482"/>
      <c r="FC235" s="483"/>
      <c r="FD235" s="484"/>
      <c r="IB235" s="78"/>
      <c r="ID235" s="78"/>
      <c r="IH235" s="485"/>
      <c r="II235" s="486"/>
      <c r="IJ235" s="78"/>
      <c r="IO235" s="78"/>
    </row>
    <row r="236" spans="1:249" s="6" customFormat="1" ht="15" x14ac:dyDescent="0.2">
      <c r="A236" s="467" t="s">
        <v>2195</v>
      </c>
      <c r="B236" s="467" t="s">
        <v>2149</v>
      </c>
      <c r="C236" s="393" t="s">
        <v>2604</v>
      </c>
      <c r="D236" s="468"/>
      <c r="E236" s="462" t="s">
        <v>2141</v>
      </c>
      <c r="F236" s="14" t="s">
        <v>2149</v>
      </c>
      <c r="G236" s="14" t="s">
        <v>2149</v>
      </c>
      <c r="H236" s="469" t="s">
        <v>2149</v>
      </c>
      <c r="I236" s="462"/>
      <c r="J236" s="456"/>
      <c r="K236" s="11"/>
      <c r="L236" s="11"/>
      <c r="M236" s="14"/>
      <c r="N236" s="470"/>
      <c r="O236" s="14"/>
      <c r="P236" s="14"/>
      <c r="Q236" s="14"/>
      <c r="R236" s="14"/>
      <c r="S236" s="14"/>
      <c r="T236" s="469"/>
      <c r="U236" s="454"/>
      <c r="V236" s="454"/>
      <c r="W236" s="454"/>
      <c r="X236" s="454"/>
      <c r="Y236" s="471"/>
      <c r="Z236" s="495" t="s">
        <v>2195</v>
      </c>
      <c r="AA236" s="11"/>
      <c r="AB236" s="472"/>
      <c r="AC236" s="473"/>
      <c r="AD236" s="473"/>
      <c r="AE236" s="496" t="s">
        <v>2195</v>
      </c>
      <c r="AF236" s="473"/>
      <c r="AG236" s="473"/>
      <c r="AH236" s="474"/>
      <c r="AI236" s="14"/>
      <c r="AJ236" s="14"/>
      <c r="AK236" s="11"/>
      <c r="AL236" s="11"/>
      <c r="AM236" s="475"/>
      <c r="AN236" s="475"/>
      <c r="AO236" s="469"/>
      <c r="AP236" s="497" t="s">
        <v>1676</v>
      </c>
      <c r="AQ236" s="477"/>
      <c r="AR236" s="478"/>
      <c r="AS236" s="479"/>
      <c r="AT236" s="479"/>
      <c r="AU236" s="479"/>
      <c r="AV236" s="479"/>
      <c r="AW236" s="479"/>
      <c r="AX236" s="479"/>
      <c r="AY236" s="479"/>
      <c r="AZ236" s="480"/>
      <c r="BA236" s="480"/>
      <c r="BB236" s="21"/>
      <c r="BC236" s="22" t="s">
        <v>2179</v>
      </c>
      <c r="BD236" s="466"/>
      <c r="BE236" s="91"/>
      <c r="BF236" s="91"/>
      <c r="BG236" s="92"/>
      <c r="BH236" s="3"/>
      <c r="BI236" s="3"/>
      <c r="BJ236" s="3"/>
      <c r="BK236" s="3"/>
      <c r="BL236" s="3"/>
      <c r="BM236" s="3"/>
      <c r="BN236" s="3"/>
      <c r="BO236" s="3"/>
      <c r="BP236" s="3"/>
      <c r="BQ236" s="3"/>
      <c r="BR236" s="3"/>
      <c r="BS236" s="3"/>
      <c r="BT236" s="92"/>
      <c r="BU236" s="92"/>
      <c r="BV236" s="92"/>
      <c r="BW236" s="5"/>
      <c r="BX236" s="5"/>
      <c r="BY236" s="5"/>
      <c r="BZ236" s="5"/>
      <c r="CA236" s="5"/>
      <c r="CB236" s="5"/>
      <c r="CC236" s="5"/>
      <c r="CD236" s="487"/>
      <c r="CE236" s="487"/>
      <c r="CF236" s="488"/>
      <c r="CG236" s="489"/>
      <c r="CH236" s="446"/>
      <c r="CI236" s="446"/>
      <c r="CJ236" s="446"/>
      <c r="CK236" s="446"/>
      <c r="CL236" s="4"/>
      <c r="CM236" s="4"/>
      <c r="CN236" s="5"/>
      <c r="CO236" s="4"/>
      <c r="CP236" s="446"/>
      <c r="CQ236" s="490"/>
      <c r="CR236" s="446"/>
      <c r="CS236" s="446"/>
      <c r="CT236" s="446"/>
      <c r="CU236" s="446"/>
      <c r="CV236" s="446"/>
      <c r="CW236" s="446"/>
      <c r="CX236" s="491"/>
      <c r="CY236" s="491"/>
      <c r="CZ236" s="491"/>
      <c r="DA236" s="491"/>
      <c r="DB236" s="446"/>
      <c r="DC236" s="446"/>
      <c r="DD236" s="446"/>
      <c r="DE236" s="492"/>
      <c r="DF236" s="492"/>
      <c r="DG236" s="492"/>
      <c r="DH236" s="492"/>
      <c r="DI236" s="492"/>
      <c r="DJ236" s="492"/>
      <c r="DK236" s="492"/>
      <c r="DL236" s="446"/>
      <c r="DM236" s="446"/>
      <c r="DN236" s="446"/>
      <c r="DO236" s="446"/>
      <c r="DP236" s="446"/>
      <c r="DQ236" s="446"/>
      <c r="DR236" s="446"/>
      <c r="DS236" s="488"/>
      <c r="DT236" s="493"/>
      <c r="DU236" s="494"/>
      <c r="DV236" s="494"/>
      <c r="DW236" s="494"/>
      <c r="DX236" s="494"/>
      <c r="DY236" s="494"/>
      <c r="DZ236" s="494"/>
      <c r="EA236" s="494"/>
      <c r="EB236" s="494"/>
      <c r="EC236" s="494"/>
      <c r="ED236" s="494"/>
      <c r="EE236" s="446"/>
      <c r="EF236" s="446"/>
      <c r="EL236" s="4"/>
      <c r="EM236" s="4"/>
      <c r="EN236" s="5"/>
      <c r="EO236" s="4"/>
      <c r="FA236" s="481"/>
      <c r="FB236" s="482"/>
      <c r="FC236" s="483"/>
      <c r="FD236" s="484"/>
      <c r="IB236" s="78"/>
      <c r="ID236" s="78"/>
      <c r="IH236" s="485"/>
      <c r="II236" s="486"/>
      <c r="IJ236" s="78"/>
      <c r="IO236" s="78"/>
    </row>
    <row r="237" spans="1:249" s="6" customFormat="1" ht="15" x14ac:dyDescent="0.2">
      <c r="A237" s="467" t="s">
        <v>2195</v>
      </c>
      <c r="B237" s="467" t="s">
        <v>1969</v>
      </c>
      <c r="C237" s="393" t="s">
        <v>2605</v>
      </c>
      <c r="D237" s="468"/>
      <c r="E237" s="462" t="s">
        <v>2138</v>
      </c>
      <c r="F237" s="14" t="s">
        <v>2149</v>
      </c>
      <c r="G237" s="14" t="s">
        <v>2149</v>
      </c>
      <c r="H237" s="469" t="s">
        <v>2149</v>
      </c>
      <c r="I237" s="462"/>
      <c r="J237" s="456"/>
      <c r="K237" s="11"/>
      <c r="L237" s="11"/>
      <c r="M237" s="14"/>
      <c r="N237" s="470"/>
      <c r="O237" s="14"/>
      <c r="P237" s="14"/>
      <c r="Q237" s="14"/>
      <c r="R237" s="14"/>
      <c r="S237" s="14"/>
      <c r="T237" s="469"/>
      <c r="U237" s="454"/>
      <c r="V237" s="454"/>
      <c r="W237" s="454"/>
      <c r="X237" s="454"/>
      <c r="Y237" s="471"/>
      <c r="Z237" s="495">
        <v>3</v>
      </c>
      <c r="AA237" s="11"/>
      <c r="AB237" s="472"/>
      <c r="AC237" s="473"/>
      <c r="AD237" s="473"/>
      <c r="AE237" s="496" t="s">
        <v>2166</v>
      </c>
      <c r="AF237" s="473"/>
      <c r="AG237" s="473"/>
      <c r="AH237" s="474"/>
      <c r="AI237" s="14"/>
      <c r="AJ237" s="14"/>
      <c r="AK237" s="11"/>
      <c r="AL237" s="11"/>
      <c r="AM237" s="475"/>
      <c r="AN237" s="475"/>
      <c r="AO237" s="469"/>
      <c r="AP237" s="497" t="s">
        <v>1677</v>
      </c>
      <c r="AQ237" s="477"/>
      <c r="AR237" s="478"/>
      <c r="AS237" s="479"/>
      <c r="AT237" s="479"/>
      <c r="AU237" s="479"/>
      <c r="AV237" s="479"/>
      <c r="AW237" s="479"/>
      <c r="AX237" s="479"/>
      <c r="AY237" s="479"/>
      <c r="AZ237" s="480"/>
      <c r="BA237" s="480"/>
      <c r="BB237" s="21"/>
      <c r="BC237" s="22" t="s">
        <v>2179</v>
      </c>
      <c r="BD237" s="466"/>
      <c r="BE237" s="91"/>
      <c r="BF237" s="91"/>
      <c r="BG237" s="92"/>
      <c r="BH237" s="3"/>
      <c r="BI237" s="3"/>
      <c r="BJ237" s="3"/>
      <c r="BK237" s="3"/>
      <c r="BL237" s="3"/>
      <c r="BM237" s="3"/>
      <c r="BN237" s="3"/>
      <c r="BO237" s="3"/>
      <c r="BP237" s="3"/>
      <c r="BQ237" s="3"/>
      <c r="BR237" s="3"/>
      <c r="BS237" s="3"/>
      <c r="BT237" s="92"/>
      <c r="BU237" s="92"/>
      <c r="BV237" s="92"/>
      <c r="BW237" s="5"/>
      <c r="BX237" s="5"/>
      <c r="BY237" s="5"/>
      <c r="BZ237" s="5"/>
      <c r="CA237" s="5"/>
      <c r="CB237" s="5"/>
      <c r="CC237" s="5"/>
      <c r="CD237" s="487"/>
      <c r="CE237" s="487"/>
      <c r="CF237" s="488"/>
      <c r="CG237" s="489"/>
      <c r="CH237" s="446"/>
      <c r="CI237" s="446"/>
      <c r="CJ237" s="446"/>
      <c r="CK237" s="446"/>
      <c r="CL237" s="4"/>
      <c r="CM237" s="4"/>
      <c r="CN237" s="5"/>
      <c r="CO237" s="4"/>
      <c r="CP237" s="446"/>
      <c r="CQ237" s="490"/>
      <c r="CR237" s="446"/>
      <c r="CS237" s="446"/>
      <c r="CT237" s="446"/>
      <c r="CU237" s="446"/>
      <c r="CV237" s="446"/>
      <c r="CW237" s="446"/>
      <c r="CX237" s="491"/>
      <c r="CY237" s="491"/>
      <c r="CZ237" s="491"/>
      <c r="DA237" s="491"/>
      <c r="DB237" s="446"/>
      <c r="DC237" s="446"/>
      <c r="DD237" s="446"/>
      <c r="DE237" s="492"/>
      <c r="DF237" s="492"/>
      <c r="DG237" s="492"/>
      <c r="DH237" s="492"/>
      <c r="DI237" s="492"/>
      <c r="DJ237" s="492"/>
      <c r="DK237" s="492"/>
      <c r="DL237" s="446"/>
      <c r="DM237" s="446"/>
      <c r="DN237" s="446"/>
      <c r="DO237" s="446"/>
      <c r="DP237" s="446"/>
      <c r="DQ237" s="446"/>
      <c r="DR237" s="446"/>
      <c r="DS237" s="488"/>
      <c r="DT237" s="493"/>
      <c r="DU237" s="494"/>
      <c r="DV237" s="494"/>
      <c r="DW237" s="494"/>
      <c r="DX237" s="494"/>
      <c r="DY237" s="494"/>
      <c r="DZ237" s="494"/>
      <c r="EA237" s="494"/>
      <c r="EB237" s="494"/>
      <c r="EC237" s="494"/>
      <c r="ED237" s="494"/>
      <c r="EE237" s="446"/>
      <c r="EF237" s="446"/>
      <c r="EL237" s="4"/>
      <c r="EM237" s="4"/>
      <c r="EN237" s="5"/>
      <c r="EO237" s="4"/>
      <c r="FA237" s="481"/>
      <c r="FB237" s="482"/>
      <c r="FC237" s="483"/>
      <c r="FD237" s="484"/>
      <c r="IB237" s="78"/>
      <c r="ID237" s="78"/>
      <c r="IH237" s="485"/>
      <c r="II237" s="486"/>
      <c r="IJ237" s="78"/>
      <c r="IO237" s="78"/>
    </row>
    <row r="238" spans="1:249" s="6" customFormat="1" ht="15" x14ac:dyDescent="0.2">
      <c r="A238" s="467" t="s">
        <v>2195</v>
      </c>
      <c r="B238" s="467" t="s">
        <v>2149</v>
      </c>
      <c r="C238" s="393" t="s">
        <v>2606</v>
      </c>
      <c r="D238" s="468"/>
      <c r="E238" s="462" t="s">
        <v>2138</v>
      </c>
      <c r="F238" s="14" t="s">
        <v>2149</v>
      </c>
      <c r="G238" s="14" t="s">
        <v>2149</v>
      </c>
      <c r="H238" s="469" t="s">
        <v>2149</v>
      </c>
      <c r="I238" s="462"/>
      <c r="J238" s="456"/>
      <c r="K238" s="11"/>
      <c r="L238" s="11"/>
      <c r="M238" s="14"/>
      <c r="N238" s="470"/>
      <c r="O238" s="14"/>
      <c r="P238" s="14"/>
      <c r="Q238" s="14"/>
      <c r="R238" s="14"/>
      <c r="S238" s="14"/>
      <c r="T238" s="469"/>
      <c r="U238" s="454"/>
      <c r="V238" s="454"/>
      <c r="W238" s="454"/>
      <c r="X238" s="454"/>
      <c r="Y238" s="471"/>
      <c r="Z238" s="495" t="s">
        <v>2195</v>
      </c>
      <c r="AA238" s="11"/>
      <c r="AB238" s="472"/>
      <c r="AC238" s="473"/>
      <c r="AD238" s="473"/>
      <c r="AE238" s="496" t="s">
        <v>2195</v>
      </c>
      <c r="AF238" s="473"/>
      <c r="AG238" s="473"/>
      <c r="AH238" s="474"/>
      <c r="AI238" s="14"/>
      <c r="AJ238" s="14"/>
      <c r="AK238" s="11"/>
      <c r="AL238" s="11"/>
      <c r="AM238" s="475"/>
      <c r="AN238" s="475"/>
      <c r="AO238" s="469"/>
      <c r="AP238" s="497" t="s">
        <v>1678</v>
      </c>
      <c r="AQ238" s="477"/>
      <c r="AR238" s="478"/>
      <c r="AS238" s="479"/>
      <c r="AT238" s="479"/>
      <c r="AU238" s="479"/>
      <c r="AV238" s="479"/>
      <c r="AW238" s="479"/>
      <c r="AX238" s="479"/>
      <c r="AY238" s="479"/>
      <c r="AZ238" s="480"/>
      <c r="BA238" s="480"/>
      <c r="BB238" s="21"/>
      <c r="BC238" s="22" t="s">
        <v>2179</v>
      </c>
      <c r="BD238" s="466"/>
      <c r="BE238" s="91"/>
      <c r="BF238" s="91"/>
      <c r="BG238" s="92"/>
      <c r="BH238" s="3"/>
      <c r="BI238" s="3"/>
      <c r="BJ238" s="3"/>
      <c r="BK238" s="3"/>
      <c r="BL238" s="3"/>
      <c r="BM238" s="3"/>
      <c r="BN238" s="3"/>
      <c r="BO238" s="3"/>
      <c r="BP238" s="3"/>
      <c r="BQ238" s="3"/>
      <c r="BR238" s="3"/>
      <c r="BS238" s="3"/>
      <c r="BT238" s="92"/>
      <c r="BU238" s="92"/>
      <c r="BV238" s="92"/>
      <c r="BW238" s="5"/>
      <c r="BX238" s="5"/>
      <c r="BY238" s="5"/>
      <c r="BZ238" s="5"/>
      <c r="CA238" s="5"/>
      <c r="CB238" s="5"/>
      <c r="CC238" s="5"/>
      <c r="CD238" s="487"/>
      <c r="CE238" s="487"/>
      <c r="CF238" s="488"/>
      <c r="CG238" s="489"/>
      <c r="CH238" s="446"/>
      <c r="CI238" s="446"/>
      <c r="CJ238" s="446"/>
      <c r="CK238" s="446"/>
      <c r="CL238" s="4"/>
      <c r="CM238" s="4"/>
      <c r="CN238" s="5"/>
      <c r="CO238" s="4"/>
      <c r="CP238" s="446"/>
      <c r="CQ238" s="490"/>
      <c r="CR238" s="446"/>
      <c r="CS238" s="446"/>
      <c r="CT238" s="446"/>
      <c r="CU238" s="446"/>
      <c r="CV238" s="446"/>
      <c r="CW238" s="446"/>
      <c r="CX238" s="491"/>
      <c r="CY238" s="491"/>
      <c r="CZ238" s="491"/>
      <c r="DA238" s="491"/>
      <c r="DB238" s="446"/>
      <c r="DC238" s="446"/>
      <c r="DD238" s="446"/>
      <c r="DE238" s="492"/>
      <c r="DF238" s="492"/>
      <c r="DG238" s="492"/>
      <c r="DH238" s="492"/>
      <c r="DI238" s="492"/>
      <c r="DJ238" s="492"/>
      <c r="DK238" s="492"/>
      <c r="DL238" s="446"/>
      <c r="DM238" s="446"/>
      <c r="DN238" s="446"/>
      <c r="DO238" s="446"/>
      <c r="DP238" s="446"/>
      <c r="DQ238" s="446"/>
      <c r="DR238" s="446"/>
      <c r="DS238" s="488"/>
      <c r="DT238" s="493"/>
      <c r="DU238" s="494"/>
      <c r="DV238" s="494"/>
      <c r="DW238" s="494"/>
      <c r="DX238" s="494"/>
      <c r="DY238" s="494"/>
      <c r="DZ238" s="494"/>
      <c r="EA238" s="494"/>
      <c r="EB238" s="494"/>
      <c r="EC238" s="494"/>
      <c r="ED238" s="494"/>
      <c r="EE238" s="446"/>
      <c r="EF238" s="446"/>
      <c r="EL238" s="4"/>
      <c r="EM238" s="4"/>
      <c r="EN238" s="5"/>
      <c r="EO238" s="4"/>
      <c r="FA238" s="481"/>
      <c r="FB238" s="482"/>
      <c r="FC238" s="483"/>
      <c r="FD238" s="484"/>
      <c r="IB238" s="78"/>
      <c r="ID238" s="78"/>
      <c r="IH238" s="485"/>
      <c r="II238" s="486"/>
      <c r="IJ238" s="78"/>
      <c r="IO238" s="78"/>
    </row>
    <row r="239" spans="1:249" s="6" customFormat="1" ht="15" x14ac:dyDescent="0.2">
      <c r="A239" s="467" t="s">
        <v>2195</v>
      </c>
      <c r="B239" s="467" t="s">
        <v>2149</v>
      </c>
      <c r="C239" s="393" t="s">
        <v>2607</v>
      </c>
      <c r="D239" s="468"/>
      <c r="E239" s="462" t="s">
        <v>2139</v>
      </c>
      <c r="F239" s="14" t="s">
        <v>2149</v>
      </c>
      <c r="G239" s="14" t="s">
        <v>2149</v>
      </c>
      <c r="H239" s="469" t="s">
        <v>2149</v>
      </c>
      <c r="I239" s="462"/>
      <c r="J239" s="456"/>
      <c r="K239" s="11"/>
      <c r="L239" s="11"/>
      <c r="M239" s="14"/>
      <c r="N239" s="470"/>
      <c r="O239" s="14"/>
      <c r="P239" s="14"/>
      <c r="Q239" s="14"/>
      <c r="R239" s="14"/>
      <c r="S239" s="14"/>
      <c r="T239" s="469"/>
      <c r="U239" s="454"/>
      <c r="V239" s="454"/>
      <c r="W239" s="454"/>
      <c r="X239" s="454"/>
      <c r="Y239" s="471"/>
      <c r="Z239" s="495" t="s">
        <v>2195</v>
      </c>
      <c r="AA239" s="11"/>
      <c r="AB239" s="472"/>
      <c r="AC239" s="473"/>
      <c r="AD239" s="473"/>
      <c r="AE239" s="496" t="s">
        <v>2195</v>
      </c>
      <c r="AF239" s="473"/>
      <c r="AG239" s="473"/>
      <c r="AH239" s="474"/>
      <c r="AI239" s="14"/>
      <c r="AJ239" s="14"/>
      <c r="AK239" s="11"/>
      <c r="AL239" s="11"/>
      <c r="AM239" s="475"/>
      <c r="AN239" s="475"/>
      <c r="AO239" s="469"/>
      <c r="AP239" s="497" t="s">
        <v>1679</v>
      </c>
      <c r="AQ239" s="477"/>
      <c r="AR239" s="478"/>
      <c r="AS239" s="479"/>
      <c r="AT239" s="479"/>
      <c r="AU239" s="479"/>
      <c r="AV239" s="479"/>
      <c r="AW239" s="479"/>
      <c r="AX239" s="479"/>
      <c r="AY239" s="479"/>
      <c r="AZ239" s="480"/>
      <c r="BA239" s="480"/>
      <c r="BB239" s="21"/>
      <c r="BC239" s="22" t="s">
        <v>2179</v>
      </c>
      <c r="BD239" s="466"/>
      <c r="BE239" s="91"/>
      <c r="BF239" s="91"/>
      <c r="BG239" s="92"/>
      <c r="BH239" s="3"/>
      <c r="BI239" s="3"/>
      <c r="BJ239" s="3"/>
      <c r="BK239" s="3"/>
      <c r="BL239" s="3"/>
      <c r="BM239" s="3"/>
      <c r="BN239" s="3"/>
      <c r="BO239" s="3"/>
      <c r="BP239" s="3"/>
      <c r="BQ239" s="3"/>
      <c r="BR239" s="3"/>
      <c r="BS239" s="3"/>
      <c r="BT239" s="92"/>
      <c r="BU239" s="92"/>
      <c r="BV239" s="92"/>
      <c r="BW239" s="5"/>
      <c r="BX239" s="5"/>
      <c r="BY239" s="5"/>
      <c r="BZ239" s="5"/>
      <c r="CA239" s="5"/>
      <c r="CB239" s="5"/>
      <c r="CC239" s="5"/>
      <c r="CD239" s="487"/>
      <c r="CE239" s="487"/>
      <c r="CF239" s="488"/>
      <c r="CG239" s="489"/>
      <c r="CH239" s="446"/>
      <c r="CI239" s="446"/>
      <c r="CJ239" s="446"/>
      <c r="CK239" s="446"/>
      <c r="CL239" s="4"/>
      <c r="CM239" s="4"/>
      <c r="CN239" s="5"/>
      <c r="CO239" s="4"/>
      <c r="CP239" s="446"/>
      <c r="CQ239" s="490"/>
      <c r="CR239" s="446"/>
      <c r="CS239" s="446"/>
      <c r="CT239" s="446"/>
      <c r="CU239" s="446"/>
      <c r="CV239" s="446"/>
      <c r="CW239" s="446"/>
      <c r="CX239" s="491"/>
      <c r="CY239" s="491"/>
      <c r="CZ239" s="491"/>
      <c r="DA239" s="491"/>
      <c r="DB239" s="446"/>
      <c r="DC239" s="446"/>
      <c r="DD239" s="446"/>
      <c r="DE239" s="492"/>
      <c r="DF239" s="492"/>
      <c r="DG239" s="492"/>
      <c r="DH239" s="492"/>
      <c r="DI239" s="492"/>
      <c r="DJ239" s="492"/>
      <c r="DK239" s="492"/>
      <c r="DL239" s="446"/>
      <c r="DM239" s="446"/>
      <c r="DN239" s="446"/>
      <c r="DO239" s="446"/>
      <c r="DP239" s="446"/>
      <c r="DQ239" s="446"/>
      <c r="DR239" s="446"/>
      <c r="DS239" s="488"/>
      <c r="DT239" s="493"/>
      <c r="DU239" s="494"/>
      <c r="DV239" s="494"/>
      <c r="DW239" s="494"/>
      <c r="DX239" s="494"/>
      <c r="DY239" s="494"/>
      <c r="DZ239" s="494"/>
      <c r="EA239" s="494"/>
      <c r="EB239" s="494"/>
      <c r="EC239" s="494"/>
      <c r="ED239" s="494"/>
      <c r="EE239" s="446"/>
      <c r="EF239" s="446"/>
      <c r="EL239" s="4"/>
      <c r="EM239" s="4"/>
      <c r="EN239" s="5"/>
      <c r="EO239" s="4"/>
      <c r="FA239" s="481"/>
      <c r="FB239" s="482"/>
      <c r="FC239" s="483"/>
      <c r="FD239" s="484"/>
      <c r="IB239" s="78"/>
      <c r="ID239" s="78"/>
      <c r="IH239" s="485"/>
      <c r="II239" s="486"/>
      <c r="IJ239" s="78"/>
      <c r="IO239" s="78"/>
    </row>
    <row r="240" spans="1:249" s="6" customFormat="1" ht="15" x14ac:dyDescent="0.2">
      <c r="A240" s="467" t="s">
        <v>2166</v>
      </c>
      <c r="B240" s="467" t="s">
        <v>2149</v>
      </c>
      <c r="C240" s="393" t="s">
        <v>2608</v>
      </c>
      <c r="D240" s="468"/>
      <c r="E240" s="462" t="s">
        <v>2138</v>
      </c>
      <c r="F240" s="14" t="s">
        <v>2149</v>
      </c>
      <c r="G240" s="14" t="s">
        <v>2154</v>
      </c>
      <c r="H240" s="469" t="s">
        <v>2157</v>
      </c>
      <c r="I240" s="462"/>
      <c r="J240" s="456"/>
      <c r="K240" s="11" t="s">
        <v>2163</v>
      </c>
      <c r="L240" s="11"/>
      <c r="M240" s="14"/>
      <c r="N240" s="470"/>
      <c r="O240" s="14"/>
      <c r="P240" s="14"/>
      <c r="Q240" s="14"/>
      <c r="R240" s="14"/>
      <c r="S240" s="14"/>
      <c r="T240" s="469"/>
      <c r="U240" s="454"/>
      <c r="V240" s="454"/>
      <c r="W240" s="454"/>
      <c r="X240" s="454"/>
      <c r="Y240" s="471"/>
      <c r="Z240" s="495" t="s">
        <v>2166</v>
      </c>
      <c r="AA240" s="11"/>
      <c r="AB240" s="472"/>
      <c r="AC240" s="473"/>
      <c r="AD240" s="473"/>
      <c r="AE240" s="496" t="s">
        <v>2166</v>
      </c>
      <c r="AF240" s="473"/>
      <c r="AG240" s="473"/>
      <c r="AH240" s="474"/>
      <c r="AI240" s="14"/>
      <c r="AJ240" s="14"/>
      <c r="AK240" s="11"/>
      <c r="AL240" s="11"/>
      <c r="AM240" s="475"/>
      <c r="AN240" s="475"/>
      <c r="AO240" s="469"/>
      <c r="AP240" s="497" t="s">
        <v>1680</v>
      </c>
      <c r="AQ240" s="477"/>
      <c r="AR240" s="478"/>
      <c r="AS240" s="479"/>
      <c r="AT240" s="479"/>
      <c r="AU240" s="479"/>
      <c r="AV240" s="479"/>
      <c r="AW240" s="479"/>
      <c r="AX240" s="479"/>
      <c r="AY240" s="479"/>
      <c r="AZ240" s="480"/>
      <c r="BA240" s="480"/>
      <c r="BB240" s="21"/>
      <c r="BC240" s="22" t="s">
        <v>2179</v>
      </c>
      <c r="BD240" s="466"/>
      <c r="BE240" s="91"/>
      <c r="BF240" s="91" t="s">
        <v>2163</v>
      </c>
      <c r="BG240" s="92"/>
      <c r="BH240" s="3"/>
      <c r="BI240" s="3"/>
      <c r="BJ240" s="3"/>
      <c r="BK240" s="3"/>
      <c r="BL240" s="3"/>
      <c r="BM240" s="3"/>
      <c r="BN240" s="3"/>
      <c r="BO240" s="3"/>
      <c r="BP240" s="3"/>
      <c r="BQ240" s="3"/>
      <c r="BR240" s="3"/>
      <c r="BS240" s="3"/>
      <c r="BT240" s="92"/>
      <c r="BU240" s="92"/>
      <c r="BV240" s="92"/>
      <c r="BW240" s="5"/>
      <c r="BX240" s="5"/>
      <c r="BY240" s="5"/>
      <c r="BZ240" s="5"/>
      <c r="CA240" s="5"/>
      <c r="CB240" s="5"/>
      <c r="CC240" s="5"/>
      <c r="CD240" s="487"/>
      <c r="CE240" s="487"/>
      <c r="CF240" s="488"/>
      <c r="CG240" s="489"/>
      <c r="CH240" s="446"/>
      <c r="CI240" s="446"/>
      <c r="CJ240" s="446"/>
      <c r="CK240" s="446"/>
      <c r="CL240" s="4"/>
      <c r="CM240" s="4"/>
      <c r="CN240" s="5"/>
      <c r="CO240" s="4"/>
      <c r="CP240" s="446"/>
      <c r="CQ240" s="490"/>
      <c r="CR240" s="446"/>
      <c r="CS240" s="446"/>
      <c r="CT240" s="446"/>
      <c r="CU240" s="446"/>
      <c r="CV240" s="446"/>
      <c r="CW240" s="446"/>
      <c r="CX240" s="491"/>
      <c r="CY240" s="491"/>
      <c r="CZ240" s="491"/>
      <c r="DA240" s="491"/>
      <c r="DB240" s="446"/>
      <c r="DC240" s="446"/>
      <c r="DD240" s="446"/>
      <c r="DE240" s="492"/>
      <c r="DF240" s="492"/>
      <c r="DG240" s="492"/>
      <c r="DH240" s="492"/>
      <c r="DI240" s="492"/>
      <c r="DJ240" s="492"/>
      <c r="DK240" s="492"/>
      <c r="DL240" s="446"/>
      <c r="DM240" s="446"/>
      <c r="DN240" s="446"/>
      <c r="DO240" s="446"/>
      <c r="DP240" s="446"/>
      <c r="DQ240" s="446"/>
      <c r="DR240" s="446"/>
      <c r="DS240" s="488"/>
      <c r="DT240" s="493"/>
      <c r="DU240" s="494"/>
      <c r="DV240" s="494"/>
      <c r="DW240" s="494"/>
      <c r="DX240" s="494"/>
      <c r="DY240" s="494"/>
      <c r="DZ240" s="494"/>
      <c r="EA240" s="494"/>
      <c r="EB240" s="494"/>
      <c r="EC240" s="494"/>
      <c r="ED240" s="494"/>
      <c r="EE240" s="446"/>
      <c r="EF240" s="446"/>
      <c r="EL240" s="4"/>
      <c r="EM240" s="4"/>
      <c r="EN240" s="5"/>
      <c r="EO240" s="4"/>
      <c r="FA240" s="481"/>
      <c r="FB240" s="482"/>
      <c r="FC240" s="483"/>
      <c r="FD240" s="484"/>
      <c r="IB240" s="78"/>
      <c r="ID240" s="78"/>
      <c r="IH240" s="485"/>
      <c r="II240" s="486"/>
      <c r="IJ240" s="78"/>
      <c r="IO240" s="78"/>
    </row>
    <row r="241" spans="1:249" s="6" customFormat="1" ht="15" x14ac:dyDescent="0.2">
      <c r="A241" s="467" t="s">
        <v>2195</v>
      </c>
      <c r="B241" s="467" t="s">
        <v>1969</v>
      </c>
      <c r="C241" s="393" t="s">
        <v>2609</v>
      </c>
      <c r="D241" s="468"/>
      <c r="E241" s="462" t="s">
        <v>2138</v>
      </c>
      <c r="F241" s="14" t="s">
        <v>2149</v>
      </c>
      <c r="G241" s="14" t="s">
        <v>2149</v>
      </c>
      <c r="H241" s="469" t="s">
        <v>2149</v>
      </c>
      <c r="I241" s="462"/>
      <c r="J241" s="456"/>
      <c r="K241" s="11"/>
      <c r="L241" s="11"/>
      <c r="M241" s="14"/>
      <c r="N241" s="470"/>
      <c r="O241" s="14"/>
      <c r="P241" s="14"/>
      <c r="Q241" s="14"/>
      <c r="R241" s="14"/>
      <c r="S241" s="14"/>
      <c r="T241" s="469"/>
      <c r="U241" s="454"/>
      <c r="V241" s="454"/>
      <c r="W241" s="454"/>
      <c r="X241" s="454"/>
      <c r="Y241" s="471"/>
      <c r="Z241" s="495" t="s">
        <v>2166</v>
      </c>
      <c r="AA241" s="11"/>
      <c r="AB241" s="472"/>
      <c r="AC241" s="473"/>
      <c r="AD241" s="473"/>
      <c r="AE241" s="496" t="s">
        <v>2166</v>
      </c>
      <c r="AF241" s="473"/>
      <c r="AG241" s="473"/>
      <c r="AH241" s="474"/>
      <c r="AI241" s="14"/>
      <c r="AJ241" s="14"/>
      <c r="AK241" s="11"/>
      <c r="AL241" s="11"/>
      <c r="AM241" s="475"/>
      <c r="AN241" s="475"/>
      <c r="AO241" s="469"/>
      <c r="AP241" s="497" t="s">
        <v>1681</v>
      </c>
      <c r="AQ241" s="477"/>
      <c r="AR241" s="478"/>
      <c r="AS241" s="479"/>
      <c r="AT241" s="479"/>
      <c r="AU241" s="479"/>
      <c r="AV241" s="479"/>
      <c r="AW241" s="479"/>
      <c r="AX241" s="479"/>
      <c r="AY241" s="479"/>
      <c r="AZ241" s="480"/>
      <c r="BA241" s="480"/>
      <c r="BB241" s="21"/>
      <c r="BC241" s="22" t="s">
        <v>2179</v>
      </c>
      <c r="BD241" s="466"/>
      <c r="BE241" s="91"/>
      <c r="BF241" s="91"/>
      <c r="BG241" s="92"/>
      <c r="BH241" s="3"/>
      <c r="BI241" s="3"/>
      <c r="BJ241" s="3"/>
      <c r="BK241" s="3"/>
      <c r="BL241" s="3"/>
      <c r="BM241" s="3"/>
      <c r="BN241" s="3"/>
      <c r="BO241" s="3"/>
      <c r="BP241" s="3"/>
      <c r="BQ241" s="3"/>
      <c r="BR241" s="3"/>
      <c r="BS241" s="3"/>
      <c r="BT241" s="92"/>
      <c r="BU241" s="92"/>
      <c r="BV241" s="92"/>
      <c r="BW241" s="5"/>
      <c r="BX241" s="5"/>
      <c r="BY241" s="5"/>
      <c r="BZ241" s="5"/>
      <c r="CA241" s="5"/>
      <c r="CB241" s="5"/>
      <c r="CC241" s="5"/>
      <c r="CD241" s="487"/>
      <c r="CE241" s="487"/>
      <c r="CF241" s="488"/>
      <c r="CG241" s="489"/>
      <c r="CH241" s="446"/>
      <c r="CI241" s="446"/>
      <c r="CJ241" s="446"/>
      <c r="CK241" s="446"/>
      <c r="CL241" s="4"/>
      <c r="CM241" s="4"/>
      <c r="CN241" s="5"/>
      <c r="CO241" s="4"/>
      <c r="CP241" s="446"/>
      <c r="CQ241" s="490"/>
      <c r="CR241" s="446"/>
      <c r="CS241" s="446"/>
      <c r="CT241" s="446"/>
      <c r="CU241" s="446"/>
      <c r="CV241" s="446"/>
      <c r="CW241" s="446"/>
      <c r="CX241" s="491"/>
      <c r="CY241" s="491"/>
      <c r="CZ241" s="491"/>
      <c r="DA241" s="491"/>
      <c r="DB241" s="446"/>
      <c r="DC241" s="446"/>
      <c r="DD241" s="446"/>
      <c r="DE241" s="492"/>
      <c r="DF241" s="492"/>
      <c r="DG241" s="492"/>
      <c r="DH241" s="492"/>
      <c r="DI241" s="492"/>
      <c r="DJ241" s="492"/>
      <c r="DK241" s="492"/>
      <c r="DL241" s="446"/>
      <c r="DM241" s="446"/>
      <c r="DN241" s="446"/>
      <c r="DO241" s="446"/>
      <c r="DP241" s="446"/>
      <c r="DQ241" s="446"/>
      <c r="DR241" s="446"/>
      <c r="DS241" s="488"/>
      <c r="DT241" s="493"/>
      <c r="DU241" s="494"/>
      <c r="DV241" s="494"/>
      <c r="DW241" s="494"/>
      <c r="DX241" s="494"/>
      <c r="DY241" s="494"/>
      <c r="DZ241" s="494"/>
      <c r="EA241" s="494"/>
      <c r="EB241" s="494"/>
      <c r="EC241" s="494"/>
      <c r="ED241" s="494"/>
      <c r="EE241" s="446"/>
      <c r="EF241" s="446"/>
      <c r="EL241" s="4"/>
      <c r="EM241" s="4"/>
      <c r="EN241" s="5"/>
      <c r="EO241" s="4"/>
      <c r="FA241" s="481"/>
      <c r="FB241" s="482"/>
      <c r="FC241" s="483"/>
      <c r="FD241" s="484"/>
      <c r="IB241" s="78"/>
      <c r="ID241" s="78"/>
      <c r="IH241" s="485"/>
      <c r="II241" s="486"/>
      <c r="IJ241" s="78"/>
      <c r="IO241" s="78"/>
    </row>
    <row r="242" spans="1:249" s="6" customFormat="1" ht="15" x14ac:dyDescent="0.2">
      <c r="A242" s="467" t="s">
        <v>2195</v>
      </c>
      <c r="B242" s="467" t="s">
        <v>2149</v>
      </c>
      <c r="C242" s="393" t="s">
        <v>2610</v>
      </c>
      <c r="D242" s="468"/>
      <c r="E242" s="462" t="s">
        <v>2137</v>
      </c>
      <c r="F242" s="14" t="s">
        <v>2149</v>
      </c>
      <c r="G242" s="14" t="s">
        <v>2149</v>
      </c>
      <c r="H242" s="469" t="s">
        <v>2149</v>
      </c>
      <c r="I242" s="462"/>
      <c r="J242" s="456"/>
      <c r="K242" s="11"/>
      <c r="L242" s="11"/>
      <c r="M242" s="14"/>
      <c r="N242" s="470"/>
      <c r="O242" s="14"/>
      <c r="P242" s="14"/>
      <c r="Q242" s="14"/>
      <c r="R242" s="14"/>
      <c r="S242" s="14"/>
      <c r="T242" s="469"/>
      <c r="U242" s="454"/>
      <c r="V242" s="454"/>
      <c r="W242" s="454"/>
      <c r="X242" s="454"/>
      <c r="Y242" s="471"/>
      <c r="Z242" s="495" t="s">
        <v>2195</v>
      </c>
      <c r="AA242" s="11"/>
      <c r="AB242" s="472"/>
      <c r="AC242" s="473"/>
      <c r="AD242" s="473"/>
      <c r="AE242" s="496" t="s">
        <v>2195</v>
      </c>
      <c r="AF242" s="473"/>
      <c r="AG242" s="473"/>
      <c r="AH242" s="474"/>
      <c r="AI242" s="14"/>
      <c r="AJ242" s="14"/>
      <c r="AK242" s="11"/>
      <c r="AL242" s="11"/>
      <c r="AM242" s="475"/>
      <c r="AN242" s="475"/>
      <c r="AO242" s="469"/>
      <c r="AP242" s="497" t="s">
        <v>1682</v>
      </c>
      <c r="AQ242" s="477"/>
      <c r="AR242" s="478"/>
      <c r="AS242" s="479"/>
      <c r="AT242" s="479"/>
      <c r="AU242" s="479"/>
      <c r="AV242" s="479"/>
      <c r="AW242" s="479"/>
      <c r="AX242" s="479"/>
      <c r="AY242" s="479"/>
      <c r="AZ242" s="480"/>
      <c r="BA242" s="480"/>
      <c r="BB242" s="21"/>
      <c r="BC242" s="22" t="s">
        <v>2179</v>
      </c>
      <c r="BD242" s="466"/>
      <c r="BE242" s="91"/>
      <c r="BF242" s="91"/>
      <c r="BG242" s="92"/>
      <c r="BH242" s="3"/>
      <c r="BI242" s="3"/>
      <c r="BJ242" s="3"/>
      <c r="BK242" s="3"/>
      <c r="BL242" s="3"/>
      <c r="BM242" s="3"/>
      <c r="BN242" s="3"/>
      <c r="BO242" s="3"/>
      <c r="BP242" s="3"/>
      <c r="BQ242" s="3"/>
      <c r="BR242" s="3"/>
      <c r="BS242" s="3"/>
      <c r="BT242" s="92"/>
      <c r="BU242" s="92"/>
      <c r="BV242" s="92"/>
      <c r="BW242" s="5"/>
      <c r="BX242" s="5"/>
      <c r="BY242" s="5"/>
      <c r="BZ242" s="5"/>
      <c r="CA242" s="5"/>
      <c r="CB242" s="5"/>
      <c r="CC242" s="5"/>
      <c r="CD242" s="487"/>
      <c r="CE242" s="487"/>
      <c r="CF242" s="488"/>
      <c r="CG242" s="489"/>
      <c r="CH242" s="446"/>
      <c r="CI242" s="446"/>
      <c r="CJ242" s="446"/>
      <c r="CK242" s="446"/>
      <c r="CL242" s="4"/>
      <c r="CM242" s="4"/>
      <c r="CN242" s="5"/>
      <c r="CO242" s="4"/>
      <c r="CP242" s="446"/>
      <c r="CQ242" s="490"/>
      <c r="CR242" s="446"/>
      <c r="CS242" s="446"/>
      <c r="CT242" s="446"/>
      <c r="CU242" s="446"/>
      <c r="CV242" s="446"/>
      <c r="CW242" s="446"/>
      <c r="CX242" s="491"/>
      <c r="CY242" s="491"/>
      <c r="CZ242" s="491"/>
      <c r="DA242" s="491"/>
      <c r="DB242" s="446"/>
      <c r="DC242" s="446"/>
      <c r="DD242" s="446"/>
      <c r="DE242" s="492"/>
      <c r="DF242" s="492"/>
      <c r="DG242" s="492"/>
      <c r="DH242" s="492"/>
      <c r="DI242" s="492"/>
      <c r="DJ242" s="492"/>
      <c r="DK242" s="492"/>
      <c r="DL242" s="446"/>
      <c r="DM242" s="446"/>
      <c r="DN242" s="446"/>
      <c r="DO242" s="446"/>
      <c r="DP242" s="446"/>
      <c r="DQ242" s="446"/>
      <c r="DR242" s="446"/>
      <c r="DS242" s="488"/>
      <c r="DT242" s="493"/>
      <c r="DU242" s="494"/>
      <c r="DV242" s="494"/>
      <c r="DW242" s="494"/>
      <c r="DX242" s="494"/>
      <c r="DY242" s="494"/>
      <c r="DZ242" s="494"/>
      <c r="EA242" s="494"/>
      <c r="EB242" s="494"/>
      <c r="EC242" s="494"/>
      <c r="ED242" s="494"/>
      <c r="EE242" s="446"/>
      <c r="EF242" s="446"/>
      <c r="EL242" s="4"/>
      <c r="EM242" s="4"/>
      <c r="EN242" s="5"/>
      <c r="EO242" s="4"/>
      <c r="FA242" s="481"/>
      <c r="FB242" s="482"/>
      <c r="FC242" s="483"/>
      <c r="FD242" s="484"/>
      <c r="IB242" s="78"/>
      <c r="ID242" s="78"/>
      <c r="IH242" s="485"/>
      <c r="II242" s="486"/>
      <c r="IJ242" s="78"/>
      <c r="IO242" s="78"/>
    </row>
    <row r="243" spans="1:249" s="6" customFormat="1" ht="15" x14ac:dyDescent="0.2">
      <c r="A243" s="467" t="s">
        <v>2195</v>
      </c>
      <c r="B243" s="467" t="s">
        <v>2149</v>
      </c>
      <c r="C243" s="393" t="s">
        <v>2611</v>
      </c>
      <c r="D243" s="468"/>
      <c r="E243" s="462" t="s">
        <v>2139</v>
      </c>
      <c r="F243" s="14" t="s">
        <v>2149</v>
      </c>
      <c r="G243" s="14" t="s">
        <v>2154</v>
      </c>
      <c r="H243" s="469" t="s">
        <v>2149</v>
      </c>
      <c r="I243" s="462"/>
      <c r="J243" s="456"/>
      <c r="K243" s="11"/>
      <c r="L243" s="11"/>
      <c r="M243" s="14"/>
      <c r="N243" s="470"/>
      <c r="O243" s="14"/>
      <c r="P243" s="14"/>
      <c r="Q243" s="14"/>
      <c r="R243" s="14"/>
      <c r="S243" s="14"/>
      <c r="T243" s="469"/>
      <c r="U243" s="454"/>
      <c r="V243" s="454"/>
      <c r="W243" s="454"/>
      <c r="X243" s="454"/>
      <c r="Y243" s="471"/>
      <c r="Z243" s="495" t="s">
        <v>2195</v>
      </c>
      <c r="AA243" s="11"/>
      <c r="AB243" s="472"/>
      <c r="AC243" s="473"/>
      <c r="AD243" s="473"/>
      <c r="AE243" s="496" t="s">
        <v>2195</v>
      </c>
      <c r="AF243" s="473"/>
      <c r="AG243" s="473"/>
      <c r="AH243" s="474"/>
      <c r="AI243" s="14"/>
      <c r="AJ243" s="14"/>
      <c r="AK243" s="11"/>
      <c r="AL243" s="11"/>
      <c r="AM243" s="475"/>
      <c r="AN243" s="475"/>
      <c r="AO243" s="469"/>
      <c r="AP243" s="497" t="s">
        <v>1683</v>
      </c>
      <c r="AQ243" s="477"/>
      <c r="AR243" s="478"/>
      <c r="AS243" s="479"/>
      <c r="AT243" s="479"/>
      <c r="AU243" s="479"/>
      <c r="AV243" s="479"/>
      <c r="AW243" s="479"/>
      <c r="AX243" s="479"/>
      <c r="AY243" s="479"/>
      <c r="AZ243" s="480"/>
      <c r="BA243" s="480"/>
      <c r="BB243" s="21"/>
      <c r="BC243" s="22" t="s">
        <v>2179</v>
      </c>
      <c r="BD243" s="466"/>
      <c r="BE243" s="91"/>
      <c r="BF243" s="91"/>
      <c r="BG243" s="92"/>
      <c r="BH243" s="3"/>
      <c r="BI243" s="3"/>
      <c r="BJ243" s="3"/>
      <c r="BK243" s="3"/>
      <c r="BL243" s="3"/>
      <c r="BM243" s="3"/>
      <c r="BN243" s="3"/>
      <c r="BO243" s="3"/>
      <c r="BP243" s="3"/>
      <c r="BQ243" s="3"/>
      <c r="BR243" s="3"/>
      <c r="BS243" s="3"/>
      <c r="BT243" s="92"/>
      <c r="BU243" s="92"/>
      <c r="BV243" s="92"/>
      <c r="BW243" s="5"/>
      <c r="BX243" s="5"/>
      <c r="BY243" s="5"/>
      <c r="BZ243" s="5"/>
      <c r="CA243" s="5"/>
      <c r="CB243" s="5"/>
      <c r="CC243" s="5"/>
      <c r="CD243" s="487"/>
      <c r="CE243" s="487"/>
      <c r="CF243" s="488"/>
      <c r="CG243" s="489"/>
      <c r="CH243" s="446"/>
      <c r="CI243" s="446"/>
      <c r="CJ243" s="446"/>
      <c r="CK243" s="446"/>
      <c r="CL243" s="4"/>
      <c r="CM243" s="4"/>
      <c r="CN243" s="5"/>
      <c r="CO243" s="4"/>
      <c r="CP243" s="446"/>
      <c r="CQ243" s="490"/>
      <c r="CR243" s="446"/>
      <c r="CS243" s="446"/>
      <c r="CT243" s="446"/>
      <c r="CU243" s="446"/>
      <c r="CV243" s="446"/>
      <c r="CW243" s="446"/>
      <c r="CX243" s="491"/>
      <c r="CY243" s="491"/>
      <c r="CZ243" s="491"/>
      <c r="DA243" s="491"/>
      <c r="DB243" s="446"/>
      <c r="DC243" s="446"/>
      <c r="DD243" s="446"/>
      <c r="DE243" s="492"/>
      <c r="DF243" s="492"/>
      <c r="DG243" s="492"/>
      <c r="DH243" s="492"/>
      <c r="DI243" s="492"/>
      <c r="DJ243" s="492"/>
      <c r="DK243" s="492"/>
      <c r="DL243" s="446"/>
      <c r="DM243" s="446"/>
      <c r="DN243" s="446"/>
      <c r="DO243" s="446"/>
      <c r="DP243" s="446"/>
      <c r="DQ243" s="446"/>
      <c r="DR243" s="446"/>
      <c r="DS243" s="488"/>
      <c r="DT243" s="493"/>
      <c r="DU243" s="494"/>
      <c r="DV243" s="494"/>
      <c r="DW243" s="494"/>
      <c r="DX243" s="494"/>
      <c r="DY243" s="494"/>
      <c r="DZ243" s="494"/>
      <c r="EA243" s="494"/>
      <c r="EB243" s="494"/>
      <c r="EC243" s="494"/>
      <c r="ED243" s="494"/>
      <c r="EE243" s="446"/>
      <c r="EF243" s="446"/>
      <c r="EL243" s="4"/>
      <c r="EM243" s="4"/>
      <c r="EN243" s="5"/>
      <c r="EO243" s="4"/>
      <c r="FA243" s="481"/>
      <c r="FB243" s="482"/>
      <c r="FC243" s="483"/>
      <c r="FD243" s="484"/>
      <c r="IB243" s="78"/>
      <c r="ID243" s="78"/>
      <c r="IH243" s="485"/>
      <c r="II243" s="486"/>
      <c r="IJ243" s="78"/>
      <c r="IO243" s="78"/>
    </row>
    <row r="244" spans="1:249" s="6" customFormat="1" ht="15" x14ac:dyDescent="0.2">
      <c r="A244" s="467" t="s">
        <v>2195</v>
      </c>
      <c r="B244" s="467" t="s">
        <v>2149</v>
      </c>
      <c r="C244" s="393" t="s">
        <v>3198</v>
      </c>
      <c r="D244" s="468"/>
      <c r="E244" s="462" t="s">
        <v>2138</v>
      </c>
      <c r="F244" s="14" t="s">
        <v>2149</v>
      </c>
      <c r="G244" s="14" t="s">
        <v>2149</v>
      </c>
      <c r="H244" s="469" t="s">
        <v>2149</v>
      </c>
      <c r="I244" s="462"/>
      <c r="J244" s="456"/>
      <c r="K244" s="11"/>
      <c r="L244" s="11"/>
      <c r="M244" s="14"/>
      <c r="N244" s="470"/>
      <c r="O244" s="14"/>
      <c r="P244" s="14"/>
      <c r="Q244" s="14"/>
      <c r="R244" s="14"/>
      <c r="S244" s="14"/>
      <c r="T244" s="469"/>
      <c r="U244" s="454"/>
      <c r="V244" s="454"/>
      <c r="W244" s="454"/>
      <c r="X244" s="454"/>
      <c r="Y244" s="471"/>
      <c r="Z244" s="495" t="s">
        <v>2195</v>
      </c>
      <c r="AA244" s="11"/>
      <c r="AB244" s="472"/>
      <c r="AC244" s="473"/>
      <c r="AD244" s="473"/>
      <c r="AE244" s="496" t="s">
        <v>2195</v>
      </c>
      <c r="AF244" s="473"/>
      <c r="AG244" s="473"/>
      <c r="AH244" s="474"/>
      <c r="AI244" s="14"/>
      <c r="AJ244" s="14"/>
      <c r="AK244" s="11"/>
      <c r="AL244" s="11"/>
      <c r="AM244" s="475"/>
      <c r="AN244" s="475"/>
      <c r="AO244" s="469"/>
      <c r="AP244" s="497" t="s">
        <v>1684</v>
      </c>
      <c r="AQ244" s="477"/>
      <c r="AR244" s="478"/>
      <c r="AS244" s="479"/>
      <c r="AT244" s="479"/>
      <c r="AU244" s="479"/>
      <c r="AV244" s="479"/>
      <c r="AW244" s="479"/>
      <c r="AX244" s="479"/>
      <c r="AY244" s="479"/>
      <c r="AZ244" s="480"/>
      <c r="BA244" s="480"/>
      <c r="BB244" s="21"/>
      <c r="BC244" s="22" t="s">
        <v>2179</v>
      </c>
      <c r="BD244" s="466"/>
      <c r="BE244" s="91"/>
      <c r="BF244" s="91"/>
      <c r="BG244" s="92"/>
      <c r="BH244" s="3"/>
      <c r="BI244" s="3"/>
      <c r="BJ244" s="3"/>
      <c r="BK244" s="3"/>
      <c r="BL244" s="3"/>
      <c r="BM244" s="3"/>
      <c r="BN244" s="3"/>
      <c r="BO244" s="3"/>
      <c r="BP244" s="3"/>
      <c r="BQ244" s="3"/>
      <c r="BR244" s="3"/>
      <c r="BS244" s="3"/>
      <c r="BT244" s="92"/>
      <c r="BU244" s="92"/>
      <c r="BV244" s="92"/>
      <c r="BW244" s="5"/>
      <c r="BX244" s="5"/>
      <c r="BY244" s="5"/>
      <c r="BZ244" s="5"/>
      <c r="CA244" s="5"/>
      <c r="CB244" s="5"/>
      <c r="CC244" s="5"/>
      <c r="CD244" s="487"/>
      <c r="CE244" s="487"/>
      <c r="CF244" s="488"/>
      <c r="CG244" s="489"/>
      <c r="CH244" s="446"/>
      <c r="CI244" s="446"/>
      <c r="CJ244" s="446"/>
      <c r="CK244" s="446"/>
      <c r="CL244" s="4"/>
      <c r="CM244" s="4"/>
      <c r="CN244" s="5"/>
      <c r="CO244" s="4"/>
      <c r="CP244" s="446"/>
      <c r="CQ244" s="490"/>
      <c r="CR244" s="446"/>
      <c r="CS244" s="446"/>
      <c r="CT244" s="446"/>
      <c r="CU244" s="446"/>
      <c r="CV244" s="446"/>
      <c r="CW244" s="446"/>
      <c r="CX244" s="491"/>
      <c r="CY244" s="491"/>
      <c r="CZ244" s="491"/>
      <c r="DA244" s="491"/>
      <c r="DB244" s="446"/>
      <c r="DC244" s="446"/>
      <c r="DD244" s="446"/>
      <c r="DE244" s="492"/>
      <c r="DF244" s="492"/>
      <c r="DG244" s="492"/>
      <c r="DH244" s="492"/>
      <c r="DI244" s="492"/>
      <c r="DJ244" s="492"/>
      <c r="DK244" s="492"/>
      <c r="DL244" s="446"/>
      <c r="DM244" s="446"/>
      <c r="DN244" s="446"/>
      <c r="DO244" s="446"/>
      <c r="DP244" s="446"/>
      <c r="DQ244" s="446"/>
      <c r="DR244" s="446"/>
      <c r="DS244" s="488"/>
      <c r="DT244" s="493"/>
      <c r="DU244" s="494"/>
      <c r="DV244" s="494"/>
      <c r="DW244" s="494"/>
      <c r="DX244" s="494"/>
      <c r="DY244" s="494"/>
      <c r="DZ244" s="494"/>
      <c r="EA244" s="494"/>
      <c r="EB244" s="494"/>
      <c r="EC244" s="494"/>
      <c r="ED244" s="494"/>
      <c r="EE244" s="446"/>
      <c r="EF244" s="446"/>
      <c r="EL244" s="4"/>
      <c r="EM244" s="4"/>
      <c r="EN244" s="5"/>
      <c r="EO244" s="4"/>
      <c r="FA244" s="481"/>
      <c r="FB244" s="482"/>
      <c r="FC244" s="483"/>
      <c r="FD244" s="484"/>
      <c r="IB244" s="78"/>
      <c r="ID244" s="78"/>
      <c r="IH244" s="485"/>
      <c r="II244" s="486"/>
      <c r="IJ244" s="78"/>
      <c r="IO244" s="78"/>
    </row>
    <row r="245" spans="1:249" s="6" customFormat="1" ht="15" x14ac:dyDescent="0.2">
      <c r="A245" s="467" t="s">
        <v>2165</v>
      </c>
      <c r="B245" s="467" t="s">
        <v>1960</v>
      </c>
      <c r="C245" s="393" t="s">
        <v>2612</v>
      </c>
      <c r="D245" s="468"/>
      <c r="E245" s="462" t="s">
        <v>2136</v>
      </c>
      <c r="F245" s="14" t="s">
        <v>2149</v>
      </c>
      <c r="G245" s="14" t="s">
        <v>2149</v>
      </c>
      <c r="H245" s="469" t="s">
        <v>2149</v>
      </c>
      <c r="I245" s="462"/>
      <c r="J245" s="456"/>
      <c r="K245" s="11"/>
      <c r="L245" s="11"/>
      <c r="M245" s="14"/>
      <c r="N245" s="470"/>
      <c r="O245" s="14"/>
      <c r="P245" s="14"/>
      <c r="Q245" s="14"/>
      <c r="R245" s="14"/>
      <c r="S245" s="14"/>
      <c r="T245" s="469"/>
      <c r="U245" s="454"/>
      <c r="V245" s="454"/>
      <c r="W245" s="454"/>
      <c r="X245" s="454"/>
      <c r="Y245" s="471"/>
      <c r="Z245" s="495" t="s">
        <v>2161</v>
      </c>
      <c r="AA245" s="11"/>
      <c r="AB245" s="472"/>
      <c r="AC245" s="473"/>
      <c r="AD245" s="473"/>
      <c r="AE245" s="496" t="s">
        <v>2166</v>
      </c>
      <c r="AF245" s="473"/>
      <c r="AG245" s="473"/>
      <c r="AH245" s="474"/>
      <c r="AI245" s="14"/>
      <c r="AJ245" s="14"/>
      <c r="AK245" s="11"/>
      <c r="AL245" s="11"/>
      <c r="AM245" s="475"/>
      <c r="AN245" s="475"/>
      <c r="AO245" s="469"/>
      <c r="AP245" s="497" t="s">
        <v>1685</v>
      </c>
      <c r="AQ245" s="477"/>
      <c r="AR245" s="478"/>
      <c r="AS245" s="479"/>
      <c r="AT245" s="479"/>
      <c r="AU245" s="479"/>
      <c r="AV245" s="479"/>
      <c r="AW245" s="479"/>
      <c r="AX245" s="479"/>
      <c r="AY245" s="479"/>
      <c r="AZ245" s="480"/>
      <c r="BA245" s="480"/>
      <c r="BB245" s="21"/>
      <c r="BC245" s="22" t="s">
        <v>2179</v>
      </c>
      <c r="BD245" s="466"/>
      <c r="BE245" s="91"/>
      <c r="BF245" s="91"/>
      <c r="BG245" s="92"/>
      <c r="BH245" s="3"/>
      <c r="BI245" s="3"/>
      <c r="BJ245" s="3"/>
      <c r="BK245" s="3"/>
      <c r="BL245" s="3"/>
      <c r="BM245" s="3"/>
      <c r="BN245" s="3"/>
      <c r="BO245" s="3"/>
      <c r="BP245" s="3"/>
      <c r="BQ245" s="3"/>
      <c r="BR245" s="3"/>
      <c r="BS245" s="3"/>
      <c r="BT245" s="92"/>
      <c r="BU245" s="92"/>
      <c r="BV245" s="92"/>
      <c r="BW245" s="5"/>
      <c r="BX245" s="5"/>
      <c r="BY245" s="5"/>
      <c r="BZ245" s="5"/>
      <c r="CA245" s="5"/>
      <c r="CB245" s="5"/>
      <c r="CC245" s="5"/>
      <c r="CD245" s="487"/>
      <c r="CE245" s="487"/>
      <c r="CF245" s="488"/>
      <c r="CG245" s="489"/>
      <c r="CH245" s="446"/>
      <c r="CI245" s="446"/>
      <c r="CJ245" s="446"/>
      <c r="CK245" s="446"/>
      <c r="CL245" s="4"/>
      <c r="CM245" s="4"/>
      <c r="CN245" s="5"/>
      <c r="CO245" s="4"/>
      <c r="CP245" s="446"/>
      <c r="CQ245" s="490"/>
      <c r="CR245" s="446"/>
      <c r="CS245" s="446"/>
      <c r="CT245" s="446"/>
      <c r="CU245" s="446"/>
      <c r="CV245" s="446"/>
      <c r="CW245" s="446"/>
      <c r="CX245" s="491"/>
      <c r="CY245" s="491"/>
      <c r="CZ245" s="491"/>
      <c r="DA245" s="491"/>
      <c r="DB245" s="446"/>
      <c r="DC245" s="446"/>
      <c r="DD245" s="446"/>
      <c r="DE245" s="492"/>
      <c r="DF245" s="492"/>
      <c r="DG245" s="492"/>
      <c r="DH245" s="492"/>
      <c r="DI245" s="492"/>
      <c r="DJ245" s="492"/>
      <c r="DK245" s="492"/>
      <c r="DL245" s="446"/>
      <c r="DM245" s="446"/>
      <c r="DN245" s="446"/>
      <c r="DO245" s="446"/>
      <c r="DP245" s="446"/>
      <c r="DQ245" s="446"/>
      <c r="DR245" s="446"/>
      <c r="DS245" s="488"/>
      <c r="DT245" s="493"/>
      <c r="DU245" s="494"/>
      <c r="DV245" s="494"/>
      <c r="DW245" s="494"/>
      <c r="DX245" s="494"/>
      <c r="DY245" s="494"/>
      <c r="DZ245" s="494"/>
      <c r="EA245" s="494"/>
      <c r="EB245" s="494"/>
      <c r="EC245" s="494"/>
      <c r="ED245" s="494"/>
      <c r="EE245" s="446"/>
      <c r="EF245" s="446"/>
      <c r="EL245" s="4"/>
      <c r="EM245" s="4"/>
      <c r="EN245" s="5"/>
      <c r="EO245" s="4"/>
      <c r="FA245" s="481"/>
      <c r="FB245" s="482"/>
      <c r="FC245" s="483"/>
      <c r="FD245" s="484"/>
      <c r="IB245" s="78"/>
      <c r="ID245" s="78"/>
      <c r="IH245" s="485"/>
      <c r="II245" s="486"/>
      <c r="IJ245" s="78"/>
      <c r="IO245" s="78"/>
    </row>
    <row r="246" spans="1:249" s="6" customFormat="1" ht="15" x14ac:dyDescent="0.2">
      <c r="A246" s="467">
        <v>3</v>
      </c>
      <c r="B246" s="467" t="s">
        <v>3037</v>
      </c>
      <c r="C246" s="458" t="s">
        <v>3235</v>
      </c>
      <c r="D246" s="468"/>
      <c r="E246" s="462" t="s">
        <v>2137</v>
      </c>
      <c r="F246" s="14" t="s">
        <v>2147</v>
      </c>
      <c r="G246" s="14" t="s">
        <v>2149</v>
      </c>
      <c r="H246" s="469" t="s">
        <v>2149</v>
      </c>
      <c r="I246" s="462"/>
      <c r="J246" s="456"/>
      <c r="K246" s="11"/>
      <c r="L246" s="11"/>
      <c r="M246" s="14"/>
      <c r="N246" s="470"/>
      <c r="O246" s="14"/>
      <c r="P246" s="14"/>
      <c r="Q246" s="14"/>
      <c r="R246" s="14"/>
      <c r="S246" s="14"/>
      <c r="T246" s="469"/>
      <c r="U246" s="454"/>
      <c r="V246" s="454"/>
      <c r="W246" s="454"/>
      <c r="X246" s="454"/>
      <c r="Y246" s="471"/>
      <c r="Z246" s="471"/>
      <c r="AA246" s="11"/>
      <c r="AB246" s="472"/>
      <c r="AC246" s="473"/>
      <c r="AD246" s="473"/>
      <c r="AE246" s="495">
        <v>3</v>
      </c>
      <c r="AF246" s="473"/>
      <c r="AG246" s="473"/>
      <c r="AH246" s="474"/>
      <c r="AI246" s="14"/>
      <c r="AJ246" s="14"/>
      <c r="AK246" s="11"/>
      <c r="AL246" s="11"/>
      <c r="AM246" s="475"/>
      <c r="AN246" s="475"/>
      <c r="AO246" s="469"/>
      <c r="AP246" s="476" t="s">
        <v>3236</v>
      </c>
      <c r="AQ246" s="477"/>
      <c r="AR246" s="478"/>
      <c r="AS246" s="479"/>
      <c r="AT246" s="479"/>
      <c r="AU246" s="479"/>
      <c r="AV246" s="479"/>
      <c r="AW246" s="479"/>
      <c r="AX246" s="479"/>
      <c r="AY246" s="479"/>
      <c r="AZ246" s="480"/>
      <c r="BA246" s="480"/>
      <c r="BB246" s="21"/>
      <c r="BC246" s="22" t="s">
        <v>2179</v>
      </c>
      <c r="BD246" s="466"/>
      <c r="BE246" s="91"/>
      <c r="BF246" s="91"/>
      <c r="BG246" s="92"/>
      <c r="BH246" s="3"/>
      <c r="BI246" s="3"/>
      <c r="BJ246" s="3"/>
      <c r="BK246" s="3"/>
      <c r="BL246" s="3"/>
      <c r="BM246" s="3"/>
      <c r="BN246" s="3"/>
      <c r="BO246" s="3"/>
      <c r="BP246" s="3"/>
      <c r="BQ246" s="3"/>
      <c r="BR246" s="3"/>
      <c r="BS246" s="3"/>
      <c r="BT246" s="92"/>
      <c r="BU246" s="92"/>
      <c r="BV246" s="92"/>
      <c r="BW246" s="5"/>
      <c r="BX246" s="5"/>
      <c r="BY246" s="5"/>
      <c r="BZ246" s="5"/>
      <c r="CA246" s="5"/>
      <c r="CB246" s="5"/>
      <c r="CC246" s="5"/>
      <c r="CD246" s="487"/>
      <c r="CE246" s="487"/>
      <c r="CF246" s="488"/>
      <c r="CG246" s="489"/>
      <c r="CH246" s="446"/>
      <c r="CI246" s="446"/>
      <c r="CJ246" s="446"/>
      <c r="CK246" s="446"/>
      <c r="CL246" s="4"/>
      <c r="CM246" s="4"/>
      <c r="CN246" s="5"/>
      <c r="CO246" s="4"/>
      <c r="CP246" s="446"/>
      <c r="CQ246" s="490"/>
      <c r="CR246" s="446"/>
      <c r="CS246" s="446"/>
      <c r="CT246" s="446"/>
      <c r="CU246" s="446"/>
      <c r="CV246" s="446"/>
      <c r="CW246" s="446"/>
      <c r="CX246" s="491"/>
      <c r="CY246" s="491"/>
      <c r="CZ246" s="491"/>
      <c r="DA246" s="491"/>
      <c r="DB246" s="446"/>
      <c r="DC246" s="446"/>
      <c r="DD246" s="446"/>
      <c r="DE246" s="492"/>
      <c r="DF246" s="492"/>
      <c r="DG246" s="492"/>
      <c r="DH246" s="492"/>
      <c r="DI246" s="492"/>
      <c r="DJ246" s="492"/>
      <c r="DK246" s="492"/>
      <c r="DL246" s="446"/>
      <c r="DM246" s="446"/>
      <c r="DN246" s="446"/>
      <c r="DO246" s="446"/>
      <c r="DP246" s="446"/>
      <c r="DQ246" s="446"/>
      <c r="DR246" s="446"/>
      <c r="DS246" s="488"/>
      <c r="DT246" s="493"/>
      <c r="DU246" s="494"/>
      <c r="DV246" s="494"/>
      <c r="DW246" s="494"/>
      <c r="DX246" s="494"/>
      <c r="DY246" s="494"/>
      <c r="DZ246" s="494"/>
      <c r="EA246" s="494"/>
      <c r="EB246" s="494"/>
      <c r="EC246" s="494"/>
      <c r="ED246" s="494"/>
      <c r="EE246" s="446"/>
      <c r="EF246" s="446"/>
      <c r="EL246" s="4"/>
      <c r="EM246" s="4"/>
      <c r="EN246" s="5"/>
      <c r="EO246" s="4"/>
      <c r="FA246" s="481"/>
      <c r="FB246" s="482"/>
      <c r="FC246" s="483"/>
      <c r="FD246" s="484"/>
      <c r="IB246" s="78"/>
      <c r="ID246" s="78"/>
      <c r="IH246" s="485"/>
      <c r="II246" s="486"/>
      <c r="IJ246" s="78"/>
      <c r="IO246" s="78"/>
    </row>
    <row r="247" spans="1:249" s="6" customFormat="1" ht="15.75" x14ac:dyDescent="0.25">
      <c r="A247" s="467">
        <v>2</v>
      </c>
      <c r="B247" s="467" t="s">
        <v>2149</v>
      </c>
      <c r="C247" s="393" t="s">
        <v>2613</v>
      </c>
      <c r="D247" s="468"/>
      <c r="E247" s="462" t="s">
        <v>2138</v>
      </c>
      <c r="F247" s="14" t="s">
        <v>2146</v>
      </c>
      <c r="G247" s="14" t="s">
        <v>2154</v>
      </c>
      <c r="H247" s="469" t="s">
        <v>2157</v>
      </c>
      <c r="I247" s="462"/>
      <c r="J247" s="456"/>
      <c r="K247" s="11" t="s">
        <v>2163</v>
      </c>
      <c r="L247" s="11" t="s">
        <v>2133</v>
      </c>
      <c r="M247" s="14"/>
      <c r="N247" s="470"/>
      <c r="O247" s="14"/>
      <c r="P247" s="14"/>
      <c r="Q247" s="14"/>
      <c r="R247" s="14"/>
      <c r="S247" s="14"/>
      <c r="T247" s="469"/>
      <c r="U247" s="454"/>
      <c r="V247" s="498"/>
      <c r="W247" s="454"/>
      <c r="X247" s="454"/>
      <c r="Y247" s="471"/>
      <c r="Z247" s="495">
        <v>2</v>
      </c>
      <c r="AA247" s="11"/>
      <c r="AB247" s="472"/>
      <c r="AC247" s="473"/>
      <c r="AD247" s="473"/>
      <c r="AE247" s="496">
        <v>2</v>
      </c>
      <c r="AF247" s="473"/>
      <c r="AG247" s="473"/>
      <c r="AH247" s="474"/>
      <c r="AI247" s="14"/>
      <c r="AJ247" s="14"/>
      <c r="AK247" s="11"/>
      <c r="AL247" s="11"/>
      <c r="AM247" s="475"/>
      <c r="AN247" s="475"/>
      <c r="AO247" s="469"/>
      <c r="AP247" s="497" t="s">
        <v>1686</v>
      </c>
      <c r="AQ247" s="477"/>
      <c r="AR247" s="478"/>
      <c r="AS247" s="479"/>
      <c r="AT247" s="479"/>
      <c r="AU247" s="479"/>
      <c r="AV247" s="479"/>
      <c r="AW247" s="479"/>
      <c r="AX247" s="479"/>
      <c r="AY247" s="479"/>
      <c r="AZ247" s="480"/>
      <c r="BA247" s="480"/>
      <c r="BB247" s="21"/>
      <c r="BC247" s="22" t="s">
        <v>2179</v>
      </c>
      <c r="BD247" s="466"/>
      <c r="BE247" s="91"/>
      <c r="BF247" s="91" t="s">
        <v>3121</v>
      </c>
      <c r="BG247" s="92"/>
      <c r="BH247" s="3"/>
      <c r="BI247" s="3"/>
      <c r="BJ247" s="3"/>
      <c r="BK247" s="3"/>
      <c r="BL247" s="3"/>
      <c r="BM247" s="3"/>
      <c r="BN247" s="3"/>
      <c r="BO247" s="3"/>
      <c r="BP247" s="3"/>
      <c r="BQ247" s="3"/>
      <c r="BR247" s="3"/>
      <c r="BS247" s="3"/>
      <c r="BT247" s="92"/>
      <c r="BU247" s="92"/>
      <c r="BV247" s="92"/>
      <c r="BW247" s="5"/>
      <c r="BX247" s="5"/>
      <c r="BY247" s="5"/>
      <c r="BZ247" s="5"/>
      <c r="CA247" s="5"/>
      <c r="CB247" s="5"/>
      <c r="CC247" s="5"/>
      <c r="CD247" s="487"/>
      <c r="CE247" s="487"/>
      <c r="CF247" s="488"/>
      <c r="CG247" s="489"/>
      <c r="CH247" s="446"/>
      <c r="CI247" s="446"/>
      <c r="CJ247" s="446"/>
      <c r="CK247" s="446"/>
      <c r="CL247" s="4"/>
      <c r="CM247" s="4"/>
      <c r="CN247" s="5"/>
      <c r="CO247" s="4"/>
      <c r="CP247" s="446"/>
      <c r="CQ247" s="490"/>
      <c r="CR247" s="446"/>
      <c r="CS247" s="446"/>
      <c r="CT247" s="446"/>
      <c r="CU247" s="446"/>
      <c r="CV247" s="446"/>
      <c r="CW247" s="446"/>
      <c r="CX247" s="491"/>
      <c r="CY247" s="491"/>
      <c r="CZ247" s="491"/>
      <c r="DA247" s="491"/>
      <c r="DB247" s="446"/>
      <c r="DC247" s="446"/>
      <c r="DD247" s="446"/>
      <c r="DE247" s="492"/>
      <c r="DF247" s="492"/>
      <c r="DG247" s="492"/>
      <c r="DH247" s="492"/>
      <c r="DI247" s="492"/>
      <c r="DJ247" s="492"/>
      <c r="DK247" s="492"/>
      <c r="DL247" s="446"/>
      <c r="DM247" s="446"/>
      <c r="DN247" s="446"/>
      <c r="DO247" s="446"/>
      <c r="DP247" s="446"/>
      <c r="DQ247" s="446"/>
      <c r="DR247" s="446"/>
      <c r="DS247" s="488"/>
      <c r="DT247" s="493"/>
      <c r="DU247" s="494"/>
      <c r="DV247" s="494"/>
      <c r="DW247" s="494"/>
      <c r="DX247" s="494"/>
      <c r="DY247" s="494"/>
      <c r="DZ247" s="494"/>
      <c r="EA247" s="494"/>
      <c r="EB247" s="494"/>
      <c r="EC247" s="494"/>
      <c r="ED247" s="494"/>
      <c r="EE247" s="446"/>
      <c r="EF247" s="446"/>
      <c r="EL247" s="4"/>
      <c r="EM247" s="4"/>
      <c r="EN247" s="5"/>
      <c r="EO247" s="4"/>
      <c r="FA247" s="481"/>
      <c r="FB247" s="482"/>
      <c r="FC247" s="483"/>
      <c r="FD247" s="484"/>
      <c r="IB247" s="78"/>
      <c r="ID247" s="78"/>
      <c r="IH247" s="485"/>
      <c r="II247" s="486"/>
      <c r="IJ247" s="78"/>
      <c r="IO247" s="78"/>
    </row>
    <row r="248" spans="1:249" s="6" customFormat="1" ht="15" x14ac:dyDescent="0.2">
      <c r="A248" s="467" t="s">
        <v>2195</v>
      </c>
      <c r="B248" s="467" t="s">
        <v>2149</v>
      </c>
      <c r="C248" s="393" t="s">
        <v>2614</v>
      </c>
      <c r="D248" s="468"/>
      <c r="E248" s="462" t="s">
        <v>2141</v>
      </c>
      <c r="F248" s="14" t="s">
        <v>2149</v>
      </c>
      <c r="G248" s="14" t="s">
        <v>2149</v>
      </c>
      <c r="H248" s="469" t="s">
        <v>2149</v>
      </c>
      <c r="I248" s="462"/>
      <c r="J248" s="456"/>
      <c r="K248" s="11"/>
      <c r="L248" s="11"/>
      <c r="M248" s="14"/>
      <c r="N248" s="470"/>
      <c r="O248" s="14"/>
      <c r="P248" s="14"/>
      <c r="Q248" s="14"/>
      <c r="R248" s="14"/>
      <c r="S248" s="14"/>
      <c r="T248" s="469"/>
      <c r="U248" s="454"/>
      <c r="V248" s="454"/>
      <c r="W248" s="454"/>
      <c r="X248" s="454"/>
      <c r="Y248" s="471"/>
      <c r="Z248" s="495" t="s">
        <v>2195</v>
      </c>
      <c r="AA248" s="11"/>
      <c r="AB248" s="472"/>
      <c r="AC248" s="473"/>
      <c r="AD248" s="473"/>
      <c r="AE248" s="496" t="s">
        <v>2195</v>
      </c>
      <c r="AF248" s="473"/>
      <c r="AG248" s="473"/>
      <c r="AH248" s="474"/>
      <c r="AI248" s="14"/>
      <c r="AJ248" s="14"/>
      <c r="AK248" s="11"/>
      <c r="AL248" s="11"/>
      <c r="AM248" s="475"/>
      <c r="AN248" s="475"/>
      <c r="AO248" s="469"/>
      <c r="AP248" s="497" t="s">
        <v>1687</v>
      </c>
      <c r="AQ248" s="477"/>
      <c r="AR248" s="478"/>
      <c r="AS248" s="479"/>
      <c r="AT248" s="479"/>
      <c r="AU248" s="479"/>
      <c r="AV248" s="479"/>
      <c r="AW248" s="479"/>
      <c r="AX248" s="479"/>
      <c r="AY248" s="479"/>
      <c r="AZ248" s="480"/>
      <c r="BA248" s="480"/>
      <c r="BB248" s="21"/>
      <c r="BC248" s="22" t="s">
        <v>2179</v>
      </c>
      <c r="BD248" s="466"/>
      <c r="BE248" s="91"/>
      <c r="BF248" s="91"/>
      <c r="BG248" s="92"/>
      <c r="BH248" s="3"/>
      <c r="BI248" s="3"/>
      <c r="BJ248" s="3"/>
      <c r="BK248" s="3"/>
      <c r="BL248" s="3"/>
      <c r="BM248" s="3"/>
      <c r="BN248" s="3"/>
      <c r="BO248" s="3"/>
      <c r="BP248" s="3"/>
      <c r="BQ248" s="3"/>
      <c r="BR248" s="3"/>
      <c r="BS248" s="3"/>
      <c r="BT248" s="92"/>
      <c r="BU248" s="92"/>
      <c r="BV248" s="92"/>
      <c r="BW248" s="5"/>
      <c r="BX248" s="5"/>
      <c r="BY248" s="5"/>
      <c r="BZ248" s="5"/>
      <c r="CA248" s="5"/>
      <c r="CB248" s="5"/>
      <c r="CC248" s="5"/>
      <c r="CD248" s="487"/>
      <c r="CE248" s="487"/>
      <c r="CF248" s="488"/>
      <c r="CG248" s="489"/>
      <c r="CH248" s="446"/>
      <c r="CI248" s="446"/>
      <c r="CJ248" s="446"/>
      <c r="CK248" s="446"/>
      <c r="CL248" s="4"/>
      <c r="CM248" s="4"/>
      <c r="CN248" s="5"/>
      <c r="CO248" s="4"/>
      <c r="CP248" s="446"/>
      <c r="CQ248" s="490"/>
      <c r="CR248" s="446"/>
      <c r="CS248" s="446"/>
      <c r="CT248" s="446"/>
      <c r="CU248" s="446"/>
      <c r="CV248" s="446"/>
      <c r="CW248" s="446"/>
      <c r="CX248" s="491"/>
      <c r="CY248" s="491"/>
      <c r="CZ248" s="491"/>
      <c r="DA248" s="491"/>
      <c r="DB248" s="446"/>
      <c r="DC248" s="446"/>
      <c r="DD248" s="446"/>
      <c r="DE248" s="492"/>
      <c r="DF248" s="492"/>
      <c r="DG248" s="492"/>
      <c r="DH248" s="492"/>
      <c r="DI248" s="492"/>
      <c r="DJ248" s="492"/>
      <c r="DK248" s="492"/>
      <c r="DL248" s="446"/>
      <c r="DM248" s="446"/>
      <c r="DN248" s="446"/>
      <c r="DO248" s="446"/>
      <c r="DP248" s="446"/>
      <c r="DQ248" s="446"/>
      <c r="DR248" s="446"/>
      <c r="DS248" s="488"/>
      <c r="DT248" s="493"/>
      <c r="DU248" s="494"/>
      <c r="DV248" s="494"/>
      <c r="DW248" s="494"/>
      <c r="DX248" s="494"/>
      <c r="DY248" s="494"/>
      <c r="DZ248" s="494"/>
      <c r="EA248" s="494"/>
      <c r="EB248" s="494"/>
      <c r="EC248" s="494"/>
      <c r="ED248" s="494"/>
      <c r="EE248" s="446"/>
      <c r="EF248" s="446"/>
      <c r="EL248" s="4"/>
      <c r="EM248" s="4"/>
      <c r="EN248" s="5"/>
      <c r="EO248" s="4"/>
      <c r="FA248" s="481"/>
      <c r="FB248" s="482"/>
      <c r="FC248" s="483"/>
      <c r="FD248" s="484"/>
      <c r="IB248" s="78"/>
      <c r="ID248" s="78"/>
      <c r="IH248" s="485"/>
      <c r="II248" s="486"/>
      <c r="IJ248" s="78"/>
      <c r="IO248" s="78"/>
    </row>
    <row r="249" spans="1:249" s="6" customFormat="1" ht="15" x14ac:dyDescent="0.2">
      <c r="A249" s="467" t="s">
        <v>2166</v>
      </c>
      <c r="B249" s="467" t="s">
        <v>1960</v>
      </c>
      <c r="C249" s="393" t="s">
        <v>2615</v>
      </c>
      <c r="D249" s="468"/>
      <c r="E249" s="462" t="s">
        <v>2138</v>
      </c>
      <c r="F249" s="14" t="s">
        <v>2149</v>
      </c>
      <c r="G249" s="14" t="s">
        <v>2154</v>
      </c>
      <c r="H249" s="469" t="s">
        <v>2149</v>
      </c>
      <c r="I249" s="462"/>
      <c r="J249" s="456"/>
      <c r="K249" s="11"/>
      <c r="L249" s="11"/>
      <c r="M249" s="14"/>
      <c r="N249" s="470"/>
      <c r="O249" s="14"/>
      <c r="P249" s="14"/>
      <c r="Q249" s="14"/>
      <c r="R249" s="14"/>
      <c r="S249" s="14"/>
      <c r="T249" s="469"/>
      <c r="U249" s="454"/>
      <c r="V249" s="454"/>
      <c r="W249" s="454"/>
      <c r="X249" s="454"/>
      <c r="Y249" s="471"/>
      <c r="Z249" s="495" t="s">
        <v>2161</v>
      </c>
      <c r="AA249" s="11"/>
      <c r="AB249" s="472"/>
      <c r="AC249" s="473"/>
      <c r="AD249" s="473"/>
      <c r="AE249" s="496" t="s">
        <v>2195</v>
      </c>
      <c r="AF249" s="473"/>
      <c r="AG249" s="473"/>
      <c r="AH249" s="474"/>
      <c r="AI249" s="14"/>
      <c r="AJ249" s="14"/>
      <c r="AK249" s="11"/>
      <c r="AL249" s="11"/>
      <c r="AM249" s="475"/>
      <c r="AN249" s="475"/>
      <c r="AO249" s="469"/>
      <c r="AP249" s="497" t="s">
        <v>1688</v>
      </c>
      <c r="AQ249" s="477"/>
      <c r="AR249" s="478"/>
      <c r="AS249" s="479"/>
      <c r="AT249" s="479"/>
      <c r="AU249" s="479"/>
      <c r="AV249" s="479"/>
      <c r="AW249" s="479"/>
      <c r="AX249" s="479"/>
      <c r="AY249" s="479"/>
      <c r="AZ249" s="480"/>
      <c r="BA249" s="480"/>
      <c r="BB249" s="21"/>
      <c r="BC249" s="22" t="s">
        <v>2179</v>
      </c>
      <c r="BD249" s="466"/>
      <c r="BE249" s="91"/>
      <c r="BF249" s="91"/>
      <c r="BG249" s="92"/>
      <c r="BH249" s="3"/>
      <c r="BI249" s="3"/>
      <c r="BJ249" s="3"/>
      <c r="BK249" s="3"/>
      <c r="BL249" s="3"/>
      <c r="BM249" s="3"/>
      <c r="BN249" s="3"/>
      <c r="BO249" s="3"/>
      <c r="BP249" s="3"/>
      <c r="BQ249" s="3"/>
      <c r="BR249" s="3"/>
      <c r="BS249" s="3"/>
      <c r="BT249" s="92"/>
      <c r="BU249" s="92"/>
      <c r="BV249" s="92"/>
      <c r="BW249" s="5"/>
      <c r="BX249" s="5"/>
      <c r="BY249" s="5"/>
      <c r="BZ249" s="5"/>
      <c r="CA249" s="5"/>
      <c r="CB249" s="5"/>
      <c r="CC249" s="5"/>
      <c r="CD249" s="487"/>
      <c r="CE249" s="487"/>
      <c r="CF249" s="488"/>
      <c r="CG249" s="489"/>
      <c r="CH249" s="446"/>
      <c r="CI249" s="446"/>
      <c r="CJ249" s="446"/>
      <c r="CK249" s="446"/>
      <c r="CL249" s="4"/>
      <c r="CM249" s="4"/>
      <c r="CN249" s="5"/>
      <c r="CO249" s="4"/>
      <c r="CP249" s="446"/>
      <c r="CQ249" s="490"/>
      <c r="CR249" s="446"/>
      <c r="CS249" s="446"/>
      <c r="CT249" s="446"/>
      <c r="CU249" s="446"/>
      <c r="CV249" s="446"/>
      <c r="CW249" s="446"/>
      <c r="CX249" s="491"/>
      <c r="CY249" s="491"/>
      <c r="CZ249" s="491"/>
      <c r="DA249" s="491"/>
      <c r="DB249" s="446"/>
      <c r="DC249" s="446"/>
      <c r="DD249" s="446"/>
      <c r="DE249" s="492"/>
      <c r="DF249" s="492"/>
      <c r="DG249" s="492"/>
      <c r="DH249" s="492"/>
      <c r="DI249" s="492"/>
      <c r="DJ249" s="492"/>
      <c r="DK249" s="492"/>
      <c r="DL249" s="446"/>
      <c r="DM249" s="446"/>
      <c r="DN249" s="446"/>
      <c r="DO249" s="446"/>
      <c r="DP249" s="446"/>
      <c r="DQ249" s="446"/>
      <c r="DR249" s="446"/>
      <c r="DS249" s="488"/>
      <c r="DT249" s="493"/>
      <c r="DU249" s="494"/>
      <c r="DV249" s="494"/>
      <c r="DW249" s="494"/>
      <c r="DX249" s="494"/>
      <c r="DY249" s="494"/>
      <c r="DZ249" s="494"/>
      <c r="EA249" s="494"/>
      <c r="EB249" s="494"/>
      <c r="EC249" s="494"/>
      <c r="ED249" s="494"/>
      <c r="EE249" s="446"/>
      <c r="EF249" s="446"/>
      <c r="EL249" s="4"/>
      <c r="EM249" s="4"/>
      <c r="EN249" s="5"/>
      <c r="EO249" s="4"/>
      <c r="FA249" s="481"/>
      <c r="FB249" s="482"/>
      <c r="FC249" s="483"/>
      <c r="FD249" s="484"/>
      <c r="IB249" s="78"/>
      <c r="ID249" s="78"/>
      <c r="IH249" s="485"/>
      <c r="II249" s="486"/>
      <c r="IJ249" s="78"/>
      <c r="IO249" s="78"/>
    </row>
    <row r="250" spans="1:249" s="6" customFormat="1" ht="15" x14ac:dyDescent="0.2">
      <c r="A250" s="467">
        <v>3</v>
      </c>
      <c r="B250" s="467" t="s">
        <v>2157</v>
      </c>
      <c r="C250" s="393" t="s">
        <v>2616</v>
      </c>
      <c r="D250" s="468"/>
      <c r="E250" s="462" t="s">
        <v>2138</v>
      </c>
      <c r="F250" s="14" t="s">
        <v>2147</v>
      </c>
      <c r="G250" s="14" t="s">
        <v>2154</v>
      </c>
      <c r="H250" s="469" t="s">
        <v>2157</v>
      </c>
      <c r="I250" s="462"/>
      <c r="J250" s="456"/>
      <c r="K250" s="11" t="s">
        <v>2163</v>
      </c>
      <c r="L250" s="11"/>
      <c r="M250" s="14"/>
      <c r="N250" s="470"/>
      <c r="O250" s="14"/>
      <c r="P250" s="14"/>
      <c r="Q250" s="14"/>
      <c r="R250" s="14"/>
      <c r="S250" s="14"/>
      <c r="T250" s="469"/>
      <c r="U250" s="454"/>
      <c r="V250" s="454"/>
      <c r="W250" s="454"/>
      <c r="X250" s="454"/>
      <c r="Y250" s="471"/>
      <c r="Z250" s="495" t="s">
        <v>2166</v>
      </c>
      <c r="AA250" s="11"/>
      <c r="AB250" s="472"/>
      <c r="AC250" s="473"/>
      <c r="AD250" s="473"/>
      <c r="AE250" s="496" t="s">
        <v>2166</v>
      </c>
      <c r="AF250" s="473"/>
      <c r="AG250" s="473"/>
      <c r="AH250" s="474"/>
      <c r="AI250" s="14"/>
      <c r="AJ250" s="14"/>
      <c r="AK250" s="11"/>
      <c r="AL250" s="11"/>
      <c r="AM250" s="475"/>
      <c r="AN250" s="475"/>
      <c r="AO250" s="469"/>
      <c r="AP250" s="497" t="s">
        <v>1689</v>
      </c>
      <c r="AQ250" s="477"/>
      <c r="AR250" s="478"/>
      <c r="AS250" s="479"/>
      <c r="AT250" s="479"/>
      <c r="AU250" s="479"/>
      <c r="AV250" s="479"/>
      <c r="AW250" s="479"/>
      <c r="AX250" s="479"/>
      <c r="AY250" s="479"/>
      <c r="AZ250" s="480"/>
      <c r="BA250" s="480"/>
      <c r="BB250" s="21"/>
      <c r="BC250" s="22" t="s">
        <v>2179</v>
      </c>
      <c r="BD250" s="466"/>
      <c r="BE250" s="91"/>
      <c r="BF250" s="91" t="s">
        <v>2163</v>
      </c>
      <c r="BG250" s="92"/>
      <c r="BH250" s="3"/>
      <c r="BI250" s="3"/>
      <c r="BJ250" s="3"/>
      <c r="BK250" s="3"/>
      <c r="BL250" s="3"/>
      <c r="BM250" s="3"/>
      <c r="BN250" s="3"/>
      <c r="BO250" s="3"/>
      <c r="BP250" s="3"/>
      <c r="BQ250" s="3"/>
      <c r="BR250" s="3"/>
      <c r="BS250" s="3"/>
      <c r="BT250" s="92"/>
      <c r="BU250" s="92"/>
      <c r="BV250" s="92"/>
      <c r="BW250" s="5"/>
      <c r="BX250" s="5"/>
      <c r="BY250" s="5"/>
      <c r="BZ250" s="5"/>
      <c r="CA250" s="5"/>
      <c r="CB250" s="5"/>
      <c r="CC250" s="5"/>
      <c r="CD250" s="487"/>
      <c r="CE250" s="487"/>
      <c r="CF250" s="488"/>
      <c r="CG250" s="489"/>
      <c r="CH250" s="446"/>
      <c r="CI250" s="446"/>
      <c r="CJ250" s="446"/>
      <c r="CK250" s="446"/>
      <c r="CL250" s="4"/>
      <c r="CM250" s="4"/>
      <c r="CN250" s="5"/>
      <c r="CO250" s="4"/>
      <c r="CP250" s="446"/>
      <c r="CQ250" s="490"/>
      <c r="CR250" s="446"/>
      <c r="CS250" s="446"/>
      <c r="CT250" s="446"/>
      <c r="CU250" s="446"/>
      <c r="CV250" s="446"/>
      <c r="CW250" s="446"/>
      <c r="CX250" s="491"/>
      <c r="CY250" s="491"/>
      <c r="CZ250" s="491"/>
      <c r="DA250" s="491"/>
      <c r="DB250" s="446"/>
      <c r="DC250" s="446"/>
      <c r="DD250" s="446"/>
      <c r="DE250" s="492"/>
      <c r="DF250" s="492"/>
      <c r="DG250" s="492"/>
      <c r="DH250" s="492"/>
      <c r="DI250" s="492"/>
      <c r="DJ250" s="492"/>
      <c r="DK250" s="492"/>
      <c r="DL250" s="446"/>
      <c r="DM250" s="446"/>
      <c r="DN250" s="446"/>
      <c r="DO250" s="446"/>
      <c r="DP250" s="446"/>
      <c r="DQ250" s="446"/>
      <c r="DR250" s="446"/>
      <c r="DS250" s="488"/>
      <c r="DT250" s="493"/>
      <c r="DU250" s="494"/>
      <c r="DV250" s="494"/>
      <c r="DW250" s="494"/>
      <c r="DX250" s="494"/>
      <c r="DY250" s="494"/>
      <c r="DZ250" s="494"/>
      <c r="EA250" s="494"/>
      <c r="EB250" s="494"/>
      <c r="EC250" s="494"/>
      <c r="ED250" s="494"/>
      <c r="EE250" s="446"/>
      <c r="EF250" s="446"/>
      <c r="EL250" s="4"/>
      <c r="EM250" s="4"/>
      <c r="EN250" s="5"/>
      <c r="EO250" s="4"/>
      <c r="FA250" s="481"/>
      <c r="FB250" s="482"/>
      <c r="FC250" s="483"/>
      <c r="FD250" s="484"/>
      <c r="IB250" s="78"/>
      <c r="ID250" s="78"/>
      <c r="IH250" s="485"/>
      <c r="II250" s="486"/>
      <c r="IJ250" s="78"/>
      <c r="IO250" s="78"/>
    </row>
    <row r="251" spans="1:249" s="6" customFormat="1" ht="15" x14ac:dyDescent="0.2">
      <c r="A251" s="467" t="s">
        <v>2195</v>
      </c>
      <c r="B251" s="467" t="s">
        <v>2149</v>
      </c>
      <c r="C251" s="393" t="s">
        <v>2617</v>
      </c>
      <c r="D251" s="468"/>
      <c r="E251" s="462" t="s">
        <v>2138</v>
      </c>
      <c r="F251" s="14" t="s">
        <v>2149</v>
      </c>
      <c r="G251" s="14" t="s">
        <v>2149</v>
      </c>
      <c r="H251" s="469" t="s">
        <v>2149</v>
      </c>
      <c r="I251" s="462"/>
      <c r="J251" s="456"/>
      <c r="K251" s="11"/>
      <c r="L251" s="11"/>
      <c r="M251" s="14"/>
      <c r="N251" s="470"/>
      <c r="O251" s="14"/>
      <c r="P251" s="14"/>
      <c r="Q251" s="14"/>
      <c r="R251" s="14"/>
      <c r="S251" s="14"/>
      <c r="T251" s="469"/>
      <c r="U251" s="454"/>
      <c r="V251" s="454"/>
      <c r="W251" s="454"/>
      <c r="X251" s="454"/>
      <c r="Y251" s="471"/>
      <c r="Z251" s="495" t="s">
        <v>2195</v>
      </c>
      <c r="AA251" s="11"/>
      <c r="AB251" s="472"/>
      <c r="AC251" s="473"/>
      <c r="AD251" s="473"/>
      <c r="AE251" s="496" t="s">
        <v>2195</v>
      </c>
      <c r="AF251" s="473"/>
      <c r="AG251" s="473"/>
      <c r="AH251" s="474"/>
      <c r="AI251" s="14"/>
      <c r="AJ251" s="14"/>
      <c r="AK251" s="11"/>
      <c r="AL251" s="11"/>
      <c r="AM251" s="475"/>
      <c r="AN251" s="475"/>
      <c r="AO251" s="469"/>
      <c r="AP251" s="497" t="s">
        <v>1690</v>
      </c>
      <c r="AQ251" s="477"/>
      <c r="AR251" s="478"/>
      <c r="AS251" s="479"/>
      <c r="AT251" s="479"/>
      <c r="AU251" s="479"/>
      <c r="AV251" s="479"/>
      <c r="AW251" s="479"/>
      <c r="AX251" s="479"/>
      <c r="AY251" s="479"/>
      <c r="AZ251" s="480"/>
      <c r="BA251" s="480"/>
      <c r="BB251" s="21"/>
      <c r="BC251" s="22" t="s">
        <v>2179</v>
      </c>
      <c r="BD251" s="466"/>
      <c r="BE251" s="91"/>
      <c r="BF251" s="91"/>
      <c r="BG251" s="92"/>
      <c r="BH251" s="3"/>
      <c r="BI251" s="3"/>
      <c r="BJ251" s="3"/>
      <c r="BK251" s="3"/>
      <c r="BL251" s="3"/>
      <c r="BM251" s="3"/>
      <c r="BN251" s="3"/>
      <c r="BO251" s="3"/>
      <c r="BP251" s="3"/>
      <c r="BQ251" s="3"/>
      <c r="BR251" s="3"/>
      <c r="BS251" s="3"/>
      <c r="BT251" s="92"/>
      <c r="BU251" s="92"/>
      <c r="BV251" s="92"/>
      <c r="BW251" s="5"/>
      <c r="BX251" s="5"/>
      <c r="BY251" s="5"/>
      <c r="BZ251" s="5"/>
      <c r="CA251" s="5"/>
      <c r="CB251" s="5"/>
      <c r="CC251" s="5"/>
      <c r="CD251" s="487"/>
      <c r="CE251" s="487"/>
      <c r="CF251" s="488"/>
      <c r="CG251" s="489"/>
      <c r="CH251" s="446"/>
      <c r="CI251" s="446"/>
      <c r="CJ251" s="446"/>
      <c r="CK251" s="446"/>
      <c r="CL251" s="4"/>
      <c r="CM251" s="4"/>
      <c r="CN251" s="5"/>
      <c r="CO251" s="4"/>
      <c r="CP251" s="446"/>
      <c r="CQ251" s="490"/>
      <c r="CR251" s="446"/>
      <c r="CS251" s="446"/>
      <c r="CT251" s="446"/>
      <c r="CU251" s="446"/>
      <c r="CV251" s="446"/>
      <c r="CW251" s="446"/>
      <c r="CX251" s="491"/>
      <c r="CY251" s="491"/>
      <c r="CZ251" s="491"/>
      <c r="DA251" s="491"/>
      <c r="DB251" s="446"/>
      <c r="DC251" s="446"/>
      <c r="DD251" s="446"/>
      <c r="DE251" s="492"/>
      <c r="DF251" s="492"/>
      <c r="DG251" s="492"/>
      <c r="DH251" s="492"/>
      <c r="DI251" s="492"/>
      <c r="DJ251" s="492"/>
      <c r="DK251" s="492"/>
      <c r="DL251" s="446"/>
      <c r="DM251" s="446"/>
      <c r="DN251" s="446"/>
      <c r="DO251" s="446"/>
      <c r="DP251" s="446"/>
      <c r="DQ251" s="446"/>
      <c r="DR251" s="446"/>
      <c r="DS251" s="488"/>
      <c r="DT251" s="493"/>
      <c r="DU251" s="494"/>
      <c r="DV251" s="494"/>
      <c r="DW251" s="494"/>
      <c r="DX251" s="494"/>
      <c r="DY251" s="494"/>
      <c r="DZ251" s="494"/>
      <c r="EA251" s="494"/>
      <c r="EB251" s="494"/>
      <c r="EC251" s="494"/>
      <c r="ED251" s="494"/>
      <c r="EE251" s="446"/>
      <c r="EF251" s="446"/>
      <c r="EL251" s="4"/>
      <c r="EM251" s="4"/>
      <c r="EN251" s="5"/>
      <c r="EO251" s="4"/>
      <c r="FA251" s="481"/>
      <c r="FB251" s="482"/>
      <c r="FC251" s="483"/>
      <c r="FD251" s="484"/>
      <c r="IB251" s="78"/>
      <c r="ID251" s="78"/>
      <c r="IH251" s="485"/>
      <c r="II251" s="486"/>
      <c r="IJ251" s="78"/>
      <c r="IO251" s="78"/>
    </row>
    <row r="252" spans="1:249" s="6" customFormat="1" ht="15" x14ac:dyDescent="0.2">
      <c r="A252" s="467" t="s">
        <v>2195</v>
      </c>
      <c r="B252" s="467" t="s">
        <v>2149</v>
      </c>
      <c r="C252" s="393" t="s">
        <v>2618</v>
      </c>
      <c r="D252" s="468"/>
      <c r="E252" s="462" t="s">
        <v>2137</v>
      </c>
      <c r="F252" s="14" t="s">
        <v>2149</v>
      </c>
      <c r="G252" s="14" t="s">
        <v>2149</v>
      </c>
      <c r="H252" s="469" t="s">
        <v>2149</v>
      </c>
      <c r="I252" s="462"/>
      <c r="J252" s="456"/>
      <c r="K252" s="11"/>
      <c r="L252" s="11"/>
      <c r="M252" s="14"/>
      <c r="N252" s="470"/>
      <c r="O252" s="14"/>
      <c r="P252" s="14"/>
      <c r="Q252" s="14"/>
      <c r="R252" s="14"/>
      <c r="S252" s="14"/>
      <c r="T252" s="469"/>
      <c r="U252" s="454"/>
      <c r="V252" s="454"/>
      <c r="W252" s="454"/>
      <c r="X252" s="454"/>
      <c r="Y252" s="471"/>
      <c r="Z252" s="495" t="s">
        <v>2195</v>
      </c>
      <c r="AA252" s="11"/>
      <c r="AB252" s="472"/>
      <c r="AC252" s="473"/>
      <c r="AD252" s="473"/>
      <c r="AE252" s="496" t="s">
        <v>2195</v>
      </c>
      <c r="AF252" s="473"/>
      <c r="AG252" s="473"/>
      <c r="AH252" s="474"/>
      <c r="AI252" s="14"/>
      <c r="AJ252" s="14"/>
      <c r="AK252" s="11"/>
      <c r="AL252" s="11"/>
      <c r="AM252" s="475"/>
      <c r="AN252" s="475"/>
      <c r="AO252" s="469"/>
      <c r="AP252" s="497" t="s">
        <v>1691</v>
      </c>
      <c r="AQ252" s="477"/>
      <c r="AR252" s="478"/>
      <c r="AS252" s="479"/>
      <c r="AT252" s="479"/>
      <c r="AU252" s="479"/>
      <c r="AV252" s="479"/>
      <c r="AW252" s="479"/>
      <c r="AX252" s="479"/>
      <c r="AY252" s="479"/>
      <c r="AZ252" s="480"/>
      <c r="BA252" s="480"/>
      <c r="BB252" s="21"/>
      <c r="BC252" s="22" t="s">
        <v>2179</v>
      </c>
      <c r="BD252" s="466"/>
      <c r="BE252" s="91"/>
      <c r="BF252" s="91"/>
      <c r="BG252" s="92"/>
      <c r="BH252" s="3"/>
      <c r="BI252" s="3"/>
      <c r="BJ252" s="3"/>
      <c r="BK252" s="3"/>
      <c r="BL252" s="3"/>
      <c r="BM252" s="3"/>
      <c r="BN252" s="3"/>
      <c r="BO252" s="3"/>
      <c r="BP252" s="3"/>
      <c r="BQ252" s="3"/>
      <c r="BR252" s="3"/>
      <c r="BS252" s="3"/>
      <c r="BT252" s="92"/>
      <c r="BU252" s="92"/>
      <c r="BV252" s="92"/>
      <c r="BW252" s="5"/>
      <c r="BX252" s="5"/>
      <c r="BY252" s="5"/>
      <c r="BZ252" s="5"/>
      <c r="CA252" s="5"/>
      <c r="CB252" s="5"/>
      <c r="CC252" s="5"/>
      <c r="CD252" s="487"/>
      <c r="CE252" s="487"/>
      <c r="CF252" s="488"/>
      <c r="CG252" s="489"/>
      <c r="CH252" s="446"/>
      <c r="CI252" s="446"/>
      <c r="CJ252" s="446"/>
      <c r="CK252" s="446"/>
      <c r="CL252" s="4"/>
      <c r="CM252" s="4"/>
      <c r="CN252" s="5"/>
      <c r="CO252" s="4"/>
      <c r="CP252" s="446"/>
      <c r="CQ252" s="490"/>
      <c r="CR252" s="446"/>
      <c r="CS252" s="446"/>
      <c r="CT252" s="446"/>
      <c r="CU252" s="446"/>
      <c r="CV252" s="446"/>
      <c r="CW252" s="446"/>
      <c r="CX252" s="491"/>
      <c r="CY252" s="491"/>
      <c r="CZ252" s="491"/>
      <c r="DA252" s="491"/>
      <c r="DB252" s="446"/>
      <c r="DC252" s="446"/>
      <c r="DD252" s="446"/>
      <c r="DE252" s="492"/>
      <c r="DF252" s="492"/>
      <c r="DG252" s="492"/>
      <c r="DH252" s="492"/>
      <c r="DI252" s="492"/>
      <c r="DJ252" s="492"/>
      <c r="DK252" s="492"/>
      <c r="DL252" s="446"/>
      <c r="DM252" s="446"/>
      <c r="DN252" s="446"/>
      <c r="DO252" s="446"/>
      <c r="DP252" s="446"/>
      <c r="DQ252" s="446"/>
      <c r="DR252" s="446"/>
      <c r="DS252" s="488"/>
      <c r="DT252" s="493"/>
      <c r="DU252" s="494"/>
      <c r="DV252" s="494"/>
      <c r="DW252" s="494"/>
      <c r="DX252" s="494"/>
      <c r="DY252" s="494"/>
      <c r="DZ252" s="494"/>
      <c r="EA252" s="494"/>
      <c r="EB252" s="494"/>
      <c r="EC252" s="494"/>
      <c r="ED252" s="494"/>
      <c r="EE252" s="446"/>
      <c r="EF252" s="446"/>
      <c r="EL252" s="4"/>
      <c r="EM252" s="4"/>
      <c r="EN252" s="5"/>
      <c r="EO252" s="4"/>
      <c r="FA252" s="481"/>
      <c r="FB252" s="482"/>
      <c r="FC252" s="483"/>
      <c r="FD252" s="484"/>
      <c r="IB252" s="78"/>
      <c r="ID252" s="78"/>
      <c r="IH252" s="485"/>
      <c r="II252" s="486"/>
      <c r="IJ252" s="78"/>
      <c r="IO252" s="78"/>
    </row>
    <row r="253" spans="1:249" s="6" customFormat="1" ht="15" x14ac:dyDescent="0.2">
      <c r="A253" s="467" t="s">
        <v>2195</v>
      </c>
      <c r="B253" s="467" t="s">
        <v>2149</v>
      </c>
      <c r="C253" s="393" t="s">
        <v>2619</v>
      </c>
      <c r="D253" s="468"/>
      <c r="E253" s="462" t="s">
        <v>2141</v>
      </c>
      <c r="F253" s="14" t="s">
        <v>2149</v>
      </c>
      <c r="G253" s="14" t="s">
        <v>2149</v>
      </c>
      <c r="H253" s="469" t="s">
        <v>2149</v>
      </c>
      <c r="I253" s="462"/>
      <c r="J253" s="456"/>
      <c r="K253" s="11"/>
      <c r="L253" s="11"/>
      <c r="M253" s="14"/>
      <c r="N253" s="470"/>
      <c r="O253" s="14"/>
      <c r="P253" s="14"/>
      <c r="Q253" s="14"/>
      <c r="R253" s="14"/>
      <c r="S253" s="14"/>
      <c r="T253" s="469"/>
      <c r="U253" s="454"/>
      <c r="V253" s="454"/>
      <c r="W253" s="454"/>
      <c r="X253" s="454"/>
      <c r="Y253" s="471"/>
      <c r="Z253" s="495" t="s">
        <v>2195</v>
      </c>
      <c r="AA253" s="11"/>
      <c r="AB253" s="472"/>
      <c r="AC253" s="473"/>
      <c r="AD253" s="473"/>
      <c r="AE253" s="496" t="s">
        <v>2195</v>
      </c>
      <c r="AF253" s="473"/>
      <c r="AG253" s="473"/>
      <c r="AH253" s="474"/>
      <c r="AI253" s="14"/>
      <c r="AJ253" s="14"/>
      <c r="AK253" s="11"/>
      <c r="AL253" s="11"/>
      <c r="AM253" s="475"/>
      <c r="AN253" s="475"/>
      <c r="AO253" s="469"/>
      <c r="AP253" s="497" t="s">
        <v>1692</v>
      </c>
      <c r="AQ253" s="477"/>
      <c r="AR253" s="478"/>
      <c r="AS253" s="479"/>
      <c r="AT253" s="479"/>
      <c r="AU253" s="479"/>
      <c r="AV253" s="479"/>
      <c r="AW253" s="479"/>
      <c r="AX253" s="479"/>
      <c r="AY253" s="479"/>
      <c r="AZ253" s="480"/>
      <c r="BA253" s="480"/>
      <c r="BB253" s="21"/>
      <c r="BC253" s="22" t="s">
        <v>2179</v>
      </c>
      <c r="BD253" s="466"/>
      <c r="BE253" s="91"/>
      <c r="BF253" s="91"/>
      <c r="BG253" s="92"/>
      <c r="BH253" s="3"/>
      <c r="BI253" s="3"/>
      <c r="BJ253" s="3"/>
      <c r="BK253" s="3"/>
      <c r="BL253" s="3"/>
      <c r="BM253" s="3"/>
      <c r="BN253" s="3"/>
      <c r="BO253" s="3"/>
      <c r="BP253" s="3"/>
      <c r="BQ253" s="3"/>
      <c r="BR253" s="3"/>
      <c r="BS253" s="3"/>
      <c r="BT253" s="92"/>
      <c r="BU253" s="92"/>
      <c r="BV253" s="92"/>
      <c r="BW253" s="5"/>
      <c r="BX253" s="5"/>
      <c r="BY253" s="5"/>
      <c r="BZ253" s="5"/>
      <c r="CA253" s="5"/>
      <c r="CB253" s="5"/>
      <c r="CC253" s="5"/>
      <c r="CD253" s="487"/>
      <c r="CE253" s="487"/>
      <c r="CF253" s="488"/>
      <c r="CG253" s="489"/>
      <c r="CH253" s="446"/>
      <c r="CI253" s="446"/>
      <c r="CJ253" s="446"/>
      <c r="CK253" s="446"/>
      <c r="CL253" s="4"/>
      <c r="CM253" s="4"/>
      <c r="CN253" s="5"/>
      <c r="CO253" s="4"/>
      <c r="CP253" s="446"/>
      <c r="CQ253" s="490"/>
      <c r="CR253" s="446"/>
      <c r="CS253" s="446"/>
      <c r="CT253" s="446"/>
      <c r="CU253" s="446"/>
      <c r="CV253" s="446"/>
      <c r="CW253" s="446"/>
      <c r="CX253" s="491"/>
      <c r="CY253" s="491"/>
      <c r="CZ253" s="491"/>
      <c r="DA253" s="491"/>
      <c r="DB253" s="446"/>
      <c r="DC253" s="446"/>
      <c r="DD253" s="446"/>
      <c r="DE253" s="492"/>
      <c r="DF253" s="492"/>
      <c r="DG253" s="492"/>
      <c r="DH253" s="492"/>
      <c r="DI253" s="492"/>
      <c r="DJ253" s="492"/>
      <c r="DK253" s="492"/>
      <c r="DL253" s="446"/>
      <c r="DM253" s="446"/>
      <c r="DN253" s="446"/>
      <c r="DO253" s="446"/>
      <c r="DP253" s="446"/>
      <c r="DQ253" s="446"/>
      <c r="DR253" s="446"/>
      <c r="DS253" s="488"/>
      <c r="DT253" s="493"/>
      <c r="DU253" s="494"/>
      <c r="DV253" s="494"/>
      <c r="DW253" s="494"/>
      <c r="DX253" s="494"/>
      <c r="DY253" s="494"/>
      <c r="DZ253" s="494"/>
      <c r="EA253" s="494"/>
      <c r="EB253" s="494"/>
      <c r="EC253" s="494"/>
      <c r="ED253" s="494"/>
      <c r="EE253" s="446"/>
      <c r="EF253" s="446"/>
      <c r="EL253" s="4"/>
      <c r="EM253" s="4"/>
      <c r="EN253" s="5"/>
      <c r="EO253" s="4"/>
      <c r="FA253" s="481"/>
      <c r="FB253" s="482"/>
      <c r="FC253" s="483"/>
      <c r="FD253" s="484"/>
      <c r="IB253" s="78"/>
      <c r="ID253" s="78"/>
      <c r="IH253" s="485"/>
      <c r="II253" s="486"/>
      <c r="IJ253" s="78"/>
      <c r="IO253" s="78"/>
    </row>
    <row r="254" spans="1:249" s="6" customFormat="1" ht="15" x14ac:dyDescent="0.2">
      <c r="A254" s="467">
        <v>2</v>
      </c>
      <c r="B254" s="467" t="s">
        <v>2149</v>
      </c>
      <c r="C254" s="393" t="s">
        <v>2620</v>
      </c>
      <c r="D254" s="468"/>
      <c r="E254" s="462" t="s">
        <v>2138</v>
      </c>
      <c r="F254" s="14" t="s">
        <v>2146</v>
      </c>
      <c r="G254" s="14" t="s">
        <v>2154</v>
      </c>
      <c r="H254" s="469" t="s">
        <v>2149</v>
      </c>
      <c r="I254" s="462"/>
      <c r="J254" s="456"/>
      <c r="K254" s="11"/>
      <c r="L254" s="11"/>
      <c r="M254" s="14"/>
      <c r="N254" s="470"/>
      <c r="O254" s="14"/>
      <c r="P254" s="14"/>
      <c r="Q254" s="14"/>
      <c r="R254" s="14"/>
      <c r="S254" s="14"/>
      <c r="T254" s="469"/>
      <c r="U254" s="454"/>
      <c r="V254" s="454"/>
      <c r="W254" s="454"/>
      <c r="X254" s="454"/>
      <c r="Y254" s="471"/>
      <c r="Z254" s="495">
        <v>2</v>
      </c>
      <c r="AA254" s="11"/>
      <c r="AB254" s="472"/>
      <c r="AC254" s="473"/>
      <c r="AD254" s="473"/>
      <c r="AE254" s="496">
        <v>3</v>
      </c>
      <c r="AF254" s="473"/>
      <c r="AG254" s="473"/>
      <c r="AH254" s="474"/>
      <c r="AI254" s="14"/>
      <c r="AJ254" s="14"/>
      <c r="AK254" s="11"/>
      <c r="AL254" s="11"/>
      <c r="AM254" s="475"/>
      <c r="AN254" s="475"/>
      <c r="AO254" s="469"/>
      <c r="AP254" s="497" t="s">
        <v>1693</v>
      </c>
      <c r="AQ254" s="477"/>
      <c r="AR254" s="478"/>
      <c r="AS254" s="479"/>
      <c r="AT254" s="479"/>
      <c r="AU254" s="479"/>
      <c r="AV254" s="479"/>
      <c r="AW254" s="479"/>
      <c r="AX254" s="479"/>
      <c r="AY254" s="479"/>
      <c r="AZ254" s="480"/>
      <c r="BA254" s="480"/>
      <c r="BB254" s="21"/>
      <c r="BC254" s="22" t="s">
        <v>2179</v>
      </c>
      <c r="BD254" s="466"/>
      <c r="BE254" s="91"/>
      <c r="BF254" s="91"/>
      <c r="BG254" s="92"/>
      <c r="BH254" s="3"/>
      <c r="BI254" s="3"/>
      <c r="BJ254" s="3"/>
      <c r="BK254" s="3"/>
      <c r="BL254" s="3"/>
      <c r="BM254" s="3"/>
      <c r="BN254" s="3"/>
      <c r="BO254" s="3"/>
      <c r="BP254" s="3"/>
      <c r="BQ254" s="3"/>
      <c r="BR254" s="3"/>
      <c r="BS254" s="3"/>
      <c r="BT254" s="92"/>
      <c r="BU254" s="92"/>
      <c r="BV254" s="92"/>
      <c r="BW254" s="5"/>
      <c r="BX254" s="5"/>
      <c r="BY254" s="5"/>
      <c r="BZ254" s="5"/>
      <c r="CA254" s="5"/>
      <c r="CB254" s="5"/>
      <c r="CC254" s="5"/>
      <c r="CD254" s="487"/>
      <c r="CE254" s="487"/>
      <c r="CF254" s="488"/>
      <c r="CG254" s="489"/>
      <c r="CH254" s="446"/>
      <c r="CI254" s="446"/>
      <c r="CJ254" s="446"/>
      <c r="CK254" s="446"/>
      <c r="CL254" s="4"/>
      <c r="CM254" s="4"/>
      <c r="CN254" s="5"/>
      <c r="CO254" s="4"/>
      <c r="CP254" s="446"/>
      <c r="CQ254" s="490"/>
      <c r="CR254" s="446"/>
      <c r="CS254" s="446"/>
      <c r="CT254" s="446"/>
      <c r="CU254" s="446"/>
      <c r="CV254" s="446"/>
      <c r="CW254" s="446"/>
      <c r="CX254" s="491"/>
      <c r="CY254" s="491"/>
      <c r="CZ254" s="491"/>
      <c r="DA254" s="491"/>
      <c r="DB254" s="446"/>
      <c r="DC254" s="446"/>
      <c r="DD254" s="446"/>
      <c r="DE254" s="492"/>
      <c r="DF254" s="492"/>
      <c r="DG254" s="492"/>
      <c r="DH254" s="492"/>
      <c r="DI254" s="492"/>
      <c r="DJ254" s="492"/>
      <c r="DK254" s="492"/>
      <c r="DL254" s="446"/>
      <c r="DM254" s="446"/>
      <c r="DN254" s="446"/>
      <c r="DO254" s="446"/>
      <c r="DP254" s="446"/>
      <c r="DQ254" s="446"/>
      <c r="DR254" s="446"/>
      <c r="DS254" s="488"/>
      <c r="DT254" s="493"/>
      <c r="DU254" s="494"/>
      <c r="DV254" s="494"/>
      <c r="DW254" s="494"/>
      <c r="DX254" s="494"/>
      <c r="DY254" s="494"/>
      <c r="DZ254" s="494"/>
      <c r="EA254" s="494"/>
      <c r="EB254" s="494"/>
      <c r="EC254" s="494"/>
      <c r="ED254" s="494"/>
      <c r="EE254" s="446"/>
      <c r="EF254" s="446"/>
      <c r="EL254" s="4"/>
      <c r="EM254" s="4"/>
      <c r="EN254" s="5"/>
      <c r="EO254" s="4"/>
      <c r="FA254" s="481"/>
      <c r="FB254" s="482"/>
      <c r="FC254" s="483"/>
      <c r="FD254" s="484"/>
      <c r="IB254" s="78"/>
      <c r="ID254" s="78"/>
      <c r="IH254" s="485"/>
      <c r="II254" s="486"/>
      <c r="IJ254" s="78"/>
      <c r="IO254" s="78"/>
    </row>
    <row r="255" spans="1:249" s="6" customFormat="1" ht="15" x14ac:dyDescent="0.2">
      <c r="A255" s="467" t="s">
        <v>2195</v>
      </c>
      <c r="B255" s="467" t="s">
        <v>2149</v>
      </c>
      <c r="C255" s="393" t="s">
        <v>2621</v>
      </c>
      <c r="D255" s="468"/>
      <c r="E255" s="462" t="s">
        <v>2138</v>
      </c>
      <c r="F255" s="14" t="s">
        <v>2149</v>
      </c>
      <c r="G255" s="14" t="s">
        <v>2149</v>
      </c>
      <c r="H255" s="469" t="s">
        <v>2149</v>
      </c>
      <c r="I255" s="462"/>
      <c r="J255" s="456"/>
      <c r="K255" s="11"/>
      <c r="L255" s="11"/>
      <c r="M255" s="14"/>
      <c r="N255" s="470"/>
      <c r="O255" s="14"/>
      <c r="P255" s="14"/>
      <c r="Q255" s="14"/>
      <c r="R255" s="14"/>
      <c r="S255" s="14"/>
      <c r="T255" s="469"/>
      <c r="U255" s="454"/>
      <c r="V255" s="454"/>
      <c r="W255" s="454"/>
      <c r="X255" s="454"/>
      <c r="Y255" s="471"/>
      <c r="Z255" s="495" t="s">
        <v>2195</v>
      </c>
      <c r="AA255" s="11"/>
      <c r="AB255" s="472"/>
      <c r="AC255" s="473"/>
      <c r="AD255" s="473"/>
      <c r="AE255" s="496" t="s">
        <v>2195</v>
      </c>
      <c r="AF255" s="473"/>
      <c r="AG255" s="473"/>
      <c r="AH255" s="474"/>
      <c r="AI255" s="14"/>
      <c r="AJ255" s="14"/>
      <c r="AK255" s="11"/>
      <c r="AL255" s="11"/>
      <c r="AM255" s="475"/>
      <c r="AN255" s="475"/>
      <c r="AO255" s="469"/>
      <c r="AP255" s="497" t="s">
        <v>1694</v>
      </c>
      <c r="AQ255" s="477"/>
      <c r="AR255" s="478"/>
      <c r="AS255" s="479"/>
      <c r="AT255" s="479"/>
      <c r="AU255" s="479"/>
      <c r="AV255" s="479"/>
      <c r="AW255" s="479"/>
      <c r="AX255" s="479"/>
      <c r="AY255" s="479"/>
      <c r="AZ255" s="480"/>
      <c r="BA255" s="480"/>
      <c r="BB255" s="21"/>
      <c r="BC255" s="22" t="s">
        <v>2179</v>
      </c>
      <c r="BD255" s="466"/>
      <c r="BE255" s="91"/>
      <c r="BF255" s="91"/>
      <c r="BG255" s="92"/>
      <c r="BH255" s="3"/>
      <c r="BI255" s="3"/>
      <c r="BJ255" s="3"/>
      <c r="BK255" s="3"/>
      <c r="BL255" s="3"/>
      <c r="BM255" s="3"/>
      <c r="BN255" s="3"/>
      <c r="BO255" s="3"/>
      <c r="BP255" s="3"/>
      <c r="BQ255" s="3"/>
      <c r="BR255" s="3"/>
      <c r="BS255" s="3"/>
      <c r="BT255" s="92"/>
      <c r="BU255" s="92"/>
      <c r="BV255" s="92"/>
      <c r="BW255" s="5"/>
      <c r="BX255" s="5"/>
      <c r="BY255" s="5"/>
      <c r="BZ255" s="5"/>
      <c r="CA255" s="5"/>
      <c r="CB255" s="5"/>
      <c r="CC255" s="5"/>
      <c r="CD255" s="487"/>
      <c r="CE255" s="487"/>
      <c r="CF255" s="488"/>
      <c r="CG255" s="489"/>
      <c r="CH255" s="446"/>
      <c r="CI255" s="446"/>
      <c r="CJ255" s="446"/>
      <c r="CK255" s="446"/>
      <c r="CL255" s="4"/>
      <c r="CM255" s="4"/>
      <c r="CN255" s="5"/>
      <c r="CO255" s="4"/>
      <c r="CP255" s="446"/>
      <c r="CQ255" s="490"/>
      <c r="CR255" s="446"/>
      <c r="CS255" s="446"/>
      <c r="CT255" s="446"/>
      <c r="CU255" s="446"/>
      <c r="CV255" s="446"/>
      <c r="CW255" s="446"/>
      <c r="CX255" s="491"/>
      <c r="CY255" s="491"/>
      <c r="CZ255" s="491"/>
      <c r="DA255" s="491"/>
      <c r="DB255" s="446"/>
      <c r="DC255" s="446"/>
      <c r="DD255" s="446"/>
      <c r="DE255" s="492"/>
      <c r="DF255" s="492"/>
      <c r="DG255" s="492"/>
      <c r="DH255" s="492"/>
      <c r="DI255" s="492"/>
      <c r="DJ255" s="492"/>
      <c r="DK255" s="492"/>
      <c r="DL255" s="446"/>
      <c r="DM255" s="446"/>
      <c r="DN255" s="446"/>
      <c r="DO255" s="446"/>
      <c r="DP255" s="446"/>
      <c r="DQ255" s="446"/>
      <c r="DR255" s="446"/>
      <c r="DS255" s="488"/>
      <c r="DT255" s="493"/>
      <c r="DU255" s="494"/>
      <c r="DV255" s="494"/>
      <c r="DW255" s="494"/>
      <c r="DX255" s="494"/>
      <c r="DY255" s="494"/>
      <c r="DZ255" s="494"/>
      <c r="EA255" s="494"/>
      <c r="EB255" s="494"/>
      <c r="EC255" s="494"/>
      <c r="ED255" s="494"/>
      <c r="EE255" s="446"/>
      <c r="EF255" s="446"/>
      <c r="EL255" s="4"/>
      <c r="EM255" s="4"/>
      <c r="EN255" s="5"/>
      <c r="EO255" s="4"/>
      <c r="FA255" s="481"/>
      <c r="FB255" s="482"/>
      <c r="FC255" s="483"/>
      <c r="FD255" s="484"/>
      <c r="IB255" s="78"/>
      <c r="ID255" s="78"/>
      <c r="IH255" s="485"/>
      <c r="II255" s="486"/>
      <c r="IJ255" s="78"/>
      <c r="IO255" s="78"/>
    </row>
    <row r="256" spans="1:249" s="6" customFormat="1" ht="15" x14ac:dyDescent="0.2">
      <c r="A256" s="467" t="s">
        <v>2166</v>
      </c>
      <c r="B256" s="467" t="s">
        <v>2149</v>
      </c>
      <c r="C256" s="393" t="s">
        <v>2622</v>
      </c>
      <c r="D256" s="468"/>
      <c r="E256" s="462" t="s">
        <v>2138</v>
      </c>
      <c r="F256" s="14" t="s">
        <v>2149</v>
      </c>
      <c r="G256" s="14" t="s">
        <v>2154</v>
      </c>
      <c r="H256" s="469" t="s">
        <v>2157</v>
      </c>
      <c r="I256" s="462"/>
      <c r="J256" s="456"/>
      <c r="K256" s="11" t="s">
        <v>2163</v>
      </c>
      <c r="L256" s="11"/>
      <c r="M256" s="14"/>
      <c r="N256" s="470"/>
      <c r="O256" s="14"/>
      <c r="P256" s="14"/>
      <c r="Q256" s="14"/>
      <c r="R256" s="14"/>
      <c r="S256" s="14"/>
      <c r="T256" s="469"/>
      <c r="U256" s="454"/>
      <c r="V256" s="454"/>
      <c r="W256" s="454"/>
      <c r="X256" s="454"/>
      <c r="Y256" s="471"/>
      <c r="Z256" s="495" t="s">
        <v>2166</v>
      </c>
      <c r="AA256" s="11"/>
      <c r="AB256" s="472"/>
      <c r="AC256" s="473"/>
      <c r="AD256" s="473"/>
      <c r="AE256" s="496" t="s">
        <v>2166</v>
      </c>
      <c r="AF256" s="473"/>
      <c r="AG256" s="473"/>
      <c r="AH256" s="474"/>
      <c r="AI256" s="14"/>
      <c r="AJ256" s="14"/>
      <c r="AK256" s="11"/>
      <c r="AL256" s="11"/>
      <c r="AM256" s="475"/>
      <c r="AN256" s="475"/>
      <c r="AO256" s="469"/>
      <c r="AP256" s="497" t="s">
        <v>1695</v>
      </c>
      <c r="AQ256" s="477"/>
      <c r="AR256" s="478"/>
      <c r="AS256" s="479"/>
      <c r="AT256" s="479"/>
      <c r="AU256" s="479"/>
      <c r="AV256" s="479"/>
      <c r="AW256" s="479"/>
      <c r="AX256" s="479"/>
      <c r="AY256" s="479"/>
      <c r="AZ256" s="480"/>
      <c r="BA256" s="480"/>
      <c r="BB256" s="21"/>
      <c r="BC256" s="22" t="s">
        <v>2179</v>
      </c>
      <c r="BD256" s="466"/>
      <c r="BE256" s="91"/>
      <c r="BF256" s="91" t="s">
        <v>2163</v>
      </c>
      <c r="BG256" s="92"/>
      <c r="BH256" s="3"/>
      <c r="BI256" s="3"/>
      <c r="BJ256" s="3"/>
      <c r="BK256" s="3"/>
      <c r="BL256" s="3"/>
      <c r="BM256" s="3"/>
      <c r="BN256" s="3"/>
      <c r="BO256" s="3"/>
      <c r="BP256" s="3"/>
      <c r="BQ256" s="3"/>
      <c r="BR256" s="3"/>
      <c r="BS256" s="3"/>
      <c r="BT256" s="92"/>
      <c r="BU256" s="92"/>
      <c r="BV256" s="92"/>
      <c r="BW256" s="5"/>
      <c r="BX256" s="5"/>
      <c r="BY256" s="5"/>
      <c r="BZ256" s="5"/>
      <c r="CA256" s="5"/>
      <c r="CB256" s="5"/>
      <c r="CC256" s="5"/>
      <c r="CD256" s="487"/>
      <c r="CE256" s="487"/>
      <c r="CF256" s="488"/>
      <c r="CG256" s="489"/>
      <c r="CH256" s="446"/>
      <c r="CI256" s="446"/>
      <c r="CJ256" s="446"/>
      <c r="CK256" s="446"/>
      <c r="CL256" s="4"/>
      <c r="CM256" s="4"/>
      <c r="CN256" s="5"/>
      <c r="CO256" s="4"/>
      <c r="CP256" s="446"/>
      <c r="CQ256" s="490"/>
      <c r="CR256" s="446"/>
      <c r="CS256" s="446"/>
      <c r="CT256" s="446"/>
      <c r="CU256" s="446"/>
      <c r="CV256" s="446"/>
      <c r="CW256" s="446"/>
      <c r="CX256" s="491"/>
      <c r="CY256" s="491"/>
      <c r="CZ256" s="491"/>
      <c r="DA256" s="491"/>
      <c r="DB256" s="446"/>
      <c r="DC256" s="446"/>
      <c r="DD256" s="446"/>
      <c r="DE256" s="492"/>
      <c r="DF256" s="492"/>
      <c r="DG256" s="492"/>
      <c r="DH256" s="492"/>
      <c r="DI256" s="492"/>
      <c r="DJ256" s="492"/>
      <c r="DK256" s="492"/>
      <c r="DL256" s="446"/>
      <c r="DM256" s="446"/>
      <c r="DN256" s="446"/>
      <c r="DO256" s="446"/>
      <c r="DP256" s="446"/>
      <c r="DQ256" s="446"/>
      <c r="DR256" s="446"/>
      <c r="DS256" s="488"/>
      <c r="DT256" s="493"/>
      <c r="DU256" s="494"/>
      <c r="DV256" s="494"/>
      <c r="DW256" s="494"/>
      <c r="DX256" s="494"/>
      <c r="DY256" s="494"/>
      <c r="DZ256" s="494"/>
      <c r="EA256" s="494"/>
      <c r="EB256" s="494"/>
      <c r="EC256" s="494"/>
      <c r="ED256" s="494"/>
      <c r="EE256" s="446"/>
      <c r="EF256" s="446"/>
      <c r="EL256" s="4"/>
      <c r="EM256" s="4"/>
      <c r="EN256" s="5"/>
      <c r="EO256" s="4"/>
      <c r="FA256" s="481"/>
      <c r="FB256" s="482"/>
      <c r="FC256" s="483"/>
      <c r="FD256" s="484"/>
      <c r="IB256" s="78"/>
      <c r="ID256" s="78"/>
      <c r="IH256" s="485"/>
      <c r="II256" s="486"/>
      <c r="IJ256" s="78"/>
      <c r="IO256" s="78"/>
    </row>
    <row r="257" spans="1:249" s="6" customFormat="1" ht="15" x14ac:dyDescent="0.2">
      <c r="A257" s="467" t="s">
        <v>2166</v>
      </c>
      <c r="B257" s="467" t="s">
        <v>1969</v>
      </c>
      <c r="C257" s="393" t="s">
        <v>2623</v>
      </c>
      <c r="D257" s="468"/>
      <c r="E257" s="462" t="s">
        <v>2138</v>
      </c>
      <c r="F257" s="14" t="s">
        <v>2149</v>
      </c>
      <c r="G257" s="14" t="s">
        <v>2154</v>
      </c>
      <c r="H257" s="469" t="s">
        <v>2149</v>
      </c>
      <c r="I257" s="462"/>
      <c r="J257" s="456"/>
      <c r="K257" s="11"/>
      <c r="L257" s="11"/>
      <c r="M257" s="14"/>
      <c r="N257" s="470"/>
      <c r="O257" s="14"/>
      <c r="P257" s="14"/>
      <c r="Q257" s="14"/>
      <c r="R257" s="14"/>
      <c r="S257" s="14"/>
      <c r="T257" s="469"/>
      <c r="U257" s="454"/>
      <c r="V257" s="454"/>
      <c r="W257" s="454"/>
      <c r="X257" s="454"/>
      <c r="Y257" s="471"/>
      <c r="Z257" s="495">
        <v>3</v>
      </c>
      <c r="AA257" s="11"/>
      <c r="AB257" s="472"/>
      <c r="AC257" s="473"/>
      <c r="AD257" s="473"/>
      <c r="AE257" s="496">
        <v>3</v>
      </c>
      <c r="AF257" s="473"/>
      <c r="AG257" s="473"/>
      <c r="AH257" s="474"/>
      <c r="AI257" s="14"/>
      <c r="AJ257" s="14"/>
      <c r="AK257" s="11"/>
      <c r="AL257" s="11"/>
      <c r="AM257" s="475"/>
      <c r="AN257" s="475"/>
      <c r="AO257" s="469"/>
      <c r="AP257" s="497" t="s">
        <v>1696</v>
      </c>
      <c r="AQ257" s="477"/>
      <c r="AR257" s="478"/>
      <c r="AS257" s="479"/>
      <c r="AT257" s="479"/>
      <c r="AU257" s="479"/>
      <c r="AV257" s="479"/>
      <c r="AW257" s="479"/>
      <c r="AX257" s="479"/>
      <c r="AY257" s="479"/>
      <c r="AZ257" s="480"/>
      <c r="BA257" s="480"/>
      <c r="BB257" s="21"/>
      <c r="BC257" s="22" t="s">
        <v>2179</v>
      </c>
      <c r="BD257" s="466"/>
      <c r="BE257" s="91"/>
      <c r="BF257" s="91"/>
      <c r="BG257" s="92"/>
      <c r="BH257" s="3"/>
      <c r="BI257" s="3"/>
      <c r="BJ257" s="3"/>
      <c r="BK257" s="3"/>
      <c r="BL257" s="3"/>
      <c r="BM257" s="3"/>
      <c r="BN257" s="3"/>
      <c r="BO257" s="3"/>
      <c r="BP257" s="3"/>
      <c r="BQ257" s="3"/>
      <c r="BR257" s="3"/>
      <c r="BS257" s="3"/>
      <c r="BT257" s="92"/>
      <c r="BU257" s="92"/>
      <c r="BV257" s="92"/>
      <c r="BW257" s="5"/>
      <c r="BX257" s="5"/>
      <c r="BY257" s="5"/>
      <c r="BZ257" s="5"/>
      <c r="CA257" s="5"/>
      <c r="CB257" s="5"/>
      <c r="CC257" s="5"/>
      <c r="CD257" s="487"/>
      <c r="CE257" s="487"/>
      <c r="CF257" s="488"/>
      <c r="CG257" s="489"/>
      <c r="CH257" s="446"/>
      <c r="CI257" s="446"/>
      <c r="CJ257" s="446"/>
      <c r="CK257" s="446"/>
      <c r="CL257" s="4"/>
      <c r="CM257" s="4"/>
      <c r="CN257" s="5"/>
      <c r="CO257" s="4"/>
      <c r="CP257" s="446"/>
      <c r="CQ257" s="490"/>
      <c r="CR257" s="446"/>
      <c r="CS257" s="446"/>
      <c r="CT257" s="446"/>
      <c r="CU257" s="446"/>
      <c r="CV257" s="446"/>
      <c r="CW257" s="446"/>
      <c r="CX257" s="491"/>
      <c r="CY257" s="491"/>
      <c r="CZ257" s="491"/>
      <c r="DA257" s="491"/>
      <c r="DB257" s="446"/>
      <c r="DC257" s="446"/>
      <c r="DD257" s="446"/>
      <c r="DE257" s="492"/>
      <c r="DF257" s="492"/>
      <c r="DG257" s="492"/>
      <c r="DH257" s="492"/>
      <c r="DI257" s="492"/>
      <c r="DJ257" s="492"/>
      <c r="DK257" s="492"/>
      <c r="DL257" s="446"/>
      <c r="DM257" s="446"/>
      <c r="DN257" s="446"/>
      <c r="DO257" s="446"/>
      <c r="DP257" s="446"/>
      <c r="DQ257" s="446"/>
      <c r="DR257" s="446"/>
      <c r="DS257" s="488"/>
      <c r="DT257" s="493"/>
      <c r="DU257" s="494"/>
      <c r="DV257" s="494"/>
      <c r="DW257" s="494"/>
      <c r="DX257" s="494"/>
      <c r="DY257" s="494"/>
      <c r="DZ257" s="494"/>
      <c r="EA257" s="494"/>
      <c r="EB257" s="494"/>
      <c r="EC257" s="494"/>
      <c r="ED257" s="494"/>
      <c r="EE257" s="446"/>
      <c r="EF257" s="446"/>
      <c r="EL257" s="4"/>
      <c r="EM257" s="4"/>
      <c r="EN257" s="5"/>
      <c r="EO257" s="4"/>
      <c r="FA257" s="481"/>
      <c r="FB257" s="482"/>
      <c r="FC257" s="483"/>
      <c r="FD257" s="484"/>
      <c r="IB257" s="78"/>
      <c r="ID257" s="78"/>
      <c r="IH257" s="485"/>
      <c r="II257" s="486"/>
      <c r="IJ257" s="78"/>
      <c r="IO257" s="78"/>
    </row>
    <row r="258" spans="1:249" s="6" customFormat="1" ht="15" x14ac:dyDescent="0.2">
      <c r="A258" s="467" t="s">
        <v>2195</v>
      </c>
      <c r="B258" s="467" t="s">
        <v>1969</v>
      </c>
      <c r="C258" s="393" t="s">
        <v>2624</v>
      </c>
      <c r="D258" s="468"/>
      <c r="E258" s="462" t="s">
        <v>2139</v>
      </c>
      <c r="F258" s="14" t="s">
        <v>2149</v>
      </c>
      <c r="G258" s="14" t="s">
        <v>2154</v>
      </c>
      <c r="H258" s="469" t="s">
        <v>2149</v>
      </c>
      <c r="I258" s="462"/>
      <c r="J258" s="456"/>
      <c r="K258" s="11"/>
      <c r="L258" s="11"/>
      <c r="M258" s="14"/>
      <c r="N258" s="470"/>
      <c r="O258" s="14"/>
      <c r="P258" s="14"/>
      <c r="Q258" s="14"/>
      <c r="R258" s="14"/>
      <c r="S258" s="14"/>
      <c r="T258" s="469"/>
      <c r="U258" s="454"/>
      <c r="V258" s="454"/>
      <c r="W258" s="454"/>
      <c r="X258" s="454"/>
      <c r="Y258" s="471"/>
      <c r="Z258" s="495" t="s">
        <v>2166</v>
      </c>
      <c r="AA258" s="11"/>
      <c r="AB258" s="472"/>
      <c r="AC258" s="473"/>
      <c r="AD258" s="473"/>
      <c r="AE258" s="496" t="s">
        <v>2195</v>
      </c>
      <c r="AF258" s="473"/>
      <c r="AG258" s="473"/>
      <c r="AH258" s="474"/>
      <c r="AI258" s="14"/>
      <c r="AJ258" s="14"/>
      <c r="AK258" s="11"/>
      <c r="AL258" s="11"/>
      <c r="AM258" s="475"/>
      <c r="AN258" s="475"/>
      <c r="AO258" s="469"/>
      <c r="AP258" s="497" t="s">
        <v>1697</v>
      </c>
      <c r="AQ258" s="477"/>
      <c r="AR258" s="478"/>
      <c r="AS258" s="479"/>
      <c r="AT258" s="479"/>
      <c r="AU258" s="479"/>
      <c r="AV258" s="479"/>
      <c r="AW258" s="479"/>
      <c r="AX258" s="479"/>
      <c r="AY258" s="479"/>
      <c r="AZ258" s="480"/>
      <c r="BA258" s="480"/>
      <c r="BB258" s="21"/>
      <c r="BC258" s="22" t="s">
        <v>2179</v>
      </c>
      <c r="BD258" s="466"/>
      <c r="BE258" s="91"/>
      <c r="BF258" s="91"/>
      <c r="BG258" s="92"/>
      <c r="BH258" s="3"/>
      <c r="BI258" s="3"/>
      <c r="BJ258" s="3"/>
      <c r="BK258" s="3"/>
      <c r="BL258" s="3"/>
      <c r="BM258" s="3"/>
      <c r="BN258" s="3"/>
      <c r="BO258" s="3"/>
      <c r="BP258" s="3"/>
      <c r="BQ258" s="3"/>
      <c r="BR258" s="3"/>
      <c r="BS258" s="3"/>
      <c r="BT258" s="92"/>
      <c r="BU258" s="92"/>
      <c r="BV258" s="92"/>
      <c r="BW258" s="5"/>
      <c r="BX258" s="5"/>
      <c r="BY258" s="5"/>
      <c r="BZ258" s="5"/>
      <c r="CA258" s="5"/>
      <c r="CB258" s="5"/>
      <c r="CC258" s="5"/>
      <c r="CD258" s="487"/>
      <c r="CE258" s="487"/>
      <c r="CF258" s="488"/>
      <c r="CG258" s="489"/>
      <c r="CH258" s="446"/>
      <c r="CI258" s="446"/>
      <c r="CJ258" s="446"/>
      <c r="CK258" s="446"/>
      <c r="CL258" s="4"/>
      <c r="CM258" s="4"/>
      <c r="CN258" s="5"/>
      <c r="CO258" s="4"/>
      <c r="CP258" s="446"/>
      <c r="CQ258" s="490"/>
      <c r="CR258" s="446"/>
      <c r="CS258" s="446"/>
      <c r="CT258" s="446"/>
      <c r="CU258" s="446"/>
      <c r="CV258" s="446"/>
      <c r="CW258" s="446"/>
      <c r="CX258" s="491"/>
      <c r="CY258" s="491"/>
      <c r="CZ258" s="491"/>
      <c r="DA258" s="491"/>
      <c r="DB258" s="446"/>
      <c r="DC258" s="446"/>
      <c r="DD258" s="446"/>
      <c r="DE258" s="492"/>
      <c r="DF258" s="492"/>
      <c r="DG258" s="492"/>
      <c r="DH258" s="492"/>
      <c r="DI258" s="492"/>
      <c r="DJ258" s="492"/>
      <c r="DK258" s="492"/>
      <c r="DL258" s="446"/>
      <c r="DM258" s="446"/>
      <c r="DN258" s="446"/>
      <c r="DO258" s="446"/>
      <c r="DP258" s="446"/>
      <c r="DQ258" s="446"/>
      <c r="DR258" s="446"/>
      <c r="DS258" s="488"/>
      <c r="DT258" s="493"/>
      <c r="DU258" s="494"/>
      <c r="DV258" s="494"/>
      <c r="DW258" s="494"/>
      <c r="DX258" s="494"/>
      <c r="DY258" s="494"/>
      <c r="DZ258" s="494"/>
      <c r="EA258" s="494"/>
      <c r="EB258" s="494"/>
      <c r="EC258" s="494"/>
      <c r="ED258" s="494"/>
      <c r="EE258" s="446"/>
      <c r="EF258" s="446"/>
      <c r="EL258" s="4"/>
      <c r="EM258" s="4"/>
      <c r="EN258" s="5"/>
      <c r="EO258" s="4"/>
      <c r="FA258" s="481"/>
      <c r="FB258" s="482"/>
      <c r="FC258" s="483"/>
      <c r="FD258" s="484"/>
      <c r="IB258" s="78"/>
      <c r="ID258" s="78"/>
      <c r="IH258" s="485"/>
      <c r="II258" s="486"/>
      <c r="IJ258" s="78"/>
      <c r="IO258" s="78"/>
    </row>
    <row r="259" spans="1:249" s="6" customFormat="1" ht="15" x14ac:dyDescent="0.2">
      <c r="A259" s="467" t="s">
        <v>2195</v>
      </c>
      <c r="B259" s="467" t="s">
        <v>2149</v>
      </c>
      <c r="C259" s="393" t="s">
        <v>2625</v>
      </c>
      <c r="D259" s="468"/>
      <c r="E259" s="462" t="s">
        <v>2141</v>
      </c>
      <c r="F259" s="14" t="s">
        <v>2149</v>
      </c>
      <c r="G259" s="14" t="s">
        <v>2149</v>
      </c>
      <c r="H259" s="469" t="s">
        <v>2149</v>
      </c>
      <c r="I259" s="462"/>
      <c r="J259" s="456"/>
      <c r="K259" s="11"/>
      <c r="L259" s="11"/>
      <c r="M259" s="14"/>
      <c r="N259" s="470"/>
      <c r="O259" s="14"/>
      <c r="P259" s="14"/>
      <c r="Q259" s="14"/>
      <c r="R259" s="14"/>
      <c r="S259" s="14"/>
      <c r="T259" s="469"/>
      <c r="U259" s="454"/>
      <c r="V259" s="454"/>
      <c r="W259" s="454"/>
      <c r="X259" s="454"/>
      <c r="Y259" s="471"/>
      <c r="Z259" s="495" t="s">
        <v>2195</v>
      </c>
      <c r="AA259" s="11"/>
      <c r="AB259" s="472"/>
      <c r="AC259" s="473"/>
      <c r="AD259" s="473"/>
      <c r="AE259" s="496" t="s">
        <v>2195</v>
      </c>
      <c r="AF259" s="473"/>
      <c r="AG259" s="473"/>
      <c r="AH259" s="474"/>
      <c r="AI259" s="14"/>
      <c r="AJ259" s="14"/>
      <c r="AK259" s="11"/>
      <c r="AL259" s="11"/>
      <c r="AM259" s="475"/>
      <c r="AN259" s="475"/>
      <c r="AO259" s="469"/>
      <c r="AP259" s="497" t="s">
        <v>1698</v>
      </c>
      <c r="AQ259" s="477"/>
      <c r="AR259" s="478"/>
      <c r="AS259" s="479"/>
      <c r="AT259" s="479"/>
      <c r="AU259" s="479"/>
      <c r="AV259" s="479"/>
      <c r="AW259" s="479"/>
      <c r="AX259" s="479"/>
      <c r="AY259" s="479"/>
      <c r="AZ259" s="480"/>
      <c r="BA259" s="480"/>
      <c r="BB259" s="21"/>
      <c r="BC259" s="22" t="s">
        <v>2179</v>
      </c>
      <c r="BD259" s="466"/>
      <c r="BE259" s="91"/>
      <c r="BF259" s="91"/>
      <c r="BG259" s="92"/>
      <c r="BH259" s="3"/>
      <c r="BI259" s="3"/>
      <c r="BJ259" s="3"/>
      <c r="BK259" s="3"/>
      <c r="BL259" s="3"/>
      <c r="BM259" s="3"/>
      <c r="BN259" s="3"/>
      <c r="BO259" s="3"/>
      <c r="BP259" s="3"/>
      <c r="BQ259" s="3"/>
      <c r="BR259" s="3"/>
      <c r="BS259" s="3"/>
      <c r="BT259" s="92"/>
      <c r="BU259" s="92"/>
      <c r="BV259" s="92"/>
      <c r="BW259" s="5"/>
      <c r="BX259" s="5"/>
      <c r="BY259" s="5"/>
      <c r="BZ259" s="5"/>
      <c r="CA259" s="5"/>
      <c r="CB259" s="5"/>
      <c r="CC259" s="5"/>
      <c r="CD259" s="487"/>
      <c r="CE259" s="487"/>
      <c r="CF259" s="488"/>
      <c r="CG259" s="489"/>
      <c r="CH259" s="446"/>
      <c r="CI259" s="446"/>
      <c r="CJ259" s="446"/>
      <c r="CK259" s="446"/>
      <c r="CL259" s="4"/>
      <c r="CM259" s="4"/>
      <c r="CN259" s="5"/>
      <c r="CO259" s="4"/>
      <c r="CP259" s="446"/>
      <c r="CQ259" s="490"/>
      <c r="CR259" s="446"/>
      <c r="CS259" s="446"/>
      <c r="CT259" s="446"/>
      <c r="CU259" s="446"/>
      <c r="CV259" s="446"/>
      <c r="CW259" s="446"/>
      <c r="CX259" s="491"/>
      <c r="CY259" s="491"/>
      <c r="CZ259" s="491"/>
      <c r="DA259" s="491"/>
      <c r="DB259" s="446"/>
      <c r="DC259" s="446"/>
      <c r="DD259" s="446"/>
      <c r="DE259" s="492"/>
      <c r="DF259" s="492"/>
      <c r="DG259" s="492"/>
      <c r="DH259" s="492"/>
      <c r="DI259" s="492"/>
      <c r="DJ259" s="492"/>
      <c r="DK259" s="492"/>
      <c r="DL259" s="446"/>
      <c r="DM259" s="446"/>
      <c r="DN259" s="446"/>
      <c r="DO259" s="446"/>
      <c r="DP259" s="446"/>
      <c r="DQ259" s="446"/>
      <c r="DR259" s="446"/>
      <c r="DS259" s="488"/>
      <c r="DT259" s="493"/>
      <c r="DU259" s="494"/>
      <c r="DV259" s="494"/>
      <c r="DW259" s="494"/>
      <c r="DX259" s="494"/>
      <c r="DY259" s="494"/>
      <c r="DZ259" s="494"/>
      <c r="EA259" s="494"/>
      <c r="EB259" s="494"/>
      <c r="EC259" s="494"/>
      <c r="ED259" s="494"/>
      <c r="EE259" s="446"/>
      <c r="EF259" s="446"/>
      <c r="EL259" s="4"/>
      <c r="EM259" s="4"/>
      <c r="EN259" s="5"/>
      <c r="EO259" s="4"/>
      <c r="FA259" s="481"/>
      <c r="FB259" s="482"/>
      <c r="FC259" s="483"/>
      <c r="FD259" s="484"/>
      <c r="IB259" s="78"/>
      <c r="ID259" s="78"/>
      <c r="IH259" s="485"/>
      <c r="II259" s="486"/>
      <c r="IJ259" s="78"/>
      <c r="IO259" s="78"/>
    </row>
    <row r="260" spans="1:249" s="6" customFormat="1" ht="15" x14ac:dyDescent="0.2">
      <c r="A260" s="467" t="s">
        <v>2166</v>
      </c>
      <c r="B260" s="467" t="s">
        <v>2157</v>
      </c>
      <c r="C260" s="393" t="s">
        <v>2626</v>
      </c>
      <c r="D260" s="468"/>
      <c r="E260" s="462" t="s">
        <v>2138</v>
      </c>
      <c r="F260" s="14" t="s">
        <v>2149</v>
      </c>
      <c r="G260" s="14" t="s">
        <v>2153</v>
      </c>
      <c r="H260" s="469" t="s">
        <v>2149</v>
      </c>
      <c r="I260" s="462"/>
      <c r="J260" s="456"/>
      <c r="K260" s="11"/>
      <c r="L260" s="11"/>
      <c r="M260" s="14"/>
      <c r="N260" s="470"/>
      <c r="O260" s="14"/>
      <c r="P260" s="14"/>
      <c r="Q260" s="14"/>
      <c r="R260" s="14"/>
      <c r="S260" s="14"/>
      <c r="T260" s="469"/>
      <c r="U260" s="454"/>
      <c r="V260" s="454"/>
      <c r="W260" s="454"/>
      <c r="X260" s="454"/>
      <c r="Y260" s="471"/>
      <c r="Z260" s="495" t="s">
        <v>2195</v>
      </c>
      <c r="AA260" s="11"/>
      <c r="AB260" s="472"/>
      <c r="AC260" s="473"/>
      <c r="AD260" s="473"/>
      <c r="AE260" s="496" t="s">
        <v>2195</v>
      </c>
      <c r="AF260" s="473"/>
      <c r="AG260" s="473"/>
      <c r="AH260" s="474"/>
      <c r="AI260" s="14"/>
      <c r="AJ260" s="14"/>
      <c r="AK260" s="11"/>
      <c r="AL260" s="11"/>
      <c r="AM260" s="475"/>
      <c r="AN260" s="475"/>
      <c r="AO260" s="469"/>
      <c r="AP260" s="497" t="s">
        <v>1699</v>
      </c>
      <c r="AQ260" s="477"/>
      <c r="AR260" s="478"/>
      <c r="AS260" s="479"/>
      <c r="AT260" s="479"/>
      <c r="AU260" s="479"/>
      <c r="AV260" s="479"/>
      <c r="AW260" s="479"/>
      <c r="AX260" s="479"/>
      <c r="AY260" s="479"/>
      <c r="AZ260" s="480"/>
      <c r="BA260" s="480"/>
      <c r="BB260" s="21"/>
      <c r="BC260" s="22" t="s">
        <v>2179</v>
      </c>
      <c r="BD260" s="466"/>
      <c r="BE260" s="91"/>
      <c r="BF260" s="91"/>
      <c r="BG260" s="92"/>
      <c r="BH260" s="3"/>
      <c r="BI260" s="3"/>
      <c r="BJ260" s="3"/>
      <c r="BK260" s="3"/>
      <c r="BL260" s="3"/>
      <c r="BM260" s="3"/>
      <c r="BN260" s="3"/>
      <c r="BO260" s="3"/>
      <c r="BP260" s="3"/>
      <c r="BQ260" s="3"/>
      <c r="BR260" s="3"/>
      <c r="BS260" s="3"/>
      <c r="BT260" s="92"/>
      <c r="BU260" s="92"/>
      <c r="BV260" s="92"/>
      <c r="BW260" s="5"/>
      <c r="BX260" s="5"/>
      <c r="BY260" s="5"/>
      <c r="BZ260" s="5"/>
      <c r="CA260" s="5"/>
      <c r="CB260" s="5"/>
      <c r="CC260" s="5"/>
      <c r="CD260" s="487"/>
      <c r="CE260" s="487"/>
      <c r="CF260" s="488"/>
      <c r="CG260" s="489"/>
      <c r="CH260" s="446"/>
      <c r="CI260" s="446"/>
      <c r="CJ260" s="446"/>
      <c r="CK260" s="446"/>
      <c r="CL260" s="4"/>
      <c r="CM260" s="4"/>
      <c r="CN260" s="5"/>
      <c r="CO260" s="4"/>
      <c r="CP260" s="446"/>
      <c r="CQ260" s="490"/>
      <c r="CR260" s="446"/>
      <c r="CS260" s="446"/>
      <c r="CT260" s="446"/>
      <c r="CU260" s="446"/>
      <c r="CV260" s="446"/>
      <c r="CW260" s="446"/>
      <c r="CX260" s="491"/>
      <c r="CY260" s="491"/>
      <c r="CZ260" s="491"/>
      <c r="DA260" s="491"/>
      <c r="DB260" s="446"/>
      <c r="DC260" s="446"/>
      <c r="DD260" s="446"/>
      <c r="DE260" s="492"/>
      <c r="DF260" s="492"/>
      <c r="DG260" s="492"/>
      <c r="DH260" s="492"/>
      <c r="DI260" s="492"/>
      <c r="DJ260" s="492"/>
      <c r="DK260" s="492"/>
      <c r="DL260" s="446"/>
      <c r="DM260" s="446"/>
      <c r="DN260" s="446"/>
      <c r="DO260" s="446"/>
      <c r="DP260" s="446"/>
      <c r="DQ260" s="446"/>
      <c r="DR260" s="446"/>
      <c r="DS260" s="488"/>
      <c r="DT260" s="493"/>
      <c r="DU260" s="494"/>
      <c r="DV260" s="494"/>
      <c r="DW260" s="494"/>
      <c r="DX260" s="494"/>
      <c r="DY260" s="494"/>
      <c r="DZ260" s="494"/>
      <c r="EA260" s="494"/>
      <c r="EB260" s="494"/>
      <c r="EC260" s="494"/>
      <c r="ED260" s="494"/>
      <c r="EE260" s="446"/>
      <c r="EF260" s="446"/>
      <c r="EL260" s="4"/>
      <c r="EM260" s="4"/>
      <c r="EN260" s="5"/>
      <c r="EO260" s="4"/>
      <c r="FA260" s="481"/>
      <c r="FB260" s="482"/>
      <c r="FC260" s="483"/>
      <c r="FD260" s="484"/>
      <c r="IB260" s="78"/>
      <c r="ID260" s="78"/>
      <c r="IH260" s="485"/>
      <c r="II260" s="486"/>
      <c r="IJ260" s="78"/>
      <c r="IO260" s="78"/>
    </row>
    <row r="261" spans="1:249" s="6" customFormat="1" ht="15" x14ac:dyDescent="0.2">
      <c r="A261" s="467" t="s">
        <v>2195</v>
      </c>
      <c r="B261" s="467" t="s">
        <v>2149</v>
      </c>
      <c r="C261" s="393" t="s">
        <v>2627</v>
      </c>
      <c r="D261" s="468"/>
      <c r="E261" s="462" t="s">
        <v>2138</v>
      </c>
      <c r="F261" s="14" t="s">
        <v>2149</v>
      </c>
      <c r="G261" s="14" t="s">
        <v>2149</v>
      </c>
      <c r="H261" s="469" t="s">
        <v>2149</v>
      </c>
      <c r="I261" s="462"/>
      <c r="J261" s="456"/>
      <c r="K261" s="11"/>
      <c r="L261" s="11"/>
      <c r="M261" s="14"/>
      <c r="N261" s="470"/>
      <c r="O261" s="14"/>
      <c r="P261" s="14"/>
      <c r="Q261" s="14"/>
      <c r="R261" s="14"/>
      <c r="S261" s="14"/>
      <c r="T261" s="469"/>
      <c r="U261" s="454"/>
      <c r="V261" s="454"/>
      <c r="W261" s="454"/>
      <c r="X261" s="454"/>
      <c r="Y261" s="471"/>
      <c r="Z261" s="495" t="s">
        <v>2195</v>
      </c>
      <c r="AA261" s="11"/>
      <c r="AB261" s="472"/>
      <c r="AC261" s="473"/>
      <c r="AD261" s="473"/>
      <c r="AE261" s="496" t="s">
        <v>2195</v>
      </c>
      <c r="AF261" s="473"/>
      <c r="AG261" s="473"/>
      <c r="AH261" s="474"/>
      <c r="AI261" s="14"/>
      <c r="AJ261" s="14"/>
      <c r="AK261" s="11"/>
      <c r="AL261" s="11"/>
      <c r="AM261" s="475"/>
      <c r="AN261" s="475"/>
      <c r="AO261" s="469"/>
      <c r="AP261" s="497" t="s">
        <v>1700</v>
      </c>
      <c r="AQ261" s="477"/>
      <c r="AR261" s="478"/>
      <c r="AS261" s="479"/>
      <c r="AT261" s="479"/>
      <c r="AU261" s="479"/>
      <c r="AV261" s="479"/>
      <c r="AW261" s="479"/>
      <c r="AX261" s="479"/>
      <c r="AY261" s="479"/>
      <c r="AZ261" s="480"/>
      <c r="BA261" s="480"/>
      <c r="BB261" s="21"/>
      <c r="BC261" s="22" t="s">
        <v>2179</v>
      </c>
      <c r="BD261" s="466"/>
      <c r="BE261" s="91"/>
      <c r="BF261" s="91"/>
      <c r="BG261" s="92"/>
      <c r="BH261" s="3"/>
      <c r="BI261" s="3"/>
      <c r="BJ261" s="3"/>
      <c r="BK261" s="3"/>
      <c r="BL261" s="3"/>
      <c r="BM261" s="3"/>
      <c r="BN261" s="3"/>
      <c r="BO261" s="3"/>
      <c r="BP261" s="3"/>
      <c r="BQ261" s="3"/>
      <c r="BR261" s="3"/>
      <c r="BS261" s="3"/>
      <c r="BT261" s="92"/>
      <c r="BU261" s="92"/>
      <c r="BV261" s="92"/>
      <c r="BW261" s="5"/>
      <c r="BX261" s="5"/>
      <c r="BY261" s="5"/>
      <c r="BZ261" s="5"/>
      <c r="CA261" s="5"/>
      <c r="CB261" s="5"/>
      <c r="CC261" s="5"/>
      <c r="CD261" s="487"/>
      <c r="CE261" s="487"/>
      <c r="CF261" s="488"/>
      <c r="CG261" s="489"/>
      <c r="CH261" s="446"/>
      <c r="CI261" s="446"/>
      <c r="CJ261" s="446"/>
      <c r="CK261" s="446"/>
      <c r="CL261" s="4"/>
      <c r="CM261" s="4"/>
      <c r="CN261" s="5"/>
      <c r="CO261" s="4"/>
      <c r="CP261" s="446"/>
      <c r="CQ261" s="490"/>
      <c r="CR261" s="446"/>
      <c r="CS261" s="446"/>
      <c r="CT261" s="446"/>
      <c r="CU261" s="446"/>
      <c r="CV261" s="446"/>
      <c r="CW261" s="446"/>
      <c r="CX261" s="491"/>
      <c r="CY261" s="491"/>
      <c r="CZ261" s="491"/>
      <c r="DA261" s="491"/>
      <c r="DB261" s="446"/>
      <c r="DC261" s="446"/>
      <c r="DD261" s="446"/>
      <c r="DE261" s="492"/>
      <c r="DF261" s="492"/>
      <c r="DG261" s="492"/>
      <c r="DH261" s="492"/>
      <c r="DI261" s="492"/>
      <c r="DJ261" s="492"/>
      <c r="DK261" s="492"/>
      <c r="DL261" s="446"/>
      <c r="DM261" s="446"/>
      <c r="DN261" s="446"/>
      <c r="DO261" s="446"/>
      <c r="DP261" s="446"/>
      <c r="DQ261" s="446"/>
      <c r="DR261" s="446"/>
      <c r="DS261" s="488"/>
      <c r="DT261" s="493"/>
      <c r="DU261" s="494"/>
      <c r="DV261" s="494"/>
      <c r="DW261" s="494"/>
      <c r="DX261" s="494"/>
      <c r="DY261" s="494"/>
      <c r="DZ261" s="494"/>
      <c r="EA261" s="494"/>
      <c r="EB261" s="494"/>
      <c r="EC261" s="494"/>
      <c r="ED261" s="494"/>
      <c r="EE261" s="446"/>
      <c r="EF261" s="446"/>
      <c r="EL261" s="4"/>
      <c r="EM261" s="4"/>
      <c r="EN261" s="5"/>
      <c r="EO261" s="4"/>
      <c r="FA261" s="481"/>
      <c r="FB261" s="482"/>
      <c r="FC261" s="483"/>
      <c r="FD261" s="484"/>
      <c r="IB261" s="78"/>
      <c r="ID261" s="78"/>
      <c r="IH261" s="485"/>
      <c r="II261" s="486"/>
      <c r="IJ261" s="78"/>
      <c r="IO261" s="78"/>
    </row>
    <row r="262" spans="1:249" s="6" customFormat="1" ht="15" x14ac:dyDescent="0.2">
      <c r="A262" s="467">
        <v>1</v>
      </c>
      <c r="B262" s="467" t="s">
        <v>2157</v>
      </c>
      <c r="C262" s="393" t="s">
        <v>2628</v>
      </c>
      <c r="D262" s="468"/>
      <c r="E262" s="462" t="s">
        <v>2137</v>
      </c>
      <c r="F262" s="14" t="s">
        <v>2145</v>
      </c>
      <c r="G262" s="14" t="s">
        <v>2154</v>
      </c>
      <c r="H262" s="469" t="s">
        <v>2149</v>
      </c>
      <c r="I262" s="462"/>
      <c r="J262" s="456"/>
      <c r="K262" s="11"/>
      <c r="L262" s="11"/>
      <c r="M262" s="14"/>
      <c r="N262" s="470"/>
      <c r="O262" s="14"/>
      <c r="P262" s="14"/>
      <c r="Q262" s="14"/>
      <c r="R262" s="14"/>
      <c r="S262" s="14"/>
      <c r="T262" s="469"/>
      <c r="U262" s="454"/>
      <c r="V262" s="454"/>
      <c r="W262" s="454"/>
      <c r="X262" s="454"/>
      <c r="Y262" s="471"/>
      <c r="Z262" s="495" t="s">
        <v>2165</v>
      </c>
      <c r="AA262" s="11"/>
      <c r="AB262" s="472"/>
      <c r="AC262" s="473"/>
      <c r="AD262" s="473"/>
      <c r="AE262" s="496">
        <v>2</v>
      </c>
      <c r="AF262" s="473"/>
      <c r="AG262" s="473"/>
      <c r="AH262" s="474"/>
      <c r="AI262" s="14"/>
      <c r="AJ262" s="14"/>
      <c r="AK262" s="11"/>
      <c r="AL262" s="11"/>
      <c r="AM262" s="475"/>
      <c r="AN262" s="475"/>
      <c r="AO262" s="469"/>
      <c r="AP262" s="497" t="s">
        <v>1701</v>
      </c>
      <c r="AQ262" s="477"/>
      <c r="AR262" s="478"/>
      <c r="AS262" s="479"/>
      <c r="AT262" s="479"/>
      <c r="AU262" s="479"/>
      <c r="AV262" s="479"/>
      <c r="AW262" s="479"/>
      <c r="AX262" s="479"/>
      <c r="AY262" s="479"/>
      <c r="AZ262" s="480"/>
      <c r="BA262" s="480"/>
      <c r="BB262" s="21"/>
      <c r="BC262" s="22" t="s">
        <v>2179</v>
      </c>
      <c r="BD262" s="466"/>
      <c r="BE262" s="91"/>
      <c r="BF262" s="91"/>
      <c r="BG262" s="92"/>
      <c r="BH262" s="3"/>
      <c r="BI262" s="3"/>
      <c r="BJ262" s="3"/>
      <c r="BK262" s="3"/>
      <c r="BL262" s="3"/>
      <c r="BM262" s="3"/>
      <c r="BN262" s="3"/>
      <c r="BO262" s="3"/>
      <c r="BP262" s="3"/>
      <c r="BQ262" s="3"/>
      <c r="BR262" s="3"/>
      <c r="BS262" s="3"/>
      <c r="BT262" s="92"/>
      <c r="BU262" s="92"/>
      <c r="BV262" s="92"/>
      <c r="BW262" s="5"/>
      <c r="BX262" s="5"/>
      <c r="BY262" s="5"/>
      <c r="BZ262" s="5"/>
      <c r="CA262" s="5"/>
      <c r="CB262" s="5"/>
      <c r="CC262" s="5"/>
      <c r="CD262" s="487"/>
      <c r="CE262" s="487"/>
      <c r="CF262" s="488"/>
      <c r="CG262" s="489"/>
      <c r="CH262" s="446"/>
      <c r="CI262" s="446"/>
      <c r="CJ262" s="446"/>
      <c r="CK262" s="446"/>
      <c r="CL262" s="4"/>
      <c r="CM262" s="4"/>
      <c r="CN262" s="5"/>
      <c r="CO262" s="4"/>
      <c r="CP262" s="446"/>
      <c r="CQ262" s="490"/>
      <c r="CR262" s="446"/>
      <c r="CS262" s="446"/>
      <c r="CT262" s="446"/>
      <c r="CU262" s="446"/>
      <c r="CV262" s="446"/>
      <c r="CW262" s="446"/>
      <c r="CX262" s="491"/>
      <c r="CY262" s="491"/>
      <c r="CZ262" s="491"/>
      <c r="DA262" s="491"/>
      <c r="DB262" s="446"/>
      <c r="DC262" s="446"/>
      <c r="DD262" s="446"/>
      <c r="DE262" s="492"/>
      <c r="DF262" s="492"/>
      <c r="DG262" s="492"/>
      <c r="DH262" s="492"/>
      <c r="DI262" s="492"/>
      <c r="DJ262" s="492"/>
      <c r="DK262" s="492"/>
      <c r="DL262" s="446"/>
      <c r="DM262" s="446"/>
      <c r="DN262" s="446"/>
      <c r="DO262" s="446"/>
      <c r="DP262" s="446"/>
      <c r="DQ262" s="446"/>
      <c r="DR262" s="446"/>
      <c r="DS262" s="488"/>
      <c r="DT262" s="493"/>
      <c r="DU262" s="494"/>
      <c r="DV262" s="494"/>
      <c r="DW262" s="494"/>
      <c r="DX262" s="494"/>
      <c r="DY262" s="494"/>
      <c r="DZ262" s="494"/>
      <c r="EA262" s="494"/>
      <c r="EB262" s="494"/>
      <c r="EC262" s="494"/>
      <c r="ED262" s="494"/>
      <c r="EE262" s="446"/>
      <c r="EF262" s="446"/>
      <c r="EL262" s="4"/>
      <c r="EM262" s="4"/>
      <c r="EN262" s="5"/>
      <c r="EO262" s="4"/>
      <c r="FA262" s="481"/>
      <c r="FB262" s="482"/>
      <c r="FC262" s="483"/>
      <c r="FD262" s="484"/>
      <c r="IB262" s="78"/>
      <c r="ID262" s="78"/>
      <c r="IH262" s="485"/>
      <c r="II262" s="486"/>
      <c r="IJ262" s="78"/>
      <c r="IO262" s="78"/>
    </row>
    <row r="263" spans="1:249" s="6" customFormat="1" ht="15" x14ac:dyDescent="0.2">
      <c r="A263" s="467">
        <v>0</v>
      </c>
      <c r="B263" s="467" t="s">
        <v>2157</v>
      </c>
      <c r="C263" s="460" t="s">
        <v>2629</v>
      </c>
      <c r="D263" s="468"/>
      <c r="E263" s="462" t="s">
        <v>2135</v>
      </c>
      <c r="F263" s="14"/>
      <c r="G263" s="14"/>
      <c r="H263" s="469"/>
      <c r="I263" s="462"/>
      <c r="J263" s="456"/>
      <c r="K263" s="11"/>
      <c r="L263" s="11"/>
      <c r="M263" s="14"/>
      <c r="N263" s="470"/>
      <c r="O263" s="14"/>
      <c r="P263" s="14"/>
      <c r="Q263" s="14"/>
      <c r="R263" s="14"/>
      <c r="S263" s="14"/>
      <c r="T263" s="469"/>
      <c r="U263" s="454"/>
      <c r="V263" s="502"/>
      <c r="W263" s="454"/>
      <c r="X263" s="454"/>
      <c r="Y263" s="471"/>
      <c r="Z263" s="495">
        <v>1</v>
      </c>
      <c r="AA263" s="11"/>
      <c r="AB263" s="472"/>
      <c r="AC263" s="473"/>
      <c r="AD263" s="473"/>
      <c r="AE263" s="496">
        <v>2</v>
      </c>
      <c r="AF263" s="473"/>
      <c r="AG263" s="473"/>
      <c r="AH263" s="474"/>
      <c r="AI263" s="14"/>
      <c r="AJ263" s="14"/>
      <c r="AK263" s="11"/>
      <c r="AL263" s="11"/>
      <c r="AM263" s="475"/>
      <c r="AN263" s="475"/>
      <c r="AO263" s="469"/>
      <c r="AP263" s="497" t="s">
        <v>1702</v>
      </c>
      <c r="AQ263" s="477"/>
      <c r="AR263" s="478"/>
      <c r="AS263" s="479"/>
      <c r="AT263" s="479"/>
      <c r="AU263" s="479"/>
      <c r="AV263" s="479"/>
      <c r="AW263" s="479"/>
      <c r="AX263" s="479"/>
      <c r="AY263" s="479"/>
      <c r="AZ263" s="480"/>
      <c r="BA263" s="480"/>
      <c r="BB263" s="21"/>
      <c r="BC263" s="22" t="s">
        <v>2179</v>
      </c>
      <c r="BD263" s="466"/>
      <c r="BE263" s="91"/>
      <c r="BF263" s="91"/>
      <c r="BG263" s="92"/>
      <c r="BH263" s="3"/>
      <c r="BI263" s="3"/>
      <c r="BJ263" s="3"/>
      <c r="BK263" s="3"/>
      <c r="BL263" s="3"/>
      <c r="BM263" s="3"/>
      <c r="BN263" s="3"/>
      <c r="BO263" s="3"/>
      <c r="BP263" s="3"/>
      <c r="BQ263" s="3"/>
      <c r="BR263" s="3"/>
      <c r="BS263" s="3"/>
      <c r="BT263" s="92"/>
      <c r="BU263" s="92"/>
      <c r="BV263" s="92"/>
      <c r="BW263" s="5"/>
      <c r="BX263" s="5"/>
      <c r="BY263" s="5"/>
      <c r="BZ263" s="5"/>
      <c r="CA263" s="5"/>
      <c r="CB263" s="5"/>
      <c r="CC263" s="5"/>
      <c r="CD263" s="487"/>
      <c r="CE263" s="487"/>
      <c r="CF263" s="488"/>
      <c r="CG263" s="489"/>
      <c r="CH263" s="446"/>
      <c r="CI263" s="446"/>
      <c r="CJ263" s="446"/>
      <c r="CK263" s="446"/>
      <c r="CL263" s="4"/>
      <c r="CM263" s="4"/>
      <c r="CN263" s="5"/>
      <c r="CO263" s="4"/>
      <c r="CP263" s="446"/>
      <c r="CQ263" s="490"/>
      <c r="CR263" s="446"/>
      <c r="CS263" s="446"/>
      <c r="CT263" s="446"/>
      <c r="CU263" s="446"/>
      <c r="CV263" s="446"/>
      <c r="CW263" s="446"/>
      <c r="CX263" s="491"/>
      <c r="CY263" s="491"/>
      <c r="CZ263" s="491"/>
      <c r="DA263" s="491"/>
      <c r="DB263" s="446"/>
      <c r="DC263" s="446"/>
      <c r="DD263" s="446"/>
      <c r="DE263" s="492"/>
      <c r="DF263" s="492"/>
      <c r="DG263" s="492"/>
      <c r="DH263" s="492"/>
      <c r="DI263" s="492"/>
      <c r="DJ263" s="492"/>
      <c r="DK263" s="492"/>
      <c r="DL263" s="446"/>
      <c r="DM263" s="446"/>
      <c r="DN263" s="446"/>
      <c r="DO263" s="446"/>
      <c r="DP263" s="446"/>
      <c r="DQ263" s="446"/>
      <c r="DR263" s="446"/>
      <c r="DS263" s="488"/>
      <c r="DT263" s="493"/>
      <c r="DU263" s="494"/>
      <c r="DV263" s="494"/>
      <c r="DW263" s="494"/>
      <c r="DX263" s="494"/>
      <c r="DY263" s="494"/>
      <c r="DZ263" s="494"/>
      <c r="EA263" s="494"/>
      <c r="EB263" s="494"/>
      <c r="EC263" s="494"/>
      <c r="ED263" s="494"/>
      <c r="EE263" s="446"/>
      <c r="EF263" s="446"/>
      <c r="EL263" s="4"/>
      <c r="EM263" s="4"/>
      <c r="EN263" s="5"/>
      <c r="EO263" s="4"/>
      <c r="FA263" s="481"/>
      <c r="FB263" s="482"/>
      <c r="FC263" s="483"/>
      <c r="FD263" s="484"/>
      <c r="IB263" s="78"/>
      <c r="ID263" s="78"/>
      <c r="IH263" s="485"/>
      <c r="II263" s="486"/>
      <c r="IJ263" s="78"/>
      <c r="IO263" s="78"/>
    </row>
    <row r="264" spans="1:249" s="6" customFormat="1" ht="15" x14ac:dyDescent="0.2">
      <c r="A264" s="467" t="s">
        <v>2195</v>
      </c>
      <c r="B264" s="467" t="s">
        <v>2149</v>
      </c>
      <c r="C264" s="460" t="s">
        <v>3162</v>
      </c>
      <c r="D264" s="468"/>
      <c r="E264" s="462" t="s">
        <v>2140</v>
      </c>
      <c r="F264" s="14" t="s">
        <v>2146</v>
      </c>
      <c r="G264" s="14" t="s">
        <v>2155</v>
      </c>
      <c r="H264" s="469" t="s">
        <v>2149</v>
      </c>
      <c r="I264" s="462"/>
      <c r="J264" s="456"/>
      <c r="K264" s="11"/>
      <c r="L264" s="11"/>
      <c r="M264" s="14"/>
      <c r="N264" s="470"/>
      <c r="O264" s="14"/>
      <c r="P264" s="14"/>
      <c r="Q264" s="14"/>
      <c r="R264" s="14"/>
      <c r="S264" s="14"/>
      <c r="T264" s="469"/>
      <c r="U264" s="454"/>
      <c r="V264" s="454"/>
      <c r="W264" s="454"/>
      <c r="X264" s="454"/>
      <c r="Y264" s="471"/>
      <c r="Z264" s="495" t="s">
        <v>2195</v>
      </c>
      <c r="AA264" s="11"/>
      <c r="AB264" s="472"/>
      <c r="AC264" s="473"/>
      <c r="AD264" s="473"/>
      <c r="AE264" s="496" t="s">
        <v>2195</v>
      </c>
      <c r="AF264" s="473"/>
      <c r="AG264" s="473"/>
      <c r="AH264" s="474"/>
      <c r="AI264" s="14"/>
      <c r="AJ264" s="14"/>
      <c r="AK264" s="11"/>
      <c r="AL264" s="11"/>
      <c r="AM264" s="475"/>
      <c r="AN264" s="475"/>
      <c r="AO264" s="469"/>
      <c r="AP264" s="497" t="s">
        <v>1703</v>
      </c>
      <c r="AQ264" s="477"/>
      <c r="AR264" s="478"/>
      <c r="AS264" s="479"/>
      <c r="AT264" s="479"/>
      <c r="AU264" s="479"/>
      <c r="AV264" s="479"/>
      <c r="AW264" s="479"/>
      <c r="AX264" s="479"/>
      <c r="AY264" s="479"/>
      <c r="AZ264" s="480"/>
      <c r="BA264" s="480"/>
      <c r="BB264" s="21"/>
      <c r="BC264" s="22" t="s">
        <v>2179</v>
      </c>
      <c r="BD264" s="466"/>
      <c r="BE264" s="91"/>
      <c r="BF264" s="91"/>
      <c r="BG264" s="92"/>
      <c r="BH264" s="3"/>
      <c r="BI264" s="3"/>
      <c r="BJ264" s="3"/>
      <c r="BK264" s="3"/>
      <c r="BL264" s="3"/>
      <c r="BM264" s="3"/>
      <c r="BN264" s="3"/>
      <c r="BO264" s="3"/>
      <c r="BP264" s="3"/>
      <c r="BQ264" s="3"/>
      <c r="BR264" s="3"/>
      <c r="BS264" s="3"/>
      <c r="BT264" s="92"/>
      <c r="BU264" s="92"/>
      <c r="BV264" s="92"/>
      <c r="BW264" s="5"/>
      <c r="BX264" s="5"/>
      <c r="BY264" s="5"/>
      <c r="BZ264" s="5"/>
      <c r="CA264" s="5"/>
      <c r="CB264" s="5"/>
      <c r="CC264" s="5"/>
      <c r="CD264" s="487"/>
      <c r="CE264" s="487"/>
      <c r="CF264" s="488"/>
      <c r="CG264" s="489"/>
      <c r="CH264" s="446"/>
      <c r="CI264" s="446"/>
      <c r="CJ264" s="446"/>
      <c r="CK264" s="446"/>
      <c r="CL264" s="4"/>
      <c r="CM264" s="4"/>
      <c r="CN264" s="5"/>
      <c r="CO264" s="4"/>
      <c r="CP264" s="446"/>
      <c r="CQ264" s="490"/>
      <c r="CR264" s="446"/>
      <c r="CS264" s="446"/>
      <c r="CT264" s="446"/>
      <c r="CU264" s="446"/>
      <c r="CV264" s="446"/>
      <c r="CW264" s="446"/>
      <c r="CX264" s="491"/>
      <c r="CY264" s="491"/>
      <c r="CZ264" s="491"/>
      <c r="DA264" s="491"/>
      <c r="DB264" s="446"/>
      <c r="DC264" s="446"/>
      <c r="DD264" s="446"/>
      <c r="DE264" s="492"/>
      <c r="DF264" s="492"/>
      <c r="DG264" s="492"/>
      <c r="DH264" s="492"/>
      <c r="DI264" s="492"/>
      <c r="DJ264" s="492"/>
      <c r="DK264" s="492"/>
      <c r="DL264" s="446"/>
      <c r="DM264" s="446"/>
      <c r="DN264" s="446"/>
      <c r="DO264" s="446"/>
      <c r="DP264" s="446"/>
      <c r="DQ264" s="446"/>
      <c r="DR264" s="446"/>
      <c r="DS264" s="488"/>
      <c r="DT264" s="493"/>
      <c r="DU264" s="494"/>
      <c r="DV264" s="494"/>
      <c r="DW264" s="494"/>
      <c r="DX264" s="494"/>
      <c r="DY264" s="494"/>
      <c r="DZ264" s="494"/>
      <c r="EA264" s="494"/>
      <c r="EB264" s="494"/>
      <c r="EC264" s="494"/>
      <c r="ED264" s="494"/>
      <c r="EE264" s="446"/>
      <c r="EF264" s="446"/>
      <c r="EL264" s="4"/>
      <c r="EM264" s="4"/>
      <c r="EN264" s="5"/>
      <c r="EO264" s="4"/>
      <c r="FA264" s="481"/>
      <c r="FB264" s="482"/>
      <c r="FC264" s="483"/>
      <c r="FD264" s="484"/>
      <c r="IB264" s="78"/>
      <c r="ID264" s="78"/>
      <c r="IH264" s="485"/>
      <c r="II264" s="486"/>
      <c r="IJ264" s="78"/>
      <c r="IO264" s="78"/>
    </row>
    <row r="265" spans="1:249" s="6" customFormat="1" ht="15" x14ac:dyDescent="0.2">
      <c r="A265" s="467" t="s">
        <v>2195</v>
      </c>
      <c r="B265" s="467" t="s">
        <v>2149</v>
      </c>
      <c r="C265" s="393" t="s">
        <v>3163</v>
      </c>
      <c r="D265" s="468"/>
      <c r="E265" s="462" t="s">
        <v>2141</v>
      </c>
      <c r="F265" s="14" t="s">
        <v>2147</v>
      </c>
      <c r="G265" s="14" t="s">
        <v>2154</v>
      </c>
      <c r="H265" s="469" t="s">
        <v>2149</v>
      </c>
      <c r="I265" s="462"/>
      <c r="J265" s="456"/>
      <c r="K265" s="11"/>
      <c r="L265" s="11"/>
      <c r="M265" s="14"/>
      <c r="N265" s="470"/>
      <c r="O265" s="14"/>
      <c r="P265" s="14"/>
      <c r="Q265" s="14"/>
      <c r="R265" s="14"/>
      <c r="S265" s="14"/>
      <c r="T265" s="469"/>
      <c r="U265" s="454"/>
      <c r="V265" s="454"/>
      <c r="W265" s="454"/>
      <c r="X265" s="454"/>
      <c r="Y265" s="471"/>
      <c r="Z265" s="495" t="s">
        <v>2195</v>
      </c>
      <c r="AA265" s="11"/>
      <c r="AB265" s="472"/>
      <c r="AC265" s="473"/>
      <c r="AD265" s="473"/>
      <c r="AE265" s="496" t="s">
        <v>2195</v>
      </c>
      <c r="AF265" s="473"/>
      <c r="AG265" s="473"/>
      <c r="AH265" s="474"/>
      <c r="AI265" s="14"/>
      <c r="AJ265" s="14"/>
      <c r="AK265" s="11"/>
      <c r="AL265" s="11"/>
      <c r="AM265" s="475"/>
      <c r="AN265" s="475"/>
      <c r="AO265" s="469"/>
      <c r="AP265" s="497" t="s">
        <v>1704</v>
      </c>
      <c r="AQ265" s="477"/>
      <c r="AR265" s="478"/>
      <c r="AS265" s="479"/>
      <c r="AT265" s="479"/>
      <c r="AU265" s="479"/>
      <c r="AV265" s="479"/>
      <c r="AW265" s="479"/>
      <c r="AX265" s="479"/>
      <c r="AY265" s="479"/>
      <c r="AZ265" s="480"/>
      <c r="BA265" s="480"/>
      <c r="BB265" s="21"/>
      <c r="BC265" s="22" t="s">
        <v>2163</v>
      </c>
      <c r="BD265" s="466"/>
      <c r="BE265" s="91"/>
      <c r="BF265" s="91"/>
      <c r="BG265" s="92"/>
      <c r="BH265" s="3"/>
      <c r="BI265" s="3"/>
      <c r="BJ265" s="3"/>
      <c r="BK265" s="3"/>
      <c r="BL265" s="3"/>
      <c r="BM265" s="3"/>
      <c r="BN265" s="3"/>
      <c r="BO265" s="3"/>
      <c r="BP265" s="3"/>
      <c r="BQ265" s="3"/>
      <c r="BR265" s="3"/>
      <c r="BS265" s="3"/>
      <c r="BT265" s="92"/>
      <c r="BU265" s="92"/>
      <c r="BV265" s="92"/>
      <c r="BW265" s="5"/>
      <c r="BX265" s="5"/>
      <c r="BY265" s="5"/>
      <c r="BZ265" s="5"/>
      <c r="CA265" s="5"/>
      <c r="CB265" s="5"/>
      <c r="CC265" s="5"/>
      <c r="CD265" s="487"/>
      <c r="CE265" s="487"/>
      <c r="CF265" s="488"/>
      <c r="CG265" s="489"/>
      <c r="CH265" s="446"/>
      <c r="CI265" s="446"/>
      <c r="CJ265" s="446"/>
      <c r="CK265" s="446"/>
      <c r="CL265" s="4"/>
      <c r="CM265" s="4"/>
      <c r="CN265" s="5"/>
      <c r="CO265" s="4"/>
      <c r="CP265" s="446"/>
      <c r="CQ265" s="490"/>
      <c r="CR265" s="446"/>
      <c r="CS265" s="446"/>
      <c r="CT265" s="446"/>
      <c r="CU265" s="446"/>
      <c r="CV265" s="446"/>
      <c r="CW265" s="446"/>
      <c r="CX265" s="491"/>
      <c r="CY265" s="491"/>
      <c r="CZ265" s="491"/>
      <c r="DA265" s="491"/>
      <c r="DB265" s="446"/>
      <c r="DC265" s="446"/>
      <c r="DD265" s="446"/>
      <c r="DE265" s="492"/>
      <c r="DF265" s="492"/>
      <c r="DG265" s="492"/>
      <c r="DH265" s="492"/>
      <c r="DI265" s="492"/>
      <c r="DJ265" s="492"/>
      <c r="DK265" s="492"/>
      <c r="DL265" s="446"/>
      <c r="DM265" s="446"/>
      <c r="DN265" s="446"/>
      <c r="DO265" s="446"/>
      <c r="DP265" s="446"/>
      <c r="DQ265" s="446"/>
      <c r="DR265" s="446"/>
      <c r="DS265" s="488"/>
      <c r="DT265" s="493"/>
      <c r="DU265" s="494"/>
      <c r="DV265" s="494"/>
      <c r="DW265" s="494"/>
      <c r="DX265" s="494"/>
      <c r="DY265" s="494"/>
      <c r="DZ265" s="494"/>
      <c r="EA265" s="494"/>
      <c r="EB265" s="494"/>
      <c r="EC265" s="494"/>
      <c r="ED265" s="494"/>
      <c r="EE265" s="446"/>
      <c r="EF265" s="446"/>
      <c r="EL265" s="4"/>
      <c r="EM265" s="4"/>
      <c r="EN265" s="5"/>
      <c r="EO265" s="4"/>
      <c r="FA265" s="481"/>
      <c r="FB265" s="482"/>
      <c r="FC265" s="483"/>
      <c r="FD265" s="484"/>
      <c r="IB265" s="78"/>
      <c r="ID265" s="78"/>
      <c r="IH265" s="485"/>
      <c r="II265" s="486"/>
      <c r="IJ265" s="78"/>
      <c r="IO265" s="78"/>
    </row>
    <row r="266" spans="1:249" s="6" customFormat="1" ht="15" x14ac:dyDescent="0.2">
      <c r="A266" s="467" t="s">
        <v>2166</v>
      </c>
      <c r="B266" s="467" t="s">
        <v>2157</v>
      </c>
      <c r="C266" s="393" t="s">
        <v>3164</v>
      </c>
      <c r="D266" s="468"/>
      <c r="E266" s="462" t="s">
        <v>2138</v>
      </c>
      <c r="F266" s="14" t="s">
        <v>2149</v>
      </c>
      <c r="G266" s="14" t="s">
        <v>2154</v>
      </c>
      <c r="H266" s="469" t="s">
        <v>2149</v>
      </c>
      <c r="I266" s="462"/>
      <c r="J266" s="456"/>
      <c r="K266" s="11"/>
      <c r="L266" s="11"/>
      <c r="M266" s="14"/>
      <c r="N266" s="470"/>
      <c r="O266" s="14"/>
      <c r="P266" s="14"/>
      <c r="Q266" s="14"/>
      <c r="R266" s="14"/>
      <c r="S266" s="14"/>
      <c r="T266" s="469"/>
      <c r="U266" s="454"/>
      <c r="V266" s="454"/>
      <c r="W266" s="454"/>
      <c r="X266" s="454"/>
      <c r="Y266" s="471"/>
      <c r="Z266" s="495" t="s">
        <v>2195</v>
      </c>
      <c r="AA266" s="11"/>
      <c r="AB266" s="472"/>
      <c r="AC266" s="473"/>
      <c r="AD266" s="473"/>
      <c r="AE266" s="496" t="s">
        <v>2195</v>
      </c>
      <c r="AF266" s="473"/>
      <c r="AG266" s="473"/>
      <c r="AH266" s="474"/>
      <c r="AI266" s="14"/>
      <c r="AJ266" s="14"/>
      <c r="AK266" s="11"/>
      <c r="AL266" s="11"/>
      <c r="AM266" s="475"/>
      <c r="AN266" s="475"/>
      <c r="AO266" s="469"/>
      <c r="AP266" s="497" t="s">
        <v>1705</v>
      </c>
      <c r="AQ266" s="477"/>
      <c r="AR266" s="478"/>
      <c r="AS266" s="479"/>
      <c r="AT266" s="479"/>
      <c r="AU266" s="479"/>
      <c r="AV266" s="479"/>
      <c r="AW266" s="479"/>
      <c r="AX266" s="479"/>
      <c r="AY266" s="479"/>
      <c r="AZ266" s="480"/>
      <c r="BA266" s="480"/>
      <c r="BB266" s="21"/>
      <c r="BC266" s="22" t="s">
        <v>2179</v>
      </c>
      <c r="BD266" s="466"/>
      <c r="BE266" s="91"/>
      <c r="BF266" s="91"/>
      <c r="BG266" s="92"/>
      <c r="BH266" s="3"/>
      <c r="BI266" s="3"/>
      <c r="BJ266" s="3"/>
      <c r="BK266" s="3"/>
      <c r="BL266" s="3"/>
      <c r="BM266" s="3"/>
      <c r="BN266" s="3"/>
      <c r="BO266" s="3"/>
      <c r="BP266" s="3"/>
      <c r="BQ266" s="3"/>
      <c r="BR266" s="3"/>
      <c r="BS266" s="3"/>
      <c r="BT266" s="92"/>
      <c r="BU266" s="92"/>
      <c r="BV266" s="92"/>
      <c r="BW266" s="5"/>
      <c r="BX266" s="5"/>
      <c r="BY266" s="5"/>
      <c r="BZ266" s="5"/>
      <c r="CA266" s="5"/>
      <c r="CB266" s="5"/>
      <c r="CC266" s="5"/>
      <c r="CD266" s="487"/>
      <c r="CE266" s="487"/>
      <c r="CF266" s="488"/>
      <c r="CG266" s="489"/>
      <c r="CH266" s="446"/>
      <c r="CI266" s="446"/>
      <c r="CJ266" s="446"/>
      <c r="CK266" s="446"/>
      <c r="CL266" s="4"/>
      <c r="CM266" s="4"/>
      <c r="CN266" s="5"/>
      <c r="CO266" s="4"/>
      <c r="CP266" s="446"/>
      <c r="CQ266" s="490"/>
      <c r="CR266" s="446"/>
      <c r="CS266" s="446"/>
      <c r="CT266" s="446"/>
      <c r="CU266" s="446"/>
      <c r="CV266" s="446"/>
      <c r="CW266" s="446"/>
      <c r="CX266" s="491"/>
      <c r="CY266" s="491"/>
      <c r="CZ266" s="491"/>
      <c r="DA266" s="491"/>
      <c r="DB266" s="446"/>
      <c r="DC266" s="446"/>
      <c r="DD266" s="446"/>
      <c r="DE266" s="492"/>
      <c r="DF266" s="492"/>
      <c r="DG266" s="492"/>
      <c r="DH266" s="492"/>
      <c r="DI266" s="492"/>
      <c r="DJ266" s="492"/>
      <c r="DK266" s="492"/>
      <c r="DL266" s="446"/>
      <c r="DM266" s="446"/>
      <c r="DN266" s="446"/>
      <c r="DO266" s="446"/>
      <c r="DP266" s="446"/>
      <c r="DQ266" s="446"/>
      <c r="DR266" s="446"/>
      <c r="DS266" s="488"/>
      <c r="DT266" s="493"/>
      <c r="DU266" s="494"/>
      <c r="DV266" s="494"/>
      <c r="DW266" s="494"/>
      <c r="DX266" s="494"/>
      <c r="DY266" s="494"/>
      <c r="DZ266" s="494"/>
      <c r="EA266" s="494"/>
      <c r="EB266" s="494"/>
      <c r="EC266" s="494"/>
      <c r="ED266" s="494"/>
      <c r="EE266" s="446"/>
      <c r="EF266" s="446"/>
      <c r="EL266" s="4"/>
      <c r="EM266" s="4"/>
      <c r="EN266" s="5"/>
      <c r="EO266" s="4"/>
      <c r="FA266" s="481"/>
      <c r="FB266" s="482"/>
      <c r="FC266" s="483"/>
      <c r="FD266" s="484"/>
      <c r="IB266" s="78"/>
      <c r="ID266" s="78"/>
      <c r="IH266" s="485"/>
      <c r="II266" s="486"/>
      <c r="IJ266" s="78"/>
      <c r="IO266" s="78"/>
    </row>
    <row r="267" spans="1:249" s="6" customFormat="1" ht="15" x14ac:dyDescent="0.2">
      <c r="A267" s="467" t="s">
        <v>2195</v>
      </c>
      <c r="B267" s="467" t="s">
        <v>2149</v>
      </c>
      <c r="C267" s="460" t="s">
        <v>3199</v>
      </c>
      <c r="D267" s="468"/>
      <c r="E267" s="462" t="s">
        <v>2139</v>
      </c>
      <c r="F267" s="14" t="s">
        <v>2147</v>
      </c>
      <c r="G267" s="14" t="s">
        <v>2149</v>
      </c>
      <c r="H267" s="469" t="s">
        <v>2149</v>
      </c>
      <c r="I267" s="462"/>
      <c r="J267" s="456"/>
      <c r="K267" s="11"/>
      <c r="L267" s="11"/>
      <c r="M267" s="14"/>
      <c r="N267" s="470"/>
      <c r="O267" s="14"/>
      <c r="P267" s="14"/>
      <c r="Q267" s="14"/>
      <c r="R267" s="14"/>
      <c r="S267" s="14"/>
      <c r="T267" s="469"/>
      <c r="U267" s="454"/>
      <c r="V267" s="454"/>
      <c r="W267" s="454"/>
      <c r="X267" s="454"/>
      <c r="Y267" s="471"/>
      <c r="Z267" s="495" t="s">
        <v>2195</v>
      </c>
      <c r="AA267" s="11"/>
      <c r="AB267" s="472"/>
      <c r="AC267" s="473"/>
      <c r="AD267" s="473"/>
      <c r="AE267" s="496" t="s">
        <v>2195</v>
      </c>
      <c r="AF267" s="473"/>
      <c r="AG267" s="473"/>
      <c r="AH267" s="474"/>
      <c r="AI267" s="14"/>
      <c r="AJ267" s="14"/>
      <c r="AK267" s="11"/>
      <c r="AL267" s="11"/>
      <c r="AM267" s="475"/>
      <c r="AN267" s="475"/>
      <c r="AO267" s="469"/>
      <c r="AP267" s="497" t="s">
        <v>1706</v>
      </c>
      <c r="AQ267" s="477"/>
      <c r="AR267" s="478"/>
      <c r="AS267" s="479"/>
      <c r="AT267" s="479"/>
      <c r="AU267" s="479"/>
      <c r="AV267" s="479"/>
      <c r="AW267" s="479"/>
      <c r="AX267" s="479"/>
      <c r="AY267" s="479"/>
      <c r="AZ267" s="480"/>
      <c r="BA267" s="480"/>
      <c r="BB267" s="21"/>
      <c r="BC267" s="22" t="s">
        <v>2179</v>
      </c>
      <c r="BD267" s="466"/>
      <c r="BE267" s="91"/>
      <c r="BF267" s="91"/>
      <c r="BG267" s="92"/>
      <c r="BH267" s="3"/>
      <c r="BI267" s="3"/>
      <c r="BJ267" s="3"/>
      <c r="BK267" s="3"/>
      <c r="BL267" s="3"/>
      <c r="BM267" s="3"/>
      <c r="BN267" s="3"/>
      <c r="BO267" s="3"/>
      <c r="BP267" s="3"/>
      <c r="BQ267" s="3"/>
      <c r="BR267" s="3"/>
      <c r="BS267" s="3"/>
      <c r="BT267" s="92"/>
      <c r="BU267" s="92"/>
      <c r="BV267" s="92"/>
      <c r="BW267" s="5"/>
      <c r="BX267" s="5"/>
      <c r="BY267" s="5"/>
      <c r="BZ267" s="5"/>
      <c r="CA267" s="5"/>
      <c r="CB267" s="5"/>
      <c r="CC267" s="5"/>
      <c r="CD267" s="487"/>
      <c r="CE267" s="487"/>
      <c r="CF267" s="488"/>
      <c r="CG267" s="489"/>
      <c r="CH267" s="446"/>
      <c r="CI267" s="446"/>
      <c r="CJ267" s="446"/>
      <c r="CK267" s="446"/>
      <c r="CL267" s="4"/>
      <c r="CM267" s="4"/>
      <c r="CN267" s="5"/>
      <c r="CO267" s="4"/>
      <c r="CP267" s="446"/>
      <c r="CQ267" s="490"/>
      <c r="CR267" s="446"/>
      <c r="CS267" s="446"/>
      <c r="CT267" s="446"/>
      <c r="CU267" s="446"/>
      <c r="CV267" s="446"/>
      <c r="CW267" s="446"/>
      <c r="CX267" s="491"/>
      <c r="CY267" s="491"/>
      <c r="CZ267" s="491"/>
      <c r="DA267" s="491"/>
      <c r="DB267" s="446"/>
      <c r="DC267" s="446"/>
      <c r="DD267" s="446"/>
      <c r="DE267" s="492"/>
      <c r="DF267" s="492"/>
      <c r="DG267" s="492"/>
      <c r="DH267" s="492"/>
      <c r="DI267" s="492"/>
      <c r="DJ267" s="492"/>
      <c r="DK267" s="492"/>
      <c r="DL267" s="446"/>
      <c r="DM267" s="446"/>
      <c r="DN267" s="446"/>
      <c r="DO267" s="446"/>
      <c r="DP267" s="446"/>
      <c r="DQ267" s="446"/>
      <c r="DR267" s="446"/>
      <c r="DS267" s="488"/>
      <c r="DT267" s="493"/>
      <c r="DU267" s="494"/>
      <c r="DV267" s="494"/>
      <c r="DW267" s="494"/>
      <c r="DX267" s="494"/>
      <c r="DY267" s="494"/>
      <c r="DZ267" s="494"/>
      <c r="EA267" s="494"/>
      <c r="EB267" s="494"/>
      <c r="EC267" s="494"/>
      <c r="ED267" s="494"/>
      <c r="EE267" s="446"/>
      <c r="EF267" s="446"/>
      <c r="EL267" s="4"/>
      <c r="EM267" s="4"/>
      <c r="EN267" s="5"/>
      <c r="EO267" s="4"/>
      <c r="FA267" s="481"/>
      <c r="FB267" s="482"/>
      <c r="FC267" s="483"/>
      <c r="FD267" s="484"/>
      <c r="IB267" s="78"/>
      <c r="ID267" s="78"/>
      <c r="IH267" s="485"/>
      <c r="II267" s="486"/>
      <c r="IJ267" s="78"/>
      <c r="IO267" s="78"/>
    </row>
    <row r="268" spans="1:249" s="6" customFormat="1" ht="15" x14ac:dyDescent="0.2">
      <c r="A268" s="467" t="s">
        <v>2195</v>
      </c>
      <c r="B268" s="467" t="s">
        <v>2149</v>
      </c>
      <c r="C268" s="393" t="s">
        <v>3200</v>
      </c>
      <c r="D268" s="468"/>
      <c r="E268" s="462" t="s">
        <v>2138</v>
      </c>
      <c r="F268" s="14" t="s">
        <v>2149</v>
      </c>
      <c r="G268" s="14" t="s">
        <v>2149</v>
      </c>
      <c r="H268" s="469" t="s">
        <v>2149</v>
      </c>
      <c r="I268" s="462"/>
      <c r="J268" s="456"/>
      <c r="K268" s="11"/>
      <c r="L268" s="11"/>
      <c r="M268" s="14"/>
      <c r="N268" s="470"/>
      <c r="O268" s="14"/>
      <c r="P268" s="14"/>
      <c r="Q268" s="14"/>
      <c r="R268" s="14"/>
      <c r="S268" s="14"/>
      <c r="T268" s="469"/>
      <c r="U268" s="454"/>
      <c r="V268" s="454"/>
      <c r="W268" s="454"/>
      <c r="X268" s="454"/>
      <c r="Y268" s="471"/>
      <c r="Z268" s="495" t="s">
        <v>2195</v>
      </c>
      <c r="AA268" s="11"/>
      <c r="AB268" s="472"/>
      <c r="AC268" s="473"/>
      <c r="AD268" s="473"/>
      <c r="AE268" s="496" t="s">
        <v>2195</v>
      </c>
      <c r="AF268" s="473"/>
      <c r="AG268" s="473"/>
      <c r="AH268" s="474"/>
      <c r="AI268" s="14"/>
      <c r="AJ268" s="14"/>
      <c r="AK268" s="11"/>
      <c r="AL268" s="11"/>
      <c r="AM268" s="475"/>
      <c r="AN268" s="475"/>
      <c r="AO268" s="469"/>
      <c r="AP268" s="497" t="s">
        <v>1707</v>
      </c>
      <c r="AQ268" s="477"/>
      <c r="AR268" s="478"/>
      <c r="AS268" s="479"/>
      <c r="AT268" s="479"/>
      <c r="AU268" s="479"/>
      <c r="AV268" s="479"/>
      <c r="AW268" s="479"/>
      <c r="AX268" s="479"/>
      <c r="AY268" s="479"/>
      <c r="AZ268" s="480"/>
      <c r="BA268" s="480"/>
      <c r="BB268" s="21"/>
      <c r="BC268" s="22" t="s">
        <v>2163</v>
      </c>
      <c r="BD268" s="466"/>
      <c r="BE268" s="91"/>
      <c r="BF268" s="91"/>
      <c r="BG268" s="92"/>
      <c r="BH268" s="3"/>
      <c r="BI268" s="3"/>
      <c r="BJ268" s="3"/>
      <c r="BK268" s="3"/>
      <c r="BL268" s="3"/>
      <c r="BM268" s="3"/>
      <c r="BN268" s="3"/>
      <c r="BO268" s="3"/>
      <c r="BP268" s="3"/>
      <c r="BQ268" s="3"/>
      <c r="BR268" s="3"/>
      <c r="BS268" s="3"/>
      <c r="BT268" s="92"/>
      <c r="BU268" s="92"/>
      <c r="BV268" s="92"/>
      <c r="BW268" s="5"/>
      <c r="BX268" s="5"/>
      <c r="BY268" s="5"/>
      <c r="BZ268" s="5"/>
      <c r="CA268" s="5"/>
      <c r="CB268" s="5"/>
      <c r="CC268" s="5"/>
      <c r="CD268" s="487"/>
      <c r="CE268" s="487"/>
      <c r="CF268" s="488"/>
      <c r="CG268" s="489"/>
      <c r="CH268" s="446"/>
      <c r="CI268" s="446"/>
      <c r="CJ268" s="446"/>
      <c r="CK268" s="446"/>
      <c r="CL268" s="4"/>
      <c r="CM268" s="4"/>
      <c r="CN268" s="5"/>
      <c r="CO268" s="4"/>
      <c r="CP268" s="446"/>
      <c r="CQ268" s="490"/>
      <c r="CR268" s="446"/>
      <c r="CS268" s="446"/>
      <c r="CT268" s="446"/>
      <c r="CU268" s="446"/>
      <c r="CV268" s="446"/>
      <c r="CW268" s="446"/>
      <c r="CX268" s="491"/>
      <c r="CY268" s="491"/>
      <c r="CZ268" s="491"/>
      <c r="DA268" s="491"/>
      <c r="DB268" s="446"/>
      <c r="DC268" s="446"/>
      <c r="DD268" s="446"/>
      <c r="DE268" s="492"/>
      <c r="DF268" s="492"/>
      <c r="DG268" s="492"/>
      <c r="DH268" s="492"/>
      <c r="DI268" s="492"/>
      <c r="DJ268" s="492"/>
      <c r="DK268" s="492"/>
      <c r="DL268" s="446"/>
      <c r="DM268" s="446"/>
      <c r="DN268" s="446"/>
      <c r="DO268" s="446"/>
      <c r="DP268" s="446"/>
      <c r="DQ268" s="446"/>
      <c r="DR268" s="446"/>
      <c r="DS268" s="488"/>
      <c r="DT268" s="493"/>
      <c r="DU268" s="494"/>
      <c r="DV268" s="494"/>
      <c r="DW268" s="494"/>
      <c r="DX268" s="494"/>
      <c r="DY268" s="494"/>
      <c r="DZ268" s="494"/>
      <c r="EA268" s="494"/>
      <c r="EB268" s="494"/>
      <c r="EC268" s="494"/>
      <c r="ED268" s="494"/>
      <c r="EE268" s="446"/>
      <c r="EF268" s="446"/>
      <c r="EL268" s="4"/>
      <c r="EM268" s="4"/>
      <c r="EN268" s="5"/>
      <c r="EO268" s="4"/>
      <c r="FA268" s="481"/>
      <c r="FB268" s="482"/>
      <c r="FC268" s="483"/>
      <c r="FD268" s="484"/>
      <c r="IB268" s="78"/>
      <c r="ID268" s="78"/>
      <c r="IH268" s="485"/>
      <c r="II268" s="486"/>
      <c r="IJ268" s="78"/>
      <c r="IO268" s="78"/>
    </row>
    <row r="269" spans="1:249" s="6" customFormat="1" ht="15" x14ac:dyDescent="0.2">
      <c r="A269" s="467">
        <v>0</v>
      </c>
      <c r="B269" s="467" t="s">
        <v>2149</v>
      </c>
      <c r="C269" s="460" t="s">
        <v>2630</v>
      </c>
      <c r="D269" s="468"/>
      <c r="E269" s="462" t="s">
        <v>2135</v>
      </c>
      <c r="F269" s="14"/>
      <c r="G269" s="14"/>
      <c r="H269" s="469"/>
      <c r="I269" s="462"/>
      <c r="J269" s="456"/>
      <c r="K269" s="11"/>
      <c r="L269" s="11"/>
      <c r="M269" s="14"/>
      <c r="N269" s="470"/>
      <c r="O269" s="14"/>
      <c r="P269" s="14"/>
      <c r="Q269" s="14"/>
      <c r="R269" s="14"/>
      <c r="S269" s="14"/>
      <c r="T269" s="469"/>
      <c r="U269" s="454"/>
      <c r="V269" s="454"/>
      <c r="W269" s="454"/>
      <c r="X269" s="454"/>
      <c r="Y269" s="471"/>
      <c r="Z269" s="495">
        <v>0</v>
      </c>
      <c r="AA269" s="11"/>
      <c r="AB269" s="472"/>
      <c r="AC269" s="473"/>
      <c r="AD269" s="473"/>
      <c r="AE269" s="496">
        <v>3</v>
      </c>
      <c r="AF269" s="473"/>
      <c r="AG269" s="473"/>
      <c r="AH269" s="474"/>
      <c r="AI269" s="14"/>
      <c r="AJ269" s="14"/>
      <c r="AK269" s="11"/>
      <c r="AL269" s="11"/>
      <c r="AM269" s="475"/>
      <c r="AN269" s="475"/>
      <c r="AO269" s="469"/>
      <c r="AP269" s="497" t="s">
        <v>1708</v>
      </c>
      <c r="AQ269" s="477"/>
      <c r="AR269" s="478"/>
      <c r="AS269" s="479"/>
      <c r="AT269" s="479"/>
      <c r="AU269" s="479"/>
      <c r="AV269" s="479"/>
      <c r="AW269" s="479"/>
      <c r="AX269" s="479"/>
      <c r="AY269" s="479"/>
      <c r="AZ269" s="480"/>
      <c r="BA269" s="480"/>
      <c r="BB269" s="21"/>
      <c r="BC269" s="22" t="s">
        <v>2179</v>
      </c>
      <c r="BD269" s="466"/>
      <c r="BE269" s="91"/>
      <c r="BF269" s="91"/>
      <c r="BG269" s="92"/>
      <c r="BH269" s="3"/>
      <c r="BI269" s="3"/>
      <c r="BJ269" s="3"/>
      <c r="BK269" s="3"/>
      <c r="BL269" s="3"/>
      <c r="BM269" s="3"/>
      <c r="BN269" s="3"/>
      <c r="BO269" s="3"/>
      <c r="BP269" s="3"/>
      <c r="BQ269" s="3"/>
      <c r="BR269" s="3"/>
      <c r="BS269" s="3"/>
      <c r="BT269" s="92"/>
      <c r="BU269" s="92"/>
      <c r="BV269" s="92"/>
      <c r="BW269" s="5"/>
      <c r="BX269" s="5"/>
      <c r="BY269" s="5"/>
      <c r="BZ269" s="5"/>
      <c r="CA269" s="5"/>
      <c r="CB269" s="5"/>
      <c r="CC269" s="5"/>
      <c r="CD269" s="487"/>
      <c r="CE269" s="487"/>
      <c r="CF269" s="488"/>
      <c r="CG269" s="489"/>
      <c r="CH269" s="446"/>
      <c r="CI269" s="446"/>
      <c r="CJ269" s="446"/>
      <c r="CK269" s="446"/>
      <c r="CL269" s="4"/>
      <c r="CM269" s="4"/>
      <c r="CN269" s="5"/>
      <c r="CO269" s="4"/>
      <c r="CP269" s="446"/>
      <c r="CQ269" s="490"/>
      <c r="CR269" s="446"/>
      <c r="CS269" s="446"/>
      <c r="CT269" s="446"/>
      <c r="CU269" s="446"/>
      <c r="CV269" s="446"/>
      <c r="CW269" s="446"/>
      <c r="CX269" s="491"/>
      <c r="CY269" s="491"/>
      <c r="CZ269" s="491"/>
      <c r="DA269" s="491"/>
      <c r="DB269" s="446"/>
      <c r="DC269" s="446"/>
      <c r="DD269" s="446"/>
      <c r="DE269" s="492"/>
      <c r="DF269" s="492"/>
      <c r="DG269" s="492"/>
      <c r="DH269" s="492"/>
      <c r="DI269" s="492"/>
      <c r="DJ269" s="492"/>
      <c r="DK269" s="492"/>
      <c r="DL269" s="446"/>
      <c r="DM269" s="446"/>
      <c r="DN269" s="446"/>
      <c r="DO269" s="446"/>
      <c r="DP269" s="446"/>
      <c r="DQ269" s="446"/>
      <c r="DR269" s="446"/>
      <c r="DS269" s="488"/>
      <c r="DT269" s="493"/>
      <c r="DU269" s="494"/>
      <c r="DV269" s="494"/>
      <c r="DW269" s="494"/>
      <c r="DX269" s="494"/>
      <c r="DY269" s="494"/>
      <c r="DZ269" s="494"/>
      <c r="EA269" s="494"/>
      <c r="EB269" s="494"/>
      <c r="EC269" s="494"/>
      <c r="ED269" s="494"/>
      <c r="EE269" s="446"/>
      <c r="EF269" s="446"/>
      <c r="EL269" s="4"/>
      <c r="EM269" s="4"/>
      <c r="EN269" s="5"/>
      <c r="EO269" s="4"/>
      <c r="FA269" s="481"/>
      <c r="FB269" s="482"/>
      <c r="FC269" s="483"/>
      <c r="FD269" s="484"/>
      <c r="IB269" s="78"/>
      <c r="ID269" s="78"/>
      <c r="IH269" s="485"/>
      <c r="II269" s="486"/>
      <c r="IJ269" s="78"/>
      <c r="IO269" s="78"/>
    </row>
    <row r="270" spans="1:249" s="6" customFormat="1" ht="15" x14ac:dyDescent="0.2">
      <c r="A270" s="467" t="s">
        <v>2195</v>
      </c>
      <c r="B270" s="467" t="s">
        <v>2149</v>
      </c>
      <c r="C270" s="393" t="s">
        <v>2631</v>
      </c>
      <c r="D270" s="468"/>
      <c r="E270" s="462" t="s">
        <v>2139</v>
      </c>
      <c r="F270" s="14" t="s">
        <v>2149</v>
      </c>
      <c r="G270" s="14" t="s">
        <v>2154</v>
      </c>
      <c r="H270" s="469" t="s">
        <v>2149</v>
      </c>
      <c r="I270" s="462"/>
      <c r="J270" s="456"/>
      <c r="K270" s="11"/>
      <c r="L270" s="11"/>
      <c r="M270" s="14"/>
      <c r="N270" s="470"/>
      <c r="O270" s="14"/>
      <c r="P270" s="14"/>
      <c r="Q270" s="14"/>
      <c r="R270" s="14"/>
      <c r="S270" s="14"/>
      <c r="T270" s="469"/>
      <c r="U270" s="454"/>
      <c r="V270" s="454"/>
      <c r="W270" s="454"/>
      <c r="X270" s="454"/>
      <c r="Y270" s="471"/>
      <c r="Z270" s="495" t="s">
        <v>2195</v>
      </c>
      <c r="AA270" s="11"/>
      <c r="AB270" s="472"/>
      <c r="AC270" s="473"/>
      <c r="AD270" s="473"/>
      <c r="AE270" s="496" t="s">
        <v>2195</v>
      </c>
      <c r="AF270" s="473"/>
      <c r="AG270" s="473"/>
      <c r="AH270" s="474"/>
      <c r="AI270" s="14"/>
      <c r="AJ270" s="14"/>
      <c r="AK270" s="11"/>
      <c r="AL270" s="11"/>
      <c r="AM270" s="475"/>
      <c r="AN270" s="475"/>
      <c r="AO270" s="469"/>
      <c r="AP270" s="497" t="s">
        <v>1709</v>
      </c>
      <c r="AQ270" s="477"/>
      <c r="AR270" s="478"/>
      <c r="AS270" s="479"/>
      <c r="AT270" s="479"/>
      <c r="AU270" s="479"/>
      <c r="AV270" s="479"/>
      <c r="AW270" s="479"/>
      <c r="AX270" s="479"/>
      <c r="AY270" s="479"/>
      <c r="AZ270" s="480"/>
      <c r="BA270" s="480"/>
      <c r="BB270" s="21"/>
      <c r="BC270" s="22" t="s">
        <v>2179</v>
      </c>
      <c r="BD270" s="466"/>
      <c r="BE270" s="91"/>
      <c r="BF270" s="91"/>
      <c r="BG270" s="92"/>
      <c r="BH270" s="3"/>
      <c r="BI270" s="3"/>
      <c r="BJ270" s="3"/>
      <c r="BK270" s="3"/>
      <c r="BL270" s="3"/>
      <c r="BM270" s="3"/>
      <c r="BN270" s="3"/>
      <c r="BO270" s="3"/>
      <c r="BP270" s="3"/>
      <c r="BQ270" s="3"/>
      <c r="BR270" s="3"/>
      <c r="BS270" s="3"/>
      <c r="BT270" s="92"/>
      <c r="BU270" s="92"/>
      <c r="BV270" s="92"/>
      <c r="BW270" s="5"/>
      <c r="BX270" s="5"/>
      <c r="BY270" s="5"/>
      <c r="BZ270" s="5"/>
      <c r="CA270" s="5"/>
      <c r="CB270" s="5"/>
      <c r="CC270" s="5"/>
      <c r="CD270" s="487"/>
      <c r="CE270" s="487"/>
      <c r="CF270" s="488"/>
      <c r="CG270" s="489"/>
      <c r="CH270" s="446"/>
      <c r="CI270" s="446"/>
      <c r="CJ270" s="446"/>
      <c r="CK270" s="446"/>
      <c r="CL270" s="4"/>
      <c r="CM270" s="4"/>
      <c r="CN270" s="5"/>
      <c r="CO270" s="4"/>
      <c r="CP270" s="446"/>
      <c r="CQ270" s="490"/>
      <c r="CR270" s="446"/>
      <c r="CS270" s="446"/>
      <c r="CT270" s="446"/>
      <c r="CU270" s="446"/>
      <c r="CV270" s="446"/>
      <c r="CW270" s="446"/>
      <c r="CX270" s="491"/>
      <c r="CY270" s="491"/>
      <c r="CZ270" s="491"/>
      <c r="DA270" s="491"/>
      <c r="DB270" s="446"/>
      <c r="DC270" s="446"/>
      <c r="DD270" s="446"/>
      <c r="DE270" s="492"/>
      <c r="DF270" s="492"/>
      <c r="DG270" s="492"/>
      <c r="DH270" s="492"/>
      <c r="DI270" s="492"/>
      <c r="DJ270" s="492"/>
      <c r="DK270" s="492"/>
      <c r="DL270" s="446"/>
      <c r="DM270" s="446"/>
      <c r="DN270" s="446"/>
      <c r="DO270" s="446"/>
      <c r="DP270" s="446"/>
      <c r="DQ270" s="446"/>
      <c r="DR270" s="446"/>
      <c r="DS270" s="488"/>
      <c r="DT270" s="493"/>
      <c r="DU270" s="494"/>
      <c r="DV270" s="494"/>
      <c r="DW270" s="494"/>
      <c r="DX270" s="494"/>
      <c r="DY270" s="494"/>
      <c r="DZ270" s="494"/>
      <c r="EA270" s="494"/>
      <c r="EB270" s="494"/>
      <c r="EC270" s="494"/>
      <c r="ED270" s="494"/>
      <c r="EE270" s="446"/>
      <c r="EF270" s="446"/>
      <c r="EL270" s="4"/>
      <c r="EM270" s="4"/>
      <c r="EN270" s="5"/>
      <c r="EO270" s="4"/>
      <c r="FA270" s="481"/>
      <c r="FB270" s="482"/>
      <c r="FC270" s="483"/>
      <c r="FD270" s="484"/>
      <c r="IB270" s="78"/>
      <c r="ID270" s="78"/>
      <c r="IH270" s="485"/>
      <c r="II270" s="486"/>
      <c r="IJ270" s="78"/>
      <c r="IO270" s="78"/>
    </row>
    <row r="271" spans="1:249" s="6" customFormat="1" ht="15" x14ac:dyDescent="0.2">
      <c r="A271" s="467">
        <v>0</v>
      </c>
      <c r="B271" s="467" t="s">
        <v>3037</v>
      </c>
      <c r="C271" s="458" t="s">
        <v>3201</v>
      </c>
      <c r="D271" s="468"/>
      <c r="E271" s="462" t="s">
        <v>2135</v>
      </c>
      <c r="F271" s="14"/>
      <c r="G271" s="14"/>
      <c r="H271" s="469"/>
      <c r="I271" s="462"/>
      <c r="J271" s="456"/>
      <c r="K271" s="11"/>
      <c r="L271" s="11"/>
      <c r="M271" s="14"/>
      <c r="N271" s="470"/>
      <c r="O271" s="14"/>
      <c r="P271" s="14"/>
      <c r="Q271" s="14"/>
      <c r="R271" s="14"/>
      <c r="S271" s="14"/>
      <c r="T271" s="469"/>
      <c r="U271" s="454"/>
      <c r="V271" s="502"/>
      <c r="W271" s="454"/>
      <c r="X271" s="454"/>
      <c r="Y271" s="471"/>
      <c r="Z271" s="471"/>
      <c r="AA271" s="11"/>
      <c r="AB271" s="472"/>
      <c r="AC271" s="473"/>
      <c r="AD271" s="473"/>
      <c r="AE271" s="473"/>
      <c r="AF271" s="473"/>
      <c r="AG271" s="473"/>
      <c r="AH271" s="474"/>
      <c r="AI271" s="14"/>
      <c r="AJ271" s="14"/>
      <c r="AK271" s="11"/>
      <c r="AL271" s="11"/>
      <c r="AM271" s="475"/>
      <c r="AN271" s="475"/>
      <c r="AO271" s="469"/>
      <c r="AP271" s="476" t="s">
        <v>3126</v>
      </c>
      <c r="AQ271" s="477"/>
      <c r="AR271" s="478"/>
      <c r="AS271" s="479"/>
      <c r="AT271" s="479"/>
      <c r="AU271" s="479"/>
      <c r="AV271" s="479"/>
      <c r="AW271" s="479"/>
      <c r="AX271" s="479"/>
      <c r="AY271" s="479"/>
      <c r="AZ271" s="480"/>
      <c r="BA271" s="480"/>
      <c r="BB271" s="21"/>
      <c r="BC271" s="22" t="s">
        <v>2163</v>
      </c>
      <c r="BD271" s="466"/>
      <c r="BE271" s="91"/>
      <c r="BF271" s="91"/>
      <c r="BG271" s="92"/>
      <c r="BH271" s="3"/>
      <c r="BI271" s="3"/>
      <c r="BJ271" s="3"/>
      <c r="BK271" s="3"/>
      <c r="BL271" s="3"/>
      <c r="BM271" s="3"/>
      <c r="BN271" s="3"/>
      <c r="BO271" s="3"/>
      <c r="BP271" s="3"/>
      <c r="BQ271" s="3"/>
      <c r="BR271" s="3"/>
      <c r="BS271" s="3"/>
      <c r="BT271" s="92"/>
      <c r="BU271" s="92"/>
      <c r="BV271" s="92"/>
      <c r="BW271" s="5"/>
      <c r="BX271" s="5"/>
      <c r="BY271" s="5"/>
      <c r="BZ271" s="5"/>
      <c r="CA271" s="5"/>
      <c r="CB271" s="5"/>
      <c r="CC271" s="5"/>
      <c r="CD271" s="487"/>
      <c r="CE271" s="487"/>
      <c r="CF271" s="488"/>
      <c r="CG271" s="489"/>
      <c r="CH271" s="446"/>
      <c r="CI271" s="446"/>
      <c r="CJ271" s="446"/>
      <c r="CK271" s="446"/>
      <c r="CL271" s="4"/>
      <c r="CM271" s="4"/>
      <c r="CN271" s="5"/>
      <c r="CO271" s="4"/>
      <c r="CP271" s="446"/>
      <c r="CQ271" s="490"/>
      <c r="CR271" s="446"/>
      <c r="CS271" s="446"/>
      <c r="CT271" s="446"/>
      <c r="CU271" s="446"/>
      <c r="CV271" s="446"/>
      <c r="CW271" s="446"/>
      <c r="CX271" s="491"/>
      <c r="CY271" s="491"/>
      <c r="CZ271" s="491"/>
      <c r="DA271" s="491"/>
      <c r="DB271" s="446"/>
      <c r="DC271" s="446"/>
      <c r="DD271" s="446"/>
      <c r="DE271" s="492"/>
      <c r="DF271" s="492"/>
      <c r="DG271" s="492"/>
      <c r="DH271" s="492"/>
      <c r="DI271" s="492"/>
      <c r="DJ271" s="492"/>
      <c r="DK271" s="492"/>
      <c r="DL271" s="446"/>
      <c r="DM271" s="446"/>
      <c r="DN271" s="446"/>
      <c r="DO271" s="446"/>
      <c r="DP271" s="446"/>
      <c r="DQ271" s="446"/>
      <c r="DR271" s="446"/>
      <c r="DS271" s="488"/>
      <c r="DT271" s="493"/>
      <c r="DU271" s="494"/>
      <c r="DV271" s="494"/>
      <c r="DW271" s="494"/>
      <c r="DX271" s="494"/>
      <c r="DY271" s="494"/>
      <c r="DZ271" s="494"/>
      <c r="EA271" s="494"/>
      <c r="EB271" s="494"/>
      <c r="EC271" s="494"/>
      <c r="ED271" s="494"/>
      <c r="EE271" s="446"/>
      <c r="EF271" s="446"/>
      <c r="EL271" s="4"/>
      <c r="EM271" s="4"/>
      <c r="EN271" s="5"/>
      <c r="EO271" s="4"/>
      <c r="FA271" s="481"/>
      <c r="FB271" s="482"/>
      <c r="FC271" s="483"/>
      <c r="FD271" s="484"/>
      <c r="IB271" s="78"/>
      <c r="ID271" s="78"/>
      <c r="IH271" s="485"/>
      <c r="II271" s="486"/>
      <c r="IJ271" s="78"/>
      <c r="IO271" s="78"/>
    </row>
    <row r="272" spans="1:249" s="6" customFormat="1" ht="15" x14ac:dyDescent="0.2">
      <c r="A272" s="467" t="s">
        <v>2195</v>
      </c>
      <c r="B272" s="467" t="s">
        <v>2149</v>
      </c>
      <c r="C272" s="393" t="s">
        <v>2632</v>
      </c>
      <c r="D272" s="468"/>
      <c r="E272" s="462" t="s">
        <v>2138</v>
      </c>
      <c r="F272" s="14" t="s">
        <v>2149</v>
      </c>
      <c r="G272" s="14" t="s">
        <v>2149</v>
      </c>
      <c r="H272" s="469" t="s">
        <v>2149</v>
      </c>
      <c r="I272" s="462"/>
      <c r="J272" s="456"/>
      <c r="K272" s="11"/>
      <c r="L272" s="11"/>
      <c r="M272" s="14"/>
      <c r="N272" s="470"/>
      <c r="O272" s="14"/>
      <c r="P272" s="14"/>
      <c r="Q272" s="14"/>
      <c r="R272" s="14"/>
      <c r="S272" s="14"/>
      <c r="T272" s="469"/>
      <c r="U272" s="454"/>
      <c r="V272" s="454"/>
      <c r="W272" s="454"/>
      <c r="X272" s="454"/>
      <c r="Y272" s="471"/>
      <c r="Z272" s="495" t="s">
        <v>2195</v>
      </c>
      <c r="AA272" s="11"/>
      <c r="AB272" s="472"/>
      <c r="AC272" s="473"/>
      <c r="AD272" s="473"/>
      <c r="AE272" s="496" t="s">
        <v>2195</v>
      </c>
      <c r="AF272" s="473"/>
      <c r="AG272" s="473"/>
      <c r="AH272" s="474"/>
      <c r="AI272" s="14"/>
      <c r="AJ272" s="14"/>
      <c r="AK272" s="11"/>
      <c r="AL272" s="11"/>
      <c r="AM272" s="475"/>
      <c r="AN272" s="475"/>
      <c r="AO272" s="469"/>
      <c r="AP272" s="497" t="s">
        <v>1710</v>
      </c>
      <c r="AQ272" s="477"/>
      <c r="AR272" s="478"/>
      <c r="AS272" s="479"/>
      <c r="AT272" s="479"/>
      <c r="AU272" s="479"/>
      <c r="AV272" s="479"/>
      <c r="AW272" s="479"/>
      <c r="AX272" s="479"/>
      <c r="AY272" s="479"/>
      <c r="AZ272" s="480"/>
      <c r="BA272" s="480"/>
      <c r="BB272" s="21"/>
      <c r="BC272" s="22" t="s">
        <v>2179</v>
      </c>
      <c r="BD272" s="466"/>
      <c r="BE272" s="91"/>
      <c r="BF272" s="91"/>
      <c r="BG272" s="92"/>
      <c r="BH272" s="3"/>
      <c r="BI272" s="3"/>
      <c r="BJ272" s="3"/>
      <c r="BK272" s="3"/>
      <c r="BL272" s="3"/>
      <c r="BM272" s="3"/>
      <c r="BN272" s="3"/>
      <c r="BO272" s="3"/>
      <c r="BP272" s="3"/>
      <c r="BQ272" s="3"/>
      <c r="BR272" s="3"/>
      <c r="BS272" s="3"/>
      <c r="BT272" s="92"/>
      <c r="BU272" s="92"/>
      <c r="BV272" s="92"/>
      <c r="BW272" s="5"/>
      <c r="BX272" s="5"/>
      <c r="BY272" s="5"/>
      <c r="BZ272" s="5"/>
      <c r="CA272" s="5"/>
      <c r="CB272" s="5"/>
      <c r="CC272" s="5"/>
      <c r="CD272" s="487"/>
      <c r="CE272" s="487"/>
      <c r="CF272" s="488"/>
      <c r="CG272" s="489"/>
      <c r="CH272" s="446"/>
      <c r="CI272" s="446"/>
      <c r="CJ272" s="446"/>
      <c r="CK272" s="446"/>
      <c r="CL272" s="4"/>
      <c r="CM272" s="4"/>
      <c r="CN272" s="5"/>
      <c r="CO272" s="4"/>
      <c r="CP272" s="446"/>
      <c r="CQ272" s="490"/>
      <c r="CR272" s="446"/>
      <c r="CS272" s="446"/>
      <c r="CT272" s="446"/>
      <c r="CU272" s="446"/>
      <c r="CV272" s="446"/>
      <c r="CW272" s="446"/>
      <c r="CX272" s="491"/>
      <c r="CY272" s="491"/>
      <c r="CZ272" s="491"/>
      <c r="DA272" s="491"/>
      <c r="DB272" s="446"/>
      <c r="DC272" s="446"/>
      <c r="DD272" s="446"/>
      <c r="DE272" s="492"/>
      <c r="DF272" s="492"/>
      <c r="DG272" s="492"/>
      <c r="DH272" s="492"/>
      <c r="DI272" s="492"/>
      <c r="DJ272" s="492"/>
      <c r="DK272" s="492"/>
      <c r="DL272" s="446"/>
      <c r="DM272" s="446"/>
      <c r="DN272" s="446"/>
      <c r="DO272" s="446"/>
      <c r="DP272" s="446"/>
      <c r="DQ272" s="446"/>
      <c r="DR272" s="446"/>
      <c r="DS272" s="488"/>
      <c r="DT272" s="493"/>
      <c r="DU272" s="494"/>
      <c r="DV272" s="494"/>
      <c r="DW272" s="494"/>
      <c r="DX272" s="494"/>
      <c r="DY272" s="494"/>
      <c r="DZ272" s="494"/>
      <c r="EA272" s="494"/>
      <c r="EB272" s="494"/>
      <c r="EC272" s="494"/>
      <c r="ED272" s="494"/>
      <c r="EE272" s="446"/>
      <c r="EF272" s="446"/>
      <c r="EL272" s="4"/>
      <c r="EM272" s="4"/>
      <c r="EN272" s="5"/>
      <c r="EO272" s="4"/>
      <c r="FA272" s="481"/>
      <c r="FB272" s="482"/>
      <c r="FC272" s="483"/>
      <c r="FD272" s="484"/>
      <c r="IB272" s="78"/>
      <c r="ID272" s="78"/>
      <c r="IH272" s="485"/>
      <c r="II272" s="486"/>
      <c r="IJ272" s="78"/>
      <c r="IO272" s="78"/>
    </row>
    <row r="273" spans="1:249" s="6" customFormat="1" ht="15" x14ac:dyDescent="0.2">
      <c r="A273" s="467">
        <v>2</v>
      </c>
      <c r="B273" s="467" t="s">
        <v>1969</v>
      </c>
      <c r="C273" s="393" t="s">
        <v>2633</v>
      </c>
      <c r="D273" s="468"/>
      <c r="E273" s="462" t="s">
        <v>2137</v>
      </c>
      <c r="F273" s="14" t="s">
        <v>2149</v>
      </c>
      <c r="G273" s="14" t="s">
        <v>2153</v>
      </c>
      <c r="H273" s="469" t="s">
        <v>2157</v>
      </c>
      <c r="I273" s="462"/>
      <c r="J273" s="456"/>
      <c r="K273" s="11" t="s">
        <v>2161</v>
      </c>
      <c r="L273" s="11"/>
      <c r="M273" s="14"/>
      <c r="N273" s="470"/>
      <c r="O273" s="14"/>
      <c r="P273" s="14"/>
      <c r="Q273" s="14"/>
      <c r="R273" s="14"/>
      <c r="S273" s="14"/>
      <c r="T273" s="469"/>
      <c r="U273" s="454"/>
      <c r="V273" s="454"/>
      <c r="W273" s="454"/>
      <c r="X273" s="454"/>
      <c r="Y273" s="471"/>
      <c r="Z273" s="495">
        <v>1</v>
      </c>
      <c r="AA273" s="11"/>
      <c r="AB273" s="472"/>
      <c r="AC273" s="473"/>
      <c r="AD273" s="473"/>
      <c r="AE273" s="496">
        <v>3</v>
      </c>
      <c r="AF273" s="473"/>
      <c r="AG273" s="473"/>
      <c r="AH273" s="474"/>
      <c r="AI273" s="14"/>
      <c r="AJ273" s="14"/>
      <c r="AK273" s="11"/>
      <c r="AL273" s="11"/>
      <c r="AM273" s="475"/>
      <c r="AN273" s="475"/>
      <c r="AO273" s="469"/>
      <c r="AP273" s="497" t="s">
        <v>1711</v>
      </c>
      <c r="AQ273" s="477"/>
      <c r="AR273" s="478"/>
      <c r="AS273" s="479"/>
      <c r="AT273" s="479"/>
      <c r="AU273" s="479"/>
      <c r="AV273" s="479"/>
      <c r="AW273" s="479"/>
      <c r="AX273" s="479"/>
      <c r="AY273" s="479"/>
      <c r="AZ273" s="480"/>
      <c r="BA273" s="480"/>
      <c r="BB273" s="21"/>
      <c r="BC273" s="22" t="s">
        <v>2179</v>
      </c>
      <c r="BD273" s="466"/>
      <c r="BE273" s="91"/>
      <c r="BF273" s="91" t="s">
        <v>2161</v>
      </c>
      <c r="BG273" s="92"/>
      <c r="BH273" s="3"/>
      <c r="BI273" s="3"/>
      <c r="BJ273" s="3"/>
      <c r="BK273" s="3"/>
      <c r="BL273" s="3"/>
      <c r="BM273" s="3"/>
      <c r="BN273" s="3"/>
      <c r="BO273" s="3"/>
      <c r="BP273" s="3"/>
      <c r="BQ273" s="3"/>
      <c r="BR273" s="3"/>
      <c r="BS273" s="3"/>
      <c r="BT273" s="92"/>
      <c r="BU273" s="92"/>
      <c r="BV273" s="92"/>
      <c r="BW273" s="5"/>
      <c r="BX273" s="5"/>
      <c r="BY273" s="5"/>
      <c r="BZ273" s="5"/>
      <c r="CA273" s="5"/>
      <c r="CB273" s="5"/>
      <c r="CC273" s="5"/>
      <c r="CD273" s="487"/>
      <c r="CE273" s="487"/>
      <c r="CF273" s="488"/>
      <c r="CG273" s="489"/>
      <c r="CH273" s="446"/>
      <c r="CI273" s="446"/>
      <c r="CJ273" s="446"/>
      <c r="CK273" s="446"/>
      <c r="CL273" s="4"/>
      <c r="CM273" s="4"/>
      <c r="CN273" s="5"/>
      <c r="CO273" s="4"/>
      <c r="CP273" s="446"/>
      <c r="CQ273" s="490"/>
      <c r="CR273" s="446"/>
      <c r="CS273" s="446"/>
      <c r="CT273" s="446"/>
      <c r="CU273" s="446"/>
      <c r="CV273" s="446"/>
      <c r="CW273" s="446"/>
      <c r="CX273" s="491"/>
      <c r="CY273" s="491"/>
      <c r="CZ273" s="491"/>
      <c r="DA273" s="491"/>
      <c r="DB273" s="446"/>
      <c r="DC273" s="446"/>
      <c r="DD273" s="446"/>
      <c r="DE273" s="492"/>
      <c r="DF273" s="492"/>
      <c r="DG273" s="492"/>
      <c r="DH273" s="492"/>
      <c r="DI273" s="492"/>
      <c r="DJ273" s="492"/>
      <c r="DK273" s="492"/>
      <c r="DL273" s="446"/>
      <c r="DM273" s="446"/>
      <c r="DN273" s="446"/>
      <c r="DO273" s="446"/>
      <c r="DP273" s="446"/>
      <c r="DQ273" s="446"/>
      <c r="DR273" s="446"/>
      <c r="DS273" s="488"/>
      <c r="DT273" s="493"/>
      <c r="DU273" s="494"/>
      <c r="DV273" s="494"/>
      <c r="DW273" s="494"/>
      <c r="DX273" s="494"/>
      <c r="DY273" s="494"/>
      <c r="DZ273" s="494"/>
      <c r="EA273" s="494"/>
      <c r="EB273" s="494"/>
      <c r="EC273" s="494"/>
      <c r="ED273" s="494"/>
      <c r="EE273" s="446"/>
      <c r="EF273" s="446"/>
      <c r="EL273" s="4"/>
      <c r="EM273" s="4"/>
      <c r="EN273" s="5"/>
      <c r="EO273" s="4"/>
      <c r="FA273" s="481"/>
      <c r="FB273" s="482"/>
      <c r="FC273" s="483"/>
      <c r="FD273" s="484"/>
      <c r="IB273" s="78"/>
      <c r="ID273" s="78"/>
      <c r="IH273" s="485"/>
      <c r="II273" s="486"/>
      <c r="IJ273" s="78"/>
      <c r="IO273" s="78"/>
    </row>
    <row r="274" spans="1:249" s="6" customFormat="1" ht="15" x14ac:dyDescent="0.2">
      <c r="A274" s="467" t="s">
        <v>2195</v>
      </c>
      <c r="B274" s="467" t="s">
        <v>1969</v>
      </c>
      <c r="C274" s="460" t="s">
        <v>2634</v>
      </c>
      <c r="D274" s="468"/>
      <c r="E274" s="462" t="s">
        <v>2138</v>
      </c>
      <c r="F274" s="14" t="s">
        <v>2149</v>
      </c>
      <c r="G274" s="14" t="s">
        <v>2149</v>
      </c>
      <c r="H274" s="469" t="s">
        <v>2149</v>
      </c>
      <c r="I274" s="462"/>
      <c r="J274" s="456"/>
      <c r="K274" s="11"/>
      <c r="L274" s="11"/>
      <c r="M274" s="14"/>
      <c r="N274" s="470"/>
      <c r="O274" s="14"/>
      <c r="P274" s="14"/>
      <c r="Q274" s="14"/>
      <c r="R274" s="14"/>
      <c r="S274" s="14"/>
      <c r="T274" s="469"/>
      <c r="U274" s="454"/>
      <c r="V274" s="457"/>
      <c r="W274" s="454"/>
      <c r="X274" s="454"/>
      <c r="Y274" s="471"/>
      <c r="Z274" s="495">
        <v>3</v>
      </c>
      <c r="AA274" s="11"/>
      <c r="AB274" s="472"/>
      <c r="AC274" s="473"/>
      <c r="AD274" s="473"/>
      <c r="AE274" s="496" t="s">
        <v>2195</v>
      </c>
      <c r="AF274" s="473"/>
      <c r="AG274" s="473"/>
      <c r="AH274" s="474"/>
      <c r="AI274" s="14"/>
      <c r="AJ274" s="14"/>
      <c r="AK274" s="11"/>
      <c r="AL274" s="11"/>
      <c r="AM274" s="475"/>
      <c r="AN274" s="475"/>
      <c r="AO274" s="469"/>
      <c r="AP274" s="497" t="s">
        <v>1712</v>
      </c>
      <c r="AQ274" s="477"/>
      <c r="AR274" s="478"/>
      <c r="AS274" s="479"/>
      <c r="AT274" s="479"/>
      <c r="AU274" s="479"/>
      <c r="AV274" s="479"/>
      <c r="AW274" s="479"/>
      <c r="AX274" s="479"/>
      <c r="AY274" s="479"/>
      <c r="AZ274" s="480"/>
      <c r="BA274" s="480"/>
      <c r="BB274" s="21"/>
      <c r="BC274" s="22" t="s">
        <v>2179</v>
      </c>
      <c r="BD274" s="466"/>
      <c r="BE274" s="91"/>
      <c r="BF274" s="91"/>
      <c r="BG274" s="92"/>
      <c r="BH274" s="3"/>
      <c r="BI274" s="3"/>
      <c r="BJ274" s="3"/>
      <c r="BK274" s="3"/>
      <c r="BL274" s="3"/>
      <c r="BM274" s="3"/>
      <c r="BN274" s="3"/>
      <c r="BO274" s="3"/>
      <c r="BP274" s="3"/>
      <c r="BQ274" s="3"/>
      <c r="BR274" s="3"/>
      <c r="BS274" s="3"/>
      <c r="BT274" s="92"/>
      <c r="BU274" s="92"/>
      <c r="BV274" s="92"/>
      <c r="BW274" s="5"/>
      <c r="BX274" s="5"/>
      <c r="BY274" s="5"/>
      <c r="BZ274" s="5"/>
      <c r="CA274" s="5"/>
      <c r="CB274" s="5"/>
      <c r="CC274" s="5"/>
      <c r="CD274" s="487"/>
      <c r="CE274" s="487"/>
      <c r="CF274" s="488"/>
      <c r="CG274" s="489"/>
      <c r="CH274" s="446"/>
      <c r="CI274" s="446"/>
      <c r="CJ274" s="446"/>
      <c r="CK274" s="446"/>
      <c r="CL274" s="4"/>
      <c r="CM274" s="4"/>
      <c r="CN274" s="5"/>
      <c r="CO274" s="4"/>
      <c r="CP274" s="446"/>
      <c r="CQ274" s="490"/>
      <c r="CR274" s="446"/>
      <c r="CS274" s="446"/>
      <c r="CT274" s="446"/>
      <c r="CU274" s="446"/>
      <c r="CV274" s="446"/>
      <c r="CW274" s="446"/>
      <c r="CX274" s="491"/>
      <c r="CY274" s="491"/>
      <c r="CZ274" s="491"/>
      <c r="DA274" s="491"/>
      <c r="DB274" s="446"/>
      <c r="DC274" s="446"/>
      <c r="DD274" s="446"/>
      <c r="DE274" s="492"/>
      <c r="DF274" s="492"/>
      <c r="DG274" s="492"/>
      <c r="DH274" s="492"/>
      <c r="DI274" s="492"/>
      <c r="DJ274" s="492"/>
      <c r="DK274" s="492"/>
      <c r="DL274" s="446"/>
      <c r="DM274" s="446"/>
      <c r="DN274" s="446"/>
      <c r="DO274" s="446"/>
      <c r="DP274" s="446"/>
      <c r="DQ274" s="446"/>
      <c r="DR274" s="446"/>
      <c r="DS274" s="488"/>
      <c r="DT274" s="493"/>
      <c r="DU274" s="494"/>
      <c r="DV274" s="494"/>
      <c r="DW274" s="494"/>
      <c r="DX274" s="494"/>
      <c r="DY274" s="494"/>
      <c r="DZ274" s="494"/>
      <c r="EA274" s="494"/>
      <c r="EB274" s="494"/>
      <c r="EC274" s="494"/>
      <c r="ED274" s="494"/>
      <c r="EE274" s="446"/>
      <c r="EF274" s="446"/>
      <c r="EL274" s="4"/>
      <c r="EM274" s="4"/>
      <c r="EN274" s="5"/>
      <c r="EO274" s="4"/>
      <c r="FA274" s="481"/>
      <c r="FB274" s="482"/>
      <c r="FC274" s="483"/>
      <c r="FD274" s="484"/>
      <c r="IB274" s="78"/>
      <c r="ID274" s="78"/>
      <c r="IH274" s="485"/>
      <c r="II274" s="486"/>
      <c r="IJ274" s="78"/>
      <c r="IO274" s="78"/>
    </row>
    <row r="275" spans="1:249" s="6" customFormat="1" ht="15" x14ac:dyDescent="0.2">
      <c r="A275" s="467">
        <v>3</v>
      </c>
      <c r="B275" s="467" t="s">
        <v>2149</v>
      </c>
      <c r="C275" s="393" t="s">
        <v>2635</v>
      </c>
      <c r="D275" s="468"/>
      <c r="E275" s="462" t="s">
        <v>2138</v>
      </c>
      <c r="F275" s="14" t="s">
        <v>2147</v>
      </c>
      <c r="G275" s="14" t="s">
        <v>2154</v>
      </c>
      <c r="H275" s="469" t="s">
        <v>2157</v>
      </c>
      <c r="I275" s="462"/>
      <c r="J275" s="456"/>
      <c r="K275" s="11" t="s">
        <v>2163</v>
      </c>
      <c r="L275" s="11"/>
      <c r="M275" s="14"/>
      <c r="N275" s="470"/>
      <c r="O275" s="14"/>
      <c r="P275" s="14"/>
      <c r="Q275" s="14"/>
      <c r="R275" s="14"/>
      <c r="S275" s="14"/>
      <c r="T275" s="469"/>
      <c r="U275" s="454"/>
      <c r="V275" s="454"/>
      <c r="W275" s="9"/>
      <c r="X275" s="9"/>
      <c r="Y275" s="10"/>
      <c r="Z275" s="495">
        <v>3</v>
      </c>
      <c r="AA275" s="11"/>
      <c r="AB275" s="472"/>
      <c r="AC275" s="473"/>
      <c r="AD275" s="473"/>
      <c r="AE275" s="496">
        <v>3</v>
      </c>
      <c r="AF275" s="12"/>
      <c r="AG275" s="12"/>
      <c r="AH275" s="13"/>
      <c r="AI275" s="14"/>
      <c r="AJ275" s="14"/>
      <c r="AK275" s="7"/>
      <c r="AL275" s="7"/>
      <c r="AM275" s="15"/>
      <c r="AN275" s="15"/>
      <c r="AO275" s="8"/>
      <c r="AP275" s="453" t="s">
        <v>1713</v>
      </c>
      <c r="AQ275" s="17"/>
      <c r="AR275" s="18"/>
      <c r="AS275" s="19"/>
      <c r="AT275" s="19"/>
      <c r="AU275" s="19"/>
      <c r="AV275" s="19"/>
      <c r="AW275" s="19"/>
      <c r="AX275" s="19"/>
      <c r="AY275" s="19"/>
      <c r="AZ275" s="20"/>
      <c r="BA275" s="20"/>
      <c r="BB275" s="21"/>
      <c r="BC275" s="22" t="s">
        <v>2179</v>
      </c>
      <c r="BD275" s="77"/>
      <c r="BE275" s="91"/>
      <c r="BF275" s="91" t="s">
        <v>2163</v>
      </c>
      <c r="BG275" s="92"/>
      <c r="BH275"/>
      <c r="BI275"/>
      <c r="BJ275"/>
      <c r="BK275"/>
      <c r="BL275"/>
      <c r="BM275"/>
      <c r="BN275"/>
      <c r="BO275"/>
      <c r="BP275"/>
      <c r="BQ275"/>
      <c r="BR275"/>
      <c r="BS275"/>
      <c r="BT275" s="92"/>
      <c r="BU275" s="92"/>
      <c r="BV275" s="92"/>
      <c r="BW275" s="5"/>
      <c r="BX275" s="5"/>
      <c r="BY275" s="5"/>
      <c r="BZ275" s="5"/>
      <c r="CA275" s="5"/>
      <c r="CB275" s="5"/>
      <c r="CC275" s="5"/>
      <c r="CD275" s="440"/>
      <c r="CE275" s="440"/>
      <c r="CF275" s="441"/>
      <c r="CG275" s="442"/>
      <c r="CH275" s="443"/>
      <c r="CI275" s="443"/>
      <c r="CJ275" s="443"/>
      <c r="CK275" s="443"/>
      <c r="CL275" s="4"/>
      <c r="CM275" s="4"/>
      <c r="CN275" s="5"/>
      <c r="CO275" s="4"/>
      <c r="CP275" s="444"/>
      <c r="CQ275" s="445"/>
      <c r="CR275" s="446"/>
      <c r="CS275" s="446"/>
      <c r="CT275" s="444"/>
      <c r="CU275" s="444"/>
      <c r="CV275" s="444"/>
      <c r="CW275" s="444"/>
      <c r="CX275" s="447"/>
      <c r="CY275" s="447"/>
      <c r="CZ275" s="447"/>
      <c r="DA275" s="447"/>
      <c r="DB275" s="448"/>
      <c r="DC275" s="448"/>
      <c r="DD275" s="446"/>
      <c r="DE275" s="439"/>
      <c r="DF275" s="439"/>
      <c r="DG275" s="439"/>
      <c r="DH275" s="439"/>
      <c r="DI275" s="439"/>
      <c r="DJ275" s="439"/>
      <c r="DK275" s="439"/>
      <c r="DL275" s="446"/>
      <c r="DM275" s="446"/>
      <c r="DN275" s="444"/>
      <c r="DO275" s="444"/>
      <c r="DP275" s="444"/>
      <c r="DQ275" s="444"/>
      <c r="DR275" s="444"/>
      <c r="DS275" s="441"/>
      <c r="DT275" s="449"/>
      <c r="DU275" s="450"/>
      <c r="DV275" s="450"/>
      <c r="DW275" s="450"/>
      <c r="DX275" s="450"/>
      <c r="DY275" s="450"/>
      <c r="DZ275" s="450"/>
      <c r="EA275" s="450"/>
      <c r="EB275" s="450"/>
      <c r="EC275" s="450"/>
      <c r="ED275" s="450"/>
      <c r="EE275" s="446"/>
      <c r="EF275" s="446"/>
      <c r="EL275" s="4"/>
      <c r="EM275" s="4"/>
      <c r="EN275" s="5"/>
      <c r="EO275" s="4"/>
      <c r="FA275" s="23"/>
      <c r="FB275" s="24"/>
      <c r="FC275" s="75"/>
      <c r="FD275" s="76"/>
      <c r="FF275" s="89"/>
      <c r="IA275" s="214"/>
      <c r="IB275" s="215"/>
      <c r="IC275" s="214"/>
      <c r="ID275" s="215"/>
      <c r="IE275" s="214"/>
      <c r="IF275" s="214"/>
      <c r="IG275" s="214"/>
      <c r="IH275" s="233"/>
      <c r="II275" s="160"/>
      <c r="IJ275" s="217"/>
      <c r="IK275" s="218"/>
      <c r="IL275" s="218"/>
      <c r="IM275" s="218"/>
      <c r="IO275" s="391"/>
    </row>
    <row r="276" spans="1:249" s="6" customFormat="1" ht="15" x14ac:dyDescent="0.2">
      <c r="A276" s="467">
        <v>3</v>
      </c>
      <c r="B276" s="467" t="s">
        <v>2149</v>
      </c>
      <c r="C276" s="460" t="s">
        <v>2636</v>
      </c>
      <c r="D276" s="468"/>
      <c r="E276" s="462" t="s">
        <v>2138</v>
      </c>
      <c r="F276" s="14" t="s">
        <v>2147</v>
      </c>
      <c r="G276" s="14" t="s">
        <v>2154</v>
      </c>
      <c r="H276" s="469" t="s">
        <v>2149</v>
      </c>
      <c r="I276" s="462"/>
      <c r="J276" s="456"/>
      <c r="K276" s="11"/>
      <c r="L276" s="11"/>
      <c r="M276" s="14"/>
      <c r="N276" s="470"/>
      <c r="O276" s="14"/>
      <c r="P276" s="14"/>
      <c r="Q276" s="14"/>
      <c r="R276" s="14"/>
      <c r="S276" s="14"/>
      <c r="T276" s="469"/>
      <c r="U276" s="454"/>
      <c r="V276" s="457"/>
      <c r="W276" s="9"/>
      <c r="X276" s="9"/>
      <c r="Y276" s="10"/>
      <c r="Z276" s="495">
        <v>3</v>
      </c>
      <c r="AA276" s="11"/>
      <c r="AB276" s="472"/>
      <c r="AC276" s="473"/>
      <c r="AD276" s="473"/>
      <c r="AE276" s="496">
        <v>3</v>
      </c>
      <c r="AF276" s="12"/>
      <c r="AG276" s="12"/>
      <c r="AH276" s="13"/>
      <c r="AI276" s="14"/>
      <c r="AJ276" s="14"/>
      <c r="AK276" s="7"/>
      <c r="AL276" s="7"/>
      <c r="AM276" s="15"/>
      <c r="AN276" s="15"/>
      <c r="AO276" s="8"/>
      <c r="AP276" s="453" t="s">
        <v>1714</v>
      </c>
      <c r="AQ276" s="17"/>
      <c r="AR276" s="18"/>
      <c r="AS276" s="19"/>
      <c r="AT276" s="19"/>
      <c r="AU276" s="19"/>
      <c r="AV276" s="19"/>
      <c r="AW276" s="19"/>
      <c r="AX276" s="19"/>
      <c r="AY276" s="19"/>
      <c r="AZ276" s="20"/>
      <c r="BA276" s="20"/>
      <c r="BB276" s="21"/>
      <c r="BC276" s="22" t="s">
        <v>2179</v>
      </c>
      <c r="BD276" s="77"/>
      <c r="BE276" s="91"/>
      <c r="BF276" s="91"/>
      <c r="BG276" s="92"/>
      <c r="BH276"/>
      <c r="BI276"/>
      <c r="BJ276"/>
      <c r="BK276"/>
      <c r="BL276"/>
      <c r="BM276"/>
      <c r="BN276"/>
      <c r="BO276"/>
      <c r="BP276"/>
      <c r="BQ276"/>
      <c r="BR276"/>
      <c r="BS276"/>
      <c r="BT276" s="92"/>
      <c r="BU276" s="92"/>
      <c r="BV276" s="92"/>
      <c r="BW276" s="5"/>
      <c r="BX276" s="5"/>
      <c r="BY276" s="5"/>
      <c r="BZ276" s="5"/>
      <c r="CA276" s="5"/>
      <c r="CB276" s="5"/>
      <c r="CC276" s="5"/>
      <c r="CD276" s="440"/>
      <c r="CE276" s="440"/>
      <c r="CF276" s="441"/>
      <c r="CG276" s="442"/>
      <c r="CH276" s="443"/>
      <c r="CI276" s="443"/>
      <c r="CJ276" s="443"/>
      <c r="CK276" s="443"/>
      <c r="CL276" s="4"/>
      <c r="CM276" s="4"/>
      <c r="CN276" s="5"/>
      <c r="CO276" s="4"/>
      <c r="CP276" s="444"/>
      <c r="CQ276" s="445"/>
      <c r="CR276" s="446"/>
      <c r="CS276" s="446"/>
      <c r="CT276" s="444"/>
      <c r="CU276" s="444"/>
      <c r="CV276" s="444"/>
      <c r="CW276" s="444"/>
      <c r="CX276" s="447"/>
      <c r="CY276" s="447"/>
      <c r="CZ276" s="447"/>
      <c r="DA276" s="447"/>
      <c r="DB276" s="448"/>
      <c r="DC276" s="448"/>
      <c r="DD276" s="446"/>
      <c r="DE276" s="439"/>
      <c r="DF276" s="439"/>
      <c r="DG276" s="439"/>
      <c r="DH276" s="439"/>
      <c r="DI276" s="439"/>
      <c r="DJ276" s="439"/>
      <c r="DK276" s="439"/>
      <c r="DL276" s="446"/>
      <c r="DM276" s="446"/>
      <c r="DN276" s="444"/>
      <c r="DO276" s="444"/>
      <c r="DP276" s="444"/>
      <c r="DQ276" s="444"/>
      <c r="DR276" s="444"/>
      <c r="DS276" s="441"/>
      <c r="DT276" s="449"/>
      <c r="DU276" s="450"/>
      <c r="DV276" s="450"/>
      <c r="DW276" s="450"/>
      <c r="DX276" s="450"/>
      <c r="DY276" s="450"/>
      <c r="DZ276" s="450"/>
      <c r="EA276" s="450"/>
      <c r="EB276" s="450"/>
      <c r="EC276" s="450"/>
      <c r="ED276" s="450"/>
      <c r="EE276" s="446"/>
      <c r="EF276" s="446"/>
      <c r="EL276" s="4"/>
      <c r="EM276" s="4"/>
      <c r="EN276" s="5"/>
      <c r="EO276" s="4"/>
      <c r="FA276" s="23"/>
      <c r="FB276" s="24"/>
      <c r="FC276" s="75"/>
      <c r="FD276" s="76"/>
      <c r="FF276" s="89"/>
      <c r="IA276" s="214"/>
      <c r="IB276" s="215"/>
      <c r="IC276" s="214"/>
      <c r="ID276" s="215"/>
      <c r="IE276" s="214"/>
      <c r="IF276" s="214"/>
      <c r="IG276" s="214"/>
      <c r="IH276" s="233"/>
      <c r="II276" s="160"/>
      <c r="IJ276" s="217"/>
      <c r="IK276" s="218"/>
      <c r="IL276" s="218"/>
      <c r="IM276" s="218"/>
      <c r="IO276" s="391"/>
    </row>
    <row r="277" spans="1:249" s="6" customFormat="1" ht="15" x14ac:dyDescent="0.2">
      <c r="A277" s="467" t="s">
        <v>2195</v>
      </c>
      <c r="B277" s="467" t="s">
        <v>2149</v>
      </c>
      <c r="C277" s="393" t="s">
        <v>2637</v>
      </c>
      <c r="D277" s="468"/>
      <c r="E277" s="462" t="s">
        <v>2141</v>
      </c>
      <c r="F277" s="14" t="s">
        <v>2149</v>
      </c>
      <c r="G277" s="14" t="s">
        <v>2149</v>
      </c>
      <c r="H277" s="469" t="s">
        <v>2149</v>
      </c>
      <c r="I277" s="462"/>
      <c r="J277" s="456"/>
      <c r="K277" s="11"/>
      <c r="L277" s="11"/>
      <c r="M277" s="14"/>
      <c r="N277" s="470"/>
      <c r="O277" s="14"/>
      <c r="P277" s="14"/>
      <c r="Q277" s="14"/>
      <c r="R277" s="14"/>
      <c r="S277" s="14"/>
      <c r="T277" s="469"/>
      <c r="U277" s="454"/>
      <c r="V277" s="454"/>
      <c r="W277" s="9"/>
      <c r="X277" s="9"/>
      <c r="Y277" s="10"/>
      <c r="Z277" s="495" t="s">
        <v>2195</v>
      </c>
      <c r="AA277" s="11"/>
      <c r="AB277" s="472"/>
      <c r="AC277" s="473"/>
      <c r="AD277" s="473"/>
      <c r="AE277" s="496" t="s">
        <v>2195</v>
      </c>
      <c r="AF277" s="12"/>
      <c r="AG277" s="12"/>
      <c r="AH277" s="13"/>
      <c r="AI277" s="14"/>
      <c r="AJ277" s="14"/>
      <c r="AK277" s="7"/>
      <c r="AL277" s="7"/>
      <c r="AM277" s="15"/>
      <c r="AN277" s="15"/>
      <c r="AO277" s="8"/>
      <c r="AP277" s="453" t="s">
        <v>1715</v>
      </c>
      <c r="AQ277" s="17"/>
      <c r="AR277" s="18"/>
      <c r="AS277" s="19"/>
      <c r="AT277" s="19"/>
      <c r="AU277" s="19"/>
      <c r="AV277" s="19"/>
      <c r="AW277" s="19"/>
      <c r="AX277" s="19"/>
      <c r="AY277" s="19"/>
      <c r="AZ277" s="20"/>
      <c r="BA277" s="20"/>
      <c r="BB277" s="21"/>
      <c r="BC277" s="22" t="s">
        <v>2179</v>
      </c>
      <c r="BD277" s="77"/>
      <c r="BE277" s="91"/>
      <c r="BF277" s="91"/>
      <c r="BG277" s="92"/>
      <c r="BH277"/>
      <c r="BI277"/>
      <c r="BJ277"/>
      <c r="BK277"/>
      <c r="BL277"/>
      <c r="BM277"/>
      <c r="BN277"/>
      <c r="BO277"/>
      <c r="BP277"/>
      <c r="BQ277"/>
      <c r="BR277"/>
      <c r="BS277"/>
      <c r="BT277" s="92"/>
      <c r="BU277" s="92"/>
      <c r="BV277" s="92"/>
      <c r="BW277" s="5"/>
      <c r="BX277" s="5"/>
      <c r="BY277" s="5"/>
      <c r="BZ277" s="5"/>
      <c r="CA277" s="5"/>
      <c r="CB277" s="5"/>
      <c r="CC277" s="5"/>
      <c r="CD277" s="440"/>
      <c r="CE277" s="440"/>
      <c r="CF277" s="441"/>
      <c r="CG277" s="442"/>
      <c r="CH277" s="443"/>
      <c r="CI277" s="443"/>
      <c r="CJ277" s="443"/>
      <c r="CK277" s="443"/>
      <c r="CL277" s="4"/>
      <c r="CM277" s="4"/>
      <c r="CN277" s="5"/>
      <c r="CO277" s="4"/>
      <c r="CP277" s="444"/>
      <c r="CQ277" s="445"/>
      <c r="CR277" s="446"/>
      <c r="CS277" s="446"/>
      <c r="CT277" s="444"/>
      <c r="CU277" s="444"/>
      <c r="CV277" s="444"/>
      <c r="CW277" s="444"/>
      <c r="CX277" s="447"/>
      <c r="CY277" s="447"/>
      <c r="CZ277" s="447"/>
      <c r="DA277" s="447"/>
      <c r="DB277" s="448"/>
      <c r="DC277" s="448"/>
      <c r="DD277" s="446"/>
      <c r="DE277" s="439"/>
      <c r="DF277" s="439"/>
      <c r="DG277" s="439"/>
      <c r="DH277" s="439"/>
      <c r="DI277" s="439"/>
      <c r="DJ277" s="439"/>
      <c r="DK277" s="439"/>
      <c r="DL277" s="446"/>
      <c r="DM277" s="446"/>
      <c r="DN277" s="444"/>
      <c r="DO277" s="444"/>
      <c r="DP277" s="444"/>
      <c r="DQ277" s="444"/>
      <c r="DR277" s="444"/>
      <c r="DS277" s="441"/>
      <c r="DT277" s="449"/>
      <c r="DU277" s="450"/>
      <c r="DV277" s="450"/>
      <c r="DW277" s="450"/>
      <c r="DX277" s="450"/>
      <c r="DY277" s="450"/>
      <c r="DZ277" s="450"/>
      <c r="EA277" s="450"/>
      <c r="EB277" s="450"/>
      <c r="EC277" s="450"/>
      <c r="ED277" s="450"/>
      <c r="EE277" s="446"/>
      <c r="EF277" s="446"/>
      <c r="EL277" s="4"/>
      <c r="EM277" s="4"/>
      <c r="EN277" s="5"/>
      <c r="EO277" s="4"/>
      <c r="FA277" s="23"/>
      <c r="FB277" s="24"/>
      <c r="FC277" s="75"/>
      <c r="FD277" s="76"/>
      <c r="FF277" s="89"/>
      <c r="IA277" s="214"/>
      <c r="IB277" s="215"/>
      <c r="IC277" s="214"/>
      <c r="ID277" s="215"/>
      <c r="IE277" s="214"/>
      <c r="IF277" s="214"/>
      <c r="IG277" s="214"/>
      <c r="IH277" s="233"/>
      <c r="II277" s="160"/>
      <c r="IJ277" s="217"/>
      <c r="IK277" s="218"/>
      <c r="IL277" s="218"/>
      <c r="IM277" s="218"/>
      <c r="IO277" s="391"/>
    </row>
    <row r="278" spans="1:249" s="6" customFormat="1" ht="15" x14ac:dyDescent="0.2">
      <c r="A278" s="467" t="s">
        <v>2166</v>
      </c>
      <c r="B278" s="467" t="s">
        <v>2157</v>
      </c>
      <c r="C278" s="393" t="s">
        <v>2638</v>
      </c>
      <c r="D278" s="468"/>
      <c r="E278" s="462" t="s">
        <v>2138</v>
      </c>
      <c r="F278" s="14" t="s">
        <v>2149</v>
      </c>
      <c r="G278" s="14" t="s">
        <v>2154</v>
      </c>
      <c r="H278" s="469" t="s">
        <v>2149</v>
      </c>
      <c r="I278" s="462"/>
      <c r="J278" s="456"/>
      <c r="K278" s="11"/>
      <c r="L278" s="11"/>
      <c r="M278" s="14"/>
      <c r="N278" s="470"/>
      <c r="O278" s="14"/>
      <c r="P278" s="14"/>
      <c r="Q278" s="14"/>
      <c r="R278" s="14"/>
      <c r="S278" s="14"/>
      <c r="T278" s="469"/>
      <c r="U278" s="454"/>
      <c r="V278" s="454"/>
      <c r="W278" s="9"/>
      <c r="X278" s="9"/>
      <c r="Y278" s="10"/>
      <c r="Z278" s="495" t="s">
        <v>2195</v>
      </c>
      <c r="AA278" s="11"/>
      <c r="AB278" s="472"/>
      <c r="AC278" s="473"/>
      <c r="AD278" s="473"/>
      <c r="AE278" s="496" t="s">
        <v>2195</v>
      </c>
      <c r="AF278" s="12"/>
      <c r="AG278" s="12"/>
      <c r="AH278" s="13"/>
      <c r="AI278" s="14"/>
      <c r="AJ278" s="14"/>
      <c r="AK278" s="7"/>
      <c r="AL278" s="7"/>
      <c r="AM278" s="15"/>
      <c r="AN278" s="15"/>
      <c r="AO278" s="8"/>
      <c r="AP278" s="453" t="s">
        <v>1716</v>
      </c>
      <c r="AQ278" s="17"/>
      <c r="AR278" s="18"/>
      <c r="AS278" s="19"/>
      <c r="AT278" s="19"/>
      <c r="AU278" s="19"/>
      <c r="AV278" s="19"/>
      <c r="AW278" s="19"/>
      <c r="AX278" s="19"/>
      <c r="AY278" s="19"/>
      <c r="AZ278" s="20"/>
      <c r="BA278" s="20"/>
      <c r="BB278" s="21"/>
      <c r="BC278" s="22" t="s">
        <v>2179</v>
      </c>
      <c r="BD278" s="77"/>
      <c r="BE278" s="91"/>
      <c r="BF278" s="91"/>
      <c r="BG278" s="92"/>
      <c r="BH278"/>
      <c r="BI278"/>
      <c r="BJ278"/>
      <c r="BK278"/>
      <c r="BL278"/>
      <c r="BM278"/>
      <c r="BN278"/>
      <c r="BO278"/>
      <c r="BP278"/>
      <c r="BQ278"/>
      <c r="BR278"/>
      <c r="BS278"/>
      <c r="BT278" s="92"/>
      <c r="BU278" s="92"/>
      <c r="BV278" s="92"/>
      <c r="BW278" s="5"/>
      <c r="BX278" s="5"/>
      <c r="BY278" s="5"/>
      <c r="BZ278" s="5"/>
      <c r="CA278" s="5"/>
      <c r="CB278" s="5"/>
      <c r="CC278" s="5"/>
      <c r="CD278" s="440"/>
      <c r="CE278" s="440"/>
      <c r="CF278" s="441"/>
      <c r="CG278" s="442"/>
      <c r="CH278" s="443"/>
      <c r="CI278" s="443"/>
      <c r="CJ278" s="443"/>
      <c r="CK278" s="443"/>
      <c r="CL278" s="4"/>
      <c r="CM278" s="4"/>
      <c r="CN278" s="5"/>
      <c r="CO278" s="4"/>
      <c r="CP278" s="444"/>
      <c r="CQ278" s="445"/>
      <c r="CR278" s="446"/>
      <c r="CS278" s="446"/>
      <c r="CT278" s="444"/>
      <c r="CU278" s="444"/>
      <c r="CV278" s="444"/>
      <c r="CW278" s="444"/>
      <c r="CX278" s="447"/>
      <c r="CY278" s="447"/>
      <c r="CZ278" s="447"/>
      <c r="DA278" s="447"/>
      <c r="DB278" s="448"/>
      <c r="DC278" s="448"/>
      <c r="DD278" s="446"/>
      <c r="DE278" s="439"/>
      <c r="DF278" s="439"/>
      <c r="DG278" s="439"/>
      <c r="DH278" s="439"/>
      <c r="DI278" s="439"/>
      <c r="DJ278" s="439"/>
      <c r="DK278" s="439"/>
      <c r="DL278" s="446"/>
      <c r="DM278" s="446"/>
      <c r="DN278" s="444"/>
      <c r="DO278" s="444"/>
      <c r="DP278" s="444"/>
      <c r="DQ278" s="444"/>
      <c r="DR278" s="444"/>
      <c r="DS278" s="441"/>
      <c r="DT278" s="449"/>
      <c r="DU278" s="450"/>
      <c r="DV278" s="450"/>
      <c r="DW278" s="450"/>
      <c r="DX278" s="450"/>
      <c r="DY278" s="450"/>
      <c r="DZ278" s="450"/>
      <c r="EA278" s="450"/>
      <c r="EB278" s="450"/>
      <c r="EC278" s="450"/>
      <c r="ED278" s="450"/>
      <c r="EE278" s="446"/>
      <c r="EF278" s="446"/>
      <c r="EL278" s="4"/>
      <c r="EM278" s="4"/>
      <c r="EN278" s="5"/>
      <c r="EO278" s="4"/>
      <c r="FA278" s="23"/>
      <c r="FB278" s="24"/>
      <c r="FC278" s="75"/>
      <c r="FD278" s="76"/>
      <c r="FF278" s="89"/>
      <c r="IA278" s="214"/>
      <c r="IB278" s="215"/>
      <c r="IC278" s="214"/>
      <c r="ID278" s="215"/>
      <c r="IE278" s="214"/>
      <c r="IF278" s="214"/>
      <c r="IG278" s="214"/>
      <c r="IH278" s="233"/>
      <c r="II278" s="160"/>
      <c r="IJ278" s="217"/>
      <c r="IK278" s="218"/>
      <c r="IL278" s="218"/>
      <c r="IM278" s="218"/>
      <c r="IO278" s="391"/>
    </row>
    <row r="279" spans="1:249" s="6" customFormat="1" ht="15" x14ac:dyDescent="0.2">
      <c r="A279" s="467" t="s">
        <v>2195</v>
      </c>
      <c r="B279" s="467" t="s">
        <v>2149</v>
      </c>
      <c r="C279" s="393" t="s">
        <v>2639</v>
      </c>
      <c r="D279" s="468"/>
      <c r="E279" s="462" t="s">
        <v>2141</v>
      </c>
      <c r="F279" s="14" t="s">
        <v>2149</v>
      </c>
      <c r="G279" s="14" t="s">
        <v>2149</v>
      </c>
      <c r="H279" s="469" t="s">
        <v>2149</v>
      </c>
      <c r="I279" s="462"/>
      <c r="J279" s="456"/>
      <c r="K279" s="11"/>
      <c r="L279" s="11"/>
      <c r="M279" s="14"/>
      <c r="N279" s="470"/>
      <c r="O279" s="14"/>
      <c r="P279" s="14"/>
      <c r="Q279" s="14"/>
      <c r="R279" s="14"/>
      <c r="S279" s="14"/>
      <c r="T279" s="469"/>
      <c r="U279" s="454"/>
      <c r="V279" s="454"/>
      <c r="W279" s="9"/>
      <c r="X279" s="9"/>
      <c r="Y279" s="10"/>
      <c r="Z279" s="495" t="s">
        <v>2195</v>
      </c>
      <c r="AA279" s="11"/>
      <c r="AB279" s="472"/>
      <c r="AC279" s="473"/>
      <c r="AD279" s="473"/>
      <c r="AE279" s="496" t="s">
        <v>2195</v>
      </c>
      <c r="AF279" s="12"/>
      <c r="AG279" s="12"/>
      <c r="AH279" s="13"/>
      <c r="AI279" s="14"/>
      <c r="AJ279" s="14"/>
      <c r="AK279" s="7"/>
      <c r="AL279" s="7"/>
      <c r="AM279" s="15"/>
      <c r="AN279" s="15"/>
      <c r="AO279" s="8"/>
      <c r="AP279" s="453" t="s">
        <v>1717</v>
      </c>
      <c r="AQ279" s="17"/>
      <c r="AR279" s="18"/>
      <c r="AS279" s="19"/>
      <c r="AT279" s="19"/>
      <c r="AU279" s="19"/>
      <c r="AV279" s="19"/>
      <c r="AW279" s="19"/>
      <c r="AX279" s="19"/>
      <c r="AY279" s="19"/>
      <c r="AZ279" s="20"/>
      <c r="BA279" s="20"/>
      <c r="BB279" s="21"/>
      <c r="BC279" s="22" t="s">
        <v>2179</v>
      </c>
      <c r="BD279" s="77"/>
      <c r="BE279" s="91"/>
      <c r="BF279" s="91"/>
      <c r="BG279" s="92"/>
      <c r="BH279"/>
      <c r="BI279"/>
      <c r="BJ279"/>
      <c r="BK279"/>
      <c r="BL279"/>
      <c r="BM279"/>
      <c r="BN279"/>
      <c r="BO279"/>
      <c r="BP279"/>
      <c r="BQ279"/>
      <c r="BR279"/>
      <c r="BS279"/>
      <c r="BT279" s="92"/>
      <c r="BU279" s="92"/>
      <c r="BV279" s="92"/>
      <c r="BW279" s="5"/>
      <c r="BX279" s="5"/>
      <c r="BY279" s="5"/>
      <c r="BZ279" s="5"/>
      <c r="CA279" s="5"/>
      <c r="CB279" s="5"/>
      <c r="CC279" s="5"/>
      <c r="CD279" s="440"/>
      <c r="CE279" s="440"/>
      <c r="CF279" s="441"/>
      <c r="CG279" s="442"/>
      <c r="CH279" s="443"/>
      <c r="CI279" s="443"/>
      <c r="CJ279" s="443"/>
      <c r="CK279" s="443"/>
      <c r="CL279" s="4"/>
      <c r="CM279" s="4"/>
      <c r="CN279" s="5"/>
      <c r="CO279" s="4"/>
      <c r="CP279" s="444"/>
      <c r="CQ279" s="445"/>
      <c r="CR279" s="446"/>
      <c r="CS279" s="446"/>
      <c r="CT279" s="444"/>
      <c r="CU279" s="444"/>
      <c r="CV279" s="444"/>
      <c r="CW279" s="444"/>
      <c r="CX279" s="447"/>
      <c r="CY279" s="447"/>
      <c r="CZ279" s="447"/>
      <c r="DA279" s="447"/>
      <c r="DB279" s="448"/>
      <c r="DC279" s="448"/>
      <c r="DD279" s="446"/>
      <c r="DE279" s="439"/>
      <c r="DF279" s="439"/>
      <c r="DG279" s="439"/>
      <c r="DH279" s="439"/>
      <c r="DI279" s="439"/>
      <c r="DJ279" s="439"/>
      <c r="DK279" s="439"/>
      <c r="DL279" s="446"/>
      <c r="DM279" s="446"/>
      <c r="DN279" s="444"/>
      <c r="DO279" s="444"/>
      <c r="DP279" s="444"/>
      <c r="DQ279" s="444"/>
      <c r="DR279" s="444"/>
      <c r="DS279" s="441"/>
      <c r="DT279" s="449"/>
      <c r="DU279" s="450"/>
      <c r="DV279" s="450"/>
      <c r="DW279" s="450"/>
      <c r="DX279" s="450"/>
      <c r="DY279" s="450"/>
      <c r="DZ279" s="450"/>
      <c r="EA279" s="450"/>
      <c r="EB279" s="450"/>
      <c r="EC279" s="450"/>
      <c r="ED279" s="450"/>
      <c r="EE279" s="446"/>
      <c r="EF279" s="446"/>
      <c r="EL279" s="4"/>
      <c r="EM279" s="4"/>
      <c r="EN279" s="5"/>
      <c r="EO279" s="4"/>
      <c r="FA279" s="23"/>
      <c r="FB279" s="24"/>
      <c r="FC279" s="75"/>
      <c r="FD279" s="76"/>
      <c r="FF279" s="89"/>
      <c r="IA279" s="214"/>
      <c r="IB279" s="215"/>
      <c r="IC279" s="214"/>
      <c r="ID279" s="215"/>
      <c r="IE279" s="214"/>
      <c r="IF279" s="214"/>
      <c r="IG279" s="214"/>
      <c r="IH279" s="233"/>
      <c r="II279" s="160"/>
      <c r="IJ279" s="217"/>
      <c r="IK279" s="218"/>
      <c r="IL279" s="218"/>
      <c r="IM279" s="218"/>
      <c r="IO279" s="391"/>
    </row>
    <row r="280" spans="1:249" s="6" customFormat="1" ht="15" x14ac:dyDescent="0.2">
      <c r="A280" s="467" t="s">
        <v>2195</v>
      </c>
      <c r="B280" s="467" t="s">
        <v>2149</v>
      </c>
      <c r="C280" s="393" t="s">
        <v>2640</v>
      </c>
      <c r="D280" s="468"/>
      <c r="E280" s="462" t="s">
        <v>2139</v>
      </c>
      <c r="F280" s="14" t="s">
        <v>2149</v>
      </c>
      <c r="G280" s="14" t="s">
        <v>2149</v>
      </c>
      <c r="H280" s="469" t="s">
        <v>2149</v>
      </c>
      <c r="I280" s="462"/>
      <c r="J280" s="456"/>
      <c r="K280" s="11"/>
      <c r="L280" s="11"/>
      <c r="M280" s="14"/>
      <c r="N280" s="470"/>
      <c r="O280" s="14"/>
      <c r="P280" s="14"/>
      <c r="Q280" s="14"/>
      <c r="R280" s="14"/>
      <c r="S280" s="14"/>
      <c r="T280" s="469"/>
      <c r="U280" s="454"/>
      <c r="V280" s="454"/>
      <c r="W280" s="9"/>
      <c r="X280" s="9"/>
      <c r="Y280" s="10"/>
      <c r="Z280" s="495" t="s">
        <v>2195</v>
      </c>
      <c r="AA280" s="11"/>
      <c r="AB280" s="472"/>
      <c r="AC280" s="473"/>
      <c r="AD280" s="473"/>
      <c r="AE280" s="496" t="s">
        <v>2195</v>
      </c>
      <c r="AF280" s="12"/>
      <c r="AG280" s="12"/>
      <c r="AH280" s="13"/>
      <c r="AI280" s="14"/>
      <c r="AJ280" s="14"/>
      <c r="AK280" s="7"/>
      <c r="AL280" s="7"/>
      <c r="AM280" s="15"/>
      <c r="AN280" s="15"/>
      <c r="AO280" s="8"/>
      <c r="AP280" s="453" t="s">
        <v>1718</v>
      </c>
      <c r="AQ280" s="17"/>
      <c r="AR280" s="18"/>
      <c r="AS280" s="19"/>
      <c r="AT280" s="19"/>
      <c r="AU280" s="19"/>
      <c r="AV280" s="19"/>
      <c r="AW280" s="19"/>
      <c r="AX280" s="19"/>
      <c r="AY280" s="19"/>
      <c r="AZ280" s="20"/>
      <c r="BA280" s="20"/>
      <c r="BB280" s="21"/>
      <c r="BC280" s="22" t="s">
        <v>2179</v>
      </c>
      <c r="BD280" s="77"/>
      <c r="BE280" s="91"/>
      <c r="BF280" s="91"/>
      <c r="BG280" s="92"/>
      <c r="BH280"/>
      <c r="BI280"/>
      <c r="BJ280"/>
      <c r="BK280"/>
      <c r="BL280"/>
      <c r="BM280"/>
      <c r="BN280"/>
      <c r="BO280"/>
      <c r="BP280"/>
      <c r="BQ280"/>
      <c r="BR280"/>
      <c r="BS280"/>
      <c r="BT280" s="92"/>
      <c r="BU280" s="92"/>
      <c r="BV280" s="92"/>
      <c r="BW280" s="5"/>
      <c r="BX280" s="5"/>
      <c r="BY280" s="5"/>
      <c r="BZ280" s="5"/>
      <c r="CA280" s="5"/>
      <c r="CB280" s="5"/>
      <c r="CC280" s="5"/>
      <c r="CD280" s="440"/>
      <c r="CE280" s="440"/>
      <c r="CF280" s="441"/>
      <c r="CG280" s="442"/>
      <c r="CH280" s="443"/>
      <c r="CI280" s="443"/>
      <c r="CJ280" s="443"/>
      <c r="CK280" s="443"/>
      <c r="CL280" s="4"/>
      <c r="CM280" s="4"/>
      <c r="CN280" s="5"/>
      <c r="CO280" s="4"/>
      <c r="CP280" s="444"/>
      <c r="CQ280" s="445"/>
      <c r="CR280" s="446"/>
      <c r="CS280" s="446"/>
      <c r="CT280" s="444"/>
      <c r="CU280" s="444"/>
      <c r="CV280" s="444"/>
      <c r="CW280" s="444"/>
      <c r="CX280" s="447"/>
      <c r="CY280" s="447"/>
      <c r="CZ280" s="447"/>
      <c r="DA280" s="447"/>
      <c r="DB280" s="448"/>
      <c r="DC280" s="448"/>
      <c r="DD280" s="446"/>
      <c r="DE280" s="439"/>
      <c r="DF280" s="439"/>
      <c r="DG280" s="439"/>
      <c r="DH280" s="439"/>
      <c r="DI280" s="439"/>
      <c r="DJ280" s="439"/>
      <c r="DK280" s="439"/>
      <c r="DL280" s="446"/>
      <c r="DM280" s="446"/>
      <c r="DN280" s="444"/>
      <c r="DO280" s="444"/>
      <c r="DP280" s="444"/>
      <c r="DQ280" s="444"/>
      <c r="DR280" s="444"/>
      <c r="DS280" s="441"/>
      <c r="DT280" s="449"/>
      <c r="DU280" s="450"/>
      <c r="DV280" s="450"/>
      <c r="DW280" s="450"/>
      <c r="DX280" s="450"/>
      <c r="DY280" s="450"/>
      <c r="DZ280" s="450"/>
      <c r="EA280" s="450"/>
      <c r="EB280" s="450"/>
      <c r="EC280" s="450"/>
      <c r="ED280" s="450"/>
      <c r="EE280" s="446"/>
      <c r="EF280" s="446"/>
      <c r="EL280" s="4"/>
      <c r="EM280" s="4"/>
      <c r="EN280" s="5"/>
      <c r="EO280" s="4"/>
      <c r="FA280" s="23"/>
      <c r="FB280" s="24"/>
      <c r="FC280" s="75"/>
      <c r="FD280" s="76"/>
      <c r="FF280" s="89"/>
      <c r="IA280" s="214"/>
      <c r="IB280" s="215"/>
      <c r="IC280" s="214"/>
      <c r="ID280" s="215"/>
      <c r="IE280" s="214"/>
      <c r="IF280" s="214"/>
      <c r="IG280" s="214"/>
      <c r="IH280" s="233"/>
      <c r="II280" s="160"/>
      <c r="IJ280" s="217"/>
      <c r="IK280" s="218"/>
      <c r="IL280" s="218"/>
      <c r="IM280" s="218"/>
      <c r="IO280" s="391"/>
    </row>
    <row r="281" spans="1:249" s="6" customFormat="1" ht="15" x14ac:dyDescent="0.2">
      <c r="A281" s="467" t="s">
        <v>2195</v>
      </c>
      <c r="B281" s="467" t="s">
        <v>2149</v>
      </c>
      <c r="C281" s="393" t="s">
        <v>2641</v>
      </c>
      <c r="D281" s="468"/>
      <c r="E281" s="462" t="s">
        <v>2141</v>
      </c>
      <c r="F281" s="14" t="s">
        <v>2149</v>
      </c>
      <c r="G281" s="14" t="s">
        <v>2149</v>
      </c>
      <c r="H281" s="469" t="s">
        <v>2149</v>
      </c>
      <c r="I281" s="462"/>
      <c r="J281" s="456"/>
      <c r="K281" s="11"/>
      <c r="L281" s="11"/>
      <c r="M281" s="14"/>
      <c r="N281" s="470"/>
      <c r="O281" s="14"/>
      <c r="P281" s="14"/>
      <c r="Q281" s="14"/>
      <c r="R281" s="14"/>
      <c r="S281" s="14"/>
      <c r="T281" s="469"/>
      <c r="U281" s="454"/>
      <c r="V281" s="454"/>
      <c r="W281" s="9"/>
      <c r="X281" s="9"/>
      <c r="Y281" s="10"/>
      <c r="Z281" s="495" t="s">
        <v>2195</v>
      </c>
      <c r="AA281" s="11"/>
      <c r="AB281" s="472"/>
      <c r="AC281" s="473"/>
      <c r="AD281" s="473"/>
      <c r="AE281" s="496" t="s">
        <v>2195</v>
      </c>
      <c r="AF281" s="12"/>
      <c r="AG281" s="12"/>
      <c r="AH281" s="13"/>
      <c r="AI281" s="14"/>
      <c r="AJ281" s="14"/>
      <c r="AK281" s="7"/>
      <c r="AL281" s="7"/>
      <c r="AM281" s="15"/>
      <c r="AN281" s="15"/>
      <c r="AO281" s="8"/>
      <c r="AP281" s="453" t="s">
        <v>1719</v>
      </c>
      <c r="AQ281" s="17"/>
      <c r="AR281" s="18"/>
      <c r="AS281" s="19"/>
      <c r="AT281" s="19"/>
      <c r="AU281" s="19"/>
      <c r="AV281" s="19"/>
      <c r="AW281" s="19"/>
      <c r="AX281" s="19"/>
      <c r="AY281" s="19"/>
      <c r="AZ281" s="20"/>
      <c r="BA281" s="20"/>
      <c r="BB281" s="21"/>
      <c r="BC281" s="22" t="s">
        <v>2179</v>
      </c>
      <c r="BD281" s="77"/>
      <c r="BE281" s="91"/>
      <c r="BF281" s="91"/>
      <c r="BG281" s="92"/>
      <c r="BH281"/>
      <c r="BI281"/>
      <c r="BJ281"/>
      <c r="BK281"/>
      <c r="BL281"/>
      <c r="BM281"/>
      <c r="BN281"/>
      <c r="BO281"/>
      <c r="BP281"/>
      <c r="BQ281"/>
      <c r="BR281"/>
      <c r="BS281"/>
      <c r="BT281" s="92"/>
      <c r="BU281" s="92"/>
      <c r="BV281" s="92"/>
      <c r="BW281" s="5"/>
      <c r="BX281" s="5"/>
      <c r="BY281" s="5"/>
      <c r="BZ281" s="5"/>
      <c r="CA281" s="5"/>
      <c r="CB281" s="5"/>
      <c r="CC281" s="5"/>
      <c r="CD281" s="440"/>
      <c r="CE281" s="440"/>
      <c r="CF281" s="441"/>
      <c r="CG281" s="442"/>
      <c r="CH281" s="443"/>
      <c r="CI281" s="443"/>
      <c r="CJ281" s="443"/>
      <c r="CK281" s="443"/>
      <c r="CL281" s="4"/>
      <c r="CM281" s="4"/>
      <c r="CN281" s="5"/>
      <c r="CO281" s="4"/>
      <c r="CP281" s="444"/>
      <c r="CQ281" s="445"/>
      <c r="CR281" s="446"/>
      <c r="CS281" s="446"/>
      <c r="CT281" s="444"/>
      <c r="CU281" s="444"/>
      <c r="CV281" s="444"/>
      <c r="CW281" s="444"/>
      <c r="CX281" s="447"/>
      <c r="CY281" s="447"/>
      <c r="CZ281" s="447"/>
      <c r="DA281" s="447"/>
      <c r="DB281" s="448"/>
      <c r="DC281" s="448"/>
      <c r="DD281" s="446"/>
      <c r="DE281" s="439"/>
      <c r="DF281" s="439"/>
      <c r="DG281" s="439"/>
      <c r="DH281" s="439"/>
      <c r="DI281" s="439"/>
      <c r="DJ281" s="439"/>
      <c r="DK281" s="439"/>
      <c r="DL281" s="446"/>
      <c r="DM281" s="446"/>
      <c r="DN281" s="444"/>
      <c r="DO281" s="444"/>
      <c r="DP281" s="444"/>
      <c r="DQ281" s="444"/>
      <c r="DR281" s="444"/>
      <c r="DS281" s="441"/>
      <c r="DT281" s="449"/>
      <c r="DU281" s="450"/>
      <c r="DV281" s="450"/>
      <c r="DW281" s="450"/>
      <c r="DX281" s="450"/>
      <c r="DY281" s="450"/>
      <c r="DZ281" s="450"/>
      <c r="EA281" s="450"/>
      <c r="EB281" s="450"/>
      <c r="EC281" s="450"/>
      <c r="ED281" s="450"/>
      <c r="EE281" s="446"/>
      <c r="EF281" s="446"/>
      <c r="EL281" s="4"/>
      <c r="EM281" s="4"/>
      <c r="EN281" s="5"/>
      <c r="EO281" s="4"/>
      <c r="FA281" s="23"/>
      <c r="FB281" s="24"/>
      <c r="FC281" s="75"/>
      <c r="FD281" s="76"/>
      <c r="FF281" s="89"/>
      <c r="IA281" s="214"/>
      <c r="IB281" s="215"/>
      <c r="IC281" s="214"/>
      <c r="ID281" s="215"/>
      <c r="IE281" s="214"/>
      <c r="IF281" s="214"/>
      <c r="IG281" s="214"/>
      <c r="IH281" s="233"/>
      <c r="II281" s="160"/>
      <c r="IJ281" s="217"/>
      <c r="IK281" s="218"/>
      <c r="IL281" s="218"/>
      <c r="IM281" s="218"/>
      <c r="IO281" s="391"/>
    </row>
    <row r="282" spans="1:249" s="6" customFormat="1" ht="15" x14ac:dyDescent="0.2">
      <c r="A282" s="467" t="s">
        <v>2195</v>
      </c>
      <c r="B282" s="467" t="s">
        <v>2149</v>
      </c>
      <c r="C282" s="393" t="s">
        <v>2642</v>
      </c>
      <c r="D282" s="468"/>
      <c r="E282" s="462" t="s">
        <v>2137</v>
      </c>
      <c r="F282" s="14" t="s">
        <v>2149</v>
      </c>
      <c r="G282" s="14" t="s">
        <v>2149</v>
      </c>
      <c r="H282" s="469" t="s">
        <v>2149</v>
      </c>
      <c r="I282" s="462"/>
      <c r="J282" s="456"/>
      <c r="K282" s="11"/>
      <c r="L282" s="11"/>
      <c r="M282" s="14"/>
      <c r="N282" s="470"/>
      <c r="O282" s="14"/>
      <c r="P282" s="14"/>
      <c r="Q282" s="14"/>
      <c r="R282" s="14"/>
      <c r="S282" s="14"/>
      <c r="T282" s="469"/>
      <c r="U282" s="454"/>
      <c r="V282" s="454"/>
      <c r="W282" s="9"/>
      <c r="X282" s="9"/>
      <c r="Y282" s="10"/>
      <c r="Z282" s="495" t="s">
        <v>2195</v>
      </c>
      <c r="AA282" s="11"/>
      <c r="AB282" s="472"/>
      <c r="AC282" s="473"/>
      <c r="AD282" s="473"/>
      <c r="AE282" s="496" t="s">
        <v>2195</v>
      </c>
      <c r="AF282" s="12"/>
      <c r="AG282" s="12"/>
      <c r="AH282" s="13"/>
      <c r="AI282" s="14"/>
      <c r="AJ282" s="14"/>
      <c r="AK282" s="7"/>
      <c r="AL282" s="7"/>
      <c r="AM282" s="15"/>
      <c r="AN282" s="15"/>
      <c r="AO282" s="8"/>
      <c r="AP282" s="453" t="s">
        <v>1720</v>
      </c>
      <c r="AQ282" s="17"/>
      <c r="AR282" s="18"/>
      <c r="AS282" s="19"/>
      <c r="AT282" s="19"/>
      <c r="AU282" s="19"/>
      <c r="AV282" s="19"/>
      <c r="AW282" s="19"/>
      <c r="AX282" s="19"/>
      <c r="AY282" s="19"/>
      <c r="AZ282" s="20"/>
      <c r="BA282" s="20"/>
      <c r="BB282" s="21"/>
      <c r="BC282" s="22" t="s">
        <v>2179</v>
      </c>
      <c r="BD282" s="77"/>
      <c r="BE282" s="91"/>
      <c r="BF282" s="91"/>
      <c r="BG282" s="92"/>
      <c r="BH282"/>
      <c r="BI282"/>
      <c r="BJ282"/>
      <c r="BK282"/>
      <c r="BL282"/>
      <c r="BM282"/>
      <c r="BN282"/>
      <c r="BO282"/>
      <c r="BP282"/>
      <c r="BQ282"/>
      <c r="BR282"/>
      <c r="BS282"/>
      <c r="BT282" s="92"/>
      <c r="BU282" s="92"/>
      <c r="BV282" s="92"/>
      <c r="BW282" s="5"/>
      <c r="BX282" s="5"/>
      <c r="BY282" s="5"/>
      <c r="BZ282" s="5"/>
      <c r="CA282" s="5"/>
      <c r="CB282" s="5"/>
      <c r="CC282" s="5"/>
      <c r="CD282" s="440"/>
      <c r="CE282" s="440"/>
      <c r="CF282" s="441"/>
      <c r="CG282" s="442"/>
      <c r="CH282" s="443"/>
      <c r="CI282" s="443"/>
      <c r="CJ282" s="443"/>
      <c r="CK282" s="443"/>
      <c r="CL282" s="4"/>
      <c r="CM282" s="4"/>
      <c r="CN282" s="5"/>
      <c r="CO282" s="4"/>
      <c r="CP282" s="444"/>
      <c r="CQ282" s="445"/>
      <c r="CR282" s="446"/>
      <c r="CS282" s="446"/>
      <c r="CT282" s="444"/>
      <c r="CU282" s="444"/>
      <c r="CV282" s="444"/>
      <c r="CW282" s="444"/>
      <c r="CX282" s="447"/>
      <c r="CY282" s="447"/>
      <c r="CZ282" s="447"/>
      <c r="DA282" s="447"/>
      <c r="DB282" s="448"/>
      <c r="DC282" s="448"/>
      <c r="DD282" s="446"/>
      <c r="DE282" s="439"/>
      <c r="DF282" s="439"/>
      <c r="DG282" s="439"/>
      <c r="DH282" s="439"/>
      <c r="DI282" s="439"/>
      <c r="DJ282" s="439"/>
      <c r="DK282" s="439"/>
      <c r="DL282" s="446"/>
      <c r="DM282" s="446"/>
      <c r="DN282" s="444"/>
      <c r="DO282" s="444"/>
      <c r="DP282" s="444"/>
      <c r="DQ282" s="444"/>
      <c r="DR282" s="444"/>
      <c r="DS282" s="441"/>
      <c r="DT282" s="449"/>
      <c r="DU282" s="450"/>
      <c r="DV282" s="450"/>
      <c r="DW282" s="450"/>
      <c r="DX282" s="450"/>
      <c r="DY282" s="450"/>
      <c r="DZ282" s="450"/>
      <c r="EA282" s="450"/>
      <c r="EB282" s="450"/>
      <c r="EC282" s="450"/>
      <c r="ED282" s="450"/>
      <c r="EE282" s="446"/>
      <c r="EF282" s="446"/>
      <c r="EL282" s="4"/>
      <c r="EM282" s="4"/>
      <c r="EN282" s="5"/>
      <c r="EO282" s="4"/>
      <c r="FA282" s="23"/>
      <c r="FB282" s="24"/>
      <c r="FC282" s="75"/>
      <c r="FD282" s="76"/>
      <c r="FF282" s="89"/>
      <c r="IA282" s="214"/>
      <c r="IB282" s="215"/>
      <c r="IC282" s="214"/>
      <c r="ID282" s="215"/>
      <c r="IE282" s="214"/>
      <c r="IF282" s="214"/>
      <c r="IG282" s="214"/>
      <c r="IH282" s="233"/>
      <c r="II282" s="160"/>
      <c r="IJ282" s="217"/>
      <c r="IK282" s="218"/>
      <c r="IL282" s="218"/>
      <c r="IM282" s="218"/>
      <c r="IO282" s="391"/>
    </row>
    <row r="283" spans="1:249" s="6" customFormat="1" ht="15" x14ac:dyDescent="0.2">
      <c r="A283" s="467" t="s">
        <v>2195</v>
      </c>
      <c r="B283" s="467" t="s">
        <v>2149</v>
      </c>
      <c r="C283" s="393" t="s">
        <v>2643</v>
      </c>
      <c r="D283" s="468"/>
      <c r="E283" s="462" t="s">
        <v>2137</v>
      </c>
      <c r="F283" s="14" t="s">
        <v>2149</v>
      </c>
      <c r="G283" s="14" t="s">
        <v>2149</v>
      </c>
      <c r="H283" s="469" t="s">
        <v>2149</v>
      </c>
      <c r="I283" s="462"/>
      <c r="J283" s="456"/>
      <c r="K283" s="11"/>
      <c r="L283" s="11"/>
      <c r="M283" s="14"/>
      <c r="N283" s="470"/>
      <c r="O283" s="14"/>
      <c r="P283" s="14"/>
      <c r="Q283" s="14"/>
      <c r="R283" s="14"/>
      <c r="S283" s="14"/>
      <c r="T283" s="469"/>
      <c r="U283" s="454"/>
      <c r="V283" s="454"/>
      <c r="W283" s="9"/>
      <c r="X283" s="9"/>
      <c r="Y283" s="10"/>
      <c r="Z283" s="495" t="s">
        <v>2195</v>
      </c>
      <c r="AA283" s="11"/>
      <c r="AB283" s="472"/>
      <c r="AC283" s="473"/>
      <c r="AD283" s="473"/>
      <c r="AE283" s="496" t="s">
        <v>2195</v>
      </c>
      <c r="AF283" s="12"/>
      <c r="AG283" s="12"/>
      <c r="AH283" s="13"/>
      <c r="AI283" s="14"/>
      <c r="AJ283" s="14"/>
      <c r="AK283" s="7"/>
      <c r="AL283" s="7"/>
      <c r="AM283" s="15"/>
      <c r="AN283" s="15"/>
      <c r="AO283" s="8"/>
      <c r="AP283" s="453" t="s">
        <v>1721</v>
      </c>
      <c r="AQ283" s="17"/>
      <c r="AR283" s="18"/>
      <c r="AS283" s="19"/>
      <c r="AT283" s="19"/>
      <c r="AU283" s="19"/>
      <c r="AV283" s="19"/>
      <c r="AW283" s="19"/>
      <c r="AX283" s="19"/>
      <c r="AY283" s="19"/>
      <c r="AZ283" s="20"/>
      <c r="BA283" s="20"/>
      <c r="BB283" s="21"/>
      <c r="BC283" s="22" t="s">
        <v>2179</v>
      </c>
      <c r="BD283" s="77"/>
      <c r="BE283" s="91"/>
      <c r="BF283" s="91"/>
      <c r="BG283" s="92"/>
      <c r="BH283"/>
      <c r="BI283"/>
      <c r="BJ283"/>
      <c r="BK283"/>
      <c r="BL283"/>
      <c r="BM283"/>
      <c r="BN283"/>
      <c r="BO283"/>
      <c r="BP283"/>
      <c r="BQ283"/>
      <c r="BR283"/>
      <c r="BS283"/>
      <c r="BT283" s="92"/>
      <c r="BU283" s="92"/>
      <c r="BV283" s="92"/>
      <c r="BW283" s="5"/>
      <c r="BX283" s="5"/>
      <c r="BY283" s="5"/>
      <c r="BZ283" s="5"/>
      <c r="CA283" s="5"/>
      <c r="CB283" s="5"/>
      <c r="CC283" s="5"/>
      <c r="CD283" s="440"/>
      <c r="CE283" s="440"/>
      <c r="CF283" s="441"/>
      <c r="CG283" s="442"/>
      <c r="CH283" s="443"/>
      <c r="CI283" s="443"/>
      <c r="CJ283" s="443"/>
      <c r="CK283" s="443"/>
      <c r="CL283" s="4"/>
      <c r="CM283" s="4"/>
      <c r="CN283" s="5"/>
      <c r="CO283" s="4"/>
      <c r="CP283" s="444"/>
      <c r="CQ283" s="445"/>
      <c r="CR283" s="446"/>
      <c r="CS283" s="446"/>
      <c r="CT283" s="444"/>
      <c r="CU283" s="444"/>
      <c r="CV283" s="444"/>
      <c r="CW283" s="444"/>
      <c r="CX283" s="447"/>
      <c r="CY283" s="447"/>
      <c r="CZ283" s="447"/>
      <c r="DA283" s="447"/>
      <c r="DB283" s="448"/>
      <c r="DC283" s="448"/>
      <c r="DD283" s="446"/>
      <c r="DE283" s="439"/>
      <c r="DF283" s="439"/>
      <c r="DG283" s="439"/>
      <c r="DH283" s="439"/>
      <c r="DI283" s="439"/>
      <c r="DJ283" s="439"/>
      <c r="DK283" s="439"/>
      <c r="DL283" s="446"/>
      <c r="DM283" s="446"/>
      <c r="DN283" s="444"/>
      <c r="DO283" s="444"/>
      <c r="DP283" s="444"/>
      <c r="DQ283" s="444"/>
      <c r="DR283" s="444"/>
      <c r="DS283" s="441"/>
      <c r="DT283" s="449"/>
      <c r="DU283" s="450"/>
      <c r="DV283" s="450"/>
      <c r="DW283" s="450"/>
      <c r="DX283" s="450"/>
      <c r="DY283" s="450"/>
      <c r="DZ283" s="450"/>
      <c r="EA283" s="450"/>
      <c r="EB283" s="450"/>
      <c r="EC283" s="450"/>
      <c r="ED283" s="450"/>
      <c r="EE283" s="446"/>
      <c r="EF283" s="446"/>
      <c r="EL283" s="4"/>
      <c r="EM283" s="4"/>
      <c r="EN283" s="5"/>
      <c r="EO283" s="4"/>
      <c r="FA283" s="23"/>
      <c r="FB283" s="24"/>
      <c r="FC283" s="75"/>
      <c r="FD283" s="76"/>
      <c r="FF283" s="89"/>
      <c r="IA283" s="214"/>
      <c r="IB283" s="215"/>
      <c r="IC283" s="214"/>
      <c r="ID283" s="215"/>
      <c r="IE283" s="214"/>
      <c r="IF283" s="214"/>
      <c r="IG283" s="214"/>
      <c r="IH283" s="233"/>
      <c r="II283" s="160"/>
      <c r="IJ283" s="217"/>
      <c r="IK283" s="218"/>
      <c r="IL283" s="218"/>
      <c r="IM283" s="218"/>
      <c r="IO283" s="391"/>
    </row>
    <row r="284" spans="1:249" s="6" customFormat="1" ht="15" x14ac:dyDescent="0.2">
      <c r="A284" s="467" t="s">
        <v>2195</v>
      </c>
      <c r="B284" s="467" t="s">
        <v>2149</v>
      </c>
      <c r="C284" s="393" t="s">
        <v>2644</v>
      </c>
      <c r="D284" s="468"/>
      <c r="E284" s="462" t="s">
        <v>2139</v>
      </c>
      <c r="F284" s="14" t="s">
        <v>2149</v>
      </c>
      <c r="G284" s="14" t="s">
        <v>2154</v>
      </c>
      <c r="H284" s="469" t="s">
        <v>2149</v>
      </c>
      <c r="I284" s="462"/>
      <c r="J284" s="456"/>
      <c r="K284" s="11"/>
      <c r="L284" s="11"/>
      <c r="M284" s="14"/>
      <c r="N284" s="470"/>
      <c r="O284" s="14"/>
      <c r="P284" s="14"/>
      <c r="Q284" s="14"/>
      <c r="R284" s="14"/>
      <c r="S284" s="14"/>
      <c r="T284" s="469"/>
      <c r="U284" s="454"/>
      <c r="V284" s="454"/>
      <c r="W284" s="9"/>
      <c r="X284" s="9"/>
      <c r="Y284" s="10"/>
      <c r="Z284" s="495" t="s">
        <v>2195</v>
      </c>
      <c r="AA284" s="11"/>
      <c r="AB284" s="472"/>
      <c r="AC284" s="473"/>
      <c r="AD284" s="473"/>
      <c r="AE284" s="496" t="s">
        <v>2195</v>
      </c>
      <c r="AF284" s="12"/>
      <c r="AG284" s="12"/>
      <c r="AH284" s="13"/>
      <c r="AI284" s="14"/>
      <c r="AJ284" s="14"/>
      <c r="AK284" s="7"/>
      <c r="AL284" s="7"/>
      <c r="AM284" s="15"/>
      <c r="AN284" s="15"/>
      <c r="AO284" s="8"/>
      <c r="AP284" s="453" t="s">
        <v>1722</v>
      </c>
      <c r="AQ284" s="17"/>
      <c r="AR284" s="18"/>
      <c r="AS284" s="19"/>
      <c r="AT284" s="19"/>
      <c r="AU284" s="19"/>
      <c r="AV284" s="19"/>
      <c r="AW284" s="19"/>
      <c r="AX284" s="19"/>
      <c r="AY284" s="19"/>
      <c r="AZ284" s="20"/>
      <c r="BA284" s="20"/>
      <c r="BB284" s="21"/>
      <c r="BC284" s="22" t="s">
        <v>2179</v>
      </c>
      <c r="BD284" s="77"/>
      <c r="BE284" s="91"/>
      <c r="BF284" s="91"/>
      <c r="BG284" s="92"/>
      <c r="BH284"/>
      <c r="BI284"/>
      <c r="BJ284"/>
      <c r="BK284"/>
      <c r="BL284"/>
      <c r="BM284"/>
      <c r="BN284"/>
      <c r="BO284"/>
      <c r="BP284"/>
      <c r="BQ284"/>
      <c r="BR284"/>
      <c r="BS284"/>
      <c r="BT284" s="92"/>
      <c r="BU284" s="92"/>
      <c r="BV284" s="92"/>
      <c r="BW284" s="5"/>
      <c r="BX284" s="5"/>
      <c r="BY284" s="5"/>
      <c r="BZ284" s="5"/>
      <c r="CA284" s="5"/>
      <c r="CB284" s="5"/>
      <c r="CC284" s="5"/>
      <c r="CD284" s="440"/>
      <c r="CE284" s="440"/>
      <c r="CF284" s="441"/>
      <c r="CG284" s="442"/>
      <c r="CH284" s="443"/>
      <c r="CI284" s="443"/>
      <c r="CJ284" s="443"/>
      <c r="CK284" s="443"/>
      <c r="CL284" s="4"/>
      <c r="CM284" s="4"/>
      <c r="CN284" s="5"/>
      <c r="CO284" s="4"/>
      <c r="CP284" s="444"/>
      <c r="CQ284" s="445"/>
      <c r="CR284" s="446"/>
      <c r="CS284" s="446"/>
      <c r="CT284" s="444"/>
      <c r="CU284" s="444"/>
      <c r="CV284" s="444"/>
      <c r="CW284" s="444"/>
      <c r="CX284" s="447"/>
      <c r="CY284" s="447"/>
      <c r="CZ284" s="447"/>
      <c r="DA284" s="447"/>
      <c r="DB284" s="448"/>
      <c r="DC284" s="448"/>
      <c r="DD284" s="446"/>
      <c r="DE284" s="439"/>
      <c r="DF284" s="439"/>
      <c r="DG284" s="439"/>
      <c r="DH284" s="439"/>
      <c r="DI284" s="439"/>
      <c r="DJ284" s="439"/>
      <c r="DK284" s="439"/>
      <c r="DL284" s="446"/>
      <c r="DM284" s="446"/>
      <c r="DN284" s="444"/>
      <c r="DO284" s="444"/>
      <c r="DP284" s="444"/>
      <c r="DQ284" s="444"/>
      <c r="DR284" s="444"/>
      <c r="DS284" s="441"/>
      <c r="DT284" s="449"/>
      <c r="DU284" s="450"/>
      <c r="DV284" s="450"/>
      <c r="DW284" s="450"/>
      <c r="DX284" s="450"/>
      <c r="DY284" s="450"/>
      <c r="DZ284" s="450"/>
      <c r="EA284" s="450"/>
      <c r="EB284" s="450"/>
      <c r="EC284" s="450"/>
      <c r="ED284" s="450"/>
      <c r="EE284" s="446"/>
      <c r="EF284" s="446"/>
      <c r="EL284" s="4"/>
      <c r="EM284" s="4"/>
      <c r="EN284" s="5"/>
      <c r="EO284" s="4"/>
      <c r="FA284" s="23"/>
      <c r="FB284" s="24"/>
      <c r="FC284" s="75"/>
      <c r="FD284" s="76"/>
      <c r="FF284" s="89"/>
      <c r="IA284" s="214"/>
      <c r="IB284" s="215"/>
      <c r="IC284" s="214"/>
      <c r="ID284" s="215"/>
      <c r="IE284" s="214"/>
      <c r="IF284" s="214"/>
      <c r="IG284" s="214"/>
      <c r="IH284" s="233"/>
      <c r="II284" s="160"/>
      <c r="IJ284" s="217"/>
      <c r="IK284" s="218"/>
      <c r="IL284" s="218"/>
      <c r="IM284" s="218"/>
      <c r="IO284" s="391"/>
    </row>
    <row r="285" spans="1:249" s="6" customFormat="1" ht="15" x14ac:dyDescent="0.2">
      <c r="A285" s="467" t="s">
        <v>2195</v>
      </c>
      <c r="B285" s="467" t="s">
        <v>2149</v>
      </c>
      <c r="C285" s="393" t="s">
        <v>2645</v>
      </c>
      <c r="D285" s="468"/>
      <c r="E285" s="462" t="s">
        <v>2137</v>
      </c>
      <c r="F285" s="14" t="s">
        <v>2149</v>
      </c>
      <c r="G285" s="14" t="s">
        <v>2149</v>
      </c>
      <c r="H285" s="469" t="s">
        <v>2149</v>
      </c>
      <c r="I285" s="462"/>
      <c r="J285" s="456"/>
      <c r="K285" s="11"/>
      <c r="L285" s="11"/>
      <c r="M285" s="14"/>
      <c r="N285" s="470"/>
      <c r="O285" s="14"/>
      <c r="P285" s="14"/>
      <c r="Q285" s="14"/>
      <c r="R285" s="14"/>
      <c r="S285" s="14"/>
      <c r="T285" s="469"/>
      <c r="U285" s="454"/>
      <c r="V285" s="454"/>
      <c r="W285" s="9"/>
      <c r="X285" s="9"/>
      <c r="Y285" s="10"/>
      <c r="Z285" s="495" t="s">
        <v>2195</v>
      </c>
      <c r="AA285" s="11"/>
      <c r="AB285" s="472"/>
      <c r="AC285" s="473"/>
      <c r="AD285" s="473"/>
      <c r="AE285" s="496" t="s">
        <v>2195</v>
      </c>
      <c r="AF285" s="12"/>
      <c r="AG285" s="12"/>
      <c r="AH285" s="13"/>
      <c r="AI285" s="14"/>
      <c r="AJ285" s="14"/>
      <c r="AK285" s="7"/>
      <c r="AL285" s="7"/>
      <c r="AM285" s="15"/>
      <c r="AN285" s="15"/>
      <c r="AO285" s="8"/>
      <c r="AP285" s="453" t="s">
        <v>1723</v>
      </c>
      <c r="AQ285" s="17"/>
      <c r="AR285" s="18"/>
      <c r="AS285" s="19"/>
      <c r="AT285" s="19"/>
      <c r="AU285" s="19"/>
      <c r="AV285" s="19"/>
      <c r="AW285" s="19"/>
      <c r="AX285" s="19"/>
      <c r="AY285" s="19"/>
      <c r="AZ285" s="20"/>
      <c r="BA285" s="20"/>
      <c r="BB285" s="21"/>
      <c r="BC285" s="22" t="s">
        <v>2179</v>
      </c>
      <c r="BD285" s="77"/>
      <c r="BE285" s="91"/>
      <c r="BF285" s="91"/>
      <c r="BG285" s="92"/>
      <c r="BH285"/>
      <c r="BI285"/>
      <c r="BJ285"/>
      <c r="BK285"/>
      <c r="BL285"/>
      <c r="BM285"/>
      <c r="BN285"/>
      <c r="BO285"/>
      <c r="BP285"/>
      <c r="BQ285"/>
      <c r="BR285"/>
      <c r="BS285"/>
      <c r="BT285" s="92"/>
      <c r="BU285" s="92"/>
      <c r="BV285" s="92"/>
      <c r="BW285" s="5"/>
      <c r="BX285" s="5"/>
      <c r="BY285" s="5"/>
      <c r="BZ285" s="5"/>
      <c r="CA285" s="5"/>
      <c r="CB285" s="5"/>
      <c r="CC285" s="5"/>
      <c r="CD285" s="440"/>
      <c r="CE285" s="440"/>
      <c r="CF285" s="441"/>
      <c r="CG285" s="442"/>
      <c r="CH285" s="443"/>
      <c r="CI285" s="443"/>
      <c r="CJ285" s="443"/>
      <c r="CK285" s="443"/>
      <c r="CL285" s="4"/>
      <c r="CM285" s="4"/>
      <c r="CN285" s="5"/>
      <c r="CO285" s="4"/>
      <c r="CP285" s="444"/>
      <c r="CQ285" s="445"/>
      <c r="CR285" s="446"/>
      <c r="CS285" s="446"/>
      <c r="CT285" s="444"/>
      <c r="CU285" s="444"/>
      <c r="CV285" s="444"/>
      <c r="CW285" s="444"/>
      <c r="CX285" s="447"/>
      <c r="CY285" s="447"/>
      <c r="CZ285" s="447"/>
      <c r="DA285" s="447"/>
      <c r="DB285" s="448"/>
      <c r="DC285" s="448"/>
      <c r="DD285" s="446"/>
      <c r="DE285" s="439"/>
      <c r="DF285" s="439"/>
      <c r="DG285" s="439"/>
      <c r="DH285" s="439"/>
      <c r="DI285" s="439"/>
      <c r="DJ285" s="439"/>
      <c r="DK285" s="439"/>
      <c r="DL285" s="446"/>
      <c r="DM285" s="446"/>
      <c r="DN285" s="444"/>
      <c r="DO285" s="444"/>
      <c r="DP285" s="444"/>
      <c r="DQ285" s="444"/>
      <c r="DR285" s="444"/>
      <c r="DS285" s="441"/>
      <c r="DT285" s="449"/>
      <c r="DU285" s="450"/>
      <c r="DV285" s="450"/>
      <c r="DW285" s="450"/>
      <c r="DX285" s="450"/>
      <c r="DY285" s="450"/>
      <c r="DZ285" s="450"/>
      <c r="EA285" s="450"/>
      <c r="EB285" s="450"/>
      <c r="EC285" s="450"/>
      <c r="ED285" s="450"/>
      <c r="EE285" s="446"/>
      <c r="EF285" s="446"/>
      <c r="EL285" s="4"/>
      <c r="EM285" s="4"/>
      <c r="EN285" s="5"/>
      <c r="EO285" s="4"/>
      <c r="FA285" s="23"/>
      <c r="FB285" s="24"/>
      <c r="FC285" s="75"/>
      <c r="FD285" s="76"/>
      <c r="FF285" s="89"/>
      <c r="IA285" s="214"/>
      <c r="IB285" s="215"/>
      <c r="IC285" s="214"/>
      <c r="ID285" s="215"/>
      <c r="IE285" s="214"/>
      <c r="IF285" s="214"/>
      <c r="IG285" s="214"/>
      <c r="IH285" s="233"/>
      <c r="II285" s="160"/>
      <c r="IJ285" s="217"/>
      <c r="IK285" s="218"/>
      <c r="IL285" s="218"/>
      <c r="IM285" s="218"/>
      <c r="IO285" s="391"/>
    </row>
    <row r="286" spans="1:249" s="6" customFormat="1" ht="15.75" x14ac:dyDescent="0.25">
      <c r="A286" s="467" t="s">
        <v>2195</v>
      </c>
      <c r="B286" s="467" t="s">
        <v>2149</v>
      </c>
      <c r="C286" s="393" t="s">
        <v>2646</v>
      </c>
      <c r="D286" s="468"/>
      <c r="E286" s="462" t="s">
        <v>2139</v>
      </c>
      <c r="F286" s="14" t="s">
        <v>2149</v>
      </c>
      <c r="G286" s="14" t="s">
        <v>2149</v>
      </c>
      <c r="H286" s="469" t="s">
        <v>2149</v>
      </c>
      <c r="I286" s="462"/>
      <c r="J286" s="456"/>
      <c r="K286" s="11"/>
      <c r="L286" s="11"/>
      <c r="M286" s="14"/>
      <c r="N286" s="470"/>
      <c r="O286" s="14"/>
      <c r="P286" s="14"/>
      <c r="Q286" s="14"/>
      <c r="R286" s="14"/>
      <c r="S286" s="14"/>
      <c r="T286" s="469"/>
      <c r="U286" s="454"/>
      <c r="V286" s="498"/>
      <c r="W286" s="9"/>
      <c r="X286" s="9"/>
      <c r="Y286" s="10"/>
      <c r="Z286" s="495" t="s">
        <v>2195</v>
      </c>
      <c r="AA286" s="11"/>
      <c r="AB286" s="472"/>
      <c r="AC286" s="473"/>
      <c r="AD286" s="473"/>
      <c r="AE286" s="496" t="s">
        <v>2195</v>
      </c>
      <c r="AF286" s="12"/>
      <c r="AG286" s="12"/>
      <c r="AH286" s="13"/>
      <c r="AI286" s="14"/>
      <c r="AJ286" s="14"/>
      <c r="AK286" s="7"/>
      <c r="AL286" s="7"/>
      <c r="AM286" s="15"/>
      <c r="AN286" s="15"/>
      <c r="AO286" s="8"/>
      <c r="AP286" s="453" t="s">
        <v>1724</v>
      </c>
      <c r="AQ286" s="17"/>
      <c r="AR286" s="18"/>
      <c r="AS286" s="19"/>
      <c r="AT286" s="19"/>
      <c r="AU286" s="19"/>
      <c r="AV286" s="19"/>
      <c r="AW286" s="19"/>
      <c r="AX286" s="19"/>
      <c r="AY286" s="19"/>
      <c r="AZ286" s="20"/>
      <c r="BA286" s="20"/>
      <c r="BB286" s="21"/>
      <c r="BC286" s="22" t="s">
        <v>2179</v>
      </c>
      <c r="BD286" s="77"/>
      <c r="BE286" s="91"/>
      <c r="BF286" s="91"/>
      <c r="BG286" s="92"/>
      <c r="BH286"/>
      <c r="BI286"/>
      <c r="BJ286"/>
      <c r="BK286"/>
      <c r="BL286"/>
      <c r="BM286"/>
      <c r="BN286"/>
      <c r="BO286"/>
      <c r="BP286"/>
      <c r="BQ286"/>
      <c r="BR286"/>
      <c r="BS286"/>
      <c r="BT286" s="92"/>
      <c r="BU286" s="92"/>
      <c r="BV286" s="92"/>
      <c r="BW286" s="5"/>
      <c r="BX286" s="5"/>
      <c r="BY286" s="5"/>
      <c r="BZ286" s="5"/>
      <c r="CA286" s="5"/>
      <c r="CB286" s="5"/>
      <c r="CC286" s="5"/>
      <c r="CD286" s="440"/>
      <c r="CE286" s="440"/>
      <c r="CF286" s="441"/>
      <c r="CG286" s="442"/>
      <c r="CH286" s="443"/>
      <c r="CI286" s="443"/>
      <c r="CJ286" s="443"/>
      <c r="CK286" s="443"/>
      <c r="CL286" s="4"/>
      <c r="CM286" s="4"/>
      <c r="CN286" s="5"/>
      <c r="CO286" s="4"/>
      <c r="CP286" s="444"/>
      <c r="CQ286" s="445"/>
      <c r="CR286" s="446"/>
      <c r="CS286" s="446"/>
      <c r="CT286" s="444"/>
      <c r="CU286" s="444"/>
      <c r="CV286" s="444"/>
      <c r="CW286" s="444"/>
      <c r="CX286" s="447"/>
      <c r="CY286" s="447"/>
      <c r="CZ286" s="447"/>
      <c r="DA286" s="447"/>
      <c r="DB286" s="448"/>
      <c r="DC286" s="448"/>
      <c r="DD286" s="446"/>
      <c r="DE286" s="439"/>
      <c r="DF286" s="439"/>
      <c r="DG286" s="439"/>
      <c r="DH286" s="439"/>
      <c r="DI286" s="439"/>
      <c r="DJ286" s="439"/>
      <c r="DK286" s="439"/>
      <c r="DL286" s="446"/>
      <c r="DM286" s="446"/>
      <c r="DN286" s="444"/>
      <c r="DO286" s="444"/>
      <c r="DP286" s="444"/>
      <c r="DQ286" s="444"/>
      <c r="DR286" s="444"/>
      <c r="DS286" s="441"/>
      <c r="DT286" s="449"/>
      <c r="DU286" s="450"/>
      <c r="DV286" s="450"/>
      <c r="DW286" s="450"/>
      <c r="DX286" s="450"/>
      <c r="DY286" s="450"/>
      <c r="DZ286" s="450"/>
      <c r="EA286" s="450"/>
      <c r="EB286" s="450"/>
      <c r="EC286" s="450"/>
      <c r="ED286" s="450"/>
      <c r="EE286" s="446"/>
      <c r="EF286" s="446"/>
      <c r="EL286" s="4"/>
      <c r="EM286" s="4"/>
      <c r="EN286" s="5"/>
      <c r="EO286" s="4"/>
      <c r="FA286" s="23"/>
      <c r="FB286" s="24"/>
      <c r="FC286" s="75"/>
      <c r="FD286" s="76"/>
      <c r="FF286" s="89"/>
      <c r="IA286" s="214"/>
      <c r="IB286" s="215"/>
      <c r="IC286" s="214"/>
      <c r="ID286" s="215"/>
      <c r="IE286" s="214"/>
      <c r="IF286" s="214"/>
      <c r="IG286" s="214"/>
      <c r="IH286" s="233"/>
      <c r="II286" s="160"/>
      <c r="IJ286" s="217"/>
      <c r="IK286" s="218"/>
      <c r="IL286" s="218"/>
      <c r="IM286" s="218"/>
      <c r="IO286" s="391"/>
    </row>
    <row r="287" spans="1:249" s="6" customFormat="1" ht="15" x14ac:dyDescent="0.2">
      <c r="A287" s="467" t="s">
        <v>2195</v>
      </c>
      <c r="B287" s="467" t="s">
        <v>2149</v>
      </c>
      <c r="C287" s="393" t="s">
        <v>2647</v>
      </c>
      <c r="D287" s="468"/>
      <c r="E287" s="462" t="s">
        <v>2138</v>
      </c>
      <c r="F287" s="14" t="s">
        <v>2149</v>
      </c>
      <c r="G287" s="14" t="s">
        <v>2149</v>
      </c>
      <c r="H287" s="469" t="s">
        <v>2149</v>
      </c>
      <c r="I287" s="462"/>
      <c r="J287" s="456"/>
      <c r="K287" s="11"/>
      <c r="L287" s="11"/>
      <c r="M287" s="14"/>
      <c r="N287" s="470"/>
      <c r="O287" s="14"/>
      <c r="P287" s="14"/>
      <c r="Q287" s="14"/>
      <c r="R287" s="14"/>
      <c r="S287" s="14"/>
      <c r="T287" s="469"/>
      <c r="U287" s="454"/>
      <c r="V287" s="454"/>
      <c r="W287" s="9"/>
      <c r="X287" s="9"/>
      <c r="Y287" s="10"/>
      <c r="Z287" s="495" t="s">
        <v>2195</v>
      </c>
      <c r="AA287" s="11"/>
      <c r="AB287" s="472"/>
      <c r="AC287" s="473"/>
      <c r="AD287" s="473"/>
      <c r="AE287" s="496" t="s">
        <v>2195</v>
      </c>
      <c r="AF287" s="12"/>
      <c r="AG287" s="12"/>
      <c r="AH287" s="13"/>
      <c r="AI287" s="14"/>
      <c r="AJ287" s="14"/>
      <c r="AK287" s="7"/>
      <c r="AL287" s="7"/>
      <c r="AM287" s="15"/>
      <c r="AN287" s="15"/>
      <c r="AO287" s="8"/>
      <c r="AP287" s="453" t="s">
        <v>1725</v>
      </c>
      <c r="AQ287" s="17"/>
      <c r="AR287" s="18"/>
      <c r="AS287" s="19"/>
      <c r="AT287" s="19"/>
      <c r="AU287" s="19"/>
      <c r="AV287" s="19"/>
      <c r="AW287" s="19"/>
      <c r="AX287" s="19"/>
      <c r="AY287" s="19"/>
      <c r="AZ287" s="20"/>
      <c r="BA287" s="20"/>
      <c r="BB287" s="21"/>
      <c r="BC287" s="22" t="s">
        <v>2179</v>
      </c>
      <c r="BD287" s="77"/>
      <c r="BE287" s="91"/>
      <c r="BF287" s="91"/>
      <c r="BG287" s="92"/>
      <c r="BH287"/>
      <c r="BI287"/>
      <c r="BJ287"/>
      <c r="BK287"/>
      <c r="BL287"/>
      <c r="BM287"/>
      <c r="BN287"/>
      <c r="BO287"/>
      <c r="BP287"/>
      <c r="BQ287"/>
      <c r="BR287"/>
      <c r="BS287"/>
      <c r="BT287" s="92"/>
      <c r="BU287" s="92"/>
      <c r="BV287" s="92"/>
      <c r="BW287" s="5"/>
      <c r="BX287" s="5"/>
      <c r="BY287" s="5"/>
      <c r="BZ287" s="5"/>
      <c r="CA287" s="5"/>
      <c r="CB287" s="5"/>
      <c r="CC287" s="5"/>
      <c r="CD287" s="440"/>
      <c r="CE287" s="440"/>
      <c r="CF287" s="441"/>
      <c r="CG287" s="442"/>
      <c r="CH287" s="443"/>
      <c r="CI287" s="443"/>
      <c r="CJ287" s="443"/>
      <c r="CK287" s="443"/>
      <c r="CL287" s="4"/>
      <c r="CM287" s="4"/>
      <c r="CN287" s="5"/>
      <c r="CO287" s="4"/>
      <c r="CP287" s="444"/>
      <c r="CQ287" s="445"/>
      <c r="CR287" s="446"/>
      <c r="CS287" s="446"/>
      <c r="CT287" s="444"/>
      <c r="CU287" s="444"/>
      <c r="CV287" s="444"/>
      <c r="CW287" s="444"/>
      <c r="CX287" s="447"/>
      <c r="CY287" s="447"/>
      <c r="CZ287" s="447"/>
      <c r="DA287" s="447"/>
      <c r="DB287" s="448"/>
      <c r="DC287" s="448"/>
      <c r="DD287" s="446"/>
      <c r="DE287" s="439"/>
      <c r="DF287" s="439"/>
      <c r="DG287" s="439"/>
      <c r="DH287" s="439"/>
      <c r="DI287" s="439"/>
      <c r="DJ287" s="439"/>
      <c r="DK287" s="439"/>
      <c r="DL287" s="446"/>
      <c r="DM287" s="446"/>
      <c r="DN287" s="444"/>
      <c r="DO287" s="444"/>
      <c r="DP287" s="444"/>
      <c r="DQ287" s="444"/>
      <c r="DR287" s="444"/>
      <c r="DS287" s="441"/>
      <c r="DT287" s="449"/>
      <c r="DU287" s="450"/>
      <c r="DV287" s="450"/>
      <c r="DW287" s="450"/>
      <c r="DX287" s="450"/>
      <c r="DY287" s="450"/>
      <c r="DZ287" s="450"/>
      <c r="EA287" s="450"/>
      <c r="EB287" s="450"/>
      <c r="EC287" s="450"/>
      <c r="ED287" s="450"/>
      <c r="EE287" s="446"/>
      <c r="EF287" s="446"/>
      <c r="EL287" s="4"/>
      <c r="EM287" s="4"/>
      <c r="EN287" s="5"/>
      <c r="EO287" s="4"/>
      <c r="FA287" s="23"/>
      <c r="FB287" s="24"/>
      <c r="FC287" s="75"/>
      <c r="FD287" s="76"/>
      <c r="FF287" s="89"/>
      <c r="IA287" s="214"/>
      <c r="IB287" s="215"/>
      <c r="IC287" s="214"/>
      <c r="ID287" s="215"/>
      <c r="IE287" s="214"/>
      <c r="IF287" s="214"/>
      <c r="IG287" s="214"/>
      <c r="IH287" s="233"/>
      <c r="II287" s="160"/>
      <c r="IJ287" s="217"/>
      <c r="IK287" s="218"/>
      <c r="IL287" s="218"/>
      <c r="IM287" s="218"/>
      <c r="IO287" s="391"/>
    </row>
    <row r="288" spans="1:249" s="6" customFormat="1" ht="15" x14ac:dyDescent="0.2">
      <c r="A288" s="467" t="s">
        <v>2195</v>
      </c>
      <c r="B288" s="467" t="s">
        <v>2149</v>
      </c>
      <c r="C288" s="393" t="s">
        <v>2648</v>
      </c>
      <c r="D288" s="468"/>
      <c r="E288" s="462" t="s">
        <v>2141</v>
      </c>
      <c r="F288" s="14" t="s">
        <v>2149</v>
      </c>
      <c r="G288" s="14" t="s">
        <v>2149</v>
      </c>
      <c r="H288" s="469" t="s">
        <v>2149</v>
      </c>
      <c r="I288" s="462"/>
      <c r="J288" s="456"/>
      <c r="K288" s="11"/>
      <c r="L288" s="11"/>
      <c r="M288" s="14"/>
      <c r="N288" s="470"/>
      <c r="O288" s="14"/>
      <c r="P288" s="14"/>
      <c r="Q288" s="14"/>
      <c r="R288" s="14"/>
      <c r="S288" s="14"/>
      <c r="T288" s="469"/>
      <c r="U288" s="454"/>
      <c r="V288" s="454"/>
      <c r="W288" s="9"/>
      <c r="X288" s="9"/>
      <c r="Y288" s="10"/>
      <c r="Z288" s="495" t="s">
        <v>2195</v>
      </c>
      <c r="AA288" s="11"/>
      <c r="AB288" s="472"/>
      <c r="AC288" s="473"/>
      <c r="AD288" s="473"/>
      <c r="AE288" s="496" t="s">
        <v>2195</v>
      </c>
      <c r="AF288" s="12"/>
      <c r="AG288" s="12"/>
      <c r="AH288" s="13"/>
      <c r="AI288" s="14"/>
      <c r="AJ288" s="14"/>
      <c r="AK288" s="7"/>
      <c r="AL288" s="7"/>
      <c r="AM288" s="15"/>
      <c r="AN288" s="15"/>
      <c r="AO288" s="8"/>
      <c r="AP288" s="453" t="s">
        <v>1726</v>
      </c>
      <c r="AQ288" s="17"/>
      <c r="AR288" s="18"/>
      <c r="AS288" s="19"/>
      <c r="AT288" s="19"/>
      <c r="AU288" s="19"/>
      <c r="AV288" s="19"/>
      <c r="AW288" s="19"/>
      <c r="AX288" s="19"/>
      <c r="AY288" s="19"/>
      <c r="AZ288" s="20"/>
      <c r="BA288" s="20"/>
      <c r="BB288" s="21"/>
      <c r="BC288" s="22" t="s">
        <v>2179</v>
      </c>
      <c r="BD288" s="77"/>
      <c r="BE288" s="91"/>
      <c r="BF288" s="91"/>
      <c r="BG288" s="92"/>
      <c r="BH288"/>
      <c r="BI288"/>
      <c r="BJ288"/>
      <c r="BK288"/>
      <c r="BL288"/>
      <c r="BM288"/>
      <c r="BN288"/>
      <c r="BO288"/>
      <c r="BP288"/>
      <c r="BQ288"/>
      <c r="BR288"/>
      <c r="BS288"/>
      <c r="BT288" s="92"/>
      <c r="BU288" s="92"/>
      <c r="BV288" s="92"/>
      <c r="BW288" s="5"/>
      <c r="BX288" s="5"/>
      <c r="BY288" s="5"/>
      <c r="BZ288" s="5"/>
      <c r="CA288" s="5"/>
      <c r="CB288" s="5"/>
      <c r="CC288" s="5"/>
      <c r="CD288" s="440"/>
      <c r="CE288" s="440"/>
      <c r="CF288" s="441"/>
      <c r="CG288" s="442"/>
      <c r="CH288" s="443"/>
      <c r="CI288" s="443"/>
      <c r="CJ288" s="443"/>
      <c r="CK288" s="443"/>
      <c r="CL288" s="4"/>
      <c r="CM288" s="4"/>
      <c r="CN288" s="5"/>
      <c r="CO288" s="4"/>
      <c r="CP288" s="444"/>
      <c r="CQ288" s="445"/>
      <c r="CR288" s="446"/>
      <c r="CS288" s="446"/>
      <c r="CT288" s="444"/>
      <c r="CU288" s="444"/>
      <c r="CV288" s="444"/>
      <c r="CW288" s="444"/>
      <c r="CX288" s="447"/>
      <c r="CY288" s="447"/>
      <c r="CZ288" s="447"/>
      <c r="DA288" s="447"/>
      <c r="DB288" s="448"/>
      <c r="DC288" s="448"/>
      <c r="DD288" s="446"/>
      <c r="DE288" s="439"/>
      <c r="DF288" s="439"/>
      <c r="DG288" s="439"/>
      <c r="DH288" s="439"/>
      <c r="DI288" s="439"/>
      <c r="DJ288" s="439"/>
      <c r="DK288" s="439"/>
      <c r="DL288" s="446"/>
      <c r="DM288" s="446"/>
      <c r="DN288" s="444"/>
      <c r="DO288" s="444"/>
      <c r="DP288" s="444"/>
      <c r="DQ288" s="444"/>
      <c r="DR288" s="444"/>
      <c r="DS288" s="441"/>
      <c r="DT288" s="449"/>
      <c r="DU288" s="450"/>
      <c r="DV288" s="450"/>
      <c r="DW288" s="450"/>
      <c r="DX288" s="450"/>
      <c r="DY288" s="450"/>
      <c r="DZ288" s="450"/>
      <c r="EA288" s="450"/>
      <c r="EB288" s="450"/>
      <c r="EC288" s="450"/>
      <c r="ED288" s="450"/>
      <c r="EE288" s="446"/>
      <c r="EF288" s="446"/>
      <c r="EL288" s="4"/>
      <c r="EM288" s="4"/>
      <c r="EN288" s="5"/>
      <c r="EO288" s="4"/>
      <c r="FA288" s="23"/>
      <c r="FB288" s="24"/>
      <c r="FC288" s="75"/>
      <c r="FD288" s="76"/>
      <c r="FF288" s="89"/>
      <c r="IA288" s="214"/>
      <c r="IB288" s="215"/>
      <c r="IC288" s="214"/>
      <c r="ID288" s="215"/>
      <c r="IE288" s="214"/>
      <c r="IF288" s="214"/>
      <c r="IG288" s="214"/>
      <c r="IH288" s="233"/>
      <c r="II288" s="160"/>
      <c r="IJ288" s="217"/>
      <c r="IK288" s="218"/>
      <c r="IL288" s="218"/>
      <c r="IM288" s="218"/>
      <c r="IO288" s="391"/>
    </row>
    <row r="289" spans="1:249" s="6" customFormat="1" ht="15" x14ac:dyDescent="0.2">
      <c r="A289" s="467" t="s">
        <v>2195</v>
      </c>
      <c r="B289" s="467" t="s">
        <v>2149</v>
      </c>
      <c r="C289" s="393" t="s">
        <v>2649</v>
      </c>
      <c r="D289" s="468"/>
      <c r="E289" s="462" t="s">
        <v>2141</v>
      </c>
      <c r="F289" s="14" t="s">
        <v>2149</v>
      </c>
      <c r="G289" s="14" t="s">
        <v>2149</v>
      </c>
      <c r="H289" s="469" t="s">
        <v>2149</v>
      </c>
      <c r="I289" s="462"/>
      <c r="J289" s="456"/>
      <c r="K289" s="11"/>
      <c r="L289" s="11"/>
      <c r="M289" s="14"/>
      <c r="N289" s="470"/>
      <c r="O289" s="14"/>
      <c r="P289" s="14"/>
      <c r="Q289" s="14"/>
      <c r="R289" s="14"/>
      <c r="S289" s="14"/>
      <c r="T289" s="469"/>
      <c r="U289" s="454"/>
      <c r="V289" s="454"/>
      <c r="W289" s="9"/>
      <c r="X289" s="9"/>
      <c r="Y289" s="10"/>
      <c r="Z289" s="495" t="s">
        <v>2195</v>
      </c>
      <c r="AA289" s="11"/>
      <c r="AB289" s="472"/>
      <c r="AC289" s="473"/>
      <c r="AD289" s="473"/>
      <c r="AE289" s="496" t="s">
        <v>2195</v>
      </c>
      <c r="AF289" s="12"/>
      <c r="AG289" s="12"/>
      <c r="AH289" s="13"/>
      <c r="AI289" s="14"/>
      <c r="AJ289" s="14"/>
      <c r="AK289" s="7"/>
      <c r="AL289" s="7"/>
      <c r="AM289" s="15"/>
      <c r="AN289" s="15"/>
      <c r="AO289" s="8"/>
      <c r="AP289" s="453" t="s">
        <v>1727</v>
      </c>
      <c r="AQ289" s="17"/>
      <c r="AR289" s="18"/>
      <c r="AS289" s="19"/>
      <c r="AT289" s="19"/>
      <c r="AU289" s="19"/>
      <c r="AV289" s="19"/>
      <c r="AW289" s="19"/>
      <c r="AX289" s="19"/>
      <c r="AY289" s="19"/>
      <c r="AZ289" s="20"/>
      <c r="BA289" s="20"/>
      <c r="BB289" s="21"/>
      <c r="BC289" s="22" t="s">
        <v>2179</v>
      </c>
      <c r="BD289" s="77"/>
      <c r="BE289" s="91"/>
      <c r="BF289" s="91"/>
      <c r="BG289" s="92"/>
      <c r="BH289"/>
      <c r="BI289"/>
      <c r="BJ289"/>
      <c r="BK289"/>
      <c r="BL289"/>
      <c r="BM289"/>
      <c r="BN289"/>
      <c r="BO289"/>
      <c r="BP289"/>
      <c r="BQ289"/>
      <c r="BR289"/>
      <c r="BS289"/>
      <c r="BT289" s="92"/>
      <c r="BU289" s="92"/>
      <c r="BV289" s="92"/>
      <c r="BW289" s="5"/>
      <c r="BX289" s="5"/>
      <c r="BY289" s="5"/>
      <c r="BZ289" s="5"/>
      <c r="CA289" s="5"/>
      <c r="CB289" s="5"/>
      <c r="CC289" s="5"/>
      <c r="CD289" s="440"/>
      <c r="CE289" s="440"/>
      <c r="CF289" s="441"/>
      <c r="CG289" s="442"/>
      <c r="CH289" s="443"/>
      <c r="CI289" s="443"/>
      <c r="CJ289" s="443"/>
      <c r="CK289" s="443"/>
      <c r="CL289" s="4"/>
      <c r="CM289" s="4"/>
      <c r="CN289" s="5"/>
      <c r="CO289" s="4"/>
      <c r="CP289" s="444"/>
      <c r="CQ289" s="445"/>
      <c r="CR289" s="446"/>
      <c r="CS289" s="446"/>
      <c r="CT289" s="444"/>
      <c r="CU289" s="444"/>
      <c r="CV289" s="444"/>
      <c r="CW289" s="444"/>
      <c r="CX289" s="447"/>
      <c r="CY289" s="447"/>
      <c r="CZ289" s="447"/>
      <c r="DA289" s="447"/>
      <c r="DB289" s="448"/>
      <c r="DC289" s="448"/>
      <c r="DD289" s="446"/>
      <c r="DE289" s="439"/>
      <c r="DF289" s="439"/>
      <c r="DG289" s="439"/>
      <c r="DH289" s="439"/>
      <c r="DI289" s="439"/>
      <c r="DJ289" s="439"/>
      <c r="DK289" s="439"/>
      <c r="DL289" s="446"/>
      <c r="DM289" s="446"/>
      <c r="DN289" s="444"/>
      <c r="DO289" s="444"/>
      <c r="DP289" s="444"/>
      <c r="DQ289" s="444"/>
      <c r="DR289" s="444"/>
      <c r="DS289" s="441"/>
      <c r="DT289" s="449"/>
      <c r="DU289" s="450"/>
      <c r="DV289" s="450"/>
      <c r="DW289" s="450"/>
      <c r="DX289" s="450"/>
      <c r="DY289" s="450"/>
      <c r="DZ289" s="450"/>
      <c r="EA289" s="450"/>
      <c r="EB289" s="450"/>
      <c r="EC289" s="450"/>
      <c r="ED289" s="450"/>
      <c r="EE289" s="446"/>
      <c r="EF289" s="446"/>
      <c r="EL289" s="4"/>
      <c r="EM289" s="4"/>
      <c r="EN289" s="5"/>
      <c r="EO289" s="4"/>
      <c r="FA289" s="23"/>
      <c r="FB289" s="24"/>
      <c r="FC289" s="75"/>
      <c r="FD289" s="76"/>
      <c r="FF289" s="89"/>
      <c r="IA289" s="214"/>
      <c r="IB289" s="215"/>
      <c r="IC289" s="214"/>
      <c r="ID289" s="215"/>
      <c r="IE289" s="214"/>
      <c r="IF289" s="214"/>
      <c r="IG289" s="214"/>
      <c r="IH289" s="233"/>
      <c r="II289" s="160"/>
      <c r="IJ289" s="217"/>
      <c r="IK289" s="218"/>
      <c r="IL289" s="218"/>
      <c r="IM289" s="218"/>
      <c r="IO289" s="391"/>
    </row>
    <row r="290" spans="1:249" s="6" customFormat="1" ht="15" x14ac:dyDescent="0.2">
      <c r="A290" s="467" t="s">
        <v>2195</v>
      </c>
      <c r="B290" s="467" t="s">
        <v>2149</v>
      </c>
      <c r="C290" s="393" t="s">
        <v>2650</v>
      </c>
      <c r="D290" s="468"/>
      <c r="E290" s="462" t="s">
        <v>2141</v>
      </c>
      <c r="F290" s="14" t="s">
        <v>2149</v>
      </c>
      <c r="G290" s="14" t="s">
        <v>2149</v>
      </c>
      <c r="H290" s="469" t="s">
        <v>2149</v>
      </c>
      <c r="I290" s="462"/>
      <c r="J290" s="456"/>
      <c r="K290" s="11"/>
      <c r="L290" s="11"/>
      <c r="M290" s="14"/>
      <c r="N290" s="470"/>
      <c r="O290" s="14"/>
      <c r="P290" s="14"/>
      <c r="Q290" s="14"/>
      <c r="R290" s="14"/>
      <c r="S290" s="14"/>
      <c r="T290" s="469"/>
      <c r="U290" s="454"/>
      <c r="V290" s="454"/>
      <c r="W290" s="9"/>
      <c r="X290" s="9"/>
      <c r="Y290" s="10"/>
      <c r="Z290" s="495" t="s">
        <v>2195</v>
      </c>
      <c r="AA290" s="11"/>
      <c r="AB290" s="472"/>
      <c r="AC290" s="473"/>
      <c r="AD290" s="473"/>
      <c r="AE290" s="496" t="s">
        <v>2195</v>
      </c>
      <c r="AF290" s="12"/>
      <c r="AG290" s="12"/>
      <c r="AH290" s="13"/>
      <c r="AI290" s="14"/>
      <c r="AJ290" s="14"/>
      <c r="AK290" s="7"/>
      <c r="AL290" s="7"/>
      <c r="AM290" s="15"/>
      <c r="AN290" s="15"/>
      <c r="AO290" s="8"/>
      <c r="AP290" s="453" t="s">
        <v>1728</v>
      </c>
      <c r="AQ290" s="17"/>
      <c r="AR290" s="18"/>
      <c r="AS290" s="19"/>
      <c r="AT290" s="19"/>
      <c r="AU290" s="19"/>
      <c r="AV290" s="19"/>
      <c r="AW290" s="19"/>
      <c r="AX290" s="19"/>
      <c r="AY290" s="19"/>
      <c r="AZ290" s="20"/>
      <c r="BA290" s="20"/>
      <c r="BB290" s="21"/>
      <c r="BC290" s="22" t="s">
        <v>2179</v>
      </c>
      <c r="BD290" s="77"/>
      <c r="BE290" s="91"/>
      <c r="BF290" s="91"/>
      <c r="BG290" s="92"/>
      <c r="BH290"/>
      <c r="BI290"/>
      <c r="BJ290"/>
      <c r="BK290"/>
      <c r="BL290"/>
      <c r="BM290"/>
      <c r="BN290"/>
      <c r="BO290"/>
      <c r="BP290"/>
      <c r="BQ290"/>
      <c r="BR290"/>
      <c r="BS290"/>
      <c r="BT290" s="92"/>
      <c r="BU290" s="92"/>
      <c r="BV290" s="92"/>
      <c r="BW290" s="5"/>
      <c r="BX290" s="5"/>
      <c r="BY290" s="5"/>
      <c r="BZ290" s="5"/>
      <c r="CA290" s="5"/>
      <c r="CB290" s="5"/>
      <c r="CC290" s="5"/>
      <c r="CD290" s="440"/>
      <c r="CE290" s="440"/>
      <c r="CF290" s="441"/>
      <c r="CG290" s="442"/>
      <c r="CH290" s="443"/>
      <c r="CI290" s="443"/>
      <c r="CJ290" s="443"/>
      <c r="CK290" s="443"/>
      <c r="CL290" s="4"/>
      <c r="CM290" s="4"/>
      <c r="CN290" s="5"/>
      <c r="CO290" s="4"/>
      <c r="CP290" s="444"/>
      <c r="CQ290" s="445"/>
      <c r="CR290" s="446"/>
      <c r="CS290" s="446"/>
      <c r="CT290" s="444"/>
      <c r="CU290" s="444"/>
      <c r="CV290" s="444"/>
      <c r="CW290" s="444"/>
      <c r="CX290" s="447"/>
      <c r="CY290" s="447"/>
      <c r="CZ290" s="447"/>
      <c r="DA290" s="447"/>
      <c r="DB290" s="448"/>
      <c r="DC290" s="448"/>
      <c r="DD290" s="446"/>
      <c r="DE290" s="439"/>
      <c r="DF290" s="439"/>
      <c r="DG290" s="439"/>
      <c r="DH290" s="439"/>
      <c r="DI290" s="439"/>
      <c r="DJ290" s="439"/>
      <c r="DK290" s="439"/>
      <c r="DL290" s="446"/>
      <c r="DM290" s="446"/>
      <c r="DN290" s="444"/>
      <c r="DO290" s="444"/>
      <c r="DP290" s="444"/>
      <c r="DQ290" s="444"/>
      <c r="DR290" s="444"/>
      <c r="DS290" s="441"/>
      <c r="DT290" s="449"/>
      <c r="DU290" s="450"/>
      <c r="DV290" s="450"/>
      <c r="DW290" s="450"/>
      <c r="DX290" s="450"/>
      <c r="DY290" s="450"/>
      <c r="DZ290" s="450"/>
      <c r="EA290" s="450"/>
      <c r="EB290" s="450"/>
      <c r="EC290" s="450"/>
      <c r="ED290" s="450"/>
      <c r="EE290" s="446"/>
      <c r="EF290" s="446"/>
      <c r="EL290" s="4"/>
      <c r="EM290" s="4"/>
      <c r="EN290" s="5"/>
      <c r="EO290" s="4"/>
      <c r="FA290" s="23"/>
      <c r="FB290" s="24"/>
      <c r="FC290" s="75"/>
      <c r="FD290" s="76"/>
      <c r="FF290" s="89"/>
      <c r="IA290" s="214"/>
      <c r="IB290" s="215"/>
      <c r="IC290" s="214"/>
      <c r="ID290" s="215"/>
      <c r="IE290" s="214"/>
      <c r="IF290" s="214"/>
      <c r="IG290" s="214"/>
      <c r="IH290" s="233"/>
      <c r="II290" s="160"/>
      <c r="IJ290" s="217"/>
      <c r="IK290" s="218"/>
      <c r="IL290" s="218"/>
      <c r="IM290" s="218"/>
      <c r="IO290" s="391"/>
    </row>
    <row r="291" spans="1:249" s="6" customFormat="1" ht="15" x14ac:dyDescent="0.2">
      <c r="A291" s="467">
        <v>2</v>
      </c>
      <c r="B291" s="467" t="s">
        <v>2149</v>
      </c>
      <c r="C291" s="393" t="s">
        <v>2651</v>
      </c>
      <c r="D291" s="468"/>
      <c r="E291" s="462" t="s">
        <v>2137</v>
      </c>
      <c r="F291" s="14" t="s">
        <v>2149</v>
      </c>
      <c r="G291" s="14" t="s">
        <v>2153</v>
      </c>
      <c r="H291" s="469" t="s">
        <v>2157</v>
      </c>
      <c r="I291" s="462"/>
      <c r="J291" s="456"/>
      <c r="K291" s="11" t="s">
        <v>2161</v>
      </c>
      <c r="L291" s="11"/>
      <c r="M291" s="14"/>
      <c r="N291" s="470"/>
      <c r="O291" s="14"/>
      <c r="P291" s="14"/>
      <c r="Q291" s="14"/>
      <c r="R291" s="14"/>
      <c r="S291" s="14"/>
      <c r="T291" s="469"/>
      <c r="U291" s="454"/>
      <c r="V291" s="454"/>
      <c r="W291" s="9"/>
      <c r="X291" s="9"/>
      <c r="Y291" s="10"/>
      <c r="Z291" s="495">
        <v>2</v>
      </c>
      <c r="AA291" s="11"/>
      <c r="AB291" s="472"/>
      <c r="AC291" s="473"/>
      <c r="AD291" s="473"/>
      <c r="AE291" s="496">
        <v>2</v>
      </c>
      <c r="AF291" s="12"/>
      <c r="AG291" s="12"/>
      <c r="AH291" s="13"/>
      <c r="AI291" s="14"/>
      <c r="AJ291" s="14"/>
      <c r="AK291" s="7"/>
      <c r="AL291" s="7"/>
      <c r="AM291" s="15"/>
      <c r="AN291" s="15"/>
      <c r="AO291" s="8"/>
      <c r="AP291" s="453" t="s">
        <v>1729</v>
      </c>
      <c r="AQ291" s="17"/>
      <c r="AR291" s="18"/>
      <c r="AS291" s="19"/>
      <c r="AT291" s="19"/>
      <c r="AU291" s="19"/>
      <c r="AV291" s="19"/>
      <c r="AW291" s="19"/>
      <c r="AX291" s="19"/>
      <c r="AY291" s="19"/>
      <c r="AZ291" s="20"/>
      <c r="BA291" s="20"/>
      <c r="BB291" s="21"/>
      <c r="BC291" s="22" t="s">
        <v>2179</v>
      </c>
      <c r="BD291" s="77"/>
      <c r="BE291" s="91"/>
      <c r="BF291" s="91" t="s">
        <v>2161</v>
      </c>
      <c r="BG291" s="92"/>
      <c r="BH291"/>
      <c r="BI291"/>
      <c r="BJ291"/>
      <c r="BK291"/>
      <c r="BL291"/>
      <c r="BM291"/>
      <c r="BN291"/>
      <c r="BO291"/>
      <c r="BP291"/>
      <c r="BQ291"/>
      <c r="BR291"/>
      <c r="BS291"/>
      <c r="BT291" s="92"/>
      <c r="BU291" s="92"/>
      <c r="BV291" s="92"/>
      <c r="BW291" s="5"/>
      <c r="BX291" s="5"/>
      <c r="BY291" s="5"/>
      <c r="BZ291" s="5"/>
      <c r="CA291" s="5"/>
      <c r="CB291" s="5"/>
      <c r="CC291" s="5"/>
      <c r="CD291" s="440"/>
      <c r="CE291" s="440"/>
      <c r="CF291" s="441"/>
      <c r="CG291" s="442"/>
      <c r="CH291" s="443"/>
      <c r="CI291" s="443"/>
      <c r="CJ291" s="443"/>
      <c r="CK291" s="443"/>
      <c r="CL291" s="4"/>
      <c r="CM291" s="4"/>
      <c r="CN291" s="5"/>
      <c r="CO291" s="4"/>
      <c r="CP291" s="444"/>
      <c r="CQ291" s="445"/>
      <c r="CR291" s="446"/>
      <c r="CS291" s="446"/>
      <c r="CT291" s="444"/>
      <c r="CU291" s="444"/>
      <c r="CV291" s="444"/>
      <c r="CW291" s="444"/>
      <c r="CX291" s="447"/>
      <c r="CY291" s="447"/>
      <c r="CZ291" s="447"/>
      <c r="DA291" s="447"/>
      <c r="DB291" s="448"/>
      <c r="DC291" s="448"/>
      <c r="DD291" s="446"/>
      <c r="DE291" s="439"/>
      <c r="DF291" s="439"/>
      <c r="DG291" s="439"/>
      <c r="DH291" s="439"/>
      <c r="DI291" s="439"/>
      <c r="DJ291" s="439"/>
      <c r="DK291" s="439"/>
      <c r="DL291" s="446"/>
      <c r="DM291" s="446"/>
      <c r="DN291" s="444"/>
      <c r="DO291" s="444"/>
      <c r="DP291" s="444"/>
      <c r="DQ291" s="444"/>
      <c r="DR291" s="444"/>
      <c r="DS291" s="441"/>
      <c r="DT291" s="449"/>
      <c r="DU291" s="450"/>
      <c r="DV291" s="450"/>
      <c r="DW291" s="450"/>
      <c r="DX291" s="450"/>
      <c r="DY291" s="450"/>
      <c r="DZ291" s="450"/>
      <c r="EA291" s="450"/>
      <c r="EB291" s="450"/>
      <c r="EC291" s="450"/>
      <c r="ED291" s="450"/>
      <c r="EE291" s="446"/>
      <c r="EF291" s="446"/>
      <c r="EL291" s="4"/>
      <c r="EM291" s="4"/>
      <c r="EN291" s="5"/>
      <c r="EO291" s="4"/>
      <c r="FA291" s="23"/>
      <c r="FB291" s="24"/>
      <c r="FC291" s="75"/>
      <c r="FD291" s="76"/>
      <c r="FF291" s="89"/>
      <c r="IA291" s="214"/>
      <c r="IB291" s="215"/>
      <c r="IC291" s="214"/>
      <c r="ID291" s="215"/>
      <c r="IE291" s="214"/>
      <c r="IF291" s="214"/>
      <c r="IG291" s="214"/>
      <c r="IH291" s="233"/>
      <c r="II291" s="160"/>
      <c r="IJ291" s="217"/>
      <c r="IK291" s="218"/>
      <c r="IL291" s="218"/>
      <c r="IM291" s="218"/>
      <c r="IO291" s="391"/>
    </row>
    <row r="292" spans="1:249" s="6" customFormat="1" ht="15" x14ac:dyDescent="0.2">
      <c r="A292" s="467" t="s">
        <v>2165</v>
      </c>
      <c r="B292" s="467" t="s">
        <v>2157</v>
      </c>
      <c r="C292" s="393" t="s">
        <v>2652</v>
      </c>
      <c r="D292" s="468"/>
      <c r="E292" s="462" t="s">
        <v>2136</v>
      </c>
      <c r="F292" s="14" t="s">
        <v>2149</v>
      </c>
      <c r="G292" s="14" t="s">
        <v>2149</v>
      </c>
      <c r="H292" s="469" t="s">
        <v>2149</v>
      </c>
      <c r="I292" s="462"/>
      <c r="J292" s="456"/>
      <c r="K292" s="11"/>
      <c r="L292" s="11"/>
      <c r="M292" s="14"/>
      <c r="N292" s="470"/>
      <c r="O292" s="14"/>
      <c r="P292" s="14"/>
      <c r="Q292" s="14"/>
      <c r="R292" s="14"/>
      <c r="S292" s="14"/>
      <c r="T292" s="469"/>
      <c r="U292" s="454"/>
      <c r="V292" s="454"/>
      <c r="W292" s="9"/>
      <c r="X292" s="9"/>
      <c r="Y292" s="10"/>
      <c r="Z292" s="495" t="s">
        <v>2195</v>
      </c>
      <c r="AA292" s="11"/>
      <c r="AB292" s="472"/>
      <c r="AC292" s="473"/>
      <c r="AD292" s="473"/>
      <c r="AE292" s="496" t="s">
        <v>2166</v>
      </c>
      <c r="AF292" s="12"/>
      <c r="AG292" s="12"/>
      <c r="AH292" s="13"/>
      <c r="AI292" s="14"/>
      <c r="AJ292" s="14"/>
      <c r="AK292" s="7"/>
      <c r="AL292" s="7"/>
      <c r="AM292" s="15"/>
      <c r="AN292" s="15"/>
      <c r="AO292" s="8"/>
      <c r="AP292" s="453" t="s">
        <v>1730</v>
      </c>
      <c r="AQ292" s="17"/>
      <c r="AR292" s="18"/>
      <c r="AS292" s="19"/>
      <c r="AT292" s="19"/>
      <c r="AU292" s="19"/>
      <c r="AV292" s="19"/>
      <c r="AW292" s="19"/>
      <c r="AX292" s="19"/>
      <c r="AY292" s="19"/>
      <c r="AZ292" s="20"/>
      <c r="BA292" s="20"/>
      <c r="BB292" s="21"/>
      <c r="BC292" s="22" t="s">
        <v>2179</v>
      </c>
      <c r="BD292" s="77"/>
      <c r="BE292" s="91"/>
      <c r="BF292" s="91"/>
      <c r="BG292" s="92"/>
      <c r="BH292"/>
      <c r="BI292"/>
      <c r="BJ292"/>
      <c r="BK292"/>
      <c r="BL292"/>
      <c r="BM292"/>
      <c r="BN292"/>
      <c r="BO292"/>
      <c r="BP292"/>
      <c r="BQ292"/>
      <c r="BR292"/>
      <c r="BS292"/>
      <c r="BT292" s="92"/>
      <c r="BU292" s="92"/>
      <c r="BV292" s="92"/>
      <c r="BW292" s="5"/>
      <c r="BX292" s="5"/>
      <c r="BY292" s="5"/>
      <c r="BZ292" s="5"/>
      <c r="CA292" s="5"/>
      <c r="CB292" s="5"/>
      <c r="CC292" s="5"/>
      <c r="CD292" s="440"/>
      <c r="CE292" s="440"/>
      <c r="CF292" s="441"/>
      <c r="CG292" s="442"/>
      <c r="CH292" s="443"/>
      <c r="CI292" s="443"/>
      <c r="CJ292" s="443"/>
      <c r="CK292" s="443"/>
      <c r="CL292" s="4"/>
      <c r="CM292" s="4"/>
      <c r="CN292" s="5"/>
      <c r="CO292" s="4"/>
      <c r="CP292" s="444"/>
      <c r="CQ292" s="445"/>
      <c r="CR292" s="446"/>
      <c r="CS292" s="446"/>
      <c r="CT292" s="444"/>
      <c r="CU292" s="444"/>
      <c r="CV292" s="444"/>
      <c r="CW292" s="444"/>
      <c r="CX292" s="447"/>
      <c r="CY292" s="447"/>
      <c r="CZ292" s="447"/>
      <c r="DA292" s="447"/>
      <c r="DB292" s="448"/>
      <c r="DC292" s="448"/>
      <c r="DD292" s="446"/>
      <c r="DE292" s="439"/>
      <c r="DF292" s="439"/>
      <c r="DG292" s="439"/>
      <c r="DH292" s="439"/>
      <c r="DI292" s="439"/>
      <c r="DJ292" s="439"/>
      <c r="DK292" s="439"/>
      <c r="DL292" s="446"/>
      <c r="DM292" s="446"/>
      <c r="DN292" s="444"/>
      <c r="DO292" s="444"/>
      <c r="DP292" s="444"/>
      <c r="DQ292" s="444"/>
      <c r="DR292" s="444"/>
      <c r="DS292" s="441"/>
      <c r="DT292" s="449"/>
      <c r="DU292" s="450"/>
      <c r="DV292" s="450"/>
      <c r="DW292" s="450"/>
      <c r="DX292" s="450"/>
      <c r="DY292" s="450"/>
      <c r="DZ292" s="450"/>
      <c r="EA292" s="450"/>
      <c r="EB292" s="450"/>
      <c r="EC292" s="450"/>
      <c r="ED292" s="450"/>
      <c r="EE292" s="446"/>
      <c r="EF292" s="446"/>
      <c r="EL292" s="4"/>
      <c r="EM292" s="4"/>
      <c r="EN292" s="5"/>
      <c r="EO292" s="4"/>
      <c r="FA292" s="23"/>
      <c r="FB292" s="24"/>
      <c r="FC292" s="75"/>
      <c r="FD292" s="76"/>
      <c r="FF292" s="89"/>
      <c r="IA292" s="214"/>
      <c r="IB292" s="215"/>
      <c r="IC292" s="214"/>
      <c r="ID292" s="215"/>
      <c r="IE292" s="214"/>
      <c r="IF292" s="214"/>
      <c r="IG292" s="214"/>
      <c r="IH292" s="233"/>
      <c r="II292" s="160"/>
      <c r="IJ292" s="217"/>
      <c r="IK292" s="218"/>
      <c r="IL292" s="218"/>
      <c r="IM292" s="218"/>
      <c r="IO292" s="391"/>
    </row>
    <row r="293" spans="1:249" s="6" customFormat="1" ht="15" x14ac:dyDescent="0.2">
      <c r="A293" s="467" t="s">
        <v>2195</v>
      </c>
      <c r="B293" s="467" t="s">
        <v>2149</v>
      </c>
      <c r="C293" s="393" t="s">
        <v>2653</v>
      </c>
      <c r="D293" s="468"/>
      <c r="E293" s="462" t="s">
        <v>2138</v>
      </c>
      <c r="F293" s="14" t="s">
        <v>2149</v>
      </c>
      <c r="G293" s="14" t="s">
        <v>2149</v>
      </c>
      <c r="H293" s="469" t="s">
        <v>2149</v>
      </c>
      <c r="I293" s="462"/>
      <c r="J293" s="456"/>
      <c r="K293" s="11"/>
      <c r="L293" s="11"/>
      <c r="M293" s="14"/>
      <c r="N293" s="470"/>
      <c r="O293" s="14"/>
      <c r="P293" s="14"/>
      <c r="Q293" s="14"/>
      <c r="R293" s="14"/>
      <c r="S293" s="14"/>
      <c r="T293" s="469"/>
      <c r="U293" s="454"/>
      <c r="V293" s="454"/>
      <c r="W293" s="9"/>
      <c r="X293" s="9"/>
      <c r="Y293" s="10"/>
      <c r="Z293" s="495" t="s">
        <v>2195</v>
      </c>
      <c r="AA293" s="11"/>
      <c r="AB293" s="472"/>
      <c r="AC293" s="473"/>
      <c r="AD293" s="473"/>
      <c r="AE293" s="496" t="s">
        <v>2195</v>
      </c>
      <c r="AF293" s="12"/>
      <c r="AG293" s="12"/>
      <c r="AH293" s="13"/>
      <c r="AI293" s="14"/>
      <c r="AJ293" s="14"/>
      <c r="AK293" s="7"/>
      <c r="AL293" s="7"/>
      <c r="AM293" s="15"/>
      <c r="AN293" s="15"/>
      <c r="AO293" s="8"/>
      <c r="AP293" s="453" t="s">
        <v>1731</v>
      </c>
      <c r="AQ293" s="17"/>
      <c r="AR293" s="18"/>
      <c r="AS293" s="19"/>
      <c r="AT293" s="19"/>
      <c r="AU293" s="19"/>
      <c r="AV293" s="19"/>
      <c r="AW293" s="19"/>
      <c r="AX293" s="19"/>
      <c r="AY293" s="19"/>
      <c r="AZ293" s="20"/>
      <c r="BA293" s="20"/>
      <c r="BB293" s="21"/>
      <c r="BC293" s="22" t="s">
        <v>2179</v>
      </c>
      <c r="BD293" s="77"/>
      <c r="BE293" s="91"/>
      <c r="BF293" s="91"/>
      <c r="BG293" s="92"/>
      <c r="BH293"/>
      <c r="BI293"/>
      <c r="BJ293"/>
      <c r="BK293"/>
      <c r="BL293"/>
      <c r="BM293"/>
      <c r="BN293"/>
      <c r="BO293"/>
      <c r="BP293"/>
      <c r="BQ293"/>
      <c r="BR293"/>
      <c r="BS293"/>
      <c r="BT293" s="92"/>
      <c r="BU293" s="92"/>
      <c r="BV293" s="92"/>
      <c r="BW293" s="5"/>
      <c r="BX293" s="5"/>
      <c r="BY293" s="5"/>
      <c r="BZ293" s="5"/>
      <c r="CA293" s="5"/>
      <c r="CB293" s="5"/>
      <c r="CC293" s="5"/>
      <c r="CD293" s="440"/>
      <c r="CE293" s="440"/>
      <c r="CF293" s="441"/>
      <c r="CG293" s="442"/>
      <c r="CH293" s="443"/>
      <c r="CI293" s="443"/>
      <c r="CJ293" s="443"/>
      <c r="CK293" s="443"/>
      <c r="CL293" s="4"/>
      <c r="CM293" s="4"/>
      <c r="CN293" s="5"/>
      <c r="CO293" s="4"/>
      <c r="CP293" s="444"/>
      <c r="CQ293" s="445"/>
      <c r="CR293" s="446"/>
      <c r="CS293" s="446"/>
      <c r="CT293" s="444"/>
      <c r="CU293" s="444"/>
      <c r="CV293" s="444"/>
      <c r="CW293" s="444"/>
      <c r="CX293" s="447"/>
      <c r="CY293" s="447"/>
      <c r="CZ293" s="447"/>
      <c r="DA293" s="447"/>
      <c r="DB293" s="448"/>
      <c r="DC293" s="448"/>
      <c r="DD293" s="446"/>
      <c r="DE293" s="439"/>
      <c r="DF293" s="439"/>
      <c r="DG293" s="439"/>
      <c r="DH293" s="439"/>
      <c r="DI293" s="439"/>
      <c r="DJ293" s="439"/>
      <c r="DK293" s="439"/>
      <c r="DL293" s="446"/>
      <c r="DM293" s="446"/>
      <c r="DN293" s="444"/>
      <c r="DO293" s="444"/>
      <c r="DP293" s="444"/>
      <c r="DQ293" s="444"/>
      <c r="DR293" s="444"/>
      <c r="DS293" s="441"/>
      <c r="DT293" s="449"/>
      <c r="DU293" s="450"/>
      <c r="DV293" s="450"/>
      <c r="DW293" s="450"/>
      <c r="DX293" s="450"/>
      <c r="DY293" s="450"/>
      <c r="DZ293" s="450"/>
      <c r="EA293" s="450"/>
      <c r="EB293" s="450"/>
      <c r="EC293" s="450"/>
      <c r="ED293" s="450"/>
      <c r="EE293" s="446"/>
      <c r="EF293" s="446"/>
      <c r="EL293" s="4"/>
      <c r="EM293" s="4"/>
      <c r="EN293" s="5"/>
      <c r="EO293" s="4"/>
      <c r="FA293" s="23"/>
      <c r="FB293" s="24"/>
      <c r="FC293" s="75"/>
      <c r="FD293" s="76"/>
      <c r="FF293" s="89"/>
      <c r="IA293" s="214"/>
      <c r="IB293" s="215"/>
      <c r="IC293" s="214"/>
      <c r="ID293" s="215"/>
      <c r="IE293" s="214"/>
      <c r="IF293" s="214"/>
      <c r="IG293" s="214"/>
      <c r="IH293" s="233"/>
      <c r="II293" s="160"/>
      <c r="IJ293" s="217"/>
      <c r="IK293" s="218"/>
      <c r="IL293" s="218"/>
      <c r="IM293" s="218"/>
      <c r="IO293" s="391"/>
    </row>
    <row r="294" spans="1:249" s="6" customFormat="1" ht="15" x14ac:dyDescent="0.2">
      <c r="A294" s="467">
        <v>0</v>
      </c>
      <c r="B294" s="467" t="s">
        <v>2157</v>
      </c>
      <c r="C294" s="393" t="s">
        <v>2654</v>
      </c>
      <c r="D294" s="468"/>
      <c r="E294" s="462" t="s">
        <v>2135</v>
      </c>
      <c r="F294" s="14"/>
      <c r="G294" s="14"/>
      <c r="H294" s="469"/>
      <c r="I294" s="462"/>
      <c r="J294" s="456"/>
      <c r="K294" s="11"/>
      <c r="L294" s="11"/>
      <c r="M294" s="14"/>
      <c r="N294" s="470"/>
      <c r="O294" s="14"/>
      <c r="P294" s="14"/>
      <c r="Q294" s="14"/>
      <c r="R294" s="14"/>
      <c r="S294" s="14"/>
      <c r="T294" s="469"/>
      <c r="U294" s="454"/>
      <c r="V294" s="454"/>
      <c r="W294" s="9"/>
      <c r="X294" s="9"/>
      <c r="Y294" s="10"/>
      <c r="Z294" s="495">
        <v>1</v>
      </c>
      <c r="AA294" s="11"/>
      <c r="AB294" s="472"/>
      <c r="AC294" s="473"/>
      <c r="AD294" s="473"/>
      <c r="AE294" s="496">
        <v>2</v>
      </c>
      <c r="AF294" s="12"/>
      <c r="AG294" s="12"/>
      <c r="AH294" s="13"/>
      <c r="AI294" s="14"/>
      <c r="AJ294" s="14"/>
      <c r="AK294" s="7"/>
      <c r="AL294" s="7"/>
      <c r="AM294" s="15"/>
      <c r="AN294" s="15"/>
      <c r="AO294" s="8"/>
      <c r="AP294" s="453" t="s">
        <v>1732</v>
      </c>
      <c r="AQ294" s="17"/>
      <c r="AR294" s="18"/>
      <c r="AS294" s="19"/>
      <c r="AT294" s="19"/>
      <c r="AU294" s="19"/>
      <c r="AV294" s="19"/>
      <c r="AW294" s="19"/>
      <c r="AX294" s="19"/>
      <c r="AY294" s="19"/>
      <c r="AZ294" s="20"/>
      <c r="BA294" s="20"/>
      <c r="BB294" s="21"/>
      <c r="BC294" s="22" t="s">
        <v>2179</v>
      </c>
      <c r="BD294" s="77"/>
      <c r="BE294" s="91"/>
      <c r="BF294" s="91"/>
      <c r="BG294" s="92"/>
      <c r="BH294"/>
      <c r="BI294"/>
      <c r="BJ294"/>
      <c r="BK294"/>
      <c r="BL294"/>
      <c r="BM294"/>
      <c r="BN294"/>
      <c r="BO294"/>
      <c r="BP294"/>
      <c r="BQ294"/>
      <c r="BR294"/>
      <c r="BS294"/>
      <c r="BT294" s="92"/>
      <c r="BU294" s="92"/>
      <c r="BV294" s="92"/>
      <c r="BW294" s="5"/>
      <c r="BX294" s="5"/>
      <c r="BY294" s="5"/>
      <c r="BZ294" s="5"/>
      <c r="CA294" s="5"/>
      <c r="CB294" s="5"/>
      <c r="CC294" s="5"/>
      <c r="CD294" s="440"/>
      <c r="CE294" s="440"/>
      <c r="CF294" s="441"/>
      <c r="CG294" s="442"/>
      <c r="CH294" s="443"/>
      <c r="CI294" s="443"/>
      <c r="CJ294" s="443"/>
      <c r="CK294" s="443"/>
      <c r="CL294" s="4"/>
      <c r="CM294" s="4"/>
      <c r="CN294" s="5"/>
      <c r="CO294" s="4"/>
      <c r="CP294" s="444"/>
      <c r="CQ294" s="445"/>
      <c r="CR294" s="446"/>
      <c r="CS294" s="446"/>
      <c r="CT294" s="444"/>
      <c r="CU294" s="444"/>
      <c r="CV294" s="444"/>
      <c r="CW294" s="444"/>
      <c r="CX294" s="447"/>
      <c r="CY294" s="447"/>
      <c r="CZ294" s="447"/>
      <c r="DA294" s="447"/>
      <c r="DB294" s="448"/>
      <c r="DC294" s="448"/>
      <c r="DD294" s="446"/>
      <c r="DE294" s="439"/>
      <c r="DF294" s="439"/>
      <c r="DG294" s="439"/>
      <c r="DH294" s="439"/>
      <c r="DI294" s="439"/>
      <c r="DJ294" s="439"/>
      <c r="DK294" s="439"/>
      <c r="DL294" s="446"/>
      <c r="DM294" s="446"/>
      <c r="DN294" s="444"/>
      <c r="DO294" s="444"/>
      <c r="DP294" s="444"/>
      <c r="DQ294" s="444"/>
      <c r="DR294" s="444"/>
      <c r="DS294" s="441"/>
      <c r="DT294" s="449"/>
      <c r="DU294" s="450"/>
      <c r="DV294" s="450"/>
      <c r="DW294" s="450"/>
      <c r="DX294" s="450"/>
      <c r="DY294" s="450"/>
      <c r="DZ294" s="450"/>
      <c r="EA294" s="450"/>
      <c r="EB294" s="450"/>
      <c r="EC294" s="450"/>
      <c r="ED294" s="450"/>
      <c r="EE294" s="446"/>
      <c r="EF294" s="446"/>
      <c r="EL294" s="4"/>
      <c r="EM294" s="4"/>
      <c r="EN294" s="5"/>
      <c r="EO294" s="4"/>
      <c r="FA294" s="23"/>
      <c r="FB294" s="24"/>
      <c r="FC294" s="75"/>
      <c r="FD294" s="76"/>
      <c r="FF294" s="89"/>
      <c r="IA294" s="214"/>
      <c r="IB294" s="215"/>
      <c r="IC294" s="214"/>
      <c r="ID294" s="215"/>
      <c r="IE294" s="214"/>
      <c r="IF294" s="214"/>
      <c r="IG294" s="214"/>
      <c r="IH294" s="233"/>
      <c r="II294" s="160"/>
      <c r="IJ294" s="217"/>
      <c r="IK294" s="218"/>
      <c r="IL294" s="218"/>
      <c r="IM294" s="218"/>
      <c r="IO294" s="391"/>
    </row>
    <row r="295" spans="1:249" s="6" customFormat="1" ht="15" x14ac:dyDescent="0.2">
      <c r="A295" s="467" t="s">
        <v>2165</v>
      </c>
      <c r="B295" s="467" t="s">
        <v>1960</v>
      </c>
      <c r="C295" s="393" t="s">
        <v>2655</v>
      </c>
      <c r="D295" s="468"/>
      <c r="E295" s="462" t="s">
        <v>2136</v>
      </c>
      <c r="F295" s="14" t="s">
        <v>2149</v>
      </c>
      <c r="G295" s="14" t="s">
        <v>2149</v>
      </c>
      <c r="H295" s="469" t="s">
        <v>2149</v>
      </c>
      <c r="I295" s="462"/>
      <c r="J295" s="456"/>
      <c r="K295" s="11"/>
      <c r="L295" s="11"/>
      <c r="M295" s="14"/>
      <c r="N295" s="470"/>
      <c r="O295" s="14"/>
      <c r="P295" s="14"/>
      <c r="Q295" s="14"/>
      <c r="R295" s="14"/>
      <c r="S295" s="14"/>
      <c r="T295" s="469"/>
      <c r="U295" s="454"/>
      <c r="V295" s="454"/>
      <c r="W295" s="9"/>
      <c r="X295" s="9"/>
      <c r="Y295" s="10"/>
      <c r="Z295" s="495" t="s">
        <v>2161</v>
      </c>
      <c r="AA295" s="11"/>
      <c r="AB295" s="472"/>
      <c r="AC295" s="473"/>
      <c r="AD295" s="473"/>
      <c r="AE295" s="496">
        <v>3</v>
      </c>
      <c r="AF295" s="12"/>
      <c r="AG295" s="12"/>
      <c r="AH295" s="13"/>
      <c r="AI295" s="14"/>
      <c r="AJ295" s="14"/>
      <c r="AK295" s="7"/>
      <c r="AL295" s="7"/>
      <c r="AM295" s="15"/>
      <c r="AN295" s="15"/>
      <c r="AO295" s="8"/>
      <c r="AP295" s="453" t="s">
        <v>1733</v>
      </c>
      <c r="AQ295" s="17"/>
      <c r="AR295" s="18"/>
      <c r="AS295" s="19"/>
      <c r="AT295" s="19"/>
      <c r="AU295" s="19"/>
      <c r="AV295" s="19"/>
      <c r="AW295" s="19"/>
      <c r="AX295" s="19"/>
      <c r="AY295" s="19"/>
      <c r="AZ295" s="20"/>
      <c r="BA295" s="20"/>
      <c r="BB295" s="21"/>
      <c r="BC295" s="22" t="s">
        <v>2179</v>
      </c>
      <c r="BD295" s="77"/>
      <c r="BE295" s="91"/>
      <c r="BF295" s="91"/>
      <c r="BG295" s="92"/>
      <c r="BH295"/>
      <c r="BI295"/>
      <c r="BJ295"/>
      <c r="BK295"/>
      <c r="BL295"/>
      <c r="BM295"/>
      <c r="BN295"/>
      <c r="BO295"/>
      <c r="BP295"/>
      <c r="BQ295"/>
      <c r="BR295"/>
      <c r="BS295"/>
      <c r="BT295" s="92"/>
      <c r="BU295" s="92"/>
      <c r="BV295" s="92"/>
      <c r="BW295" s="5"/>
      <c r="BX295" s="5"/>
      <c r="BY295" s="5"/>
      <c r="BZ295" s="5"/>
      <c r="CA295" s="5"/>
      <c r="CB295" s="5"/>
      <c r="CC295" s="5"/>
      <c r="CD295" s="440"/>
      <c r="CE295" s="440"/>
      <c r="CF295" s="441"/>
      <c r="CG295" s="442"/>
      <c r="CH295" s="443"/>
      <c r="CI295" s="443"/>
      <c r="CJ295" s="443"/>
      <c r="CK295" s="443"/>
      <c r="CL295" s="4"/>
      <c r="CM295" s="4"/>
      <c r="CN295" s="5"/>
      <c r="CO295" s="4"/>
      <c r="CP295" s="444"/>
      <c r="CQ295" s="445"/>
      <c r="CR295" s="446"/>
      <c r="CS295" s="446"/>
      <c r="CT295" s="444"/>
      <c r="CU295" s="444"/>
      <c r="CV295" s="444"/>
      <c r="CW295" s="444"/>
      <c r="CX295" s="447"/>
      <c r="CY295" s="447"/>
      <c r="CZ295" s="447"/>
      <c r="DA295" s="447"/>
      <c r="DB295" s="448"/>
      <c r="DC295" s="448"/>
      <c r="DD295" s="446"/>
      <c r="DE295" s="439"/>
      <c r="DF295" s="439"/>
      <c r="DG295" s="439"/>
      <c r="DH295" s="439"/>
      <c r="DI295" s="439"/>
      <c r="DJ295" s="439"/>
      <c r="DK295" s="439"/>
      <c r="DL295" s="446"/>
      <c r="DM295" s="446"/>
      <c r="DN295" s="444"/>
      <c r="DO295" s="444"/>
      <c r="DP295" s="444"/>
      <c r="DQ295" s="444"/>
      <c r="DR295" s="444"/>
      <c r="DS295" s="441"/>
      <c r="DT295" s="449"/>
      <c r="DU295" s="450"/>
      <c r="DV295" s="450"/>
      <c r="DW295" s="450"/>
      <c r="DX295" s="450"/>
      <c r="DY295" s="450"/>
      <c r="DZ295" s="450"/>
      <c r="EA295" s="450"/>
      <c r="EB295" s="450"/>
      <c r="EC295" s="450"/>
      <c r="ED295" s="450"/>
      <c r="EE295" s="446"/>
      <c r="EF295" s="446"/>
      <c r="EL295" s="4"/>
      <c r="EM295" s="4"/>
      <c r="EN295" s="5"/>
      <c r="EO295" s="4"/>
      <c r="FA295" s="23"/>
      <c r="FB295" s="24"/>
      <c r="FC295" s="75"/>
      <c r="FD295" s="76"/>
      <c r="FF295" s="89"/>
      <c r="IA295" s="214"/>
      <c r="IB295" s="215"/>
      <c r="IC295" s="214"/>
      <c r="ID295" s="215"/>
      <c r="IE295" s="214"/>
      <c r="IF295" s="214"/>
      <c r="IG295" s="214"/>
      <c r="IH295" s="233"/>
      <c r="II295" s="160"/>
      <c r="IJ295" s="217"/>
      <c r="IK295" s="218"/>
      <c r="IL295" s="218"/>
      <c r="IM295" s="218"/>
      <c r="IO295" s="391"/>
    </row>
    <row r="296" spans="1:249" s="6" customFormat="1" ht="15" x14ac:dyDescent="0.2">
      <c r="A296" s="467" t="s">
        <v>2195</v>
      </c>
      <c r="B296" s="467" t="s">
        <v>2149</v>
      </c>
      <c r="C296" s="393" t="s">
        <v>2656</v>
      </c>
      <c r="D296" s="468"/>
      <c r="E296" s="462" t="s">
        <v>2139</v>
      </c>
      <c r="F296" s="14" t="s">
        <v>2149</v>
      </c>
      <c r="G296" s="14" t="s">
        <v>2149</v>
      </c>
      <c r="H296" s="469" t="s">
        <v>2149</v>
      </c>
      <c r="I296" s="462"/>
      <c r="J296" s="456"/>
      <c r="K296" s="11"/>
      <c r="L296" s="11"/>
      <c r="M296" s="14"/>
      <c r="N296" s="470"/>
      <c r="O296" s="14"/>
      <c r="P296" s="14"/>
      <c r="Q296" s="14"/>
      <c r="R296" s="14"/>
      <c r="S296" s="14"/>
      <c r="T296" s="469"/>
      <c r="U296" s="454"/>
      <c r="V296" s="454"/>
      <c r="W296" s="9"/>
      <c r="X296" s="9"/>
      <c r="Y296" s="10"/>
      <c r="Z296" s="495" t="s">
        <v>2195</v>
      </c>
      <c r="AA296" s="11"/>
      <c r="AB296" s="472"/>
      <c r="AC296" s="473"/>
      <c r="AD296" s="473"/>
      <c r="AE296" s="496" t="s">
        <v>2195</v>
      </c>
      <c r="AF296" s="12"/>
      <c r="AG296" s="12"/>
      <c r="AH296" s="13"/>
      <c r="AI296" s="14"/>
      <c r="AJ296" s="14"/>
      <c r="AK296" s="7"/>
      <c r="AL296" s="7"/>
      <c r="AM296" s="15"/>
      <c r="AN296" s="15"/>
      <c r="AO296" s="8"/>
      <c r="AP296" s="453" t="s">
        <v>1734</v>
      </c>
      <c r="AQ296" s="17"/>
      <c r="AR296" s="18"/>
      <c r="AS296" s="19"/>
      <c r="AT296" s="19"/>
      <c r="AU296" s="19"/>
      <c r="AV296" s="19"/>
      <c r="AW296" s="19"/>
      <c r="AX296" s="19"/>
      <c r="AY296" s="19"/>
      <c r="AZ296" s="20"/>
      <c r="BA296" s="20"/>
      <c r="BB296" s="21"/>
      <c r="BC296" s="22" t="s">
        <v>2179</v>
      </c>
      <c r="BD296" s="77"/>
      <c r="BE296" s="91"/>
      <c r="BF296" s="91"/>
      <c r="BG296" s="92"/>
      <c r="BH296"/>
      <c r="BI296"/>
      <c r="BJ296"/>
      <c r="BK296"/>
      <c r="BL296"/>
      <c r="BM296"/>
      <c r="BN296"/>
      <c r="BO296"/>
      <c r="BP296"/>
      <c r="BQ296"/>
      <c r="BR296"/>
      <c r="BS296"/>
      <c r="BT296" s="92"/>
      <c r="BU296" s="92"/>
      <c r="BV296" s="92"/>
      <c r="BW296" s="5"/>
      <c r="BX296" s="5"/>
      <c r="BY296" s="5"/>
      <c r="BZ296" s="5"/>
      <c r="CA296" s="5"/>
      <c r="CB296" s="5"/>
      <c r="CC296" s="5"/>
      <c r="CD296" s="440"/>
      <c r="CE296" s="440"/>
      <c r="CF296" s="441"/>
      <c r="CG296" s="442"/>
      <c r="CH296" s="443"/>
      <c r="CI296" s="443"/>
      <c r="CJ296" s="443"/>
      <c r="CK296" s="443"/>
      <c r="CL296" s="4"/>
      <c r="CM296" s="4"/>
      <c r="CN296" s="5"/>
      <c r="CO296" s="4"/>
      <c r="CP296" s="444"/>
      <c r="CQ296" s="445"/>
      <c r="CR296" s="446"/>
      <c r="CS296" s="446"/>
      <c r="CT296" s="444"/>
      <c r="CU296" s="444"/>
      <c r="CV296" s="444"/>
      <c r="CW296" s="444"/>
      <c r="CX296" s="447"/>
      <c r="CY296" s="447"/>
      <c r="CZ296" s="447"/>
      <c r="DA296" s="447"/>
      <c r="DB296" s="448"/>
      <c r="DC296" s="448"/>
      <c r="DD296" s="446"/>
      <c r="DE296" s="439"/>
      <c r="DF296" s="439"/>
      <c r="DG296" s="439"/>
      <c r="DH296" s="439"/>
      <c r="DI296" s="439"/>
      <c r="DJ296" s="439"/>
      <c r="DK296" s="439"/>
      <c r="DL296" s="446"/>
      <c r="DM296" s="446"/>
      <c r="DN296" s="444"/>
      <c r="DO296" s="444"/>
      <c r="DP296" s="444"/>
      <c r="DQ296" s="444"/>
      <c r="DR296" s="444"/>
      <c r="DS296" s="441"/>
      <c r="DT296" s="449"/>
      <c r="DU296" s="450"/>
      <c r="DV296" s="450"/>
      <c r="DW296" s="450"/>
      <c r="DX296" s="450"/>
      <c r="DY296" s="450"/>
      <c r="DZ296" s="450"/>
      <c r="EA296" s="450"/>
      <c r="EB296" s="450"/>
      <c r="EC296" s="450"/>
      <c r="ED296" s="450"/>
      <c r="EE296" s="446"/>
      <c r="EF296" s="446"/>
      <c r="EL296" s="4"/>
      <c r="EM296" s="4"/>
      <c r="EN296" s="5"/>
      <c r="EO296" s="4"/>
      <c r="FA296" s="23"/>
      <c r="FB296" s="24"/>
      <c r="FC296" s="75"/>
      <c r="FD296" s="76"/>
      <c r="FF296" s="89"/>
      <c r="IA296" s="214"/>
      <c r="IB296" s="215"/>
      <c r="IC296" s="214"/>
      <c r="ID296" s="215"/>
      <c r="IE296" s="214"/>
      <c r="IF296" s="214"/>
      <c r="IG296" s="214"/>
      <c r="IH296" s="233"/>
      <c r="II296" s="160"/>
      <c r="IJ296" s="217"/>
      <c r="IK296" s="218"/>
      <c r="IL296" s="218"/>
      <c r="IM296" s="218"/>
      <c r="IO296" s="391"/>
    </row>
    <row r="297" spans="1:249" s="6" customFormat="1" ht="15" x14ac:dyDescent="0.2">
      <c r="A297" s="467">
        <v>3</v>
      </c>
      <c r="B297" s="467" t="s">
        <v>2157</v>
      </c>
      <c r="C297" s="393" t="s">
        <v>2657</v>
      </c>
      <c r="D297" s="468"/>
      <c r="E297" s="462" t="s">
        <v>2137</v>
      </c>
      <c r="F297" s="14" t="s">
        <v>2149</v>
      </c>
      <c r="G297" s="14" t="s">
        <v>2154</v>
      </c>
      <c r="H297" s="469" t="s">
        <v>2149</v>
      </c>
      <c r="I297" s="462"/>
      <c r="J297" s="456"/>
      <c r="K297" s="11"/>
      <c r="L297" s="11"/>
      <c r="M297" s="14"/>
      <c r="N297" s="470"/>
      <c r="O297" s="14"/>
      <c r="P297" s="14"/>
      <c r="Q297" s="14"/>
      <c r="R297" s="14"/>
      <c r="S297" s="14"/>
      <c r="T297" s="469"/>
      <c r="U297" s="454"/>
      <c r="V297" s="454"/>
      <c r="W297" s="9"/>
      <c r="X297" s="9"/>
      <c r="Y297" s="10"/>
      <c r="Z297" s="495" t="s">
        <v>2195</v>
      </c>
      <c r="AA297" s="11"/>
      <c r="AB297" s="472"/>
      <c r="AC297" s="473"/>
      <c r="AD297" s="473"/>
      <c r="AE297" s="496" t="s">
        <v>2195</v>
      </c>
      <c r="AF297" s="12"/>
      <c r="AG297" s="12"/>
      <c r="AH297" s="13"/>
      <c r="AI297" s="14"/>
      <c r="AJ297" s="14"/>
      <c r="AK297" s="7"/>
      <c r="AL297" s="7"/>
      <c r="AM297" s="15"/>
      <c r="AN297" s="15"/>
      <c r="AO297" s="8"/>
      <c r="AP297" s="453" t="s">
        <v>1735</v>
      </c>
      <c r="AQ297" s="17"/>
      <c r="AR297" s="18"/>
      <c r="AS297" s="19"/>
      <c r="AT297" s="19"/>
      <c r="AU297" s="19"/>
      <c r="AV297" s="19"/>
      <c r="AW297" s="19"/>
      <c r="AX297" s="19"/>
      <c r="AY297" s="19"/>
      <c r="AZ297" s="20"/>
      <c r="BA297" s="20"/>
      <c r="BB297" s="21"/>
      <c r="BC297" s="22" t="s">
        <v>2179</v>
      </c>
      <c r="BD297" s="77"/>
      <c r="BE297" s="91"/>
      <c r="BF297" s="91"/>
      <c r="BG297" s="92"/>
      <c r="BH297"/>
      <c r="BI297"/>
      <c r="BJ297"/>
      <c r="BK297"/>
      <c r="BL297"/>
      <c r="BM297"/>
      <c r="BN297"/>
      <c r="BO297"/>
      <c r="BP297"/>
      <c r="BQ297"/>
      <c r="BR297"/>
      <c r="BS297"/>
      <c r="BT297" s="92"/>
      <c r="BU297" s="92"/>
      <c r="BV297" s="92"/>
      <c r="BW297" s="5"/>
      <c r="BX297" s="5"/>
      <c r="BY297" s="5"/>
      <c r="BZ297" s="5"/>
      <c r="CA297" s="5"/>
      <c r="CB297" s="5"/>
      <c r="CC297" s="5"/>
      <c r="CD297" s="440"/>
      <c r="CE297" s="440"/>
      <c r="CF297" s="441"/>
      <c r="CG297" s="442"/>
      <c r="CH297" s="443"/>
      <c r="CI297" s="443"/>
      <c r="CJ297" s="443"/>
      <c r="CK297" s="443"/>
      <c r="CL297" s="4"/>
      <c r="CM297" s="4"/>
      <c r="CN297" s="5"/>
      <c r="CO297" s="4"/>
      <c r="CP297" s="444"/>
      <c r="CQ297" s="445"/>
      <c r="CR297" s="446"/>
      <c r="CS297" s="446"/>
      <c r="CT297" s="444"/>
      <c r="CU297" s="444"/>
      <c r="CV297" s="444"/>
      <c r="CW297" s="444"/>
      <c r="CX297" s="447"/>
      <c r="CY297" s="447"/>
      <c r="CZ297" s="447"/>
      <c r="DA297" s="447"/>
      <c r="DB297" s="448"/>
      <c r="DC297" s="448"/>
      <c r="DD297" s="446"/>
      <c r="DE297" s="439"/>
      <c r="DF297" s="439"/>
      <c r="DG297" s="439"/>
      <c r="DH297" s="439"/>
      <c r="DI297" s="439"/>
      <c r="DJ297" s="439"/>
      <c r="DK297" s="439"/>
      <c r="DL297" s="446"/>
      <c r="DM297" s="446"/>
      <c r="DN297" s="444"/>
      <c r="DO297" s="444"/>
      <c r="DP297" s="444"/>
      <c r="DQ297" s="444"/>
      <c r="DR297" s="444"/>
      <c r="DS297" s="441"/>
      <c r="DT297" s="449"/>
      <c r="DU297" s="450"/>
      <c r="DV297" s="450"/>
      <c r="DW297" s="450"/>
      <c r="DX297" s="450"/>
      <c r="DY297" s="450"/>
      <c r="DZ297" s="450"/>
      <c r="EA297" s="450"/>
      <c r="EB297" s="450"/>
      <c r="EC297" s="450"/>
      <c r="ED297" s="450"/>
      <c r="EE297" s="446"/>
      <c r="EF297" s="446"/>
      <c r="EL297" s="4"/>
      <c r="EM297" s="4"/>
      <c r="EN297" s="5"/>
      <c r="EO297" s="4"/>
      <c r="FA297" s="23"/>
      <c r="FB297" s="24"/>
      <c r="FC297" s="75"/>
      <c r="FD297" s="76"/>
      <c r="FF297" s="89"/>
      <c r="IA297" s="214"/>
      <c r="IB297" s="215"/>
      <c r="IC297" s="214"/>
      <c r="ID297" s="215"/>
      <c r="IE297" s="214"/>
      <c r="IF297" s="214"/>
      <c r="IG297" s="214"/>
      <c r="IH297" s="233"/>
      <c r="II297" s="160"/>
      <c r="IJ297" s="217"/>
      <c r="IK297" s="218"/>
      <c r="IL297" s="218"/>
      <c r="IM297" s="218"/>
      <c r="IO297" s="391"/>
    </row>
    <row r="298" spans="1:249" s="6" customFormat="1" ht="15" x14ac:dyDescent="0.2">
      <c r="A298" s="467" t="s">
        <v>2161</v>
      </c>
      <c r="B298" s="467" t="s">
        <v>2149</v>
      </c>
      <c r="C298" s="393" t="s">
        <v>2658</v>
      </c>
      <c r="D298" s="468"/>
      <c r="E298" s="462" t="s">
        <v>2142</v>
      </c>
      <c r="F298" s="14" t="s">
        <v>2142</v>
      </c>
      <c r="G298" s="14" t="s">
        <v>2142</v>
      </c>
      <c r="H298" s="469" t="s">
        <v>2149</v>
      </c>
      <c r="I298" s="462"/>
      <c r="J298" s="456"/>
      <c r="K298" s="11"/>
      <c r="L298" s="11"/>
      <c r="M298" s="14"/>
      <c r="N298" s="470"/>
      <c r="O298" s="14"/>
      <c r="P298" s="14"/>
      <c r="Q298" s="14"/>
      <c r="R298" s="14"/>
      <c r="S298" s="14"/>
      <c r="T298" s="469"/>
      <c r="U298" s="454"/>
      <c r="V298" s="454"/>
      <c r="W298" s="9"/>
      <c r="X298" s="9"/>
      <c r="Y298" s="10"/>
      <c r="Z298" s="495" t="s">
        <v>2161</v>
      </c>
      <c r="AA298" s="11"/>
      <c r="AB298" s="472"/>
      <c r="AC298" s="473"/>
      <c r="AD298" s="473"/>
      <c r="AE298" s="496" t="s">
        <v>2195</v>
      </c>
      <c r="AF298" s="12"/>
      <c r="AG298" s="12"/>
      <c r="AH298" s="13"/>
      <c r="AI298" s="14"/>
      <c r="AJ298" s="14"/>
      <c r="AK298" s="7"/>
      <c r="AL298" s="7"/>
      <c r="AM298" s="15"/>
      <c r="AN298" s="15"/>
      <c r="AO298" s="8"/>
      <c r="AP298" s="453" t="s">
        <v>1736</v>
      </c>
      <c r="AQ298" s="17"/>
      <c r="AR298" s="18"/>
      <c r="AS298" s="19"/>
      <c r="AT298" s="19"/>
      <c r="AU298" s="19"/>
      <c r="AV298" s="19"/>
      <c r="AW298" s="19"/>
      <c r="AX298" s="19"/>
      <c r="AY298" s="19"/>
      <c r="AZ298" s="20"/>
      <c r="BA298" s="20"/>
      <c r="BB298" s="21"/>
      <c r="BC298" s="22" t="s">
        <v>2179</v>
      </c>
      <c r="BD298" s="77"/>
      <c r="BE298" s="91"/>
      <c r="BF298" s="91"/>
      <c r="BG298" s="92"/>
      <c r="BH298"/>
      <c r="BI298"/>
      <c r="BJ298"/>
      <c r="BK298"/>
      <c r="BL298"/>
      <c r="BM298"/>
      <c r="BN298"/>
      <c r="BO298"/>
      <c r="BP298"/>
      <c r="BQ298"/>
      <c r="BR298"/>
      <c r="BS298"/>
      <c r="BT298" s="92"/>
      <c r="BU298" s="92"/>
      <c r="BV298" s="92"/>
      <c r="BW298" s="5"/>
      <c r="BX298" s="5"/>
      <c r="BY298" s="5"/>
      <c r="BZ298" s="5"/>
      <c r="CA298" s="5"/>
      <c r="CB298" s="5"/>
      <c r="CC298" s="5"/>
      <c r="CD298" s="440"/>
      <c r="CE298" s="440"/>
      <c r="CF298" s="441"/>
      <c r="CG298" s="442"/>
      <c r="CH298" s="443"/>
      <c r="CI298" s="443"/>
      <c r="CJ298" s="443"/>
      <c r="CK298" s="443"/>
      <c r="CL298" s="4"/>
      <c r="CM298" s="4"/>
      <c r="CN298" s="5"/>
      <c r="CO298" s="4"/>
      <c r="CP298" s="444"/>
      <c r="CQ298" s="445"/>
      <c r="CR298" s="446"/>
      <c r="CS298" s="446"/>
      <c r="CT298" s="444"/>
      <c r="CU298" s="444"/>
      <c r="CV298" s="444"/>
      <c r="CW298" s="444"/>
      <c r="CX298" s="447"/>
      <c r="CY298" s="447"/>
      <c r="CZ298" s="447"/>
      <c r="DA298" s="447"/>
      <c r="DB298" s="448"/>
      <c r="DC298" s="448"/>
      <c r="DD298" s="446"/>
      <c r="DE298" s="439"/>
      <c r="DF298" s="439"/>
      <c r="DG298" s="439"/>
      <c r="DH298" s="439"/>
      <c r="DI298" s="439"/>
      <c r="DJ298" s="439"/>
      <c r="DK298" s="439"/>
      <c r="DL298" s="446"/>
      <c r="DM298" s="446"/>
      <c r="DN298" s="444"/>
      <c r="DO298" s="444"/>
      <c r="DP298" s="444"/>
      <c r="DQ298" s="444"/>
      <c r="DR298" s="444"/>
      <c r="DS298" s="441"/>
      <c r="DT298" s="449"/>
      <c r="DU298" s="450"/>
      <c r="DV298" s="450"/>
      <c r="DW298" s="450"/>
      <c r="DX298" s="450"/>
      <c r="DY298" s="450"/>
      <c r="DZ298" s="450"/>
      <c r="EA298" s="450"/>
      <c r="EB298" s="450"/>
      <c r="EC298" s="450"/>
      <c r="ED298" s="450"/>
      <c r="EE298" s="446"/>
      <c r="EF298" s="446"/>
      <c r="EL298" s="4"/>
      <c r="EM298" s="4"/>
      <c r="EN298" s="5"/>
      <c r="EO298" s="4"/>
      <c r="FA298" s="23"/>
      <c r="FB298" s="24"/>
      <c r="FC298" s="75"/>
      <c r="FD298" s="76"/>
      <c r="FF298" s="89"/>
      <c r="IA298" s="214"/>
      <c r="IB298" s="215"/>
      <c r="IC298" s="214"/>
      <c r="ID298" s="215"/>
      <c r="IE298" s="214"/>
      <c r="IF298" s="214"/>
      <c r="IG298" s="214"/>
      <c r="IH298" s="233"/>
      <c r="II298" s="160"/>
      <c r="IJ298" s="217"/>
      <c r="IK298" s="218"/>
      <c r="IL298" s="218"/>
      <c r="IM298" s="218"/>
      <c r="IO298" s="391"/>
    </row>
    <row r="299" spans="1:249" s="6" customFormat="1" ht="15" x14ac:dyDescent="0.2">
      <c r="A299" s="467">
        <v>1</v>
      </c>
      <c r="B299" s="467" t="s">
        <v>2149</v>
      </c>
      <c r="C299" s="393" t="s">
        <v>2659</v>
      </c>
      <c r="D299" s="468"/>
      <c r="E299" s="462" t="s">
        <v>2136</v>
      </c>
      <c r="F299" s="14" t="s">
        <v>2146</v>
      </c>
      <c r="G299" s="14" t="s">
        <v>2154</v>
      </c>
      <c r="H299" s="469" t="s">
        <v>2157</v>
      </c>
      <c r="I299" s="462"/>
      <c r="J299" s="456"/>
      <c r="K299" s="11" t="s">
        <v>2161</v>
      </c>
      <c r="L299" s="11"/>
      <c r="M299" s="14"/>
      <c r="N299" s="470"/>
      <c r="O299" s="14"/>
      <c r="P299" s="14"/>
      <c r="Q299" s="14"/>
      <c r="R299" s="14"/>
      <c r="S299" s="14"/>
      <c r="T299" s="469"/>
      <c r="U299" s="454"/>
      <c r="V299" s="454"/>
      <c r="W299" s="9"/>
      <c r="X299" s="9"/>
      <c r="Y299" s="10"/>
      <c r="Z299" s="495">
        <v>1</v>
      </c>
      <c r="AA299" s="11"/>
      <c r="AB299" s="472"/>
      <c r="AC299" s="473"/>
      <c r="AD299" s="473"/>
      <c r="AE299" s="496">
        <v>1</v>
      </c>
      <c r="AF299" s="12"/>
      <c r="AG299" s="12"/>
      <c r="AH299" s="13"/>
      <c r="AI299" s="14"/>
      <c r="AJ299" s="14"/>
      <c r="AK299" s="7"/>
      <c r="AL299" s="7"/>
      <c r="AM299" s="15"/>
      <c r="AN299" s="15"/>
      <c r="AO299" s="8"/>
      <c r="AP299" s="453" t="s">
        <v>1737</v>
      </c>
      <c r="AQ299" s="17"/>
      <c r="AR299" s="18"/>
      <c r="AS299" s="19"/>
      <c r="AT299" s="19"/>
      <c r="AU299" s="19"/>
      <c r="AV299" s="19"/>
      <c r="AW299" s="19"/>
      <c r="AX299" s="19"/>
      <c r="AY299" s="19"/>
      <c r="AZ299" s="20"/>
      <c r="BA299" s="20"/>
      <c r="BB299" s="21"/>
      <c r="BC299" s="22" t="s">
        <v>2179</v>
      </c>
      <c r="BD299" s="77"/>
      <c r="BE299" s="91"/>
      <c r="BF299" s="91" t="s">
        <v>2161</v>
      </c>
      <c r="BG299" s="92"/>
      <c r="BH299"/>
      <c r="BI299"/>
      <c r="BJ299"/>
      <c r="BK299"/>
      <c r="BL299"/>
      <c r="BM299"/>
      <c r="BN299"/>
      <c r="BO299"/>
      <c r="BP299"/>
      <c r="BQ299"/>
      <c r="BR299"/>
      <c r="BS299"/>
      <c r="BT299" s="92"/>
      <c r="BU299" s="92"/>
      <c r="BV299" s="92"/>
      <c r="BW299" s="5"/>
      <c r="BX299" s="5"/>
      <c r="BY299" s="5"/>
      <c r="BZ299" s="5"/>
      <c r="CA299" s="5"/>
      <c r="CB299" s="5"/>
      <c r="CC299" s="5"/>
      <c r="CD299" s="440"/>
      <c r="CE299" s="440"/>
      <c r="CF299" s="441"/>
      <c r="CG299" s="442"/>
      <c r="CH299" s="443"/>
      <c r="CI299" s="443"/>
      <c r="CJ299" s="443"/>
      <c r="CK299" s="443"/>
      <c r="CL299" s="4"/>
      <c r="CM299" s="4"/>
      <c r="CN299" s="5"/>
      <c r="CO299" s="4"/>
      <c r="CP299" s="444"/>
      <c r="CQ299" s="445"/>
      <c r="CR299" s="446"/>
      <c r="CS299" s="446"/>
      <c r="CT299" s="444"/>
      <c r="CU299" s="444"/>
      <c r="CV299" s="444"/>
      <c r="CW299" s="444"/>
      <c r="CX299" s="447"/>
      <c r="CY299" s="447"/>
      <c r="CZ299" s="447"/>
      <c r="DA299" s="447"/>
      <c r="DB299" s="448"/>
      <c r="DC299" s="448"/>
      <c r="DD299" s="446"/>
      <c r="DE299" s="439"/>
      <c r="DF299" s="439"/>
      <c r="DG299" s="439"/>
      <c r="DH299" s="439"/>
      <c r="DI299" s="439"/>
      <c r="DJ299" s="439"/>
      <c r="DK299" s="439"/>
      <c r="DL299" s="446"/>
      <c r="DM299" s="446"/>
      <c r="DN299" s="444"/>
      <c r="DO299" s="444"/>
      <c r="DP299" s="444"/>
      <c r="DQ299" s="444"/>
      <c r="DR299" s="444"/>
      <c r="DS299" s="441"/>
      <c r="DT299" s="449"/>
      <c r="DU299" s="450"/>
      <c r="DV299" s="450"/>
      <c r="DW299" s="450"/>
      <c r="DX299" s="450"/>
      <c r="DY299" s="450"/>
      <c r="DZ299" s="450"/>
      <c r="EA299" s="450"/>
      <c r="EB299" s="450"/>
      <c r="EC299" s="450"/>
      <c r="ED299" s="450"/>
      <c r="EE299" s="446"/>
      <c r="EF299" s="446"/>
      <c r="EL299" s="4"/>
      <c r="EM299" s="4"/>
      <c r="EN299" s="5"/>
      <c r="EO299" s="4"/>
      <c r="FA299" s="23"/>
      <c r="FB299" s="24"/>
      <c r="FC299" s="75"/>
      <c r="FD299" s="76"/>
      <c r="FF299" s="89"/>
      <c r="IA299" s="214"/>
      <c r="IB299" s="215"/>
      <c r="IC299" s="214"/>
      <c r="ID299" s="215"/>
      <c r="IE299" s="214"/>
      <c r="IF299" s="214"/>
      <c r="IG299" s="214"/>
      <c r="IH299" s="233"/>
      <c r="II299" s="160"/>
      <c r="IJ299" s="217"/>
      <c r="IK299" s="218"/>
      <c r="IL299" s="218"/>
      <c r="IM299" s="218"/>
      <c r="IO299" s="391"/>
    </row>
    <row r="300" spans="1:249" s="6" customFormat="1" ht="15" x14ac:dyDescent="0.2">
      <c r="A300" s="467">
        <v>1</v>
      </c>
      <c r="B300" s="467" t="s">
        <v>2149</v>
      </c>
      <c r="C300" s="393" t="s">
        <v>2660</v>
      </c>
      <c r="D300" s="468"/>
      <c r="E300" s="462" t="s">
        <v>2136</v>
      </c>
      <c r="F300" s="14" t="s">
        <v>2146</v>
      </c>
      <c r="G300" s="14" t="s">
        <v>2153</v>
      </c>
      <c r="H300" s="469" t="s">
        <v>2157</v>
      </c>
      <c r="I300" s="462"/>
      <c r="J300" s="456"/>
      <c r="K300" s="11" t="s">
        <v>2161</v>
      </c>
      <c r="L300" s="11"/>
      <c r="M300" s="14"/>
      <c r="N300" s="470"/>
      <c r="O300" s="14"/>
      <c r="P300" s="14"/>
      <c r="Q300" s="14"/>
      <c r="R300" s="14"/>
      <c r="S300" s="14"/>
      <c r="T300" s="469"/>
      <c r="U300" s="454"/>
      <c r="V300" s="454"/>
      <c r="W300" s="9"/>
      <c r="X300" s="9"/>
      <c r="Y300" s="10"/>
      <c r="Z300" s="495">
        <v>1</v>
      </c>
      <c r="AA300" s="11"/>
      <c r="AB300" s="472"/>
      <c r="AC300" s="473"/>
      <c r="AD300" s="473"/>
      <c r="AE300" s="496">
        <v>1</v>
      </c>
      <c r="AF300" s="12"/>
      <c r="AG300" s="12"/>
      <c r="AH300" s="13"/>
      <c r="AI300" s="14"/>
      <c r="AJ300" s="14"/>
      <c r="AK300" s="7"/>
      <c r="AL300" s="7"/>
      <c r="AM300" s="15"/>
      <c r="AN300" s="15"/>
      <c r="AO300" s="8"/>
      <c r="AP300" s="453" t="s">
        <v>1738</v>
      </c>
      <c r="AQ300" s="17"/>
      <c r="AR300" s="18"/>
      <c r="AS300" s="19"/>
      <c r="AT300" s="19"/>
      <c r="AU300" s="19"/>
      <c r="AV300" s="19"/>
      <c r="AW300" s="19"/>
      <c r="AX300" s="19"/>
      <c r="AY300" s="19"/>
      <c r="AZ300" s="20"/>
      <c r="BA300" s="20"/>
      <c r="BB300" s="21"/>
      <c r="BC300" s="22" t="s">
        <v>2179</v>
      </c>
      <c r="BD300" s="77"/>
      <c r="BE300" s="91"/>
      <c r="BF300" s="91" t="s">
        <v>2161</v>
      </c>
      <c r="BG300" s="92"/>
      <c r="BH300"/>
      <c r="BI300"/>
      <c r="BJ300"/>
      <c r="BK300"/>
      <c r="BL300"/>
      <c r="BM300"/>
      <c r="BN300"/>
      <c r="BO300"/>
      <c r="BP300"/>
      <c r="BQ300"/>
      <c r="BR300"/>
      <c r="BS300"/>
      <c r="BT300" s="92"/>
      <c r="BU300" s="92"/>
      <c r="BV300" s="92"/>
      <c r="BW300" s="5"/>
      <c r="BX300" s="5"/>
      <c r="BY300" s="5"/>
      <c r="BZ300" s="5"/>
      <c r="CA300" s="5"/>
      <c r="CB300" s="5"/>
      <c r="CC300" s="5"/>
      <c r="CD300" s="440"/>
      <c r="CE300" s="440"/>
      <c r="CF300" s="441"/>
      <c r="CG300" s="442"/>
      <c r="CH300" s="443"/>
      <c r="CI300" s="443"/>
      <c r="CJ300" s="443"/>
      <c r="CK300" s="443"/>
      <c r="CL300" s="4"/>
      <c r="CM300" s="4"/>
      <c r="CN300" s="5"/>
      <c r="CO300" s="4"/>
      <c r="CP300" s="444"/>
      <c r="CQ300" s="445"/>
      <c r="CR300" s="446"/>
      <c r="CS300" s="446"/>
      <c r="CT300" s="444"/>
      <c r="CU300" s="444"/>
      <c r="CV300" s="444"/>
      <c r="CW300" s="444"/>
      <c r="CX300" s="447"/>
      <c r="CY300" s="447"/>
      <c r="CZ300" s="447"/>
      <c r="DA300" s="447"/>
      <c r="DB300" s="448"/>
      <c r="DC300" s="448"/>
      <c r="DD300" s="446"/>
      <c r="DE300" s="439"/>
      <c r="DF300" s="439"/>
      <c r="DG300" s="439"/>
      <c r="DH300" s="439"/>
      <c r="DI300" s="439"/>
      <c r="DJ300" s="439"/>
      <c r="DK300" s="439"/>
      <c r="DL300" s="446"/>
      <c r="DM300" s="446"/>
      <c r="DN300" s="444"/>
      <c r="DO300" s="444"/>
      <c r="DP300" s="444"/>
      <c r="DQ300" s="444"/>
      <c r="DR300" s="444"/>
      <c r="DS300" s="441"/>
      <c r="DT300" s="449"/>
      <c r="DU300" s="450"/>
      <c r="DV300" s="450"/>
      <c r="DW300" s="450"/>
      <c r="DX300" s="450"/>
      <c r="DY300" s="450"/>
      <c r="DZ300" s="450"/>
      <c r="EA300" s="450"/>
      <c r="EB300" s="450"/>
      <c r="EC300" s="450"/>
      <c r="ED300" s="450"/>
      <c r="EE300" s="446"/>
      <c r="EF300" s="446"/>
      <c r="EL300" s="4"/>
      <c r="EM300" s="4"/>
      <c r="EN300" s="5"/>
      <c r="EO300" s="4"/>
      <c r="FA300" s="23"/>
      <c r="FB300" s="24"/>
      <c r="FC300" s="75"/>
      <c r="FD300" s="76"/>
      <c r="FF300" s="89"/>
      <c r="IA300" s="214"/>
      <c r="IB300" s="215"/>
      <c r="IC300" s="214"/>
      <c r="ID300" s="215"/>
      <c r="IE300" s="214"/>
      <c r="IF300" s="214"/>
      <c r="IG300" s="214"/>
      <c r="IH300" s="233"/>
      <c r="II300" s="160"/>
      <c r="IJ300" s="217"/>
      <c r="IK300" s="218"/>
      <c r="IL300" s="218"/>
      <c r="IM300" s="218"/>
      <c r="IO300" s="391"/>
    </row>
    <row r="301" spans="1:249" s="6" customFormat="1" ht="15" x14ac:dyDescent="0.2">
      <c r="A301" s="467" t="s">
        <v>2165</v>
      </c>
      <c r="B301" s="467" t="s">
        <v>1969</v>
      </c>
      <c r="C301" s="393" t="s">
        <v>2661</v>
      </c>
      <c r="D301" s="468"/>
      <c r="E301" s="462" t="s">
        <v>2136</v>
      </c>
      <c r="F301" s="14" t="s">
        <v>2149</v>
      </c>
      <c r="G301" s="14" t="s">
        <v>2149</v>
      </c>
      <c r="H301" s="469" t="s">
        <v>2149</v>
      </c>
      <c r="I301" s="462"/>
      <c r="J301" s="456"/>
      <c r="K301" s="11"/>
      <c r="L301" s="11"/>
      <c r="M301" s="14"/>
      <c r="N301" s="470"/>
      <c r="O301" s="14"/>
      <c r="P301" s="14"/>
      <c r="Q301" s="14"/>
      <c r="R301" s="14"/>
      <c r="S301" s="14"/>
      <c r="T301" s="469"/>
      <c r="U301" s="454"/>
      <c r="V301" s="454"/>
      <c r="W301" s="9"/>
      <c r="X301" s="9"/>
      <c r="Y301" s="10"/>
      <c r="Z301" s="495" t="s">
        <v>2166</v>
      </c>
      <c r="AA301" s="11"/>
      <c r="AB301" s="472"/>
      <c r="AC301" s="473"/>
      <c r="AD301" s="473"/>
      <c r="AE301" s="496" t="s">
        <v>2195</v>
      </c>
      <c r="AF301" s="12"/>
      <c r="AG301" s="12"/>
      <c r="AH301" s="13"/>
      <c r="AI301" s="14"/>
      <c r="AJ301" s="14"/>
      <c r="AK301" s="7"/>
      <c r="AL301" s="7"/>
      <c r="AM301" s="15"/>
      <c r="AN301" s="15"/>
      <c r="AO301" s="8"/>
      <c r="AP301" s="453" t="s">
        <v>1739</v>
      </c>
      <c r="AQ301" s="17"/>
      <c r="AR301" s="18"/>
      <c r="AS301" s="19"/>
      <c r="AT301" s="19"/>
      <c r="AU301" s="19"/>
      <c r="AV301" s="19"/>
      <c r="AW301" s="19"/>
      <c r="AX301" s="19"/>
      <c r="AY301" s="19"/>
      <c r="AZ301" s="20"/>
      <c r="BA301" s="20"/>
      <c r="BB301" s="21"/>
      <c r="BC301" s="22" t="s">
        <v>2179</v>
      </c>
      <c r="BD301" s="77"/>
      <c r="BE301" s="91"/>
      <c r="BF301" s="91"/>
      <c r="BG301" s="92"/>
      <c r="BH301"/>
      <c r="BI301"/>
      <c r="BJ301"/>
      <c r="BK301"/>
      <c r="BL301"/>
      <c r="BM301"/>
      <c r="BN301"/>
      <c r="BO301"/>
      <c r="BP301"/>
      <c r="BQ301"/>
      <c r="BR301"/>
      <c r="BS301"/>
      <c r="BT301" s="92"/>
      <c r="BU301" s="92"/>
      <c r="BV301" s="92"/>
      <c r="BW301" s="5"/>
      <c r="BX301" s="5"/>
      <c r="BY301" s="5"/>
      <c r="BZ301" s="5"/>
      <c r="CA301" s="5"/>
      <c r="CB301" s="5"/>
      <c r="CC301" s="5"/>
      <c r="CD301" s="440"/>
      <c r="CE301" s="440"/>
      <c r="CF301" s="441"/>
      <c r="CG301" s="442"/>
      <c r="CH301" s="443"/>
      <c r="CI301" s="443"/>
      <c r="CJ301" s="443"/>
      <c r="CK301" s="443"/>
      <c r="CL301" s="4"/>
      <c r="CM301" s="4"/>
      <c r="CN301" s="5"/>
      <c r="CO301" s="4"/>
      <c r="CP301" s="444"/>
      <c r="CQ301" s="445"/>
      <c r="CR301" s="446"/>
      <c r="CS301" s="446"/>
      <c r="CT301" s="444"/>
      <c r="CU301" s="444"/>
      <c r="CV301" s="444"/>
      <c r="CW301" s="444"/>
      <c r="CX301" s="447"/>
      <c r="CY301" s="447"/>
      <c r="CZ301" s="447"/>
      <c r="DA301" s="447"/>
      <c r="DB301" s="448"/>
      <c r="DC301" s="448"/>
      <c r="DD301" s="446"/>
      <c r="DE301" s="439"/>
      <c r="DF301" s="439"/>
      <c r="DG301" s="439"/>
      <c r="DH301" s="439"/>
      <c r="DI301" s="439"/>
      <c r="DJ301" s="439"/>
      <c r="DK301" s="439"/>
      <c r="DL301" s="446"/>
      <c r="DM301" s="446"/>
      <c r="DN301" s="444"/>
      <c r="DO301" s="444"/>
      <c r="DP301" s="444"/>
      <c r="DQ301" s="444"/>
      <c r="DR301" s="444"/>
      <c r="DS301" s="441"/>
      <c r="DT301" s="449"/>
      <c r="DU301" s="450"/>
      <c r="DV301" s="450"/>
      <c r="DW301" s="450"/>
      <c r="DX301" s="450"/>
      <c r="DY301" s="450"/>
      <c r="DZ301" s="450"/>
      <c r="EA301" s="450"/>
      <c r="EB301" s="450"/>
      <c r="EC301" s="450"/>
      <c r="ED301" s="450"/>
      <c r="EE301" s="446"/>
      <c r="EF301" s="446"/>
      <c r="EL301" s="4"/>
      <c r="EM301" s="4"/>
      <c r="EN301" s="5"/>
      <c r="EO301" s="4"/>
      <c r="FA301" s="23"/>
      <c r="FB301" s="24"/>
      <c r="FC301" s="75"/>
      <c r="FD301" s="76"/>
      <c r="FF301" s="89"/>
      <c r="IA301" s="214"/>
      <c r="IB301" s="215"/>
      <c r="IC301" s="214"/>
      <c r="ID301" s="215"/>
      <c r="IE301" s="214"/>
      <c r="IF301" s="214"/>
      <c r="IG301" s="214"/>
      <c r="IH301" s="233"/>
      <c r="II301" s="160"/>
      <c r="IJ301" s="217"/>
      <c r="IK301" s="218"/>
      <c r="IL301" s="218"/>
      <c r="IM301" s="218"/>
      <c r="IO301" s="391"/>
    </row>
    <row r="302" spans="1:249" s="6" customFormat="1" ht="15" x14ac:dyDescent="0.2">
      <c r="A302" s="467" t="s">
        <v>2195</v>
      </c>
      <c r="B302" s="467" t="s">
        <v>2149</v>
      </c>
      <c r="C302" s="393" t="s">
        <v>2662</v>
      </c>
      <c r="D302" s="468"/>
      <c r="E302" s="462" t="s">
        <v>2139</v>
      </c>
      <c r="F302" s="14" t="s">
        <v>2149</v>
      </c>
      <c r="G302" s="14" t="s">
        <v>2149</v>
      </c>
      <c r="H302" s="469" t="s">
        <v>2149</v>
      </c>
      <c r="I302" s="462"/>
      <c r="J302" s="456"/>
      <c r="K302" s="11"/>
      <c r="L302" s="11"/>
      <c r="M302" s="14"/>
      <c r="N302" s="470"/>
      <c r="O302" s="14"/>
      <c r="P302" s="14"/>
      <c r="Q302" s="14"/>
      <c r="R302" s="14"/>
      <c r="S302" s="14"/>
      <c r="T302" s="469"/>
      <c r="U302" s="454"/>
      <c r="V302" s="454"/>
      <c r="W302" s="9"/>
      <c r="X302" s="9"/>
      <c r="Y302" s="10"/>
      <c r="Z302" s="495" t="s">
        <v>2195</v>
      </c>
      <c r="AA302" s="11"/>
      <c r="AB302" s="472"/>
      <c r="AC302" s="473"/>
      <c r="AD302" s="473"/>
      <c r="AE302" s="496" t="s">
        <v>2195</v>
      </c>
      <c r="AF302" s="12"/>
      <c r="AG302" s="12"/>
      <c r="AH302" s="13"/>
      <c r="AI302" s="14"/>
      <c r="AJ302" s="14"/>
      <c r="AK302" s="7"/>
      <c r="AL302" s="7"/>
      <c r="AM302" s="15"/>
      <c r="AN302" s="15"/>
      <c r="AO302" s="8"/>
      <c r="AP302" s="453" t="s">
        <v>1740</v>
      </c>
      <c r="AQ302" s="17"/>
      <c r="AR302" s="18"/>
      <c r="AS302" s="19"/>
      <c r="AT302" s="19"/>
      <c r="AU302" s="19"/>
      <c r="AV302" s="19"/>
      <c r="AW302" s="19"/>
      <c r="AX302" s="19"/>
      <c r="AY302" s="19"/>
      <c r="AZ302" s="20"/>
      <c r="BA302" s="20"/>
      <c r="BB302" s="21"/>
      <c r="BC302" s="22" t="s">
        <v>2179</v>
      </c>
      <c r="BD302" s="77"/>
      <c r="BE302" s="91"/>
      <c r="BF302" s="91"/>
      <c r="BG302" s="92"/>
      <c r="BH302"/>
      <c r="BI302"/>
      <c r="BJ302"/>
      <c r="BK302"/>
      <c r="BL302"/>
      <c r="BM302"/>
      <c r="BN302"/>
      <c r="BO302"/>
      <c r="BP302"/>
      <c r="BQ302"/>
      <c r="BR302"/>
      <c r="BS302"/>
      <c r="BT302" s="92"/>
      <c r="BU302" s="92"/>
      <c r="BV302" s="92"/>
      <c r="BW302" s="5"/>
      <c r="BX302" s="5"/>
      <c r="BY302" s="5"/>
      <c r="BZ302" s="5"/>
      <c r="CA302" s="5"/>
      <c r="CB302" s="5"/>
      <c r="CC302" s="5"/>
      <c r="CD302" s="440"/>
      <c r="CE302" s="440"/>
      <c r="CF302" s="441"/>
      <c r="CG302" s="442"/>
      <c r="CH302" s="443"/>
      <c r="CI302" s="443"/>
      <c r="CJ302" s="443"/>
      <c r="CK302" s="443"/>
      <c r="CL302" s="4"/>
      <c r="CM302" s="4"/>
      <c r="CN302" s="5"/>
      <c r="CO302" s="4"/>
      <c r="CP302" s="444"/>
      <c r="CQ302" s="445"/>
      <c r="CR302" s="446"/>
      <c r="CS302" s="446"/>
      <c r="CT302" s="444"/>
      <c r="CU302" s="444"/>
      <c r="CV302" s="444"/>
      <c r="CW302" s="444"/>
      <c r="CX302" s="447"/>
      <c r="CY302" s="447"/>
      <c r="CZ302" s="447"/>
      <c r="DA302" s="447"/>
      <c r="DB302" s="448"/>
      <c r="DC302" s="448"/>
      <c r="DD302" s="446"/>
      <c r="DE302" s="439"/>
      <c r="DF302" s="439"/>
      <c r="DG302" s="439"/>
      <c r="DH302" s="439"/>
      <c r="DI302" s="439"/>
      <c r="DJ302" s="439"/>
      <c r="DK302" s="439"/>
      <c r="DL302" s="446"/>
      <c r="DM302" s="446"/>
      <c r="DN302" s="444"/>
      <c r="DO302" s="444"/>
      <c r="DP302" s="444"/>
      <c r="DQ302" s="444"/>
      <c r="DR302" s="444"/>
      <c r="DS302" s="441"/>
      <c r="DT302" s="449"/>
      <c r="DU302" s="450"/>
      <c r="DV302" s="450"/>
      <c r="DW302" s="450"/>
      <c r="DX302" s="450"/>
      <c r="DY302" s="450"/>
      <c r="DZ302" s="450"/>
      <c r="EA302" s="450"/>
      <c r="EB302" s="450"/>
      <c r="EC302" s="450"/>
      <c r="ED302" s="450"/>
      <c r="EE302" s="446"/>
      <c r="EF302" s="446"/>
      <c r="EL302" s="4"/>
      <c r="EM302" s="4"/>
      <c r="EN302" s="5"/>
      <c r="EO302" s="4"/>
      <c r="FA302" s="23"/>
      <c r="FB302" s="24"/>
      <c r="FC302" s="75"/>
      <c r="FD302" s="76"/>
      <c r="FF302" s="89"/>
      <c r="IA302" s="214"/>
      <c r="IB302" s="215"/>
      <c r="IC302" s="214"/>
      <c r="ID302" s="215"/>
      <c r="IE302" s="214"/>
      <c r="IF302" s="214"/>
      <c r="IG302" s="214"/>
      <c r="IH302" s="233"/>
      <c r="II302" s="160"/>
      <c r="IJ302" s="217"/>
      <c r="IK302" s="218"/>
      <c r="IL302" s="218"/>
      <c r="IM302" s="218"/>
      <c r="IO302" s="391"/>
    </row>
    <row r="303" spans="1:249" s="6" customFormat="1" ht="15" x14ac:dyDescent="0.2">
      <c r="A303" s="467" t="s">
        <v>2195</v>
      </c>
      <c r="B303" s="467" t="s">
        <v>2149</v>
      </c>
      <c r="C303" s="393" t="s">
        <v>2663</v>
      </c>
      <c r="D303" s="468"/>
      <c r="E303" s="462" t="s">
        <v>2141</v>
      </c>
      <c r="F303" s="14" t="s">
        <v>2149</v>
      </c>
      <c r="G303" s="14" t="s">
        <v>2149</v>
      </c>
      <c r="H303" s="469" t="s">
        <v>2149</v>
      </c>
      <c r="I303" s="462"/>
      <c r="J303" s="456"/>
      <c r="K303" s="11"/>
      <c r="L303" s="11"/>
      <c r="M303" s="14"/>
      <c r="N303" s="470"/>
      <c r="O303" s="14"/>
      <c r="P303" s="14"/>
      <c r="Q303" s="14"/>
      <c r="R303" s="14"/>
      <c r="S303" s="14"/>
      <c r="T303" s="469"/>
      <c r="U303" s="454"/>
      <c r="V303" s="454"/>
      <c r="W303" s="9"/>
      <c r="X303" s="9"/>
      <c r="Y303" s="10"/>
      <c r="Z303" s="495" t="s">
        <v>2195</v>
      </c>
      <c r="AA303" s="11"/>
      <c r="AB303" s="472"/>
      <c r="AC303" s="473"/>
      <c r="AD303" s="473"/>
      <c r="AE303" s="496" t="s">
        <v>2195</v>
      </c>
      <c r="AF303" s="12"/>
      <c r="AG303" s="12"/>
      <c r="AH303" s="13"/>
      <c r="AI303" s="14"/>
      <c r="AJ303" s="14"/>
      <c r="AK303" s="7"/>
      <c r="AL303" s="7"/>
      <c r="AM303" s="15"/>
      <c r="AN303" s="15"/>
      <c r="AO303" s="8"/>
      <c r="AP303" s="453" t="s">
        <v>1741</v>
      </c>
      <c r="AQ303" s="17"/>
      <c r="AR303" s="18"/>
      <c r="AS303" s="19"/>
      <c r="AT303" s="19"/>
      <c r="AU303" s="19"/>
      <c r="AV303" s="19"/>
      <c r="AW303" s="19"/>
      <c r="AX303" s="19"/>
      <c r="AY303" s="19"/>
      <c r="AZ303" s="20"/>
      <c r="BA303" s="20"/>
      <c r="BB303" s="21"/>
      <c r="BC303" s="22" t="s">
        <v>2179</v>
      </c>
      <c r="BD303" s="77"/>
      <c r="BE303" s="91"/>
      <c r="BF303" s="91"/>
      <c r="BG303" s="92"/>
      <c r="BH303"/>
      <c r="BI303"/>
      <c r="BJ303"/>
      <c r="BK303"/>
      <c r="BL303"/>
      <c r="BM303"/>
      <c r="BN303"/>
      <c r="BO303"/>
      <c r="BP303"/>
      <c r="BQ303"/>
      <c r="BR303"/>
      <c r="BS303"/>
      <c r="BT303" s="92"/>
      <c r="BU303" s="92"/>
      <c r="BV303" s="92"/>
      <c r="BW303" s="5"/>
      <c r="BX303" s="5"/>
      <c r="BY303" s="5"/>
      <c r="BZ303" s="5"/>
      <c r="CA303" s="5"/>
      <c r="CB303" s="5"/>
      <c r="CC303" s="5"/>
      <c r="CD303" s="440"/>
      <c r="CE303" s="440"/>
      <c r="CF303" s="441"/>
      <c r="CG303" s="442"/>
      <c r="CH303" s="443"/>
      <c r="CI303" s="443"/>
      <c r="CJ303" s="443"/>
      <c r="CK303" s="443"/>
      <c r="CL303" s="4"/>
      <c r="CM303" s="4"/>
      <c r="CN303" s="5"/>
      <c r="CO303" s="4"/>
      <c r="CP303" s="444"/>
      <c r="CQ303" s="445"/>
      <c r="CR303" s="446"/>
      <c r="CS303" s="446"/>
      <c r="CT303" s="444"/>
      <c r="CU303" s="444"/>
      <c r="CV303" s="444"/>
      <c r="CW303" s="444"/>
      <c r="CX303" s="447"/>
      <c r="CY303" s="447"/>
      <c r="CZ303" s="447"/>
      <c r="DA303" s="447"/>
      <c r="DB303" s="448"/>
      <c r="DC303" s="448"/>
      <c r="DD303" s="446"/>
      <c r="DE303" s="439"/>
      <c r="DF303" s="439"/>
      <c r="DG303" s="439"/>
      <c r="DH303" s="439"/>
      <c r="DI303" s="439"/>
      <c r="DJ303" s="439"/>
      <c r="DK303" s="439"/>
      <c r="DL303" s="446"/>
      <c r="DM303" s="446"/>
      <c r="DN303" s="444"/>
      <c r="DO303" s="444"/>
      <c r="DP303" s="444"/>
      <c r="DQ303" s="444"/>
      <c r="DR303" s="444"/>
      <c r="DS303" s="441"/>
      <c r="DT303" s="449"/>
      <c r="DU303" s="450"/>
      <c r="DV303" s="450"/>
      <c r="DW303" s="450"/>
      <c r="DX303" s="450"/>
      <c r="DY303" s="450"/>
      <c r="DZ303" s="450"/>
      <c r="EA303" s="450"/>
      <c r="EB303" s="450"/>
      <c r="EC303" s="450"/>
      <c r="ED303" s="450"/>
      <c r="EE303" s="446"/>
      <c r="EF303" s="446"/>
      <c r="EL303" s="4"/>
      <c r="EM303" s="4"/>
      <c r="EN303" s="5"/>
      <c r="EO303" s="4"/>
      <c r="FA303" s="23"/>
      <c r="FB303" s="24"/>
      <c r="FC303" s="75"/>
      <c r="FD303" s="76"/>
      <c r="FF303" s="89"/>
      <c r="IA303" s="214"/>
      <c r="IB303" s="215"/>
      <c r="IC303" s="214"/>
      <c r="ID303" s="215"/>
      <c r="IE303" s="214"/>
      <c r="IF303" s="214"/>
      <c r="IG303" s="214"/>
      <c r="IH303" s="233"/>
      <c r="II303" s="160"/>
      <c r="IJ303" s="217"/>
      <c r="IK303" s="218"/>
      <c r="IL303" s="218"/>
      <c r="IM303" s="218"/>
      <c r="IO303" s="391"/>
    </row>
    <row r="304" spans="1:249" s="6" customFormat="1" ht="15" x14ac:dyDescent="0.2">
      <c r="A304" s="467">
        <v>0</v>
      </c>
      <c r="B304" s="467" t="s">
        <v>2149</v>
      </c>
      <c r="C304" s="393" t="s">
        <v>2664</v>
      </c>
      <c r="D304" s="468"/>
      <c r="E304" s="462" t="s">
        <v>2135</v>
      </c>
      <c r="F304" s="14"/>
      <c r="G304" s="14"/>
      <c r="H304" s="469"/>
      <c r="I304" s="462"/>
      <c r="J304" s="456"/>
      <c r="K304" s="11"/>
      <c r="L304" s="11"/>
      <c r="M304" s="14"/>
      <c r="N304" s="470"/>
      <c r="O304" s="14"/>
      <c r="P304" s="14"/>
      <c r="Q304" s="14"/>
      <c r="R304" s="14"/>
      <c r="S304" s="14"/>
      <c r="T304" s="469"/>
      <c r="U304" s="454"/>
      <c r="V304" s="454"/>
      <c r="W304" s="9"/>
      <c r="X304" s="9"/>
      <c r="Y304" s="10"/>
      <c r="Z304" s="495">
        <v>0</v>
      </c>
      <c r="AA304" s="11"/>
      <c r="AB304" s="472"/>
      <c r="AC304" s="473"/>
      <c r="AD304" s="473"/>
      <c r="AE304" s="496">
        <v>0</v>
      </c>
      <c r="AF304" s="12"/>
      <c r="AG304" s="12"/>
      <c r="AH304" s="13"/>
      <c r="AI304" s="14"/>
      <c r="AJ304" s="14"/>
      <c r="AK304" s="7"/>
      <c r="AL304" s="7"/>
      <c r="AM304" s="15"/>
      <c r="AN304" s="15"/>
      <c r="AO304" s="8"/>
      <c r="AP304" s="453" t="s">
        <v>1742</v>
      </c>
      <c r="AQ304" s="17"/>
      <c r="AR304" s="18"/>
      <c r="AS304" s="19"/>
      <c r="AT304" s="19"/>
      <c r="AU304" s="19"/>
      <c r="AV304" s="19"/>
      <c r="AW304" s="19"/>
      <c r="AX304" s="19"/>
      <c r="AY304" s="19"/>
      <c r="AZ304" s="20"/>
      <c r="BA304" s="20"/>
      <c r="BB304" s="21"/>
      <c r="BC304" s="22" t="s">
        <v>2179</v>
      </c>
      <c r="BD304" s="77"/>
      <c r="BE304" s="91"/>
      <c r="BF304" s="91"/>
      <c r="BG304" s="92"/>
      <c r="BH304"/>
      <c r="BI304"/>
      <c r="BJ304"/>
      <c r="BK304"/>
      <c r="BL304"/>
      <c r="BM304"/>
      <c r="BN304"/>
      <c r="BO304"/>
      <c r="BP304"/>
      <c r="BQ304"/>
      <c r="BR304"/>
      <c r="BS304"/>
      <c r="BT304" s="92"/>
      <c r="BU304" s="92"/>
      <c r="BV304" s="92"/>
      <c r="BW304" s="5"/>
      <c r="BX304" s="5"/>
      <c r="BY304" s="5"/>
      <c r="BZ304" s="5"/>
      <c r="CA304" s="5"/>
      <c r="CB304" s="5"/>
      <c r="CC304" s="5"/>
      <c r="CD304" s="440"/>
      <c r="CE304" s="440"/>
      <c r="CF304" s="441"/>
      <c r="CG304" s="442"/>
      <c r="CH304" s="443"/>
      <c r="CI304" s="443"/>
      <c r="CJ304" s="443"/>
      <c r="CK304" s="443"/>
      <c r="CL304" s="4"/>
      <c r="CM304" s="4"/>
      <c r="CN304" s="5"/>
      <c r="CO304" s="4"/>
      <c r="CP304" s="444"/>
      <c r="CQ304" s="445"/>
      <c r="CR304" s="446"/>
      <c r="CS304" s="446"/>
      <c r="CT304" s="444"/>
      <c r="CU304" s="444"/>
      <c r="CV304" s="444"/>
      <c r="CW304" s="444"/>
      <c r="CX304" s="447"/>
      <c r="CY304" s="447"/>
      <c r="CZ304" s="447"/>
      <c r="DA304" s="447"/>
      <c r="DB304" s="448"/>
      <c r="DC304" s="448"/>
      <c r="DD304" s="446"/>
      <c r="DE304" s="439"/>
      <c r="DF304" s="439"/>
      <c r="DG304" s="439"/>
      <c r="DH304" s="439"/>
      <c r="DI304" s="439"/>
      <c r="DJ304" s="439"/>
      <c r="DK304" s="439"/>
      <c r="DL304" s="446"/>
      <c r="DM304" s="446"/>
      <c r="DN304" s="444"/>
      <c r="DO304" s="444"/>
      <c r="DP304" s="444"/>
      <c r="DQ304" s="444"/>
      <c r="DR304" s="444"/>
      <c r="DS304" s="441"/>
      <c r="DT304" s="449"/>
      <c r="DU304" s="450"/>
      <c r="DV304" s="450"/>
      <c r="DW304" s="450"/>
      <c r="DX304" s="450"/>
      <c r="DY304" s="450"/>
      <c r="DZ304" s="450"/>
      <c r="EA304" s="450"/>
      <c r="EB304" s="450"/>
      <c r="EC304" s="450"/>
      <c r="ED304" s="450"/>
      <c r="EE304" s="446"/>
      <c r="EF304" s="446"/>
      <c r="EL304" s="4"/>
      <c r="EM304" s="4"/>
      <c r="EN304" s="5"/>
      <c r="EO304" s="4"/>
      <c r="FA304" s="23"/>
      <c r="FB304" s="24"/>
      <c r="FC304" s="75"/>
      <c r="FD304" s="76"/>
      <c r="FF304" s="89"/>
      <c r="IA304" s="214"/>
      <c r="IB304" s="215"/>
      <c r="IC304" s="214"/>
      <c r="ID304" s="215"/>
      <c r="IE304" s="214"/>
      <c r="IF304" s="214"/>
      <c r="IG304" s="214"/>
      <c r="IH304" s="233"/>
      <c r="II304" s="160"/>
      <c r="IJ304" s="217"/>
      <c r="IK304" s="218"/>
      <c r="IL304" s="218"/>
      <c r="IM304" s="218"/>
      <c r="IO304" s="391"/>
    </row>
    <row r="305" spans="1:249" s="6" customFormat="1" ht="15" x14ac:dyDescent="0.2">
      <c r="A305" s="467">
        <v>0</v>
      </c>
      <c r="B305" s="467" t="s">
        <v>2149</v>
      </c>
      <c r="C305" s="393" t="s">
        <v>2665</v>
      </c>
      <c r="D305" s="468"/>
      <c r="E305" s="462" t="s">
        <v>2135</v>
      </c>
      <c r="F305" s="14"/>
      <c r="G305" s="14"/>
      <c r="H305" s="469"/>
      <c r="I305" s="462"/>
      <c r="J305" s="456"/>
      <c r="K305" s="11"/>
      <c r="L305" s="11"/>
      <c r="M305" s="14"/>
      <c r="N305" s="470"/>
      <c r="O305" s="14"/>
      <c r="P305" s="14"/>
      <c r="Q305" s="14"/>
      <c r="R305" s="14"/>
      <c r="S305" s="14"/>
      <c r="T305" s="469"/>
      <c r="U305" s="454"/>
      <c r="V305" s="454"/>
      <c r="W305" s="9"/>
      <c r="X305" s="9"/>
      <c r="Y305" s="10"/>
      <c r="Z305" s="495">
        <v>0</v>
      </c>
      <c r="AA305" s="11"/>
      <c r="AB305" s="472"/>
      <c r="AC305" s="473"/>
      <c r="AD305" s="473"/>
      <c r="AE305" s="496" t="s">
        <v>2165</v>
      </c>
      <c r="AF305" s="12"/>
      <c r="AG305" s="12"/>
      <c r="AH305" s="13"/>
      <c r="AI305" s="14"/>
      <c r="AJ305" s="14"/>
      <c r="AK305" s="7"/>
      <c r="AL305" s="7"/>
      <c r="AM305" s="15"/>
      <c r="AN305" s="15"/>
      <c r="AO305" s="8"/>
      <c r="AP305" s="453" t="s">
        <v>1743</v>
      </c>
      <c r="AQ305" s="17"/>
      <c r="AR305" s="18"/>
      <c r="AS305" s="19"/>
      <c r="AT305" s="19"/>
      <c r="AU305" s="19"/>
      <c r="AV305" s="19"/>
      <c r="AW305" s="19"/>
      <c r="AX305" s="19"/>
      <c r="AY305" s="19"/>
      <c r="AZ305" s="20"/>
      <c r="BA305" s="20"/>
      <c r="BB305" s="21"/>
      <c r="BC305" s="22" t="s">
        <v>2179</v>
      </c>
      <c r="BD305" s="77"/>
      <c r="BE305" s="91"/>
      <c r="BF305" s="91"/>
      <c r="BG305" s="92"/>
      <c r="BH305"/>
      <c r="BI305"/>
      <c r="BJ305"/>
      <c r="BK305"/>
      <c r="BL305"/>
      <c r="BM305"/>
      <c r="BN305"/>
      <c r="BO305"/>
      <c r="BP305"/>
      <c r="BQ305"/>
      <c r="BR305"/>
      <c r="BS305"/>
      <c r="BT305" s="92"/>
      <c r="BU305" s="92"/>
      <c r="BV305" s="92"/>
      <c r="BW305" s="5"/>
      <c r="BX305" s="5"/>
      <c r="BY305" s="5"/>
      <c r="BZ305" s="5"/>
      <c r="CA305" s="5"/>
      <c r="CB305" s="5"/>
      <c r="CC305" s="5"/>
      <c r="CD305" s="440"/>
      <c r="CE305" s="440"/>
      <c r="CF305" s="441"/>
      <c r="CG305" s="442"/>
      <c r="CH305" s="443"/>
      <c r="CI305" s="443"/>
      <c r="CJ305" s="443"/>
      <c r="CK305" s="443"/>
      <c r="CL305" s="4"/>
      <c r="CM305" s="4"/>
      <c r="CN305" s="5"/>
      <c r="CO305" s="4"/>
      <c r="CP305" s="444"/>
      <c r="CQ305" s="445"/>
      <c r="CR305" s="446"/>
      <c r="CS305" s="446"/>
      <c r="CT305" s="444"/>
      <c r="CU305" s="444"/>
      <c r="CV305" s="444"/>
      <c r="CW305" s="444"/>
      <c r="CX305" s="447"/>
      <c r="CY305" s="447"/>
      <c r="CZ305" s="447"/>
      <c r="DA305" s="447"/>
      <c r="DB305" s="448"/>
      <c r="DC305" s="448"/>
      <c r="DD305" s="446"/>
      <c r="DE305" s="439"/>
      <c r="DF305" s="439"/>
      <c r="DG305" s="439"/>
      <c r="DH305" s="439"/>
      <c r="DI305" s="439"/>
      <c r="DJ305" s="439"/>
      <c r="DK305" s="439"/>
      <c r="DL305" s="446"/>
      <c r="DM305" s="446"/>
      <c r="DN305" s="444"/>
      <c r="DO305" s="444"/>
      <c r="DP305" s="444"/>
      <c r="DQ305" s="444"/>
      <c r="DR305" s="444"/>
      <c r="DS305" s="441"/>
      <c r="DT305" s="449"/>
      <c r="DU305" s="450"/>
      <c r="DV305" s="450"/>
      <c r="DW305" s="450"/>
      <c r="DX305" s="450"/>
      <c r="DY305" s="450"/>
      <c r="DZ305" s="450"/>
      <c r="EA305" s="450"/>
      <c r="EB305" s="450"/>
      <c r="EC305" s="450"/>
      <c r="ED305" s="450"/>
      <c r="EE305" s="446"/>
      <c r="EF305" s="446"/>
      <c r="EL305" s="4"/>
      <c r="EM305" s="4"/>
      <c r="EN305" s="5"/>
      <c r="EO305" s="4"/>
      <c r="FA305" s="23"/>
      <c r="FB305" s="24"/>
      <c r="FC305" s="75"/>
      <c r="FD305" s="76"/>
      <c r="FF305" s="89"/>
      <c r="IA305" s="214"/>
      <c r="IB305" s="215"/>
      <c r="IC305" s="214"/>
      <c r="ID305" s="215"/>
      <c r="IE305" s="214"/>
      <c r="IF305" s="214"/>
      <c r="IG305" s="214"/>
      <c r="IH305" s="233"/>
      <c r="II305" s="160"/>
      <c r="IJ305" s="217"/>
      <c r="IK305" s="218"/>
      <c r="IL305" s="218"/>
      <c r="IM305" s="218"/>
      <c r="IO305" s="391"/>
    </row>
    <row r="306" spans="1:249" s="6" customFormat="1" ht="15" x14ac:dyDescent="0.2">
      <c r="A306" s="467" t="s">
        <v>2195</v>
      </c>
      <c r="B306" s="467" t="s">
        <v>2149</v>
      </c>
      <c r="C306" s="393" t="s">
        <v>3205</v>
      </c>
      <c r="D306" s="468"/>
      <c r="E306" s="462" t="s">
        <v>2139</v>
      </c>
      <c r="F306" s="14" t="s">
        <v>2149</v>
      </c>
      <c r="G306" s="14" t="s">
        <v>2154</v>
      </c>
      <c r="H306" s="469" t="s">
        <v>2149</v>
      </c>
      <c r="I306" s="462"/>
      <c r="J306" s="456"/>
      <c r="K306" s="11"/>
      <c r="L306" s="11"/>
      <c r="M306" s="14"/>
      <c r="N306" s="470"/>
      <c r="O306" s="14"/>
      <c r="P306" s="14"/>
      <c r="Q306" s="14"/>
      <c r="R306" s="14"/>
      <c r="S306" s="14"/>
      <c r="T306" s="469"/>
      <c r="U306" s="454"/>
      <c r="V306" s="454"/>
      <c r="W306" s="9"/>
      <c r="X306" s="9"/>
      <c r="Y306" s="10"/>
      <c r="Z306" s="495" t="s">
        <v>2195</v>
      </c>
      <c r="AA306" s="11"/>
      <c r="AB306" s="472"/>
      <c r="AC306" s="473"/>
      <c r="AD306" s="473"/>
      <c r="AE306" s="496" t="s">
        <v>2195</v>
      </c>
      <c r="AF306" s="12"/>
      <c r="AG306" s="12"/>
      <c r="AH306" s="13"/>
      <c r="AI306" s="14"/>
      <c r="AJ306" s="14"/>
      <c r="AK306" s="7"/>
      <c r="AL306" s="7"/>
      <c r="AM306" s="15"/>
      <c r="AN306" s="15"/>
      <c r="AO306" s="8"/>
      <c r="AP306" s="453" t="s">
        <v>1744</v>
      </c>
      <c r="AQ306" s="17"/>
      <c r="AR306" s="18"/>
      <c r="AS306" s="19"/>
      <c r="AT306" s="19"/>
      <c r="AU306" s="19"/>
      <c r="AV306" s="19"/>
      <c r="AW306" s="19"/>
      <c r="AX306" s="19"/>
      <c r="AY306" s="19"/>
      <c r="AZ306" s="20"/>
      <c r="BA306" s="20"/>
      <c r="BB306" s="21"/>
      <c r="BC306" s="22" t="s">
        <v>2179</v>
      </c>
      <c r="BD306" s="77"/>
      <c r="BE306" s="91"/>
      <c r="BF306" s="91"/>
      <c r="BG306" s="92"/>
      <c r="BH306"/>
      <c r="BI306"/>
      <c r="BJ306"/>
      <c r="BK306"/>
      <c r="BL306"/>
      <c r="BM306"/>
      <c r="BN306"/>
      <c r="BO306"/>
      <c r="BP306"/>
      <c r="BQ306"/>
      <c r="BR306"/>
      <c r="BS306"/>
      <c r="BT306" s="92"/>
      <c r="BU306" s="92"/>
      <c r="BV306" s="92"/>
      <c r="BW306" s="5"/>
      <c r="BX306" s="5"/>
      <c r="BY306" s="5"/>
      <c r="BZ306" s="5"/>
      <c r="CA306" s="5"/>
      <c r="CB306" s="5"/>
      <c r="CC306" s="5"/>
      <c r="CD306" s="440"/>
      <c r="CE306" s="440"/>
      <c r="CF306" s="441"/>
      <c r="CG306" s="442"/>
      <c r="CH306" s="443"/>
      <c r="CI306" s="443"/>
      <c r="CJ306" s="443"/>
      <c r="CK306" s="443"/>
      <c r="CL306" s="4"/>
      <c r="CM306" s="4"/>
      <c r="CN306" s="5"/>
      <c r="CO306" s="4"/>
      <c r="CP306" s="444"/>
      <c r="CQ306" s="445"/>
      <c r="CR306" s="446"/>
      <c r="CS306" s="446"/>
      <c r="CT306" s="444"/>
      <c r="CU306" s="444"/>
      <c r="CV306" s="444"/>
      <c r="CW306" s="444"/>
      <c r="CX306" s="447"/>
      <c r="CY306" s="447"/>
      <c r="CZ306" s="447"/>
      <c r="DA306" s="447"/>
      <c r="DB306" s="448"/>
      <c r="DC306" s="448"/>
      <c r="DD306" s="446"/>
      <c r="DE306" s="439"/>
      <c r="DF306" s="439"/>
      <c r="DG306" s="439"/>
      <c r="DH306" s="439"/>
      <c r="DI306" s="439"/>
      <c r="DJ306" s="439"/>
      <c r="DK306" s="439"/>
      <c r="DL306" s="446"/>
      <c r="DM306" s="446"/>
      <c r="DN306" s="444"/>
      <c r="DO306" s="444"/>
      <c r="DP306" s="444"/>
      <c r="DQ306" s="444"/>
      <c r="DR306" s="444"/>
      <c r="DS306" s="441"/>
      <c r="DT306" s="449"/>
      <c r="DU306" s="450"/>
      <c r="DV306" s="450"/>
      <c r="DW306" s="450"/>
      <c r="DX306" s="450"/>
      <c r="DY306" s="450"/>
      <c r="DZ306" s="450"/>
      <c r="EA306" s="450"/>
      <c r="EB306" s="450"/>
      <c r="EC306" s="450"/>
      <c r="ED306" s="450"/>
      <c r="EE306" s="446"/>
      <c r="EF306" s="446"/>
      <c r="EL306" s="4"/>
      <c r="EM306" s="4"/>
      <c r="EN306" s="5"/>
      <c r="EO306" s="4"/>
      <c r="FA306" s="23"/>
      <c r="FB306" s="24"/>
      <c r="FC306" s="75"/>
      <c r="FD306" s="76"/>
      <c r="FF306" s="89"/>
      <c r="IA306" s="214"/>
      <c r="IB306" s="215"/>
      <c r="IC306" s="214"/>
      <c r="ID306" s="215"/>
      <c r="IE306" s="214"/>
      <c r="IF306" s="214"/>
      <c r="IG306" s="214"/>
      <c r="IH306" s="233"/>
      <c r="II306" s="160"/>
      <c r="IJ306" s="217"/>
      <c r="IK306" s="218"/>
      <c r="IL306" s="218"/>
      <c r="IM306" s="218"/>
      <c r="IO306" s="391"/>
    </row>
    <row r="307" spans="1:249" s="6" customFormat="1" ht="15" x14ac:dyDescent="0.2">
      <c r="A307" s="467" t="s">
        <v>2165</v>
      </c>
      <c r="B307" s="467" t="s">
        <v>1960</v>
      </c>
      <c r="C307" s="393" t="s">
        <v>2666</v>
      </c>
      <c r="D307" s="468"/>
      <c r="E307" s="462" t="s">
        <v>2136</v>
      </c>
      <c r="F307" s="14" t="s">
        <v>2149</v>
      </c>
      <c r="G307" s="14" t="s">
        <v>2149</v>
      </c>
      <c r="H307" s="469" t="s">
        <v>2149</v>
      </c>
      <c r="I307" s="462"/>
      <c r="J307" s="456"/>
      <c r="K307" s="11"/>
      <c r="L307" s="11"/>
      <c r="M307" s="14"/>
      <c r="N307" s="470"/>
      <c r="O307" s="14"/>
      <c r="P307" s="14"/>
      <c r="Q307" s="14"/>
      <c r="R307" s="14"/>
      <c r="S307" s="14"/>
      <c r="T307" s="469"/>
      <c r="U307" s="454"/>
      <c r="V307" s="454"/>
      <c r="W307" s="9"/>
      <c r="X307" s="9"/>
      <c r="Y307" s="10"/>
      <c r="Z307" s="495" t="s">
        <v>2161</v>
      </c>
      <c r="AA307" s="11"/>
      <c r="AB307" s="472"/>
      <c r="AC307" s="473"/>
      <c r="AD307" s="473"/>
      <c r="AE307" s="496">
        <v>3</v>
      </c>
      <c r="AF307" s="12"/>
      <c r="AG307" s="12"/>
      <c r="AH307" s="13"/>
      <c r="AI307" s="14"/>
      <c r="AJ307" s="14"/>
      <c r="AK307" s="7"/>
      <c r="AL307" s="7"/>
      <c r="AM307" s="15"/>
      <c r="AN307" s="15"/>
      <c r="AO307" s="8"/>
      <c r="AP307" s="453" t="s">
        <v>1745</v>
      </c>
      <c r="AQ307" s="17"/>
      <c r="AR307" s="18"/>
      <c r="AS307" s="19"/>
      <c r="AT307" s="19"/>
      <c r="AU307" s="19"/>
      <c r="AV307" s="19"/>
      <c r="AW307" s="19"/>
      <c r="AX307" s="19"/>
      <c r="AY307" s="19"/>
      <c r="AZ307" s="20"/>
      <c r="BA307" s="20"/>
      <c r="BB307" s="21"/>
      <c r="BC307" s="22" t="s">
        <v>2179</v>
      </c>
      <c r="BD307" s="77"/>
      <c r="BE307" s="91"/>
      <c r="BF307" s="91"/>
      <c r="BG307" s="92"/>
      <c r="BH307"/>
      <c r="BI307"/>
      <c r="BJ307"/>
      <c r="BK307"/>
      <c r="BL307"/>
      <c r="BM307"/>
      <c r="BN307"/>
      <c r="BO307"/>
      <c r="BP307"/>
      <c r="BQ307"/>
      <c r="BR307"/>
      <c r="BS307"/>
      <c r="BT307" s="92"/>
      <c r="BU307" s="92"/>
      <c r="BV307" s="92"/>
      <c r="BW307" s="5"/>
      <c r="BX307" s="5"/>
      <c r="BY307" s="5"/>
      <c r="BZ307" s="5"/>
      <c r="CA307" s="5"/>
      <c r="CB307" s="5"/>
      <c r="CC307" s="5"/>
      <c r="CD307" s="440"/>
      <c r="CE307" s="440"/>
      <c r="CF307" s="441"/>
      <c r="CG307" s="442"/>
      <c r="CH307" s="443"/>
      <c r="CI307" s="443"/>
      <c r="CJ307" s="443"/>
      <c r="CK307" s="443"/>
      <c r="CL307" s="4"/>
      <c r="CM307" s="4"/>
      <c r="CN307" s="5"/>
      <c r="CO307" s="4"/>
      <c r="CP307" s="444"/>
      <c r="CQ307" s="445"/>
      <c r="CR307" s="446"/>
      <c r="CS307" s="446"/>
      <c r="CT307" s="444"/>
      <c r="CU307" s="444"/>
      <c r="CV307" s="444"/>
      <c r="CW307" s="444"/>
      <c r="CX307" s="447"/>
      <c r="CY307" s="447"/>
      <c r="CZ307" s="447"/>
      <c r="DA307" s="447"/>
      <c r="DB307" s="448"/>
      <c r="DC307" s="448"/>
      <c r="DD307" s="446"/>
      <c r="DE307" s="439"/>
      <c r="DF307" s="439"/>
      <c r="DG307" s="439"/>
      <c r="DH307" s="439"/>
      <c r="DI307" s="439"/>
      <c r="DJ307" s="439"/>
      <c r="DK307" s="439"/>
      <c r="DL307" s="446"/>
      <c r="DM307" s="446"/>
      <c r="DN307" s="444"/>
      <c r="DO307" s="444"/>
      <c r="DP307" s="444"/>
      <c r="DQ307" s="444"/>
      <c r="DR307" s="444"/>
      <c r="DS307" s="441"/>
      <c r="DT307" s="449"/>
      <c r="DU307" s="450"/>
      <c r="DV307" s="450"/>
      <c r="DW307" s="450"/>
      <c r="DX307" s="450"/>
      <c r="DY307" s="450"/>
      <c r="DZ307" s="450"/>
      <c r="EA307" s="450"/>
      <c r="EB307" s="450"/>
      <c r="EC307" s="450"/>
      <c r="ED307" s="450"/>
      <c r="EE307" s="446"/>
      <c r="EF307" s="446"/>
      <c r="EL307" s="4"/>
      <c r="EM307" s="4"/>
      <c r="EN307" s="5"/>
      <c r="EO307" s="4"/>
      <c r="FA307" s="23"/>
      <c r="FB307" s="24"/>
      <c r="FC307" s="75"/>
      <c r="FD307" s="76"/>
      <c r="FF307" s="89"/>
      <c r="IA307" s="214"/>
      <c r="IB307" s="215"/>
      <c r="IC307" s="214"/>
      <c r="ID307" s="215"/>
      <c r="IE307" s="214"/>
      <c r="IF307" s="214"/>
      <c r="IG307" s="214"/>
      <c r="IH307" s="233"/>
      <c r="II307" s="160"/>
      <c r="IJ307" s="217"/>
      <c r="IK307" s="218"/>
      <c r="IL307" s="218"/>
      <c r="IM307" s="218"/>
      <c r="IO307" s="391"/>
    </row>
    <row r="308" spans="1:249" s="6" customFormat="1" ht="15" x14ac:dyDescent="0.2">
      <c r="A308" s="467" t="s">
        <v>2166</v>
      </c>
      <c r="B308" s="467" t="s">
        <v>2157</v>
      </c>
      <c r="C308" s="393" t="s">
        <v>2667</v>
      </c>
      <c r="D308" s="468"/>
      <c r="E308" s="462" t="s">
        <v>2138</v>
      </c>
      <c r="F308" s="14" t="s">
        <v>2147</v>
      </c>
      <c r="G308" s="14" t="s">
        <v>2149</v>
      </c>
      <c r="H308" s="469" t="s">
        <v>2149</v>
      </c>
      <c r="I308" s="462"/>
      <c r="J308" s="456"/>
      <c r="K308" s="11"/>
      <c r="L308" s="11"/>
      <c r="M308" s="14"/>
      <c r="N308" s="470"/>
      <c r="O308" s="14"/>
      <c r="P308" s="14"/>
      <c r="Q308" s="14"/>
      <c r="R308" s="14"/>
      <c r="S308" s="14"/>
      <c r="T308" s="469"/>
      <c r="U308" s="454"/>
      <c r="V308" s="454"/>
      <c r="W308" s="9"/>
      <c r="X308" s="9"/>
      <c r="Y308" s="10"/>
      <c r="Z308" s="495" t="s">
        <v>2195</v>
      </c>
      <c r="AA308" s="11"/>
      <c r="AB308" s="472"/>
      <c r="AC308" s="473"/>
      <c r="AD308" s="473"/>
      <c r="AE308" s="496" t="s">
        <v>2195</v>
      </c>
      <c r="AF308" s="12"/>
      <c r="AG308" s="12"/>
      <c r="AH308" s="13"/>
      <c r="AI308" s="14"/>
      <c r="AJ308" s="14"/>
      <c r="AK308" s="7"/>
      <c r="AL308" s="7"/>
      <c r="AM308" s="15"/>
      <c r="AN308" s="15"/>
      <c r="AO308" s="8"/>
      <c r="AP308" s="453" t="s">
        <v>1746</v>
      </c>
      <c r="AQ308" s="17"/>
      <c r="AR308" s="18"/>
      <c r="AS308" s="19"/>
      <c r="AT308" s="19"/>
      <c r="AU308" s="19"/>
      <c r="AV308" s="19"/>
      <c r="AW308" s="19"/>
      <c r="AX308" s="19"/>
      <c r="AY308" s="19"/>
      <c r="AZ308" s="20"/>
      <c r="BA308" s="20"/>
      <c r="BB308" s="21"/>
      <c r="BC308" s="22" t="s">
        <v>2179</v>
      </c>
      <c r="BD308" s="77"/>
      <c r="BE308" s="91"/>
      <c r="BF308" s="91"/>
      <c r="BG308" s="92"/>
      <c r="BH308"/>
      <c r="BI308"/>
      <c r="BJ308"/>
      <c r="BK308"/>
      <c r="BL308"/>
      <c r="BM308"/>
      <c r="BN308"/>
      <c r="BO308"/>
      <c r="BP308"/>
      <c r="BQ308"/>
      <c r="BR308"/>
      <c r="BS308"/>
      <c r="BT308" s="92"/>
      <c r="BU308" s="92"/>
      <c r="BV308" s="92"/>
      <c r="BW308" s="5"/>
      <c r="BX308" s="5"/>
      <c r="BY308" s="5"/>
      <c r="BZ308" s="5"/>
      <c r="CA308" s="5"/>
      <c r="CB308" s="5"/>
      <c r="CC308" s="5"/>
      <c r="CD308" s="440"/>
      <c r="CE308" s="440"/>
      <c r="CF308" s="441"/>
      <c r="CG308" s="442"/>
      <c r="CH308" s="443"/>
      <c r="CI308" s="443"/>
      <c r="CJ308" s="443"/>
      <c r="CK308" s="443"/>
      <c r="CL308" s="4"/>
      <c r="CM308" s="4"/>
      <c r="CN308" s="5"/>
      <c r="CO308" s="4"/>
      <c r="CP308" s="444"/>
      <c r="CQ308" s="445"/>
      <c r="CR308" s="446"/>
      <c r="CS308" s="446"/>
      <c r="CT308" s="444"/>
      <c r="CU308" s="444"/>
      <c r="CV308" s="444"/>
      <c r="CW308" s="444"/>
      <c r="CX308" s="447"/>
      <c r="CY308" s="447"/>
      <c r="CZ308" s="447"/>
      <c r="DA308" s="447"/>
      <c r="DB308" s="448"/>
      <c r="DC308" s="448"/>
      <c r="DD308" s="446"/>
      <c r="DE308" s="439"/>
      <c r="DF308" s="439"/>
      <c r="DG308" s="439"/>
      <c r="DH308" s="439"/>
      <c r="DI308" s="439"/>
      <c r="DJ308" s="439"/>
      <c r="DK308" s="439"/>
      <c r="DL308" s="446"/>
      <c r="DM308" s="446"/>
      <c r="DN308" s="444"/>
      <c r="DO308" s="444"/>
      <c r="DP308" s="444"/>
      <c r="DQ308" s="444"/>
      <c r="DR308" s="444"/>
      <c r="DS308" s="441"/>
      <c r="DT308" s="449"/>
      <c r="DU308" s="450"/>
      <c r="DV308" s="450"/>
      <c r="DW308" s="450"/>
      <c r="DX308" s="450"/>
      <c r="DY308" s="450"/>
      <c r="DZ308" s="450"/>
      <c r="EA308" s="450"/>
      <c r="EB308" s="450"/>
      <c r="EC308" s="450"/>
      <c r="ED308" s="450"/>
      <c r="EE308" s="446"/>
      <c r="EF308" s="446"/>
      <c r="EL308" s="4"/>
      <c r="EM308" s="4"/>
      <c r="EN308" s="5"/>
      <c r="EO308" s="4"/>
      <c r="FA308" s="23"/>
      <c r="FB308" s="24"/>
      <c r="FC308" s="75"/>
      <c r="FD308" s="76"/>
      <c r="FF308" s="89"/>
      <c r="IA308" s="214"/>
      <c r="IB308" s="215"/>
      <c r="IC308" s="214"/>
      <c r="ID308" s="215"/>
      <c r="IE308" s="214"/>
      <c r="IF308" s="214"/>
      <c r="IG308" s="214"/>
      <c r="IH308" s="233"/>
      <c r="II308" s="160"/>
      <c r="IJ308" s="217"/>
      <c r="IK308" s="218"/>
      <c r="IL308" s="218"/>
      <c r="IM308" s="218"/>
      <c r="IO308" s="391"/>
    </row>
    <row r="309" spans="1:249" s="6" customFormat="1" ht="15" x14ac:dyDescent="0.2">
      <c r="A309" s="467" t="s">
        <v>3037</v>
      </c>
      <c r="B309" s="467" t="s">
        <v>3037</v>
      </c>
      <c r="C309" s="393" t="s">
        <v>3206</v>
      </c>
      <c r="D309" s="468"/>
      <c r="E309" s="462"/>
      <c r="F309" s="14"/>
      <c r="G309" s="14"/>
      <c r="H309" s="469"/>
      <c r="I309" s="462"/>
      <c r="J309" s="456"/>
      <c r="K309" s="11"/>
      <c r="L309" s="11"/>
      <c r="M309" s="14"/>
      <c r="N309" s="470"/>
      <c r="O309" s="14"/>
      <c r="P309" s="14"/>
      <c r="Q309" s="14"/>
      <c r="R309" s="14"/>
      <c r="S309" s="14"/>
      <c r="T309" s="469"/>
      <c r="U309" s="454"/>
      <c r="V309" s="454"/>
      <c r="W309" s="9"/>
      <c r="X309" s="9"/>
      <c r="Y309" s="10"/>
      <c r="Z309" s="495"/>
      <c r="AA309" s="11"/>
      <c r="AB309" s="472"/>
      <c r="AC309" s="473"/>
      <c r="AD309" s="473"/>
      <c r="AE309" s="496"/>
      <c r="AF309" s="12"/>
      <c r="AG309" s="12"/>
      <c r="AH309" s="13"/>
      <c r="AI309" s="14"/>
      <c r="AJ309" s="14"/>
      <c r="AK309" s="7"/>
      <c r="AL309" s="7"/>
      <c r="AM309" s="15"/>
      <c r="AN309" s="15"/>
      <c r="AO309" s="8"/>
      <c r="AP309" s="453"/>
      <c r="AQ309" s="17"/>
      <c r="AR309" s="18"/>
      <c r="AS309" s="19"/>
      <c r="AT309" s="19"/>
      <c r="AU309" s="19"/>
      <c r="AV309" s="19"/>
      <c r="AW309" s="19"/>
      <c r="AX309" s="19"/>
      <c r="AY309" s="19"/>
      <c r="AZ309" s="20"/>
      <c r="BA309" s="20"/>
      <c r="BB309" s="21"/>
      <c r="BC309" s="22" t="s">
        <v>2198</v>
      </c>
      <c r="BD309" s="77"/>
      <c r="BE309" s="91"/>
      <c r="BF309" s="91"/>
      <c r="BG309" s="92"/>
      <c r="BH309"/>
      <c r="BI309"/>
      <c r="BJ309"/>
      <c r="BK309"/>
      <c r="BL309"/>
      <c r="BM309"/>
      <c r="BN309"/>
      <c r="BO309"/>
      <c r="BP309"/>
      <c r="BQ309"/>
      <c r="BR309"/>
      <c r="BS309"/>
      <c r="BT309" s="92"/>
      <c r="BU309" s="92"/>
      <c r="BV309" s="92"/>
      <c r="BW309" s="5"/>
      <c r="BX309" s="5"/>
      <c r="BY309" s="5"/>
      <c r="BZ309" s="5"/>
      <c r="CA309" s="5"/>
      <c r="CB309" s="5"/>
      <c r="CC309" s="5"/>
      <c r="CD309" s="440"/>
      <c r="CE309" s="440"/>
      <c r="CF309" s="441"/>
      <c r="CG309" s="442"/>
      <c r="CH309" s="443"/>
      <c r="CI309" s="443"/>
      <c r="CJ309" s="443"/>
      <c r="CK309" s="443"/>
      <c r="CL309" s="4"/>
      <c r="CM309" s="4"/>
      <c r="CN309" s="5"/>
      <c r="CO309" s="4"/>
      <c r="CP309" s="444"/>
      <c r="CQ309" s="445"/>
      <c r="CR309" s="446"/>
      <c r="CS309" s="446"/>
      <c r="CT309" s="444"/>
      <c r="CU309" s="444"/>
      <c r="CV309" s="444"/>
      <c r="CW309" s="444"/>
      <c r="CX309" s="447"/>
      <c r="CY309" s="447"/>
      <c r="CZ309" s="447"/>
      <c r="DA309" s="447"/>
      <c r="DB309" s="448"/>
      <c r="DC309" s="448"/>
      <c r="DD309" s="446"/>
      <c r="DE309" s="439"/>
      <c r="DF309" s="439"/>
      <c r="DG309" s="439"/>
      <c r="DH309" s="439"/>
      <c r="DI309" s="439"/>
      <c r="DJ309" s="439"/>
      <c r="DK309" s="439"/>
      <c r="DL309" s="446"/>
      <c r="DM309" s="446"/>
      <c r="DN309" s="444"/>
      <c r="DO309" s="444"/>
      <c r="DP309" s="444"/>
      <c r="DQ309" s="444"/>
      <c r="DR309" s="444"/>
      <c r="DS309" s="441"/>
      <c r="DT309" s="449"/>
      <c r="DU309" s="450"/>
      <c r="DV309" s="450"/>
      <c r="DW309" s="450"/>
      <c r="DX309" s="450"/>
      <c r="DY309" s="450"/>
      <c r="DZ309" s="450"/>
      <c r="EA309" s="450"/>
      <c r="EB309" s="450"/>
      <c r="EC309" s="450"/>
      <c r="ED309" s="450"/>
      <c r="EE309" s="446"/>
      <c r="EF309" s="446"/>
      <c r="EL309" s="4"/>
      <c r="EM309" s="4"/>
      <c r="EN309" s="5"/>
      <c r="EO309" s="4"/>
      <c r="FA309" s="23"/>
      <c r="FB309" s="24"/>
      <c r="FC309" s="75"/>
      <c r="FD309" s="76"/>
      <c r="FF309" s="89"/>
      <c r="IA309" s="214"/>
      <c r="IB309" s="215"/>
      <c r="IC309" s="214"/>
      <c r="ID309" s="215"/>
      <c r="IE309" s="214"/>
      <c r="IF309" s="214"/>
      <c r="IG309" s="214"/>
      <c r="IH309" s="233"/>
      <c r="II309" s="160"/>
      <c r="IJ309" s="217"/>
      <c r="IK309" s="218"/>
      <c r="IL309" s="218"/>
      <c r="IM309" s="218"/>
      <c r="IO309" s="391"/>
    </row>
    <row r="310" spans="1:249" s="6" customFormat="1" ht="15" x14ac:dyDescent="0.2">
      <c r="A310" s="467" t="s">
        <v>2195</v>
      </c>
      <c r="B310" s="467" t="s">
        <v>2149</v>
      </c>
      <c r="C310" s="393" t="s">
        <v>2668</v>
      </c>
      <c r="D310" s="468"/>
      <c r="E310" s="462" t="s">
        <v>2141</v>
      </c>
      <c r="F310" s="14" t="s">
        <v>2149</v>
      </c>
      <c r="G310" s="14" t="s">
        <v>2149</v>
      </c>
      <c r="H310" s="469" t="s">
        <v>2149</v>
      </c>
      <c r="I310" s="462"/>
      <c r="J310" s="456"/>
      <c r="K310" s="11"/>
      <c r="L310" s="11"/>
      <c r="M310" s="14"/>
      <c r="N310" s="470"/>
      <c r="O310" s="14"/>
      <c r="P310" s="14"/>
      <c r="Q310" s="14"/>
      <c r="R310" s="14"/>
      <c r="S310" s="14"/>
      <c r="T310" s="469"/>
      <c r="U310" s="454"/>
      <c r="V310" s="454"/>
      <c r="W310" s="9"/>
      <c r="X310" s="9"/>
      <c r="Y310" s="10"/>
      <c r="Z310" s="495" t="s">
        <v>2195</v>
      </c>
      <c r="AA310" s="11"/>
      <c r="AB310" s="472"/>
      <c r="AC310" s="473"/>
      <c r="AD310" s="473"/>
      <c r="AE310" s="496" t="s">
        <v>2195</v>
      </c>
      <c r="AF310" s="12"/>
      <c r="AG310" s="12"/>
      <c r="AH310" s="13"/>
      <c r="AI310" s="14"/>
      <c r="AJ310" s="14"/>
      <c r="AK310" s="7"/>
      <c r="AL310" s="7"/>
      <c r="AM310" s="15"/>
      <c r="AN310" s="15"/>
      <c r="AO310" s="8"/>
      <c r="AP310" s="453" t="s">
        <v>1747</v>
      </c>
      <c r="AQ310" s="17"/>
      <c r="AR310" s="18"/>
      <c r="AS310" s="19"/>
      <c r="AT310" s="19"/>
      <c r="AU310" s="19"/>
      <c r="AV310" s="19"/>
      <c r="AW310" s="19"/>
      <c r="AX310" s="19"/>
      <c r="AY310" s="19"/>
      <c r="AZ310" s="20"/>
      <c r="BA310" s="20"/>
      <c r="BB310" s="21"/>
      <c r="BC310" s="22" t="s">
        <v>2179</v>
      </c>
      <c r="BD310" s="77"/>
      <c r="BE310" s="91"/>
      <c r="BF310" s="91"/>
      <c r="BG310" s="92"/>
      <c r="BH310"/>
      <c r="BI310"/>
      <c r="BJ310"/>
      <c r="BK310"/>
      <c r="BL310"/>
      <c r="BM310"/>
      <c r="BN310"/>
      <c r="BO310"/>
      <c r="BP310"/>
      <c r="BQ310"/>
      <c r="BR310"/>
      <c r="BS310"/>
      <c r="BT310" s="92"/>
      <c r="BU310" s="92"/>
      <c r="BV310" s="92"/>
      <c r="BW310" s="5"/>
      <c r="BX310" s="5"/>
      <c r="BY310" s="5"/>
      <c r="BZ310" s="5"/>
      <c r="CA310" s="5"/>
      <c r="CB310" s="5"/>
      <c r="CC310" s="5"/>
      <c r="CD310" s="440"/>
      <c r="CE310" s="440"/>
      <c r="CF310" s="441"/>
      <c r="CG310" s="442"/>
      <c r="CH310" s="443"/>
      <c r="CI310" s="443"/>
      <c r="CJ310" s="443"/>
      <c r="CK310" s="443"/>
      <c r="CL310" s="4"/>
      <c r="CM310" s="4"/>
      <c r="CN310" s="5"/>
      <c r="CO310" s="4"/>
      <c r="CP310" s="444"/>
      <c r="CQ310" s="445"/>
      <c r="CR310" s="446"/>
      <c r="CS310" s="446"/>
      <c r="CT310" s="444"/>
      <c r="CU310" s="444"/>
      <c r="CV310" s="444"/>
      <c r="CW310" s="444"/>
      <c r="CX310" s="447"/>
      <c r="CY310" s="447"/>
      <c r="CZ310" s="447"/>
      <c r="DA310" s="447"/>
      <c r="DB310" s="448"/>
      <c r="DC310" s="448"/>
      <c r="DD310" s="446"/>
      <c r="DE310" s="439"/>
      <c r="DF310" s="439"/>
      <c r="DG310" s="439"/>
      <c r="DH310" s="439"/>
      <c r="DI310" s="439"/>
      <c r="DJ310" s="439"/>
      <c r="DK310" s="439"/>
      <c r="DL310" s="446"/>
      <c r="DM310" s="446"/>
      <c r="DN310" s="444"/>
      <c r="DO310" s="444"/>
      <c r="DP310" s="444"/>
      <c r="DQ310" s="444"/>
      <c r="DR310" s="444"/>
      <c r="DS310" s="441"/>
      <c r="DT310" s="449"/>
      <c r="DU310" s="450"/>
      <c r="DV310" s="450"/>
      <c r="DW310" s="450"/>
      <c r="DX310" s="450"/>
      <c r="DY310" s="450"/>
      <c r="DZ310" s="450"/>
      <c r="EA310" s="450"/>
      <c r="EB310" s="450"/>
      <c r="EC310" s="450"/>
      <c r="ED310" s="450"/>
      <c r="EE310" s="446"/>
      <c r="EF310" s="446"/>
      <c r="EL310" s="4"/>
      <c r="EM310" s="4"/>
      <c r="EN310" s="5"/>
      <c r="EO310" s="4"/>
      <c r="FA310" s="23"/>
      <c r="FB310" s="24"/>
      <c r="FC310" s="75"/>
      <c r="FD310" s="76"/>
      <c r="FF310" s="89"/>
      <c r="IA310" s="214"/>
      <c r="IB310" s="215"/>
      <c r="IC310" s="214"/>
      <c r="ID310" s="215"/>
      <c r="IE310" s="214"/>
      <c r="IF310" s="214"/>
      <c r="IG310" s="214"/>
      <c r="IH310" s="233"/>
      <c r="II310" s="160"/>
      <c r="IJ310" s="217"/>
      <c r="IK310" s="218"/>
      <c r="IL310" s="218"/>
      <c r="IM310" s="218"/>
      <c r="IO310" s="391"/>
    </row>
    <row r="311" spans="1:249" s="6" customFormat="1" ht="15" x14ac:dyDescent="0.2">
      <c r="A311" s="467" t="s">
        <v>2166</v>
      </c>
      <c r="B311" s="467" t="s">
        <v>2149</v>
      </c>
      <c r="C311" s="393" t="s">
        <v>2669</v>
      </c>
      <c r="D311" s="468"/>
      <c r="E311" s="462" t="s">
        <v>2138</v>
      </c>
      <c r="F311" s="14" t="s">
        <v>2149</v>
      </c>
      <c r="G311" s="14" t="s">
        <v>2154</v>
      </c>
      <c r="H311" s="469" t="s">
        <v>2149</v>
      </c>
      <c r="I311" s="462"/>
      <c r="J311" s="456"/>
      <c r="K311" s="11"/>
      <c r="L311" s="11"/>
      <c r="M311" s="14"/>
      <c r="N311" s="470"/>
      <c r="O311" s="14"/>
      <c r="P311" s="14"/>
      <c r="Q311" s="14"/>
      <c r="R311" s="14"/>
      <c r="S311" s="14"/>
      <c r="T311" s="469"/>
      <c r="U311" s="454"/>
      <c r="V311" s="454"/>
      <c r="W311" s="9"/>
      <c r="X311" s="9"/>
      <c r="Y311" s="10"/>
      <c r="Z311" s="495" t="s">
        <v>2166</v>
      </c>
      <c r="AA311" s="11"/>
      <c r="AB311" s="472"/>
      <c r="AC311" s="473"/>
      <c r="AD311" s="473"/>
      <c r="AE311" s="496" t="s">
        <v>2166</v>
      </c>
      <c r="AF311" s="12"/>
      <c r="AG311" s="12"/>
      <c r="AH311" s="13"/>
      <c r="AI311" s="14"/>
      <c r="AJ311" s="14"/>
      <c r="AK311" s="7"/>
      <c r="AL311" s="7"/>
      <c r="AM311" s="15"/>
      <c r="AN311" s="15"/>
      <c r="AO311" s="8"/>
      <c r="AP311" s="453" t="s">
        <v>1748</v>
      </c>
      <c r="AQ311" s="17"/>
      <c r="AR311" s="18"/>
      <c r="AS311" s="19"/>
      <c r="AT311" s="19"/>
      <c r="AU311" s="19"/>
      <c r="AV311" s="19"/>
      <c r="AW311" s="19"/>
      <c r="AX311" s="19"/>
      <c r="AY311" s="19"/>
      <c r="AZ311" s="20"/>
      <c r="BA311" s="20"/>
      <c r="BB311" s="21"/>
      <c r="BC311" s="22" t="s">
        <v>2179</v>
      </c>
      <c r="BD311" s="77"/>
      <c r="BE311" s="91"/>
      <c r="BF311" s="91"/>
      <c r="BG311" s="92"/>
      <c r="BH311"/>
      <c r="BI311"/>
      <c r="BJ311"/>
      <c r="BK311"/>
      <c r="BL311"/>
      <c r="BM311"/>
      <c r="BN311"/>
      <c r="BO311"/>
      <c r="BP311"/>
      <c r="BQ311"/>
      <c r="BR311"/>
      <c r="BS311"/>
      <c r="BT311" s="92"/>
      <c r="BU311" s="92"/>
      <c r="BV311" s="92"/>
      <c r="BW311" s="5"/>
      <c r="BX311" s="5"/>
      <c r="BY311" s="5"/>
      <c r="BZ311" s="5"/>
      <c r="CA311" s="5"/>
      <c r="CB311" s="5"/>
      <c r="CC311" s="5"/>
      <c r="CD311" s="440"/>
      <c r="CE311" s="440"/>
      <c r="CF311" s="441"/>
      <c r="CG311" s="442"/>
      <c r="CH311" s="443"/>
      <c r="CI311" s="443"/>
      <c r="CJ311" s="443"/>
      <c r="CK311" s="443"/>
      <c r="CL311" s="4"/>
      <c r="CM311" s="4"/>
      <c r="CN311" s="5"/>
      <c r="CO311" s="4"/>
      <c r="CP311" s="444"/>
      <c r="CQ311" s="445"/>
      <c r="CR311" s="446"/>
      <c r="CS311" s="446"/>
      <c r="CT311" s="444"/>
      <c r="CU311" s="444"/>
      <c r="CV311" s="444"/>
      <c r="CW311" s="444"/>
      <c r="CX311" s="447"/>
      <c r="CY311" s="447"/>
      <c r="CZ311" s="447"/>
      <c r="DA311" s="447"/>
      <c r="DB311" s="448"/>
      <c r="DC311" s="448"/>
      <c r="DD311" s="446"/>
      <c r="DE311" s="439"/>
      <c r="DF311" s="439"/>
      <c r="DG311" s="439"/>
      <c r="DH311" s="439"/>
      <c r="DI311" s="439"/>
      <c r="DJ311" s="439"/>
      <c r="DK311" s="439"/>
      <c r="DL311" s="446"/>
      <c r="DM311" s="446"/>
      <c r="DN311" s="444"/>
      <c r="DO311" s="444"/>
      <c r="DP311" s="444"/>
      <c r="DQ311" s="444"/>
      <c r="DR311" s="444"/>
      <c r="DS311" s="441"/>
      <c r="DT311" s="449"/>
      <c r="DU311" s="450"/>
      <c r="DV311" s="450"/>
      <c r="DW311" s="450"/>
      <c r="DX311" s="450"/>
      <c r="DY311" s="450"/>
      <c r="DZ311" s="450"/>
      <c r="EA311" s="450"/>
      <c r="EB311" s="450"/>
      <c r="EC311" s="450"/>
      <c r="ED311" s="450"/>
      <c r="EE311" s="446"/>
      <c r="EF311" s="446"/>
      <c r="EL311" s="4"/>
      <c r="EM311" s="4"/>
      <c r="EN311" s="5"/>
      <c r="EO311" s="4"/>
      <c r="FA311" s="23"/>
      <c r="FB311" s="24"/>
      <c r="FC311" s="75"/>
      <c r="FD311" s="76"/>
      <c r="FF311" s="89"/>
      <c r="IA311" s="214"/>
      <c r="IB311" s="215"/>
      <c r="IC311" s="214"/>
      <c r="ID311" s="215"/>
      <c r="IE311" s="214"/>
      <c r="IF311" s="214"/>
      <c r="IG311" s="214"/>
      <c r="IH311" s="233"/>
      <c r="II311" s="160"/>
      <c r="IJ311" s="217"/>
      <c r="IK311" s="218"/>
      <c r="IL311" s="218"/>
      <c r="IM311" s="218"/>
      <c r="IO311" s="391"/>
    </row>
    <row r="312" spans="1:249" s="6" customFormat="1" ht="15" x14ac:dyDescent="0.2">
      <c r="A312" s="467" t="s">
        <v>2195</v>
      </c>
      <c r="B312" s="467" t="s">
        <v>2149</v>
      </c>
      <c r="C312" s="393" t="s">
        <v>2670</v>
      </c>
      <c r="D312" s="468"/>
      <c r="E312" s="462" t="s">
        <v>2141</v>
      </c>
      <c r="F312" s="14" t="s">
        <v>2150</v>
      </c>
      <c r="G312" s="14" t="s">
        <v>2155</v>
      </c>
      <c r="H312" s="469" t="s">
        <v>2149</v>
      </c>
      <c r="I312" s="462"/>
      <c r="J312" s="456"/>
      <c r="K312" s="11"/>
      <c r="L312" s="11"/>
      <c r="M312" s="14"/>
      <c r="N312" s="470"/>
      <c r="O312" s="14"/>
      <c r="P312" s="14"/>
      <c r="Q312" s="14"/>
      <c r="R312" s="14"/>
      <c r="S312" s="14"/>
      <c r="T312" s="469"/>
      <c r="U312" s="454"/>
      <c r="V312" s="454"/>
      <c r="W312" s="9"/>
      <c r="X312" s="9"/>
      <c r="Y312" s="10"/>
      <c r="Z312" s="495" t="s">
        <v>2195</v>
      </c>
      <c r="AA312" s="11"/>
      <c r="AB312" s="472"/>
      <c r="AC312" s="473"/>
      <c r="AD312" s="473"/>
      <c r="AE312" s="496" t="s">
        <v>2195</v>
      </c>
      <c r="AF312" s="12"/>
      <c r="AG312" s="12"/>
      <c r="AH312" s="13"/>
      <c r="AI312" s="14"/>
      <c r="AJ312" s="14"/>
      <c r="AK312" s="7"/>
      <c r="AL312" s="7"/>
      <c r="AM312" s="15"/>
      <c r="AN312" s="15"/>
      <c r="AO312" s="8"/>
      <c r="AP312" s="453" t="s">
        <v>1749</v>
      </c>
      <c r="AQ312" s="17"/>
      <c r="AR312" s="18"/>
      <c r="AS312" s="19"/>
      <c r="AT312" s="19"/>
      <c r="AU312" s="19"/>
      <c r="AV312" s="19"/>
      <c r="AW312" s="19"/>
      <c r="AX312" s="19"/>
      <c r="AY312" s="19"/>
      <c r="AZ312" s="20"/>
      <c r="BA312" s="20"/>
      <c r="BB312" s="21"/>
      <c r="BC312" s="22" t="s">
        <v>2179</v>
      </c>
      <c r="BD312" s="77"/>
      <c r="BE312" s="91"/>
      <c r="BF312" s="91"/>
      <c r="BG312" s="92"/>
      <c r="BH312"/>
      <c r="BI312"/>
      <c r="BJ312"/>
      <c r="BK312"/>
      <c r="BL312"/>
      <c r="BM312"/>
      <c r="BN312"/>
      <c r="BO312"/>
      <c r="BP312"/>
      <c r="BQ312"/>
      <c r="BR312"/>
      <c r="BS312"/>
      <c r="BT312" s="92"/>
      <c r="BU312" s="92"/>
      <c r="BV312" s="92"/>
      <c r="BW312" s="5"/>
      <c r="BX312" s="5"/>
      <c r="BY312" s="5"/>
      <c r="BZ312" s="5"/>
      <c r="CA312" s="5"/>
      <c r="CB312" s="5"/>
      <c r="CC312" s="5"/>
      <c r="CD312" s="440"/>
      <c r="CE312" s="440"/>
      <c r="CF312" s="441"/>
      <c r="CG312" s="442"/>
      <c r="CH312" s="443"/>
      <c r="CI312" s="443"/>
      <c r="CJ312" s="443"/>
      <c r="CK312" s="443"/>
      <c r="CL312" s="4"/>
      <c r="CM312" s="4"/>
      <c r="CN312" s="5"/>
      <c r="CO312" s="4"/>
      <c r="CP312" s="444"/>
      <c r="CQ312" s="445"/>
      <c r="CR312" s="446"/>
      <c r="CS312" s="446"/>
      <c r="CT312" s="444"/>
      <c r="CU312" s="444"/>
      <c r="CV312" s="444"/>
      <c r="CW312" s="444"/>
      <c r="CX312" s="447"/>
      <c r="CY312" s="447"/>
      <c r="CZ312" s="447"/>
      <c r="DA312" s="447"/>
      <c r="DB312" s="448"/>
      <c r="DC312" s="448"/>
      <c r="DD312" s="446"/>
      <c r="DE312" s="439"/>
      <c r="DF312" s="439"/>
      <c r="DG312" s="439"/>
      <c r="DH312" s="439"/>
      <c r="DI312" s="439"/>
      <c r="DJ312" s="439"/>
      <c r="DK312" s="439"/>
      <c r="DL312" s="446"/>
      <c r="DM312" s="446"/>
      <c r="DN312" s="444"/>
      <c r="DO312" s="444"/>
      <c r="DP312" s="444"/>
      <c r="DQ312" s="444"/>
      <c r="DR312" s="444"/>
      <c r="DS312" s="441"/>
      <c r="DT312" s="449"/>
      <c r="DU312" s="450"/>
      <c r="DV312" s="450"/>
      <c r="DW312" s="450"/>
      <c r="DX312" s="450"/>
      <c r="DY312" s="450"/>
      <c r="DZ312" s="450"/>
      <c r="EA312" s="450"/>
      <c r="EB312" s="450"/>
      <c r="EC312" s="450"/>
      <c r="ED312" s="450"/>
      <c r="EE312" s="446"/>
      <c r="EF312" s="446"/>
      <c r="EL312" s="4"/>
      <c r="EM312" s="4"/>
      <c r="EN312" s="5"/>
      <c r="EO312" s="4"/>
      <c r="FA312" s="23"/>
      <c r="FB312" s="24"/>
      <c r="FC312" s="75"/>
      <c r="FD312" s="76"/>
      <c r="FF312" s="89"/>
      <c r="IA312" s="214"/>
      <c r="IB312" s="215"/>
      <c r="IC312" s="214"/>
      <c r="ID312" s="215"/>
      <c r="IE312" s="214"/>
      <c r="IF312" s="214"/>
      <c r="IG312" s="214"/>
      <c r="IH312" s="233"/>
      <c r="II312" s="160"/>
      <c r="IJ312" s="217"/>
      <c r="IK312" s="218"/>
      <c r="IL312" s="218"/>
      <c r="IM312" s="218"/>
      <c r="IO312" s="391"/>
    </row>
    <row r="313" spans="1:249" s="6" customFormat="1" ht="15" x14ac:dyDescent="0.2">
      <c r="A313" s="467" t="s">
        <v>2165</v>
      </c>
      <c r="B313" s="467" t="s">
        <v>2149</v>
      </c>
      <c r="C313" s="393" t="s">
        <v>3055</v>
      </c>
      <c r="D313" s="468"/>
      <c r="E313" s="462" t="s">
        <v>2136</v>
      </c>
      <c r="F313" s="14" t="s">
        <v>2149</v>
      </c>
      <c r="G313" s="14" t="s">
        <v>2149</v>
      </c>
      <c r="H313" s="469" t="s">
        <v>2149</v>
      </c>
      <c r="I313" s="462"/>
      <c r="J313" s="456"/>
      <c r="K313" s="11"/>
      <c r="L313" s="11"/>
      <c r="M313" s="14"/>
      <c r="N313" s="470"/>
      <c r="O313" s="14"/>
      <c r="P313" s="14"/>
      <c r="Q313" s="14"/>
      <c r="R313" s="14"/>
      <c r="S313" s="14"/>
      <c r="T313" s="469"/>
      <c r="U313" s="454"/>
      <c r="V313" s="454"/>
      <c r="W313" s="9"/>
      <c r="X313" s="9"/>
      <c r="Y313" s="10"/>
      <c r="Z313" s="495" t="s">
        <v>2165</v>
      </c>
      <c r="AA313" s="11"/>
      <c r="AB313" s="472"/>
      <c r="AC313" s="473"/>
      <c r="AD313" s="473"/>
      <c r="AE313" s="496" t="s">
        <v>2165</v>
      </c>
      <c r="AF313" s="12"/>
      <c r="AG313" s="12"/>
      <c r="AH313" s="13"/>
      <c r="AI313" s="14"/>
      <c r="AJ313" s="14"/>
      <c r="AK313" s="7"/>
      <c r="AL313" s="7"/>
      <c r="AM313" s="15"/>
      <c r="AN313" s="15"/>
      <c r="AO313" s="8"/>
      <c r="AP313" s="453" t="s">
        <v>1750</v>
      </c>
      <c r="AQ313" s="17"/>
      <c r="AR313" s="18"/>
      <c r="AS313" s="19"/>
      <c r="AT313" s="19"/>
      <c r="AU313" s="19"/>
      <c r="AV313" s="19"/>
      <c r="AW313" s="19"/>
      <c r="AX313" s="19"/>
      <c r="AY313" s="19"/>
      <c r="AZ313" s="20"/>
      <c r="BA313" s="20"/>
      <c r="BB313" s="21"/>
      <c r="BC313" s="22" t="s">
        <v>2179</v>
      </c>
      <c r="BD313" s="77"/>
      <c r="BE313" s="91"/>
      <c r="BF313" s="91"/>
      <c r="BG313" s="92"/>
      <c r="BH313"/>
      <c r="BI313"/>
      <c r="BJ313"/>
      <c r="BK313"/>
      <c r="BL313"/>
      <c r="BM313"/>
      <c r="BN313"/>
      <c r="BO313"/>
      <c r="BP313"/>
      <c r="BQ313"/>
      <c r="BR313"/>
      <c r="BS313"/>
      <c r="BT313" s="92"/>
      <c r="BU313" s="92"/>
      <c r="BV313" s="92"/>
      <c r="BW313" s="5"/>
      <c r="BX313" s="5"/>
      <c r="BY313" s="5"/>
      <c r="BZ313" s="5"/>
      <c r="CA313" s="5"/>
      <c r="CB313" s="5"/>
      <c r="CC313" s="5"/>
      <c r="CD313" s="440"/>
      <c r="CE313" s="440"/>
      <c r="CF313" s="441"/>
      <c r="CG313" s="442"/>
      <c r="CH313" s="443"/>
      <c r="CI313" s="443"/>
      <c r="CJ313" s="443"/>
      <c r="CK313" s="443"/>
      <c r="CL313" s="4"/>
      <c r="CM313" s="4"/>
      <c r="CN313" s="5"/>
      <c r="CO313" s="4"/>
      <c r="CP313" s="444"/>
      <c r="CQ313" s="445"/>
      <c r="CR313" s="446"/>
      <c r="CS313" s="446"/>
      <c r="CT313" s="444"/>
      <c r="CU313" s="444"/>
      <c r="CV313" s="444"/>
      <c r="CW313" s="444"/>
      <c r="CX313" s="447"/>
      <c r="CY313" s="447"/>
      <c r="CZ313" s="447"/>
      <c r="DA313" s="447"/>
      <c r="DB313" s="448"/>
      <c r="DC313" s="448"/>
      <c r="DD313" s="446"/>
      <c r="DE313" s="439"/>
      <c r="DF313" s="439"/>
      <c r="DG313" s="439"/>
      <c r="DH313" s="439"/>
      <c r="DI313" s="439"/>
      <c r="DJ313" s="439"/>
      <c r="DK313" s="439"/>
      <c r="DL313" s="446"/>
      <c r="DM313" s="446"/>
      <c r="DN313" s="444"/>
      <c r="DO313" s="444"/>
      <c r="DP313" s="444"/>
      <c r="DQ313" s="444"/>
      <c r="DR313" s="444"/>
      <c r="DS313" s="441"/>
      <c r="DT313" s="449"/>
      <c r="DU313" s="450"/>
      <c r="DV313" s="450"/>
      <c r="DW313" s="450"/>
      <c r="DX313" s="450"/>
      <c r="DY313" s="450"/>
      <c r="DZ313" s="450"/>
      <c r="EA313" s="450"/>
      <c r="EB313" s="450"/>
      <c r="EC313" s="450"/>
      <c r="ED313" s="450"/>
      <c r="EE313" s="446"/>
      <c r="EF313" s="446"/>
      <c r="EL313" s="4"/>
      <c r="EM313" s="4"/>
      <c r="EN313" s="5"/>
      <c r="EO313" s="4"/>
      <c r="FA313" s="23"/>
      <c r="FB313" s="24"/>
      <c r="FC313" s="75"/>
      <c r="FD313" s="76"/>
      <c r="FF313" s="89"/>
      <c r="IA313" s="214"/>
      <c r="IB313" s="215"/>
      <c r="IC313" s="214"/>
      <c r="ID313" s="215"/>
      <c r="IE313" s="214"/>
      <c r="IF313" s="214"/>
      <c r="IG313" s="214"/>
      <c r="IH313" s="233"/>
      <c r="II313" s="160"/>
      <c r="IJ313" s="217"/>
      <c r="IK313" s="218"/>
      <c r="IL313" s="218"/>
      <c r="IM313" s="218"/>
      <c r="IO313" s="391"/>
    </row>
    <row r="314" spans="1:249" s="6" customFormat="1" ht="15" x14ac:dyDescent="0.2">
      <c r="A314" s="467" t="s">
        <v>2195</v>
      </c>
      <c r="B314" s="467" t="s">
        <v>2149</v>
      </c>
      <c r="C314" s="393" t="s">
        <v>2671</v>
      </c>
      <c r="D314" s="468"/>
      <c r="E314" s="462" t="s">
        <v>2141</v>
      </c>
      <c r="F314" s="14" t="s">
        <v>2149</v>
      </c>
      <c r="G314" s="14" t="s">
        <v>2149</v>
      </c>
      <c r="H314" s="469" t="s">
        <v>2149</v>
      </c>
      <c r="I314" s="462"/>
      <c r="J314" s="456"/>
      <c r="K314" s="11"/>
      <c r="L314" s="11"/>
      <c r="M314" s="14"/>
      <c r="N314" s="470"/>
      <c r="O314" s="14"/>
      <c r="P314" s="14"/>
      <c r="Q314" s="14"/>
      <c r="R314" s="14"/>
      <c r="S314" s="14"/>
      <c r="T314" s="469"/>
      <c r="U314" s="454"/>
      <c r="V314" s="454"/>
      <c r="W314" s="9"/>
      <c r="X314" s="9"/>
      <c r="Y314" s="10"/>
      <c r="Z314" s="495" t="s">
        <v>2195</v>
      </c>
      <c r="AA314" s="11"/>
      <c r="AB314" s="472"/>
      <c r="AC314" s="473"/>
      <c r="AD314" s="473"/>
      <c r="AE314" s="496" t="s">
        <v>2195</v>
      </c>
      <c r="AF314" s="12"/>
      <c r="AG314" s="12"/>
      <c r="AH314" s="13"/>
      <c r="AI314" s="14"/>
      <c r="AJ314" s="14"/>
      <c r="AK314" s="7"/>
      <c r="AL314" s="7"/>
      <c r="AM314" s="15"/>
      <c r="AN314" s="15"/>
      <c r="AO314" s="8"/>
      <c r="AP314" s="453" t="s">
        <v>1751</v>
      </c>
      <c r="AQ314" s="17"/>
      <c r="AR314" s="18"/>
      <c r="AS314" s="19"/>
      <c r="AT314" s="19"/>
      <c r="AU314" s="19"/>
      <c r="AV314" s="19"/>
      <c r="AW314" s="19"/>
      <c r="AX314" s="19"/>
      <c r="AY314" s="19"/>
      <c r="AZ314" s="20"/>
      <c r="BA314" s="20"/>
      <c r="BB314" s="21"/>
      <c r="BC314" s="22" t="s">
        <v>2179</v>
      </c>
      <c r="BD314" s="77"/>
      <c r="BE314" s="91"/>
      <c r="BF314" s="91"/>
      <c r="BG314" s="92"/>
      <c r="BH314"/>
      <c r="BI314"/>
      <c r="BJ314"/>
      <c r="BK314"/>
      <c r="BL314"/>
      <c r="BM314"/>
      <c r="BN314"/>
      <c r="BO314"/>
      <c r="BP314"/>
      <c r="BQ314"/>
      <c r="BR314"/>
      <c r="BS314"/>
      <c r="BT314" s="92"/>
      <c r="BU314" s="92"/>
      <c r="BV314" s="92"/>
      <c r="BW314" s="5"/>
      <c r="BX314" s="5"/>
      <c r="BY314" s="5"/>
      <c r="BZ314" s="5"/>
      <c r="CA314" s="5"/>
      <c r="CB314" s="5"/>
      <c r="CC314" s="5"/>
      <c r="CD314" s="440"/>
      <c r="CE314" s="440"/>
      <c r="CF314" s="441"/>
      <c r="CG314" s="442"/>
      <c r="CH314" s="443"/>
      <c r="CI314" s="443"/>
      <c r="CJ314" s="443"/>
      <c r="CK314" s="443"/>
      <c r="CL314" s="4"/>
      <c r="CM314" s="4"/>
      <c r="CN314" s="5"/>
      <c r="CO314" s="4"/>
      <c r="CP314" s="444"/>
      <c r="CQ314" s="445"/>
      <c r="CR314" s="446"/>
      <c r="CS314" s="446"/>
      <c r="CT314" s="444"/>
      <c r="CU314" s="444"/>
      <c r="CV314" s="444"/>
      <c r="CW314" s="444"/>
      <c r="CX314" s="447"/>
      <c r="CY314" s="447"/>
      <c r="CZ314" s="447"/>
      <c r="DA314" s="447"/>
      <c r="DB314" s="448"/>
      <c r="DC314" s="448"/>
      <c r="DD314" s="446"/>
      <c r="DE314" s="439"/>
      <c r="DF314" s="439"/>
      <c r="DG314" s="439"/>
      <c r="DH314" s="439"/>
      <c r="DI314" s="439"/>
      <c r="DJ314" s="439"/>
      <c r="DK314" s="439"/>
      <c r="DL314" s="446"/>
      <c r="DM314" s="446"/>
      <c r="DN314" s="444"/>
      <c r="DO314" s="444"/>
      <c r="DP314" s="444"/>
      <c r="DQ314" s="444"/>
      <c r="DR314" s="444"/>
      <c r="DS314" s="441"/>
      <c r="DT314" s="449"/>
      <c r="DU314" s="450"/>
      <c r="DV314" s="450"/>
      <c r="DW314" s="450"/>
      <c r="DX314" s="450"/>
      <c r="DY314" s="450"/>
      <c r="DZ314" s="450"/>
      <c r="EA314" s="450"/>
      <c r="EB314" s="450"/>
      <c r="EC314" s="450"/>
      <c r="ED314" s="450"/>
      <c r="EE314" s="446"/>
      <c r="EF314" s="446"/>
      <c r="EL314" s="4"/>
      <c r="EM314" s="4"/>
      <c r="EN314" s="5"/>
      <c r="EO314" s="4"/>
      <c r="FA314" s="23"/>
      <c r="FB314" s="24"/>
      <c r="FC314" s="75"/>
      <c r="FD314" s="76"/>
      <c r="FF314" s="89"/>
      <c r="IA314" s="214"/>
      <c r="IB314" s="215"/>
      <c r="IC314" s="214"/>
      <c r="ID314" s="215"/>
      <c r="IE314" s="214"/>
      <c r="IF314" s="214"/>
      <c r="IG314" s="214"/>
      <c r="IH314" s="233"/>
      <c r="II314" s="160"/>
      <c r="IJ314" s="217"/>
      <c r="IK314" s="218"/>
      <c r="IL314" s="218"/>
      <c r="IM314" s="218"/>
      <c r="IO314" s="391"/>
    </row>
    <row r="315" spans="1:249" s="6" customFormat="1" ht="15" x14ac:dyDescent="0.2">
      <c r="A315" s="467" t="s">
        <v>2195</v>
      </c>
      <c r="B315" s="467" t="s">
        <v>2149</v>
      </c>
      <c r="C315" s="393" t="s">
        <v>2672</v>
      </c>
      <c r="D315" s="468"/>
      <c r="E315" s="462" t="s">
        <v>2141</v>
      </c>
      <c r="F315" s="14" t="s">
        <v>2149</v>
      </c>
      <c r="G315" s="14" t="s">
        <v>2149</v>
      </c>
      <c r="H315" s="469" t="s">
        <v>2149</v>
      </c>
      <c r="I315" s="462"/>
      <c r="J315" s="456"/>
      <c r="K315" s="11"/>
      <c r="L315" s="11"/>
      <c r="M315" s="14"/>
      <c r="N315" s="470"/>
      <c r="O315" s="14"/>
      <c r="P315" s="14"/>
      <c r="Q315" s="14"/>
      <c r="R315" s="14"/>
      <c r="S315" s="14"/>
      <c r="T315" s="469"/>
      <c r="U315" s="454"/>
      <c r="V315" s="454"/>
      <c r="W315" s="9"/>
      <c r="X315" s="9"/>
      <c r="Y315" s="10"/>
      <c r="Z315" s="495" t="s">
        <v>2195</v>
      </c>
      <c r="AA315" s="11"/>
      <c r="AB315" s="472"/>
      <c r="AC315" s="473"/>
      <c r="AD315" s="473"/>
      <c r="AE315" s="496" t="s">
        <v>2195</v>
      </c>
      <c r="AF315" s="12"/>
      <c r="AG315" s="12"/>
      <c r="AH315" s="13"/>
      <c r="AI315" s="14"/>
      <c r="AJ315" s="14"/>
      <c r="AK315" s="7"/>
      <c r="AL315" s="7"/>
      <c r="AM315" s="15"/>
      <c r="AN315" s="15"/>
      <c r="AO315" s="8"/>
      <c r="AP315" s="453" t="s">
        <v>1752</v>
      </c>
      <c r="AQ315" s="17"/>
      <c r="AR315" s="18"/>
      <c r="AS315" s="19"/>
      <c r="AT315" s="19"/>
      <c r="AU315" s="19"/>
      <c r="AV315" s="19"/>
      <c r="AW315" s="19"/>
      <c r="AX315" s="19"/>
      <c r="AY315" s="19"/>
      <c r="AZ315" s="20"/>
      <c r="BA315" s="20"/>
      <c r="BB315" s="21"/>
      <c r="BC315" s="22" t="s">
        <v>2179</v>
      </c>
      <c r="BD315" s="77"/>
      <c r="BE315" s="91"/>
      <c r="BF315" s="91"/>
      <c r="BG315" s="92"/>
      <c r="BH315"/>
      <c r="BI315"/>
      <c r="BJ315"/>
      <c r="BK315"/>
      <c r="BL315"/>
      <c r="BM315"/>
      <c r="BN315"/>
      <c r="BO315"/>
      <c r="BP315"/>
      <c r="BQ315"/>
      <c r="BR315"/>
      <c r="BS315"/>
      <c r="BT315" s="92"/>
      <c r="BU315" s="92"/>
      <c r="BV315" s="92"/>
      <c r="BW315" s="5"/>
      <c r="BX315" s="5"/>
      <c r="BY315" s="5"/>
      <c r="BZ315" s="5"/>
      <c r="CA315" s="5"/>
      <c r="CB315" s="5"/>
      <c r="CC315" s="5"/>
      <c r="CD315" s="440"/>
      <c r="CE315" s="440"/>
      <c r="CF315" s="441"/>
      <c r="CG315" s="442"/>
      <c r="CH315" s="443"/>
      <c r="CI315" s="443"/>
      <c r="CJ315" s="443"/>
      <c r="CK315" s="443"/>
      <c r="CL315" s="4"/>
      <c r="CM315" s="4"/>
      <c r="CN315" s="5"/>
      <c r="CO315" s="4"/>
      <c r="CP315" s="444"/>
      <c r="CQ315" s="445"/>
      <c r="CR315" s="446"/>
      <c r="CS315" s="446"/>
      <c r="CT315" s="444"/>
      <c r="CU315" s="444"/>
      <c r="CV315" s="444"/>
      <c r="CW315" s="444"/>
      <c r="CX315" s="447"/>
      <c r="CY315" s="447"/>
      <c r="CZ315" s="447"/>
      <c r="DA315" s="447"/>
      <c r="DB315" s="448"/>
      <c r="DC315" s="448"/>
      <c r="DD315" s="446"/>
      <c r="DE315" s="439"/>
      <c r="DF315" s="439"/>
      <c r="DG315" s="439"/>
      <c r="DH315" s="439"/>
      <c r="DI315" s="439"/>
      <c r="DJ315" s="439"/>
      <c r="DK315" s="439"/>
      <c r="DL315" s="446"/>
      <c r="DM315" s="446"/>
      <c r="DN315" s="444"/>
      <c r="DO315" s="444"/>
      <c r="DP315" s="444"/>
      <c r="DQ315" s="444"/>
      <c r="DR315" s="444"/>
      <c r="DS315" s="441"/>
      <c r="DT315" s="449"/>
      <c r="DU315" s="450"/>
      <c r="DV315" s="450"/>
      <c r="DW315" s="450"/>
      <c r="DX315" s="450"/>
      <c r="DY315" s="450"/>
      <c r="DZ315" s="450"/>
      <c r="EA315" s="450"/>
      <c r="EB315" s="450"/>
      <c r="EC315" s="450"/>
      <c r="ED315" s="450"/>
      <c r="EE315" s="446"/>
      <c r="EF315" s="446"/>
      <c r="EL315" s="4"/>
      <c r="EM315" s="4"/>
      <c r="EN315" s="5"/>
      <c r="EO315" s="4"/>
      <c r="FA315" s="23"/>
      <c r="FB315" s="24"/>
      <c r="FC315" s="75"/>
      <c r="FD315" s="76"/>
      <c r="FF315" s="89"/>
      <c r="IA315" s="214"/>
      <c r="IB315" s="215"/>
      <c r="IC315" s="214"/>
      <c r="ID315" s="215"/>
      <c r="IE315" s="214"/>
      <c r="IF315" s="214"/>
      <c r="IG315" s="214"/>
      <c r="IH315" s="233"/>
      <c r="II315" s="160"/>
      <c r="IJ315" s="217"/>
      <c r="IK315" s="218"/>
      <c r="IL315" s="218"/>
      <c r="IM315" s="218"/>
      <c r="IO315" s="391"/>
    </row>
    <row r="316" spans="1:249" s="6" customFormat="1" ht="15" x14ac:dyDescent="0.2">
      <c r="A316" s="467">
        <v>1</v>
      </c>
      <c r="B316" s="467" t="s">
        <v>2149</v>
      </c>
      <c r="C316" s="393" t="s">
        <v>2673</v>
      </c>
      <c r="D316" s="468"/>
      <c r="E316" s="462" t="s">
        <v>2136</v>
      </c>
      <c r="F316" s="14" t="s">
        <v>2147</v>
      </c>
      <c r="G316" s="14" t="s">
        <v>2154</v>
      </c>
      <c r="H316" s="469" t="s">
        <v>2149</v>
      </c>
      <c r="I316" s="462"/>
      <c r="J316" s="456"/>
      <c r="K316" s="11"/>
      <c r="L316" s="11"/>
      <c r="M316" s="14"/>
      <c r="N316" s="470"/>
      <c r="O316" s="14"/>
      <c r="P316" s="14"/>
      <c r="Q316" s="14"/>
      <c r="R316" s="14"/>
      <c r="S316" s="14"/>
      <c r="T316" s="469"/>
      <c r="U316" s="454"/>
      <c r="V316" s="454"/>
      <c r="W316" s="9"/>
      <c r="X316" s="9"/>
      <c r="Y316" s="10"/>
      <c r="Z316" s="495">
        <v>1</v>
      </c>
      <c r="AA316" s="11"/>
      <c r="AB316" s="472"/>
      <c r="AC316" s="473"/>
      <c r="AD316" s="473"/>
      <c r="AE316" s="496">
        <v>3</v>
      </c>
      <c r="AF316" s="12"/>
      <c r="AG316" s="12"/>
      <c r="AH316" s="13"/>
      <c r="AI316" s="14"/>
      <c r="AJ316" s="14"/>
      <c r="AK316" s="7"/>
      <c r="AL316" s="7"/>
      <c r="AM316" s="15"/>
      <c r="AN316" s="15"/>
      <c r="AO316" s="8"/>
      <c r="AP316" s="453" t="s">
        <v>1753</v>
      </c>
      <c r="AQ316" s="17"/>
      <c r="AR316" s="18"/>
      <c r="AS316" s="19"/>
      <c r="AT316" s="19"/>
      <c r="AU316" s="19"/>
      <c r="AV316" s="19"/>
      <c r="AW316" s="19"/>
      <c r="AX316" s="19"/>
      <c r="AY316" s="19"/>
      <c r="AZ316" s="20"/>
      <c r="BA316" s="20"/>
      <c r="BB316" s="21"/>
      <c r="BC316" s="22" t="s">
        <v>2179</v>
      </c>
      <c r="BD316" s="77"/>
      <c r="BE316" s="91"/>
      <c r="BF316" s="91"/>
      <c r="BG316" s="92"/>
      <c r="BH316"/>
      <c r="BI316"/>
      <c r="BJ316"/>
      <c r="BK316"/>
      <c r="BL316"/>
      <c r="BM316"/>
      <c r="BN316"/>
      <c r="BO316"/>
      <c r="BP316"/>
      <c r="BQ316"/>
      <c r="BR316"/>
      <c r="BS316"/>
      <c r="BT316" s="92"/>
      <c r="BU316" s="92"/>
      <c r="BV316" s="92"/>
      <c r="BW316" s="5"/>
      <c r="BX316" s="5"/>
      <c r="BY316" s="5"/>
      <c r="BZ316" s="5"/>
      <c r="CA316" s="5"/>
      <c r="CB316" s="5"/>
      <c r="CC316" s="5"/>
      <c r="CD316" s="440"/>
      <c r="CE316" s="440"/>
      <c r="CF316" s="441"/>
      <c r="CG316" s="442"/>
      <c r="CH316" s="443"/>
      <c r="CI316" s="443"/>
      <c r="CJ316" s="443"/>
      <c r="CK316" s="443"/>
      <c r="CL316" s="4"/>
      <c r="CM316" s="4"/>
      <c r="CN316" s="5"/>
      <c r="CO316" s="4"/>
      <c r="CP316" s="444"/>
      <c r="CQ316" s="445"/>
      <c r="CR316" s="446"/>
      <c r="CS316" s="446"/>
      <c r="CT316" s="444"/>
      <c r="CU316" s="444"/>
      <c r="CV316" s="444"/>
      <c r="CW316" s="444"/>
      <c r="CX316" s="447"/>
      <c r="CY316" s="447"/>
      <c r="CZ316" s="447"/>
      <c r="DA316" s="447"/>
      <c r="DB316" s="448"/>
      <c r="DC316" s="448"/>
      <c r="DD316" s="446"/>
      <c r="DE316" s="439"/>
      <c r="DF316" s="439"/>
      <c r="DG316" s="439"/>
      <c r="DH316" s="439"/>
      <c r="DI316" s="439"/>
      <c r="DJ316" s="439"/>
      <c r="DK316" s="439"/>
      <c r="DL316" s="446"/>
      <c r="DM316" s="446"/>
      <c r="DN316" s="444"/>
      <c r="DO316" s="444"/>
      <c r="DP316" s="444"/>
      <c r="DQ316" s="444"/>
      <c r="DR316" s="444"/>
      <c r="DS316" s="441"/>
      <c r="DT316" s="449"/>
      <c r="DU316" s="450"/>
      <c r="DV316" s="450"/>
      <c r="DW316" s="450"/>
      <c r="DX316" s="450"/>
      <c r="DY316" s="450"/>
      <c r="DZ316" s="450"/>
      <c r="EA316" s="450"/>
      <c r="EB316" s="450"/>
      <c r="EC316" s="450"/>
      <c r="ED316" s="450"/>
      <c r="EE316" s="446"/>
      <c r="EF316" s="446"/>
      <c r="EL316" s="4"/>
      <c r="EM316" s="4"/>
      <c r="EN316" s="5"/>
      <c r="EO316" s="4"/>
      <c r="FA316" s="23"/>
      <c r="FB316" s="24"/>
      <c r="FC316" s="75"/>
      <c r="FD316" s="76"/>
      <c r="FF316" s="89"/>
      <c r="IA316" s="214"/>
      <c r="IB316" s="215"/>
      <c r="IC316" s="214"/>
      <c r="ID316" s="215"/>
      <c r="IE316" s="214"/>
      <c r="IF316" s="214"/>
      <c r="IG316" s="214"/>
      <c r="IH316" s="233"/>
      <c r="II316" s="160"/>
      <c r="IJ316" s="217"/>
      <c r="IK316" s="218"/>
      <c r="IL316" s="218"/>
      <c r="IM316" s="218"/>
      <c r="IO316" s="391"/>
    </row>
    <row r="317" spans="1:249" s="6" customFormat="1" ht="15" x14ac:dyDescent="0.2">
      <c r="A317" s="467" t="s">
        <v>2195</v>
      </c>
      <c r="B317" s="467" t="s">
        <v>2149</v>
      </c>
      <c r="C317" s="393" t="s">
        <v>2674</v>
      </c>
      <c r="D317" s="468"/>
      <c r="E317" s="462" t="s">
        <v>2141</v>
      </c>
      <c r="F317" s="14" t="s">
        <v>2149</v>
      </c>
      <c r="G317" s="14" t="s">
        <v>2149</v>
      </c>
      <c r="H317" s="469" t="s">
        <v>2149</v>
      </c>
      <c r="I317" s="462"/>
      <c r="J317" s="456"/>
      <c r="K317" s="11"/>
      <c r="L317" s="11"/>
      <c r="M317" s="14"/>
      <c r="N317" s="470"/>
      <c r="O317" s="14"/>
      <c r="P317" s="14"/>
      <c r="Q317" s="14"/>
      <c r="R317" s="14"/>
      <c r="S317" s="14"/>
      <c r="T317" s="469"/>
      <c r="U317" s="454"/>
      <c r="V317" s="454"/>
      <c r="W317" s="9"/>
      <c r="X317" s="9"/>
      <c r="Y317" s="10"/>
      <c r="Z317" s="495" t="s">
        <v>2195</v>
      </c>
      <c r="AA317" s="11"/>
      <c r="AB317" s="472"/>
      <c r="AC317" s="473"/>
      <c r="AD317" s="473"/>
      <c r="AE317" s="496" t="s">
        <v>2195</v>
      </c>
      <c r="AF317" s="12"/>
      <c r="AG317" s="12"/>
      <c r="AH317" s="13"/>
      <c r="AI317" s="14"/>
      <c r="AJ317" s="14"/>
      <c r="AK317" s="7"/>
      <c r="AL317" s="7"/>
      <c r="AM317" s="15"/>
      <c r="AN317" s="15"/>
      <c r="AO317" s="8"/>
      <c r="AP317" s="453" t="s">
        <v>1754</v>
      </c>
      <c r="AQ317" s="17"/>
      <c r="AR317" s="18"/>
      <c r="AS317" s="19"/>
      <c r="AT317" s="19"/>
      <c r="AU317" s="19"/>
      <c r="AV317" s="19"/>
      <c r="AW317" s="19"/>
      <c r="AX317" s="19"/>
      <c r="AY317" s="19"/>
      <c r="AZ317" s="20"/>
      <c r="BA317" s="20"/>
      <c r="BB317" s="21"/>
      <c r="BC317" s="22" t="s">
        <v>2179</v>
      </c>
      <c r="BD317" s="77"/>
      <c r="BE317" s="91"/>
      <c r="BF317" s="91"/>
      <c r="BG317" s="92"/>
      <c r="BH317"/>
      <c r="BI317"/>
      <c r="BJ317"/>
      <c r="BK317"/>
      <c r="BL317"/>
      <c r="BM317"/>
      <c r="BN317"/>
      <c r="BO317"/>
      <c r="BP317"/>
      <c r="BQ317"/>
      <c r="BR317"/>
      <c r="BS317"/>
      <c r="BT317" s="92"/>
      <c r="BU317" s="92"/>
      <c r="BV317" s="92"/>
      <c r="BW317" s="5"/>
      <c r="BX317" s="5"/>
      <c r="BY317" s="5"/>
      <c r="BZ317" s="5"/>
      <c r="CA317" s="5"/>
      <c r="CB317" s="5"/>
      <c r="CC317" s="5"/>
      <c r="CD317" s="440"/>
      <c r="CE317" s="440"/>
      <c r="CF317" s="441"/>
      <c r="CG317" s="442"/>
      <c r="CH317" s="443"/>
      <c r="CI317" s="443"/>
      <c r="CJ317" s="443"/>
      <c r="CK317" s="443"/>
      <c r="CL317" s="4"/>
      <c r="CM317" s="4"/>
      <c r="CN317" s="5"/>
      <c r="CO317" s="4"/>
      <c r="CP317" s="444"/>
      <c r="CQ317" s="445"/>
      <c r="CR317" s="446"/>
      <c r="CS317" s="446"/>
      <c r="CT317" s="444"/>
      <c r="CU317" s="444"/>
      <c r="CV317" s="444"/>
      <c r="CW317" s="444"/>
      <c r="CX317" s="447"/>
      <c r="CY317" s="447"/>
      <c r="CZ317" s="447"/>
      <c r="DA317" s="447"/>
      <c r="DB317" s="448"/>
      <c r="DC317" s="448"/>
      <c r="DD317" s="446"/>
      <c r="DE317" s="439"/>
      <c r="DF317" s="439"/>
      <c r="DG317" s="439"/>
      <c r="DH317" s="439"/>
      <c r="DI317" s="439"/>
      <c r="DJ317" s="439"/>
      <c r="DK317" s="439"/>
      <c r="DL317" s="446"/>
      <c r="DM317" s="446"/>
      <c r="DN317" s="444"/>
      <c r="DO317" s="444"/>
      <c r="DP317" s="444"/>
      <c r="DQ317" s="444"/>
      <c r="DR317" s="444"/>
      <c r="DS317" s="441"/>
      <c r="DT317" s="449"/>
      <c r="DU317" s="450"/>
      <c r="DV317" s="450"/>
      <c r="DW317" s="450"/>
      <c r="DX317" s="450"/>
      <c r="DY317" s="450"/>
      <c r="DZ317" s="450"/>
      <c r="EA317" s="450"/>
      <c r="EB317" s="450"/>
      <c r="EC317" s="450"/>
      <c r="ED317" s="450"/>
      <c r="EE317" s="446"/>
      <c r="EF317" s="446"/>
      <c r="EL317" s="4"/>
      <c r="EM317" s="4"/>
      <c r="EN317" s="5"/>
      <c r="EO317" s="4"/>
      <c r="FA317" s="23"/>
      <c r="FB317" s="24"/>
      <c r="FC317" s="75"/>
      <c r="FD317" s="76"/>
      <c r="FF317" s="89"/>
      <c r="IA317" s="214"/>
      <c r="IB317" s="215"/>
      <c r="IC317" s="214"/>
      <c r="ID317" s="215"/>
      <c r="IE317" s="214"/>
      <c r="IF317" s="214"/>
      <c r="IG317" s="214"/>
      <c r="IH317" s="233"/>
      <c r="II317" s="160"/>
      <c r="IJ317" s="217"/>
      <c r="IK317" s="218"/>
      <c r="IL317" s="218"/>
      <c r="IM317" s="218"/>
      <c r="IO317" s="391"/>
    </row>
    <row r="318" spans="1:249" s="6" customFormat="1" ht="15" x14ac:dyDescent="0.2">
      <c r="A318" s="467" t="s">
        <v>2195</v>
      </c>
      <c r="B318" s="467" t="s">
        <v>2149</v>
      </c>
      <c r="C318" s="393" t="s">
        <v>2675</v>
      </c>
      <c r="D318" s="468"/>
      <c r="E318" s="462" t="s">
        <v>2139</v>
      </c>
      <c r="F318" s="14" t="s">
        <v>2149</v>
      </c>
      <c r="G318" s="14" t="s">
        <v>2149</v>
      </c>
      <c r="H318" s="469" t="s">
        <v>2149</v>
      </c>
      <c r="I318" s="462"/>
      <c r="J318" s="456"/>
      <c r="K318" s="11"/>
      <c r="L318" s="11"/>
      <c r="M318" s="14"/>
      <c r="N318" s="470"/>
      <c r="O318" s="14"/>
      <c r="P318" s="14"/>
      <c r="Q318" s="14"/>
      <c r="R318" s="14"/>
      <c r="S318" s="14"/>
      <c r="T318" s="469"/>
      <c r="U318" s="454"/>
      <c r="V318" s="454"/>
      <c r="W318" s="9"/>
      <c r="X318" s="9"/>
      <c r="Y318" s="10"/>
      <c r="Z318" s="495" t="s">
        <v>2195</v>
      </c>
      <c r="AA318" s="11"/>
      <c r="AB318" s="472"/>
      <c r="AC318" s="473"/>
      <c r="AD318" s="473"/>
      <c r="AE318" s="496" t="s">
        <v>2195</v>
      </c>
      <c r="AF318" s="12"/>
      <c r="AG318" s="12"/>
      <c r="AH318" s="13"/>
      <c r="AI318" s="14"/>
      <c r="AJ318" s="14"/>
      <c r="AK318" s="7"/>
      <c r="AL318" s="7"/>
      <c r="AM318" s="15"/>
      <c r="AN318" s="15"/>
      <c r="AO318" s="8"/>
      <c r="AP318" s="453" t="s">
        <v>1755</v>
      </c>
      <c r="AQ318" s="17"/>
      <c r="AR318" s="18"/>
      <c r="AS318" s="19"/>
      <c r="AT318" s="19"/>
      <c r="AU318" s="19"/>
      <c r="AV318" s="19"/>
      <c r="AW318" s="19"/>
      <c r="AX318" s="19"/>
      <c r="AY318" s="19"/>
      <c r="AZ318" s="20"/>
      <c r="BA318" s="20"/>
      <c r="BB318" s="21"/>
      <c r="BC318" s="22" t="s">
        <v>2179</v>
      </c>
      <c r="BD318" s="77"/>
      <c r="BE318" s="91"/>
      <c r="BF318" s="91"/>
      <c r="BG318" s="92"/>
      <c r="BH318"/>
      <c r="BI318"/>
      <c r="BJ318"/>
      <c r="BK318"/>
      <c r="BL318"/>
      <c r="BM318"/>
      <c r="BN318"/>
      <c r="BO318"/>
      <c r="BP318"/>
      <c r="BQ318"/>
      <c r="BR318"/>
      <c r="BS318"/>
      <c r="BT318" s="92"/>
      <c r="BU318" s="92"/>
      <c r="BV318" s="92"/>
      <c r="BW318" s="5"/>
      <c r="BX318" s="5"/>
      <c r="BY318" s="5"/>
      <c r="BZ318" s="5"/>
      <c r="CA318" s="5"/>
      <c r="CB318" s="5"/>
      <c r="CC318" s="5"/>
      <c r="CD318" s="440"/>
      <c r="CE318" s="440"/>
      <c r="CF318" s="441"/>
      <c r="CG318" s="442"/>
      <c r="CH318" s="443"/>
      <c r="CI318" s="443"/>
      <c r="CJ318" s="443"/>
      <c r="CK318" s="443"/>
      <c r="CL318" s="4"/>
      <c r="CM318" s="4"/>
      <c r="CN318" s="5"/>
      <c r="CO318" s="4"/>
      <c r="CP318" s="444"/>
      <c r="CQ318" s="445"/>
      <c r="CR318" s="446"/>
      <c r="CS318" s="446"/>
      <c r="CT318" s="444"/>
      <c r="CU318" s="444"/>
      <c r="CV318" s="444"/>
      <c r="CW318" s="444"/>
      <c r="CX318" s="447"/>
      <c r="CY318" s="447"/>
      <c r="CZ318" s="447"/>
      <c r="DA318" s="447"/>
      <c r="DB318" s="448"/>
      <c r="DC318" s="448"/>
      <c r="DD318" s="446"/>
      <c r="DE318" s="439"/>
      <c r="DF318" s="439"/>
      <c r="DG318" s="439"/>
      <c r="DH318" s="439"/>
      <c r="DI318" s="439"/>
      <c r="DJ318" s="439"/>
      <c r="DK318" s="439"/>
      <c r="DL318" s="446"/>
      <c r="DM318" s="446"/>
      <c r="DN318" s="444"/>
      <c r="DO318" s="444"/>
      <c r="DP318" s="444"/>
      <c r="DQ318" s="444"/>
      <c r="DR318" s="444"/>
      <c r="DS318" s="441"/>
      <c r="DT318" s="449"/>
      <c r="DU318" s="450"/>
      <c r="DV318" s="450"/>
      <c r="DW318" s="450"/>
      <c r="DX318" s="450"/>
      <c r="DY318" s="450"/>
      <c r="DZ318" s="450"/>
      <c r="EA318" s="450"/>
      <c r="EB318" s="450"/>
      <c r="EC318" s="450"/>
      <c r="ED318" s="450"/>
      <c r="EE318" s="446"/>
      <c r="EF318" s="446"/>
      <c r="EL318" s="4"/>
      <c r="EM318" s="4"/>
      <c r="EN318" s="5"/>
      <c r="EO318" s="4"/>
      <c r="FA318" s="23"/>
      <c r="FB318" s="24"/>
      <c r="FC318" s="75"/>
      <c r="FD318" s="76"/>
      <c r="FF318" s="89"/>
      <c r="IA318" s="214"/>
      <c r="IB318" s="215"/>
      <c r="IC318" s="214"/>
      <c r="ID318" s="215"/>
      <c r="IE318" s="214"/>
      <c r="IF318" s="214"/>
      <c r="IG318" s="214"/>
      <c r="IH318" s="233"/>
      <c r="II318" s="160"/>
      <c r="IJ318" s="217"/>
      <c r="IK318" s="218"/>
      <c r="IL318" s="218"/>
      <c r="IM318" s="218"/>
      <c r="IO318" s="391"/>
    </row>
    <row r="319" spans="1:249" s="6" customFormat="1" ht="15" x14ac:dyDescent="0.2">
      <c r="A319" s="467" t="s">
        <v>2195</v>
      </c>
      <c r="B319" s="467" t="s">
        <v>2149</v>
      </c>
      <c r="C319" s="393" t="s">
        <v>2676</v>
      </c>
      <c r="D319" s="468"/>
      <c r="E319" s="462" t="s">
        <v>2141</v>
      </c>
      <c r="F319" s="14" t="s">
        <v>2149</v>
      </c>
      <c r="G319" s="14" t="s">
        <v>2149</v>
      </c>
      <c r="H319" s="469" t="s">
        <v>2149</v>
      </c>
      <c r="I319" s="462"/>
      <c r="J319" s="456"/>
      <c r="K319" s="11"/>
      <c r="L319" s="11"/>
      <c r="M319" s="14"/>
      <c r="N319" s="470"/>
      <c r="O319" s="14"/>
      <c r="P319" s="14"/>
      <c r="Q319" s="14"/>
      <c r="R319" s="14"/>
      <c r="S319" s="14"/>
      <c r="T319" s="469"/>
      <c r="U319" s="454"/>
      <c r="V319" s="454"/>
      <c r="W319" s="9"/>
      <c r="X319" s="9"/>
      <c r="Y319" s="10"/>
      <c r="Z319" s="495" t="s">
        <v>2195</v>
      </c>
      <c r="AA319" s="11"/>
      <c r="AB319" s="472"/>
      <c r="AC319" s="473"/>
      <c r="AD319" s="473"/>
      <c r="AE319" s="496" t="s">
        <v>2195</v>
      </c>
      <c r="AF319" s="12"/>
      <c r="AG319" s="12"/>
      <c r="AH319" s="13"/>
      <c r="AI319" s="14"/>
      <c r="AJ319" s="14"/>
      <c r="AK319" s="7"/>
      <c r="AL319" s="7"/>
      <c r="AM319" s="15"/>
      <c r="AN319" s="15"/>
      <c r="AO319" s="8"/>
      <c r="AP319" s="453" t="s">
        <v>1756</v>
      </c>
      <c r="AQ319" s="17"/>
      <c r="AR319" s="18"/>
      <c r="AS319" s="19"/>
      <c r="AT319" s="19"/>
      <c r="AU319" s="19"/>
      <c r="AV319" s="19"/>
      <c r="AW319" s="19"/>
      <c r="AX319" s="19"/>
      <c r="AY319" s="19"/>
      <c r="AZ319" s="20"/>
      <c r="BA319" s="20"/>
      <c r="BB319" s="21"/>
      <c r="BC319" s="22" t="s">
        <v>2179</v>
      </c>
      <c r="BD319" s="77"/>
      <c r="BE319" s="91"/>
      <c r="BF319" s="91"/>
      <c r="BG319" s="92"/>
      <c r="BH319"/>
      <c r="BI319"/>
      <c r="BJ319"/>
      <c r="BK319"/>
      <c r="BL319"/>
      <c r="BM319"/>
      <c r="BN319"/>
      <c r="BO319"/>
      <c r="BP319"/>
      <c r="BQ319"/>
      <c r="BR319"/>
      <c r="BS319"/>
      <c r="BT319" s="92"/>
      <c r="BU319" s="92"/>
      <c r="BV319" s="92"/>
      <c r="BW319" s="5"/>
      <c r="BX319" s="5"/>
      <c r="BY319" s="5"/>
      <c r="BZ319" s="5"/>
      <c r="CA319" s="5"/>
      <c r="CB319" s="5"/>
      <c r="CC319" s="5"/>
      <c r="CD319" s="440"/>
      <c r="CE319" s="440"/>
      <c r="CF319" s="441"/>
      <c r="CG319" s="442"/>
      <c r="CH319" s="443"/>
      <c r="CI319" s="443"/>
      <c r="CJ319" s="443"/>
      <c r="CK319" s="443"/>
      <c r="CL319" s="4"/>
      <c r="CM319" s="4"/>
      <c r="CN319" s="5"/>
      <c r="CO319" s="4"/>
      <c r="CP319" s="444"/>
      <c r="CQ319" s="445"/>
      <c r="CR319" s="446"/>
      <c r="CS319" s="446"/>
      <c r="CT319" s="444"/>
      <c r="CU319" s="444"/>
      <c r="CV319" s="444"/>
      <c r="CW319" s="444"/>
      <c r="CX319" s="447"/>
      <c r="CY319" s="447"/>
      <c r="CZ319" s="447"/>
      <c r="DA319" s="447"/>
      <c r="DB319" s="448"/>
      <c r="DC319" s="448"/>
      <c r="DD319" s="446"/>
      <c r="DE319" s="439"/>
      <c r="DF319" s="439"/>
      <c r="DG319" s="439"/>
      <c r="DH319" s="439"/>
      <c r="DI319" s="439"/>
      <c r="DJ319" s="439"/>
      <c r="DK319" s="439"/>
      <c r="DL319" s="446"/>
      <c r="DM319" s="446"/>
      <c r="DN319" s="444"/>
      <c r="DO319" s="444"/>
      <c r="DP319" s="444"/>
      <c r="DQ319" s="444"/>
      <c r="DR319" s="444"/>
      <c r="DS319" s="441"/>
      <c r="DT319" s="449"/>
      <c r="DU319" s="450"/>
      <c r="DV319" s="450"/>
      <c r="DW319" s="450"/>
      <c r="DX319" s="450"/>
      <c r="DY319" s="450"/>
      <c r="DZ319" s="450"/>
      <c r="EA319" s="450"/>
      <c r="EB319" s="450"/>
      <c r="EC319" s="450"/>
      <c r="ED319" s="450"/>
      <c r="EE319" s="446"/>
      <c r="EF319" s="446"/>
      <c r="EL319" s="4"/>
      <c r="EM319" s="4"/>
      <c r="EN319" s="5"/>
      <c r="EO319" s="4"/>
      <c r="FA319" s="23"/>
      <c r="FB319" s="24"/>
      <c r="FC319" s="75"/>
      <c r="FD319" s="76"/>
      <c r="FF319" s="89"/>
      <c r="IA319" s="214"/>
      <c r="IB319" s="215"/>
      <c r="IC319" s="214"/>
      <c r="ID319" s="215"/>
      <c r="IE319" s="214"/>
      <c r="IF319" s="214"/>
      <c r="IG319" s="214"/>
      <c r="IH319" s="233"/>
      <c r="II319" s="160"/>
      <c r="IJ319" s="217"/>
      <c r="IK319" s="218"/>
      <c r="IL319" s="218"/>
      <c r="IM319" s="218"/>
      <c r="IO319" s="391"/>
    </row>
    <row r="320" spans="1:249" s="6" customFormat="1" ht="15" x14ac:dyDescent="0.2">
      <c r="A320" s="467">
        <v>1</v>
      </c>
      <c r="B320" s="467" t="s">
        <v>2149</v>
      </c>
      <c r="C320" s="393" t="s">
        <v>2677</v>
      </c>
      <c r="D320" s="468"/>
      <c r="E320" s="462" t="s">
        <v>2137</v>
      </c>
      <c r="F320" s="14" t="s">
        <v>2146</v>
      </c>
      <c r="G320" s="14" t="s">
        <v>2153</v>
      </c>
      <c r="H320" s="469" t="s">
        <v>2157</v>
      </c>
      <c r="I320" s="462"/>
      <c r="J320" s="456"/>
      <c r="K320" s="11" t="s">
        <v>2161</v>
      </c>
      <c r="L320" s="11"/>
      <c r="M320" s="14"/>
      <c r="N320" s="470"/>
      <c r="O320" s="14"/>
      <c r="P320" s="14"/>
      <c r="Q320" s="14"/>
      <c r="R320" s="14"/>
      <c r="S320" s="14"/>
      <c r="T320" s="469"/>
      <c r="U320" s="454"/>
      <c r="V320" s="454"/>
      <c r="W320" s="9"/>
      <c r="X320" s="9"/>
      <c r="Y320" s="10"/>
      <c r="Z320" s="495">
        <v>1</v>
      </c>
      <c r="AA320" s="11"/>
      <c r="AB320" s="472"/>
      <c r="AC320" s="473"/>
      <c r="AD320" s="473"/>
      <c r="AE320" s="496">
        <v>2</v>
      </c>
      <c r="AF320" s="12"/>
      <c r="AG320" s="12"/>
      <c r="AH320" s="13"/>
      <c r="AI320" s="14"/>
      <c r="AJ320" s="14"/>
      <c r="AK320" s="7"/>
      <c r="AL320" s="7"/>
      <c r="AM320" s="15"/>
      <c r="AN320" s="15"/>
      <c r="AO320" s="8"/>
      <c r="AP320" s="453" t="s">
        <v>1757</v>
      </c>
      <c r="AQ320" s="17"/>
      <c r="AR320" s="18"/>
      <c r="AS320" s="19"/>
      <c r="AT320" s="19"/>
      <c r="AU320" s="19"/>
      <c r="AV320" s="19"/>
      <c r="AW320" s="19"/>
      <c r="AX320" s="19"/>
      <c r="AY320" s="19"/>
      <c r="AZ320" s="20"/>
      <c r="BA320" s="20"/>
      <c r="BB320" s="21"/>
      <c r="BC320" s="22" t="s">
        <v>2179</v>
      </c>
      <c r="BD320" s="77"/>
      <c r="BE320" s="91"/>
      <c r="BF320" s="91" t="s">
        <v>2161</v>
      </c>
      <c r="BG320" s="92"/>
      <c r="BH320"/>
      <c r="BI320"/>
      <c r="BJ320"/>
      <c r="BK320"/>
      <c r="BL320"/>
      <c r="BM320"/>
      <c r="BN320"/>
      <c r="BO320"/>
      <c r="BP320"/>
      <c r="BQ320"/>
      <c r="BR320"/>
      <c r="BS320"/>
      <c r="BT320" s="92"/>
      <c r="BU320" s="92"/>
      <c r="BV320" s="92"/>
      <c r="BW320" s="5"/>
      <c r="BX320" s="5"/>
      <c r="BY320" s="5"/>
      <c r="BZ320" s="5"/>
      <c r="CA320" s="5"/>
      <c r="CB320" s="5"/>
      <c r="CC320" s="5"/>
      <c r="CD320" s="440"/>
      <c r="CE320" s="440"/>
      <c r="CF320" s="441"/>
      <c r="CG320" s="442"/>
      <c r="CH320" s="443"/>
      <c r="CI320" s="443"/>
      <c r="CJ320" s="443"/>
      <c r="CK320" s="443"/>
      <c r="CL320" s="4"/>
      <c r="CM320" s="4"/>
      <c r="CN320" s="5"/>
      <c r="CO320" s="4"/>
      <c r="CP320" s="444"/>
      <c r="CQ320" s="445"/>
      <c r="CR320" s="446"/>
      <c r="CS320" s="446"/>
      <c r="CT320" s="444"/>
      <c r="CU320" s="444"/>
      <c r="CV320" s="444"/>
      <c r="CW320" s="444"/>
      <c r="CX320" s="447"/>
      <c r="CY320" s="447"/>
      <c r="CZ320" s="447"/>
      <c r="DA320" s="447"/>
      <c r="DB320" s="448"/>
      <c r="DC320" s="448"/>
      <c r="DD320" s="446"/>
      <c r="DE320" s="439"/>
      <c r="DF320" s="439"/>
      <c r="DG320" s="439"/>
      <c r="DH320" s="439"/>
      <c r="DI320" s="439"/>
      <c r="DJ320" s="439"/>
      <c r="DK320" s="439"/>
      <c r="DL320" s="446"/>
      <c r="DM320" s="446"/>
      <c r="DN320" s="444"/>
      <c r="DO320" s="444"/>
      <c r="DP320" s="444"/>
      <c r="DQ320" s="444"/>
      <c r="DR320" s="444"/>
      <c r="DS320" s="441"/>
      <c r="DT320" s="449"/>
      <c r="DU320" s="450"/>
      <c r="DV320" s="450"/>
      <c r="DW320" s="450"/>
      <c r="DX320" s="450"/>
      <c r="DY320" s="450"/>
      <c r="DZ320" s="450"/>
      <c r="EA320" s="450"/>
      <c r="EB320" s="450"/>
      <c r="EC320" s="450"/>
      <c r="ED320" s="450"/>
      <c r="EE320" s="446"/>
      <c r="EF320" s="446"/>
      <c r="EL320" s="4"/>
      <c r="EM320" s="4"/>
      <c r="EN320" s="5"/>
      <c r="EO320" s="4"/>
      <c r="FA320" s="23"/>
      <c r="FB320" s="24"/>
      <c r="FC320" s="75"/>
      <c r="FD320" s="76"/>
      <c r="FF320" s="89"/>
      <c r="IA320" s="214"/>
      <c r="IB320" s="215"/>
      <c r="IC320" s="214"/>
      <c r="ID320" s="215"/>
      <c r="IE320" s="214"/>
      <c r="IF320" s="214"/>
      <c r="IG320" s="214"/>
      <c r="IH320" s="233"/>
      <c r="II320" s="160"/>
      <c r="IJ320" s="217"/>
      <c r="IK320" s="218"/>
      <c r="IL320" s="218"/>
      <c r="IM320" s="218"/>
      <c r="IO320" s="391"/>
    </row>
    <row r="321" spans="1:249" s="6" customFormat="1" ht="15" x14ac:dyDescent="0.2">
      <c r="A321" s="467" t="s">
        <v>2195</v>
      </c>
      <c r="B321" s="467" t="s">
        <v>2149</v>
      </c>
      <c r="C321" s="393" t="s">
        <v>2678</v>
      </c>
      <c r="D321" s="468"/>
      <c r="E321" s="462" t="s">
        <v>2141</v>
      </c>
      <c r="F321" s="14" t="s">
        <v>2149</v>
      </c>
      <c r="G321" s="14" t="s">
        <v>2149</v>
      </c>
      <c r="H321" s="469" t="s">
        <v>2149</v>
      </c>
      <c r="I321" s="462"/>
      <c r="J321" s="456"/>
      <c r="K321" s="11"/>
      <c r="L321" s="11"/>
      <c r="M321" s="14"/>
      <c r="N321" s="470"/>
      <c r="O321" s="14"/>
      <c r="P321" s="14"/>
      <c r="Q321" s="14"/>
      <c r="R321" s="14"/>
      <c r="S321" s="14"/>
      <c r="T321" s="469"/>
      <c r="U321" s="454"/>
      <c r="V321" s="454"/>
      <c r="W321" s="9"/>
      <c r="X321" s="9"/>
      <c r="Y321" s="10"/>
      <c r="Z321" s="495" t="s">
        <v>2195</v>
      </c>
      <c r="AA321" s="11"/>
      <c r="AB321" s="472"/>
      <c r="AC321" s="473"/>
      <c r="AD321" s="473"/>
      <c r="AE321" s="496" t="s">
        <v>2195</v>
      </c>
      <c r="AF321" s="12"/>
      <c r="AG321" s="12"/>
      <c r="AH321" s="13"/>
      <c r="AI321" s="14"/>
      <c r="AJ321" s="14"/>
      <c r="AK321" s="7"/>
      <c r="AL321" s="7"/>
      <c r="AM321" s="15"/>
      <c r="AN321" s="15"/>
      <c r="AO321" s="8"/>
      <c r="AP321" s="453" t="s">
        <v>1758</v>
      </c>
      <c r="AQ321" s="17"/>
      <c r="AR321" s="18"/>
      <c r="AS321" s="19"/>
      <c r="AT321" s="19"/>
      <c r="AU321" s="19"/>
      <c r="AV321" s="19"/>
      <c r="AW321" s="19"/>
      <c r="AX321" s="19"/>
      <c r="AY321" s="19"/>
      <c r="AZ321" s="20"/>
      <c r="BA321" s="20"/>
      <c r="BB321" s="21"/>
      <c r="BC321" s="22" t="s">
        <v>2179</v>
      </c>
      <c r="BD321" s="77"/>
      <c r="BE321" s="91"/>
      <c r="BF321" s="91"/>
      <c r="BG321" s="92"/>
      <c r="BH321"/>
      <c r="BI321"/>
      <c r="BJ321"/>
      <c r="BK321"/>
      <c r="BL321"/>
      <c r="BM321"/>
      <c r="BN321"/>
      <c r="BO321"/>
      <c r="BP321"/>
      <c r="BQ321"/>
      <c r="BR321"/>
      <c r="BS321"/>
      <c r="BT321" s="92"/>
      <c r="BU321" s="92"/>
      <c r="BV321" s="92"/>
      <c r="BW321" s="5"/>
      <c r="BX321" s="5"/>
      <c r="BY321" s="5"/>
      <c r="BZ321" s="5"/>
      <c r="CA321" s="5"/>
      <c r="CB321" s="5"/>
      <c r="CC321" s="5"/>
      <c r="CD321" s="440"/>
      <c r="CE321" s="440"/>
      <c r="CF321" s="441"/>
      <c r="CG321" s="442"/>
      <c r="CH321" s="443"/>
      <c r="CI321" s="443"/>
      <c r="CJ321" s="443"/>
      <c r="CK321" s="443"/>
      <c r="CL321" s="4"/>
      <c r="CM321" s="4"/>
      <c r="CN321" s="5"/>
      <c r="CO321" s="4"/>
      <c r="CP321" s="444"/>
      <c r="CQ321" s="445"/>
      <c r="CR321" s="446"/>
      <c r="CS321" s="446"/>
      <c r="CT321" s="444"/>
      <c r="CU321" s="444"/>
      <c r="CV321" s="444"/>
      <c r="CW321" s="444"/>
      <c r="CX321" s="447"/>
      <c r="CY321" s="447"/>
      <c r="CZ321" s="447"/>
      <c r="DA321" s="447"/>
      <c r="DB321" s="448"/>
      <c r="DC321" s="448"/>
      <c r="DD321" s="446"/>
      <c r="DE321" s="439"/>
      <c r="DF321" s="439"/>
      <c r="DG321" s="439"/>
      <c r="DH321" s="439"/>
      <c r="DI321" s="439"/>
      <c r="DJ321" s="439"/>
      <c r="DK321" s="439"/>
      <c r="DL321" s="446"/>
      <c r="DM321" s="446"/>
      <c r="DN321" s="444"/>
      <c r="DO321" s="444"/>
      <c r="DP321" s="444"/>
      <c r="DQ321" s="444"/>
      <c r="DR321" s="444"/>
      <c r="DS321" s="441"/>
      <c r="DT321" s="449"/>
      <c r="DU321" s="450"/>
      <c r="DV321" s="450"/>
      <c r="DW321" s="450"/>
      <c r="DX321" s="450"/>
      <c r="DY321" s="450"/>
      <c r="DZ321" s="450"/>
      <c r="EA321" s="450"/>
      <c r="EB321" s="450"/>
      <c r="EC321" s="450"/>
      <c r="ED321" s="450"/>
      <c r="EE321" s="446"/>
      <c r="EF321" s="446"/>
      <c r="EL321" s="4"/>
      <c r="EM321" s="4"/>
      <c r="EN321" s="5"/>
      <c r="EO321" s="4"/>
      <c r="FA321" s="23"/>
      <c r="FB321" s="24"/>
      <c r="FC321" s="75"/>
      <c r="FD321" s="76"/>
      <c r="FF321" s="89"/>
      <c r="IA321" s="214"/>
      <c r="IB321" s="215"/>
      <c r="IC321" s="214"/>
      <c r="ID321" s="215"/>
      <c r="IE321" s="214"/>
      <c r="IF321" s="214"/>
      <c r="IG321" s="214"/>
      <c r="IH321" s="233"/>
      <c r="II321" s="160"/>
      <c r="IJ321" s="217"/>
      <c r="IK321" s="218"/>
      <c r="IL321" s="218"/>
      <c r="IM321" s="218"/>
      <c r="IO321" s="391"/>
    </row>
    <row r="322" spans="1:249" s="6" customFormat="1" ht="15" x14ac:dyDescent="0.2">
      <c r="A322" s="467">
        <v>2</v>
      </c>
      <c r="B322" s="467" t="s">
        <v>2149</v>
      </c>
      <c r="C322" s="460" t="s">
        <v>3056</v>
      </c>
      <c r="D322" s="468"/>
      <c r="E322" s="462" t="s">
        <v>2138</v>
      </c>
      <c r="F322" s="14" t="s">
        <v>2146</v>
      </c>
      <c r="G322" s="14" t="s">
        <v>2154</v>
      </c>
      <c r="H322" s="469" t="s">
        <v>2149</v>
      </c>
      <c r="I322" s="462"/>
      <c r="J322" s="456"/>
      <c r="K322" s="11"/>
      <c r="L322" s="11"/>
      <c r="M322" s="14"/>
      <c r="N322" s="470"/>
      <c r="O322" s="14"/>
      <c r="P322" s="14"/>
      <c r="Q322" s="14"/>
      <c r="R322" s="14"/>
      <c r="S322" s="14"/>
      <c r="T322" s="469"/>
      <c r="U322" s="454"/>
      <c r="V322" s="457"/>
      <c r="W322" s="9"/>
      <c r="X322" s="9"/>
      <c r="Y322" s="10"/>
      <c r="Z322" s="495">
        <v>2</v>
      </c>
      <c r="AA322" s="11"/>
      <c r="AB322" s="472"/>
      <c r="AC322" s="473"/>
      <c r="AD322" s="473"/>
      <c r="AE322" s="496">
        <v>2</v>
      </c>
      <c r="AF322" s="12"/>
      <c r="AG322" s="12"/>
      <c r="AH322" s="13"/>
      <c r="AI322" s="14"/>
      <c r="AJ322" s="14"/>
      <c r="AK322" s="7"/>
      <c r="AL322" s="7"/>
      <c r="AM322" s="15"/>
      <c r="AN322" s="15"/>
      <c r="AO322" s="8"/>
      <c r="AP322" s="453" t="s">
        <v>1759</v>
      </c>
      <c r="AQ322" s="17"/>
      <c r="AR322" s="18"/>
      <c r="AS322" s="19"/>
      <c r="AT322" s="19"/>
      <c r="AU322" s="19"/>
      <c r="AV322" s="19"/>
      <c r="AW322" s="19"/>
      <c r="AX322" s="19"/>
      <c r="AY322" s="19"/>
      <c r="AZ322" s="20"/>
      <c r="BA322" s="20"/>
      <c r="BB322" s="21"/>
      <c r="BC322" s="22" t="s">
        <v>2179</v>
      </c>
      <c r="BD322" s="77"/>
      <c r="BE322" s="91"/>
      <c r="BF322" s="91"/>
      <c r="BG322" s="92"/>
      <c r="BH322"/>
      <c r="BI322"/>
      <c r="BJ322"/>
      <c r="BK322"/>
      <c r="BL322"/>
      <c r="BM322"/>
      <c r="BN322"/>
      <c r="BO322"/>
      <c r="BP322"/>
      <c r="BQ322"/>
      <c r="BR322"/>
      <c r="BS322"/>
      <c r="BT322" s="92"/>
      <c r="BU322" s="92"/>
      <c r="BV322" s="92"/>
      <c r="BW322" s="5"/>
      <c r="BX322" s="5"/>
      <c r="BY322" s="5"/>
      <c r="BZ322" s="5"/>
      <c r="CA322" s="5"/>
      <c r="CB322" s="5"/>
      <c r="CC322" s="5"/>
      <c r="CD322" s="440"/>
      <c r="CE322" s="440"/>
      <c r="CF322" s="441"/>
      <c r="CG322" s="442"/>
      <c r="CH322" s="443"/>
      <c r="CI322" s="443"/>
      <c r="CJ322" s="443"/>
      <c r="CK322" s="443"/>
      <c r="CL322" s="4"/>
      <c r="CM322" s="4"/>
      <c r="CN322" s="5"/>
      <c r="CO322" s="4"/>
      <c r="CP322" s="444"/>
      <c r="CQ322" s="445"/>
      <c r="CR322" s="446"/>
      <c r="CS322" s="446"/>
      <c r="CT322" s="444"/>
      <c r="CU322" s="444"/>
      <c r="CV322" s="444"/>
      <c r="CW322" s="444"/>
      <c r="CX322" s="447"/>
      <c r="CY322" s="447"/>
      <c r="CZ322" s="447"/>
      <c r="DA322" s="447"/>
      <c r="DB322" s="448"/>
      <c r="DC322" s="448"/>
      <c r="DD322" s="446"/>
      <c r="DE322" s="439"/>
      <c r="DF322" s="439"/>
      <c r="DG322" s="439"/>
      <c r="DH322" s="439"/>
      <c r="DI322" s="439"/>
      <c r="DJ322" s="439"/>
      <c r="DK322" s="439"/>
      <c r="DL322" s="446"/>
      <c r="DM322" s="446"/>
      <c r="DN322" s="444"/>
      <c r="DO322" s="444"/>
      <c r="DP322" s="444"/>
      <c r="DQ322" s="444"/>
      <c r="DR322" s="444"/>
      <c r="DS322" s="441"/>
      <c r="DT322" s="449"/>
      <c r="DU322" s="450"/>
      <c r="DV322" s="450"/>
      <c r="DW322" s="450"/>
      <c r="DX322" s="450"/>
      <c r="DY322" s="450"/>
      <c r="DZ322" s="450"/>
      <c r="EA322" s="450"/>
      <c r="EB322" s="450"/>
      <c r="EC322" s="450"/>
      <c r="ED322" s="450"/>
      <c r="EE322" s="446"/>
      <c r="EF322" s="446"/>
      <c r="EL322" s="4"/>
      <c r="EM322" s="4"/>
      <c r="EN322" s="5"/>
      <c r="EO322" s="4"/>
      <c r="FA322" s="23"/>
      <c r="FB322" s="24"/>
      <c r="FC322" s="75"/>
      <c r="FD322" s="76"/>
      <c r="FF322" s="89"/>
      <c r="IA322" s="214"/>
      <c r="IB322" s="215"/>
      <c r="IC322" s="214"/>
      <c r="ID322" s="215"/>
      <c r="IE322" s="214"/>
      <c r="IF322" s="214"/>
      <c r="IG322" s="214"/>
      <c r="IH322" s="233"/>
      <c r="II322" s="160"/>
      <c r="IJ322" s="217"/>
      <c r="IK322" s="218"/>
      <c r="IL322" s="218"/>
      <c r="IM322" s="218"/>
      <c r="IO322" s="391"/>
    </row>
    <row r="323" spans="1:249" s="6" customFormat="1" ht="15" x14ac:dyDescent="0.2">
      <c r="A323" s="467" t="s">
        <v>2166</v>
      </c>
      <c r="B323" s="467" t="s">
        <v>2149</v>
      </c>
      <c r="C323" s="393" t="s">
        <v>2679</v>
      </c>
      <c r="D323" s="468"/>
      <c r="E323" s="462" t="s">
        <v>2138</v>
      </c>
      <c r="F323" s="14" t="s">
        <v>2149</v>
      </c>
      <c r="G323" s="14" t="s">
        <v>2153</v>
      </c>
      <c r="H323" s="469" t="s">
        <v>2149</v>
      </c>
      <c r="I323" s="462"/>
      <c r="J323" s="456"/>
      <c r="K323" s="11"/>
      <c r="L323" s="11"/>
      <c r="M323" s="14"/>
      <c r="N323" s="470"/>
      <c r="O323" s="14"/>
      <c r="P323" s="14"/>
      <c r="Q323" s="14"/>
      <c r="R323" s="14"/>
      <c r="S323" s="14"/>
      <c r="T323" s="469"/>
      <c r="U323" s="454"/>
      <c r="V323" s="454"/>
      <c r="W323" s="9"/>
      <c r="X323" s="9"/>
      <c r="Y323" s="10"/>
      <c r="Z323" s="495" t="s">
        <v>2166</v>
      </c>
      <c r="AA323" s="11"/>
      <c r="AB323" s="472"/>
      <c r="AC323" s="473"/>
      <c r="AD323" s="473"/>
      <c r="AE323" s="496" t="s">
        <v>2195</v>
      </c>
      <c r="AF323" s="12"/>
      <c r="AG323" s="12"/>
      <c r="AH323" s="13"/>
      <c r="AI323" s="14"/>
      <c r="AJ323" s="14"/>
      <c r="AK323" s="7"/>
      <c r="AL323" s="7"/>
      <c r="AM323" s="15"/>
      <c r="AN323" s="15"/>
      <c r="AO323" s="8"/>
      <c r="AP323" s="453" t="s">
        <v>1760</v>
      </c>
      <c r="AQ323" s="17"/>
      <c r="AR323" s="18"/>
      <c r="AS323" s="19"/>
      <c r="AT323" s="19"/>
      <c r="AU323" s="19"/>
      <c r="AV323" s="19"/>
      <c r="AW323" s="19"/>
      <c r="AX323" s="19"/>
      <c r="AY323" s="19"/>
      <c r="AZ323" s="20"/>
      <c r="BA323" s="20"/>
      <c r="BB323" s="21"/>
      <c r="BC323" s="22" t="s">
        <v>2179</v>
      </c>
      <c r="BD323" s="77"/>
      <c r="BE323" s="91"/>
      <c r="BF323" s="91"/>
      <c r="BG323" s="92"/>
      <c r="BH323"/>
      <c r="BI323"/>
      <c r="BJ323"/>
      <c r="BK323"/>
      <c r="BL323"/>
      <c r="BM323"/>
      <c r="BN323"/>
      <c r="BO323"/>
      <c r="BP323"/>
      <c r="BQ323"/>
      <c r="BR323"/>
      <c r="BS323"/>
      <c r="BT323" s="92"/>
      <c r="BU323" s="92"/>
      <c r="BV323" s="92"/>
      <c r="BW323" s="5"/>
      <c r="BX323" s="5"/>
      <c r="BY323" s="5"/>
      <c r="BZ323" s="5"/>
      <c r="CA323" s="5"/>
      <c r="CB323" s="5"/>
      <c r="CC323" s="5"/>
      <c r="CD323" s="440"/>
      <c r="CE323" s="440"/>
      <c r="CF323" s="441"/>
      <c r="CG323" s="442"/>
      <c r="CH323" s="443"/>
      <c r="CI323" s="443"/>
      <c r="CJ323" s="443"/>
      <c r="CK323" s="443"/>
      <c r="CL323" s="4"/>
      <c r="CM323" s="4"/>
      <c r="CN323" s="5"/>
      <c r="CO323" s="4"/>
      <c r="CP323" s="444"/>
      <c r="CQ323" s="445"/>
      <c r="CR323" s="446"/>
      <c r="CS323" s="446"/>
      <c r="CT323" s="444"/>
      <c r="CU323" s="444"/>
      <c r="CV323" s="444"/>
      <c r="CW323" s="444"/>
      <c r="CX323" s="447"/>
      <c r="CY323" s="447"/>
      <c r="CZ323" s="447"/>
      <c r="DA323" s="447"/>
      <c r="DB323" s="448"/>
      <c r="DC323" s="448"/>
      <c r="DD323" s="446"/>
      <c r="DE323" s="439"/>
      <c r="DF323" s="439"/>
      <c r="DG323" s="439"/>
      <c r="DH323" s="439"/>
      <c r="DI323" s="439"/>
      <c r="DJ323" s="439"/>
      <c r="DK323" s="439"/>
      <c r="DL323" s="446"/>
      <c r="DM323" s="446"/>
      <c r="DN323" s="444"/>
      <c r="DO323" s="444"/>
      <c r="DP323" s="444"/>
      <c r="DQ323" s="444"/>
      <c r="DR323" s="444"/>
      <c r="DS323" s="441"/>
      <c r="DT323" s="449"/>
      <c r="DU323" s="450"/>
      <c r="DV323" s="450"/>
      <c r="DW323" s="450"/>
      <c r="DX323" s="450"/>
      <c r="DY323" s="450"/>
      <c r="DZ323" s="450"/>
      <c r="EA323" s="450"/>
      <c r="EB323" s="450"/>
      <c r="EC323" s="450"/>
      <c r="ED323" s="450"/>
      <c r="EE323" s="446"/>
      <c r="EF323" s="446"/>
      <c r="EL323" s="4"/>
      <c r="EM323" s="4"/>
      <c r="EN323" s="5"/>
      <c r="EO323" s="4"/>
      <c r="FA323" s="23"/>
      <c r="FB323" s="24"/>
      <c r="FC323" s="75"/>
      <c r="FD323" s="76"/>
      <c r="FF323" s="89"/>
      <c r="IA323" s="214"/>
      <c r="IB323" s="215"/>
      <c r="IC323" s="214"/>
      <c r="ID323" s="215"/>
      <c r="IE323" s="214"/>
      <c r="IF323" s="214"/>
      <c r="IG323" s="214"/>
      <c r="IH323" s="233"/>
      <c r="II323" s="160"/>
      <c r="IJ323" s="217"/>
      <c r="IK323" s="218"/>
      <c r="IL323" s="218"/>
      <c r="IM323" s="218"/>
      <c r="IO323" s="391"/>
    </row>
    <row r="324" spans="1:249" s="6" customFormat="1" ht="15" x14ac:dyDescent="0.2">
      <c r="A324" s="467">
        <v>1</v>
      </c>
      <c r="B324" s="467" t="s">
        <v>2149</v>
      </c>
      <c r="C324" s="393" t="s">
        <v>2680</v>
      </c>
      <c r="D324" s="468"/>
      <c r="E324" s="462" t="s">
        <v>2137</v>
      </c>
      <c r="F324" s="14" t="s">
        <v>2146</v>
      </c>
      <c r="G324" s="14" t="s">
        <v>2153</v>
      </c>
      <c r="H324" s="469" t="s">
        <v>2157</v>
      </c>
      <c r="I324" s="462"/>
      <c r="J324" s="456"/>
      <c r="K324" s="11" t="s">
        <v>2161</v>
      </c>
      <c r="L324" s="11"/>
      <c r="M324" s="14"/>
      <c r="N324" s="470"/>
      <c r="O324" s="14"/>
      <c r="P324" s="14"/>
      <c r="Q324" s="14"/>
      <c r="R324" s="14"/>
      <c r="S324" s="14"/>
      <c r="T324" s="469"/>
      <c r="U324" s="454"/>
      <c r="V324" s="454"/>
      <c r="W324" s="9"/>
      <c r="X324" s="9"/>
      <c r="Y324" s="10"/>
      <c r="Z324" s="495">
        <v>1</v>
      </c>
      <c r="AA324" s="11"/>
      <c r="AB324" s="472"/>
      <c r="AC324" s="473"/>
      <c r="AD324" s="473"/>
      <c r="AE324" s="496">
        <v>3</v>
      </c>
      <c r="AF324" s="12"/>
      <c r="AG324" s="12"/>
      <c r="AH324" s="13"/>
      <c r="AI324" s="14"/>
      <c r="AJ324" s="14"/>
      <c r="AK324" s="7"/>
      <c r="AL324" s="7"/>
      <c r="AM324" s="15"/>
      <c r="AN324" s="15"/>
      <c r="AO324" s="8"/>
      <c r="AP324" s="453" t="s">
        <v>1761</v>
      </c>
      <c r="AQ324" s="17"/>
      <c r="AR324" s="18"/>
      <c r="AS324" s="19"/>
      <c r="AT324" s="19"/>
      <c r="AU324" s="19"/>
      <c r="AV324" s="19"/>
      <c r="AW324" s="19"/>
      <c r="AX324" s="19"/>
      <c r="AY324" s="19"/>
      <c r="AZ324" s="20"/>
      <c r="BA324" s="20"/>
      <c r="BB324" s="21"/>
      <c r="BC324" s="22" t="s">
        <v>2179</v>
      </c>
      <c r="BD324" s="77"/>
      <c r="BE324" s="91"/>
      <c r="BF324" s="91" t="s">
        <v>2161</v>
      </c>
      <c r="BG324" s="92"/>
      <c r="BH324"/>
      <c r="BI324"/>
      <c r="BJ324"/>
      <c r="BK324"/>
      <c r="BL324"/>
      <c r="BM324"/>
      <c r="BN324"/>
      <c r="BO324"/>
      <c r="BP324"/>
      <c r="BQ324"/>
      <c r="BR324"/>
      <c r="BS324"/>
      <c r="BT324" s="92"/>
      <c r="BU324" s="92"/>
      <c r="BV324" s="92"/>
      <c r="BW324" s="5"/>
      <c r="BX324" s="5"/>
      <c r="BY324" s="5"/>
      <c r="BZ324" s="5"/>
      <c r="CA324" s="5"/>
      <c r="CB324" s="5"/>
      <c r="CC324" s="5"/>
      <c r="CD324" s="440"/>
      <c r="CE324" s="440"/>
      <c r="CF324" s="441"/>
      <c r="CG324" s="442"/>
      <c r="CH324" s="443"/>
      <c r="CI324" s="443"/>
      <c r="CJ324" s="443"/>
      <c r="CK324" s="443"/>
      <c r="CL324" s="4"/>
      <c r="CM324" s="4"/>
      <c r="CN324" s="5"/>
      <c r="CO324" s="4"/>
      <c r="CP324" s="444"/>
      <c r="CQ324" s="445"/>
      <c r="CR324" s="446"/>
      <c r="CS324" s="446"/>
      <c r="CT324" s="444"/>
      <c r="CU324" s="444"/>
      <c r="CV324" s="444"/>
      <c r="CW324" s="444"/>
      <c r="CX324" s="447"/>
      <c r="CY324" s="447"/>
      <c r="CZ324" s="447"/>
      <c r="DA324" s="447"/>
      <c r="DB324" s="448"/>
      <c r="DC324" s="448"/>
      <c r="DD324" s="446"/>
      <c r="DE324" s="439"/>
      <c r="DF324" s="439"/>
      <c r="DG324" s="439"/>
      <c r="DH324" s="439"/>
      <c r="DI324" s="439"/>
      <c r="DJ324" s="439"/>
      <c r="DK324" s="439"/>
      <c r="DL324" s="446"/>
      <c r="DM324" s="446"/>
      <c r="DN324" s="444"/>
      <c r="DO324" s="444"/>
      <c r="DP324" s="444"/>
      <c r="DQ324" s="444"/>
      <c r="DR324" s="444"/>
      <c r="DS324" s="441"/>
      <c r="DT324" s="449"/>
      <c r="DU324" s="450"/>
      <c r="DV324" s="450"/>
      <c r="DW324" s="450"/>
      <c r="DX324" s="450"/>
      <c r="DY324" s="450"/>
      <c r="DZ324" s="450"/>
      <c r="EA324" s="450"/>
      <c r="EB324" s="450"/>
      <c r="EC324" s="450"/>
      <c r="ED324" s="450"/>
      <c r="EE324" s="446"/>
      <c r="EF324" s="446"/>
      <c r="EL324" s="4"/>
      <c r="EM324" s="4"/>
      <c r="EN324" s="5"/>
      <c r="EO324" s="4"/>
      <c r="FA324" s="23"/>
      <c r="FB324" s="24"/>
      <c r="FC324" s="75"/>
      <c r="FD324" s="76"/>
      <c r="FF324" s="89"/>
      <c r="IA324" s="214"/>
      <c r="IB324" s="215"/>
      <c r="IC324" s="214"/>
      <c r="ID324" s="215"/>
      <c r="IE324" s="214"/>
      <c r="IF324" s="214"/>
      <c r="IG324" s="214"/>
      <c r="IH324" s="233"/>
      <c r="II324" s="160"/>
      <c r="IJ324" s="217"/>
      <c r="IK324" s="218"/>
      <c r="IL324" s="218"/>
      <c r="IM324" s="218"/>
      <c r="IO324" s="391"/>
    </row>
    <row r="325" spans="1:249" s="6" customFormat="1" ht="15" x14ac:dyDescent="0.2">
      <c r="A325" s="467" t="s">
        <v>2195</v>
      </c>
      <c r="B325" s="467" t="s">
        <v>2149</v>
      </c>
      <c r="C325" s="393" t="s">
        <v>2681</v>
      </c>
      <c r="D325" s="468"/>
      <c r="E325" s="462" t="s">
        <v>2141</v>
      </c>
      <c r="F325" s="14" t="s">
        <v>2149</v>
      </c>
      <c r="G325" s="14" t="s">
        <v>2149</v>
      </c>
      <c r="H325" s="469" t="s">
        <v>2149</v>
      </c>
      <c r="I325" s="462"/>
      <c r="J325" s="456"/>
      <c r="K325" s="11"/>
      <c r="L325" s="11"/>
      <c r="M325" s="14"/>
      <c r="N325" s="470"/>
      <c r="O325" s="14"/>
      <c r="P325" s="14"/>
      <c r="Q325" s="14"/>
      <c r="R325" s="14"/>
      <c r="S325" s="14"/>
      <c r="T325" s="469"/>
      <c r="U325" s="454"/>
      <c r="V325" s="454"/>
      <c r="W325" s="9"/>
      <c r="X325" s="9"/>
      <c r="Y325" s="10"/>
      <c r="Z325" s="495" t="s">
        <v>2195</v>
      </c>
      <c r="AA325" s="11"/>
      <c r="AB325" s="472"/>
      <c r="AC325" s="473"/>
      <c r="AD325" s="473"/>
      <c r="AE325" s="496" t="s">
        <v>2195</v>
      </c>
      <c r="AF325" s="12"/>
      <c r="AG325" s="12"/>
      <c r="AH325" s="13"/>
      <c r="AI325" s="14"/>
      <c r="AJ325" s="14"/>
      <c r="AK325" s="7"/>
      <c r="AL325" s="7"/>
      <c r="AM325" s="15"/>
      <c r="AN325" s="15"/>
      <c r="AO325" s="8"/>
      <c r="AP325" s="453" t="s">
        <v>1762</v>
      </c>
      <c r="AQ325" s="17"/>
      <c r="AR325" s="18"/>
      <c r="AS325" s="19"/>
      <c r="AT325" s="19"/>
      <c r="AU325" s="19"/>
      <c r="AV325" s="19"/>
      <c r="AW325" s="19"/>
      <c r="AX325" s="19"/>
      <c r="AY325" s="19"/>
      <c r="AZ325" s="20"/>
      <c r="BA325" s="20"/>
      <c r="BB325" s="21"/>
      <c r="BC325" s="22" t="s">
        <v>2179</v>
      </c>
      <c r="BD325" s="77"/>
      <c r="BE325" s="91"/>
      <c r="BF325" s="91"/>
      <c r="BG325" s="92"/>
      <c r="BH325"/>
      <c r="BI325"/>
      <c r="BJ325"/>
      <c r="BK325"/>
      <c r="BL325"/>
      <c r="BM325"/>
      <c r="BN325"/>
      <c r="BO325"/>
      <c r="BP325"/>
      <c r="BQ325"/>
      <c r="BR325"/>
      <c r="BS325"/>
      <c r="BT325" s="92"/>
      <c r="BU325" s="92"/>
      <c r="BV325" s="92"/>
      <c r="BW325" s="5"/>
      <c r="BX325" s="5"/>
      <c r="BY325" s="5"/>
      <c r="BZ325" s="5"/>
      <c r="CA325" s="5"/>
      <c r="CB325" s="5"/>
      <c r="CC325" s="5"/>
      <c r="CD325" s="440"/>
      <c r="CE325" s="440"/>
      <c r="CF325" s="441"/>
      <c r="CG325" s="442"/>
      <c r="CH325" s="443"/>
      <c r="CI325" s="443"/>
      <c r="CJ325" s="443"/>
      <c r="CK325" s="443"/>
      <c r="CL325" s="4"/>
      <c r="CM325" s="4"/>
      <c r="CN325" s="5"/>
      <c r="CO325" s="4"/>
      <c r="CP325" s="444"/>
      <c r="CQ325" s="445"/>
      <c r="CR325" s="446"/>
      <c r="CS325" s="446"/>
      <c r="CT325" s="444"/>
      <c r="CU325" s="444"/>
      <c r="CV325" s="444"/>
      <c r="CW325" s="444"/>
      <c r="CX325" s="447"/>
      <c r="CY325" s="447"/>
      <c r="CZ325" s="447"/>
      <c r="DA325" s="447"/>
      <c r="DB325" s="448"/>
      <c r="DC325" s="448"/>
      <c r="DD325" s="446"/>
      <c r="DE325" s="439"/>
      <c r="DF325" s="439"/>
      <c r="DG325" s="439"/>
      <c r="DH325" s="439"/>
      <c r="DI325" s="439"/>
      <c r="DJ325" s="439"/>
      <c r="DK325" s="439"/>
      <c r="DL325" s="446"/>
      <c r="DM325" s="446"/>
      <c r="DN325" s="444"/>
      <c r="DO325" s="444"/>
      <c r="DP325" s="444"/>
      <c r="DQ325" s="444"/>
      <c r="DR325" s="444"/>
      <c r="DS325" s="441"/>
      <c r="DT325" s="449"/>
      <c r="DU325" s="450"/>
      <c r="DV325" s="450"/>
      <c r="DW325" s="450"/>
      <c r="DX325" s="450"/>
      <c r="DY325" s="450"/>
      <c r="DZ325" s="450"/>
      <c r="EA325" s="450"/>
      <c r="EB325" s="450"/>
      <c r="EC325" s="450"/>
      <c r="ED325" s="450"/>
      <c r="EE325" s="446"/>
      <c r="EF325" s="446"/>
      <c r="EL325" s="4"/>
      <c r="EM325" s="4"/>
      <c r="EN325" s="5"/>
      <c r="EO325" s="4"/>
      <c r="FA325" s="23"/>
      <c r="FB325" s="24"/>
      <c r="FC325" s="75"/>
      <c r="FD325" s="76"/>
      <c r="FF325" s="89"/>
      <c r="IA325" s="214"/>
      <c r="IB325" s="215"/>
      <c r="IC325" s="214"/>
      <c r="ID325" s="215"/>
      <c r="IE325" s="214"/>
      <c r="IF325" s="214"/>
      <c r="IG325" s="214"/>
      <c r="IH325" s="233"/>
      <c r="II325" s="160"/>
      <c r="IJ325" s="217"/>
      <c r="IK325" s="218"/>
      <c r="IL325" s="218"/>
      <c r="IM325" s="218"/>
      <c r="IO325" s="391"/>
    </row>
    <row r="326" spans="1:249" s="6" customFormat="1" ht="15" x14ac:dyDescent="0.2">
      <c r="A326" s="467" t="s">
        <v>2195</v>
      </c>
      <c r="B326" s="467" t="s">
        <v>2149</v>
      </c>
      <c r="C326" s="393" t="s">
        <v>2682</v>
      </c>
      <c r="D326" s="468"/>
      <c r="E326" s="462" t="s">
        <v>2141</v>
      </c>
      <c r="F326" s="14" t="s">
        <v>2149</v>
      </c>
      <c r="G326" s="14" t="s">
        <v>2149</v>
      </c>
      <c r="H326" s="469" t="s">
        <v>2149</v>
      </c>
      <c r="I326" s="462"/>
      <c r="J326" s="456"/>
      <c r="K326" s="11"/>
      <c r="L326" s="11"/>
      <c r="M326" s="14"/>
      <c r="N326" s="470"/>
      <c r="O326" s="14"/>
      <c r="P326" s="14"/>
      <c r="Q326" s="14"/>
      <c r="R326" s="14"/>
      <c r="S326" s="14"/>
      <c r="T326" s="469"/>
      <c r="U326" s="454"/>
      <c r="V326" s="454"/>
      <c r="W326" s="9"/>
      <c r="X326" s="9"/>
      <c r="Y326" s="10"/>
      <c r="Z326" s="495" t="s">
        <v>2195</v>
      </c>
      <c r="AA326" s="11"/>
      <c r="AB326" s="472"/>
      <c r="AC326" s="473"/>
      <c r="AD326" s="473"/>
      <c r="AE326" s="496" t="s">
        <v>2195</v>
      </c>
      <c r="AF326" s="12"/>
      <c r="AG326" s="12"/>
      <c r="AH326" s="13"/>
      <c r="AI326" s="14"/>
      <c r="AJ326" s="14"/>
      <c r="AK326" s="7"/>
      <c r="AL326" s="7"/>
      <c r="AM326" s="15"/>
      <c r="AN326" s="15"/>
      <c r="AO326" s="8"/>
      <c r="AP326" s="453" t="s">
        <v>1763</v>
      </c>
      <c r="AQ326" s="17"/>
      <c r="AR326" s="18"/>
      <c r="AS326" s="19"/>
      <c r="AT326" s="19"/>
      <c r="AU326" s="19"/>
      <c r="AV326" s="19"/>
      <c r="AW326" s="19"/>
      <c r="AX326" s="19"/>
      <c r="AY326" s="19"/>
      <c r="AZ326" s="20"/>
      <c r="BA326" s="20"/>
      <c r="BB326" s="21"/>
      <c r="BC326" s="22" t="s">
        <v>2179</v>
      </c>
      <c r="BD326" s="77"/>
      <c r="BE326" s="91"/>
      <c r="BF326" s="91"/>
      <c r="BG326" s="92"/>
      <c r="BH326"/>
      <c r="BI326"/>
      <c r="BJ326"/>
      <c r="BK326"/>
      <c r="BL326"/>
      <c r="BM326"/>
      <c r="BN326"/>
      <c r="BO326"/>
      <c r="BP326"/>
      <c r="BQ326"/>
      <c r="BR326"/>
      <c r="BS326"/>
      <c r="BT326" s="92"/>
      <c r="BU326" s="92"/>
      <c r="BV326" s="92"/>
      <c r="BW326" s="5"/>
      <c r="BX326" s="5"/>
      <c r="BY326" s="5"/>
      <c r="BZ326" s="5"/>
      <c r="CA326" s="5"/>
      <c r="CB326" s="5"/>
      <c r="CC326" s="5"/>
      <c r="CD326" s="440"/>
      <c r="CE326" s="440"/>
      <c r="CF326" s="441"/>
      <c r="CG326" s="442"/>
      <c r="CH326" s="443"/>
      <c r="CI326" s="443"/>
      <c r="CJ326" s="443"/>
      <c r="CK326" s="443"/>
      <c r="CL326" s="4"/>
      <c r="CM326" s="4"/>
      <c r="CN326" s="5"/>
      <c r="CO326" s="4"/>
      <c r="CP326" s="444"/>
      <c r="CQ326" s="445"/>
      <c r="CR326" s="446"/>
      <c r="CS326" s="446"/>
      <c r="CT326" s="444"/>
      <c r="CU326" s="444"/>
      <c r="CV326" s="444"/>
      <c r="CW326" s="444"/>
      <c r="CX326" s="447"/>
      <c r="CY326" s="447"/>
      <c r="CZ326" s="447"/>
      <c r="DA326" s="447"/>
      <c r="DB326" s="448"/>
      <c r="DC326" s="448"/>
      <c r="DD326" s="446"/>
      <c r="DE326" s="439"/>
      <c r="DF326" s="439"/>
      <c r="DG326" s="439"/>
      <c r="DH326" s="439"/>
      <c r="DI326" s="439"/>
      <c r="DJ326" s="439"/>
      <c r="DK326" s="439"/>
      <c r="DL326" s="446"/>
      <c r="DM326" s="446"/>
      <c r="DN326" s="444"/>
      <c r="DO326" s="444"/>
      <c r="DP326" s="444"/>
      <c r="DQ326" s="444"/>
      <c r="DR326" s="444"/>
      <c r="DS326" s="441"/>
      <c r="DT326" s="449"/>
      <c r="DU326" s="450"/>
      <c r="DV326" s="450"/>
      <c r="DW326" s="450"/>
      <c r="DX326" s="450"/>
      <c r="DY326" s="450"/>
      <c r="DZ326" s="450"/>
      <c r="EA326" s="450"/>
      <c r="EB326" s="450"/>
      <c r="EC326" s="450"/>
      <c r="ED326" s="450"/>
      <c r="EE326" s="446"/>
      <c r="EF326" s="446"/>
      <c r="EL326" s="4"/>
      <c r="EM326" s="4"/>
      <c r="EN326" s="5"/>
      <c r="EO326" s="4"/>
      <c r="FA326" s="23"/>
      <c r="FB326" s="24"/>
      <c r="FC326" s="75"/>
      <c r="FD326" s="76"/>
      <c r="FF326" s="89"/>
      <c r="IA326" s="214"/>
      <c r="IB326" s="215"/>
      <c r="IC326" s="214"/>
      <c r="ID326" s="215"/>
      <c r="IE326" s="214"/>
      <c r="IF326" s="214"/>
      <c r="IG326" s="214"/>
      <c r="IH326" s="233"/>
      <c r="II326" s="160"/>
      <c r="IJ326" s="217"/>
      <c r="IK326" s="218"/>
      <c r="IL326" s="218"/>
      <c r="IM326" s="218"/>
      <c r="IO326" s="391"/>
    </row>
    <row r="327" spans="1:249" s="6" customFormat="1" ht="15" x14ac:dyDescent="0.2">
      <c r="A327" s="467">
        <v>1</v>
      </c>
      <c r="B327" s="467" t="s">
        <v>2149</v>
      </c>
      <c r="C327" s="393" t="s">
        <v>2683</v>
      </c>
      <c r="D327" s="468"/>
      <c r="E327" s="462" t="s">
        <v>2136</v>
      </c>
      <c r="F327" s="14" t="s">
        <v>2149</v>
      </c>
      <c r="G327" s="14" t="s">
        <v>2153</v>
      </c>
      <c r="H327" s="469" t="s">
        <v>2157</v>
      </c>
      <c r="I327" s="462"/>
      <c r="J327" s="456"/>
      <c r="K327" s="11" t="s">
        <v>2163</v>
      </c>
      <c r="L327" s="11"/>
      <c r="M327" s="14"/>
      <c r="N327" s="470"/>
      <c r="O327" s="14"/>
      <c r="P327" s="14"/>
      <c r="Q327" s="14"/>
      <c r="R327" s="14"/>
      <c r="S327" s="14"/>
      <c r="T327" s="469"/>
      <c r="U327" s="454"/>
      <c r="V327" s="454"/>
      <c r="W327" s="9"/>
      <c r="X327" s="9"/>
      <c r="Y327" s="10"/>
      <c r="Z327" s="495">
        <v>1</v>
      </c>
      <c r="AA327" s="11"/>
      <c r="AB327" s="472"/>
      <c r="AC327" s="473"/>
      <c r="AD327" s="473"/>
      <c r="AE327" s="496">
        <v>3</v>
      </c>
      <c r="AF327" s="12"/>
      <c r="AG327" s="12"/>
      <c r="AH327" s="13"/>
      <c r="AI327" s="14"/>
      <c r="AJ327" s="14"/>
      <c r="AK327" s="7"/>
      <c r="AL327" s="7"/>
      <c r="AM327" s="15"/>
      <c r="AN327" s="15"/>
      <c r="AO327" s="8"/>
      <c r="AP327" s="453" t="s">
        <v>1764</v>
      </c>
      <c r="AQ327" s="17"/>
      <c r="AR327" s="18"/>
      <c r="AS327" s="19"/>
      <c r="AT327" s="19"/>
      <c r="AU327" s="19"/>
      <c r="AV327" s="19"/>
      <c r="AW327" s="19"/>
      <c r="AX327" s="19"/>
      <c r="AY327" s="19"/>
      <c r="AZ327" s="20"/>
      <c r="BA327" s="20"/>
      <c r="BB327" s="21"/>
      <c r="BC327" s="22" t="s">
        <v>2179</v>
      </c>
      <c r="BD327" s="77"/>
      <c r="BE327" s="91"/>
      <c r="BF327" s="91" t="s">
        <v>2163</v>
      </c>
      <c r="BG327" s="92"/>
      <c r="BH327"/>
      <c r="BI327"/>
      <c r="BJ327"/>
      <c r="BK327"/>
      <c r="BL327"/>
      <c r="BM327"/>
      <c r="BN327"/>
      <c r="BO327"/>
      <c r="BP327"/>
      <c r="BQ327"/>
      <c r="BR327"/>
      <c r="BS327"/>
      <c r="BT327" s="92"/>
      <c r="BU327" s="92"/>
      <c r="BV327" s="92"/>
      <c r="BW327" s="5"/>
      <c r="BX327" s="5"/>
      <c r="BY327" s="5"/>
      <c r="BZ327" s="5"/>
      <c r="CA327" s="5"/>
      <c r="CB327" s="5"/>
      <c r="CC327" s="5"/>
      <c r="CD327" s="440"/>
      <c r="CE327" s="440"/>
      <c r="CF327" s="441"/>
      <c r="CG327" s="442"/>
      <c r="CH327" s="443"/>
      <c r="CI327" s="443"/>
      <c r="CJ327" s="443"/>
      <c r="CK327" s="443"/>
      <c r="CL327" s="4"/>
      <c r="CM327" s="4"/>
      <c r="CN327" s="5"/>
      <c r="CO327" s="4"/>
      <c r="CP327" s="444"/>
      <c r="CQ327" s="445"/>
      <c r="CR327" s="446"/>
      <c r="CS327" s="446"/>
      <c r="CT327" s="444"/>
      <c r="CU327" s="444"/>
      <c r="CV327" s="444"/>
      <c r="CW327" s="444"/>
      <c r="CX327" s="447"/>
      <c r="CY327" s="447"/>
      <c r="CZ327" s="447"/>
      <c r="DA327" s="447"/>
      <c r="DB327" s="448"/>
      <c r="DC327" s="448"/>
      <c r="DD327" s="446"/>
      <c r="DE327" s="439"/>
      <c r="DF327" s="439"/>
      <c r="DG327" s="439"/>
      <c r="DH327" s="439"/>
      <c r="DI327" s="439"/>
      <c r="DJ327" s="439"/>
      <c r="DK327" s="439"/>
      <c r="DL327" s="446"/>
      <c r="DM327" s="446"/>
      <c r="DN327" s="444"/>
      <c r="DO327" s="444"/>
      <c r="DP327" s="444"/>
      <c r="DQ327" s="444"/>
      <c r="DR327" s="444"/>
      <c r="DS327" s="441"/>
      <c r="DT327" s="449"/>
      <c r="DU327" s="450"/>
      <c r="DV327" s="450"/>
      <c r="DW327" s="450"/>
      <c r="DX327" s="450"/>
      <c r="DY327" s="450"/>
      <c r="DZ327" s="450"/>
      <c r="EA327" s="450"/>
      <c r="EB327" s="450"/>
      <c r="EC327" s="450"/>
      <c r="ED327" s="450"/>
      <c r="EE327" s="446"/>
      <c r="EF327" s="446"/>
      <c r="EL327" s="4"/>
      <c r="EM327" s="4"/>
      <c r="EN327" s="5"/>
      <c r="EO327" s="4"/>
      <c r="FA327" s="23"/>
      <c r="FB327" s="24"/>
      <c r="FC327" s="75"/>
      <c r="FD327" s="76"/>
      <c r="FF327" s="89"/>
      <c r="IA327" s="214"/>
      <c r="IB327" s="215"/>
      <c r="IC327" s="214"/>
      <c r="ID327" s="215"/>
      <c r="IE327" s="214"/>
      <c r="IF327" s="214"/>
      <c r="IG327" s="214"/>
      <c r="IH327" s="233"/>
      <c r="II327" s="160"/>
      <c r="IJ327" s="217"/>
      <c r="IK327" s="218"/>
      <c r="IL327" s="218"/>
      <c r="IM327" s="218"/>
      <c r="IO327" s="391"/>
    </row>
    <row r="328" spans="1:249" s="6" customFormat="1" ht="15" x14ac:dyDescent="0.2">
      <c r="A328" s="467" t="s">
        <v>2161</v>
      </c>
      <c r="B328" s="467" t="s">
        <v>2149</v>
      </c>
      <c r="C328" s="393" t="s">
        <v>2684</v>
      </c>
      <c r="D328" s="468"/>
      <c r="E328" s="462" t="s">
        <v>2142</v>
      </c>
      <c r="F328" s="14" t="s">
        <v>2142</v>
      </c>
      <c r="G328" s="14" t="s">
        <v>2142</v>
      </c>
      <c r="H328" s="469" t="s">
        <v>2149</v>
      </c>
      <c r="I328" s="462"/>
      <c r="J328" s="456"/>
      <c r="K328" s="11"/>
      <c r="L328" s="11"/>
      <c r="M328" s="14"/>
      <c r="N328" s="470"/>
      <c r="O328" s="14"/>
      <c r="P328" s="14"/>
      <c r="Q328" s="14"/>
      <c r="R328" s="14"/>
      <c r="S328" s="14"/>
      <c r="T328" s="469"/>
      <c r="U328" s="454"/>
      <c r="V328" s="454"/>
      <c r="W328" s="9"/>
      <c r="X328" s="9"/>
      <c r="Y328" s="10"/>
      <c r="Z328" s="495" t="s">
        <v>2161</v>
      </c>
      <c r="AA328" s="11"/>
      <c r="AB328" s="472"/>
      <c r="AC328" s="473"/>
      <c r="AD328" s="473"/>
      <c r="AE328" s="496" t="s">
        <v>2195</v>
      </c>
      <c r="AF328" s="12"/>
      <c r="AG328" s="12"/>
      <c r="AH328" s="13"/>
      <c r="AI328" s="14"/>
      <c r="AJ328" s="14"/>
      <c r="AK328" s="7"/>
      <c r="AL328" s="7"/>
      <c r="AM328" s="15"/>
      <c r="AN328" s="15"/>
      <c r="AO328" s="8"/>
      <c r="AP328" s="453" t="s">
        <v>1765</v>
      </c>
      <c r="AQ328" s="17"/>
      <c r="AR328" s="18"/>
      <c r="AS328" s="19"/>
      <c r="AT328" s="19"/>
      <c r="AU328" s="19"/>
      <c r="AV328" s="19"/>
      <c r="AW328" s="19"/>
      <c r="AX328" s="19"/>
      <c r="AY328" s="19"/>
      <c r="AZ328" s="20"/>
      <c r="BA328" s="20"/>
      <c r="BB328" s="21"/>
      <c r="BC328" s="22" t="s">
        <v>2163</v>
      </c>
      <c r="BD328" s="77"/>
      <c r="BE328" s="91"/>
      <c r="BF328" s="91"/>
      <c r="BG328" s="92"/>
      <c r="BH328"/>
      <c r="BI328"/>
      <c r="BJ328"/>
      <c r="BK328"/>
      <c r="BL328"/>
      <c r="BM328"/>
      <c r="BN328"/>
      <c r="BO328"/>
      <c r="BP328"/>
      <c r="BQ328"/>
      <c r="BR328"/>
      <c r="BS328"/>
      <c r="BT328" s="92"/>
      <c r="BU328" s="92"/>
      <c r="BV328" s="92"/>
      <c r="BW328" s="5"/>
      <c r="BX328" s="5"/>
      <c r="BY328" s="5"/>
      <c r="BZ328" s="5"/>
      <c r="CA328" s="5"/>
      <c r="CB328" s="5"/>
      <c r="CC328" s="5"/>
      <c r="CD328" s="440"/>
      <c r="CE328" s="440"/>
      <c r="CF328" s="441"/>
      <c r="CG328" s="442"/>
      <c r="CH328" s="443"/>
      <c r="CI328" s="443"/>
      <c r="CJ328" s="443"/>
      <c r="CK328" s="443"/>
      <c r="CL328" s="4"/>
      <c r="CM328" s="4"/>
      <c r="CN328" s="5"/>
      <c r="CO328" s="4"/>
      <c r="CP328" s="444"/>
      <c r="CQ328" s="445"/>
      <c r="CR328" s="446"/>
      <c r="CS328" s="446"/>
      <c r="CT328" s="444"/>
      <c r="CU328" s="444"/>
      <c r="CV328" s="444"/>
      <c r="CW328" s="444"/>
      <c r="CX328" s="447"/>
      <c r="CY328" s="447"/>
      <c r="CZ328" s="447"/>
      <c r="DA328" s="447"/>
      <c r="DB328" s="448"/>
      <c r="DC328" s="448"/>
      <c r="DD328" s="446"/>
      <c r="DE328" s="439"/>
      <c r="DF328" s="439"/>
      <c r="DG328" s="439"/>
      <c r="DH328" s="439"/>
      <c r="DI328" s="439"/>
      <c r="DJ328" s="439"/>
      <c r="DK328" s="439"/>
      <c r="DL328" s="446"/>
      <c r="DM328" s="446"/>
      <c r="DN328" s="444"/>
      <c r="DO328" s="444"/>
      <c r="DP328" s="444"/>
      <c r="DQ328" s="444"/>
      <c r="DR328" s="444"/>
      <c r="DS328" s="441"/>
      <c r="DT328" s="449"/>
      <c r="DU328" s="450"/>
      <c r="DV328" s="450"/>
      <c r="DW328" s="450"/>
      <c r="DX328" s="450"/>
      <c r="DY328" s="450"/>
      <c r="DZ328" s="450"/>
      <c r="EA328" s="450"/>
      <c r="EB328" s="450"/>
      <c r="EC328" s="450"/>
      <c r="ED328" s="450"/>
      <c r="EE328" s="446"/>
      <c r="EF328" s="446"/>
      <c r="EL328" s="4"/>
      <c r="EM328" s="4"/>
      <c r="EN328" s="5"/>
      <c r="EO328" s="4"/>
      <c r="FA328" s="23"/>
      <c r="FB328" s="24"/>
      <c r="FC328" s="75"/>
      <c r="FD328" s="76"/>
      <c r="FF328" s="89"/>
      <c r="IA328" s="214"/>
      <c r="IB328" s="215"/>
      <c r="IC328" s="214"/>
      <c r="ID328" s="215"/>
      <c r="IE328" s="214"/>
      <c r="IF328" s="214"/>
      <c r="IG328" s="214"/>
      <c r="IH328" s="233"/>
      <c r="II328" s="160"/>
      <c r="IJ328" s="217"/>
      <c r="IK328" s="218"/>
      <c r="IL328" s="218"/>
      <c r="IM328" s="218"/>
      <c r="IO328" s="391"/>
    </row>
    <row r="329" spans="1:249" s="6" customFormat="1" ht="15" x14ac:dyDescent="0.2">
      <c r="A329" s="467" t="s">
        <v>2161</v>
      </c>
      <c r="B329" s="467" t="s">
        <v>1960</v>
      </c>
      <c r="C329" s="393" t="s">
        <v>2685</v>
      </c>
      <c r="D329" s="468"/>
      <c r="E329" s="462" t="s">
        <v>2141</v>
      </c>
      <c r="F329" s="14" t="s">
        <v>2142</v>
      </c>
      <c r="G329" s="14" t="s">
        <v>2142</v>
      </c>
      <c r="H329" s="469" t="s">
        <v>2149</v>
      </c>
      <c r="I329" s="462"/>
      <c r="J329" s="456"/>
      <c r="K329" s="11"/>
      <c r="L329" s="11"/>
      <c r="M329" s="14"/>
      <c r="N329" s="470"/>
      <c r="O329" s="14"/>
      <c r="P329" s="14"/>
      <c r="Q329" s="14"/>
      <c r="R329" s="14"/>
      <c r="S329" s="14"/>
      <c r="T329" s="469"/>
      <c r="U329" s="454"/>
      <c r="V329" s="454"/>
      <c r="W329" s="9"/>
      <c r="X329" s="9"/>
      <c r="Y329" s="10"/>
      <c r="Z329" s="495" t="s">
        <v>2195</v>
      </c>
      <c r="AA329" s="11"/>
      <c r="AB329" s="472"/>
      <c r="AC329" s="473"/>
      <c r="AD329" s="473"/>
      <c r="AE329" s="496" t="s">
        <v>2195</v>
      </c>
      <c r="AF329" s="12"/>
      <c r="AG329" s="12"/>
      <c r="AH329" s="13"/>
      <c r="AI329" s="14"/>
      <c r="AJ329" s="14"/>
      <c r="AK329" s="7"/>
      <c r="AL329" s="7"/>
      <c r="AM329" s="15"/>
      <c r="AN329" s="15"/>
      <c r="AO329" s="8"/>
      <c r="AP329" s="453" t="s">
        <v>1766</v>
      </c>
      <c r="AQ329" s="17"/>
      <c r="AR329" s="18"/>
      <c r="AS329" s="19"/>
      <c r="AT329" s="19"/>
      <c r="AU329" s="19"/>
      <c r="AV329" s="19"/>
      <c r="AW329" s="19"/>
      <c r="AX329" s="19"/>
      <c r="AY329" s="19"/>
      <c r="AZ329" s="20"/>
      <c r="BA329" s="20"/>
      <c r="BB329" s="21"/>
      <c r="BC329" s="22" t="s">
        <v>2163</v>
      </c>
      <c r="BD329" s="77"/>
      <c r="BE329" s="91"/>
      <c r="BF329" s="91"/>
      <c r="BG329" s="92"/>
      <c r="BH329"/>
      <c r="BI329"/>
      <c r="BJ329"/>
      <c r="BK329"/>
      <c r="BL329"/>
      <c r="BM329"/>
      <c r="BN329"/>
      <c r="BO329"/>
      <c r="BP329"/>
      <c r="BQ329"/>
      <c r="BR329"/>
      <c r="BS329"/>
      <c r="BT329" s="92"/>
      <c r="BU329" s="92"/>
      <c r="BV329" s="92"/>
      <c r="BW329" s="5"/>
      <c r="BX329" s="5"/>
      <c r="BY329" s="5"/>
      <c r="BZ329" s="5"/>
      <c r="CA329" s="5"/>
      <c r="CB329" s="5"/>
      <c r="CC329" s="5"/>
      <c r="CD329" s="440"/>
      <c r="CE329" s="440"/>
      <c r="CF329" s="441"/>
      <c r="CG329" s="442"/>
      <c r="CH329" s="443"/>
      <c r="CI329" s="443"/>
      <c r="CJ329" s="443"/>
      <c r="CK329" s="443"/>
      <c r="CL329" s="4"/>
      <c r="CM329" s="4"/>
      <c r="CN329" s="5"/>
      <c r="CO329" s="4"/>
      <c r="CP329" s="444"/>
      <c r="CQ329" s="445"/>
      <c r="CR329" s="446"/>
      <c r="CS329" s="446"/>
      <c r="CT329" s="444"/>
      <c r="CU329" s="444"/>
      <c r="CV329" s="444"/>
      <c r="CW329" s="444"/>
      <c r="CX329" s="447"/>
      <c r="CY329" s="447"/>
      <c r="CZ329" s="447"/>
      <c r="DA329" s="447"/>
      <c r="DB329" s="448"/>
      <c r="DC329" s="448"/>
      <c r="DD329" s="446"/>
      <c r="DE329" s="439"/>
      <c r="DF329" s="439"/>
      <c r="DG329" s="439"/>
      <c r="DH329" s="439"/>
      <c r="DI329" s="439"/>
      <c r="DJ329" s="439"/>
      <c r="DK329" s="439"/>
      <c r="DL329" s="446"/>
      <c r="DM329" s="446"/>
      <c r="DN329" s="444"/>
      <c r="DO329" s="444"/>
      <c r="DP329" s="444"/>
      <c r="DQ329" s="444"/>
      <c r="DR329" s="444"/>
      <c r="DS329" s="441"/>
      <c r="DT329" s="449"/>
      <c r="DU329" s="450"/>
      <c r="DV329" s="450"/>
      <c r="DW329" s="450"/>
      <c r="DX329" s="450"/>
      <c r="DY329" s="450"/>
      <c r="DZ329" s="450"/>
      <c r="EA329" s="450"/>
      <c r="EB329" s="450"/>
      <c r="EC329" s="450"/>
      <c r="ED329" s="450"/>
      <c r="EE329" s="446"/>
      <c r="EF329" s="446"/>
      <c r="EL329" s="4"/>
      <c r="EM329" s="4"/>
      <c r="EN329" s="5"/>
      <c r="EO329" s="4"/>
      <c r="FA329" s="23"/>
      <c r="FB329" s="24"/>
      <c r="FC329" s="75"/>
      <c r="FD329" s="76"/>
      <c r="FF329" s="89"/>
      <c r="IA329" s="214"/>
      <c r="IB329" s="215"/>
      <c r="IC329" s="214"/>
      <c r="ID329" s="215"/>
      <c r="IE329" s="214"/>
      <c r="IF329" s="214"/>
      <c r="IG329" s="214"/>
      <c r="IH329" s="233"/>
      <c r="II329" s="160"/>
      <c r="IJ329" s="217"/>
      <c r="IK329" s="218"/>
      <c r="IL329" s="218"/>
      <c r="IM329" s="218"/>
      <c r="IO329" s="391"/>
    </row>
    <row r="330" spans="1:249" s="6" customFormat="1" ht="15" x14ac:dyDescent="0.2">
      <c r="A330" s="467">
        <v>3</v>
      </c>
      <c r="B330" s="467" t="s">
        <v>2149</v>
      </c>
      <c r="C330" s="393" t="s">
        <v>2686</v>
      </c>
      <c r="D330" s="468"/>
      <c r="E330" s="462" t="s">
        <v>2138</v>
      </c>
      <c r="F330" s="14" t="s">
        <v>2147</v>
      </c>
      <c r="G330" s="14" t="s">
        <v>2149</v>
      </c>
      <c r="H330" s="469" t="s">
        <v>2157</v>
      </c>
      <c r="I330" s="462"/>
      <c r="J330" s="456"/>
      <c r="K330" s="11" t="s">
        <v>2161</v>
      </c>
      <c r="L330" s="11" t="s">
        <v>2133</v>
      </c>
      <c r="M330" s="14"/>
      <c r="N330" s="470"/>
      <c r="O330" s="14"/>
      <c r="P330" s="14"/>
      <c r="Q330" s="14"/>
      <c r="R330" s="14"/>
      <c r="S330" s="14"/>
      <c r="T330" s="469"/>
      <c r="U330" s="454"/>
      <c r="V330" s="454"/>
      <c r="W330" s="9"/>
      <c r="X330" s="9"/>
      <c r="Y330" s="10"/>
      <c r="Z330" s="495">
        <v>3</v>
      </c>
      <c r="AA330" s="11"/>
      <c r="AB330" s="472"/>
      <c r="AC330" s="473"/>
      <c r="AD330" s="473"/>
      <c r="AE330" s="496">
        <v>3</v>
      </c>
      <c r="AF330" s="12"/>
      <c r="AG330" s="12"/>
      <c r="AH330" s="13"/>
      <c r="AI330" s="14"/>
      <c r="AJ330" s="14"/>
      <c r="AK330" s="7"/>
      <c r="AL330" s="7"/>
      <c r="AM330" s="15"/>
      <c r="AN330" s="15"/>
      <c r="AO330" s="8"/>
      <c r="AP330" s="453" t="s">
        <v>1767</v>
      </c>
      <c r="AQ330" s="17"/>
      <c r="AR330" s="18"/>
      <c r="AS330" s="19"/>
      <c r="AT330" s="19"/>
      <c r="AU330" s="19"/>
      <c r="AV330" s="19"/>
      <c r="AW330" s="19"/>
      <c r="AX330" s="19"/>
      <c r="AY330" s="19"/>
      <c r="AZ330" s="20"/>
      <c r="BA330" s="20"/>
      <c r="BB330" s="21"/>
      <c r="BC330" s="22" t="s">
        <v>2179</v>
      </c>
      <c r="BD330" s="77"/>
      <c r="BE330" s="91"/>
      <c r="BF330" s="91" t="s">
        <v>3122</v>
      </c>
      <c r="BG330" s="92"/>
      <c r="BH330"/>
      <c r="BI330"/>
      <c r="BJ330"/>
      <c r="BK330"/>
      <c r="BL330"/>
      <c r="BM330"/>
      <c r="BN330"/>
      <c r="BO330"/>
      <c r="BP330"/>
      <c r="BQ330"/>
      <c r="BR330"/>
      <c r="BS330"/>
      <c r="BT330" s="92"/>
      <c r="BU330" s="92"/>
      <c r="BV330" s="92"/>
      <c r="BW330" s="5"/>
      <c r="BX330" s="5"/>
      <c r="BY330" s="5"/>
      <c r="BZ330" s="5"/>
      <c r="CA330" s="5"/>
      <c r="CB330" s="5"/>
      <c r="CC330" s="5"/>
      <c r="CD330" s="440"/>
      <c r="CE330" s="440"/>
      <c r="CF330" s="441"/>
      <c r="CG330" s="442"/>
      <c r="CH330" s="443"/>
      <c r="CI330" s="443"/>
      <c r="CJ330" s="443"/>
      <c r="CK330" s="443"/>
      <c r="CL330" s="4"/>
      <c r="CM330" s="4"/>
      <c r="CN330" s="5"/>
      <c r="CO330" s="4"/>
      <c r="CP330" s="444"/>
      <c r="CQ330" s="445"/>
      <c r="CR330" s="446"/>
      <c r="CS330" s="446"/>
      <c r="CT330" s="444"/>
      <c r="CU330" s="444"/>
      <c r="CV330" s="444"/>
      <c r="CW330" s="444"/>
      <c r="CX330" s="447"/>
      <c r="CY330" s="447"/>
      <c r="CZ330" s="447"/>
      <c r="DA330" s="447"/>
      <c r="DB330" s="448"/>
      <c r="DC330" s="448"/>
      <c r="DD330" s="446"/>
      <c r="DE330" s="439"/>
      <c r="DF330" s="439"/>
      <c r="DG330" s="439"/>
      <c r="DH330" s="439"/>
      <c r="DI330" s="439"/>
      <c r="DJ330" s="439"/>
      <c r="DK330" s="439"/>
      <c r="DL330" s="446"/>
      <c r="DM330" s="446"/>
      <c r="DN330" s="444"/>
      <c r="DO330" s="444"/>
      <c r="DP330" s="444"/>
      <c r="DQ330" s="444"/>
      <c r="DR330" s="444"/>
      <c r="DS330" s="441"/>
      <c r="DT330" s="449"/>
      <c r="DU330" s="450"/>
      <c r="DV330" s="450"/>
      <c r="DW330" s="450"/>
      <c r="DX330" s="450"/>
      <c r="DY330" s="450"/>
      <c r="DZ330" s="450"/>
      <c r="EA330" s="450"/>
      <c r="EB330" s="450"/>
      <c r="EC330" s="450"/>
      <c r="ED330" s="450"/>
      <c r="EE330" s="446"/>
      <c r="EF330" s="446"/>
      <c r="EL330" s="4"/>
      <c r="EM330" s="4"/>
      <c r="EN330" s="5"/>
      <c r="EO330" s="4"/>
      <c r="FA330" s="23"/>
      <c r="FB330" s="24"/>
      <c r="FC330" s="75"/>
      <c r="FD330" s="76"/>
      <c r="FF330" s="89"/>
      <c r="IA330" s="214"/>
      <c r="IB330" s="215"/>
      <c r="IC330" s="214"/>
      <c r="ID330" s="215"/>
      <c r="IE330" s="214"/>
      <c r="IF330" s="214"/>
      <c r="IG330" s="214"/>
      <c r="IH330" s="233"/>
      <c r="II330" s="160"/>
      <c r="IJ330" s="217"/>
      <c r="IK330" s="218"/>
      <c r="IL330" s="218"/>
      <c r="IM330" s="218"/>
      <c r="IO330" s="391"/>
    </row>
    <row r="331" spans="1:249" s="6" customFormat="1" ht="15" x14ac:dyDescent="0.2">
      <c r="A331" s="467" t="s">
        <v>2195</v>
      </c>
      <c r="B331" s="467" t="s">
        <v>2149</v>
      </c>
      <c r="C331" s="393" t="s">
        <v>2687</v>
      </c>
      <c r="D331" s="468"/>
      <c r="E331" s="462" t="s">
        <v>2138</v>
      </c>
      <c r="F331" s="14" t="s">
        <v>2149</v>
      </c>
      <c r="G331" s="14" t="s">
        <v>2149</v>
      </c>
      <c r="H331" s="469" t="s">
        <v>2149</v>
      </c>
      <c r="I331" s="462"/>
      <c r="J331" s="456"/>
      <c r="K331" s="11"/>
      <c r="L331" s="11"/>
      <c r="M331" s="14"/>
      <c r="N331" s="470"/>
      <c r="O331" s="14"/>
      <c r="P331" s="14"/>
      <c r="Q331" s="14"/>
      <c r="R331" s="14"/>
      <c r="S331" s="14"/>
      <c r="T331" s="469"/>
      <c r="U331" s="454"/>
      <c r="V331" s="454"/>
      <c r="W331" s="9"/>
      <c r="X331" s="9"/>
      <c r="Y331" s="10"/>
      <c r="Z331" s="495" t="s">
        <v>2195</v>
      </c>
      <c r="AA331" s="11"/>
      <c r="AB331" s="472"/>
      <c r="AC331" s="473"/>
      <c r="AD331" s="473"/>
      <c r="AE331" s="496" t="s">
        <v>2195</v>
      </c>
      <c r="AF331" s="12"/>
      <c r="AG331" s="12"/>
      <c r="AH331" s="13"/>
      <c r="AI331" s="14"/>
      <c r="AJ331" s="14"/>
      <c r="AK331" s="7"/>
      <c r="AL331" s="7"/>
      <c r="AM331" s="15"/>
      <c r="AN331" s="15"/>
      <c r="AO331" s="8"/>
      <c r="AP331" s="453" t="s">
        <v>1768</v>
      </c>
      <c r="AQ331" s="17"/>
      <c r="AR331" s="18"/>
      <c r="AS331" s="19"/>
      <c r="AT331" s="19"/>
      <c r="AU331" s="19"/>
      <c r="AV331" s="19"/>
      <c r="AW331" s="19"/>
      <c r="AX331" s="19"/>
      <c r="AY331" s="19"/>
      <c r="AZ331" s="20"/>
      <c r="BA331" s="20"/>
      <c r="BB331" s="21"/>
      <c r="BC331" s="22" t="s">
        <v>2179</v>
      </c>
      <c r="BD331" s="77"/>
      <c r="BE331" s="91"/>
      <c r="BF331" s="91"/>
      <c r="BG331" s="92"/>
      <c r="BH331"/>
      <c r="BI331"/>
      <c r="BJ331"/>
      <c r="BK331"/>
      <c r="BL331"/>
      <c r="BM331"/>
      <c r="BN331"/>
      <c r="BO331"/>
      <c r="BP331"/>
      <c r="BQ331"/>
      <c r="BR331"/>
      <c r="BS331"/>
      <c r="BT331" s="92"/>
      <c r="BU331" s="92"/>
      <c r="BV331" s="92"/>
      <c r="BW331" s="5"/>
      <c r="BX331" s="5"/>
      <c r="BY331" s="5"/>
      <c r="BZ331" s="5"/>
      <c r="CA331" s="5"/>
      <c r="CB331" s="5"/>
      <c r="CC331" s="5"/>
      <c r="CD331" s="440"/>
      <c r="CE331" s="440"/>
      <c r="CF331" s="441"/>
      <c r="CG331" s="442"/>
      <c r="CH331" s="443"/>
      <c r="CI331" s="443"/>
      <c r="CJ331" s="443"/>
      <c r="CK331" s="443"/>
      <c r="CL331" s="4"/>
      <c r="CM331" s="4"/>
      <c r="CN331" s="5"/>
      <c r="CO331" s="4"/>
      <c r="CP331" s="444"/>
      <c r="CQ331" s="445"/>
      <c r="CR331" s="446"/>
      <c r="CS331" s="446"/>
      <c r="CT331" s="444"/>
      <c r="CU331" s="444"/>
      <c r="CV331" s="444"/>
      <c r="CW331" s="444"/>
      <c r="CX331" s="447"/>
      <c r="CY331" s="447"/>
      <c r="CZ331" s="447"/>
      <c r="DA331" s="447"/>
      <c r="DB331" s="448"/>
      <c r="DC331" s="448"/>
      <c r="DD331" s="446"/>
      <c r="DE331" s="439"/>
      <c r="DF331" s="439"/>
      <c r="DG331" s="439"/>
      <c r="DH331" s="439"/>
      <c r="DI331" s="439"/>
      <c r="DJ331" s="439"/>
      <c r="DK331" s="439"/>
      <c r="DL331" s="446"/>
      <c r="DM331" s="446"/>
      <c r="DN331" s="444"/>
      <c r="DO331" s="444"/>
      <c r="DP331" s="444"/>
      <c r="DQ331" s="444"/>
      <c r="DR331" s="444"/>
      <c r="DS331" s="441"/>
      <c r="DT331" s="449"/>
      <c r="DU331" s="450"/>
      <c r="DV331" s="450"/>
      <c r="DW331" s="450"/>
      <c r="DX331" s="450"/>
      <c r="DY331" s="450"/>
      <c r="DZ331" s="450"/>
      <c r="EA331" s="450"/>
      <c r="EB331" s="450"/>
      <c r="EC331" s="450"/>
      <c r="ED331" s="450"/>
      <c r="EE331" s="446"/>
      <c r="EF331" s="446"/>
      <c r="EL331" s="4"/>
      <c r="EM331" s="4"/>
      <c r="EN331" s="5"/>
      <c r="EO331" s="4"/>
      <c r="FA331" s="23"/>
      <c r="FB331" s="24"/>
      <c r="FC331" s="75"/>
      <c r="FD331" s="76"/>
      <c r="FF331" s="89"/>
      <c r="IA331" s="214"/>
      <c r="IB331" s="215"/>
      <c r="IC331" s="214"/>
      <c r="ID331" s="215"/>
      <c r="IE331" s="214"/>
      <c r="IF331" s="214"/>
      <c r="IG331" s="214"/>
      <c r="IH331" s="233"/>
      <c r="II331" s="160"/>
      <c r="IJ331" s="217"/>
      <c r="IK331" s="218"/>
      <c r="IL331" s="218"/>
      <c r="IM331" s="218"/>
      <c r="IO331" s="391"/>
    </row>
    <row r="332" spans="1:249" s="6" customFormat="1" ht="15" x14ac:dyDescent="0.2">
      <c r="A332" s="467">
        <v>2</v>
      </c>
      <c r="B332" s="467" t="s">
        <v>2157</v>
      </c>
      <c r="C332" s="393" t="s">
        <v>2688</v>
      </c>
      <c r="D332" s="468"/>
      <c r="E332" s="462" t="s">
        <v>2137</v>
      </c>
      <c r="F332" s="14" t="s">
        <v>2147</v>
      </c>
      <c r="G332" s="14" t="s">
        <v>2154</v>
      </c>
      <c r="H332" s="469" t="s">
        <v>2149</v>
      </c>
      <c r="I332" s="462"/>
      <c r="J332" s="456"/>
      <c r="K332" s="11"/>
      <c r="L332" s="11"/>
      <c r="M332" s="14"/>
      <c r="N332" s="470"/>
      <c r="O332" s="14"/>
      <c r="P332" s="14"/>
      <c r="Q332" s="14"/>
      <c r="R332" s="14"/>
      <c r="S332" s="14"/>
      <c r="T332" s="469"/>
      <c r="U332" s="454"/>
      <c r="V332" s="454"/>
      <c r="W332" s="9"/>
      <c r="X332" s="9"/>
      <c r="Y332" s="10"/>
      <c r="Z332" s="495">
        <v>3</v>
      </c>
      <c r="AA332" s="11"/>
      <c r="AB332" s="472"/>
      <c r="AC332" s="473"/>
      <c r="AD332" s="473"/>
      <c r="AE332" s="496" t="s">
        <v>2195</v>
      </c>
      <c r="AF332" s="12"/>
      <c r="AG332" s="12"/>
      <c r="AH332" s="13"/>
      <c r="AI332" s="14"/>
      <c r="AJ332" s="14"/>
      <c r="AK332" s="7"/>
      <c r="AL332" s="7"/>
      <c r="AM332" s="15"/>
      <c r="AN332" s="15"/>
      <c r="AO332" s="8"/>
      <c r="AP332" s="453" t="s">
        <v>1769</v>
      </c>
      <c r="AQ332" s="17"/>
      <c r="AR332" s="18"/>
      <c r="AS332" s="19"/>
      <c r="AT332" s="19"/>
      <c r="AU332" s="19"/>
      <c r="AV332" s="19"/>
      <c r="AW332" s="19"/>
      <c r="AX332" s="19"/>
      <c r="AY332" s="19"/>
      <c r="AZ332" s="20"/>
      <c r="BA332" s="20"/>
      <c r="BB332" s="21"/>
      <c r="BC332" s="22" t="s">
        <v>2179</v>
      </c>
      <c r="BD332" s="77"/>
      <c r="BE332" s="91"/>
      <c r="BF332" s="91"/>
      <c r="BG332" s="92"/>
      <c r="BH332"/>
      <c r="BI332"/>
      <c r="BJ332"/>
      <c r="BK332"/>
      <c r="BL332"/>
      <c r="BM332"/>
      <c r="BN332"/>
      <c r="BO332"/>
      <c r="BP332"/>
      <c r="BQ332"/>
      <c r="BR332"/>
      <c r="BS332"/>
      <c r="BT332" s="92"/>
      <c r="BU332" s="92"/>
      <c r="BV332" s="92"/>
      <c r="BW332" s="5"/>
      <c r="BX332" s="5"/>
      <c r="BY332" s="5"/>
      <c r="BZ332" s="5"/>
      <c r="CA332" s="5"/>
      <c r="CB332" s="5"/>
      <c r="CC332" s="5"/>
      <c r="CD332" s="440"/>
      <c r="CE332" s="440"/>
      <c r="CF332" s="441"/>
      <c r="CG332" s="442"/>
      <c r="CH332" s="443"/>
      <c r="CI332" s="443"/>
      <c r="CJ332" s="443"/>
      <c r="CK332" s="443"/>
      <c r="CL332" s="4"/>
      <c r="CM332" s="4"/>
      <c r="CN332" s="5"/>
      <c r="CO332" s="4"/>
      <c r="CP332" s="444"/>
      <c r="CQ332" s="445"/>
      <c r="CR332" s="446"/>
      <c r="CS332" s="446"/>
      <c r="CT332" s="444"/>
      <c r="CU332" s="444"/>
      <c r="CV332" s="444"/>
      <c r="CW332" s="444"/>
      <c r="CX332" s="447"/>
      <c r="CY332" s="447"/>
      <c r="CZ332" s="447"/>
      <c r="DA332" s="447"/>
      <c r="DB332" s="448"/>
      <c r="DC332" s="448"/>
      <c r="DD332" s="446"/>
      <c r="DE332" s="439"/>
      <c r="DF332" s="439"/>
      <c r="DG332" s="439"/>
      <c r="DH332" s="439"/>
      <c r="DI332" s="439"/>
      <c r="DJ332" s="439"/>
      <c r="DK332" s="439"/>
      <c r="DL332" s="446"/>
      <c r="DM332" s="446"/>
      <c r="DN332" s="444"/>
      <c r="DO332" s="444"/>
      <c r="DP332" s="444"/>
      <c r="DQ332" s="444"/>
      <c r="DR332" s="444"/>
      <c r="DS332" s="441"/>
      <c r="DT332" s="449"/>
      <c r="DU332" s="450"/>
      <c r="DV332" s="450"/>
      <c r="DW332" s="450"/>
      <c r="DX332" s="450"/>
      <c r="DY332" s="450"/>
      <c r="DZ332" s="450"/>
      <c r="EA332" s="450"/>
      <c r="EB332" s="450"/>
      <c r="EC332" s="450"/>
      <c r="ED332" s="450"/>
      <c r="EE332" s="446"/>
      <c r="EF332" s="446"/>
      <c r="EL332" s="4"/>
      <c r="EM332" s="4"/>
      <c r="EN332" s="5"/>
      <c r="EO332" s="4"/>
      <c r="FA332" s="23"/>
      <c r="FB332" s="24"/>
      <c r="FC332" s="75"/>
      <c r="FD332" s="76"/>
      <c r="FF332" s="89"/>
      <c r="IA332" s="214"/>
      <c r="IB332" s="215"/>
      <c r="IC332" s="214"/>
      <c r="ID332" s="215"/>
      <c r="IE332" s="214"/>
      <c r="IF332" s="214"/>
      <c r="IG332" s="214"/>
      <c r="IH332" s="233"/>
      <c r="II332" s="160"/>
      <c r="IJ332" s="217"/>
      <c r="IK332" s="218"/>
      <c r="IL332" s="218"/>
      <c r="IM332" s="218"/>
      <c r="IO332" s="391"/>
    </row>
    <row r="333" spans="1:249" s="6" customFormat="1" ht="15" x14ac:dyDescent="0.2">
      <c r="A333" s="467" t="s">
        <v>2195</v>
      </c>
      <c r="B333" s="467" t="s">
        <v>2149</v>
      </c>
      <c r="C333" s="393" t="s">
        <v>2689</v>
      </c>
      <c r="D333" s="468"/>
      <c r="E333" s="462" t="s">
        <v>2138</v>
      </c>
      <c r="F333" s="14" t="s">
        <v>2149</v>
      </c>
      <c r="G333" s="14" t="s">
        <v>2149</v>
      </c>
      <c r="H333" s="469" t="s">
        <v>2149</v>
      </c>
      <c r="I333" s="462"/>
      <c r="J333" s="456"/>
      <c r="K333" s="11"/>
      <c r="L333" s="11"/>
      <c r="M333" s="14"/>
      <c r="N333" s="470"/>
      <c r="O333" s="14"/>
      <c r="P333" s="14"/>
      <c r="Q333" s="14"/>
      <c r="R333" s="14"/>
      <c r="S333" s="14"/>
      <c r="T333" s="469"/>
      <c r="U333" s="454"/>
      <c r="V333" s="454"/>
      <c r="W333" s="9"/>
      <c r="X333" s="9"/>
      <c r="Y333" s="10"/>
      <c r="Z333" s="495" t="s">
        <v>2195</v>
      </c>
      <c r="AA333" s="11"/>
      <c r="AB333" s="472"/>
      <c r="AC333" s="473"/>
      <c r="AD333" s="473"/>
      <c r="AE333" s="496" t="s">
        <v>2195</v>
      </c>
      <c r="AF333" s="12"/>
      <c r="AG333" s="12"/>
      <c r="AH333" s="13"/>
      <c r="AI333" s="14"/>
      <c r="AJ333" s="14"/>
      <c r="AK333" s="7"/>
      <c r="AL333" s="7"/>
      <c r="AM333" s="15"/>
      <c r="AN333" s="15"/>
      <c r="AO333" s="8"/>
      <c r="AP333" s="453" t="s">
        <v>1770</v>
      </c>
      <c r="AQ333" s="17"/>
      <c r="AR333" s="18"/>
      <c r="AS333" s="19"/>
      <c r="AT333" s="19"/>
      <c r="AU333" s="19"/>
      <c r="AV333" s="19"/>
      <c r="AW333" s="19"/>
      <c r="AX333" s="19"/>
      <c r="AY333" s="19"/>
      <c r="AZ333" s="20"/>
      <c r="BA333" s="20"/>
      <c r="BB333" s="21"/>
      <c r="BC333" s="22" t="s">
        <v>2179</v>
      </c>
      <c r="BD333" s="77"/>
      <c r="BE333" s="91"/>
      <c r="BF333" s="91"/>
      <c r="BG333" s="92"/>
      <c r="BH333"/>
      <c r="BI333"/>
      <c r="BJ333"/>
      <c r="BK333"/>
      <c r="BL333"/>
      <c r="BM333"/>
      <c r="BN333"/>
      <c r="BO333"/>
      <c r="BP333"/>
      <c r="BQ333"/>
      <c r="BR333"/>
      <c r="BS333"/>
      <c r="BT333" s="92"/>
      <c r="BU333" s="92"/>
      <c r="BV333" s="92"/>
      <c r="BW333" s="5"/>
      <c r="BX333" s="5"/>
      <c r="BY333" s="5"/>
      <c r="BZ333" s="5"/>
      <c r="CA333" s="5"/>
      <c r="CB333" s="5"/>
      <c r="CC333" s="5"/>
      <c r="CD333" s="440"/>
      <c r="CE333" s="440"/>
      <c r="CF333" s="441"/>
      <c r="CG333" s="442"/>
      <c r="CH333" s="443"/>
      <c r="CI333" s="443"/>
      <c r="CJ333" s="443"/>
      <c r="CK333" s="443"/>
      <c r="CL333" s="4"/>
      <c r="CM333" s="4"/>
      <c r="CN333" s="5"/>
      <c r="CO333" s="4"/>
      <c r="CP333" s="444"/>
      <c r="CQ333" s="445"/>
      <c r="CR333" s="446"/>
      <c r="CS333" s="446"/>
      <c r="CT333" s="444"/>
      <c r="CU333" s="444"/>
      <c r="CV333" s="444"/>
      <c r="CW333" s="444"/>
      <c r="CX333" s="447"/>
      <c r="CY333" s="447"/>
      <c r="CZ333" s="447"/>
      <c r="DA333" s="447"/>
      <c r="DB333" s="448"/>
      <c r="DC333" s="448"/>
      <c r="DD333" s="446"/>
      <c r="DE333" s="439"/>
      <c r="DF333" s="439"/>
      <c r="DG333" s="439"/>
      <c r="DH333" s="439"/>
      <c r="DI333" s="439"/>
      <c r="DJ333" s="439"/>
      <c r="DK333" s="439"/>
      <c r="DL333" s="446"/>
      <c r="DM333" s="446"/>
      <c r="DN333" s="444"/>
      <c r="DO333" s="444"/>
      <c r="DP333" s="444"/>
      <c r="DQ333" s="444"/>
      <c r="DR333" s="444"/>
      <c r="DS333" s="441"/>
      <c r="DT333" s="449"/>
      <c r="DU333" s="450"/>
      <c r="DV333" s="450"/>
      <c r="DW333" s="450"/>
      <c r="DX333" s="450"/>
      <c r="DY333" s="450"/>
      <c r="DZ333" s="450"/>
      <c r="EA333" s="450"/>
      <c r="EB333" s="450"/>
      <c r="EC333" s="450"/>
      <c r="ED333" s="450"/>
      <c r="EE333" s="446"/>
      <c r="EF333" s="446"/>
      <c r="EL333" s="4"/>
      <c r="EM333" s="4"/>
      <c r="EN333" s="5"/>
      <c r="EO333" s="4"/>
      <c r="FA333" s="23"/>
      <c r="FB333" s="24"/>
      <c r="FC333" s="75"/>
      <c r="FD333" s="76"/>
      <c r="FF333" s="89"/>
      <c r="IA333" s="214"/>
      <c r="IB333" s="215"/>
      <c r="IC333" s="214"/>
      <c r="ID333" s="215"/>
      <c r="IE333" s="214"/>
      <c r="IF333" s="214"/>
      <c r="IG333" s="214"/>
      <c r="IH333" s="233"/>
      <c r="II333" s="160"/>
      <c r="IJ333" s="217"/>
      <c r="IK333" s="218"/>
      <c r="IL333" s="218"/>
      <c r="IM333" s="218"/>
      <c r="IO333" s="391"/>
    </row>
    <row r="334" spans="1:249" s="6" customFormat="1" ht="15" x14ac:dyDescent="0.2">
      <c r="A334" s="467" t="s">
        <v>2195</v>
      </c>
      <c r="B334" s="467" t="s">
        <v>2149</v>
      </c>
      <c r="C334" s="393" t="s">
        <v>2690</v>
      </c>
      <c r="D334" s="468"/>
      <c r="E334" s="462" t="s">
        <v>2141</v>
      </c>
      <c r="F334" s="14" t="s">
        <v>2149</v>
      </c>
      <c r="G334" s="14" t="s">
        <v>2149</v>
      </c>
      <c r="H334" s="469" t="s">
        <v>2149</v>
      </c>
      <c r="I334" s="462"/>
      <c r="J334" s="456"/>
      <c r="K334" s="11"/>
      <c r="L334" s="11"/>
      <c r="M334" s="14"/>
      <c r="N334" s="470"/>
      <c r="O334" s="14"/>
      <c r="P334" s="14"/>
      <c r="Q334" s="14"/>
      <c r="R334" s="14"/>
      <c r="S334" s="14"/>
      <c r="T334" s="469"/>
      <c r="U334" s="454"/>
      <c r="V334" s="454"/>
      <c r="W334" s="9"/>
      <c r="X334" s="9"/>
      <c r="Y334" s="10"/>
      <c r="Z334" s="495" t="s">
        <v>2195</v>
      </c>
      <c r="AA334" s="11"/>
      <c r="AB334" s="472"/>
      <c r="AC334" s="473"/>
      <c r="AD334" s="473"/>
      <c r="AE334" s="496" t="s">
        <v>2195</v>
      </c>
      <c r="AF334" s="12"/>
      <c r="AG334" s="12"/>
      <c r="AH334" s="13"/>
      <c r="AI334" s="14"/>
      <c r="AJ334" s="14"/>
      <c r="AK334" s="7"/>
      <c r="AL334" s="7"/>
      <c r="AM334" s="15"/>
      <c r="AN334" s="15"/>
      <c r="AO334" s="8"/>
      <c r="AP334" s="453" t="s">
        <v>1771</v>
      </c>
      <c r="AQ334" s="17"/>
      <c r="AR334" s="18"/>
      <c r="AS334" s="19"/>
      <c r="AT334" s="19"/>
      <c r="AU334" s="19"/>
      <c r="AV334" s="19"/>
      <c r="AW334" s="19"/>
      <c r="AX334" s="19"/>
      <c r="AY334" s="19"/>
      <c r="AZ334" s="20"/>
      <c r="BA334" s="20"/>
      <c r="BB334" s="21"/>
      <c r="BC334" s="22" t="s">
        <v>2179</v>
      </c>
      <c r="BD334" s="77"/>
      <c r="BE334" s="91"/>
      <c r="BF334" s="91"/>
      <c r="BG334" s="92"/>
      <c r="BH334"/>
      <c r="BI334"/>
      <c r="BJ334"/>
      <c r="BK334"/>
      <c r="BL334"/>
      <c r="BM334"/>
      <c r="BN334"/>
      <c r="BO334"/>
      <c r="BP334"/>
      <c r="BQ334"/>
      <c r="BR334"/>
      <c r="BS334"/>
      <c r="BT334" s="92"/>
      <c r="BU334" s="92"/>
      <c r="BV334" s="92"/>
      <c r="BW334" s="5"/>
      <c r="BX334" s="5"/>
      <c r="BY334" s="5"/>
      <c r="BZ334" s="5"/>
      <c r="CA334" s="5"/>
      <c r="CB334" s="5"/>
      <c r="CC334" s="5"/>
      <c r="CD334" s="440"/>
      <c r="CE334" s="440"/>
      <c r="CF334" s="441"/>
      <c r="CG334" s="442"/>
      <c r="CH334" s="443"/>
      <c r="CI334" s="443"/>
      <c r="CJ334" s="443"/>
      <c r="CK334" s="443"/>
      <c r="CL334" s="4"/>
      <c r="CM334" s="4"/>
      <c r="CN334" s="5"/>
      <c r="CO334" s="4"/>
      <c r="CP334" s="444"/>
      <c r="CQ334" s="445"/>
      <c r="CR334" s="446"/>
      <c r="CS334" s="446"/>
      <c r="CT334" s="444"/>
      <c r="CU334" s="444"/>
      <c r="CV334" s="444"/>
      <c r="CW334" s="444"/>
      <c r="CX334" s="447"/>
      <c r="CY334" s="447"/>
      <c r="CZ334" s="447"/>
      <c r="DA334" s="447"/>
      <c r="DB334" s="448"/>
      <c r="DC334" s="448"/>
      <c r="DD334" s="446"/>
      <c r="DE334" s="439"/>
      <c r="DF334" s="439"/>
      <c r="DG334" s="439"/>
      <c r="DH334" s="439"/>
      <c r="DI334" s="439"/>
      <c r="DJ334" s="439"/>
      <c r="DK334" s="439"/>
      <c r="DL334" s="446"/>
      <c r="DM334" s="446"/>
      <c r="DN334" s="444"/>
      <c r="DO334" s="444"/>
      <c r="DP334" s="444"/>
      <c r="DQ334" s="444"/>
      <c r="DR334" s="444"/>
      <c r="DS334" s="441"/>
      <c r="DT334" s="449"/>
      <c r="DU334" s="450"/>
      <c r="DV334" s="450"/>
      <c r="DW334" s="450"/>
      <c r="DX334" s="450"/>
      <c r="DY334" s="450"/>
      <c r="DZ334" s="450"/>
      <c r="EA334" s="450"/>
      <c r="EB334" s="450"/>
      <c r="EC334" s="450"/>
      <c r="ED334" s="450"/>
      <c r="EE334" s="446"/>
      <c r="EF334" s="446"/>
      <c r="EL334" s="4"/>
      <c r="EM334" s="4"/>
      <c r="EN334" s="5"/>
      <c r="EO334" s="4"/>
      <c r="FA334" s="23"/>
      <c r="FB334" s="24"/>
      <c r="FC334" s="75"/>
      <c r="FD334" s="76"/>
      <c r="FF334" s="89"/>
      <c r="IA334" s="214"/>
      <c r="IB334" s="215"/>
      <c r="IC334" s="214"/>
      <c r="ID334" s="215"/>
      <c r="IE334" s="214"/>
      <c r="IF334" s="214"/>
      <c r="IG334" s="214"/>
      <c r="IH334" s="233"/>
      <c r="II334" s="160"/>
      <c r="IJ334" s="217"/>
      <c r="IK334" s="218"/>
      <c r="IL334" s="218"/>
      <c r="IM334" s="218"/>
      <c r="IO334" s="391"/>
    </row>
    <row r="335" spans="1:249" s="6" customFormat="1" ht="15" x14ac:dyDescent="0.2">
      <c r="A335" s="467" t="s">
        <v>2195</v>
      </c>
      <c r="B335" s="467" t="s">
        <v>2149</v>
      </c>
      <c r="C335" s="393" t="s">
        <v>2691</v>
      </c>
      <c r="D335" s="468"/>
      <c r="E335" s="462" t="s">
        <v>2138</v>
      </c>
      <c r="F335" s="14" t="s">
        <v>2149</v>
      </c>
      <c r="G335" s="14" t="s">
        <v>2149</v>
      </c>
      <c r="H335" s="469" t="s">
        <v>2149</v>
      </c>
      <c r="I335" s="462"/>
      <c r="J335" s="456"/>
      <c r="K335" s="11"/>
      <c r="L335" s="11"/>
      <c r="M335" s="14"/>
      <c r="N335" s="470"/>
      <c r="O335" s="14"/>
      <c r="P335" s="14"/>
      <c r="Q335" s="14"/>
      <c r="R335" s="14"/>
      <c r="S335" s="14"/>
      <c r="T335" s="469"/>
      <c r="U335" s="454"/>
      <c r="V335" s="454"/>
      <c r="W335" s="9"/>
      <c r="X335" s="9"/>
      <c r="Y335" s="10"/>
      <c r="Z335" s="495" t="s">
        <v>2195</v>
      </c>
      <c r="AA335" s="11"/>
      <c r="AB335" s="472"/>
      <c r="AC335" s="473"/>
      <c r="AD335" s="473"/>
      <c r="AE335" s="496" t="s">
        <v>2195</v>
      </c>
      <c r="AF335" s="12"/>
      <c r="AG335" s="12"/>
      <c r="AH335" s="13"/>
      <c r="AI335" s="14"/>
      <c r="AJ335" s="14"/>
      <c r="AK335" s="7"/>
      <c r="AL335" s="7"/>
      <c r="AM335" s="15"/>
      <c r="AN335" s="15"/>
      <c r="AO335" s="8"/>
      <c r="AP335" s="453" t="s">
        <v>1772</v>
      </c>
      <c r="AQ335" s="17"/>
      <c r="AR335" s="18"/>
      <c r="AS335" s="19"/>
      <c r="AT335" s="19"/>
      <c r="AU335" s="19"/>
      <c r="AV335" s="19"/>
      <c r="AW335" s="19"/>
      <c r="AX335" s="19"/>
      <c r="AY335" s="19"/>
      <c r="AZ335" s="20"/>
      <c r="BA335" s="20"/>
      <c r="BB335" s="21"/>
      <c r="BC335" s="22" t="s">
        <v>2179</v>
      </c>
      <c r="BD335" s="77"/>
      <c r="BE335" s="91"/>
      <c r="BF335" s="91"/>
      <c r="BG335" s="92"/>
      <c r="BH335"/>
      <c r="BI335"/>
      <c r="BJ335"/>
      <c r="BK335"/>
      <c r="BL335"/>
      <c r="BM335"/>
      <c r="BN335"/>
      <c r="BO335"/>
      <c r="BP335"/>
      <c r="BQ335"/>
      <c r="BR335"/>
      <c r="BS335"/>
      <c r="BT335" s="92"/>
      <c r="BU335" s="92"/>
      <c r="BV335" s="92"/>
      <c r="BW335" s="5"/>
      <c r="BX335" s="5"/>
      <c r="BY335" s="5"/>
      <c r="BZ335" s="5"/>
      <c r="CA335" s="5"/>
      <c r="CB335" s="5"/>
      <c r="CC335" s="5"/>
      <c r="CD335" s="440"/>
      <c r="CE335" s="440"/>
      <c r="CF335" s="441"/>
      <c r="CG335" s="442"/>
      <c r="CH335" s="443"/>
      <c r="CI335" s="443"/>
      <c r="CJ335" s="443"/>
      <c r="CK335" s="443"/>
      <c r="CL335" s="4"/>
      <c r="CM335" s="4"/>
      <c r="CN335" s="5"/>
      <c r="CO335" s="4"/>
      <c r="CP335" s="444"/>
      <c r="CQ335" s="445"/>
      <c r="CR335" s="446"/>
      <c r="CS335" s="446"/>
      <c r="CT335" s="444"/>
      <c r="CU335" s="444"/>
      <c r="CV335" s="444"/>
      <c r="CW335" s="444"/>
      <c r="CX335" s="447"/>
      <c r="CY335" s="447"/>
      <c r="CZ335" s="447"/>
      <c r="DA335" s="447"/>
      <c r="DB335" s="448"/>
      <c r="DC335" s="448"/>
      <c r="DD335" s="446"/>
      <c r="DE335" s="439"/>
      <c r="DF335" s="439"/>
      <c r="DG335" s="439"/>
      <c r="DH335" s="439"/>
      <c r="DI335" s="439"/>
      <c r="DJ335" s="439"/>
      <c r="DK335" s="439"/>
      <c r="DL335" s="446"/>
      <c r="DM335" s="446"/>
      <c r="DN335" s="444"/>
      <c r="DO335" s="444"/>
      <c r="DP335" s="444"/>
      <c r="DQ335" s="444"/>
      <c r="DR335" s="444"/>
      <c r="DS335" s="441"/>
      <c r="DT335" s="449"/>
      <c r="DU335" s="450"/>
      <c r="DV335" s="450"/>
      <c r="DW335" s="450"/>
      <c r="DX335" s="450"/>
      <c r="DY335" s="450"/>
      <c r="DZ335" s="450"/>
      <c r="EA335" s="450"/>
      <c r="EB335" s="450"/>
      <c r="EC335" s="450"/>
      <c r="ED335" s="450"/>
      <c r="EE335" s="446"/>
      <c r="EF335" s="446"/>
      <c r="EL335" s="4"/>
      <c r="EM335" s="4"/>
      <c r="EN335" s="5"/>
      <c r="EO335" s="4"/>
      <c r="FA335" s="23"/>
      <c r="FB335" s="24"/>
      <c r="FC335" s="75"/>
      <c r="FD335" s="76"/>
      <c r="FF335" s="89"/>
      <c r="IA335" s="214"/>
      <c r="IB335" s="215"/>
      <c r="IC335" s="214"/>
      <c r="ID335" s="215"/>
      <c r="IE335" s="214"/>
      <c r="IF335" s="214"/>
      <c r="IG335" s="214"/>
      <c r="IH335" s="233"/>
      <c r="II335" s="160"/>
      <c r="IJ335" s="217"/>
      <c r="IK335" s="218"/>
      <c r="IL335" s="218"/>
      <c r="IM335" s="218"/>
      <c r="IO335" s="391"/>
    </row>
    <row r="336" spans="1:249" s="6" customFormat="1" ht="15" x14ac:dyDescent="0.2">
      <c r="A336" s="467" t="s">
        <v>3037</v>
      </c>
      <c r="B336" s="467" t="s">
        <v>3037</v>
      </c>
      <c r="C336" s="393" t="s">
        <v>3207</v>
      </c>
      <c r="D336" s="468"/>
      <c r="E336" s="462"/>
      <c r="F336" s="14"/>
      <c r="G336" s="14"/>
      <c r="H336" s="469"/>
      <c r="I336" s="462"/>
      <c r="J336" s="456"/>
      <c r="K336" s="11"/>
      <c r="L336" s="11"/>
      <c r="M336" s="14"/>
      <c r="N336" s="470"/>
      <c r="O336" s="14"/>
      <c r="P336" s="14"/>
      <c r="Q336" s="14"/>
      <c r="R336" s="14"/>
      <c r="S336" s="14"/>
      <c r="T336" s="469"/>
      <c r="U336" s="454"/>
      <c r="V336" s="454"/>
      <c r="W336" s="9"/>
      <c r="X336" s="9"/>
      <c r="Y336" s="10"/>
      <c r="Z336" s="495"/>
      <c r="AA336" s="11"/>
      <c r="AB336" s="472"/>
      <c r="AC336" s="473"/>
      <c r="AD336" s="473"/>
      <c r="AE336" s="496"/>
      <c r="AF336" s="12"/>
      <c r="AG336" s="12"/>
      <c r="AH336" s="13"/>
      <c r="AI336" s="14"/>
      <c r="AJ336" s="14"/>
      <c r="AK336" s="7"/>
      <c r="AL336" s="7"/>
      <c r="AM336" s="15"/>
      <c r="AN336" s="15"/>
      <c r="AO336" s="8"/>
      <c r="AP336" s="453"/>
      <c r="AQ336" s="17"/>
      <c r="AR336" s="18"/>
      <c r="AS336" s="19"/>
      <c r="AT336" s="19"/>
      <c r="AU336" s="19"/>
      <c r="AV336" s="19"/>
      <c r="AW336" s="19"/>
      <c r="AX336" s="19"/>
      <c r="AY336" s="19"/>
      <c r="AZ336" s="20"/>
      <c r="BA336" s="20"/>
      <c r="BB336" s="21"/>
      <c r="BC336" s="22" t="s">
        <v>2198</v>
      </c>
      <c r="BD336" s="77"/>
      <c r="BE336" s="91"/>
      <c r="BF336" s="91"/>
      <c r="BG336" s="92"/>
      <c r="BH336"/>
      <c r="BI336"/>
      <c r="BJ336"/>
      <c r="BK336"/>
      <c r="BL336"/>
      <c r="BM336"/>
      <c r="BN336"/>
      <c r="BO336"/>
      <c r="BP336"/>
      <c r="BQ336"/>
      <c r="BR336"/>
      <c r="BS336"/>
      <c r="BT336" s="92"/>
      <c r="BU336" s="92"/>
      <c r="BV336" s="92"/>
      <c r="BW336" s="5"/>
      <c r="BX336" s="5"/>
      <c r="BY336" s="5"/>
      <c r="BZ336" s="5"/>
      <c r="CA336" s="5"/>
      <c r="CB336" s="5"/>
      <c r="CC336" s="5"/>
      <c r="CD336" s="440"/>
      <c r="CE336" s="440"/>
      <c r="CF336" s="441"/>
      <c r="CG336" s="442"/>
      <c r="CH336" s="443"/>
      <c r="CI336" s="443"/>
      <c r="CJ336" s="443"/>
      <c r="CK336" s="443"/>
      <c r="CL336" s="4"/>
      <c r="CM336" s="4"/>
      <c r="CN336" s="5"/>
      <c r="CO336" s="4"/>
      <c r="CP336" s="444"/>
      <c r="CQ336" s="445"/>
      <c r="CR336" s="446"/>
      <c r="CS336" s="446"/>
      <c r="CT336" s="444"/>
      <c r="CU336" s="444"/>
      <c r="CV336" s="444"/>
      <c r="CW336" s="444"/>
      <c r="CX336" s="447"/>
      <c r="CY336" s="447"/>
      <c r="CZ336" s="447"/>
      <c r="DA336" s="447"/>
      <c r="DB336" s="448"/>
      <c r="DC336" s="448"/>
      <c r="DD336" s="446"/>
      <c r="DE336" s="439"/>
      <c r="DF336" s="439"/>
      <c r="DG336" s="439"/>
      <c r="DH336" s="439"/>
      <c r="DI336" s="439"/>
      <c r="DJ336" s="439"/>
      <c r="DK336" s="439"/>
      <c r="DL336" s="446"/>
      <c r="DM336" s="446"/>
      <c r="DN336" s="444"/>
      <c r="DO336" s="444"/>
      <c r="DP336" s="444"/>
      <c r="DQ336" s="444"/>
      <c r="DR336" s="444"/>
      <c r="DS336" s="441"/>
      <c r="DT336" s="449"/>
      <c r="DU336" s="450"/>
      <c r="DV336" s="450"/>
      <c r="DW336" s="450"/>
      <c r="DX336" s="450"/>
      <c r="DY336" s="450"/>
      <c r="DZ336" s="450"/>
      <c r="EA336" s="450"/>
      <c r="EB336" s="450"/>
      <c r="EC336" s="450"/>
      <c r="ED336" s="450"/>
      <c r="EE336" s="446"/>
      <c r="EF336" s="446"/>
      <c r="EL336" s="4"/>
      <c r="EM336" s="4"/>
      <c r="EN336" s="5"/>
      <c r="EO336" s="4"/>
      <c r="FA336" s="23"/>
      <c r="FB336" s="24"/>
      <c r="FC336" s="75"/>
      <c r="FD336" s="76"/>
      <c r="FF336" s="89"/>
      <c r="IA336" s="214"/>
      <c r="IB336" s="215"/>
      <c r="IC336" s="214"/>
      <c r="ID336" s="215"/>
      <c r="IE336" s="214"/>
      <c r="IF336" s="214"/>
      <c r="IG336" s="214"/>
      <c r="IH336" s="233"/>
      <c r="II336" s="160"/>
      <c r="IJ336" s="217"/>
      <c r="IK336" s="218"/>
      <c r="IL336" s="218"/>
      <c r="IM336" s="218"/>
      <c r="IO336" s="391"/>
    </row>
    <row r="337" spans="1:249" s="6" customFormat="1" ht="15" x14ac:dyDescent="0.2">
      <c r="A337" s="467" t="s">
        <v>3037</v>
      </c>
      <c r="B337" s="467" t="s">
        <v>3037</v>
      </c>
      <c r="C337" s="393" t="s">
        <v>3208</v>
      </c>
      <c r="D337" s="468"/>
      <c r="E337" s="462"/>
      <c r="F337" s="14"/>
      <c r="G337" s="14"/>
      <c r="H337" s="469"/>
      <c r="I337" s="462"/>
      <c r="J337" s="456"/>
      <c r="K337" s="11"/>
      <c r="L337" s="11"/>
      <c r="M337" s="14"/>
      <c r="N337" s="470"/>
      <c r="O337" s="14"/>
      <c r="P337" s="14"/>
      <c r="Q337" s="14"/>
      <c r="R337" s="14"/>
      <c r="S337" s="14"/>
      <c r="T337" s="469"/>
      <c r="U337" s="454"/>
      <c r="V337" s="454"/>
      <c r="W337" s="9"/>
      <c r="X337" s="9"/>
      <c r="Y337" s="10"/>
      <c r="Z337" s="495"/>
      <c r="AA337" s="11"/>
      <c r="AB337" s="472"/>
      <c r="AC337" s="473"/>
      <c r="AD337" s="473"/>
      <c r="AE337" s="496"/>
      <c r="AF337" s="12"/>
      <c r="AG337" s="12"/>
      <c r="AH337" s="13"/>
      <c r="AI337" s="14"/>
      <c r="AJ337" s="14"/>
      <c r="AK337" s="7"/>
      <c r="AL337" s="7"/>
      <c r="AM337" s="15"/>
      <c r="AN337" s="15"/>
      <c r="AO337" s="8"/>
      <c r="AP337" s="453"/>
      <c r="AQ337" s="17"/>
      <c r="AR337" s="18"/>
      <c r="AS337" s="19"/>
      <c r="AT337" s="19"/>
      <c r="AU337" s="19"/>
      <c r="AV337" s="19"/>
      <c r="AW337" s="19"/>
      <c r="AX337" s="19"/>
      <c r="AY337" s="19"/>
      <c r="AZ337" s="20"/>
      <c r="BA337" s="20"/>
      <c r="BB337" s="21"/>
      <c r="BC337" s="22" t="s">
        <v>2198</v>
      </c>
      <c r="BD337" s="77"/>
      <c r="BE337" s="91"/>
      <c r="BF337" s="91"/>
      <c r="BG337" s="92"/>
      <c r="BH337"/>
      <c r="BI337"/>
      <c r="BJ337"/>
      <c r="BK337"/>
      <c r="BL337"/>
      <c r="BM337"/>
      <c r="BN337"/>
      <c r="BO337"/>
      <c r="BP337"/>
      <c r="BQ337"/>
      <c r="BR337"/>
      <c r="BS337"/>
      <c r="BT337" s="92"/>
      <c r="BU337" s="92"/>
      <c r="BV337" s="92"/>
      <c r="BW337" s="5"/>
      <c r="BX337" s="5"/>
      <c r="BY337" s="5"/>
      <c r="BZ337" s="5"/>
      <c r="CA337" s="5"/>
      <c r="CB337" s="5"/>
      <c r="CC337" s="5"/>
      <c r="CD337" s="440"/>
      <c r="CE337" s="440"/>
      <c r="CF337" s="441"/>
      <c r="CG337" s="442"/>
      <c r="CH337" s="443"/>
      <c r="CI337" s="443"/>
      <c r="CJ337" s="443"/>
      <c r="CK337" s="443"/>
      <c r="CL337" s="4"/>
      <c r="CM337" s="4"/>
      <c r="CN337" s="5"/>
      <c r="CO337" s="4"/>
      <c r="CP337" s="444"/>
      <c r="CQ337" s="445"/>
      <c r="CR337" s="446"/>
      <c r="CS337" s="446"/>
      <c r="CT337" s="444"/>
      <c r="CU337" s="444"/>
      <c r="CV337" s="444"/>
      <c r="CW337" s="444"/>
      <c r="CX337" s="447"/>
      <c r="CY337" s="447"/>
      <c r="CZ337" s="447"/>
      <c r="DA337" s="447"/>
      <c r="DB337" s="448"/>
      <c r="DC337" s="448"/>
      <c r="DD337" s="446"/>
      <c r="DE337" s="439"/>
      <c r="DF337" s="439"/>
      <c r="DG337" s="439"/>
      <c r="DH337" s="439"/>
      <c r="DI337" s="439"/>
      <c r="DJ337" s="439"/>
      <c r="DK337" s="439"/>
      <c r="DL337" s="446"/>
      <c r="DM337" s="446"/>
      <c r="DN337" s="444"/>
      <c r="DO337" s="444"/>
      <c r="DP337" s="444"/>
      <c r="DQ337" s="444"/>
      <c r="DR337" s="444"/>
      <c r="DS337" s="441"/>
      <c r="DT337" s="449"/>
      <c r="DU337" s="450"/>
      <c r="DV337" s="450"/>
      <c r="DW337" s="450"/>
      <c r="DX337" s="450"/>
      <c r="DY337" s="450"/>
      <c r="DZ337" s="450"/>
      <c r="EA337" s="450"/>
      <c r="EB337" s="450"/>
      <c r="EC337" s="450"/>
      <c r="ED337" s="450"/>
      <c r="EE337" s="446"/>
      <c r="EF337" s="446"/>
      <c r="EL337" s="4"/>
      <c r="EM337" s="4"/>
      <c r="EN337" s="5"/>
      <c r="EO337" s="4"/>
      <c r="FA337" s="23"/>
      <c r="FB337" s="24"/>
      <c r="FC337" s="75"/>
      <c r="FD337" s="76"/>
      <c r="FF337" s="89"/>
      <c r="IA337" s="214"/>
      <c r="IB337" s="215"/>
      <c r="IC337" s="214"/>
      <c r="ID337" s="215"/>
      <c r="IE337" s="214"/>
      <c r="IF337" s="214"/>
      <c r="IG337" s="214"/>
      <c r="IH337" s="233"/>
      <c r="II337" s="160"/>
      <c r="IJ337" s="217"/>
      <c r="IK337" s="218"/>
      <c r="IL337" s="218"/>
      <c r="IM337" s="218"/>
      <c r="IO337" s="391"/>
    </row>
    <row r="338" spans="1:249" s="6" customFormat="1" ht="15" x14ac:dyDescent="0.2">
      <c r="A338" s="467" t="s">
        <v>2195</v>
      </c>
      <c r="B338" s="467" t="s">
        <v>2149</v>
      </c>
      <c r="C338" s="393" t="s">
        <v>2692</v>
      </c>
      <c r="D338" s="468"/>
      <c r="E338" s="462" t="s">
        <v>2141</v>
      </c>
      <c r="F338" s="14" t="s">
        <v>2149</v>
      </c>
      <c r="G338" s="14" t="s">
        <v>2149</v>
      </c>
      <c r="H338" s="469" t="s">
        <v>2149</v>
      </c>
      <c r="I338" s="462"/>
      <c r="J338" s="456"/>
      <c r="K338" s="11"/>
      <c r="L338" s="11"/>
      <c r="M338" s="14"/>
      <c r="N338" s="470"/>
      <c r="O338" s="14"/>
      <c r="P338" s="14"/>
      <c r="Q338" s="14"/>
      <c r="R338" s="14"/>
      <c r="S338" s="14"/>
      <c r="T338" s="469"/>
      <c r="U338" s="454"/>
      <c r="V338" s="454"/>
      <c r="W338" s="9"/>
      <c r="X338" s="9"/>
      <c r="Y338" s="10"/>
      <c r="Z338" s="495" t="s">
        <v>2195</v>
      </c>
      <c r="AA338" s="11"/>
      <c r="AB338" s="472"/>
      <c r="AC338" s="473"/>
      <c r="AD338" s="473"/>
      <c r="AE338" s="496" t="s">
        <v>2195</v>
      </c>
      <c r="AF338" s="12"/>
      <c r="AG338" s="12"/>
      <c r="AH338" s="13"/>
      <c r="AI338" s="14"/>
      <c r="AJ338" s="14"/>
      <c r="AK338" s="7"/>
      <c r="AL338" s="7"/>
      <c r="AM338" s="15"/>
      <c r="AN338" s="15"/>
      <c r="AO338" s="8"/>
      <c r="AP338" s="453" t="s">
        <v>1773</v>
      </c>
      <c r="AQ338" s="17"/>
      <c r="AR338" s="18"/>
      <c r="AS338" s="19"/>
      <c r="AT338" s="19"/>
      <c r="AU338" s="19"/>
      <c r="AV338" s="19"/>
      <c r="AW338" s="19"/>
      <c r="AX338" s="19"/>
      <c r="AY338" s="19"/>
      <c r="AZ338" s="20"/>
      <c r="BA338" s="20"/>
      <c r="BB338" s="21"/>
      <c r="BC338" s="22" t="s">
        <v>2179</v>
      </c>
      <c r="BD338" s="77"/>
      <c r="BE338" s="91"/>
      <c r="BF338" s="91"/>
      <c r="BG338" s="92"/>
      <c r="BH338"/>
      <c r="BI338"/>
      <c r="BJ338"/>
      <c r="BK338"/>
      <c r="BL338"/>
      <c r="BM338"/>
      <c r="BN338"/>
      <c r="BO338"/>
      <c r="BP338"/>
      <c r="BQ338"/>
      <c r="BR338"/>
      <c r="BS338"/>
      <c r="BT338" s="92"/>
      <c r="BU338" s="92"/>
      <c r="BV338" s="92"/>
      <c r="BW338" s="5"/>
      <c r="BX338" s="5"/>
      <c r="BY338" s="5"/>
      <c r="BZ338" s="5"/>
      <c r="CA338" s="5"/>
      <c r="CB338" s="5"/>
      <c r="CC338" s="5"/>
      <c r="CD338" s="440"/>
      <c r="CE338" s="440"/>
      <c r="CF338" s="441"/>
      <c r="CG338" s="442"/>
      <c r="CH338" s="443"/>
      <c r="CI338" s="443"/>
      <c r="CJ338" s="443"/>
      <c r="CK338" s="443"/>
      <c r="CL338" s="4"/>
      <c r="CM338" s="4"/>
      <c r="CN338" s="5"/>
      <c r="CO338" s="4"/>
      <c r="CP338" s="444"/>
      <c r="CQ338" s="445"/>
      <c r="CR338" s="446"/>
      <c r="CS338" s="446"/>
      <c r="CT338" s="444"/>
      <c r="CU338" s="444"/>
      <c r="CV338" s="444"/>
      <c r="CW338" s="444"/>
      <c r="CX338" s="447"/>
      <c r="CY338" s="447"/>
      <c r="CZ338" s="447"/>
      <c r="DA338" s="447"/>
      <c r="DB338" s="448"/>
      <c r="DC338" s="448"/>
      <c r="DD338" s="446"/>
      <c r="DE338" s="439"/>
      <c r="DF338" s="439"/>
      <c r="DG338" s="439"/>
      <c r="DH338" s="439"/>
      <c r="DI338" s="439"/>
      <c r="DJ338" s="439"/>
      <c r="DK338" s="439"/>
      <c r="DL338" s="446"/>
      <c r="DM338" s="446"/>
      <c r="DN338" s="444"/>
      <c r="DO338" s="444"/>
      <c r="DP338" s="444"/>
      <c r="DQ338" s="444"/>
      <c r="DR338" s="444"/>
      <c r="DS338" s="441"/>
      <c r="DT338" s="449"/>
      <c r="DU338" s="450"/>
      <c r="DV338" s="450"/>
      <c r="DW338" s="450"/>
      <c r="DX338" s="450"/>
      <c r="DY338" s="450"/>
      <c r="DZ338" s="450"/>
      <c r="EA338" s="450"/>
      <c r="EB338" s="450"/>
      <c r="EC338" s="450"/>
      <c r="ED338" s="450"/>
      <c r="EE338" s="446"/>
      <c r="EF338" s="446"/>
      <c r="EL338" s="4"/>
      <c r="EM338" s="4"/>
      <c r="EN338" s="5"/>
      <c r="EO338" s="4"/>
      <c r="FA338" s="23"/>
      <c r="FB338" s="24"/>
      <c r="FC338" s="75"/>
      <c r="FD338" s="76"/>
      <c r="FF338" s="89"/>
      <c r="IA338" s="214"/>
      <c r="IB338" s="215"/>
      <c r="IC338" s="214"/>
      <c r="ID338" s="215"/>
      <c r="IE338" s="214"/>
      <c r="IF338" s="214"/>
      <c r="IG338" s="214"/>
      <c r="IH338" s="233"/>
      <c r="II338" s="160"/>
      <c r="IJ338" s="217"/>
      <c r="IK338" s="218"/>
      <c r="IL338" s="218"/>
      <c r="IM338" s="218"/>
      <c r="IO338" s="391"/>
    </row>
    <row r="339" spans="1:249" s="6" customFormat="1" ht="15" x14ac:dyDescent="0.2">
      <c r="A339" s="467" t="s">
        <v>2194</v>
      </c>
      <c r="B339" s="467" t="s">
        <v>2157</v>
      </c>
      <c r="C339" s="393" t="s">
        <v>2693</v>
      </c>
      <c r="D339" s="468"/>
      <c r="E339" s="462" t="s">
        <v>2138</v>
      </c>
      <c r="F339" s="14" t="s">
        <v>2148</v>
      </c>
      <c r="G339" s="14" t="s">
        <v>2142</v>
      </c>
      <c r="H339" s="469" t="s">
        <v>2149</v>
      </c>
      <c r="I339" s="462"/>
      <c r="J339" s="456"/>
      <c r="K339" s="11"/>
      <c r="L339" s="11"/>
      <c r="M339" s="14"/>
      <c r="N339" s="470"/>
      <c r="O339" s="14"/>
      <c r="P339" s="14"/>
      <c r="Q339" s="14"/>
      <c r="R339" s="14"/>
      <c r="S339" s="14"/>
      <c r="T339" s="469"/>
      <c r="U339" s="454"/>
      <c r="V339" s="454"/>
      <c r="W339" s="9"/>
      <c r="X339" s="9"/>
      <c r="Y339" s="10"/>
      <c r="Z339" s="495" t="s">
        <v>2195</v>
      </c>
      <c r="AA339" s="11"/>
      <c r="AB339" s="472"/>
      <c r="AC339" s="473"/>
      <c r="AD339" s="473"/>
      <c r="AE339" s="496" t="s">
        <v>2195</v>
      </c>
      <c r="AF339" s="12"/>
      <c r="AG339" s="12"/>
      <c r="AH339" s="13"/>
      <c r="AI339" s="14"/>
      <c r="AJ339" s="14"/>
      <c r="AK339" s="7"/>
      <c r="AL339" s="7"/>
      <c r="AM339" s="15"/>
      <c r="AN339" s="15"/>
      <c r="AO339" s="8"/>
      <c r="AP339" s="453" t="s">
        <v>1774</v>
      </c>
      <c r="AQ339" s="17"/>
      <c r="AR339" s="18"/>
      <c r="AS339" s="19"/>
      <c r="AT339" s="19"/>
      <c r="AU339" s="19"/>
      <c r="AV339" s="19"/>
      <c r="AW339" s="19"/>
      <c r="AX339" s="19"/>
      <c r="AY339" s="19"/>
      <c r="AZ339" s="20"/>
      <c r="BA339" s="20"/>
      <c r="BB339" s="21"/>
      <c r="BC339" s="22" t="s">
        <v>2179</v>
      </c>
      <c r="BD339" s="77"/>
      <c r="BE339" s="91"/>
      <c r="BF339" s="91"/>
      <c r="BG339" s="92"/>
      <c r="BH339"/>
      <c r="BI339"/>
      <c r="BJ339"/>
      <c r="BK339"/>
      <c r="BL339"/>
      <c r="BM339"/>
      <c r="BN339"/>
      <c r="BO339"/>
      <c r="BP339"/>
      <c r="BQ339"/>
      <c r="BR339"/>
      <c r="BS339"/>
      <c r="BT339" s="92"/>
      <c r="BU339" s="92"/>
      <c r="BV339" s="92"/>
      <c r="BW339" s="5"/>
      <c r="BX339" s="5"/>
      <c r="BY339" s="5"/>
      <c r="BZ339" s="5"/>
      <c r="CA339" s="5"/>
      <c r="CB339" s="5"/>
      <c r="CC339" s="5"/>
      <c r="CD339" s="440"/>
      <c r="CE339" s="440"/>
      <c r="CF339" s="441"/>
      <c r="CG339" s="442"/>
      <c r="CH339" s="443"/>
      <c r="CI339" s="443"/>
      <c r="CJ339" s="443"/>
      <c r="CK339" s="443"/>
      <c r="CL339" s="4"/>
      <c r="CM339" s="4"/>
      <c r="CN339" s="5"/>
      <c r="CO339" s="4"/>
      <c r="CP339" s="444"/>
      <c r="CQ339" s="445"/>
      <c r="CR339" s="446"/>
      <c r="CS339" s="446"/>
      <c r="CT339" s="444"/>
      <c r="CU339" s="444"/>
      <c r="CV339" s="444"/>
      <c r="CW339" s="444"/>
      <c r="CX339" s="447"/>
      <c r="CY339" s="447"/>
      <c r="CZ339" s="447"/>
      <c r="DA339" s="447"/>
      <c r="DB339" s="448"/>
      <c r="DC339" s="448"/>
      <c r="DD339" s="446"/>
      <c r="DE339" s="439"/>
      <c r="DF339" s="439"/>
      <c r="DG339" s="439"/>
      <c r="DH339" s="439"/>
      <c r="DI339" s="439"/>
      <c r="DJ339" s="439"/>
      <c r="DK339" s="439"/>
      <c r="DL339" s="446"/>
      <c r="DM339" s="446"/>
      <c r="DN339" s="444"/>
      <c r="DO339" s="444"/>
      <c r="DP339" s="444"/>
      <c r="DQ339" s="444"/>
      <c r="DR339" s="444"/>
      <c r="DS339" s="441"/>
      <c r="DT339" s="449"/>
      <c r="DU339" s="450"/>
      <c r="DV339" s="450"/>
      <c r="DW339" s="450"/>
      <c r="DX339" s="450"/>
      <c r="DY339" s="450"/>
      <c r="DZ339" s="450"/>
      <c r="EA339" s="450"/>
      <c r="EB339" s="450"/>
      <c r="EC339" s="450"/>
      <c r="ED339" s="450"/>
      <c r="EE339" s="446"/>
      <c r="EF339" s="446"/>
      <c r="EL339" s="4"/>
      <c r="EM339" s="4"/>
      <c r="EN339" s="5"/>
      <c r="EO339" s="4"/>
      <c r="FA339" s="23"/>
      <c r="FB339" s="24"/>
      <c r="FC339" s="75"/>
      <c r="FD339" s="76"/>
      <c r="FF339" s="89"/>
      <c r="IA339" s="214"/>
      <c r="IB339" s="215"/>
      <c r="IC339" s="214"/>
      <c r="ID339" s="215"/>
      <c r="IE339" s="214"/>
      <c r="IF339" s="214"/>
      <c r="IG339" s="214"/>
      <c r="IH339" s="233"/>
      <c r="II339" s="160"/>
      <c r="IJ339" s="217"/>
      <c r="IK339" s="218"/>
      <c r="IL339" s="218"/>
      <c r="IM339" s="218"/>
      <c r="IO339" s="391"/>
    </row>
    <row r="340" spans="1:249" s="6" customFormat="1" ht="15" x14ac:dyDescent="0.2">
      <c r="A340" s="467" t="s">
        <v>3037</v>
      </c>
      <c r="B340" s="467" t="s">
        <v>3037</v>
      </c>
      <c r="C340" s="393" t="s">
        <v>3209</v>
      </c>
      <c r="D340" s="468"/>
      <c r="E340" s="462"/>
      <c r="F340" s="14"/>
      <c r="G340" s="14"/>
      <c r="H340" s="469"/>
      <c r="I340" s="462"/>
      <c r="J340" s="456"/>
      <c r="K340" s="11"/>
      <c r="L340" s="11"/>
      <c r="M340" s="14"/>
      <c r="N340" s="470"/>
      <c r="O340" s="14"/>
      <c r="P340" s="14"/>
      <c r="Q340" s="14"/>
      <c r="R340" s="14"/>
      <c r="S340" s="14"/>
      <c r="T340" s="469"/>
      <c r="U340" s="454"/>
      <c r="V340" s="454"/>
      <c r="W340" s="9"/>
      <c r="X340" s="9"/>
      <c r="Y340" s="10"/>
      <c r="Z340" s="495"/>
      <c r="AA340" s="11"/>
      <c r="AB340" s="472"/>
      <c r="AC340" s="473"/>
      <c r="AD340" s="473"/>
      <c r="AE340" s="496"/>
      <c r="AF340" s="12"/>
      <c r="AG340" s="12"/>
      <c r="AH340" s="13"/>
      <c r="AI340" s="14"/>
      <c r="AJ340" s="14"/>
      <c r="AK340" s="7"/>
      <c r="AL340" s="7"/>
      <c r="AM340" s="15"/>
      <c r="AN340" s="15"/>
      <c r="AO340" s="8"/>
      <c r="AP340" s="453"/>
      <c r="AQ340" s="17"/>
      <c r="AR340" s="18"/>
      <c r="AS340" s="19"/>
      <c r="AT340" s="19"/>
      <c r="AU340" s="19"/>
      <c r="AV340" s="19"/>
      <c r="AW340" s="19"/>
      <c r="AX340" s="19"/>
      <c r="AY340" s="19"/>
      <c r="AZ340" s="20"/>
      <c r="BA340" s="20"/>
      <c r="BB340" s="21"/>
      <c r="BC340" s="22" t="s">
        <v>2198</v>
      </c>
      <c r="BD340" s="77"/>
      <c r="BE340" s="91"/>
      <c r="BF340" s="91"/>
      <c r="BG340" s="92"/>
      <c r="BH340"/>
      <c r="BI340"/>
      <c r="BJ340"/>
      <c r="BK340"/>
      <c r="BL340"/>
      <c r="BM340"/>
      <c r="BN340"/>
      <c r="BO340"/>
      <c r="BP340"/>
      <c r="BQ340"/>
      <c r="BR340"/>
      <c r="BS340"/>
      <c r="BT340" s="92"/>
      <c r="BU340" s="92"/>
      <c r="BV340" s="92"/>
      <c r="BW340" s="5"/>
      <c r="BX340" s="5"/>
      <c r="BY340" s="5"/>
      <c r="BZ340" s="5"/>
      <c r="CA340" s="5"/>
      <c r="CB340" s="5"/>
      <c r="CC340" s="5"/>
      <c r="CD340" s="440"/>
      <c r="CE340" s="440"/>
      <c r="CF340" s="441"/>
      <c r="CG340" s="442"/>
      <c r="CH340" s="443"/>
      <c r="CI340" s="443"/>
      <c r="CJ340" s="443"/>
      <c r="CK340" s="443"/>
      <c r="CL340" s="4"/>
      <c r="CM340" s="4"/>
      <c r="CN340" s="5"/>
      <c r="CO340" s="4"/>
      <c r="CP340" s="444"/>
      <c r="CQ340" s="445"/>
      <c r="CR340" s="446"/>
      <c r="CS340" s="446"/>
      <c r="CT340" s="444"/>
      <c r="CU340" s="444"/>
      <c r="CV340" s="444"/>
      <c r="CW340" s="444"/>
      <c r="CX340" s="447"/>
      <c r="CY340" s="447"/>
      <c r="CZ340" s="447"/>
      <c r="DA340" s="447"/>
      <c r="DB340" s="448"/>
      <c r="DC340" s="448"/>
      <c r="DD340" s="446"/>
      <c r="DE340" s="439"/>
      <c r="DF340" s="439"/>
      <c r="DG340" s="439"/>
      <c r="DH340" s="439"/>
      <c r="DI340" s="439"/>
      <c r="DJ340" s="439"/>
      <c r="DK340" s="439"/>
      <c r="DL340" s="446"/>
      <c r="DM340" s="446"/>
      <c r="DN340" s="444"/>
      <c r="DO340" s="444"/>
      <c r="DP340" s="444"/>
      <c r="DQ340" s="444"/>
      <c r="DR340" s="444"/>
      <c r="DS340" s="441"/>
      <c r="DT340" s="449"/>
      <c r="DU340" s="450"/>
      <c r="DV340" s="450"/>
      <c r="DW340" s="450"/>
      <c r="DX340" s="450"/>
      <c r="DY340" s="450"/>
      <c r="DZ340" s="450"/>
      <c r="EA340" s="450"/>
      <c r="EB340" s="450"/>
      <c r="EC340" s="450"/>
      <c r="ED340" s="450"/>
      <c r="EE340" s="446"/>
      <c r="EF340" s="446"/>
      <c r="EL340" s="4"/>
      <c r="EM340" s="4"/>
      <c r="EN340" s="5"/>
      <c r="EO340" s="4"/>
      <c r="FA340" s="23"/>
      <c r="FB340" s="24"/>
      <c r="FC340" s="75"/>
      <c r="FD340" s="76"/>
      <c r="FF340" s="89"/>
      <c r="IA340" s="214"/>
      <c r="IB340" s="215"/>
      <c r="IC340" s="214"/>
      <c r="ID340" s="215"/>
      <c r="IE340" s="214"/>
      <c r="IF340" s="214"/>
      <c r="IG340" s="214"/>
      <c r="IH340" s="233"/>
      <c r="II340" s="160"/>
      <c r="IJ340" s="217"/>
      <c r="IK340" s="218"/>
      <c r="IL340" s="218"/>
      <c r="IM340" s="218"/>
      <c r="IO340" s="391"/>
    </row>
    <row r="341" spans="1:249" s="6" customFormat="1" ht="15" x14ac:dyDescent="0.2">
      <c r="A341" s="467" t="s">
        <v>3037</v>
      </c>
      <c r="B341" s="467" t="s">
        <v>3037</v>
      </c>
      <c r="C341" s="393" t="s">
        <v>3210</v>
      </c>
      <c r="D341" s="468"/>
      <c r="E341" s="462"/>
      <c r="F341" s="14"/>
      <c r="G341" s="14"/>
      <c r="H341" s="469"/>
      <c r="I341" s="462"/>
      <c r="J341" s="456"/>
      <c r="K341" s="11"/>
      <c r="L341" s="11"/>
      <c r="M341" s="14"/>
      <c r="N341" s="470"/>
      <c r="O341" s="14"/>
      <c r="P341" s="14"/>
      <c r="Q341" s="14"/>
      <c r="R341" s="14"/>
      <c r="S341" s="14"/>
      <c r="T341" s="469"/>
      <c r="U341" s="454"/>
      <c r="V341" s="454"/>
      <c r="W341" s="9"/>
      <c r="X341" s="9"/>
      <c r="Y341" s="10"/>
      <c r="Z341" s="495"/>
      <c r="AA341" s="11"/>
      <c r="AB341" s="472"/>
      <c r="AC341" s="473"/>
      <c r="AD341" s="473"/>
      <c r="AE341" s="496"/>
      <c r="AF341" s="12"/>
      <c r="AG341" s="12"/>
      <c r="AH341" s="13"/>
      <c r="AI341" s="14"/>
      <c r="AJ341" s="14"/>
      <c r="AK341" s="7"/>
      <c r="AL341" s="7"/>
      <c r="AM341" s="15"/>
      <c r="AN341" s="15"/>
      <c r="AO341" s="8"/>
      <c r="AP341" s="453"/>
      <c r="AQ341" s="17"/>
      <c r="AR341" s="18"/>
      <c r="AS341" s="19"/>
      <c r="AT341" s="19"/>
      <c r="AU341" s="19"/>
      <c r="AV341" s="19"/>
      <c r="AW341" s="19"/>
      <c r="AX341" s="19"/>
      <c r="AY341" s="19"/>
      <c r="AZ341" s="20"/>
      <c r="BA341" s="20"/>
      <c r="BB341" s="21"/>
      <c r="BC341" s="22" t="s">
        <v>2198</v>
      </c>
      <c r="BD341" s="77"/>
      <c r="BE341" s="91"/>
      <c r="BF341" s="91"/>
      <c r="BG341" s="92"/>
      <c r="BH341"/>
      <c r="BI341"/>
      <c r="BJ341"/>
      <c r="BK341"/>
      <c r="BL341"/>
      <c r="BM341"/>
      <c r="BN341"/>
      <c r="BO341"/>
      <c r="BP341"/>
      <c r="BQ341"/>
      <c r="BR341"/>
      <c r="BS341"/>
      <c r="BT341" s="92"/>
      <c r="BU341" s="92"/>
      <c r="BV341" s="92"/>
      <c r="BW341" s="5"/>
      <c r="BX341" s="5"/>
      <c r="BY341" s="5"/>
      <c r="BZ341" s="5"/>
      <c r="CA341" s="5"/>
      <c r="CB341" s="5"/>
      <c r="CC341" s="5"/>
      <c r="CD341" s="440"/>
      <c r="CE341" s="440"/>
      <c r="CF341" s="441"/>
      <c r="CG341" s="442"/>
      <c r="CH341" s="443"/>
      <c r="CI341" s="443"/>
      <c r="CJ341" s="443"/>
      <c r="CK341" s="443"/>
      <c r="CL341" s="4"/>
      <c r="CM341" s="4"/>
      <c r="CN341" s="5"/>
      <c r="CO341" s="4"/>
      <c r="CP341" s="444"/>
      <c r="CQ341" s="445"/>
      <c r="CR341" s="446"/>
      <c r="CS341" s="446"/>
      <c r="CT341" s="444"/>
      <c r="CU341" s="444"/>
      <c r="CV341" s="444"/>
      <c r="CW341" s="444"/>
      <c r="CX341" s="447"/>
      <c r="CY341" s="447"/>
      <c r="CZ341" s="447"/>
      <c r="DA341" s="447"/>
      <c r="DB341" s="448"/>
      <c r="DC341" s="448"/>
      <c r="DD341" s="446"/>
      <c r="DE341" s="439"/>
      <c r="DF341" s="439"/>
      <c r="DG341" s="439"/>
      <c r="DH341" s="439"/>
      <c r="DI341" s="439"/>
      <c r="DJ341" s="439"/>
      <c r="DK341" s="439"/>
      <c r="DL341" s="446"/>
      <c r="DM341" s="446"/>
      <c r="DN341" s="444"/>
      <c r="DO341" s="444"/>
      <c r="DP341" s="444"/>
      <c r="DQ341" s="444"/>
      <c r="DR341" s="444"/>
      <c r="DS341" s="441"/>
      <c r="DT341" s="449"/>
      <c r="DU341" s="450"/>
      <c r="DV341" s="450"/>
      <c r="DW341" s="450"/>
      <c r="DX341" s="450"/>
      <c r="DY341" s="450"/>
      <c r="DZ341" s="450"/>
      <c r="EA341" s="450"/>
      <c r="EB341" s="450"/>
      <c r="EC341" s="450"/>
      <c r="ED341" s="450"/>
      <c r="EE341" s="446"/>
      <c r="EF341" s="446"/>
      <c r="EL341" s="4"/>
      <c r="EM341" s="4"/>
      <c r="EN341" s="5"/>
      <c r="EO341" s="4"/>
      <c r="FA341" s="23"/>
      <c r="FB341" s="24"/>
      <c r="FC341" s="75"/>
      <c r="FD341" s="76"/>
      <c r="FF341" s="89"/>
      <c r="IA341" s="214"/>
      <c r="IB341" s="215"/>
      <c r="IC341" s="214"/>
      <c r="ID341" s="215"/>
      <c r="IE341" s="214"/>
      <c r="IF341" s="214"/>
      <c r="IG341" s="214"/>
      <c r="IH341" s="233"/>
      <c r="II341" s="160"/>
      <c r="IJ341" s="217"/>
      <c r="IK341" s="218"/>
      <c r="IL341" s="218"/>
      <c r="IM341" s="218"/>
      <c r="IO341" s="391"/>
    </row>
    <row r="342" spans="1:249" s="6" customFormat="1" ht="15" x14ac:dyDescent="0.2">
      <c r="A342" s="467" t="s">
        <v>2195</v>
      </c>
      <c r="B342" s="467" t="s">
        <v>2149</v>
      </c>
      <c r="C342" s="393" t="s">
        <v>2694</v>
      </c>
      <c r="D342" s="468"/>
      <c r="E342" s="462" t="s">
        <v>2141</v>
      </c>
      <c r="F342" s="14" t="s">
        <v>2149</v>
      </c>
      <c r="G342" s="14" t="s">
        <v>2149</v>
      </c>
      <c r="H342" s="469" t="s">
        <v>2149</v>
      </c>
      <c r="I342" s="462"/>
      <c r="J342" s="456"/>
      <c r="K342" s="11"/>
      <c r="L342" s="11"/>
      <c r="M342" s="14"/>
      <c r="N342" s="470"/>
      <c r="O342" s="14"/>
      <c r="P342" s="14"/>
      <c r="Q342" s="14"/>
      <c r="R342" s="14"/>
      <c r="S342" s="14"/>
      <c r="T342" s="469"/>
      <c r="U342" s="454"/>
      <c r="V342" s="454"/>
      <c r="W342" s="9"/>
      <c r="X342" s="9"/>
      <c r="Y342" s="10"/>
      <c r="Z342" s="495" t="s">
        <v>2195</v>
      </c>
      <c r="AA342" s="11"/>
      <c r="AB342" s="472"/>
      <c r="AC342" s="473"/>
      <c r="AD342" s="473"/>
      <c r="AE342" s="496" t="s">
        <v>2195</v>
      </c>
      <c r="AF342" s="12"/>
      <c r="AG342" s="12"/>
      <c r="AH342" s="13"/>
      <c r="AI342" s="14"/>
      <c r="AJ342" s="14"/>
      <c r="AK342" s="7"/>
      <c r="AL342" s="7"/>
      <c r="AM342" s="15"/>
      <c r="AN342" s="15"/>
      <c r="AO342" s="8"/>
      <c r="AP342" s="453" t="s">
        <v>1775</v>
      </c>
      <c r="AQ342" s="17"/>
      <c r="AR342" s="18"/>
      <c r="AS342" s="19"/>
      <c r="AT342" s="19"/>
      <c r="AU342" s="19"/>
      <c r="AV342" s="19"/>
      <c r="AW342" s="19"/>
      <c r="AX342" s="19"/>
      <c r="AY342" s="19"/>
      <c r="AZ342" s="20"/>
      <c r="BA342" s="20"/>
      <c r="BB342" s="21"/>
      <c r="BC342" s="22" t="s">
        <v>2179</v>
      </c>
      <c r="BD342" s="77"/>
      <c r="BE342" s="91"/>
      <c r="BF342" s="91"/>
      <c r="BG342" s="92"/>
      <c r="BH342"/>
      <c r="BI342"/>
      <c r="BJ342"/>
      <c r="BK342"/>
      <c r="BL342"/>
      <c r="BM342"/>
      <c r="BN342"/>
      <c r="BO342"/>
      <c r="BP342"/>
      <c r="BQ342"/>
      <c r="BR342"/>
      <c r="BS342"/>
      <c r="BT342" s="92"/>
      <c r="BU342" s="92"/>
      <c r="BV342" s="92"/>
      <c r="BW342" s="5"/>
      <c r="BX342" s="5"/>
      <c r="BY342" s="5"/>
      <c r="BZ342" s="5"/>
      <c r="CA342" s="5"/>
      <c r="CB342" s="5"/>
      <c r="CC342" s="5"/>
      <c r="CD342" s="440"/>
      <c r="CE342" s="440"/>
      <c r="CF342" s="441"/>
      <c r="CG342" s="442"/>
      <c r="CH342" s="443"/>
      <c r="CI342" s="443"/>
      <c r="CJ342" s="443"/>
      <c r="CK342" s="443"/>
      <c r="CL342" s="4"/>
      <c r="CM342" s="4"/>
      <c r="CN342" s="5"/>
      <c r="CO342" s="4"/>
      <c r="CP342" s="444"/>
      <c r="CQ342" s="445"/>
      <c r="CR342" s="446"/>
      <c r="CS342" s="446"/>
      <c r="CT342" s="444"/>
      <c r="CU342" s="444"/>
      <c r="CV342" s="444"/>
      <c r="CW342" s="444"/>
      <c r="CX342" s="447"/>
      <c r="CY342" s="447"/>
      <c r="CZ342" s="447"/>
      <c r="DA342" s="447"/>
      <c r="DB342" s="448"/>
      <c r="DC342" s="448"/>
      <c r="DD342" s="446"/>
      <c r="DE342" s="439"/>
      <c r="DF342" s="439"/>
      <c r="DG342" s="439"/>
      <c r="DH342" s="439"/>
      <c r="DI342" s="439"/>
      <c r="DJ342" s="439"/>
      <c r="DK342" s="439"/>
      <c r="DL342" s="446"/>
      <c r="DM342" s="446"/>
      <c r="DN342" s="444"/>
      <c r="DO342" s="444"/>
      <c r="DP342" s="444"/>
      <c r="DQ342" s="444"/>
      <c r="DR342" s="444"/>
      <c r="DS342" s="441"/>
      <c r="DT342" s="449"/>
      <c r="DU342" s="450"/>
      <c r="DV342" s="450"/>
      <c r="DW342" s="450"/>
      <c r="DX342" s="450"/>
      <c r="DY342" s="450"/>
      <c r="DZ342" s="450"/>
      <c r="EA342" s="450"/>
      <c r="EB342" s="450"/>
      <c r="EC342" s="450"/>
      <c r="ED342" s="450"/>
      <c r="EE342" s="446"/>
      <c r="EF342" s="446"/>
      <c r="EL342" s="4"/>
      <c r="EM342" s="4"/>
      <c r="EN342" s="5"/>
      <c r="EO342" s="4"/>
      <c r="FA342" s="23"/>
      <c r="FB342" s="24"/>
      <c r="FC342" s="75"/>
      <c r="FD342" s="76"/>
      <c r="FF342" s="89"/>
      <c r="IA342" s="214"/>
      <c r="IB342" s="215"/>
      <c r="IC342" s="214"/>
      <c r="ID342" s="215"/>
      <c r="IE342" s="214"/>
      <c r="IF342" s="214"/>
      <c r="IG342" s="214"/>
      <c r="IH342" s="233"/>
      <c r="II342" s="160"/>
      <c r="IJ342" s="217"/>
      <c r="IK342" s="218"/>
      <c r="IL342" s="218"/>
      <c r="IM342" s="218"/>
      <c r="IO342" s="391"/>
    </row>
    <row r="343" spans="1:249" s="6" customFormat="1" ht="15" x14ac:dyDescent="0.2">
      <c r="A343" s="467" t="s">
        <v>3037</v>
      </c>
      <c r="B343" s="467" t="s">
        <v>3037</v>
      </c>
      <c r="C343" s="393" t="s">
        <v>3211</v>
      </c>
      <c r="D343" s="468"/>
      <c r="E343" s="462"/>
      <c r="F343" s="14"/>
      <c r="G343" s="14"/>
      <c r="H343" s="469"/>
      <c r="I343" s="462"/>
      <c r="J343" s="456"/>
      <c r="K343" s="11"/>
      <c r="L343" s="11"/>
      <c r="M343" s="14"/>
      <c r="N343" s="470"/>
      <c r="O343" s="14"/>
      <c r="P343" s="14"/>
      <c r="Q343" s="14"/>
      <c r="R343" s="14"/>
      <c r="S343" s="14"/>
      <c r="T343" s="469"/>
      <c r="U343" s="454"/>
      <c r="V343" s="454"/>
      <c r="W343" s="9"/>
      <c r="X343" s="9"/>
      <c r="Y343" s="10"/>
      <c r="Z343" s="495"/>
      <c r="AA343" s="11"/>
      <c r="AB343" s="472"/>
      <c r="AC343" s="473"/>
      <c r="AD343" s="473"/>
      <c r="AE343" s="496"/>
      <c r="AF343" s="12"/>
      <c r="AG343" s="12"/>
      <c r="AH343" s="13"/>
      <c r="AI343" s="14"/>
      <c r="AJ343" s="14"/>
      <c r="AK343" s="7"/>
      <c r="AL343" s="7"/>
      <c r="AM343" s="15"/>
      <c r="AN343" s="15"/>
      <c r="AO343" s="8"/>
      <c r="AP343" s="453"/>
      <c r="AQ343" s="17"/>
      <c r="AR343" s="18"/>
      <c r="AS343" s="19"/>
      <c r="AT343" s="19"/>
      <c r="AU343" s="19"/>
      <c r="AV343" s="19"/>
      <c r="AW343" s="19"/>
      <c r="AX343" s="19"/>
      <c r="AY343" s="19"/>
      <c r="AZ343" s="20"/>
      <c r="BA343" s="20"/>
      <c r="BB343" s="21"/>
      <c r="BC343" s="22" t="s">
        <v>2198</v>
      </c>
      <c r="BD343" s="77"/>
      <c r="BE343" s="91"/>
      <c r="BF343" s="91"/>
      <c r="BG343" s="92"/>
      <c r="BH343"/>
      <c r="BI343"/>
      <c r="BJ343"/>
      <c r="BK343"/>
      <c r="BL343"/>
      <c r="BM343"/>
      <c r="BN343"/>
      <c r="BO343"/>
      <c r="BP343"/>
      <c r="BQ343"/>
      <c r="BR343"/>
      <c r="BS343"/>
      <c r="BT343" s="92"/>
      <c r="BU343" s="92"/>
      <c r="BV343" s="92"/>
      <c r="BW343" s="5"/>
      <c r="BX343" s="5"/>
      <c r="BY343" s="5"/>
      <c r="BZ343" s="5"/>
      <c r="CA343" s="5"/>
      <c r="CB343" s="5"/>
      <c r="CC343" s="5"/>
      <c r="CD343" s="440"/>
      <c r="CE343" s="440"/>
      <c r="CF343" s="441"/>
      <c r="CG343" s="442"/>
      <c r="CH343" s="443"/>
      <c r="CI343" s="443"/>
      <c r="CJ343" s="443"/>
      <c r="CK343" s="443"/>
      <c r="CL343" s="4"/>
      <c r="CM343" s="4"/>
      <c r="CN343" s="5"/>
      <c r="CO343" s="4"/>
      <c r="CP343" s="444"/>
      <c r="CQ343" s="445"/>
      <c r="CR343" s="446"/>
      <c r="CS343" s="446"/>
      <c r="CT343" s="444"/>
      <c r="CU343" s="444"/>
      <c r="CV343" s="444"/>
      <c r="CW343" s="444"/>
      <c r="CX343" s="447"/>
      <c r="CY343" s="447"/>
      <c r="CZ343" s="447"/>
      <c r="DA343" s="447"/>
      <c r="DB343" s="448"/>
      <c r="DC343" s="448"/>
      <c r="DD343" s="446"/>
      <c r="DE343" s="439"/>
      <c r="DF343" s="439"/>
      <c r="DG343" s="439"/>
      <c r="DH343" s="439"/>
      <c r="DI343" s="439"/>
      <c r="DJ343" s="439"/>
      <c r="DK343" s="439"/>
      <c r="DL343" s="446"/>
      <c r="DM343" s="446"/>
      <c r="DN343" s="444"/>
      <c r="DO343" s="444"/>
      <c r="DP343" s="444"/>
      <c r="DQ343" s="444"/>
      <c r="DR343" s="444"/>
      <c r="DS343" s="441"/>
      <c r="DT343" s="449"/>
      <c r="DU343" s="450"/>
      <c r="DV343" s="450"/>
      <c r="DW343" s="450"/>
      <c r="DX343" s="450"/>
      <c r="DY343" s="450"/>
      <c r="DZ343" s="450"/>
      <c r="EA343" s="450"/>
      <c r="EB343" s="450"/>
      <c r="EC343" s="450"/>
      <c r="ED343" s="450"/>
      <c r="EE343" s="446"/>
      <c r="EF343" s="446"/>
      <c r="EL343" s="4"/>
      <c r="EM343" s="4"/>
      <c r="EN343" s="5"/>
      <c r="EO343" s="4"/>
      <c r="FA343" s="23"/>
      <c r="FB343" s="24"/>
      <c r="FC343" s="75"/>
      <c r="FD343" s="76"/>
      <c r="FF343" s="89"/>
      <c r="IA343" s="214"/>
      <c r="IB343" s="215"/>
      <c r="IC343" s="214"/>
      <c r="ID343" s="215"/>
      <c r="IE343" s="214"/>
      <c r="IF343" s="214"/>
      <c r="IG343" s="214"/>
      <c r="IH343" s="233"/>
      <c r="II343" s="160"/>
      <c r="IJ343" s="217"/>
      <c r="IK343" s="218"/>
      <c r="IL343" s="218"/>
      <c r="IM343" s="218"/>
      <c r="IO343" s="391"/>
    </row>
    <row r="344" spans="1:249" s="6" customFormat="1" ht="15" x14ac:dyDescent="0.2">
      <c r="A344" s="467" t="s">
        <v>2195</v>
      </c>
      <c r="B344" s="467" t="s">
        <v>2149</v>
      </c>
      <c r="C344" s="393" t="s">
        <v>2695</v>
      </c>
      <c r="D344" s="468"/>
      <c r="E344" s="462" t="s">
        <v>2141</v>
      </c>
      <c r="F344" s="14" t="s">
        <v>2149</v>
      </c>
      <c r="G344" s="14" t="s">
        <v>2149</v>
      </c>
      <c r="H344" s="469" t="s">
        <v>2149</v>
      </c>
      <c r="I344" s="462"/>
      <c r="J344" s="456"/>
      <c r="K344" s="11"/>
      <c r="L344" s="11"/>
      <c r="M344" s="14"/>
      <c r="N344" s="470"/>
      <c r="O344" s="14"/>
      <c r="P344" s="14"/>
      <c r="Q344" s="14"/>
      <c r="R344" s="14"/>
      <c r="S344" s="14"/>
      <c r="T344" s="469"/>
      <c r="U344" s="454"/>
      <c r="V344" s="454"/>
      <c r="W344" s="9"/>
      <c r="X344" s="9"/>
      <c r="Y344" s="10"/>
      <c r="Z344" s="495" t="s">
        <v>2195</v>
      </c>
      <c r="AA344" s="11"/>
      <c r="AB344" s="472"/>
      <c r="AC344" s="473"/>
      <c r="AD344" s="473"/>
      <c r="AE344" s="496" t="s">
        <v>2195</v>
      </c>
      <c r="AF344" s="12"/>
      <c r="AG344" s="12"/>
      <c r="AH344" s="13"/>
      <c r="AI344" s="14"/>
      <c r="AJ344" s="14"/>
      <c r="AK344" s="7"/>
      <c r="AL344" s="7"/>
      <c r="AM344" s="15"/>
      <c r="AN344" s="15"/>
      <c r="AO344" s="8"/>
      <c r="AP344" s="453" t="s">
        <v>1776</v>
      </c>
      <c r="AQ344" s="17"/>
      <c r="AR344" s="18"/>
      <c r="AS344" s="19"/>
      <c r="AT344" s="19"/>
      <c r="AU344" s="19"/>
      <c r="AV344" s="19"/>
      <c r="AW344" s="19"/>
      <c r="AX344" s="19"/>
      <c r="AY344" s="19"/>
      <c r="AZ344" s="20"/>
      <c r="BA344" s="20"/>
      <c r="BB344" s="21"/>
      <c r="BC344" s="22" t="s">
        <v>2179</v>
      </c>
      <c r="BD344" s="77"/>
      <c r="BE344" s="91"/>
      <c r="BF344" s="91"/>
      <c r="BG344" s="92"/>
      <c r="BH344"/>
      <c r="BI344"/>
      <c r="BJ344"/>
      <c r="BK344"/>
      <c r="BL344"/>
      <c r="BM344"/>
      <c r="BN344"/>
      <c r="BO344"/>
      <c r="BP344"/>
      <c r="BQ344"/>
      <c r="BR344"/>
      <c r="BS344"/>
      <c r="BT344" s="92"/>
      <c r="BU344" s="92"/>
      <c r="BV344" s="92"/>
      <c r="BW344" s="5"/>
      <c r="BX344" s="5"/>
      <c r="BY344" s="5"/>
      <c r="BZ344" s="5"/>
      <c r="CA344" s="5"/>
      <c r="CB344" s="5"/>
      <c r="CC344" s="5"/>
      <c r="CD344" s="440"/>
      <c r="CE344" s="440"/>
      <c r="CF344" s="441"/>
      <c r="CG344" s="442"/>
      <c r="CH344" s="443"/>
      <c r="CI344" s="443"/>
      <c r="CJ344" s="443"/>
      <c r="CK344" s="443"/>
      <c r="CL344" s="4"/>
      <c r="CM344" s="4"/>
      <c r="CN344" s="5"/>
      <c r="CO344" s="4"/>
      <c r="CP344" s="444"/>
      <c r="CQ344" s="445"/>
      <c r="CR344" s="446"/>
      <c r="CS344" s="446"/>
      <c r="CT344" s="444"/>
      <c r="CU344" s="444"/>
      <c r="CV344" s="444"/>
      <c r="CW344" s="444"/>
      <c r="CX344" s="447"/>
      <c r="CY344" s="447"/>
      <c r="CZ344" s="447"/>
      <c r="DA344" s="447"/>
      <c r="DB344" s="448"/>
      <c r="DC344" s="448"/>
      <c r="DD344" s="446"/>
      <c r="DE344" s="439"/>
      <c r="DF344" s="439"/>
      <c r="DG344" s="439"/>
      <c r="DH344" s="439"/>
      <c r="DI344" s="439"/>
      <c r="DJ344" s="439"/>
      <c r="DK344" s="439"/>
      <c r="DL344" s="446"/>
      <c r="DM344" s="446"/>
      <c r="DN344" s="444"/>
      <c r="DO344" s="444"/>
      <c r="DP344" s="444"/>
      <c r="DQ344" s="444"/>
      <c r="DR344" s="444"/>
      <c r="DS344" s="441"/>
      <c r="DT344" s="449"/>
      <c r="DU344" s="450"/>
      <c r="DV344" s="450"/>
      <c r="DW344" s="450"/>
      <c r="DX344" s="450"/>
      <c r="DY344" s="450"/>
      <c r="DZ344" s="450"/>
      <c r="EA344" s="450"/>
      <c r="EB344" s="450"/>
      <c r="EC344" s="450"/>
      <c r="ED344" s="450"/>
      <c r="EE344" s="446"/>
      <c r="EF344" s="446"/>
      <c r="EL344" s="4"/>
      <c r="EM344" s="4"/>
      <c r="EN344" s="5"/>
      <c r="EO344" s="4"/>
      <c r="FA344" s="23"/>
      <c r="FB344" s="24"/>
      <c r="FC344" s="75"/>
      <c r="FD344" s="76"/>
      <c r="FF344" s="89"/>
      <c r="IA344" s="214"/>
      <c r="IB344" s="215"/>
      <c r="IC344" s="214"/>
      <c r="ID344" s="215"/>
      <c r="IE344" s="214"/>
      <c r="IF344" s="214"/>
      <c r="IG344" s="214"/>
      <c r="IH344" s="233"/>
      <c r="II344" s="160"/>
      <c r="IJ344" s="217"/>
      <c r="IK344" s="218"/>
      <c r="IL344" s="218"/>
      <c r="IM344" s="218"/>
      <c r="IO344" s="391"/>
    </row>
    <row r="345" spans="1:249" s="6" customFormat="1" ht="15" x14ac:dyDescent="0.2">
      <c r="A345" s="467" t="s">
        <v>2195</v>
      </c>
      <c r="B345" s="467" t="s">
        <v>2149</v>
      </c>
      <c r="C345" s="393" t="s">
        <v>2696</v>
      </c>
      <c r="D345" s="468"/>
      <c r="E345" s="462" t="s">
        <v>2141</v>
      </c>
      <c r="F345" s="14" t="s">
        <v>2149</v>
      </c>
      <c r="G345" s="14" t="s">
        <v>2154</v>
      </c>
      <c r="H345" s="469" t="s">
        <v>2149</v>
      </c>
      <c r="I345" s="462"/>
      <c r="J345" s="456"/>
      <c r="K345" s="11"/>
      <c r="L345" s="11"/>
      <c r="M345" s="14"/>
      <c r="N345" s="470"/>
      <c r="O345" s="14"/>
      <c r="P345" s="14"/>
      <c r="Q345" s="14"/>
      <c r="R345" s="14"/>
      <c r="S345" s="14"/>
      <c r="T345" s="469"/>
      <c r="U345" s="454"/>
      <c r="V345" s="454"/>
      <c r="W345" s="9"/>
      <c r="X345" s="9"/>
      <c r="Y345" s="10"/>
      <c r="Z345" s="495" t="s">
        <v>2195</v>
      </c>
      <c r="AA345" s="11"/>
      <c r="AB345" s="472"/>
      <c r="AC345" s="473"/>
      <c r="AD345" s="473"/>
      <c r="AE345" s="496" t="s">
        <v>2195</v>
      </c>
      <c r="AF345" s="12"/>
      <c r="AG345" s="12"/>
      <c r="AH345" s="13"/>
      <c r="AI345" s="14"/>
      <c r="AJ345" s="14"/>
      <c r="AK345" s="7"/>
      <c r="AL345" s="7"/>
      <c r="AM345" s="15"/>
      <c r="AN345" s="15"/>
      <c r="AO345" s="8"/>
      <c r="AP345" s="453" t="s">
        <v>1777</v>
      </c>
      <c r="AQ345" s="17"/>
      <c r="AR345" s="18"/>
      <c r="AS345" s="19"/>
      <c r="AT345" s="19"/>
      <c r="AU345" s="19"/>
      <c r="AV345" s="19"/>
      <c r="AW345" s="19"/>
      <c r="AX345" s="19"/>
      <c r="AY345" s="19"/>
      <c r="AZ345" s="20"/>
      <c r="BA345" s="20"/>
      <c r="BB345" s="21"/>
      <c r="BC345" s="22" t="s">
        <v>2179</v>
      </c>
      <c r="BD345" s="77"/>
      <c r="BE345" s="91"/>
      <c r="BF345" s="91"/>
      <c r="BG345" s="92"/>
      <c r="BH345"/>
      <c r="BI345"/>
      <c r="BJ345"/>
      <c r="BK345"/>
      <c r="BL345"/>
      <c r="BM345"/>
      <c r="BN345"/>
      <c r="BO345"/>
      <c r="BP345"/>
      <c r="BQ345"/>
      <c r="BR345"/>
      <c r="BS345"/>
      <c r="BT345" s="92"/>
      <c r="BU345" s="92"/>
      <c r="BV345" s="92"/>
      <c r="BW345" s="5"/>
      <c r="BX345" s="5"/>
      <c r="BY345" s="5"/>
      <c r="BZ345" s="5"/>
      <c r="CA345" s="5"/>
      <c r="CB345" s="5"/>
      <c r="CC345" s="5"/>
      <c r="CD345" s="440"/>
      <c r="CE345" s="440"/>
      <c r="CF345" s="441"/>
      <c r="CG345" s="442"/>
      <c r="CH345" s="443"/>
      <c r="CI345" s="443"/>
      <c r="CJ345" s="443"/>
      <c r="CK345" s="443"/>
      <c r="CL345" s="4"/>
      <c r="CM345" s="4"/>
      <c r="CN345" s="5"/>
      <c r="CO345" s="4"/>
      <c r="CP345" s="444"/>
      <c r="CQ345" s="445"/>
      <c r="CR345" s="446"/>
      <c r="CS345" s="446"/>
      <c r="CT345" s="444"/>
      <c r="CU345" s="444"/>
      <c r="CV345" s="444"/>
      <c r="CW345" s="444"/>
      <c r="CX345" s="447"/>
      <c r="CY345" s="447"/>
      <c r="CZ345" s="447"/>
      <c r="DA345" s="447"/>
      <c r="DB345" s="448"/>
      <c r="DC345" s="448"/>
      <c r="DD345" s="446"/>
      <c r="DE345" s="439"/>
      <c r="DF345" s="439"/>
      <c r="DG345" s="439"/>
      <c r="DH345" s="439"/>
      <c r="DI345" s="439"/>
      <c r="DJ345" s="439"/>
      <c r="DK345" s="439"/>
      <c r="DL345" s="446"/>
      <c r="DM345" s="446"/>
      <c r="DN345" s="444"/>
      <c r="DO345" s="444"/>
      <c r="DP345" s="444"/>
      <c r="DQ345" s="444"/>
      <c r="DR345" s="444"/>
      <c r="DS345" s="441"/>
      <c r="DT345" s="449"/>
      <c r="DU345" s="450"/>
      <c r="DV345" s="450"/>
      <c r="DW345" s="450"/>
      <c r="DX345" s="450"/>
      <c r="DY345" s="450"/>
      <c r="DZ345" s="450"/>
      <c r="EA345" s="450"/>
      <c r="EB345" s="450"/>
      <c r="EC345" s="450"/>
      <c r="ED345" s="450"/>
      <c r="EE345" s="446"/>
      <c r="EF345" s="446"/>
      <c r="EL345" s="4"/>
      <c r="EM345" s="4"/>
      <c r="EN345" s="5"/>
      <c r="EO345" s="4"/>
      <c r="FA345" s="23"/>
      <c r="FB345" s="24"/>
      <c r="FC345" s="75"/>
      <c r="FD345" s="76"/>
      <c r="FF345" s="89"/>
      <c r="IA345" s="214"/>
      <c r="IB345" s="215"/>
      <c r="IC345" s="214"/>
      <c r="ID345" s="215"/>
      <c r="IE345" s="214"/>
      <c r="IF345" s="214"/>
      <c r="IG345" s="214"/>
      <c r="IH345" s="233"/>
      <c r="II345" s="160"/>
      <c r="IJ345" s="217"/>
      <c r="IK345" s="218"/>
      <c r="IL345" s="218"/>
      <c r="IM345" s="218"/>
      <c r="IO345" s="391"/>
    </row>
    <row r="346" spans="1:249" s="6" customFormat="1" ht="15" x14ac:dyDescent="0.2">
      <c r="A346" s="467" t="s">
        <v>2195</v>
      </c>
      <c r="B346" s="467" t="s">
        <v>1969</v>
      </c>
      <c r="C346" s="393" t="s">
        <v>2697</v>
      </c>
      <c r="D346" s="468"/>
      <c r="E346" s="462" t="s">
        <v>2137</v>
      </c>
      <c r="F346" s="14" t="s">
        <v>2149</v>
      </c>
      <c r="G346" s="14" t="s">
        <v>2149</v>
      </c>
      <c r="H346" s="469" t="s">
        <v>2149</v>
      </c>
      <c r="I346" s="462"/>
      <c r="J346" s="456"/>
      <c r="K346" s="11"/>
      <c r="L346" s="11"/>
      <c r="M346" s="14"/>
      <c r="N346" s="470"/>
      <c r="O346" s="14"/>
      <c r="P346" s="14"/>
      <c r="Q346" s="14"/>
      <c r="R346" s="14"/>
      <c r="S346" s="14"/>
      <c r="T346" s="469"/>
      <c r="U346" s="454"/>
      <c r="V346" s="454"/>
      <c r="W346" s="9"/>
      <c r="X346" s="9"/>
      <c r="Y346" s="10"/>
      <c r="Z346" s="495" t="s">
        <v>2194</v>
      </c>
      <c r="AA346" s="11"/>
      <c r="AB346" s="472"/>
      <c r="AC346" s="473"/>
      <c r="AD346" s="473"/>
      <c r="AE346" s="496" t="s">
        <v>2194</v>
      </c>
      <c r="AF346" s="12"/>
      <c r="AG346" s="12"/>
      <c r="AH346" s="13"/>
      <c r="AI346" s="14"/>
      <c r="AJ346" s="14"/>
      <c r="AK346" s="7"/>
      <c r="AL346" s="7"/>
      <c r="AM346" s="15"/>
      <c r="AN346" s="15"/>
      <c r="AO346" s="8"/>
      <c r="AP346" s="453" t="s">
        <v>1778</v>
      </c>
      <c r="AQ346" s="17"/>
      <c r="AR346" s="18"/>
      <c r="AS346" s="19"/>
      <c r="AT346" s="19"/>
      <c r="AU346" s="19"/>
      <c r="AV346" s="19"/>
      <c r="AW346" s="19"/>
      <c r="AX346" s="19"/>
      <c r="AY346" s="19"/>
      <c r="AZ346" s="20"/>
      <c r="BA346" s="20"/>
      <c r="BB346" s="21"/>
      <c r="BC346" s="22" t="s">
        <v>2179</v>
      </c>
      <c r="BD346" s="77"/>
      <c r="BE346" s="91"/>
      <c r="BF346" s="91"/>
      <c r="BG346" s="92"/>
      <c r="BH346"/>
      <c r="BI346"/>
      <c r="BJ346"/>
      <c r="BK346"/>
      <c r="BL346"/>
      <c r="BM346"/>
      <c r="BN346"/>
      <c r="BO346"/>
      <c r="BP346"/>
      <c r="BQ346"/>
      <c r="BR346"/>
      <c r="BS346"/>
      <c r="BT346" s="92"/>
      <c r="BU346" s="92"/>
      <c r="BV346" s="92"/>
      <c r="BW346" s="5"/>
      <c r="BX346" s="5"/>
      <c r="BY346" s="5"/>
      <c r="BZ346" s="5"/>
      <c r="CA346" s="5"/>
      <c r="CB346" s="5"/>
      <c r="CC346" s="5"/>
      <c r="CD346" s="440"/>
      <c r="CE346" s="440"/>
      <c r="CF346" s="441"/>
      <c r="CG346" s="442"/>
      <c r="CH346" s="443"/>
      <c r="CI346" s="443"/>
      <c r="CJ346" s="443"/>
      <c r="CK346" s="443"/>
      <c r="CL346" s="4"/>
      <c r="CM346" s="4"/>
      <c r="CN346" s="5"/>
      <c r="CO346" s="4"/>
      <c r="CP346" s="444"/>
      <c r="CQ346" s="445"/>
      <c r="CR346" s="446"/>
      <c r="CS346" s="446"/>
      <c r="CT346" s="444"/>
      <c r="CU346" s="444"/>
      <c r="CV346" s="444"/>
      <c r="CW346" s="444"/>
      <c r="CX346" s="447"/>
      <c r="CY346" s="447"/>
      <c r="CZ346" s="447"/>
      <c r="DA346" s="447"/>
      <c r="DB346" s="448"/>
      <c r="DC346" s="448"/>
      <c r="DD346" s="446"/>
      <c r="DE346" s="439"/>
      <c r="DF346" s="439"/>
      <c r="DG346" s="439"/>
      <c r="DH346" s="439"/>
      <c r="DI346" s="439"/>
      <c r="DJ346" s="439"/>
      <c r="DK346" s="439"/>
      <c r="DL346" s="446"/>
      <c r="DM346" s="446"/>
      <c r="DN346" s="444"/>
      <c r="DO346" s="444"/>
      <c r="DP346" s="444"/>
      <c r="DQ346" s="444"/>
      <c r="DR346" s="444"/>
      <c r="DS346" s="441"/>
      <c r="DT346" s="449"/>
      <c r="DU346" s="450"/>
      <c r="DV346" s="450"/>
      <c r="DW346" s="450"/>
      <c r="DX346" s="450"/>
      <c r="DY346" s="450"/>
      <c r="DZ346" s="450"/>
      <c r="EA346" s="450"/>
      <c r="EB346" s="450"/>
      <c r="EC346" s="450"/>
      <c r="ED346" s="450"/>
      <c r="EE346" s="446"/>
      <c r="EF346" s="446"/>
      <c r="EL346" s="4"/>
      <c r="EM346" s="4"/>
      <c r="EN346" s="5"/>
      <c r="EO346" s="4"/>
      <c r="FA346" s="23"/>
      <c r="FB346" s="24"/>
      <c r="FC346" s="75"/>
      <c r="FD346" s="76"/>
      <c r="FF346" s="89"/>
      <c r="IA346" s="214"/>
      <c r="IB346" s="215"/>
      <c r="IC346" s="214"/>
      <c r="ID346" s="215"/>
      <c r="IE346" s="214"/>
      <c r="IF346" s="214"/>
      <c r="IG346" s="214"/>
      <c r="IH346" s="233"/>
      <c r="II346" s="160"/>
      <c r="IJ346" s="217"/>
      <c r="IK346" s="218"/>
      <c r="IL346" s="218"/>
      <c r="IM346" s="218"/>
      <c r="IO346" s="391"/>
    </row>
    <row r="347" spans="1:249" s="6" customFormat="1" ht="15.75" x14ac:dyDescent="0.25">
      <c r="A347" s="467">
        <v>2</v>
      </c>
      <c r="B347" s="467" t="s">
        <v>2157</v>
      </c>
      <c r="C347" s="393" t="s">
        <v>2698</v>
      </c>
      <c r="D347" s="468"/>
      <c r="E347" s="462" t="s">
        <v>2137</v>
      </c>
      <c r="F347" s="14" t="s">
        <v>2147</v>
      </c>
      <c r="G347" s="14" t="s">
        <v>2154</v>
      </c>
      <c r="H347" s="469" t="s">
        <v>2149</v>
      </c>
      <c r="I347" s="462"/>
      <c r="J347" s="456"/>
      <c r="K347" s="11"/>
      <c r="L347" s="11"/>
      <c r="M347" s="14"/>
      <c r="N347" s="470"/>
      <c r="O347" s="14"/>
      <c r="P347" s="14"/>
      <c r="Q347" s="14"/>
      <c r="R347" s="14"/>
      <c r="S347" s="14"/>
      <c r="T347" s="469"/>
      <c r="U347" s="454"/>
      <c r="V347" s="498"/>
      <c r="W347" s="9"/>
      <c r="X347" s="9"/>
      <c r="Y347" s="10"/>
      <c r="Z347" s="495">
        <v>3</v>
      </c>
      <c r="AA347" s="11"/>
      <c r="AB347" s="472"/>
      <c r="AC347" s="473"/>
      <c r="AD347" s="473"/>
      <c r="AE347" s="496">
        <v>3</v>
      </c>
      <c r="AF347" s="12"/>
      <c r="AG347" s="12"/>
      <c r="AH347" s="13"/>
      <c r="AI347" s="14"/>
      <c r="AJ347" s="14"/>
      <c r="AK347" s="7"/>
      <c r="AL347" s="7"/>
      <c r="AM347" s="15"/>
      <c r="AN347" s="15"/>
      <c r="AO347" s="8"/>
      <c r="AP347" s="453" t="s">
        <v>1779</v>
      </c>
      <c r="AQ347" s="17"/>
      <c r="AR347" s="18"/>
      <c r="AS347" s="19"/>
      <c r="AT347" s="19"/>
      <c r="AU347" s="19"/>
      <c r="AV347" s="19"/>
      <c r="AW347" s="19"/>
      <c r="AX347" s="19"/>
      <c r="AY347" s="19"/>
      <c r="AZ347" s="20"/>
      <c r="BA347" s="20"/>
      <c r="BB347" s="21"/>
      <c r="BC347" s="22" t="s">
        <v>2179</v>
      </c>
      <c r="BD347" s="77"/>
      <c r="BE347" s="91"/>
      <c r="BF347" s="91"/>
      <c r="BG347" s="92"/>
      <c r="BH347"/>
      <c r="BI347"/>
      <c r="BJ347"/>
      <c r="BK347"/>
      <c r="BL347"/>
      <c r="BM347"/>
      <c r="BN347"/>
      <c r="BO347"/>
      <c r="BP347"/>
      <c r="BQ347"/>
      <c r="BR347"/>
      <c r="BS347"/>
      <c r="BT347" s="92"/>
      <c r="BU347" s="92"/>
      <c r="BV347" s="92"/>
      <c r="BW347" s="5"/>
      <c r="BX347" s="5"/>
      <c r="BY347" s="5"/>
      <c r="BZ347" s="5"/>
      <c r="CA347" s="5"/>
      <c r="CB347" s="5"/>
      <c r="CC347" s="5"/>
      <c r="CD347" s="440"/>
      <c r="CE347" s="440"/>
      <c r="CF347" s="441"/>
      <c r="CG347" s="442"/>
      <c r="CH347" s="443"/>
      <c r="CI347" s="443"/>
      <c r="CJ347" s="443"/>
      <c r="CK347" s="443"/>
      <c r="CL347" s="4"/>
      <c r="CM347" s="4"/>
      <c r="CN347" s="5"/>
      <c r="CO347" s="4"/>
      <c r="CP347" s="444"/>
      <c r="CQ347" s="445"/>
      <c r="CR347" s="446"/>
      <c r="CS347" s="446"/>
      <c r="CT347" s="444"/>
      <c r="CU347" s="444"/>
      <c r="CV347" s="444"/>
      <c r="CW347" s="444"/>
      <c r="CX347" s="447"/>
      <c r="CY347" s="447"/>
      <c r="CZ347" s="447"/>
      <c r="DA347" s="447"/>
      <c r="DB347" s="448"/>
      <c r="DC347" s="448"/>
      <c r="DD347" s="446"/>
      <c r="DE347" s="439"/>
      <c r="DF347" s="439"/>
      <c r="DG347" s="439"/>
      <c r="DH347" s="439"/>
      <c r="DI347" s="439"/>
      <c r="DJ347" s="439"/>
      <c r="DK347" s="439"/>
      <c r="DL347" s="446"/>
      <c r="DM347" s="446"/>
      <c r="DN347" s="444"/>
      <c r="DO347" s="444"/>
      <c r="DP347" s="444"/>
      <c r="DQ347" s="444"/>
      <c r="DR347" s="444"/>
      <c r="DS347" s="441"/>
      <c r="DT347" s="449"/>
      <c r="DU347" s="450"/>
      <c r="DV347" s="450"/>
      <c r="DW347" s="450"/>
      <c r="DX347" s="450"/>
      <c r="DY347" s="450"/>
      <c r="DZ347" s="450"/>
      <c r="EA347" s="450"/>
      <c r="EB347" s="450"/>
      <c r="EC347" s="450"/>
      <c r="ED347" s="450"/>
      <c r="EE347" s="446"/>
      <c r="EF347" s="446"/>
      <c r="EL347" s="4"/>
      <c r="EM347" s="4"/>
      <c r="EN347" s="5"/>
      <c r="EO347" s="4"/>
      <c r="FA347" s="23"/>
      <c r="FB347" s="24"/>
      <c r="FC347" s="75"/>
      <c r="FD347" s="76"/>
      <c r="FF347" s="89"/>
      <c r="IA347" s="214"/>
      <c r="IB347" s="215"/>
      <c r="IC347" s="214"/>
      <c r="ID347" s="215"/>
      <c r="IE347" s="214"/>
      <c r="IF347" s="214"/>
      <c r="IG347" s="214"/>
      <c r="IH347" s="233"/>
      <c r="II347" s="160"/>
      <c r="IJ347" s="217"/>
      <c r="IK347" s="218"/>
      <c r="IL347" s="218"/>
      <c r="IM347" s="218"/>
      <c r="IO347" s="391"/>
    </row>
    <row r="348" spans="1:249" s="6" customFormat="1" ht="15" x14ac:dyDescent="0.2">
      <c r="A348" s="467" t="s">
        <v>2195</v>
      </c>
      <c r="B348" s="467" t="s">
        <v>2149</v>
      </c>
      <c r="C348" s="393" t="s">
        <v>2699</v>
      </c>
      <c r="D348" s="468"/>
      <c r="E348" s="462" t="s">
        <v>2141</v>
      </c>
      <c r="F348" s="14" t="s">
        <v>2149</v>
      </c>
      <c r="G348" s="14" t="s">
        <v>2154</v>
      </c>
      <c r="H348" s="469" t="s">
        <v>2149</v>
      </c>
      <c r="I348" s="462"/>
      <c r="J348" s="456"/>
      <c r="K348" s="11"/>
      <c r="L348" s="11"/>
      <c r="M348" s="14"/>
      <c r="N348" s="470"/>
      <c r="O348" s="14"/>
      <c r="P348" s="14"/>
      <c r="Q348" s="14"/>
      <c r="R348" s="14"/>
      <c r="S348" s="14"/>
      <c r="T348" s="469"/>
      <c r="U348" s="454"/>
      <c r="V348" s="454"/>
      <c r="W348" s="9"/>
      <c r="X348" s="9"/>
      <c r="Y348" s="10"/>
      <c r="Z348" s="495" t="s">
        <v>2195</v>
      </c>
      <c r="AA348" s="11"/>
      <c r="AB348" s="472"/>
      <c r="AC348" s="473"/>
      <c r="AD348" s="473"/>
      <c r="AE348" s="496" t="s">
        <v>2195</v>
      </c>
      <c r="AF348" s="12"/>
      <c r="AG348" s="12"/>
      <c r="AH348" s="13"/>
      <c r="AI348" s="14"/>
      <c r="AJ348" s="14"/>
      <c r="AK348" s="7"/>
      <c r="AL348" s="7"/>
      <c r="AM348" s="15"/>
      <c r="AN348" s="15"/>
      <c r="AO348" s="8"/>
      <c r="AP348" s="453" t="s">
        <v>1780</v>
      </c>
      <c r="AQ348" s="17"/>
      <c r="AR348" s="18"/>
      <c r="AS348" s="19"/>
      <c r="AT348" s="19"/>
      <c r="AU348" s="19"/>
      <c r="AV348" s="19"/>
      <c r="AW348" s="19"/>
      <c r="AX348" s="19"/>
      <c r="AY348" s="19"/>
      <c r="AZ348" s="20"/>
      <c r="BA348" s="20"/>
      <c r="BB348" s="21"/>
      <c r="BC348" s="22" t="s">
        <v>2179</v>
      </c>
      <c r="BD348" s="77"/>
      <c r="BE348" s="91"/>
      <c r="BF348" s="91"/>
      <c r="BG348" s="92"/>
      <c r="BH348"/>
      <c r="BI348"/>
      <c r="BJ348"/>
      <c r="BK348"/>
      <c r="BL348"/>
      <c r="BM348"/>
      <c r="BN348"/>
      <c r="BO348"/>
      <c r="BP348"/>
      <c r="BQ348"/>
      <c r="BR348"/>
      <c r="BS348"/>
      <c r="BT348" s="92"/>
      <c r="BU348" s="92"/>
      <c r="BV348" s="92"/>
      <c r="BW348" s="5"/>
      <c r="BX348" s="5"/>
      <c r="BY348" s="5"/>
      <c r="BZ348" s="5"/>
      <c r="CA348" s="5"/>
      <c r="CB348" s="5"/>
      <c r="CC348" s="5"/>
      <c r="CD348" s="440"/>
      <c r="CE348" s="440"/>
      <c r="CF348" s="441"/>
      <c r="CG348" s="442"/>
      <c r="CH348" s="443"/>
      <c r="CI348" s="443"/>
      <c r="CJ348" s="443"/>
      <c r="CK348" s="443"/>
      <c r="CL348" s="4"/>
      <c r="CM348" s="4"/>
      <c r="CN348" s="5"/>
      <c r="CO348" s="4"/>
      <c r="CP348" s="444"/>
      <c r="CQ348" s="445"/>
      <c r="CR348" s="446"/>
      <c r="CS348" s="446"/>
      <c r="CT348" s="444"/>
      <c r="CU348" s="444"/>
      <c r="CV348" s="444"/>
      <c r="CW348" s="444"/>
      <c r="CX348" s="447"/>
      <c r="CY348" s="447"/>
      <c r="CZ348" s="447"/>
      <c r="DA348" s="447"/>
      <c r="DB348" s="448"/>
      <c r="DC348" s="448"/>
      <c r="DD348" s="446"/>
      <c r="DE348" s="439"/>
      <c r="DF348" s="439"/>
      <c r="DG348" s="439"/>
      <c r="DH348" s="439"/>
      <c r="DI348" s="439"/>
      <c r="DJ348" s="439"/>
      <c r="DK348" s="439"/>
      <c r="DL348" s="446"/>
      <c r="DM348" s="446"/>
      <c r="DN348" s="444"/>
      <c r="DO348" s="444"/>
      <c r="DP348" s="444"/>
      <c r="DQ348" s="444"/>
      <c r="DR348" s="444"/>
      <c r="DS348" s="441"/>
      <c r="DT348" s="449"/>
      <c r="DU348" s="450"/>
      <c r="DV348" s="450"/>
      <c r="DW348" s="450"/>
      <c r="DX348" s="450"/>
      <c r="DY348" s="450"/>
      <c r="DZ348" s="450"/>
      <c r="EA348" s="450"/>
      <c r="EB348" s="450"/>
      <c r="EC348" s="450"/>
      <c r="ED348" s="450"/>
      <c r="EE348" s="446"/>
      <c r="EF348" s="446"/>
      <c r="EL348" s="4"/>
      <c r="EM348" s="4"/>
      <c r="EN348" s="5"/>
      <c r="EO348" s="4"/>
      <c r="FA348" s="23"/>
      <c r="FB348" s="24"/>
      <c r="FC348" s="75"/>
      <c r="FD348" s="76"/>
      <c r="FF348" s="89"/>
      <c r="IA348" s="214"/>
      <c r="IB348" s="215"/>
      <c r="IC348" s="214"/>
      <c r="ID348" s="215"/>
      <c r="IE348" s="214"/>
      <c r="IF348" s="214"/>
      <c r="IG348" s="214"/>
      <c r="IH348" s="233"/>
      <c r="II348" s="160"/>
      <c r="IJ348" s="217"/>
      <c r="IK348" s="218"/>
      <c r="IL348" s="218"/>
      <c r="IM348" s="218"/>
      <c r="IO348" s="391"/>
    </row>
    <row r="349" spans="1:249" s="6" customFormat="1" ht="15" x14ac:dyDescent="0.2">
      <c r="A349" s="467" t="s">
        <v>2165</v>
      </c>
      <c r="B349" s="467" t="s">
        <v>2149</v>
      </c>
      <c r="C349" s="393" t="s">
        <v>2700</v>
      </c>
      <c r="D349" s="468"/>
      <c r="E349" s="462" t="s">
        <v>2136</v>
      </c>
      <c r="F349" s="14" t="s">
        <v>2149</v>
      </c>
      <c r="G349" s="14" t="s">
        <v>2149</v>
      </c>
      <c r="H349" s="469" t="s">
        <v>2149</v>
      </c>
      <c r="I349" s="462"/>
      <c r="J349" s="456"/>
      <c r="K349" s="11"/>
      <c r="L349" s="11"/>
      <c r="M349" s="14"/>
      <c r="N349" s="470"/>
      <c r="O349" s="14"/>
      <c r="P349" s="14"/>
      <c r="Q349" s="14"/>
      <c r="R349" s="14"/>
      <c r="S349" s="14"/>
      <c r="T349" s="469"/>
      <c r="U349" s="454"/>
      <c r="V349" s="454"/>
      <c r="W349" s="9"/>
      <c r="X349" s="9"/>
      <c r="Y349" s="10"/>
      <c r="Z349" s="495" t="s">
        <v>2165</v>
      </c>
      <c r="AA349" s="11"/>
      <c r="AB349" s="472"/>
      <c r="AC349" s="473"/>
      <c r="AD349" s="473"/>
      <c r="AE349" s="496" t="s">
        <v>2165</v>
      </c>
      <c r="AF349" s="12"/>
      <c r="AG349" s="12"/>
      <c r="AH349" s="13"/>
      <c r="AI349" s="14"/>
      <c r="AJ349" s="14"/>
      <c r="AK349" s="7"/>
      <c r="AL349" s="7"/>
      <c r="AM349" s="15"/>
      <c r="AN349" s="15"/>
      <c r="AO349" s="8"/>
      <c r="AP349" s="453" t="s">
        <v>1781</v>
      </c>
      <c r="AQ349" s="17"/>
      <c r="AR349" s="18"/>
      <c r="AS349" s="19"/>
      <c r="AT349" s="19"/>
      <c r="AU349" s="19"/>
      <c r="AV349" s="19"/>
      <c r="AW349" s="19"/>
      <c r="AX349" s="19"/>
      <c r="AY349" s="19"/>
      <c r="AZ349" s="20"/>
      <c r="BA349" s="20"/>
      <c r="BB349" s="21"/>
      <c r="BC349" s="22" t="s">
        <v>2179</v>
      </c>
      <c r="BD349" s="77"/>
      <c r="BE349" s="91"/>
      <c r="BF349" s="91"/>
      <c r="BG349" s="92"/>
      <c r="BH349"/>
      <c r="BI349"/>
      <c r="BJ349"/>
      <c r="BK349"/>
      <c r="BL349"/>
      <c r="BM349"/>
      <c r="BN349"/>
      <c r="BO349"/>
      <c r="BP349"/>
      <c r="BQ349"/>
      <c r="BR349"/>
      <c r="BS349"/>
      <c r="BT349" s="92"/>
      <c r="BU349" s="92"/>
      <c r="BV349" s="92"/>
      <c r="BW349" s="5"/>
      <c r="BX349" s="5"/>
      <c r="BY349" s="5"/>
      <c r="BZ349" s="5"/>
      <c r="CA349" s="5"/>
      <c r="CB349" s="5"/>
      <c r="CC349" s="5"/>
      <c r="CD349" s="440"/>
      <c r="CE349" s="440"/>
      <c r="CF349" s="441"/>
      <c r="CG349" s="442"/>
      <c r="CH349" s="443"/>
      <c r="CI349" s="443"/>
      <c r="CJ349" s="443"/>
      <c r="CK349" s="443"/>
      <c r="CL349" s="4"/>
      <c r="CM349" s="4"/>
      <c r="CN349" s="5"/>
      <c r="CO349" s="4"/>
      <c r="CP349" s="444"/>
      <c r="CQ349" s="445"/>
      <c r="CR349" s="446"/>
      <c r="CS349" s="446"/>
      <c r="CT349" s="444"/>
      <c r="CU349" s="444"/>
      <c r="CV349" s="444"/>
      <c r="CW349" s="444"/>
      <c r="CX349" s="447"/>
      <c r="CY349" s="447"/>
      <c r="CZ349" s="447"/>
      <c r="DA349" s="447"/>
      <c r="DB349" s="448"/>
      <c r="DC349" s="448"/>
      <c r="DD349" s="446"/>
      <c r="DE349" s="439"/>
      <c r="DF349" s="439"/>
      <c r="DG349" s="439"/>
      <c r="DH349" s="439"/>
      <c r="DI349" s="439"/>
      <c r="DJ349" s="439"/>
      <c r="DK349" s="439"/>
      <c r="DL349" s="446"/>
      <c r="DM349" s="446"/>
      <c r="DN349" s="444"/>
      <c r="DO349" s="444"/>
      <c r="DP349" s="444"/>
      <c r="DQ349" s="444"/>
      <c r="DR349" s="444"/>
      <c r="DS349" s="441"/>
      <c r="DT349" s="449"/>
      <c r="DU349" s="450"/>
      <c r="DV349" s="450"/>
      <c r="DW349" s="450"/>
      <c r="DX349" s="450"/>
      <c r="DY349" s="450"/>
      <c r="DZ349" s="450"/>
      <c r="EA349" s="450"/>
      <c r="EB349" s="450"/>
      <c r="EC349" s="450"/>
      <c r="ED349" s="450"/>
      <c r="EE349" s="446"/>
      <c r="EF349" s="446"/>
      <c r="EL349" s="4"/>
      <c r="EM349" s="4"/>
      <c r="EN349" s="5"/>
      <c r="EO349" s="4"/>
      <c r="FA349" s="23"/>
      <c r="FB349" s="24"/>
      <c r="FC349" s="75"/>
      <c r="FD349" s="76"/>
      <c r="FF349" s="89"/>
      <c r="IA349" s="214"/>
      <c r="IB349" s="215"/>
      <c r="IC349" s="214"/>
      <c r="ID349" s="215"/>
      <c r="IE349" s="214"/>
      <c r="IF349" s="214"/>
      <c r="IG349" s="214"/>
      <c r="IH349" s="233"/>
      <c r="II349" s="160"/>
      <c r="IJ349" s="217"/>
      <c r="IK349" s="218"/>
      <c r="IL349" s="218"/>
      <c r="IM349" s="218"/>
      <c r="IO349" s="391"/>
    </row>
    <row r="350" spans="1:249" s="6" customFormat="1" ht="15" x14ac:dyDescent="0.2">
      <c r="A350" s="467" t="s">
        <v>2165</v>
      </c>
      <c r="B350" s="467" t="s">
        <v>1960</v>
      </c>
      <c r="C350" s="393" t="s">
        <v>2701</v>
      </c>
      <c r="D350" s="468"/>
      <c r="E350" s="462" t="s">
        <v>2136</v>
      </c>
      <c r="F350" s="14" t="s">
        <v>2149</v>
      </c>
      <c r="G350" s="14" t="s">
        <v>2149</v>
      </c>
      <c r="H350" s="469" t="s">
        <v>2149</v>
      </c>
      <c r="I350" s="462"/>
      <c r="J350" s="456"/>
      <c r="K350" s="11"/>
      <c r="L350" s="11"/>
      <c r="M350" s="14"/>
      <c r="N350" s="470"/>
      <c r="O350" s="14"/>
      <c r="P350" s="14"/>
      <c r="Q350" s="14"/>
      <c r="R350" s="14"/>
      <c r="S350" s="14"/>
      <c r="T350" s="469"/>
      <c r="U350" s="454"/>
      <c r="V350" s="454"/>
      <c r="W350" s="9"/>
      <c r="X350" s="9"/>
      <c r="Y350" s="10"/>
      <c r="Z350" s="495" t="s">
        <v>2161</v>
      </c>
      <c r="AA350" s="11"/>
      <c r="AB350" s="472"/>
      <c r="AC350" s="473"/>
      <c r="AD350" s="473"/>
      <c r="AE350" s="496" t="s">
        <v>2166</v>
      </c>
      <c r="AF350" s="12"/>
      <c r="AG350" s="12"/>
      <c r="AH350" s="13"/>
      <c r="AI350" s="14"/>
      <c r="AJ350" s="14"/>
      <c r="AK350" s="7"/>
      <c r="AL350" s="7"/>
      <c r="AM350" s="15"/>
      <c r="AN350" s="15"/>
      <c r="AO350" s="8"/>
      <c r="AP350" s="453" t="s">
        <v>1782</v>
      </c>
      <c r="AQ350" s="17"/>
      <c r="AR350" s="18"/>
      <c r="AS350" s="19"/>
      <c r="AT350" s="19"/>
      <c r="AU350" s="19"/>
      <c r="AV350" s="19"/>
      <c r="AW350" s="19"/>
      <c r="AX350" s="19"/>
      <c r="AY350" s="19"/>
      <c r="AZ350" s="20"/>
      <c r="BA350" s="20"/>
      <c r="BB350" s="21"/>
      <c r="BC350" s="22" t="s">
        <v>2179</v>
      </c>
      <c r="BD350" s="77"/>
      <c r="BE350" s="91"/>
      <c r="BF350" s="91"/>
      <c r="BG350" s="92"/>
      <c r="BH350"/>
      <c r="BI350"/>
      <c r="BJ350"/>
      <c r="BK350"/>
      <c r="BL350"/>
      <c r="BM350"/>
      <c r="BN350"/>
      <c r="BO350"/>
      <c r="BP350"/>
      <c r="BQ350"/>
      <c r="BR350"/>
      <c r="BS350"/>
      <c r="BT350" s="92"/>
      <c r="BU350" s="92"/>
      <c r="BV350" s="92"/>
      <c r="BW350" s="5"/>
      <c r="BX350" s="5"/>
      <c r="BY350" s="5"/>
      <c r="BZ350" s="5"/>
      <c r="CA350" s="5"/>
      <c r="CB350" s="5"/>
      <c r="CC350" s="5"/>
      <c r="CD350" s="440"/>
      <c r="CE350" s="440"/>
      <c r="CF350" s="441"/>
      <c r="CG350" s="442"/>
      <c r="CH350" s="443"/>
      <c r="CI350" s="443"/>
      <c r="CJ350" s="443"/>
      <c r="CK350" s="443"/>
      <c r="CL350" s="4"/>
      <c r="CM350" s="4"/>
      <c r="CN350" s="5"/>
      <c r="CO350" s="4"/>
      <c r="CP350" s="444"/>
      <c r="CQ350" s="445"/>
      <c r="CR350" s="446"/>
      <c r="CS350" s="446"/>
      <c r="CT350" s="444"/>
      <c r="CU350" s="444"/>
      <c r="CV350" s="444"/>
      <c r="CW350" s="444"/>
      <c r="CX350" s="447"/>
      <c r="CY350" s="447"/>
      <c r="CZ350" s="447"/>
      <c r="DA350" s="447"/>
      <c r="DB350" s="448"/>
      <c r="DC350" s="448"/>
      <c r="DD350" s="446"/>
      <c r="DE350" s="439"/>
      <c r="DF350" s="439"/>
      <c r="DG350" s="439"/>
      <c r="DH350" s="439"/>
      <c r="DI350" s="439"/>
      <c r="DJ350" s="439"/>
      <c r="DK350" s="439"/>
      <c r="DL350" s="446"/>
      <c r="DM350" s="446"/>
      <c r="DN350" s="444"/>
      <c r="DO350" s="444"/>
      <c r="DP350" s="444"/>
      <c r="DQ350" s="444"/>
      <c r="DR350" s="444"/>
      <c r="DS350" s="441"/>
      <c r="DT350" s="449"/>
      <c r="DU350" s="450"/>
      <c r="DV350" s="450"/>
      <c r="DW350" s="450"/>
      <c r="DX350" s="450"/>
      <c r="DY350" s="450"/>
      <c r="DZ350" s="450"/>
      <c r="EA350" s="450"/>
      <c r="EB350" s="450"/>
      <c r="EC350" s="450"/>
      <c r="ED350" s="450"/>
      <c r="EE350" s="446"/>
      <c r="EF350" s="446"/>
      <c r="EL350" s="4"/>
      <c r="EM350" s="4"/>
      <c r="EN350" s="5"/>
      <c r="EO350" s="4"/>
      <c r="FA350" s="23"/>
      <c r="FB350" s="24"/>
      <c r="FC350" s="75"/>
      <c r="FD350" s="76"/>
      <c r="FF350" s="89"/>
      <c r="IA350" s="214"/>
      <c r="IB350" s="215"/>
      <c r="IC350" s="214"/>
      <c r="ID350" s="215"/>
      <c r="IE350" s="214"/>
      <c r="IF350" s="214"/>
      <c r="IG350" s="214"/>
      <c r="IH350" s="233"/>
      <c r="II350" s="160"/>
      <c r="IJ350" s="217"/>
      <c r="IK350" s="218"/>
      <c r="IL350" s="218"/>
      <c r="IM350" s="218"/>
      <c r="IO350" s="391"/>
    </row>
    <row r="351" spans="1:249" s="6" customFormat="1" ht="15" x14ac:dyDescent="0.2">
      <c r="A351" s="467" t="s">
        <v>2195</v>
      </c>
      <c r="B351" s="467" t="s">
        <v>2149</v>
      </c>
      <c r="C351" s="393" t="s">
        <v>2702</v>
      </c>
      <c r="D351" s="468"/>
      <c r="E351" s="462" t="s">
        <v>2138</v>
      </c>
      <c r="F351" s="14" t="s">
        <v>2149</v>
      </c>
      <c r="G351" s="14" t="s">
        <v>2155</v>
      </c>
      <c r="H351" s="469" t="s">
        <v>2149</v>
      </c>
      <c r="I351" s="462"/>
      <c r="J351" s="456"/>
      <c r="K351" s="11"/>
      <c r="L351" s="11"/>
      <c r="M351" s="14"/>
      <c r="N351" s="470"/>
      <c r="O351" s="14"/>
      <c r="P351" s="14"/>
      <c r="Q351" s="14"/>
      <c r="R351" s="14"/>
      <c r="S351" s="14"/>
      <c r="T351" s="469"/>
      <c r="U351" s="454"/>
      <c r="V351" s="454"/>
      <c r="W351" s="9"/>
      <c r="X351" s="9"/>
      <c r="Y351" s="10"/>
      <c r="Z351" s="495" t="s">
        <v>2195</v>
      </c>
      <c r="AA351" s="11"/>
      <c r="AB351" s="472"/>
      <c r="AC351" s="473"/>
      <c r="AD351" s="473"/>
      <c r="AE351" s="496" t="s">
        <v>2195</v>
      </c>
      <c r="AF351" s="12"/>
      <c r="AG351" s="12"/>
      <c r="AH351" s="13"/>
      <c r="AI351" s="14"/>
      <c r="AJ351" s="14"/>
      <c r="AK351" s="7"/>
      <c r="AL351" s="7"/>
      <c r="AM351" s="15"/>
      <c r="AN351" s="15"/>
      <c r="AO351" s="8"/>
      <c r="AP351" s="453" t="s">
        <v>1783</v>
      </c>
      <c r="AQ351" s="17"/>
      <c r="AR351" s="18"/>
      <c r="AS351" s="19"/>
      <c r="AT351" s="19"/>
      <c r="AU351" s="19"/>
      <c r="AV351" s="19"/>
      <c r="AW351" s="19"/>
      <c r="AX351" s="19"/>
      <c r="AY351" s="19"/>
      <c r="AZ351" s="20"/>
      <c r="BA351" s="20"/>
      <c r="BB351" s="21"/>
      <c r="BC351" s="22" t="s">
        <v>2179</v>
      </c>
      <c r="BD351" s="77"/>
      <c r="BE351" s="91"/>
      <c r="BF351" s="91"/>
      <c r="BG351" s="92"/>
      <c r="BH351"/>
      <c r="BI351"/>
      <c r="BJ351"/>
      <c r="BK351"/>
      <c r="BL351"/>
      <c r="BM351"/>
      <c r="BN351"/>
      <c r="BO351"/>
      <c r="BP351"/>
      <c r="BQ351"/>
      <c r="BR351"/>
      <c r="BS351"/>
      <c r="BT351" s="92"/>
      <c r="BU351" s="92"/>
      <c r="BV351" s="92"/>
      <c r="BW351" s="5"/>
      <c r="BX351" s="5"/>
      <c r="BY351" s="5"/>
      <c r="BZ351" s="5"/>
      <c r="CA351" s="5"/>
      <c r="CB351" s="5"/>
      <c r="CC351" s="5"/>
      <c r="CD351" s="440"/>
      <c r="CE351" s="440"/>
      <c r="CF351" s="441"/>
      <c r="CG351" s="442"/>
      <c r="CH351" s="443"/>
      <c r="CI351" s="443"/>
      <c r="CJ351" s="443"/>
      <c r="CK351" s="443"/>
      <c r="CL351" s="4"/>
      <c r="CM351" s="4"/>
      <c r="CN351" s="5"/>
      <c r="CO351" s="4"/>
      <c r="CP351" s="444"/>
      <c r="CQ351" s="445"/>
      <c r="CR351" s="446"/>
      <c r="CS351" s="446"/>
      <c r="CT351" s="444"/>
      <c r="CU351" s="444"/>
      <c r="CV351" s="444"/>
      <c r="CW351" s="444"/>
      <c r="CX351" s="447"/>
      <c r="CY351" s="447"/>
      <c r="CZ351" s="447"/>
      <c r="DA351" s="447"/>
      <c r="DB351" s="448"/>
      <c r="DC351" s="448"/>
      <c r="DD351" s="446"/>
      <c r="DE351" s="439"/>
      <c r="DF351" s="439"/>
      <c r="DG351" s="439"/>
      <c r="DH351" s="439"/>
      <c r="DI351" s="439"/>
      <c r="DJ351" s="439"/>
      <c r="DK351" s="439"/>
      <c r="DL351" s="446"/>
      <c r="DM351" s="446"/>
      <c r="DN351" s="444"/>
      <c r="DO351" s="444"/>
      <c r="DP351" s="444"/>
      <c r="DQ351" s="444"/>
      <c r="DR351" s="444"/>
      <c r="DS351" s="441"/>
      <c r="DT351" s="449"/>
      <c r="DU351" s="450"/>
      <c r="DV351" s="450"/>
      <c r="DW351" s="450"/>
      <c r="DX351" s="450"/>
      <c r="DY351" s="450"/>
      <c r="DZ351" s="450"/>
      <c r="EA351" s="450"/>
      <c r="EB351" s="450"/>
      <c r="EC351" s="450"/>
      <c r="ED351" s="450"/>
      <c r="EE351" s="446"/>
      <c r="EF351" s="446"/>
      <c r="EL351" s="4"/>
      <c r="EM351" s="4"/>
      <c r="EN351" s="5"/>
      <c r="EO351" s="4"/>
      <c r="FA351" s="23"/>
      <c r="FB351" s="24"/>
      <c r="FC351" s="75"/>
      <c r="FD351" s="76"/>
      <c r="FF351" s="89"/>
      <c r="IA351" s="214"/>
      <c r="IB351" s="215"/>
      <c r="IC351" s="214"/>
      <c r="ID351" s="215"/>
      <c r="IE351" s="214"/>
      <c r="IF351" s="214"/>
      <c r="IG351" s="214"/>
      <c r="IH351" s="233"/>
      <c r="II351" s="160"/>
      <c r="IJ351" s="217"/>
      <c r="IK351" s="218"/>
      <c r="IL351" s="218"/>
      <c r="IM351" s="218"/>
      <c r="IO351" s="391"/>
    </row>
    <row r="352" spans="1:249" s="6" customFormat="1" ht="15" x14ac:dyDescent="0.2">
      <c r="A352" s="467">
        <v>0</v>
      </c>
      <c r="B352" s="467" t="s">
        <v>2149</v>
      </c>
      <c r="C352" s="393" t="s">
        <v>2703</v>
      </c>
      <c r="D352" s="468"/>
      <c r="E352" s="462" t="s">
        <v>2135</v>
      </c>
      <c r="F352" s="14"/>
      <c r="G352" s="14"/>
      <c r="H352" s="469"/>
      <c r="I352" s="462"/>
      <c r="J352" s="456"/>
      <c r="K352" s="11"/>
      <c r="L352" s="11"/>
      <c r="M352" s="14"/>
      <c r="N352" s="470"/>
      <c r="O352" s="14"/>
      <c r="P352" s="14"/>
      <c r="Q352" s="14"/>
      <c r="R352" s="14"/>
      <c r="S352" s="14"/>
      <c r="T352" s="469"/>
      <c r="U352" s="454"/>
      <c r="V352" s="454"/>
      <c r="W352" s="9"/>
      <c r="X352" s="9"/>
      <c r="Y352" s="10"/>
      <c r="Z352" s="495">
        <v>0</v>
      </c>
      <c r="AA352" s="11"/>
      <c r="AB352" s="472"/>
      <c r="AC352" s="473"/>
      <c r="AD352" s="473"/>
      <c r="AE352" s="496">
        <v>0</v>
      </c>
      <c r="AF352" s="12"/>
      <c r="AG352" s="12"/>
      <c r="AH352" s="13"/>
      <c r="AI352" s="14"/>
      <c r="AJ352" s="14"/>
      <c r="AK352" s="7"/>
      <c r="AL352" s="7"/>
      <c r="AM352" s="15"/>
      <c r="AN352" s="15"/>
      <c r="AO352" s="8"/>
      <c r="AP352" s="453" t="s">
        <v>1784</v>
      </c>
      <c r="AQ352" s="17"/>
      <c r="AR352" s="18"/>
      <c r="AS352" s="19"/>
      <c r="AT352" s="19"/>
      <c r="AU352" s="19"/>
      <c r="AV352" s="19"/>
      <c r="AW352" s="19"/>
      <c r="AX352" s="19"/>
      <c r="AY352" s="19"/>
      <c r="AZ352" s="20"/>
      <c r="BA352" s="20"/>
      <c r="BB352" s="21"/>
      <c r="BC352" s="22" t="s">
        <v>2179</v>
      </c>
      <c r="BD352" s="77"/>
      <c r="BE352" s="91"/>
      <c r="BF352" s="91"/>
      <c r="BG352" s="92"/>
      <c r="BH352"/>
      <c r="BI352"/>
      <c r="BJ352"/>
      <c r="BK352"/>
      <c r="BL352"/>
      <c r="BM352"/>
      <c r="BN352"/>
      <c r="BO352"/>
      <c r="BP352"/>
      <c r="BQ352"/>
      <c r="BR352"/>
      <c r="BS352"/>
      <c r="BT352" s="92"/>
      <c r="BU352" s="92"/>
      <c r="BV352" s="92"/>
      <c r="BW352" s="5"/>
      <c r="BX352" s="5"/>
      <c r="BY352" s="5"/>
      <c r="BZ352" s="5"/>
      <c r="CA352" s="5"/>
      <c r="CB352" s="5"/>
      <c r="CC352" s="5"/>
      <c r="CD352" s="440"/>
      <c r="CE352" s="440"/>
      <c r="CF352" s="441"/>
      <c r="CG352" s="442"/>
      <c r="CH352" s="443"/>
      <c r="CI352" s="443"/>
      <c r="CJ352" s="443"/>
      <c r="CK352" s="443"/>
      <c r="CL352" s="4"/>
      <c r="CM352" s="4"/>
      <c r="CN352" s="5"/>
      <c r="CO352" s="4"/>
      <c r="CP352" s="444"/>
      <c r="CQ352" s="445"/>
      <c r="CR352" s="446"/>
      <c r="CS352" s="446"/>
      <c r="CT352" s="444"/>
      <c r="CU352" s="444"/>
      <c r="CV352" s="444"/>
      <c r="CW352" s="444"/>
      <c r="CX352" s="447"/>
      <c r="CY352" s="447"/>
      <c r="CZ352" s="447"/>
      <c r="DA352" s="447"/>
      <c r="DB352" s="448"/>
      <c r="DC352" s="448"/>
      <c r="DD352" s="446"/>
      <c r="DE352" s="439"/>
      <c r="DF352" s="439"/>
      <c r="DG352" s="439"/>
      <c r="DH352" s="439"/>
      <c r="DI352" s="439"/>
      <c r="DJ352" s="439"/>
      <c r="DK352" s="439"/>
      <c r="DL352" s="446"/>
      <c r="DM352" s="446"/>
      <c r="DN352" s="444"/>
      <c r="DO352" s="444"/>
      <c r="DP352" s="444"/>
      <c r="DQ352" s="444"/>
      <c r="DR352" s="444"/>
      <c r="DS352" s="441"/>
      <c r="DT352" s="449"/>
      <c r="DU352" s="450"/>
      <c r="DV352" s="450"/>
      <c r="DW352" s="450"/>
      <c r="DX352" s="450"/>
      <c r="DY352" s="450"/>
      <c r="DZ352" s="450"/>
      <c r="EA352" s="450"/>
      <c r="EB352" s="450"/>
      <c r="EC352" s="450"/>
      <c r="ED352" s="450"/>
      <c r="EE352" s="446"/>
      <c r="EF352" s="446"/>
      <c r="EL352" s="4"/>
      <c r="EM352" s="4"/>
      <c r="EN352" s="5"/>
      <c r="EO352" s="4"/>
      <c r="FA352" s="23"/>
      <c r="FB352" s="24"/>
      <c r="FC352" s="75"/>
      <c r="FD352" s="76"/>
      <c r="FF352" s="89"/>
      <c r="IA352" s="214"/>
      <c r="IB352" s="215"/>
      <c r="IC352" s="214"/>
      <c r="ID352" s="215"/>
      <c r="IE352" s="214"/>
      <c r="IF352" s="214"/>
      <c r="IG352" s="214"/>
      <c r="IH352" s="233"/>
      <c r="II352" s="160"/>
      <c r="IJ352" s="217"/>
      <c r="IK352" s="218"/>
      <c r="IL352" s="218"/>
      <c r="IM352" s="218"/>
      <c r="IO352" s="391"/>
    </row>
    <row r="353" spans="1:249" s="6" customFormat="1" ht="15" x14ac:dyDescent="0.2">
      <c r="A353" s="467">
        <v>3</v>
      </c>
      <c r="B353" s="467" t="s">
        <v>2149</v>
      </c>
      <c r="C353" s="460" t="s">
        <v>3057</v>
      </c>
      <c r="D353" s="468"/>
      <c r="E353" s="462" t="s">
        <v>2138</v>
      </c>
      <c r="F353" s="14" t="s">
        <v>2147</v>
      </c>
      <c r="G353" s="14" t="s">
        <v>2154</v>
      </c>
      <c r="H353" s="469" t="s">
        <v>2149</v>
      </c>
      <c r="I353" s="462"/>
      <c r="J353" s="456"/>
      <c r="K353" s="11"/>
      <c r="L353" s="11"/>
      <c r="M353" s="14"/>
      <c r="N353" s="470"/>
      <c r="O353" s="14"/>
      <c r="P353" s="14"/>
      <c r="Q353" s="14"/>
      <c r="R353" s="14"/>
      <c r="S353" s="14"/>
      <c r="T353" s="469"/>
      <c r="U353" s="454"/>
      <c r="V353" s="502"/>
      <c r="W353" s="9"/>
      <c r="X353" s="9"/>
      <c r="Y353" s="10"/>
      <c r="Z353" s="495">
        <v>3</v>
      </c>
      <c r="AA353" s="11"/>
      <c r="AB353" s="472"/>
      <c r="AC353" s="473"/>
      <c r="AD353" s="473"/>
      <c r="AE353" s="496">
        <v>3</v>
      </c>
      <c r="AF353" s="12"/>
      <c r="AG353" s="12"/>
      <c r="AH353" s="13"/>
      <c r="AI353" s="14"/>
      <c r="AJ353" s="14"/>
      <c r="AK353" s="7"/>
      <c r="AL353" s="7"/>
      <c r="AM353" s="15"/>
      <c r="AN353" s="15"/>
      <c r="AO353" s="8"/>
      <c r="AP353" s="453" t="s">
        <v>1785</v>
      </c>
      <c r="AQ353" s="17"/>
      <c r="AR353" s="18"/>
      <c r="AS353" s="19"/>
      <c r="AT353" s="19"/>
      <c r="AU353" s="19"/>
      <c r="AV353" s="19"/>
      <c r="AW353" s="19"/>
      <c r="AX353" s="19"/>
      <c r="AY353" s="19"/>
      <c r="AZ353" s="20"/>
      <c r="BA353" s="20"/>
      <c r="BB353" s="21"/>
      <c r="BC353" s="22" t="s">
        <v>2163</v>
      </c>
      <c r="BD353" s="77"/>
      <c r="BE353" s="91"/>
      <c r="BF353" s="91"/>
      <c r="BG353" s="92"/>
      <c r="BH353"/>
      <c r="BI353"/>
      <c r="BJ353"/>
      <c r="BK353"/>
      <c r="BL353"/>
      <c r="BM353"/>
      <c r="BN353"/>
      <c r="BO353"/>
      <c r="BP353"/>
      <c r="BQ353"/>
      <c r="BR353"/>
      <c r="BS353"/>
      <c r="BT353" s="92"/>
      <c r="BU353" s="92"/>
      <c r="BV353" s="92"/>
      <c r="BW353" s="5"/>
      <c r="BX353" s="5"/>
      <c r="BY353" s="5"/>
      <c r="BZ353" s="5"/>
      <c r="CA353" s="5"/>
      <c r="CB353" s="5"/>
      <c r="CC353" s="5"/>
      <c r="CD353" s="440"/>
      <c r="CE353" s="440"/>
      <c r="CF353" s="441"/>
      <c r="CG353" s="442"/>
      <c r="CH353" s="443"/>
      <c r="CI353" s="443"/>
      <c r="CJ353" s="443"/>
      <c r="CK353" s="443"/>
      <c r="CL353" s="4"/>
      <c r="CM353" s="4"/>
      <c r="CN353" s="5"/>
      <c r="CO353" s="4"/>
      <c r="CP353" s="444"/>
      <c r="CQ353" s="445"/>
      <c r="CR353" s="446"/>
      <c r="CS353" s="446"/>
      <c r="CT353" s="444"/>
      <c r="CU353" s="444"/>
      <c r="CV353" s="444"/>
      <c r="CW353" s="444"/>
      <c r="CX353" s="447"/>
      <c r="CY353" s="447"/>
      <c r="CZ353" s="447"/>
      <c r="DA353" s="447"/>
      <c r="DB353" s="448"/>
      <c r="DC353" s="448"/>
      <c r="DD353" s="446"/>
      <c r="DE353" s="439"/>
      <c r="DF353" s="439"/>
      <c r="DG353" s="439"/>
      <c r="DH353" s="439"/>
      <c r="DI353" s="439"/>
      <c r="DJ353" s="439"/>
      <c r="DK353" s="439"/>
      <c r="DL353" s="446"/>
      <c r="DM353" s="446"/>
      <c r="DN353" s="444"/>
      <c r="DO353" s="444"/>
      <c r="DP353" s="444"/>
      <c r="DQ353" s="444"/>
      <c r="DR353" s="444"/>
      <c r="DS353" s="441"/>
      <c r="DT353" s="449"/>
      <c r="DU353" s="450"/>
      <c r="DV353" s="450"/>
      <c r="DW353" s="450"/>
      <c r="DX353" s="450"/>
      <c r="DY353" s="450"/>
      <c r="DZ353" s="450"/>
      <c r="EA353" s="450"/>
      <c r="EB353" s="450"/>
      <c r="EC353" s="450"/>
      <c r="ED353" s="450"/>
      <c r="EE353" s="446"/>
      <c r="EF353" s="446"/>
      <c r="EL353" s="4"/>
      <c r="EM353" s="4"/>
      <c r="EN353" s="5"/>
      <c r="EO353" s="4"/>
      <c r="FA353" s="23"/>
      <c r="FB353" s="24"/>
      <c r="FC353" s="75"/>
      <c r="FD353" s="76"/>
      <c r="FF353" s="89"/>
      <c r="IA353" s="214"/>
      <c r="IB353" s="215"/>
      <c r="IC353" s="214"/>
      <c r="ID353" s="215"/>
      <c r="IE353" s="214"/>
      <c r="IF353" s="214"/>
      <c r="IG353" s="214"/>
      <c r="IH353" s="233"/>
      <c r="II353" s="160"/>
      <c r="IJ353" s="217"/>
      <c r="IK353" s="218"/>
      <c r="IL353" s="218"/>
      <c r="IM353" s="218"/>
      <c r="IO353" s="391"/>
    </row>
    <row r="354" spans="1:249" s="6" customFormat="1" ht="15.75" x14ac:dyDescent="0.25">
      <c r="A354" s="467" t="s">
        <v>2195</v>
      </c>
      <c r="B354" s="467" t="s">
        <v>2149</v>
      </c>
      <c r="C354" s="393" t="s">
        <v>2704</v>
      </c>
      <c r="D354" s="468"/>
      <c r="E354" s="462" t="s">
        <v>2138</v>
      </c>
      <c r="F354" s="14" t="s">
        <v>2149</v>
      </c>
      <c r="G354" s="14" t="s">
        <v>2149</v>
      </c>
      <c r="H354" s="469" t="s">
        <v>2149</v>
      </c>
      <c r="I354" s="462"/>
      <c r="J354" s="456"/>
      <c r="K354" s="11"/>
      <c r="L354" s="11"/>
      <c r="M354" s="14"/>
      <c r="N354" s="470"/>
      <c r="O354" s="14"/>
      <c r="P354" s="14"/>
      <c r="Q354" s="14"/>
      <c r="R354" s="14"/>
      <c r="S354" s="14"/>
      <c r="T354" s="469"/>
      <c r="U354" s="454"/>
      <c r="V354" s="501"/>
      <c r="W354" s="9"/>
      <c r="X354" s="9"/>
      <c r="Y354" s="10"/>
      <c r="Z354" s="495" t="s">
        <v>2195</v>
      </c>
      <c r="AA354" s="11"/>
      <c r="AB354" s="472"/>
      <c r="AC354" s="473"/>
      <c r="AD354" s="473"/>
      <c r="AE354" s="496" t="s">
        <v>2195</v>
      </c>
      <c r="AF354" s="12"/>
      <c r="AG354" s="12"/>
      <c r="AH354" s="13"/>
      <c r="AI354" s="14"/>
      <c r="AJ354" s="14"/>
      <c r="AK354" s="7"/>
      <c r="AL354" s="7"/>
      <c r="AM354" s="15"/>
      <c r="AN354" s="15"/>
      <c r="AO354" s="8"/>
      <c r="AP354" s="453" t="s">
        <v>1786</v>
      </c>
      <c r="AQ354" s="17"/>
      <c r="AR354" s="18"/>
      <c r="AS354" s="19"/>
      <c r="AT354" s="19"/>
      <c r="AU354" s="19"/>
      <c r="AV354" s="19"/>
      <c r="AW354" s="19"/>
      <c r="AX354" s="19"/>
      <c r="AY354" s="19"/>
      <c r="AZ354" s="20"/>
      <c r="BA354" s="20"/>
      <c r="BB354" s="21"/>
      <c r="BC354" s="22" t="s">
        <v>2179</v>
      </c>
      <c r="BD354" s="77"/>
      <c r="BE354" s="91"/>
      <c r="BF354" s="91"/>
      <c r="BG354" s="92"/>
      <c r="BH354"/>
      <c r="BI354"/>
      <c r="BJ354"/>
      <c r="BK354"/>
      <c r="BL354"/>
      <c r="BM354"/>
      <c r="BN354"/>
      <c r="BO354"/>
      <c r="BP354"/>
      <c r="BQ354"/>
      <c r="BR354"/>
      <c r="BS354"/>
      <c r="BT354" s="92"/>
      <c r="BU354" s="92"/>
      <c r="BV354" s="92"/>
      <c r="BW354" s="5"/>
      <c r="BX354" s="5"/>
      <c r="BY354" s="5"/>
      <c r="BZ354" s="5"/>
      <c r="CA354" s="5"/>
      <c r="CB354" s="5"/>
      <c r="CC354" s="5"/>
      <c r="CD354" s="440"/>
      <c r="CE354" s="440"/>
      <c r="CF354" s="441"/>
      <c r="CG354" s="442"/>
      <c r="CH354" s="443"/>
      <c r="CI354" s="443"/>
      <c r="CJ354" s="443"/>
      <c r="CK354" s="443"/>
      <c r="CL354" s="4"/>
      <c r="CM354" s="4"/>
      <c r="CN354" s="5"/>
      <c r="CO354" s="4"/>
      <c r="CP354" s="444"/>
      <c r="CQ354" s="445"/>
      <c r="CR354" s="446"/>
      <c r="CS354" s="446"/>
      <c r="CT354" s="444"/>
      <c r="CU354" s="444"/>
      <c r="CV354" s="444"/>
      <c r="CW354" s="444"/>
      <c r="CX354" s="447"/>
      <c r="CY354" s="447"/>
      <c r="CZ354" s="447"/>
      <c r="DA354" s="447"/>
      <c r="DB354" s="448"/>
      <c r="DC354" s="448"/>
      <c r="DD354" s="446"/>
      <c r="DE354" s="439"/>
      <c r="DF354" s="439"/>
      <c r="DG354" s="439"/>
      <c r="DH354" s="439"/>
      <c r="DI354" s="439"/>
      <c r="DJ354" s="439"/>
      <c r="DK354" s="439"/>
      <c r="DL354" s="446"/>
      <c r="DM354" s="446"/>
      <c r="DN354" s="444"/>
      <c r="DO354" s="444"/>
      <c r="DP354" s="444"/>
      <c r="DQ354" s="444"/>
      <c r="DR354" s="444"/>
      <c r="DS354" s="441"/>
      <c r="DT354" s="449"/>
      <c r="DU354" s="450"/>
      <c r="DV354" s="450"/>
      <c r="DW354" s="450"/>
      <c r="DX354" s="450"/>
      <c r="DY354" s="450"/>
      <c r="DZ354" s="450"/>
      <c r="EA354" s="450"/>
      <c r="EB354" s="450"/>
      <c r="EC354" s="450"/>
      <c r="ED354" s="450"/>
      <c r="EE354" s="446"/>
      <c r="EF354" s="446"/>
      <c r="EL354" s="4"/>
      <c r="EM354" s="4"/>
      <c r="EN354" s="5"/>
      <c r="EO354" s="4"/>
      <c r="FA354" s="23"/>
      <c r="FB354" s="24"/>
      <c r="FC354" s="75"/>
      <c r="FD354" s="76"/>
      <c r="FF354" s="89"/>
      <c r="IA354" s="214"/>
      <c r="IB354" s="215"/>
      <c r="IC354" s="214"/>
      <c r="ID354" s="215"/>
      <c r="IE354" s="214"/>
      <c r="IF354" s="214"/>
      <c r="IG354" s="214"/>
      <c r="IH354" s="233"/>
      <c r="II354" s="160"/>
      <c r="IJ354" s="217"/>
      <c r="IK354" s="218"/>
      <c r="IL354" s="218"/>
      <c r="IM354" s="218"/>
      <c r="IO354" s="391"/>
    </row>
    <row r="355" spans="1:249" s="6" customFormat="1" ht="15" x14ac:dyDescent="0.2">
      <c r="A355" s="467" t="s">
        <v>2195</v>
      </c>
      <c r="B355" s="467" t="s">
        <v>1969</v>
      </c>
      <c r="C355" s="393" t="s">
        <v>2705</v>
      </c>
      <c r="D355" s="468"/>
      <c r="E355" s="462" t="s">
        <v>2137</v>
      </c>
      <c r="F355" s="14" t="s">
        <v>2149</v>
      </c>
      <c r="G355" s="14" t="s">
        <v>2149</v>
      </c>
      <c r="H355" s="469" t="s">
        <v>2149</v>
      </c>
      <c r="I355" s="462"/>
      <c r="J355" s="456"/>
      <c r="K355" s="11"/>
      <c r="L355" s="11"/>
      <c r="M355" s="14"/>
      <c r="N355" s="470"/>
      <c r="O355" s="14"/>
      <c r="P355" s="14"/>
      <c r="Q355" s="14"/>
      <c r="R355" s="14"/>
      <c r="S355" s="14"/>
      <c r="T355" s="469"/>
      <c r="U355" s="454"/>
      <c r="V355" s="454"/>
      <c r="W355" s="9"/>
      <c r="X355" s="9"/>
      <c r="Y355" s="10"/>
      <c r="Z355" s="495" t="s">
        <v>2165</v>
      </c>
      <c r="AA355" s="11"/>
      <c r="AB355" s="472"/>
      <c r="AC355" s="473"/>
      <c r="AD355" s="473"/>
      <c r="AE355" s="496" t="s">
        <v>2195</v>
      </c>
      <c r="AF355" s="12"/>
      <c r="AG355" s="12"/>
      <c r="AH355" s="13"/>
      <c r="AI355" s="14"/>
      <c r="AJ355" s="14"/>
      <c r="AK355" s="7"/>
      <c r="AL355" s="7"/>
      <c r="AM355" s="15"/>
      <c r="AN355" s="15"/>
      <c r="AO355" s="8"/>
      <c r="AP355" s="453" t="s">
        <v>1787</v>
      </c>
      <c r="AQ355" s="17"/>
      <c r="AR355" s="18"/>
      <c r="AS355" s="19"/>
      <c r="AT355" s="19"/>
      <c r="AU355" s="19"/>
      <c r="AV355" s="19"/>
      <c r="AW355" s="19"/>
      <c r="AX355" s="19"/>
      <c r="AY355" s="19"/>
      <c r="AZ355" s="20"/>
      <c r="BA355" s="20"/>
      <c r="BB355" s="21"/>
      <c r="BC355" s="22" t="s">
        <v>2179</v>
      </c>
      <c r="BD355" s="77"/>
      <c r="BE355" s="91"/>
      <c r="BF355" s="91"/>
      <c r="BG355" s="92"/>
      <c r="BH355"/>
      <c r="BI355"/>
      <c r="BJ355"/>
      <c r="BK355"/>
      <c r="BL355"/>
      <c r="BM355"/>
      <c r="BN355"/>
      <c r="BO355"/>
      <c r="BP355"/>
      <c r="BQ355"/>
      <c r="BR355"/>
      <c r="BS355"/>
      <c r="BT355" s="92"/>
      <c r="BU355" s="92"/>
      <c r="BV355" s="92"/>
      <c r="BW355" s="5"/>
      <c r="BX355" s="5"/>
      <c r="BY355" s="5"/>
      <c r="BZ355" s="5"/>
      <c r="CA355" s="5"/>
      <c r="CB355" s="5"/>
      <c r="CC355" s="5"/>
      <c r="CD355" s="440"/>
      <c r="CE355" s="440"/>
      <c r="CF355" s="441"/>
      <c r="CG355" s="442"/>
      <c r="CH355" s="443"/>
      <c r="CI355" s="443"/>
      <c r="CJ355" s="443"/>
      <c r="CK355" s="443"/>
      <c r="CL355" s="4"/>
      <c r="CM355" s="4"/>
      <c r="CN355" s="5"/>
      <c r="CO355" s="4"/>
      <c r="CP355" s="444"/>
      <c r="CQ355" s="445"/>
      <c r="CR355" s="446"/>
      <c r="CS355" s="446"/>
      <c r="CT355" s="444"/>
      <c r="CU355" s="444"/>
      <c r="CV355" s="444"/>
      <c r="CW355" s="444"/>
      <c r="CX355" s="447"/>
      <c r="CY355" s="447"/>
      <c r="CZ355" s="447"/>
      <c r="DA355" s="447"/>
      <c r="DB355" s="448"/>
      <c r="DC355" s="448"/>
      <c r="DD355" s="446"/>
      <c r="DE355" s="439"/>
      <c r="DF355" s="439"/>
      <c r="DG355" s="439"/>
      <c r="DH355" s="439"/>
      <c r="DI355" s="439"/>
      <c r="DJ355" s="439"/>
      <c r="DK355" s="439"/>
      <c r="DL355" s="446"/>
      <c r="DM355" s="446"/>
      <c r="DN355" s="444"/>
      <c r="DO355" s="444"/>
      <c r="DP355" s="444"/>
      <c r="DQ355" s="444"/>
      <c r="DR355" s="444"/>
      <c r="DS355" s="441"/>
      <c r="DT355" s="449"/>
      <c r="DU355" s="450"/>
      <c r="DV355" s="450"/>
      <c r="DW355" s="450"/>
      <c r="DX355" s="450"/>
      <c r="DY355" s="450"/>
      <c r="DZ355" s="450"/>
      <c r="EA355" s="450"/>
      <c r="EB355" s="450"/>
      <c r="EC355" s="450"/>
      <c r="ED355" s="450"/>
      <c r="EE355" s="446"/>
      <c r="EF355" s="446"/>
      <c r="EL355" s="4"/>
      <c r="EM355" s="4"/>
      <c r="EN355" s="5"/>
      <c r="EO355" s="4"/>
      <c r="FA355" s="23"/>
      <c r="FB355" s="24"/>
      <c r="FC355" s="75"/>
      <c r="FD355" s="76"/>
      <c r="FF355" s="89"/>
      <c r="IA355" s="214"/>
      <c r="IB355" s="215"/>
      <c r="IC355" s="214"/>
      <c r="ID355" s="215"/>
      <c r="IE355" s="214"/>
      <c r="IF355" s="214"/>
      <c r="IG355" s="214"/>
      <c r="IH355" s="233"/>
      <c r="II355" s="160"/>
      <c r="IJ355" s="217"/>
      <c r="IK355" s="218"/>
      <c r="IL355" s="218"/>
      <c r="IM355" s="218"/>
      <c r="IO355" s="391"/>
    </row>
    <row r="356" spans="1:249" s="6" customFormat="1" ht="15" x14ac:dyDescent="0.2">
      <c r="A356" s="467" t="s">
        <v>2166</v>
      </c>
      <c r="B356" s="467" t="s">
        <v>2157</v>
      </c>
      <c r="C356" s="393" t="s">
        <v>2706</v>
      </c>
      <c r="D356" s="468"/>
      <c r="E356" s="462" t="s">
        <v>2138</v>
      </c>
      <c r="F356" s="14" t="s">
        <v>2149</v>
      </c>
      <c r="G356" s="14" t="s">
        <v>2153</v>
      </c>
      <c r="H356" s="469" t="s">
        <v>2149</v>
      </c>
      <c r="I356" s="462"/>
      <c r="J356" s="456"/>
      <c r="K356" s="11"/>
      <c r="L356" s="11"/>
      <c r="M356" s="14"/>
      <c r="N356" s="470"/>
      <c r="O356" s="14"/>
      <c r="P356" s="14"/>
      <c r="Q356" s="14"/>
      <c r="R356" s="14"/>
      <c r="S356" s="14"/>
      <c r="T356" s="469"/>
      <c r="U356" s="454"/>
      <c r="V356" s="454"/>
      <c r="W356" s="9"/>
      <c r="X356" s="9"/>
      <c r="Y356" s="10"/>
      <c r="Z356" s="495" t="s">
        <v>2195</v>
      </c>
      <c r="AA356" s="11"/>
      <c r="AB356" s="472"/>
      <c r="AC356" s="473"/>
      <c r="AD356" s="473"/>
      <c r="AE356" s="496" t="s">
        <v>2195</v>
      </c>
      <c r="AF356" s="12"/>
      <c r="AG356" s="12"/>
      <c r="AH356" s="13"/>
      <c r="AI356" s="14"/>
      <c r="AJ356" s="14"/>
      <c r="AK356" s="7"/>
      <c r="AL356" s="7"/>
      <c r="AM356" s="15"/>
      <c r="AN356" s="15"/>
      <c r="AO356" s="8"/>
      <c r="AP356" s="453" t="s">
        <v>1788</v>
      </c>
      <c r="AQ356" s="17"/>
      <c r="AR356" s="18"/>
      <c r="AS356" s="19"/>
      <c r="AT356" s="19"/>
      <c r="AU356" s="19"/>
      <c r="AV356" s="19"/>
      <c r="AW356" s="19"/>
      <c r="AX356" s="19"/>
      <c r="AY356" s="19"/>
      <c r="AZ356" s="20"/>
      <c r="BA356" s="20"/>
      <c r="BB356" s="21"/>
      <c r="BC356" s="22" t="s">
        <v>2179</v>
      </c>
      <c r="BD356" s="77"/>
      <c r="BE356" s="91"/>
      <c r="BF356" s="91"/>
      <c r="BG356" s="92"/>
      <c r="BH356"/>
      <c r="BI356"/>
      <c r="BJ356"/>
      <c r="BK356"/>
      <c r="BL356"/>
      <c r="BM356"/>
      <c r="BN356"/>
      <c r="BO356"/>
      <c r="BP356"/>
      <c r="BQ356"/>
      <c r="BR356"/>
      <c r="BS356"/>
      <c r="BT356" s="92"/>
      <c r="BU356" s="92"/>
      <c r="BV356" s="92"/>
      <c r="BW356" s="5"/>
      <c r="BX356" s="5"/>
      <c r="BY356" s="5"/>
      <c r="BZ356" s="5"/>
      <c r="CA356" s="5"/>
      <c r="CB356" s="5"/>
      <c r="CC356" s="5"/>
      <c r="CD356" s="440"/>
      <c r="CE356" s="440"/>
      <c r="CF356" s="441"/>
      <c r="CG356" s="442"/>
      <c r="CH356" s="443"/>
      <c r="CI356" s="443"/>
      <c r="CJ356" s="443"/>
      <c r="CK356" s="443"/>
      <c r="CL356" s="4"/>
      <c r="CM356" s="4"/>
      <c r="CN356" s="5"/>
      <c r="CO356" s="4"/>
      <c r="CP356" s="444"/>
      <c r="CQ356" s="445"/>
      <c r="CR356" s="446"/>
      <c r="CS356" s="446"/>
      <c r="CT356" s="444"/>
      <c r="CU356" s="444"/>
      <c r="CV356" s="444"/>
      <c r="CW356" s="444"/>
      <c r="CX356" s="447"/>
      <c r="CY356" s="447"/>
      <c r="CZ356" s="447"/>
      <c r="DA356" s="447"/>
      <c r="DB356" s="448"/>
      <c r="DC356" s="448"/>
      <c r="DD356" s="446"/>
      <c r="DE356" s="439"/>
      <c r="DF356" s="439"/>
      <c r="DG356" s="439"/>
      <c r="DH356" s="439"/>
      <c r="DI356" s="439"/>
      <c r="DJ356" s="439"/>
      <c r="DK356" s="439"/>
      <c r="DL356" s="446"/>
      <c r="DM356" s="446"/>
      <c r="DN356" s="444"/>
      <c r="DO356" s="444"/>
      <c r="DP356" s="444"/>
      <c r="DQ356" s="444"/>
      <c r="DR356" s="444"/>
      <c r="DS356" s="441"/>
      <c r="DT356" s="449"/>
      <c r="DU356" s="450"/>
      <c r="DV356" s="450"/>
      <c r="DW356" s="450"/>
      <c r="DX356" s="450"/>
      <c r="DY356" s="450"/>
      <c r="DZ356" s="450"/>
      <c r="EA356" s="450"/>
      <c r="EB356" s="450"/>
      <c r="EC356" s="450"/>
      <c r="ED356" s="450"/>
      <c r="EE356" s="446"/>
      <c r="EF356" s="446"/>
      <c r="EL356" s="4"/>
      <c r="EM356" s="4"/>
      <c r="EN356" s="5"/>
      <c r="EO356" s="4"/>
      <c r="FA356" s="23"/>
      <c r="FB356" s="24"/>
      <c r="FC356" s="75"/>
      <c r="FD356" s="76"/>
      <c r="FF356" s="89"/>
      <c r="IA356" s="214"/>
      <c r="IB356" s="215"/>
      <c r="IC356" s="214"/>
      <c r="ID356" s="215"/>
      <c r="IE356" s="214"/>
      <c r="IF356" s="214"/>
      <c r="IG356" s="214"/>
      <c r="IH356" s="233"/>
      <c r="II356" s="160"/>
      <c r="IJ356" s="217"/>
      <c r="IK356" s="218"/>
      <c r="IL356" s="218"/>
      <c r="IM356" s="218"/>
      <c r="IO356" s="391"/>
    </row>
    <row r="357" spans="1:249" s="6" customFormat="1" ht="15" x14ac:dyDescent="0.2">
      <c r="A357" s="467" t="s">
        <v>2195</v>
      </c>
      <c r="B357" s="467" t="s">
        <v>2149</v>
      </c>
      <c r="C357" s="393" t="s">
        <v>2707</v>
      </c>
      <c r="D357" s="468"/>
      <c r="E357" s="462" t="s">
        <v>2141</v>
      </c>
      <c r="F357" s="14" t="s">
        <v>2149</v>
      </c>
      <c r="G357" s="14" t="s">
        <v>2154</v>
      </c>
      <c r="H357" s="469" t="s">
        <v>2149</v>
      </c>
      <c r="I357" s="462"/>
      <c r="J357" s="456"/>
      <c r="K357" s="11"/>
      <c r="L357" s="11"/>
      <c r="M357" s="14"/>
      <c r="N357" s="470"/>
      <c r="O357" s="14"/>
      <c r="P357" s="14"/>
      <c r="Q357" s="14"/>
      <c r="R357" s="14"/>
      <c r="S357" s="14"/>
      <c r="T357" s="469"/>
      <c r="U357" s="454"/>
      <c r="V357" s="454"/>
      <c r="W357" s="9"/>
      <c r="X357" s="9"/>
      <c r="Y357" s="10"/>
      <c r="Z357" s="495" t="s">
        <v>2195</v>
      </c>
      <c r="AA357" s="11"/>
      <c r="AB357" s="472"/>
      <c r="AC357" s="473"/>
      <c r="AD357" s="473"/>
      <c r="AE357" s="496" t="s">
        <v>2195</v>
      </c>
      <c r="AF357" s="12"/>
      <c r="AG357" s="12"/>
      <c r="AH357" s="13"/>
      <c r="AI357" s="14"/>
      <c r="AJ357" s="14"/>
      <c r="AK357" s="7"/>
      <c r="AL357" s="7"/>
      <c r="AM357" s="15"/>
      <c r="AN357" s="15"/>
      <c r="AO357" s="8"/>
      <c r="AP357" s="453" t="s">
        <v>1789</v>
      </c>
      <c r="AQ357" s="17"/>
      <c r="AR357" s="18"/>
      <c r="AS357" s="19"/>
      <c r="AT357" s="19"/>
      <c r="AU357" s="19"/>
      <c r="AV357" s="19"/>
      <c r="AW357" s="19"/>
      <c r="AX357" s="19"/>
      <c r="AY357" s="19"/>
      <c r="AZ357" s="20"/>
      <c r="BA357" s="20"/>
      <c r="BB357" s="21"/>
      <c r="BC357" s="22" t="s">
        <v>2179</v>
      </c>
      <c r="BD357" s="77"/>
      <c r="BE357" s="91"/>
      <c r="BF357" s="91"/>
      <c r="BG357" s="92"/>
      <c r="BH357"/>
      <c r="BI357"/>
      <c r="BJ357"/>
      <c r="BK357"/>
      <c r="BL357"/>
      <c r="BM357"/>
      <c r="BN357"/>
      <c r="BO357"/>
      <c r="BP357"/>
      <c r="BQ357"/>
      <c r="BR357"/>
      <c r="BS357"/>
      <c r="BT357" s="92"/>
      <c r="BU357" s="92"/>
      <c r="BV357" s="92"/>
      <c r="BW357" s="5"/>
      <c r="BX357" s="5"/>
      <c r="BY357" s="5"/>
      <c r="BZ357" s="5"/>
      <c r="CA357" s="5"/>
      <c r="CB357" s="5"/>
      <c r="CC357" s="5"/>
      <c r="CD357" s="440"/>
      <c r="CE357" s="440"/>
      <c r="CF357" s="441"/>
      <c r="CG357" s="442"/>
      <c r="CH357" s="443"/>
      <c r="CI357" s="443"/>
      <c r="CJ357" s="443"/>
      <c r="CK357" s="443"/>
      <c r="CL357" s="4"/>
      <c r="CM357" s="4"/>
      <c r="CN357" s="5"/>
      <c r="CO357" s="4"/>
      <c r="CP357" s="444"/>
      <c r="CQ357" s="445"/>
      <c r="CR357" s="446"/>
      <c r="CS357" s="446"/>
      <c r="CT357" s="444"/>
      <c r="CU357" s="444"/>
      <c r="CV357" s="444"/>
      <c r="CW357" s="444"/>
      <c r="CX357" s="447"/>
      <c r="CY357" s="447"/>
      <c r="CZ357" s="447"/>
      <c r="DA357" s="447"/>
      <c r="DB357" s="448"/>
      <c r="DC357" s="448"/>
      <c r="DD357" s="446"/>
      <c r="DE357" s="439"/>
      <c r="DF357" s="439"/>
      <c r="DG357" s="439"/>
      <c r="DH357" s="439"/>
      <c r="DI357" s="439"/>
      <c r="DJ357" s="439"/>
      <c r="DK357" s="439"/>
      <c r="DL357" s="446"/>
      <c r="DM357" s="446"/>
      <c r="DN357" s="444"/>
      <c r="DO357" s="444"/>
      <c r="DP357" s="444"/>
      <c r="DQ357" s="444"/>
      <c r="DR357" s="444"/>
      <c r="DS357" s="441"/>
      <c r="DT357" s="449"/>
      <c r="DU357" s="450"/>
      <c r="DV357" s="450"/>
      <c r="DW357" s="450"/>
      <c r="DX357" s="450"/>
      <c r="DY357" s="450"/>
      <c r="DZ357" s="450"/>
      <c r="EA357" s="450"/>
      <c r="EB357" s="450"/>
      <c r="EC357" s="450"/>
      <c r="ED357" s="450"/>
      <c r="EE357" s="446"/>
      <c r="EF357" s="446"/>
      <c r="EL357" s="4"/>
      <c r="EM357" s="4"/>
      <c r="EN357" s="5"/>
      <c r="EO357" s="4"/>
      <c r="FA357" s="23"/>
      <c r="FB357" s="24"/>
      <c r="FC357" s="75"/>
      <c r="FD357" s="76"/>
      <c r="FF357" s="89"/>
      <c r="IA357" s="214"/>
      <c r="IB357" s="215"/>
      <c r="IC357" s="214"/>
      <c r="ID357" s="215"/>
      <c r="IE357" s="214"/>
      <c r="IF357" s="214"/>
      <c r="IG357" s="214"/>
      <c r="IH357" s="233"/>
      <c r="II357" s="160"/>
      <c r="IJ357" s="217"/>
      <c r="IK357" s="218"/>
      <c r="IL357" s="218"/>
      <c r="IM357" s="218"/>
      <c r="IO357" s="391"/>
    </row>
    <row r="358" spans="1:249" s="6" customFormat="1" ht="15" x14ac:dyDescent="0.2">
      <c r="A358" s="467">
        <v>0</v>
      </c>
      <c r="B358" s="467" t="s">
        <v>2149</v>
      </c>
      <c r="C358" s="393" t="s">
        <v>2708</v>
      </c>
      <c r="D358" s="468"/>
      <c r="E358" s="462" t="s">
        <v>2135</v>
      </c>
      <c r="F358" s="14"/>
      <c r="G358" s="14"/>
      <c r="H358" s="469"/>
      <c r="I358" s="462"/>
      <c r="J358" s="456"/>
      <c r="K358" s="11"/>
      <c r="L358" s="11"/>
      <c r="M358" s="14"/>
      <c r="N358" s="470"/>
      <c r="O358" s="14"/>
      <c r="P358" s="14"/>
      <c r="Q358" s="14"/>
      <c r="R358" s="14"/>
      <c r="S358" s="14"/>
      <c r="T358" s="469"/>
      <c r="U358" s="454"/>
      <c r="V358" s="454"/>
      <c r="W358" s="9"/>
      <c r="X358" s="9"/>
      <c r="Y358" s="10"/>
      <c r="Z358" s="495">
        <v>0</v>
      </c>
      <c r="AA358" s="11"/>
      <c r="AB358" s="472"/>
      <c r="AC358" s="473"/>
      <c r="AD358" s="473"/>
      <c r="AE358" s="496">
        <v>1</v>
      </c>
      <c r="AF358" s="12"/>
      <c r="AG358" s="12"/>
      <c r="AH358" s="13"/>
      <c r="AI358" s="14"/>
      <c r="AJ358" s="14"/>
      <c r="AK358" s="7"/>
      <c r="AL358" s="7"/>
      <c r="AM358" s="15"/>
      <c r="AN358" s="15"/>
      <c r="AO358" s="8"/>
      <c r="AP358" s="453" t="s">
        <v>1790</v>
      </c>
      <c r="AQ358" s="17"/>
      <c r="AR358" s="18"/>
      <c r="AS358" s="19"/>
      <c r="AT358" s="19"/>
      <c r="AU358" s="19"/>
      <c r="AV358" s="19"/>
      <c r="AW358" s="19"/>
      <c r="AX358" s="19"/>
      <c r="AY358" s="19"/>
      <c r="AZ358" s="20"/>
      <c r="BA358" s="20"/>
      <c r="BB358" s="21"/>
      <c r="BC358" s="22" t="s">
        <v>2179</v>
      </c>
      <c r="BD358" s="77"/>
      <c r="BE358" s="91"/>
      <c r="BF358" s="91"/>
      <c r="BG358" s="92"/>
      <c r="BH358"/>
      <c r="BI358"/>
      <c r="BJ358"/>
      <c r="BK358"/>
      <c r="BL358"/>
      <c r="BM358"/>
      <c r="BN358"/>
      <c r="BO358"/>
      <c r="BP358"/>
      <c r="BQ358"/>
      <c r="BR358"/>
      <c r="BS358"/>
      <c r="BT358" s="92"/>
      <c r="BU358" s="92"/>
      <c r="BV358" s="92"/>
      <c r="BW358" s="5"/>
      <c r="BX358" s="5"/>
      <c r="BY358" s="5"/>
      <c r="BZ358" s="5"/>
      <c r="CA358" s="5"/>
      <c r="CB358" s="5"/>
      <c r="CC358" s="5"/>
      <c r="CD358" s="440"/>
      <c r="CE358" s="440"/>
      <c r="CF358" s="441"/>
      <c r="CG358" s="442"/>
      <c r="CH358" s="443"/>
      <c r="CI358" s="443"/>
      <c r="CJ358" s="443"/>
      <c r="CK358" s="443"/>
      <c r="CL358" s="4"/>
      <c r="CM358" s="4"/>
      <c r="CN358" s="5"/>
      <c r="CO358" s="4"/>
      <c r="CP358" s="444"/>
      <c r="CQ358" s="445"/>
      <c r="CR358" s="446"/>
      <c r="CS358" s="446"/>
      <c r="CT358" s="444"/>
      <c r="CU358" s="444"/>
      <c r="CV358" s="444"/>
      <c r="CW358" s="444"/>
      <c r="CX358" s="447"/>
      <c r="CY358" s="447"/>
      <c r="CZ358" s="447"/>
      <c r="DA358" s="447"/>
      <c r="DB358" s="448"/>
      <c r="DC358" s="448"/>
      <c r="DD358" s="446"/>
      <c r="DE358" s="439"/>
      <c r="DF358" s="439"/>
      <c r="DG358" s="439"/>
      <c r="DH358" s="439"/>
      <c r="DI358" s="439"/>
      <c r="DJ358" s="439"/>
      <c r="DK358" s="439"/>
      <c r="DL358" s="446"/>
      <c r="DM358" s="446"/>
      <c r="DN358" s="444"/>
      <c r="DO358" s="444"/>
      <c r="DP358" s="444"/>
      <c r="DQ358" s="444"/>
      <c r="DR358" s="444"/>
      <c r="DS358" s="441"/>
      <c r="DT358" s="449"/>
      <c r="DU358" s="450"/>
      <c r="DV358" s="450"/>
      <c r="DW358" s="450"/>
      <c r="DX358" s="450"/>
      <c r="DY358" s="450"/>
      <c r="DZ358" s="450"/>
      <c r="EA358" s="450"/>
      <c r="EB358" s="450"/>
      <c r="EC358" s="450"/>
      <c r="ED358" s="450"/>
      <c r="EE358" s="446"/>
      <c r="EF358" s="446"/>
      <c r="EL358" s="4"/>
      <c r="EM358" s="4"/>
      <c r="EN358" s="5"/>
      <c r="EO358" s="4"/>
      <c r="FA358" s="23"/>
      <c r="FB358" s="24"/>
      <c r="FC358" s="75"/>
      <c r="FD358" s="76"/>
      <c r="FF358" s="89"/>
      <c r="IA358" s="214"/>
      <c r="IB358" s="215"/>
      <c r="IC358" s="214"/>
      <c r="ID358" s="215"/>
      <c r="IE358" s="214"/>
      <c r="IF358" s="214"/>
      <c r="IG358" s="214"/>
      <c r="IH358" s="233"/>
      <c r="II358" s="160"/>
      <c r="IJ358" s="217"/>
      <c r="IK358" s="218"/>
      <c r="IL358" s="218"/>
      <c r="IM358" s="218"/>
      <c r="IO358" s="391"/>
    </row>
    <row r="359" spans="1:249" s="6" customFormat="1" ht="15" x14ac:dyDescent="0.2">
      <c r="A359" s="467" t="s">
        <v>2165</v>
      </c>
      <c r="B359" s="467" t="s">
        <v>1969</v>
      </c>
      <c r="C359" s="393" t="s">
        <v>2709</v>
      </c>
      <c r="D359" s="468"/>
      <c r="E359" s="462" t="s">
        <v>2136</v>
      </c>
      <c r="F359" s="14" t="s">
        <v>2149</v>
      </c>
      <c r="G359" s="14" t="s">
        <v>2149</v>
      </c>
      <c r="H359" s="469" t="s">
        <v>2149</v>
      </c>
      <c r="I359" s="462"/>
      <c r="J359" s="456"/>
      <c r="K359" s="11"/>
      <c r="L359" s="11"/>
      <c r="M359" s="14"/>
      <c r="N359" s="470"/>
      <c r="O359" s="14"/>
      <c r="P359" s="14"/>
      <c r="Q359" s="14"/>
      <c r="R359" s="14"/>
      <c r="S359" s="14"/>
      <c r="T359" s="469"/>
      <c r="U359" s="454"/>
      <c r="V359" s="454"/>
      <c r="W359" s="9"/>
      <c r="X359" s="9"/>
      <c r="Y359" s="10"/>
      <c r="Z359" s="495" t="s">
        <v>2194</v>
      </c>
      <c r="AA359" s="11"/>
      <c r="AB359" s="472"/>
      <c r="AC359" s="473"/>
      <c r="AD359" s="473"/>
      <c r="AE359" s="496" t="s">
        <v>2166</v>
      </c>
      <c r="AF359" s="12"/>
      <c r="AG359" s="12"/>
      <c r="AH359" s="13"/>
      <c r="AI359" s="14"/>
      <c r="AJ359" s="14"/>
      <c r="AK359" s="7"/>
      <c r="AL359" s="7"/>
      <c r="AM359" s="15"/>
      <c r="AN359" s="15"/>
      <c r="AO359" s="8"/>
      <c r="AP359" s="453" t="s">
        <v>1791</v>
      </c>
      <c r="AQ359" s="17"/>
      <c r="AR359" s="18"/>
      <c r="AS359" s="19"/>
      <c r="AT359" s="19"/>
      <c r="AU359" s="19"/>
      <c r="AV359" s="19"/>
      <c r="AW359" s="19"/>
      <c r="AX359" s="19"/>
      <c r="AY359" s="19"/>
      <c r="AZ359" s="20"/>
      <c r="BA359" s="20"/>
      <c r="BB359" s="21"/>
      <c r="BC359" s="22" t="s">
        <v>2179</v>
      </c>
      <c r="BD359" s="77"/>
      <c r="BE359" s="91"/>
      <c r="BF359" s="91"/>
      <c r="BG359" s="92"/>
      <c r="BH359"/>
      <c r="BI359"/>
      <c r="BJ359"/>
      <c r="BK359"/>
      <c r="BL359"/>
      <c r="BM359"/>
      <c r="BN359"/>
      <c r="BO359"/>
      <c r="BP359"/>
      <c r="BQ359"/>
      <c r="BR359"/>
      <c r="BS359"/>
      <c r="BT359" s="92"/>
      <c r="BU359" s="92"/>
      <c r="BV359" s="92"/>
      <c r="BW359" s="5"/>
      <c r="BX359" s="5"/>
      <c r="BY359" s="5"/>
      <c r="BZ359" s="5"/>
      <c r="CA359" s="5"/>
      <c r="CB359" s="5"/>
      <c r="CC359" s="5"/>
      <c r="CD359" s="440"/>
      <c r="CE359" s="440"/>
      <c r="CF359" s="441"/>
      <c r="CG359" s="442"/>
      <c r="CH359" s="443"/>
      <c r="CI359" s="443"/>
      <c r="CJ359" s="443"/>
      <c r="CK359" s="443"/>
      <c r="CL359" s="4"/>
      <c r="CM359" s="4"/>
      <c r="CN359" s="5"/>
      <c r="CO359" s="4"/>
      <c r="CP359" s="444"/>
      <c r="CQ359" s="445"/>
      <c r="CR359" s="446"/>
      <c r="CS359" s="446"/>
      <c r="CT359" s="444"/>
      <c r="CU359" s="444"/>
      <c r="CV359" s="444"/>
      <c r="CW359" s="444"/>
      <c r="CX359" s="447"/>
      <c r="CY359" s="447"/>
      <c r="CZ359" s="447"/>
      <c r="DA359" s="447"/>
      <c r="DB359" s="448"/>
      <c r="DC359" s="448"/>
      <c r="DD359" s="446"/>
      <c r="DE359" s="439"/>
      <c r="DF359" s="439"/>
      <c r="DG359" s="439"/>
      <c r="DH359" s="439"/>
      <c r="DI359" s="439"/>
      <c r="DJ359" s="439"/>
      <c r="DK359" s="439"/>
      <c r="DL359" s="446"/>
      <c r="DM359" s="446"/>
      <c r="DN359" s="444"/>
      <c r="DO359" s="444"/>
      <c r="DP359" s="444"/>
      <c r="DQ359" s="444"/>
      <c r="DR359" s="444"/>
      <c r="DS359" s="441"/>
      <c r="DT359" s="449"/>
      <c r="DU359" s="450"/>
      <c r="DV359" s="450"/>
      <c r="DW359" s="450"/>
      <c r="DX359" s="450"/>
      <c r="DY359" s="450"/>
      <c r="DZ359" s="450"/>
      <c r="EA359" s="450"/>
      <c r="EB359" s="450"/>
      <c r="EC359" s="450"/>
      <c r="ED359" s="450"/>
      <c r="EE359" s="446"/>
      <c r="EF359" s="446"/>
      <c r="EL359" s="4"/>
      <c r="EM359" s="4"/>
      <c r="EN359" s="5"/>
      <c r="EO359" s="4"/>
      <c r="FA359" s="23"/>
      <c r="FB359" s="24"/>
      <c r="FC359" s="75"/>
      <c r="FD359" s="76"/>
      <c r="FF359" s="89"/>
      <c r="IA359" s="214"/>
      <c r="IB359" s="215"/>
      <c r="IC359" s="214"/>
      <c r="ID359" s="215"/>
      <c r="IE359" s="214"/>
      <c r="IF359" s="214"/>
      <c r="IG359" s="214"/>
      <c r="IH359" s="233"/>
      <c r="II359" s="160"/>
      <c r="IJ359" s="217"/>
      <c r="IK359" s="218"/>
      <c r="IL359" s="218"/>
      <c r="IM359" s="218"/>
      <c r="IO359" s="391"/>
    </row>
    <row r="360" spans="1:249" s="6" customFormat="1" ht="15" x14ac:dyDescent="0.2">
      <c r="A360" s="467">
        <v>0</v>
      </c>
      <c r="B360" s="467" t="s">
        <v>2149</v>
      </c>
      <c r="C360" s="393" t="s">
        <v>2710</v>
      </c>
      <c r="D360" s="468"/>
      <c r="E360" s="462" t="s">
        <v>2135</v>
      </c>
      <c r="F360" s="14"/>
      <c r="G360" s="14"/>
      <c r="H360" s="469"/>
      <c r="I360" s="462"/>
      <c r="J360" s="456"/>
      <c r="K360" s="11"/>
      <c r="L360" s="11"/>
      <c r="M360" s="14"/>
      <c r="N360" s="470"/>
      <c r="O360" s="14"/>
      <c r="P360" s="14"/>
      <c r="Q360" s="14"/>
      <c r="R360" s="14"/>
      <c r="S360" s="14"/>
      <c r="T360" s="469"/>
      <c r="U360" s="454"/>
      <c r="V360" s="454"/>
      <c r="W360" s="9"/>
      <c r="X360" s="9"/>
      <c r="Y360" s="10"/>
      <c r="Z360" s="495">
        <v>0</v>
      </c>
      <c r="AA360" s="11"/>
      <c r="AB360" s="472"/>
      <c r="AC360" s="473"/>
      <c r="AD360" s="473"/>
      <c r="AE360" s="496">
        <v>2</v>
      </c>
      <c r="AF360" s="12"/>
      <c r="AG360" s="12"/>
      <c r="AH360" s="13"/>
      <c r="AI360" s="14"/>
      <c r="AJ360" s="14"/>
      <c r="AK360" s="7"/>
      <c r="AL360" s="7"/>
      <c r="AM360" s="15"/>
      <c r="AN360" s="15"/>
      <c r="AO360" s="8"/>
      <c r="AP360" s="453" t="s">
        <v>1792</v>
      </c>
      <c r="AQ360" s="17"/>
      <c r="AR360" s="18"/>
      <c r="AS360" s="19"/>
      <c r="AT360" s="19"/>
      <c r="AU360" s="19"/>
      <c r="AV360" s="19"/>
      <c r="AW360" s="19"/>
      <c r="AX360" s="19"/>
      <c r="AY360" s="19"/>
      <c r="AZ360" s="20"/>
      <c r="BA360" s="20"/>
      <c r="BB360" s="21"/>
      <c r="BC360" s="22" t="s">
        <v>2179</v>
      </c>
      <c r="BD360" s="77"/>
      <c r="BE360" s="91"/>
      <c r="BF360" s="91"/>
      <c r="BG360" s="92"/>
      <c r="BH360"/>
      <c r="BI360"/>
      <c r="BJ360"/>
      <c r="BK360"/>
      <c r="BL360"/>
      <c r="BM360"/>
      <c r="BN360"/>
      <c r="BO360"/>
      <c r="BP360"/>
      <c r="BQ360"/>
      <c r="BR360"/>
      <c r="BS360"/>
      <c r="BT360" s="92"/>
      <c r="BU360" s="92"/>
      <c r="BV360" s="92"/>
      <c r="BW360" s="5"/>
      <c r="BX360" s="5"/>
      <c r="BY360" s="5"/>
      <c r="BZ360" s="5"/>
      <c r="CA360" s="5"/>
      <c r="CB360" s="5"/>
      <c r="CC360" s="5"/>
      <c r="CD360" s="440"/>
      <c r="CE360" s="440"/>
      <c r="CF360" s="441"/>
      <c r="CG360" s="442"/>
      <c r="CH360" s="443"/>
      <c r="CI360" s="443"/>
      <c r="CJ360" s="443"/>
      <c r="CK360" s="443"/>
      <c r="CL360" s="4"/>
      <c r="CM360" s="4"/>
      <c r="CN360" s="5"/>
      <c r="CO360" s="4"/>
      <c r="CP360" s="444"/>
      <c r="CQ360" s="445"/>
      <c r="CR360" s="446"/>
      <c r="CS360" s="446"/>
      <c r="CT360" s="444"/>
      <c r="CU360" s="444"/>
      <c r="CV360" s="444"/>
      <c r="CW360" s="444"/>
      <c r="CX360" s="447"/>
      <c r="CY360" s="447"/>
      <c r="CZ360" s="447"/>
      <c r="DA360" s="447"/>
      <c r="DB360" s="448"/>
      <c r="DC360" s="448"/>
      <c r="DD360" s="446"/>
      <c r="DE360" s="439"/>
      <c r="DF360" s="439"/>
      <c r="DG360" s="439"/>
      <c r="DH360" s="439"/>
      <c r="DI360" s="439"/>
      <c r="DJ360" s="439"/>
      <c r="DK360" s="439"/>
      <c r="DL360" s="446"/>
      <c r="DM360" s="446"/>
      <c r="DN360" s="444"/>
      <c r="DO360" s="444"/>
      <c r="DP360" s="444"/>
      <c r="DQ360" s="444"/>
      <c r="DR360" s="444"/>
      <c r="DS360" s="441"/>
      <c r="DT360" s="449"/>
      <c r="DU360" s="450"/>
      <c r="DV360" s="450"/>
      <c r="DW360" s="450"/>
      <c r="DX360" s="450"/>
      <c r="DY360" s="450"/>
      <c r="DZ360" s="450"/>
      <c r="EA360" s="450"/>
      <c r="EB360" s="450"/>
      <c r="EC360" s="450"/>
      <c r="ED360" s="450"/>
      <c r="EE360" s="446"/>
      <c r="EF360" s="446"/>
      <c r="EL360" s="4"/>
      <c r="EM360" s="4"/>
      <c r="EN360" s="5"/>
      <c r="EO360" s="4"/>
      <c r="FA360" s="23"/>
      <c r="FB360" s="24"/>
      <c r="FC360" s="75"/>
      <c r="FD360" s="76"/>
      <c r="FF360" s="89"/>
      <c r="IA360" s="214"/>
      <c r="IB360" s="215"/>
      <c r="IC360" s="214"/>
      <c r="ID360" s="215"/>
      <c r="IE360" s="214"/>
      <c r="IF360" s="214"/>
      <c r="IG360" s="214"/>
      <c r="IH360" s="233"/>
      <c r="II360" s="160"/>
      <c r="IJ360" s="217"/>
      <c r="IK360" s="218"/>
      <c r="IL360" s="218"/>
      <c r="IM360" s="218"/>
      <c r="IO360" s="391"/>
    </row>
    <row r="361" spans="1:249" s="6" customFormat="1" ht="15" x14ac:dyDescent="0.2">
      <c r="A361" s="467" t="s">
        <v>2195</v>
      </c>
      <c r="B361" s="467" t="s">
        <v>2149</v>
      </c>
      <c r="C361" s="393" t="s">
        <v>2711</v>
      </c>
      <c r="D361" s="468"/>
      <c r="E361" s="462" t="s">
        <v>2138</v>
      </c>
      <c r="F361" s="14" t="s">
        <v>2149</v>
      </c>
      <c r="G361" s="14" t="s">
        <v>2149</v>
      </c>
      <c r="H361" s="469" t="s">
        <v>2149</v>
      </c>
      <c r="I361" s="462"/>
      <c r="J361" s="456"/>
      <c r="K361" s="11"/>
      <c r="L361" s="11"/>
      <c r="M361" s="14"/>
      <c r="N361" s="470"/>
      <c r="O361" s="14"/>
      <c r="P361" s="14"/>
      <c r="Q361" s="14"/>
      <c r="R361" s="14"/>
      <c r="S361" s="14"/>
      <c r="T361" s="469"/>
      <c r="U361" s="454"/>
      <c r="V361" s="454"/>
      <c r="W361" s="9"/>
      <c r="X361" s="9"/>
      <c r="Y361" s="10"/>
      <c r="Z361" s="495" t="s">
        <v>2195</v>
      </c>
      <c r="AA361" s="11"/>
      <c r="AB361" s="472"/>
      <c r="AC361" s="473"/>
      <c r="AD361" s="473"/>
      <c r="AE361" s="496" t="s">
        <v>2195</v>
      </c>
      <c r="AF361" s="12"/>
      <c r="AG361" s="12"/>
      <c r="AH361" s="13"/>
      <c r="AI361" s="14"/>
      <c r="AJ361" s="14"/>
      <c r="AK361" s="7"/>
      <c r="AL361" s="7"/>
      <c r="AM361" s="15"/>
      <c r="AN361" s="15"/>
      <c r="AO361" s="8"/>
      <c r="AP361" s="453" t="s">
        <v>1793</v>
      </c>
      <c r="AQ361" s="17"/>
      <c r="AR361" s="18"/>
      <c r="AS361" s="19"/>
      <c r="AT361" s="19"/>
      <c r="AU361" s="19"/>
      <c r="AV361" s="19"/>
      <c r="AW361" s="19"/>
      <c r="AX361" s="19"/>
      <c r="AY361" s="19"/>
      <c r="AZ361" s="20"/>
      <c r="BA361" s="20"/>
      <c r="BB361" s="21"/>
      <c r="BC361" s="22" t="s">
        <v>2179</v>
      </c>
      <c r="BD361" s="77"/>
      <c r="BE361" s="91"/>
      <c r="BF361" s="91"/>
      <c r="BG361" s="92"/>
      <c r="BH361"/>
      <c r="BI361"/>
      <c r="BJ361"/>
      <c r="BK361"/>
      <c r="BL361"/>
      <c r="BM361"/>
      <c r="BN361"/>
      <c r="BO361"/>
      <c r="BP361"/>
      <c r="BQ361"/>
      <c r="BR361"/>
      <c r="BS361"/>
      <c r="BT361" s="92"/>
      <c r="BU361" s="92"/>
      <c r="BV361" s="92"/>
      <c r="BW361" s="5"/>
      <c r="BX361" s="5"/>
      <c r="BY361" s="5"/>
      <c r="BZ361" s="5"/>
      <c r="CA361" s="5"/>
      <c r="CB361" s="5"/>
      <c r="CC361" s="5"/>
      <c r="CD361" s="440"/>
      <c r="CE361" s="440"/>
      <c r="CF361" s="441"/>
      <c r="CG361" s="442"/>
      <c r="CH361" s="443"/>
      <c r="CI361" s="443"/>
      <c r="CJ361" s="443"/>
      <c r="CK361" s="443"/>
      <c r="CL361" s="4"/>
      <c r="CM361" s="4"/>
      <c r="CN361" s="5"/>
      <c r="CO361" s="4"/>
      <c r="CP361" s="444"/>
      <c r="CQ361" s="445"/>
      <c r="CR361" s="446"/>
      <c r="CS361" s="446"/>
      <c r="CT361" s="444"/>
      <c r="CU361" s="444"/>
      <c r="CV361" s="444"/>
      <c r="CW361" s="444"/>
      <c r="CX361" s="447"/>
      <c r="CY361" s="447"/>
      <c r="CZ361" s="447"/>
      <c r="DA361" s="447"/>
      <c r="DB361" s="448"/>
      <c r="DC361" s="448"/>
      <c r="DD361" s="446"/>
      <c r="DE361" s="439"/>
      <c r="DF361" s="439"/>
      <c r="DG361" s="439"/>
      <c r="DH361" s="439"/>
      <c r="DI361" s="439"/>
      <c r="DJ361" s="439"/>
      <c r="DK361" s="439"/>
      <c r="DL361" s="446"/>
      <c r="DM361" s="446"/>
      <c r="DN361" s="444"/>
      <c r="DO361" s="444"/>
      <c r="DP361" s="444"/>
      <c r="DQ361" s="444"/>
      <c r="DR361" s="444"/>
      <c r="DS361" s="441"/>
      <c r="DT361" s="449"/>
      <c r="DU361" s="450"/>
      <c r="DV361" s="450"/>
      <c r="DW361" s="450"/>
      <c r="DX361" s="450"/>
      <c r="DY361" s="450"/>
      <c r="DZ361" s="450"/>
      <c r="EA361" s="450"/>
      <c r="EB361" s="450"/>
      <c r="EC361" s="450"/>
      <c r="ED361" s="450"/>
      <c r="EE361" s="446"/>
      <c r="EF361" s="446"/>
      <c r="EL361" s="4"/>
      <c r="EM361" s="4"/>
      <c r="EN361" s="5"/>
      <c r="EO361" s="4"/>
      <c r="FA361" s="23"/>
      <c r="FB361" s="24"/>
      <c r="FC361" s="75"/>
      <c r="FD361" s="76"/>
      <c r="FF361" s="89"/>
      <c r="IA361" s="214"/>
      <c r="IB361" s="215"/>
      <c r="IC361" s="214"/>
      <c r="ID361" s="215"/>
      <c r="IE361" s="214"/>
      <c r="IF361" s="214"/>
      <c r="IG361" s="214"/>
      <c r="IH361" s="233"/>
      <c r="II361" s="160"/>
      <c r="IJ361" s="217"/>
      <c r="IK361" s="218"/>
      <c r="IL361" s="218"/>
      <c r="IM361" s="218"/>
      <c r="IO361" s="391"/>
    </row>
    <row r="362" spans="1:249" s="6" customFormat="1" ht="15" x14ac:dyDescent="0.2">
      <c r="A362" s="467" t="s">
        <v>2195</v>
      </c>
      <c r="B362" s="467" t="s">
        <v>2149</v>
      </c>
      <c r="C362" s="393" t="s">
        <v>2712</v>
      </c>
      <c r="D362" s="468"/>
      <c r="E362" s="462" t="s">
        <v>2141</v>
      </c>
      <c r="F362" s="14" t="s">
        <v>2149</v>
      </c>
      <c r="G362" s="14" t="s">
        <v>2149</v>
      </c>
      <c r="H362" s="469" t="s">
        <v>2149</v>
      </c>
      <c r="I362" s="462"/>
      <c r="J362" s="456"/>
      <c r="K362" s="11"/>
      <c r="L362" s="11"/>
      <c r="M362" s="14"/>
      <c r="N362" s="470"/>
      <c r="O362" s="14"/>
      <c r="P362" s="14"/>
      <c r="Q362" s="14"/>
      <c r="R362" s="14"/>
      <c r="S362" s="14"/>
      <c r="T362" s="469"/>
      <c r="U362" s="454"/>
      <c r="V362" s="454"/>
      <c r="W362" s="9"/>
      <c r="X362" s="9"/>
      <c r="Y362" s="10"/>
      <c r="Z362" s="495" t="s">
        <v>2195</v>
      </c>
      <c r="AA362" s="11"/>
      <c r="AB362" s="472"/>
      <c r="AC362" s="473"/>
      <c r="AD362" s="473"/>
      <c r="AE362" s="496" t="s">
        <v>2195</v>
      </c>
      <c r="AF362" s="12"/>
      <c r="AG362" s="12"/>
      <c r="AH362" s="13"/>
      <c r="AI362" s="14"/>
      <c r="AJ362" s="14"/>
      <c r="AK362" s="7"/>
      <c r="AL362" s="7"/>
      <c r="AM362" s="15"/>
      <c r="AN362" s="15"/>
      <c r="AO362" s="8"/>
      <c r="AP362" s="453" t="s">
        <v>1794</v>
      </c>
      <c r="AQ362" s="17"/>
      <c r="AR362" s="18"/>
      <c r="AS362" s="19"/>
      <c r="AT362" s="19"/>
      <c r="AU362" s="19"/>
      <c r="AV362" s="19"/>
      <c r="AW362" s="19"/>
      <c r="AX362" s="19"/>
      <c r="AY362" s="19"/>
      <c r="AZ362" s="20"/>
      <c r="BA362" s="20"/>
      <c r="BB362" s="21"/>
      <c r="BC362" s="22" t="s">
        <v>2179</v>
      </c>
      <c r="BD362" s="77"/>
      <c r="BE362" s="91"/>
      <c r="BF362" s="91"/>
      <c r="BG362" s="92"/>
      <c r="BH362"/>
      <c r="BI362"/>
      <c r="BJ362"/>
      <c r="BK362"/>
      <c r="BL362"/>
      <c r="BM362"/>
      <c r="BN362"/>
      <c r="BO362"/>
      <c r="BP362"/>
      <c r="BQ362"/>
      <c r="BR362"/>
      <c r="BS362"/>
      <c r="BT362" s="92"/>
      <c r="BU362" s="92"/>
      <c r="BV362" s="92"/>
      <c r="BW362" s="5"/>
      <c r="BX362" s="5"/>
      <c r="BY362" s="5"/>
      <c r="BZ362" s="5"/>
      <c r="CA362" s="5"/>
      <c r="CB362" s="5"/>
      <c r="CC362" s="5"/>
      <c r="CD362" s="440"/>
      <c r="CE362" s="440"/>
      <c r="CF362" s="441"/>
      <c r="CG362" s="442"/>
      <c r="CH362" s="443"/>
      <c r="CI362" s="443"/>
      <c r="CJ362" s="443"/>
      <c r="CK362" s="443"/>
      <c r="CL362" s="4"/>
      <c r="CM362" s="4"/>
      <c r="CN362" s="5"/>
      <c r="CO362" s="4"/>
      <c r="CP362" s="444"/>
      <c r="CQ362" s="445"/>
      <c r="CR362" s="446"/>
      <c r="CS362" s="446"/>
      <c r="CT362" s="444"/>
      <c r="CU362" s="444"/>
      <c r="CV362" s="444"/>
      <c r="CW362" s="444"/>
      <c r="CX362" s="447"/>
      <c r="CY362" s="447"/>
      <c r="CZ362" s="447"/>
      <c r="DA362" s="447"/>
      <c r="DB362" s="448"/>
      <c r="DC362" s="448"/>
      <c r="DD362" s="446"/>
      <c r="DE362" s="439"/>
      <c r="DF362" s="439"/>
      <c r="DG362" s="439"/>
      <c r="DH362" s="439"/>
      <c r="DI362" s="439"/>
      <c r="DJ362" s="439"/>
      <c r="DK362" s="439"/>
      <c r="DL362" s="446"/>
      <c r="DM362" s="446"/>
      <c r="DN362" s="444"/>
      <c r="DO362" s="444"/>
      <c r="DP362" s="444"/>
      <c r="DQ362" s="444"/>
      <c r="DR362" s="444"/>
      <c r="DS362" s="441"/>
      <c r="DT362" s="449"/>
      <c r="DU362" s="450"/>
      <c r="DV362" s="450"/>
      <c r="DW362" s="450"/>
      <c r="DX362" s="450"/>
      <c r="DY362" s="450"/>
      <c r="DZ362" s="450"/>
      <c r="EA362" s="450"/>
      <c r="EB362" s="450"/>
      <c r="EC362" s="450"/>
      <c r="ED362" s="450"/>
      <c r="EE362" s="446"/>
      <c r="EF362" s="446"/>
      <c r="EL362" s="4"/>
      <c r="EM362" s="4"/>
      <c r="EN362" s="5"/>
      <c r="EO362" s="4"/>
      <c r="FA362" s="23"/>
      <c r="FB362" s="24"/>
      <c r="FC362" s="75"/>
      <c r="FD362" s="76"/>
      <c r="FF362" s="89"/>
      <c r="IA362" s="214"/>
      <c r="IB362" s="215"/>
      <c r="IC362" s="214"/>
      <c r="ID362" s="215"/>
      <c r="IE362" s="214"/>
      <c r="IF362" s="214"/>
      <c r="IG362" s="214"/>
      <c r="IH362" s="233"/>
      <c r="II362" s="160"/>
      <c r="IJ362" s="217"/>
      <c r="IK362" s="218"/>
      <c r="IL362" s="218"/>
      <c r="IM362" s="218"/>
      <c r="IO362" s="391"/>
    </row>
    <row r="363" spans="1:249" s="6" customFormat="1" ht="15" x14ac:dyDescent="0.2">
      <c r="A363" s="467" t="s">
        <v>2195</v>
      </c>
      <c r="B363" s="467" t="s">
        <v>2149</v>
      </c>
      <c r="C363" s="393" t="s">
        <v>2713</v>
      </c>
      <c r="D363" s="468"/>
      <c r="E363" s="462" t="s">
        <v>2141</v>
      </c>
      <c r="F363" s="14" t="s">
        <v>2150</v>
      </c>
      <c r="G363" s="14" t="s">
        <v>2155</v>
      </c>
      <c r="H363" s="469" t="s">
        <v>2149</v>
      </c>
      <c r="I363" s="462"/>
      <c r="J363" s="456"/>
      <c r="K363" s="11"/>
      <c r="L363" s="11"/>
      <c r="M363" s="14"/>
      <c r="N363" s="470"/>
      <c r="O363" s="14"/>
      <c r="P363" s="14"/>
      <c r="Q363" s="14"/>
      <c r="R363" s="14"/>
      <c r="S363" s="14"/>
      <c r="T363" s="469"/>
      <c r="U363" s="454"/>
      <c r="V363" s="454"/>
      <c r="W363" s="9"/>
      <c r="X363" s="9"/>
      <c r="Y363" s="10"/>
      <c r="Z363" s="495" t="s">
        <v>2195</v>
      </c>
      <c r="AA363" s="11"/>
      <c r="AB363" s="472"/>
      <c r="AC363" s="473"/>
      <c r="AD363" s="473"/>
      <c r="AE363" s="496" t="s">
        <v>2195</v>
      </c>
      <c r="AF363" s="12"/>
      <c r="AG363" s="12"/>
      <c r="AH363" s="13"/>
      <c r="AI363" s="14"/>
      <c r="AJ363" s="14"/>
      <c r="AK363" s="7"/>
      <c r="AL363" s="7"/>
      <c r="AM363" s="15"/>
      <c r="AN363" s="15"/>
      <c r="AO363" s="8"/>
      <c r="AP363" s="453" t="s">
        <v>1795</v>
      </c>
      <c r="AQ363" s="17"/>
      <c r="AR363" s="18"/>
      <c r="AS363" s="19"/>
      <c r="AT363" s="19"/>
      <c r="AU363" s="19"/>
      <c r="AV363" s="19"/>
      <c r="AW363" s="19"/>
      <c r="AX363" s="19"/>
      <c r="AY363" s="19"/>
      <c r="AZ363" s="20"/>
      <c r="BA363" s="20"/>
      <c r="BB363" s="21"/>
      <c r="BC363" s="22" t="s">
        <v>2179</v>
      </c>
      <c r="BD363" s="77"/>
      <c r="BE363" s="91"/>
      <c r="BF363" s="91"/>
      <c r="BG363" s="92"/>
      <c r="BH363"/>
      <c r="BI363"/>
      <c r="BJ363"/>
      <c r="BK363"/>
      <c r="BL363"/>
      <c r="BM363"/>
      <c r="BN363"/>
      <c r="BO363"/>
      <c r="BP363"/>
      <c r="BQ363"/>
      <c r="BR363"/>
      <c r="BS363"/>
      <c r="BT363" s="92"/>
      <c r="BU363" s="92"/>
      <c r="BV363" s="92"/>
      <c r="BW363" s="5"/>
      <c r="BX363" s="5"/>
      <c r="BY363" s="5"/>
      <c r="BZ363" s="5"/>
      <c r="CA363" s="5"/>
      <c r="CB363" s="5"/>
      <c r="CC363" s="5"/>
      <c r="CD363" s="440"/>
      <c r="CE363" s="440"/>
      <c r="CF363" s="441"/>
      <c r="CG363" s="442"/>
      <c r="CH363" s="443"/>
      <c r="CI363" s="443"/>
      <c r="CJ363" s="443"/>
      <c r="CK363" s="443"/>
      <c r="CL363" s="4"/>
      <c r="CM363" s="4"/>
      <c r="CN363" s="5"/>
      <c r="CO363" s="4"/>
      <c r="CP363" s="444"/>
      <c r="CQ363" s="445"/>
      <c r="CR363" s="446"/>
      <c r="CS363" s="446"/>
      <c r="CT363" s="444"/>
      <c r="CU363" s="444"/>
      <c r="CV363" s="444"/>
      <c r="CW363" s="444"/>
      <c r="CX363" s="447"/>
      <c r="CY363" s="447"/>
      <c r="CZ363" s="447"/>
      <c r="DA363" s="447"/>
      <c r="DB363" s="448"/>
      <c r="DC363" s="448"/>
      <c r="DD363" s="446"/>
      <c r="DE363" s="439"/>
      <c r="DF363" s="439"/>
      <c r="DG363" s="439"/>
      <c r="DH363" s="439"/>
      <c r="DI363" s="439"/>
      <c r="DJ363" s="439"/>
      <c r="DK363" s="439"/>
      <c r="DL363" s="446"/>
      <c r="DM363" s="446"/>
      <c r="DN363" s="444"/>
      <c r="DO363" s="444"/>
      <c r="DP363" s="444"/>
      <c r="DQ363" s="444"/>
      <c r="DR363" s="444"/>
      <c r="DS363" s="441"/>
      <c r="DT363" s="449"/>
      <c r="DU363" s="450"/>
      <c r="DV363" s="450"/>
      <c r="DW363" s="450"/>
      <c r="DX363" s="450"/>
      <c r="DY363" s="450"/>
      <c r="DZ363" s="450"/>
      <c r="EA363" s="450"/>
      <c r="EB363" s="450"/>
      <c r="EC363" s="450"/>
      <c r="ED363" s="450"/>
      <c r="EE363" s="446"/>
      <c r="EF363" s="446"/>
      <c r="EL363" s="4"/>
      <c r="EM363" s="4"/>
      <c r="EN363" s="5"/>
      <c r="EO363" s="4"/>
      <c r="FA363" s="23"/>
      <c r="FB363" s="24"/>
      <c r="FC363" s="75"/>
      <c r="FD363" s="76"/>
      <c r="FF363" s="89"/>
      <c r="IA363" s="214"/>
      <c r="IB363" s="215"/>
      <c r="IC363" s="214"/>
      <c r="ID363" s="215"/>
      <c r="IE363" s="214"/>
      <c r="IF363" s="214"/>
      <c r="IG363" s="214"/>
      <c r="IH363" s="233"/>
      <c r="II363" s="160"/>
      <c r="IJ363" s="217"/>
      <c r="IK363" s="218"/>
      <c r="IL363" s="218"/>
      <c r="IM363" s="218"/>
      <c r="IO363" s="391"/>
    </row>
    <row r="364" spans="1:249" s="6" customFormat="1" ht="15" x14ac:dyDescent="0.2">
      <c r="A364" s="467" t="s">
        <v>2195</v>
      </c>
      <c r="B364" s="467" t="s">
        <v>2149</v>
      </c>
      <c r="C364" s="393" t="s">
        <v>2714</v>
      </c>
      <c r="D364" s="468"/>
      <c r="E364" s="462" t="s">
        <v>2139</v>
      </c>
      <c r="F364" s="14" t="s">
        <v>2149</v>
      </c>
      <c r="G364" s="14" t="s">
        <v>2149</v>
      </c>
      <c r="H364" s="469" t="s">
        <v>2149</v>
      </c>
      <c r="I364" s="462"/>
      <c r="J364" s="456"/>
      <c r="K364" s="11"/>
      <c r="L364" s="11"/>
      <c r="M364" s="14"/>
      <c r="N364" s="470"/>
      <c r="O364" s="14"/>
      <c r="P364" s="14"/>
      <c r="Q364" s="14"/>
      <c r="R364" s="14"/>
      <c r="S364" s="14"/>
      <c r="T364" s="469"/>
      <c r="U364" s="454"/>
      <c r="V364" s="454"/>
      <c r="W364" s="9"/>
      <c r="X364" s="9"/>
      <c r="Y364" s="10"/>
      <c r="Z364" s="495" t="s">
        <v>2195</v>
      </c>
      <c r="AA364" s="11"/>
      <c r="AB364" s="472"/>
      <c r="AC364" s="473"/>
      <c r="AD364" s="473"/>
      <c r="AE364" s="496" t="s">
        <v>2195</v>
      </c>
      <c r="AF364" s="12"/>
      <c r="AG364" s="12"/>
      <c r="AH364" s="13"/>
      <c r="AI364" s="14"/>
      <c r="AJ364" s="14"/>
      <c r="AK364" s="7"/>
      <c r="AL364" s="7"/>
      <c r="AM364" s="15"/>
      <c r="AN364" s="15"/>
      <c r="AO364" s="8"/>
      <c r="AP364" s="453" t="s">
        <v>1796</v>
      </c>
      <c r="AQ364" s="17"/>
      <c r="AR364" s="18"/>
      <c r="AS364" s="19"/>
      <c r="AT364" s="19"/>
      <c r="AU364" s="19"/>
      <c r="AV364" s="19"/>
      <c r="AW364" s="19"/>
      <c r="AX364" s="19"/>
      <c r="AY364" s="19"/>
      <c r="AZ364" s="20"/>
      <c r="BA364" s="20"/>
      <c r="BB364" s="21"/>
      <c r="BC364" s="22" t="s">
        <v>2179</v>
      </c>
      <c r="BD364" s="77"/>
      <c r="BE364" s="91"/>
      <c r="BF364" s="91"/>
      <c r="BG364" s="92"/>
      <c r="BH364"/>
      <c r="BI364"/>
      <c r="BJ364"/>
      <c r="BK364"/>
      <c r="BL364"/>
      <c r="BM364"/>
      <c r="BN364"/>
      <c r="BO364"/>
      <c r="BP364"/>
      <c r="BQ364"/>
      <c r="BR364"/>
      <c r="BS364"/>
      <c r="BT364" s="92"/>
      <c r="BU364" s="92"/>
      <c r="BV364" s="92"/>
      <c r="BW364" s="5"/>
      <c r="BX364" s="5"/>
      <c r="BY364" s="5"/>
      <c r="BZ364" s="5"/>
      <c r="CA364" s="5"/>
      <c r="CB364" s="5"/>
      <c r="CC364" s="5"/>
      <c r="CD364" s="440"/>
      <c r="CE364" s="440"/>
      <c r="CF364" s="441"/>
      <c r="CG364" s="442"/>
      <c r="CH364" s="443"/>
      <c r="CI364" s="443"/>
      <c r="CJ364" s="443"/>
      <c r="CK364" s="443"/>
      <c r="CL364" s="4"/>
      <c r="CM364" s="4"/>
      <c r="CN364" s="5"/>
      <c r="CO364" s="4"/>
      <c r="CP364" s="444"/>
      <c r="CQ364" s="445"/>
      <c r="CR364" s="446"/>
      <c r="CS364" s="446"/>
      <c r="CT364" s="444"/>
      <c r="CU364" s="444"/>
      <c r="CV364" s="444"/>
      <c r="CW364" s="444"/>
      <c r="CX364" s="447"/>
      <c r="CY364" s="447"/>
      <c r="CZ364" s="447"/>
      <c r="DA364" s="447"/>
      <c r="DB364" s="448"/>
      <c r="DC364" s="448"/>
      <c r="DD364" s="446"/>
      <c r="DE364" s="439"/>
      <c r="DF364" s="439"/>
      <c r="DG364" s="439"/>
      <c r="DH364" s="439"/>
      <c r="DI364" s="439"/>
      <c r="DJ364" s="439"/>
      <c r="DK364" s="439"/>
      <c r="DL364" s="446"/>
      <c r="DM364" s="446"/>
      <c r="DN364" s="444"/>
      <c r="DO364" s="444"/>
      <c r="DP364" s="444"/>
      <c r="DQ364" s="444"/>
      <c r="DR364" s="444"/>
      <c r="DS364" s="441"/>
      <c r="DT364" s="449"/>
      <c r="DU364" s="450"/>
      <c r="DV364" s="450"/>
      <c r="DW364" s="450"/>
      <c r="DX364" s="450"/>
      <c r="DY364" s="450"/>
      <c r="DZ364" s="450"/>
      <c r="EA364" s="450"/>
      <c r="EB364" s="450"/>
      <c r="EC364" s="450"/>
      <c r="ED364" s="450"/>
      <c r="EE364" s="446"/>
      <c r="EF364" s="446"/>
      <c r="EL364" s="4"/>
      <c r="EM364" s="4"/>
      <c r="EN364" s="5"/>
      <c r="EO364" s="4"/>
      <c r="FA364" s="23"/>
      <c r="FB364" s="24"/>
      <c r="FC364" s="75"/>
      <c r="FD364" s="76"/>
      <c r="FF364" s="89"/>
      <c r="IA364" s="214"/>
      <c r="IB364" s="215"/>
      <c r="IC364" s="214"/>
      <c r="ID364" s="215"/>
      <c r="IE364" s="214"/>
      <c r="IF364" s="214"/>
      <c r="IG364" s="214"/>
      <c r="IH364" s="233"/>
      <c r="II364" s="160"/>
      <c r="IJ364" s="217"/>
      <c r="IK364" s="218"/>
      <c r="IL364" s="218"/>
      <c r="IM364" s="218"/>
      <c r="IO364" s="391"/>
    </row>
    <row r="365" spans="1:249" s="6" customFormat="1" ht="15" x14ac:dyDescent="0.2">
      <c r="A365" s="467" t="s">
        <v>2166</v>
      </c>
      <c r="B365" s="467" t="s">
        <v>1969</v>
      </c>
      <c r="C365" s="393" t="s">
        <v>2715</v>
      </c>
      <c r="D365" s="468"/>
      <c r="E365" s="462" t="s">
        <v>2138</v>
      </c>
      <c r="F365" s="14" t="s">
        <v>2147</v>
      </c>
      <c r="G365" s="14" t="s">
        <v>2149</v>
      </c>
      <c r="H365" s="469" t="s">
        <v>2149</v>
      </c>
      <c r="I365" s="462"/>
      <c r="J365" s="456"/>
      <c r="K365" s="11"/>
      <c r="L365" s="11"/>
      <c r="M365" s="14"/>
      <c r="N365" s="470"/>
      <c r="O365" s="14"/>
      <c r="P365" s="14"/>
      <c r="Q365" s="14"/>
      <c r="R365" s="14"/>
      <c r="S365" s="14"/>
      <c r="T365" s="469"/>
      <c r="U365" s="454"/>
      <c r="V365" s="454"/>
      <c r="W365" s="9"/>
      <c r="X365" s="9"/>
      <c r="Y365" s="10"/>
      <c r="Z365" s="495">
        <v>3</v>
      </c>
      <c r="AA365" s="11"/>
      <c r="AB365" s="472"/>
      <c r="AC365" s="473"/>
      <c r="AD365" s="473"/>
      <c r="AE365" s="496">
        <v>3</v>
      </c>
      <c r="AF365" s="12"/>
      <c r="AG365" s="12"/>
      <c r="AH365" s="13"/>
      <c r="AI365" s="14"/>
      <c r="AJ365" s="14"/>
      <c r="AK365" s="7"/>
      <c r="AL365" s="7"/>
      <c r="AM365" s="15"/>
      <c r="AN365" s="15"/>
      <c r="AO365" s="8"/>
      <c r="AP365" s="453" t="s">
        <v>1797</v>
      </c>
      <c r="AQ365" s="17"/>
      <c r="AR365" s="18"/>
      <c r="AS365" s="19"/>
      <c r="AT365" s="19"/>
      <c r="AU365" s="19"/>
      <c r="AV365" s="19"/>
      <c r="AW365" s="19"/>
      <c r="AX365" s="19"/>
      <c r="AY365" s="19"/>
      <c r="AZ365" s="20"/>
      <c r="BA365" s="20"/>
      <c r="BB365" s="21"/>
      <c r="BC365" s="22" t="s">
        <v>2179</v>
      </c>
      <c r="BD365" s="77"/>
      <c r="BE365" s="91"/>
      <c r="BF365" s="91"/>
      <c r="BG365" s="92"/>
      <c r="BH365"/>
      <c r="BI365"/>
      <c r="BJ365"/>
      <c r="BK365"/>
      <c r="BL365"/>
      <c r="BM365"/>
      <c r="BN365"/>
      <c r="BO365"/>
      <c r="BP365"/>
      <c r="BQ365"/>
      <c r="BR365"/>
      <c r="BS365"/>
      <c r="BT365" s="92"/>
      <c r="BU365" s="92"/>
      <c r="BV365" s="92"/>
      <c r="BW365" s="5"/>
      <c r="BX365" s="5"/>
      <c r="BY365" s="5"/>
      <c r="BZ365" s="5"/>
      <c r="CA365" s="5"/>
      <c r="CB365" s="5"/>
      <c r="CC365" s="5"/>
      <c r="CD365" s="440"/>
      <c r="CE365" s="440"/>
      <c r="CF365" s="441"/>
      <c r="CG365" s="442"/>
      <c r="CH365" s="443"/>
      <c r="CI365" s="443"/>
      <c r="CJ365" s="443"/>
      <c r="CK365" s="443"/>
      <c r="CL365" s="4"/>
      <c r="CM365" s="4"/>
      <c r="CN365" s="5"/>
      <c r="CO365" s="4"/>
      <c r="CP365" s="444"/>
      <c r="CQ365" s="445"/>
      <c r="CR365" s="446"/>
      <c r="CS365" s="446"/>
      <c r="CT365" s="444"/>
      <c r="CU365" s="444"/>
      <c r="CV365" s="444"/>
      <c r="CW365" s="444"/>
      <c r="CX365" s="447"/>
      <c r="CY365" s="447"/>
      <c r="CZ365" s="447"/>
      <c r="DA365" s="447"/>
      <c r="DB365" s="448"/>
      <c r="DC365" s="448"/>
      <c r="DD365" s="446"/>
      <c r="DE365" s="439"/>
      <c r="DF365" s="439"/>
      <c r="DG365" s="439"/>
      <c r="DH365" s="439"/>
      <c r="DI365" s="439"/>
      <c r="DJ365" s="439"/>
      <c r="DK365" s="439"/>
      <c r="DL365" s="446"/>
      <c r="DM365" s="446"/>
      <c r="DN365" s="444"/>
      <c r="DO365" s="444"/>
      <c r="DP365" s="444"/>
      <c r="DQ365" s="444"/>
      <c r="DR365" s="444"/>
      <c r="DS365" s="441"/>
      <c r="DT365" s="449"/>
      <c r="DU365" s="450"/>
      <c r="DV365" s="450"/>
      <c r="DW365" s="450"/>
      <c r="DX365" s="450"/>
      <c r="DY365" s="450"/>
      <c r="DZ365" s="450"/>
      <c r="EA365" s="450"/>
      <c r="EB365" s="450"/>
      <c r="EC365" s="450"/>
      <c r="ED365" s="450"/>
      <c r="EE365" s="446"/>
      <c r="EF365" s="446"/>
      <c r="EL365" s="4"/>
      <c r="EM365" s="4"/>
      <c r="EN365" s="5"/>
      <c r="EO365" s="4"/>
      <c r="FA365" s="23"/>
      <c r="FB365" s="24"/>
      <c r="FC365" s="75"/>
      <c r="FD365" s="76"/>
      <c r="FF365" s="89"/>
      <c r="IA365" s="214"/>
      <c r="IB365" s="215"/>
      <c r="IC365" s="214"/>
      <c r="ID365" s="215"/>
      <c r="IE365" s="214"/>
      <c r="IF365" s="214"/>
      <c r="IG365" s="214"/>
      <c r="IH365" s="233"/>
      <c r="II365" s="160"/>
      <c r="IJ365" s="217"/>
      <c r="IK365" s="218"/>
      <c r="IL365" s="218"/>
      <c r="IM365" s="218"/>
      <c r="IO365" s="391"/>
    </row>
    <row r="366" spans="1:249" s="6" customFormat="1" ht="15" x14ac:dyDescent="0.2">
      <c r="A366" s="467">
        <v>0</v>
      </c>
      <c r="B366" s="467" t="s">
        <v>2149</v>
      </c>
      <c r="C366" s="393" t="s">
        <v>2716</v>
      </c>
      <c r="D366" s="468"/>
      <c r="E366" s="462" t="s">
        <v>2135</v>
      </c>
      <c r="F366" s="14"/>
      <c r="G366" s="14"/>
      <c r="H366" s="469"/>
      <c r="I366" s="462"/>
      <c r="J366" s="456"/>
      <c r="K366" s="11"/>
      <c r="L366" s="11"/>
      <c r="M366" s="14"/>
      <c r="N366" s="470"/>
      <c r="O366" s="14"/>
      <c r="P366" s="14"/>
      <c r="Q366" s="14"/>
      <c r="R366" s="14"/>
      <c r="S366" s="14"/>
      <c r="T366" s="469"/>
      <c r="U366" s="454"/>
      <c r="V366" s="454"/>
      <c r="W366" s="9"/>
      <c r="X366" s="9"/>
      <c r="Y366" s="10"/>
      <c r="Z366" s="495">
        <v>0</v>
      </c>
      <c r="AA366" s="11"/>
      <c r="AB366" s="472"/>
      <c r="AC366" s="473"/>
      <c r="AD366" s="473"/>
      <c r="AE366" s="496">
        <v>2</v>
      </c>
      <c r="AF366" s="12"/>
      <c r="AG366" s="12"/>
      <c r="AH366" s="13"/>
      <c r="AI366" s="14"/>
      <c r="AJ366" s="14"/>
      <c r="AK366" s="7"/>
      <c r="AL366" s="7"/>
      <c r="AM366" s="15"/>
      <c r="AN366" s="15"/>
      <c r="AO366" s="8"/>
      <c r="AP366" s="453" t="s">
        <v>1798</v>
      </c>
      <c r="AQ366" s="17"/>
      <c r="AR366" s="18"/>
      <c r="AS366" s="19"/>
      <c r="AT366" s="19"/>
      <c r="AU366" s="19"/>
      <c r="AV366" s="19"/>
      <c r="AW366" s="19"/>
      <c r="AX366" s="19"/>
      <c r="AY366" s="19"/>
      <c r="AZ366" s="20"/>
      <c r="BA366" s="20"/>
      <c r="BB366" s="21"/>
      <c r="BC366" s="22" t="s">
        <v>2179</v>
      </c>
      <c r="BD366" s="77"/>
      <c r="BE366" s="91"/>
      <c r="BF366" s="91"/>
      <c r="BG366" s="92"/>
      <c r="BH366"/>
      <c r="BI366"/>
      <c r="BJ366"/>
      <c r="BK366"/>
      <c r="BL366"/>
      <c r="BM366"/>
      <c r="BN366"/>
      <c r="BO366"/>
      <c r="BP366"/>
      <c r="BQ366"/>
      <c r="BR366"/>
      <c r="BS366"/>
      <c r="BT366" s="92"/>
      <c r="BU366" s="92"/>
      <c r="BV366" s="92"/>
      <c r="BW366" s="5"/>
      <c r="BX366" s="5"/>
      <c r="BY366" s="5"/>
      <c r="BZ366" s="5"/>
      <c r="CA366" s="5"/>
      <c r="CB366" s="5"/>
      <c r="CC366" s="5"/>
      <c r="CD366" s="440"/>
      <c r="CE366" s="440"/>
      <c r="CF366" s="441"/>
      <c r="CG366" s="442"/>
      <c r="CH366" s="443"/>
      <c r="CI366" s="443"/>
      <c r="CJ366" s="443"/>
      <c r="CK366" s="443"/>
      <c r="CL366" s="4"/>
      <c r="CM366" s="4"/>
      <c r="CN366" s="5"/>
      <c r="CO366" s="4"/>
      <c r="CP366" s="444"/>
      <c r="CQ366" s="445"/>
      <c r="CR366" s="446"/>
      <c r="CS366" s="446"/>
      <c r="CT366" s="444"/>
      <c r="CU366" s="444"/>
      <c r="CV366" s="444"/>
      <c r="CW366" s="444"/>
      <c r="CX366" s="447"/>
      <c r="CY366" s="447"/>
      <c r="CZ366" s="447"/>
      <c r="DA366" s="447"/>
      <c r="DB366" s="448"/>
      <c r="DC366" s="448"/>
      <c r="DD366" s="446"/>
      <c r="DE366" s="439"/>
      <c r="DF366" s="439"/>
      <c r="DG366" s="439"/>
      <c r="DH366" s="439"/>
      <c r="DI366" s="439"/>
      <c r="DJ366" s="439"/>
      <c r="DK366" s="439"/>
      <c r="DL366" s="446"/>
      <c r="DM366" s="446"/>
      <c r="DN366" s="444"/>
      <c r="DO366" s="444"/>
      <c r="DP366" s="444"/>
      <c r="DQ366" s="444"/>
      <c r="DR366" s="444"/>
      <c r="DS366" s="441"/>
      <c r="DT366" s="449"/>
      <c r="DU366" s="450"/>
      <c r="DV366" s="450"/>
      <c r="DW366" s="450"/>
      <c r="DX366" s="450"/>
      <c r="DY366" s="450"/>
      <c r="DZ366" s="450"/>
      <c r="EA366" s="450"/>
      <c r="EB366" s="450"/>
      <c r="EC366" s="450"/>
      <c r="ED366" s="450"/>
      <c r="EE366" s="446"/>
      <c r="EF366" s="446"/>
      <c r="EL366" s="4"/>
      <c r="EM366" s="4"/>
      <c r="EN366" s="5"/>
      <c r="EO366" s="4"/>
      <c r="FA366" s="23"/>
      <c r="FB366" s="24"/>
      <c r="FC366" s="75"/>
      <c r="FD366" s="76"/>
      <c r="FF366" s="89"/>
      <c r="IA366" s="214"/>
      <c r="IB366" s="215"/>
      <c r="IC366" s="214"/>
      <c r="ID366" s="215"/>
      <c r="IE366" s="214"/>
      <c r="IF366" s="214"/>
      <c r="IG366" s="214"/>
      <c r="IH366" s="233"/>
      <c r="II366" s="160"/>
      <c r="IJ366" s="217"/>
      <c r="IK366" s="218"/>
      <c r="IL366" s="218"/>
      <c r="IM366" s="218"/>
      <c r="IO366" s="391"/>
    </row>
    <row r="367" spans="1:249" s="6" customFormat="1" ht="15.75" x14ac:dyDescent="0.25">
      <c r="A367" s="467">
        <v>3</v>
      </c>
      <c r="B367" s="467" t="s">
        <v>2149</v>
      </c>
      <c r="C367" s="393" t="s">
        <v>2717</v>
      </c>
      <c r="D367" s="468"/>
      <c r="E367" s="462" t="s">
        <v>2139</v>
      </c>
      <c r="F367" s="14" t="s">
        <v>2146</v>
      </c>
      <c r="G367" s="14" t="s">
        <v>2153</v>
      </c>
      <c r="H367" s="469" t="s">
        <v>2157</v>
      </c>
      <c r="I367" s="462"/>
      <c r="J367" s="456"/>
      <c r="K367" s="11" t="s">
        <v>2163</v>
      </c>
      <c r="L367" s="11" t="s">
        <v>2133</v>
      </c>
      <c r="M367" s="14" t="s">
        <v>2161</v>
      </c>
      <c r="N367" s="470"/>
      <c r="O367" s="14"/>
      <c r="P367" s="14"/>
      <c r="Q367" s="14"/>
      <c r="R367" s="14"/>
      <c r="S367" s="14"/>
      <c r="T367" s="469"/>
      <c r="U367" s="454"/>
      <c r="V367" s="498"/>
      <c r="W367" s="9"/>
      <c r="X367" s="9"/>
      <c r="Y367" s="10"/>
      <c r="Z367" s="495">
        <v>3</v>
      </c>
      <c r="AA367" s="11"/>
      <c r="AB367" s="472"/>
      <c r="AC367" s="473"/>
      <c r="AD367" s="473"/>
      <c r="AE367" s="496">
        <v>3</v>
      </c>
      <c r="AF367" s="12"/>
      <c r="AG367" s="12"/>
      <c r="AH367" s="13"/>
      <c r="AI367" s="14"/>
      <c r="AJ367" s="14"/>
      <c r="AK367" s="7"/>
      <c r="AL367" s="7"/>
      <c r="AM367" s="15"/>
      <c r="AN367" s="15"/>
      <c r="AO367" s="8"/>
      <c r="AP367" s="453" t="s">
        <v>1799</v>
      </c>
      <c r="AQ367" s="17"/>
      <c r="AR367" s="18"/>
      <c r="AS367" s="19"/>
      <c r="AT367" s="19"/>
      <c r="AU367" s="19"/>
      <c r="AV367" s="19"/>
      <c r="AW367" s="19"/>
      <c r="AX367" s="19"/>
      <c r="AY367" s="19"/>
      <c r="AZ367" s="20"/>
      <c r="BA367" s="20"/>
      <c r="BB367" s="21"/>
      <c r="BC367" s="22" t="s">
        <v>2179</v>
      </c>
      <c r="BD367" s="77"/>
      <c r="BE367" s="91"/>
      <c r="BF367" s="91" t="s">
        <v>3123</v>
      </c>
      <c r="BG367" s="92"/>
      <c r="BH367"/>
      <c r="BI367"/>
      <c r="BJ367"/>
      <c r="BK367"/>
      <c r="BL367"/>
      <c r="BM367"/>
      <c r="BN367"/>
      <c r="BO367"/>
      <c r="BP367"/>
      <c r="BQ367"/>
      <c r="BR367"/>
      <c r="BS367"/>
      <c r="BT367" s="92"/>
      <c r="BU367" s="92"/>
      <c r="BV367" s="92"/>
      <c r="BW367" s="5"/>
      <c r="BX367" s="5"/>
      <c r="BY367" s="5"/>
      <c r="BZ367" s="5"/>
      <c r="CA367" s="5"/>
      <c r="CB367" s="5"/>
      <c r="CC367" s="5"/>
      <c r="CD367" s="440"/>
      <c r="CE367" s="440"/>
      <c r="CF367" s="441"/>
      <c r="CG367" s="442"/>
      <c r="CH367" s="443"/>
      <c r="CI367" s="443"/>
      <c r="CJ367" s="443"/>
      <c r="CK367" s="443"/>
      <c r="CL367" s="4"/>
      <c r="CM367" s="4"/>
      <c r="CN367" s="5"/>
      <c r="CO367" s="4"/>
      <c r="CP367" s="444"/>
      <c r="CQ367" s="445"/>
      <c r="CR367" s="446"/>
      <c r="CS367" s="446"/>
      <c r="CT367" s="444"/>
      <c r="CU367" s="444"/>
      <c r="CV367" s="444"/>
      <c r="CW367" s="444"/>
      <c r="CX367" s="447"/>
      <c r="CY367" s="447"/>
      <c r="CZ367" s="447"/>
      <c r="DA367" s="447"/>
      <c r="DB367" s="448"/>
      <c r="DC367" s="448"/>
      <c r="DD367" s="446"/>
      <c r="DE367" s="439"/>
      <c r="DF367" s="439"/>
      <c r="DG367" s="439"/>
      <c r="DH367" s="439"/>
      <c r="DI367" s="439"/>
      <c r="DJ367" s="439"/>
      <c r="DK367" s="439"/>
      <c r="DL367" s="446"/>
      <c r="DM367" s="446"/>
      <c r="DN367" s="444"/>
      <c r="DO367" s="444"/>
      <c r="DP367" s="444"/>
      <c r="DQ367" s="444"/>
      <c r="DR367" s="444"/>
      <c r="DS367" s="441"/>
      <c r="DT367" s="449"/>
      <c r="DU367" s="450"/>
      <c r="DV367" s="450"/>
      <c r="DW367" s="450"/>
      <c r="DX367" s="450"/>
      <c r="DY367" s="450"/>
      <c r="DZ367" s="450"/>
      <c r="EA367" s="450"/>
      <c r="EB367" s="450"/>
      <c r="EC367" s="450"/>
      <c r="ED367" s="450"/>
      <c r="EE367" s="446"/>
      <c r="EF367" s="446"/>
      <c r="EL367" s="4"/>
      <c r="EM367" s="4"/>
      <c r="EN367" s="5"/>
      <c r="EO367" s="4"/>
      <c r="FA367" s="23"/>
      <c r="FB367" s="24"/>
      <c r="FC367" s="75"/>
      <c r="FD367" s="76"/>
      <c r="FF367" s="89"/>
      <c r="IA367" s="214"/>
      <c r="IB367" s="215"/>
      <c r="IC367" s="214"/>
      <c r="ID367" s="215"/>
      <c r="IE367" s="214"/>
      <c r="IF367" s="214"/>
      <c r="IG367" s="214"/>
      <c r="IH367" s="233"/>
      <c r="II367" s="160"/>
      <c r="IJ367" s="217"/>
      <c r="IK367" s="218"/>
      <c r="IL367" s="218"/>
      <c r="IM367" s="218"/>
      <c r="IO367" s="391"/>
    </row>
    <row r="368" spans="1:249" s="6" customFormat="1" ht="15" x14ac:dyDescent="0.2">
      <c r="A368" s="467">
        <v>0</v>
      </c>
      <c r="B368" s="467" t="s">
        <v>2149</v>
      </c>
      <c r="C368" s="393" t="s">
        <v>2718</v>
      </c>
      <c r="D368" s="468"/>
      <c r="E368" s="462" t="s">
        <v>2135</v>
      </c>
      <c r="F368" s="14"/>
      <c r="G368" s="14"/>
      <c r="H368" s="469"/>
      <c r="I368" s="462"/>
      <c r="J368" s="456"/>
      <c r="K368" s="11"/>
      <c r="L368" s="11"/>
      <c r="M368" s="14"/>
      <c r="N368" s="470"/>
      <c r="O368" s="14"/>
      <c r="P368" s="14"/>
      <c r="Q368" s="14"/>
      <c r="R368" s="14"/>
      <c r="S368" s="14"/>
      <c r="T368" s="469"/>
      <c r="U368" s="454"/>
      <c r="V368" s="454"/>
      <c r="W368" s="9"/>
      <c r="X368" s="9"/>
      <c r="Y368" s="10"/>
      <c r="Z368" s="495">
        <v>0</v>
      </c>
      <c r="AA368" s="11"/>
      <c r="AB368" s="472"/>
      <c r="AC368" s="473"/>
      <c r="AD368" s="473"/>
      <c r="AE368" s="496">
        <v>0</v>
      </c>
      <c r="AF368" s="12"/>
      <c r="AG368" s="12"/>
      <c r="AH368" s="13"/>
      <c r="AI368" s="14"/>
      <c r="AJ368" s="14"/>
      <c r="AK368" s="7"/>
      <c r="AL368" s="7"/>
      <c r="AM368" s="15"/>
      <c r="AN368" s="15"/>
      <c r="AO368" s="8"/>
      <c r="AP368" s="453" t="s">
        <v>1800</v>
      </c>
      <c r="AQ368" s="17"/>
      <c r="AR368" s="18"/>
      <c r="AS368" s="19"/>
      <c r="AT368" s="19"/>
      <c r="AU368" s="19"/>
      <c r="AV368" s="19"/>
      <c r="AW368" s="19"/>
      <c r="AX368" s="19"/>
      <c r="AY368" s="19"/>
      <c r="AZ368" s="20"/>
      <c r="BA368" s="20"/>
      <c r="BB368" s="21"/>
      <c r="BC368" s="22" t="s">
        <v>2179</v>
      </c>
      <c r="BD368" s="77"/>
      <c r="BE368" s="91"/>
      <c r="BF368" s="91"/>
      <c r="BG368" s="92"/>
      <c r="BH368"/>
      <c r="BI368"/>
      <c r="BJ368"/>
      <c r="BK368"/>
      <c r="BL368"/>
      <c r="BM368"/>
      <c r="BN368"/>
      <c r="BO368"/>
      <c r="BP368"/>
      <c r="BQ368"/>
      <c r="BR368"/>
      <c r="BS368"/>
      <c r="BT368" s="92"/>
      <c r="BU368" s="92"/>
      <c r="BV368" s="92"/>
      <c r="BW368" s="5"/>
      <c r="BX368" s="5"/>
      <c r="BY368" s="5"/>
      <c r="BZ368" s="5"/>
      <c r="CA368" s="5"/>
      <c r="CB368" s="5"/>
      <c r="CC368" s="5"/>
      <c r="CD368" s="440"/>
      <c r="CE368" s="440"/>
      <c r="CF368" s="441"/>
      <c r="CG368" s="442"/>
      <c r="CH368" s="443"/>
      <c r="CI368" s="443"/>
      <c r="CJ368" s="443"/>
      <c r="CK368" s="443"/>
      <c r="CL368" s="4"/>
      <c r="CM368" s="4"/>
      <c r="CN368" s="5"/>
      <c r="CO368" s="4"/>
      <c r="CP368" s="444"/>
      <c r="CQ368" s="445"/>
      <c r="CR368" s="446"/>
      <c r="CS368" s="446"/>
      <c r="CT368" s="444"/>
      <c r="CU368" s="444"/>
      <c r="CV368" s="444"/>
      <c r="CW368" s="444"/>
      <c r="CX368" s="447"/>
      <c r="CY368" s="447"/>
      <c r="CZ368" s="447"/>
      <c r="DA368" s="447"/>
      <c r="DB368" s="448"/>
      <c r="DC368" s="448"/>
      <c r="DD368" s="446"/>
      <c r="DE368" s="439"/>
      <c r="DF368" s="439"/>
      <c r="DG368" s="439"/>
      <c r="DH368" s="439"/>
      <c r="DI368" s="439"/>
      <c r="DJ368" s="439"/>
      <c r="DK368" s="439"/>
      <c r="DL368" s="446"/>
      <c r="DM368" s="446"/>
      <c r="DN368" s="444"/>
      <c r="DO368" s="444"/>
      <c r="DP368" s="444"/>
      <c r="DQ368" s="444"/>
      <c r="DR368" s="444"/>
      <c r="DS368" s="441"/>
      <c r="DT368" s="449"/>
      <c r="DU368" s="450"/>
      <c r="DV368" s="450"/>
      <c r="DW368" s="450"/>
      <c r="DX368" s="450"/>
      <c r="DY368" s="450"/>
      <c r="DZ368" s="450"/>
      <c r="EA368" s="450"/>
      <c r="EB368" s="450"/>
      <c r="EC368" s="450"/>
      <c r="ED368" s="450"/>
      <c r="EE368" s="446"/>
      <c r="EF368" s="446"/>
      <c r="EL368" s="4"/>
      <c r="EM368" s="4"/>
      <c r="EN368" s="5"/>
      <c r="EO368" s="4"/>
      <c r="FA368" s="23"/>
      <c r="FB368" s="24"/>
      <c r="FC368" s="75"/>
      <c r="FD368" s="76"/>
      <c r="FF368" s="89"/>
      <c r="IA368" s="214"/>
      <c r="IB368" s="215"/>
      <c r="IC368" s="214"/>
      <c r="ID368" s="215"/>
      <c r="IE368" s="214"/>
      <c r="IF368" s="214"/>
      <c r="IG368" s="214"/>
      <c r="IH368" s="233"/>
      <c r="II368" s="160"/>
      <c r="IJ368" s="217"/>
      <c r="IK368" s="218"/>
      <c r="IL368" s="218"/>
      <c r="IM368" s="218"/>
      <c r="IO368" s="391"/>
    </row>
    <row r="369" spans="1:249" s="6" customFormat="1" ht="15" x14ac:dyDescent="0.2">
      <c r="A369" s="467" t="s">
        <v>2166</v>
      </c>
      <c r="B369" s="467" t="s">
        <v>2149</v>
      </c>
      <c r="C369" s="393" t="s">
        <v>3165</v>
      </c>
      <c r="D369" s="468"/>
      <c r="E369" s="462" t="s">
        <v>2139</v>
      </c>
      <c r="F369" s="14" t="s">
        <v>2147</v>
      </c>
      <c r="G369" s="14" t="s">
        <v>2154</v>
      </c>
      <c r="H369" s="469" t="s">
        <v>2157</v>
      </c>
      <c r="I369" s="462"/>
      <c r="J369" s="456"/>
      <c r="K369" s="11" t="s">
        <v>2163</v>
      </c>
      <c r="L369" s="11"/>
      <c r="M369" s="14"/>
      <c r="N369" s="470"/>
      <c r="O369" s="14"/>
      <c r="P369" s="14"/>
      <c r="Q369" s="14"/>
      <c r="R369" s="14"/>
      <c r="S369" s="14"/>
      <c r="T369" s="469"/>
      <c r="U369" s="454"/>
      <c r="V369" s="454"/>
      <c r="W369" s="9"/>
      <c r="X369" s="9"/>
      <c r="Y369" s="10"/>
      <c r="Z369" s="495" t="s">
        <v>2166</v>
      </c>
      <c r="AA369" s="11"/>
      <c r="AB369" s="472"/>
      <c r="AC369" s="473"/>
      <c r="AD369" s="473"/>
      <c r="AE369" s="496" t="s">
        <v>2166</v>
      </c>
      <c r="AF369" s="12"/>
      <c r="AG369" s="12"/>
      <c r="AH369" s="13"/>
      <c r="AI369" s="14"/>
      <c r="AJ369" s="14"/>
      <c r="AK369" s="7"/>
      <c r="AL369" s="7"/>
      <c r="AM369" s="15"/>
      <c r="AN369" s="15"/>
      <c r="AO369" s="8"/>
      <c r="AP369" s="453" t="s">
        <v>1801</v>
      </c>
      <c r="AQ369" s="17"/>
      <c r="AR369" s="18"/>
      <c r="AS369" s="19"/>
      <c r="AT369" s="19"/>
      <c r="AU369" s="19"/>
      <c r="AV369" s="19"/>
      <c r="AW369" s="19"/>
      <c r="AX369" s="19"/>
      <c r="AY369" s="19"/>
      <c r="AZ369" s="20"/>
      <c r="BA369" s="20"/>
      <c r="BB369" s="21"/>
      <c r="BC369" s="22" t="s">
        <v>2179</v>
      </c>
      <c r="BD369" s="77"/>
      <c r="BE369" s="91"/>
      <c r="BF369" s="91" t="s">
        <v>2163</v>
      </c>
      <c r="BG369" s="92"/>
      <c r="BH369"/>
      <c r="BI369"/>
      <c r="BJ369"/>
      <c r="BK369"/>
      <c r="BL369"/>
      <c r="BM369"/>
      <c r="BN369"/>
      <c r="BO369"/>
      <c r="BP369"/>
      <c r="BQ369"/>
      <c r="BR369"/>
      <c r="BS369"/>
      <c r="BT369" s="92"/>
      <c r="BU369" s="92"/>
      <c r="BV369" s="92"/>
      <c r="BW369" s="5"/>
      <c r="BX369" s="5"/>
      <c r="BY369" s="5"/>
      <c r="BZ369" s="5"/>
      <c r="CA369" s="5"/>
      <c r="CB369" s="5"/>
      <c r="CC369" s="5"/>
      <c r="CD369" s="440"/>
      <c r="CE369" s="440"/>
      <c r="CF369" s="441"/>
      <c r="CG369" s="442"/>
      <c r="CH369" s="443"/>
      <c r="CI369" s="443"/>
      <c r="CJ369" s="443"/>
      <c r="CK369" s="443"/>
      <c r="CL369" s="4"/>
      <c r="CM369" s="4"/>
      <c r="CN369" s="5"/>
      <c r="CO369" s="4"/>
      <c r="CP369" s="444"/>
      <c r="CQ369" s="445"/>
      <c r="CR369" s="446"/>
      <c r="CS369" s="446"/>
      <c r="CT369" s="444"/>
      <c r="CU369" s="444"/>
      <c r="CV369" s="444"/>
      <c r="CW369" s="444"/>
      <c r="CX369" s="447"/>
      <c r="CY369" s="447"/>
      <c r="CZ369" s="447"/>
      <c r="DA369" s="447"/>
      <c r="DB369" s="448"/>
      <c r="DC369" s="448"/>
      <c r="DD369" s="446"/>
      <c r="DE369" s="439"/>
      <c r="DF369" s="439"/>
      <c r="DG369" s="439"/>
      <c r="DH369" s="439"/>
      <c r="DI369" s="439"/>
      <c r="DJ369" s="439"/>
      <c r="DK369" s="439"/>
      <c r="DL369" s="446"/>
      <c r="DM369" s="446"/>
      <c r="DN369" s="444"/>
      <c r="DO369" s="444"/>
      <c r="DP369" s="444"/>
      <c r="DQ369" s="444"/>
      <c r="DR369" s="444"/>
      <c r="DS369" s="441"/>
      <c r="DT369" s="449"/>
      <c r="DU369" s="450"/>
      <c r="DV369" s="450"/>
      <c r="DW369" s="450"/>
      <c r="DX369" s="450"/>
      <c r="DY369" s="450"/>
      <c r="DZ369" s="450"/>
      <c r="EA369" s="450"/>
      <c r="EB369" s="450"/>
      <c r="EC369" s="450"/>
      <c r="ED369" s="450"/>
      <c r="EE369" s="446"/>
      <c r="EF369" s="446"/>
      <c r="EL369" s="4"/>
      <c r="EM369" s="4"/>
      <c r="EN369" s="5"/>
      <c r="EO369" s="4"/>
      <c r="FA369" s="23"/>
      <c r="FB369" s="24"/>
      <c r="FC369" s="75"/>
      <c r="FD369" s="76"/>
      <c r="FF369" s="89"/>
      <c r="IA369" s="214"/>
      <c r="IB369" s="215"/>
      <c r="IC369" s="214"/>
      <c r="ID369" s="215"/>
      <c r="IE369" s="214"/>
      <c r="IF369" s="214"/>
      <c r="IG369" s="214"/>
      <c r="IH369" s="233"/>
      <c r="II369" s="160"/>
      <c r="IJ369" s="217"/>
      <c r="IK369" s="218"/>
      <c r="IL369" s="218"/>
      <c r="IM369" s="218"/>
      <c r="IO369" s="391"/>
    </row>
    <row r="370" spans="1:249" s="6" customFormat="1" ht="15" x14ac:dyDescent="0.2">
      <c r="A370" s="467" t="s">
        <v>2195</v>
      </c>
      <c r="B370" s="467" t="s">
        <v>2149</v>
      </c>
      <c r="C370" s="393" t="s">
        <v>2719</v>
      </c>
      <c r="D370" s="468"/>
      <c r="E370" s="462" t="s">
        <v>2138</v>
      </c>
      <c r="F370" s="14" t="s">
        <v>2149</v>
      </c>
      <c r="G370" s="14" t="s">
        <v>2149</v>
      </c>
      <c r="H370" s="469" t="s">
        <v>2149</v>
      </c>
      <c r="I370" s="462"/>
      <c r="J370" s="456"/>
      <c r="K370" s="11"/>
      <c r="L370" s="11"/>
      <c r="M370" s="14"/>
      <c r="N370" s="470"/>
      <c r="O370" s="14"/>
      <c r="P370" s="14"/>
      <c r="Q370" s="14"/>
      <c r="R370" s="14"/>
      <c r="S370" s="14"/>
      <c r="T370" s="469"/>
      <c r="U370" s="454"/>
      <c r="V370" s="454"/>
      <c r="W370" s="9"/>
      <c r="X370" s="9"/>
      <c r="Y370" s="10"/>
      <c r="Z370" s="495" t="s">
        <v>2195</v>
      </c>
      <c r="AA370" s="11"/>
      <c r="AB370" s="472"/>
      <c r="AC370" s="473"/>
      <c r="AD370" s="473"/>
      <c r="AE370" s="496" t="s">
        <v>2195</v>
      </c>
      <c r="AF370" s="12"/>
      <c r="AG370" s="12"/>
      <c r="AH370" s="13"/>
      <c r="AI370" s="14"/>
      <c r="AJ370" s="14"/>
      <c r="AK370" s="7"/>
      <c r="AL370" s="7"/>
      <c r="AM370" s="15"/>
      <c r="AN370" s="15"/>
      <c r="AO370" s="8"/>
      <c r="AP370" s="453" t="s">
        <v>1802</v>
      </c>
      <c r="AQ370" s="17"/>
      <c r="AR370" s="18"/>
      <c r="AS370" s="19"/>
      <c r="AT370" s="19"/>
      <c r="AU370" s="19"/>
      <c r="AV370" s="19"/>
      <c r="AW370" s="19"/>
      <c r="AX370" s="19"/>
      <c r="AY370" s="19"/>
      <c r="AZ370" s="20"/>
      <c r="BA370" s="20"/>
      <c r="BB370" s="21"/>
      <c r="BC370" s="22" t="s">
        <v>2179</v>
      </c>
      <c r="BD370" s="77"/>
      <c r="BE370" s="91"/>
      <c r="BF370" s="91"/>
      <c r="BG370" s="92"/>
      <c r="BH370"/>
      <c r="BI370"/>
      <c r="BJ370"/>
      <c r="BK370"/>
      <c r="BL370"/>
      <c r="BM370"/>
      <c r="BN370"/>
      <c r="BO370"/>
      <c r="BP370"/>
      <c r="BQ370"/>
      <c r="BR370"/>
      <c r="BS370"/>
      <c r="BT370" s="92"/>
      <c r="BU370" s="92"/>
      <c r="BV370" s="92"/>
      <c r="BW370" s="5"/>
      <c r="BX370" s="5"/>
      <c r="BY370" s="5"/>
      <c r="BZ370" s="5"/>
      <c r="CA370" s="5"/>
      <c r="CB370" s="5"/>
      <c r="CC370" s="5"/>
      <c r="CD370" s="440"/>
      <c r="CE370" s="440"/>
      <c r="CF370" s="441"/>
      <c r="CG370" s="442"/>
      <c r="CH370" s="443"/>
      <c r="CI370" s="443"/>
      <c r="CJ370" s="443"/>
      <c r="CK370" s="443"/>
      <c r="CL370" s="4"/>
      <c r="CM370" s="4"/>
      <c r="CN370" s="5"/>
      <c r="CO370" s="4"/>
      <c r="CP370" s="444"/>
      <c r="CQ370" s="445"/>
      <c r="CR370" s="446"/>
      <c r="CS370" s="446"/>
      <c r="CT370" s="444"/>
      <c r="CU370" s="444"/>
      <c r="CV370" s="444"/>
      <c r="CW370" s="444"/>
      <c r="CX370" s="447"/>
      <c r="CY370" s="447"/>
      <c r="CZ370" s="447"/>
      <c r="DA370" s="447"/>
      <c r="DB370" s="448"/>
      <c r="DC370" s="448"/>
      <c r="DD370" s="446"/>
      <c r="DE370" s="439"/>
      <c r="DF370" s="439"/>
      <c r="DG370" s="439"/>
      <c r="DH370" s="439"/>
      <c r="DI370" s="439"/>
      <c r="DJ370" s="439"/>
      <c r="DK370" s="439"/>
      <c r="DL370" s="446"/>
      <c r="DM370" s="446"/>
      <c r="DN370" s="444"/>
      <c r="DO370" s="444"/>
      <c r="DP370" s="444"/>
      <c r="DQ370" s="444"/>
      <c r="DR370" s="444"/>
      <c r="DS370" s="441"/>
      <c r="DT370" s="449"/>
      <c r="DU370" s="450"/>
      <c r="DV370" s="450"/>
      <c r="DW370" s="450"/>
      <c r="DX370" s="450"/>
      <c r="DY370" s="450"/>
      <c r="DZ370" s="450"/>
      <c r="EA370" s="450"/>
      <c r="EB370" s="450"/>
      <c r="EC370" s="450"/>
      <c r="ED370" s="450"/>
      <c r="EE370" s="446"/>
      <c r="EF370" s="446"/>
      <c r="EL370" s="4"/>
      <c r="EM370" s="4"/>
      <c r="EN370" s="5"/>
      <c r="EO370" s="4"/>
      <c r="FA370" s="23"/>
      <c r="FB370" s="24"/>
      <c r="FC370" s="75"/>
      <c r="FD370" s="76"/>
      <c r="FF370" s="89"/>
      <c r="IA370" s="214"/>
      <c r="IB370" s="215"/>
      <c r="IC370" s="214"/>
      <c r="ID370" s="215"/>
      <c r="IE370" s="214"/>
      <c r="IF370" s="214"/>
      <c r="IG370" s="214"/>
      <c r="IH370" s="233"/>
      <c r="II370" s="160"/>
      <c r="IJ370" s="217"/>
      <c r="IK370" s="218"/>
      <c r="IL370" s="218"/>
      <c r="IM370" s="218"/>
      <c r="IO370" s="391"/>
    </row>
    <row r="371" spans="1:249" s="6" customFormat="1" ht="15" x14ac:dyDescent="0.2">
      <c r="A371" s="467" t="s">
        <v>2195</v>
      </c>
      <c r="B371" s="467" t="s">
        <v>2149</v>
      </c>
      <c r="C371" s="393" t="s">
        <v>2720</v>
      </c>
      <c r="D371" s="468"/>
      <c r="E371" s="462" t="s">
        <v>2141</v>
      </c>
      <c r="F371" s="14" t="s">
        <v>2149</v>
      </c>
      <c r="G371" s="14" t="s">
        <v>2149</v>
      </c>
      <c r="H371" s="469" t="s">
        <v>2149</v>
      </c>
      <c r="I371" s="462"/>
      <c r="J371" s="456"/>
      <c r="K371" s="11"/>
      <c r="L371" s="11"/>
      <c r="M371" s="14"/>
      <c r="N371" s="470"/>
      <c r="O371" s="14"/>
      <c r="P371" s="14"/>
      <c r="Q371" s="14"/>
      <c r="R371" s="14"/>
      <c r="S371" s="14"/>
      <c r="T371" s="469"/>
      <c r="U371" s="454"/>
      <c r="V371" s="454"/>
      <c r="W371" s="9"/>
      <c r="X371" s="9"/>
      <c r="Y371" s="10"/>
      <c r="Z371" s="495" t="s">
        <v>2195</v>
      </c>
      <c r="AA371" s="11"/>
      <c r="AB371" s="472"/>
      <c r="AC371" s="473"/>
      <c r="AD371" s="473"/>
      <c r="AE371" s="496" t="s">
        <v>2195</v>
      </c>
      <c r="AF371" s="12"/>
      <c r="AG371" s="12"/>
      <c r="AH371" s="13"/>
      <c r="AI371" s="14"/>
      <c r="AJ371" s="14"/>
      <c r="AK371" s="7"/>
      <c r="AL371" s="7"/>
      <c r="AM371" s="15"/>
      <c r="AN371" s="15"/>
      <c r="AO371" s="8"/>
      <c r="AP371" s="453" t="s">
        <v>1803</v>
      </c>
      <c r="AQ371" s="17"/>
      <c r="AR371" s="18"/>
      <c r="AS371" s="19"/>
      <c r="AT371" s="19"/>
      <c r="AU371" s="19"/>
      <c r="AV371" s="19"/>
      <c r="AW371" s="19"/>
      <c r="AX371" s="19"/>
      <c r="AY371" s="19"/>
      <c r="AZ371" s="20"/>
      <c r="BA371" s="20"/>
      <c r="BB371" s="21"/>
      <c r="BC371" s="22" t="s">
        <v>2179</v>
      </c>
      <c r="BD371" s="77"/>
      <c r="BE371" s="91"/>
      <c r="BF371" s="91"/>
      <c r="BG371" s="92"/>
      <c r="BH371"/>
      <c r="BI371"/>
      <c r="BJ371"/>
      <c r="BK371"/>
      <c r="BL371"/>
      <c r="BM371"/>
      <c r="BN371"/>
      <c r="BO371"/>
      <c r="BP371"/>
      <c r="BQ371"/>
      <c r="BR371"/>
      <c r="BS371"/>
      <c r="BT371" s="92"/>
      <c r="BU371" s="92"/>
      <c r="BV371" s="92"/>
      <c r="BW371" s="5"/>
      <c r="BX371" s="5"/>
      <c r="BY371" s="5"/>
      <c r="BZ371" s="5"/>
      <c r="CA371" s="5"/>
      <c r="CB371" s="5"/>
      <c r="CC371" s="5"/>
      <c r="CD371" s="440"/>
      <c r="CE371" s="440"/>
      <c r="CF371" s="441"/>
      <c r="CG371" s="442"/>
      <c r="CH371" s="443"/>
      <c r="CI371" s="443"/>
      <c r="CJ371" s="443"/>
      <c r="CK371" s="443"/>
      <c r="CL371" s="4"/>
      <c r="CM371" s="4"/>
      <c r="CN371" s="5"/>
      <c r="CO371" s="4"/>
      <c r="CP371" s="444"/>
      <c r="CQ371" s="445"/>
      <c r="CR371" s="446"/>
      <c r="CS371" s="446"/>
      <c r="CT371" s="444"/>
      <c r="CU371" s="444"/>
      <c r="CV371" s="444"/>
      <c r="CW371" s="444"/>
      <c r="CX371" s="447"/>
      <c r="CY371" s="447"/>
      <c r="CZ371" s="447"/>
      <c r="DA371" s="447"/>
      <c r="DB371" s="448"/>
      <c r="DC371" s="448"/>
      <c r="DD371" s="446"/>
      <c r="DE371" s="439"/>
      <c r="DF371" s="439"/>
      <c r="DG371" s="439"/>
      <c r="DH371" s="439"/>
      <c r="DI371" s="439"/>
      <c r="DJ371" s="439"/>
      <c r="DK371" s="439"/>
      <c r="DL371" s="446"/>
      <c r="DM371" s="446"/>
      <c r="DN371" s="444"/>
      <c r="DO371" s="444"/>
      <c r="DP371" s="444"/>
      <c r="DQ371" s="444"/>
      <c r="DR371" s="444"/>
      <c r="DS371" s="441"/>
      <c r="DT371" s="449"/>
      <c r="DU371" s="450"/>
      <c r="DV371" s="450"/>
      <c r="DW371" s="450"/>
      <c r="DX371" s="450"/>
      <c r="DY371" s="450"/>
      <c r="DZ371" s="450"/>
      <c r="EA371" s="450"/>
      <c r="EB371" s="450"/>
      <c r="EC371" s="450"/>
      <c r="ED371" s="450"/>
      <c r="EE371" s="446"/>
      <c r="EF371" s="446"/>
      <c r="EL371" s="4"/>
      <c r="EM371" s="4"/>
      <c r="EN371" s="5"/>
      <c r="EO371" s="4"/>
      <c r="FA371" s="23"/>
      <c r="FB371" s="24"/>
      <c r="FC371" s="75"/>
      <c r="FD371" s="76"/>
      <c r="FF371" s="89"/>
      <c r="IA371" s="214"/>
      <c r="IB371" s="215"/>
      <c r="IC371" s="214"/>
      <c r="ID371" s="215"/>
      <c r="IE371" s="214"/>
      <c r="IF371" s="214"/>
      <c r="IG371" s="214"/>
      <c r="IH371" s="233"/>
      <c r="II371" s="160"/>
      <c r="IJ371" s="217"/>
      <c r="IK371" s="218"/>
      <c r="IL371" s="218"/>
      <c r="IM371" s="218"/>
      <c r="IO371" s="391"/>
    </row>
    <row r="372" spans="1:249" s="6" customFormat="1" ht="15" x14ac:dyDescent="0.2">
      <c r="A372" s="467" t="s">
        <v>2195</v>
      </c>
      <c r="B372" s="467" t="s">
        <v>2149</v>
      </c>
      <c r="C372" s="393" t="s">
        <v>2721</v>
      </c>
      <c r="D372" s="468"/>
      <c r="E372" s="462" t="s">
        <v>2141</v>
      </c>
      <c r="F372" s="14" t="s">
        <v>2149</v>
      </c>
      <c r="G372" s="14" t="s">
        <v>2149</v>
      </c>
      <c r="H372" s="469" t="s">
        <v>2149</v>
      </c>
      <c r="I372" s="462"/>
      <c r="J372" s="456"/>
      <c r="K372" s="11"/>
      <c r="L372" s="11"/>
      <c r="M372" s="14"/>
      <c r="N372" s="470"/>
      <c r="O372" s="14"/>
      <c r="P372" s="14"/>
      <c r="Q372" s="14"/>
      <c r="R372" s="14"/>
      <c r="S372" s="14"/>
      <c r="T372" s="469"/>
      <c r="U372" s="454"/>
      <c r="V372" s="454"/>
      <c r="W372" s="9"/>
      <c r="X372" s="9"/>
      <c r="Y372" s="10"/>
      <c r="Z372" s="495" t="s">
        <v>2195</v>
      </c>
      <c r="AA372" s="11"/>
      <c r="AB372" s="472"/>
      <c r="AC372" s="473"/>
      <c r="AD372" s="473"/>
      <c r="AE372" s="496" t="s">
        <v>2195</v>
      </c>
      <c r="AF372" s="12"/>
      <c r="AG372" s="12"/>
      <c r="AH372" s="13"/>
      <c r="AI372" s="14"/>
      <c r="AJ372" s="14"/>
      <c r="AK372" s="7"/>
      <c r="AL372" s="7"/>
      <c r="AM372" s="15"/>
      <c r="AN372" s="15"/>
      <c r="AO372" s="8"/>
      <c r="AP372" s="453" t="s">
        <v>1804</v>
      </c>
      <c r="AQ372" s="17"/>
      <c r="AR372" s="18"/>
      <c r="AS372" s="19"/>
      <c r="AT372" s="19"/>
      <c r="AU372" s="19"/>
      <c r="AV372" s="19"/>
      <c r="AW372" s="19"/>
      <c r="AX372" s="19"/>
      <c r="AY372" s="19"/>
      <c r="AZ372" s="20"/>
      <c r="BA372" s="20"/>
      <c r="BB372" s="21"/>
      <c r="BC372" s="22" t="s">
        <v>2179</v>
      </c>
      <c r="BD372" s="77"/>
      <c r="BE372" s="91"/>
      <c r="BF372" s="91"/>
      <c r="BG372" s="92"/>
      <c r="BH372"/>
      <c r="BI372"/>
      <c r="BJ372"/>
      <c r="BK372"/>
      <c r="BL372"/>
      <c r="BM372"/>
      <c r="BN372"/>
      <c r="BO372"/>
      <c r="BP372"/>
      <c r="BQ372"/>
      <c r="BR372"/>
      <c r="BS372"/>
      <c r="BT372" s="92"/>
      <c r="BU372" s="92"/>
      <c r="BV372" s="92"/>
      <c r="BW372" s="5"/>
      <c r="BX372" s="5"/>
      <c r="BY372" s="5"/>
      <c r="BZ372" s="5"/>
      <c r="CA372" s="5"/>
      <c r="CB372" s="5"/>
      <c r="CC372" s="5"/>
      <c r="CD372" s="440"/>
      <c r="CE372" s="440"/>
      <c r="CF372" s="441"/>
      <c r="CG372" s="442"/>
      <c r="CH372" s="443"/>
      <c r="CI372" s="443"/>
      <c r="CJ372" s="443"/>
      <c r="CK372" s="443"/>
      <c r="CL372" s="4"/>
      <c r="CM372" s="4"/>
      <c r="CN372" s="5"/>
      <c r="CO372" s="4"/>
      <c r="CP372" s="444"/>
      <c r="CQ372" s="445"/>
      <c r="CR372" s="446"/>
      <c r="CS372" s="446"/>
      <c r="CT372" s="444"/>
      <c r="CU372" s="444"/>
      <c r="CV372" s="444"/>
      <c r="CW372" s="444"/>
      <c r="CX372" s="447"/>
      <c r="CY372" s="447"/>
      <c r="CZ372" s="447"/>
      <c r="DA372" s="447"/>
      <c r="DB372" s="448"/>
      <c r="DC372" s="448"/>
      <c r="DD372" s="446"/>
      <c r="DE372" s="439"/>
      <c r="DF372" s="439"/>
      <c r="DG372" s="439"/>
      <c r="DH372" s="439"/>
      <c r="DI372" s="439"/>
      <c r="DJ372" s="439"/>
      <c r="DK372" s="439"/>
      <c r="DL372" s="446"/>
      <c r="DM372" s="446"/>
      <c r="DN372" s="444"/>
      <c r="DO372" s="444"/>
      <c r="DP372" s="444"/>
      <c r="DQ372" s="444"/>
      <c r="DR372" s="444"/>
      <c r="DS372" s="441"/>
      <c r="DT372" s="449"/>
      <c r="DU372" s="450"/>
      <c r="DV372" s="450"/>
      <c r="DW372" s="450"/>
      <c r="DX372" s="450"/>
      <c r="DY372" s="450"/>
      <c r="DZ372" s="450"/>
      <c r="EA372" s="450"/>
      <c r="EB372" s="450"/>
      <c r="EC372" s="450"/>
      <c r="ED372" s="450"/>
      <c r="EE372" s="446"/>
      <c r="EF372" s="446"/>
      <c r="EL372" s="4"/>
      <c r="EM372" s="4"/>
      <c r="EN372" s="5"/>
      <c r="EO372" s="4"/>
      <c r="FA372" s="23"/>
      <c r="FB372" s="24"/>
      <c r="FC372" s="75"/>
      <c r="FD372" s="76"/>
      <c r="FF372" s="89"/>
      <c r="IA372" s="214"/>
      <c r="IB372" s="215"/>
      <c r="IC372" s="214"/>
      <c r="ID372" s="215"/>
      <c r="IE372" s="214"/>
      <c r="IF372" s="214"/>
      <c r="IG372" s="214"/>
      <c r="IH372" s="233"/>
      <c r="II372" s="160"/>
      <c r="IJ372" s="217"/>
      <c r="IK372" s="218"/>
      <c r="IL372" s="218"/>
      <c r="IM372" s="218"/>
      <c r="IO372" s="391"/>
    </row>
    <row r="373" spans="1:249" s="6" customFormat="1" ht="15" x14ac:dyDescent="0.2">
      <c r="A373" s="467" t="s">
        <v>2195</v>
      </c>
      <c r="B373" s="467" t="s">
        <v>2149</v>
      </c>
      <c r="C373" s="393" t="s">
        <v>2722</v>
      </c>
      <c r="D373" s="468"/>
      <c r="E373" s="462" t="s">
        <v>2141</v>
      </c>
      <c r="F373" s="14" t="s">
        <v>2149</v>
      </c>
      <c r="G373" s="14" t="s">
        <v>2149</v>
      </c>
      <c r="H373" s="469" t="s">
        <v>2149</v>
      </c>
      <c r="I373" s="462"/>
      <c r="J373" s="456"/>
      <c r="K373" s="11"/>
      <c r="L373" s="11"/>
      <c r="M373" s="14"/>
      <c r="N373" s="470"/>
      <c r="O373" s="14"/>
      <c r="P373" s="14"/>
      <c r="Q373" s="14"/>
      <c r="R373" s="14"/>
      <c r="S373" s="14"/>
      <c r="T373" s="469"/>
      <c r="U373" s="454"/>
      <c r="V373" s="454"/>
      <c r="W373" s="9"/>
      <c r="X373" s="9"/>
      <c r="Y373" s="10"/>
      <c r="Z373" s="495" t="s">
        <v>2195</v>
      </c>
      <c r="AA373" s="11"/>
      <c r="AB373" s="472"/>
      <c r="AC373" s="473"/>
      <c r="AD373" s="473"/>
      <c r="AE373" s="496" t="s">
        <v>2195</v>
      </c>
      <c r="AF373" s="12"/>
      <c r="AG373" s="12"/>
      <c r="AH373" s="13"/>
      <c r="AI373" s="14"/>
      <c r="AJ373" s="14"/>
      <c r="AK373" s="7"/>
      <c r="AL373" s="7"/>
      <c r="AM373" s="15"/>
      <c r="AN373" s="15"/>
      <c r="AO373" s="8"/>
      <c r="AP373" s="453" t="s">
        <v>1805</v>
      </c>
      <c r="AQ373" s="17"/>
      <c r="AR373" s="18"/>
      <c r="AS373" s="19"/>
      <c r="AT373" s="19"/>
      <c r="AU373" s="19"/>
      <c r="AV373" s="19"/>
      <c r="AW373" s="19"/>
      <c r="AX373" s="19"/>
      <c r="AY373" s="19"/>
      <c r="AZ373" s="20"/>
      <c r="BA373" s="20"/>
      <c r="BB373" s="21"/>
      <c r="BC373" s="22" t="s">
        <v>2179</v>
      </c>
      <c r="BD373" s="77"/>
      <c r="BE373" s="91"/>
      <c r="BF373" s="91"/>
      <c r="BG373" s="92"/>
      <c r="BH373"/>
      <c r="BI373"/>
      <c r="BJ373"/>
      <c r="BK373"/>
      <c r="BL373"/>
      <c r="BM373"/>
      <c r="BN373"/>
      <c r="BO373"/>
      <c r="BP373"/>
      <c r="BQ373"/>
      <c r="BR373"/>
      <c r="BS373"/>
      <c r="BT373" s="92"/>
      <c r="BU373" s="92"/>
      <c r="BV373" s="92"/>
      <c r="BW373" s="5"/>
      <c r="BX373" s="5"/>
      <c r="BY373" s="5"/>
      <c r="BZ373" s="5"/>
      <c r="CA373" s="5"/>
      <c r="CB373" s="5"/>
      <c r="CC373" s="5"/>
      <c r="CD373" s="440"/>
      <c r="CE373" s="440"/>
      <c r="CF373" s="441"/>
      <c r="CG373" s="442"/>
      <c r="CH373" s="443"/>
      <c r="CI373" s="443"/>
      <c r="CJ373" s="443"/>
      <c r="CK373" s="443"/>
      <c r="CL373" s="4"/>
      <c r="CM373" s="4"/>
      <c r="CN373" s="5"/>
      <c r="CO373" s="4"/>
      <c r="CP373" s="444"/>
      <c r="CQ373" s="445"/>
      <c r="CR373" s="446"/>
      <c r="CS373" s="446"/>
      <c r="CT373" s="444"/>
      <c r="CU373" s="444"/>
      <c r="CV373" s="444"/>
      <c r="CW373" s="444"/>
      <c r="CX373" s="447"/>
      <c r="CY373" s="447"/>
      <c r="CZ373" s="447"/>
      <c r="DA373" s="447"/>
      <c r="DB373" s="448"/>
      <c r="DC373" s="448"/>
      <c r="DD373" s="446"/>
      <c r="DE373" s="439"/>
      <c r="DF373" s="439"/>
      <c r="DG373" s="439"/>
      <c r="DH373" s="439"/>
      <c r="DI373" s="439"/>
      <c r="DJ373" s="439"/>
      <c r="DK373" s="439"/>
      <c r="DL373" s="446"/>
      <c r="DM373" s="446"/>
      <c r="DN373" s="444"/>
      <c r="DO373" s="444"/>
      <c r="DP373" s="444"/>
      <c r="DQ373" s="444"/>
      <c r="DR373" s="444"/>
      <c r="DS373" s="441"/>
      <c r="DT373" s="449"/>
      <c r="DU373" s="450"/>
      <c r="DV373" s="450"/>
      <c r="DW373" s="450"/>
      <c r="DX373" s="450"/>
      <c r="DY373" s="450"/>
      <c r="DZ373" s="450"/>
      <c r="EA373" s="450"/>
      <c r="EB373" s="450"/>
      <c r="EC373" s="450"/>
      <c r="ED373" s="450"/>
      <c r="EE373" s="446"/>
      <c r="EF373" s="446"/>
      <c r="EL373" s="4"/>
      <c r="EM373" s="4"/>
      <c r="EN373" s="5"/>
      <c r="EO373" s="4"/>
      <c r="FA373" s="23"/>
      <c r="FB373" s="24"/>
      <c r="FC373" s="75"/>
      <c r="FD373" s="76"/>
      <c r="FF373" s="89"/>
      <c r="IA373" s="214"/>
      <c r="IB373" s="215"/>
      <c r="IC373" s="214"/>
      <c r="ID373" s="215"/>
      <c r="IE373" s="214"/>
      <c r="IF373" s="214"/>
      <c r="IG373" s="214"/>
      <c r="IH373" s="233"/>
      <c r="II373" s="160"/>
      <c r="IJ373" s="217"/>
      <c r="IK373" s="218"/>
      <c r="IL373" s="218"/>
      <c r="IM373" s="218"/>
      <c r="IO373" s="391"/>
    </row>
    <row r="374" spans="1:249" s="6" customFormat="1" ht="15" x14ac:dyDescent="0.2">
      <c r="A374" s="467" t="s">
        <v>2195</v>
      </c>
      <c r="B374" s="467" t="s">
        <v>2149</v>
      </c>
      <c r="C374" s="393" t="s">
        <v>2723</v>
      </c>
      <c r="D374" s="468"/>
      <c r="E374" s="462" t="s">
        <v>2138</v>
      </c>
      <c r="F374" s="14" t="s">
        <v>2149</v>
      </c>
      <c r="G374" s="14" t="s">
        <v>2149</v>
      </c>
      <c r="H374" s="469" t="s">
        <v>2149</v>
      </c>
      <c r="I374" s="462"/>
      <c r="J374" s="456"/>
      <c r="K374" s="11"/>
      <c r="L374" s="11"/>
      <c r="M374" s="14"/>
      <c r="N374" s="470"/>
      <c r="O374" s="14"/>
      <c r="P374" s="14"/>
      <c r="Q374" s="14"/>
      <c r="R374" s="14"/>
      <c r="S374" s="14"/>
      <c r="T374" s="469"/>
      <c r="U374" s="454"/>
      <c r="V374" s="454"/>
      <c r="W374" s="9"/>
      <c r="X374" s="9"/>
      <c r="Y374" s="10"/>
      <c r="Z374" s="495" t="s">
        <v>2195</v>
      </c>
      <c r="AA374" s="11"/>
      <c r="AB374" s="472"/>
      <c r="AC374" s="473"/>
      <c r="AD374" s="473"/>
      <c r="AE374" s="496" t="s">
        <v>2195</v>
      </c>
      <c r="AF374" s="12"/>
      <c r="AG374" s="12"/>
      <c r="AH374" s="13"/>
      <c r="AI374" s="14"/>
      <c r="AJ374" s="14"/>
      <c r="AK374" s="7"/>
      <c r="AL374" s="7"/>
      <c r="AM374" s="15"/>
      <c r="AN374" s="15"/>
      <c r="AO374" s="8"/>
      <c r="AP374" s="453" t="s">
        <v>1806</v>
      </c>
      <c r="AQ374" s="17"/>
      <c r="AR374" s="18"/>
      <c r="AS374" s="19"/>
      <c r="AT374" s="19"/>
      <c r="AU374" s="19"/>
      <c r="AV374" s="19"/>
      <c r="AW374" s="19"/>
      <c r="AX374" s="19"/>
      <c r="AY374" s="19"/>
      <c r="AZ374" s="20"/>
      <c r="BA374" s="20"/>
      <c r="BB374" s="21"/>
      <c r="BC374" s="22" t="s">
        <v>2179</v>
      </c>
      <c r="BD374" s="77"/>
      <c r="BE374" s="91"/>
      <c r="BF374" s="91"/>
      <c r="BG374" s="92"/>
      <c r="BH374"/>
      <c r="BI374"/>
      <c r="BJ374"/>
      <c r="BK374"/>
      <c r="BL374"/>
      <c r="BM374"/>
      <c r="BN374"/>
      <c r="BO374"/>
      <c r="BP374"/>
      <c r="BQ374"/>
      <c r="BR374"/>
      <c r="BS374"/>
      <c r="BT374" s="92"/>
      <c r="BU374" s="92"/>
      <c r="BV374" s="92"/>
      <c r="BW374" s="5"/>
      <c r="BX374" s="5"/>
      <c r="BY374" s="5"/>
      <c r="BZ374" s="5"/>
      <c r="CA374" s="5"/>
      <c r="CB374" s="5"/>
      <c r="CC374" s="5"/>
      <c r="CD374" s="440"/>
      <c r="CE374" s="440"/>
      <c r="CF374" s="441"/>
      <c r="CG374" s="442"/>
      <c r="CH374" s="443"/>
      <c r="CI374" s="443"/>
      <c r="CJ374" s="443"/>
      <c r="CK374" s="443"/>
      <c r="CL374" s="4"/>
      <c r="CM374" s="4"/>
      <c r="CN374" s="5"/>
      <c r="CO374" s="4"/>
      <c r="CP374" s="444"/>
      <c r="CQ374" s="445"/>
      <c r="CR374" s="446"/>
      <c r="CS374" s="446"/>
      <c r="CT374" s="444"/>
      <c r="CU374" s="444"/>
      <c r="CV374" s="444"/>
      <c r="CW374" s="444"/>
      <c r="CX374" s="447"/>
      <c r="CY374" s="447"/>
      <c r="CZ374" s="447"/>
      <c r="DA374" s="447"/>
      <c r="DB374" s="448"/>
      <c r="DC374" s="448"/>
      <c r="DD374" s="446"/>
      <c r="DE374" s="439"/>
      <c r="DF374" s="439"/>
      <c r="DG374" s="439"/>
      <c r="DH374" s="439"/>
      <c r="DI374" s="439"/>
      <c r="DJ374" s="439"/>
      <c r="DK374" s="439"/>
      <c r="DL374" s="446"/>
      <c r="DM374" s="446"/>
      <c r="DN374" s="444"/>
      <c r="DO374" s="444"/>
      <c r="DP374" s="444"/>
      <c r="DQ374" s="444"/>
      <c r="DR374" s="444"/>
      <c r="DS374" s="441"/>
      <c r="DT374" s="449"/>
      <c r="DU374" s="450"/>
      <c r="DV374" s="450"/>
      <c r="DW374" s="450"/>
      <c r="DX374" s="450"/>
      <c r="DY374" s="450"/>
      <c r="DZ374" s="450"/>
      <c r="EA374" s="450"/>
      <c r="EB374" s="450"/>
      <c r="EC374" s="450"/>
      <c r="ED374" s="450"/>
      <c r="EE374" s="446"/>
      <c r="EF374" s="446"/>
      <c r="EL374" s="4"/>
      <c r="EM374" s="4"/>
      <c r="EN374" s="5"/>
      <c r="EO374" s="4"/>
      <c r="FA374" s="23"/>
      <c r="FB374" s="24"/>
      <c r="FC374" s="75"/>
      <c r="FD374" s="76"/>
      <c r="FF374" s="89"/>
      <c r="IA374" s="214"/>
      <c r="IB374" s="215"/>
      <c r="IC374" s="214"/>
      <c r="ID374" s="215"/>
      <c r="IE374" s="214"/>
      <c r="IF374" s="214"/>
      <c r="IG374" s="214"/>
      <c r="IH374" s="233"/>
      <c r="II374" s="160"/>
      <c r="IJ374" s="217"/>
      <c r="IK374" s="218"/>
      <c r="IL374" s="218"/>
      <c r="IM374" s="218"/>
      <c r="IO374" s="391"/>
    </row>
    <row r="375" spans="1:249" s="6" customFormat="1" ht="15" x14ac:dyDescent="0.2">
      <c r="A375" s="467" t="s">
        <v>2195</v>
      </c>
      <c r="B375" s="467" t="s">
        <v>3037</v>
      </c>
      <c r="C375" s="458" t="s">
        <v>3244</v>
      </c>
      <c r="D375" s="468"/>
      <c r="E375" s="462" t="s">
        <v>2138</v>
      </c>
      <c r="F375" s="14" t="s">
        <v>2149</v>
      </c>
      <c r="G375" s="14" t="s">
        <v>2149</v>
      </c>
      <c r="H375" s="469" t="s">
        <v>2149</v>
      </c>
      <c r="I375" s="462"/>
      <c r="J375" s="456"/>
      <c r="K375" s="11"/>
      <c r="L375" s="11"/>
      <c r="M375" s="14"/>
      <c r="N375" s="470"/>
      <c r="O375" s="14"/>
      <c r="P375" s="14"/>
      <c r="Q375" s="14"/>
      <c r="R375" s="14"/>
      <c r="S375" s="14"/>
      <c r="T375" s="469"/>
      <c r="U375" s="454"/>
      <c r="V375" s="454"/>
      <c r="W375" s="454"/>
      <c r="X375" s="454"/>
      <c r="Y375" s="471"/>
      <c r="Z375" s="495" t="s">
        <v>2195</v>
      </c>
      <c r="AA375" s="11"/>
      <c r="AB375" s="472"/>
      <c r="AC375" s="473"/>
      <c r="AD375" s="473"/>
      <c r="AE375" s="495" t="s">
        <v>2195</v>
      </c>
      <c r="AF375" s="473"/>
      <c r="AG375" s="473"/>
      <c r="AH375" s="474"/>
      <c r="AI375" s="14"/>
      <c r="AJ375" s="14"/>
      <c r="AK375" s="11"/>
      <c r="AL375" s="11"/>
      <c r="AM375" s="475"/>
      <c r="AN375" s="475"/>
      <c r="AO375" s="469"/>
      <c r="AP375" s="508" t="s">
        <v>3245</v>
      </c>
      <c r="AQ375" s="477"/>
      <c r="AR375" s="478"/>
      <c r="AS375" s="479"/>
      <c r="AT375" s="479"/>
      <c r="AU375" s="479"/>
      <c r="AV375" s="479"/>
      <c r="AW375" s="479"/>
      <c r="AX375" s="479"/>
      <c r="AY375" s="479"/>
      <c r="AZ375" s="480"/>
      <c r="BA375" s="480"/>
      <c r="BB375" s="21"/>
      <c r="BC375" s="22" t="s">
        <v>2179</v>
      </c>
      <c r="BD375" s="77"/>
      <c r="BE375" s="91"/>
      <c r="BF375" s="91"/>
      <c r="BG375" s="92"/>
      <c r="BH375"/>
      <c r="BI375"/>
      <c r="BJ375"/>
      <c r="BK375"/>
      <c r="BL375"/>
      <c r="BM375"/>
      <c r="BN375"/>
      <c r="BO375"/>
      <c r="BP375"/>
      <c r="BQ375"/>
      <c r="BR375"/>
      <c r="BS375"/>
      <c r="BT375" s="92"/>
      <c r="BU375" s="92"/>
      <c r="BV375" s="92"/>
      <c r="BW375" s="5"/>
      <c r="BX375" s="5"/>
      <c r="BY375" s="5"/>
      <c r="BZ375" s="5"/>
      <c r="CA375" s="5"/>
      <c r="CB375" s="5"/>
      <c r="CC375" s="5"/>
      <c r="CD375" s="440"/>
      <c r="CE375" s="440"/>
      <c r="CF375" s="441"/>
      <c r="CG375" s="442"/>
      <c r="CH375" s="443"/>
      <c r="CI375" s="443"/>
      <c r="CJ375" s="443"/>
      <c r="CK375" s="443"/>
      <c r="CL375" s="4"/>
      <c r="CM375" s="4"/>
      <c r="CN375" s="5"/>
      <c r="CO375" s="4"/>
      <c r="CP375" s="444"/>
      <c r="CQ375" s="445"/>
      <c r="CR375" s="446"/>
      <c r="CS375" s="446"/>
      <c r="CT375" s="444"/>
      <c r="CU375" s="444"/>
      <c r="CV375" s="444"/>
      <c r="CW375" s="444"/>
      <c r="CX375" s="447"/>
      <c r="CY375" s="447"/>
      <c r="CZ375" s="447"/>
      <c r="DA375" s="447"/>
      <c r="DB375" s="448"/>
      <c r="DC375" s="448"/>
      <c r="DD375" s="446"/>
      <c r="DE375" s="439"/>
      <c r="DF375" s="439"/>
      <c r="DG375" s="439"/>
      <c r="DH375" s="439"/>
      <c r="DI375" s="439"/>
      <c r="DJ375" s="439"/>
      <c r="DK375" s="439"/>
      <c r="DL375" s="446"/>
      <c r="DM375" s="446"/>
      <c r="DN375" s="444"/>
      <c r="DO375" s="444"/>
      <c r="DP375" s="444"/>
      <c r="DQ375" s="444"/>
      <c r="DR375" s="444"/>
      <c r="DS375" s="441"/>
      <c r="DT375" s="449"/>
      <c r="DU375" s="450"/>
      <c r="DV375" s="450"/>
      <c r="DW375" s="450"/>
      <c r="DX375" s="450"/>
      <c r="DY375" s="450"/>
      <c r="DZ375" s="450"/>
      <c r="EA375" s="450"/>
      <c r="EB375" s="450"/>
      <c r="EC375" s="450"/>
      <c r="ED375" s="450"/>
      <c r="EE375" s="446"/>
      <c r="EF375" s="446"/>
      <c r="EL375" s="4"/>
      <c r="EM375" s="4"/>
      <c r="EN375" s="5"/>
      <c r="EO375" s="4"/>
      <c r="FA375" s="23"/>
      <c r="FB375" s="24"/>
      <c r="FC375" s="75"/>
      <c r="FD375" s="76"/>
      <c r="FF375" s="89"/>
      <c r="IA375" s="214"/>
      <c r="IB375" s="215"/>
      <c r="IC375" s="214"/>
      <c r="ID375" s="215"/>
      <c r="IE375" s="214"/>
      <c r="IF375" s="214"/>
      <c r="IG375" s="214"/>
      <c r="IH375" s="233"/>
      <c r="II375" s="160"/>
      <c r="IJ375" s="217"/>
      <c r="IK375" s="218"/>
      <c r="IL375" s="218"/>
      <c r="IM375" s="218"/>
      <c r="IO375" s="391"/>
    </row>
    <row r="376" spans="1:249" s="6" customFormat="1" ht="15" x14ac:dyDescent="0.2">
      <c r="A376" s="467" t="s">
        <v>2166</v>
      </c>
      <c r="B376" s="467" t="s">
        <v>1969</v>
      </c>
      <c r="C376" s="393" t="s">
        <v>2724</v>
      </c>
      <c r="D376" s="468"/>
      <c r="E376" s="462" t="s">
        <v>2138</v>
      </c>
      <c r="F376" s="14" t="s">
        <v>2147</v>
      </c>
      <c r="G376" s="14" t="s">
        <v>2149</v>
      </c>
      <c r="H376" s="469" t="s">
        <v>2149</v>
      </c>
      <c r="I376" s="462"/>
      <c r="J376" s="456"/>
      <c r="K376" s="11"/>
      <c r="L376" s="11"/>
      <c r="M376" s="14"/>
      <c r="N376" s="470"/>
      <c r="O376" s="14"/>
      <c r="P376" s="14"/>
      <c r="Q376" s="14"/>
      <c r="R376" s="14"/>
      <c r="S376" s="14"/>
      <c r="T376" s="469"/>
      <c r="U376" s="454"/>
      <c r="V376" s="454"/>
      <c r="W376" s="9"/>
      <c r="X376" s="9"/>
      <c r="Y376" s="10"/>
      <c r="Z376" s="495">
        <v>3</v>
      </c>
      <c r="AA376" s="11"/>
      <c r="AB376" s="472"/>
      <c r="AC376" s="473"/>
      <c r="AD376" s="473"/>
      <c r="AE376" s="496" t="s">
        <v>2166</v>
      </c>
      <c r="AF376" s="12"/>
      <c r="AG376" s="12"/>
      <c r="AH376" s="13"/>
      <c r="AI376" s="14"/>
      <c r="AJ376" s="14"/>
      <c r="AK376" s="7"/>
      <c r="AL376" s="7"/>
      <c r="AM376" s="15"/>
      <c r="AN376" s="15"/>
      <c r="AO376" s="8"/>
      <c r="AP376" s="453" t="s">
        <v>1807</v>
      </c>
      <c r="AQ376" s="17"/>
      <c r="AR376" s="18"/>
      <c r="AS376" s="19"/>
      <c r="AT376" s="19"/>
      <c r="AU376" s="19"/>
      <c r="AV376" s="19"/>
      <c r="AW376" s="19"/>
      <c r="AX376" s="19"/>
      <c r="AY376" s="19"/>
      <c r="AZ376" s="20"/>
      <c r="BA376" s="20"/>
      <c r="BB376" s="21"/>
      <c r="BC376" s="22" t="s">
        <v>2179</v>
      </c>
      <c r="BD376" s="77"/>
      <c r="BE376" s="91"/>
      <c r="BF376" s="91"/>
      <c r="BG376" s="92"/>
      <c r="BH376"/>
      <c r="BI376"/>
      <c r="BJ376"/>
      <c r="BK376"/>
      <c r="BL376"/>
      <c r="BM376"/>
      <c r="BN376"/>
      <c r="BO376"/>
      <c r="BP376"/>
      <c r="BQ376"/>
      <c r="BR376"/>
      <c r="BS376"/>
      <c r="BT376" s="92"/>
      <c r="BU376" s="92"/>
      <c r="BV376" s="92"/>
      <c r="BW376" s="5"/>
      <c r="BX376" s="5"/>
      <c r="BY376" s="5"/>
      <c r="BZ376" s="5"/>
      <c r="CA376" s="5"/>
      <c r="CB376" s="5"/>
      <c r="CC376" s="5"/>
      <c r="CD376" s="440"/>
      <c r="CE376" s="440"/>
      <c r="CF376" s="441"/>
      <c r="CG376" s="442"/>
      <c r="CH376" s="443"/>
      <c r="CI376" s="443"/>
      <c r="CJ376" s="443"/>
      <c r="CK376" s="443"/>
      <c r="CL376" s="4"/>
      <c r="CM376" s="4"/>
      <c r="CN376" s="5"/>
      <c r="CO376" s="4"/>
      <c r="CP376" s="444"/>
      <c r="CQ376" s="445"/>
      <c r="CR376" s="446"/>
      <c r="CS376" s="446"/>
      <c r="CT376" s="444"/>
      <c r="CU376" s="444"/>
      <c r="CV376" s="444"/>
      <c r="CW376" s="444"/>
      <c r="CX376" s="447"/>
      <c r="CY376" s="447"/>
      <c r="CZ376" s="447"/>
      <c r="DA376" s="447"/>
      <c r="DB376" s="448"/>
      <c r="DC376" s="448"/>
      <c r="DD376" s="446"/>
      <c r="DE376" s="439"/>
      <c r="DF376" s="439"/>
      <c r="DG376" s="439"/>
      <c r="DH376" s="439"/>
      <c r="DI376" s="439"/>
      <c r="DJ376" s="439"/>
      <c r="DK376" s="439"/>
      <c r="DL376" s="446"/>
      <c r="DM376" s="446"/>
      <c r="DN376" s="444"/>
      <c r="DO376" s="444"/>
      <c r="DP376" s="444"/>
      <c r="DQ376" s="444"/>
      <c r="DR376" s="444"/>
      <c r="DS376" s="441"/>
      <c r="DT376" s="449"/>
      <c r="DU376" s="450"/>
      <c r="DV376" s="450"/>
      <c r="DW376" s="450"/>
      <c r="DX376" s="450"/>
      <c r="DY376" s="450"/>
      <c r="DZ376" s="450"/>
      <c r="EA376" s="450"/>
      <c r="EB376" s="450"/>
      <c r="EC376" s="450"/>
      <c r="ED376" s="450"/>
      <c r="EE376" s="446"/>
      <c r="EF376" s="446"/>
      <c r="EL376" s="4"/>
      <c r="EM376" s="4"/>
      <c r="EN376" s="5"/>
      <c r="EO376" s="4"/>
      <c r="FA376" s="23"/>
      <c r="FB376" s="24"/>
      <c r="FC376" s="75"/>
      <c r="FD376" s="76"/>
      <c r="FF376" s="89"/>
      <c r="IA376" s="214"/>
      <c r="IB376" s="215"/>
      <c r="IC376" s="214"/>
      <c r="ID376" s="215"/>
      <c r="IE376" s="214"/>
      <c r="IF376" s="214"/>
      <c r="IG376" s="214"/>
      <c r="IH376" s="233"/>
      <c r="II376" s="160"/>
      <c r="IJ376" s="217"/>
      <c r="IK376" s="218"/>
      <c r="IL376" s="218"/>
      <c r="IM376" s="218"/>
      <c r="IO376" s="391"/>
    </row>
    <row r="377" spans="1:249" s="6" customFormat="1" ht="15.75" x14ac:dyDescent="0.25">
      <c r="A377" s="467" t="s">
        <v>2166</v>
      </c>
      <c r="B377" s="467" t="s">
        <v>2149</v>
      </c>
      <c r="C377" s="393" t="s">
        <v>2725</v>
      </c>
      <c r="D377" s="468"/>
      <c r="E377" s="462" t="s">
        <v>2139</v>
      </c>
      <c r="F377" s="14" t="s">
        <v>2147</v>
      </c>
      <c r="G377" s="14" t="s">
        <v>2154</v>
      </c>
      <c r="H377" s="469" t="s">
        <v>2149</v>
      </c>
      <c r="I377" s="462"/>
      <c r="J377" s="456"/>
      <c r="K377" s="11"/>
      <c r="L377" s="11"/>
      <c r="M377" s="14"/>
      <c r="N377" s="470"/>
      <c r="O377" s="14"/>
      <c r="P377" s="14"/>
      <c r="Q377" s="14"/>
      <c r="R377" s="14"/>
      <c r="S377" s="14"/>
      <c r="T377" s="469"/>
      <c r="U377" s="454"/>
      <c r="V377" s="498"/>
      <c r="W377" s="9"/>
      <c r="X377" s="9"/>
      <c r="Y377" s="10"/>
      <c r="Z377" s="495" t="s">
        <v>2166</v>
      </c>
      <c r="AA377" s="11"/>
      <c r="AB377" s="472"/>
      <c r="AC377" s="473"/>
      <c r="AD377" s="473"/>
      <c r="AE377" s="496" t="s">
        <v>2166</v>
      </c>
      <c r="AF377" s="12"/>
      <c r="AG377" s="12"/>
      <c r="AH377" s="13"/>
      <c r="AI377" s="14"/>
      <c r="AJ377" s="14"/>
      <c r="AK377" s="7"/>
      <c r="AL377" s="7"/>
      <c r="AM377" s="15"/>
      <c r="AN377" s="15"/>
      <c r="AO377" s="8"/>
      <c r="AP377" s="453" t="s">
        <v>1808</v>
      </c>
      <c r="AQ377" s="17"/>
      <c r="AR377" s="18"/>
      <c r="AS377" s="19"/>
      <c r="AT377" s="19"/>
      <c r="AU377" s="19"/>
      <c r="AV377" s="19"/>
      <c r="AW377" s="19"/>
      <c r="AX377" s="19"/>
      <c r="AY377" s="19"/>
      <c r="AZ377" s="20"/>
      <c r="BA377" s="20"/>
      <c r="BB377" s="21"/>
      <c r="BC377" s="22" t="s">
        <v>2179</v>
      </c>
      <c r="BD377" s="77"/>
      <c r="BE377" s="91"/>
      <c r="BF377" s="91"/>
      <c r="BG377" s="92"/>
      <c r="BH377"/>
      <c r="BI377"/>
      <c r="BJ377"/>
      <c r="BK377"/>
      <c r="BL377"/>
      <c r="BM377"/>
      <c r="BN377"/>
      <c r="BO377"/>
      <c r="BP377"/>
      <c r="BQ377"/>
      <c r="BR377"/>
      <c r="BS377"/>
      <c r="BT377" s="92"/>
      <c r="BU377" s="92"/>
      <c r="BV377" s="92"/>
      <c r="BW377" s="5"/>
      <c r="BX377" s="5"/>
      <c r="BY377" s="5"/>
      <c r="BZ377" s="5"/>
      <c r="CA377" s="5"/>
      <c r="CB377" s="5"/>
      <c r="CC377" s="5"/>
      <c r="CD377" s="440"/>
      <c r="CE377" s="440"/>
      <c r="CF377" s="441"/>
      <c r="CG377" s="442"/>
      <c r="CH377" s="443"/>
      <c r="CI377" s="443"/>
      <c r="CJ377" s="443"/>
      <c r="CK377" s="443"/>
      <c r="CL377" s="4"/>
      <c r="CM377" s="4"/>
      <c r="CN377" s="5"/>
      <c r="CO377" s="4"/>
      <c r="CP377" s="444"/>
      <c r="CQ377" s="445"/>
      <c r="CR377" s="446"/>
      <c r="CS377" s="446"/>
      <c r="CT377" s="444"/>
      <c r="CU377" s="444"/>
      <c r="CV377" s="444"/>
      <c r="CW377" s="444"/>
      <c r="CX377" s="447"/>
      <c r="CY377" s="447"/>
      <c r="CZ377" s="447"/>
      <c r="DA377" s="447"/>
      <c r="DB377" s="448"/>
      <c r="DC377" s="448"/>
      <c r="DD377" s="446"/>
      <c r="DE377" s="439"/>
      <c r="DF377" s="439"/>
      <c r="DG377" s="439"/>
      <c r="DH377" s="439"/>
      <c r="DI377" s="439"/>
      <c r="DJ377" s="439"/>
      <c r="DK377" s="439"/>
      <c r="DL377" s="446"/>
      <c r="DM377" s="446"/>
      <c r="DN377" s="444"/>
      <c r="DO377" s="444"/>
      <c r="DP377" s="444"/>
      <c r="DQ377" s="444"/>
      <c r="DR377" s="444"/>
      <c r="DS377" s="441"/>
      <c r="DT377" s="449"/>
      <c r="DU377" s="450"/>
      <c r="DV377" s="450"/>
      <c r="DW377" s="450"/>
      <c r="DX377" s="450"/>
      <c r="DY377" s="450"/>
      <c r="DZ377" s="450"/>
      <c r="EA377" s="450"/>
      <c r="EB377" s="450"/>
      <c r="EC377" s="450"/>
      <c r="ED377" s="450"/>
      <c r="EE377" s="446"/>
      <c r="EF377" s="446"/>
      <c r="EL377" s="4"/>
      <c r="EM377" s="4"/>
      <c r="EN377" s="5"/>
      <c r="EO377" s="4"/>
      <c r="FA377" s="23"/>
      <c r="FB377" s="24"/>
      <c r="FC377" s="75"/>
      <c r="FD377" s="76"/>
      <c r="FF377" s="89"/>
      <c r="IA377" s="214"/>
      <c r="IB377" s="215"/>
      <c r="IC377" s="214"/>
      <c r="ID377" s="215"/>
      <c r="IE377" s="214"/>
      <c r="IF377" s="214"/>
      <c r="IG377" s="214"/>
      <c r="IH377" s="233"/>
      <c r="II377" s="160"/>
      <c r="IJ377" s="217"/>
      <c r="IK377" s="218"/>
      <c r="IL377" s="218"/>
      <c r="IM377" s="218"/>
      <c r="IO377" s="391"/>
    </row>
    <row r="378" spans="1:249" s="6" customFormat="1" ht="15" x14ac:dyDescent="0.2">
      <c r="A378" s="467">
        <v>3</v>
      </c>
      <c r="B378" s="467" t="s">
        <v>2149</v>
      </c>
      <c r="C378" s="393" t="s">
        <v>2726</v>
      </c>
      <c r="D378" s="468"/>
      <c r="E378" s="462" t="s">
        <v>2137</v>
      </c>
      <c r="F378" s="14" t="s">
        <v>2147</v>
      </c>
      <c r="G378" s="14" t="s">
        <v>2149</v>
      </c>
      <c r="H378" s="469" t="s">
        <v>2149</v>
      </c>
      <c r="I378" s="462"/>
      <c r="J378" s="456"/>
      <c r="K378" s="11"/>
      <c r="L378" s="11"/>
      <c r="M378" s="14"/>
      <c r="N378" s="470"/>
      <c r="O378" s="14"/>
      <c r="P378" s="14"/>
      <c r="Q378" s="14"/>
      <c r="R378" s="14"/>
      <c r="S378" s="14"/>
      <c r="T378" s="469"/>
      <c r="U378" s="454"/>
      <c r="V378" s="454"/>
      <c r="W378" s="9"/>
      <c r="X378" s="9"/>
      <c r="Y378" s="10"/>
      <c r="Z378" s="495">
        <v>3</v>
      </c>
      <c r="AA378" s="11"/>
      <c r="AB378" s="472"/>
      <c r="AC378" s="473"/>
      <c r="AD378" s="473"/>
      <c r="AE378" s="496">
        <v>3</v>
      </c>
      <c r="AF378" s="12"/>
      <c r="AG378" s="12"/>
      <c r="AH378" s="13"/>
      <c r="AI378" s="14"/>
      <c r="AJ378" s="14"/>
      <c r="AK378" s="7"/>
      <c r="AL378" s="7"/>
      <c r="AM378" s="15"/>
      <c r="AN378" s="15"/>
      <c r="AO378" s="8"/>
      <c r="AP378" s="453" t="s">
        <v>1809</v>
      </c>
      <c r="AQ378" s="17"/>
      <c r="AR378" s="18"/>
      <c r="AS378" s="19"/>
      <c r="AT378" s="19"/>
      <c r="AU378" s="19"/>
      <c r="AV378" s="19"/>
      <c r="AW378" s="19"/>
      <c r="AX378" s="19"/>
      <c r="AY378" s="19"/>
      <c r="AZ378" s="20"/>
      <c r="BA378" s="20"/>
      <c r="BB378" s="21"/>
      <c r="BC378" s="22" t="s">
        <v>2179</v>
      </c>
      <c r="BD378" s="77"/>
      <c r="BE378" s="91"/>
      <c r="BF378" s="91"/>
      <c r="BG378" s="92"/>
      <c r="BH378"/>
      <c r="BI378"/>
      <c r="BJ378"/>
      <c r="BK378"/>
      <c r="BL378"/>
      <c r="BM378"/>
      <c r="BN378"/>
      <c r="BO378"/>
      <c r="BP378"/>
      <c r="BQ378"/>
      <c r="BR378"/>
      <c r="BS378"/>
      <c r="BT378" s="92"/>
      <c r="BU378" s="92"/>
      <c r="BV378" s="92"/>
      <c r="BW378" s="5"/>
      <c r="BX378" s="5"/>
      <c r="BY378" s="5"/>
      <c r="BZ378" s="5"/>
      <c r="CA378" s="5"/>
      <c r="CB378" s="5"/>
      <c r="CC378" s="5"/>
      <c r="CD378" s="440"/>
      <c r="CE378" s="440"/>
      <c r="CF378" s="441"/>
      <c r="CG378" s="442"/>
      <c r="CH378" s="443"/>
      <c r="CI378" s="443"/>
      <c r="CJ378" s="443"/>
      <c r="CK378" s="443"/>
      <c r="CL378" s="4"/>
      <c r="CM378" s="4"/>
      <c r="CN378" s="5"/>
      <c r="CO378" s="4"/>
      <c r="CP378" s="444"/>
      <c r="CQ378" s="445"/>
      <c r="CR378" s="446"/>
      <c r="CS378" s="446"/>
      <c r="CT378" s="444"/>
      <c r="CU378" s="444"/>
      <c r="CV378" s="444"/>
      <c r="CW378" s="444"/>
      <c r="CX378" s="447"/>
      <c r="CY378" s="447"/>
      <c r="CZ378" s="447"/>
      <c r="DA378" s="447"/>
      <c r="DB378" s="448"/>
      <c r="DC378" s="448"/>
      <c r="DD378" s="446"/>
      <c r="DE378" s="439"/>
      <c r="DF378" s="439"/>
      <c r="DG378" s="439"/>
      <c r="DH378" s="439"/>
      <c r="DI378" s="439"/>
      <c r="DJ378" s="439"/>
      <c r="DK378" s="439"/>
      <c r="DL378" s="446"/>
      <c r="DM378" s="446"/>
      <c r="DN378" s="444"/>
      <c r="DO378" s="444"/>
      <c r="DP378" s="444"/>
      <c r="DQ378" s="444"/>
      <c r="DR378" s="444"/>
      <c r="DS378" s="441"/>
      <c r="DT378" s="449"/>
      <c r="DU378" s="450"/>
      <c r="DV378" s="450"/>
      <c r="DW378" s="450"/>
      <c r="DX378" s="450"/>
      <c r="DY378" s="450"/>
      <c r="DZ378" s="450"/>
      <c r="EA378" s="450"/>
      <c r="EB378" s="450"/>
      <c r="EC378" s="450"/>
      <c r="ED378" s="450"/>
      <c r="EE378" s="446"/>
      <c r="EF378" s="446"/>
      <c r="EL378" s="4"/>
      <c r="EM378" s="4"/>
      <c r="EN378" s="5"/>
      <c r="EO378" s="4"/>
      <c r="FA378" s="23"/>
      <c r="FB378" s="24"/>
      <c r="FC378" s="75"/>
      <c r="FD378" s="76"/>
      <c r="FF378" s="89"/>
      <c r="IA378" s="214"/>
      <c r="IB378" s="215"/>
      <c r="IC378" s="214"/>
      <c r="ID378" s="215"/>
      <c r="IE378" s="214"/>
      <c r="IF378" s="214"/>
      <c r="IG378" s="214"/>
      <c r="IH378" s="233"/>
      <c r="II378" s="160"/>
      <c r="IJ378" s="217"/>
      <c r="IK378" s="218"/>
      <c r="IL378" s="218"/>
      <c r="IM378" s="218"/>
      <c r="IO378" s="391"/>
    </row>
    <row r="379" spans="1:249" s="6" customFormat="1" ht="15.75" x14ac:dyDescent="0.25">
      <c r="A379" s="467">
        <v>2</v>
      </c>
      <c r="B379" s="467" t="s">
        <v>2149</v>
      </c>
      <c r="C379" s="393" t="s">
        <v>2727</v>
      </c>
      <c r="D379" s="468"/>
      <c r="E379" s="462" t="s">
        <v>2137</v>
      </c>
      <c r="F379" s="14" t="s">
        <v>2147</v>
      </c>
      <c r="G379" s="14" t="s">
        <v>2154</v>
      </c>
      <c r="H379" s="469" t="s">
        <v>2149</v>
      </c>
      <c r="I379" s="462"/>
      <c r="J379" s="456"/>
      <c r="K379" s="11"/>
      <c r="L379" s="11"/>
      <c r="M379" s="14"/>
      <c r="N379" s="470"/>
      <c r="O379" s="14"/>
      <c r="P379" s="14"/>
      <c r="Q379" s="14"/>
      <c r="R379" s="14"/>
      <c r="S379" s="14"/>
      <c r="T379" s="469"/>
      <c r="U379" s="454"/>
      <c r="V379" s="498"/>
      <c r="W379" s="9"/>
      <c r="X379" s="9"/>
      <c r="Y379" s="10"/>
      <c r="Z379" s="495">
        <v>2</v>
      </c>
      <c r="AA379" s="11"/>
      <c r="AB379" s="472"/>
      <c r="AC379" s="473"/>
      <c r="AD379" s="473"/>
      <c r="AE379" s="496">
        <v>2</v>
      </c>
      <c r="AF379" s="12"/>
      <c r="AG379" s="12"/>
      <c r="AH379" s="13"/>
      <c r="AI379" s="14"/>
      <c r="AJ379" s="14"/>
      <c r="AK379" s="7"/>
      <c r="AL379" s="7"/>
      <c r="AM379" s="15"/>
      <c r="AN379" s="15"/>
      <c r="AO379" s="8"/>
      <c r="AP379" s="453" t="s">
        <v>1810</v>
      </c>
      <c r="AQ379" s="17"/>
      <c r="AR379" s="18"/>
      <c r="AS379" s="19"/>
      <c r="AT379" s="19"/>
      <c r="AU379" s="19"/>
      <c r="AV379" s="19"/>
      <c r="AW379" s="19"/>
      <c r="AX379" s="19"/>
      <c r="AY379" s="19"/>
      <c r="AZ379" s="20"/>
      <c r="BA379" s="20"/>
      <c r="BB379" s="21"/>
      <c r="BC379" s="22" t="s">
        <v>2179</v>
      </c>
      <c r="BD379" s="77"/>
      <c r="BE379" s="91"/>
      <c r="BF379" s="91"/>
      <c r="BG379" s="92"/>
      <c r="BH379"/>
      <c r="BI379"/>
      <c r="BJ379"/>
      <c r="BK379"/>
      <c r="BL379"/>
      <c r="BM379"/>
      <c r="BN379"/>
      <c r="BO379"/>
      <c r="BP379"/>
      <c r="BQ379"/>
      <c r="BR379"/>
      <c r="BS379"/>
      <c r="BT379" s="92"/>
      <c r="BU379" s="92"/>
      <c r="BV379" s="92"/>
      <c r="BW379" s="5"/>
      <c r="BX379" s="5"/>
      <c r="BY379" s="5"/>
      <c r="BZ379" s="5"/>
      <c r="CA379" s="5"/>
      <c r="CB379" s="5"/>
      <c r="CC379" s="5"/>
      <c r="CD379" s="440"/>
      <c r="CE379" s="440"/>
      <c r="CF379" s="441"/>
      <c r="CG379" s="442"/>
      <c r="CH379" s="443"/>
      <c r="CI379" s="443"/>
      <c r="CJ379" s="443"/>
      <c r="CK379" s="443"/>
      <c r="CL379" s="4"/>
      <c r="CM379" s="4"/>
      <c r="CN379" s="5"/>
      <c r="CO379" s="4"/>
      <c r="CP379" s="444"/>
      <c r="CQ379" s="445"/>
      <c r="CR379" s="446"/>
      <c r="CS379" s="446"/>
      <c r="CT379" s="444"/>
      <c r="CU379" s="444"/>
      <c r="CV379" s="444"/>
      <c r="CW379" s="444"/>
      <c r="CX379" s="447"/>
      <c r="CY379" s="447"/>
      <c r="CZ379" s="447"/>
      <c r="DA379" s="447"/>
      <c r="DB379" s="448"/>
      <c r="DC379" s="448"/>
      <c r="DD379" s="446"/>
      <c r="DE379" s="439"/>
      <c r="DF379" s="439"/>
      <c r="DG379" s="439"/>
      <c r="DH379" s="439"/>
      <c r="DI379" s="439"/>
      <c r="DJ379" s="439"/>
      <c r="DK379" s="439"/>
      <c r="DL379" s="446"/>
      <c r="DM379" s="446"/>
      <c r="DN379" s="444"/>
      <c r="DO379" s="444"/>
      <c r="DP379" s="444"/>
      <c r="DQ379" s="444"/>
      <c r="DR379" s="444"/>
      <c r="DS379" s="441"/>
      <c r="DT379" s="449"/>
      <c r="DU379" s="450"/>
      <c r="DV379" s="450"/>
      <c r="DW379" s="450"/>
      <c r="DX379" s="450"/>
      <c r="DY379" s="450"/>
      <c r="DZ379" s="450"/>
      <c r="EA379" s="450"/>
      <c r="EB379" s="450"/>
      <c r="EC379" s="450"/>
      <c r="ED379" s="450"/>
      <c r="EE379" s="446"/>
      <c r="EF379" s="446"/>
      <c r="EL379" s="4"/>
      <c r="EM379" s="4"/>
      <c r="EN379" s="5"/>
      <c r="EO379" s="4"/>
      <c r="FA379" s="23"/>
      <c r="FB379" s="24"/>
      <c r="FC379" s="75"/>
      <c r="FD379" s="76"/>
      <c r="FF379" s="89"/>
      <c r="IA379" s="214"/>
      <c r="IB379" s="215"/>
      <c r="IC379" s="214"/>
      <c r="ID379" s="215"/>
      <c r="IE379" s="214"/>
      <c r="IF379" s="214"/>
      <c r="IG379" s="214"/>
      <c r="IH379" s="233"/>
      <c r="II379" s="160"/>
      <c r="IJ379" s="217"/>
      <c r="IK379" s="218"/>
      <c r="IL379" s="218"/>
      <c r="IM379" s="218"/>
      <c r="IO379" s="391"/>
    </row>
    <row r="380" spans="1:249" s="6" customFormat="1" ht="15" x14ac:dyDescent="0.2">
      <c r="A380" s="467" t="s">
        <v>2165</v>
      </c>
      <c r="B380" s="467" t="s">
        <v>1969</v>
      </c>
      <c r="C380" s="393" t="s">
        <v>2728</v>
      </c>
      <c r="D380" s="468"/>
      <c r="E380" s="462" t="s">
        <v>2136</v>
      </c>
      <c r="F380" s="14" t="s">
        <v>2149</v>
      </c>
      <c r="G380" s="14" t="s">
        <v>2149</v>
      </c>
      <c r="H380" s="469" t="s">
        <v>2149</v>
      </c>
      <c r="I380" s="462"/>
      <c r="J380" s="456"/>
      <c r="K380" s="11"/>
      <c r="L380" s="11"/>
      <c r="M380" s="14"/>
      <c r="N380" s="470"/>
      <c r="O380" s="14"/>
      <c r="P380" s="14"/>
      <c r="Q380" s="14"/>
      <c r="R380" s="14"/>
      <c r="S380" s="14"/>
      <c r="T380" s="469"/>
      <c r="U380" s="454"/>
      <c r="V380" s="454"/>
      <c r="W380" s="9"/>
      <c r="X380" s="9"/>
      <c r="Y380" s="10"/>
      <c r="Z380" s="495">
        <v>2</v>
      </c>
      <c r="AA380" s="11"/>
      <c r="AB380" s="472"/>
      <c r="AC380" s="473"/>
      <c r="AD380" s="473"/>
      <c r="AE380" s="496">
        <v>2</v>
      </c>
      <c r="AF380" s="12"/>
      <c r="AG380" s="12"/>
      <c r="AH380" s="13"/>
      <c r="AI380" s="14"/>
      <c r="AJ380" s="14"/>
      <c r="AK380" s="7"/>
      <c r="AL380" s="7"/>
      <c r="AM380" s="15"/>
      <c r="AN380" s="15"/>
      <c r="AO380" s="8"/>
      <c r="AP380" s="453" t="s">
        <v>1811</v>
      </c>
      <c r="AQ380" s="17"/>
      <c r="AR380" s="18"/>
      <c r="AS380" s="19"/>
      <c r="AT380" s="19"/>
      <c r="AU380" s="19"/>
      <c r="AV380" s="19"/>
      <c r="AW380" s="19"/>
      <c r="AX380" s="19"/>
      <c r="AY380" s="19"/>
      <c r="AZ380" s="20"/>
      <c r="BA380" s="20"/>
      <c r="BB380" s="21"/>
      <c r="BC380" s="22" t="s">
        <v>2179</v>
      </c>
      <c r="BD380" s="77"/>
      <c r="BE380" s="91"/>
      <c r="BF380" s="91"/>
      <c r="BG380" s="92"/>
      <c r="BH380"/>
      <c r="BI380"/>
      <c r="BJ380"/>
      <c r="BK380"/>
      <c r="BL380"/>
      <c r="BM380"/>
      <c r="BN380"/>
      <c r="BO380"/>
      <c r="BP380"/>
      <c r="BQ380"/>
      <c r="BR380"/>
      <c r="BS380"/>
      <c r="BT380" s="92"/>
      <c r="BU380" s="92"/>
      <c r="BV380" s="92"/>
      <c r="BW380" s="5"/>
      <c r="BX380" s="5"/>
      <c r="BY380" s="5"/>
      <c r="BZ380" s="5"/>
      <c r="CA380" s="5"/>
      <c r="CB380" s="5"/>
      <c r="CC380" s="5"/>
      <c r="CD380" s="440"/>
      <c r="CE380" s="440"/>
      <c r="CF380" s="441"/>
      <c r="CG380" s="442"/>
      <c r="CH380" s="443"/>
      <c r="CI380" s="443"/>
      <c r="CJ380" s="443"/>
      <c r="CK380" s="443"/>
      <c r="CL380" s="4"/>
      <c r="CM380" s="4"/>
      <c r="CN380" s="5"/>
      <c r="CO380" s="4"/>
      <c r="CP380" s="444"/>
      <c r="CQ380" s="445"/>
      <c r="CR380" s="446"/>
      <c r="CS380" s="446"/>
      <c r="CT380" s="444"/>
      <c r="CU380" s="444"/>
      <c r="CV380" s="444"/>
      <c r="CW380" s="444"/>
      <c r="CX380" s="447"/>
      <c r="CY380" s="447"/>
      <c r="CZ380" s="447"/>
      <c r="DA380" s="447"/>
      <c r="DB380" s="448"/>
      <c r="DC380" s="448"/>
      <c r="DD380" s="446"/>
      <c r="DE380" s="439"/>
      <c r="DF380" s="439"/>
      <c r="DG380" s="439"/>
      <c r="DH380" s="439"/>
      <c r="DI380" s="439"/>
      <c r="DJ380" s="439"/>
      <c r="DK380" s="439"/>
      <c r="DL380" s="446"/>
      <c r="DM380" s="446"/>
      <c r="DN380" s="444"/>
      <c r="DO380" s="444"/>
      <c r="DP380" s="444"/>
      <c r="DQ380" s="444"/>
      <c r="DR380" s="444"/>
      <c r="DS380" s="441"/>
      <c r="DT380" s="449"/>
      <c r="DU380" s="450"/>
      <c r="DV380" s="450"/>
      <c r="DW380" s="450"/>
      <c r="DX380" s="450"/>
      <c r="DY380" s="450"/>
      <c r="DZ380" s="450"/>
      <c r="EA380" s="450"/>
      <c r="EB380" s="450"/>
      <c r="EC380" s="450"/>
      <c r="ED380" s="450"/>
      <c r="EE380" s="446"/>
      <c r="EF380" s="446"/>
      <c r="EL380" s="4"/>
      <c r="EM380" s="4"/>
      <c r="EN380" s="5"/>
      <c r="EO380" s="4"/>
      <c r="FA380" s="23"/>
      <c r="FB380" s="24"/>
      <c r="FC380" s="75"/>
      <c r="FD380" s="76"/>
      <c r="FF380" s="89"/>
      <c r="IA380" s="214"/>
      <c r="IB380" s="215"/>
      <c r="IC380" s="214"/>
      <c r="ID380" s="215"/>
      <c r="IE380" s="214"/>
      <c r="IF380" s="214"/>
      <c r="IG380" s="214"/>
      <c r="IH380" s="233"/>
      <c r="II380" s="160"/>
      <c r="IJ380" s="217"/>
      <c r="IK380" s="218"/>
      <c r="IL380" s="218"/>
      <c r="IM380" s="218"/>
      <c r="IO380" s="391"/>
    </row>
    <row r="381" spans="1:249" s="6" customFormat="1" ht="15" x14ac:dyDescent="0.2">
      <c r="A381" s="467" t="s">
        <v>2166</v>
      </c>
      <c r="B381" s="467" t="s">
        <v>2149</v>
      </c>
      <c r="C381" s="393" t="s">
        <v>2729</v>
      </c>
      <c r="D381" s="468"/>
      <c r="E381" s="462" t="s">
        <v>2138</v>
      </c>
      <c r="F381" s="14" t="s">
        <v>2149</v>
      </c>
      <c r="G381" s="14" t="s">
        <v>2154</v>
      </c>
      <c r="H381" s="469" t="s">
        <v>2149</v>
      </c>
      <c r="I381" s="462"/>
      <c r="J381" s="456"/>
      <c r="K381" s="11"/>
      <c r="L381" s="11"/>
      <c r="M381" s="14"/>
      <c r="N381" s="470"/>
      <c r="O381" s="14"/>
      <c r="P381" s="14"/>
      <c r="Q381" s="14"/>
      <c r="R381" s="14"/>
      <c r="S381" s="14"/>
      <c r="T381" s="469"/>
      <c r="U381" s="454"/>
      <c r="V381" s="454"/>
      <c r="W381" s="9"/>
      <c r="X381" s="9"/>
      <c r="Y381" s="10"/>
      <c r="Z381" s="495" t="s">
        <v>2166</v>
      </c>
      <c r="AA381" s="11"/>
      <c r="AB381" s="472"/>
      <c r="AC381" s="473"/>
      <c r="AD381" s="473"/>
      <c r="AE381" s="496" t="s">
        <v>2166</v>
      </c>
      <c r="AF381" s="12"/>
      <c r="AG381" s="12"/>
      <c r="AH381" s="13"/>
      <c r="AI381" s="14"/>
      <c r="AJ381" s="14"/>
      <c r="AK381" s="7"/>
      <c r="AL381" s="7"/>
      <c r="AM381" s="15"/>
      <c r="AN381" s="15"/>
      <c r="AO381" s="8"/>
      <c r="AP381" s="453" t="s">
        <v>1812</v>
      </c>
      <c r="AQ381" s="17"/>
      <c r="AR381" s="18"/>
      <c r="AS381" s="19"/>
      <c r="AT381" s="19"/>
      <c r="AU381" s="19"/>
      <c r="AV381" s="19"/>
      <c r="AW381" s="19"/>
      <c r="AX381" s="19"/>
      <c r="AY381" s="19"/>
      <c r="AZ381" s="20"/>
      <c r="BA381" s="20"/>
      <c r="BB381" s="21"/>
      <c r="BC381" s="22" t="s">
        <v>2179</v>
      </c>
      <c r="BD381" s="77"/>
      <c r="BE381" s="91"/>
      <c r="BF381" s="91"/>
      <c r="BG381" s="92"/>
      <c r="BH381"/>
      <c r="BI381"/>
      <c r="BJ381"/>
      <c r="BK381"/>
      <c r="BL381"/>
      <c r="BM381"/>
      <c r="BN381"/>
      <c r="BO381"/>
      <c r="BP381"/>
      <c r="BQ381"/>
      <c r="BR381"/>
      <c r="BS381"/>
      <c r="BT381" s="92"/>
      <c r="BU381" s="92"/>
      <c r="BV381" s="92"/>
      <c r="BW381" s="5"/>
      <c r="BX381" s="5"/>
      <c r="BY381" s="5"/>
      <c r="BZ381" s="5"/>
      <c r="CA381" s="5"/>
      <c r="CB381" s="5"/>
      <c r="CC381" s="5"/>
      <c r="CD381" s="440"/>
      <c r="CE381" s="440"/>
      <c r="CF381" s="441"/>
      <c r="CG381" s="442"/>
      <c r="CH381" s="443"/>
      <c r="CI381" s="443"/>
      <c r="CJ381" s="443"/>
      <c r="CK381" s="443"/>
      <c r="CL381" s="4"/>
      <c r="CM381" s="4"/>
      <c r="CN381" s="5"/>
      <c r="CO381" s="4"/>
      <c r="CP381" s="444"/>
      <c r="CQ381" s="445"/>
      <c r="CR381" s="446"/>
      <c r="CS381" s="446"/>
      <c r="CT381" s="444"/>
      <c r="CU381" s="444"/>
      <c r="CV381" s="444"/>
      <c r="CW381" s="444"/>
      <c r="CX381" s="447"/>
      <c r="CY381" s="447"/>
      <c r="CZ381" s="447"/>
      <c r="DA381" s="447"/>
      <c r="DB381" s="448"/>
      <c r="DC381" s="448"/>
      <c r="DD381" s="446"/>
      <c r="DE381" s="439"/>
      <c r="DF381" s="439"/>
      <c r="DG381" s="439"/>
      <c r="DH381" s="439"/>
      <c r="DI381" s="439"/>
      <c r="DJ381" s="439"/>
      <c r="DK381" s="439"/>
      <c r="DL381" s="446"/>
      <c r="DM381" s="446"/>
      <c r="DN381" s="444"/>
      <c r="DO381" s="444"/>
      <c r="DP381" s="444"/>
      <c r="DQ381" s="444"/>
      <c r="DR381" s="444"/>
      <c r="DS381" s="441"/>
      <c r="DT381" s="449"/>
      <c r="DU381" s="450"/>
      <c r="DV381" s="450"/>
      <c r="DW381" s="450"/>
      <c r="DX381" s="450"/>
      <c r="DY381" s="450"/>
      <c r="DZ381" s="450"/>
      <c r="EA381" s="450"/>
      <c r="EB381" s="450"/>
      <c r="EC381" s="450"/>
      <c r="ED381" s="450"/>
      <c r="EE381" s="446"/>
      <c r="EF381" s="446"/>
      <c r="EL381" s="4"/>
      <c r="EM381" s="4"/>
      <c r="EN381" s="5"/>
      <c r="EO381" s="4"/>
      <c r="FA381" s="23"/>
      <c r="FB381" s="24"/>
      <c r="FC381" s="75"/>
      <c r="FD381" s="76"/>
      <c r="FF381" s="89"/>
      <c r="IA381" s="214"/>
      <c r="IB381" s="215"/>
      <c r="IC381" s="214"/>
      <c r="ID381" s="215"/>
      <c r="IE381" s="214"/>
      <c r="IF381" s="214"/>
      <c r="IG381" s="214"/>
      <c r="IH381" s="233"/>
      <c r="II381" s="160"/>
      <c r="IJ381" s="217"/>
      <c r="IK381" s="218"/>
      <c r="IL381" s="218"/>
      <c r="IM381" s="218"/>
      <c r="IO381" s="391"/>
    </row>
    <row r="382" spans="1:249" s="6" customFormat="1" ht="15" x14ac:dyDescent="0.2">
      <c r="A382" s="467" t="s">
        <v>2195</v>
      </c>
      <c r="B382" s="467" t="s">
        <v>2149</v>
      </c>
      <c r="C382" s="393" t="s">
        <v>2730</v>
      </c>
      <c r="D382" s="468"/>
      <c r="E382" s="462" t="s">
        <v>2141</v>
      </c>
      <c r="F382" s="14" t="s">
        <v>2149</v>
      </c>
      <c r="G382" s="14" t="s">
        <v>2154</v>
      </c>
      <c r="H382" s="469" t="s">
        <v>2149</v>
      </c>
      <c r="I382" s="462"/>
      <c r="J382" s="456"/>
      <c r="K382" s="11"/>
      <c r="L382" s="11"/>
      <c r="M382" s="14"/>
      <c r="N382" s="470"/>
      <c r="O382" s="14"/>
      <c r="P382" s="14"/>
      <c r="Q382" s="14"/>
      <c r="R382" s="14"/>
      <c r="S382" s="14"/>
      <c r="T382" s="469"/>
      <c r="U382" s="454"/>
      <c r="V382" s="454"/>
      <c r="W382" s="9"/>
      <c r="X382" s="9"/>
      <c r="Y382" s="10"/>
      <c r="Z382" s="495" t="s">
        <v>2195</v>
      </c>
      <c r="AA382" s="11"/>
      <c r="AB382" s="472"/>
      <c r="AC382" s="473"/>
      <c r="AD382" s="473"/>
      <c r="AE382" s="496" t="s">
        <v>2195</v>
      </c>
      <c r="AF382" s="12"/>
      <c r="AG382" s="12"/>
      <c r="AH382" s="13"/>
      <c r="AI382" s="14"/>
      <c r="AJ382" s="14"/>
      <c r="AK382" s="7"/>
      <c r="AL382" s="7"/>
      <c r="AM382" s="15"/>
      <c r="AN382" s="15"/>
      <c r="AO382" s="8"/>
      <c r="AP382" s="453" t="s">
        <v>1813</v>
      </c>
      <c r="AQ382" s="17"/>
      <c r="AR382" s="18"/>
      <c r="AS382" s="19"/>
      <c r="AT382" s="19"/>
      <c r="AU382" s="19"/>
      <c r="AV382" s="19"/>
      <c r="AW382" s="19"/>
      <c r="AX382" s="19"/>
      <c r="AY382" s="19"/>
      <c r="AZ382" s="20"/>
      <c r="BA382" s="20"/>
      <c r="BB382" s="21"/>
      <c r="BC382" s="22" t="s">
        <v>2179</v>
      </c>
      <c r="BD382" s="77"/>
      <c r="BE382" s="91"/>
      <c r="BF382" s="91"/>
      <c r="BG382" s="92"/>
      <c r="BH382"/>
      <c r="BI382"/>
      <c r="BJ382"/>
      <c r="BK382"/>
      <c r="BL382"/>
      <c r="BM382"/>
      <c r="BN382"/>
      <c r="BO382"/>
      <c r="BP382"/>
      <c r="BQ382"/>
      <c r="BR382"/>
      <c r="BS382"/>
      <c r="BT382" s="92"/>
      <c r="BU382" s="92"/>
      <c r="BV382" s="92"/>
      <c r="BW382" s="5"/>
      <c r="BX382" s="5"/>
      <c r="BY382" s="5"/>
      <c r="BZ382" s="5"/>
      <c r="CA382" s="5"/>
      <c r="CB382" s="5"/>
      <c r="CC382" s="5"/>
      <c r="CD382" s="440"/>
      <c r="CE382" s="440"/>
      <c r="CF382" s="441"/>
      <c r="CG382" s="442"/>
      <c r="CH382" s="443"/>
      <c r="CI382" s="443"/>
      <c r="CJ382" s="443"/>
      <c r="CK382" s="443"/>
      <c r="CL382" s="4"/>
      <c r="CM382" s="4"/>
      <c r="CN382" s="5"/>
      <c r="CO382" s="4"/>
      <c r="CP382" s="444"/>
      <c r="CQ382" s="445"/>
      <c r="CR382" s="446"/>
      <c r="CS382" s="446"/>
      <c r="CT382" s="444"/>
      <c r="CU382" s="444"/>
      <c r="CV382" s="444"/>
      <c r="CW382" s="444"/>
      <c r="CX382" s="447"/>
      <c r="CY382" s="447"/>
      <c r="CZ382" s="447"/>
      <c r="DA382" s="447"/>
      <c r="DB382" s="448"/>
      <c r="DC382" s="448"/>
      <c r="DD382" s="446"/>
      <c r="DE382" s="439"/>
      <c r="DF382" s="439"/>
      <c r="DG382" s="439"/>
      <c r="DH382" s="439"/>
      <c r="DI382" s="439"/>
      <c r="DJ382" s="439"/>
      <c r="DK382" s="439"/>
      <c r="DL382" s="446"/>
      <c r="DM382" s="446"/>
      <c r="DN382" s="444"/>
      <c r="DO382" s="444"/>
      <c r="DP382" s="444"/>
      <c r="DQ382" s="444"/>
      <c r="DR382" s="444"/>
      <c r="DS382" s="441"/>
      <c r="DT382" s="449"/>
      <c r="DU382" s="450"/>
      <c r="DV382" s="450"/>
      <c r="DW382" s="450"/>
      <c r="DX382" s="450"/>
      <c r="DY382" s="450"/>
      <c r="DZ382" s="450"/>
      <c r="EA382" s="450"/>
      <c r="EB382" s="450"/>
      <c r="EC382" s="450"/>
      <c r="ED382" s="450"/>
      <c r="EE382" s="446"/>
      <c r="EF382" s="446"/>
      <c r="EL382" s="4"/>
      <c r="EM382" s="4"/>
      <c r="EN382" s="5"/>
      <c r="EO382" s="4"/>
      <c r="FA382" s="23"/>
      <c r="FB382" s="24"/>
      <c r="FC382" s="75"/>
      <c r="FD382" s="76"/>
      <c r="FF382" s="89"/>
      <c r="IA382" s="214"/>
      <c r="IB382" s="215"/>
      <c r="IC382" s="214"/>
      <c r="ID382" s="215"/>
      <c r="IE382" s="214"/>
      <c r="IF382" s="214"/>
      <c r="IG382" s="214"/>
      <c r="IH382" s="233"/>
      <c r="II382" s="160"/>
      <c r="IJ382" s="217"/>
      <c r="IK382" s="218"/>
      <c r="IL382" s="218"/>
      <c r="IM382" s="218"/>
      <c r="IO382" s="391"/>
    </row>
    <row r="383" spans="1:249" s="6" customFormat="1" ht="15" x14ac:dyDescent="0.2">
      <c r="A383" s="467" t="s">
        <v>2195</v>
      </c>
      <c r="B383" s="467" t="s">
        <v>2149</v>
      </c>
      <c r="C383" s="393" t="s">
        <v>2731</v>
      </c>
      <c r="D383" s="468"/>
      <c r="E383" s="462" t="s">
        <v>2137</v>
      </c>
      <c r="F383" s="14" t="s">
        <v>2149</v>
      </c>
      <c r="G383" s="14" t="s">
        <v>2149</v>
      </c>
      <c r="H383" s="469" t="s">
        <v>2149</v>
      </c>
      <c r="I383" s="462"/>
      <c r="J383" s="456"/>
      <c r="K383" s="11"/>
      <c r="L383" s="11"/>
      <c r="M383" s="14"/>
      <c r="N383" s="470"/>
      <c r="O383" s="14"/>
      <c r="P383" s="14"/>
      <c r="Q383" s="14"/>
      <c r="R383" s="14"/>
      <c r="S383" s="14"/>
      <c r="T383" s="469"/>
      <c r="U383" s="454"/>
      <c r="V383" s="454"/>
      <c r="W383" s="9"/>
      <c r="X383" s="9"/>
      <c r="Y383" s="10"/>
      <c r="Z383" s="495" t="s">
        <v>2195</v>
      </c>
      <c r="AA383" s="11"/>
      <c r="AB383" s="472"/>
      <c r="AC383" s="473"/>
      <c r="AD383" s="473"/>
      <c r="AE383" s="496" t="s">
        <v>2195</v>
      </c>
      <c r="AF383" s="12"/>
      <c r="AG383" s="12"/>
      <c r="AH383" s="13"/>
      <c r="AI383" s="14"/>
      <c r="AJ383" s="14"/>
      <c r="AK383" s="7"/>
      <c r="AL383" s="7"/>
      <c r="AM383" s="15"/>
      <c r="AN383" s="15"/>
      <c r="AO383" s="8"/>
      <c r="AP383" s="453" t="s">
        <v>1814</v>
      </c>
      <c r="AQ383" s="17"/>
      <c r="AR383" s="18"/>
      <c r="AS383" s="19"/>
      <c r="AT383" s="19"/>
      <c r="AU383" s="19"/>
      <c r="AV383" s="19"/>
      <c r="AW383" s="19"/>
      <c r="AX383" s="19"/>
      <c r="AY383" s="19"/>
      <c r="AZ383" s="20"/>
      <c r="BA383" s="20"/>
      <c r="BB383" s="21"/>
      <c r="BC383" s="22" t="s">
        <v>2179</v>
      </c>
      <c r="BD383" s="77"/>
      <c r="BE383" s="91"/>
      <c r="BF383" s="91"/>
      <c r="BG383" s="92"/>
      <c r="BH383"/>
      <c r="BI383"/>
      <c r="BJ383"/>
      <c r="BK383"/>
      <c r="BL383"/>
      <c r="BM383"/>
      <c r="BN383"/>
      <c r="BO383"/>
      <c r="BP383"/>
      <c r="BQ383"/>
      <c r="BR383"/>
      <c r="BS383"/>
      <c r="BT383" s="92"/>
      <c r="BU383" s="92"/>
      <c r="BV383" s="92"/>
      <c r="BW383" s="5"/>
      <c r="BX383" s="5"/>
      <c r="BY383" s="5"/>
      <c r="BZ383" s="5"/>
      <c r="CA383" s="5"/>
      <c r="CB383" s="5"/>
      <c r="CC383" s="5"/>
      <c r="CD383" s="440"/>
      <c r="CE383" s="440"/>
      <c r="CF383" s="441"/>
      <c r="CG383" s="442"/>
      <c r="CH383" s="443"/>
      <c r="CI383" s="443"/>
      <c r="CJ383" s="443"/>
      <c r="CK383" s="443"/>
      <c r="CL383" s="4"/>
      <c r="CM383" s="4"/>
      <c r="CN383" s="5"/>
      <c r="CO383" s="4"/>
      <c r="CP383" s="444"/>
      <c r="CQ383" s="445"/>
      <c r="CR383" s="446"/>
      <c r="CS383" s="446"/>
      <c r="CT383" s="444"/>
      <c r="CU383" s="444"/>
      <c r="CV383" s="444"/>
      <c r="CW383" s="444"/>
      <c r="CX383" s="447"/>
      <c r="CY383" s="447"/>
      <c r="CZ383" s="447"/>
      <c r="DA383" s="447"/>
      <c r="DB383" s="448"/>
      <c r="DC383" s="448"/>
      <c r="DD383" s="446"/>
      <c r="DE383" s="439"/>
      <c r="DF383" s="439"/>
      <c r="DG383" s="439"/>
      <c r="DH383" s="439"/>
      <c r="DI383" s="439"/>
      <c r="DJ383" s="439"/>
      <c r="DK383" s="439"/>
      <c r="DL383" s="446"/>
      <c r="DM383" s="446"/>
      <c r="DN383" s="444"/>
      <c r="DO383" s="444"/>
      <c r="DP383" s="444"/>
      <c r="DQ383" s="444"/>
      <c r="DR383" s="444"/>
      <c r="DS383" s="441"/>
      <c r="DT383" s="449"/>
      <c r="DU383" s="450"/>
      <c r="DV383" s="450"/>
      <c r="DW383" s="450"/>
      <c r="DX383" s="450"/>
      <c r="DY383" s="450"/>
      <c r="DZ383" s="450"/>
      <c r="EA383" s="450"/>
      <c r="EB383" s="450"/>
      <c r="EC383" s="450"/>
      <c r="ED383" s="450"/>
      <c r="EE383" s="446"/>
      <c r="EF383" s="446"/>
      <c r="EL383" s="4"/>
      <c r="EM383" s="4"/>
      <c r="EN383" s="5"/>
      <c r="EO383" s="4"/>
      <c r="FA383" s="23"/>
      <c r="FB383" s="24"/>
      <c r="FC383" s="75"/>
      <c r="FD383" s="76"/>
      <c r="FF383" s="89"/>
      <c r="IA383" s="214"/>
      <c r="IB383" s="215"/>
      <c r="IC383" s="214"/>
      <c r="ID383" s="215"/>
      <c r="IE383" s="214"/>
      <c r="IF383" s="214"/>
      <c r="IG383" s="214"/>
      <c r="IH383" s="233"/>
      <c r="II383" s="160"/>
      <c r="IJ383" s="217"/>
      <c r="IK383" s="218"/>
      <c r="IL383" s="218"/>
      <c r="IM383" s="218"/>
      <c r="IO383" s="391"/>
    </row>
    <row r="384" spans="1:249" s="6" customFormat="1" ht="15" x14ac:dyDescent="0.2">
      <c r="A384" s="467" t="s">
        <v>2195</v>
      </c>
      <c r="B384" s="467" t="s">
        <v>2149</v>
      </c>
      <c r="C384" s="393" t="s">
        <v>2732</v>
      </c>
      <c r="D384" s="468"/>
      <c r="E384" s="462" t="s">
        <v>2137</v>
      </c>
      <c r="F384" s="14" t="s">
        <v>2149</v>
      </c>
      <c r="G384" s="14" t="s">
        <v>2149</v>
      </c>
      <c r="H384" s="469" t="s">
        <v>2149</v>
      </c>
      <c r="I384" s="462"/>
      <c r="J384" s="456"/>
      <c r="K384" s="11"/>
      <c r="L384" s="11"/>
      <c r="M384" s="14"/>
      <c r="N384" s="470"/>
      <c r="O384" s="14"/>
      <c r="P384" s="14"/>
      <c r="Q384" s="14"/>
      <c r="R384" s="14"/>
      <c r="S384" s="14"/>
      <c r="T384" s="469"/>
      <c r="U384" s="454"/>
      <c r="V384" s="454"/>
      <c r="W384" s="9"/>
      <c r="X384" s="9"/>
      <c r="Y384" s="10"/>
      <c r="Z384" s="495" t="s">
        <v>2195</v>
      </c>
      <c r="AA384" s="11"/>
      <c r="AB384" s="472"/>
      <c r="AC384" s="473"/>
      <c r="AD384" s="473"/>
      <c r="AE384" s="496" t="s">
        <v>2195</v>
      </c>
      <c r="AF384" s="12"/>
      <c r="AG384" s="12"/>
      <c r="AH384" s="13"/>
      <c r="AI384" s="14"/>
      <c r="AJ384" s="14"/>
      <c r="AK384" s="7"/>
      <c r="AL384" s="7"/>
      <c r="AM384" s="15"/>
      <c r="AN384" s="15"/>
      <c r="AO384" s="8"/>
      <c r="AP384" s="453" t="s">
        <v>1815</v>
      </c>
      <c r="AQ384" s="17"/>
      <c r="AR384" s="18"/>
      <c r="AS384" s="19"/>
      <c r="AT384" s="19"/>
      <c r="AU384" s="19"/>
      <c r="AV384" s="19"/>
      <c r="AW384" s="19"/>
      <c r="AX384" s="19"/>
      <c r="AY384" s="19"/>
      <c r="AZ384" s="20"/>
      <c r="BA384" s="20"/>
      <c r="BB384" s="21"/>
      <c r="BC384" s="22" t="s">
        <v>2163</v>
      </c>
      <c r="BD384" s="77"/>
      <c r="BE384" s="91"/>
      <c r="BF384" s="91"/>
      <c r="BG384" s="92"/>
      <c r="BH384"/>
      <c r="BI384"/>
      <c r="BJ384"/>
      <c r="BK384"/>
      <c r="BL384"/>
      <c r="BM384"/>
      <c r="BN384"/>
      <c r="BO384"/>
      <c r="BP384"/>
      <c r="BQ384"/>
      <c r="BR384"/>
      <c r="BS384"/>
      <c r="BT384" s="92"/>
      <c r="BU384" s="92"/>
      <c r="BV384" s="92"/>
      <c r="BW384" s="5"/>
      <c r="BX384" s="5"/>
      <c r="BY384" s="5"/>
      <c r="BZ384" s="5"/>
      <c r="CA384" s="5"/>
      <c r="CB384" s="5"/>
      <c r="CC384" s="5"/>
      <c r="CD384" s="440"/>
      <c r="CE384" s="440"/>
      <c r="CF384" s="441"/>
      <c r="CG384" s="442"/>
      <c r="CH384" s="443"/>
      <c r="CI384" s="443"/>
      <c r="CJ384" s="443"/>
      <c r="CK384" s="443"/>
      <c r="CL384" s="4"/>
      <c r="CM384" s="4"/>
      <c r="CN384" s="5"/>
      <c r="CO384" s="4"/>
      <c r="CP384" s="444"/>
      <c r="CQ384" s="445"/>
      <c r="CR384" s="446"/>
      <c r="CS384" s="446"/>
      <c r="CT384" s="444"/>
      <c r="CU384" s="444"/>
      <c r="CV384" s="444"/>
      <c r="CW384" s="444"/>
      <c r="CX384" s="447"/>
      <c r="CY384" s="447"/>
      <c r="CZ384" s="447"/>
      <c r="DA384" s="447"/>
      <c r="DB384" s="448"/>
      <c r="DC384" s="448"/>
      <c r="DD384" s="446"/>
      <c r="DE384" s="439"/>
      <c r="DF384" s="439"/>
      <c r="DG384" s="439"/>
      <c r="DH384" s="439"/>
      <c r="DI384" s="439"/>
      <c r="DJ384" s="439"/>
      <c r="DK384" s="439"/>
      <c r="DL384" s="446"/>
      <c r="DM384" s="446"/>
      <c r="DN384" s="444"/>
      <c r="DO384" s="444"/>
      <c r="DP384" s="444"/>
      <c r="DQ384" s="444"/>
      <c r="DR384" s="444"/>
      <c r="DS384" s="441"/>
      <c r="DT384" s="449"/>
      <c r="DU384" s="450"/>
      <c r="DV384" s="450"/>
      <c r="DW384" s="450"/>
      <c r="DX384" s="450"/>
      <c r="DY384" s="450"/>
      <c r="DZ384" s="450"/>
      <c r="EA384" s="450"/>
      <c r="EB384" s="450"/>
      <c r="EC384" s="450"/>
      <c r="ED384" s="450"/>
      <c r="EE384" s="446"/>
      <c r="EF384" s="446"/>
      <c r="EL384" s="4"/>
      <c r="EM384" s="4"/>
      <c r="EN384" s="5"/>
      <c r="EO384" s="4"/>
      <c r="FA384" s="23"/>
      <c r="FB384" s="24"/>
      <c r="FC384" s="75"/>
      <c r="FD384" s="76"/>
      <c r="FF384" s="89"/>
      <c r="IA384" s="214"/>
      <c r="IB384" s="215"/>
      <c r="IC384" s="214"/>
      <c r="ID384" s="215"/>
      <c r="IE384" s="214"/>
      <c r="IF384" s="214"/>
      <c r="IG384" s="214"/>
      <c r="IH384" s="233"/>
      <c r="II384" s="160"/>
      <c r="IJ384" s="217"/>
      <c r="IK384" s="218"/>
      <c r="IL384" s="218"/>
      <c r="IM384" s="218"/>
      <c r="IO384" s="391"/>
    </row>
    <row r="385" spans="1:249" s="6" customFormat="1" ht="15" x14ac:dyDescent="0.2">
      <c r="A385" s="467">
        <v>0</v>
      </c>
      <c r="B385" s="467" t="s">
        <v>2149</v>
      </c>
      <c r="C385" s="393" t="s">
        <v>2733</v>
      </c>
      <c r="D385" s="468"/>
      <c r="E385" s="462" t="s">
        <v>2135</v>
      </c>
      <c r="F385" s="14"/>
      <c r="G385" s="14"/>
      <c r="H385" s="469"/>
      <c r="I385" s="462"/>
      <c r="J385" s="456"/>
      <c r="K385" s="11"/>
      <c r="L385" s="11"/>
      <c r="M385" s="14"/>
      <c r="N385" s="470"/>
      <c r="O385" s="14"/>
      <c r="P385" s="14"/>
      <c r="Q385" s="14"/>
      <c r="R385" s="14"/>
      <c r="S385" s="14"/>
      <c r="T385" s="469"/>
      <c r="U385" s="454"/>
      <c r="V385" s="454"/>
      <c r="W385" s="9"/>
      <c r="X385" s="9"/>
      <c r="Y385" s="10"/>
      <c r="Z385" s="495">
        <v>0</v>
      </c>
      <c r="AA385" s="11"/>
      <c r="AB385" s="472"/>
      <c r="AC385" s="473"/>
      <c r="AD385" s="473"/>
      <c r="AE385" s="496">
        <v>0</v>
      </c>
      <c r="AF385" s="12"/>
      <c r="AG385" s="12"/>
      <c r="AH385" s="13"/>
      <c r="AI385" s="14"/>
      <c r="AJ385" s="14"/>
      <c r="AK385" s="7"/>
      <c r="AL385" s="7"/>
      <c r="AM385" s="15"/>
      <c r="AN385" s="15"/>
      <c r="AO385" s="8"/>
      <c r="AP385" s="453" t="s">
        <v>1816</v>
      </c>
      <c r="AQ385" s="17"/>
      <c r="AR385" s="18"/>
      <c r="AS385" s="19"/>
      <c r="AT385" s="19"/>
      <c r="AU385" s="19"/>
      <c r="AV385" s="19"/>
      <c r="AW385" s="19"/>
      <c r="AX385" s="19"/>
      <c r="AY385" s="19"/>
      <c r="AZ385" s="20"/>
      <c r="BA385" s="20"/>
      <c r="BB385" s="21"/>
      <c r="BC385" s="22" t="s">
        <v>2179</v>
      </c>
      <c r="BD385" s="77"/>
      <c r="BE385" s="91"/>
      <c r="BF385" s="91"/>
      <c r="BG385" s="92"/>
      <c r="BH385"/>
      <c r="BI385"/>
      <c r="BJ385"/>
      <c r="BK385"/>
      <c r="BL385"/>
      <c r="BM385"/>
      <c r="BN385"/>
      <c r="BO385"/>
      <c r="BP385"/>
      <c r="BQ385"/>
      <c r="BR385"/>
      <c r="BS385"/>
      <c r="BT385" s="92"/>
      <c r="BU385" s="92"/>
      <c r="BV385" s="92"/>
      <c r="BW385" s="5"/>
      <c r="BX385" s="5"/>
      <c r="BY385" s="5"/>
      <c r="BZ385" s="5"/>
      <c r="CA385" s="5"/>
      <c r="CB385" s="5"/>
      <c r="CC385" s="5"/>
      <c r="CD385" s="440"/>
      <c r="CE385" s="440"/>
      <c r="CF385" s="441"/>
      <c r="CG385" s="442"/>
      <c r="CH385" s="443"/>
      <c r="CI385" s="443"/>
      <c r="CJ385" s="443"/>
      <c r="CK385" s="443"/>
      <c r="CL385" s="4"/>
      <c r="CM385" s="4"/>
      <c r="CN385" s="5"/>
      <c r="CO385" s="4"/>
      <c r="CP385" s="444"/>
      <c r="CQ385" s="445"/>
      <c r="CR385" s="446"/>
      <c r="CS385" s="446"/>
      <c r="CT385" s="444"/>
      <c r="CU385" s="444"/>
      <c r="CV385" s="444"/>
      <c r="CW385" s="444"/>
      <c r="CX385" s="447"/>
      <c r="CY385" s="447"/>
      <c r="CZ385" s="447"/>
      <c r="DA385" s="447"/>
      <c r="DB385" s="448"/>
      <c r="DC385" s="448"/>
      <c r="DD385" s="446"/>
      <c r="DE385" s="439"/>
      <c r="DF385" s="439"/>
      <c r="DG385" s="439"/>
      <c r="DH385" s="439"/>
      <c r="DI385" s="439"/>
      <c r="DJ385" s="439"/>
      <c r="DK385" s="439"/>
      <c r="DL385" s="446"/>
      <c r="DM385" s="446"/>
      <c r="DN385" s="444"/>
      <c r="DO385" s="444"/>
      <c r="DP385" s="444"/>
      <c r="DQ385" s="444"/>
      <c r="DR385" s="444"/>
      <c r="DS385" s="441"/>
      <c r="DT385" s="449"/>
      <c r="DU385" s="450"/>
      <c r="DV385" s="450"/>
      <c r="DW385" s="450"/>
      <c r="DX385" s="450"/>
      <c r="DY385" s="450"/>
      <c r="DZ385" s="450"/>
      <c r="EA385" s="450"/>
      <c r="EB385" s="450"/>
      <c r="EC385" s="450"/>
      <c r="ED385" s="450"/>
      <c r="EE385" s="446"/>
      <c r="EF385" s="446"/>
      <c r="EL385" s="4"/>
      <c r="EM385" s="4"/>
      <c r="EN385" s="5"/>
      <c r="EO385" s="4"/>
      <c r="FA385" s="23"/>
      <c r="FB385" s="24"/>
      <c r="FC385" s="75"/>
      <c r="FD385" s="76"/>
      <c r="FF385" s="89"/>
      <c r="IA385" s="214"/>
      <c r="IB385" s="215"/>
      <c r="IC385" s="214"/>
      <c r="ID385" s="215"/>
      <c r="IE385" s="214"/>
      <c r="IF385" s="214"/>
      <c r="IG385" s="214"/>
      <c r="IH385" s="233"/>
      <c r="II385" s="160"/>
      <c r="IJ385" s="217"/>
      <c r="IK385" s="218"/>
      <c r="IL385" s="218"/>
      <c r="IM385" s="218"/>
      <c r="IO385" s="391"/>
    </row>
    <row r="386" spans="1:249" s="6" customFormat="1" ht="15" x14ac:dyDescent="0.2">
      <c r="A386" s="467">
        <v>0</v>
      </c>
      <c r="B386" s="467" t="s">
        <v>2149</v>
      </c>
      <c r="C386" s="393" t="s">
        <v>2734</v>
      </c>
      <c r="D386" s="468"/>
      <c r="E386" s="462" t="s">
        <v>2135</v>
      </c>
      <c r="F386" s="14"/>
      <c r="G386" s="14"/>
      <c r="H386" s="469"/>
      <c r="I386" s="462"/>
      <c r="J386" s="456"/>
      <c r="K386" s="11"/>
      <c r="L386" s="11"/>
      <c r="M386" s="14"/>
      <c r="N386" s="470"/>
      <c r="O386" s="14"/>
      <c r="P386" s="14"/>
      <c r="Q386" s="14"/>
      <c r="R386" s="14"/>
      <c r="S386" s="14"/>
      <c r="T386" s="469"/>
      <c r="U386" s="454"/>
      <c r="V386" s="454"/>
      <c r="W386" s="9"/>
      <c r="X386" s="9"/>
      <c r="Y386" s="10"/>
      <c r="Z386" s="495">
        <v>0</v>
      </c>
      <c r="AA386" s="11"/>
      <c r="AB386" s="472"/>
      <c r="AC386" s="473"/>
      <c r="AD386" s="473"/>
      <c r="AE386" s="496">
        <v>1</v>
      </c>
      <c r="AF386" s="12"/>
      <c r="AG386" s="12"/>
      <c r="AH386" s="13"/>
      <c r="AI386" s="14"/>
      <c r="AJ386" s="14"/>
      <c r="AK386" s="7"/>
      <c r="AL386" s="7"/>
      <c r="AM386" s="15"/>
      <c r="AN386" s="15"/>
      <c r="AO386" s="8"/>
      <c r="AP386" s="453" t="s">
        <v>1817</v>
      </c>
      <c r="AQ386" s="17"/>
      <c r="AR386" s="18"/>
      <c r="AS386" s="19"/>
      <c r="AT386" s="19"/>
      <c r="AU386" s="19"/>
      <c r="AV386" s="19"/>
      <c r="AW386" s="19"/>
      <c r="AX386" s="19"/>
      <c r="AY386" s="19"/>
      <c r="AZ386" s="20"/>
      <c r="BA386" s="20"/>
      <c r="BB386" s="21"/>
      <c r="BC386" s="22" t="s">
        <v>2179</v>
      </c>
      <c r="BD386" s="77"/>
      <c r="BE386" s="91"/>
      <c r="BF386" s="91"/>
      <c r="BG386" s="92"/>
      <c r="BH386"/>
      <c r="BI386"/>
      <c r="BJ386"/>
      <c r="BK386"/>
      <c r="BL386"/>
      <c r="BM386"/>
      <c r="BN386"/>
      <c r="BO386"/>
      <c r="BP386"/>
      <c r="BQ386"/>
      <c r="BR386"/>
      <c r="BS386"/>
      <c r="BT386" s="92"/>
      <c r="BU386" s="92"/>
      <c r="BV386" s="92"/>
      <c r="BW386" s="5"/>
      <c r="BX386" s="5"/>
      <c r="BY386" s="5"/>
      <c r="BZ386" s="5"/>
      <c r="CA386" s="5"/>
      <c r="CB386" s="5"/>
      <c r="CC386" s="5"/>
      <c r="CD386" s="440"/>
      <c r="CE386" s="440"/>
      <c r="CF386" s="441"/>
      <c r="CG386" s="442"/>
      <c r="CH386" s="443"/>
      <c r="CI386" s="443"/>
      <c r="CJ386" s="443"/>
      <c r="CK386" s="443"/>
      <c r="CL386" s="4"/>
      <c r="CM386" s="4"/>
      <c r="CN386" s="5"/>
      <c r="CO386" s="4"/>
      <c r="CP386" s="444"/>
      <c r="CQ386" s="445"/>
      <c r="CR386" s="446"/>
      <c r="CS386" s="446"/>
      <c r="CT386" s="444"/>
      <c r="CU386" s="444"/>
      <c r="CV386" s="444"/>
      <c r="CW386" s="444"/>
      <c r="CX386" s="447"/>
      <c r="CY386" s="447"/>
      <c r="CZ386" s="447"/>
      <c r="DA386" s="447"/>
      <c r="DB386" s="448"/>
      <c r="DC386" s="448"/>
      <c r="DD386" s="446"/>
      <c r="DE386" s="439"/>
      <c r="DF386" s="439"/>
      <c r="DG386" s="439"/>
      <c r="DH386" s="439"/>
      <c r="DI386" s="439"/>
      <c r="DJ386" s="439"/>
      <c r="DK386" s="439"/>
      <c r="DL386" s="446"/>
      <c r="DM386" s="446"/>
      <c r="DN386" s="444"/>
      <c r="DO386" s="444"/>
      <c r="DP386" s="444"/>
      <c r="DQ386" s="444"/>
      <c r="DR386" s="444"/>
      <c r="DS386" s="441"/>
      <c r="DT386" s="449"/>
      <c r="DU386" s="450"/>
      <c r="DV386" s="450"/>
      <c r="DW386" s="450"/>
      <c r="DX386" s="450"/>
      <c r="DY386" s="450"/>
      <c r="DZ386" s="450"/>
      <c r="EA386" s="450"/>
      <c r="EB386" s="450"/>
      <c r="EC386" s="450"/>
      <c r="ED386" s="450"/>
      <c r="EE386" s="446"/>
      <c r="EF386" s="446"/>
      <c r="EL386" s="4"/>
      <c r="EM386" s="4"/>
      <c r="EN386" s="5"/>
      <c r="EO386" s="4"/>
      <c r="FA386" s="23"/>
      <c r="FB386" s="24"/>
      <c r="FC386" s="75"/>
      <c r="FD386" s="76"/>
      <c r="FF386" s="89"/>
      <c r="IA386" s="214"/>
      <c r="IB386" s="215"/>
      <c r="IC386" s="214"/>
      <c r="ID386" s="215"/>
      <c r="IE386" s="214"/>
      <c r="IF386" s="214"/>
      <c r="IG386" s="214"/>
      <c r="IH386" s="233"/>
      <c r="II386" s="160"/>
      <c r="IJ386" s="217"/>
      <c r="IK386" s="218"/>
      <c r="IL386" s="218"/>
      <c r="IM386" s="218"/>
      <c r="IO386" s="391"/>
    </row>
    <row r="387" spans="1:249" s="6" customFormat="1" ht="15" x14ac:dyDescent="0.2">
      <c r="A387" s="467">
        <v>0</v>
      </c>
      <c r="B387" s="467" t="s">
        <v>2149</v>
      </c>
      <c r="C387" s="393" t="s">
        <v>2735</v>
      </c>
      <c r="D387" s="468"/>
      <c r="E387" s="462" t="s">
        <v>2135</v>
      </c>
      <c r="F387" s="14"/>
      <c r="G387" s="14"/>
      <c r="H387" s="469"/>
      <c r="I387" s="462"/>
      <c r="J387" s="456"/>
      <c r="K387" s="11"/>
      <c r="L387" s="11"/>
      <c r="M387" s="14"/>
      <c r="N387" s="470"/>
      <c r="O387" s="14"/>
      <c r="P387" s="14"/>
      <c r="Q387" s="14"/>
      <c r="R387" s="14"/>
      <c r="S387" s="14"/>
      <c r="T387" s="469"/>
      <c r="U387" s="454"/>
      <c r="V387" s="454"/>
      <c r="W387" s="9"/>
      <c r="X387" s="9"/>
      <c r="Y387" s="10"/>
      <c r="Z387" s="495">
        <v>0</v>
      </c>
      <c r="AA387" s="11"/>
      <c r="AB387" s="472"/>
      <c r="AC387" s="473"/>
      <c r="AD387" s="473"/>
      <c r="AE387" s="496">
        <v>0</v>
      </c>
      <c r="AF387" s="12"/>
      <c r="AG387" s="12"/>
      <c r="AH387" s="13"/>
      <c r="AI387" s="14"/>
      <c r="AJ387" s="14"/>
      <c r="AK387" s="7"/>
      <c r="AL387" s="7"/>
      <c r="AM387" s="15"/>
      <c r="AN387" s="15"/>
      <c r="AO387" s="8"/>
      <c r="AP387" s="453" t="s">
        <v>1818</v>
      </c>
      <c r="AQ387" s="17"/>
      <c r="AR387" s="18"/>
      <c r="AS387" s="19"/>
      <c r="AT387" s="19"/>
      <c r="AU387" s="19"/>
      <c r="AV387" s="19"/>
      <c r="AW387" s="19"/>
      <c r="AX387" s="19"/>
      <c r="AY387" s="19"/>
      <c r="AZ387" s="20"/>
      <c r="BA387" s="20"/>
      <c r="BB387" s="21"/>
      <c r="BC387" s="22" t="s">
        <v>2179</v>
      </c>
      <c r="BD387" s="77"/>
      <c r="BE387" s="91"/>
      <c r="BF387" s="91"/>
      <c r="BG387" s="92"/>
      <c r="BH387"/>
      <c r="BI387"/>
      <c r="BJ387"/>
      <c r="BK387"/>
      <c r="BL387"/>
      <c r="BM387"/>
      <c r="BN387"/>
      <c r="BO387"/>
      <c r="BP387"/>
      <c r="BQ387"/>
      <c r="BR387"/>
      <c r="BS387"/>
      <c r="BT387" s="92"/>
      <c r="BU387" s="92"/>
      <c r="BV387" s="92"/>
      <c r="BW387" s="5"/>
      <c r="BX387" s="5"/>
      <c r="BY387" s="5"/>
      <c r="BZ387" s="5"/>
      <c r="CA387" s="5"/>
      <c r="CB387" s="5"/>
      <c r="CC387" s="5"/>
      <c r="CD387" s="440"/>
      <c r="CE387" s="440"/>
      <c r="CF387" s="441"/>
      <c r="CG387" s="442"/>
      <c r="CH387" s="443"/>
      <c r="CI387" s="443"/>
      <c r="CJ387" s="443"/>
      <c r="CK387" s="443"/>
      <c r="CL387" s="4"/>
      <c r="CM387" s="4"/>
      <c r="CN387" s="5"/>
      <c r="CO387" s="4"/>
      <c r="CP387" s="444"/>
      <c r="CQ387" s="445"/>
      <c r="CR387" s="446"/>
      <c r="CS387" s="446"/>
      <c r="CT387" s="444"/>
      <c r="CU387" s="444"/>
      <c r="CV387" s="444"/>
      <c r="CW387" s="444"/>
      <c r="CX387" s="447"/>
      <c r="CY387" s="447"/>
      <c r="CZ387" s="447"/>
      <c r="DA387" s="447"/>
      <c r="DB387" s="448"/>
      <c r="DC387" s="448"/>
      <c r="DD387" s="446"/>
      <c r="DE387" s="439"/>
      <c r="DF387" s="439"/>
      <c r="DG387" s="439"/>
      <c r="DH387" s="439"/>
      <c r="DI387" s="439"/>
      <c r="DJ387" s="439"/>
      <c r="DK387" s="439"/>
      <c r="DL387" s="446"/>
      <c r="DM387" s="446"/>
      <c r="DN387" s="444"/>
      <c r="DO387" s="444"/>
      <c r="DP387" s="444"/>
      <c r="DQ387" s="444"/>
      <c r="DR387" s="444"/>
      <c r="DS387" s="441"/>
      <c r="DT387" s="449"/>
      <c r="DU387" s="450"/>
      <c r="DV387" s="450"/>
      <c r="DW387" s="450"/>
      <c r="DX387" s="450"/>
      <c r="DY387" s="450"/>
      <c r="DZ387" s="450"/>
      <c r="EA387" s="450"/>
      <c r="EB387" s="450"/>
      <c r="EC387" s="450"/>
      <c r="ED387" s="450"/>
      <c r="EE387" s="446"/>
      <c r="EF387" s="446"/>
      <c r="EL387" s="4"/>
      <c r="EM387" s="4"/>
      <c r="EN387" s="5"/>
      <c r="EO387" s="4"/>
      <c r="FA387" s="23"/>
      <c r="FB387" s="24"/>
      <c r="FC387" s="75"/>
      <c r="FD387" s="76"/>
      <c r="FF387" s="89"/>
      <c r="IA387" s="214"/>
      <c r="IB387" s="215"/>
      <c r="IC387" s="214"/>
      <c r="ID387" s="215"/>
      <c r="IE387" s="214"/>
      <c r="IF387" s="214"/>
      <c r="IG387" s="214"/>
      <c r="IH387" s="233"/>
      <c r="II387" s="160"/>
      <c r="IJ387" s="217"/>
      <c r="IK387" s="218"/>
      <c r="IL387" s="218"/>
      <c r="IM387" s="218"/>
      <c r="IO387" s="391"/>
    </row>
    <row r="388" spans="1:249" s="6" customFormat="1" ht="15" x14ac:dyDescent="0.2">
      <c r="A388" s="467">
        <v>0</v>
      </c>
      <c r="B388" s="467" t="s">
        <v>2149</v>
      </c>
      <c r="C388" s="393" t="s">
        <v>3058</v>
      </c>
      <c r="D388" s="468"/>
      <c r="E388" s="462" t="s">
        <v>2135</v>
      </c>
      <c r="F388" s="14"/>
      <c r="G388" s="14"/>
      <c r="H388" s="469"/>
      <c r="I388" s="462"/>
      <c r="J388" s="456"/>
      <c r="K388" s="11"/>
      <c r="L388" s="11"/>
      <c r="M388" s="14"/>
      <c r="N388" s="470"/>
      <c r="O388" s="14"/>
      <c r="P388" s="14"/>
      <c r="Q388" s="14"/>
      <c r="R388" s="14"/>
      <c r="S388" s="14"/>
      <c r="T388" s="469"/>
      <c r="U388" s="454"/>
      <c r="V388" s="454"/>
      <c r="W388" s="9"/>
      <c r="X388" s="9"/>
      <c r="Y388" s="10"/>
      <c r="Z388" s="495">
        <v>0</v>
      </c>
      <c r="AA388" s="11"/>
      <c r="AB388" s="472"/>
      <c r="AC388" s="473"/>
      <c r="AD388" s="473"/>
      <c r="AE388" s="496">
        <v>1</v>
      </c>
      <c r="AF388" s="12"/>
      <c r="AG388" s="12"/>
      <c r="AH388" s="13"/>
      <c r="AI388" s="14"/>
      <c r="AJ388" s="14"/>
      <c r="AK388" s="7"/>
      <c r="AL388" s="7"/>
      <c r="AM388" s="15"/>
      <c r="AN388" s="15"/>
      <c r="AO388" s="8"/>
      <c r="AP388" s="453" t="s">
        <v>1819</v>
      </c>
      <c r="AQ388" s="17"/>
      <c r="AR388" s="18"/>
      <c r="AS388" s="19"/>
      <c r="AT388" s="19"/>
      <c r="AU388" s="19"/>
      <c r="AV388" s="19"/>
      <c r="AW388" s="19"/>
      <c r="AX388" s="19"/>
      <c r="AY388" s="19"/>
      <c r="AZ388" s="20"/>
      <c r="BA388" s="20"/>
      <c r="BB388" s="21"/>
      <c r="BC388" s="22" t="s">
        <v>2179</v>
      </c>
      <c r="BD388" s="77"/>
      <c r="BE388" s="91"/>
      <c r="BF388" s="91"/>
      <c r="BG388" s="92"/>
      <c r="BH388"/>
      <c r="BI388"/>
      <c r="BJ388"/>
      <c r="BK388"/>
      <c r="BL388"/>
      <c r="BM388"/>
      <c r="BN388"/>
      <c r="BO388"/>
      <c r="BP388"/>
      <c r="BQ388"/>
      <c r="BR388"/>
      <c r="BS388"/>
      <c r="BT388" s="92"/>
      <c r="BU388" s="92"/>
      <c r="BV388" s="92"/>
      <c r="BW388" s="5"/>
      <c r="BX388" s="5"/>
      <c r="BY388" s="5"/>
      <c r="BZ388" s="5"/>
      <c r="CA388" s="5"/>
      <c r="CB388" s="5"/>
      <c r="CC388" s="5"/>
      <c r="CD388" s="440"/>
      <c r="CE388" s="440"/>
      <c r="CF388" s="441"/>
      <c r="CG388" s="442"/>
      <c r="CH388" s="443"/>
      <c r="CI388" s="443"/>
      <c r="CJ388" s="443"/>
      <c r="CK388" s="443"/>
      <c r="CL388" s="4"/>
      <c r="CM388" s="4"/>
      <c r="CN388" s="5"/>
      <c r="CO388" s="4"/>
      <c r="CP388" s="444"/>
      <c r="CQ388" s="445"/>
      <c r="CR388" s="446"/>
      <c r="CS388" s="446"/>
      <c r="CT388" s="444"/>
      <c r="CU388" s="444"/>
      <c r="CV388" s="444"/>
      <c r="CW388" s="444"/>
      <c r="CX388" s="447"/>
      <c r="CY388" s="447"/>
      <c r="CZ388" s="447"/>
      <c r="DA388" s="447"/>
      <c r="DB388" s="448"/>
      <c r="DC388" s="448"/>
      <c r="DD388" s="446"/>
      <c r="DE388" s="439"/>
      <c r="DF388" s="439"/>
      <c r="DG388" s="439"/>
      <c r="DH388" s="439"/>
      <c r="DI388" s="439"/>
      <c r="DJ388" s="439"/>
      <c r="DK388" s="439"/>
      <c r="DL388" s="446"/>
      <c r="DM388" s="446"/>
      <c r="DN388" s="444"/>
      <c r="DO388" s="444"/>
      <c r="DP388" s="444"/>
      <c r="DQ388" s="444"/>
      <c r="DR388" s="444"/>
      <c r="DS388" s="441"/>
      <c r="DT388" s="449"/>
      <c r="DU388" s="450"/>
      <c r="DV388" s="450"/>
      <c r="DW388" s="450"/>
      <c r="DX388" s="450"/>
      <c r="DY388" s="450"/>
      <c r="DZ388" s="450"/>
      <c r="EA388" s="450"/>
      <c r="EB388" s="450"/>
      <c r="EC388" s="450"/>
      <c r="ED388" s="450"/>
      <c r="EE388" s="446"/>
      <c r="EF388" s="446"/>
      <c r="EL388" s="4"/>
      <c r="EM388" s="4"/>
      <c r="EN388" s="5"/>
      <c r="EO388" s="4"/>
      <c r="FA388" s="23"/>
      <c r="FB388" s="24"/>
      <c r="FC388" s="75"/>
      <c r="FD388" s="76"/>
      <c r="FF388" s="89"/>
      <c r="IA388" s="214"/>
      <c r="IB388" s="215"/>
      <c r="IC388" s="214"/>
      <c r="ID388" s="215"/>
      <c r="IE388" s="214"/>
      <c r="IF388" s="214"/>
      <c r="IG388" s="214"/>
      <c r="IH388" s="233"/>
      <c r="II388" s="160"/>
      <c r="IJ388" s="217"/>
      <c r="IK388" s="218"/>
      <c r="IL388" s="218"/>
      <c r="IM388" s="218"/>
      <c r="IO388" s="391"/>
    </row>
    <row r="389" spans="1:249" s="6" customFormat="1" ht="15" x14ac:dyDescent="0.2">
      <c r="A389" s="467">
        <v>0</v>
      </c>
      <c r="B389" s="467" t="s">
        <v>2149</v>
      </c>
      <c r="C389" s="393" t="s">
        <v>2736</v>
      </c>
      <c r="D389" s="468"/>
      <c r="E389" s="462" t="s">
        <v>2135</v>
      </c>
      <c r="F389" s="14"/>
      <c r="G389" s="14"/>
      <c r="H389" s="469"/>
      <c r="I389" s="462"/>
      <c r="J389" s="456"/>
      <c r="K389" s="11"/>
      <c r="L389" s="11"/>
      <c r="M389" s="14"/>
      <c r="N389" s="470"/>
      <c r="O389" s="14"/>
      <c r="P389" s="14"/>
      <c r="Q389" s="14"/>
      <c r="R389" s="14"/>
      <c r="S389" s="14"/>
      <c r="T389" s="469"/>
      <c r="U389" s="454"/>
      <c r="V389" s="454"/>
      <c r="W389" s="9"/>
      <c r="X389" s="9"/>
      <c r="Y389" s="10"/>
      <c r="Z389" s="495">
        <v>0</v>
      </c>
      <c r="AA389" s="11"/>
      <c r="AB389" s="472"/>
      <c r="AC389" s="473"/>
      <c r="AD389" s="473"/>
      <c r="AE389" s="496">
        <v>2</v>
      </c>
      <c r="AF389" s="12"/>
      <c r="AG389" s="12"/>
      <c r="AH389" s="13"/>
      <c r="AI389" s="14"/>
      <c r="AJ389" s="14"/>
      <c r="AK389" s="7"/>
      <c r="AL389" s="7"/>
      <c r="AM389" s="15"/>
      <c r="AN389" s="15"/>
      <c r="AO389" s="8"/>
      <c r="AP389" s="453" t="s">
        <v>1820</v>
      </c>
      <c r="AQ389" s="17"/>
      <c r="AR389" s="18"/>
      <c r="AS389" s="19"/>
      <c r="AT389" s="19"/>
      <c r="AU389" s="19"/>
      <c r="AV389" s="19"/>
      <c r="AW389" s="19"/>
      <c r="AX389" s="19"/>
      <c r="AY389" s="19"/>
      <c r="AZ389" s="20"/>
      <c r="BA389" s="20"/>
      <c r="BB389" s="21"/>
      <c r="BC389" s="22" t="s">
        <v>2179</v>
      </c>
      <c r="BD389" s="77"/>
      <c r="BE389" s="91"/>
      <c r="BF389" s="91"/>
      <c r="BG389" s="92"/>
      <c r="BH389"/>
      <c r="BI389"/>
      <c r="BJ389"/>
      <c r="BK389"/>
      <c r="BL389"/>
      <c r="BM389"/>
      <c r="BN389"/>
      <c r="BO389"/>
      <c r="BP389"/>
      <c r="BQ389"/>
      <c r="BR389"/>
      <c r="BS389"/>
      <c r="BT389" s="92"/>
      <c r="BU389" s="92"/>
      <c r="BV389" s="92"/>
      <c r="BW389" s="5"/>
      <c r="BX389" s="5"/>
      <c r="BY389" s="5"/>
      <c r="BZ389" s="5"/>
      <c r="CA389" s="5"/>
      <c r="CB389" s="5"/>
      <c r="CC389" s="5"/>
      <c r="CD389" s="440"/>
      <c r="CE389" s="440"/>
      <c r="CF389" s="441"/>
      <c r="CG389" s="442"/>
      <c r="CH389" s="443"/>
      <c r="CI389" s="443"/>
      <c r="CJ389" s="443"/>
      <c r="CK389" s="443"/>
      <c r="CL389" s="4"/>
      <c r="CM389" s="4"/>
      <c r="CN389" s="5"/>
      <c r="CO389" s="4"/>
      <c r="CP389" s="444"/>
      <c r="CQ389" s="445"/>
      <c r="CR389" s="446"/>
      <c r="CS389" s="446"/>
      <c r="CT389" s="444"/>
      <c r="CU389" s="444"/>
      <c r="CV389" s="444"/>
      <c r="CW389" s="444"/>
      <c r="CX389" s="447"/>
      <c r="CY389" s="447"/>
      <c r="CZ389" s="447"/>
      <c r="DA389" s="447"/>
      <c r="DB389" s="448"/>
      <c r="DC389" s="448"/>
      <c r="DD389" s="446"/>
      <c r="DE389" s="439"/>
      <c r="DF389" s="439"/>
      <c r="DG389" s="439"/>
      <c r="DH389" s="439"/>
      <c r="DI389" s="439"/>
      <c r="DJ389" s="439"/>
      <c r="DK389" s="439"/>
      <c r="DL389" s="446"/>
      <c r="DM389" s="446"/>
      <c r="DN389" s="444"/>
      <c r="DO389" s="444"/>
      <c r="DP389" s="444"/>
      <c r="DQ389" s="444"/>
      <c r="DR389" s="444"/>
      <c r="DS389" s="441"/>
      <c r="DT389" s="449"/>
      <c r="DU389" s="450"/>
      <c r="DV389" s="450"/>
      <c r="DW389" s="450"/>
      <c r="DX389" s="450"/>
      <c r="DY389" s="450"/>
      <c r="DZ389" s="450"/>
      <c r="EA389" s="450"/>
      <c r="EB389" s="450"/>
      <c r="EC389" s="450"/>
      <c r="ED389" s="450"/>
      <c r="EE389" s="446"/>
      <c r="EF389" s="446"/>
      <c r="EL389" s="4"/>
      <c r="EM389" s="4"/>
      <c r="EN389" s="5"/>
      <c r="EO389" s="4"/>
      <c r="FA389" s="23"/>
      <c r="FB389" s="24"/>
      <c r="FC389" s="75"/>
      <c r="FD389" s="76"/>
      <c r="FF389" s="89"/>
      <c r="IA389" s="214"/>
      <c r="IB389" s="215"/>
      <c r="IC389" s="214"/>
      <c r="ID389" s="215"/>
      <c r="IE389" s="214"/>
      <c r="IF389" s="214"/>
      <c r="IG389" s="214"/>
      <c r="IH389" s="233"/>
      <c r="II389" s="160"/>
      <c r="IJ389" s="217"/>
      <c r="IK389" s="218"/>
      <c r="IL389" s="218"/>
      <c r="IM389" s="218"/>
      <c r="IO389" s="391"/>
    </row>
    <row r="390" spans="1:249" s="6" customFormat="1" ht="15" x14ac:dyDescent="0.2">
      <c r="A390" s="467">
        <v>0</v>
      </c>
      <c r="B390" s="467" t="s">
        <v>2149</v>
      </c>
      <c r="C390" s="393" t="s">
        <v>2737</v>
      </c>
      <c r="D390" s="468"/>
      <c r="E390" s="462" t="s">
        <v>2135</v>
      </c>
      <c r="F390" s="14"/>
      <c r="G390" s="14"/>
      <c r="H390" s="469"/>
      <c r="I390" s="462"/>
      <c r="J390" s="456"/>
      <c r="K390" s="11"/>
      <c r="L390" s="11"/>
      <c r="M390" s="14"/>
      <c r="N390" s="470"/>
      <c r="O390" s="14"/>
      <c r="P390" s="14"/>
      <c r="Q390" s="14"/>
      <c r="R390" s="14"/>
      <c r="S390" s="14"/>
      <c r="T390" s="469"/>
      <c r="U390" s="454"/>
      <c r="V390" s="454"/>
      <c r="W390" s="9"/>
      <c r="X390" s="9"/>
      <c r="Y390" s="10"/>
      <c r="Z390" s="495">
        <v>0</v>
      </c>
      <c r="AA390" s="11"/>
      <c r="AB390" s="472"/>
      <c r="AC390" s="473"/>
      <c r="AD390" s="473"/>
      <c r="AE390" s="496">
        <v>2</v>
      </c>
      <c r="AF390" s="12"/>
      <c r="AG390" s="12"/>
      <c r="AH390" s="13"/>
      <c r="AI390" s="14"/>
      <c r="AJ390" s="14"/>
      <c r="AK390" s="7"/>
      <c r="AL390" s="7"/>
      <c r="AM390" s="15"/>
      <c r="AN390" s="15"/>
      <c r="AO390" s="8"/>
      <c r="AP390" s="453" t="s">
        <v>1821</v>
      </c>
      <c r="AQ390" s="17"/>
      <c r="AR390" s="18"/>
      <c r="AS390" s="19"/>
      <c r="AT390" s="19"/>
      <c r="AU390" s="19"/>
      <c r="AV390" s="19"/>
      <c r="AW390" s="19"/>
      <c r="AX390" s="19"/>
      <c r="AY390" s="19"/>
      <c r="AZ390" s="20"/>
      <c r="BA390" s="20"/>
      <c r="BB390" s="21"/>
      <c r="BC390" s="22" t="s">
        <v>2179</v>
      </c>
      <c r="BD390" s="77"/>
      <c r="BE390" s="91"/>
      <c r="BF390" s="91"/>
      <c r="BG390" s="92"/>
      <c r="BH390"/>
      <c r="BI390"/>
      <c r="BJ390"/>
      <c r="BK390"/>
      <c r="BL390"/>
      <c r="BM390"/>
      <c r="BN390"/>
      <c r="BO390"/>
      <c r="BP390"/>
      <c r="BQ390"/>
      <c r="BR390"/>
      <c r="BS390"/>
      <c r="BT390" s="92"/>
      <c r="BU390" s="92"/>
      <c r="BV390" s="92"/>
      <c r="BW390" s="5"/>
      <c r="BX390" s="5"/>
      <c r="BY390" s="5"/>
      <c r="BZ390" s="5"/>
      <c r="CA390" s="5"/>
      <c r="CB390" s="5"/>
      <c r="CC390" s="5"/>
      <c r="CD390" s="440"/>
      <c r="CE390" s="440"/>
      <c r="CF390" s="441"/>
      <c r="CG390" s="442"/>
      <c r="CH390" s="443"/>
      <c r="CI390" s="443"/>
      <c r="CJ390" s="443"/>
      <c r="CK390" s="443"/>
      <c r="CL390" s="4"/>
      <c r="CM390" s="4"/>
      <c r="CN390" s="5"/>
      <c r="CO390" s="4"/>
      <c r="CP390" s="444"/>
      <c r="CQ390" s="445"/>
      <c r="CR390" s="446"/>
      <c r="CS390" s="446"/>
      <c r="CT390" s="444"/>
      <c r="CU390" s="444"/>
      <c r="CV390" s="444"/>
      <c r="CW390" s="444"/>
      <c r="CX390" s="447"/>
      <c r="CY390" s="447"/>
      <c r="CZ390" s="447"/>
      <c r="DA390" s="447"/>
      <c r="DB390" s="448"/>
      <c r="DC390" s="448"/>
      <c r="DD390" s="446"/>
      <c r="DE390" s="439"/>
      <c r="DF390" s="439"/>
      <c r="DG390" s="439"/>
      <c r="DH390" s="439"/>
      <c r="DI390" s="439"/>
      <c r="DJ390" s="439"/>
      <c r="DK390" s="439"/>
      <c r="DL390" s="446"/>
      <c r="DM390" s="446"/>
      <c r="DN390" s="444"/>
      <c r="DO390" s="444"/>
      <c r="DP390" s="444"/>
      <c r="DQ390" s="444"/>
      <c r="DR390" s="444"/>
      <c r="DS390" s="441"/>
      <c r="DT390" s="449"/>
      <c r="DU390" s="450"/>
      <c r="DV390" s="450"/>
      <c r="DW390" s="450"/>
      <c r="DX390" s="450"/>
      <c r="DY390" s="450"/>
      <c r="DZ390" s="450"/>
      <c r="EA390" s="450"/>
      <c r="EB390" s="450"/>
      <c r="EC390" s="450"/>
      <c r="ED390" s="450"/>
      <c r="EE390" s="446"/>
      <c r="EF390" s="446"/>
      <c r="EL390" s="4"/>
      <c r="EM390" s="4"/>
      <c r="EN390" s="5"/>
      <c r="EO390" s="4"/>
      <c r="FA390" s="23"/>
      <c r="FB390" s="24"/>
      <c r="FC390" s="75"/>
      <c r="FD390" s="76"/>
      <c r="FF390" s="89"/>
      <c r="IA390" s="214"/>
      <c r="IB390" s="215"/>
      <c r="IC390" s="214"/>
      <c r="ID390" s="215"/>
      <c r="IE390" s="214"/>
      <c r="IF390" s="214"/>
      <c r="IG390" s="214"/>
      <c r="IH390" s="233"/>
      <c r="II390" s="160"/>
      <c r="IJ390" s="217"/>
      <c r="IK390" s="218"/>
      <c r="IL390" s="218"/>
      <c r="IM390" s="218"/>
      <c r="IO390" s="391"/>
    </row>
    <row r="391" spans="1:249" s="6" customFormat="1" ht="15" x14ac:dyDescent="0.2">
      <c r="A391" s="467" t="s">
        <v>2195</v>
      </c>
      <c r="B391" s="467" t="s">
        <v>2149</v>
      </c>
      <c r="C391" s="393" t="s">
        <v>2738</v>
      </c>
      <c r="D391" s="468"/>
      <c r="E391" s="462" t="s">
        <v>2139</v>
      </c>
      <c r="F391" s="14" t="s">
        <v>2149</v>
      </c>
      <c r="G391" s="14" t="s">
        <v>2149</v>
      </c>
      <c r="H391" s="469" t="s">
        <v>2149</v>
      </c>
      <c r="I391" s="462"/>
      <c r="J391" s="456"/>
      <c r="K391" s="11"/>
      <c r="L391" s="11"/>
      <c r="M391" s="14"/>
      <c r="N391" s="470"/>
      <c r="O391" s="14"/>
      <c r="P391" s="14"/>
      <c r="Q391" s="14"/>
      <c r="R391" s="14"/>
      <c r="S391" s="14"/>
      <c r="T391" s="469"/>
      <c r="U391" s="454"/>
      <c r="V391" s="454"/>
      <c r="W391" s="9"/>
      <c r="X391" s="9"/>
      <c r="Y391" s="10"/>
      <c r="Z391" s="495" t="s">
        <v>2195</v>
      </c>
      <c r="AA391" s="11"/>
      <c r="AB391" s="472"/>
      <c r="AC391" s="473"/>
      <c r="AD391" s="473"/>
      <c r="AE391" s="496" t="s">
        <v>2195</v>
      </c>
      <c r="AF391" s="12"/>
      <c r="AG391" s="12"/>
      <c r="AH391" s="13"/>
      <c r="AI391" s="14"/>
      <c r="AJ391" s="14"/>
      <c r="AK391" s="7"/>
      <c r="AL391" s="7"/>
      <c r="AM391" s="15"/>
      <c r="AN391" s="15"/>
      <c r="AO391" s="8"/>
      <c r="AP391" s="453" t="s">
        <v>1822</v>
      </c>
      <c r="AQ391" s="17"/>
      <c r="AR391" s="18"/>
      <c r="AS391" s="19"/>
      <c r="AT391" s="19"/>
      <c r="AU391" s="19"/>
      <c r="AV391" s="19"/>
      <c r="AW391" s="19"/>
      <c r="AX391" s="19"/>
      <c r="AY391" s="19"/>
      <c r="AZ391" s="20"/>
      <c r="BA391" s="20"/>
      <c r="BB391" s="21"/>
      <c r="BC391" s="22" t="s">
        <v>2179</v>
      </c>
      <c r="BD391" s="77"/>
      <c r="BE391" s="91"/>
      <c r="BF391" s="91"/>
      <c r="BG391" s="92"/>
      <c r="BH391"/>
      <c r="BI391"/>
      <c r="BJ391"/>
      <c r="BK391"/>
      <c r="BL391"/>
      <c r="BM391"/>
      <c r="BN391"/>
      <c r="BO391"/>
      <c r="BP391"/>
      <c r="BQ391"/>
      <c r="BR391"/>
      <c r="BS391"/>
      <c r="BT391" s="92"/>
      <c r="BU391" s="92"/>
      <c r="BV391" s="92"/>
      <c r="BW391" s="5"/>
      <c r="BX391" s="5"/>
      <c r="BY391" s="5"/>
      <c r="BZ391" s="5"/>
      <c r="CA391" s="5"/>
      <c r="CB391" s="5"/>
      <c r="CC391" s="5"/>
      <c r="CD391" s="440"/>
      <c r="CE391" s="440"/>
      <c r="CF391" s="441"/>
      <c r="CG391" s="442"/>
      <c r="CH391" s="443"/>
      <c r="CI391" s="443"/>
      <c r="CJ391" s="443"/>
      <c r="CK391" s="443"/>
      <c r="CL391" s="4"/>
      <c r="CM391" s="4"/>
      <c r="CN391" s="5"/>
      <c r="CO391" s="4"/>
      <c r="CP391" s="444"/>
      <c r="CQ391" s="445"/>
      <c r="CR391" s="446"/>
      <c r="CS391" s="446"/>
      <c r="CT391" s="444"/>
      <c r="CU391" s="444"/>
      <c r="CV391" s="444"/>
      <c r="CW391" s="444"/>
      <c r="CX391" s="447"/>
      <c r="CY391" s="447"/>
      <c r="CZ391" s="447"/>
      <c r="DA391" s="447"/>
      <c r="DB391" s="448"/>
      <c r="DC391" s="448"/>
      <c r="DD391" s="446"/>
      <c r="DE391" s="439"/>
      <c r="DF391" s="439"/>
      <c r="DG391" s="439"/>
      <c r="DH391" s="439"/>
      <c r="DI391" s="439"/>
      <c r="DJ391" s="439"/>
      <c r="DK391" s="439"/>
      <c r="DL391" s="446"/>
      <c r="DM391" s="446"/>
      <c r="DN391" s="444"/>
      <c r="DO391" s="444"/>
      <c r="DP391" s="444"/>
      <c r="DQ391" s="444"/>
      <c r="DR391" s="444"/>
      <c r="DS391" s="441"/>
      <c r="DT391" s="449"/>
      <c r="DU391" s="450"/>
      <c r="DV391" s="450"/>
      <c r="DW391" s="450"/>
      <c r="DX391" s="450"/>
      <c r="DY391" s="450"/>
      <c r="DZ391" s="450"/>
      <c r="EA391" s="450"/>
      <c r="EB391" s="450"/>
      <c r="EC391" s="450"/>
      <c r="ED391" s="450"/>
      <c r="EE391" s="446"/>
      <c r="EF391" s="446"/>
      <c r="EL391" s="4"/>
      <c r="EM391" s="4"/>
      <c r="EN391" s="5"/>
      <c r="EO391" s="4"/>
      <c r="FA391" s="23"/>
      <c r="FB391" s="24"/>
      <c r="FC391" s="75"/>
      <c r="FD391" s="76"/>
      <c r="FF391" s="89"/>
      <c r="IA391" s="214"/>
      <c r="IB391" s="215"/>
      <c r="IC391" s="214"/>
      <c r="ID391" s="215"/>
      <c r="IE391" s="214"/>
      <c r="IF391" s="214"/>
      <c r="IG391" s="214"/>
      <c r="IH391" s="233"/>
      <c r="II391" s="160"/>
      <c r="IJ391" s="217"/>
      <c r="IK391" s="218"/>
      <c r="IL391" s="218"/>
      <c r="IM391" s="218"/>
      <c r="IO391" s="391"/>
    </row>
    <row r="392" spans="1:249" s="6" customFormat="1" ht="15" x14ac:dyDescent="0.2">
      <c r="A392" s="467" t="s">
        <v>2165</v>
      </c>
      <c r="B392" s="467" t="s">
        <v>2157</v>
      </c>
      <c r="C392" s="393" t="s">
        <v>2739</v>
      </c>
      <c r="D392" s="468"/>
      <c r="E392" s="462" t="s">
        <v>2136</v>
      </c>
      <c r="F392" s="14" t="s">
        <v>2149</v>
      </c>
      <c r="G392" s="14" t="s">
        <v>2149</v>
      </c>
      <c r="H392" s="469" t="s">
        <v>2149</v>
      </c>
      <c r="I392" s="462"/>
      <c r="J392" s="456"/>
      <c r="K392" s="11"/>
      <c r="L392" s="11"/>
      <c r="M392" s="14"/>
      <c r="N392" s="470"/>
      <c r="O392" s="14"/>
      <c r="P392" s="14"/>
      <c r="Q392" s="14"/>
      <c r="R392" s="14"/>
      <c r="S392" s="14"/>
      <c r="T392" s="469"/>
      <c r="U392" s="454"/>
      <c r="V392" s="454"/>
      <c r="W392" s="9"/>
      <c r="X392" s="9"/>
      <c r="Y392" s="10"/>
      <c r="Z392" s="495" t="s">
        <v>2195</v>
      </c>
      <c r="AA392" s="11"/>
      <c r="AB392" s="472"/>
      <c r="AC392" s="473"/>
      <c r="AD392" s="473"/>
      <c r="AE392" s="496" t="s">
        <v>2195</v>
      </c>
      <c r="AF392" s="12"/>
      <c r="AG392" s="12"/>
      <c r="AH392" s="13"/>
      <c r="AI392" s="14"/>
      <c r="AJ392" s="14"/>
      <c r="AK392" s="7"/>
      <c r="AL392" s="7"/>
      <c r="AM392" s="15"/>
      <c r="AN392" s="15"/>
      <c r="AO392" s="8"/>
      <c r="AP392" s="453" t="s">
        <v>1823</v>
      </c>
      <c r="AQ392" s="17"/>
      <c r="AR392" s="18"/>
      <c r="AS392" s="19"/>
      <c r="AT392" s="19"/>
      <c r="AU392" s="19"/>
      <c r="AV392" s="19"/>
      <c r="AW392" s="19"/>
      <c r="AX392" s="19"/>
      <c r="AY392" s="19"/>
      <c r="AZ392" s="20"/>
      <c r="BA392" s="20"/>
      <c r="BB392" s="21"/>
      <c r="BC392" s="22" t="s">
        <v>2179</v>
      </c>
      <c r="BD392" s="77"/>
      <c r="BE392" s="91"/>
      <c r="BF392" s="91"/>
      <c r="BG392" s="92"/>
      <c r="BH392"/>
      <c r="BI392"/>
      <c r="BJ392"/>
      <c r="BK392"/>
      <c r="BL392"/>
      <c r="BM392"/>
      <c r="BN392"/>
      <c r="BO392"/>
      <c r="BP392"/>
      <c r="BQ392"/>
      <c r="BR392"/>
      <c r="BS392"/>
      <c r="BT392" s="92"/>
      <c r="BU392" s="92"/>
      <c r="BV392" s="92"/>
      <c r="BW392" s="5"/>
      <c r="BX392" s="5"/>
      <c r="BY392" s="5"/>
      <c r="BZ392" s="5"/>
      <c r="CA392" s="5"/>
      <c r="CB392" s="5"/>
      <c r="CC392" s="5"/>
      <c r="CD392" s="440"/>
      <c r="CE392" s="440"/>
      <c r="CF392" s="441"/>
      <c r="CG392" s="442"/>
      <c r="CH392" s="443"/>
      <c r="CI392" s="443"/>
      <c r="CJ392" s="443"/>
      <c r="CK392" s="443"/>
      <c r="CL392" s="4"/>
      <c r="CM392" s="4"/>
      <c r="CN392" s="5"/>
      <c r="CO392" s="4"/>
      <c r="CP392" s="444"/>
      <c r="CQ392" s="445"/>
      <c r="CR392" s="446"/>
      <c r="CS392" s="446"/>
      <c r="CT392" s="444"/>
      <c r="CU392" s="444"/>
      <c r="CV392" s="444"/>
      <c r="CW392" s="444"/>
      <c r="CX392" s="447"/>
      <c r="CY392" s="447"/>
      <c r="CZ392" s="447"/>
      <c r="DA392" s="447"/>
      <c r="DB392" s="448"/>
      <c r="DC392" s="448"/>
      <c r="DD392" s="446"/>
      <c r="DE392" s="439"/>
      <c r="DF392" s="439"/>
      <c r="DG392" s="439"/>
      <c r="DH392" s="439"/>
      <c r="DI392" s="439"/>
      <c r="DJ392" s="439"/>
      <c r="DK392" s="439"/>
      <c r="DL392" s="446"/>
      <c r="DM392" s="446"/>
      <c r="DN392" s="444"/>
      <c r="DO392" s="444"/>
      <c r="DP392" s="444"/>
      <c r="DQ392" s="444"/>
      <c r="DR392" s="444"/>
      <c r="DS392" s="441"/>
      <c r="DT392" s="449"/>
      <c r="DU392" s="450"/>
      <c r="DV392" s="450"/>
      <c r="DW392" s="450"/>
      <c r="DX392" s="450"/>
      <c r="DY392" s="450"/>
      <c r="DZ392" s="450"/>
      <c r="EA392" s="450"/>
      <c r="EB392" s="450"/>
      <c r="EC392" s="450"/>
      <c r="ED392" s="450"/>
      <c r="EE392" s="446"/>
      <c r="EF392" s="446"/>
      <c r="EL392" s="4"/>
      <c r="EM392" s="4"/>
      <c r="EN392" s="5"/>
      <c r="EO392" s="4"/>
      <c r="FA392" s="23"/>
      <c r="FB392" s="24"/>
      <c r="FC392" s="75"/>
      <c r="FD392" s="76"/>
      <c r="FF392" s="89"/>
      <c r="IA392" s="214"/>
      <c r="IB392" s="215"/>
      <c r="IC392" s="214"/>
      <c r="ID392" s="215"/>
      <c r="IE392" s="214"/>
      <c r="IF392" s="214"/>
      <c r="IG392" s="214"/>
      <c r="IH392" s="233"/>
      <c r="II392" s="160"/>
      <c r="IJ392" s="217"/>
      <c r="IK392" s="218"/>
      <c r="IL392" s="218"/>
      <c r="IM392" s="218"/>
      <c r="IO392" s="391"/>
    </row>
    <row r="393" spans="1:249" s="6" customFormat="1" ht="15" x14ac:dyDescent="0.2">
      <c r="A393" s="467" t="s">
        <v>2195</v>
      </c>
      <c r="B393" s="467" t="s">
        <v>2149</v>
      </c>
      <c r="C393" s="393" t="s">
        <v>3166</v>
      </c>
      <c r="D393" s="468"/>
      <c r="E393" s="462" t="s">
        <v>2139</v>
      </c>
      <c r="F393" s="14" t="s">
        <v>2149</v>
      </c>
      <c r="G393" s="14" t="s">
        <v>2149</v>
      </c>
      <c r="H393" s="469" t="s">
        <v>2149</v>
      </c>
      <c r="I393" s="462"/>
      <c r="J393" s="456"/>
      <c r="K393" s="11"/>
      <c r="L393" s="11"/>
      <c r="M393" s="14"/>
      <c r="N393" s="470"/>
      <c r="O393" s="14"/>
      <c r="P393" s="14"/>
      <c r="Q393" s="14"/>
      <c r="R393" s="14"/>
      <c r="S393" s="14"/>
      <c r="T393" s="469"/>
      <c r="U393" s="454"/>
      <c r="V393" s="454"/>
      <c r="W393" s="9"/>
      <c r="X393" s="9"/>
      <c r="Y393" s="10"/>
      <c r="Z393" s="495" t="s">
        <v>2195</v>
      </c>
      <c r="AA393" s="11"/>
      <c r="AB393" s="472"/>
      <c r="AC393" s="473"/>
      <c r="AD393" s="473"/>
      <c r="AE393" s="496" t="s">
        <v>2195</v>
      </c>
      <c r="AF393" s="12"/>
      <c r="AG393" s="12"/>
      <c r="AH393" s="13"/>
      <c r="AI393" s="14"/>
      <c r="AJ393" s="14"/>
      <c r="AK393" s="7"/>
      <c r="AL393" s="7"/>
      <c r="AM393" s="15"/>
      <c r="AN393" s="15"/>
      <c r="AO393" s="8"/>
      <c r="AP393" s="453" t="s">
        <v>1824</v>
      </c>
      <c r="AQ393" s="17"/>
      <c r="AR393" s="18"/>
      <c r="AS393" s="19"/>
      <c r="AT393" s="19"/>
      <c r="AU393" s="19"/>
      <c r="AV393" s="19"/>
      <c r="AW393" s="19"/>
      <c r="AX393" s="19"/>
      <c r="AY393" s="19"/>
      <c r="AZ393" s="20"/>
      <c r="BA393" s="20"/>
      <c r="BB393" s="21"/>
      <c r="BC393" s="22" t="s">
        <v>2179</v>
      </c>
      <c r="BD393" s="77"/>
      <c r="BE393" s="91"/>
      <c r="BF393" s="91"/>
      <c r="BG393" s="92"/>
      <c r="BH393"/>
      <c r="BI393"/>
      <c r="BJ393"/>
      <c r="BK393"/>
      <c r="BL393"/>
      <c r="BM393"/>
      <c r="BN393"/>
      <c r="BO393"/>
      <c r="BP393"/>
      <c r="BQ393"/>
      <c r="BR393"/>
      <c r="BS393"/>
      <c r="BT393" s="92"/>
      <c r="BU393" s="92"/>
      <c r="BV393" s="92"/>
      <c r="BW393" s="5"/>
      <c r="BX393" s="5"/>
      <c r="BY393" s="5"/>
      <c r="BZ393" s="5"/>
      <c r="CA393" s="5"/>
      <c r="CB393" s="5"/>
      <c r="CC393" s="5"/>
      <c r="CD393" s="440"/>
      <c r="CE393" s="440"/>
      <c r="CF393" s="441"/>
      <c r="CG393" s="442"/>
      <c r="CH393" s="443"/>
      <c r="CI393" s="443"/>
      <c r="CJ393" s="443"/>
      <c r="CK393" s="443"/>
      <c r="CL393" s="4"/>
      <c r="CM393" s="4"/>
      <c r="CN393" s="5"/>
      <c r="CO393" s="4"/>
      <c r="CP393" s="444"/>
      <c r="CQ393" s="445"/>
      <c r="CR393" s="446"/>
      <c r="CS393" s="446"/>
      <c r="CT393" s="444"/>
      <c r="CU393" s="444"/>
      <c r="CV393" s="444"/>
      <c r="CW393" s="444"/>
      <c r="CX393" s="447"/>
      <c r="CY393" s="447"/>
      <c r="CZ393" s="447"/>
      <c r="DA393" s="447"/>
      <c r="DB393" s="448"/>
      <c r="DC393" s="448"/>
      <c r="DD393" s="446"/>
      <c r="DE393" s="439"/>
      <c r="DF393" s="439"/>
      <c r="DG393" s="439"/>
      <c r="DH393" s="439"/>
      <c r="DI393" s="439"/>
      <c r="DJ393" s="439"/>
      <c r="DK393" s="439"/>
      <c r="DL393" s="446"/>
      <c r="DM393" s="446"/>
      <c r="DN393" s="444"/>
      <c r="DO393" s="444"/>
      <c r="DP393" s="444"/>
      <c r="DQ393" s="444"/>
      <c r="DR393" s="444"/>
      <c r="DS393" s="441"/>
      <c r="DT393" s="449"/>
      <c r="DU393" s="450"/>
      <c r="DV393" s="450"/>
      <c r="DW393" s="450"/>
      <c r="DX393" s="450"/>
      <c r="DY393" s="450"/>
      <c r="DZ393" s="450"/>
      <c r="EA393" s="450"/>
      <c r="EB393" s="450"/>
      <c r="EC393" s="450"/>
      <c r="ED393" s="450"/>
      <c r="EE393" s="446"/>
      <c r="EF393" s="446"/>
      <c r="EL393" s="4"/>
      <c r="EM393" s="4"/>
      <c r="EN393" s="5"/>
      <c r="EO393" s="4"/>
      <c r="FA393" s="23"/>
      <c r="FB393" s="24"/>
      <c r="FC393" s="75"/>
      <c r="FD393" s="76"/>
      <c r="FF393" s="89"/>
      <c r="IA393" s="214"/>
      <c r="IB393" s="215"/>
      <c r="IC393" s="214"/>
      <c r="ID393" s="215"/>
      <c r="IE393" s="214"/>
      <c r="IF393" s="214"/>
      <c r="IG393" s="214"/>
      <c r="IH393" s="233"/>
      <c r="II393" s="160"/>
      <c r="IJ393" s="217"/>
      <c r="IK393" s="218"/>
      <c r="IL393" s="218"/>
      <c r="IM393" s="218"/>
      <c r="IO393" s="391"/>
    </row>
    <row r="394" spans="1:249" s="6" customFormat="1" ht="15" x14ac:dyDescent="0.2">
      <c r="A394" s="467" t="s">
        <v>2195</v>
      </c>
      <c r="B394" s="467" t="s">
        <v>2149</v>
      </c>
      <c r="C394" s="393" t="s">
        <v>2740</v>
      </c>
      <c r="D394" s="468"/>
      <c r="E394" s="462" t="s">
        <v>2137</v>
      </c>
      <c r="F394" s="14" t="s">
        <v>2149</v>
      </c>
      <c r="G394" s="14" t="s">
        <v>2149</v>
      </c>
      <c r="H394" s="469" t="s">
        <v>2149</v>
      </c>
      <c r="I394" s="462"/>
      <c r="J394" s="456"/>
      <c r="K394" s="11"/>
      <c r="L394" s="11"/>
      <c r="M394" s="14"/>
      <c r="N394" s="470"/>
      <c r="O394" s="14"/>
      <c r="P394" s="14"/>
      <c r="Q394" s="14"/>
      <c r="R394" s="14"/>
      <c r="S394" s="14"/>
      <c r="T394" s="469"/>
      <c r="U394" s="454"/>
      <c r="V394" s="454"/>
      <c r="W394" s="9"/>
      <c r="X394" s="9"/>
      <c r="Y394" s="10"/>
      <c r="Z394" s="495" t="s">
        <v>2195</v>
      </c>
      <c r="AA394" s="11"/>
      <c r="AB394" s="472"/>
      <c r="AC394" s="473"/>
      <c r="AD394" s="473"/>
      <c r="AE394" s="496" t="s">
        <v>2195</v>
      </c>
      <c r="AF394" s="12"/>
      <c r="AG394" s="12"/>
      <c r="AH394" s="13"/>
      <c r="AI394" s="14"/>
      <c r="AJ394" s="14"/>
      <c r="AK394" s="7"/>
      <c r="AL394" s="7"/>
      <c r="AM394" s="15"/>
      <c r="AN394" s="15"/>
      <c r="AO394" s="8"/>
      <c r="AP394" s="453" t="s">
        <v>1825</v>
      </c>
      <c r="AQ394" s="17"/>
      <c r="AR394" s="18"/>
      <c r="AS394" s="19"/>
      <c r="AT394" s="19"/>
      <c r="AU394" s="19"/>
      <c r="AV394" s="19"/>
      <c r="AW394" s="19"/>
      <c r="AX394" s="19"/>
      <c r="AY394" s="19"/>
      <c r="AZ394" s="20"/>
      <c r="BA394" s="20"/>
      <c r="BB394" s="21"/>
      <c r="BC394" s="22" t="s">
        <v>2179</v>
      </c>
      <c r="BD394" s="77"/>
      <c r="BE394" s="91"/>
      <c r="BF394" s="91"/>
      <c r="BG394" s="92"/>
      <c r="BH394"/>
      <c r="BI394"/>
      <c r="BJ394"/>
      <c r="BK394"/>
      <c r="BL394"/>
      <c r="BM394"/>
      <c r="BN394"/>
      <c r="BO394"/>
      <c r="BP394"/>
      <c r="BQ394"/>
      <c r="BR394"/>
      <c r="BS394"/>
      <c r="BT394" s="92"/>
      <c r="BU394" s="92"/>
      <c r="BV394" s="92"/>
      <c r="BW394" s="5"/>
      <c r="BX394" s="5"/>
      <c r="BY394" s="5"/>
      <c r="BZ394" s="5"/>
      <c r="CA394" s="5"/>
      <c r="CB394" s="5"/>
      <c r="CC394" s="5"/>
      <c r="CD394" s="440"/>
      <c r="CE394" s="440"/>
      <c r="CF394" s="441"/>
      <c r="CG394" s="442"/>
      <c r="CH394" s="443"/>
      <c r="CI394" s="443"/>
      <c r="CJ394" s="443"/>
      <c r="CK394" s="443"/>
      <c r="CL394" s="4"/>
      <c r="CM394" s="4"/>
      <c r="CN394" s="5"/>
      <c r="CO394" s="4"/>
      <c r="CP394" s="444"/>
      <c r="CQ394" s="445"/>
      <c r="CR394" s="446"/>
      <c r="CS394" s="446"/>
      <c r="CT394" s="444"/>
      <c r="CU394" s="444"/>
      <c r="CV394" s="444"/>
      <c r="CW394" s="444"/>
      <c r="CX394" s="447"/>
      <c r="CY394" s="447"/>
      <c r="CZ394" s="447"/>
      <c r="DA394" s="447"/>
      <c r="DB394" s="448"/>
      <c r="DC394" s="448"/>
      <c r="DD394" s="446"/>
      <c r="DE394" s="439"/>
      <c r="DF394" s="439"/>
      <c r="DG394" s="439"/>
      <c r="DH394" s="439"/>
      <c r="DI394" s="439"/>
      <c r="DJ394" s="439"/>
      <c r="DK394" s="439"/>
      <c r="DL394" s="446"/>
      <c r="DM394" s="446"/>
      <c r="DN394" s="444"/>
      <c r="DO394" s="444"/>
      <c r="DP394" s="444"/>
      <c r="DQ394" s="444"/>
      <c r="DR394" s="444"/>
      <c r="DS394" s="441"/>
      <c r="DT394" s="449"/>
      <c r="DU394" s="450"/>
      <c r="DV394" s="450"/>
      <c r="DW394" s="450"/>
      <c r="DX394" s="450"/>
      <c r="DY394" s="450"/>
      <c r="DZ394" s="450"/>
      <c r="EA394" s="450"/>
      <c r="EB394" s="450"/>
      <c r="EC394" s="450"/>
      <c r="ED394" s="450"/>
      <c r="EE394" s="446"/>
      <c r="EF394" s="446"/>
      <c r="EL394" s="4"/>
      <c r="EM394" s="4"/>
      <c r="EN394" s="5"/>
      <c r="EO394" s="4"/>
      <c r="FA394" s="23"/>
      <c r="FB394" s="24"/>
      <c r="FC394" s="75"/>
      <c r="FD394" s="76"/>
      <c r="FF394" s="89"/>
      <c r="IA394" s="214"/>
      <c r="IB394" s="215"/>
      <c r="IC394" s="214"/>
      <c r="ID394" s="215"/>
      <c r="IE394" s="214"/>
      <c r="IF394" s="214"/>
      <c r="IG394" s="214"/>
      <c r="IH394" s="233"/>
      <c r="II394" s="160"/>
      <c r="IJ394" s="217"/>
      <c r="IK394" s="218"/>
      <c r="IL394" s="218"/>
      <c r="IM394" s="218"/>
      <c r="IO394" s="391"/>
    </row>
    <row r="395" spans="1:249" s="6" customFormat="1" ht="15" x14ac:dyDescent="0.2">
      <c r="A395" s="467" t="s">
        <v>2195</v>
      </c>
      <c r="B395" s="467" t="s">
        <v>2149</v>
      </c>
      <c r="C395" s="393" t="s">
        <v>2741</v>
      </c>
      <c r="D395" s="468"/>
      <c r="E395" s="462" t="s">
        <v>2141</v>
      </c>
      <c r="F395" s="14" t="s">
        <v>2149</v>
      </c>
      <c r="G395" s="14" t="s">
        <v>2154</v>
      </c>
      <c r="H395" s="469" t="s">
        <v>2149</v>
      </c>
      <c r="I395" s="462"/>
      <c r="J395" s="456"/>
      <c r="K395" s="11"/>
      <c r="L395" s="11"/>
      <c r="M395" s="14"/>
      <c r="N395" s="470"/>
      <c r="O395" s="14"/>
      <c r="P395" s="14"/>
      <c r="Q395" s="14"/>
      <c r="R395" s="14"/>
      <c r="S395" s="14"/>
      <c r="T395" s="469"/>
      <c r="U395" s="454"/>
      <c r="V395" s="454"/>
      <c r="W395" s="9"/>
      <c r="X395" s="9"/>
      <c r="Y395" s="10"/>
      <c r="Z395" s="495" t="s">
        <v>2195</v>
      </c>
      <c r="AA395" s="11"/>
      <c r="AB395" s="472"/>
      <c r="AC395" s="473"/>
      <c r="AD395" s="473"/>
      <c r="AE395" s="496" t="s">
        <v>2195</v>
      </c>
      <c r="AF395" s="12"/>
      <c r="AG395" s="12"/>
      <c r="AH395" s="13"/>
      <c r="AI395" s="14"/>
      <c r="AJ395" s="14"/>
      <c r="AK395" s="7"/>
      <c r="AL395" s="7"/>
      <c r="AM395" s="15"/>
      <c r="AN395" s="15"/>
      <c r="AO395" s="8"/>
      <c r="AP395" s="453" t="s">
        <v>1826</v>
      </c>
      <c r="AQ395" s="17"/>
      <c r="AR395" s="18"/>
      <c r="AS395" s="19"/>
      <c r="AT395" s="19"/>
      <c r="AU395" s="19"/>
      <c r="AV395" s="19"/>
      <c r="AW395" s="19"/>
      <c r="AX395" s="19"/>
      <c r="AY395" s="19"/>
      <c r="AZ395" s="20"/>
      <c r="BA395" s="20"/>
      <c r="BB395" s="21"/>
      <c r="BC395" s="22" t="s">
        <v>2179</v>
      </c>
      <c r="BD395" s="77"/>
      <c r="BE395" s="91"/>
      <c r="BF395" s="91"/>
      <c r="BG395" s="92"/>
      <c r="BH395"/>
      <c r="BI395"/>
      <c r="BJ395"/>
      <c r="BK395"/>
      <c r="BL395"/>
      <c r="BM395"/>
      <c r="BN395"/>
      <c r="BO395"/>
      <c r="BP395"/>
      <c r="BQ395"/>
      <c r="BR395"/>
      <c r="BS395"/>
      <c r="BT395" s="92"/>
      <c r="BU395" s="92"/>
      <c r="BV395" s="92"/>
      <c r="BW395" s="5"/>
      <c r="BX395" s="5"/>
      <c r="BY395" s="5"/>
      <c r="BZ395" s="5"/>
      <c r="CA395" s="5"/>
      <c r="CB395" s="5"/>
      <c r="CC395" s="5"/>
      <c r="CD395" s="440"/>
      <c r="CE395" s="440"/>
      <c r="CF395" s="441"/>
      <c r="CG395" s="442"/>
      <c r="CH395" s="443"/>
      <c r="CI395" s="443"/>
      <c r="CJ395" s="443"/>
      <c r="CK395" s="443"/>
      <c r="CL395" s="4"/>
      <c r="CM395" s="4"/>
      <c r="CN395" s="5"/>
      <c r="CO395" s="4"/>
      <c r="CP395" s="444"/>
      <c r="CQ395" s="445"/>
      <c r="CR395" s="446"/>
      <c r="CS395" s="446"/>
      <c r="CT395" s="444"/>
      <c r="CU395" s="444"/>
      <c r="CV395" s="444"/>
      <c r="CW395" s="444"/>
      <c r="CX395" s="447"/>
      <c r="CY395" s="447"/>
      <c r="CZ395" s="447"/>
      <c r="DA395" s="447"/>
      <c r="DB395" s="448"/>
      <c r="DC395" s="448"/>
      <c r="DD395" s="446"/>
      <c r="DE395" s="439"/>
      <c r="DF395" s="439"/>
      <c r="DG395" s="439"/>
      <c r="DH395" s="439"/>
      <c r="DI395" s="439"/>
      <c r="DJ395" s="439"/>
      <c r="DK395" s="439"/>
      <c r="DL395" s="446"/>
      <c r="DM395" s="446"/>
      <c r="DN395" s="444"/>
      <c r="DO395" s="444"/>
      <c r="DP395" s="444"/>
      <c r="DQ395" s="444"/>
      <c r="DR395" s="444"/>
      <c r="DS395" s="441"/>
      <c r="DT395" s="449"/>
      <c r="DU395" s="450"/>
      <c r="DV395" s="450"/>
      <c r="DW395" s="450"/>
      <c r="DX395" s="450"/>
      <c r="DY395" s="450"/>
      <c r="DZ395" s="450"/>
      <c r="EA395" s="450"/>
      <c r="EB395" s="450"/>
      <c r="EC395" s="450"/>
      <c r="ED395" s="450"/>
      <c r="EE395" s="446"/>
      <c r="EF395" s="446"/>
      <c r="EL395" s="4"/>
      <c r="EM395" s="4"/>
      <c r="EN395" s="5"/>
      <c r="EO395" s="4"/>
      <c r="FA395" s="23"/>
      <c r="FB395" s="24"/>
      <c r="FC395" s="75"/>
      <c r="FD395" s="76"/>
      <c r="FF395" s="89"/>
      <c r="IA395" s="214"/>
      <c r="IB395" s="215"/>
      <c r="IC395" s="214"/>
      <c r="ID395" s="215"/>
      <c r="IE395" s="214"/>
      <c r="IF395" s="214"/>
      <c r="IG395" s="214"/>
      <c r="IH395" s="233"/>
      <c r="II395" s="160"/>
      <c r="IJ395" s="217"/>
      <c r="IK395" s="218"/>
      <c r="IL395" s="218"/>
      <c r="IM395" s="218"/>
      <c r="IO395" s="391"/>
    </row>
    <row r="396" spans="1:249" s="6" customFormat="1" ht="15" x14ac:dyDescent="0.2">
      <c r="A396" s="467">
        <v>0</v>
      </c>
      <c r="B396" s="467" t="s">
        <v>2149</v>
      </c>
      <c r="C396" s="393" t="s">
        <v>2742</v>
      </c>
      <c r="D396" s="468"/>
      <c r="E396" s="462" t="s">
        <v>2135</v>
      </c>
      <c r="F396" s="14"/>
      <c r="G396" s="14"/>
      <c r="H396" s="469"/>
      <c r="I396" s="462"/>
      <c r="J396" s="456"/>
      <c r="K396" s="11"/>
      <c r="L396" s="11"/>
      <c r="M396" s="14"/>
      <c r="N396" s="470"/>
      <c r="O396" s="14"/>
      <c r="P396" s="14"/>
      <c r="Q396" s="14"/>
      <c r="R396" s="14"/>
      <c r="S396" s="14"/>
      <c r="T396" s="469"/>
      <c r="U396" s="454"/>
      <c r="V396" s="454"/>
      <c r="W396" s="9"/>
      <c r="X396" s="9"/>
      <c r="Y396" s="10"/>
      <c r="Z396" s="495">
        <v>0</v>
      </c>
      <c r="AA396" s="11"/>
      <c r="AB396" s="472"/>
      <c r="AC396" s="473"/>
      <c r="AD396" s="473"/>
      <c r="AE396" s="496">
        <v>0</v>
      </c>
      <c r="AF396" s="12"/>
      <c r="AG396" s="12"/>
      <c r="AH396" s="13"/>
      <c r="AI396" s="14"/>
      <c r="AJ396" s="14"/>
      <c r="AK396" s="7"/>
      <c r="AL396" s="7"/>
      <c r="AM396" s="15"/>
      <c r="AN396" s="15"/>
      <c r="AO396" s="8"/>
      <c r="AP396" s="453" t="s">
        <v>1827</v>
      </c>
      <c r="AQ396" s="17"/>
      <c r="AR396" s="18"/>
      <c r="AS396" s="19"/>
      <c r="AT396" s="19"/>
      <c r="AU396" s="19"/>
      <c r="AV396" s="19"/>
      <c r="AW396" s="19"/>
      <c r="AX396" s="19"/>
      <c r="AY396" s="19"/>
      <c r="AZ396" s="20"/>
      <c r="BA396" s="20"/>
      <c r="BB396" s="21"/>
      <c r="BC396" s="22" t="s">
        <v>2179</v>
      </c>
      <c r="BD396" s="77"/>
      <c r="BE396" s="91"/>
      <c r="BF396" s="91"/>
      <c r="BG396" s="92"/>
      <c r="BH396"/>
      <c r="BI396"/>
      <c r="BJ396"/>
      <c r="BK396"/>
      <c r="BL396"/>
      <c r="BM396"/>
      <c r="BN396"/>
      <c r="BO396"/>
      <c r="BP396"/>
      <c r="BQ396"/>
      <c r="BR396"/>
      <c r="BS396"/>
      <c r="BT396" s="92"/>
      <c r="BU396" s="92"/>
      <c r="BV396" s="92"/>
      <c r="BW396" s="5"/>
      <c r="BX396" s="5"/>
      <c r="BY396" s="5"/>
      <c r="BZ396" s="5"/>
      <c r="CA396" s="5"/>
      <c r="CB396" s="5"/>
      <c r="CC396" s="5"/>
      <c r="CD396" s="440"/>
      <c r="CE396" s="440"/>
      <c r="CF396" s="441"/>
      <c r="CG396" s="442"/>
      <c r="CH396" s="443"/>
      <c r="CI396" s="443"/>
      <c r="CJ396" s="443"/>
      <c r="CK396" s="443"/>
      <c r="CL396" s="4"/>
      <c r="CM396" s="4"/>
      <c r="CN396" s="5"/>
      <c r="CO396" s="4"/>
      <c r="CP396" s="444"/>
      <c r="CQ396" s="445"/>
      <c r="CR396" s="446"/>
      <c r="CS396" s="446"/>
      <c r="CT396" s="444"/>
      <c r="CU396" s="444"/>
      <c r="CV396" s="444"/>
      <c r="CW396" s="444"/>
      <c r="CX396" s="447"/>
      <c r="CY396" s="447"/>
      <c r="CZ396" s="447"/>
      <c r="DA396" s="447"/>
      <c r="DB396" s="448"/>
      <c r="DC396" s="448"/>
      <c r="DD396" s="446"/>
      <c r="DE396" s="439"/>
      <c r="DF396" s="439"/>
      <c r="DG396" s="439"/>
      <c r="DH396" s="439"/>
      <c r="DI396" s="439"/>
      <c r="DJ396" s="439"/>
      <c r="DK396" s="439"/>
      <c r="DL396" s="446"/>
      <c r="DM396" s="446"/>
      <c r="DN396" s="444"/>
      <c r="DO396" s="444"/>
      <c r="DP396" s="444"/>
      <c r="DQ396" s="444"/>
      <c r="DR396" s="444"/>
      <c r="DS396" s="441"/>
      <c r="DT396" s="449"/>
      <c r="DU396" s="450"/>
      <c r="DV396" s="450"/>
      <c r="DW396" s="450"/>
      <c r="DX396" s="450"/>
      <c r="DY396" s="450"/>
      <c r="DZ396" s="450"/>
      <c r="EA396" s="450"/>
      <c r="EB396" s="450"/>
      <c r="EC396" s="450"/>
      <c r="ED396" s="450"/>
      <c r="EE396" s="446"/>
      <c r="EF396" s="446"/>
      <c r="EL396" s="4"/>
      <c r="EM396" s="4"/>
      <c r="EN396" s="5"/>
      <c r="EO396" s="4"/>
      <c r="FA396" s="23"/>
      <c r="FB396" s="24"/>
      <c r="FC396" s="75"/>
      <c r="FD396" s="76"/>
      <c r="FF396" s="89"/>
      <c r="IA396" s="214"/>
      <c r="IB396" s="215"/>
      <c r="IC396" s="214"/>
      <c r="ID396" s="215"/>
      <c r="IE396" s="214"/>
      <c r="IF396" s="214"/>
      <c r="IG396" s="214"/>
      <c r="IH396" s="233"/>
      <c r="II396" s="160"/>
      <c r="IJ396" s="217"/>
      <c r="IK396" s="218"/>
      <c r="IL396" s="218"/>
      <c r="IM396" s="218"/>
      <c r="IO396" s="391"/>
    </row>
    <row r="397" spans="1:249" s="6" customFormat="1" ht="15" x14ac:dyDescent="0.2">
      <c r="A397" s="467">
        <v>0</v>
      </c>
      <c r="B397" s="467" t="s">
        <v>2149</v>
      </c>
      <c r="C397" s="393" t="s">
        <v>2743</v>
      </c>
      <c r="D397" s="468"/>
      <c r="E397" s="462" t="s">
        <v>2135</v>
      </c>
      <c r="F397" s="14"/>
      <c r="G397" s="14"/>
      <c r="H397" s="469"/>
      <c r="I397" s="462"/>
      <c r="J397" s="456"/>
      <c r="K397" s="11"/>
      <c r="L397" s="11"/>
      <c r="M397" s="14"/>
      <c r="N397" s="470"/>
      <c r="O397" s="14"/>
      <c r="P397" s="14"/>
      <c r="Q397" s="14"/>
      <c r="R397" s="14"/>
      <c r="S397" s="14"/>
      <c r="T397" s="469"/>
      <c r="U397" s="454"/>
      <c r="V397" s="454"/>
      <c r="W397" s="9"/>
      <c r="X397" s="9"/>
      <c r="Y397" s="10"/>
      <c r="Z397" s="495">
        <v>0</v>
      </c>
      <c r="AA397" s="11"/>
      <c r="AB397" s="472"/>
      <c r="AC397" s="473"/>
      <c r="AD397" s="473"/>
      <c r="AE397" s="496">
        <v>2</v>
      </c>
      <c r="AF397" s="12"/>
      <c r="AG397" s="12"/>
      <c r="AH397" s="13"/>
      <c r="AI397" s="14"/>
      <c r="AJ397" s="14"/>
      <c r="AK397" s="7"/>
      <c r="AL397" s="7"/>
      <c r="AM397" s="15"/>
      <c r="AN397" s="15"/>
      <c r="AO397" s="8"/>
      <c r="AP397" s="453" t="s">
        <v>1828</v>
      </c>
      <c r="AQ397" s="17"/>
      <c r="AR397" s="18"/>
      <c r="AS397" s="19"/>
      <c r="AT397" s="19"/>
      <c r="AU397" s="19"/>
      <c r="AV397" s="19"/>
      <c r="AW397" s="19"/>
      <c r="AX397" s="19"/>
      <c r="AY397" s="19"/>
      <c r="AZ397" s="20"/>
      <c r="BA397" s="20"/>
      <c r="BB397" s="21"/>
      <c r="BC397" s="22" t="s">
        <v>2179</v>
      </c>
      <c r="BD397" s="77"/>
      <c r="BE397" s="91"/>
      <c r="BF397" s="91"/>
      <c r="BG397" s="92"/>
      <c r="BH397"/>
      <c r="BI397"/>
      <c r="BJ397"/>
      <c r="BK397"/>
      <c r="BL397"/>
      <c r="BM397"/>
      <c r="BN397"/>
      <c r="BO397"/>
      <c r="BP397"/>
      <c r="BQ397"/>
      <c r="BR397"/>
      <c r="BS397"/>
      <c r="BT397" s="92"/>
      <c r="BU397" s="92"/>
      <c r="BV397" s="92"/>
      <c r="BW397" s="5"/>
      <c r="BX397" s="5"/>
      <c r="BY397" s="5"/>
      <c r="BZ397" s="5"/>
      <c r="CA397" s="5"/>
      <c r="CB397" s="5"/>
      <c r="CC397" s="5"/>
      <c r="CD397" s="440"/>
      <c r="CE397" s="440"/>
      <c r="CF397" s="441"/>
      <c r="CG397" s="442"/>
      <c r="CH397" s="443"/>
      <c r="CI397" s="443"/>
      <c r="CJ397" s="443"/>
      <c r="CK397" s="443"/>
      <c r="CL397" s="4"/>
      <c r="CM397" s="4"/>
      <c r="CN397" s="5"/>
      <c r="CO397" s="4"/>
      <c r="CP397" s="444"/>
      <c r="CQ397" s="445"/>
      <c r="CR397" s="446"/>
      <c r="CS397" s="446"/>
      <c r="CT397" s="444"/>
      <c r="CU397" s="444"/>
      <c r="CV397" s="444"/>
      <c r="CW397" s="444"/>
      <c r="CX397" s="447"/>
      <c r="CY397" s="447"/>
      <c r="CZ397" s="447"/>
      <c r="DA397" s="447"/>
      <c r="DB397" s="448"/>
      <c r="DC397" s="448"/>
      <c r="DD397" s="446"/>
      <c r="DE397" s="439"/>
      <c r="DF397" s="439"/>
      <c r="DG397" s="439"/>
      <c r="DH397" s="439"/>
      <c r="DI397" s="439"/>
      <c r="DJ397" s="439"/>
      <c r="DK397" s="439"/>
      <c r="DL397" s="446"/>
      <c r="DM397" s="446"/>
      <c r="DN397" s="444"/>
      <c r="DO397" s="444"/>
      <c r="DP397" s="444"/>
      <c r="DQ397" s="444"/>
      <c r="DR397" s="444"/>
      <c r="DS397" s="441"/>
      <c r="DT397" s="449"/>
      <c r="DU397" s="450"/>
      <c r="DV397" s="450"/>
      <c r="DW397" s="450"/>
      <c r="DX397" s="450"/>
      <c r="DY397" s="450"/>
      <c r="DZ397" s="450"/>
      <c r="EA397" s="450"/>
      <c r="EB397" s="450"/>
      <c r="EC397" s="450"/>
      <c r="ED397" s="450"/>
      <c r="EE397" s="446"/>
      <c r="EF397" s="446"/>
      <c r="EL397" s="4"/>
      <c r="EM397" s="4"/>
      <c r="EN397" s="5"/>
      <c r="EO397" s="4"/>
      <c r="FA397" s="23"/>
      <c r="FB397" s="24"/>
      <c r="FC397" s="75"/>
      <c r="FD397" s="76"/>
      <c r="FF397" s="89"/>
      <c r="IA397" s="214"/>
      <c r="IB397" s="215"/>
      <c r="IC397" s="214"/>
      <c r="ID397" s="215"/>
      <c r="IE397" s="214"/>
      <c r="IF397" s="214"/>
      <c r="IG397" s="214"/>
      <c r="IH397" s="233"/>
      <c r="II397" s="160"/>
      <c r="IJ397" s="217"/>
      <c r="IK397" s="218"/>
      <c r="IL397" s="218"/>
      <c r="IM397" s="218"/>
      <c r="IO397" s="391"/>
    </row>
    <row r="398" spans="1:249" s="6" customFormat="1" ht="15" x14ac:dyDescent="0.2">
      <c r="A398" s="467" t="s">
        <v>2165</v>
      </c>
      <c r="B398" s="467" t="s">
        <v>2149</v>
      </c>
      <c r="C398" s="393" t="s">
        <v>2744</v>
      </c>
      <c r="D398" s="468"/>
      <c r="E398" s="462" t="s">
        <v>2136</v>
      </c>
      <c r="F398" s="14" t="s">
        <v>2149</v>
      </c>
      <c r="G398" s="14" t="s">
        <v>2149</v>
      </c>
      <c r="H398" s="469" t="s">
        <v>2149</v>
      </c>
      <c r="I398" s="462"/>
      <c r="J398" s="456"/>
      <c r="K398" s="11"/>
      <c r="L398" s="11"/>
      <c r="M398" s="14"/>
      <c r="N398" s="470"/>
      <c r="O398" s="14"/>
      <c r="P398" s="14"/>
      <c r="Q398" s="14"/>
      <c r="R398" s="14"/>
      <c r="S398" s="14"/>
      <c r="T398" s="469"/>
      <c r="U398" s="454"/>
      <c r="V398" s="454"/>
      <c r="W398" s="9"/>
      <c r="X398" s="9"/>
      <c r="Y398" s="10"/>
      <c r="Z398" s="495" t="s">
        <v>2165</v>
      </c>
      <c r="AA398" s="11"/>
      <c r="AB398" s="472"/>
      <c r="AC398" s="473"/>
      <c r="AD398" s="473"/>
      <c r="AE398" s="496">
        <v>2</v>
      </c>
      <c r="AF398" s="12"/>
      <c r="AG398" s="12"/>
      <c r="AH398" s="13"/>
      <c r="AI398" s="14"/>
      <c r="AJ398" s="14"/>
      <c r="AK398" s="7"/>
      <c r="AL398" s="7"/>
      <c r="AM398" s="15"/>
      <c r="AN398" s="15"/>
      <c r="AO398" s="8"/>
      <c r="AP398" s="453" t="s">
        <v>1829</v>
      </c>
      <c r="AQ398" s="17"/>
      <c r="AR398" s="18"/>
      <c r="AS398" s="19"/>
      <c r="AT398" s="19"/>
      <c r="AU398" s="19"/>
      <c r="AV398" s="19"/>
      <c r="AW398" s="19"/>
      <c r="AX398" s="19"/>
      <c r="AY398" s="19"/>
      <c r="AZ398" s="20"/>
      <c r="BA398" s="20"/>
      <c r="BB398" s="21"/>
      <c r="BC398" s="22" t="s">
        <v>2179</v>
      </c>
      <c r="BD398" s="77"/>
      <c r="BE398" s="91"/>
      <c r="BF398" s="91"/>
      <c r="BG398" s="92"/>
      <c r="BH398"/>
      <c r="BI398"/>
      <c r="BJ398"/>
      <c r="BK398"/>
      <c r="BL398"/>
      <c r="BM398"/>
      <c r="BN398"/>
      <c r="BO398"/>
      <c r="BP398"/>
      <c r="BQ398"/>
      <c r="BR398"/>
      <c r="BS398"/>
      <c r="BT398" s="92"/>
      <c r="BU398" s="92"/>
      <c r="BV398" s="92"/>
      <c r="BW398" s="5"/>
      <c r="BX398" s="5"/>
      <c r="BY398" s="5"/>
      <c r="BZ398" s="5"/>
      <c r="CA398" s="5"/>
      <c r="CB398" s="5"/>
      <c r="CC398" s="5"/>
      <c r="CD398" s="440"/>
      <c r="CE398" s="440"/>
      <c r="CF398" s="441"/>
      <c r="CG398" s="442"/>
      <c r="CH398" s="443"/>
      <c r="CI398" s="443"/>
      <c r="CJ398" s="443"/>
      <c r="CK398" s="443"/>
      <c r="CL398" s="4"/>
      <c r="CM398" s="4"/>
      <c r="CN398" s="5"/>
      <c r="CO398" s="4"/>
      <c r="CP398" s="444"/>
      <c r="CQ398" s="445"/>
      <c r="CR398" s="446"/>
      <c r="CS398" s="446"/>
      <c r="CT398" s="444"/>
      <c r="CU398" s="444"/>
      <c r="CV398" s="444"/>
      <c r="CW398" s="444"/>
      <c r="CX398" s="447"/>
      <c r="CY398" s="447"/>
      <c r="CZ398" s="447"/>
      <c r="DA398" s="447"/>
      <c r="DB398" s="448"/>
      <c r="DC398" s="448"/>
      <c r="DD398" s="446"/>
      <c r="DE398" s="439"/>
      <c r="DF398" s="439"/>
      <c r="DG398" s="439"/>
      <c r="DH398" s="439"/>
      <c r="DI398" s="439"/>
      <c r="DJ398" s="439"/>
      <c r="DK398" s="439"/>
      <c r="DL398" s="446"/>
      <c r="DM398" s="446"/>
      <c r="DN398" s="444"/>
      <c r="DO398" s="444"/>
      <c r="DP398" s="444"/>
      <c r="DQ398" s="444"/>
      <c r="DR398" s="444"/>
      <c r="DS398" s="441"/>
      <c r="DT398" s="449"/>
      <c r="DU398" s="450"/>
      <c r="DV398" s="450"/>
      <c r="DW398" s="450"/>
      <c r="DX398" s="450"/>
      <c r="DY398" s="450"/>
      <c r="DZ398" s="450"/>
      <c r="EA398" s="450"/>
      <c r="EB398" s="450"/>
      <c r="EC398" s="450"/>
      <c r="ED398" s="450"/>
      <c r="EE398" s="446"/>
      <c r="EF398" s="446"/>
      <c r="EL398" s="4"/>
      <c r="EM398" s="4"/>
      <c r="EN398" s="5"/>
      <c r="EO398" s="4"/>
      <c r="FA398" s="23"/>
      <c r="FB398" s="24"/>
      <c r="FC398" s="75"/>
      <c r="FD398" s="76"/>
      <c r="FF398" s="89"/>
      <c r="IA398" s="214"/>
      <c r="IB398" s="215"/>
      <c r="IC398" s="214"/>
      <c r="ID398" s="215"/>
      <c r="IE398" s="214"/>
      <c r="IF398" s="214"/>
      <c r="IG398" s="214"/>
      <c r="IH398" s="233"/>
      <c r="II398" s="160"/>
      <c r="IJ398" s="217"/>
      <c r="IK398" s="218"/>
      <c r="IL398" s="218"/>
      <c r="IM398" s="218"/>
      <c r="IO398" s="391"/>
    </row>
    <row r="399" spans="1:249" s="6" customFormat="1" ht="15" x14ac:dyDescent="0.2">
      <c r="A399" s="467" t="s">
        <v>2195</v>
      </c>
      <c r="B399" s="467" t="s">
        <v>1960</v>
      </c>
      <c r="C399" s="393" t="s">
        <v>2745</v>
      </c>
      <c r="D399" s="468"/>
      <c r="E399" s="462" t="s">
        <v>2137</v>
      </c>
      <c r="F399" s="14" t="s">
        <v>2149</v>
      </c>
      <c r="G399" s="14" t="s">
        <v>2149</v>
      </c>
      <c r="H399" s="469" t="s">
        <v>2149</v>
      </c>
      <c r="I399" s="462"/>
      <c r="J399" s="456"/>
      <c r="K399" s="11"/>
      <c r="L399" s="11"/>
      <c r="M399" s="14"/>
      <c r="N399" s="470"/>
      <c r="O399" s="14"/>
      <c r="P399" s="14"/>
      <c r="Q399" s="14"/>
      <c r="R399" s="14"/>
      <c r="S399" s="14"/>
      <c r="T399" s="469"/>
      <c r="U399" s="454"/>
      <c r="V399" s="454"/>
      <c r="W399" s="9"/>
      <c r="X399" s="9"/>
      <c r="Y399" s="10"/>
      <c r="Z399" s="495" t="s">
        <v>2161</v>
      </c>
      <c r="AA399" s="11"/>
      <c r="AB399" s="472"/>
      <c r="AC399" s="473"/>
      <c r="AD399" s="473"/>
      <c r="AE399" s="496" t="s">
        <v>2195</v>
      </c>
      <c r="AF399" s="12"/>
      <c r="AG399" s="12"/>
      <c r="AH399" s="13"/>
      <c r="AI399" s="14"/>
      <c r="AJ399" s="14"/>
      <c r="AK399" s="7"/>
      <c r="AL399" s="7"/>
      <c r="AM399" s="15"/>
      <c r="AN399" s="15"/>
      <c r="AO399" s="8"/>
      <c r="AP399" s="453" t="s">
        <v>1830</v>
      </c>
      <c r="AQ399" s="17"/>
      <c r="AR399" s="18"/>
      <c r="AS399" s="19"/>
      <c r="AT399" s="19"/>
      <c r="AU399" s="19"/>
      <c r="AV399" s="19"/>
      <c r="AW399" s="19"/>
      <c r="AX399" s="19"/>
      <c r="AY399" s="19"/>
      <c r="AZ399" s="20"/>
      <c r="BA399" s="20"/>
      <c r="BB399" s="21"/>
      <c r="BC399" s="22" t="s">
        <v>2179</v>
      </c>
      <c r="BD399" s="77"/>
      <c r="BE399" s="91"/>
      <c r="BF399" s="91"/>
      <c r="BG399" s="92"/>
      <c r="BH399"/>
      <c r="BI399"/>
      <c r="BJ399"/>
      <c r="BK399"/>
      <c r="BL399"/>
      <c r="BM399"/>
      <c r="BN399"/>
      <c r="BO399"/>
      <c r="BP399"/>
      <c r="BQ399"/>
      <c r="BR399"/>
      <c r="BS399"/>
      <c r="BT399" s="92"/>
      <c r="BU399" s="92"/>
      <c r="BV399" s="92"/>
      <c r="BW399" s="5"/>
      <c r="BX399" s="5"/>
      <c r="BY399" s="5"/>
      <c r="BZ399" s="5"/>
      <c r="CA399" s="5"/>
      <c r="CB399" s="5"/>
      <c r="CC399" s="5"/>
      <c r="CD399" s="440"/>
      <c r="CE399" s="440"/>
      <c r="CF399" s="441"/>
      <c r="CG399" s="442"/>
      <c r="CH399" s="443"/>
      <c r="CI399" s="443"/>
      <c r="CJ399" s="443"/>
      <c r="CK399" s="443"/>
      <c r="CL399" s="4"/>
      <c r="CM399" s="4"/>
      <c r="CN399" s="5"/>
      <c r="CO399" s="4"/>
      <c r="CP399" s="444"/>
      <c r="CQ399" s="445"/>
      <c r="CR399" s="446"/>
      <c r="CS399" s="446"/>
      <c r="CT399" s="444"/>
      <c r="CU399" s="444"/>
      <c r="CV399" s="444"/>
      <c r="CW399" s="444"/>
      <c r="CX399" s="447"/>
      <c r="CY399" s="447"/>
      <c r="CZ399" s="447"/>
      <c r="DA399" s="447"/>
      <c r="DB399" s="448"/>
      <c r="DC399" s="448"/>
      <c r="DD399" s="446"/>
      <c r="DE399" s="439"/>
      <c r="DF399" s="439"/>
      <c r="DG399" s="439"/>
      <c r="DH399" s="439"/>
      <c r="DI399" s="439"/>
      <c r="DJ399" s="439"/>
      <c r="DK399" s="439"/>
      <c r="DL399" s="446"/>
      <c r="DM399" s="446"/>
      <c r="DN399" s="444"/>
      <c r="DO399" s="444"/>
      <c r="DP399" s="444"/>
      <c r="DQ399" s="444"/>
      <c r="DR399" s="444"/>
      <c r="DS399" s="441"/>
      <c r="DT399" s="449"/>
      <c r="DU399" s="450"/>
      <c r="DV399" s="450"/>
      <c r="DW399" s="450"/>
      <c r="DX399" s="450"/>
      <c r="DY399" s="450"/>
      <c r="DZ399" s="450"/>
      <c r="EA399" s="450"/>
      <c r="EB399" s="450"/>
      <c r="EC399" s="450"/>
      <c r="ED399" s="450"/>
      <c r="EE399" s="446"/>
      <c r="EF399" s="446"/>
      <c r="EL399" s="4"/>
      <c r="EM399" s="4"/>
      <c r="EN399" s="5"/>
      <c r="EO399" s="4"/>
      <c r="FA399" s="23"/>
      <c r="FB399" s="24"/>
      <c r="FC399" s="75"/>
      <c r="FD399" s="76"/>
      <c r="FF399" s="89"/>
      <c r="IA399" s="214"/>
      <c r="IB399" s="215"/>
      <c r="IC399" s="214"/>
      <c r="ID399" s="215"/>
      <c r="IE399" s="214"/>
      <c r="IF399" s="214"/>
      <c r="IG399" s="214"/>
      <c r="IH399" s="233"/>
      <c r="II399" s="160"/>
      <c r="IJ399" s="217"/>
      <c r="IK399" s="218"/>
      <c r="IL399" s="218"/>
      <c r="IM399" s="218"/>
      <c r="IO399" s="391"/>
    </row>
    <row r="400" spans="1:249" s="6" customFormat="1" ht="15" x14ac:dyDescent="0.2">
      <c r="A400" s="467" t="s">
        <v>2195</v>
      </c>
      <c r="B400" s="467" t="s">
        <v>2149</v>
      </c>
      <c r="C400" s="393" t="s">
        <v>2746</v>
      </c>
      <c r="D400" s="468"/>
      <c r="E400" s="462" t="s">
        <v>2141</v>
      </c>
      <c r="F400" s="14" t="s">
        <v>2149</v>
      </c>
      <c r="G400" s="14" t="s">
        <v>2149</v>
      </c>
      <c r="H400" s="469" t="s">
        <v>2149</v>
      </c>
      <c r="I400" s="462"/>
      <c r="J400" s="456"/>
      <c r="K400" s="11"/>
      <c r="L400" s="11"/>
      <c r="M400" s="14"/>
      <c r="N400" s="470"/>
      <c r="O400" s="14"/>
      <c r="P400" s="14"/>
      <c r="Q400" s="14"/>
      <c r="R400" s="14"/>
      <c r="S400" s="14"/>
      <c r="T400" s="469"/>
      <c r="U400" s="454"/>
      <c r="V400" s="454"/>
      <c r="W400" s="9"/>
      <c r="X400" s="9"/>
      <c r="Y400" s="10"/>
      <c r="Z400" s="495" t="s">
        <v>2195</v>
      </c>
      <c r="AA400" s="11"/>
      <c r="AB400" s="472"/>
      <c r="AC400" s="473"/>
      <c r="AD400" s="473"/>
      <c r="AE400" s="496" t="s">
        <v>2195</v>
      </c>
      <c r="AF400" s="12"/>
      <c r="AG400" s="12"/>
      <c r="AH400" s="13"/>
      <c r="AI400" s="14"/>
      <c r="AJ400" s="14"/>
      <c r="AK400" s="7"/>
      <c r="AL400" s="7"/>
      <c r="AM400" s="15"/>
      <c r="AN400" s="15"/>
      <c r="AO400" s="8"/>
      <c r="AP400" s="453" t="s">
        <v>1831</v>
      </c>
      <c r="AQ400" s="17"/>
      <c r="AR400" s="18"/>
      <c r="AS400" s="19"/>
      <c r="AT400" s="19"/>
      <c r="AU400" s="19"/>
      <c r="AV400" s="19"/>
      <c r="AW400" s="19"/>
      <c r="AX400" s="19"/>
      <c r="AY400" s="19"/>
      <c r="AZ400" s="20"/>
      <c r="BA400" s="20"/>
      <c r="BB400" s="21"/>
      <c r="BC400" s="22" t="s">
        <v>2179</v>
      </c>
      <c r="BD400" s="77"/>
      <c r="BE400" s="91"/>
      <c r="BF400" s="91"/>
      <c r="BG400" s="92"/>
      <c r="BH400"/>
      <c r="BI400"/>
      <c r="BJ400"/>
      <c r="BK400"/>
      <c r="BL400"/>
      <c r="BM400"/>
      <c r="BN400"/>
      <c r="BO400"/>
      <c r="BP400"/>
      <c r="BQ400"/>
      <c r="BR400"/>
      <c r="BS400"/>
      <c r="BT400" s="92"/>
      <c r="BU400" s="92"/>
      <c r="BV400" s="92"/>
      <c r="BW400" s="5"/>
      <c r="BX400" s="5"/>
      <c r="BY400" s="5"/>
      <c r="BZ400" s="5"/>
      <c r="CA400" s="5"/>
      <c r="CB400" s="5"/>
      <c r="CC400" s="5"/>
      <c r="CD400" s="440"/>
      <c r="CE400" s="440"/>
      <c r="CF400" s="441"/>
      <c r="CG400" s="442"/>
      <c r="CH400" s="443"/>
      <c r="CI400" s="443"/>
      <c r="CJ400" s="443"/>
      <c r="CK400" s="443"/>
      <c r="CL400" s="4"/>
      <c r="CM400" s="4"/>
      <c r="CN400" s="5"/>
      <c r="CO400" s="4"/>
      <c r="CP400" s="444"/>
      <c r="CQ400" s="445"/>
      <c r="CR400" s="446"/>
      <c r="CS400" s="446"/>
      <c r="CT400" s="444"/>
      <c r="CU400" s="444"/>
      <c r="CV400" s="444"/>
      <c r="CW400" s="444"/>
      <c r="CX400" s="447"/>
      <c r="CY400" s="447"/>
      <c r="CZ400" s="447"/>
      <c r="DA400" s="447"/>
      <c r="DB400" s="448"/>
      <c r="DC400" s="448"/>
      <c r="DD400" s="446"/>
      <c r="DE400" s="439"/>
      <c r="DF400" s="439"/>
      <c r="DG400" s="439"/>
      <c r="DH400" s="439"/>
      <c r="DI400" s="439"/>
      <c r="DJ400" s="439"/>
      <c r="DK400" s="439"/>
      <c r="DL400" s="446"/>
      <c r="DM400" s="446"/>
      <c r="DN400" s="444"/>
      <c r="DO400" s="444"/>
      <c r="DP400" s="444"/>
      <c r="DQ400" s="444"/>
      <c r="DR400" s="444"/>
      <c r="DS400" s="441"/>
      <c r="DT400" s="449"/>
      <c r="DU400" s="450"/>
      <c r="DV400" s="450"/>
      <c r="DW400" s="450"/>
      <c r="DX400" s="450"/>
      <c r="DY400" s="450"/>
      <c r="DZ400" s="450"/>
      <c r="EA400" s="450"/>
      <c r="EB400" s="450"/>
      <c r="EC400" s="450"/>
      <c r="ED400" s="450"/>
      <c r="EE400" s="446"/>
      <c r="EF400" s="446"/>
      <c r="EL400" s="4"/>
      <c r="EM400" s="4"/>
      <c r="EN400" s="5"/>
      <c r="EO400" s="4"/>
      <c r="FA400" s="23"/>
      <c r="FB400" s="24"/>
      <c r="FC400" s="75"/>
      <c r="FD400" s="76"/>
      <c r="FF400" s="89"/>
      <c r="IA400" s="214"/>
      <c r="IB400" s="215"/>
      <c r="IC400" s="214"/>
      <c r="ID400" s="215"/>
      <c r="IE400" s="214"/>
      <c r="IF400" s="214"/>
      <c r="IG400" s="214"/>
      <c r="IH400" s="233"/>
      <c r="II400" s="160"/>
      <c r="IJ400" s="217"/>
      <c r="IK400" s="218"/>
      <c r="IL400" s="218"/>
      <c r="IM400" s="218"/>
      <c r="IO400" s="391"/>
    </row>
    <row r="401" spans="1:249" s="6" customFormat="1" ht="15" x14ac:dyDescent="0.2">
      <c r="A401" s="467" t="s">
        <v>2195</v>
      </c>
      <c r="B401" s="467" t="s">
        <v>2149</v>
      </c>
      <c r="C401" s="393" t="s">
        <v>2747</v>
      </c>
      <c r="D401" s="468"/>
      <c r="E401" s="462" t="s">
        <v>2141</v>
      </c>
      <c r="F401" s="14" t="s">
        <v>2149</v>
      </c>
      <c r="G401" s="14" t="s">
        <v>2149</v>
      </c>
      <c r="H401" s="469" t="s">
        <v>2149</v>
      </c>
      <c r="I401" s="462"/>
      <c r="J401" s="456"/>
      <c r="K401" s="11"/>
      <c r="L401" s="11"/>
      <c r="M401" s="14"/>
      <c r="N401" s="470"/>
      <c r="O401" s="14"/>
      <c r="P401" s="14"/>
      <c r="Q401" s="14"/>
      <c r="R401" s="14"/>
      <c r="S401" s="14"/>
      <c r="T401" s="469"/>
      <c r="U401" s="454"/>
      <c r="V401" s="454"/>
      <c r="W401" s="9"/>
      <c r="X401" s="9"/>
      <c r="Y401" s="10"/>
      <c r="Z401" s="495" t="s">
        <v>2195</v>
      </c>
      <c r="AA401" s="11"/>
      <c r="AB401" s="472"/>
      <c r="AC401" s="473"/>
      <c r="AD401" s="473"/>
      <c r="AE401" s="496" t="s">
        <v>2195</v>
      </c>
      <c r="AF401" s="12"/>
      <c r="AG401" s="12"/>
      <c r="AH401" s="13"/>
      <c r="AI401" s="14"/>
      <c r="AJ401" s="14"/>
      <c r="AK401" s="7"/>
      <c r="AL401" s="7"/>
      <c r="AM401" s="15"/>
      <c r="AN401" s="15"/>
      <c r="AO401" s="8"/>
      <c r="AP401" s="453" t="s">
        <v>1832</v>
      </c>
      <c r="AQ401" s="17"/>
      <c r="AR401" s="18"/>
      <c r="AS401" s="19"/>
      <c r="AT401" s="19"/>
      <c r="AU401" s="19"/>
      <c r="AV401" s="19"/>
      <c r="AW401" s="19"/>
      <c r="AX401" s="19"/>
      <c r="AY401" s="19"/>
      <c r="AZ401" s="20"/>
      <c r="BA401" s="20"/>
      <c r="BB401" s="21"/>
      <c r="BC401" s="22" t="s">
        <v>2179</v>
      </c>
      <c r="BD401" s="77"/>
      <c r="BE401" s="91"/>
      <c r="BF401" s="91"/>
      <c r="BG401" s="92"/>
      <c r="BH401"/>
      <c r="BI401"/>
      <c r="BJ401"/>
      <c r="BK401"/>
      <c r="BL401"/>
      <c r="BM401"/>
      <c r="BN401"/>
      <c r="BO401"/>
      <c r="BP401"/>
      <c r="BQ401"/>
      <c r="BR401"/>
      <c r="BS401"/>
      <c r="BT401" s="92"/>
      <c r="BU401" s="92"/>
      <c r="BV401" s="92"/>
      <c r="BW401" s="5"/>
      <c r="BX401" s="5"/>
      <c r="BY401" s="5"/>
      <c r="BZ401" s="5"/>
      <c r="CA401" s="5"/>
      <c r="CB401" s="5"/>
      <c r="CC401" s="5"/>
      <c r="CD401" s="440"/>
      <c r="CE401" s="440"/>
      <c r="CF401" s="441"/>
      <c r="CG401" s="442"/>
      <c r="CH401" s="443"/>
      <c r="CI401" s="443"/>
      <c r="CJ401" s="443"/>
      <c r="CK401" s="443"/>
      <c r="CL401" s="4"/>
      <c r="CM401" s="4"/>
      <c r="CN401" s="5"/>
      <c r="CO401" s="4"/>
      <c r="CP401" s="444"/>
      <c r="CQ401" s="445"/>
      <c r="CR401" s="446"/>
      <c r="CS401" s="446"/>
      <c r="CT401" s="444"/>
      <c r="CU401" s="444"/>
      <c r="CV401" s="444"/>
      <c r="CW401" s="444"/>
      <c r="CX401" s="447"/>
      <c r="CY401" s="447"/>
      <c r="CZ401" s="447"/>
      <c r="DA401" s="447"/>
      <c r="DB401" s="448"/>
      <c r="DC401" s="448"/>
      <c r="DD401" s="446"/>
      <c r="DE401" s="439"/>
      <c r="DF401" s="439"/>
      <c r="DG401" s="439"/>
      <c r="DH401" s="439"/>
      <c r="DI401" s="439"/>
      <c r="DJ401" s="439"/>
      <c r="DK401" s="439"/>
      <c r="DL401" s="446"/>
      <c r="DM401" s="446"/>
      <c r="DN401" s="444"/>
      <c r="DO401" s="444"/>
      <c r="DP401" s="444"/>
      <c r="DQ401" s="444"/>
      <c r="DR401" s="444"/>
      <c r="DS401" s="441"/>
      <c r="DT401" s="449"/>
      <c r="DU401" s="450"/>
      <c r="DV401" s="450"/>
      <c r="DW401" s="450"/>
      <c r="DX401" s="450"/>
      <c r="DY401" s="450"/>
      <c r="DZ401" s="450"/>
      <c r="EA401" s="450"/>
      <c r="EB401" s="450"/>
      <c r="EC401" s="450"/>
      <c r="ED401" s="450"/>
      <c r="EE401" s="446"/>
      <c r="EF401" s="446"/>
      <c r="EL401" s="4"/>
      <c r="EM401" s="4"/>
      <c r="EN401" s="5"/>
      <c r="EO401" s="4"/>
      <c r="FA401" s="23"/>
      <c r="FB401" s="24"/>
      <c r="FC401" s="75"/>
      <c r="FD401" s="76"/>
      <c r="FF401" s="89"/>
      <c r="IA401" s="214"/>
      <c r="IB401" s="215"/>
      <c r="IC401" s="214"/>
      <c r="ID401" s="215"/>
      <c r="IE401" s="214"/>
      <c r="IF401" s="214"/>
      <c r="IG401" s="214"/>
      <c r="IH401" s="233"/>
      <c r="II401" s="160"/>
      <c r="IJ401" s="217"/>
      <c r="IK401" s="218"/>
      <c r="IL401" s="218"/>
      <c r="IM401" s="218"/>
      <c r="IO401" s="391"/>
    </row>
    <row r="402" spans="1:249" s="6" customFormat="1" ht="15" x14ac:dyDescent="0.2">
      <c r="A402" s="467" t="s">
        <v>2161</v>
      </c>
      <c r="B402" s="467" t="s">
        <v>3037</v>
      </c>
      <c r="C402" s="458" t="s">
        <v>3234</v>
      </c>
      <c r="D402" s="468"/>
      <c r="E402" s="462" t="s">
        <v>2142</v>
      </c>
      <c r="F402" s="14" t="s">
        <v>2142</v>
      </c>
      <c r="G402" s="14" t="s">
        <v>2142</v>
      </c>
      <c r="H402" s="469" t="s">
        <v>2149</v>
      </c>
      <c r="I402" s="462"/>
      <c r="J402" s="456"/>
      <c r="K402" s="11"/>
      <c r="L402" s="11"/>
      <c r="M402" s="14"/>
      <c r="N402" s="470"/>
      <c r="O402" s="14"/>
      <c r="P402" s="14"/>
      <c r="Q402" s="14"/>
      <c r="R402" s="14"/>
      <c r="S402" s="14"/>
      <c r="T402" s="469"/>
      <c r="U402" s="454"/>
      <c r="V402" s="454"/>
      <c r="W402" s="454"/>
      <c r="X402" s="454"/>
      <c r="Y402" s="471"/>
      <c r="Z402" s="471"/>
      <c r="AA402" s="11"/>
      <c r="AB402" s="472"/>
      <c r="AC402" s="473"/>
      <c r="AD402" s="473"/>
      <c r="AE402" s="495" t="s">
        <v>2165</v>
      </c>
      <c r="AF402" s="473"/>
      <c r="AG402" s="473"/>
      <c r="AH402" s="474"/>
      <c r="AI402" s="14"/>
      <c r="AJ402" s="14"/>
      <c r="AK402" s="11"/>
      <c r="AL402" s="11"/>
      <c r="AM402" s="475"/>
      <c r="AN402" s="475"/>
      <c r="AO402" s="469"/>
      <c r="AP402" s="476" t="s">
        <v>3238</v>
      </c>
      <c r="AQ402" s="477"/>
      <c r="AR402" s="478"/>
      <c r="AS402" s="479"/>
      <c r="AT402" s="479"/>
      <c r="AU402" s="479"/>
      <c r="AV402" s="479"/>
      <c r="AW402" s="479"/>
      <c r="AX402" s="479"/>
      <c r="AY402" s="479"/>
      <c r="AZ402" s="480"/>
      <c r="BA402" s="480"/>
      <c r="BB402" s="21"/>
      <c r="BC402" s="22" t="s">
        <v>2179</v>
      </c>
      <c r="BD402" s="77"/>
      <c r="BE402" s="91"/>
      <c r="BF402" s="91"/>
      <c r="BG402" s="92"/>
      <c r="BH402"/>
      <c r="BI402"/>
      <c r="BJ402"/>
      <c r="BK402"/>
      <c r="BL402"/>
      <c r="BM402"/>
      <c r="BN402"/>
      <c r="BO402"/>
      <c r="BP402"/>
      <c r="BQ402"/>
      <c r="BR402"/>
      <c r="BS402"/>
      <c r="BT402" s="92"/>
      <c r="BU402" s="92"/>
      <c r="BV402" s="92"/>
      <c r="BW402" s="5"/>
      <c r="BX402" s="5"/>
      <c r="BY402" s="5"/>
      <c r="BZ402" s="5"/>
      <c r="CA402" s="5"/>
      <c r="CB402" s="5"/>
      <c r="CC402" s="5"/>
      <c r="CD402" s="440"/>
      <c r="CE402" s="440"/>
      <c r="CF402" s="441"/>
      <c r="CG402" s="442"/>
      <c r="CH402" s="443"/>
      <c r="CI402" s="443"/>
      <c r="CJ402" s="443"/>
      <c r="CK402" s="443"/>
      <c r="CL402" s="4"/>
      <c r="CM402" s="4"/>
      <c r="CN402" s="5"/>
      <c r="CO402" s="4"/>
      <c r="CP402" s="444"/>
      <c r="CQ402" s="445"/>
      <c r="CR402" s="446"/>
      <c r="CS402" s="446"/>
      <c r="CT402" s="444"/>
      <c r="CU402" s="444"/>
      <c r="CV402" s="444"/>
      <c r="CW402" s="444"/>
      <c r="CX402" s="447"/>
      <c r="CY402" s="447"/>
      <c r="CZ402" s="447"/>
      <c r="DA402" s="447"/>
      <c r="DB402" s="448"/>
      <c r="DC402" s="448"/>
      <c r="DD402" s="446"/>
      <c r="DE402" s="439"/>
      <c r="DF402" s="439"/>
      <c r="DG402" s="439"/>
      <c r="DH402" s="439"/>
      <c r="DI402" s="439"/>
      <c r="DJ402" s="439"/>
      <c r="DK402" s="439"/>
      <c r="DL402" s="446"/>
      <c r="DM402" s="446"/>
      <c r="DN402" s="444"/>
      <c r="DO402" s="444"/>
      <c r="DP402" s="444"/>
      <c r="DQ402" s="444"/>
      <c r="DR402" s="444"/>
      <c r="DS402" s="441"/>
      <c r="DT402" s="449"/>
      <c r="DU402" s="450"/>
      <c r="DV402" s="450"/>
      <c r="DW402" s="450"/>
      <c r="DX402" s="450"/>
      <c r="DY402" s="450"/>
      <c r="DZ402" s="450"/>
      <c r="EA402" s="450"/>
      <c r="EB402" s="450"/>
      <c r="EC402" s="450"/>
      <c r="ED402" s="450"/>
      <c r="EE402" s="446"/>
      <c r="EF402" s="446"/>
      <c r="EL402" s="4"/>
      <c r="EM402" s="4"/>
      <c r="EN402" s="5"/>
      <c r="EO402" s="4"/>
      <c r="FA402" s="23"/>
      <c r="FB402" s="24"/>
      <c r="FC402" s="75"/>
      <c r="FD402" s="76"/>
      <c r="FF402" s="89"/>
      <c r="IA402" s="214"/>
      <c r="IB402" s="215"/>
      <c r="IC402" s="214"/>
      <c r="ID402" s="215"/>
      <c r="IE402" s="214"/>
      <c r="IF402" s="214"/>
      <c r="IG402" s="214"/>
      <c r="IH402" s="233"/>
      <c r="II402" s="160"/>
      <c r="IJ402" s="217"/>
      <c r="IK402" s="218"/>
      <c r="IL402" s="218"/>
      <c r="IM402" s="218"/>
      <c r="IO402" s="391"/>
    </row>
    <row r="403" spans="1:249" s="6" customFormat="1" ht="15" x14ac:dyDescent="0.2">
      <c r="A403" s="467" t="s">
        <v>2195</v>
      </c>
      <c r="B403" s="467" t="s">
        <v>2149</v>
      </c>
      <c r="C403" s="393" t="s">
        <v>2748</v>
      </c>
      <c r="D403" s="468"/>
      <c r="E403" s="462" t="s">
        <v>2141</v>
      </c>
      <c r="F403" s="14" t="s">
        <v>2149</v>
      </c>
      <c r="G403" s="14" t="s">
        <v>2149</v>
      </c>
      <c r="H403" s="469" t="s">
        <v>2149</v>
      </c>
      <c r="I403" s="462"/>
      <c r="J403" s="456"/>
      <c r="K403" s="11"/>
      <c r="L403" s="11"/>
      <c r="M403" s="14"/>
      <c r="N403" s="470"/>
      <c r="O403" s="14"/>
      <c r="P403" s="14"/>
      <c r="Q403" s="14"/>
      <c r="R403" s="14"/>
      <c r="S403" s="14"/>
      <c r="T403" s="469"/>
      <c r="U403" s="454"/>
      <c r="V403" s="454"/>
      <c r="W403" s="9"/>
      <c r="X403" s="9"/>
      <c r="Y403" s="10"/>
      <c r="Z403" s="495" t="s">
        <v>2195</v>
      </c>
      <c r="AA403" s="11"/>
      <c r="AB403" s="472"/>
      <c r="AC403" s="473"/>
      <c r="AD403" s="473"/>
      <c r="AE403" s="496" t="s">
        <v>2195</v>
      </c>
      <c r="AF403" s="12"/>
      <c r="AG403" s="12"/>
      <c r="AH403" s="13"/>
      <c r="AI403" s="14"/>
      <c r="AJ403" s="14"/>
      <c r="AK403" s="7"/>
      <c r="AL403" s="7"/>
      <c r="AM403" s="15"/>
      <c r="AN403" s="15"/>
      <c r="AO403" s="8"/>
      <c r="AP403" s="453" t="s">
        <v>1833</v>
      </c>
      <c r="AQ403" s="17"/>
      <c r="AR403" s="18"/>
      <c r="AS403" s="19"/>
      <c r="AT403" s="19"/>
      <c r="AU403" s="19"/>
      <c r="AV403" s="19"/>
      <c r="AW403" s="19"/>
      <c r="AX403" s="19"/>
      <c r="AY403" s="19"/>
      <c r="AZ403" s="20"/>
      <c r="BA403" s="20"/>
      <c r="BB403" s="21"/>
      <c r="BC403" s="22" t="s">
        <v>2179</v>
      </c>
      <c r="BD403" s="77"/>
      <c r="BE403" s="91"/>
      <c r="BF403" s="91"/>
      <c r="BG403" s="92"/>
      <c r="BH403"/>
      <c r="BI403"/>
      <c r="BJ403"/>
      <c r="BK403"/>
      <c r="BL403"/>
      <c r="BM403"/>
      <c r="BN403"/>
      <c r="BO403"/>
      <c r="BP403"/>
      <c r="BQ403"/>
      <c r="BR403"/>
      <c r="BS403"/>
      <c r="BT403" s="92"/>
      <c r="BU403" s="92"/>
      <c r="BV403" s="92"/>
      <c r="BW403" s="5"/>
      <c r="BX403" s="5"/>
      <c r="BY403" s="5"/>
      <c r="BZ403" s="5"/>
      <c r="CA403" s="5"/>
      <c r="CB403" s="5"/>
      <c r="CC403" s="5"/>
      <c r="CD403" s="440"/>
      <c r="CE403" s="440"/>
      <c r="CF403" s="441"/>
      <c r="CG403" s="442"/>
      <c r="CH403" s="443"/>
      <c r="CI403" s="443"/>
      <c r="CJ403" s="443"/>
      <c r="CK403" s="443"/>
      <c r="CL403" s="4"/>
      <c r="CM403" s="4"/>
      <c r="CN403" s="5"/>
      <c r="CO403" s="4"/>
      <c r="CP403" s="444"/>
      <c r="CQ403" s="445"/>
      <c r="CR403" s="446"/>
      <c r="CS403" s="446"/>
      <c r="CT403" s="444"/>
      <c r="CU403" s="444"/>
      <c r="CV403" s="444"/>
      <c r="CW403" s="444"/>
      <c r="CX403" s="447"/>
      <c r="CY403" s="447"/>
      <c r="CZ403" s="447"/>
      <c r="DA403" s="447"/>
      <c r="DB403" s="448"/>
      <c r="DC403" s="448"/>
      <c r="DD403" s="446"/>
      <c r="DE403" s="439"/>
      <c r="DF403" s="439"/>
      <c r="DG403" s="439"/>
      <c r="DH403" s="439"/>
      <c r="DI403" s="439"/>
      <c r="DJ403" s="439"/>
      <c r="DK403" s="439"/>
      <c r="DL403" s="446"/>
      <c r="DM403" s="446"/>
      <c r="DN403" s="444"/>
      <c r="DO403" s="444"/>
      <c r="DP403" s="444"/>
      <c r="DQ403" s="444"/>
      <c r="DR403" s="444"/>
      <c r="DS403" s="441"/>
      <c r="DT403" s="449"/>
      <c r="DU403" s="450"/>
      <c r="DV403" s="450"/>
      <c r="DW403" s="450"/>
      <c r="DX403" s="450"/>
      <c r="DY403" s="450"/>
      <c r="DZ403" s="450"/>
      <c r="EA403" s="450"/>
      <c r="EB403" s="450"/>
      <c r="EC403" s="450"/>
      <c r="ED403" s="450"/>
      <c r="EE403" s="446"/>
      <c r="EF403" s="446"/>
      <c r="EL403" s="4"/>
      <c r="EM403" s="4"/>
      <c r="EN403" s="5"/>
      <c r="EO403" s="4"/>
      <c r="FA403" s="23"/>
      <c r="FB403" s="24"/>
      <c r="FC403" s="75"/>
      <c r="FD403" s="76"/>
      <c r="FF403" s="89"/>
      <c r="IA403" s="214"/>
      <c r="IB403" s="215"/>
      <c r="IC403" s="214"/>
      <c r="ID403" s="215"/>
      <c r="IE403" s="214"/>
      <c r="IF403" s="214"/>
      <c r="IG403" s="214"/>
      <c r="IH403" s="233"/>
      <c r="II403" s="160"/>
      <c r="IJ403" s="217"/>
      <c r="IK403" s="218"/>
      <c r="IL403" s="218"/>
      <c r="IM403" s="218"/>
      <c r="IO403" s="391"/>
    </row>
    <row r="404" spans="1:249" s="6" customFormat="1" ht="15" x14ac:dyDescent="0.2">
      <c r="A404" s="467" t="s">
        <v>2195</v>
      </c>
      <c r="B404" s="467" t="s">
        <v>2149</v>
      </c>
      <c r="C404" s="393" t="s">
        <v>2749</v>
      </c>
      <c r="D404" s="468"/>
      <c r="E404" s="462" t="s">
        <v>2138</v>
      </c>
      <c r="F404" s="14" t="s">
        <v>2149</v>
      </c>
      <c r="G404" s="14" t="s">
        <v>2149</v>
      </c>
      <c r="H404" s="469" t="s">
        <v>2149</v>
      </c>
      <c r="I404" s="462"/>
      <c r="J404" s="456"/>
      <c r="K404" s="11"/>
      <c r="L404" s="11"/>
      <c r="M404" s="14"/>
      <c r="N404" s="470"/>
      <c r="O404" s="14"/>
      <c r="P404" s="14"/>
      <c r="Q404" s="14"/>
      <c r="R404" s="14"/>
      <c r="S404" s="14"/>
      <c r="T404" s="469"/>
      <c r="U404" s="454"/>
      <c r="V404" s="454"/>
      <c r="W404" s="9"/>
      <c r="X404" s="9"/>
      <c r="Y404" s="10"/>
      <c r="Z404" s="495" t="s">
        <v>2195</v>
      </c>
      <c r="AA404" s="11"/>
      <c r="AB404" s="472"/>
      <c r="AC404" s="473"/>
      <c r="AD404" s="473"/>
      <c r="AE404" s="496" t="s">
        <v>2195</v>
      </c>
      <c r="AF404" s="12"/>
      <c r="AG404" s="12"/>
      <c r="AH404" s="13"/>
      <c r="AI404" s="14"/>
      <c r="AJ404" s="14"/>
      <c r="AK404" s="7"/>
      <c r="AL404" s="7"/>
      <c r="AM404" s="15"/>
      <c r="AN404" s="15"/>
      <c r="AO404" s="8"/>
      <c r="AP404" s="453" t="s">
        <v>1834</v>
      </c>
      <c r="AQ404" s="17"/>
      <c r="AR404" s="18"/>
      <c r="AS404" s="19"/>
      <c r="AT404" s="19"/>
      <c r="AU404" s="19"/>
      <c r="AV404" s="19"/>
      <c r="AW404" s="19"/>
      <c r="AX404" s="19"/>
      <c r="AY404" s="19"/>
      <c r="AZ404" s="20"/>
      <c r="BA404" s="20"/>
      <c r="BB404" s="21"/>
      <c r="BC404" s="22" t="s">
        <v>2179</v>
      </c>
      <c r="BD404" s="77"/>
      <c r="BE404" s="91"/>
      <c r="BF404" s="91"/>
      <c r="BG404" s="92"/>
      <c r="BH404"/>
      <c r="BI404"/>
      <c r="BJ404"/>
      <c r="BK404"/>
      <c r="BL404"/>
      <c r="BM404"/>
      <c r="BN404"/>
      <c r="BO404"/>
      <c r="BP404"/>
      <c r="BQ404"/>
      <c r="BR404"/>
      <c r="BS404"/>
      <c r="BT404" s="92"/>
      <c r="BU404" s="92"/>
      <c r="BV404" s="92"/>
      <c r="BW404" s="5"/>
      <c r="BX404" s="5"/>
      <c r="BY404" s="5"/>
      <c r="BZ404" s="5"/>
      <c r="CA404" s="5"/>
      <c r="CB404" s="5"/>
      <c r="CC404" s="5"/>
      <c r="CD404" s="440"/>
      <c r="CE404" s="440"/>
      <c r="CF404" s="441"/>
      <c r="CG404" s="442"/>
      <c r="CH404" s="443"/>
      <c r="CI404" s="443"/>
      <c r="CJ404" s="443"/>
      <c r="CK404" s="443"/>
      <c r="CL404" s="4"/>
      <c r="CM404" s="4"/>
      <c r="CN404" s="5"/>
      <c r="CO404" s="4"/>
      <c r="CP404" s="444"/>
      <c r="CQ404" s="445"/>
      <c r="CR404" s="446"/>
      <c r="CS404" s="446"/>
      <c r="CT404" s="444"/>
      <c r="CU404" s="444"/>
      <c r="CV404" s="444"/>
      <c r="CW404" s="444"/>
      <c r="CX404" s="447"/>
      <c r="CY404" s="447"/>
      <c r="CZ404" s="447"/>
      <c r="DA404" s="447"/>
      <c r="DB404" s="448"/>
      <c r="DC404" s="448"/>
      <c r="DD404" s="446"/>
      <c r="DE404" s="439"/>
      <c r="DF404" s="439"/>
      <c r="DG404" s="439"/>
      <c r="DH404" s="439"/>
      <c r="DI404" s="439"/>
      <c r="DJ404" s="439"/>
      <c r="DK404" s="439"/>
      <c r="DL404" s="446"/>
      <c r="DM404" s="446"/>
      <c r="DN404" s="444"/>
      <c r="DO404" s="444"/>
      <c r="DP404" s="444"/>
      <c r="DQ404" s="444"/>
      <c r="DR404" s="444"/>
      <c r="DS404" s="441"/>
      <c r="DT404" s="449"/>
      <c r="DU404" s="450"/>
      <c r="DV404" s="450"/>
      <c r="DW404" s="450"/>
      <c r="DX404" s="450"/>
      <c r="DY404" s="450"/>
      <c r="DZ404" s="450"/>
      <c r="EA404" s="450"/>
      <c r="EB404" s="450"/>
      <c r="EC404" s="450"/>
      <c r="ED404" s="450"/>
      <c r="EE404" s="446"/>
      <c r="EF404" s="446"/>
      <c r="EL404" s="4"/>
      <c r="EM404" s="4"/>
      <c r="EN404" s="5"/>
      <c r="EO404" s="4"/>
      <c r="FA404" s="23"/>
      <c r="FB404" s="24"/>
      <c r="FC404" s="75"/>
      <c r="FD404" s="76"/>
      <c r="FF404" s="89"/>
      <c r="IA404" s="214"/>
      <c r="IB404" s="215"/>
      <c r="IC404" s="214"/>
      <c r="ID404" s="215"/>
      <c r="IE404" s="214"/>
      <c r="IF404" s="214"/>
      <c r="IG404" s="214"/>
      <c r="IH404" s="233"/>
      <c r="II404" s="160"/>
      <c r="IJ404" s="217"/>
      <c r="IK404" s="218"/>
      <c r="IL404" s="218"/>
      <c r="IM404" s="218"/>
      <c r="IO404" s="391"/>
    </row>
    <row r="405" spans="1:249" s="6" customFormat="1" ht="15" x14ac:dyDescent="0.2">
      <c r="A405" s="467" t="s">
        <v>2195</v>
      </c>
      <c r="B405" s="467" t="s">
        <v>2149</v>
      </c>
      <c r="C405" s="393" t="s">
        <v>2750</v>
      </c>
      <c r="D405" s="468"/>
      <c r="E405" s="462" t="s">
        <v>2141</v>
      </c>
      <c r="F405" s="14" t="s">
        <v>2149</v>
      </c>
      <c r="G405" s="14" t="s">
        <v>2149</v>
      </c>
      <c r="H405" s="469" t="s">
        <v>2149</v>
      </c>
      <c r="I405" s="462"/>
      <c r="J405" s="456"/>
      <c r="K405" s="11"/>
      <c r="L405" s="11"/>
      <c r="M405" s="14"/>
      <c r="N405" s="470"/>
      <c r="O405" s="14"/>
      <c r="P405" s="14"/>
      <c r="Q405" s="14"/>
      <c r="R405" s="14"/>
      <c r="S405" s="14"/>
      <c r="T405" s="469"/>
      <c r="U405" s="454"/>
      <c r="V405" s="454"/>
      <c r="W405" s="9"/>
      <c r="X405" s="9"/>
      <c r="Y405" s="10"/>
      <c r="Z405" s="495" t="s">
        <v>2195</v>
      </c>
      <c r="AA405" s="11"/>
      <c r="AB405" s="472"/>
      <c r="AC405" s="473"/>
      <c r="AD405" s="473"/>
      <c r="AE405" s="496" t="s">
        <v>2195</v>
      </c>
      <c r="AF405" s="12"/>
      <c r="AG405" s="12"/>
      <c r="AH405" s="13"/>
      <c r="AI405" s="14"/>
      <c r="AJ405" s="14"/>
      <c r="AK405" s="7"/>
      <c r="AL405" s="7"/>
      <c r="AM405" s="15"/>
      <c r="AN405" s="15"/>
      <c r="AO405" s="8"/>
      <c r="AP405" s="453" t="s">
        <v>1835</v>
      </c>
      <c r="AQ405" s="17"/>
      <c r="AR405" s="18"/>
      <c r="AS405" s="19"/>
      <c r="AT405" s="19"/>
      <c r="AU405" s="19"/>
      <c r="AV405" s="19"/>
      <c r="AW405" s="19"/>
      <c r="AX405" s="19"/>
      <c r="AY405" s="19"/>
      <c r="AZ405" s="20"/>
      <c r="BA405" s="20"/>
      <c r="BB405" s="21"/>
      <c r="BC405" s="22" t="s">
        <v>2179</v>
      </c>
      <c r="BD405" s="77"/>
      <c r="BE405" s="91"/>
      <c r="BF405" s="91"/>
      <c r="BG405" s="92"/>
      <c r="BH405"/>
      <c r="BI405"/>
      <c r="BJ405"/>
      <c r="BK405"/>
      <c r="BL405"/>
      <c r="BM405"/>
      <c r="BN405"/>
      <c r="BO405"/>
      <c r="BP405"/>
      <c r="BQ405"/>
      <c r="BR405"/>
      <c r="BS405"/>
      <c r="BT405" s="92"/>
      <c r="BU405" s="92"/>
      <c r="BV405" s="92"/>
      <c r="BW405" s="5"/>
      <c r="BX405" s="5"/>
      <c r="BY405" s="5"/>
      <c r="BZ405" s="5"/>
      <c r="CA405" s="5"/>
      <c r="CB405" s="5"/>
      <c r="CC405" s="5"/>
      <c r="CD405" s="440"/>
      <c r="CE405" s="440"/>
      <c r="CF405" s="441"/>
      <c r="CG405" s="442"/>
      <c r="CH405" s="443"/>
      <c r="CI405" s="443"/>
      <c r="CJ405" s="443"/>
      <c r="CK405" s="443"/>
      <c r="CL405" s="4"/>
      <c r="CM405" s="4"/>
      <c r="CN405" s="5"/>
      <c r="CO405" s="4"/>
      <c r="CP405" s="444"/>
      <c r="CQ405" s="445"/>
      <c r="CR405" s="446"/>
      <c r="CS405" s="446"/>
      <c r="CT405" s="444"/>
      <c r="CU405" s="444"/>
      <c r="CV405" s="444"/>
      <c r="CW405" s="444"/>
      <c r="CX405" s="447"/>
      <c r="CY405" s="447"/>
      <c r="CZ405" s="447"/>
      <c r="DA405" s="447"/>
      <c r="DB405" s="448"/>
      <c r="DC405" s="448"/>
      <c r="DD405" s="446"/>
      <c r="DE405" s="439"/>
      <c r="DF405" s="439"/>
      <c r="DG405" s="439"/>
      <c r="DH405" s="439"/>
      <c r="DI405" s="439"/>
      <c r="DJ405" s="439"/>
      <c r="DK405" s="439"/>
      <c r="DL405" s="446"/>
      <c r="DM405" s="446"/>
      <c r="DN405" s="444"/>
      <c r="DO405" s="444"/>
      <c r="DP405" s="444"/>
      <c r="DQ405" s="444"/>
      <c r="DR405" s="444"/>
      <c r="DS405" s="441"/>
      <c r="DT405" s="449"/>
      <c r="DU405" s="450"/>
      <c r="DV405" s="450"/>
      <c r="DW405" s="450"/>
      <c r="DX405" s="450"/>
      <c r="DY405" s="450"/>
      <c r="DZ405" s="450"/>
      <c r="EA405" s="450"/>
      <c r="EB405" s="450"/>
      <c r="EC405" s="450"/>
      <c r="ED405" s="450"/>
      <c r="EE405" s="446"/>
      <c r="EF405" s="446"/>
      <c r="EL405" s="4"/>
      <c r="EM405" s="4"/>
      <c r="EN405" s="5"/>
      <c r="EO405" s="4"/>
      <c r="FA405" s="23"/>
      <c r="FB405" s="24"/>
      <c r="FC405" s="75"/>
      <c r="FD405" s="76"/>
      <c r="FF405" s="89"/>
      <c r="IA405" s="214"/>
      <c r="IB405" s="215"/>
      <c r="IC405" s="214"/>
      <c r="ID405" s="215"/>
      <c r="IE405" s="214"/>
      <c r="IF405" s="214"/>
      <c r="IG405" s="214"/>
      <c r="IH405" s="233"/>
      <c r="II405" s="160"/>
      <c r="IJ405" s="217"/>
      <c r="IK405" s="218"/>
      <c r="IL405" s="218"/>
      <c r="IM405" s="218"/>
      <c r="IO405" s="391"/>
    </row>
    <row r="406" spans="1:249" s="6" customFormat="1" ht="15" x14ac:dyDescent="0.2">
      <c r="A406" s="467">
        <v>0</v>
      </c>
      <c r="B406" s="467" t="s">
        <v>2149</v>
      </c>
      <c r="C406" s="393" t="s">
        <v>2751</v>
      </c>
      <c r="D406" s="468"/>
      <c r="E406" s="462" t="s">
        <v>2135</v>
      </c>
      <c r="F406" s="14"/>
      <c r="G406" s="14"/>
      <c r="H406" s="469"/>
      <c r="I406" s="462"/>
      <c r="J406" s="456"/>
      <c r="K406" s="11"/>
      <c r="L406" s="11"/>
      <c r="M406" s="14"/>
      <c r="N406" s="470"/>
      <c r="O406" s="14"/>
      <c r="P406" s="14"/>
      <c r="Q406" s="14"/>
      <c r="R406" s="14"/>
      <c r="S406" s="14"/>
      <c r="T406" s="469"/>
      <c r="U406" s="454"/>
      <c r="V406" s="454"/>
      <c r="W406" s="9"/>
      <c r="X406" s="9"/>
      <c r="Y406" s="10"/>
      <c r="Z406" s="495">
        <v>0</v>
      </c>
      <c r="AA406" s="11"/>
      <c r="AB406" s="472"/>
      <c r="AC406" s="473"/>
      <c r="AD406" s="473"/>
      <c r="AE406" s="496">
        <v>1</v>
      </c>
      <c r="AF406" s="12"/>
      <c r="AG406" s="12"/>
      <c r="AH406" s="13"/>
      <c r="AI406" s="14"/>
      <c r="AJ406" s="14"/>
      <c r="AK406" s="7"/>
      <c r="AL406" s="7"/>
      <c r="AM406" s="15"/>
      <c r="AN406" s="15"/>
      <c r="AO406" s="8"/>
      <c r="AP406" s="453" t="s">
        <v>1836</v>
      </c>
      <c r="AQ406" s="17"/>
      <c r="AR406" s="18"/>
      <c r="AS406" s="19"/>
      <c r="AT406" s="19"/>
      <c r="AU406" s="19"/>
      <c r="AV406" s="19"/>
      <c r="AW406" s="19"/>
      <c r="AX406" s="19"/>
      <c r="AY406" s="19"/>
      <c r="AZ406" s="20"/>
      <c r="BA406" s="20"/>
      <c r="BB406" s="21"/>
      <c r="BC406" s="22" t="s">
        <v>2179</v>
      </c>
      <c r="BD406" s="77"/>
      <c r="BE406" s="91"/>
      <c r="BF406" s="91"/>
      <c r="BG406" s="92"/>
      <c r="BH406"/>
      <c r="BI406"/>
      <c r="BJ406"/>
      <c r="BK406"/>
      <c r="BL406"/>
      <c r="BM406"/>
      <c r="BN406"/>
      <c r="BO406"/>
      <c r="BP406"/>
      <c r="BQ406"/>
      <c r="BR406"/>
      <c r="BS406"/>
      <c r="BT406" s="92"/>
      <c r="BU406" s="92"/>
      <c r="BV406" s="92"/>
      <c r="BW406" s="5"/>
      <c r="BX406" s="5"/>
      <c r="BY406" s="5"/>
      <c r="BZ406" s="5"/>
      <c r="CA406" s="5"/>
      <c r="CB406" s="5"/>
      <c r="CC406" s="5"/>
      <c r="CD406" s="440"/>
      <c r="CE406" s="440"/>
      <c r="CF406" s="441"/>
      <c r="CG406" s="442"/>
      <c r="CH406" s="443"/>
      <c r="CI406" s="443"/>
      <c r="CJ406" s="443"/>
      <c r="CK406" s="443"/>
      <c r="CL406" s="4"/>
      <c r="CM406" s="4"/>
      <c r="CN406" s="5"/>
      <c r="CO406" s="4"/>
      <c r="CP406" s="444"/>
      <c r="CQ406" s="445"/>
      <c r="CR406" s="446"/>
      <c r="CS406" s="446"/>
      <c r="CT406" s="444"/>
      <c r="CU406" s="444"/>
      <c r="CV406" s="444"/>
      <c r="CW406" s="444"/>
      <c r="CX406" s="447"/>
      <c r="CY406" s="447"/>
      <c r="CZ406" s="447"/>
      <c r="DA406" s="447"/>
      <c r="DB406" s="448"/>
      <c r="DC406" s="448"/>
      <c r="DD406" s="446"/>
      <c r="DE406" s="439"/>
      <c r="DF406" s="439"/>
      <c r="DG406" s="439"/>
      <c r="DH406" s="439"/>
      <c r="DI406" s="439"/>
      <c r="DJ406" s="439"/>
      <c r="DK406" s="439"/>
      <c r="DL406" s="446"/>
      <c r="DM406" s="446"/>
      <c r="DN406" s="444"/>
      <c r="DO406" s="444"/>
      <c r="DP406" s="444"/>
      <c r="DQ406" s="444"/>
      <c r="DR406" s="444"/>
      <c r="DS406" s="441"/>
      <c r="DT406" s="449"/>
      <c r="DU406" s="450"/>
      <c r="DV406" s="450"/>
      <c r="DW406" s="450"/>
      <c r="DX406" s="450"/>
      <c r="DY406" s="450"/>
      <c r="DZ406" s="450"/>
      <c r="EA406" s="450"/>
      <c r="EB406" s="450"/>
      <c r="EC406" s="450"/>
      <c r="ED406" s="450"/>
      <c r="EE406" s="446"/>
      <c r="EF406" s="446"/>
      <c r="EL406" s="4"/>
      <c r="EM406" s="4"/>
      <c r="EN406" s="5"/>
      <c r="EO406" s="4"/>
      <c r="FA406" s="23"/>
      <c r="FB406" s="24"/>
      <c r="FC406" s="75"/>
      <c r="FD406" s="76"/>
      <c r="FF406" s="89"/>
      <c r="IA406" s="214"/>
      <c r="IB406" s="215"/>
      <c r="IC406" s="214"/>
      <c r="ID406" s="215"/>
      <c r="IE406" s="214"/>
      <c r="IF406" s="214"/>
      <c r="IG406" s="214"/>
      <c r="IH406" s="233"/>
      <c r="II406" s="160"/>
      <c r="IJ406" s="217"/>
      <c r="IK406" s="218"/>
      <c r="IL406" s="218"/>
      <c r="IM406" s="218"/>
      <c r="IO406" s="391"/>
    </row>
    <row r="407" spans="1:249" s="6" customFormat="1" ht="15" x14ac:dyDescent="0.2">
      <c r="A407" s="467" t="s">
        <v>2165</v>
      </c>
      <c r="B407" s="467" t="s">
        <v>2149</v>
      </c>
      <c r="C407" s="393" t="s">
        <v>2752</v>
      </c>
      <c r="D407" s="468"/>
      <c r="E407" s="462" t="s">
        <v>2136</v>
      </c>
      <c r="F407" s="14" t="s">
        <v>2149</v>
      </c>
      <c r="G407" s="14" t="s">
        <v>2149</v>
      </c>
      <c r="H407" s="469" t="s">
        <v>2149</v>
      </c>
      <c r="I407" s="462"/>
      <c r="J407" s="456"/>
      <c r="K407" s="11"/>
      <c r="L407" s="11"/>
      <c r="M407" s="14"/>
      <c r="N407" s="470"/>
      <c r="O407" s="14"/>
      <c r="P407" s="14"/>
      <c r="Q407" s="14"/>
      <c r="R407" s="14"/>
      <c r="S407" s="14"/>
      <c r="T407" s="469"/>
      <c r="U407" s="454"/>
      <c r="V407" s="454"/>
      <c r="W407" s="9"/>
      <c r="X407" s="9"/>
      <c r="Y407" s="10"/>
      <c r="Z407" s="495" t="s">
        <v>2165</v>
      </c>
      <c r="AA407" s="11"/>
      <c r="AB407" s="472"/>
      <c r="AC407" s="473"/>
      <c r="AD407" s="473"/>
      <c r="AE407" s="496" t="s">
        <v>2165</v>
      </c>
      <c r="AF407" s="12"/>
      <c r="AG407" s="12"/>
      <c r="AH407" s="13"/>
      <c r="AI407" s="14"/>
      <c r="AJ407" s="14"/>
      <c r="AK407" s="7"/>
      <c r="AL407" s="7"/>
      <c r="AM407" s="15"/>
      <c r="AN407" s="15"/>
      <c r="AO407" s="8"/>
      <c r="AP407" s="453" t="s">
        <v>1837</v>
      </c>
      <c r="AQ407" s="17"/>
      <c r="AR407" s="18"/>
      <c r="AS407" s="19"/>
      <c r="AT407" s="19"/>
      <c r="AU407" s="19"/>
      <c r="AV407" s="19"/>
      <c r="AW407" s="19"/>
      <c r="AX407" s="19"/>
      <c r="AY407" s="19"/>
      <c r="AZ407" s="20"/>
      <c r="BA407" s="20"/>
      <c r="BB407" s="21"/>
      <c r="BC407" s="22" t="s">
        <v>2179</v>
      </c>
      <c r="BD407" s="77"/>
      <c r="BE407" s="91"/>
      <c r="BF407" s="91"/>
      <c r="BG407" s="92"/>
      <c r="BH407"/>
      <c r="BI407"/>
      <c r="BJ407"/>
      <c r="BK407"/>
      <c r="BL407"/>
      <c r="BM407"/>
      <c r="BN407"/>
      <c r="BO407"/>
      <c r="BP407"/>
      <c r="BQ407"/>
      <c r="BR407"/>
      <c r="BS407"/>
      <c r="BT407" s="92"/>
      <c r="BU407" s="92"/>
      <c r="BV407" s="92"/>
      <c r="BW407" s="5"/>
      <c r="BX407" s="5"/>
      <c r="BY407" s="5"/>
      <c r="BZ407" s="5"/>
      <c r="CA407" s="5"/>
      <c r="CB407" s="5"/>
      <c r="CC407" s="5"/>
      <c r="CD407" s="440"/>
      <c r="CE407" s="440"/>
      <c r="CF407" s="441"/>
      <c r="CG407" s="442"/>
      <c r="CH407" s="443"/>
      <c r="CI407" s="443"/>
      <c r="CJ407" s="443"/>
      <c r="CK407" s="443"/>
      <c r="CL407" s="4"/>
      <c r="CM407" s="4"/>
      <c r="CN407" s="5"/>
      <c r="CO407" s="4"/>
      <c r="CP407" s="444"/>
      <c r="CQ407" s="445"/>
      <c r="CR407" s="446"/>
      <c r="CS407" s="446"/>
      <c r="CT407" s="444"/>
      <c r="CU407" s="444"/>
      <c r="CV407" s="444"/>
      <c r="CW407" s="444"/>
      <c r="CX407" s="447"/>
      <c r="CY407" s="447"/>
      <c r="CZ407" s="447"/>
      <c r="DA407" s="447"/>
      <c r="DB407" s="448"/>
      <c r="DC407" s="448"/>
      <c r="DD407" s="446"/>
      <c r="DE407" s="439"/>
      <c r="DF407" s="439"/>
      <c r="DG407" s="439"/>
      <c r="DH407" s="439"/>
      <c r="DI407" s="439"/>
      <c r="DJ407" s="439"/>
      <c r="DK407" s="439"/>
      <c r="DL407" s="446"/>
      <c r="DM407" s="446"/>
      <c r="DN407" s="444"/>
      <c r="DO407" s="444"/>
      <c r="DP407" s="444"/>
      <c r="DQ407" s="444"/>
      <c r="DR407" s="444"/>
      <c r="DS407" s="441"/>
      <c r="DT407" s="449"/>
      <c r="DU407" s="450"/>
      <c r="DV407" s="450"/>
      <c r="DW407" s="450"/>
      <c r="DX407" s="450"/>
      <c r="DY407" s="450"/>
      <c r="DZ407" s="450"/>
      <c r="EA407" s="450"/>
      <c r="EB407" s="450"/>
      <c r="EC407" s="450"/>
      <c r="ED407" s="450"/>
      <c r="EE407" s="446"/>
      <c r="EF407" s="446"/>
      <c r="EL407" s="4"/>
      <c r="EM407" s="4"/>
      <c r="EN407" s="5"/>
      <c r="EO407" s="4"/>
      <c r="FA407" s="23"/>
      <c r="FB407" s="24"/>
      <c r="FC407" s="75"/>
      <c r="FD407" s="76"/>
      <c r="FF407" s="89"/>
      <c r="IA407" s="214"/>
      <c r="IB407" s="215"/>
      <c r="IC407" s="214"/>
      <c r="ID407" s="215"/>
      <c r="IE407" s="214"/>
      <c r="IF407" s="214"/>
      <c r="IG407" s="214"/>
      <c r="IH407" s="233"/>
      <c r="II407" s="160"/>
      <c r="IJ407" s="217"/>
      <c r="IK407" s="218"/>
      <c r="IL407" s="218"/>
      <c r="IM407" s="218"/>
      <c r="IO407" s="391"/>
    </row>
    <row r="408" spans="1:249" s="6" customFormat="1" ht="15" x14ac:dyDescent="0.2">
      <c r="A408" s="467">
        <v>0</v>
      </c>
      <c r="B408" s="467" t="s">
        <v>2157</v>
      </c>
      <c r="C408" s="393" t="s">
        <v>2753</v>
      </c>
      <c r="D408" s="468"/>
      <c r="E408" s="462" t="s">
        <v>2135</v>
      </c>
      <c r="F408" s="14"/>
      <c r="G408" s="14"/>
      <c r="H408" s="469"/>
      <c r="I408" s="462"/>
      <c r="J408" s="456"/>
      <c r="K408" s="11"/>
      <c r="L408" s="11"/>
      <c r="M408" s="14"/>
      <c r="N408" s="470"/>
      <c r="O408" s="14"/>
      <c r="P408" s="14"/>
      <c r="Q408" s="14"/>
      <c r="R408" s="14"/>
      <c r="S408" s="14"/>
      <c r="T408" s="469"/>
      <c r="U408" s="454"/>
      <c r="V408" s="454"/>
      <c r="W408" s="9"/>
      <c r="X408" s="9"/>
      <c r="Y408" s="10"/>
      <c r="Z408" s="495">
        <v>1</v>
      </c>
      <c r="AA408" s="11"/>
      <c r="AB408" s="472"/>
      <c r="AC408" s="473"/>
      <c r="AD408" s="473"/>
      <c r="AE408" s="496">
        <v>2</v>
      </c>
      <c r="AF408" s="12"/>
      <c r="AG408" s="12"/>
      <c r="AH408" s="13"/>
      <c r="AI408" s="14"/>
      <c r="AJ408" s="14"/>
      <c r="AK408" s="7"/>
      <c r="AL408" s="7"/>
      <c r="AM408" s="15"/>
      <c r="AN408" s="15"/>
      <c r="AO408" s="8"/>
      <c r="AP408" s="453" t="s">
        <v>1838</v>
      </c>
      <c r="AQ408" s="17"/>
      <c r="AR408" s="18"/>
      <c r="AS408" s="19"/>
      <c r="AT408" s="19"/>
      <c r="AU408" s="19"/>
      <c r="AV408" s="19"/>
      <c r="AW408" s="19"/>
      <c r="AX408" s="19"/>
      <c r="AY408" s="19"/>
      <c r="AZ408" s="20"/>
      <c r="BA408" s="20"/>
      <c r="BB408" s="21"/>
      <c r="BC408" s="22" t="s">
        <v>2179</v>
      </c>
      <c r="BD408" s="77"/>
      <c r="BE408" s="91"/>
      <c r="BF408" s="91"/>
      <c r="BG408" s="92"/>
      <c r="BH408"/>
      <c r="BI408"/>
      <c r="BJ408"/>
      <c r="BK408"/>
      <c r="BL408"/>
      <c r="BM408"/>
      <c r="BN408"/>
      <c r="BO408"/>
      <c r="BP408"/>
      <c r="BQ408"/>
      <c r="BR408"/>
      <c r="BS408"/>
      <c r="BT408" s="92"/>
      <c r="BU408" s="92"/>
      <c r="BV408" s="92"/>
      <c r="BW408" s="5"/>
      <c r="BX408" s="5"/>
      <c r="BY408" s="5"/>
      <c r="BZ408" s="5"/>
      <c r="CA408" s="5"/>
      <c r="CB408" s="5"/>
      <c r="CC408" s="5"/>
      <c r="CD408" s="440"/>
      <c r="CE408" s="440"/>
      <c r="CF408" s="441"/>
      <c r="CG408" s="442"/>
      <c r="CH408" s="443"/>
      <c r="CI408" s="443"/>
      <c r="CJ408" s="443"/>
      <c r="CK408" s="443"/>
      <c r="CL408" s="4"/>
      <c r="CM408" s="4"/>
      <c r="CN408" s="5"/>
      <c r="CO408" s="4"/>
      <c r="CP408" s="444"/>
      <c r="CQ408" s="445"/>
      <c r="CR408" s="446"/>
      <c r="CS408" s="446"/>
      <c r="CT408" s="444"/>
      <c r="CU408" s="444"/>
      <c r="CV408" s="444"/>
      <c r="CW408" s="444"/>
      <c r="CX408" s="447"/>
      <c r="CY408" s="447"/>
      <c r="CZ408" s="447"/>
      <c r="DA408" s="447"/>
      <c r="DB408" s="448"/>
      <c r="DC408" s="448"/>
      <c r="DD408" s="446"/>
      <c r="DE408" s="439"/>
      <c r="DF408" s="439"/>
      <c r="DG408" s="439"/>
      <c r="DH408" s="439"/>
      <c r="DI408" s="439"/>
      <c r="DJ408" s="439"/>
      <c r="DK408" s="439"/>
      <c r="DL408" s="446"/>
      <c r="DM408" s="446"/>
      <c r="DN408" s="444"/>
      <c r="DO408" s="444"/>
      <c r="DP408" s="444"/>
      <c r="DQ408" s="444"/>
      <c r="DR408" s="444"/>
      <c r="DS408" s="441"/>
      <c r="DT408" s="449"/>
      <c r="DU408" s="450"/>
      <c r="DV408" s="450"/>
      <c r="DW408" s="450"/>
      <c r="DX408" s="450"/>
      <c r="DY408" s="450"/>
      <c r="DZ408" s="450"/>
      <c r="EA408" s="450"/>
      <c r="EB408" s="450"/>
      <c r="EC408" s="450"/>
      <c r="ED408" s="450"/>
      <c r="EE408" s="446"/>
      <c r="EF408" s="446"/>
      <c r="EL408" s="4"/>
      <c r="EM408" s="4"/>
      <c r="EN408" s="5"/>
      <c r="EO408" s="4"/>
      <c r="FA408" s="23"/>
      <c r="FB408" s="24"/>
      <c r="FC408" s="75"/>
      <c r="FD408" s="76"/>
      <c r="FF408" s="89"/>
      <c r="IA408" s="214"/>
      <c r="IB408" s="215"/>
      <c r="IC408" s="214"/>
      <c r="ID408" s="215"/>
      <c r="IE408" s="214"/>
      <c r="IF408" s="214"/>
      <c r="IG408" s="214"/>
      <c r="IH408" s="233"/>
      <c r="II408" s="160"/>
      <c r="IJ408" s="217"/>
      <c r="IK408" s="218"/>
      <c r="IL408" s="218"/>
      <c r="IM408" s="218"/>
      <c r="IO408" s="391"/>
    </row>
    <row r="409" spans="1:249" s="6" customFormat="1" ht="15" x14ac:dyDescent="0.2">
      <c r="A409" s="467" t="s">
        <v>2195</v>
      </c>
      <c r="B409" s="467" t="s">
        <v>1969</v>
      </c>
      <c r="C409" s="393" t="s">
        <v>2754</v>
      </c>
      <c r="D409" s="468"/>
      <c r="E409" s="462" t="s">
        <v>2137</v>
      </c>
      <c r="F409" s="14" t="s">
        <v>2149</v>
      </c>
      <c r="G409" s="14" t="s">
        <v>2149</v>
      </c>
      <c r="H409" s="469" t="s">
        <v>2149</v>
      </c>
      <c r="I409" s="462"/>
      <c r="J409" s="456"/>
      <c r="K409" s="11"/>
      <c r="L409" s="11"/>
      <c r="M409" s="14"/>
      <c r="N409" s="470"/>
      <c r="O409" s="14"/>
      <c r="P409" s="14"/>
      <c r="Q409" s="14"/>
      <c r="R409" s="14"/>
      <c r="S409" s="14"/>
      <c r="T409" s="469"/>
      <c r="U409" s="454"/>
      <c r="V409" s="454"/>
      <c r="W409" s="9"/>
      <c r="X409" s="9"/>
      <c r="Y409" s="10"/>
      <c r="Z409" s="495">
        <v>3</v>
      </c>
      <c r="AA409" s="11"/>
      <c r="AB409" s="472"/>
      <c r="AC409" s="473"/>
      <c r="AD409" s="473"/>
      <c r="AE409" s="496" t="s">
        <v>2166</v>
      </c>
      <c r="AF409" s="12"/>
      <c r="AG409" s="12"/>
      <c r="AH409" s="13"/>
      <c r="AI409" s="14"/>
      <c r="AJ409" s="14"/>
      <c r="AK409" s="7"/>
      <c r="AL409" s="7"/>
      <c r="AM409" s="15"/>
      <c r="AN409" s="15"/>
      <c r="AO409" s="8"/>
      <c r="AP409" s="453" t="s">
        <v>1839</v>
      </c>
      <c r="AQ409" s="17"/>
      <c r="AR409" s="18"/>
      <c r="AS409" s="19"/>
      <c r="AT409" s="19"/>
      <c r="AU409" s="19"/>
      <c r="AV409" s="19"/>
      <c r="AW409" s="19"/>
      <c r="AX409" s="19"/>
      <c r="AY409" s="19"/>
      <c r="AZ409" s="20"/>
      <c r="BA409" s="20"/>
      <c r="BB409" s="21"/>
      <c r="BC409" s="22" t="s">
        <v>2179</v>
      </c>
      <c r="BD409" s="77"/>
      <c r="BE409" s="91"/>
      <c r="BF409" s="91"/>
      <c r="BG409" s="92"/>
      <c r="BH409"/>
      <c r="BI409"/>
      <c r="BJ409"/>
      <c r="BK409"/>
      <c r="BL409"/>
      <c r="BM409"/>
      <c r="BN409"/>
      <c r="BO409"/>
      <c r="BP409"/>
      <c r="BQ409"/>
      <c r="BR409"/>
      <c r="BS409"/>
      <c r="BT409" s="92"/>
      <c r="BU409" s="92"/>
      <c r="BV409" s="92"/>
      <c r="BW409" s="5"/>
      <c r="BX409" s="5"/>
      <c r="BY409" s="5"/>
      <c r="BZ409" s="5"/>
      <c r="CA409" s="5"/>
      <c r="CB409" s="5"/>
      <c r="CC409" s="5"/>
      <c r="CD409" s="440"/>
      <c r="CE409" s="440"/>
      <c r="CF409" s="441"/>
      <c r="CG409" s="442"/>
      <c r="CH409" s="443"/>
      <c r="CI409" s="443"/>
      <c r="CJ409" s="443"/>
      <c r="CK409" s="443"/>
      <c r="CL409" s="4"/>
      <c r="CM409" s="4"/>
      <c r="CN409" s="5"/>
      <c r="CO409" s="4"/>
      <c r="CP409" s="444"/>
      <c r="CQ409" s="445"/>
      <c r="CR409" s="446"/>
      <c r="CS409" s="446"/>
      <c r="CT409" s="444"/>
      <c r="CU409" s="444"/>
      <c r="CV409" s="444"/>
      <c r="CW409" s="444"/>
      <c r="CX409" s="447"/>
      <c r="CY409" s="447"/>
      <c r="CZ409" s="447"/>
      <c r="DA409" s="447"/>
      <c r="DB409" s="448"/>
      <c r="DC409" s="448"/>
      <c r="DD409" s="446"/>
      <c r="DE409" s="439"/>
      <c r="DF409" s="439"/>
      <c r="DG409" s="439"/>
      <c r="DH409" s="439"/>
      <c r="DI409" s="439"/>
      <c r="DJ409" s="439"/>
      <c r="DK409" s="439"/>
      <c r="DL409" s="446"/>
      <c r="DM409" s="446"/>
      <c r="DN409" s="444"/>
      <c r="DO409" s="444"/>
      <c r="DP409" s="444"/>
      <c r="DQ409" s="444"/>
      <c r="DR409" s="444"/>
      <c r="DS409" s="441"/>
      <c r="DT409" s="449"/>
      <c r="DU409" s="450"/>
      <c r="DV409" s="450"/>
      <c r="DW409" s="450"/>
      <c r="DX409" s="450"/>
      <c r="DY409" s="450"/>
      <c r="DZ409" s="450"/>
      <c r="EA409" s="450"/>
      <c r="EB409" s="450"/>
      <c r="EC409" s="450"/>
      <c r="ED409" s="450"/>
      <c r="EE409" s="446"/>
      <c r="EF409" s="446"/>
      <c r="EL409" s="4"/>
      <c r="EM409" s="4"/>
      <c r="EN409" s="5"/>
      <c r="EO409" s="4"/>
      <c r="FA409" s="23"/>
      <c r="FB409" s="24"/>
      <c r="FC409" s="75"/>
      <c r="FD409" s="76"/>
      <c r="FF409" s="89"/>
      <c r="IA409" s="214"/>
      <c r="IB409" s="215"/>
      <c r="IC409" s="214"/>
      <c r="ID409" s="215"/>
      <c r="IE409" s="214"/>
      <c r="IF409" s="214"/>
      <c r="IG409" s="214"/>
      <c r="IH409" s="233"/>
      <c r="II409" s="160"/>
      <c r="IJ409" s="217"/>
      <c r="IK409" s="218"/>
      <c r="IL409" s="218"/>
      <c r="IM409" s="218"/>
      <c r="IO409" s="391"/>
    </row>
    <row r="410" spans="1:249" s="6" customFormat="1" ht="15" x14ac:dyDescent="0.2">
      <c r="A410" s="467" t="s">
        <v>2165</v>
      </c>
      <c r="B410" s="467" t="s">
        <v>1969</v>
      </c>
      <c r="C410" s="393" t="s">
        <v>2755</v>
      </c>
      <c r="D410" s="468"/>
      <c r="E410" s="462" t="s">
        <v>2136</v>
      </c>
      <c r="F410" s="14" t="s">
        <v>2149</v>
      </c>
      <c r="G410" s="14" t="s">
        <v>2149</v>
      </c>
      <c r="H410" s="469" t="s">
        <v>2149</v>
      </c>
      <c r="I410" s="462"/>
      <c r="J410" s="456"/>
      <c r="K410" s="11"/>
      <c r="L410" s="11"/>
      <c r="M410" s="14"/>
      <c r="N410" s="470"/>
      <c r="O410" s="14"/>
      <c r="P410" s="14"/>
      <c r="Q410" s="14"/>
      <c r="R410" s="14"/>
      <c r="S410" s="14"/>
      <c r="T410" s="469"/>
      <c r="U410" s="454"/>
      <c r="V410" s="454"/>
      <c r="W410" s="9"/>
      <c r="X410" s="9"/>
      <c r="Y410" s="10"/>
      <c r="Z410" s="495" t="s">
        <v>2194</v>
      </c>
      <c r="AA410" s="11"/>
      <c r="AB410" s="472"/>
      <c r="AC410" s="473"/>
      <c r="AD410" s="473"/>
      <c r="AE410" s="496" t="s">
        <v>2194</v>
      </c>
      <c r="AF410" s="12"/>
      <c r="AG410" s="12"/>
      <c r="AH410" s="13"/>
      <c r="AI410" s="14"/>
      <c r="AJ410" s="14"/>
      <c r="AK410" s="7"/>
      <c r="AL410" s="7"/>
      <c r="AM410" s="15"/>
      <c r="AN410" s="15"/>
      <c r="AO410" s="8"/>
      <c r="AP410" s="453" t="s">
        <v>1840</v>
      </c>
      <c r="AQ410" s="17"/>
      <c r="AR410" s="18"/>
      <c r="AS410" s="19"/>
      <c r="AT410" s="19"/>
      <c r="AU410" s="19"/>
      <c r="AV410" s="19"/>
      <c r="AW410" s="19"/>
      <c r="AX410" s="19"/>
      <c r="AY410" s="19"/>
      <c r="AZ410" s="20"/>
      <c r="BA410" s="20"/>
      <c r="BB410" s="21"/>
      <c r="BC410" s="22" t="s">
        <v>2179</v>
      </c>
      <c r="BD410" s="77"/>
      <c r="BE410" s="91"/>
      <c r="BF410" s="91"/>
      <c r="BG410" s="92"/>
      <c r="BH410"/>
      <c r="BI410"/>
      <c r="BJ410"/>
      <c r="BK410"/>
      <c r="BL410"/>
      <c r="BM410"/>
      <c r="BN410"/>
      <c r="BO410"/>
      <c r="BP410"/>
      <c r="BQ410"/>
      <c r="BR410"/>
      <c r="BS410"/>
      <c r="BT410" s="92"/>
      <c r="BU410" s="92"/>
      <c r="BV410" s="92"/>
      <c r="BW410" s="5"/>
      <c r="BX410" s="5"/>
      <c r="BY410" s="5"/>
      <c r="BZ410" s="5"/>
      <c r="CA410" s="5"/>
      <c r="CB410" s="5"/>
      <c r="CC410" s="5"/>
      <c r="CD410" s="440"/>
      <c r="CE410" s="440"/>
      <c r="CF410" s="441"/>
      <c r="CG410" s="442"/>
      <c r="CH410" s="443"/>
      <c r="CI410" s="443"/>
      <c r="CJ410" s="443"/>
      <c r="CK410" s="443"/>
      <c r="CL410" s="4"/>
      <c r="CM410" s="4"/>
      <c r="CN410" s="5"/>
      <c r="CO410" s="4"/>
      <c r="CP410" s="444"/>
      <c r="CQ410" s="445"/>
      <c r="CR410" s="446"/>
      <c r="CS410" s="446"/>
      <c r="CT410" s="444"/>
      <c r="CU410" s="444"/>
      <c r="CV410" s="444"/>
      <c r="CW410" s="444"/>
      <c r="CX410" s="447"/>
      <c r="CY410" s="447"/>
      <c r="CZ410" s="447"/>
      <c r="DA410" s="447"/>
      <c r="DB410" s="448"/>
      <c r="DC410" s="448"/>
      <c r="DD410" s="446"/>
      <c r="DE410" s="439"/>
      <c r="DF410" s="439"/>
      <c r="DG410" s="439"/>
      <c r="DH410" s="439"/>
      <c r="DI410" s="439"/>
      <c r="DJ410" s="439"/>
      <c r="DK410" s="439"/>
      <c r="DL410" s="446"/>
      <c r="DM410" s="446"/>
      <c r="DN410" s="444"/>
      <c r="DO410" s="444"/>
      <c r="DP410" s="444"/>
      <c r="DQ410" s="444"/>
      <c r="DR410" s="444"/>
      <c r="DS410" s="441"/>
      <c r="DT410" s="449"/>
      <c r="DU410" s="450"/>
      <c r="DV410" s="450"/>
      <c r="DW410" s="450"/>
      <c r="DX410" s="450"/>
      <c r="DY410" s="450"/>
      <c r="DZ410" s="450"/>
      <c r="EA410" s="450"/>
      <c r="EB410" s="450"/>
      <c r="EC410" s="450"/>
      <c r="ED410" s="450"/>
      <c r="EE410" s="446"/>
      <c r="EF410" s="446"/>
      <c r="EL410" s="4"/>
      <c r="EM410" s="4"/>
      <c r="EN410" s="5"/>
      <c r="EO410" s="4"/>
      <c r="FA410" s="23"/>
      <c r="FB410" s="24"/>
      <c r="FC410" s="75"/>
      <c r="FD410" s="76"/>
      <c r="FF410" s="89"/>
      <c r="IA410" s="214"/>
      <c r="IB410" s="215"/>
      <c r="IC410" s="214"/>
      <c r="ID410" s="215"/>
      <c r="IE410" s="214"/>
      <c r="IF410" s="214"/>
      <c r="IG410" s="214"/>
      <c r="IH410" s="233"/>
      <c r="II410" s="160"/>
      <c r="IJ410" s="217"/>
      <c r="IK410" s="218"/>
      <c r="IL410" s="218"/>
      <c r="IM410" s="218"/>
      <c r="IO410" s="391"/>
    </row>
    <row r="411" spans="1:249" s="6" customFormat="1" ht="15" x14ac:dyDescent="0.2">
      <c r="A411" s="467" t="s">
        <v>2195</v>
      </c>
      <c r="B411" s="467" t="s">
        <v>2149</v>
      </c>
      <c r="C411" s="393" t="s">
        <v>2756</v>
      </c>
      <c r="D411" s="468"/>
      <c r="E411" s="462" t="s">
        <v>2138</v>
      </c>
      <c r="F411" s="14" t="s">
        <v>2149</v>
      </c>
      <c r="G411" s="14" t="s">
        <v>2149</v>
      </c>
      <c r="H411" s="469" t="s">
        <v>2149</v>
      </c>
      <c r="I411" s="462"/>
      <c r="J411" s="456"/>
      <c r="K411" s="11"/>
      <c r="L411" s="11"/>
      <c r="M411" s="14"/>
      <c r="N411" s="470"/>
      <c r="O411" s="14"/>
      <c r="P411" s="14"/>
      <c r="Q411" s="14"/>
      <c r="R411" s="14"/>
      <c r="S411" s="14"/>
      <c r="T411" s="469"/>
      <c r="U411" s="454"/>
      <c r="V411" s="454"/>
      <c r="W411" s="9"/>
      <c r="X411" s="9"/>
      <c r="Y411" s="10"/>
      <c r="Z411" s="495" t="s">
        <v>2195</v>
      </c>
      <c r="AA411" s="11"/>
      <c r="AB411" s="472"/>
      <c r="AC411" s="473"/>
      <c r="AD411" s="473"/>
      <c r="AE411" s="496" t="s">
        <v>2195</v>
      </c>
      <c r="AF411" s="12"/>
      <c r="AG411" s="12"/>
      <c r="AH411" s="13"/>
      <c r="AI411" s="14"/>
      <c r="AJ411" s="14"/>
      <c r="AK411" s="7"/>
      <c r="AL411" s="7"/>
      <c r="AM411" s="15"/>
      <c r="AN411" s="15"/>
      <c r="AO411" s="8"/>
      <c r="AP411" s="453" t="s">
        <v>1841</v>
      </c>
      <c r="AQ411" s="17"/>
      <c r="AR411" s="18"/>
      <c r="AS411" s="19"/>
      <c r="AT411" s="19"/>
      <c r="AU411" s="19"/>
      <c r="AV411" s="19"/>
      <c r="AW411" s="19"/>
      <c r="AX411" s="19"/>
      <c r="AY411" s="19"/>
      <c r="AZ411" s="20"/>
      <c r="BA411" s="20"/>
      <c r="BB411" s="21"/>
      <c r="BC411" s="22" t="s">
        <v>2179</v>
      </c>
      <c r="BD411" s="77"/>
      <c r="BE411" s="91"/>
      <c r="BF411" s="91"/>
      <c r="BG411" s="92"/>
      <c r="BH411"/>
      <c r="BI411"/>
      <c r="BJ411"/>
      <c r="BK411"/>
      <c r="BL411"/>
      <c r="BM411"/>
      <c r="BN411"/>
      <c r="BO411"/>
      <c r="BP411"/>
      <c r="BQ411"/>
      <c r="BR411"/>
      <c r="BS411"/>
      <c r="BT411" s="92"/>
      <c r="BU411" s="92"/>
      <c r="BV411" s="92"/>
      <c r="BW411" s="5"/>
      <c r="BX411" s="5"/>
      <c r="BY411" s="5"/>
      <c r="BZ411" s="5"/>
      <c r="CA411" s="5"/>
      <c r="CB411" s="5"/>
      <c r="CC411" s="5"/>
      <c r="CD411" s="440"/>
      <c r="CE411" s="440"/>
      <c r="CF411" s="441"/>
      <c r="CG411" s="442"/>
      <c r="CH411" s="443"/>
      <c r="CI411" s="443"/>
      <c r="CJ411" s="443"/>
      <c r="CK411" s="443"/>
      <c r="CL411" s="4"/>
      <c r="CM411" s="4"/>
      <c r="CN411" s="5"/>
      <c r="CO411" s="4"/>
      <c r="CP411" s="444"/>
      <c r="CQ411" s="445"/>
      <c r="CR411" s="446"/>
      <c r="CS411" s="446"/>
      <c r="CT411" s="444"/>
      <c r="CU411" s="444"/>
      <c r="CV411" s="444"/>
      <c r="CW411" s="444"/>
      <c r="CX411" s="447"/>
      <c r="CY411" s="447"/>
      <c r="CZ411" s="447"/>
      <c r="DA411" s="447"/>
      <c r="DB411" s="448"/>
      <c r="DC411" s="448"/>
      <c r="DD411" s="446"/>
      <c r="DE411" s="439"/>
      <c r="DF411" s="439"/>
      <c r="DG411" s="439"/>
      <c r="DH411" s="439"/>
      <c r="DI411" s="439"/>
      <c r="DJ411" s="439"/>
      <c r="DK411" s="439"/>
      <c r="DL411" s="446"/>
      <c r="DM411" s="446"/>
      <c r="DN411" s="444"/>
      <c r="DO411" s="444"/>
      <c r="DP411" s="444"/>
      <c r="DQ411" s="444"/>
      <c r="DR411" s="444"/>
      <c r="DS411" s="441"/>
      <c r="DT411" s="449"/>
      <c r="DU411" s="450"/>
      <c r="DV411" s="450"/>
      <c r="DW411" s="450"/>
      <c r="DX411" s="450"/>
      <c r="DY411" s="450"/>
      <c r="DZ411" s="450"/>
      <c r="EA411" s="450"/>
      <c r="EB411" s="450"/>
      <c r="EC411" s="450"/>
      <c r="ED411" s="450"/>
      <c r="EE411" s="446"/>
      <c r="EF411" s="446"/>
      <c r="EL411" s="4"/>
      <c r="EM411" s="4"/>
      <c r="EN411" s="5"/>
      <c r="EO411" s="4"/>
      <c r="FA411" s="23"/>
      <c r="FB411" s="24"/>
      <c r="FC411" s="75"/>
      <c r="FD411" s="76"/>
      <c r="FF411" s="89"/>
      <c r="IA411" s="214"/>
      <c r="IB411" s="215"/>
      <c r="IC411" s="214"/>
      <c r="ID411" s="215"/>
      <c r="IE411" s="214"/>
      <c r="IF411" s="214"/>
      <c r="IG411" s="214"/>
      <c r="IH411" s="233"/>
      <c r="II411" s="160"/>
      <c r="IJ411" s="217"/>
      <c r="IK411" s="218"/>
      <c r="IL411" s="218"/>
      <c r="IM411" s="218"/>
      <c r="IO411" s="391"/>
    </row>
    <row r="412" spans="1:249" s="6" customFormat="1" ht="15" x14ac:dyDescent="0.2">
      <c r="A412" s="467">
        <v>0</v>
      </c>
      <c r="B412" s="467" t="s">
        <v>2149</v>
      </c>
      <c r="C412" s="393" t="s">
        <v>2757</v>
      </c>
      <c r="D412" s="468"/>
      <c r="E412" s="462" t="s">
        <v>2135</v>
      </c>
      <c r="F412" s="14"/>
      <c r="G412" s="14"/>
      <c r="H412" s="469"/>
      <c r="I412" s="462"/>
      <c r="J412" s="456"/>
      <c r="K412" s="11"/>
      <c r="L412" s="11"/>
      <c r="M412" s="14"/>
      <c r="N412" s="470"/>
      <c r="O412" s="14"/>
      <c r="P412" s="14"/>
      <c r="Q412" s="14"/>
      <c r="R412" s="14"/>
      <c r="S412" s="14"/>
      <c r="T412" s="469"/>
      <c r="U412" s="454"/>
      <c r="V412" s="454"/>
      <c r="W412" s="9"/>
      <c r="X412" s="9"/>
      <c r="Y412" s="10"/>
      <c r="Z412" s="495">
        <v>0</v>
      </c>
      <c r="AA412" s="11"/>
      <c r="AB412" s="472"/>
      <c r="AC412" s="473"/>
      <c r="AD412" s="473"/>
      <c r="AE412" s="496">
        <v>2</v>
      </c>
      <c r="AF412" s="12"/>
      <c r="AG412" s="12"/>
      <c r="AH412" s="13"/>
      <c r="AI412" s="14"/>
      <c r="AJ412" s="14"/>
      <c r="AK412" s="7"/>
      <c r="AL412" s="7"/>
      <c r="AM412" s="15"/>
      <c r="AN412" s="15"/>
      <c r="AO412" s="8"/>
      <c r="AP412" s="453" t="s">
        <v>1842</v>
      </c>
      <c r="AQ412" s="17"/>
      <c r="AR412" s="18"/>
      <c r="AS412" s="19"/>
      <c r="AT412" s="19"/>
      <c r="AU412" s="19"/>
      <c r="AV412" s="19"/>
      <c r="AW412" s="19"/>
      <c r="AX412" s="19"/>
      <c r="AY412" s="19"/>
      <c r="AZ412" s="20"/>
      <c r="BA412" s="20"/>
      <c r="BB412" s="21"/>
      <c r="BC412" s="22" t="s">
        <v>2179</v>
      </c>
      <c r="BD412" s="77"/>
      <c r="BE412" s="91"/>
      <c r="BF412" s="91"/>
      <c r="BG412" s="92"/>
      <c r="BH412"/>
      <c r="BI412"/>
      <c r="BJ412"/>
      <c r="BK412"/>
      <c r="BL412"/>
      <c r="BM412"/>
      <c r="BN412"/>
      <c r="BO412"/>
      <c r="BP412"/>
      <c r="BQ412"/>
      <c r="BR412"/>
      <c r="BS412"/>
      <c r="BT412" s="92"/>
      <c r="BU412" s="92"/>
      <c r="BV412" s="92"/>
      <c r="BW412" s="5"/>
      <c r="BX412" s="5"/>
      <c r="BY412" s="5"/>
      <c r="BZ412" s="5"/>
      <c r="CA412" s="5"/>
      <c r="CB412" s="5"/>
      <c r="CC412" s="5"/>
      <c r="CD412" s="440"/>
      <c r="CE412" s="440"/>
      <c r="CF412" s="441"/>
      <c r="CG412" s="442"/>
      <c r="CH412" s="443"/>
      <c r="CI412" s="443"/>
      <c r="CJ412" s="443"/>
      <c r="CK412" s="443"/>
      <c r="CL412" s="4"/>
      <c r="CM412" s="4"/>
      <c r="CN412" s="5"/>
      <c r="CO412" s="4"/>
      <c r="CP412" s="444"/>
      <c r="CQ412" s="445"/>
      <c r="CR412" s="446"/>
      <c r="CS412" s="446"/>
      <c r="CT412" s="444"/>
      <c r="CU412" s="444"/>
      <c r="CV412" s="444"/>
      <c r="CW412" s="444"/>
      <c r="CX412" s="447"/>
      <c r="CY412" s="447"/>
      <c r="CZ412" s="447"/>
      <c r="DA412" s="447"/>
      <c r="DB412" s="448"/>
      <c r="DC412" s="448"/>
      <c r="DD412" s="446"/>
      <c r="DE412" s="439"/>
      <c r="DF412" s="439"/>
      <c r="DG412" s="439"/>
      <c r="DH412" s="439"/>
      <c r="DI412" s="439"/>
      <c r="DJ412" s="439"/>
      <c r="DK412" s="439"/>
      <c r="DL412" s="446"/>
      <c r="DM412" s="446"/>
      <c r="DN412" s="444"/>
      <c r="DO412" s="444"/>
      <c r="DP412" s="444"/>
      <c r="DQ412" s="444"/>
      <c r="DR412" s="444"/>
      <c r="DS412" s="441"/>
      <c r="DT412" s="449"/>
      <c r="DU412" s="450"/>
      <c r="DV412" s="450"/>
      <c r="DW412" s="450"/>
      <c r="DX412" s="450"/>
      <c r="DY412" s="450"/>
      <c r="DZ412" s="450"/>
      <c r="EA412" s="450"/>
      <c r="EB412" s="450"/>
      <c r="EC412" s="450"/>
      <c r="ED412" s="450"/>
      <c r="EE412" s="446"/>
      <c r="EF412" s="446"/>
      <c r="EL412" s="4"/>
      <c r="EM412" s="4"/>
      <c r="EN412" s="5"/>
      <c r="EO412" s="4"/>
      <c r="FA412" s="23"/>
      <c r="FB412" s="24"/>
      <c r="FC412" s="75"/>
      <c r="FD412" s="76"/>
      <c r="FF412" s="89"/>
      <c r="IA412" s="214"/>
      <c r="IB412" s="215"/>
      <c r="IC412" s="214"/>
      <c r="ID412" s="215"/>
      <c r="IE412" s="214"/>
      <c r="IF412" s="214"/>
      <c r="IG412" s="214"/>
      <c r="IH412" s="233"/>
      <c r="II412" s="160"/>
      <c r="IJ412" s="217"/>
      <c r="IK412" s="218"/>
      <c r="IL412" s="218"/>
      <c r="IM412" s="218"/>
      <c r="IO412" s="391"/>
    </row>
    <row r="413" spans="1:249" s="6" customFormat="1" ht="15" x14ac:dyDescent="0.2">
      <c r="A413" s="467">
        <v>3</v>
      </c>
      <c r="B413" s="467" t="s">
        <v>2149</v>
      </c>
      <c r="C413" s="393" t="s">
        <v>2758</v>
      </c>
      <c r="D413" s="468"/>
      <c r="E413" s="462" t="s">
        <v>2138</v>
      </c>
      <c r="F413" s="14" t="s">
        <v>2147</v>
      </c>
      <c r="G413" s="14" t="s">
        <v>2154</v>
      </c>
      <c r="H413" s="469" t="s">
        <v>2149</v>
      </c>
      <c r="I413" s="462"/>
      <c r="J413" s="456"/>
      <c r="K413" s="11"/>
      <c r="L413" s="11"/>
      <c r="M413" s="14"/>
      <c r="N413" s="470"/>
      <c r="O413" s="14"/>
      <c r="P413" s="14"/>
      <c r="Q413" s="14"/>
      <c r="R413" s="14"/>
      <c r="S413" s="14"/>
      <c r="T413" s="469"/>
      <c r="U413" s="454"/>
      <c r="V413" s="454"/>
      <c r="W413" s="9"/>
      <c r="X413" s="9"/>
      <c r="Y413" s="10"/>
      <c r="Z413" s="495">
        <v>3</v>
      </c>
      <c r="AA413" s="11"/>
      <c r="AB413" s="472"/>
      <c r="AC413" s="473"/>
      <c r="AD413" s="473"/>
      <c r="AE413" s="496">
        <v>3</v>
      </c>
      <c r="AF413" s="12"/>
      <c r="AG413" s="12"/>
      <c r="AH413" s="13"/>
      <c r="AI413" s="14"/>
      <c r="AJ413" s="14"/>
      <c r="AK413" s="7"/>
      <c r="AL413" s="7"/>
      <c r="AM413" s="15"/>
      <c r="AN413" s="15"/>
      <c r="AO413" s="8"/>
      <c r="AP413" s="453" t="s">
        <v>1843</v>
      </c>
      <c r="AQ413" s="17"/>
      <c r="AR413" s="18"/>
      <c r="AS413" s="19"/>
      <c r="AT413" s="19"/>
      <c r="AU413" s="19"/>
      <c r="AV413" s="19"/>
      <c r="AW413" s="19"/>
      <c r="AX413" s="19"/>
      <c r="AY413" s="19"/>
      <c r="AZ413" s="20"/>
      <c r="BA413" s="20"/>
      <c r="BB413" s="21"/>
      <c r="BC413" s="22" t="s">
        <v>2179</v>
      </c>
      <c r="BD413" s="77"/>
      <c r="BE413" s="91"/>
      <c r="BF413" s="91"/>
      <c r="BG413" s="92"/>
      <c r="BH413"/>
      <c r="BI413"/>
      <c r="BJ413"/>
      <c r="BK413"/>
      <c r="BL413"/>
      <c r="BM413"/>
      <c r="BN413"/>
      <c r="BO413"/>
      <c r="BP413"/>
      <c r="BQ413"/>
      <c r="BR413"/>
      <c r="BS413"/>
      <c r="BT413" s="92"/>
      <c r="BU413" s="92"/>
      <c r="BV413" s="92"/>
      <c r="BW413" s="5"/>
      <c r="BX413" s="5"/>
      <c r="BY413" s="5"/>
      <c r="BZ413" s="5"/>
      <c r="CA413" s="5"/>
      <c r="CB413" s="5"/>
      <c r="CC413" s="5"/>
      <c r="CD413" s="440"/>
      <c r="CE413" s="440"/>
      <c r="CF413" s="441"/>
      <c r="CG413" s="442"/>
      <c r="CH413" s="443"/>
      <c r="CI413" s="443"/>
      <c r="CJ413" s="443"/>
      <c r="CK413" s="443"/>
      <c r="CL413" s="4"/>
      <c r="CM413" s="4"/>
      <c r="CN413" s="5"/>
      <c r="CO413" s="4"/>
      <c r="CP413" s="444"/>
      <c r="CQ413" s="445"/>
      <c r="CR413" s="446"/>
      <c r="CS413" s="446"/>
      <c r="CT413" s="444"/>
      <c r="CU413" s="444"/>
      <c r="CV413" s="444"/>
      <c r="CW413" s="444"/>
      <c r="CX413" s="447"/>
      <c r="CY413" s="447"/>
      <c r="CZ413" s="447"/>
      <c r="DA413" s="447"/>
      <c r="DB413" s="448"/>
      <c r="DC413" s="448"/>
      <c r="DD413" s="446"/>
      <c r="DE413" s="439"/>
      <c r="DF413" s="439"/>
      <c r="DG413" s="439"/>
      <c r="DH413" s="439"/>
      <c r="DI413" s="439"/>
      <c r="DJ413" s="439"/>
      <c r="DK413" s="439"/>
      <c r="DL413" s="446"/>
      <c r="DM413" s="446"/>
      <c r="DN413" s="444"/>
      <c r="DO413" s="444"/>
      <c r="DP413" s="444"/>
      <c r="DQ413" s="444"/>
      <c r="DR413" s="444"/>
      <c r="DS413" s="441"/>
      <c r="DT413" s="449"/>
      <c r="DU413" s="450"/>
      <c r="DV413" s="450"/>
      <c r="DW413" s="450"/>
      <c r="DX413" s="450"/>
      <c r="DY413" s="450"/>
      <c r="DZ413" s="450"/>
      <c r="EA413" s="450"/>
      <c r="EB413" s="450"/>
      <c r="EC413" s="450"/>
      <c r="ED413" s="450"/>
      <c r="EE413" s="446"/>
      <c r="EF413" s="446"/>
      <c r="EL413" s="4"/>
      <c r="EM413" s="4"/>
      <c r="EN413" s="5"/>
      <c r="EO413" s="4"/>
      <c r="FA413" s="23"/>
      <c r="FB413" s="24"/>
      <c r="FC413" s="75"/>
      <c r="FD413" s="76"/>
      <c r="FF413" s="89"/>
      <c r="IA413" s="214"/>
      <c r="IB413" s="215"/>
      <c r="IC413" s="214"/>
      <c r="ID413" s="215"/>
      <c r="IE413" s="214"/>
      <c r="IF413" s="214"/>
      <c r="IG413" s="214"/>
      <c r="IH413" s="233"/>
      <c r="II413" s="160"/>
      <c r="IJ413" s="217"/>
      <c r="IK413" s="218"/>
      <c r="IL413" s="218"/>
      <c r="IM413" s="218"/>
      <c r="IO413" s="391"/>
    </row>
    <row r="414" spans="1:249" s="6" customFormat="1" ht="15" x14ac:dyDescent="0.2">
      <c r="A414" s="467" t="s">
        <v>2195</v>
      </c>
      <c r="B414" s="467" t="s">
        <v>2149</v>
      </c>
      <c r="C414" s="393" t="s">
        <v>3059</v>
      </c>
      <c r="D414" s="468"/>
      <c r="E414" s="462" t="s">
        <v>2138</v>
      </c>
      <c r="F414" s="14" t="s">
        <v>2149</v>
      </c>
      <c r="G414" s="14" t="s">
        <v>2149</v>
      </c>
      <c r="H414" s="469" t="s">
        <v>2149</v>
      </c>
      <c r="I414" s="462"/>
      <c r="J414" s="456"/>
      <c r="K414" s="11"/>
      <c r="L414" s="11"/>
      <c r="M414" s="14"/>
      <c r="N414" s="470"/>
      <c r="O414" s="14"/>
      <c r="P414" s="14"/>
      <c r="Q414" s="14"/>
      <c r="R414" s="14"/>
      <c r="S414" s="14"/>
      <c r="T414" s="469"/>
      <c r="U414" s="454"/>
      <c r="V414" s="454"/>
      <c r="W414" s="9"/>
      <c r="X414" s="9"/>
      <c r="Y414" s="10"/>
      <c r="Z414" s="495" t="s">
        <v>2195</v>
      </c>
      <c r="AA414" s="11"/>
      <c r="AB414" s="472"/>
      <c r="AC414" s="473"/>
      <c r="AD414" s="473"/>
      <c r="AE414" s="496" t="s">
        <v>2195</v>
      </c>
      <c r="AF414" s="12"/>
      <c r="AG414" s="12"/>
      <c r="AH414" s="13"/>
      <c r="AI414" s="14"/>
      <c r="AJ414" s="14"/>
      <c r="AK414" s="7"/>
      <c r="AL414" s="7"/>
      <c r="AM414" s="15"/>
      <c r="AN414" s="15"/>
      <c r="AO414" s="8"/>
      <c r="AP414" s="453" t="s">
        <v>1844</v>
      </c>
      <c r="AQ414" s="17"/>
      <c r="AR414" s="18"/>
      <c r="AS414" s="19"/>
      <c r="AT414" s="19"/>
      <c r="AU414" s="19"/>
      <c r="AV414" s="19"/>
      <c r="AW414" s="19"/>
      <c r="AX414" s="19"/>
      <c r="AY414" s="19"/>
      <c r="AZ414" s="20"/>
      <c r="BA414" s="20"/>
      <c r="BB414" s="21"/>
      <c r="BC414" s="22" t="s">
        <v>2179</v>
      </c>
      <c r="BD414" s="77"/>
      <c r="BE414" s="91"/>
      <c r="BF414" s="91"/>
      <c r="BG414" s="92"/>
      <c r="BH414"/>
      <c r="BI414"/>
      <c r="BJ414"/>
      <c r="BK414"/>
      <c r="BL414"/>
      <c r="BM414"/>
      <c r="BN414"/>
      <c r="BO414"/>
      <c r="BP414"/>
      <c r="BQ414"/>
      <c r="BR414"/>
      <c r="BS414"/>
      <c r="BT414" s="92"/>
      <c r="BU414" s="92"/>
      <c r="BV414" s="92"/>
      <c r="BW414" s="5"/>
      <c r="BX414" s="5"/>
      <c r="BY414" s="5"/>
      <c r="BZ414" s="5"/>
      <c r="CA414" s="5"/>
      <c r="CB414" s="5"/>
      <c r="CC414" s="5"/>
      <c r="CD414" s="440"/>
      <c r="CE414" s="440"/>
      <c r="CF414" s="441"/>
      <c r="CG414" s="442"/>
      <c r="CH414" s="443"/>
      <c r="CI414" s="443"/>
      <c r="CJ414" s="443"/>
      <c r="CK414" s="443"/>
      <c r="CL414" s="4"/>
      <c r="CM414" s="4"/>
      <c r="CN414" s="5"/>
      <c r="CO414" s="4"/>
      <c r="CP414" s="444"/>
      <c r="CQ414" s="445"/>
      <c r="CR414" s="446"/>
      <c r="CS414" s="446"/>
      <c r="CT414" s="444"/>
      <c r="CU414" s="444"/>
      <c r="CV414" s="444"/>
      <c r="CW414" s="444"/>
      <c r="CX414" s="447"/>
      <c r="CY414" s="447"/>
      <c r="CZ414" s="447"/>
      <c r="DA414" s="447"/>
      <c r="DB414" s="448"/>
      <c r="DC414" s="448"/>
      <c r="DD414" s="446"/>
      <c r="DE414" s="439"/>
      <c r="DF414" s="439"/>
      <c r="DG414" s="439"/>
      <c r="DH414" s="439"/>
      <c r="DI414" s="439"/>
      <c r="DJ414" s="439"/>
      <c r="DK414" s="439"/>
      <c r="DL414" s="446"/>
      <c r="DM414" s="446"/>
      <c r="DN414" s="444"/>
      <c r="DO414" s="444"/>
      <c r="DP414" s="444"/>
      <c r="DQ414" s="444"/>
      <c r="DR414" s="444"/>
      <c r="DS414" s="441"/>
      <c r="DT414" s="449"/>
      <c r="DU414" s="450"/>
      <c r="DV414" s="450"/>
      <c r="DW414" s="450"/>
      <c r="DX414" s="450"/>
      <c r="DY414" s="450"/>
      <c r="DZ414" s="450"/>
      <c r="EA414" s="450"/>
      <c r="EB414" s="450"/>
      <c r="EC414" s="450"/>
      <c r="ED414" s="450"/>
      <c r="EE414" s="446"/>
      <c r="EF414" s="446"/>
      <c r="EL414" s="4"/>
      <c r="EM414" s="4"/>
      <c r="EN414" s="5"/>
      <c r="EO414" s="4"/>
      <c r="FA414" s="23"/>
      <c r="FB414" s="24"/>
      <c r="FC414" s="75"/>
      <c r="FD414" s="76"/>
      <c r="FF414" s="89"/>
      <c r="IA414" s="214"/>
      <c r="IB414" s="215"/>
      <c r="IC414" s="214"/>
      <c r="ID414" s="215"/>
      <c r="IE414" s="214"/>
      <c r="IF414" s="214"/>
      <c r="IG414" s="214"/>
      <c r="IH414" s="233"/>
      <c r="II414" s="160"/>
      <c r="IJ414" s="217"/>
      <c r="IK414" s="218"/>
      <c r="IL414" s="218"/>
      <c r="IM414" s="218"/>
      <c r="IO414" s="391"/>
    </row>
    <row r="415" spans="1:249" s="6" customFormat="1" ht="15" x14ac:dyDescent="0.2">
      <c r="A415" s="467" t="s">
        <v>2195</v>
      </c>
      <c r="B415" s="467" t="s">
        <v>2149</v>
      </c>
      <c r="C415" s="393" t="s">
        <v>2759</v>
      </c>
      <c r="D415" s="468"/>
      <c r="E415" s="462" t="s">
        <v>2138</v>
      </c>
      <c r="F415" s="14" t="s">
        <v>2149</v>
      </c>
      <c r="G415" s="14" t="s">
        <v>2149</v>
      </c>
      <c r="H415" s="469" t="s">
        <v>2149</v>
      </c>
      <c r="I415" s="462"/>
      <c r="J415" s="456"/>
      <c r="K415" s="11"/>
      <c r="L415" s="11"/>
      <c r="M415" s="14"/>
      <c r="N415" s="470"/>
      <c r="O415" s="14"/>
      <c r="P415" s="14"/>
      <c r="Q415" s="14"/>
      <c r="R415" s="14"/>
      <c r="S415" s="14"/>
      <c r="T415" s="469"/>
      <c r="U415" s="454"/>
      <c r="V415" s="454"/>
      <c r="W415" s="9"/>
      <c r="X415" s="9"/>
      <c r="Y415" s="10"/>
      <c r="Z415" s="495" t="s">
        <v>2195</v>
      </c>
      <c r="AA415" s="11"/>
      <c r="AB415" s="472"/>
      <c r="AC415" s="473"/>
      <c r="AD415" s="473"/>
      <c r="AE415" s="496" t="s">
        <v>2195</v>
      </c>
      <c r="AF415" s="12"/>
      <c r="AG415" s="12"/>
      <c r="AH415" s="13"/>
      <c r="AI415" s="14"/>
      <c r="AJ415" s="14"/>
      <c r="AK415" s="7"/>
      <c r="AL415" s="7"/>
      <c r="AM415" s="15"/>
      <c r="AN415" s="15"/>
      <c r="AO415" s="8"/>
      <c r="AP415" s="453" t="s">
        <v>1845</v>
      </c>
      <c r="AQ415" s="17"/>
      <c r="AR415" s="18"/>
      <c r="AS415" s="19"/>
      <c r="AT415" s="19"/>
      <c r="AU415" s="19"/>
      <c r="AV415" s="19"/>
      <c r="AW415" s="19"/>
      <c r="AX415" s="19"/>
      <c r="AY415" s="19"/>
      <c r="AZ415" s="20"/>
      <c r="BA415" s="20"/>
      <c r="BB415" s="21"/>
      <c r="BC415" s="22" t="s">
        <v>2179</v>
      </c>
      <c r="BD415" s="77"/>
      <c r="BE415" s="91"/>
      <c r="BF415" s="91"/>
      <c r="BG415" s="92"/>
      <c r="BH415"/>
      <c r="BI415"/>
      <c r="BJ415"/>
      <c r="BK415"/>
      <c r="BL415"/>
      <c r="BM415"/>
      <c r="BN415"/>
      <c r="BO415"/>
      <c r="BP415"/>
      <c r="BQ415"/>
      <c r="BR415"/>
      <c r="BS415"/>
      <c r="BT415" s="92"/>
      <c r="BU415" s="92"/>
      <c r="BV415" s="92"/>
      <c r="BW415" s="5"/>
      <c r="BX415" s="5"/>
      <c r="BY415" s="5"/>
      <c r="BZ415" s="5"/>
      <c r="CA415" s="5"/>
      <c r="CB415" s="5"/>
      <c r="CC415" s="5"/>
      <c r="CD415" s="440"/>
      <c r="CE415" s="440"/>
      <c r="CF415" s="441"/>
      <c r="CG415" s="442"/>
      <c r="CH415" s="443"/>
      <c r="CI415" s="443"/>
      <c r="CJ415" s="443"/>
      <c r="CK415" s="443"/>
      <c r="CL415" s="4"/>
      <c r="CM415" s="4"/>
      <c r="CN415" s="5"/>
      <c r="CO415" s="4"/>
      <c r="CP415" s="444"/>
      <c r="CQ415" s="445"/>
      <c r="CR415" s="446"/>
      <c r="CS415" s="446"/>
      <c r="CT415" s="444"/>
      <c r="CU415" s="444"/>
      <c r="CV415" s="444"/>
      <c r="CW415" s="444"/>
      <c r="CX415" s="447"/>
      <c r="CY415" s="447"/>
      <c r="CZ415" s="447"/>
      <c r="DA415" s="447"/>
      <c r="DB415" s="448"/>
      <c r="DC415" s="448"/>
      <c r="DD415" s="446"/>
      <c r="DE415" s="439"/>
      <c r="DF415" s="439"/>
      <c r="DG415" s="439"/>
      <c r="DH415" s="439"/>
      <c r="DI415" s="439"/>
      <c r="DJ415" s="439"/>
      <c r="DK415" s="439"/>
      <c r="DL415" s="446"/>
      <c r="DM415" s="446"/>
      <c r="DN415" s="444"/>
      <c r="DO415" s="444"/>
      <c r="DP415" s="444"/>
      <c r="DQ415" s="444"/>
      <c r="DR415" s="444"/>
      <c r="DS415" s="441"/>
      <c r="DT415" s="449"/>
      <c r="DU415" s="450"/>
      <c r="DV415" s="450"/>
      <c r="DW415" s="450"/>
      <c r="DX415" s="450"/>
      <c r="DY415" s="450"/>
      <c r="DZ415" s="450"/>
      <c r="EA415" s="450"/>
      <c r="EB415" s="450"/>
      <c r="EC415" s="450"/>
      <c r="ED415" s="450"/>
      <c r="EE415" s="446"/>
      <c r="EF415" s="446"/>
      <c r="EL415" s="4"/>
      <c r="EM415" s="4"/>
      <c r="EN415" s="5"/>
      <c r="EO415" s="4"/>
      <c r="FA415" s="23"/>
      <c r="FB415" s="24"/>
      <c r="FC415" s="75"/>
      <c r="FD415" s="76"/>
      <c r="FF415" s="89"/>
      <c r="IA415" s="214"/>
      <c r="IB415" s="215"/>
      <c r="IC415" s="214"/>
      <c r="ID415" s="215"/>
      <c r="IE415" s="214"/>
      <c r="IF415" s="214"/>
      <c r="IG415" s="214"/>
      <c r="IH415" s="233"/>
      <c r="II415" s="160"/>
      <c r="IJ415" s="217"/>
      <c r="IK415" s="218"/>
      <c r="IL415" s="218"/>
      <c r="IM415" s="218"/>
      <c r="IO415" s="391"/>
    </row>
    <row r="416" spans="1:249" s="6" customFormat="1" ht="15" x14ac:dyDescent="0.2">
      <c r="A416" s="467" t="s">
        <v>2195</v>
      </c>
      <c r="B416" s="467" t="s">
        <v>2149</v>
      </c>
      <c r="C416" s="393" t="s">
        <v>2760</v>
      </c>
      <c r="D416" s="468"/>
      <c r="E416" s="462" t="s">
        <v>2141</v>
      </c>
      <c r="F416" s="14" t="s">
        <v>2150</v>
      </c>
      <c r="G416" s="14" t="s">
        <v>2155</v>
      </c>
      <c r="H416" s="469" t="s">
        <v>2149</v>
      </c>
      <c r="I416" s="462"/>
      <c r="J416" s="456"/>
      <c r="K416" s="11"/>
      <c r="L416" s="11"/>
      <c r="M416" s="14"/>
      <c r="N416" s="470"/>
      <c r="O416" s="14"/>
      <c r="P416" s="14"/>
      <c r="Q416" s="14"/>
      <c r="R416" s="14"/>
      <c r="S416" s="14"/>
      <c r="T416" s="469"/>
      <c r="U416" s="454"/>
      <c r="V416" s="454"/>
      <c r="W416" s="9"/>
      <c r="X416" s="9"/>
      <c r="Y416" s="10"/>
      <c r="Z416" s="495" t="s">
        <v>2195</v>
      </c>
      <c r="AA416" s="11"/>
      <c r="AB416" s="472"/>
      <c r="AC416" s="473"/>
      <c r="AD416" s="473"/>
      <c r="AE416" s="496" t="s">
        <v>2195</v>
      </c>
      <c r="AF416" s="12"/>
      <c r="AG416" s="12"/>
      <c r="AH416" s="13"/>
      <c r="AI416" s="14"/>
      <c r="AJ416" s="14"/>
      <c r="AK416" s="7"/>
      <c r="AL416" s="7"/>
      <c r="AM416" s="15"/>
      <c r="AN416" s="15"/>
      <c r="AO416" s="8"/>
      <c r="AP416" s="453" t="s">
        <v>1846</v>
      </c>
      <c r="AQ416" s="17"/>
      <c r="AR416" s="18"/>
      <c r="AS416" s="19"/>
      <c r="AT416" s="19"/>
      <c r="AU416" s="19"/>
      <c r="AV416" s="19"/>
      <c r="AW416" s="19"/>
      <c r="AX416" s="19"/>
      <c r="AY416" s="19"/>
      <c r="AZ416" s="20"/>
      <c r="BA416" s="20"/>
      <c r="BB416" s="21"/>
      <c r="BC416" s="22" t="s">
        <v>2179</v>
      </c>
      <c r="BD416" s="77"/>
      <c r="BE416" s="91"/>
      <c r="BF416" s="91"/>
      <c r="BG416" s="92"/>
      <c r="BH416"/>
      <c r="BI416"/>
      <c r="BJ416"/>
      <c r="BK416"/>
      <c r="BL416"/>
      <c r="BM416"/>
      <c r="BN416"/>
      <c r="BO416"/>
      <c r="BP416"/>
      <c r="BQ416"/>
      <c r="BR416"/>
      <c r="BS416"/>
      <c r="BT416" s="92"/>
      <c r="BU416" s="92"/>
      <c r="BV416" s="92"/>
      <c r="BW416" s="5"/>
      <c r="BX416" s="5"/>
      <c r="BY416" s="5"/>
      <c r="BZ416" s="5"/>
      <c r="CA416" s="5"/>
      <c r="CB416" s="5"/>
      <c r="CC416" s="5"/>
      <c r="CD416" s="440"/>
      <c r="CE416" s="440"/>
      <c r="CF416" s="441"/>
      <c r="CG416" s="442"/>
      <c r="CH416" s="443"/>
      <c r="CI416" s="443"/>
      <c r="CJ416" s="443"/>
      <c r="CK416" s="443"/>
      <c r="CL416" s="4"/>
      <c r="CM416" s="4"/>
      <c r="CN416" s="5"/>
      <c r="CO416" s="4"/>
      <c r="CP416" s="444"/>
      <c r="CQ416" s="445"/>
      <c r="CR416" s="446"/>
      <c r="CS416" s="446"/>
      <c r="CT416" s="444"/>
      <c r="CU416" s="444"/>
      <c r="CV416" s="444"/>
      <c r="CW416" s="444"/>
      <c r="CX416" s="447"/>
      <c r="CY416" s="447"/>
      <c r="CZ416" s="447"/>
      <c r="DA416" s="447"/>
      <c r="DB416" s="448"/>
      <c r="DC416" s="448"/>
      <c r="DD416" s="446"/>
      <c r="DE416" s="439"/>
      <c r="DF416" s="439"/>
      <c r="DG416" s="439"/>
      <c r="DH416" s="439"/>
      <c r="DI416" s="439"/>
      <c r="DJ416" s="439"/>
      <c r="DK416" s="439"/>
      <c r="DL416" s="446"/>
      <c r="DM416" s="446"/>
      <c r="DN416" s="444"/>
      <c r="DO416" s="444"/>
      <c r="DP416" s="444"/>
      <c r="DQ416" s="444"/>
      <c r="DR416" s="444"/>
      <c r="DS416" s="441"/>
      <c r="DT416" s="449"/>
      <c r="DU416" s="450"/>
      <c r="DV416" s="450"/>
      <c r="DW416" s="450"/>
      <c r="DX416" s="450"/>
      <c r="DY416" s="450"/>
      <c r="DZ416" s="450"/>
      <c r="EA416" s="450"/>
      <c r="EB416" s="450"/>
      <c r="EC416" s="450"/>
      <c r="ED416" s="450"/>
      <c r="EE416" s="446"/>
      <c r="EF416" s="446"/>
      <c r="EL416" s="4"/>
      <c r="EM416" s="4"/>
      <c r="EN416" s="5"/>
      <c r="EO416" s="4"/>
      <c r="FA416" s="23"/>
      <c r="FB416" s="24"/>
      <c r="FC416" s="75"/>
      <c r="FD416" s="76"/>
      <c r="FF416" s="89"/>
      <c r="IA416" s="214"/>
      <c r="IB416" s="215"/>
      <c r="IC416" s="214"/>
      <c r="ID416" s="215"/>
      <c r="IE416" s="214"/>
      <c r="IF416" s="214"/>
      <c r="IG416" s="214"/>
      <c r="IH416" s="233"/>
      <c r="II416" s="160"/>
      <c r="IJ416" s="217"/>
      <c r="IK416" s="218"/>
      <c r="IL416" s="218"/>
      <c r="IM416" s="218"/>
      <c r="IO416" s="391"/>
    </row>
    <row r="417" spans="1:249" s="6" customFormat="1" ht="15" x14ac:dyDescent="0.2">
      <c r="A417" s="467">
        <v>0</v>
      </c>
      <c r="B417" s="467" t="s">
        <v>2149</v>
      </c>
      <c r="C417" s="393" t="s">
        <v>2761</v>
      </c>
      <c r="D417" s="468"/>
      <c r="E417" s="462" t="s">
        <v>2135</v>
      </c>
      <c r="F417" s="14"/>
      <c r="G417" s="14"/>
      <c r="H417" s="469"/>
      <c r="I417" s="462"/>
      <c r="J417" s="456"/>
      <c r="K417" s="11"/>
      <c r="L417" s="11"/>
      <c r="M417" s="14"/>
      <c r="N417" s="470"/>
      <c r="O417" s="14"/>
      <c r="P417" s="14"/>
      <c r="Q417" s="14"/>
      <c r="R417" s="14"/>
      <c r="S417" s="14"/>
      <c r="T417" s="469"/>
      <c r="U417" s="454"/>
      <c r="V417" s="454"/>
      <c r="W417" s="9"/>
      <c r="X417" s="9"/>
      <c r="Y417" s="10"/>
      <c r="Z417" s="495">
        <v>0</v>
      </c>
      <c r="AA417" s="11"/>
      <c r="AB417" s="472"/>
      <c r="AC417" s="473"/>
      <c r="AD417" s="473"/>
      <c r="AE417" s="496">
        <v>2</v>
      </c>
      <c r="AF417" s="12"/>
      <c r="AG417" s="12"/>
      <c r="AH417" s="13"/>
      <c r="AI417" s="14"/>
      <c r="AJ417" s="14"/>
      <c r="AK417" s="7"/>
      <c r="AL417" s="7"/>
      <c r="AM417" s="15"/>
      <c r="AN417" s="15"/>
      <c r="AO417" s="8"/>
      <c r="AP417" s="453" t="s">
        <v>1847</v>
      </c>
      <c r="AQ417" s="17"/>
      <c r="AR417" s="18"/>
      <c r="AS417" s="19"/>
      <c r="AT417" s="19"/>
      <c r="AU417" s="19"/>
      <c r="AV417" s="19"/>
      <c r="AW417" s="19"/>
      <c r="AX417" s="19"/>
      <c r="AY417" s="19"/>
      <c r="AZ417" s="20"/>
      <c r="BA417" s="20"/>
      <c r="BB417" s="21"/>
      <c r="BC417" s="22" t="s">
        <v>2179</v>
      </c>
      <c r="BD417" s="77"/>
      <c r="BE417" s="91"/>
      <c r="BF417" s="91"/>
      <c r="BG417" s="92"/>
      <c r="BH417"/>
      <c r="BI417"/>
      <c r="BJ417"/>
      <c r="BK417"/>
      <c r="BL417"/>
      <c r="BM417"/>
      <c r="BN417"/>
      <c r="BO417"/>
      <c r="BP417"/>
      <c r="BQ417"/>
      <c r="BR417"/>
      <c r="BS417"/>
      <c r="BT417" s="92"/>
      <c r="BU417" s="92"/>
      <c r="BV417" s="92"/>
      <c r="BW417" s="5"/>
      <c r="BX417" s="5"/>
      <c r="BY417" s="5"/>
      <c r="BZ417" s="5"/>
      <c r="CA417" s="5"/>
      <c r="CB417" s="5"/>
      <c r="CC417" s="5"/>
      <c r="CD417" s="440"/>
      <c r="CE417" s="440"/>
      <c r="CF417" s="441"/>
      <c r="CG417" s="442"/>
      <c r="CH417" s="443"/>
      <c r="CI417" s="443"/>
      <c r="CJ417" s="443"/>
      <c r="CK417" s="443"/>
      <c r="CL417" s="4"/>
      <c r="CM417" s="4"/>
      <c r="CN417" s="5"/>
      <c r="CO417" s="4"/>
      <c r="CP417" s="444"/>
      <c r="CQ417" s="445"/>
      <c r="CR417" s="446"/>
      <c r="CS417" s="446"/>
      <c r="CT417" s="444"/>
      <c r="CU417" s="444"/>
      <c r="CV417" s="444"/>
      <c r="CW417" s="444"/>
      <c r="CX417" s="447"/>
      <c r="CY417" s="447"/>
      <c r="CZ417" s="447"/>
      <c r="DA417" s="447"/>
      <c r="DB417" s="448"/>
      <c r="DC417" s="448"/>
      <c r="DD417" s="446"/>
      <c r="DE417" s="439"/>
      <c r="DF417" s="439"/>
      <c r="DG417" s="439"/>
      <c r="DH417" s="439"/>
      <c r="DI417" s="439"/>
      <c r="DJ417" s="439"/>
      <c r="DK417" s="439"/>
      <c r="DL417" s="446"/>
      <c r="DM417" s="446"/>
      <c r="DN417" s="444"/>
      <c r="DO417" s="444"/>
      <c r="DP417" s="444"/>
      <c r="DQ417" s="444"/>
      <c r="DR417" s="444"/>
      <c r="DS417" s="441"/>
      <c r="DT417" s="449"/>
      <c r="DU417" s="450"/>
      <c r="DV417" s="450"/>
      <c r="DW417" s="450"/>
      <c r="DX417" s="450"/>
      <c r="DY417" s="450"/>
      <c r="DZ417" s="450"/>
      <c r="EA417" s="450"/>
      <c r="EB417" s="450"/>
      <c r="EC417" s="450"/>
      <c r="ED417" s="450"/>
      <c r="EE417" s="446"/>
      <c r="EF417" s="446"/>
      <c r="EL417" s="4"/>
      <c r="EM417" s="4"/>
      <c r="EN417" s="5"/>
      <c r="EO417" s="4"/>
      <c r="FA417" s="23"/>
      <c r="FB417" s="24"/>
      <c r="FC417" s="75"/>
      <c r="FD417" s="76"/>
      <c r="FF417" s="89"/>
      <c r="IA417" s="214"/>
      <c r="IB417" s="215"/>
      <c r="IC417" s="214"/>
      <c r="ID417" s="215"/>
      <c r="IE417" s="214"/>
      <c r="IF417" s="214"/>
      <c r="IG417" s="214"/>
      <c r="IH417" s="233"/>
      <c r="II417" s="160"/>
      <c r="IJ417" s="217"/>
      <c r="IK417" s="218"/>
      <c r="IL417" s="218"/>
      <c r="IM417" s="218"/>
      <c r="IO417" s="391"/>
    </row>
    <row r="418" spans="1:249" s="6" customFormat="1" ht="15" x14ac:dyDescent="0.2">
      <c r="A418" s="467" t="s">
        <v>2195</v>
      </c>
      <c r="B418" s="467" t="s">
        <v>2149</v>
      </c>
      <c r="C418" s="393" t="s">
        <v>2762</v>
      </c>
      <c r="D418" s="468"/>
      <c r="E418" s="462" t="s">
        <v>2141</v>
      </c>
      <c r="F418" s="14" t="s">
        <v>2149</v>
      </c>
      <c r="G418" s="14" t="s">
        <v>2149</v>
      </c>
      <c r="H418" s="469" t="s">
        <v>2149</v>
      </c>
      <c r="I418" s="462"/>
      <c r="J418" s="456"/>
      <c r="K418" s="11"/>
      <c r="L418" s="11"/>
      <c r="M418" s="14"/>
      <c r="N418" s="470"/>
      <c r="O418" s="14"/>
      <c r="P418" s="14"/>
      <c r="Q418" s="14"/>
      <c r="R418" s="14"/>
      <c r="S418" s="14"/>
      <c r="T418" s="469"/>
      <c r="U418" s="454"/>
      <c r="V418" s="454"/>
      <c r="W418" s="9"/>
      <c r="X418" s="9"/>
      <c r="Y418" s="10"/>
      <c r="Z418" s="495" t="s">
        <v>2195</v>
      </c>
      <c r="AA418" s="11"/>
      <c r="AB418" s="472"/>
      <c r="AC418" s="473"/>
      <c r="AD418" s="473"/>
      <c r="AE418" s="496" t="s">
        <v>2195</v>
      </c>
      <c r="AF418" s="12"/>
      <c r="AG418" s="12"/>
      <c r="AH418" s="13"/>
      <c r="AI418" s="14"/>
      <c r="AJ418" s="14"/>
      <c r="AK418" s="7"/>
      <c r="AL418" s="7"/>
      <c r="AM418" s="15"/>
      <c r="AN418" s="15"/>
      <c r="AO418" s="8"/>
      <c r="AP418" s="453" t="s">
        <v>1848</v>
      </c>
      <c r="AQ418" s="17"/>
      <c r="AR418" s="18"/>
      <c r="AS418" s="19"/>
      <c r="AT418" s="19"/>
      <c r="AU418" s="19"/>
      <c r="AV418" s="19"/>
      <c r="AW418" s="19"/>
      <c r="AX418" s="19"/>
      <c r="AY418" s="19"/>
      <c r="AZ418" s="20"/>
      <c r="BA418" s="20"/>
      <c r="BB418" s="21"/>
      <c r="BC418" s="22" t="s">
        <v>2179</v>
      </c>
      <c r="BD418" s="77"/>
      <c r="BE418" s="91"/>
      <c r="BF418" s="91"/>
      <c r="BG418" s="92"/>
      <c r="BH418"/>
      <c r="BI418"/>
      <c r="BJ418"/>
      <c r="BK418"/>
      <c r="BL418"/>
      <c r="BM418"/>
      <c r="BN418"/>
      <c r="BO418"/>
      <c r="BP418"/>
      <c r="BQ418"/>
      <c r="BR418"/>
      <c r="BS418"/>
      <c r="BT418" s="92"/>
      <c r="BU418" s="92"/>
      <c r="BV418" s="92"/>
      <c r="BW418" s="5"/>
      <c r="BX418" s="5"/>
      <c r="BY418" s="5"/>
      <c r="BZ418" s="5"/>
      <c r="CA418" s="5"/>
      <c r="CB418" s="5"/>
      <c r="CC418" s="5"/>
      <c r="CD418" s="440"/>
      <c r="CE418" s="440"/>
      <c r="CF418" s="441"/>
      <c r="CG418" s="442"/>
      <c r="CH418" s="443"/>
      <c r="CI418" s="443"/>
      <c r="CJ418" s="443"/>
      <c r="CK418" s="443"/>
      <c r="CL418" s="4"/>
      <c r="CM418" s="4"/>
      <c r="CN418" s="5"/>
      <c r="CO418" s="4"/>
      <c r="CP418" s="444"/>
      <c r="CQ418" s="445"/>
      <c r="CR418" s="446"/>
      <c r="CS418" s="446"/>
      <c r="CT418" s="444"/>
      <c r="CU418" s="444"/>
      <c r="CV418" s="444"/>
      <c r="CW418" s="444"/>
      <c r="CX418" s="447"/>
      <c r="CY418" s="447"/>
      <c r="CZ418" s="447"/>
      <c r="DA418" s="447"/>
      <c r="DB418" s="448"/>
      <c r="DC418" s="448"/>
      <c r="DD418" s="446"/>
      <c r="DE418" s="439"/>
      <c r="DF418" s="439"/>
      <c r="DG418" s="439"/>
      <c r="DH418" s="439"/>
      <c r="DI418" s="439"/>
      <c r="DJ418" s="439"/>
      <c r="DK418" s="439"/>
      <c r="DL418" s="446"/>
      <c r="DM418" s="446"/>
      <c r="DN418" s="444"/>
      <c r="DO418" s="444"/>
      <c r="DP418" s="444"/>
      <c r="DQ418" s="444"/>
      <c r="DR418" s="444"/>
      <c r="DS418" s="441"/>
      <c r="DT418" s="449"/>
      <c r="DU418" s="450"/>
      <c r="DV418" s="450"/>
      <c r="DW418" s="450"/>
      <c r="DX418" s="450"/>
      <c r="DY418" s="450"/>
      <c r="DZ418" s="450"/>
      <c r="EA418" s="450"/>
      <c r="EB418" s="450"/>
      <c r="EC418" s="450"/>
      <c r="ED418" s="450"/>
      <c r="EE418" s="446"/>
      <c r="EF418" s="446"/>
      <c r="EL418" s="4"/>
      <c r="EM418" s="4"/>
      <c r="EN418" s="5"/>
      <c r="EO418" s="4"/>
      <c r="FA418" s="23"/>
      <c r="FB418" s="24"/>
      <c r="FC418" s="75"/>
      <c r="FD418" s="76"/>
      <c r="FF418" s="89"/>
      <c r="IA418" s="214"/>
      <c r="IB418" s="215"/>
      <c r="IC418" s="214"/>
      <c r="ID418" s="215"/>
      <c r="IE418" s="214"/>
      <c r="IF418" s="214"/>
      <c r="IG418" s="214"/>
      <c r="IH418" s="233"/>
      <c r="II418" s="160"/>
      <c r="IJ418" s="217"/>
      <c r="IK418" s="218"/>
      <c r="IL418" s="218"/>
      <c r="IM418" s="218"/>
      <c r="IO418" s="391"/>
    </row>
    <row r="419" spans="1:249" s="6" customFormat="1" ht="15" x14ac:dyDescent="0.2">
      <c r="A419" s="467">
        <v>3</v>
      </c>
      <c r="B419" s="467" t="s">
        <v>2157</v>
      </c>
      <c r="C419" s="393" t="s">
        <v>2763</v>
      </c>
      <c r="D419" s="468"/>
      <c r="E419" s="462" t="s">
        <v>2137</v>
      </c>
      <c r="F419" s="14" t="s">
        <v>2149</v>
      </c>
      <c r="G419" s="14" t="s">
        <v>2154</v>
      </c>
      <c r="H419" s="469" t="s">
        <v>2149</v>
      </c>
      <c r="I419" s="462"/>
      <c r="J419" s="456"/>
      <c r="K419" s="11"/>
      <c r="L419" s="11"/>
      <c r="M419" s="14"/>
      <c r="N419" s="470"/>
      <c r="O419" s="14"/>
      <c r="P419" s="14"/>
      <c r="Q419" s="14"/>
      <c r="R419" s="14"/>
      <c r="S419" s="14"/>
      <c r="T419" s="469"/>
      <c r="U419" s="454"/>
      <c r="V419" s="454"/>
      <c r="W419" s="9"/>
      <c r="X419" s="9"/>
      <c r="Y419" s="10"/>
      <c r="Z419" s="495" t="s">
        <v>2195</v>
      </c>
      <c r="AA419" s="11"/>
      <c r="AB419" s="472"/>
      <c r="AC419" s="473"/>
      <c r="AD419" s="473"/>
      <c r="AE419" s="496" t="s">
        <v>2195</v>
      </c>
      <c r="AF419" s="12"/>
      <c r="AG419" s="12"/>
      <c r="AH419" s="13"/>
      <c r="AI419" s="14"/>
      <c r="AJ419" s="14"/>
      <c r="AK419" s="7"/>
      <c r="AL419" s="7"/>
      <c r="AM419" s="15"/>
      <c r="AN419" s="15"/>
      <c r="AO419" s="8"/>
      <c r="AP419" s="453" t="s">
        <v>1849</v>
      </c>
      <c r="AQ419" s="17"/>
      <c r="AR419" s="18"/>
      <c r="AS419" s="19"/>
      <c r="AT419" s="19"/>
      <c r="AU419" s="19"/>
      <c r="AV419" s="19"/>
      <c r="AW419" s="19"/>
      <c r="AX419" s="19"/>
      <c r="AY419" s="19"/>
      <c r="AZ419" s="20"/>
      <c r="BA419" s="20"/>
      <c r="BB419" s="21"/>
      <c r="BC419" s="22" t="s">
        <v>2179</v>
      </c>
      <c r="BD419" s="77"/>
      <c r="BE419" s="91"/>
      <c r="BF419" s="91"/>
      <c r="BG419" s="92"/>
      <c r="BH419"/>
      <c r="BI419"/>
      <c r="BJ419"/>
      <c r="BK419"/>
      <c r="BL419"/>
      <c r="BM419"/>
      <c r="BN419"/>
      <c r="BO419"/>
      <c r="BP419"/>
      <c r="BQ419"/>
      <c r="BR419"/>
      <c r="BS419"/>
      <c r="BT419" s="92"/>
      <c r="BU419" s="92"/>
      <c r="BV419" s="92"/>
      <c r="BW419" s="5"/>
      <c r="BX419" s="5"/>
      <c r="BY419" s="5"/>
      <c r="BZ419" s="5"/>
      <c r="CA419" s="5"/>
      <c r="CB419" s="5"/>
      <c r="CC419" s="5"/>
      <c r="CD419" s="440"/>
      <c r="CE419" s="440"/>
      <c r="CF419" s="441"/>
      <c r="CG419" s="442"/>
      <c r="CH419" s="443"/>
      <c r="CI419" s="443"/>
      <c r="CJ419" s="443"/>
      <c r="CK419" s="443"/>
      <c r="CL419" s="4"/>
      <c r="CM419" s="4"/>
      <c r="CN419" s="5"/>
      <c r="CO419" s="4"/>
      <c r="CP419" s="444"/>
      <c r="CQ419" s="445"/>
      <c r="CR419" s="446"/>
      <c r="CS419" s="446"/>
      <c r="CT419" s="444"/>
      <c r="CU419" s="444"/>
      <c r="CV419" s="444"/>
      <c r="CW419" s="444"/>
      <c r="CX419" s="447"/>
      <c r="CY419" s="447"/>
      <c r="CZ419" s="447"/>
      <c r="DA419" s="447"/>
      <c r="DB419" s="448"/>
      <c r="DC419" s="448"/>
      <c r="DD419" s="446"/>
      <c r="DE419" s="439"/>
      <c r="DF419" s="439"/>
      <c r="DG419" s="439"/>
      <c r="DH419" s="439"/>
      <c r="DI419" s="439"/>
      <c r="DJ419" s="439"/>
      <c r="DK419" s="439"/>
      <c r="DL419" s="446"/>
      <c r="DM419" s="446"/>
      <c r="DN419" s="444"/>
      <c r="DO419" s="444"/>
      <c r="DP419" s="444"/>
      <c r="DQ419" s="444"/>
      <c r="DR419" s="444"/>
      <c r="DS419" s="441"/>
      <c r="DT419" s="449"/>
      <c r="DU419" s="450"/>
      <c r="DV419" s="450"/>
      <c r="DW419" s="450"/>
      <c r="DX419" s="450"/>
      <c r="DY419" s="450"/>
      <c r="DZ419" s="450"/>
      <c r="EA419" s="450"/>
      <c r="EB419" s="450"/>
      <c r="EC419" s="450"/>
      <c r="ED419" s="450"/>
      <c r="EE419" s="446"/>
      <c r="EF419" s="446"/>
      <c r="EL419" s="4"/>
      <c r="EM419" s="4"/>
      <c r="EN419" s="5"/>
      <c r="EO419" s="4"/>
      <c r="FA419" s="23"/>
      <c r="FB419" s="24"/>
      <c r="FC419" s="75"/>
      <c r="FD419" s="76"/>
      <c r="FF419" s="89"/>
      <c r="IA419" s="214"/>
      <c r="IB419" s="215"/>
      <c r="IC419" s="214"/>
      <c r="ID419" s="215"/>
      <c r="IE419" s="214"/>
      <c r="IF419" s="214"/>
      <c r="IG419" s="214"/>
      <c r="IH419" s="233"/>
      <c r="II419" s="160"/>
      <c r="IJ419" s="217"/>
      <c r="IK419" s="218"/>
      <c r="IL419" s="218"/>
      <c r="IM419" s="218"/>
      <c r="IO419" s="391"/>
    </row>
    <row r="420" spans="1:249" s="6" customFormat="1" ht="15" x14ac:dyDescent="0.2">
      <c r="A420" s="467" t="s">
        <v>2195</v>
      </c>
      <c r="B420" s="467" t="s">
        <v>2149</v>
      </c>
      <c r="C420" s="393" t="s">
        <v>2764</v>
      </c>
      <c r="D420" s="468"/>
      <c r="E420" s="462" t="s">
        <v>2141</v>
      </c>
      <c r="F420" s="14" t="s">
        <v>2149</v>
      </c>
      <c r="G420" s="14" t="s">
        <v>2149</v>
      </c>
      <c r="H420" s="469" t="s">
        <v>2149</v>
      </c>
      <c r="I420" s="462"/>
      <c r="J420" s="456"/>
      <c r="K420" s="11"/>
      <c r="L420" s="11"/>
      <c r="M420" s="14"/>
      <c r="N420" s="470"/>
      <c r="O420" s="14"/>
      <c r="P420" s="14"/>
      <c r="Q420" s="14"/>
      <c r="R420" s="14"/>
      <c r="S420" s="14"/>
      <c r="T420" s="469"/>
      <c r="U420" s="454"/>
      <c r="V420" s="454"/>
      <c r="W420" s="9"/>
      <c r="X420" s="9"/>
      <c r="Y420" s="10"/>
      <c r="Z420" s="495" t="s">
        <v>2195</v>
      </c>
      <c r="AA420" s="11"/>
      <c r="AB420" s="472"/>
      <c r="AC420" s="473"/>
      <c r="AD420" s="473"/>
      <c r="AE420" s="496" t="s">
        <v>2195</v>
      </c>
      <c r="AF420" s="12"/>
      <c r="AG420" s="12"/>
      <c r="AH420" s="13"/>
      <c r="AI420" s="14"/>
      <c r="AJ420" s="14"/>
      <c r="AK420" s="7"/>
      <c r="AL420" s="7"/>
      <c r="AM420" s="15"/>
      <c r="AN420" s="15"/>
      <c r="AO420" s="8"/>
      <c r="AP420" s="453" t="s">
        <v>1850</v>
      </c>
      <c r="AQ420" s="17"/>
      <c r="AR420" s="18"/>
      <c r="AS420" s="19"/>
      <c r="AT420" s="19"/>
      <c r="AU420" s="19"/>
      <c r="AV420" s="19"/>
      <c r="AW420" s="19"/>
      <c r="AX420" s="19"/>
      <c r="AY420" s="19"/>
      <c r="AZ420" s="20"/>
      <c r="BA420" s="20"/>
      <c r="BB420" s="21"/>
      <c r="BC420" s="22" t="s">
        <v>2179</v>
      </c>
      <c r="BD420" s="77"/>
      <c r="BE420" s="91"/>
      <c r="BF420" s="91"/>
      <c r="BG420" s="92"/>
      <c r="BH420"/>
      <c r="BI420"/>
      <c r="BJ420"/>
      <c r="BK420"/>
      <c r="BL420"/>
      <c r="BM420"/>
      <c r="BN420"/>
      <c r="BO420"/>
      <c r="BP420"/>
      <c r="BQ420"/>
      <c r="BR420"/>
      <c r="BS420"/>
      <c r="BT420" s="92"/>
      <c r="BU420" s="92"/>
      <c r="BV420" s="92"/>
      <c r="BW420" s="5"/>
      <c r="BX420" s="5"/>
      <c r="BY420" s="5"/>
      <c r="BZ420" s="5"/>
      <c r="CA420" s="5"/>
      <c r="CB420" s="5"/>
      <c r="CC420" s="5"/>
      <c r="CD420" s="440"/>
      <c r="CE420" s="440"/>
      <c r="CF420" s="441"/>
      <c r="CG420" s="442"/>
      <c r="CH420" s="443"/>
      <c r="CI420" s="443"/>
      <c r="CJ420" s="443"/>
      <c r="CK420" s="443"/>
      <c r="CL420" s="4"/>
      <c r="CM420" s="4"/>
      <c r="CN420" s="5"/>
      <c r="CO420" s="4"/>
      <c r="CP420" s="444"/>
      <c r="CQ420" s="445"/>
      <c r="CR420" s="446"/>
      <c r="CS420" s="446"/>
      <c r="CT420" s="444"/>
      <c r="CU420" s="444"/>
      <c r="CV420" s="444"/>
      <c r="CW420" s="444"/>
      <c r="CX420" s="447"/>
      <c r="CY420" s="447"/>
      <c r="CZ420" s="447"/>
      <c r="DA420" s="447"/>
      <c r="DB420" s="448"/>
      <c r="DC420" s="448"/>
      <c r="DD420" s="446"/>
      <c r="DE420" s="439"/>
      <c r="DF420" s="439"/>
      <c r="DG420" s="439"/>
      <c r="DH420" s="439"/>
      <c r="DI420" s="439"/>
      <c r="DJ420" s="439"/>
      <c r="DK420" s="439"/>
      <c r="DL420" s="446"/>
      <c r="DM420" s="446"/>
      <c r="DN420" s="444"/>
      <c r="DO420" s="444"/>
      <c r="DP420" s="444"/>
      <c r="DQ420" s="444"/>
      <c r="DR420" s="444"/>
      <c r="DS420" s="441"/>
      <c r="DT420" s="449"/>
      <c r="DU420" s="450"/>
      <c r="DV420" s="450"/>
      <c r="DW420" s="450"/>
      <c r="DX420" s="450"/>
      <c r="DY420" s="450"/>
      <c r="DZ420" s="450"/>
      <c r="EA420" s="450"/>
      <c r="EB420" s="450"/>
      <c r="EC420" s="450"/>
      <c r="ED420" s="450"/>
      <c r="EE420" s="446"/>
      <c r="EF420" s="446"/>
      <c r="EL420" s="4"/>
      <c r="EM420" s="4"/>
      <c r="EN420" s="5"/>
      <c r="EO420" s="4"/>
      <c r="FA420" s="23"/>
      <c r="FB420" s="24"/>
      <c r="FC420" s="75"/>
      <c r="FD420" s="76"/>
      <c r="FF420" s="89"/>
      <c r="IA420" s="214"/>
      <c r="IB420" s="215"/>
      <c r="IC420" s="214"/>
      <c r="ID420" s="215"/>
      <c r="IE420" s="214"/>
      <c r="IF420" s="214"/>
      <c r="IG420" s="214"/>
      <c r="IH420" s="233"/>
      <c r="II420" s="160"/>
      <c r="IJ420" s="217"/>
      <c r="IK420" s="218"/>
      <c r="IL420" s="218"/>
      <c r="IM420" s="218"/>
      <c r="IO420" s="391"/>
    </row>
    <row r="421" spans="1:249" s="6" customFormat="1" ht="15" x14ac:dyDescent="0.2">
      <c r="A421" s="467" t="s">
        <v>2195</v>
      </c>
      <c r="B421" s="467" t="s">
        <v>2149</v>
      </c>
      <c r="C421" s="393" t="s">
        <v>2765</v>
      </c>
      <c r="D421" s="468"/>
      <c r="E421" s="462" t="s">
        <v>2140</v>
      </c>
      <c r="F421" s="14" t="s">
        <v>2149</v>
      </c>
      <c r="G421" s="14" t="s">
        <v>2149</v>
      </c>
      <c r="H421" s="469" t="s">
        <v>2149</v>
      </c>
      <c r="I421" s="462"/>
      <c r="J421" s="456"/>
      <c r="K421" s="11"/>
      <c r="L421" s="11"/>
      <c r="M421" s="14"/>
      <c r="N421" s="470"/>
      <c r="O421" s="14"/>
      <c r="P421" s="14"/>
      <c r="Q421" s="14"/>
      <c r="R421" s="14"/>
      <c r="S421" s="14"/>
      <c r="T421" s="469"/>
      <c r="U421" s="454"/>
      <c r="V421" s="454"/>
      <c r="W421" s="9"/>
      <c r="X421" s="9"/>
      <c r="Y421" s="10"/>
      <c r="Z421" s="495" t="s">
        <v>2195</v>
      </c>
      <c r="AA421" s="11"/>
      <c r="AB421" s="472"/>
      <c r="AC421" s="473"/>
      <c r="AD421" s="473"/>
      <c r="AE421" s="495" t="s">
        <v>2195</v>
      </c>
      <c r="AF421" s="12"/>
      <c r="AG421" s="12"/>
      <c r="AH421" s="13"/>
      <c r="AI421" s="14"/>
      <c r="AJ421" s="14"/>
      <c r="AK421" s="7"/>
      <c r="AL421" s="7"/>
      <c r="AM421" s="15"/>
      <c r="AN421" s="15"/>
      <c r="AO421" s="8"/>
      <c r="AP421" s="505" t="s">
        <v>1851</v>
      </c>
      <c r="AQ421" s="17"/>
      <c r="AR421" s="18"/>
      <c r="AS421" s="19"/>
      <c r="AT421" s="19"/>
      <c r="AU421" s="19"/>
      <c r="AV421" s="19"/>
      <c r="AW421" s="19"/>
      <c r="AX421" s="19"/>
      <c r="AY421" s="19"/>
      <c r="AZ421" s="20"/>
      <c r="BA421" s="20"/>
      <c r="BB421" s="21"/>
      <c r="BC421" s="22" t="s">
        <v>2179</v>
      </c>
      <c r="BD421" s="506"/>
      <c r="BE421" s="91"/>
      <c r="BF421" s="91"/>
      <c r="BG421" s="92"/>
      <c r="BH421" s="451"/>
      <c r="BI421" s="451"/>
      <c r="BJ421" s="451"/>
      <c r="BK421" s="451"/>
      <c r="BL421" s="451"/>
      <c r="BM421" s="451"/>
      <c r="BN421" s="451"/>
      <c r="BO421" s="451"/>
      <c r="BP421" s="451"/>
      <c r="BQ421" s="451"/>
      <c r="BR421" s="451"/>
      <c r="BS421" s="451"/>
      <c r="BT421" s="92"/>
      <c r="BU421" s="92"/>
      <c r="BV421" s="92"/>
      <c r="BW421" s="5"/>
      <c r="BX421" s="5"/>
      <c r="BY421" s="5"/>
      <c r="BZ421" s="5"/>
      <c r="CA421" s="5"/>
      <c r="CB421" s="5"/>
      <c r="CC421" s="5"/>
      <c r="CD421" s="440"/>
      <c r="CE421" s="440"/>
      <c r="CF421" s="441"/>
      <c r="CG421" s="442"/>
      <c r="CH421" s="443"/>
      <c r="CI421" s="443"/>
      <c r="CJ421" s="443"/>
      <c r="CK421" s="443"/>
      <c r="CL421" s="4"/>
      <c r="CM421" s="4"/>
      <c r="CN421" s="5"/>
      <c r="CO421" s="4"/>
      <c r="CP421" s="444"/>
      <c r="CQ421" s="445"/>
      <c r="CR421" s="446"/>
      <c r="CS421" s="446"/>
      <c r="CT421" s="444"/>
      <c r="CU421" s="444"/>
      <c r="CV421" s="444"/>
      <c r="CW421" s="444"/>
      <c r="CX421" s="447"/>
      <c r="CY421" s="447"/>
      <c r="CZ421" s="447"/>
      <c r="DA421" s="447"/>
      <c r="DB421" s="448"/>
      <c r="DC421" s="448"/>
      <c r="DD421" s="446"/>
      <c r="DE421" s="439"/>
      <c r="DF421" s="439"/>
      <c r="DG421" s="439"/>
      <c r="DH421" s="439"/>
      <c r="DI421" s="439"/>
      <c r="DJ421" s="439"/>
      <c r="DK421" s="439"/>
      <c r="DL421" s="446"/>
      <c r="DM421" s="446"/>
      <c r="DN421" s="444"/>
      <c r="DO421" s="444"/>
      <c r="DP421" s="444"/>
      <c r="DQ421" s="444"/>
      <c r="DR421" s="444"/>
      <c r="DS421" s="441"/>
      <c r="DT421" s="449"/>
      <c r="DU421" s="450"/>
      <c r="DV421" s="450"/>
      <c r="DW421" s="450"/>
      <c r="DX421" s="450"/>
      <c r="DY421" s="450"/>
      <c r="DZ421" s="450"/>
      <c r="EA421" s="450"/>
      <c r="EB421" s="450"/>
      <c r="EC421" s="450"/>
      <c r="ED421" s="450"/>
      <c r="EE421" s="446"/>
      <c r="EF421" s="446"/>
      <c r="EL421" s="4"/>
      <c r="EM421" s="4"/>
      <c r="EN421" s="5"/>
      <c r="EO421" s="4"/>
      <c r="FA421" s="23"/>
      <c r="FB421" s="24"/>
      <c r="FC421" s="75"/>
      <c r="FD421" s="76"/>
      <c r="FF421" s="89"/>
      <c r="IA421" s="214"/>
      <c r="IB421" s="215"/>
      <c r="IC421" s="214"/>
      <c r="ID421" s="215"/>
      <c r="IE421" s="214"/>
      <c r="IF421" s="214"/>
      <c r="IG421" s="214"/>
      <c r="IH421" s="432"/>
      <c r="II421" s="507"/>
      <c r="IJ421" s="217"/>
      <c r="IK421" s="218"/>
      <c r="IL421" s="218"/>
      <c r="IM421" s="218"/>
      <c r="IO421" s="391"/>
    </row>
    <row r="422" spans="1:249" s="6" customFormat="1" ht="15" x14ac:dyDescent="0.2">
      <c r="A422" s="467" t="s">
        <v>2195</v>
      </c>
      <c r="B422" s="467" t="s">
        <v>2149</v>
      </c>
      <c r="C422" s="393" t="s">
        <v>2766</v>
      </c>
      <c r="D422" s="468"/>
      <c r="E422" s="462" t="s">
        <v>2139</v>
      </c>
      <c r="F422" s="14" t="s">
        <v>2149</v>
      </c>
      <c r="G422" s="14" t="s">
        <v>2154</v>
      </c>
      <c r="H422" s="469" t="s">
        <v>2149</v>
      </c>
      <c r="I422" s="462"/>
      <c r="J422" s="456"/>
      <c r="K422" s="11"/>
      <c r="L422" s="11"/>
      <c r="M422" s="14"/>
      <c r="N422" s="470"/>
      <c r="O422" s="14"/>
      <c r="P422" s="14"/>
      <c r="Q422" s="14"/>
      <c r="R422" s="14"/>
      <c r="S422" s="14"/>
      <c r="T422" s="469"/>
      <c r="U422" s="454"/>
      <c r="V422" s="454"/>
      <c r="W422" s="9"/>
      <c r="X422" s="9"/>
      <c r="Y422" s="10"/>
      <c r="Z422" s="495" t="s">
        <v>2195</v>
      </c>
      <c r="AA422" s="11"/>
      <c r="AB422" s="472"/>
      <c r="AC422" s="473"/>
      <c r="AD422" s="473"/>
      <c r="AE422" s="496" t="s">
        <v>2195</v>
      </c>
      <c r="AF422" s="12"/>
      <c r="AG422" s="12"/>
      <c r="AH422" s="13"/>
      <c r="AI422" s="14"/>
      <c r="AJ422" s="14"/>
      <c r="AK422" s="7"/>
      <c r="AL422" s="7"/>
      <c r="AM422" s="15"/>
      <c r="AN422" s="15"/>
      <c r="AO422" s="8"/>
      <c r="AP422" s="453" t="s">
        <v>1852</v>
      </c>
      <c r="AQ422" s="17"/>
      <c r="AR422" s="18"/>
      <c r="AS422" s="19"/>
      <c r="AT422" s="19"/>
      <c r="AU422" s="19"/>
      <c r="AV422" s="19"/>
      <c r="AW422" s="19"/>
      <c r="AX422" s="19"/>
      <c r="AY422" s="19"/>
      <c r="AZ422" s="20"/>
      <c r="BA422" s="20"/>
      <c r="BB422" s="21"/>
      <c r="BC422" s="22" t="s">
        <v>2179</v>
      </c>
      <c r="BD422" s="77"/>
      <c r="BE422" s="91"/>
      <c r="BF422" s="91"/>
      <c r="BG422" s="92"/>
      <c r="BH422"/>
      <c r="BI422"/>
      <c r="BJ422"/>
      <c r="BK422"/>
      <c r="BL422"/>
      <c r="BM422"/>
      <c r="BN422"/>
      <c r="BO422"/>
      <c r="BP422"/>
      <c r="BQ422"/>
      <c r="BR422"/>
      <c r="BS422"/>
      <c r="BT422" s="92"/>
      <c r="BU422" s="92"/>
      <c r="BV422" s="92"/>
      <c r="BW422" s="5"/>
      <c r="BX422" s="5"/>
      <c r="BY422" s="5"/>
      <c r="BZ422" s="5"/>
      <c r="CA422" s="5"/>
      <c r="CB422" s="5"/>
      <c r="CC422" s="5"/>
      <c r="CD422" s="440"/>
      <c r="CE422" s="440"/>
      <c r="CF422" s="441"/>
      <c r="CG422" s="442"/>
      <c r="CH422" s="443"/>
      <c r="CI422" s="443"/>
      <c r="CJ422" s="443"/>
      <c r="CK422" s="443"/>
      <c r="CL422" s="4"/>
      <c r="CM422" s="4"/>
      <c r="CN422" s="5"/>
      <c r="CO422" s="4"/>
      <c r="CP422" s="444"/>
      <c r="CQ422" s="445"/>
      <c r="CR422" s="446"/>
      <c r="CS422" s="446"/>
      <c r="CT422" s="444"/>
      <c r="CU422" s="444"/>
      <c r="CV422" s="444"/>
      <c r="CW422" s="444"/>
      <c r="CX422" s="447"/>
      <c r="CY422" s="447"/>
      <c r="CZ422" s="447"/>
      <c r="DA422" s="447"/>
      <c r="DB422" s="448"/>
      <c r="DC422" s="448"/>
      <c r="DD422" s="446"/>
      <c r="DE422" s="439"/>
      <c r="DF422" s="439"/>
      <c r="DG422" s="439"/>
      <c r="DH422" s="439"/>
      <c r="DI422" s="439"/>
      <c r="DJ422" s="439"/>
      <c r="DK422" s="439"/>
      <c r="DL422" s="446"/>
      <c r="DM422" s="446"/>
      <c r="DN422" s="444"/>
      <c r="DO422" s="444"/>
      <c r="DP422" s="444"/>
      <c r="DQ422" s="444"/>
      <c r="DR422" s="444"/>
      <c r="DS422" s="441"/>
      <c r="DT422" s="449"/>
      <c r="DU422" s="450"/>
      <c r="DV422" s="450"/>
      <c r="DW422" s="450"/>
      <c r="DX422" s="450"/>
      <c r="DY422" s="450"/>
      <c r="DZ422" s="450"/>
      <c r="EA422" s="450"/>
      <c r="EB422" s="450"/>
      <c r="EC422" s="450"/>
      <c r="ED422" s="450"/>
      <c r="EE422" s="446"/>
      <c r="EF422" s="446"/>
      <c r="EL422" s="4"/>
      <c r="EM422" s="4"/>
      <c r="EN422" s="5"/>
      <c r="EO422" s="4"/>
      <c r="FA422" s="23"/>
      <c r="FB422" s="24"/>
      <c r="FC422" s="75"/>
      <c r="FD422" s="76"/>
      <c r="FF422" s="89"/>
      <c r="IA422" s="214"/>
      <c r="IB422" s="215"/>
      <c r="IC422" s="214"/>
      <c r="ID422" s="215"/>
      <c r="IE422" s="214"/>
      <c r="IF422" s="214"/>
      <c r="IG422" s="214"/>
      <c r="IH422" s="233"/>
      <c r="II422" s="160"/>
      <c r="IJ422" s="217"/>
      <c r="IK422" s="218"/>
      <c r="IL422" s="218"/>
      <c r="IM422" s="218"/>
      <c r="IO422" s="391"/>
    </row>
    <row r="423" spans="1:249" s="6" customFormat="1" ht="15" x14ac:dyDescent="0.2">
      <c r="A423" s="467" t="s">
        <v>2195</v>
      </c>
      <c r="B423" s="467" t="s">
        <v>2149</v>
      </c>
      <c r="C423" s="393" t="s">
        <v>2767</v>
      </c>
      <c r="D423" s="468"/>
      <c r="E423" s="462" t="s">
        <v>2141</v>
      </c>
      <c r="F423" s="14" t="s">
        <v>2149</v>
      </c>
      <c r="G423" s="14" t="s">
        <v>2154</v>
      </c>
      <c r="H423" s="469" t="s">
        <v>2149</v>
      </c>
      <c r="I423" s="462"/>
      <c r="J423" s="456"/>
      <c r="K423" s="11"/>
      <c r="L423" s="11"/>
      <c r="M423" s="14"/>
      <c r="N423" s="470"/>
      <c r="O423" s="14"/>
      <c r="P423" s="14"/>
      <c r="Q423" s="14"/>
      <c r="R423" s="14"/>
      <c r="S423" s="14"/>
      <c r="T423" s="469"/>
      <c r="U423" s="454"/>
      <c r="V423" s="454"/>
      <c r="W423" s="9"/>
      <c r="X423" s="9"/>
      <c r="Y423" s="10"/>
      <c r="Z423" s="495" t="s">
        <v>2195</v>
      </c>
      <c r="AA423" s="11"/>
      <c r="AB423" s="472"/>
      <c r="AC423" s="473"/>
      <c r="AD423" s="473"/>
      <c r="AE423" s="496" t="s">
        <v>2195</v>
      </c>
      <c r="AF423" s="12"/>
      <c r="AG423" s="12"/>
      <c r="AH423" s="13"/>
      <c r="AI423" s="14"/>
      <c r="AJ423" s="14"/>
      <c r="AK423" s="7"/>
      <c r="AL423" s="7"/>
      <c r="AM423" s="15"/>
      <c r="AN423" s="15"/>
      <c r="AO423" s="8"/>
      <c r="AP423" s="453" t="s">
        <v>1853</v>
      </c>
      <c r="AQ423" s="17"/>
      <c r="AR423" s="18"/>
      <c r="AS423" s="19"/>
      <c r="AT423" s="19"/>
      <c r="AU423" s="19"/>
      <c r="AV423" s="19"/>
      <c r="AW423" s="19"/>
      <c r="AX423" s="19"/>
      <c r="AY423" s="19"/>
      <c r="AZ423" s="20"/>
      <c r="BA423" s="20"/>
      <c r="BB423" s="21"/>
      <c r="BC423" s="22" t="s">
        <v>2179</v>
      </c>
      <c r="BD423" s="77"/>
      <c r="BE423" s="91"/>
      <c r="BF423" s="91"/>
      <c r="BG423" s="92"/>
      <c r="BH423"/>
      <c r="BI423"/>
      <c r="BJ423"/>
      <c r="BK423"/>
      <c r="BL423"/>
      <c r="BM423"/>
      <c r="BN423"/>
      <c r="BO423"/>
      <c r="BP423"/>
      <c r="BQ423"/>
      <c r="BR423"/>
      <c r="BS423"/>
      <c r="BT423" s="92"/>
      <c r="BU423" s="92"/>
      <c r="BV423" s="92"/>
      <c r="BW423" s="5"/>
      <c r="BX423" s="5"/>
      <c r="BY423" s="5"/>
      <c r="BZ423" s="5"/>
      <c r="CA423" s="5"/>
      <c r="CB423" s="5"/>
      <c r="CC423" s="5"/>
      <c r="CD423" s="440"/>
      <c r="CE423" s="440"/>
      <c r="CF423" s="441"/>
      <c r="CG423" s="442"/>
      <c r="CH423" s="443"/>
      <c r="CI423" s="443"/>
      <c r="CJ423" s="443"/>
      <c r="CK423" s="443"/>
      <c r="CL423" s="4"/>
      <c r="CM423" s="4"/>
      <c r="CN423" s="5"/>
      <c r="CO423" s="4"/>
      <c r="CP423" s="444"/>
      <c r="CQ423" s="445"/>
      <c r="CR423" s="446"/>
      <c r="CS423" s="446"/>
      <c r="CT423" s="444"/>
      <c r="CU423" s="444"/>
      <c r="CV423" s="444"/>
      <c r="CW423" s="444"/>
      <c r="CX423" s="447"/>
      <c r="CY423" s="447"/>
      <c r="CZ423" s="447"/>
      <c r="DA423" s="447"/>
      <c r="DB423" s="448"/>
      <c r="DC423" s="448"/>
      <c r="DD423" s="446"/>
      <c r="DE423" s="439"/>
      <c r="DF423" s="439"/>
      <c r="DG423" s="439"/>
      <c r="DH423" s="439"/>
      <c r="DI423" s="439"/>
      <c r="DJ423" s="439"/>
      <c r="DK423" s="439"/>
      <c r="DL423" s="446"/>
      <c r="DM423" s="446"/>
      <c r="DN423" s="444"/>
      <c r="DO423" s="444"/>
      <c r="DP423" s="444"/>
      <c r="DQ423" s="444"/>
      <c r="DR423" s="444"/>
      <c r="DS423" s="441"/>
      <c r="DT423" s="449"/>
      <c r="DU423" s="450"/>
      <c r="DV423" s="450"/>
      <c r="DW423" s="450"/>
      <c r="DX423" s="450"/>
      <c r="DY423" s="450"/>
      <c r="DZ423" s="450"/>
      <c r="EA423" s="450"/>
      <c r="EB423" s="450"/>
      <c r="EC423" s="450"/>
      <c r="ED423" s="450"/>
      <c r="EE423" s="446"/>
      <c r="EF423" s="446"/>
      <c r="EL423" s="4"/>
      <c r="EM423" s="4"/>
      <c r="EN423" s="5"/>
      <c r="EO423" s="4"/>
      <c r="FA423" s="23"/>
      <c r="FB423" s="24"/>
      <c r="FC423" s="75"/>
      <c r="FD423" s="76"/>
      <c r="FF423" s="89"/>
      <c r="IA423" s="214"/>
      <c r="IB423" s="215"/>
      <c r="IC423" s="214"/>
      <c r="ID423" s="215"/>
      <c r="IE423" s="214"/>
      <c r="IF423" s="214"/>
      <c r="IG423" s="214"/>
      <c r="IH423" s="233"/>
      <c r="II423" s="160"/>
      <c r="IJ423" s="217"/>
      <c r="IK423" s="218"/>
      <c r="IL423" s="218"/>
      <c r="IM423" s="218"/>
      <c r="IO423" s="391"/>
    </row>
    <row r="424" spans="1:249" s="6" customFormat="1" ht="15" x14ac:dyDescent="0.2">
      <c r="A424" s="467" t="s">
        <v>2195</v>
      </c>
      <c r="B424" s="467" t="s">
        <v>2149</v>
      </c>
      <c r="C424" s="393" t="s">
        <v>2768</v>
      </c>
      <c r="D424" s="468"/>
      <c r="E424" s="462" t="s">
        <v>2139</v>
      </c>
      <c r="F424" s="14" t="s">
        <v>2149</v>
      </c>
      <c r="G424" s="14" t="s">
        <v>2154</v>
      </c>
      <c r="H424" s="469" t="s">
        <v>2149</v>
      </c>
      <c r="I424" s="462"/>
      <c r="J424" s="456"/>
      <c r="K424" s="11"/>
      <c r="L424" s="11"/>
      <c r="M424" s="14"/>
      <c r="N424" s="470"/>
      <c r="O424" s="14"/>
      <c r="P424" s="14"/>
      <c r="Q424" s="14"/>
      <c r="R424" s="14"/>
      <c r="S424" s="14"/>
      <c r="T424" s="469"/>
      <c r="U424" s="454"/>
      <c r="V424" s="454"/>
      <c r="W424" s="9"/>
      <c r="X424" s="9"/>
      <c r="Y424" s="10"/>
      <c r="Z424" s="495" t="s">
        <v>2195</v>
      </c>
      <c r="AA424" s="11"/>
      <c r="AB424" s="472"/>
      <c r="AC424" s="473"/>
      <c r="AD424" s="473"/>
      <c r="AE424" s="496" t="s">
        <v>2195</v>
      </c>
      <c r="AF424" s="12"/>
      <c r="AG424" s="12"/>
      <c r="AH424" s="13"/>
      <c r="AI424" s="14"/>
      <c r="AJ424" s="14"/>
      <c r="AK424" s="7"/>
      <c r="AL424" s="7"/>
      <c r="AM424" s="15"/>
      <c r="AN424" s="15"/>
      <c r="AO424" s="8"/>
      <c r="AP424" s="453" t="s">
        <v>1854</v>
      </c>
      <c r="AQ424" s="17"/>
      <c r="AR424" s="18"/>
      <c r="AS424" s="19"/>
      <c r="AT424" s="19"/>
      <c r="AU424" s="19"/>
      <c r="AV424" s="19"/>
      <c r="AW424" s="19"/>
      <c r="AX424" s="19"/>
      <c r="AY424" s="19"/>
      <c r="AZ424" s="20"/>
      <c r="BA424" s="20"/>
      <c r="BB424" s="21"/>
      <c r="BC424" s="22" t="s">
        <v>2179</v>
      </c>
      <c r="BD424" s="77"/>
      <c r="BE424" s="91"/>
      <c r="BF424" s="91"/>
      <c r="BG424" s="92"/>
      <c r="BH424"/>
      <c r="BI424"/>
      <c r="BJ424"/>
      <c r="BK424"/>
      <c r="BL424"/>
      <c r="BM424"/>
      <c r="BN424"/>
      <c r="BO424"/>
      <c r="BP424"/>
      <c r="BQ424"/>
      <c r="BR424"/>
      <c r="BS424"/>
      <c r="BT424" s="92"/>
      <c r="BU424" s="92"/>
      <c r="BV424" s="92"/>
      <c r="BW424" s="5"/>
      <c r="BX424" s="5"/>
      <c r="BY424" s="5"/>
      <c r="BZ424" s="5"/>
      <c r="CA424" s="5"/>
      <c r="CB424" s="5"/>
      <c r="CC424" s="5"/>
      <c r="CD424" s="440"/>
      <c r="CE424" s="440"/>
      <c r="CF424" s="441"/>
      <c r="CG424" s="442"/>
      <c r="CH424" s="443"/>
      <c r="CI424" s="443"/>
      <c r="CJ424" s="443"/>
      <c r="CK424" s="443"/>
      <c r="CL424" s="4"/>
      <c r="CM424" s="4"/>
      <c r="CN424" s="5"/>
      <c r="CO424" s="4"/>
      <c r="CP424" s="444"/>
      <c r="CQ424" s="445"/>
      <c r="CR424" s="446"/>
      <c r="CS424" s="446"/>
      <c r="CT424" s="444"/>
      <c r="CU424" s="444"/>
      <c r="CV424" s="444"/>
      <c r="CW424" s="444"/>
      <c r="CX424" s="447"/>
      <c r="CY424" s="447"/>
      <c r="CZ424" s="447"/>
      <c r="DA424" s="447"/>
      <c r="DB424" s="448"/>
      <c r="DC424" s="448"/>
      <c r="DD424" s="446"/>
      <c r="DE424" s="439"/>
      <c r="DF424" s="439"/>
      <c r="DG424" s="439"/>
      <c r="DH424" s="439"/>
      <c r="DI424" s="439"/>
      <c r="DJ424" s="439"/>
      <c r="DK424" s="439"/>
      <c r="DL424" s="446"/>
      <c r="DM424" s="446"/>
      <c r="DN424" s="444"/>
      <c r="DO424" s="444"/>
      <c r="DP424" s="444"/>
      <c r="DQ424" s="444"/>
      <c r="DR424" s="444"/>
      <c r="DS424" s="441"/>
      <c r="DT424" s="449"/>
      <c r="DU424" s="450"/>
      <c r="DV424" s="450"/>
      <c r="DW424" s="450"/>
      <c r="DX424" s="450"/>
      <c r="DY424" s="450"/>
      <c r="DZ424" s="450"/>
      <c r="EA424" s="450"/>
      <c r="EB424" s="450"/>
      <c r="EC424" s="450"/>
      <c r="ED424" s="450"/>
      <c r="EE424" s="446"/>
      <c r="EF424" s="446"/>
      <c r="EL424" s="4"/>
      <c r="EM424" s="4"/>
      <c r="EN424" s="5"/>
      <c r="EO424" s="4"/>
      <c r="FA424" s="23"/>
      <c r="FB424" s="24"/>
      <c r="FC424" s="75"/>
      <c r="FD424" s="76"/>
      <c r="FF424" s="89"/>
      <c r="IA424" s="214"/>
      <c r="IB424" s="215"/>
      <c r="IC424" s="214"/>
      <c r="ID424" s="215"/>
      <c r="IE424" s="214"/>
      <c r="IF424" s="214"/>
      <c r="IG424" s="214"/>
      <c r="IH424" s="233"/>
      <c r="II424" s="160"/>
      <c r="IJ424" s="217"/>
      <c r="IK424" s="218"/>
      <c r="IL424" s="218"/>
      <c r="IM424" s="218"/>
      <c r="IO424" s="391"/>
    </row>
    <row r="425" spans="1:249" s="6" customFormat="1" ht="15" x14ac:dyDescent="0.2">
      <c r="A425" s="467" t="s">
        <v>2166</v>
      </c>
      <c r="B425" s="467" t="s">
        <v>2149</v>
      </c>
      <c r="C425" s="393" t="s">
        <v>2769</v>
      </c>
      <c r="D425" s="468"/>
      <c r="E425" s="462" t="s">
        <v>2139</v>
      </c>
      <c r="F425" s="14" t="s">
        <v>2147</v>
      </c>
      <c r="G425" s="14" t="s">
        <v>2154</v>
      </c>
      <c r="H425" s="469" t="s">
        <v>2149</v>
      </c>
      <c r="I425" s="462"/>
      <c r="J425" s="456"/>
      <c r="K425" s="11"/>
      <c r="L425" s="11"/>
      <c r="M425" s="14"/>
      <c r="N425" s="470"/>
      <c r="O425" s="14"/>
      <c r="P425" s="14"/>
      <c r="Q425" s="14"/>
      <c r="R425" s="14"/>
      <c r="S425" s="14"/>
      <c r="T425" s="469"/>
      <c r="U425" s="454"/>
      <c r="V425" s="454"/>
      <c r="W425" s="9"/>
      <c r="X425" s="9"/>
      <c r="Y425" s="10"/>
      <c r="Z425" s="495" t="s">
        <v>2166</v>
      </c>
      <c r="AA425" s="11"/>
      <c r="AB425" s="472"/>
      <c r="AC425" s="473"/>
      <c r="AD425" s="473"/>
      <c r="AE425" s="496" t="s">
        <v>2166</v>
      </c>
      <c r="AF425" s="12"/>
      <c r="AG425" s="12"/>
      <c r="AH425" s="13"/>
      <c r="AI425" s="14"/>
      <c r="AJ425" s="14"/>
      <c r="AK425" s="7"/>
      <c r="AL425" s="7"/>
      <c r="AM425" s="15"/>
      <c r="AN425" s="15"/>
      <c r="AO425" s="8"/>
      <c r="AP425" s="453" t="s">
        <v>1855</v>
      </c>
      <c r="AQ425" s="17"/>
      <c r="AR425" s="18"/>
      <c r="AS425" s="19"/>
      <c r="AT425" s="19"/>
      <c r="AU425" s="19"/>
      <c r="AV425" s="19"/>
      <c r="AW425" s="19"/>
      <c r="AX425" s="19"/>
      <c r="AY425" s="19"/>
      <c r="AZ425" s="20"/>
      <c r="BA425" s="20"/>
      <c r="BB425" s="21"/>
      <c r="BC425" s="22" t="s">
        <v>2179</v>
      </c>
      <c r="BD425" s="77"/>
      <c r="BE425" s="91"/>
      <c r="BF425" s="91"/>
      <c r="BG425" s="92"/>
      <c r="BH425"/>
      <c r="BI425"/>
      <c r="BJ425"/>
      <c r="BK425"/>
      <c r="BL425"/>
      <c r="BM425"/>
      <c r="BN425"/>
      <c r="BO425"/>
      <c r="BP425"/>
      <c r="BQ425"/>
      <c r="BR425"/>
      <c r="BS425"/>
      <c r="BT425" s="92"/>
      <c r="BU425" s="92"/>
      <c r="BV425" s="92"/>
      <c r="BW425" s="5"/>
      <c r="BX425" s="5"/>
      <c r="BY425" s="5"/>
      <c r="BZ425" s="5"/>
      <c r="CA425" s="5"/>
      <c r="CB425" s="5"/>
      <c r="CC425" s="5"/>
      <c r="CD425" s="440"/>
      <c r="CE425" s="440"/>
      <c r="CF425" s="441"/>
      <c r="CG425" s="442"/>
      <c r="CH425" s="443"/>
      <c r="CI425" s="443"/>
      <c r="CJ425" s="443"/>
      <c r="CK425" s="443"/>
      <c r="CL425" s="4"/>
      <c r="CM425" s="4"/>
      <c r="CN425" s="5"/>
      <c r="CO425" s="4"/>
      <c r="CP425" s="444"/>
      <c r="CQ425" s="445"/>
      <c r="CR425" s="446"/>
      <c r="CS425" s="446"/>
      <c r="CT425" s="444"/>
      <c r="CU425" s="444"/>
      <c r="CV425" s="444"/>
      <c r="CW425" s="444"/>
      <c r="CX425" s="447"/>
      <c r="CY425" s="447"/>
      <c r="CZ425" s="447"/>
      <c r="DA425" s="447"/>
      <c r="DB425" s="448"/>
      <c r="DC425" s="448"/>
      <c r="DD425" s="446"/>
      <c r="DE425" s="439"/>
      <c r="DF425" s="439"/>
      <c r="DG425" s="439"/>
      <c r="DH425" s="439"/>
      <c r="DI425" s="439"/>
      <c r="DJ425" s="439"/>
      <c r="DK425" s="439"/>
      <c r="DL425" s="446"/>
      <c r="DM425" s="446"/>
      <c r="DN425" s="444"/>
      <c r="DO425" s="444"/>
      <c r="DP425" s="444"/>
      <c r="DQ425" s="444"/>
      <c r="DR425" s="444"/>
      <c r="DS425" s="441"/>
      <c r="DT425" s="449"/>
      <c r="DU425" s="450"/>
      <c r="DV425" s="450"/>
      <c r="DW425" s="450"/>
      <c r="DX425" s="450"/>
      <c r="DY425" s="450"/>
      <c r="DZ425" s="450"/>
      <c r="EA425" s="450"/>
      <c r="EB425" s="450"/>
      <c r="EC425" s="450"/>
      <c r="ED425" s="450"/>
      <c r="EE425" s="446"/>
      <c r="EF425" s="446"/>
      <c r="EL425" s="4"/>
      <c r="EM425" s="4"/>
      <c r="EN425" s="5"/>
      <c r="EO425" s="4"/>
      <c r="FA425" s="23"/>
      <c r="FB425" s="24"/>
      <c r="FC425" s="75"/>
      <c r="FD425" s="76"/>
      <c r="FF425" s="89"/>
      <c r="IA425" s="214"/>
      <c r="IB425" s="215"/>
      <c r="IC425" s="214"/>
      <c r="ID425" s="215"/>
      <c r="IE425" s="214"/>
      <c r="IF425" s="214"/>
      <c r="IG425" s="214"/>
      <c r="IH425" s="233"/>
      <c r="II425" s="160"/>
      <c r="IJ425" s="217"/>
      <c r="IK425" s="218"/>
      <c r="IL425" s="218"/>
      <c r="IM425" s="218"/>
      <c r="IO425" s="391"/>
    </row>
    <row r="426" spans="1:249" s="6" customFormat="1" ht="15" x14ac:dyDescent="0.2">
      <c r="A426" s="467" t="s">
        <v>2195</v>
      </c>
      <c r="B426" s="467" t="s">
        <v>2149</v>
      </c>
      <c r="C426" s="393" t="s">
        <v>2770</v>
      </c>
      <c r="D426" s="468"/>
      <c r="E426" s="462" t="s">
        <v>2141</v>
      </c>
      <c r="F426" s="14" t="s">
        <v>2149</v>
      </c>
      <c r="G426" s="14" t="s">
        <v>2154</v>
      </c>
      <c r="H426" s="469" t="s">
        <v>2149</v>
      </c>
      <c r="I426" s="462"/>
      <c r="J426" s="456"/>
      <c r="K426" s="11"/>
      <c r="L426" s="11"/>
      <c r="M426" s="14"/>
      <c r="N426" s="470"/>
      <c r="O426" s="14"/>
      <c r="P426" s="14"/>
      <c r="Q426" s="14"/>
      <c r="R426" s="14"/>
      <c r="S426" s="14"/>
      <c r="T426" s="469"/>
      <c r="U426" s="454"/>
      <c r="V426" s="454"/>
      <c r="W426" s="9"/>
      <c r="X426" s="9"/>
      <c r="Y426" s="10"/>
      <c r="Z426" s="495" t="s">
        <v>2195</v>
      </c>
      <c r="AA426" s="11"/>
      <c r="AB426" s="472"/>
      <c r="AC426" s="473"/>
      <c r="AD426" s="473"/>
      <c r="AE426" s="496" t="s">
        <v>2195</v>
      </c>
      <c r="AF426" s="12"/>
      <c r="AG426" s="12"/>
      <c r="AH426" s="13"/>
      <c r="AI426" s="14"/>
      <c r="AJ426" s="14"/>
      <c r="AK426" s="7"/>
      <c r="AL426" s="7"/>
      <c r="AM426" s="15"/>
      <c r="AN426" s="15"/>
      <c r="AO426" s="8"/>
      <c r="AP426" s="453" t="s">
        <v>1856</v>
      </c>
      <c r="AQ426" s="17"/>
      <c r="AR426" s="18"/>
      <c r="AS426" s="19"/>
      <c r="AT426" s="19"/>
      <c r="AU426" s="19"/>
      <c r="AV426" s="19"/>
      <c r="AW426" s="19"/>
      <c r="AX426" s="19"/>
      <c r="AY426" s="19"/>
      <c r="AZ426" s="20"/>
      <c r="BA426" s="20"/>
      <c r="BB426" s="21"/>
      <c r="BC426" s="22" t="s">
        <v>2179</v>
      </c>
      <c r="BD426" s="77"/>
      <c r="BE426" s="91"/>
      <c r="BF426" s="91"/>
      <c r="BG426" s="92"/>
      <c r="BH426"/>
      <c r="BI426"/>
      <c r="BJ426"/>
      <c r="BK426"/>
      <c r="BL426"/>
      <c r="BM426"/>
      <c r="BN426"/>
      <c r="BO426"/>
      <c r="BP426"/>
      <c r="BQ426"/>
      <c r="BR426"/>
      <c r="BS426"/>
      <c r="BT426" s="92"/>
      <c r="BU426" s="92"/>
      <c r="BV426" s="92"/>
      <c r="BW426" s="5"/>
      <c r="BX426" s="5"/>
      <c r="BY426" s="5"/>
      <c r="BZ426" s="5"/>
      <c r="CA426" s="5"/>
      <c r="CB426" s="5"/>
      <c r="CC426" s="5"/>
      <c r="CD426" s="440"/>
      <c r="CE426" s="440"/>
      <c r="CF426" s="441"/>
      <c r="CG426" s="442"/>
      <c r="CH426" s="443"/>
      <c r="CI426" s="443"/>
      <c r="CJ426" s="443"/>
      <c r="CK426" s="443"/>
      <c r="CL426" s="4"/>
      <c r="CM426" s="4"/>
      <c r="CN426" s="5"/>
      <c r="CO426" s="4"/>
      <c r="CP426" s="444"/>
      <c r="CQ426" s="445"/>
      <c r="CR426" s="446"/>
      <c r="CS426" s="446"/>
      <c r="CT426" s="444"/>
      <c r="CU426" s="444"/>
      <c r="CV426" s="444"/>
      <c r="CW426" s="444"/>
      <c r="CX426" s="447"/>
      <c r="CY426" s="447"/>
      <c r="CZ426" s="447"/>
      <c r="DA426" s="447"/>
      <c r="DB426" s="448"/>
      <c r="DC426" s="448"/>
      <c r="DD426" s="446"/>
      <c r="DE426" s="439"/>
      <c r="DF426" s="439"/>
      <c r="DG426" s="439"/>
      <c r="DH426" s="439"/>
      <c r="DI426" s="439"/>
      <c r="DJ426" s="439"/>
      <c r="DK426" s="439"/>
      <c r="DL426" s="446"/>
      <c r="DM426" s="446"/>
      <c r="DN426" s="444"/>
      <c r="DO426" s="444"/>
      <c r="DP426" s="444"/>
      <c r="DQ426" s="444"/>
      <c r="DR426" s="444"/>
      <c r="DS426" s="441"/>
      <c r="DT426" s="449"/>
      <c r="DU426" s="450"/>
      <c r="DV426" s="450"/>
      <c r="DW426" s="450"/>
      <c r="DX426" s="450"/>
      <c r="DY426" s="450"/>
      <c r="DZ426" s="450"/>
      <c r="EA426" s="450"/>
      <c r="EB426" s="450"/>
      <c r="EC426" s="450"/>
      <c r="ED426" s="450"/>
      <c r="EE426" s="446"/>
      <c r="EF426" s="446"/>
      <c r="EL426" s="4"/>
      <c r="EM426" s="4"/>
      <c r="EN426" s="5"/>
      <c r="EO426" s="4"/>
      <c r="FA426" s="23"/>
      <c r="FB426" s="24"/>
      <c r="FC426" s="75"/>
      <c r="FD426" s="76"/>
      <c r="FF426" s="89"/>
      <c r="IA426" s="214"/>
      <c r="IB426" s="215"/>
      <c r="IC426" s="214"/>
      <c r="ID426" s="215"/>
      <c r="IE426" s="214"/>
      <c r="IF426" s="214"/>
      <c r="IG426" s="214"/>
      <c r="IH426" s="233"/>
      <c r="II426" s="160"/>
      <c r="IJ426" s="217"/>
      <c r="IK426" s="218"/>
      <c r="IL426" s="218"/>
      <c r="IM426" s="218"/>
      <c r="IO426" s="391"/>
    </row>
    <row r="427" spans="1:249" s="6" customFormat="1" ht="15" x14ac:dyDescent="0.2">
      <c r="A427" s="467" t="s">
        <v>2195</v>
      </c>
      <c r="B427" s="467" t="s">
        <v>2149</v>
      </c>
      <c r="C427" s="393" t="s">
        <v>2771</v>
      </c>
      <c r="D427" s="468"/>
      <c r="E427" s="462" t="s">
        <v>2139</v>
      </c>
      <c r="F427" s="14" t="s">
        <v>2149</v>
      </c>
      <c r="G427" s="14" t="s">
        <v>2154</v>
      </c>
      <c r="H427" s="469" t="s">
        <v>2149</v>
      </c>
      <c r="I427" s="462"/>
      <c r="J427" s="456"/>
      <c r="K427" s="11"/>
      <c r="L427" s="11"/>
      <c r="M427" s="14"/>
      <c r="N427" s="470"/>
      <c r="O427" s="14"/>
      <c r="P427" s="14"/>
      <c r="Q427" s="14"/>
      <c r="R427" s="14"/>
      <c r="S427" s="14"/>
      <c r="T427" s="469"/>
      <c r="U427" s="454"/>
      <c r="V427" s="454"/>
      <c r="W427" s="9"/>
      <c r="X427" s="9"/>
      <c r="Y427" s="10"/>
      <c r="Z427" s="495" t="s">
        <v>2195</v>
      </c>
      <c r="AA427" s="11"/>
      <c r="AB427" s="472"/>
      <c r="AC427" s="473"/>
      <c r="AD427" s="473"/>
      <c r="AE427" s="496" t="s">
        <v>2195</v>
      </c>
      <c r="AF427" s="12"/>
      <c r="AG427" s="12"/>
      <c r="AH427" s="13"/>
      <c r="AI427" s="14"/>
      <c r="AJ427" s="14"/>
      <c r="AK427" s="7"/>
      <c r="AL427" s="7"/>
      <c r="AM427" s="15"/>
      <c r="AN427" s="15"/>
      <c r="AO427" s="8"/>
      <c r="AP427" s="453" t="s">
        <v>1857</v>
      </c>
      <c r="AQ427" s="17"/>
      <c r="AR427" s="18"/>
      <c r="AS427" s="19"/>
      <c r="AT427" s="19"/>
      <c r="AU427" s="19"/>
      <c r="AV427" s="19"/>
      <c r="AW427" s="19"/>
      <c r="AX427" s="19"/>
      <c r="AY427" s="19"/>
      <c r="AZ427" s="20"/>
      <c r="BA427" s="20"/>
      <c r="BB427" s="21"/>
      <c r="BC427" s="22" t="s">
        <v>2179</v>
      </c>
      <c r="BD427" s="77"/>
      <c r="BE427" s="91"/>
      <c r="BF427" s="91"/>
      <c r="BG427" s="92"/>
      <c r="BH427"/>
      <c r="BI427"/>
      <c r="BJ427"/>
      <c r="BK427"/>
      <c r="BL427"/>
      <c r="BM427"/>
      <c r="BN427"/>
      <c r="BO427"/>
      <c r="BP427"/>
      <c r="BQ427"/>
      <c r="BR427"/>
      <c r="BS427"/>
      <c r="BT427" s="92"/>
      <c r="BU427" s="92"/>
      <c r="BV427" s="92"/>
      <c r="BW427" s="5"/>
      <c r="BX427" s="5"/>
      <c r="BY427" s="5"/>
      <c r="BZ427" s="5"/>
      <c r="CA427" s="5"/>
      <c r="CB427" s="5"/>
      <c r="CC427" s="5"/>
      <c r="CD427" s="440"/>
      <c r="CE427" s="440"/>
      <c r="CF427" s="441"/>
      <c r="CG427" s="442"/>
      <c r="CH427" s="443"/>
      <c r="CI427" s="443"/>
      <c r="CJ427" s="443"/>
      <c r="CK427" s="443"/>
      <c r="CL427" s="4"/>
      <c r="CM427" s="4"/>
      <c r="CN427" s="5"/>
      <c r="CO427" s="4"/>
      <c r="CP427" s="444"/>
      <c r="CQ427" s="445"/>
      <c r="CR427" s="446"/>
      <c r="CS427" s="446"/>
      <c r="CT427" s="444"/>
      <c r="CU427" s="444"/>
      <c r="CV427" s="444"/>
      <c r="CW427" s="444"/>
      <c r="CX427" s="447"/>
      <c r="CY427" s="447"/>
      <c r="CZ427" s="447"/>
      <c r="DA427" s="447"/>
      <c r="DB427" s="448"/>
      <c r="DC427" s="448"/>
      <c r="DD427" s="446"/>
      <c r="DE427" s="439"/>
      <c r="DF427" s="439"/>
      <c r="DG427" s="439"/>
      <c r="DH427" s="439"/>
      <c r="DI427" s="439"/>
      <c r="DJ427" s="439"/>
      <c r="DK427" s="439"/>
      <c r="DL427" s="446"/>
      <c r="DM427" s="446"/>
      <c r="DN427" s="444"/>
      <c r="DO427" s="444"/>
      <c r="DP427" s="444"/>
      <c r="DQ427" s="444"/>
      <c r="DR427" s="444"/>
      <c r="DS427" s="441"/>
      <c r="DT427" s="449"/>
      <c r="DU427" s="450"/>
      <c r="DV427" s="450"/>
      <c r="DW427" s="450"/>
      <c r="DX427" s="450"/>
      <c r="DY427" s="450"/>
      <c r="DZ427" s="450"/>
      <c r="EA427" s="450"/>
      <c r="EB427" s="450"/>
      <c r="EC427" s="450"/>
      <c r="ED427" s="450"/>
      <c r="EE427" s="446"/>
      <c r="EF427" s="446"/>
      <c r="EL427" s="4"/>
      <c r="EM427" s="4"/>
      <c r="EN427" s="5"/>
      <c r="EO427" s="4"/>
      <c r="FA427" s="23"/>
      <c r="FB427" s="24"/>
      <c r="FC427" s="75"/>
      <c r="FD427" s="76"/>
      <c r="FF427" s="89"/>
      <c r="IA427" s="214"/>
      <c r="IB427" s="215"/>
      <c r="IC427" s="214"/>
      <c r="ID427" s="215"/>
      <c r="IE427" s="214"/>
      <c r="IF427" s="214"/>
      <c r="IG427" s="214"/>
      <c r="IH427" s="233"/>
      <c r="II427" s="160"/>
      <c r="IJ427" s="217"/>
      <c r="IK427" s="218"/>
      <c r="IL427" s="218"/>
      <c r="IM427" s="218"/>
      <c r="IO427" s="391"/>
    </row>
    <row r="428" spans="1:249" s="6" customFormat="1" ht="15" x14ac:dyDescent="0.2">
      <c r="A428" s="467" t="s">
        <v>2195</v>
      </c>
      <c r="B428" s="467" t="s">
        <v>2149</v>
      </c>
      <c r="C428" s="393" t="s">
        <v>2772</v>
      </c>
      <c r="D428" s="468"/>
      <c r="E428" s="462" t="s">
        <v>2139</v>
      </c>
      <c r="F428" s="14" t="s">
        <v>2149</v>
      </c>
      <c r="G428" s="14" t="s">
        <v>2154</v>
      </c>
      <c r="H428" s="469" t="s">
        <v>2149</v>
      </c>
      <c r="I428" s="462"/>
      <c r="J428" s="456"/>
      <c r="K428" s="11"/>
      <c r="L428" s="11"/>
      <c r="M428" s="14"/>
      <c r="N428" s="470"/>
      <c r="O428" s="14"/>
      <c r="P428" s="14"/>
      <c r="Q428" s="14"/>
      <c r="R428" s="14"/>
      <c r="S428" s="14"/>
      <c r="T428" s="469"/>
      <c r="U428" s="454"/>
      <c r="V428" s="454"/>
      <c r="W428" s="9"/>
      <c r="X428" s="9"/>
      <c r="Y428" s="10"/>
      <c r="Z428" s="495" t="s">
        <v>2195</v>
      </c>
      <c r="AA428" s="11"/>
      <c r="AB428" s="472"/>
      <c r="AC428" s="473"/>
      <c r="AD428" s="473"/>
      <c r="AE428" s="496" t="s">
        <v>2195</v>
      </c>
      <c r="AF428" s="12"/>
      <c r="AG428" s="12"/>
      <c r="AH428" s="13"/>
      <c r="AI428" s="14"/>
      <c r="AJ428" s="14"/>
      <c r="AK428" s="7"/>
      <c r="AL428" s="7"/>
      <c r="AM428" s="15"/>
      <c r="AN428" s="15"/>
      <c r="AO428" s="8"/>
      <c r="AP428" s="453" t="s">
        <v>1858</v>
      </c>
      <c r="AQ428" s="17"/>
      <c r="AR428" s="18"/>
      <c r="AS428" s="19"/>
      <c r="AT428" s="19"/>
      <c r="AU428" s="19"/>
      <c r="AV428" s="19"/>
      <c r="AW428" s="19"/>
      <c r="AX428" s="19"/>
      <c r="AY428" s="19"/>
      <c r="AZ428" s="20"/>
      <c r="BA428" s="20"/>
      <c r="BB428" s="21"/>
      <c r="BC428" s="22" t="s">
        <v>2179</v>
      </c>
      <c r="BD428" s="77"/>
      <c r="BE428" s="91"/>
      <c r="BF428" s="91"/>
      <c r="BG428" s="92"/>
      <c r="BH428"/>
      <c r="BI428"/>
      <c r="BJ428"/>
      <c r="BK428"/>
      <c r="BL428"/>
      <c r="BM428"/>
      <c r="BN428"/>
      <c r="BO428"/>
      <c r="BP428"/>
      <c r="BQ428"/>
      <c r="BR428"/>
      <c r="BS428"/>
      <c r="BT428" s="92"/>
      <c r="BU428" s="92"/>
      <c r="BV428" s="92"/>
      <c r="BW428" s="5"/>
      <c r="BX428" s="5"/>
      <c r="BY428" s="5"/>
      <c r="BZ428" s="5"/>
      <c r="CA428" s="5"/>
      <c r="CB428" s="5"/>
      <c r="CC428" s="5"/>
      <c r="CD428" s="440"/>
      <c r="CE428" s="440"/>
      <c r="CF428" s="441"/>
      <c r="CG428" s="442"/>
      <c r="CH428" s="443"/>
      <c r="CI428" s="443"/>
      <c r="CJ428" s="443"/>
      <c r="CK428" s="443"/>
      <c r="CL428" s="4"/>
      <c r="CM428" s="4"/>
      <c r="CN428" s="5"/>
      <c r="CO428" s="4"/>
      <c r="CP428" s="444"/>
      <c r="CQ428" s="445"/>
      <c r="CR428" s="446"/>
      <c r="CS428" s="446"/>
      <c r="CT428" s="444"/>
      <c r="CU428" s="444"/>
      <c r="CV428" s="444"/>
      <c r="CW428" s="444"/>
      <c r="CX428" s="447"/>
      <c r="CY428" s="447"/>
      <c r="CZ428" s="447"/>
      <c r="DA428" s="447"/>
      <c r="DB428" s="448"/>
      <c r="DC428" s="448"/>
      <c r="DD428" s="446"/>
      <c r="DE428" s="439"/>
      <c r="DF428" s="439"/>
      <c r="DG428" s="439"/>
      <c r="DH428" s="439"/>
      <c r="DI428" s="439"/>
      <c r="DJ428" s="439"/>
      <c r="DK428" s="439"/>
      <c r="DL428" s="446"/>
      <c r="DM428" s="446"/>
      <c r="DN428" s="444"/>
      <c r="DO428" s="444"/>
      <c r="DP428" s="444"/>
      <c r="DQ428" s="444"/>
      <c r="DR428" s="444"/>
      <c r="DS428" s="441"/>
      <c r="DT428" s="449"/>
      <c r="DU428" s="450"/>
      <c r="DV428" s="450"/>
      <c r="DW428" s="450"/>
      <c r="DX428" s="450"/>
      <c r="DY428" s="450"/>
      <c r="DZ428" s="450"/>
      <c r="EA428" s="450"/>
      <c r="EB428" s="450"/>
      <c r="EC428" s="450"/>
      <c r="ED428" s="450"/>
      <c r="EE428" s="446"/>
      <c r="EF428" s="446"/>
      <c r="EL428" s="4"/>
      <c r="EM428" s="4"/>
      <c r="EN428" s="5"/>
      <c r="EO428" s="4"/>
      <c r="FA428" s="23"/>
      <c r="FB428" s="24"/>
      <c r="FC428" s="75"/>
      <c r="FD428" s="76"/>
      <c r="FF428" s="89"/>
      <c r="IA428" s="214"/>
      <c r="IB428" s="215"/>
      <c r="IC428" s="214"/>
      <c r="ID428" s="215"/>
      <c r="IE428" s="214"/>
      <c r="IF428" s="214"/>
      <c r="IG428" s="214"/>
      <c r="IH428" s="233"/>
      <c r="II428" s="160"/>
      <c r="IJ428" s="217"/>
      <c r="IK428" s="218"/>
      <c r="IL428" s="218"/>
      <c r="IM428" s="218"/>
      <c r="IO428" s="391"/>
    </row>
    <row r="429" spans="1:249" s="6" customFormat="1" ht="15" x14ac:dyDescent="0.2">
      <c r="A429" s="467">
        <v>1</v>
      </c>
      <c r="B429" s="467" t="s">
        <v>2157</v>
      </c>
      <c r="C429" s="393" t="s">
        <v>2773</v>
      </c>
      <c r="D429" s="468"/>
      <c r="E429" s="462" t="s">
        <v>2137</v>
      </c>
      <c r="F429" s="14" t="s">
        <v>2146</v>
      </c>
      <c r="G429" s="14" t="s">
        <v>2154</v>
      </c>
      <c r="H429" s="469" t="s">
        <v>2149</v>
      </c>
      <c r="I429" s="462"/>
      <c r="J429" s="456"/>
      <c r="K429" s="11"/>
      <c r="L429" s="11"/>
      <c r="M429" s="14"/>
      <c r="N429" s="470"/>
      <c r="O429" s="14"/>
      <c r="P429" s="14"/>
      <c r="Q429" s="14"/>
      <c r="R429" s="14"/>
      <c r="S429" s="14"/>
      <c r="T429" s="469"/>
      <c r="U429" s="454"/>
      <c r="V429" s="454"/>
      <c r="W429" s="9"/>
      <c r="X429" s="9"/>
      <c r="Y429" s="10"/>
      <c r="Z429" s="495">
        <v>2</v>
      </c>
      <c r="AA429" s="11"/>
      <c r="AB429" s="472"/>
      <c r="AC429" s="473"/>
      <c r="AD429" s="473"/>
      <c r="AE429" s="496" t="s">
        <v>2166</v>
      </c>
      <c r="AF429" s="12"/>
      <c r="AG429" s="12"/>
      <c r="AH429" s="13"/>
      <c r="AI429" s="14"/>
      <c r="AJ429" s="14"/>
      <c r="AK429" s="7"/>
      <c r="AL429" s="7"/>
      <c r="AM429" s="15"/>
      <c r="AN429" s="15"/>
      <c r="AO429" s="8"/>
      <c r="AP429" s="453" t="s">
        <v>1859</v>
      </c>
      <c r="AQ429" s="17"/>
      <c r="AR429" s="18"/>
      <c r="AS429" s="19"/>
      <c r="AT429" s="19"/>
      <c r="AU429" s="19"/>
      <c r="AV429" s="19"/>
      <c r="AW429" s="19"/>
      <c r="AX429" s="19"/>
      <c r="AY429" s="19"/>
      <c r="AZ429" s="20"/>
      <c r="BA429" s="20"/>
      <c r="BB429" s="21"/>
      <c r="BC429" s="22" t="s">
        <v>2179</v>
      </c>
      <c r="BD429" s="77"/>
      <c r="BE429" s="91"/>
      <c r="BF429" s="91"/>
      <c r="BG429" s="92"/>
      <c r="BH429"/>
      <c r="BI429"/>
      <c r="BJ429"/>
      <c r="BK429"/>
      <c r="BL429"/>
      <c r="BM429"/>
      <c r="BN429"/>
      <c r="BO429"/>
      <c r="BP429"/>
      <c r="BQ429"/>
      <c r="BR429"/>
      <c r="BS429"/>
      <c r="BT429" s="92"/>
      <c r="BU429" s="92"/>
      <c r="BV429" s="92"/>
      <c r="BW429" s="5"/>
      <c r="BX429" s="5"/>
      <c r="BY429" s="5"/>
      <c r="BZ429" s="5"/>
      <c r="CA429" s="5"/>
      <c r="CB429" s="5"/>
      <c r="CC429" s="5"/>
      <c r="CD429" s="440"/>
      <c r="CE429" s="440"/>
      <c r="CF429" s="441"/>
      <c r="CG429" s="442"/>
      <c r="CH429" s="443"/>
      <c r="CI429" s="443"/>
      <c r="CJ429" s="443"/>
      <c r="CK429" s="443"/>
      <c r="CL429" s="4"/>
      <c r="CM429" s="4"/>
      <c r="CN429" s="5"/>
      <c r="CO429" s="4"/>
      <c r="CP429" s="444"/>
      <c r="CQ429" s="445"/>
      <c r="CR429" s="446"/>
      <c r="CS429" s="446"/>
      <c r="CT429" s="444"/>
      <c r="CU429" s="444"/>
      <c r="CV429" s="444"/>
      <c r="CW429" s="444"/>
      <c r="CX429" s="447"/>
      <c r="CY429" s="447"/>
      <c r="CZ429" s="447"/>
      <c r="DA429" s="447"/>
      <c r="DB429" s="448"/>
      <c r="DC429" s="448"/>
      <c r="DD429" s="446"/>
      <c r="DE429" s="439"/>
      <c r="DF429" s="439"/>
      <c r="DG429" s="439"/>
      <c r="DH429" s="439"/>
      <c r="DI429" s="439"/>
      <c r="DJ429" s="439"/>
      <c r="DK429" s="439"/>
      <c r="DL429" s="446"/>
      <c r="DM429" s="446"/>
      <c r="DN429" s="444"/>
      <c r="DO429" s="444"/>
      <c r="DP429" s="444"/>
      <c r="DQ429" s="444"/>
      <c r="DR429" s="444"/>
      <c r="DS429" s="441"/>
      <c r="DT429" s="449"/>
      <c r="DU429" s="450"/>
      <c r="DV429" s="450"/>
      <c r="DW429" s="450"/>
      <c r="DX429" s="450"/>
      <c r="DY429" s="450"/>
      <c r="DZ429" s="450"/>
      <c r="EA429" s="450"/>
      <c r="EB429" s="450"/>
      <c r="EC429" s="450"/>
      <c r="ED429" s="450"/>
      <c r="EE429" s="446"/>
      <c r="EF429" s="446"/>
      <c r="EL429" s="4"/>
      <c r="EM429" s="4"/>
      <c r="EN429" s="5"/>
      <c r="EO429" s="4"/>
      <c r="FA429" s="23"/>
      <c r="FB429" s="24"/>
      <c r="FC429" s="75"/>
      <c r="FD429" s="76"/>
      <c r="FF429" s="89"/>
      <c r="IA429" s="214"/>
      <c r="IB429" s="215"/>
      <c r="IC429" s="214"/>
      <c r="ID429" s="215"/>
      <c r="IE429" s="214"/>
      <c r="IF429" s="214"/>
      <c r="IG429" s="214"/>
      <c r="IH429" s="233"/>
      <c r="II429" s="160"/>
      <c r="IJ429" s="217"/>
      <c r="IK429" s="218"/>
      <c r="IL429" s="218"/>
      <c r="IM429" s="218"/>
      <c r="IO429" s="391"/>
    </row>
    <row r="430" spans="1:249" s="6" customFormat="1" ht="15" x14ac:dyDescent="0.2">
      <c r="A430" s="467" t="s">
        <v>2195</v>
      </c>
      <c r="B430" s="467" t="s">
        <v>2149</v>
      </c>
      <c r="C430" s="393" t="s">
        <v>2774</v>
      </c>
      <c r="D430" s="468"/>
      <c r="E430" s="462" t="s">
        <v>2138</v>
      </c>
      <c r="F430" s="14" t="s">
        <v>2149</v>
      </c>
      <c r="G430" s="14" t="s">
        <v>2149</v>
      </c>
      <c r="H430" s="469" t="s">
        <v>2149</v>
      </c>
      <c r="I430" s="462"/>
      <c r="J430" s="456"/>
      <c r="K430" s="11"/>
      <c r="L430" s="11"/>
      <c r="M430" s="14"/>
      <c r="N430" s="470"/>
      <c r="O430" s="14"/>
      <c r="P430" s="14"/>
      <c r="Q430" s="14"/>
      <c r="R430" s="14"/>
      <c r="S430" s="14"/>
      <c r="T430" s="469"/>
      <c r="U430" s="454"/>
      <c r="V430" s="454"/>
      <c r="W430" s="9"/>
      <c r="X430" s="9"/>
      <c r="Y430" s="10"/>
      <c r="Z430" s="495" t="s">
        <v>2195</v>
      </c>
      <c r="AA430" s="11"/>
      <c r="AB430" s="472"/>
      <c r="AC430" s="473"/>
      <c r="AD430" s="473"/>
      <c r="AE430" s="496" t="s">
        <v>2195</v>
      </c>
      <c r="AF430" s="12"/>
      <c r="AG430" s="12"/>
      <c r="AH430" s="13"/>
      <c r="AI430" s="14"/>
      <c r="AJ430" s="14"/>
      <c r="AK430" s="7"/>
      <c r="AL430" s="7"/>
      <c r="AM430" s="15"/>
      <c r="AN430" s="15"/>
      <c r="AO430" s="8"/>
      <c r="AP430" s="453" t="s">
        <v>1860</v>
      </c>
      <c r="AQ430" s="17"/>
      <c r="AR430" s="18"/>
      <c r="AS430" s="19"/>
      <c r="AT430" s="19"/>
      <c r="AU430" s="19"/>
      <c r="AV430" s="19"/>
      <c r="AW430" s="19"/>
      <c r="AX430" s="19"/>
      <c r="AY430" s="19"/>
      <c r="AZ430" s="20"/>
      <c r="BA430" s="20"/>
      <c r="BB430" s="21"/>
      <c r="BC430" s="22" t="s">
        <v>2179</v>
      </c>
      <c r="BD430" s="77"/>
      <c r="BE430" s="91"/>
      <c r="BF430" s="91"/>
      <c r="BG430" s="92"/>
      <c r="BH430"/>
      <c r="BI430"/>
      <c r="BJ430"/>
      <c r="BK430"/>
      <c r="BL430"/>
      <c r="BM430"/>
      <c r="BN430"/>
      <c r="BO430"/>
      <c r="BP430"/>
      <c r="BQ430"/>
      <c r="BR430"/>
      <c r="BS430"/>
      <c r="BT430" s="92"/>
      <c r="BU430" s="92"/>
      <c r="BV430" s="92"/>
      <c r="BW430" s="5"/>
      <c r="BX430" s="5"/>
      <c r="BY430" s="5"/>
      <c r="BZ430" s="5"/>
      <c r="CA430" s="5"/>
      <c r="CB430" s="5"/>
      <c r="CC430" s="5"/>
      <c r="CD430" s="440"/>
      <c r="CE430" s="440"/>
      <c r="CF430" s="441"/>
      <c r="CG430" s="442"/>
      <c r="CH430" s="443"/>
      <c r="CI430" s="443"/>
      <c r="CJ430" s="443"/>
      <c r="CK430" s="443"/>
      <c r="CL430" s="4"/>
      <c r="CM430" s="4"/>
      <c r="CN430" s="5"/>
      <c r="CO430" s="4"/>
      <c r="CP430" s="444"/>
      <c r="CQ430" s="445"/>
      <c r="CR430" s="446"/>
      <c r="CS430" s="446"/>
      <c r="CT430" s="444"/>
      <c r="CU430" s="444"/>
      <c r="CV430" s="444"/>
      <c r="CW430" s="444"/>
      <c r="CX430" s="447"/>
      <c r="CY430" s="447"/>
      <c r="CZ430" s="447"/>
      <c r="DA430" s="447"/>
      <c r="DB430" s="448"/>
      <c r="DC430" s="448"/>
      <c r="DD430" s="446"/>
      <c r="DE430" s="439"/>
      <c r="DF430" s="439"/>
      <c r="DG430" s="439"/>
      <c r="DH430" s="439"/>
      <c r="DI430" s="439"/>
      <c r="DJ430" s="439"/>
      <c r="DK430" s="439"/>
      <c r="DL430" s="446"/>
      <c r="DM430" s="446"/>
      <c r="DN430" s="444"/>
      <c r="DO430" s="444"/>
      <c r="DP430" s="444"/>
      <c r="DQ430" s="444"/>
      <c r="DR430" s="444"/>
      <c r="DS430" s="441"/>
      <c r="DT430" s="449"/>
      <c r="DU430" s="450"/>
      <c r="DV430" s="450"/>
      <c r="DW430" s="450"/>
      <c r="DX430" s="450"/>
      <c r="DY430" s="450"/>
      <c r="DZ430" s="450"/>
      <c r="EA430" s="450"/>
      <c r="EB430" s="450"/>
      <c r="EC430" s="450"/>
      <c r="ED430" s="450"/>
      <c r="EE430" s="446"/>
      <c r="EF430" s="446"/>
      <c r="EL430" s="4"/>
      <c r="EM430" s="4"/>
      <c r="EN430" s="5"/>
      <c r="EO430" s="4"/>
      <c r="FA430" s="23"/>
      <c r="FB430" s="24"/>
      <c r="FC430" s="75"/>
      <c r="FD430" s="76"/>
      <c r="FF430" s="89"/>
      <c r="IA430" s="214"/>
      <c r="IB430" s="215"/>
      <c r="IC430" s="214"/>
      <c r="ID430" s="215"/>
      <c r="IE430" s="214"/>
      <c r="IF430" s="214"/>
      <c r="IG430" s="214"/>
      <c r="IH430" s="233"/>
      <c r="II430" s="160"/>
      <c r="IJ430" s="217"/>
      <c r="IK430" s="218"/>
      <c r="IL430" s="218"/>
      <c r="IM430" s="218"/>
      <c r="IO430" s="391"/>
    </row>
    <row r="431" spans="1:249" s="6" customFormat="1" ht="15" x14ac:dyDescent="0.2">
      <c r="A431" s="467" t="s">
        <v>2195</v>
      </c>
      <c r="B431" s="467" t="s">
        <v>2149</v>
      </c>
      <c r="C431" s="393" t="s">
        <v>3167</v>
      </c>
      <c r="D431" s="468"/>
      <c r="E431" s="462" t="s">
        <v>2137</v>
      </c>
      <c r="F431" s="14" t="s">
        <v>2149</v>
      </c>
      <c r="G431" s="14" t="s">
        <v>2149</v>
      </c>
      <c r="H431" s="469" t="s">
        <v>2149</v>
      </c>
      <c r="I431" s="462"/>
      <c r="J431" s="456"/>
      <c r="K431" s="11"/>
      <c r="L431" s="11"/>
      <c r="M431" s="14"/>
      <c r="N431" s="470"/>
      <c r="O431" s="14"/>
      <c r="P431" s="14"/>
      <c r="Q431" s="14"/>
      <c r="R431" s="14"/>
      <c r="S431" s="14"/>
      <c r="T431" s="469"/>
      <c r="U431" s="454"/>
      <c r="V431" s="454"/>
      <c r="W431" s="9"/>
      <c r="X431" s="9"/>
      <c r="Y431" s="10"/>
      <c r="Z431" s="495" t="s">
        <v>2195</v>
      </c>
      <c r="AA431" s="11"/>
      <c r="AB431" s="472"/>
      <c r="AC431" s="473"/>
      <c r="AD431" s="473"/>
      <c r="AE431" s="496" t="s">
        <v>2195</v>
      </c>
      <c r="AF431" s="12"/>
      <c r="AG431" s="12"/>
      <c r="AH431" s="13"/>
      <c r="AI431" s="14"/>
      <c r="AJ431" s="14"/>
      <c r="AK431" s="7"/>
      <c r="AL431" s="7"/>
      <c r="AM431" s="15"/>
      <c r="AN431" s="15"/>
      <c r="AO431" s="8"/>
      <c r="AP431" s="453" t="s">
        <v>1861</v>
      </c>
      <c r="AQ431" s="17"/>
      <c r="AR431" s="18"/>
      <c r="AS431" s="19"/>
      <c r="AT431" s="19"/>
      <c r="AU431" s="19"/>
      <c r="AV431" s="19"/>
      <c r="AW431" s="19"/>
      <c r="AX431" s="19"/>
      <c r="AY431" s="19"/>
      <c r="AZ431" s="20"/>
      <c r="BA431" s="20"/>
      <c r="BB431" s="21"/>
      <c r="BC431" s="22" t="s">
        <v>2163</v>
      </c>
      <c r="BD431" s="77"/>
      <c r="BE431" s="91"/>
      <c r="BF431" s="91"/>
      <c r="BG431" s="92"/>
      <c r="BH431"/>
      <c r="BI431"/>
      <c r="BJ431"/>
      <c r="BK431"/>
      <c r="BL431"/>
      <c r="BM431"/>
      <c r="BN431"/>
      <c r="BO431"/>
      <c r="BP431"/>
      <c r="BQ431"/>
      <c r="BR431"/>
      <c r="BS431"/>
      <c r="BT431" s="92"/>
      <c r="BU431" s="92"/>
      <c r="BV431" s="92"/>
      <c r="BW431" s="5"/>
      <c r="BX431" s="5"/>
      <c r="BY431" s="5"/>
      <c r="BZ431" s="5"/>
      <c r="CA431" s="5"/>
      <c r="CB431" s="5"/>
      <c r="CC431" s="5"/>
      <c r="CD431" s="440"/>
      <c r="CE431" s="440"/>
      <c r="CF431" s="441"/>
      <c r="CG431" s="442"/>
      <c r="CH431" s="443"/>
      <c r="CI431" s="443"/>
      <c r="CJ431" s="443"/>
      <c r="CK431" s="443"/>
      <c r="CL431" s="4"/>
      <c r="CM431" s="4"/>
      <c r="CN431" s="5"/>
      <c r="CO431" s="4"/>
      <c r="CP431" s="444"/>
      <c r="CQ431" s="445"/>
      <c r="CR431" s="446"/>
      <c r="CS431" s="446"/>
      <c r="CT431" s="444"/>
      <c r="CU431" s="444"/>
      <c r="CV431" s="444"/>
      <c r="CW431" s="444"/>
      <c r="CX431" s="447"/>
      <c r="CY431" s="447"/>
      <c r="CZ431" s="447"/>
      <c r="DA431" s="447"/>
      <c r="DB431" s="448"/>
      <c r="DC431" s="448"/>
      <c r="DD431" s="446"/>
      <c r="DE431" s="439"/>
      <c r="DF431" s="439"/>
      <c r="DG431" s="439"/>
      <c r="DH431" s="439"/>
      <c r="DI431" s="439"/>
      <c r="DJ431" s="439"/>
      <c r="DK431" s="439"/>
      <c r="DL431" s="446"/>
      <c r="DM431" s="446"/>
      <c r="DN431" s="444"/>
      <c r="DO431" s="444"/>
      <c r="DP431" s="444"/>
      <c r="DQ431" s="444"/>
      <c r="DR431" s="444"/>
      <c r="DS431" s="441"/>
      <c r="DT431" s="449"/>
      <c r="DU431" s="450"/>
      <c r="DV431" s="450"/>
      <c r="DW431" s="450"/>
      <c r="DX431" s="450"/>
      <c r="DY431" s="450"/>
      <c r="DZ431" s="450"/>
      <c r="EA431" s="450"/>
      <c r="EB431" s="450"/>
      <c r="EC431" s="450"/>
      <c r="ED431" s="450"/>
      <c r="EE431" s="446"/>
      <c r="EF431" s="446"/>
      <c r="EL431" s="4"/>
      <c r="EM431" s="4"/>
      <c r="EN431" s="5"/>
      <c r="EO431" s="4"/>
      <c r="FA431" s="23"/>
      <c r="FB431" s="24"/>
      <c r="FC431" s="75"/>
      <c r="FD431" s="76"/>
      <c r="FF431" s="89"/>
      <c r="IA431" s="214"/>
      <c r="IB431" s="215"/>
      <c r="IC431" s="214"/>
      <c r="ID431" s="215"/>
      <c r="IE431" s="214"/>
      <c r="IF431" s="214"/>
      <c r="IG431" s="214"/>
      <c r="IH431" s="233"/>
      <c r="II431" s="160"/>
      <c r="IJ431" s="217"/>
      <c r="IK431" s="218"/>
      <c r="IL431" s="218"/>
      <c r="IM431" s="218"/>
      <c r="IO431" s="391"/>
    </row>
    <row r="432" spans="1:249" s="6" customFormat="1" ht="15" x14ac:dyDescent="0.2">
      <c r="A432" s="467" t="s">
        <v>2165</v>
      </c>
      <c r="B432" s="467" t="s">
        <v>2149</v>
      </c>
      <c r="C432" s="393" t="s">
        <v>2775</v>
      </c>
      <c r="D432" s="468"/>
      <c r="E432" s="462" t="s">
        <v>2136</v>
      </c>
      <c r="F432" s="14" t="s">
        <v>2149</v>
      </c>
      <c r="G432" s="14" t="s">
        <v>2149</v>
      </c>
      <c r="H432" s="469" t="s">
        <v>2149</v>
      </c>
      <c r="I432" s="462"/>
      <c r="J432" s="456"/>
      <c r="K432" s="11"/>
      <c r="L432" s="11"/>
      <c r="M432" s="14"/>
      <c r="N432" s="470"/>
      <c r="O432" s="14"/>
      <c r="P432" s="14"/>
      <c r="Q432" s="14"/>
      <c r="R432" s="14"/>
      <c r="S432" s="14"/>
      <c r="T432" s="469"/>
      <c r="U432" s="454"/>
      <c r="V432" s="454"/>
      <c r="W432" s="9"/>
      <c r="X432" s="9"/>
      <c r="Y432" s="10"/>
      <c r="Z432" s="495" t="s">
        <v>2165</v>
      </c>
      <c r="AA432" s="11"/>
      <c r="AB432" s="472"/>
      <c r="AC432" s="473"/>
      <c r="AD432" s="473"/>
      <c r="AE432" s="496" t="s">
        <v>2195</v>
      </c>
      <c r="AF432" s="12"/>
      <c r="AG432" s="12"/>
      <c r="AH432" s="13"/>
      <c r="AI432" s="14"/>
      <c r="AJ432" s="14"/>
      <c r="AK432" s="7"/>
      <c r="AL432" s="7"/>
      <c r="AM432" s="15"/>
      <c r="AN432" s="15"/>
      <c r="AO432" s="8"/>
      <c r="AP432" s="453" t="s">
        <v>1862</v>
      </c>
      <c r="AQ432" s="17"/>
      <c r="AR432" s="18"/>
      <c r="AS432" s="19"/>
      <c r="AT432" s="19"/>
      <c r="AU432" s="19"/>
      <c r="AV432" s="19"/>
      <c r="AW432" s="19"/>
      <c r="AX432" s="19"/>
      <c r="AY432" s="19"/>
      <c r="AZ432" s="20"/>
      <c r="BA432" s="20"/>
      <c r="BB432" s="21"/>
      <c r="BC432" s="22" t="s">
        <v>2179</v>
      </c>
      <c r="BD432" s="77"/>
      <c r="BE432" s="91"/>
      <c r="BF432" s="91"/>
      <c r="BG432" s="92"/>
      <c r="BH432"/>
      <c r="BI432"/>
      <c r="BJ432"/>
      <c r="BK432"/>
      <c r="BL432"/>
      <c r="BM432"/>
      <c r="BN432"/>
      <c r="BO432"/>
      <c r="BP432"/>
      <c r="BQ432"/>
      <c r="BR432"/>
      <c r="BS432"/>
      <c r="BT432" s="92"/>
      <c r="BU432" s="92"/>
      <c r="BV432" s="92"/>
      <c r="BW432" s="5"/>
      <c r="BX432" s="5"/>
      <c r="BY432" s="5"/>
      <c r="BZ432" s="5"/>
      <c r="CA432" s="5"/>
      <c r="CB432" s="5"/>
      <c r="CC432" s="5"/>
      <c r="CD432" s="440"/>
      <c r="CE432" s="440"/>
      <c r="CF432" s="441"/>
      <c r="CG432" s="442"/>
      <c r="CH432" s="443"/>
      <c r="CI432" s="443"/>
      <c r="CJ432" s="443"/>
      <c r="CK432" s="443"/>
      <c r="CL432" s="4"/>
      <c r="CM432" s="4"/>
      <c r="CN432" s="5"/>
      <c r="CO432" s="4"/>
      <c r="CP432" s="444"/>
      <c r="CQ432" s="445"/>
      <c r="CR432" s="446"/>
      <c r="CS432" s="446"/>
      <c r="CT432" s="444"/>
      <c r="CU432" s="444"/>
      <c r="CV432" s="444"/>
      <c r="CW432" s="444"/>
      <c r="CX432" s="447"/>
      <c r="CY432" s="447"/>
      <c r="CZ432" s="447"/>
      <c r="DA432" s="447"/>
      <c r="DB432" s="448"/>
      <c r="DC432" s="448"/>
      <c r="DD432" s="446"/>
      <c r="DE432" s="439"/>
      <c r="DF432" s="439"/>
      <c r="DG432" s="439"/>
      <c r="DH432" s="439"/>
      <c r="DI432" s="439"/>
      <c r="DJ432" s="439"/>
      <c r="DK432" s="439"/>
      <c r="DL432" s="446"/>
      <c r="DM432" s="446"/>
      <c r="DN432" s="444"/>
      <c r="DO432" s="444"/>
      <c r="DP432" s="444"/>
      <c r="DQ432" s="444"/>
      <c r="DR432" s="444"/>
      <c r="DS432" s="441"/>
      <c r="DT432" s="449"/>
      <c r="DU432" s="450"/>
      <c r="DV432" s="450"/>
      <c r="DW432" s="450"/>
      <c r="DX432" s="450"/>
      <c r="DY432" s="450"/>
      <c r="DZ432" s="450"/>
      <c r="EA432" s="450"/>
      <c r="EB432" s="450"/>
      <c r="EC432" s="450"/>
      <c r="ED432" s="450"/>
      <c r="EE432" s="446"/>
      <c r="EF432" s="446"/>
      <c r="EL432" s="4"/>
      <c r="EM432" s="4"/>
      <c r="EN432" s="5"/>
      <c r="EO432" s="4"/>
      <c r="FA432" s="23"/>
      <c r="FB432" s="24"/>
      <c r="FC432" s="75"/>
      <c r="FD432" s="76"/>
      <c r="FF432" s="89"/>
      <c r="IA432" s="214"/>
      <c r="IB432" s="215"/>
      <c r="IC432" s="214"/>
      <c r="ID432" s="215"/>
      <c r="IE432" s="214"/>
      <c r="IF432" s="214"/>
      <c r="IG432" s="214"/>
      <c r="IH432" s="233"/>
      <c r="II432" s="160"/>
      <c r="IJ432" s="217"/>
      <c r="IK432" s="218"/>
      <c r="IL432" s="218"/>
      <c r="IM432" s="218"/>
      <c r="IO432" s="391"/>
    </row>
    <row r="433" spans="1:249" s="6" customFormat="1" ht="15" x14ac:dyDescent="0.2">
      <c r="A433" s="467" t="s">
        <v>2165</v>
      </c>
      <c r="B433" s="467" t="s">
        <v>2149</v>
      </c>
      <c r="C433" s="393" t="s">
        <v>2776</v>
      </c>
      <c r="D433" s="468"/>
      <c r="E433" s="462" t="s">
        <v>2136</v>
      </c>
      <c r="F433" s="14" t="s">
        <v>2149</v>
      </c>
      <c r="G433" s="14" t="s">
        <v>2149</v>
      </c>
      <c r="H433" s="469" t="s">
        <v>2149</v>
      </c>
      <c r="I433" s="462"/>
      <c r="J433" s="456"/>
      <c r="K433" s="11"/>
      <c r="L433" s="11"/>
      <c r="M433" s="14"/>
      <c r="N433" s="470"/>
      <c r="O433" s="14"/>
      <c r="P433" s="14"/>
      <c r="Q433" s="14"/>
      <c r="R433" s="14"/>
      <c r="S433" s="14"/>
      <c r="T433" s="469"/>
      <c r="U433" s="454"/>
      <c r="V433" s="454"/>
      <c r="W433" s="9"/>
      <c r="X433" s="9"/>
      <c r="Y433" s="10"/>
      <c r="Z433" s="495" t="s">
        <v>2165</v>
      </c>
      <c r="AA433" s="11"/>
      <c r="AB433" s="472"/>
      <c r="AC433" s="473"/>
      <c r="AD433" s="473"/>
      <c r="AE433" s="496" t="s">
        <v>2195</v>
      </c>
      <c r="AF433" s="12"/>
      <c r="AG433" s="12"/>
      <c r="AH433" s="13"/>
      <c r="AI433" s="14"/>
      <c r="AJ433" s="14"/>
      <c r="AK433" s="7"/>
      <c r="AL433" s="7"/>
      <c r="AM433" s="15"/>
      <c r="AN433" s="15"/>
      <c r="AO433" s="8"/>
      <c r="AP433" s="453" t="s">
        <v>1863</v>
      </c>
      <c r="AQ433" s="17"/>
      <c r="AR433" s="18"/>
      <c r="AS433" s="19"/>
      <c r="AT433" s="19"/>
      <c r="AU433" s="19"/>
      <c r="AV433" s="19"/>
      <c r="AW433" s="19"/>
      <c r="AX433" s="19"/>
      <c r="AY433" s="19"/>
      <c r="AZ433" s="20"/>
      <c r="BA433" s="20"/>
      <c r="BB433" s="21"/>
      <c r="BC433" s="22" t="s">
        <v>2179</v>
      </c>
      <c r="BD433" s="77"/>
      <c r="BE433" s="91"/>
      <c r="BF433" s="91"/>
      <c r="BG433" s="92"/>
      <c r="BH433"/>
      <c r="BI433"/>
      <c r="BJ433"/>
      <c r="BK433"/>
      <c r="BL433"/>
      <c r="BM433"/>
      <c r="BN433"/>
      <c r="BO433"/>
      <c r="BP433"/>
      <c r="BQ433"/>
      <c r="BR433"/>
      <c r="BS433"/>
      <c r="BT433" s="92"/>
      <c r="BU433" s="92"/>
      <c r="BV433" s="92"/>
      <c r="BW433" s="5"/>
      <c r="BX433" s="5"/>
      <c r="BY433" s="5"/>
      <c r="BZ433" s="5"/>
      <c r="CA433" s="5"/>
      <c r="CB433" s="5"/>
      <c r="CC433" s="5"/>
      <c r="CD433" s="440"/>
      <c r="CE433" s="440"/>
      <c r="CF433" s="441"/>
      <c r="CG433" s="442"/>
      <c r="CH433" s="443"/>
      <c r="CI433" s="443"/>
      <c r="CJ433" s="443"/>
      <c r="CK433" s="443"/>
      <c r="CL433" s="4"/>
      <c r="CM433" s="4"/>
      <c r="CN433" s="5"/>
      <c r="CO433" s="4"/>
      <c r="CP433" s="444"/>
      <c r="CQ433" s="445"/>
      <c r="CR433" s="446"/>
      <c r="CS433" s="446"/>
      <c r="CT433" s="444"/>
      <c r="CU433" s="444"/>
      <c r="CV433" s="444"/>
      <c r="CW433" s="444"/>
      <c r="CX433" s="447"/>
      <c r="CY433" s="447"/>
      <c r="CZ433" s="447"/>
      <c r="DA433" s="447"/>
      <c r="DB433" s="448"/>
      <c r="DC433" s="448"/>
      <c r="DD433" s="446"/>
      <c r="DE433" s="439"/>
      <c r="DF433" s="439"/>
      <c r="DG433" s="439"/>
      <c r="DH433" s="439"/>
      <c r="DI433" s="439"/>
      <c r="DJ433" s="439"/>
      <c r="DK433" s="439"/>
      <c r="DL433" s="446"/>
      <c r="DM433" s="446"/>
      <c r="DN433" s="444"/>
      <c r="DO433" s="444"/>
      <c r="DP433" s="444"/>
      <c r="DQ433" s="444"/>
      <c r="DR433" s="444"/>
      <c r="DS433" s="441"/>
      <c r="DT433" s="449"/>
      <c r="DU433" s="450"/>
      <c r="DV433" s="450"/>
      <c r="DW433" s="450"/>
      <c r="DX433" s="450"/>
      <c r="DY433" s="450"/>
      <c r="DZ433" s="450"/>
      <c r="EA433" s="450"/>
      <c r="EB433" s="450"/>
      <c r="EC433" s="450"/>
      <c r="ED433" s="450"/>
      <c r="EE433" s="446"/>
      <c r="EF433" s="446"/>
      <c r="EL433" s="4"/>
      <c r="EM433" s="4"/>
      <c r="EN433" s="5"/>
      <c r="EO433" s="4"/>
      <c r="FA433" s="23"/>
      <c r="FB433" s="24"/>
      <c r="FC433" s="75"/>
      <c r="FD433" s="76"/>
      <c r="FF433" s="89"/>
      <c r="IA433" s="214"/>
      <c r="IB433" s="215"/>
      <c r="IC433" s="214"/>
      <c r="ID433" s="215"/>
      <c r="IE433" s="214"/>
      <c r="IF433" s="214"/>
      <c r="IG433" s="214"/>
      <c r="IH433" s="233"/>
      <c r="II433" s="160"/>
      <c r="IJ433" s="217"/>
      <c r="IK433" s="218"/>
      <c r="IL433" s="218"/>
      <c r="IM433" s="218"/>
      <c r="IO433" s="391"/>
    </row>
    <row r="434" spans="1:249" s="6" customFormat="1" ht="15" x14ac:dyDescent="0.2">
      <c r="A434" s="467">
        <v>1</v>
      </c>
      <c r="B434" s="467" t="s">
        <v>2157</v>
      </c>
      <c r="C434" s="393" t="s">
        <v>2777</v>
      </c>
      <c r="D434" s="468"/>
      <c r="E434" s="462" t="s">
        <v>2137</v>
      </c>
      <c r="F434" s="14" t="s">
        <v>2146</v>
      </c>
      <c r="G434" s="14" t="s">
        <v>2153</v>
      </c>
      <c r="H434" s="469" t="s">
        <v>2149</v>
      </c>
      <c r="I434" s="462"/>
      <c r="J434" s="456"/>
      <c r="K434" s="11"/>
      <c r="L434" s="11"/>
      <c r="M434" s="14"/>
      <c r="N434" s="470"/>
      <c r="O434" s="14"/>
      <c r="P434" s="14"/>
      <c r="Q434" s="14"/>
      <c r="R434" s="14"/>
      <c r="S434" s="14"/>
      <c r="T434" s="469"/>
      <c r="U434" s="454"/>
      <c r="V434" s="454"/>
      <c r="W434" s="9"/>
      <c r="X434" s="9"/>
      <c r="Y434" s="10"/>
      <c r="Z434" s="495">
        <v>2</v>
      </c>
      <c r="AA434" s="11"/>
      <c r="AB434" s="472"/>
      <c r="AC434" s="473"/>
      <c r="AD434" s="473"/>
      <c r="AE434" s="496">
        <v>2</v>
      </c>
      <c r="AF434" s="12"/>
      <c r="AG434" s="12"/>
      <c r="AH434" s="13"/>
      <c r="AI434" s="14"/>
      <c r="AJ434" s="14"/>
      <c r="AK434" s="7"/>
      <c r="AL434" s="7"/>
      <c r="AM434" s="15"/>
      <c r="AN434" s="15"/>
      <c r="AO434" s="8"/>
      <c r="AP434" s="453" t="s">
        <v>1864</v>
      </c>
      <c r="AQ434" s="17"/>
      <c r="AR434" s="18"/>
      <c r="AS434" s="19"/>
      <c r="AT434" s="19"/>
      <c r="AU434" s="19"/>
      <c r="AV434" s="19"/>
      <c r="AW434" s="19"/>
      <c r="AX434" s="19"/>
      <c r="AY434" s="19"/>
      <c r="AZ434" s="20"/>
      <c r="BA434" s="20"/>
      <c r="BB434" s="21"/>
      <c r="BC434" s="22" t="s">
        <v>2179</v>
      </c>
      <c r="BD434" s="77"/>
      <c r="BE434" s="91"/>
      <c r="BF434" s="91"/>
      <c r="BG434" s="92"/>
      <c r="BH434"/>
      <c r="BI434"/>
      <c r="BJ434"/>
      <c r="BK434"/>
      <c r="BL434"/>
      <c r="BM434"/>
      <c r="BN434"/>
      <c r="BO434"/>
      <c r="BP434"/>
      <c r="BQ434"/>
      <c r="BR434"/>
      <c r="BS434"/>
      <c r="BT434" s="92"/>
      <c r="BU434" s="92"/>
      <c r="BV434" s="92"/>
      <c r="BW434" s="5"/>
      <c r="BX434" s="5"/>
      <c r="BY434" s="5"/>
      <c r="BZ434" s="5"/>
      <c r="CA434" s="5"/>
      <c r="CB434" s="5"/>
      <c r="CC434" s="5"/>
      <c r="CD434" s="440"/>
      <c r="CE434" s="440"/>
      <c r="CF434" s="441"/>
      <c r="CG434" s="442"/>
      <c r="CH434" s="443"/>
      <c r="CI434" s="443"/>
      <c r="CJ434" s="443"/>
      <c r="CK434" s="443"/>
      <c r="CL434" s="4"/>
      <c r="CM434" s="4"/>
      <c r="CN434" s="5"/>
      <c r="CO434" s="4"/>
      <c r="CP434" s="444"/>
      <c r="CQ434" s="445"/>
      <c r="CR434" s="446"/>
      <c r="CS434" s="446"/>
      <c r="CT434" s="444"/>
      <c r="CU434" s="444"/>
      <c r="CV434" s="444"/>
      <c r="CW434" s="444"/>
      <c r="CX434" s="447"/>
      <c r="CY434" s="447"/>
      <c r="CZ434" s="447"/>
      <c r="DA434" s="447"/>
      <c r="DB434" s="448"/>
      <c r="DC434" s="448"/>
      <c r="DD434" s="446"/>
      <c r="DE434" s="439"/>
      <c r="DF434" s="439"/>
      <c r="DG434" s="439"/>
      <c r="DH434" s="439"/>
      <c r="DI434" s="439"/>
      <c r="DJ434" s="439"/>
      <c r="DK434" s="439"/>
      <c r="DL434" s="446"/>
      <c r="DM434" s="446"/>
      <c r="DN434" s="444"/>
      <c r="DO434" s="444"/>
      <c r="DP434" s="444"/>
      <c r="DQ434" s="444"/>
      <c r="DR434" s="444"/>
      <c r="DS434" s="441"/>
      <c r="DT434" s="449"/>
      <c r="DU434" s="450"/>
      <c r="DV434" s="450"/>
      <c r="DW434" s="450"/>
      <c r="DX434" s="450"/>
      <c r="DY434" s="450"/>
      <c r="DZ434" s="450"/>
      <c r="EA434" s="450"/>
      <c r="EB434" s="450"/>
      <c r="EC434" s="450"/>
      <c r="ED434" s="450"/>
      <c r="EE434" s="446"/>
      <c r="EF434" s="446"/>
      <c r="EL434" s="4"/>
      <c r="EM434" s="4"/>
      <c r="EN434" s="5"/>
      <c r="EO434" s="4"/>
      <c r="FA434" s="23"/>
      <c r="FB434" s="24"/>
      <c r="FC434" s="75"/>
      <c r="FD434" s="76"/>
      <c r="FF434" s="89"/>
      <c r="IA434" s="214"/>
      <c r="IB434" s="215"/>
      <c r="IC434" s="214"/>
      <c r="ID434" s="215"/>
      <c r="IE434" s="214"/>
      <c r="IF434" s="214"/>
      <c r="IG434" s="214"/>
      <c r="IH434" s="233"/>
      <c r="II434" s="160"/>
      <c r="IJ434" s="217"/>
      <c r="IK434" s="218"/>
      <c r="IL434" s="218"/>
      <c r="IM434" s="218"/>
      <c r="IO434" s="391"/>
    </row>
    <row r="435" spans="1:249" s="6" customFormat="1" ht="15" x14ac:dyDescent="0.2">
      <c r="A435" s="467" t="s">
        <v>2195</v>
      </c>
      <c r="B435" s="467" t="s">
        <v>1969</v>
      </c>
      <c r="C435" s="393" t="s">
        <v>2778</v>
      </c>
      <c r="D435" s="468"/>
      <c r="E435" s="462" t="s">
        <v>2138</v>
      </c>
      <c r="F435" s="14" t="s">
        <v>2149</v>
      </c>
      <c r="G435" s="14" t="s">
        <v>2149</v>
      </c>
      <c r="H435" s="469" t="s">
        <v>2149</v>
      </c>
      <c r="I435" s="462"/>
      <c r="J435" s="456"/>
      <c r="K435" s="11"/>
      <c r="L435" s="11"/>
      <c r="M435" s="14"/>
      <c r="N435" s="470"/>
      <c r="O435" s="14"/>
      <c r="P435" s="14"/>
      <c r="Q435" s="14"/>
      <c r="R435" s="14"/>
      <c r="S435" s="14"/>
      <c r="T435" s="469"/>
      <c r="U435" s="454"/>
      <c r="V435" s="454"/>
      <c r="W435" s="9"/>
      <c r="X435" s="9"/>
      <c r="Y435" s="10"/>
      <c r="Z435" s="495">
        <v>3</v>
      </c>
      <c r="AA435" s="11"/>
      <c r="AB435" s="472"/>
      <c r="AC435" s="473"/>
      <c r="AD435" s="473"/>
      <c r="AE435" s="496" t="s">
        <v>2195</v>
      </c>
      <c r="AF435" s="12"/>
      <c r="AG435" s="12"/>
      <c r="AH435" s="13"/>
      <c r="AI435" s="14"/>
      <c r="AJ435" s="14"/>
      <c r="AK435" s="7"/>
      <c r="AL435" s="7"/>
      <c r="AM435" s="15"/>
      <c r="AN435" s="15"/>
      <c r="AO435" s="8"/>
      <c r="AP435" s="453" t="s">
        <v>1865</v>
      </c>
      <c r="AQ435" s="17"/>
      <c r="AR435" s="18"/>
      <c r="AS435" s="19"/>
      <c r="AT435" s="19"/>
      <c r="AU435" s="19"/>
      <c r="AV435" s="19"/>
      <c r="AW435" s="19"/>
      <c r="AX435" s="19"/>
      <c r="AY435" s="19"/>
      <c r="AZ435" s="20"/>
      <c r="BA435" s="20"/>
      <c r="BB435" s="21"/>
      <c r="BC435" s="22" t="s">
        <v>2179</v>
      </c>
      <c r="BD435" s="77"/>
      <c r="BE435" s="91"/>
      <c r="BF435" s="91"/>
      <c r="BG435" s="92"/>
      <c r="BH435"/>
      <c r="BI435"/>
      <c r="BJ435"/>
      <c r="BK435"/>
      <c r="BL435"/>
      <c r="BM435"/>
      <c r="BN435"/>
      <c r="BO435"/>
      <c r="BP435"/>
      <c r="BQ435"/>
      <c r="BR435"/>
      <c r="BS435"/>
      <c r="BT435" s="92"/>
      <c r="BU435" s="92"/>
      <c r="BV435" s="92"/>
      <c r="BW435" s="5"/>
      <c r="BX435" s="5"/>
      <c r="BY435" s="5"/>
      <c r="BZ435" s="5"/>
      <c r="CA435" s="5"/>
      <c r="CB435" s="5"/>
      <c r="CC435" s="5"/>
      <c r="CD435" s="440"/>
      <c r="CE435" s="440"/>
      <c r="CF435" s="441"/>
      <c r="CG435" s="442"/>
      <c r="CH435" s="443"/>
      <c r="CI435" s="443"/>
      <c r="CJ435" s="443"/>
      <c r="CK435" s="443"/>
      <c r="CL435" s="4"/>
      <c r="CM435" s="4"/>
      <c r="CN435" s="5"/>
      <c r="CO435" s="4"/>
      <c r="CP435" s="444"/>
      <c r="CQ435" s="445"/>
      <c r="CR435" s="446"/>
      <c r="CS435" s="446"/>
      <c r="CT435" s="444"/>
      <c r="CU435" s="444"/>
      <c r="CV435" s="444"/>
      <c r="CW435" s="444"/>
      <c r="CX435" s="447"/>
      <c r="CY435" s="447"/>
      <c r="CZ435" s="447"/>
      <c r="DA435" s="447"/>
      <c r="DB435" s="448"/>
      <c r="DC435" s="448"/>
      <c r="DD435" s="446"/>
      <c r="DE435" s="439"/>
      <c r="DF435" s="439"/>
      <c r="DG435" s="439"/>
      <c r="DH435" s="439"/>
      <c r="DI435" s="439"/>
      <c r="DJ435" s="439"/>
      <c r="DK435" s="439"/>
      <c r="DL435" s="446"/>
      <c r="DM435" s="446"/>
      <c r="DN435" s="444"/>
      <c r="DO435" s="444"/>
      <c r="DP435" s="444"/>
      <c r="DQ435" s="444"/>
      <c r="DR435" s="444"/>
      <c r="DS435" s="441"/>
      <c r="DT435" s="449"/>
      <c r="DU435" s="450"/>
      <c r="DV435" s="450"/>
      <c r="DW435" s="450"/>
      <c r="DX435" s="450"/>
      <c r="DY435" s="450"/>
      <c r="DZ435" s="450"/>
      <c r="EA435" s="450"/>
      <c r="EB435" s="450"/>
      <c r="EC435" s="450"/>
      <c r="ED435" s="450"/>
      <c r="EE435" s="446"/>
      <c r="EF435" s="446"/>
      <c r="EL435" s="4"/>
      <c r="EM435" s="4"/>
      <c r="EN435" s="5"/>
      <c r="EO435" s="4"/>
      <c r="FA435" s="23"/>
      <c r="FB435" s="24"/>
      <c r="FC435" s="75"/>
      <c r="FD435" s="76"/>
      <c r="FF435" s="89"/>
      <c r="IA435" s="214"/>
      <c r="IB435" s="215"/>
      <c r="IC435" s="214"/>
      <c r="ID435" s="215"/>
      <c r="IE435" s="214"/>
      <c r="IF435" s="214"/>
      <c r="IG435" s="214"/>
      <c r="IH435" s="233"/>
      <c r="II435" s="160"/>
      <c r="IJ435" s="217"/>
      <c r="IK435" s="218"/>
      <c r="IL435" s="218"/>
      <c r="IM435" s="218"/>
      <c r="IO435" s="391"/>
    </row>
    <row r="436" spans="1:249" s="6" customFormat="1" ht="15" x14ac:dyDescent="0.2">
      <c r="A436" s="467">
        <v>0</v>
      </c>
      <c r="B436" s="467" t="s">
        <v>2149</v>
      </c>
      <c r="C436" s="393" t="s">
        <v>2779</v>
      </c>
      <c r="D436" s="468"/>
      <c r="E436" s="462" t="s">
        <v>2135</v>
      </c>
      <c r="F436" s="14"/>
      <c r="G436" s="14"/>
      <c r="H436" s="469"/>
      <c r="I436" s="462"/>
      <c r="J436" s="456"/>
      <c r="K436" s="11"/>
      <c r="L436" s="11"/>
      <c r="M436" s="14"/>
      <c r="N436" s="470"/>
      <c r="O436" s="14"/>
      <c r="P436" s="14"/>
      <c r="Q436" s="14"/>
      <c r="R436" s="14"/>
      <c r="S436" s="14"/>
      <c r="T436" s="469"/>
      <c r="U436" s="454"/>
      <c r="V436" s="454"/>
      <c r="W436" s="9"/>
      <c r="X436" s="9"/>
      <c r="Y436" s="10"/>
      <c r="Z436" s="495">
        <v>0</v>
      </c>
      <c r="AA436" s="11"/>
      <c r="AB436" s="472"/>
      <c r="AC436" s="473"/>
      <c r="AD436" s="473"/>
      <c r="AE436" s="496">
        <v>2</v>
      </c>
      <c r="AF436" s="12"/>
      <c r="AG436" s="12"/>
      <c r="AH436" s="13"/>
      <c r="AI436" s="14"/>
      <c r="AJ436" s="14"/>
      <c r="AK436" s="7"/>
      <c r="AL436" s="7"/>
      <c r="AM436" s="15"/>
      <c r="AN436" s="15"/>
      <c r="AO436" s="8"/>
      <c r="AP436" s="453" t="s">
        <v>1866</v>
      </c>
      <c r="AQ436" s="17"/>
      <c r="AR436" s="18"/>
      <c r="AS436" s="19"/>
      <c r="AT436" s="19"/>
      <c r="AU436" s="19"/>
      <c r="AV436" s="19"/>
      <c r="AW436" s="19"/>
      <c r="AX436" s="19"/>
      <c r="AY436" s="19"/>
      <c r="AZ436" s="20"/>
      <c r="BA436" s="20"/>
      <c r="BB436" s="21"/>
      <c r="BC436" s="22" t="s">
        <v>2179</v>
      </c>
      <c r="BD436" s="77"/>
      <c r="BE436" s="91"/>
      <c r="BF436" s="91"/>
      <c r="BG436" s="92"/>
      <c r="BH436"/>
      <c r="BI436"/>
      <c r="BJ436"/>
      <c r="BK436"/>
      <c r="BL436"/>
      <c r="BM436"/>
      <c r="BN436"/>
      <c r="BO436"/>
      <c r="BP436"/>
      <c r="BQ436"/>
      <c r="BR436"/>
      <c r="BS436"/>
      <c r="BT436" s="92"/>
      <c r="BU436" s="92"/>
      <c r="BV436" s="92"/>
      <c r="BW436" s="5"/>
      <c r="BX436" s="5"/>
      <c r="BY436" s="5"/>
      <c r="BZ436" s="5"/>
      <c r="CA436" s="5"/>
      <c r="CB436" s="5"/>
      <c r="CC436" s="5"/>
      <c r="CD436" s="440"/>
      <c r="CE436" s="440"/>
      <c r="CF436" s="441"/>
      <c r="CG436" s="442"/>
      <c r="CH436" s="443"/>
      <c r="CI436" s="443"/>
      <c r="CJ436" s="443"/>
      <c r="CK436" s="443"/>
      <c r="CL436" s="4"/>
      <c r="CM436" s="4"/>
      <c r="CN436" s="5"/>
      <c r="CO436" s="4"/>
      <c r="CP436" s="444"/>
      <c r="CQ436" s="445"/>
      <c r="CR436" s="446"/>
      <c r="CS436" s="446"/>
      <c r="CT436" s="444"/>
      <c r="CU436" s="444"/>
      <c r="CV436" s="444"/>
      <c r="CW436" s="444"/>
      <c r="CX436" s="447"/>
      <c r="CY436" s="447"/>
      <c r="CZ436" s="447"/>
      <c r="DA436" s="447"/>
      <c r="DB436" s="448"/>
      <c r="DC436" s="448"/>
      <c r="DD436" s="446"/>
      <c r="DE436" s="439"/>
      <c r="DF436" s="439"/>
      <c r="DG436" s="439"/>
      <c r="DH436" s="439"/>
      <c r="DI436" s="439"/>
      <c r="DJ436" s="439"/>
      <c r="DK436" s="439"/>
      <c r="DL436" s="446"/>
      <c r="DM436" s="446"/>
      <c r="DN436" s="444"/>
      <c r="DO436" s="444"/>
      <c r="DP436" s="444"/>
      <c r="DQ436" s="444"/>
      <c r="DR436" s="444"/>
      <c r="DS436" s="441"/>
      <c r="DT436" s="449"/>
      <c r="DU436" s="450"/>
      <c r="DV436" s="450"/>
      <c r="DW436" s="450"/>
      <c r="DX436" s="450"/>
      <c r="DY436" s="450"/>
      <c r="DZ436" s="450"/>
      <c r="EA436" s="450"/>
      <c r="EB436" s="450"/>
      <c r="EC436" s="450"/>
      <c r="ED436" s="450"/>
      <c r="EE436" s="446"/>
      <c r="EF436" s="446"/>
      <c r="EL436" s="4"/>
      <c r="EM436" s="4"/>
      <c r="EN436" s="5"/>
      <c r="EO436" s="4"/>
      <c r="FA436" s="23"/>
      <c r="FB436" s="24"/>
      <c r="FC436" s="75"/>
      <c r="FD436" s="76"/>
      <c r="FF436" s="89"/>
      <c r="IA436" s="214"/>
      <c r="IB436" s="215"/>
      <c r="IC436" s="214"/>
      <c r="ID436" s="215"/>
      <c r="IE436" s="214"/>
      <c r="IF436" s="214"/>
      <c r="IG436" s="214"/>
      <c r="IH436" s="233"/>
      <c r="II436" s="160"/>
      <c r="IJ436" s="217"/>
      <c r="IK436" s="218"/>
      <c r="IL436" s="218"/>
      <c r="IM436" s="218"/>
      <c r="IO436" s="391"/>
    </row>
    <row r="437" spans="1:249" s="6" customFormat="1" ht="15" x14ac:dyDescent="0.2">
      <c r="A437" s="467" t="s">
        <v>3037</v>
      </c>
      <c r="B437" s="467" t="s">
        <v>3037</v>
      </c>
      <c r="C437" s="393" t="s">
        <v>2780</v>
      </c>
      <c r="D437" s="468"/>
      <c r="E437" s="462"/>
      <c r="F437" s="14"/>
      <c r="G437" s="14"/>
      <c r="H437" s="469"/>
      <c r="I437" s="462"/>
      <c r="J437" s="456"/>
      <c r="K437" s="11"/>
      <c r="L437" s="11"/>
      <c r="M437" s="14"/>
      <c r="N437" s="470"/>
      <c r="O437" s="14"/>
      <c r="P437" s="14"/>
      <c r="Q437" s="14"/>
      <c r="R437" s="14"/>
      <c r="S437" s="14"/>
      <c r="T437" s="469"/>
      <c r="U437" s="454"/>
      <c r="V437" s="454"/>
      <c r="W437" s="9"/>
      <c r="X437" s="9"/>
      <c r="Y437" s="10"/>
      <c r="Z437" s="495"/>
      <c r="AA437" s="11"/>
      <c r="AB437" s="472"/>
      <c r="AC437" s="473"/>
      <c r="AD437" s="473"/>
      <c r="AE437" s="496"/>
      <c r="AF437" s="12"/>
      <c r="AG437" s="12"/>
      <c r="AH437" s="13"/>
      <c r="AI437" s="14"/>
      <c r="AJ437" s="14"/>
      <c r="AK437" s="7"/>
      <c r="AL437" s="7"/>
      <c r="AM437" s="15"/>
      <c r="AN437" s="15"/>
      <c r="AO437" s="8"/>
      <c r="AP437" s="453"/>
      <c r="AQ437" s="17"/>
      <c r="AR437" s="18"/>
      <c r="AS437" s="19"/>
      <c r="AT437" s="19"/>
      <c r="AU437" s="19"/>
      <c r="AV437" s="19"/>
      <c r="AW437" s="19"/>
      <c r="AX437" s="19"/>
      <c r="AY437" s="19"/>
      <c r="AZ437" s="20"/>
      <c r="BA437" s="20"/>
      <c r="BB437" s="21"/>
      <c r="BC437" s="22" t="s">
        <v>2198</v>
      </c>
      <c r="BD437" s="77"/>
      <c r="BE437" s="91"/>
      <c r="BF437" s="91"/>
      <c r="BG437" s="92"/>
      <c r="BH437"/>
      <c r="BI437"/>
      <c r="BJ437"/>
      <c r="BK437"/>
      <c r="BL437"/>
      <c r="BM437"/>
      <c r="BN437"/>
      <c r="BO437"/>
      <c r="BP437"/>
      <c r="BQ437"/>
      <c r="BR437"/>
      <c r="BS437"/>
      <c r="BT437" s="92"/>
      <c r="BU437" s="92"/>
      <c r="BV437" s="92"/>
      <c r="BW437" s="5"/>
      <c r="BX437" s="5"/>
      <c r="BY437" s="5"/>
      <c r="BZ437" s="5"/>
      <c r="CA437" s="5"/>
      <c r="CB437" s="5"/>
      <c r="CC437" s="5"/>
      <c r="CD437" s="440"/>
      <c r="CE437" s="440"/>
      <c r="CF437" s="441"/>
      <c r="CG437" s="442"/>
      <c r="CH437" s="443"/>
      <c r="CI437" s="443"/>
      <c r="CJ437" s="443"/>
      <c r="CK437" s="443"/>
      <c r="CL437" s="4"/>
      <c r="CM437" s="4"/>
      <c r="CN437" s="5"/>
      <c r="CO437" s="4"/>
      <c r="CP437" s="444"/>
      <c r="CQ437" s="445"/>
      <c r="CR437" s="446"/>
      <c r="CS437" s="446"/>
      <c r="CT437" s="444"/>
      <c r="CU437" s="444"/>
      <c r="CV437" s="444"/>
      <c r="CW437" s="444"/>
      <c r="CX437" s="447"/>
      <c r="CY437" s="447"/>
      <c r="CZ437" s="447"/>
      <c r="DA437" s="447"/>
      <c r="DB437" s="448"/>
      <c r="DC437" s="448"/>
      <c r="DD437" s="446"/>
      <c r="DE437" s="439"/>
      <c r="DF437" s="439"/>
      <c r="DG437" s="439"/>
      <c r="DH437" s="439"/>
      <c r="DI437" s="439"/>
      <c r="DJ437" s="439"/>
      <c r="DK437" s="439"/>
      <c r="DL437" s="446"/>
      <c r="DM437" s="446"/>
      <c r="DN437" s="444"/>
      <c r="DO437" s="444"/>
      <c r="DP437" s="444"/>
      <c r="DQ437" s="444"/>
      <c r="DR437" s="444"/>
      <c r="DS437" s="441"/>
      <c r="DT437" s="449"/>
      <c r="DU437" s="450"/>
      <c r="DV437" s="450"/>
      <c r="DW437" s="450"/>
      <c r="DX437" s="450"/>
      <c r="DY437" s="450"/>
      <c r="DZ437" s="450"/>
      <c r="EA437" s="450"/>
      <c r="EB437" s="450"/>
      <c r="EC437" s="450"/>
      <c r="ED437" s="450"/>
      <c r="EE437" s="446"/>
      <c r="EF437" s="446"/>
      <c r="EL437" s="4"/>
      <c r="EM437" s="4"/>
      <c r="EN437" s="5"/>
      <c r="EO437" s="4"/>
      <c r="FA437" s="23"/>
      <c r="FB437" s="24"/>
      <c r="FC437" s="75"/>
      <c r="FD437" s="76"/>
      <c r="FF437" s="89"/>
      <c r="IA437" s="214"/>
      <c r="IB437" s="215"/>
      <c r="IC437" s="214"/>
      <c r="ID437" s="215"/>
      <c r="IE437" s="214"/>
      <c r="IF437" s="214"/>
      <c r="IG437" s="214"/>
      <c r="IH437" s="233"/>
      <c r="II437" s="160"/>
      <c r="IJ437" s="217"/>
      <c r="IK437" s="218"/>
      <c r="IL437" s="218"/>
      <c r="IM437" s="218"/>
      <c r="IO437" s="391"/>
    </row>
    <row r="438" spans="1:249" s="6" customFormat="1" ht="15" x14ac:dyDescent="0.2">
      <c r="A438" s="467" t="s">
        <v>2195</v>
      </c>
      <c r="B438" s="467" t="s">
        <v>2149</v>
      </c>
      <c r="C438" s="393" t="s">
        <v>2781</v>
      </c>
      <c r="D438" s="468"/>
      <c r="E438" s="462" t="s">
        <v>2141</v>
      </c>
      <c r="F438" s="14" t="s">
        <v>2149</v>
      </c>
      <c r="G438" s="14" t="s">
        <v>2149</v>
      </c>
      <c r="H438" s="469" t="s">
        <v>2149</v>
      </c>
      <c r="I438" s="462"/>
      <c r="J438" s="456"/>
      <c r="K438" s="11"/>
      <c r="L438" s="11"/>
      <c r="M438" s="14"/>
      <c r="N438" s="470"/>
      <c r="O438" s="14"/>
      <c r="P438" s="14"/>
      <c r="Q438" s="14"/>
      <c r="R438" s="14"/>
      <c r="S438" s="14"/>
      <c r="T438" s="469"/>
      <c r="U438" s="454"/>
      <c r="V438" s="454"/>
      <c r="W438" s="9"/>
      <c r="X438" s="9"/>
      <c r="Y438" s="10"/>
      <c r="Z438" s="495" t="s">
        <v>2195</v>
      </c>
      <c r="AA438" s="11"/>
      <c r="AB438" s="472"/>
      <c r="AC438" s="473"/>
      <c r="AD438" s="473"/>
      <c r="AE438" s="496" t="s">
        <v>2195</v>
      </c>
      <c r="AF438" s="12"/>
      <c r="AG438" s="12"/>
      <c r="AH438" s="13"/>
      <c r="AI438" s="14"/>
      <c r="AJ438" s="14"/>
      <c r="AK438" s="7"/>
      <c r="AL438" s="7"/>
      <c r="AM438" s="15"/>
      <c r="AN438" s="15"/>
      <c r="AO438" s="8"/>
      <c r="AP438" s="453" t="s">
        <v>1867</v>
      </c>
      <c r="AQ438" s="17"/>
      <c r="AR438" s="18"/>
      <c r="AS438" s="19"/>
      <c r="AT438" s="19"/>
      <c r="AU438" s="19"/>
      <c r="AV438" s="19"/>
      <c r="AW438" s="19"/>
      <c r="AX438" s="19"/>
      <c r="AY438" s="19"/>
      <c r="AZ438" s="20"/>
      <c r="BA438" s="20"/>
      <c r="BB438" s="21"/>
      <c r="BC438" s="22" t="s">
        <v>2179</v>
      </c>
      <c r="BD438" s="77"/>
      <c r="BE438" s="91"/>
      <c r="BF438" s="91"/>
      <c r="BG438" s="92"/>
      <c r="BH438"/>
      <c r="BI438"/>
      <c r="BJ438"/>
      <c r="BK438"/>
      <c r="BL438"/>
      <c r="BM438"/>
      <c r="BN438"/>
      <c r="BO438"/>
      <c r="BP438"/>
      <c r="BQ438"/>
      <c r="BR438"/>
      <c r="BS438"/>
      <c r="BT438" s="92"/>
      <c r="BU438" s="92"/>
      <c r="BV438" s="92"/>
      <c r="BW438" s="5"/>
      <c r="BX438" s="5"/>
      <c r="BY438" s="5"/>
      <c r="BZ438" s="5"/>
      <c r="CA438" s="5"/>
      <c r="CB438" s="5"/>
      <c r="CC438" s="5"/>
      <c r="CD438" s="440"/>
      <c r="CE438" s="440"/>
      <c r="CF438" s="441"/>
      <c r="CG438" s="442"/>
      <c r="CH438" s="443"/>
      <c r="CI438" s="443"/>
      <c r="CJ438" s="443"/>
      <c r="CK438" s="443"/>
      <c r="CL438" s="4"/>
      <c r="CM438" s="4"/>
      <c r="CN438" s="5"/>
      <c r="CO438" s="4"/>
      <c r="CP438" s="444"/>
      <c r="CQ438" s="445"/>
      <c r="CR438" s="446"/>
      <c r="CS438" s="446"/>
      <c r="CT438" s="444"/>
      <c r="CU438" s="444"/>
      <c r="CV438" s="444"/>
      <c r="CW438" s="444"/>
      <c r="CX438" s="447"/>
      <c r="CY438" s="447"/>
      <c r="CZ438" s="447"/>
      <c r="DA438" s="447"/>
      <c r="DB438" s="448"/>
      <c r="DC438" s="448"/>
      <c r="DD438" s="446"/>
      <c r="DE438" s="439"/>
      <c r="DF438" s="439"/>
      <c r="DG438" s="439"/>
      <c r="DH438" s="439"/>
      <c r="DI438" s="439"/>
      <c r="DJ438" s="439"/>
      <c r="DK438" s="439"/>
      <c r="DL438" s="446"/>
      <c r="DM438" s="446"/>
      <c r="DN438" s="444"/>
      <c r="DO438" s="444"/>
      <c r="DP438" s="444"/>
      <c r="DQ438" s="444"/>
      <c r="DR438" s="444"/>
      <c r="DS438" s="441"/>
      <c r="DT438" s="449"/>
      <c r="DU438" s="450"/>
      <c r="DV438" s="450"/>
      <c r="DW438" s="450"/>
      <c r="DX438" s="450"/>
      <c r="DY438" s="450"/>
      <c r="DZ438" s="450"/>
      <c r="EA438" s="450"/>
      <c r="EB438" s="450"/>
      <c r="EC438" s="450"/>
      <c r="ED438" s="450"/>
      <c r="EE438" s="446"/>
      <c r="EF438" s="446"/>
      <c r="EL438" s="4"/>
      <c r="EM438" s="4"/>
      <c r="EN438" s="5"/>
      <c r="EO438" s="4"/>
      <c r="FA438" s="23"/>
      <c r="FB438" s="24"/>
      <c r="FC438" s="75"/>
      <c r="FD438" s="76"/>
      <c r="FF438" s="89"/>
      <c r="IA438" s="214"/>
      <c r="IB438" s="215"/>
      <c r="IC438" s="214"/>
      <c r="ID438" s="215"/>
      <c r="IE438" s="214"/>
      <c r="IF438" s="214"/>
      <c r="IG438" s="214"/>
      <c r="IH438" s="233"/>
      <c r="II438" s="160"/>
      <c r="IJ438" s="217"/>
      <c r="IK438" s="218"/>
      <c r="IL438" s="218"/>
      <c r="IM438" s="218"/>
      <c r="IO438" s="391"/>
    </row>
    <row r="439" spans="1:249" s="6" customFormat="1" ht="15" x14ac:dyDescent="0.2">
      <c r="A439" s="467" t="s">
        <v>2195</v>
      </c>
      <c r="B439" s="467" t="s">
        <v>2149</v>
      </c>
      <c r="C439" s="393" t="s">
        <v>2782</v>
      </c>
      <c r="D439" s="468"/>
      <c r="E439" s="462" t="s">
        <v>2141</v>
      </c>
      <c r="F439" s="14" t="s">
        <v>2149</v>
      </c>
      <c r="G439" s="14" t="s">
        <v>2149</v>
      </c>
      <c r="H439" s="469" t="s">
        <v>2149</v>
      </c>
      <c r="I439" s="462"/>
      <c r="J439" s="456"/>
      <c r="K439" s="11"/>
      <c r="L439" s="11"/>
      <c r="M439" s="14"/>
      <c r="N439" s="470"/>
      <c r="O439" s="14"/>
      <c r="P439" s="14"/>
      <c r="Q439" s="14"/>
      <c r="R439" s="14"/>
      <c r="S439" s="14"/>
      <c r="T439" s="469"/>
      <c r="U439" s="454"/>
      <c r="V439" s="454"/>
      <c r="W439" s="9"/>
      <c r="X439" s="9"/>
      <c r="Y439" s="10"/>
      <c r="Z439" s="495" t="s">
        <v>2195</v>
      </c>
      <c r="AA439" s="11"/>
      <c r="AB439" s="472"/>
      <c r="AC439" s="473"/>
      <c r="AD439" s="473"/>
      <c r="AE439" s="496" t="s">
        <v>2195</v>
      </c>
      <c r="AF439" s="12"/>
      <c r="AG439" s="12"/>
      <c r="AH439" s="13"/>
      <c r="AI439" s="14"/>
      <c r="AJ439" s="14"/>
      <c r="AK439" s="7"/>
      <c r="AL439" s="7"/>
      <c r="AM439" s="15"/>
      <c r="AN439" s="15"/>
      <c r="AO439" s="8"/>
      <c r="AP439" s="453" t="s">
        <v>1868</v>
      </c>
      <c r="AQ439" s="17"/>
      <c r="AR439" s="18"/>
      <c r="AS439" s="19"/>
      <c r="AT439" s="19"/>
      <c r="AU439" s="19"/>
      <c r="AV439" s="19"/>
      <c r="AW439" s="19"/>
      <c r="AX439" s="19"/>
      <c r="AY439" s="19"/>
      <c r="AZ439" s="20"/>
      <c r="BA439" s="20"/>
      <c r="BB439" s="21"/>
      <c r="BC439" s="22" t="s">
        <v>2179</v>
      </c>
      <c r="BD439" s="77"/>
      <c r="BE439" s="91"/>
      <c r="BF439" s="91"/>
      <c r="BG439" s="92"/>
      <c r="BH439"/>
      <c r="BI439"/>
      <c r="BJ439"/>
      <c r="BK439"/>
      <c r="BL439"/>
      <c r="BM439"/>
      <c r="BN439"/>
      <c r="BO439"/>
      <c r="BP439"/>
      <c r="BQ439"/>
      <c r="BR439"/>
      <c r="BS439"/>
      <c r="BT439" s="92"/>
      <c r="BU439" s="92"/>
      <c r="BV439" s="92"/>
      <c r="BW439" s="5"/>
      <c r="BX439" s="5"/>
      <c r="BY439" s="5"/>
      <c r="BZ439" s="5"/>
      <c r="CA439" s="5"/>
      <c r="CB439" s="5"/>
      <c r="CC439" s="5"/>
      <c r="CD439" s="440"/>
      <c r="CE439" s="440"/>
      <c r="CF439" s="441"/>
      <c r="CG439" s="442"/>
      <c r="CH439" s="443"/>
      <c r="CI439" s="443"/>
      <c r="CJ439" s="443"/>
      <c r="CK439" s="443"/>
      <c r="CL439" s="4"/>
      <c r="CM439" s="4"/>
      <c r="CN439" s="5"/>
      <c r="CO439" s="4"/>
      <c r="CP439" s="444"/>
      <c r="CQ439" s="445"/>
      <c r="CR439" s="446"/>
      <c r="CS439" s="446"/>
      <c r="CT439" s="444"/>
      <c r="CU439" s="444"/>
      <c r="CV439" s="444"/>
      <c r="CW439" s="444"/>
      <c r="CX439" s="447"/>
      <c r="CY439" s="447"/>
      <c r="CZ439" s="447"/>
      <c r="DA439" s="447"/>
      <c r="DB439" s="448"/>
      <c r="DC439" s="448"/>
      <c r="DD439" s="446"/>
      <c r="DE439" s="439"/>
      <c r="DF439" s="439"/>
      <c r="DG439" s="439"/>
      <c r="DH439" s="439"/>
      <c r="DI439" s="439"/>
      <c r="DJ439" s="439"/>
      <c r="DK439" s="439"/>
      <c r="DL439" s="446"/>
      <c r="DM439" s="446"/>
      <c r="DN439" s="444"/>
      <c r="DO439" s="444"/>
      <c r="DP439" s="444"/>
      <c r="DQ439" s="444"/>
      <c r="DR439" s="444"/>
      <c r="DS439" s="441"/>
      <c r="DT439" s="449"/>
      <c r="DU439" s="450"/>
      <c r="DV439" s="450"/>
      <c r="DW439" s="450"/>
      <c r="DX439" s="450"/>
      <c r="DY439" s="450"/>
      <c r="DZ439" s="450"/>
      <c r="EA439" s="450"/>
      <c r="EB439" s="450"/>
      <c r="EC439" s="450"/>
      <c r="ED439" s="450"/>
      <c r="EE439" s="446"/>
      <c r="EF439" s="446"/>
      <c r="EL439" s="4"/>
      <c r="EM439" s="4"/>
      <c r="EN439" s="5"/>
      <c r="EO439" s="4"/>
      <c r="FA439" s="23"/>
      <c r="FB439" s="24"/>
      <c r="FC439" s="75"/>
      <c r="FD439" s="76"/>
      <c r="FF439" s="89"/>
      <c r="IA439" s="214"/>
      <c r="IB439" s="215"/>
      <c r="IC439" s="214"/>
      <c r="ID439" s="215"/>
      <c r="IE439" s="214"/>
      <c r="IF439" s="214"/>
      <c r="IG439" s="214"/>
      <c r="IH439" s="233"/>
      <c r="II439" s="160"/>
      <c r="IJ439" s="217"/>
      <c r="IK439" s="218"/>
      <c r="IL439" s="218"/>
      <c r="IM439" s="218"/>
      <c r="IO439" s="391"/>
    </row>
    <row r="440" spans="1:249" s="6" customFormat="1" ht="15" x14ac:dyDescent="0.2">
      <c r="A440" s="467" t="s">
        <v>2165</v>
      </c>
      <c r="B440" s="467" t="s">
        <v>1969</v>
      </c>
      <c r="C440" s="393" t="s">
        <v>2783</v>
      </c>
      <c r="D440" s="468"/>
      <c r="E440" s="462" t="s">
        <v>2136</v>
      </c>
      <c r="F440" s="14" t="s">
        <v>2149</v>
      </c>
      <c r="G440" s="14" t="s">
        <v>2149</v>
      </c>
      <c r="H440" s="469" t="s">
        <v>2149</v>
      </c>
      <c r="I440" s="462"/>
      <c r="J440" s="456"/>
      <c r="K440" s="11"/>
      <c r="L440" s="11"/>
      <c r="M440" s="14"/>
      <c r="N440" s="470"/>
      <c r="O440" s="14"/>
      <c r="P440" s="14"/>
      <c r="Q440" s="14"/>
      <c r="R440" s="14"/>
      <c r="S440" s="14"/>
      <c r="T440" s="469"/>
      <c r="U440" s="454"/>
      <c r="V440" s="454"/>
      <c r="W440" s="9"/>
      <c r="X440" s="9"/>
      <c r="Y440" s="10"/>
      <c r="Z440" s="495">
        <v>2</v>
      </c>
      <c r="AA440" s="11"/>
      <c r="AB440" s="472"/>
      <c r="AC440" s="473"/>
      <c r="AD440" s="473"/>
      <c r="AE440" s="496" t="s">
        <v>2195</v>
      </c>
      <c r="AF440" s="12"/>
      <c r="AG440" s="12"/>
      <c r="AH440" s="13"/>
      <c r="AI440" s="14"/>
      <c r="AJ440" s="14"/>
      <c r="AK440" s="7"/>
      <c r="AL440" s="7"/>
      <c r="AM440" s="15"/>
      <c r="AN440" s="15"/>
      <c r="AO440" s="8"/>
      <c r="AP440" s="453" t="s">
        <v>1869</v>
      </c>
      <c r="AQ440" s="17"/>
      <c r="AR440" s="18"/>
      <c r="AS440" s="19"/>
      <c r="AT440" s="19"/>
      <c r="AU440" s="19"/>
      <c r="AV440" s="19"/>
      <c r="AW440" s="19"/>
      <c r="AX440" s="19"/>
      <c r="AY440" s="19"/>
      <c r="AZ440" s="20"/>
      <c r="BA440" s="20"/>
      <c r="BB440" s="21"/>
      <c r="BC440" s="22" t="s">
        <v>2179</v>
      </c>
      <c r="BD440" s="77"/>
      <c r="BE440" s="91"/>
      <c r="BF440" s="91"/>
      <c r="BG440" s="92"/>
      <c r="BH440"/>
      <c r="BI440"/>
      <c r="BJ440"/>
      <c r="BK440"/>
      <c r="BL440"/>
      <c r="BM440"/>
      <c r="BN440"/>
      <c r="BO440"/>
      <c r="BP440"/>
      <c r="BQ440"/>
      <c r="BR440"/>
      <c r="BS440"/>
      <c r="BT440" s="92"/>
      <c r="BU440" s="92"/>
      <c r="BV440" s="92"/>
      <c r="BW440" s="5"/>
      <c r="BX440" s="5"/>
      <c r="BY440" s="5"/>
      <c r="BZ440" s="5"/>
      <c r="CA440" s="5"/>
      <c r="CB440" s="5"/>
      <c r="CC440" s="5"/>
      <c r="CD440" s="440"/>
      <c r="CE440" s="440"/>
      <c r="CF440" s="441"/>
      <c r="CG440" s="442"/>
      <c r="CH440" s="443"/>
      <c r="CI440" s="443"/>
      <c r="CJ440" s="443"/>
      <c r="CK440" s="443"/>
      <c r="CL440" s="4"/>
      <c r="CM440" s="4"/>
      <c r="CN440" s="5"/>
      <c r="CO440" s="4"/>
      <c r="CP440" s="444"/>
      <c r="CQ440" s="445"/>
      <c r="CR440" s="446"/>
      <c r="CS440" s="446"/>
      <c r="CT440" s="444"/>
      <c r="CU440" s="444"/>
      <c r="CV440" s="444"/>
      <c r="CW440" s="444"/>
      <c r="CX440" s="447"/>
      <c r="CY440" s="447"/>
      <c r="CZ440" s="447"/>
      <c r="DA440" s="447"/>
      <c r="DB440" s="448"/>
      <c r="DC440" s="448"/>
      <c r="DD440" s="446"/>
      <c r="DE440" s="439"/>
      <c r="DF440" s="439"/>
      <c r="DG440" s="439"/>
      <c r="DH440" s="439"/>
      <c r="DI440" s="439"/>
      <c r="DJ440" s="439"/>
      <c r="DK440" s="439"/>
      <c r="DL440" s="446"/>
      <c r="DM440" s="446"/>
      <c r="DN440" s="444"/>
      <c r="DO440" s="444"/>
      <c r="DP440" s="444"/>
      <c r="DQ440" s="444"/>
      <c r="DR440" s="444"/>
      <c r="DS440" s="441"/>
      <c r="DT440" s="449"/>
      <c r="DU440" s="450"/>
      <c r="DV440" s="450"/>
      <c r="DW440" s="450"/>
      <c r="DX440" s="450"/>
      <c r="DY440" s="450"/>
      <c r="DZ440" s="450"/>
      <c r="EA440" s="450"/>
      <c r="EB440" s="450"/>
      <c r="EC440" s="450"/>
      <c r="ED440" s="450"/>
      <c r="EE440" s="446"/>
      <c r="EF440" s="446"/>
      <c r="EL440" s="4"/>
      <c r="EM440" s="4"/>
      <c r="EN440" s="5"/>
      <c r="EO440" s="4"/>
      <c r="FA440" s="23"/>
      <c r="FB440" s="24"/>
      <c r="FC440" s="75"/>
      <c r="FD440" s="76"/>
      <c r="FF440" s="89"/>
      <c r="IA440" s="214"/>
      <c r="IB440" s="215"/>
      <c r="IC440" s="214"/>
      <c r="ID440" s="215"/>
      <c r="IE440" s="214"/>
      <c r="IF440" s="214"/>
      <c r="IG440" s="214"/>
      <c r="IH440" s="233"/>
      <c r="II440" s="160"/>
      <c r="IJ440" s="217"/>
      <c r="IK440" s="218"/>
      <c r="IL440" s="218"/>
      <c r="IM440" s="218"/>
      <c r="IO440" s="391"/>
    </row>
    <row r="441" spans="1:249" s="6" customFormat="1" ht="15" x14ac:dyDescent="0.2">
      <c r="A441" s="467" t="s">
        <v>2195</v>
      </c>
      <c r="B441" s="467" t="s">
        <v>2149</v>
      </c>
      <c r="C441" s="393" t="s">
        <v>2784</v>
      </c>
      <c r="D441" s="468"/>
      <c r="E441" s="462" t="s">
        <v>2141</v>
      </c>
      <c r="F441" s="14" t="s">
        <v>2149</v>
      </c>
      <c r="G441" s="14" t="s">
        <v>2149</v>
      </c>
      <c r="H441" s="469" t="s">
        <v>2149</v>
      </c>
      <c r="I441" s="462"/>
      <c r="J441" s="456"/>
      <c r="K441" s="11"/>
      <c r="L441" s="11"/>
      <c r="M441" s="14"/>
      <c r="N441" s="470"/>
      <c r="O441" s="14"/>
      <c r="P441" s="14"/>
      <c r="Q441" s="14"/>
      <c r="R441" s="14"/>
      <c r="S441" s="14"/>
      <c r="T441" s="469"/>
      <c r="U441" s="454"/>
      <c r="V441" s="454"/>
      <c r="W441" s="9"/>
      <c r="X441" s="9"/>
      <c r="Y441" s="10"/>
      <c r="Z441" s="495" t="s">
        <v>2195</v>
      </c>
      <c r="AA441" s="11"/>
      <c r="AB441" s="472"/>
      <c r="AC441" s="473"/>
      <c r="AD441" s="473"/>
      <c r="AE441" s="496" t="s">
        <v>2195</v>
      </c>
      <c r="AF441" s="12"/>
      <c r="AG441" s="12"/>
      <c r="AH441" s="13"/>
      <c r="AI441" s="14"/>
      <c r="AJ441" s="14"/>
      <c r="AK441" s="7"/>
      <c r="AL441" s="7"/>
      <c r="AM441" s="15"/>
      <c r="AN441" s="15"/>
      <c r="AO441" s="8"/>
      <c r="AP441" s="453" t="s">
        <v>1870</v>
      </c>
      <c r="AQ441" s="17"/>
      <c r="AR441" s="18"/>
      <c r="AS441" s="19"/>
      <c r="AT441" s="19"/>
      <c r="AU441" s="19"/>
      <c r="AV441" s="19"/>
      <c r="AW441" s="19"/>
      <c r="AX441" s="19"/>
      <c r="AY441" s="19"/>
      <c r="AZ441" s="20"/>
      <c r="BA441" s="20"/>
      <c r="BB441" s="21"/>
      <c r="BC441" s="22" t="s">
        <v>2179</v>
      </c>
      <c r="BD441" s="77"/>
      <c r="BE441" s="91"/>
      <c r="BF441" s="91"/>
      <c r="BG441" s="92"/>
      <c r="BH441"/>
      <c r="BI441"/>
      <c r="BJ441"/>
      <c r="BK441"/>
      <c r="BL441"/>
      <c r="BM441"/>
      <c r="BN441"/>
      <c r="BO441"/>
      <c r="BP441"/>
      <c r="BQ441"/>
      <c r="BR441"/>
      <c r="BS441"/>
      <c r="BT441" s="92"/>
      <c r="BU441" s="92"/>
      <c r="BV441" s="92"/>
      <c r="BW441" s="5"/>
      <c r="BX441" s="5"/>
      <c r="BY441" s="5"/>
      <c r="BZ441" s="5"/>
      <c r="CA441" s="5"/>
      <c r="CB441" s="5"/>
      <c r="CC441" s="5"/>
      <c r="CD441" s="440"/>
      <c r="CE441" s="440"/>
      <c r="CF441" s="441"/>
      <c r="CG441" s="442"/>
      <c r="CH441" s="443"/>
      <c r="CI441" s="443"/>
      <c r="CJ441" s="443"/>
      <c r="CK441" s="443"/>
      <c r="CL441" s="4"/>
      <c r="CM441" s="4"/>
      <c r="CN441" s="5"/>
      <c r="CO441" s="4"/>
      <c r="CP441" s="444"/>
      <c r="CQ441" s="445"/>
      <c r="CR441" s="446"/>
      <c r="CS441" s="446"/>
      <c r="CT441" s="444"/>
      <c r="CU441" s="444"/>
      <c r="CV441" s="444"/>
      <c r="CW441" s="444"/>
      <c r="CX441" s="447"/>
      <c r="CY441" s="447"/>
      <c r="CZ441" s="447"/>
      <c r="DA441" s="447"/>
      <c r="DB441" s="448"/>
      <c r="DC441" s="448"/>
      <c r="DD441" s="446"/>
      <c r="DE441" s="439"/>
      <c r="DF441" s="439"/>
      <c r="DG441" s="439"/>
      <c r="DH441" s="439"/>
      <c r="DI441" s="439"/>
      <c r="DJ441" s="439"/>
      <c r="DK441" s="439"/>
      <c r="DL441" s="446"/>
      <c r="DM441" s="446"/>
      <c r="DN441" s="444"/>
      <c r="DO441" s="444"/>
      <c r="DP441" s="444"/>
      <c r="DQ441" s="444"/>
      <c r="DR441" s="444"/>
      <c r="DS441" s="441"/>
      <c r="DT441" s="449"/>
      <c r="DU441" s="450"/>
      <c r="DV441" s="450"/>
      <c r="DW441" s="450"/>
      <c r="DX441" s="450"/>
      <c r="DY441" s="450"/>
      <c r="DZ441" s="450"/>
      <c r="EA441" s="450"/>
      <c r="EB441" s="450"/>
      <c r="EC441" s="450"/>
      <c r="ED441" s="450"/>
      <c r="EE441" s="446"/>
      <c r="EF441" s="446"/>
      <c r="EL441" s="4"/>
      <c r="EM441" s="4"/>
      <c r="EN441" s="5"/>
      <c r="EO441" s="4"/>
      <c r="FA441" s="23"/>
      <c r="FB441" s="24"/>
      <c r="FC441" s="75"/>
      <c r="FD441" s="76"/>
      <c r="FF441" s="89"/>
      <c r="IA441" s="214"/>
      <c r="IB441" s="215"/>
      <c r="IC441" s="214"/>
      <c r="ID441" s="215"/>
      <c r="IE441" s="214"/>
      <c r="IF441" s="214"/>
      <c r="IG441" s="214"/>
      <c r="IH441" s="233"/>
      <c r="II441" s="160"/>
      <c r="IJ441" s="217"/>
      <c r="IK441" s="218"/>
      <c r="IL441" s="218"/>
      <c r="IM441" s="218"/>
      <c r="IO441" s="391"/>
    </row>
    <row r="442" spans="1:249" s="6" customFormat="1" ht="15" x14ac:dyDescent="0.2">
      <c r="A442" s="467" t="s">
        <v>2195</v>
      </c>
      <c r="B442" s="467" t="s">
        <v>2149</v>
      </c>
      <c r="C442" s="393" t="s">
        <v>2785</v>
      </c>
      <c r="D442" s="468"/>
      <c r="E442" s="462" t="s">
        <v>2139</v>
      </c>
      <c r="F442" s="14" t="s">
        <v>2149</v>
      </c>
      <c r="G442" s="14" t="s">
        <v>2149</v>
      </c>
      <c r="H442" s="469" t="s">
        <v>2149</v>
      </c>
      <c r="I442" s="462"/>
      <c r="J442" s="456"/>
      <c r="K442" s="11"/>
      <c r="L442" s="11"/>
      <c r="M442" s="14"/>
      <c r="N442" s="470"/>
      <c r="O442" s="14"/>
      <c r="P442" s="14"/>
      <c r="Q442" s="14"/>
      <c r="R442" s="14"/>
      <c r="S442" s="14"/>
      <c r="T442" s="469"/>
      <c r="U442" s="454"/>
      <c r="V442" s="454"/>
      <c r="W442" s="9"/>
      <c r="X442" s="9"/>
      <c r="Y442" s="10"/>
      <c r="Z442" s="495" t="s">
        <v>2195</v>
      </c>
      <c r="AA442" s="11"/>
      <c r="AB442" s="472"/>
      <c r="AC442" s="473"/>
      <c r="AD442" s="473"/>
      <c r="AE442" s="496" t="s">
        <v>2195</v>
      </c>
      <c r="AF442" s="12"/>
      <c r="AG442" s="12"/>
      <c r="AH442" s="13"/>
      <c r="AI442" s="14"/>
      <c r="AJ442" s="14"/>
      <c r="AK442" s="7"/>
      <c r="AL442" s="7"/>
      <c r="AM442" s="15"/>
      <c r="AN442" s="15"/>
      <c r="AO442" s="8"/>
      <c r="AP442" s="453" t="s">
        <v>1871</v>
      </c>
      <c r="AQ442" s="17"/>
      <c r="AR442" s="18"/>
      <c r="AS442" s="19"/>
      <c r="AT442" s="19"/>
      <c r="AU442" s="19"/>
      <c r="AV442" s="19"/>
      <c r="AW442" s="19"/>
      <c r="AX442" s="19"/>
      <c r="AY442" s="19"/>
      <c r="AZ442" s="20"/>
      <c r="BA442" s="20"/>
      <c r="BB442" s="21"/>
      <c r="BC442" s="22" t="s">
        <v>2179</v>
      </c>
      <c r="BD442" s="77"/>
      <c r="BE442" s="91"/>
      <c r="BF442" s="91"/>
      <c r="BG442" s="92"/>
      <c r="BH442"/>
      <c r="BI442"/>
      <c r="BJ442"/>
      <c r="BK442"/>
      <c r="BL442"/>
      <c r="BM442"/>
      <c r="BN442"/>
      <c r="BO442"/>
      <c r="BP442"/>
      <c r="BQ442"/>
      <c r="BR442"/>
      <c r="BS442"/>
      <c r="BT442" s="92"/>
      <c r="BU442" s="92"/>
      <c r="BV442" s="92"/>
      <c r="BW442" s="5"/>
      <c r="BX442" s="5"/>
      <c r="BY442" s="5"/>
      <c r="BZ442" s="5"/>
      <c r="CA442" s="5"/>
      <c r="CB442" s="5"/>
      <c r="CC442" s="5"/>
      <c r="CD442" s="440"/>
      <c r="CE442" s="440"/>
      <c r="CF442" s="441"/>
      <c r="CG442" s="442"/>
      <c r="CH442" s="443"/>
      <c r="CI442" s="443"/>
      <c r="CJ442" s="443"/>
      <c r="CK442" s="443"/>
      <c r="CL442" s="4"/>
      <c r="CM442" s="4"/>
      <c r="CN442" s="5"/>
      <c r="CO442" s="4"/>
      <c r="CP442" s="444"/>
      <c r="CQ442" s="445"/>
      <c r="CR442" s="446"/>
      <c r="CS442" s="446"/>
      <c r="CT442" s="444"/>
      <c r="CU442" s="444"/>
      <c r="CV442" s="444"/>
      <c r="CW442" s="444"/>
      <c r="CX442" s="447"/>
      <c r="CY442" s="447"/>
      <c r="CZ442" s="447"/>
      <c r="DA442" s="447"/>
      <c r="DB442" s="448"/>
      <c r="DC442" s="448"/>
      <c r="DD442" s="446"/>
      <c r="DE442" s="439"/>
      <c r="DF442" s="439"/>
      <c r="DG442" s="439"/>
      <c r="DH442" s="439"/>
      <c r="DI442" s="439"/>
      <c r="DJ442" s="439"/>
      <c r="DK442" s="439"/>
      <c r="DL442" s="446"/>
      <c r="DM442" s="446"/>
      <c r="DN442" s="444"/>
      <c r="DO442" s="444"/>
      <c r="DP442" s="444"/>
      <c r="DQ442" s="444"/>
      <c r="DR442" s="444"/>
      <c r="DS442" s="441"/>
      <c r="DT442" s="449"/>
      <c r="DU442" s="450"/>
      <c r="DV442" s="450"/>
      <c r="DW442" s="450"/>
      <c r="DX442" s="450"/>
      <c r="DY442" s="450"/>
      <c r="DZ442" s="450"/>
      <c r="EA442" s="450"/>
      <c r="EB442" s="450"/>
      <c r="EC442" s="450"/>
      <c r="ED442" s="450"/>
      <c r="EE442" s="446"/>
      <c r="EF442" s="446"/>
      <c r="EL442" s="4"/>
      <c r="EM442" s="4"/>
      <c r="EN442" s="5"/>
      <c r="EO442" s="4"/>
      <c r="FA442" s="23"/>
      <c r="FB442" s="24"/>
      <c r="FC442" s="75"/>
      <c r="FD442" s="76"/>
      <c r="FF442" s="89"/>
      <c r="IA442" s="214"/>
      <c r="IB442" s="215"/>
      <c r="IC442" s="214"/>
      <c r="ID442" s="215"/>
      <c r="IE442" s="214"/>
      <c r="IF442" s="214"/>
      <c r="IG442" s="214"/>
      <c r="IH442" s="233"/>
      <c r="II442" s="160"/>
      <c r="IJ442" s="217"/>
      <c r="IK442" s="218"/>
      <c r="IL442" s="218"/>
      <c r="IM442" s="218"/>
      <c r="IO442" s="391"/>
    </row>
    <row r="443" spans="1:249" s="6" customFormat="1" ht="15" x14ac:dyDescent="0.2">
      <c r="A443" s="467" t="s">
        <v>2165</v>
      </c>
      <c r="B443" s="467" t="s">
        <v>2149</v>
      </c>
      <c r="C443" s="393" t="s">
        <v>2786</v>
      </c>
      <c r="D443" s="468"/>
      <c r="E443" s="462" t="s">
        <v>2136</v>
      </c>
      <c r="F443" s="14" t="s">
        <v>2149</v>
      </c>
      <c r="G443" s="14" t="s">
        <v>2149</v>
      </c>
      <c r="H443" s="469" t="s">
        <v>2149</v>
      </c>
      <c r="I443" s="462"/>
      <c r="J443" s="456"/>
      <c r="K443" s="11"/>
      <c r="L443" s="11"/>
      <c r="M443" s="14"/>
      <c r="N443" s="470"/>
      <c r="O443" s="14"/>
      <c r="P443" s="14"/>
      <c r="Q443" s="14"/>
      <c r="R443" s="14"/>
      <c r="S443" s="14"/>
      <c r="T443" s="469"/>
      <c r="U443" s="454"/>
      <c r="V443" s="454"/>
      <c r="W443" s="9"/>
      <c r="X443" s="9"/>
      <c r="Y443" s="10"/>
      <c r="Z443" s="495" t="s">
        <v>2165</v>
      </c>
      <c r="AA443" s="11"/>
      <c r="AB443" s="472"/>
      <c r="AC443" s="473"/>
      <c r="AD443" s="473"/>
      <c r="AE443" s="496" t="s">
        <v>2195</v>
      </c>
      <c r="AF443" s="12"/>
      <c r="AG443" s="12"/>
      <c r="AH443" s="13"/>
      <c r="AI443" s="14"/>
      <c r="AJ443" s="14"/>
      <c r="AK443" s="7"/>
      <c r="AL443" s="7"/>
      <c r="AM443" s="15"/>
      <c r="AN443" s="15"/>
      <c r="AO443" s="8"/>
      <c r="AP443" s="453" t="s">
        <v>1872</v>
      </c>
      <c r="AQ443" s="17"/>
      <c r="AR443" s="18"/>
      <c r="AS443" s="19"/>
      <c r="AT443" s="19"/>
      <c r="AU443" s="19"/>
      <c r="AV443" s="19"/>
      <c r="AW443" s="19"/>
      <c r="AX443" s="19"/>
      <c r="AY443" s="19"/>
      <c r="AZ443" s="20"/>
      <c r="BA443" s="20"/>
      <c r="BB443" s="21"/>
      <c r="BC443" s="22" t="s">
        <v>2179</v>
      </c>
      <c r="BD443" s="77"/>
      <c r="BE443" s="91"/>
      <c r="BF443" s="91"/>
      <c r="BG443" s="92"/>
      <c r="BH443"/>
      <c r="BI443"/>
      <c r="BJ443"/>
      <c r="BK443"/>
      <c r="BL443"/>
      <c r="BM443"/>
      <c r="BN443"/>
      <c r="BO443"/>
      <c r="BP443"/>
      <c r="BQ443"/>
      <c r="BR443"/>
      <c r="BS443"/>
      <c r="BT443" s="92"/>
      <c r="BU443" s="92"/>
      <c r="BV443" s="92"/>
      <c r="BW443" s="5"/>
      <c r="BX443" s="5"/>
      <c r="BY443" s="5"/>
      <c r="BZ443" s="5"/>
      <c r="CA443" s="5"/>
      <c r="CB443" s="5"/>
      <c r="CC443" s="5"/>
      <c r="CD443" s="440"/>
      <c r="CE443" s="440"/>
      <c r="CF443" s="441"/>
      <c r="CG443" s="442"/>
      <c r="CH443" s="443"/>
      <c r="CI443" s="443"/>
      <c r="CJ443" s="443"/>
      <c r="CK443" s="443"/>
      <c r="CL443" s="4"/>
      <c r="CM443" s="4"/>
      <c r="CN443" s="5"/>
      <c r="CO443" s="4"/>
      <c r="CP443" s="444"/>
      <c r="CQ443" s="445"/>
      <c r="CR443" s="446"/>
      <c r="CS443" s="446"/>
      <c r="CT443" s="444"/>
      <c r="CU443" s="444"/>
      <c r="CV443" s="444"/>
      <c r="CW443" s="444"/>
      <c r="CX443" s="447"/>
      <c r="CY443" s="447"/>
      <c r="CZ443" s="447"/>
      <c r="DA443" s="447"/>
      <c r="DB443" s="448"/>
      <c r="DC443" s="448"/>
      <c r="DD443" s="446"/>
      <c r="DE443" s="439"/>
      <c r="DF443" s="439"/>
      <c r="DG443" s="439"/>
      <c r="DH443" s="439"/>
      <c r="DI443" s="439"/>
      <c r="DJ443" s="439"/>
      <c r="DK443" s="439"/>
      <c r="DL443" s="446"/>
      <c r="DM443" s="446"/>
      <c r="DN443" s="444"/>
      <c r="DO443" s="444"/>
      <c r="DP443" s="444"/>
      <c r="DQ443" s="444"/>
      <c r="DR443" s="444"/>
      <c r="DS443" s="441"/>
      <c r="DT443" s="449"/>
      <c r="DU443" s="450"/>
      <c r="DV443" s="450"/>
      <c r="DW443" s="450"/>
      <c r="DX443" s="450"/>
      <c r="DY443" s="450"/>
      <c r="DZ443" s="450"/>
      <c r="EA443" s="450"/>
      <c r="EB443" s="450"/>
      <c r="EC443" s="450"/>
      <c r="ED443" s="450"/>
      <c r="EE443" s="446"/>
      <c r="EF443" s="446"/>
      <c r="EL443" s="4"/>
      <c r="EM443" s="4"/>
      <c r="EN443" s="5"/>
      <c r="EO443" s="4"/>
      <c r="FA443" s="23"/>
      <c r="FB443" s="24"/>
      <c r="FC443" s="75"/>
      <c r="FD443" s="76"/>
      <c r="FF443" s="89"/>
      <c r="IA443" s="214"/>
      <c r="IB443" s="215"/>
      <c r="IC443" s="214"/>
      <c r="ID443" s="215"/>
      <c r="IE443" s="214"/>
      <c r="IF443" s="214"/>
      <c r="IG443" s="214"/>
      <c r="IH443" s="233"/>
      <c r="II443" s="160"/>
      <c r="IJ443" s="217"/>
      <c r="IK443" s="218"/>
      <c r="IL443" s="218"/>
      <c r="IM443" s="218"/>
      <c r="IO443" s="391"/>
    </row>
    <row r="444" spans="1:249" s="6" customFormat="1" ht="15" x14ac:dyDescent="0.2">
      <c r="A444" s="467" t="s">
        <v>2195</v>
      </c>
      <c r="B444" s="467" t="s">
        <v>2149</v>
      </c>
      <c r="C444" s="393" t="s">
        <v>3212</v>
      </c>
      <c r="D444" s="468"/>
      <c r="E444" s="462" t="s">
        <v>2138</v>
      </c>
      <c r="F444" s="14" t="s">
        <v>2149</v>
      </c>
      <c r="G444" s="14" t="s">
        <v>2149</v>
      </c>
      <c r="H444" s="469" t="s">
        <v>2149</v>
      </c>
      <c r="I444" s="462"/>
      <c r="J444" s="456"/>
      <c r="K444" s="11"/>
      <c r="L444" s="11"/>
      <c r="M444" s="14"/>
      <c r="N444" s="470"/>
      <c r="O444" s="14"/>
      <c r="P444" s="14"/>
      <c r="Q444" s="14"/>
      <c r="R444" s="14"/>
      <c r="S444" s="14"/>
      <c r="T444" s="469"/>
      <c r="U444" s="454"/>
      <c r="V444" s="454"/>
      <c r="W444" s="9"/>
      <c r="X444" s="9"/>
      <c r="Y444" s="10"/>
      <c r="Z444" s="495" t="s">
        <v>2195</v>
      </c>
      <c r="AA444" s="11"/>
      <c r="AB444" s="472"/>
      <c r="AC444" s="473"/>
      <c r="AD444" s="473"/>
      <c r="AE444" s="496" t="s">
        <v>2195</v>
      </c>
      <c r="AF444" s="12"/>
      <c r="AG444" s="12"/>
      <c r="AH444" s="13"/>
      <c r="AI444" s="14"/>
      <c r="AJ444" s="14"/>
      <c r="AK444" s="7"/>
      <c r="AL444" s="7"/>
      <c r="AM444" s="15"/>
      <c r="AN444" s="15"/>
      <c r="AO444" s="8"/>
      <c r="AP444" s="453" t="s">
        <v>1873</v>
      </c>
      <c r="AQ444" s="17"/>
      <c r="AR444" s="18"/>
      <c r="AS444" s="19"/>
      <c r="AT444" s="19"/>
      <c r="AU444" s="19"/>
      <c r="AV444" s="19"/>
      <c r="AW444" s="19"/>
      <c r="AX444" s="19"/>
      <c r="AY444" s="19"/>
      <c r="AZ444" s="20"/>
      <c r="BA444" s="20"/>
      <c r="BB444" s="21"/>
      <c r="BC444" s="22" t="s">
        <v>2163</v>
      </c>
      <c r="BD444" s="77"/>
      <c r="BE444" s="91"/>
      <c r="BF444" s="91"/>
      <c r="BG444" s="92"/>
      <c r="BH444"/>
      <c r="BI444"/>
      <c r="BJ444"/>
      <c r="BK444"/>
      <c r="BL444"/>
      <c r="BM444"/>
      <c r="BN444"/>
      <c r="BO444"/>
      <c r="BP444"/>
      <c r="BQ444"/>
      <c r="BR444"/>
      <c r="BS444"/>
      <c r="BT444" s="92"/>
      <c r="BU444" s="92"/>
      <c r="BV444" s="92"/>
      <c r="BW444" s="5"/>
      <c r="BX444" s="5"/>
      <c r="BY444" s="5"/>
      <c r="BZ444" s="5"/>
      <c r="CA444" s="5"/>
      <c r="CB444" s="5"/>
      <c r="CC444" s="5"/>
      <c r="CD444" s="440"/>
      <c r="CE444" s="440"/>
      <c r="CF444" s="441"/>
      <c r="CG444" s="442"/>
      <c r="CH444" s="443"/>
      <c r="CI444" s="443"/>
      <c r="CJ444" s="443"/>
      <c r="CK444" s="443"/>
      <c r="CL444" s="4"/>
      <c r="CM444" s="4"/>
      <c r="CN444" s="5"/>
      <c r="CO444" s="4"/>
      <c r="CP444" s="444"/>
      <c r="CQ444" s="445"/>
      <c r="CR444" s="446"/>
      <c r="CS444" s="446"/>
      <c r="CT444" s="444"/>
      <c r="CU444" s="444"/>
      <c r="CV444" s="444"/>
      <c r="CW444" s="444"/>
      <c r="CX444" s="447"/>
      <c r="CY444" s="447"/>
      <c r="CZ444" s="447"/>
      <c r="DA444" s="447"/>
      <c r="DB444" s="448"/>
      <c r="DC444" s="448"/>
      <c r="DD444" s="446"/>
      <c r="DE444" s="439"/>
      <c r="DF444" s="439"/>
      <c r="DG444" s="439"/>
      <c r="DH444" s="439"/>
      <c r="DI444" s="439"/>
      <c r="DJ444" s="439"/>
      <c r="DK444" s="439"/>
      <c r="DL444" s="446"/>
      <c r="DM444" s="446"/>
      <c r="DN444" s="444"/>
      <c r="DO444" s="444"/>
      <c r="DP444" s="444"/>
      <c r="DQ444" s="444"/>
      <c r="DR444" s="444"/>
      <c r="DS444" s="441"/>
      <c r="DT444" s="449"/>
      <c r="DU444" s="450"/>
      <c r="DV444" s="450"/>
      <c r="DW444" s="450"/>
      <c r="DX444" s="450"/>
      <c r="DY444" s="450"/>
      <c r="DZ444" s="450"/>
      <c r="EA444" s="450"/>
      <c r="EB444" s="450"/>
      <c r="EC444" s="450"/>
      <c r="ED444" s="450"/>
      <c r="EE444" s="446"/>
      <c r="EF444" s="446"/>
      <c r="EL444" s="4"/>
      <c r="EM444" s="4"/>
      <c r="EN444" s="5"/>
      <c r="EO444" s="4"/>
      <c r="FA444" s="23"/>
      <c r="FB444" s="24"/>
      <c r="FC444" s="75"/>
      <c r="FD444" s="76"/>
      <c r="FF444" s="89"/>
      <c r="IA444" s="214"/>
      <c r="IB444" s="215"/>
      <c r="IC444" s="214"/>
      <c r="ID444" s="215"/>
      <c r="IE444" s="214"/>
      <c r="IF444" s="214"/>
      <c r="IG444" s="214"/>
      <c r="IH444" s="233"/>
      <c r="II444" s="160"/>
      <c r="IJ444" s="217"/>
      <c r="IK444" s="218"/>
      <c r="IL444" s="218"/>
      <c r="IM444" s="218"/>
      <c r="IO444" s="391"/>
    </row>
    <row r="445" spans="1:249" s="6" customFormat="1" ht="15.75" x14ac:dyDescent="0.25">
      <c r="A445" s="467">
        <v>3</v>
      </c>
      <c r="B445" s="467" t="s">
        <v>2149</v>
      </c>
      <c r="C445" s="393" t="s">
        <v>2787</v>
      </c>
      <c r="D445" s="468"/>
      <c r="E445" s="462" t="s">
        <v>2139</v>
      </c>
      <c r="F445" s="14" t="s">
        <v>2146</v>
      </c>
      <c r="G445" s="14" t="s">
        <v>2154</v>
      </c>
      <c r="H445" s="469" t="s">
        <v>2157</v>
      </c>
      <c r="I445" s="462"/>
      <c r="J445" s="456"/>
      <c r="K445" s="11" t="s">
        <v>2161</v>
      </c>
      <c r="L445" s="11"/>
      <c r="M445" s="14"/>
      <c r="N445" s="470"/>
      <c r="O445" s="14"/>
      <c r="P445" s="14"/>
      <c r="Q445" s="14"/>
      <c r="R445" s="14"/>
      <c r="S445" s="14"/>
      <c r="T445" s="469"/>
      <c r="U445" s="454"/>
      <c r="V445" s="498"/>
      <c r="W445" s="9"/>
      <c r="X445" s="9"/>
      <c r="Y445" s="10"/>
      <c r="Z445" s="495">
        <v>3</v>
      </c>
      <c r="AA445" s="11"/>
      <c r="AB445" s="472"/>
      <c r="AC445" s="473"/>
      <c r="AD445" s="473"/>
      <c r="AE445" s="496">
        <v>3</v>
      </c>
      <c r="AF445" s="12"/>
      <c r="AG445" s="12"/>
      <c r="AH445" s="13"/>
      <c r="AI445" s="14"/>
      <c r="AJ445" s="14"/>
      <c r="AK445" s="7"/>
      <c r="AL445" s="7"/>
      <c r="AM445" s="15"/>
      <c r="AN445" s="15"/>
      <c r="AO445" s="8"/>
      <c r="AP445" s="453" t="s">
        <v>1874</v>
      </c>
      <c r="AQ445" s="17"/>
      <c r="AR445" s="18"/>
      <c r="AS445" s="19"/>
      <c r="AT445" s="19"/>
      <c r="AU445" s="19"/>
      <c r="AV445" s="19"/>
      <c r="AW445" s="19"/>
      <c r="AX445" s="19"/>
      <c r="AY445" s="19"/>
      <c r="AZ445" s="20"/>
      <c r="BA445" s="20"/>
      <c r="BB445" s="21"/>
      <c r="BC445" s="22" t="s">
        <v>2179</v>
      </c>
      <c r="BD445" s="77"/>
      <c r="BE445" s="91"/>
      <c r="BF445" s="91" t="s">
        <v>2161</v>
      </c>
      <c r="BG445" s="92"/>
      <c r="BH445"/>
      <c r="BI445"/>
      <c r="BJ445"/>
      <c r="BK445"/>
      <c r="BL445"/>
      <c r="BM445"/>
      <c r="BN445"/>
      <c r="BO445"/>
      <c r="BP445"/>
      <c r="BQ445"/>
      <c r="BR445"/>
      <c r="BS445"/>
      <c r="BT445" s="92"/>
      <c r="BU445" s="92"/>
      <c r="BV445" s="92"/>
      <c r="BW445" s="5"/>
      <c r="BX445" s="5"/>
      <c r="BY445" s="5"/>
      <c r="BZ445" s="5"/>
      <c r="CA445" s="5"/>
      <c r="CB445" s="5"/>
      <c r="CC445" s="5"/>
      <c r="CD445" s="440"/>
      <c r="CE445" s="440"/>
      <c r="CF445" s="441"/>
      <c r="CG445" s="442"/>
      <c r="CH445" s="443"/>
      <c r="CI445" s="443"/>
      <c r="CJ445" s="443"/>
      <c r="CK445" s="443"/>
      <c r="CL445" s="4"/>
      <c r="CM445" s="4"/>
      <c r="CN445" s="5"/>
      <c r="CO445" s="4"/>
      <c r="CP445" s="444"/>
      <c r="CQ445" s="445"/>
      <c r="CR445" s="446"/>
      <c r="CS445" s="446"/>
      <c r="CT445" s="444"/>
      <c r="CU445" s="444"/>
      <c r="CV445" s="444"/>
      <c r="CW445" s="444"/>
      <c r="CX445" s="447"/>
      <c r="CY445" s="447"/>
      <c r="CZ445" s="447"/>
      <c r="DA445" s="447"/>
      <c r="DB445" s="448"/>
      <c r="DC445" s="448"/>
      <c r="DD445" s="446"/>
      <c r="DE445" s="439"/>
      <c r="DF445" s="439"/>
      <c r="DG445" s="439"/>
      <c r="DH445" s="439"/>
      <c r="DI445" s="439"/>
      <c r="DJ445" s="439"/>
      <c r="DK445" s="439"/>
      <c r="DL445" s="446"/>
      <c r="DM445" s="446"/>
      <c r="DN445" s="444"/>
      <c r="DO445" s="444"/>
      <c r="DP445" s="444"/>
      <c r="DQ445" s="444"/>
      <c r="DR445" s="444"/>
      <c r="DS445" s="441"/>
      <c r="DT445" s="449"/>
      <c r="DU445" s="450"/>
      <c r="DV445" s="450"/>
      <c r="DW445" s="450"/>
      <c r="DX445" s="450"/>
      <c r="DY445" s="450"/>
      <c r="DZ445" s="450"/>
      <c r="EA445" s="450"/>
      <c r="EB445" s="450"/>
      <c r="EC445" s="450"/>
      <c r="ED445" s="450"/>
      <c r="EE445" s="446"/>
      <c r="EF445" s="446"/>
      <c r="EL445" s="4"/>
      <c r="EM445" s="4"/>
      <c r="EN445" s="5"/>
      <c r="EO445" s="4"/>
      <c r="FA445" s="23"/>
      <c r="FB445" s="24"/>
      <c r="FC445" s="75"/>
      <c r="FD445" s="76"/>
      <c r="FF445" s="89"/>
      <c r="IA445" s="214"/>
      <c r="IB445" s="215"/>
      <c r="IC445" s="214"/>
      <c r="ID445" s="215"/>
      <c r="IE445" s="214"/>
      <c r="IF445" s="214"/>
      <c r="IG445" s="214"/>
      <c r="IH445" s="233"/>
      <c r="II445" s="160"/>
      <c r="IJ445" s="217"/>
      <c r="IK445" s="218"/>
      <c r="IL445" s="218"/>
      <c r="IM445" s="218"/>
      <c r="IO445" s="391"/>
    </row>
    <row r="446" spans="1:249" s="6" customFormat="1" ht="15" x14ac:dyDescent="0.2">
      <c r="A446" s="467" t="s">
        <v>2195</v>
      </c>
      <c r="B446" s="467" t="s">
        <v>3037</v>
      </c>
      <c r="C446" s="458" t="s">
        <v>3213</v>
      </c>
      <c r="D446" s="468"/>
      <c r="E446" s="462" t="s">
        <v>2138</v>
      </c>
      <c r="F446" s="14" t="s">
        <v>2149</v>
      </c>
      <c r="G446" s="14" t="s">
        <v>2149</v>
      </c>
      <c r="H446" s="469" t="s">
        <v>2149</v>
      </c>
      <c r="I446" s="462"/>
      <c r="J446" s="456"/>
      <c r="K446" s="11"/>
      <c r="L446" s="11"/>
      <c r="M446" s="14"/>
      <c r="N446" s="470"/>
      <c r="O446" s="14"/>
      <c r="P446" s="14"/>
      <c r="Q446" s="14"/>
      <c r="R446" s="14"/>
      <c r="S446" s="14"/>
      <c r="T446" s="469"/>
      <c r="U446" s="454"/>
      <c r="V446" s="454"/>
      <c r="W446" s="9"/>
      <c r="X446" s="9"/>
      <c r="Y446" s="10"/>
      <c r="Z446" s="471"/>
      <c r="AA446" s="11"/>
      <c r="AB446" s="472"/>
      <c r="AC446" s="473"/>
      <c r="AD446" s="473"/>
      <c r="AE446" s="473"/>
      <c r="AF446" s="12"/>
      <c r="AG446" s="12"/>
      <c r="AH446" s="13"/>
      <c r="AI446" s="14"/>
      <c r="AJ446" s="14"/>
      <c r="AK446" s="7"/>
      <c r="AL446" s="7"/>
      <c r="AM446" s="15"/>
      <c r="AN446" s="15"/>
      <c r="AO446" s="8"/>
      <c r="AP446" s="16" t="s">
        <v>3127</v>
      </c>
      <c r="AQ446" s="17"/>
      <c r="AR446" s="18"/>
      <c r="AS446" s="19"/>
      <c r="AT446" s="19"/>
      <c r="AU446" s="19"/>
      <c r="AV446" s="19"/>
      <c r="AW446" s="19"/>
      <c r="AX446" s="19"/>
      <c r="AY446" s="19"/>
      <c r="AZ446" s="20"/>
      <c r="BA446" s="20"/>
      <c r="BB446" s="21"/>
      <c r="BC446" s="22" t="s">
        <v>2163</v>
      </c>
      <c r="BD446" s="77"/>
      <c r="BE446" s="91"/>
      <c r="BF446" s="91"/>
      <c r="BG446" s="92"/>
      <c r="BH446"/>
      <c r="BI446"/>
      <c r="BJ446"/>
      <c r="BK446"/>
      <c r="BL446"/>
      <c r="BM446"/>
      <c r="BN446"/>
      <c r="BO446"/>
      <c r="BP446"/>
      <c r="BQ446"/>
      <c r="BR446"/>
      <c r="BS446"/>
      <c r="BT446" s="92"/>
      <c r="BU446" s="92"/>
      <c r="BV446" s="92"/>
      <c r="BW446" s="5"/>
      <c r="BX446" s="5"/>
      <c r="BY446" s="5"/>
      <c r="BZ446" s="5"/>
      <c r="CA446" s="5"/>
      <c r="CB446" s="5"/>
      <c r="CC446" s="5"/>
      <c r="CD446" s="440"/>
      <c r="CE446" s="440"/>
      <c r="CF446" s="441"/>
      <c r="CG446" s="442"/>
      <c r="CH446" s="443"/>
      <c r="CI446" s="443"/>
      <c r="CJ446" s="443"/>
      <c r="CK446" s="443"/>
      <c r="CL446" s="4"/>
      <c r="CM446" s="4"/>
      <c r="CN446" s="5"/>
      <c r="CO446" s="4"/>
      <c r="CP446" s="444"/>
      <c r="CQ446" s="445"/>
      <c r="CR446" s="446"/>
      <c r="CS446" s="446"/>
      <c r="CT446" s="444"/>
      <c r="CU446" s="444"/>
      <c r="CV446" s="444"/>
      <c r="CW446" s="444"/>
      <c r="CX446" s="447"/>
      <c r="CY446" s="447"/>
      <c r="CZ446" s="447"/>
      <c r="DA446" s="447"/>
      <c r="DB446" s="448"/>
      <c r="DC446" s="448"/>
      <c r="DD446" s="446"/>
      <c r="DE446" s="439"/>
      <c r="DF446" s="439"/>
      <c r="DG446" s="439"/>
      <c r="DH446" s="439"/>
      <c r="DI446" s="439"/>
      <c r="DJ446" s="439"/>
      <c r="DK446" s="439"/>
      <c r="DL446" s="446"/>
      <c r="DM446" s="446"/>
      <c r="DN446" s="444"/>
      <c r="DO446" s="444"/>
      <c r="DP446" s="444"/>
      <c r="DQ446" s="444"/>
      <c r="DR446" s="444"/>
      <c r="DS446" s="441"/>
      <c r="DT446" s="449"/>
      <c r="DU446" s="450"/>
      <c r="DV446" s="450"/>
      <c r="DW446" s="450"/>
      <c r="DX446" s="450"/>
      <c r="DY446" s="450"/>
      <c r="DZ446" s="450"/>
      <c r="EA446" s="450"/>
      <c r="EB446" s="450"/>
      <c r="EC446" s="450"/>
      <c r="ED446" s="450"/>
      <c r="EE446" s="446"/>
      <c r="EF446" s="446"/>
      <c r="EL446" s="4"/>
      <c r="EM446" s="4"/>
      <c r="EN446" s="5"/>
      <c r="EO446" s="4"/>
      <c r="FA446" s="23"/>
      <c r="FB446" s="24"/>
      <c r="FC446" s="75"/>
      <c r="FD446" s="76"/>
      <c r="FF446" s="89"/>
      <c r="IA446" s="214"/>
      <c r="IB446" s="215"/>
      <c r="IC446" s="214"/>
      <c r="ID446" s="215"/>
      <c r="IE446" s="214"/>
      <c r="IF446" s="214"/>
      <c r="IG446" s="214"/>
      <c r="IH446" s="233"/>
      <c r="II446" s="160"/>
      <c r="IJ446" s="217"/>
      <c r="IK446" s="218"/>
      <c r="IL446" s="218"/>
      <c r="IM446" s="218"/>
      <c r="IO446" s="391"/>
    </row>
    <row r="447" spans="1:249" s="6" customFormat="1" ht="15" x14ac:dyDescent="0.2">
      <c r="A447" s="467">
        <v>0</v>
      </c>
      <c r="B447" s="467" t="s">
        <v>2149</v>
      </c>
      <c r="C447" s="393" t="s">
        <v>2788</v>
      </c>
      <c r="D447" s="468"/>
      <c r="E447" s="462" t="s">
        <v>2135</v>
      </c>
      <c r="F447" s="14"/>
      <c r="G447" s="14"/>
      <c r="H447" s="469"/>
      <c r="I447" s="462"/>
      <c r="J447" s="456"/>
      <c r="K447" s="11"/>
      <c r="L447" s="11"/>
      <c r="M447" s="14"/>
      <c r="N447" s="470"/>
      <c r="O447" s="14"/>
      <c r="P447" s="14"/>
      <c r="Q447" s="14"/>
      <c r="R447" s="14"/>
      <c r="S447" s="14"/>
      <c r="T447" s="469"/>
      <c r="U447" s="454"/>
      <c r="V447" s="454"/>
      <c r="W447" s="9"/>
      <c r="X447" s="9"/>
      <c r="Y447" s="10"/>
      <c r="Z447" s="495">
        <v>0</v>
      </c>
      <c r="AA447" s="11"/>
      <c r="AB447" s="472"/>
      <c r="AC447" s="473"/>
      <c r="AD447" s="473"/>
      <c r="AE447" s="496">
        <v>0</v>
      </c>
      <c r="AF447" s="12"/>
      <c r="AG447" s="12"/>
      <c r="AH447" s="13"/>
      <c r="AI447" s="14"/>
      <c r="AJ447" s="14"/>
      <c r="AK447" s="7"/>
      <c r="AL447" s="7"/>
      <c r="AM447" s="15"/>
      <c r="AN447" s="15"/>
      <c r="AO447" s="8"/>
      <c r="AP447" s="453" t="s">
        <v>1875</v>
      </c>
      <c r="AQ447" s="17"/>
      <c r="AR447" s="18"/>
      <c r="AS447" s="19"/>
      <c r="AT447" s="19"/>
      <c r="AU447" s="19"/>
      <c r="AV447" s="19"/>
      <c r="AW447" s="19"/>
      <c r="AX447" s="19"/>
      <c r="AY447" s="19"/>
      <c r="AZ447" s="20"/>
      <c r="BA447" s="20"/>
      <c r="BB447" s="21"/>
      <c r="BC447" s="22" t="s">
        <v>2179</v>
      </c>
      <c r="BD447" s="77"/>
      <c r="BE447" s="91"/>
      <c r="BF447" s="91"/>
      <c r="BG447" s="92"/>
      <c r="BH447"/>
      <c r="BI447"/>
      <c r="BJ447"/>
      <c r="BK447"/>
      <c r="BL447"/>
      <c r="BM447"/>
      <c r="BN447"/>
      <c r="BO447"/>
      <c r="BP447"/>
      <c r="BQ447"/>
      <c r="BR447"/>
      <c r="BS447"/>
      <c r="BT447" s="92"/>
      <c r="BU447" s="92"/>
      <c r="BV447" s="92"/>
      <c r="BW447" s="5"/>
      <c r="BX447" s="5"/>
      <c r="BY447" s="5"/>
      <c r="BZ447" s="5"/>
      <c r="CA447" s="5"/>
      <c r="CB447" s="5"/>
      <c r="CC447" s="5"/>
      <c r="CD447" s="440"/>
      <c r="CE447" s="440"/>
      <c r="CF447" s="441"/>
      <c r="CG447" s="442"/>
      <c r="CH447" s="443"/>
      <c r="CI447" s="443"/>
      <c r="CJ447" s="443"/>
      <c r="CK447" s="443"/>
      <c r="CL447" s="4"/>
      <c r="CM447" s="4"/>
      <c r="CN447" s="5"/>
      <c r="CO447" s="4"/>
      <c r="CP447" s="444"/>
      <c r="CQ447" s="445"/>
      <c r="CR447" s="446"/>
      <c r="CS447" s="446"/>
      <c r="CT447" s="444"/>
      <c r="CU447" s="444"/>
      <c r="CV447" s="444"/>
      <c r="CW447" s="444"/>
      <c r="CX447" s="447"/>
      <c r="CY447" s="447"/>
      <c r="CZ447" s="447"/>
      <c r="DA447" s="447"/>
      <c r="DB447" s="448"/>
      <c r="DC447" s="448"/>
      <c r="DD447" s="446"/>
      <c r="DE447" s="439"/>
      <c r="DF447" s="439"/>
      <c r="DG447" s="439"/>
      <c r="DH447" s="439"/>
      <c r="DI447" s="439"/>
      <c r="DJ447" s="439"/>
      <c r="DK447" s="439"/>
      <c r="DL447" s="446"/>
      <c r="DM447" s="446"/>
      <c r="DN447" s="444"/>
      <c r="DO447" s="444"/>
      <c r="DP447" s="444"/>
      <c r="DQ447" s="444"/>
      <c r="DR447" s="444"/>
      <c r="DS447" s="441"/>
      <c r="DT447" s="449"/>
      <c r="DU447" s="450"/>
      <c r="DV447" s="450"/>
      <c r="DW447" s="450"/>
      <c r="DX447" s="450"/>
      <c r="DY447" s="450"/>
      <c r="DZ447" s="450"/>
      <c r="EA447" s="450"/>
      <c r="EB447" s="450"/>
      <c r="EC447" s="450"/>
      <c r="ED447" s="450"/>
      <c r="EE447" s="446"/>
      <c r="EF447" s="446"/>
      <c r="EL447" s="4"/>
      <c r="EM447" s="4"/>
      <c r="EN447" s="5"/>
      <c r="EO447" s="4"/>
      <c r="FA447" s="23"/>
      <c r="FB447" s="24"/>
      <c r="FC447" s="75"/>
      <c r="FD447" s="76"/>
      <c r="FF447" s="89"/>
      <c r="IA447" s="214"/>
      <c r="IB447" s="215"/>
      <c r="IC447" s="214"/>
      <c r="ID447" s="215"/>
      <c r="IE447" s="214"/>
      <c r="IF447" s="214"/>
      <c r="IG447" s="214"/>
      <c r="IH447" s="233"/>
      <c r="II447" s="160"/>
      <c r="IJ447" s="217"/>
      <c r="IK447" s="218"/>
      <c r="IL447" s="218"/>
      <c r="IM447" s="218"/>
      <c r="IO447" s="391"/>
    </row>
    <row r="448" spans="1:249" s="6" customFormat="1" ht="15" x14ac:dyDescent="0.2">
      <c r="A448" s="467">
        <v>1</v>
      </c>
      <c r="B448" s="467" t="s">
        <v>2149</v>
      </c>
      <c r="C448" s="393" t="s">
        <v>2789</v>
      </c>
      <c r="D448" s="468"/>
      <c r="E448" s="462" t="s">
        <v>2137</v>
      </c>
      <c r="F448" s="14" t="s">
        <v>2146</v>
      </c>
      <c r="G448" s="14" t="s">
        <v>2154</v>
      </c>
      <c r="H448" s="469" t="s">
        <v>2149</v>
      </c>
      <c r="I448" s="462"/>
      <c r="J448" s="456"/>
      <c r="K448" s="11"/>
      <c r="L448" s="11"/>
      <c r="M448" s="14"/>
      <c r="N448" s="470"/>
      <c r="O448" s="14"/>
      <c r="P448" s="14"/>
      <c r="Q448" s="14"/>
      <c r="R448" s="14"/>
      <c r="S448" s="14"/>
      <c r="T448" s="469"/>
      <c r="U448" s="454"/>
      <c r="V448" s="454"/>
      <c r="W448" s="9"/>
      <c r="X448" s="9"/>
      <c r="Y448" s="10"/>
      <c r="Z448" s="495">
        <v>1</v>
      </c>
      <c r="AA448" s="11"/>
      <c r="AB448" s="472"/>
      <c r="AC448" s="473"/>
      <c r="AD448" s="473"/>
      <c r="AE448" s="496">
        <v>2</v>
      </c>
      <c r="AF448" s="12"/>
      <c r="AG448" s="12"/>
      <c r="AH448" s="13"/>
      <c r="AI448" s="14"/>
      <c r="AJ448" s="14"/>
      <c r="AK448" s="7"/>
      <c r="AL448" s="7"/>
      <c r="AM448" s="15"/>
      <c r="AN448" s="15"/>
      <c r="AO448" s="8"/>
      <c r="AP448" s="453" t="s">
        <v>1876</v>
      </c>
      <c r="AQ448" s="17"/>
      <c r="AR448" s="18"/>
      <c r="AS448" s="19"/>
      <c r="AT448" s="19"/>
      <c r="AU448" s="19"/>
      <c r="AV448" s="19"/>
      <c r="AW448" s="19"/>
      <c r="AX448" s="19"/>
      <c r="AY448" s="19"/>
      <c r="AZ448" s="20"/>
      <c r="BA448" s="20"/>
      <c r="BB448" s="21"/>
      <c r="BC448" s="22" t="s">
        <v>2179</v>
      </c>
      <c r="BD448" s="77"/>
      <c r="BE448" s="91"/>
      <c r="BF448" s="91"/>
      <c r="BG448" s="92"/>
      <c r="BH448"/>
      <c r="BI448"/>
      <c r="BJ448"/>
      <c r="BK448"/>
      <c r="BL448"/>
      <c r="BM448"/>
      <c r="BN448"/>
      <c r="BO448"/>
      <c r="BP448"/>
      <c r="BQ448"/>
      <c r="BR448"/>
      <c r="BS448"/>
      <c r="BT448" s="92"/>
      <c r="BU448" s="92"/>
      <c r="BV448" s="92"/>
      <c r="BW448" s="5"/>
      <c r="BX448" s="5"/>
      <c r="BY448" s="5"/>
      <c r="BZ448" s="5"/>
      <c r="CA448" s="5"/>
      <c r="CB448" s="5"/>
      <c r="CC448" s="5"/>
      <c r="CD448" s="440"/>
      <c r="CE448" s="440"/>
      <c r="CF448" s="441"/>
      <c r="CG448" s="442"/>
      <c r="CH448" s="443"/>
      <c r="CI448" s="443"/>
      <c r="CJ448" s="443"/>
      <c r="CK448" s="443"/>
      <c r="CL448" s="4"/>
      <c r="CM448" s="4"/>
      <c r="CN448" s="5"/>
      <c r="CO448" s="4"/>
      <c r="CP448" s="444"/>
      <c r="CQ448" s="445"/>
      <c r="CR448" s="446"/>
      <c r="CS448" s="446"/>
      <c r="CT448" s="444"/>
      <c r="CU448" s="444"/>
      <c r="CV448" s="444"/>
      <c r="CW448" s="444"/>
      <c r="CX448" s="447"/>
      <c r="CY448" s="447"/>
      <c r="CZ448" s="447"/>
      <c r="DA448" s="447"/>
      <c r="DB448" s="448"/>
      <c r="DC448" s="448"/>
      <c r="DD448" s="446"/>
      <c r="DE448" s="439"/>
      <c r="DF448" s="439"/>
      <c r="DG448" s="439"/>
      <c r="DH448" s="439"/>
      <c r="DI448" s="439"/>
      <c r="DJ448" s="439"/>
      <c r="DK448" s="439"/>
      <c r="DL448" s="446"/>
      <c r="DM448" s="446"/>
      <c r="DN448" s="444"/>
      <c r="DO448" s="444"/>
      <c r="DP448" s="444"/>
      <c r="DQ448" s="444"/>
      <c r="DR448" s="444"/>
      <c r="DS448" s="441"/>
      <c r="DT448" s="449"/>
      <c r="DU448" s="450"/>
      <c r="DV448" s="450"/>
      <c r="DW448" s="450"/>
      <c r="DX448" s="450"/>
      <c r="DY448" s="450"/>
      <c r="DZ448" s="450"/>
      <c r="EA448" s="450"/>
      <c r="EB448" s="450"/>
      <c r="EC448" s="450"/>
      <c r="ED448" s="450"/>
      <c r="EE448" s="446"/>
      <c r="EF448" s="446"/>
      <c r="EL448" s="4"/>
      <c r="EM448" s="4"/>
      <c r="EN448" s="5"/>
      <c r="EO448" s="4"/>
      <c r="FA448" s="23"/>
      <c r="FB448" s="24"/>
      <c r="FC448" s="75"/>
      <c r="FD448" s="76"/>
      <c r="FF448" s="89"/>
      <c r="IA448" s="214"/>
      <c r="IB448" s="215"/>
      <c r="IC448" s="214"/>
      <c r="ID448" s="215"/>
      <c r="IE448" s="214"/>
      <c r="IF448" s="214"/>
      <c r="IG448" s="214"/>
      <c r="IH448" s="233"/>
      <c r="II448" s="160"/>
      <c r="IJ448" s="217"/>
      <c r="IK448" s="218"/>
      <c r="IL448" s="218"/>
      <c r="IM448" s="218"/>
      <c r="IO448" s="391"/>
    </row>
    <row r="449" spans="1:249" s="6" customFormat="1" ht="15" x14ac:dyDescent="0.2">
      <c r="A449" s="467">
        <v>2</v>
      </c>
      <c r="B449" s="467" t="s">
        <v>2149</v>
      </c>
      <c r="C449" s="393" t="s">
        <v>2790</v>
      </c>
      <c r="D449" s="468"/>
      <c r="E449" s="462" t="s">
        <v>2136</v>
      </c>
      <c r="F449" s="14" t="s">
        <v>2147</v>
      </c>
      <c r="G449" s="14" t="s">
        <v>2149</v>
      </c>
      <c r="H449" s="469" t="s">
        <v>2149</v>
      </c>
      <c r="I449" s="462"/>
      <c r="J449" s="456"/>
      <c r="K449" s="11"/>
      <c r="L449" s="11"/>
      <c r="M449" s="14"/>
      <c r="N449" s="470"/>
      <c r="O449" s="14"/>
      <c r="P449" s="14"/>
      <c r="Q449" s="14"/>
      <c r="R449" s="14"/>
      <c r="S449" s="14"/>
      <c r="T449" s="469"/>
      <c r="U449" s="454"/>
      <c r="V449" s="454"/>
      <c r="W449" s="9"/>
      <c r="X449" s="9"/>
      <c r="Y449" s="10"/>
      <c r="Z449" s="495">
        <v>2</v>
      </c>
      <c r="AA449" s="11"/>
      <c r="AB449" s="472"/>
      <c r="AC449" s="473"/>
      <c r="AD449" s="473"/>
      <c r="AE449" s="496">
        <v>3</v>
      </c>
      <c r="AF449" s="12"/>
      <c r="AG449" s="12"/>
      <c r="AH449" s="13"/>
      <c r="AI449" s="14"/>
      <c r="AJ449" s="14"/>
      <c r="AK449" s="7"/>
      <c r="AL449" s="7"/>
      <c r="AM449" s="15"/>
      <c r="AN449" s="15"/>
      <c r="AO449" s="8"/>
      <c r="AP449" s="453" t="s">
        <v>1877</v>
      </c>
      <c r="AQ449" s="17"/>
      <c r="AR449" s="18"/>
      <c r="AS449" s="19"/>
      <c r="AT449" s="19"/>
      <c r="AU449" s="19"/>
      <c r="AV449" s="19"/>
      <c r="AW449" s="19"/>
      <c r="AX449" s="19"/>
      <c r="AY449" s="19"/>
      <c r="AZ449" s="20"/>
      <c r="BA449" s="20"/>
      <c r="BB449" s="21"/>
      <c r="BC449" s="22" t="s">
        <v>2179</v>
      </c>
      <c r="BD449" s="77"/>
      <c r="BE449" s="91"/>
      <c r="BF449" s="91"/>
      <c r="BG449" s="92"/>
      <c r="BH449"/>
      <c r="BI449"/>
      <c r="BJ449"/>
      <c r="BK449"/>
      <c r="BL449"/>
      <c r="BM449"/>
      <c r="BN449"/>
      <c r="BO449"/>
      <c r="BP449"/>
      <c r="BQ449"/>
      <c r="BR449"/>
      <c r="BS449"/>
      <c r="BT449" s="92"/>
      <c r="BU449" s="92"/>
      <c r="BV449" s="92"/>
      <c r="BW449" s="5"/>
      <c r="BX449" s="5"/>
      <c r="BY449" s="5"/>
      <c r="BZ449" s="5"/>
      <c r="CA449" s="5"/>
      <c r="CB449" s="5"/>
      <c r="CC449" s="5"/>
      <c r="CD449" s="440"/>
      <c r="CE449" s="440"/>
      <c r="CF449" s="441"/>
      <c r="CG449" s="442"/>
      <c r="CH449" s="443"/>
      <c r="CI449" s="443"/>
      <c r="CJ449" s="443"/>
      <c r="CK449" s="443"/>
      <c r="CL449" s="4"/>
      <c r="CM449" s="4"/>
      <c r="CN449" s="5"/>
      <c r="CO449" s="4"/>
      <c r="CP449" s="444"/>
      <c r="CQ449" s="445"/>
      <c r="CR449" s="446"/>
      <c r="CS449" s="446"/>
      <c r="CT449" s="444"/>
      <c r="CU449" s="444"/>
      <c r="CV449" s="444"/>
      <c r="CW449" s="444"/>
      <c r="CX449" s="447"/>
      <c r="CY449" s="447"/>
      <c r="CZ449" s="447"/>
      <c r="DA449" s="447"/>
      <c r="DB449" s="448"/>
      <c r="DC449" s="448"/>
      <c r="DD449" s="446"/>
      <c r="DE449" s="439"/>
      <c r="DF449" s="439"/>
      <c r="DG449" s="439"/>
      <c r="DH449" s="439"/>
      <c r="DI449" s="439"/>
      <c r="DJ449" s="439"/>
      <c r="DK449" s="439"/>
      <c r="DL449" s="446"/>
      <c r="DM449" s="446"/>
      <c r="DN449" s="444"/>
      <c r="DO449" s="444"/>
      <c r="DP449" s="444"/>
      <c r="DQ449" s="444"/>
      <c r="DR449" s="444"/>
      <c r="DS449" s="441"/>
      <c r="DT449" s="449"/>
      <c r="DU449" s="450"/>
      <c r="DV449" s="450"/>
      <c r="DW449" s="450"/>
      <c r="DX449" s="450"/>
      <c r="DY449" s="450"/>
      <c r="DZ449" s="450"/>
      <c r="EA449" s="450"/>
      <c r="EB449" s="450"/>
      <c r="EC449" s="450"/>
      <c r="ED449" s="450"/>
      <c r="EE449" s="446"/>
      <c r="EF449" s="446"/>
      <c r="EL449" s="4"/>
      <c r="EM449" s="4"/>
      <c r="EN449" s="5"/>
      <c r="EO449" s="4"/>
      <c r="FA449" s="23"/>
      <c r="FB449" s="24"/>
      <c r="FC449" s="75"/>
      <c r="FD449" s="76"/>
      <c r="FF449" s="89"/>
      <c r="IA449" s="214"/>
      <c r="IB449" s="215"/>
      <c r="IC449" s="214"/>
      <c r="ID449" s="215"/>
      <c r="IE449" s="214"/>
      <c r="IF449" s="214"/>
      <c r="IG449" s="214"/>
      <c r="IH449" s="233"/>
      <c r="II449" s="160"/>
      <c r="IJ449" s="217"/>
      <c r="IK449" s="218"/>
      <c r="IL449" s="218"/>
      <c r="IM449" s="218"/>
      <c r="IO449" s="391"/>
    </row>
    <row r="450" spans="1:249" s="6" customFormat="1" ht="15" x14ac:dyDescent="0.2">
      <c r="A450" s="467" t="s">
        <v>2195</v>
      </c>
      <c r="B450" s="467" t="s">
        <v>2149</v>
      </c>
      <c r="C450" s="393" t="s">
        <v>2791</v>
      </c>
      <c r="D450" s="468"/>
      <c r="E450" s="462" t="s">
        <v>2139</v>
      </c>
      <c r="F450" s="14" t="s">
        <v>2149</v>
      </c>
      <c r="G450" s="14" t="s">
        <v>2149</v>
      </c>
      <c r="H450" s="469" t="s">
        <v>2149</v>
      </c>
      <c r="I450" s="462"/>
      <c r="J450" s="456"/>
      <c r="K450" s="11"/>
      <c r="L450" s="11"/>
      <c r="M450" s="14"/>
      <c r="N450" s="470"/>
      <c r="O450" s="14"/>
      <c r="P450" s="14"/>
      <c r="Q450" s="14"/>
      <c r="R450" s="14"/>
      <c r="S450" s="14"/>
      <c r="T450" s="469"/>
      <c r="U450" s="454"/>
      <c r="V450" s="454"/>
      <c r="W450" s="9"/>
      <c r="X450" s="9"/>
      <c r="Y450" s="10"/>
      <c r="Z450" s="495" t="s">
        <v>2195</v>
      </c>
      <c r="AA450" s="11"/>
      <c r="AB450" s="472"/>
      <c r="AC450" s="473"/>
      <c r="AD450" s="473"/>
      <c r="AE450" s="496" t="s">
        <v>2195</v>
      </c>
      <c r="AF450" s="12"/>
      <c r="AG450" s="12"/>
      <c r="AH450" s="13"/>
      <c r="AI450" s="14"/>
      <c r="AJ450" s="14"/>
      <c r="AK450" s="7"/>
      <c r="AL450" s="7"/>
      <c r="AM450" s="15"/>
      <c r="AN450" s="15"/>
      <c r="AO450" s="8"/>
      <c r="AP450" s="453" t="s">
        <v>1878</v>
      </c>
      <c r="AQ450" s="17"/>
      <c r="AR450" s="18"/>
      <c r="AS450" s="19"/>
      <c r="AT450" s="19"/>
      <c r="AU450" s="19"/>
      <c r="AV450" s="19"/>
      <c r="AW450" s="19"/>
      <c r="AX450" s="19"/>
      <c r="AY450" s="19"/>
      <c r="AZ450" s="20"/>
      <c r="BA450" s="20"/>
      <c r="BB450" s="21"/>
      <c r="BC450" s="22" t="s">
        <v>2179</v>
      </c>
      <c r="BD450" s="77"/>
      <c r="BE450" s="91"/>
      <c r="BF450" s="91"/>
      <c r="BG450" s="92"/>
      <c r="BH450"/>
      <c r="BI450"/>
      <c r="BJ450"/>
      <c r="BK450"/>
      <c r="BL450"/>
      <c r="BM450"/>
      <c r="BN450"/>
      <c r="BO450"/>
      <c r="BP450"/>
      <c r="BQ450"/>
      <c r="BR450"/>
      <c r="BS450"/>
      <c r="BT450" s="92"/>
      <c r="BU450" s="92"/>
      <c r="BV450" s="92"/>
      <c r="BW450" s="5"/>
      <c r="BX450" s="5"/>
      <c r="BY450" s="5"/>
      <c r="BZ450" s="5"/>
      <c r="CA450" s="5"/>
      <c r="CB450" s="5"/>
      <c r="CC450" s="5"/>
      <c r="CD450" s="440"/>
      <c r="CE450" s="440"/>
      <c r="CF450" s="441"/>
      <c r="CG450" s="442"/>
      <c r="CH450" s="443"/>
      <c r="CI450" s="443"/>
      <c r="CJ450" s="443"/>
      <c r="CK450" s="443"/>
      <c r="CL450" s="4"/>
      <c r="CM450" s="4"/>
      <c r="CN450" s="5"/>
      <c r="CO450" s="4"/>
      <c r="CP450" s="444"/>
      <c r="CQ450" s="445"/>
      <c r="CR450" s="446"/>
      <c r="CS450" s="446"/>
      <c r="CT450" s="444"/>
      <c r="CU450" s="444"/>
      <c r="CV450" s="444"/>
      <c r="CW450" s="444"/>
      <c r="CX450" s="447"/>
      <c r="CY450" s="447"/>
      <c r="CZ450" s="447"/>
      <c r="DA450" s="447"/>
      <c r="DB450" s="448"/>
      <c r="DC450" s="448"/>
      <c r="DD450" s="446"/>
      <c r="DE450" s="439"/>
      <c r="DF450" s="439"/>
      <c r="DG450" s="439"/>
      <c r="DH450" s="439"/>
      <c r="DI450" s="439"/>
      <c r="DJ450" s="439"/>
      <c r="DK450" s="439"/>
      <c r="DL450" s="446"/>
      <c r="DM450" s="446"/>
      <c r="DN450" s="444"/>
      <c r="DO450" s="444"/>
      <c r="DP450" s="444"/>
      <c r="DQ450" s="444"/>
      <c r="DR450" s="444"/>
      <c r="DS450" s="441"/>
      <c r="DT450" s="449"/>
      <c r="DU450" s="450"/>
      <c r="DV450" s="450"/>
      <c r="DW450" s="450"/>
      <c r="DX450" s="450"/>
      <c r="DY450" s="450"/>
      <c r="DZ450" s="450"/>
      <c r="EA450" s="450"/>
      <c r="EB450" s="450"/>
      <c r="EC450" s="450"/>
      <c r="ED450" s="450"/>
      <c r="EE450" s="446"/>
      <c r="EF450" s="446"/>
      <c r="EL450" s="4"/>
      <c r="EM450" s="4"/>
      <c r="EN450" s="5"/>
      <c r="EO450" s="4"/>
      <c r="FA450" s="23"/>
      <c r="FB450" s="24"/>
      <c r="FC450" s="75"/>
      <c r="FD450" s="76"/>
      <c r="FF450" s="89"/>
      <c r="IA450" s="214"/>
      <c r="IB450" s="215"/>
      <c r="IC450" s="214"/>
      <c r="ID450" s="215"/>
      <c r="IE450" s="214"/>
      <c r="IF450" s="214"/>
      <c r="IG450" s="214"/>
      <c r="IH450" s="233"/>
      <c r="II450" s="160"/>
      <c r="IJ450" s="217"/>
      <c r="IK450" s="218"/>
      <c r="IL450" s="218"/>
      <c r="IM450" s="218"/>
      <c r="IO450" s="391"/>
    </row>
    <row r="451" spans="1:249" s="6" customFormat="1" ht="15" x14ac:dyDescent="0.2">
      <c r="A451" s="467" t="s">
        <v>2166</v>
      </c>
      <c r="B451" s="467" t="s">
        <v>2149</v>
      </c>
      <c r="C451" s="393" t="s">
        <v>2792</v>
      </c>
      <c r="D451" s="468"/>
      <c r="E451" s="462" t="s">
        <v>2138</v>
      </c>
      <c r="F451" s="14" t="s">
        <v>2147</v>
      </c>
      <c r="G451" s="14" t="s">
        <v>2149</v>
      </c>
      <c r="H451" s="469" t="s">
        <v>2149</v>
      </c>
      <c r="I451" s="462"/>
      <c r="J451" s="456"/>
      <c r="K451" s="11"/>
      <c r="L451" s="11"/>
      <c r="M451" s="14"/>
      <c r="N451" s="470"/>
      <c r="O451" s="14"/>
      <c r="P451" s="14"/>
      <c r="Q451" s="14"/>
      <c r="R451" s="14"/>
      <c r="S451" s="14"/>
      <c r="T451" s="469"/>
      <c r="U451" s="454"/>
      <c r="V451" s="454"/>
      <c r="W451" s="9"/>
      <c r="X451" s="9"/>
      <c r="Y451" s="10"/>
      <c r="Z451" s="495" t="s">
        <v>2166</v>
      </c>
      <c r="AA451" s="11"/>
      <c r="AB451" s="472"/>
      <c r="AC451" s="473"/>
      <c r="AD451" s="473"/>
      <c r="AE451" s="496" t="s">
        <v>2166</v>
      </c>
      <c r="AF451" s="12"/>
      <c r="AG451" s="12"/>
      <c r="AH451" s="13"/>
      <c r="AI451" s="14"/>
      <c r="AJ451" s="14"/>
      <c r="AK451" s="7"/>
      <c r="AL451" s="7"/>
      <c r="AM451" s="15"/>
      <c r="AN451" s="15"/>
      <c r="AO451" s="8"/>
      <c r="AP451" s="453" t="s">
        <v>1879</v>
      </c>
      <c r="AQ451" s="17"/>
      <c r="AR451" s="18"/>
      <c r="AS451" s="19"/>
      <c r="AT451" s="19"/>
      <c r="AU451" s="19"/>
      <c r="AV451" s="19"/>
      <c r="AW451" s="19"/>
      <c r="AX451" s="19"/>
      <c r="AY451" s="19"/>
      <c r="AZ451" s="20"/>
      <c r="BA451" s="20"/>
      <c r="BB451" s="21"/>
      <c r="BC451" s="22" t="s">
        <v>2179</v>
      </c>
      <c r="BD451" s="77"/>
      <c r="BE451" s="91"/>
      <c r="BF451" s="91"/>
      <c r="BG451" s="92"/>
      <c r="BH451"/>
      <c r="BI451"/>
      <c r="BJ451"/>
      <c r="BK451"/>
      <c r="BL451"/>
      <c r="BM451"/>
      <c r="BN451"/>
      <c r="BO451"/>
      <c r="BP451"/>
      <c r="BQ451"/>
      <c r="BR451"/>
      <c r="BS451"/>
      <c r="BT451" s="92"/>
      <c r="BU451" s="92"/>
      <c r="BV451" s="92"/>
      <c r="BW451" s="5"/>
      <c r="BX451" s="5"/>
      <c r="BY451" s="5"/>
      <c r="BZ451" s="5"/>
      <c r="CA451" s="5"/>
      <c r="CB451" s="5"/>
      <c r="CC451" s="5"/>
      <c r="CD451" s="440"/>
      <c r="CE451" s="440"/>
      <c r="CF451" s="441"/>
      <c r="CG451" s="442"/>
      <c r="CH451" s="443"/>
      <c r="CI451" s="443"/>
      <c r="CJ451" s="443"/>
      <c r="CK451" s="443"/>
      <c r="CL451" s="4"/>
      <c r="CM451" s="4"/>
      <c r="CN451" s="5"/>
      <c r="CO451" s="4"/>
      <c r="CP451" s="444"/>
      <c r="CQ451" s="445"/>
      <c r="CR451" s="446"/>
      <c r="CS451" s="446"/>
      <c r="CT451" s="444"/>
      <c r="CU451" s="444"/>
      <c r="CV451" s="444"/>
      <c r="CW451" s="444"/>
      <c r="CX451" s="447"/>
      <c r="CY451" s="447"/>
      <c r="CZ451" s="447"/>
      <c r="DA451" s="447"/>
      <c r="DB451" s="448"/>
      <c r="DC451" s="448"/>
      <c r="DD451" s="446"/>
      <c r="DE451" s="439"/>
      <c r="DF451" s="439"/>
      <c r="DG451" s="439"/>
      <c r="DH451" s="439"/>
      <c r="DI451" s="439"/>
      <c r="DJ451" s="439"/>
      <c r="DK451" s="439"/>
      <c r="DL451" s="446"/>
      <c r="DM451" s="446"/>
      <c r="DN451" s="444"/>
      <c r="DO451" s="444"/>
      <c r="DP451" s="444"/>
      <c r="DQ451" s="444"/>
      <c r="DR451" s="444"/>
      <c r="DS451" s="441"/>
      <c r="DT451" s="449"/>
      <c r="DU451" s="450"/>
      <c r="DV451" s="450"/>
      <c r="DW451" s="450"/>
      <c r="DX451" s="450"/>
      <c r="DY451" s="450"/>
      <c r="DZ451" s="450"/>
      <c r="EA451" s="450"/>
      <c r="EB451" s="450"/>
      <c r="EC451" s="450"/>
      <c r="ED451" s="450"/>
      <c r="EE451" s="446"/>
      <c r="EF451" s="446"/>
      <c r="EL451" s="4"/>
      <c r="EM451" s="4"/>
      <c r="EN451" s="5"/>
      <c r="EO451" s="4"/>
      <c r="FA451" s="23"/>
      <c r="FB451" s="24"/>
      <c r="FC451" s="75"/>
      <c r="FD451" s="76"/>
      <c r="FF451" s="89"/>
      <c r="IA451" s="214"/>
      <c r="IB451" s="215"/>
      <c r="IC451" s="214"/>
      <c r="ID451" s="215"/>
      <c r="IE451" s="214"/>
      <c r="IF451" s="214"/>
      <c r="IG451" s="214"/>
      <c r="IH451" s="233"/>
      <c r="II451" s="160"/>
      <c r="IJ451" s="217"/>
      <c r="IK451" s="218"/>
      <c r="IL451" s="218"/>
      <c r="IM451" s="218"/>
      <c r="IO451" s="391"/>
    </row>
    <row r="452" spans="1:249" s="6" customFormat="1" ht="15" x14ac:dyDescent="0.2">
      <c r="A452" s="467" t="s">
        <v>2166</v>
      </c>
      <c r="B452" s="467" t="s">
        <v>2157</v>
      </c>
      <c r="C452" s="393" t="s">
        <v>2793</v>
      </c>
      <c r="D452" s="468"/>
      <c r="E452" s="462" t="s">
        <v>2138</v>
      </c>
      <c r="F452" s="14" t="s">
        <v>2149</v>
      </c>
      <c r="G452" s="14" t="s">
        <v>2154</v>
      </c>
      <c r="H452" s="469" t="s">
        <v>2149</v>
      </c>
      <c r="I452" s="462"/>
      <c r="J452" s="456"/>
      <c r="K452" s="11"/>
      <c r="L452" s="11"/>
      <c r="M452" s="14"/>
      <c r="N452" s="470"/>
      <c r="O452" s="14"/>
      <c r="P452" s="14"/>
      <c r="Q452" s="14"/>
      <c r="R452" s="14"/>
      <c r="S452" s="14"/>
      <c r="T452" s="469"/>
      <c r="U452" s="454"/>
      <c r="V452" s="454"/>
      <c r="W452" s="9"/>
      <c r="X452" s="9"/>
      <c r="Y452" s="10"/>
      <c r="Z452" s="495" t="s">
        <v>2195</v>
      </c>
      <c r="AA452" s="11"/>
      <c r="AB452" s="472"/>
      <c r="AC452" s="473"/>
      <c r="AD452" s="473"/>
      <c r="AE452" s="496" t="s">
        <v>2195</v>
      </c>
      <c r="AF452" s="12"/>
      <c r="AG452" s="12"/>
      <c r="AH452" s="13"/>
      <c r="AI452" s="14"/>
      <c r="AJ452" s="14"/>
      <c r="AK452" s="7"/>
      <c r="AL452" s="7"/>
      <c r="AM452" s="15"/>
      <c r="AN452" s="15"/>
      <c r="AO452" s="8"/>
      <c r="AP452" s="453" t="s">
        <v>1880</v>
      </c>
      <c r="AQ452" s="17"/>
      <c r="AR452" s="18"/>
      <c r="AS452" s="19"/>
      <c r="AT452" s="19"/>
      <c r="AU452" s="19"/>
      <c r="AV452" s="19"/>
      <c r="AW452" s="19"/>
      <c r="AX452" s="19"/>
      <c r="AY452" s="19"/>
      <c r="AZ452" s="20"/>
      <c r="BA452" s="20"/>
      <c r="BB452" s="21"/>
      <c r="BC452" s="22" t="s">
        <v>2179</v>
      </c>
      <c r="BD452" s="77"/>
      <c r="BE452" s="91"/>
      <c r="BF452" s="91"/>
      <c r="BG452" s="92"/>
      <c r="BH452"/>
      <c r="BI452"/>
      <c r="BJ452"/>
      <c r="BK452"/>
      <c r="BL452"/>
      <c r="BM452"/>
      <c r="BN452"/>
      <c r="BO452"/>
      <c r="BP452"/>
      <c r="BQ452"/>
      <c r="BR452"/>
      <c r="BS452"/>
      <c r="BT452" s="92"/>
      <c r="BU452" s="92"/>
      <c r="BV452" s="92"/>
      <c r="BW452" s="5"/>
      <c r="BX452" s="5"/>
      <c r="BY452" s="5"/>
      <c r="BZ452" s="5"/>
      <c r="CA452" s="5"/>
      <c r="CB452" s="5"/>
      <c r="CC452" s="5"/>
      <c r="CD452" s="440"/>
      <c r="CE452" s="440"/>
      <c r="CF452" s="441"/>
      <c r="CG452" s="442"/>
      <c r="CH452" s="443"/>
      <c r="CI452" s="443"/>
      <c r="CJ452" s="443"/>
      <c r="CK452" s="443"/>
      <c r="CL452" s="4"/>
      <c r="CM452" s="4"/>
      <c r="CN452" s="5"/>
      <c r="CO452" s="4"/>
      <c r="CP452" s="444"/>
      <c r="CQ452" s="445"/>
      <c r="CR452" s="446"/>
      <c r="CS452" s="446"/>
      <c r="CT452" s="444"/>
      <c r="CU452" s="444"/>
      <c r="CV452" s="444"/>
      <c r="CW452" s="444"/>
      <c r="CX452" s="447"/>
      <c r="CY452" s="447"/>
      <c r="CZ452" s="447"/>
      <c r="DA452" s="447"/>
      <c r="DB452" s="448"/>
      <c r="DC452" s="448"/>
      <c r="DD452" s="446"/>
      <c r="DE452" s="439"/>
      <c r="DF452" s="439"/>
      <c r="DG452" s="439"/>
      <c r="DH452" s="439"/>
      <c r="DI452" s="439"/>
      <c r="DJ452" s="439"/>
      <c r="DK452" s="439"/>
      <c r="DL452" s="446"/>
      <c r="DM452" s="446"/>
      <c r="DN452" s="444"/>
      <c r="DO452" s="444"/>
      <c r="DP452" s="444"/>
      <c r="DQ452" s="444"/>
      <c r="DR452" s="444"/>
      <c r="DS452" s="441"/>
      <c r="DT452" s="449"/>
      <c r="DU452" s="450"/>
      <c r="DV452" s="450"/>
      <c r="DW452" s="450"/>
      <c r="DX452" s="450"/>
      <c r="DY452" s="450"/>
      <c r="DZ452" s="450"/>
      <c r="EA452" s="450"/>
      <c r="EB452" s="450"/>
      <c r="EC452" s="450"/>
      <c r="ED452" s="450"/>
      <c r="EE452" s="446"/>
      <c r="EF452" s="446"/>
      <c r="EL452" s="4"/>
      <c r="EM452" s="4"/>
      <c r="EN452" s="5"/>
      <c r="EO452" s="4"/>
      <c r="FA452" s="23"/>
      <c r="FB452" s="24"/>
      <c r="FC452" s="75"/>
      <c r="FD452" s="76"/>
      <c r="FF452" s="89"/>
      <c r="IA452" s="214"/>
      <c r="IB452" s="215"/>
      <c r="IC452" s="214"/>
      <c r="ID452" s="215"/>
      <c r="IE452" s="214"/>
      <c r="IF452" s="214"/>
      <c r="IG452" s="214"/>
      <c r="IH452" s="233"/>
      <c r="II452" s="160"/>
      <c r="IJ452" s="217"/>
      <c r="IK452" s="218"/>
      <c r="IL452" s="218"/>
      <c r="IM452" s="218"/>
      <c r="IO452" s="391"/>
    </row>
    <row r="453" spans="1:249" s="6" customFormat="1" ht="15" x14ac:dyDescent="0.2">
      <c r="A453" s="467" t="s">
        <v>2195</v>
      </c>
      <c r="B453" s="467" t="s">
        <v>2149</v>
      </c>
      <c r="C453" s="393" t="s">
        <v>2794</v>
      </c>
      <c r="D453" s="468"/>
      <c r="E453" s="462" t="s">
        <v>2138</v>
      </c>
      <c r="F453" s="14" t="s">
        <v>2149</v>
      </c>
      <c r="G453" s="14" t="s">
        <v>2149</v>
      </c>
      <c r="H453" s="469" t="s">
        <v>2149</v>
      </c>
      <c r="I453" s="462"/>
      <c r="J453" s="456"/>
      <c r="K453" s="11"/>
      <c r="L453" s="11"/>
      <c r="M453" s="14"/>
      <c r="N453" s="470"/>
      <c r="O453" s="14"/>
      <c r="P453" s="14"/>
      <c r="Q453" s="14"/>
      <c r="R453" s="14"/>
      <c r="S453" s="14"/>
      <c r="T453" s="469"/>
      <c r="U453" s="454"/>
      <c r="V453" s="454"/>
      <c r="W453" s="9"/>
      <c r="X453" s="9"/>
      <c r="Y453" s="10"/>
      <c r="Z453" s="495" t="s">
        <v>2195</v>
      </c>
      <c r="AA453" s="11"/>
      <c r="AB453" s="472"/>
      <c r="AC453" s="473"/>
      <c r="AD453" s="473"/>
      <c r="AE453" s="496" t="s">
        <v>2195</v>
      </c>
      <c r="AF453" s="12"/>
      <c r="AG453" s="12"/>
      <c r="AH453" s="13"/>
      <c r="AI453" s="14"/>
      <c r="AJ453" s="14"/>
      <c r="AK453" s="7"/>
      <c r="AL453" s="7"/>
      <c r="AM453" s="15"/>
      <c r="AN453" s="15"/>
      <c r="AO453" s="8"/>
      <c r="AP453" s="453" t="s">
        <v>1881</v>
      </c>
      <c r="AQ453" s="17"/>
      <c r="AR453" s="18"/>
      <c r="AS453" s="19"/>
      <c r="AT453" s="19"/>
      <c r="AU453" s="19"/>
      <c r="AV453" s="19"/>
      <c r="AW453" s="19"/>
      <c r="AX453" s="19"/>
      <c r="AY453" s="19"/>
      <c r="AZ453" s="20"/>
      <c r="BA453" s="20"/>
      <c r="BB453" s="21"/>
      <c r="BC453" s="22" t="s">
        <v>2179</v>
      </c>
      <c r="BD453" s="77"/>
      <c r="BE453" s="91"/>
      <c r="BF453" s="91"/>
      <c r="BG453" s="92"/>
      <c r="BH453"/>
      <c r="BI453"/>
      <c r="BJ453"/>
      <c r="BK453"/>
      <c r="BL453"/>
      <c r="BM453"/>
      <c r="BN453"/>
      <c r="BO453"/>
      <c r="BP453"/>
      <c r="BQ453"/>
      <c r="BR453"/>
      <c r="BS453"/>
      <c r="BT453" s="92"/>
      <c r="BU453" s="92"/>
      <c r="BV453" s="92"/>
      <c r="BW453" s="5"/>
      <c r="BX453" s="5"/>
      <c r="BY453" s="5"/>
      <c r="BZ453" s="5"/>
      <c r="CA453" s="5"/>
      <c r="CB453" s="5"/>
      <c r="CC453" s="5"/>
      <c r="CD453" s="440"/>
      <c r="CE453" s="440"/>
      <c r="CF453" s="441"/>
      <c r="CG453" s="442"/>
      <c r="CH453" s="443"/>
      <c r="CI453" s="443"/>
      <c r="CJ453" s="443"/>
      <c r="CK453" s="443"/>
      <c r="CL453" s="4"/>
      <c r="CM453" s="4"/>
      <c r="CN453" s="5"/>
      <c r="CO453" s="4"/>
      <c r="CP453" s="444"/>
      <c r="CQ453" s="445"/>
      <c r="CR453" s="446"/>
      <c r="CS453" s="446"/>
      <c r="CT453" s="444"/>
      <c r="CU453" s="444"/>
      <c r="CV453" s="444"/>
      <c r="CW453" s="444"/>
      <c r="CX453" s="447"/>
      <c r="CY453" s="447"/>
      <c r="CZ453" s="447"/>
      <c r="DA453" s="447"/>
      <c r="DB453" s="448"/>
      <c r="DC453" s="448"/>
      <c r="DD453" s="446"/>
      <c r="DE453" s="439"/>
      <c r="DF453" s="439"/>
      <c r="DG453" s="439"/>
      <c r="DH453" s="439"/>
      <c r="DI453" s="439"/>
      <c r="DJ453" s="439"/>
      <c r="DK453" s="439"/>
      <c r="DL453" s="446"/>
      <c r="DM453" s="446"/>
      <c r="DN453" s="444"/>
      <c r="DO453" s="444"/>
      <c r="DP453" s="444"/>
      <c r="DQ453" s="444"/>
      <c r="DR453" s="444"/>
      <c r="DS453" s="441"/>
      <c r="DT453" s="449"/>
      <c r="DU453" s="450"/>
      <c r="DV453" s="450"/>
      <c r="DW453" s="450"/>
      <c r="DX453" s="450"/>
      <c r="DY453" s="450"/>
      <c r="DZ453" s="450"/>
      <c r="EA453" s="450"/>
      <c r="EB453" s="450"/>
      <c r="EC453" s="450"/>
      <c r="ED453" s="450"/>
      <c r="EE453" s="446"/>
      <c r="EF453" s="446"/>
      <c r="EL453" s="4"/>
      <c r="EM453" s="4"/>
      <c r="EN453" s="5"/>
      <c r="EO453" s="4"/>
      <c r="FA453" s="23"/>
      <c r="FB453" s="24"/>
      <c r="FC453" s="75"/>
      <c r="FD453" s="76"/>
      <c r="FF453" s="89"/>
      <c r="IA453" s="214"/>
      <c r="IB453" s="215"/>
      <c r="IC453" s="214"/>
      <c r="ID453" s="215"/>
      <c r="IE453" s="214"/>
      <c r="IF453" s="214"/>
      <c r="IG453" s="214"/>
      <c r="IH453" s="233"/>
      <c r="II453" s="160"/>
      <c r="IJ453" s="217"/>
      <c r="IK453" s="218"/>
      <c r="IL453" s="218"/>
      <c r="IM453" s="218"/>
      <c r="IO453" s="391"/>
    </row>
    <row r="454" spans="1:249" s="6" customFormat="1" ht="15" x14ac:dyDescent="0.2">
      <c r="A454" s="467" t="s">
        <v>2195</v>
      </c>
      <c r="B454" s="467" t="s">
        <v>2149</v>
      </c>
      <c r="C454" s="393" t="s">
        <v>2795</v>
      </c>
      <c r="D454" s="468"/>
      <c r="E454" s="462" t="s">
        <v>2141</v>
      </c>
      <c r="F454" s="14" t="s">
        <v>2149</v>
      </c>
      <c r="G454" s="14" t="s">
        <v>2149</v>
      </c>
      <c r="H454" s="469" t="s">
        <v>2149</v>
      </c>
      <c r="I454" s="462"/>
      <c r="J454" s="456"/>
      <c r="K454" s="11"/>
      <c r="L454" s="11"/>
      <c r="M454" s="14"/>
      <c r="N454" s="470"/>
      <c r="O454" s="14"/>
      <c r="P454" s="14"/>
      <c r="Q454" s="14"/>
      <c r="R454" s="14"/>
      <c r="S454" s="14"/>
      <c r="T454" s="469"/>
      <c r="U454" s="454"/>
      <c r="V454" s="454"/>
      <c r="W454" s="9"/>
      <c r="X454" s="9"/>
      <c r="Y454" s="10"/>
      <c r="Z454" s="495" t="s">
        <v>2195</v>
      </c>
      <c r="AA454" s="11"/>
      <c r="AB454" s="472"/>
      <c r="AC454" s="473"/>
      <c r="AD454" s="473"/>
      <c r="AE454" s="496" t="s">
        <v>2195</v>
      </c>
      <c r="AF454" s="12"/>
      <c r="AG454" s="12"/>
      <c r="AH454" s="13"/>
      <c r="AI454" s="14"/>
      <c r="AJ454" s="14"/>
      <c r="AK454" s="7"/>
      <c r="AL454" s="7"/>
      <c r="AM454" s="15"/>
      <c r="AN454" s="15"/>
      <c r="AO454" s="8"/>
      <c r="AP454" s="453" t="s">
        <v>1882</v>
      </c>
      <c r="AQ454" s="17"/>
      <c r="AR454" s="18"/>
      <c r="AS454" s="19"/>
      <c r="AT454" s="19"/>
      <c r="AU454" s="19"/>
      <c r="AV454" s="19"/>
      <c r="AW454" s="19"/>
      <c r="AX454" s="19"/>
      <c r="AY454" s="19"/>
      <c r="AZ454" s="20"/>
      <c r="BA454" s="20"/>
      <c r="BB454" s="21"/>
      <c r="BC454" s="22" t="s">
        <v>2179</v>
      </c>
      <c r="BD454" s="77"/>
      <c r="BE454" s="91"/>
      <c r="BF454" s="91"/>
      <c r="BG454" s="92"/>
      <c r="BH454"/>
      <c r="BI454"/>
      <c r="BJ454"/>
      <c r="BK454"/>
      <c r="BL454"/>
      <c r="BM454"/>
      <c r="BN454"/>
      <c r="BO454"/>
      <c r="BP454"/>
      <c r="BQ454"/>
      <c r="BR454"/>
      <c r="BS454"/>
      <c r="BT454" s="92"/>
      <c r="BU454" s="92"/>
      <c r="BV454" s="92"/>
      <c r="BW454" s="5"/>
      <c r="BX454" s="5"/>
      <c r="BY454" s="5"/>
      <c r="BZ454" s="5"/>
      <c r="CA454" s="5"/>
      <c r="CB454" s="5"/>
      <c r="CC454" s="5"/>
      <c r="CD454" s="440"/>
      <c r="CE454" s="440"/>
      <c r="CF454" s="441"/>
      <c r="CG454" s="442"/>
      <c r="CH454" s="443"/>
      <c r="CI454" s="443"/>
      <c r="CJ454" s="443"/>
      <c r="CK454" s="443"/>
      <c r="CL454" s="4"/>
      <c r="CM454" s="4"/>
      <c r="CN454" s="5"/>
      <c r="CO454" s="4"/>
      <c r="CP454" s="444"/>
      <c r="CQ454" s="445"/>
      <c r="CR454" s="446"/>
      <c r="CS454" s="446"/>
      <c r="CT454" s="444"/>
      <c r="CU454" s="444"/>
      <c r="CV454" s="444"/>
      <c r="CW454" s="444"/>
      <c r="CX454" s="447"/>
      <c r="CY454" s="447"/>
      <c r="CZ454" s="447"/>
      <c r="DA454" s="447"/>
      <c r="DB454" s="448"/>
      <c r="DC454" s="448"/>
      <c r="DD454" s="446"/>
      <c r="DE454" s="439"/>
      <c r="DF454" s="439"/>
      <c r="DG454" s="439"/>
      <c r="DH454" s="439"/>
      <c r="DI454" s="439"/>
      <c r="DJ454" s="439"/>
      <c r="DK454" s="439"/>
      <c r="DL454" s="446"/>
      <c r="DM454" s="446"/>
      <c r="DN454" s="444"/>
      <c r="DO454" s="444"/>
      <c r="DP454" s="444"/>
      <c r="DQ454" s="444"/>
      <c r="DR454" s="444"/>
      <c r="DS454" s="441"/>
      <c r="DT454" s="449"/>
      <c r="DU454" s="450"/>
      <c r="DV454" s="450"/>
      <c r="DW454" s="450"/>
      <c r="DX454" s="450"/>
      <c r="DY454" s="450"/>
      <c r="DZ454" s="450"/>
      <c r="EA454" s="450"/>
      <c r="EB454" s="450"/>
      <c r="EC454" s="450"/>
      <c r="ED454" s="450"/>
      <c r="EE454" s="446"/>
      <c r="EF454" s="446"/>
      <c r="EL454" s="4"/>
      <c r="EM454" s="4"/>
      <c r="EN454" s="5"/>
      <c r="EO454" s="4"/>
      <c r="FA454" s="23"/>
      <c r="FB454" s="24"/>
      <c r="FC454" s="75"/>
      <c r="FD454" s="76"/>
      <c r="FF454" s="89"/>
      <c r="IA454" s="214"/>
      <c r="IB454" s="215"/>
      <c r="IC454" s="214"/>
      <c r="ID454" s="215"/>
      <c r="IE454" s="214"/>
      <c r="IF454" s="214"/>
      <c r="IG454" s="214"/>
      <c r="IH454" s="233"/>
      <c r="II454" s="160"/>
      <c r="IJ454" s="217"/>
      <c r="IK454" s="218"/>
      <c r="IL454" s="218"/>
      <c r="IM454" s="218"/>
      <c r="IO454" s="391"/>
    </row>
    <row r="455" spans="1:249" s="6" customFormat="1" ht="15" x14ac:dyDescent="0.2">
      <c r="A455" s="467" t="s">
        <v>2195</v>
      </c>
      <c r="B455" s="467" t="s">
        <v>2149</v>
      </c>
      <c r="C455" s="393" t="s">
        <v>2796</v>
      </c>
      <c r="D455" s="468"/>
      <c r="E455" s="462" t="s">
        <v>2141</v>
      </c>
      <c r="F455" s="14" t="s">
        <v>2149</v>
      </c>
      <c r="G455" s="14" t="s">
        <v>2149</v>
      </c>
      <c r="H455" s="469" t="s">
        <v>2149</v>
      </c>
      <c r="I455" s="462"/>
      <c r="J455" s="456"/>
      <c r="K455" s="11"/>
      <c r="L455" s="11"/>
      <c r="M455" s="14"/>
      <c r="N455" s="470"/>
      <c r="O455" s="14"/>
      <c r="P455" s="14"/>
      <c r="Q455" s="14"/>
      <c r="R455" s="14"/>
      <c r="S455" s="14"/>
      <c r="T455" s="469"/>
      <c r="U455" s="454"/>
      <c r="V455" s="454"/>
      <c r="W455" s="9"/>
      <c r="X455" s="9"/>
      <c r="Y455" s="10"/>
      <c r="Z455" s="495" t="s">
        <v>2195</v>
      </c>
      <c r="AA455" s="11"/>
      <c r="AB455" s="472"/>
      <c r="AC455" s="473"/>
      <c r="AD455" s="473"/>
      <c r="AE455" s="496" t="s">
        <v>2195</v>
      </c>
      <c r="AF455" s="12"/>
      <c r="AG455" s="12"/>
      <c r="AH455" s="13"/>
      <c r="AI455" s="14"/>
      <c r="AJ455" s="14"/>
      <c r="AK455" s="7"/>
      <c r="AL455" s="7"/>
      <c r="AM455" s="15"/>
      <c r="AN455" s="15"/>
      <c r="AO455" s="8"/>
      <c r="AP455" s="453" t="s">
        <v>1883</v>
      </c>
      <c r="AQ455" s="17"/>
      <c r="AR455" s="18"/>
      <c r="AS455" s="19"/>
      <c r="AT455" s="19"/>
      <c r="AU455" s="19"/>
      <c r="AV455" s="19"/>
      <c r="AW455" s="19"/>
      <c r="AX455" s="19"/>
      <c r="AY455" s="19"/>
      <c r="AZ455" s="20"/>
      <c r="BA455" s="20"/>
      <c r="BB455" s="21"/>
      <c r="BC455" s="22" t="s">
        <v>2179</v>
      </c>
      <c r="BD455" s="77"/>
      <c r="BE455" s="91"/>
      <c r="BF455" s="91"/>
      <c r="BG455" s="92"/>
      <c r="BH455"/>
      <c r="BI455"/>
      <c r="BJ455"/>
      <c r="BK455"/>
      <c r="BL455"/>
      <c r="BM455"/>
      <c r="BN455"/>
      <c r="BO455"/>
      <c r="BP455"/>
      <c r="BQ455"/>
      <c r="BR455"/>
      <c r="BS455"/>
      <c r="BT455" s="92"/>
      <c r="BU455" s="92"/>
      <c r="BV455" s="92"/>
      <c r="BW455" s="5"/>
      <c r="BX455" s="5"/>
      <c r="BY455" s="5"/>
      <c r="BZ455" s="5"/>
      <c r="CA455" s="5"/>
      <c r="CB455" s="5"/>
      <c r="CC455" s="5"/>
      <c r="CD455" s="440"/>
      <c r="CE455" s="440"/>
      <c r="CF455" s="441"/>
      <c r="CG455" s="442"/>
      <c r="CH455" s="443"/>
      <c r="CI455" s="443"/>
      <c r="CJ455" s="443"/>
      <c r="CK455" s="443"/>
      <c r="CL455" s="4"/>
      <c r="CM455" s="4"/>
      <c r="CN455" s="5"/>
      <c r="CO455" s="4"/>
      <c r="CP455" s="444"/>
      <c r="CQ455" s="445"/>
      <c r="CR455" s="446"/>
      <c r="CS455" s="446"/>
      <c r="CT455" s="444"/>
      <c r="CU455" s="444"/>
      <c r="CV455" s="444"/>
      <c r="CW455" s="444"/>
      <c r="CX455" s="447"/>
      <c r="CY455" s="447"/>
      <c r="CZ455" s="447"/>
      <c r="DA455" s="447"/>
      <c r="DB455" s="448"/>
      <c r="DC455" s="448"/>
      <c r="DD455" s="446"/>
      <c r="DE455" s="439"/>
      <c r="DF455" s="439"/>
      <c r="DG455" s="439"/>
      <c r="DH455" s="439"/>
      <c r="DI455" s="439"/>
      <c r="DJ455" s="439"/>
      <c r="DK455" s="439"/>
      <c r="DL455" s="446"/>
      <c r="DM455" s="446"/>
      <c r="DN455" s="444"/>
      <c r="DO455" s="444"/>
      <c r="DP455" s="444"/>
      <c r="DQ455" s="444"/>
      <c r="DR455" s="444"/>
      <c r="DS455" s="441"/>
      <c r="DT455" s="449"/>
      <c r="DU455" s="450"/>
      <c r="DV455" s="450"/>
      <c r="DW455" s="450"/>
      <c r="DX455" s="450"/>
      <c r="DY455" s="450"/>
      <c r="DZ455" s="450"/>
      <c r="EA455" s="450"/>
      <c r="EB455" s="450"/>
      <c r="EC455" s="450"/>
      <c r="ED455" s="450"/>
      <c r="EE455" s="446"/>
      <c r="EF455" s="446"/>
      <c r="EL455" s="4"/>
      <c r="EM455" s="4"/>
      <c r="EN455" s="5"/>
      <c r="EO455" s="4"/>
      <c r="FA455" s="23"/>
      <c r="FB455" s="24"/>
      <c r="FC455" s="75"/>
      <c r="FD455" s="76"/>
      <c r="FF455" s="89"/>
      <c r="IA455" s="214"/>
      <c r="IB455" s="215"/>
      <c r="IC455" s="214"/>
      <c r="ID455" s="215"/>
      <c r="IE455" s="214"/>
      <c r="IF455" s="214"/>
      <c r="IG455" s="214"/>
      <c r="IH455" s="233"/>
      <c r="II455" s="160"/>
      <c r="IJ455" s="217"/>
      <c r="IK455" s="218"/>
      <c r="IL455" s="218"/>
      <c r="IM455" s="218"/>
      <c r="IO455" s="391"/>
    </row>
    <row r="456" spans="1:249" s="6" customFormat="1" ht="15" x14ac:dyDescent="0.2">
      <c r="A456" s="467" t="s">
        <v>2195</v>
      </c>
      <c r="B456" s="467" t="s">
        <v>2149</v>
      </c>
      <c r="C456" s="393" t="s">
        <v>2797</v>
      </c>
      <c r="D456" s="468"/>
      <c r="E456" s="462" t="s">
        <v>2138</v>
      </c>
      <c r="F456" s="14" t="s">
        <v>2149</v>
      </c>
      <c r="G456" s="14" t="s">
        <v>2149</v>
      </c>
      <c r="H456" s="469" t="s">
        <v>2149</v>
      </c>
      <c r="I456" s="462"/>
      <c r="J456" s="456"/>
      <c r="K456" s="11"/>
      <c r="L456" s="11"/>
      <c r="M456" s="14"/>
      <c r="N456" s="470"/>
      <c r="O456" s="14"/>
      <c r="P456" s="14"/>
      <c r="Q456" s="14"/>
      <c r="R456" s="14"/>
      <c r="S456" s="14"/>
      <c r="T456" s="469"/>
      <c r="U456" s="454"/>
      <c r="V456" s="454"/>
      <c r="W456" s="9"/>
      <c r="X456" s="9"/>
      <c r="Y456" s="10"/>
      <c r="Z456" s="495" t="s">
        <v>2195</v>
      </c>
      <c r="AA456" s="11"/>
      <c r="AB456" s="472"/>
      <c r="AC456" s="473"/>
      <c r="AD456" s="473"/>
      <c r="AE456" s="496" t="s">
        <v>2195</v>
      </c>
      <c r="AF456" s="12"/>
      <c r="AG456" s="12"/>
      <c r="AH456" s="13"/>
      <c r="AI456" s="14"/>
      <c r="AJ456" s="14"/>
      <c r="AK456" s="7"/>
      <c r="AL456" s="7"/>
      <c r="AM456" s="15"/>
      <c r="AN456" s="15"/>
      <c r="AO456" s="8"/>
      <c r="AP456" s="453" t="s">
        <v>1884</v>
      </c>
      <c r="AQ456" s="17"/>
      <c r="AR456" s="18"/>
      <c r="AS456" s="19"/>
      <c r="AT456" s="19"/>
      <c r="AU456" s="19"/>
      <c r="AV456" s="19"/>
      <c r="AW456" s="19"/>
      <c r="AX456" s="19"/>
      <c r="AY456" s="19"/>
      <c r="AZ456" s="20"/>
      <c r="BA456" s="20"/>
      <c r="BB456" s="21"/>
      <c r="BC456" s="22" t="s">
        <v>2179</v>
      </c>
      <c r="BD456" s="77"/>
      <c r="BE456" s="91"/>
      <c r="BF456" s="91"/>
      <c r="BG456" s="92"/>
      <c r="BH456"/>
      <c r="BI456"/>
      <c r="BJ456"/>
      <c r="BK456"/>
      <c r="BL456"/>
      <c r="BM456"/>
      <c r="BN456"/>
      <c r="BO456"/>
      <c r="BP456"/>
      <c r="BQ456"/>
      <c r="BR456"/>
      <c r="BS456"/>
      <c r="BT456" s="92"/>
      <c r="BU456" s="92"/>
      <c r="BV456" s="92"/>
      <c r="BW456" s="5"/>
      <c r="BX456" s="5"/>
      <c r="BY456" s="5"/>
      <c r="BZ456" s="5"/>
      <c r="CA456" s="5"/>
      <c r="CB456" s="5"/>
      <c r="CC456" s="5"/>
      <c r="CD456" s="440"/>
      <c r="CE456" s="440"/>
      <c r="CF456" s="441"/>
      <c r="CG456" s="442"/>
      <c r="CH456" s="443"/>
      <c r="CI456" s="443"/>
      <c r="CJ456" s="443"/>
      <c r="CK456" s="443"/>
      <c r="CL456" s="4"/>
      <c r="CM456" s="4"/>
      <c r="CN456" s="5"/>
      <c r="CO456" s="4"/>
      <c r="CP456" s="444"/>
      <c r="CQ456" s="445"/>
      <c r="CR456" s="446"/>
      <c r="CS456" s="446"/>
      <c r="CT456" s="444"/>
      <c r="CU456" s="444"/>
      <c r="CV456" s="444"/>
      <c r="CW456" s="444"/>
      <c r="CX456" s="447"/>
      <c r="CY456" s="447"/>
      <c r="CZ456" s="447"/>
      <c r="DA456" s="447"/>
      <c r="DB456" s="448"/>
      <c r="DC456" s="448"/>
      <c r="DD456" s="446"/>
      <c r="DE456" s="439"/>
      <c r="DF456" s="439"/>
      <c r="DG456" s="439"/>
      <c r="DH456" s="439"/>
      <c r="DI456" s="439"/>
      <c r="DJ456" s="439"/>
      <c r="DK456" s="439"/>
      <c r="DL456" s="446"/>
      <c r="DM456" s="446"/>
      <c r="DN456" s="444"/>
      <c r="DO456" s="444"/>
      <c r="DP456" s="444"/>
      <c r="DQ456" s="444"/>
      <c r="DR456" s="444"/>
      <c r="DS456" s="441"/>
      <c r="DT456" s="449"/>
      <c r="DU456" s="450"/>
      <c r="DV456" s="450"/>
      <c r="DW456" s="450"/>
      <c r="DX456" s="450"/>
      <c r="DY456" s="450"/>
      <c r="DZ456" s="450"/>
      <c r="EA456" s="450"/>
      <c r="EB456" s="450"/>
      <c r="EC456" s="450"/>
      <c r="ED456" s="450"/>
      <c r="EE456" s="446"/>
      <c r="EF456" s="446"/>
      <c r="EL456" s="4"/>
      <c r="EM456" s="4"/>
      <c r="EN456" s="5"/>
      <c r="EO456" s="4"/>
      <c r="FA456" s="23"/>
      <c r="FB456" s="24"/>
      <c r="FC456" s="75"/>
      <c r="FD456" s="76"/>
      <c r="FF456" s="89"/>
      <c r="IA456" s="214"/>
      <c r="IB456" s="215"/>
      <c r="IC456" s="214"/>
      <c r="ID456" s="215"/>
      <c r="IE456" s="214"/>
      <c r="IF456" s="214"/>
      <c r="IG456" s="214"/>
      <c r="IH456" s="233"/>
      <c r="II456" s="160"/>
      <c r="IJ456" s="217"/>
      <c r="IK456" s="218"/>
      <c r="IL456" s="218"/>
      <c r="IM456" s="218"/>
      <c r="IO456" s="391"/>
    </row>
    <row r="457" spans="1:249" s="6" customFormat="1" ht="15" x14ac:dyDescent="0.2">
      <c r="A457" s="467" t="s">
        <v>2195</v>
      </c>
      <c r="B457" s="467" t="s">
        <v>2149</v>
      </c>
      <c r="C457" s="393" t="s">
        <v>2798</v>
      </c>
      <c r="D457" s="468"/>
      <c r="E457" s="462" t="s">
        <v>2139</v>
      </c>
      <c r="F457" s="14" t="s">
        <v>2149</v>
      </c>
      <c r="G457" s="14" t="s">
        <v>2149</v>
      </c>
      <c r="H457" s="469" t="s">
        <v>2149</v>
      </c>
      <c r="I457" s="462"/>
      <c r="J457" s="456"/>
      <c r="K457" s="11"/>
      <c r="L457" s="11"/>
      <c r="M457" s="14"/>
      <c r="N457" s="470"/>
      <c r="O457" s="14"/>
      <c r="P457" s="14"/>
      <c r="Q457" s="14"/>
      <c r="R457" s="14"/>
      <c r="S457" s="14"/>
      <c r="T457" s="469"/>
      <c r="U457" s="454"/>
      <c r="V457" s="454"/>
      <c r="W457" s="9"/>
      <c r="X457" s="9"/>
      <c r="Y457" s="10"/>
      <c r="Z457" s="495" t="s">
        <v>2195</v>
      </c>
      <c r="AA457" s="11"/>
      <c r="AB457" s="472"/>
      <c r="AC457" s="473"/>
      <c r="AD457" s="473"/>
      <c r="AE457" s="496" t="s">
        <v>2195</v>
      </c>
      <c r="AF457" s="12"/>
      <c r="AG457" s="12"/>
      <c r="AH457" s="13"/>
      <c r="AI457" s="14"/>
      <c r="AJ457" s="14"/>
      <c r="AK457" s="7"/>
      <c r="AL457" s="7"/>
      <c r="AM457" s="15"/>
      <c r="AN457" s="15"/>
      <c r="AO457" s="8"/>
      <c r="AP457" s="453" t="s">
        <v>1885</v>
      </c>
      <c r="AQ457" s="17"/>
      <c r="AR457" s="18"/>
      <c r="AS457" s="19"/>
      <c r="AT457" s="19"/>
      <c r="AU457" s="19"/>
      <c r="AV457" s="19"/>
      <c r="AW457" s="19"/>
      <c r="AX457" s="19"/>
      <c r="AY457" s="19"/>
      <c r="AZ457" s="20"/>
      <c r="BA457" s="20"/>
      <c r="BB457" s="21"/>
      <c r="BC457" s="22" t="s">
        <v>2179</v>
      </c>
      <c r="BD457" s="77"/>
      <c r="BE457" s="91"/>
      <c r="BF457" s="91"/>
      <c r="BG457" s="92"/>
      <c r="BH457"/>
      <c r="BI457"/>
      <c r="BJ457"/>
      <c r="BK457"/>
      <c r="BL457"/>
      <c r="BM457"/>
      <c r="BN457"/>
      <c r="BO457"/>
      <c r="BP457"/>
      <c r="BQ457"/>
      <c r="BR457"/>
      <c r="BS457"/>
      <c r="BT457" s="92"/>
      <c r="BU457" s="92"/>
      <c r="BV457" s="92"/>
      <c r="BW457" s="5"/>
      <c r="BX457" s="5"/>
      <c r="BY457" s="5"/>
      <c r="BZ457" s="5"/>
      <c r="CA457" s="5"/>
      <c r="CB457" s="5"/>
      <c r="CC457" s="5"/>
      <c r="CD457" s="440"/>
      <c r="CE457" s="440"/>
      <c r="CF457" s="441"/>
      <c r="CG457" s="442"/>
      <c r="CH457" s="443"/>
      <c r="CI457" s="443"/>
      <c r="CJ457" s="443"/>
      <c r="CK457" s="443"/>
      <c r="CL457" s="4"/>
      <c r="CM457" s="4"/>
      <c r="CN457" s="5"/>
      <c r="CO457" s="4"/>
      <c r="CP457" s="444"/>
      <c r="CQ457" s="445"/>
      <c r="CR457" s="446"/>
      <c r="CS457" s="446"/>
      <c r="CT457" s="444"/>
      <c r="CU457" s="444"/>
      <c r="CV457" s="444"/>
      <c r="CW457" s="444"/>
      <c r="CX457" s="447"/>
      <c r="CY457" s="447"/>
      <c r="CZ457" s="447"/>
      <c r="DA457" s="447"/>
      <c r="DB457" s="448"/>
      <c r="DC457" s="448"/>
      <c r="DD457" s="446"/>
      <c r="DE457" s="439"/>
      <c r="DF457" s="439"/>
      <c r="DG457" s="439"/>
      <c r="DH457" s="439"/>
      <c r="DI457" s="439"/>
      <c r="DJ457" s="439"/>
      <c r="DK457" s="439"/>
      <c r="DL457" s="446"/>
      <c r="DM457" s="446"/>
      <c r="DN457" s="444"/>
      <c r="DO457" s="444"/>
      <c r="DP457" s="444"/>
      <c r="DQ457" s="444"/>
      <c r="DR457" s="444"/>
      <c r="DS457" s="441"/>
      <c r="DT457" s="449"/>
      <c r="DU457" s="450"/>
      <c r="DV457" s="450"/>
      <c r="DW457" s="450"/>
      <c r="DX457" s="450"/>
      <c r="DY457" s="450"/>
      <c r="DZ457" s="450"/>
      <c r="EA457" s="450"/>
      <c r="EB457" s="450"/>
      <c r="EC457" s="450"/>
      <c r="ED457" s="450"/>
      <c r="EE457" s="446"/>
      <c r="EF457" s="446"/>
      <c r="EL457" s="4"/>
      <c r="EM457" s="4"/>
      <c r="EN457" s="5"/>
      <c r="EO457" s="4"/>
      <c r="FA457" s="23"/>
      <c r="FB457" s="24"/>
      <c r="FC457" s="75"/>
      <c r="FD457" s="76"/>
      <c r="FF457" s="89"/>
      <c r="IA457" s="214"/>
      <c r="IB457" s="215"/>
      <c r="IC457" s="214"/>
      <c r="ID457" s="215"/>
      <c r="IE457" s="214"/>
      <c r="IF457" s="214"/>
      <c r="IG457" s="214"/>
      <c r="IH457" s="233"/>
      <c r="II457" s="160"/>
      <c r="IJ457" s="217"/>
      <c r="IK457" s="218"/>
      <c r="IL457" s="218"/>
      <c r="IM457" s="218"/>
      <c r="IO457" s="391"/>
    </row>
    <row r="458" spans="1:249" s="6" customFormat="1" ht="15" x14ac:dyDescent="0.2">
      <c r="A458" s="467" t="s">
        <v>2165</v>
      </c>
      <c r="B458" s="467" t="s">
        <v>2149</v>
      </c>
      <c r="C458" s="393" t="s">
        <v>3060</v>
      </c>
      <c r="D458" s="468"/>
      <c r="E458" s="462" t="s">
        <v>2136</v>
      </c>
      <c r="F458" s="14" t="s">
        <v>2149</v>
      </c>
      <c r="G458" s="14" t="s">
        <v>2149</v>
      </c>
      <c r="H458" s="469" t="s">
        <v>2149</v>
      </c>
      <c r="I458" s="462"/>
      <c r="J458" s="456"/>
      <c r="K458" s="11"/>
      <c r="L458" s="11"/>
      <c r="M458" s="14"/>
      <c r="N458" s="470"/>
      <c r="O458" s="14"/>
      <c r="P458" s="14"/>
      <c r="Q458" s="14"/>
      <c r="R458" s="14"/>
      <c r="S458" s="14"/>
      <c r="T458" s="469"/>
      <c r="U458" s="454"/>
      <c r="V458" s="454"/>
      <c r="W458" s="9"/>
      <c r="X458" s="9"/>
      <c r="Y458" s="10"/>
      <c r="Z458" s="495" t="s">
        <v>2165</v>
      </c>
      <c r="AA458" s="11"/>
      <c r="AB458" s="472"/>
      <c r="AC458" s="473"/>
      <c r="AD458" s="473"/>
      <c r="AE458" s="496" t="s">
        <v>2195</v>
      </c>
      <c r="AF458" s="12"/>
      <c r="AG458" s="12"/>
      <c r="AH458" s="13"/>
      <c r="AI458" s="14"/>
      <c r="AJ458" s="14"/>
      <c r="AK458" s="7"/>
      <c r="AL458" s="7"/>
      <c r="AM458" s="15"/>
      <c r="AN458" s="15"/>
      <c r="AO458" s="8"/>
      <c r="AP458" s="453" t="s">
        <v>1886</v>
      </c>
      <c r="AQ458" s="17"/>
      <c r="AR458" s="18"/>
      <c r="AS458" s="19"/>
      <c r="AT458" s="19"/>
      <c r="AU458" s="19"/>
      <c r="AV458" s="19"/>
      <c r="AW458" s="19"/>
      <c r="AX458" s="19"/>
      <c r="AY458" s="19"/>
      <c r="AZ458" s="20"/>
      <c r="BA458" s="20"/>
      <c r="BB458" s="21"/>
      <c r="BC458" s="22" t="s">
        <v>2163</v>
      </c>
      <c r="BD458" s="77"/>
      <c r="BE458" s="91"/>
      <c r="BF458" s="91"/>
      <c r="BG458" s="92"/>
      <c r="BH458"/>
      <c r="BI458"/>
      <c r="BJ458"/>
      <c r="BK458"/>
      <c r="BL458"/>
      <c r="BM458"/>
      <c r="BN458"/>
      <c r="BO458"/>
      <c r="BP458"/>
      <c r="BQ458"/>
      <c r="BR458"/>
      <c r="BS458"/>
      <c r="BT458" s="92"/>
      <c r="BU458" s="92"/>
      <c r="BV458" s="92"/>
      <c r="BW458" s="5"/>
      <c r="BX458" s="5"/>
      <c r="BY458" s="5"/>
      <c r="BZ458" s="5"/>
      <c r="CA458" s="5"/>
      <c r="CB458" s="5"/>
      <c r="CC458" s="5"/>
      <c r="CD458" s="440"/>
      <c r="CE458" s="440"/>
      <c r="CF458" s="441"/>
      <c r="CG458" s="442"/>
      <c r="CH458" s="443"/>
      <c r="CI458" s="443"/>
      <c r="CJ458" s="443"/>
      <c r="CK458" s="443"/>
      <c r="CL458" s="4"/>
      <c r="CM458" s="4"/>
      <c r="CN458" s="5"/>
      <c r="CO458" s="4"/>
      <c r="CP458" s="444"/>
      <c r="CQ458" s="445"/>
      <c r="CR458" s="446"/>
      <c r="CS458" s="446"/>
      <c r="CT458" s="444"/>
      <c r="CU458" s="444"/>
      <c r="CV458" s="444"/>
      <c r="CW458" s="444"/>
      <c r="CX458" s="447"/>
      <c r="CY458" s="447"/>
      <c r="CZ458" s="447"/>
      <c r="DA458" s="447"/>
      <c r="DB458" s="448"/>
      <c r="DC458" s="448"/>
      <c r="DD458" s="446"/>
      <c r="DE458" s="439"/>
      <c r="DF458" s="439"/>
      <c r="DG458" s="439"/>
      <c r="DH458" s="439"/>
      <c r="DI458" s="439"/>
      <c r="DJ458" s="439"/>
      <c r="DK458" s="439"/>
      <c r="DL458" s="446"/>
      <c r="DM458" s="446"/>
      <c r="DN458" s="444"/>
      <c r="DO458" s="444"/>
      <c r="DP458" s="444"/>
      <c r="DQ458" s="444"/>
      <c r="DR458" s="444"/>
      <c r="DS458" s="441"/>
      <c r="DT458" s="449"/>
      <c r="DU458" s="450"/>
      <c r="DV458" s="450"/>
      <c r="DW458" s="450"/>
      <c r="DX458" s="450"/>
      <c r="DY458" s="450"/>
      <c r="DZ458" s="450"/>
      <c r="EA458" s="450"/>
      <c r="EB458" s="450"/>
      <c r="EC458" s="450"/>
      <c r="ED458" s="450"/>
      <c r="EE458" s="446"/>
      <c r="EF458" s="446"/>
      <c r="EL458" s="4"/>
      <c r="EM458" s="4"/>
      <c r="EN458" s="5"/>
      <c r="EO458" s="4"/>
      <c r="FA458" s="23"/>
      <c r="FB458" s="24"/>
      <c r="FC458" s="75"/>
      <c r="FD458" s="76"/>
      <c r="FF458" s="89"/>
      <c r="IA458" s="214"/>
      <c r="IB458" s="215"/>
      <c r="IC458" s="214"/>
      <c r="ID458" s="215"/>
      <c r="IE458" s="214"/>
      <c r="IF458" s="214"/>
      <c r="IG458" s="214"/>
      <c r="IH458" s="233"/>
      <c r="II458" s="160"/>
      <c r="IJ458" s="217"/>
      <c r="IK458" s="218"/>
      <c r="IL458" s="218"/>
      <c r="IM458" s="218"/>
      <c r="IO458" s="391"/>
    </row>
    <row r="459" spans="1:249" s="6" customFormat="1" ht="15" x14ac:dyDescent="0.2">
      <c r="A459" s="467" t="s">
        <v>2195</v>
      </c>
      <c r="B459" s="467" t="s">
        <v>2149</v>
      </c>
      <c r="C459" s="393" t="s">
        <v>2799</v>
      </c>
      <c r="D459" s="468"/>
      <c r="E459" s="462" t="s">
        <v>2137</v>
      </c>
      <c r="F459" s="14" t="s">
        <v>2149</v>
      </c>
      <c r="G459" s="14" t="s">
        <v>2149</v>
      </c>
      <c r="H459" s="469" t="s">
        <v>2149</v>
      </c>
      <c r="I459" s="462"/>
      <c r="J459" s="456"/>
      <c r="K459" s="11"/>
      <c r="L459" s="11"/>
      <c r="M459" s="14"/>
      <c r="N459" s="470"/>
      <c r="O459" s="14"/>
      <c r="P459" s="14"/>
      <c r="Q459" s="14"/>
      <c r="R459" s="14"/>
      <c r="S459" s="14"/>
      <c r="T459" s="469"/>
      <c r="U459" s="454"/>
      <c r="V459" s="454"/>
      <c r="W459" s="9"/>
      <c r="X459" s="9"/>
      <c r="Y459" s="10"/>
      <c r="Z459" s="495" t="s">
        <v>2195</v>
      </c>
      <c r="AA459" s="11"/>
      <c r="AB459" s="472"/>
      <c r="AC459" s="473"/>
      <c r="AD459" s="473"/>
      <c r="AE459" s="496" t="s">
        <v>2195</v>
      </c>
      <c r="AF459" s="12"/>
      <c r="AG459" s="12"/>
      <c r="AH459" s="13"/>
      <c r="AI459" s="14"/>
      <c r="AJ459" s="14"/>
      <c r="AK459" s="7"/>
      <c r="AL459" s="7"/>
      <c r="AM459" s="15"/>
      <c r="AN459" s="15"/>
      <c r="AO459" s="8"/>
      <c r="AP459" s="453" t="s">
        <v>1887</v>
      </c>
      <c r="AQ459" s="17"/>
      <c r="AR459" s="18"/>
      <c r="AS459" s="19"/>
      <c r="AT459" s="19"/>
      <c r="AU459" s="19"/>
      <c r="AV459" s="19"/>
      <c r="AW459" s="19"/>
      <c r="AX459" s="19"/>
      <c r="AY459" s="19"/>
      <c r="AZ459" s="20"/>
      <c r="BA459" s="20"/>
      <c r="BB459" s="21"/>
      <c r="BC459" s="22" t="s">
        <v>2179</v>
      </c>
      <c r="BD459" s="77"/>
      <c r="BE459" s="91"/>
      <c r="BF459" s="91"/>
      <c r="BG459" s="92"/>
      <c r="BH459"/>
      <c r="BI459"/>
      <c r="BJ459"/>
      <c r="BK459"/>
      <c r="BL459"/>
      <c r="BM459"/>
      <c r="BN459"/>
      <c r="BO459"/>
      <c r="BP459"/>
      <c r="BQ459"/>
      <c r="BR459"/>
      <c r="BS459"/>
      <c r="BT459" s="92"/>
      <c r="BU459" s="92"/>
      <c r="BV459" s="92"/>
      <c r="BW459" s="5"/>
      <c r="BX459" s="5"/>
      <c r="BY459" s="5"/>
      <c r="BZ459" s="5"/>
      <c r="CA459" s="5"/>
      <c r="CB459" s="5"/>
      <c r="CC459" s="5"/>
      <c r="CD459" s="440"/>
      <c r="CE459" s="440"/>
      <c r="CF459" s="441"/>
      <c r="CG459" s="442"/>
      <c r="CH459" s="443"/>
      <c r="CI459" s="443"/>
      <c r="CJ459" s="443"/>
      <c r="CK459" s="443"/>
      <c r="CL459" s="4"/>
      <c r="CM459" s="4"/>
      <c r="CN459" s="5"/>
      <c r="CO459" s="4"/>
      <c r="CP459" s="444"/>
      <c r="CQ459" s="445"/>
      <c r="CR459" s="446"/>
      <c r="CS459" s="446"/>
      <c r="CT459" s="444"/>
      <c r="CU459" s="444"/>
      <c r="CV459" s="444"/>
      <c r="CW459" s="444"/>
      <c r="CX459" s="447"/>
      <c r="CY459" s="447"/>
      <c r="CZ459" s="447"/>
      <c r="DA459" s="447"/>
      <c r="DB459" s="448"/>
      <c r="DC459" s="448"/>
      <c r="DD459" s="446"/>
      <c r="DE459" s="439"/>
      <c r="DF459" s="439"/>
      <c r="DG459" s="439"/>
      <c r="DH459" s="439"/>
      <c r="DI459" s="439"/>
      <c r="DJ459" s="439"/>
      <c r="DK459" s="439"/>
      <c r="DL459" s="446"/>
      <c r="DM459" s="446"/>
      <c r="DN459" s="444"/>
      <c r="DO459" s="444"/>
      <c r="DP459" s="444"/>
      <c r="DQ459" s="444"/>
      <c r="DR459" s="444"/>
      <c r="DS459" s="441"/>
      <c r="DT459" s="449"/>
      <c r="DU459" s="450"/>
      <c r="DV459" s="450"/>
      <c r="DW459" s="450"/>
      <c r="DX459" s="450"/>
      <c r="DY459" s="450"/>
      <c r="DZ459" s="450"/>
      <c r="EA459" s="450"/>
      <c r="EB459" s="450"/>
      <c r="EC459" s="450"/>
      <c r="ED459" s="450"/>
      <c r="EE459" s="446"/>
      <c r="EF459" s="446"/>
      <c r="EL459" s="4"/>
      <c r="EM459" s="4"/>
      <c r="EN459" s="5"/>
      <c r="EO459" s="4"/>
      <c r="FA459" s="23"/>
      <c r="FB459" s="24"/>
      <c r="FC459" s="75"/>
      <c r="FD459" s="76"/>
      <c r="FF459" s="89"/>
      <c r="IA459" s="214"/>
      <c r="IB459" s="215"/>
      <c r="IC459" s="214"/>
      <c r="ID459" s="215"/>
      <c r="IE459" s="214"/>
      <c r="IF459" s="214"/>
      <c r="IG459" s="214"/>
      <c r="IH459" s="233"/>
      <c r="II459" s="160"/>
      <c r="IJ459" s="217"/>
      <c r="IK459" s="218"/>
      <c r="IL459" s="218"/>
      <c r="IM459" s="218"/>
      <c r="IO459" s="391"/>
    </row>
    <row r="460" spans="1:249" s="6" customFormat="1" ht="15" x14ac:dyDescent="0.2">
      <c r="A460" s="467">
        <v>3</v>
      </c>
      <c r="B460" s="467" t="s">
        <v>2157</v>
      </c>
      <c r="C460" s="393" t="s">
        <v>2800</v>
      </c>
      <c r="D460" s="468"/>
      <c r="E460" s="462" t="s">
        <v>2138</v>
      </c>
      <c r="F460" s="14" t="s">
        <v>2147</v>
      </c>
      <c r="G460" s="14" t="s">
        <v>2154</v>
      </c>
      <c r="H460" s="469" t="s">
        <v>2149</v>
      </c>
      <c r="I460" s="462"/>
      <c r="J460" s="456"/>
      <c r="K460" s="11"/>
      <c r="L460" s="11"/>
      <c r="M460" s="14"/>
      <c r="N460" s="470"/>
      <c r="O460" s="14"/>
      <c r="P460" s="14"/>
      <c r="Q460" s="14"/>
      <c r="R460" s="14"/>
      <c r="S460" s="14"/>
      <c r="T460" s="469"/>
      <c r="U460" s="454"/>
      <c r="V460" s="454"/>
      <c r="W460" s="9"/>
      <c r="X460" s="9"/>
      <c r="Y460" s="10"/>
      <c r="Z460" s="495" t="s">
        <v>2166</v>
      </c>
      <c r="AA460" s="11"/>
      <c r="AB460" s="472"/>
      <c r="AC460" s="473"/>
      <c r="AD460" s="473"/>
      <c r="AE460" s="496" t="s">
        <v>2195</v>
      </c>
      <c r="AF460" s="12"/>
      <c r="AG460" s="12"/>
      <c r="AH460" s="13"/>
      <c r="AI460" s="14"/>
      <c r="AJ460" s="14"/>
      <c r="AK460" s="7"/>
      <c r="AL460" s="7"/>
      <c r="AM460" s="15"/>
      <c r="AN460" s="15"/>
      <c r="AO460" s="8"/>
      <c r="AP460" s="453" t="s">
        <v>1888</v>
      </c>
      <c r="AQ460" s="17"/>
      <c r="AR460" s="18"/>
      <c r="AS460" s="19"/>
      <c r="AT460" s="19"/>
      <c r="AU460" s="19"/>
      <c r="AV460" s="19"/>
      <c r="AW460" s="19"/>
      <c r="AX460" s="19"/>
      <c r="AY460" s="19"/>
      <c r="AZ460" s="20"/>
      <c r="BA460" s="20"/>
      <c r="BB460" s="21"/>
      <c r="BC460" s="22" t="s">
        <v>2179</v>
      </c>
      <c r="BD460" s="77"/>
      <c r="BE460" s="91"/>
      <c r="BF460" s="91"/>
      <c r="BG460" s="92"/>
      <c r="BH460"/>
      <c r="BI460"/>
      <c r="BJ460"/>
      <c r="BK460"/>
      <c r="BL460"/>
      <c r="BM460"/>
      <c r="BN460"/>
      <c r="BO460"/>
      <c r="BP460"/>
      <c r="BQ460"/>
      <c r="BR460"/>
      <c r="BS460"/>
      <c r="BT460" s="92"/>
      <c r="BU460" s="92"/>
      <c r="BV460" s="92"/>
      <c r="BW460" s="5"/>
      <c r="BX460" s="5"/>
      <c r="BY460" s="5"/>
      <c r="BZ460" s="5"/>
      <c r="CA460" s="5"/>
      <c r="CB460" s="5"/>
      <c r="CC460" s="5"/>
      <c r="CD460" s="440"/>
      <c r="CE460" s="440"/>
      <c r="CF460" s="441"/>
      <c r="CG460" s="442"/>
      <c r="CH460" s="443"/>
      <c r="CI460" s="443"/>
      <c r="CJ460" s="443"/>
      <c r="CK460" s="443"/>
      <c r="CL460" s="4"/>
      <c r="CM460" s="4"/>
      <c r="CN460" s="5"/>
      <c r="CO460" s="4"/>
      <c r="CP460" s="444"/>
      <c r="CQ460" s="445"/>
      <c r="CR460" s="446"/>
      <c r="CS460" s="446"/>
      <c r="CT460" s="444"/>
      <c r="CU460" s="444"/>
      <c r="CV460" s="444"/>
      <c r="CW460" s="444"/>
      <c r="CX460" s="447"/>
      <c r="CY460" s="447"/>
      <c r="CZ460" s="447"/>
      <c r="DA460" s="447"/>
      <c r="DB460" s="448"/>
      <c r="DC460" s="448"/>
      <c r="DD460" s="446"/>
      <c r="DE460" s="439"/>
      <c r="DF460" s="439"/>
      <c r="DG460" s="439"/>
      <c r="DH460" s="439"/>
      <c r="DI460" s="439"/>
      <c r="DJ460" s="439"/>
      <c r="DK460" s="439"/>
      <c r="DL460" s="446"/>
      <c r="DM460" s="446"/>
      <c r="DN460" s="444"/>
      <c r="DO460" s="444"/>
      <c r="DP460" s="444"/>
      <c r="DQ460" s="444"/>
      <c r="DR460" s="444"/>
      <c r="DS460" s="441"/>
      <c r="DT460" s="449"/>
      <c r="DU460" s="450"/>
      <c r="DV460" s="450"/>
      <c r="DW460" s="450"/>
      <c r="DX460" s="450"/>
      <c r="DY460" s="450"/>
      <c r="DZ460" s="450"/>
      <c r="EA460" s="450"/>
      <c r="EB460" s="450"/>
      <c r="EC460" s="450"/>
      <c r="ED460" s="450"/>
      <c r="EE460" s="446"/>
      <c r="EF460" s="446"/>
      <c r="EL460" s="4"/>
      <c r="EM460" s="4"/>
      <c r="EN460" s="5"/>
      <c r="EO460" s="4"/>
      <c r="FA460" s="23"/>
      <c r="FB460" s="24"/>
      <c r="FC460" s="75"/>
      <c r="FD460" s="76"/>
      <c r="FF460" s="89"/>
      <c r="IA460" s="214"/>
      <c r="IB460" s="215"/>
      <c r="IC460" s="214"/>
      <c r="ID460" s="215"/>
      <c r="IE460" s="214"/>
      <c r="IF460" s="214"/>
      <c r="IG460" s="214"/>
      <c r="IH460" s="233"/>
      <c r="II460" s="160"/>
      <c r="IJ460" s="217"/>
      <c r="IK460" s="218"/>
      <c r="IL460" s="218"/>
      <c r="IM460" s="218"/>
      <c r="IO460" s="391"/>
    </row>
    <row r="461" spans="1:249" s="6" customFormat="1" ht="15" x14ac:dyDescent="0.2">
      <c r="A461" s="467" t="s">
        <v>2195</v>
      </c>
      <c r="B461" s="467" t="s">
        <v>2149</v>
      </c>
      <c r="C461" s="393" t="s">
        <v>2801</v>
      </c>
      <c r="D461" s="468"/>
      <c r="E461" s="462" t="s">
        <v>2141</v>
      </c>
      <c r="F461" s="14" t="s">
        <v>2149</v>
      </c>
      <c r="G461" s="14" t="s">
        <v>2149</v>
      </c>
      <c r="H461" s="469" t="s">
        <v>2149</v>
      </c>
      <c r="I461" s="462"/>
      <c r="J461" s="456"/>
      <c r="K461" s="11"/>
      <c r="L461" s="11"/>
      <c r="M461" s="14"/>
      <c r="N461" s="470"/>
      <c r="O461" s="14"/>
      <c r="P461" s="14"/>
      <c r="Q461" s="14"/>
      <c r="R461" s="14"/>
      <c r="S461" s="14"/>
      <c r="T461" s="469"/>
      <c r="U461" s="454"/>
      <c r="V461" s="454"/>
      <c r="W461" s="9"/>
      <c r="X461" s="9"/>
      <c r="Y461" s="10"/>
      <c r="Z461" s="495" t="s">
        <v>2195</v>
      </c>
      <c r="AA461" s="11"/>
      <c r="AB461" s="472"/>
      <c r="AC461" s="473"/>
      <c r="AD461" s="473"/>
      <c r="AE461" s="496" t="s">
        <v>2195</v>
      </c>
      <c r="AF461" s="12"/>
      <c r="AG461" s="12"/>
      <c r="AH461" s="13"/>
      <c r="AI461" s="14"/>
      <c r="AJ461" s="14"/>
      <c r="AK461" s="7"/>
      <c r="AL461" s="7"/>
      <c r="AM461" s="15"/>
      <c r="AN461" s="15"/>
      <c r="AO461" s="8"/>
      <c r="AP461" s="453" t="s">
        <v>1889</v>
      </c>
      <c r="AQ461" s="17"/>
      <c r="AR461" s="18"/>
      <c r="AS461" s="19"/>
      <c r="AT461" s="19"/>
      <c r="AU461" s="19"/>
      <c r="AV461" s="19"/>
      <c r="AW461" s="19"/>
      <c r="AX461" s="19"/>
      <c r="AY461" s="19"/>
      <c r="AZ461" s="20"/>
      <c r="BA461" s="20"/>
      <c r="BB461" s="21"/>
      <c r="BC461" s="22" t="s">
        <v>2179</v>
      </c>
      <c r="BD461" s="77"/>
      <c r="BE461" s="91"/>
      <c r="BF461" s="91"/>
      <c r="BG461" s="92"/>
      <c r="BH461"/>
      <c r="BI461"/>
      <c r="BJ461"/>
      <c r="BK461"/>
      <c r="BL461"/>
      <c r="BM461"/>
      <c r="BN461"/>
      <c r="BO461"/>
      <c r="BP461"/>
      <c r="BQ461"/>
      <c r="BR461"/>
      <c r="BS461"/>
      <c r="BT461" s="92"/>
      <c r="BU461" s="92"/>
      <c r="BV461" s="92"/>
      <c r="BW461" s="5"/>
      <c r="BX461" s="5"/>
      <c r="BY461" s="5"/>
      <c r="BZ461" s="5"/>
      <c r="CA461" s="5"/>
      <c r="CB461" s="5"/>
      <c r="CC461" s="5"/>
      <c r="CD461" s="440"/>
      <c r="CE461" s="440"/>
      <c r="CF461" s="441"/>
      <c r="CG461" s="442"/>
      <c r="CH461" s="443"/>
      <c r="CI461" s="443"/>
      <c r="CJ461" s="443"/>
      <c r="CK461" s="443"/>
      <c r="CL461" s="4"/>
      <c r="CM461" s="4"/>
      <c r="CN461" s="5"/>
      <c r="CO461" s="4"/>
      <c r="CP461" s="444"/>
      <c r="CQ461" s="445"/>
      <c r="CR461" s="446"/>
      <c r="CS461" s="446"/>
      <c r="CT461" s="444"/>
      <c r="CU461" s="444"/>
      <c r="CV461" s="444"/>
      <c r="CW461" s="444"/>
      <c r="CX461" s="447"/>
      <c r="CY461" s="447"/>
      <c r="CZ461" s="447"/>
      <c r="DA461" s="447"/>
      <c r="DB461" s="448"/>
      <c r="DC461" s="448"/>
      <c r="DD461" s="446"/>
      <c r="DE461" s="439"/>
      <c r="DF461" s="439"/>
      <c r="DG461" s="439"/>
      <c r="DH461" s="439"/>
      <c r="DI461" s="439"/>
      <c r="DJ461" s="439"/>
      <c r="DK461" s="439"/>
      <c r="DL461" s="446"/>
      <c r="DM461" s="446"/>
      <c r="DN461" s="444"/>
      <c r="DO461" s="444"/>
      <c r="DP461" s="444"/>
      <c r="DQ461" s="444"/>
      <c r="DR461" s="444"/>
      <c r="DS461" s="441"/>
      <c r="DT461" s="449"/>
      <c r="DU461" s="450"/>
      <c r="DV461" s="450"/>
      <c r="DW461" s="450"/>
      <c r="DX461" s="450"/>
      <c r="DY461" s="450"/>
      <c r="DZ461" s="450"/>
      <c r="EA461" s="450"/>
      <c r="EB461" s="450"/>
      <c r="EC461" s="450"/>
      <c r="ED461" s="450"/>
      <c r="EE461" s="446"/>
      <c r="EF461" s="446"/>
      <c r="EL461" s="4"/>
      <c r="EM461" s="4"/>
      <c r="EN461" s="5"/>
      <c r="EO461" s="4"/>
      <c r="FA461" s="23"/>
      <c r="FB461" s="24"/>
      <c r="FC461" s="75"/>
      <c r="FD461" s="76"/>
      <c r="FF461" s="89"/>
      <c r="IA461" s="214"/>
      <c r="IB461" s="215"/>
      <c r="IC461" s="214"/>
      <c r="ID461" s="215"/>
      <c r="IE461" s="214"/>
      <c r="IF461" s="214"/>
      <c r="IG461" s="214"/>
      <c r="IH461" s="233"/>
      <c r="II461" s="160"/>
      <c r="IJ461" s="217"/>
      <c r="IK461" s="218"/>
      <c r="IL461" s="218"/>
      <c r="IM461" s="218"/>
      <c r="IO461" s="391"/>
    </row>
    <row r="462" spans="1:249" s="6" customFormat="1" ht="15" x14ac:dyDescent="0.2">
      <c r="A462" s="467">
        <v>2</v>
      </c>
      <c r="B462" s="467" t="s">
        <v>2149</v>
      </c>
      <c r="C462" s="393" t="s">
        <v>2802</v>
      </c>
      <c r="D462" s="468"/>
      <c r="E462" s="462" t="s">
        <v>2137</v>
      </c>
      <c r="F462" s="14" t="s">
        <v>2147</v>
      </c>
      <c r="G462" s="14" t="s">
        <v>2154</v>
      </c>
      <c r="H462" s="469" t="s">
        <v>2149</v>
      </c>
      <c r="I462" s="462"/>
      <c r="J462" s="456"/>
      <c r="K462" s="11"/>
      <c r="L462" s="11"/>
      <c r="M462" s="14"/>
      <c r="N462" s="470"/>
      <c r="O462" s="14"/>
      <c r="P462" s="14"/>
      <c r="Q462" s="14"/>
      <c r="R462" s="14"/>
      <c r="S462" s="14"/>
      <c r="T462" s="469"/>
      <c r="U462" s="454"/>
      <c r="V462" s="454"/>
      <c r="W462" s="9"/>
      <c r="X462" s="9"/>
      <c r="Y462" s="10"/>
      <c r="Z462" s="495">
        <v>2</v>
      </c>
      <c r="AA462" s="11"/>
      <c r="AB462" s="472"/>
      <c r="AC462" s="473"/>
      <c r="AD462" s="473"/>
      <c r="AE462" s="496">
        <v>3</v>
      </c>
      <c r="AF462" s="12"/>
      <c r="AG462" s="12"/>
      <c r="AH462" s="13"/>
      <c r="AI462" s="14"/>
      <c r="AJ462" s="14"/>
      <c r="AK462" s="7"/>
      <c r="AL462" s="7"/>
      <c r="AM462" s="15"/>
      <c r="AN462" s="15"/>
      <c r="AO462" s="8"/>
      <c r="AP462" s="453" t="s">
        <v>1890</v>
      </c>
      <c r="AQ462" s="17"/>
      <c r="AR462" s="18"/>
      <c r="AS462" s="19"/>
      <c r="AT462" s="19"/>
      <c r="AU462" s="19"/>
      <c r="AV462" s="19"/>
      <c r="AW462" s="19"/>
      <c r="AX462" s="19"/>
      <c r="AY462" s="19"/>
      <c r="AZ462" s="20"/>
      <c r="BA462" s="20"/>
      <c r="BB462" s="21"/>
      <c r="BC462" s="22" t="s">
        <v>2179</v>
      </c>
      <c r="BD462" s="77"/>
      <c r="BE462" s="91"/>
      <c r="BF462" s="91"/>
      <c r="BG462" s="92"/>
      <c r="BH462"/>
      <c r="BI462"/>
      <c r="BJ462"/>
      <c r="BK462"/>
      <c r="BL462"/>
      <c r="BM462"/>
      <c r="BN462"/>
      <c r="BO462"/>
      <c r="BP462"/>
      <c r="BQ462"/>
      <c r="BR462"/>
      <c r="BS462"/>
      <c r="BT462" s="92"/>
      <c r="BU462" s="92"/>
      <c r="BV462" s="92"/>
      <c r="BW462" s="5"/>
      <c r="BX462" s="5"/>
      <c r="BY462" s="5"/>
      <c r="BZ462" s="5"/>
      <c r="CA462" s="5"/>
      <c r="CB462" s="5"/>
      <c r="CC462" s="5"/>
      <c r="CD462" s="440"/>
      <c r="CE462" s="440"/>
      <c r="CF462" s="441"/>
      <c r="CG462" s="442"/>
      <c r="CH462" s="443"/>
      <c r="CI462" s="443"/>
      <c r="CJ462" s="443"/>
      <c r="CK462" s="443"/>
      <c r="CL462" s="4"/>
      <c r="CM462" s="4"/>
      <c r="CN462" s="5"/>
      <c r="CO462" s="4"/>
      <c r="CP462" s="444"/>
      <c r="CQ462" s="445"/>
      <c r="CR462" s="446"/>
      <c r="CS462" s="446"/>
      <c r="CT462" s="444"/>
      <c r="CU462" s="444"/>
      <c r="CV462" s="444"/>
      <c r="CW462" s="444"/>
      <c r="CX462" s="447"/>
      <c r="CY462" s="447"/>
      <c r="CZ462" s="447"/>
      <c r="DA462" s="447"/>
      <c r="DB462" s="448"/>
      <c r="DC462" s="448"/>
      <c r="DD462" s="446"/>
      <c r="DE462" s="439"/>
      <c r="DF462" s="439"/>
      <c r="DG462" s="439"/>
      <c r="DH462" s="439"/>
      <c r="DI462" s="439"/>
      <c r="DJ462" s="439"/>
      <c r="DK462" s="439"/>
      <c r="DL462" s="446"/>
      <c r="DM462" s="446"/>
      <c r="DN462" s="444"/>
      <c r="DO462" s="444"/>
      <c r="DP462" s="444"/>
      <c r="DQ462" s="444"/>
      <c r="DR462" s="444"/>
      <c r="DS462" s="441"/>
      <c r="DT462" s="449"/>
      <c r="DU462" s="450"/>
      <c r="DV462" s="450"/>
      <c r="DW462" s="450"/>
      <c r="DX462" s="450"/>
      <c r="DY462" s="450"/>
      <c r="DZ462" s="450"/>
      <c r="EA462" s="450"/>
      <c r="EB462" s="450"/>
      <c r="EC462" s="450"/>
      <c r="ED462" s="450"/>
      <c r="EE462" s="446"/>
      <c r="EF462" s="446"/>
      <c r="EL462" s="4"/>
      <c r="EM462" s="4"/>
      <c r="EN462" s="5"/>
      <c r="EO462" s="4"/>
      <c r="FA462" s="23"/>
      <c r="FB462" s="24"/>
      <c r="FC462" s="75"/>
      <c r="FD462" s="76"/>
      <c r="FF462" s="89"/>
      <c r="IA462" s="214"/>
      <c r="IB462" s="215"/>
      <c r="IC462" s="214"/>
      <c r="ID462" s="215"/>
      <c r="IE462" s="214"/>
      <c r="IF462" s="214"/>
      <c r="IG462" s="214"/>
      <c r="IH462" s="233"/>
      <c r="II462" s="160"/>
      <c r="IJ462" s="217"/>
      <c r="IK462" s="218"/>
      <c r="IL462" s="218"/>
      <c r="IM462" s="218"/>
      <c r="IO462" s="391"/>
    </row>
    <row r="463" spans="1:249" s="6" customFormat="1" ht="15" x14ac:dyDescent="0.2">
      <c r="A463" s="467" t="s">
        <v>2195</v>
      </c>
      <c r="B463" s="467" t="s">
        <v>2149</v>
      </c>
      <c r="C463" s="393" t="s">
        <v>2803</v>
      </c>
      <c r="D463" s="468"/>
      <c r="E463" s="462" t="s">
        <v>2141</v>
      </c>
      <c r="F463" s="14" t="s">
        <v>2149</v>
      </c>
      <c r="G463" s="14" t="s">
        <v>2149</v>
      </c>
      <c r="H463" s="469" t="s">
        <v>2149</v>
      </c>
      <c r="I463" s="462"/>
      <c r="J463" s="456"/>
      <c r="K463" s="11"/>
      <c r="L463" s="11"/>
      <c r="M463" s="14"/>
      <c r="N463" s="470"/>
      <c r="O463" s="14"/>
      <c r="P463" s="14"/>
      <c r="Q463" s="14"/>
      <c r="R463" s="14"/>
      <c r="S463" s="14"/>
      <c r="T463" s="469"/>
      <c r="U463" s="454"/>
      <c r="V463" s="454"/>
      <c r="W463" s="9"/>
      <c r="X463" s="9"/>
      <c r="Y463" s="10"/>
      <c r="Z463" s="495" t="s">
        <v>2195</v>
      </c>
      <c r="AA463" s="11"/>
      <c r="AB463" s="472"/>
      <c r="AC463" s="473"/>
      <c r="AD463" s="473"/>
      <c r="AE463" s="496" t="s">
        <v>2195</v>
      </c>
      <c r="AF463" s="12"/>
      <c r="AG463" s="12"/>
      <c r="AH463" s="13"/>
      <c r="AI463" s="14"/>
      <c r="AJ463" s="14"/>
      <c r="AK463" s="7"/>
      <c r="AL463" s="7"/>
      <c r="AM463" s="15"/>
      <c r="AN463" s="15"/>
      <c r="AO463" s="8"/>
      <c r="AP463" s="453" t="s">
        <v>1891</v>
      </c>
      <c r="AQ463" s="17"/>
      <c r="AR463" s="18"/>
      <c r="AS463" s="19"/>
      <c r="AT463" s="19"/>
      <c r="AU463" s="19"/>
      <c r="AV463" s="19"/>
      <c r="AW463" s="19"/>
      <c r="AX463" s="19"/>
      <c r="AY463" s="19"/>
      <c r="AZ463" s="20"/>
      <c r="BA463" s="20"/>
      <c r="BB463" s="21"/>
      <c r="BC463" s="22" t="s">
        <v>2179</v>
      </c>
      <c r="BD463" s="77"/>
      <c r="BE463" s="91"/>
      <c r="BF463" s="91"/>
      <c r="BG463" s="92"/>
      <c r="BH463"/>
      <c r="BI463"/>
      <c r="BJ463"/>
      <c r="BK463"/>
      <c r="BL463"/>
      <c r="BM463"/>
      <c r="BN463"/>
      <c r="BO463"/>
      <c r="BP463"/>
      <c r="BQ463"/>
      <c r="BR463"/>
      <c r="BS463"/>
      <c r="BT463" s="92"/>
      <c r="BU463" s="92"/>
      <c r="BV463" s="92"/>
      <c r="BW463" s="5"/>
      <c r="BX463" s="5"/>
      <c r="BY463" s="5"/>
      <c r="BZ463" s="5"/>
      <c r="CA463" s="5"/>
      <c r="CB463" s="5"/>
      <c r="CC463" s="5"/>
      <c r="CD463" s="440"/>
      <c r="CE463" s="440"/>
      <c r="CF463" s="441"/>
      <c r="CG463" s="442"/>
      <c r="CH463" s="443"/>
      <c r="CI463" s="443"/>
      <c r="CJ463" s="443"/>
      <c r="CK463" s="443"/>
      <c r="CL463" s="4"/>
      <c r="CM463" s="4"/>
      <c r="CN463" s="5"/>
      <c r="CO463" s="4"/>
      <c r="CP463" s="444"/>
      <c r="CQ463" s="445"/>
      <c r="CR463" s="446"/>
      <c r="CS463" s="446"/>
      <c r="CT463" s="444"/>
      <c r="CU463" s="444"/>
      <c r="CV463" s="444"/>
      <c r="CW463" s="444"/>
      <c r="CX463" s="447"/>
      <c r="CY463" s="447"/>
      <c r="CZ463" s="447"/>
      <c r="DA463" s="447"/>
      <c r="DB463" s="448"/>
      <c r="DC463" s="448"/>
      <c r="DD463" s="446"/>
      <c r="DE463" s="439"/>
      <c r="DF463" s="439"/>
      <c r="DG463" s="439"/>
      <c r="DH463" s="439"/>
      <c r="DI463" s="439"/>
      <c r="DJ463" s="439"/>
      <c r="DK463" s="439"/>
      <c r="DL463" s="446"/>
      <c r="DM463" s="446"/>
      <c r="DN463" s="444"/>
      <c r="DO463" s="444"/>
      <c r="DP463" s="444"/>
      <c r="DQ463" s="444"/>
      <c r="DR463" s="444"/>
      <c r="DS463" s="441"/>
      <c r="DT463" s="449"/>
      <c r="DU463" s="450"/>
      <c r="DV463" s="450"/>
      <c r="DW463" s="450"/>
      <c r="DX463" s="450"/>
      <c r="DY463" s="450"/>
      <c r="DZ463" s="450"/>
      <c r="EA463" s="450"/>
      <c r="EB463" s="450"/>
      <c r="EC463" s="450"/>
      <c r="ED463" s="450"/>
      <c r="EE463" s="446"/>
      <c r="EF463" s="446"/>
      <c r="EL463" s="4"/>
      <c r="EM463" s="4"/>
      <c r="EN463" s="5"/>
      <c r="EO463" s="4"/>
      <c r="FA463" s="23"/>
      <c r="FB463" s="24"/>
      <c r="FC463" s="75"/>
      <c r="FD463" s="76"/>
      <c r="FF463" s="89"/>
      <c r="IA463" s="214"/>
      <c r="IB463" s="215"/>
      <c r="IC463" s="214"/>
      <c r="ID463" s="215"/>
      <c r="IE463" s="214"/>
      <c r="IF463" s="214"/>
      <c r="IG463" s="214"/>
      <c r="IH463" s="233"/>
      <c r="II463" s="160"/>
      <c r="IJ463" s="217"/>
      <c r="IK463" s="218"/>
      <c r="IL463" s="218"/>
      <c r="IM463" s="218"/>
      <c r="IO463" s="391"/>
    </row>
    <row r="464" spans="1:249" s="6" customFormat="1" ht="15" x14ac:dyDescent="0.2">
      <c r="A464" s="467" t="s">
        <v>2194</v>
      </c>
      <c r="B464" s="467" t="s">
        <v>2149</v>
      </c>
      <c r="C464" s="393" t="s">
        <v>2804</v>
      </c>
      <c r="D464" s="468"/>
      <c r="E464" s="462" t="s">
        <v>2137</v>
      </c>
      <c r="F464" s="14" t="s">
        <v>2148</v>
      </c>
      <c r="G464" s="14" t="s">
        <v>2154</v>
      </c>
      <c r="H464" s="469" t="s">
        <v>2149</v>
      </c>
      <c r="I464" s="462"/>
      <c r="J464" s="456"/>
      <c r="K464" s="11"/>
      <c r="L464" s="11"/>
      <c r="M464" s="14"/>
      <c r="N464" s="470"/>
      <c r="O464" s="14"/>
      <c r="P464" s="14"/>
      <c r="Q464" s="14"/>
      <c r="R464" s="14"/>
      <c r="S464" s="14"/>
      <c r="T464" s="469"/>
      <c r="U464" s="454"/>
      <c r="V464" s="454"/>
      <c r="W464" s="9"/>
      <c r="X464" s="9"/>
      <c r="Y464" s="10"/>
      <c r="Z464" s="495" t="s">
        <v>2194</v>
      </c>
      <c r="AA464" s="11"/>
      <c r="AB464" s="472"/>
      <c r="AC464" s="473"/>
      <c r="AD464" s="473"/>
      <c r="AE464" s="496">
        <v>3</v>
      </c>
      <c r="AF464" s="12"/>
      <c r="AG464" s="12"/>
      <c r="AH464" s="13"/>
      <c r="AI464" s="14"/>
      <c r="AJ464" s="14"/>
      <c r="AK464" s="7"/>
      <c r="AL464" s="7"/>
      <c r="AM464" s="15"/>
      <c r="AN464" s="15"/>
      <c r="AO464" s="8"/>
      <c r="AP464" s="453" t="s">
        <v>1892</v>
      </c>
      <c r="AQ464" s="17"/>
      <c r="AR464" s="18"/>
      <c r="AS464" s="19"/>
      <c r="AT464" s="19"/>
      <c r="AU464" s="19"/>
      <c r="AV464" s="19"/>
      <c r="AW464" s="19"/>
      <c r="AX464" s="19"/>
      <c r="AY464" s="19"/>
      <c r="AZ464" s="20"/>
      <c r="BA464" s="20"/>
      <c r="BB464" s="21"/>
      <c r="BC464" s="22" t="s">
        <v>2179</v>
      </c>
      <c r="BD464" s="77"/>
      <c r="BE464" s="91"/>
      <c r="BF464" s="91"/>
      <c r="BG464" s="92"/>
      <c r="BH464"/>
      <c r="BI464"/>
      <c r="BJ464"/>
      <c r="BK464"/>
      <c r="BL464"/>
      <c r="BM464"/>
      <c r="BN464"/>
      <c r="BO464"/>
      <c r="BP464"/>
      <c r="BQ464"/>
      <c r="BR464"/>
      <c r="BS464"/>
      <c r="BT464" s="92"/>
      <c r="BU464" s="92"/>
      <c r="BV464" s="92"/>
      <c r="BW464" s="5"/>
      <c r="BX464" s="5"/>
      <c r="BY464" s="5"/>
      <c r="BZ464" s="5"/>
      <c r="CA464" s="5"/>
      <c r="CB464" s="5"/>
      <c r="CC464" s="5"/>
      <c r="CD464" s="440"/>
      <c r="CE464" s="440"/>
      <c r="CF464" s="441"/>
      <c r="CG464" s="442"/>
      <c r="CH464" s="443"/>
      <c r="CI464" s="443"/>
      <c r="CJ464" s="443"/>
      <c r="CK464" s="443"/>
      <c r="CL464" s="4"/>
      <c r="CM464" s="4"/>
      <c r="CN464" s="5"/>
      <c r="CO464" s="4"/>
      <c r="CP464" s="444"/>
      <c r="CQ464" s="445"/>
      <c r="CR464" s="446"/>
      <c r="CS464" s="446"/>
      <c r="CT464" s="444"/>
      <c r="CU464" s="444"/>
      <c r="CV464" s="444"/>
      <c r="CW464" s="444"/>
      <c r="CX464" s="447"/>
      <c r="CY464" s="447"/>
      <c r="CZ464" s="447"/>
      <c r="DA464" s="447"/>
      <c r="DB464" s="448"/>
      <c r="DC464" s="448"/>
      <c r="DD464" s="446"/>
      <c r="DE464" s="439"/>
      <c r="DF464" s="439"/>
      <c r="DG464" s="439"/>
      <c r="DH464" s="439"/>
      <c r="DI464" s="439"/>
      <c r="DJ464" s="439"/>
      <c r="DK464" s="439"/>
      <c r="DL464" s="446"/>
      <c r="DM464" s="446"/>
      <c r="DN464" s="444"/>
      <c r="DO464" s="444"/>
      <c r="DP464" s="444"/>
      <c r="DQ464" s="444"/>
      <c r="DR464" s="444"/>
      <c r="DS464" s="441"/>
      <c r="DT464" s="449"/>
      <c r="DU464" s="450"/>
      <c r="DV464" s="450"/>
      <c r="DW464" s="450"/>
      <c r="DX464" s="450"/>
      <c r="DY464" s="450"/>
      <c r="DZ464" s="450"/>
      <c r="EA464" s="450"/>
      <c r="EB464" s="450"/>
      <c r="EC464" s="450"/>
      <c r="ED464" s="450"/>
      <c r="EE464" s="446"/>
      <c r="EF464" s="446"/>
      <c r="EL464" s="4"/>
      <c r="EM464" s="4"/>
      <c r="EN464" s="5"/>
      <c r="EO464" s="4"/>
      <c r="FA464" s="23"/>
      <c r="FB464" s="24"/>
      <c r="FC464" s="75"/>
      <c r="FD464" s="76"/>
      <c r="FF464" s="89"/>
      <c r="IA464" s="214"/>
      <c r="IB464" s="215"/>
      <c r="IC464" s="214"/>
      <c r="ID464" s="215"/>
      <c r="IE464" s="214"/>
      <c r="IF464" s="214"/>
      <c r="IG464" s="214"/>
      <c r="IH464" s="233"/>
      <c r="II464" s="160"/>
      <c r="IJ464" s="217"/>
      <c r="IK464" s="218"/>
      <c r="IL464" s="218"/>
      <c r="IM464" s="218"/>
      <c r="IO464" s="391"/>
    </row>
    <row r="465" spans="1:249" s="6" customFormat="1" ht="15" x14ac:dyDescent="0.2">
      <c r="A465" s="467" t="s">
        <v>2195</v>
      </c>
      <c r="B465" s="467" t="s">
        <v>2149</v>
      </c>
      <c r="C465" s="393" t="s">
        <v>2805</v>
      </c>
      <c r="D465" s="468"/>
      <c r="E465" s="462" t="s">
        <v>2137</v>
      </c>
      <c r="F465" s="14" t="s">
        <v>2149</v>
      </c>
      <c r="G465" s="14" t="s">
        <v>2149</v>
      </c>
      <c r="H465" s="469" t="s">
        <v>2149</v>
      </c>
      <c r="I465" s="462"/>
      <c r="J465" s="456"/>
      <c r="K465" s="11"/>
      <c r="L465" s="11"/>
      <c r="M465" s="14"/>
      <c r="N465" s="470"/>
      <c r="O465" s="14"/>
      <c r="P465" s="14"/>
      <c r="Q465" s="14"/>
      <c r="R465" s="14"/>
      <c r="S465" s="14"/>
      <c r="T465" s="469"/>
      <c r="U465" s="454"/>
      <c r="V465" s="454"/>
      <c r="W465" s="9"/>
      <c r="X465" s="9"/>
      <c r="Y465" s="10"/>
      <c r="Z465" s="495" t="s">
        <v>2195</v>
      </c>
      <c r="AA465" s="11"/>
      <c r="AB465" s="472"/>
      <c r="AC465" s="473"/>
      <c r="AD465" s="473"/>
      <c r="AE465" s="496" t="s">
        <v>2195</v>
      </c>
      <c r="AF465" s="12"/>
      <c r="AG465" s="12"/>
      <c r="AH465" s="13"/>
      <c r="AI465" s="14"/>
      <c r="AJ465" s="14"/>
      <c r="AK465" s="7"/>
      <c r="AL465" s="7"/>
      <c r="AM465" s="15"/>
      <c r="AN465" s="15"/>
      <c r="AO465" s="8"/>
      <c r="AP465" s="453" t="s">
        <v>1893</v>
      </c>
      <c r="AQ465" s="17"/>
      <c r="AR465" s="18"/>
      <c r="AS465" s="19"/>
      <c r="AT465" s="19"/>
      <c r="AU465" s="19"/>
      <c r="AV465" s="19"/>
      <c r="AW465" s="19"/>
      <c r="AX465" s="19"/>
      <c r="AY465" s="19"/>
      <c r="AZ465" s="20"/>
      <c r="BA465" s="20"/>
      <c r="BB465" s="21"/>
      <c r="BC465" s="22" t="s">
        <v>2179</v>
      </c>
      <c r="BD465" s="77"/>
      <c r="BE465" s="91"/>
      <c r="BF465" s="91"/>
      <c r="BG465" s="92"/>
      <c r="BH465"/>
      <c r="BI465"/>
      <c r="BJ465"/>
      <c r="BK465"/>
      <c r="BL465"/>
      <c r="BM465"/>
      <c r="BN465"/>
      <c r="BO465"/>
      <c r="BP465"/>
      <c r="BQ465"/>
      <c r="BR465"/>
      <c r="BS465"/>
      <c r="BT465" s="92"/>
      <c r="BU465" s="92"/>
      <c r="BV465" s="92"/>
      <c r="BW465" s="5"/>
      <c r="BX465" s="5"/>
      <c r="BY465" s="5"/>
      <c r="BZ465" s="5"/>
      <c r="CA465" s="5"/>
      <c r="CB465" s="5"/>
      <c r="CC465" s="5"/>
      <c r="CD465" s="440"/>
      <c r="CE465" s="440"/>
      <c r="CF465" s="441"/>
      <c r="CG465" s="442"/>
      <c r="CH465" s="443"/>
      <c r="CI465" s="443"/>
      <c r="CJ465" s="443"/>
      <c r="CK465" s="443"/>
      <c r="CL465" s="4"/>
      <c r="CM465" s="4"/>
      <c r="CN465" s="5"/>
      <c r="CO465" s="4"/>
      <c r="CP465" s="444"/>
      <c r="CQ465" s="445"/>
      <c r="CR465" s="446"/>
      <c r="CS465" s="446"/>
      <c r="CT465" s="444"/>
      <c r="CU465" s="444"/>
      <c r="CV465" s="444"/>
      <c r="CW465" s="444"/>
      <c r="CX465" s="447"/>
      <c r="CY465" s="447"/>
      <c r="CZ465" s="447"/>
      <c r="DA465" s="447"/>
      <c r="DB465" s="448"/>
      <c r="DC465" s="448"/>
      <c r="DD465" s="446"/>
      <c r="DE465" s="439"/>
      <c r="DF465" s="439"/>
      <c r="DG465" s="439"/>
      <c r="DH465" s="439"/>
      <c r="DI465" s="439"/>
      <c r="DJ465" s="439"/>
      <c r="DK465" s="439"/>
      <c r="DL465" s="446"/>
      <c r="DM465" s="446"/>
      <c r="DN465" s="444"/>
      <c r="DO465" s="444"/>
      <c r="DP465" s="444"/>
      <c r="DQ465" s="444"/>
      <c r="DR465" s="444"/>
      <c r="DS465" s="441"/>
      <c r="DT465" s="449"/>
      <c r="DU465" s="450"/>
      <c r="DV465" s="450"/>
      <c r="DW465" s="450"/>
      <c r="DX465" s="450"/>
      <c r="DY465" s="450"/>
      <c r="DZ465" s="450"/>
      <c r="EA465" s="450"/>
      <c r="EB465" s="450"/>
      <c r="EC465" s="450"/>
      <c r="ED465" s="450"/>
      <c r="EE465" s="446"/>
      <c r="EF465" s="446"/>
      <c r="EL465" s="4"/>
      <c r="EM465" s="4"/>
      <c r="EN465" s="5"/>
      <c r="EO465" s="4"/>
      <c r="FA465" s="23"/>
      <c r="FB465" s="24"/>
      <c r="FC465" s="75"/>
      <c r="FD465" s="76"/>
      <c r="FF465" s="89"/>
      <c r="IA465" s="214"/>
      <c r="IB465" s="215"/>
      <c r="IC465" s="214"/>
      <c r="ID465" s="215"/>
      <c r="IE465" s="214"/>
      <c r="IF465" s="214"/>
      <c r="IG465" s="214"/>
      <c r="IH465" s="233"/>
      <c r="II465" s="160"/>
      <c r="IJ465" s="217"/>
      <c r="IK465" s="218"/>
      <c r="IL465" s="218"/>
      <c r="IM465" s="218"/>
      <c r="IO465" s="391"/>
    </row>
    <row r="466" spans="1:249" s="6" customFormat="1" ht="15" x14ac:dyDescent="0.2">
      <c r="A466" s="467" t="s">
        <v>2165</v>
      </c>
      <c r="B466" s="467" t="s">
        <v>1969</v>
      </c>
      <c r="C466" s="393" t="s">
        <v>2806</v>
      </c>
      <c r="D466" s="468"/>
      <c r="E466" s="462" t="s">
        <v>2136</v>
      </c>
      <c r="F466" s="14" t="s">
        <v>2149</v>
      </c>
      <c r="G466" s="14" t="s">
        <v>2149</v>
      </c>
      <c r="H466" s="469" t="s">
        <v>2149</v>
      </c>
      <c r="I466" s="462"/>
      <c r="J466" s="456"/>
      <c r="K466" s="11"/>
      <c r="L466" s="11"/>
      <c r="M466" s="14"/>
      <c r="N466" s="470"/>
      <c r="O466" s="14"/>
      <c r="P466" s="14"/>
      <c r="Q466" s="14"/>
      <c r="R466" s="14"/>
      <c r="S466" s="14"/>
      <c r="T466" s="469"/>
      <c r="U466" s="454"/>
      <c r="V466" s="454"/>
      <c r="W466" s="9"/>
      <c r="X466" s="9"/>
      <c r="Y466" s="10"/>
      <c r="Z466" s="495">
        <v>1</v>
      </c>
      <c r="AA466" s="11"/>
      <c r="AB466" s="472"/>
      <c r="AC466" s="473"/>
      <c r="AD466" s="473"/>
      <c r="AE466" s="496">
        <v>2</v>
      </c>
      <c r="AF466" s="12"/>
      <c r="AG466" s="12"/>
      <c r="AH466" s="13"/>
      <c r="AI466" s="14"/>
      <c r="AJ466" s="14"/>
      <c r="AK466" s="7"/>
      <c r="AL466" s="7"/>
      <c r="AM466" s="15"/>
      <c r="AN466" s="15"/>
      <c r="AO466" s="8"/>
      <c r="AP466" s="453" t="s">
        <v>1894</v>
      </c>
      <c r="AQ466" s="17"/>
      <c r="AR466" s="18"/>
      <c r="AS466" s="19"/>
      <c r="AT466" s="19"/>
      <c r="AU466" s="19"/>
      <c r="AV466" s="19"/>
      <c r="AW466" s="19"/>
      <c r="AX466" s="19"/>
      <c r="AY466" s="19"/>
      <c r="AZ466" s="20"/>
      <c r="BA466" s="20"/>
      <c r="BB466" s="21"/>
      <c r="BC466" s="22" t="s">
        <v>2179</v>
      </c>
      <c r="BD466" s="77"/>
      <c r="BE466" s="91"/>
      <c r="BF466" s="91"/>
      <c r="BG466" s="92"/>
      <c r="BH466"/>
      <c r="BI466"/>
      <c r="BJ466"/>
      <c r="BK466"/>
      <c r="BL466"/>
      <c r="BM466"/>
      <c r="BN466"/>
      <c r="BO466"/>
      <c r="BP466"/>
      <c r="BQ466"/>
      <c r="BR466"/>
      <c r="BS466"/>
      <c r="BT466" s="92"/>
      <c r="BU466" s="92"/>
      <c r="BV466" s="92"/>
      <c r="BW466" s="5"/>
      <c r="BX466" s="5"/>
      <c r="BY466" s="5"/>
      <c r="BZ466" s="5"/>
      <c r="CA466" s="5"/>
      <c r="CB466" s="5"/>
      <c r="CC466" s="5"/>
      <c r="CD466" s="440"/>
      <c r="CE466" s="440"/>
      <c r="CF466" s="441"/>
      <c r="CG466" s="442"/>
      <c r="CH466" s="443"/>
      <c r="CI466" s="443"/>
      <c r="CJ466" s="443"/>
      <c r="CK466" s="443"/>
      <c r="CL466" s="4"/>
      <c r="CM466" s="4"/>
      <c r="CN466" s="5"/>
      <c r="CO466" s="4"/>
      <c r="CP466" s="444"/>
      <c r="CQ466" s="445"/>
      <c r="CR466" s="446"/>
      <c r="CS466" s="446"/>
      <c r="CT466" s="444"/>
      <c r="CU466" s="444"/>
      <c r="CV466" s="444"/>
      <c r="CW466" s="444"/>
      <c r="CX466" s="447"/>
      <c r="CY466" s="447"/>
      <c r="CZ466" s="447"/>
      <c r="DA466" s="447"/>
      <c r="DB466" s="448"/>
      <c r="DC466" s="448"/>
      <c r="DD466" s="446"/>
      <c r="DE466" s="439"/>
      <c r="DF466" s="439"/>
      <c r="DG466" s="439"/>
      <c r="DH466" s="439"/>
      <c r="DI466" s="439"/>
      <c r="DJ466" s="439"/>
      <c r="DK466" s="439"/>
      <c r="DL466" s="446"/>
      <c r="DM466" s="446"/>
      <c r="DN466" s="444"/>
      <c r="DO466" s="444"/>
      <c r="DP466" s="444"/>
      <c r="DQ466" s="444"/>
      <c r="DR466" s="444"/>
      <c r="DS466" s="441"/>
      <c r="DT466" s="449"/>
      <c r="DU466" s="450"/>
      <c r="DV466" s="450"/>
      <c r="DW466" s="450"/>
      <c r="DX466" s="450"/>
      <c r="DY466" s="450"/>
      <c r="DZ466" s="450"/>
      <c r="EA466" s="450"/>
      <c r="EB466" s="450"/>
      <c r="EC466" s="450"/>
      <c r="ED466" s="450"/>
      <c r="EE466" s="446"/>
      <c r="EF466" s="446"/>
      <c r="EL466" s="4"/>
      <c r="EM466" s="4"/>
      <c r="EN466" s="5"/>
      <c r="EO466" s="4"/>
      <c r="FA466" s="23"/>
      <c r="FB466" s="24"/>
      <c r="FC466" s="75"/>
      <c r="FD466" s="76"/>
      <c r="FF466" s="89"/>
      <c r="IA466" s="214"/>
      <c r="IB466" s="215"/>
      <c r="IC466" s="214"/>
      <c r="ID466" s="215"/>
      <c r="IE466" s="214"/>
      <c r="IF466" s="214"/>
      <c r="IG466" s="214"/>
      <c r="IH466" s="233"/>
      <c r="II466" s="160"/>
      <c r="IJ466" s="217"/>
      <c r="IK466" s="218"/>
      <c r="IL466" s="218"/>
      <c r="IM466" s="218"/>
      <c r="IO466" s="391"/>
    </row>
    <row r="467" spans="1:249" s="6" customFormat="1" ht="15" x14ac:dyDescent="0.2">
      <c r="A467" s="467">
        <v>0</v>
      </c>
      <c r="B467" s="467" t="s">
        <v>2149</v>
      </c>
      <c r="C467" s="393" t="s">
        <v>2807</v>
      </c>
      <c r="D467" s="468"/>
      <c r="E467" s="462" t="s">
        <v>2135</v>
      </c>
      <c r="F467" s="14"/>
      <c r="G467" s="14"/>
      <c r="H467" s="469"/>
      <c r="I467" s="462"/>
      <c r="J467" s="456"/>
      <c r="K467" s="11"/>
      <c r="L467" s="11"/>
      <c r="M467" s="14"/>
      <c r="N467" s="470"/>
      <c r="O467" s="14"/>
      <c r="P467" s="14"/>
      <c r="Q467" s="14"/>
      <c r="R467" s="14"/>
      <c r="S467" s="14"/>
      <c r="T467" s="469"/>
      <c r="U467" s="454"/>
      <c r="V467" s="454"/>
      <c r="W467" s="9"/>
      <c r="X467" s="9"/>
      <c r="Y467" s="10"/>
      <c r="Z467" s="495">
        <v>0</v>
      </c>
      <c r="AA467" s="11"/>
      <c r="AB467" s="472"/>
      <c r="AC467" s="473"/>
      <c r="AD467" s="473"/>
      <c r="AE467" s="496">
        <v>1</v>
      </c>
      <c r="AF467" s="12"/>
      <c r="AG467" s="12"/>
      <c r="AH467" s="13"/>
      <c r="AI467" s="14"/>
      <c r="AJ467" s="14"/>
      <c r="AK467" s="7"/>
      <c r="AL467" s="7"/>
      <c r="AM467" s="15"/>
      <c r="AN467" s="15"/>
      <c r="AO467" s="8"/>
      <c r="AP467" s="453" t="s">
        <v>1895</v>
      </c>
      <c r="AQ467" s="17"/>
      <c r="AR467" s="18"/>
      <c r="AS467" s="19"/>
      <c r="AT467" s="19"/>
      <c r="AU467" s="19"/>
      <c r="AV467" s="19"/>
      <c r="AW467" s="19"/>
      <c r="AX467" s="19"/>
      <c r="AY467" s="19"/>
      <c r="AZ467" s="20"/>
      <c r="BA467" s="20"/>
      <c r="BB467" s="21"/>
      <c r="BC467" s="22" t="s">
        <v>2179</v>
      </c>
      <c r="BD467" s="77"/>
      <c r="BE467" s="91"/>
      <c r="BF467" s="91"/>
      <c r="BG467" s="92"/>
      <c r="BH467"/>
      <c r="BI467"/>
      <c r="BJ467"/>
      <c r="BK467"/>
      <c r="BL467"/>
      <c r="BM467"/>
      <c r="BN467"/>
      <c r="BO467"/>
      <c r="BP467"/>
      <c r="BQ467"/>
      <c r="BR467"/>
      <c r="BS467"/>
      <c r="BT467" s="92"/>
      <c r="BU467" s="92"/>
      <c r="BV467" s="92"/>
      <c r="BW467" s="5"/>
      <c r="BX467" s="5"/>
      <c r="BY467" s="5"/>
      <c r="BZ467" s="5"/>
      <c r="CA467" s="5"/>
      <c r="CB467" s="5"/>
      <c r="CC467" s="5"/>
      <c r="CD467" s="440"/>
      <c r="CE467" s="440"/>
      <c r="CF467" s="441"/>
      <c r="CG467" s="442"/>
      <c r="CH467" s="443"/>
      <c r="CI467" s="443"/>
      <c r="CJ467" s="443"/>
      <c r="CK467" s="443"/>
      <c r="CL467" s="4"/>
      <c r="CM467" s="4"/>
      <c r="CN467" s="5"/>
      <c r="CO467" s="4"/>
      <c r="CP467" s="444"/>
      <c r="CQ467" s="445"/>
      <c r="CR467" s="446"/>
      <c r="CS467" s="446"/>
      <c r="CT467" s="444"/>
      <c r="CU467" s="444"/>
      <c r="CV467" s="444"/>
      <c r="CW467" s="444"/>
      <c r="CX467" s="447"/>
      <c r="CY467" s="447"/>
      <c r="CZ467" s="447"/>
      <c r="DA467" s="447"/>
      <c r="DB467" s="448"/>
      <c r="DC467" s="448"/>
      <c r="DD467" s="446"/>
      <c r="DE467" s="439"/>
      <c r="DF467" s="439"/>
      <c r="DG467" s="439"/>
      <c r="DH467" s="439"/>
      <c r="DI467" s="439"/>
      <c r="DJ467" s="439"/>
      <c r="DK467" s="439"/>
      <c r="DL467" s="446"/>
      <c r="DM467" s="446"/>
      <c r="DN467" s="444"/>
      <c r="DO467" s="444"/>
      <c r="DP467" s="444"/>
      <c r="DQ467" s="444"/>
      <c r="DR467" s="444"/>
      <c r="DS467" s="441"/>
      <c r="DT467" s="449"/>
      <c r="DU467" s="450"/>
      <c r="DV467" s="450"/>
      <c r="DW467" s="450"/>
      <c r="DX467" s="450"/>
      <c r="DY467" s="450"/>
      <c r="DZ467" s="450"/>
      <c r="EA467" s="450"/>
      <c r="EB467" s="450"/>
      <c r="EC467" s="450"/>
      <c r="ED467" s="450"/>
      <c r="EE467" s="446"/>
      <c r="EF467" s="446"/>
      <c r="EL467" s="4"/>
      <c r="EM467" s="4"/>
      <c r="EN467" s="5"/>
      <c r="EO467" s="4"/>
      <c r="FA467" s="23"/>
      <c r="FB467" s="24"/>
      <c r="FC467" s="75"/>
      <c r="FD467" s="76"/>
      <c r="FF467" s="89"/>
      <c r="IA467" s="214"/>
      <c r="IB467" s="215"/>
      <c r="IC467" s="214"/>
      <c r="ID467" s="215"/>
      <c r="IE467" s="214"/>
      <c r="IF467" s="214"/>
      <c r="IG467" s="214"/>
      <c r="IH467" s="233"/>
      <c r="II467" s="160"/>
      <c r="IJ467" s="217"/>
      <c r="IK467" s="218"/>
      <c r="IL467" s="218"/>
      <c r="IM467" s="218"/>
      <c r="IO467" s="391"/>
    </row>
    <row r="468" spans="1:249" s="6" customFormat="1" ht="15" x14ac:dyDescent="0.2">
      <c r="A468" s="467">
        <v>3</v>
      </c>
      <c r="B468" s="467" t="s">
        <v>1960</v>
      </c>
      <c r="C468" s="460" t="s">
        <v>2808</v>
      </c>
      <c r="D468" s="468"/>
      <c r="E468" s="462" t="s">
        <v>2138</v>
      </c>
      <c r="F468" s="14" t="s">
        <v>2147</v>
      </c>
      <c r="G468" s="14" t="s">
        <v>2154</v>
      </c>
      <c r="H468" s="469" t="s">
        <v>2149</v>
      </c>
      <c r="I468" s="462"/>
      <c r="J468" s="456"/>
      <c r="K468" s="11"/>
      <c r="L468" s="11"/>
      <c r="M468" s="14"/>
      <c r="N468" s="470"/>
      <c r="O468" s="14"/>
      <c r="P468" s="14"/>
      <c r="Q468" s="14"/>
      <c r="R468" s="14"/>
      <c r="S468" s="14"/>
      <c r="T468" s="469"/>
      <c r="U468" s="454"/>
      <c r="V468" s="454"/>
      <c r="W468" s="9"/>
      <c r="X468" s="9"/>
      <c r="Y468" s="10"/>
      <c r="Z468" s="495" t="s">
        <v>2194</v>
      </c>
      <c r="AA468" s="11"/>
      <c r="AB468" s="472"/>
      <c r="AC468" s="473"/>
      <c r="AD468" s="473"/>
      <c r="AE468" s="496">
        <v>2</v>
      </c>
      <c r="AF468" s="12"/>
      <c r="AG468" s="12"/>
      <c r="AH468" s="13"/>
      <c r="AI468" s="14"/>
      <c r="AJ468" s="14"/>
      <c r="AK468" s="7"/>
      <c r="AL468" s="7"/>
      <c r="AM468" s="15"/>
      <c r="AN468" s="15"/>
      <c r="AO468" s="8"/>
      <c r="AP468" s="453" t="s">
        <v>1896</v>
      </c>
      <c r="AQ468" s="17"/>
      <c r="AR468" s="18"/>
      <c r="AS468" s="19"/>
      <c r="AT468" s="19"/>
      <c r="AU468" s="19"/>
      <c r="AV468" s="19"/>
      <c r="AW468" s="19"/>
      <c r="AX468" s="19"/>
      <c r="AY468" s="19"/>
      <c r="AZ468" s="20"/>
      <c r="BA468" s="20"/>
      <c r="BB468" s="21"/>
      <c r="BC468" s="22" t="s">
        <v>2179</v>
      </c>
      <c r="BD468" s="77"/>
      <c r="BE468" s="91"/>
      <c r="BF468" s="91"/>
      <c r="BG468" s="92"/>
      <c r="BH468"/>
      <c r="BI468"/>
      <c r="BJ468"/>
      <c r="BK468"/>
      <c r="BL468"/>
      <c r="BM468"/>
      <c r="BN468"/>
      <c r="BO468"/>
      <c r="BP468"/>
      <c r="BQ468"/>
      <c r="BR468"/>
      <c r="BS468"/>
      <c r="BT468" s="92"/>
      <c r="BU468" s="92"/>
      <c r="BV468" s="92"/>
      <c r="BW468" s="5"/>
      <c r="BX468" s="5"/>
      <c r="BY468" s="5"/>
      <c r="BZ468" s="5"/>
      <c r="CA468" s="5"/>
      <c r="CB468" s="5"/>
      <c r="CC468" s="5"/>
      <c r="CD468" s="440"/>
      <c r="CE468" s="440"/>
      <c r="CF468" s="441"/>
      <c r="CG468" s="442"/>
      <c r="CH468" s="443"/>
      <c r="CI468" s="443"/>
      <c r="CJ468" s="443"/>
      <c r="CK468" s="443"/>
      <c r="CL468" s="4"/>
      <c r="CM468" s="4"/>
      <c r="CN468" s="5"/>
      <c r="CO468" s="4"/>
      <c r="CP468" s="444"/>
      <c r="CQ468" s="445"/>
      <c r="CR468" s="446"/>
      <c r="CS468" s="446"/>
      <c r="CT468" s="444"/>
      <c r="CU468" s="444"/>
      <c r="CV468" s="444"/>
      <c r="CW468" s="444"/>
      <c r="CX468" s="447"/>
      <c r="CY468" s="447"/>
      <c r="CZ468" s="447"/>
      <c r="DA468" s="447"/>
      <c r="DB468" s="448"/>
      <c r="DC468" s="448"/>
      <c r="DD468" s="446"/>
      <c r="DE468" s="439"/>
      <c r="DF468" s="439"/>
      <c r="DG468" s="439"/>
      <c r="DH468" s="439"/>
      <c r="DI468" s="439"/>
      <c r="DJ468" s="439"/>
      <c r="DK468" s="439"/>
      <c r="DL468" s="446"/>
      <c r="DM468" s="446"/>
      <c r="DN468" s="444"/>
      <c r="DO468" s="444"/>
      <c r="DP468" s="444"/>
      <c r="DQ468" s="444"/>
      <c r="DR468" s="444"/>
      <c r="DS468" s="441"/>
      <c r="DT468" s="449"/>
      <c r="DU468" s="450"/>
      <c r="DV468" s="450"/>
      <c r="DW468" s="450"/>
      <c r="DX468" s="450"/>
      <c r="DY468" s="450"/>
      <c r="DZ468" s="450"/>
      <c r="EA468" s="450"/>
      <c r="EB468" s="450"/>
      <c r="EC468" s="450"/>
      <c r="ED468" s="450"/>
      <c r="EE468" s="446"/>
      <c r="EF468" s="446"/>
      <c r="EL468" s="4"/>
      <c r="EM468" s="4"/>
      <c r="EN468" s="5"/>
      <c r="EO468" s="4"/>
      <c r="FA468" s="23"/>
      <c r="FB468" s="24"/>
      <c r="FC468" s="75"/>
      <c r="FD468" s="76"/>
      <c r="FF468" s="89"/>
      <c r="IA468" s="214"/>
      <c r="IB468" s="215"/>
      <c r="IC468" s="214"/>
      <c r="ID468" s="215"/>
      <c r="IE468" s="214"/>
      <c r="IF468" s="214"/>
      <c r="IG468" s="214"/>
      <c r="IH468" s="233"/>
      <c r="II468" s="160"/>
      <c r="IJ468" s="217"/>
      <c r="IK468" s="218"/>
      <c r="IL468" s="218"/>
      <c r="IM468" s="218"/>
      <c r="IO468" s="391"/>
    </row>
    <row r="469" spans="1:249" s="6" customFormat="1" ht="15" x14ac:dyDescent="0.2">
      <c r="A469" s="467">
        <v>3</v>
      </c>
      <c r="B469" s="467" t="s">
        <v>2149</v>
      </c>
      <c r="C469" s="393" t="s">
        <v>2809</v>
      </c>
      <c r="D469" s="468"/>
      <c r="E469" s="462" t="s">
        <v>2138</v>
      </c>
      <c r="F469" s="14" t="s">
        <v>2147</v>
      </c>
      <c r="G469" s="14" t="s">
        <v>2154</v>
      </c>
      <c r="H469" s="469" t="s">
        <v>2149</v>
      </c>
      <c r="I469" s="462"/>
      <c r="J469" s="456"/>
      <c r="K469" s="11"/>
      <c r="L469" s="11"/>
      <c r="M469" s="14"/>
      <c r="N469" s="470"/>
      <c r="O469" s="14"/>
      <c r="P469" s="14"/>
      <c r="Q469" s="14"/>
      <c r="R469" s="14"/>
      <c r="S469" s="14"/>
      <c r="T469" s="469"/>
      <c r="U469" s="454"/>
      <c r="V469" s="454"/>
      <c r="W469" s="9"/>
      <c r="X469" s="9"/>
      <c r="Y469" s="10"/>
      <c r="Z469" s="495">
        <v>3</v>
      </c>
      <c r="AA469" s="11"/>
      <c r="AB469" s="472"/>
      <c r="AC469" s="473"/>
      <c r="AD469" s="473"/>
      <c r="AE469" s="496">
        <v>3</v>
      </c>
      <c r="AF469" s="12"/>
      <c r="AG469" s="12"/>
      <c r="AH469" s="13"/>
      <c r="AI469" s="14"/>
      <c r="AJ469" s="14"/>
      <c r="AK469" s="7"/>
      <c r="AL469" s="7"/>
      <c r="AM469" s="15"/>
      <c r="AN469" s="15"/>
      <c r="AO469" s="8"/>
      <c r="AP469" s="453" t="s">
        <v>1897</v>
      </c>
      <c r="AQ469" s="17"/>
      <c r="AR469" s="18"/>
      <c r="AS469" s="19"/>
      <c r="AT469" s="19"/>
      <c r="AU469" s="19"/>
      <c r="AV469" s="19"/>
      <c r="AW469" s="19"/>
      <c r="AX469" s="19"/>
      <c r="AY469" s="19"/>
      <c r="AZ469" s="20"/>
      <c r="BA469" s="20"/>
      <c r="BB469" s="21"/>
      <c r="BC469" s="22" t="s">
        <v>2163</v>
      </c>
      <c r="BD469" s="77"/>
      <c r="BE469" s="91"/>
      <c r="BF469" s="91"/>
      <c r="BG469" s="92"/>
      <c r="BH469"/>
      <c r="BI469"/>
      <c r="BJ469"/>
      <c r="BK469"/>
      <c r="BL469"/>
      <c r="BM469"/>
      <c r="BN469"/>
      <c r="BO469"/>
      <c r="BP469"/>
      <c r="BQ469"/>
      <c r="BR469"/>
      <c r="BS469"/>
      <c r="BT469" s="92"/>
      <c r="BU469" s="92"/>
      <c r="BV469" s="92"/>
      <c r="BW469" s="5"/>
      <c r="BX469" s="5"/>
      <c r="BY469" s="5"/>
      <c r="BZ469" s="5"/>
      <c r="CA469" s="5"/>
      <c r="CB469" s="5"/>
      <c r="CC469" s="5"/>
      <c r="CD469" s="440"/>
      <c r="CE469" s="440"/>
      <c r="CF469" s="441"/>
      <c r="CG469" s="442"/>
      <c r="CH469" s="443"/>
      <c r="CI469" s="443"/>
      <c r="CJ469" s="443"/>
      <c r="CK469" s="443"/>
      <c r="CL469" s="4"/>
      <c r="CM469" s="4"/>
      <c r="CN469" s="5"/>
      <c r="CO469" s="4"/>
      <c r="CP469" s="444"/>
      <c r="CQ469" s="445"/>
      <c r="CR469" s="446"/>
      <c r="CS469" s="446"/>
      <c r="CT469" s="444"/>
      <c r="CU469" s="444"/>
      <c r="CV469" s="444"/>
      <c r="CW469" s="444"/>
      <c r="CX469" s="447"/>
      <c r="CY469" s="447"/>
      <c r="CZ469" s="447"/>
      <c r="DA469" s="447"/>
      <c r="DB469" s="448"/>
      <c r="DC469" s="448"/>
      <c r="DD469" s="446"/>
      <c r="DE469" s="439"/>
      <c r="DF469" s="439"/>
      <c r="DG469" s="439"/>
      <c r="DH469" s="439"/>
      <c r="DI469" s="439"/>
      <c r="DJ469" s="439"/>
      <c r="DK469" s="439"/>
      <c r="DL469" s="446"/>
      <c r="DM469" s="446"/>
      <c r="DN469" s="444"/>
      <c r="DO469" s="444"/>
      <c r="DP469" s="444"/>
      <c r="DQ469" s="444"/>
      <c r="DR469" s="444"/>
      <c r="DS469" s="441"/>
      <c r="DT469" s="449"/>
      <c r="DU469" s="450"/>
      <c r="DV469" s="450"/>
      <c r="DW469" s="450"/>
      <c r="DX469" s="450"/>
      <c r="DY469" s="450"/>
      <c r="DZ469" s="450"/>
      <c r="EA469" s="450"/>
      <c r="EB469" s="450"/>
      <c r="EC469" s="450"/>
      <c r="ED469" s="450"/>
      <c r="EE469" s="446"/>
      <c r="EF469" s="446"/>
      <c r="EL469" s="4"/>
      <c r="EM469" s="4"/>
      <c r="EN469" s="5"/>
      <c r="EO469" s="4"/>
      <c r="FA469" s="23"/>
      <c r="FB469" s="24"/>
      <c r="FC469" s="75"/>
      <c r="FD469" s="76"/>
      <c r="FF469" s="89"/>
      <c r="IA469" s="214"/>
      <c r="IB469" s="215"/>
      <c r="IC469" s="214"/>
      <c r="ID469" s="215"/>
      <c r="IE469" s="214"/>
      <c r="IF469" s="214"/>
      <c r="IG469" s="214"/>
      <c r="IH469" s="233"/>
      <c r="II469" s="160"/>
      <c r="IJ469" s="217"/>
      <c r="IK469" s="218"/>
      <c r="IL469" s="218"/>
      <c r="IM469" s="218"/>
      <c r="IO469" s="391"/>
    </row>
    <row r="470" spans="1:249" s="6" customFormat="1" ht="15" x14ac:dyDescent="0.2">
      <c r="A470" s="467">
        <v>3</v>
      </c>
      <c r="B470" s="467" t="s">
        <v>1960</v>
      </c>
      <c r="C470" s="393" t="s">
        <v>2810</v>
      </c>
      <c r="D470" s="468"/>
      <c r="E470" s="462" t="s">
        <v>2139</v>
      </c>
      <c r="F470" s="14" t="s">
        <v>2146</v>
      </c>
      <c r="G470" s="14" t="s">
        <v>2154</v>
      </c>
      <c r="H470" s="469" t="s">
        <v>2149</v>
      </c>
      <c r="I470" s="462"/>
      <c r="J470" s="456"/>
      <c r="K470" s="11"/>
      <c r="L470" s="11"/>
      <c r="M470" s="14"/>
      <c r="N470" s="470"/>
      <c r="O470" s="14"/>
      <c r="P470" s="14"/>
      <c r="Q470" s="14"/>
      <c r="R470" s="14"/>
      <c r="S470" s="14"/>
      <c r="T470" s="469"/>
      <c r="U470" s="454"/>
      <c r="V470" s="454"/>
      <c r="W470" s="9"/>
      <c r="X470" s="9"/>
      <c r="Y470" s="10"/>
      <c r="Z470" s="495" t="s">
        <v>2194</v>
      </c>
      <c r="AA470" s="11"/>
      <c r="AB470" s="472"/>
      <c r="AC470" s="473"/>
      <c r="AD470" s="473"/>
      <c r="AE470" s="496" t="s">
        <v>2166</v>
      </c>
      <c r="AF470" s="12"/>
      <c r="AG470" s="12"/>
      <c r="AH470" s="13"/>
      <c r="AI470" s="14"/>
      <c r="AJ470" s="14"/>
      <c r="AK470" s="7"/>
      <c r="AL470" s="7"/>
      <c r="AM470" s="15"/>
      <c r="AN470" s="15"/>
      <c r="AO470" s="8"/>
      <c r="AP470" s="453" t="s">
        <v>1898</v>
      </c>
      <c r="AQ470" s="17"/>
      <c r="AR470" s="18"/>
      <c r="AS470" s="19"/>
      <c r="AT470" s="19"/>
      <c r="AU470" s="19"/>
      <c r="AV470" s="19"/>
      <c r="AW470" s="19"/>
      <c r="AX470" s="19"/>
      <c r="AY470" s="19"/>
      <c r="AZ470" s="20"/>
      <c r="BA470" s="20"/>
      <c r="BB470" s="21"/>
      <c r="BC470" s="22" t="s">
        <v>2179</v>
      </c>
      <c r="BD470" s="77"/>
      <c r="BE470" s="91"/>
      <c r="BF470" s="91"/>
      <c r="BG470" s="92"/>
      <c r="BH470"/>
      <c r="BI470"/>
      <c r="BJ470"/>
      <c r="BK470"/>
      <c r="BL470"/>
      <c r="BM470"/>
      <c r="BN470"/>
      <c r="BO470"/>
      <c r="BP470"/>
      <c r="BQ470"/>
      <c r="BR470"/>
      <c r="BS470"/>
      <c r="BT470" s="92"/>
      <c r="BU470" s="92"/>
      <c r="BV470" s="92"/>
      <c r="BW470" s="5"/>
      <c r="BX470" s="5"/>
      <c r="BY470" s="5"/>
      <c r="BZ470" s="5"/>
      <c r="CA470" s="5"/>
      <c r="CB470" s="5"/>
      <c r="CC470" s="5"/>
      <c r="CD470" s="440"/>
      <c r="CE470" s="440"/>
      <c r="CF470" s="441"/>
      <c r="CG470" s="442"/>
      <c r="CH470" s="443"/>
      <c r="CI470" s="443"/>
      <c r="CJ470" s="443"/>
      <c r="CK470" s="443"/>
      <c r="CL470" s="4"/>
      <c r="CM470" s="4"/>
      <c r="CN470" s="5"/>
      <c r="CO470" s="4"/>
      <c r="CP470" s="444"/>
      <c r="CQ470" s="445"/>
      <c r="CR470" s="446"/>
      <c r="CS470" s="446"/>
      <c r="CT470" s="444"/>
      <c r="CU470" s="444"/>
      <c r="CV470" s="444"/>
      <c r="CW470" s="444"/>
      <c r="CX470" s="447"/>
      <c r="CY470" s="447"/>
      <c r="CZ470" s="447"/>
      <c r="DA470" s="447"/>
      <c r="DB470" s="448"/>
      <c r="DC470" s="448"/>
      <c r="DD470" s="446"/>
      <c r="DE470" s="439"/>
      <c r="DF470" s="439"/>
      <c r="DG470" s="439"/>
      <c r="DH470" s="439"/>
      <c r="DI470" s="439"/>
      <c r="DJ470" s="439"/>
      <c r="DK470" s="439"/>
      <c r="DL470" s="446"/>
      <c r="DM470" s="446"/>
      <c r="DN470" s="444"/>
      <c r="DO470" s="444"/>
      <c r="DP470" s="444"/>
      <c r="DQ470" s="444"/>
      <c r="DR470" s="444"/>
      <c r="DS470" s="441"/>
      <c r="DT470" s="449"/>
      <c r="DU470" s="450"/>
      <c r="DV470" s="450"/>
      <c r="DW470" s="450"/>
      <c r="DX470" s="450"/>
      <c r="DY470" s="450"/>
      <c r="DZ470" s="450"/>
      <c r="EA470" s="450"/>
      <c r="EB470" s="450"/>
      <c r="EC470" s="450"/>
      <c r="ED470" s="450"/>
      <c r="EE470" s="446"/>
      <c r="EF470" s="446"/>
      <c r="EL470" s="4"/>
      <c r="EM470" s="4"/>
      <c r="EN470" s="5"/>
      <c r="EO470" s="4"/>
      <c r="FA470" s="23"/>
      <c r="FB470" s="24"/>
      <c r="FC470" s="75"/>
      <c r="FD470" s="76"/>
      <c r="FF470" s="89"/>
      <c r="IA470" s="214"/>
      <c r="IB470" s="215"/>
      <c r="IC470" s="214"/>
      <c r="ID470" s="215"/>
      <c r="IE470" s="214"/>
      <c r="IF470" s="214"/>
      <c r="IG470" s="214"/>
      <c r="IH470" s="233"/>
      <c r="II470" s="160"/>
      <c r="IJ470" s="217"/>
      <c r="IK470" s="218"/>
      <c r="IL470" s="218"/>
      <c r="IM470" s="218"/>
      <c r="IO470" s="391"/>
    </row>
    <row r="471" spans="1:249" s="6" customFormat="1" ht="15" x14ac:dyDescent="0.2">
      <c r="A471" s="467" t="s">
        <v>2195</v>
      </c>
      <c r="B471" s="467" t="s">
        <v>2149</v>
      </c>
      <c r="C471" s="393" t="s">
        <v>2811</v>
      </c>
      <c r="D471" s="468"/>
      <c r="E471" s="462" t="s">
        <v>2141</v>
      </c>
      <c r="F471" s="14" t="s">
        <v>2149</v>
      </c>
      <c r="G471" s="14" t="s">
        <v>2149</v>
      </c>
      <c r="H471" s="469" t="s">
        <v>2149</v>
      </c>
      <c r="I471" s="462"/>
      <c r="J471" s="456"/>
      <c r="K471" s="11"/>
      <c r="L471" s="11"/>
      <c r="M471" s="14"/>
      <c r="N471" s="470"/>
      <c r="O471" s="14"/>
      <c r="P471" s="14"/>
      <c r="Q471" s="14"/>
      <c r="R471" s="14"/>
      <c r="S471" s="14"/>
      <c r="T471" s="469"/>
      <c r="U471" s="454"/>
      <c r="V471" s="454"/>
      <c r="W471" s="9"/>
      <c r="X471" s="9"/>
      <c r="Y471" s="10"/>
      <c r="Z471" s="495" t="s">
        <v>2195</v>
      </c>
      <c r="AA471" s="11"/>
      <c r="AB471" s="472"/>
      <c r="AC471" s="473"/>
      <c r="AD471" s="473"/>
      <c r="AE471" s="496" t="s">
        <v>2195</v>
      </c>
      <c r="AF471" s="12"/>
      <c r="AG471" s="12"/>
      <c r="AH471" s="13"/>
      <c r="AI471" s="14"/>
      <c r="AJ471" s="14"/>
      <c r="AK471" s="7"/>
      <c r="AL471" s="7"/>
      <c r="AM471" s="15"/>
      <c r="AN471" s="15"/>
      <c r="AO471" s="8"/>
      <c r="AP471" s="453" t="s">
        <v>1899</v>
      </c>
      <c r="AQ471" s="17"/>
      <c r="AR471" s="18"/>
      <c r="AS471" s="19"/>
      <c r="AT471" s="19"/>
      <c r="AU471" s="19"/>
      <c r="AV471" s="19"/>
      <c r="AW471" s="19"/>
      <c r="AX471" s="19"/>
      <c r="AY471" s="19"/>
      <c r="AZ471" s="20"/>
      <c r="BA471" s="20"/>
      <c r="BB471" s="21"/>
      <c r="BC471" s="22" t="s">
        <v>2179</v>
      </c>
      <c r="BD471" s="77"/>
      <c r="BE471" s="91"/>
      <c r="BF471" s="91"/>
      <c r="BG471" s="92"/>
      <c r="BH471"/>
      <c r="BI471"/>
      <c r="BJ471"/>
      <c r="BK471"/>
      <c r="BL471"/>
      <c r="BM471"/>
      <c r="BN471"/>
      <c r="BO471"/>
      <c r="BP471"/>
      <c r="BQ471"/>
      <c r="BR471"/>
      <c r="BS471"/>
      <c r="BT471" s="92"/>
      <c r="BU471" s="92"/>
      <c r="BV471" s="92"/>
      <c r="BW471" s="5"/>
      <c r="BX471" s="5"/>
      <c r="BY471" s="5"/>
      <c r="BZ471" s="5"/>
      <c r="CA471" s="5"/>
      <c r="CB471" s="5"/>
      <c r="CC471" s="5"/>
      <c r="CD471" s="440"/>
      <c r="CE471" s="440"/>
      <c r="CF471" s="441"/>
      <c r="CG471" s="442"/>
      <c r="CH471" s="443"/>
      <c r="CI471" s="443"/>
      <c r="CJ471" s="443"/>
      <c r="CK471" s="443"/>
      <c r="CL471" s="4"/>
      <c r="CM471" s="4"/>
      <c r="CN471" s="5"/>
      <c r="CO471" s="4"/>
      <c r="CP471" s="444"/>
      <c r="CQ471" s="445"/>
      <c r="CR471" s="446"/>
      <c r="CS471" s="446"/>
      <c r="CT471" s="444"/>
      <c r="CU471" s="444"/>
      <c r="CV471" s="444"/>
      <c r="CW471" s="444"/>
      <c r="CX471" s="447"/>
      <c r="CY471" s="447"/>
      <c r="CZ471" s="447"/>
      <c r="DA471" s="447"/>
      <c r="DB471" s="448"/>
      <c r="DC471" s="448"/>
      <c r="DD471" s="446"/>
      <c r="DE471" s="439"/>
      <c r="DF471" s="439"/>
      <c r="DG471" s="439"/>
      <c r="DH471" s="439"/>
      <c r="DI471" s="439"/>
      <c r="DJ471" s="439"/>
      <c r="DK471" s="439"/>
      <c r="DL471" s="446"/>
      <c r="DM471" s="446"/>
      <c r="DN471" s="444"/>
      <c r="DO471" s="444"/>
      <c r="DP471" s="444"/>
      <c r="DQ471" s="444"/>
      <c r="DR471" s="444"/>
      <c r="DS471" s="441"/>
      <c r="DT471" s="449"/>
      <c r="DU471" s="450"/>
      <c r="DV471" s="450"/>
      <c r="DW471" s="450"/>
      <c r="DX471" s="450"/>
      <c r="DY471" s="450"/>
      <c r="DZ471" s="450"/>
      <c r="EA471" s="450"/>
      <c r="EB471" s="450"/>
      <c r="EC471" s="450"/>
      <c r="ED471" s="450"/>
      <c r="EE471" s="446"/>
      <c r="EF471" s="446"/>
      <c r="EL471" s="4"/>
      <c r="EM471" s="4"/>
      <c r="EN471" s="5"/>
      <c r="EO471" s="4"/>
      <c r="FA471" s="23"/>
      <c r="FB471" s="24"/>
      <c r="FC471" s="75"/>
      <c r="FD471" s="76"/>
      <c r="FF471" s="89"/>
      <c r="IA471" s="214"/>
      <c r="IB471" s="215"/>
      <c r="IC471" s="214"/>
      <c r="ID471" s="215"/>
      <c r="IE471" s="214"/>
      <c r="IF471" s="214"/>
      <c r="IG471" s="214"/>
      <c r="IH471" s="233"/>
      <c r="II471" s="160"/>
      <c r="IJ471" s="217"/>
      <c r="IK471" s="218"/>
      <c r="IL471" s="218"/>
      <c r="IM471" s="218"/>
      <c r="IO471" s="391"/>
    </row>
    <row r="472" spans="1:249" s="6" customFormat="1" ht="15" x14ac:dyDescent="0.2">
      <c r="A472" s="467" t="s">
        <v>2195</v>
      </c>
      <c r="B472" s="467" t="s">
        <v>2149</v>
      </c>
      <c r="C472" s="393" t="s">
        <v>2812</v>
      </c>
      <c r="D472" s="468"/>
      <c r="E472" s="462" t="s">
        <v>2138</v>
      </c>
      <c r="F472" s="14" t="s">
        <v>2149</v>
      </c>
      <c r="G472" s="14" t="s">
        <v>2149</v>
      </c>
      <c r="H472" s="469" t="s">
        <v>2149</v>
      </c>
      <c r="I472" s="462"/>
      <c r="J472" s="456"/>
      <c r="K472" s="11"/>
      <c r="L472" s="11"/>
      <c r="M472" s="14"/>
      <c r="N472" s="470"/>
      <c r="O472" s="14"/>
      <c r="P472" s="14"/>
      <c r="Q472" s="14"/>
      <c r="R472" s="14"/>
      <c r="S472" s="14"/>
      <c r="T472" s="469"/>
      <c r="U472" s="454"/>
      <c r="V472" s="454"/>
      <c r="W472" s="9"/>
      <c r="X472" s="9"/>
      <c r="Y472" s="10"/>
      <c r="Z472" s="495" t="s">
        <v>2195</v>
      </c>
      <c r="AA472" s="11"/>
      <c r="AB472" s="472"/>
      <c r="AC472" s="473"/>
      <c r="AD472" s="473"/>
      <c r="AE472" s="496" t="s">
        <v>2195</v>
      </c>
      <c r="AF472" s="12"/>
      <c r="AG472" s="12"/>
      <c r="AH472" s="13"/>
      <c r="AI472" s="14"/>
      <c r="AJ472" s="14"/>
      <c r="AK472" s="7"/>
      <c r="AL472" s="7"/>
      <c r="AM472" s="15"/>
      <c r="AN472" s="15"/>
      <c r="AO472" s="8"/>
      <c r="AP472" s="453" t="s">
        <v>1900</v>
      </c>
      <c r="AQ472" s="17"/>
      <c r="AR472" s="18"/>
      <c r="AS472" s="19"/>
      <c r="AT472" s="19"/>
      <c r="AU472" s="19"/>
      <c r="AV472" s="19"/>
      <c r="AW472" s="19"/>
      <c r="AX472" s="19"/>
      <c r="AY472" s="19"/>
      <c r="AZ472" s="20"/>
      <c r="BA472" s="20"/>
      <c r="BB472" s="21"/>
      <c r="BC472" s="22" t="s">
        <v>2179</v>
      </c>
      <c r="BD472" s="77"/>
      <c r="BE472" s="91"/>
      <c r="BF472" s="91"/>
      <c r="BG472" s="92"/>
      <c r="BH472"/>
      <c r="BI472"/>
      <c r="BJ472"/>
      <c r="BK472"/>
      <c r="BL472"/>
      <c r="BM472"/>
      <c r="BN472"/>
      <c r="BO472"/>
      <c r="BP472"/>
      <c r="BQ472"/>
      <c r="BR472"/>
      <c r="BS472"/>
      <c r="BT472" s="92"/>
      <c r="BU472" s="92"/>
      <c r="BV472" s="92"/>
      <c r="BW472" s="5"/>
      <c r="BX472" s="5"/>
      <c r="BY472" s="5"/>
      <c r="BZ472" s="5"/>
      <c r="CA472" s="5"/>
      <c r="CB472" s="5"/>
      <c r="CC472" s="5"/>
      <c r="CD472" s="440"/>
      <c r="CE472" s="440"/>
      <c r="CF472" s="441"/>
      <c r="CG472" s="442"/>
      <c r="CH472" s="443"/>
      <c r="CI472" s="443"/>
      <c r="CJ472" s="443"/>
      <c r="CK472" s="443"/>
      <c r="CL472" s="4"/>
      <c r="CM472" s="4"/>
      <c r="CN472" s="5"/>
      <c r="CO472" s="4"/>
      <c r="CP472" s="444"/>
      <c r="CQ472" s="445"/>
      <c r="CR472" s="446"/>
      <c r="CS472" s="446"/>
      <c r="CT472" s="444"/>
      <c r="CU472" s="444"/>
      <c r="CV472" s="444"/>
      <c r="CW472" s="444"/>
      <c r="CX472" s="447"/>
      <c r="CY472" s="447"/>
      <c r="CZ472" s="447"/>
      <c r="DA472" s="447"/>
      <c r="DB472" s="448"/>
      <c r="DC472" s="448"/>
      <c r="DD472" s="446"/>
      <c r="DE472" s="439"/>
      <c r="DF472" s="439"/>
      <c r="DG472" s="439"/>
      <c r="DH472" s="439"/>
      <c r="DI472" s="439"/>
      <c r="DJ472" s="439"/>
      <c r="DK472" s="439"/>
      <c r="DL472" s="446"/>
      <c r="DM472" s="446"/>
      <c r="DN472" s="444"/>
      <c r="DO472" s="444"/>
      <c r="DP472" s="444"/>
      <c r="DQ472" s="444"/>
      <c r="DR472" s="444"/>
      <c r="DS472" s="441"/>
      <c r="DT472" s="449"/>
      <c r="DU472" s="450"/>
      <c r="DV472" s="450"/>
      <c r="DW472" s="450"/>
      <c r="DX472" s="450"/>
      <c r="DY472" s="450"/>
      <c r="DZ472" s="450"/>
      <c r="EA472" s="450"/>
      <c r="EB472" s="450"/>
      <c r="EC472" s="450"/>
      <c r="ED472" s="450"/>
      <c r="EE472" s="446"/>
      <c r="EF472" s="446"/>
      <c r="EL472" s="4"/>
      <c r="EM472" s="4"/>
      <c r="EN472" s="5"/>
      <c r="EO472" s="4"/>
      <c r="FA472" s="23"/>
      <c r="FB472" s="24"/>
      <c r="FC472" s="75"/>
      <c r="FD472" s="76"/>
      <c r="FF472" s="89"/>
      <c r="IA472" s="214"/>
      <c r="IB472" s="215"/>
      <c r="IC472" s="214"/>
      <c r="ID472" s="215"/>
      <c r="IE472" s="214"/>
      <c r="IF472" s="214"/>
      <c r="IG472" s="214"/>
      <c r="IH472" s="233"/>
      <c r="II472" s="160"/>
      <c r="IJ472" s="217"/>
      <c r="IK472" s="218"/>
      <c r="IL472" s="218"/>
      <c r="IM472" s="218"/>
      <c r="IO472" s="391"/>
    </row>
    <row r="473" spans="1:249" s="6" customFormat="1" ht="15" x14ac:dyDescent="0.2">
      <c r="A473" s="467" t="s">
        <v>2195</v>
      </c>
      <c r="B473" s="467" t="s">
        <v>2149</v>
      </c>
      <c r="C473" s="393" t="s">
        <v>2813</v>
      </c>
      <c r="D473" s="468"/>
      <c r="E473" s="462" t="s">
        <v>2141</v>
      </c>
      <c r="F473" s="14" t="s">
        <v>2149</v>
      </c>
      <c r="G473" s="14" t="s">
        <v>2149</v>
      </c>
      <c r="H473" s="469" t="s">
        <v>2149</v>
      </c>
      <c r="I473" s="462"/>
      <c r="J473" s="456"/>
      <c r="K473" s="11"/>
      <c r="L473" s="11"/>
      <c r="M473" s="14"/>
      <c r="N473" s="470"/>
      <c r="O473" s="14"/>
      <c r="P473" s="14"/>
      <c r="Q473" s="14"/>
      <c r="R473" s="14"/>
      <c r="S473" s="14"/>
      <c r="T473" s="469"/>
      <c r="U473" s="454"/>
      <c r="V473" s="454"/>
      <c r="W473" s="9"/>
      <c r="X473" s="9"/>
      <c r="Y473" s="10"/>
      <c r="Z473" s="495" t="s">
        <v>2195</v>
      </c>
      <c r="AA473" s="11"/>
      <c r="AB473" s="472"/>
      <c r="AC473" s="473"/>
      <c r="AD473" s="473"/>
      <c r="AE473" s="496" t="s">
        <v>2195</v>
      </c>
      <c r="AF473" s="12"/>
      <c r="AG473" s="12"/>
      <c r="AH473" s="13"/>
      <c r="AI473" s="14"/>
      <c r="AJ473" s="14"/>
      <c r="AK473" s="7"/>
      <c r="AL473" s="7"/>
      <c r="AM473" s="15"/>
      <c r="AN473" s="15"/>
      <c r="AO473" s="8"/>
      <c r="AP473" s="453" t="s">
        <v>1901</v>
      </c>
      <c r="AQ473" s="17"/>
      <c r="AR473" s="18"/>
      <c r="AS473" s="19"/>
      <c r="AT473" s="19"/>
      <c r="AU473" s="19"/>
      <c r="AV473" s="19"/>
      <c r="AW473" s="19"/>
      <c r="AX473" s="19"/>
      <c r="AY473" s="19"/>
      <c r="AZ473" s="20"/>
      <c r="BA473" s="20"/>
      <c r="BB473" s="21"/>
      <c r="BC473" s="22" t="s">
        <v>2179</v>
      </c>
      <c r="BD473" s="77"/>
      <c r="BE473" s="91"/>
      <c r="BF473" s="91"/>
      <c r="BG473" s="92"/>
      <c r="BH473"/>
      <c r="BI473"/>
      <c r="BJ473"/>
      <c r="BK473"/>
      <c r="BL473"/>
      <c r="BM473"/>
      <c r="BN473"/>
      <c r="BO473"/>
      <c r="BP473"/>
      <c r="BQ473"/>
      <c r="BR473"/>
      <c r="BS473"/>
      <c r="BT473" s="92"/>
      <c r="BU473" s="92"/>
      <c r="BV473" s="92"/>
      <c r="BW473" s="5"/>
      <c r="BX473" s="5"/>
      <c r="BY473" s="5"/>
      <c r="BZ473" s="5"/>
      <c r="CA473" s="5"/>
      <c r="CB473" s="5"/>
      <c r="CC473" s="5"/>
      <c r="CD473" s="440"/>
      <c r="CE473" s="440"/>
      <c r="CF473" s="441"/>
      <c r="CG473" s="442"/>
      <c r="CH473" s="443"/>
      <c r="CI473" s="443"/>
      <c r="CJ473" s="443"/>
      <c r="CK473" s="443"/>
      <c r="CL473" s="4"/>
      <c r="CM473" s="4"/>
      <c r="CN473" s="5"/>
      <c r="CO473" s="4"/>
      <c r="CP473" s="444"/>
      <c r="CQ473" s="445"/>
      <c r="CR473" s="446"/>
      <c r="CS473" s="446"/>
      <c r="CT473" s="444"/>
      <c r="CU473" s="444"/>
      <c r="CV473" s="444"/>
      <c r="CW473" s="444"/>
      <c r="CX473" s="447"/>
      <c r="CY473" s="447"/>
      <c r="CZ473" s="447"/>
      <c r="DA473" s="447"/>
      <c r="DB473" s="448"/>
      <c r="DC473" s="448"/>
      <c r="DD473" s="446"/>
      <c r="DE473" s="439"/>
      <c r="DF473" s="439"/>
      <c r="DG473" s="439"/>
      <c r="DH473" s="439"/>
      <c r="DI473" s="439"/>
      <c r="DJ473" s="439"/>
      <c r="DK473" s="439"/>
      <c r="DL473" s="446"/>
      <c r="DM473" s="446"/>
      <c r="DN473" s="444"/>
      <c r="DO473" s="444"/>
      <c r="DP473" s="444"/>
      <c r="DQ473" s="444"/>
      <c r="DR473" s="444"/>
      <c r="DS473" s="441"/>
      <c r="DT473" s="449"/>
      <c r="DU473" s="450"/>
      <c r="DV473" s="450"/>
      <c r="DW473" s="450"/>
      <c r="DX473" s="450"/>
      <c r="DY473" s="450"/>
      <c r="DZ473" s="450"/>
      <c r="EA473" s="450"/>
      <c r="EB473" s="450"/>
      <c r="EC473" s="450"/>
      <c r="ED473" s="450"/>
      <c r="EE473" s="446"/>
      <c r="EF473" s="446"/>
      <c r="EL473" s="4"/>
      <c r="EM473" s="4"/>
      <c r="EN473" s="5"/>
      <c r="EO473" s="4"/>
      <c r="FA473" s="23"/>
      <c r="FB473" s="24"/>
      <c r="FC473" s="75"/>
      <c r="FD473" s="76"/>
      <c r="FF473" s="89"/>
      <c r="IA473" s="214"/>
      <c r="IB473" s="215"/>
      <c r="IC473" s="214"/>
      <c r="ID473" s="215"/>
      <c r="IE473" s="214"/>
      <c r="IF473" s="214"/>
      <c r="IG473" s="214"/>
      <c r="IH473" s="233"/>
      <c r="II473" s="160"/>
      <c r="IJ473" s="217"/>
      <c r="IK473" s="218"/>
      <c r="IL473" s="218"/>
      <c r="IM473" s="218"/>
      <c r="IO473" s="391"/>
    </row>
    <row r="474" spans="1:249" s="6" customFormat="1" ht="15" x14ac:dyDescent="0.2">
      <c r="A474" s="467" t="s">
        <v>2195</v>
      </c>
      <c r="B474" s="467" t="s">
        <v>2149</v>
      </c>
      <c r="C474" s="393" t="s">
        <v>2814</v>
      </c>
      <c r="D474" s="468"/>
      <c r="E474" s="462" t="s">
        <v>2139</v>
      </c>
      <c r="F474" s="14" t="s">
        <v>2149</v>
      </c>
      <c r="G474" s="14" t="s">
        <v>2149</v>
      </c>
      <c r="H474" s="469" t="s">
        <v>2149</v>
      </c>
      <c r="I474" s="462"/>
      <c r="J474" s="456"/>
      <c r="K474" s="11"/>
      <c r="L474" s="11"/>
      <c r="M474" s="14"/>
      <c r="N474" s="470"/>
      <c r="O474" s="14"/>
      <c r="P474" s="14"/>
      <c r="Q474" s="14"/>
      <c r="R474" s="14"/>
      <c r="S474" s="14"/>
      <c r="T474" s="469"/>
      <c r="U474" s="454"/>
      <c r="V474" s="454"/>
      <c r="W474" s="9"/>
      <c r="X474" s="9"/>
      <c r="Y474" s="10"/>
      <c r="Z474" s="495" t="s">
        <v>2195</v>
      </c>
      <c r="AA474" s="11"/>
      <c r="AB474" s="472"/>
      <c r="AC474" s="473"/>
      <c r="AD474" s="473"/>
      <c r="AE474" s="496" t="s">
        <v>2195</v>
      </c>
      <c r="AF474" s="12"/>
      <c r="AG474" s="12"/>
      <c r="AH474" s="13"/>
      <c r="AI474" s="14"/>
      <c r="AJ474" s="14"/>
      <c r="AK474" s="7"/>
      <c r="AL474" s="7"/>
      <c r="AM474" s="15"/>
      <c r="AN474" s="15"/>
      <c r="AO474" s="8"/>
      <c r="AP474" s="453" t="s">
        <v>1902</v>
      </c>
      <c r="AQ474" s="17"/>
      <c r="AR474" s="18"/>
      <c r="AS474" s="19"/>
      <c r="AT474" s="19"/>
      <c r="AU474" s="19"/>
      <c r="AV474" s="19"/>
      <c r="AW474" s="19"/>
      <c r="AX474" s="19"/>
      <c r="AY474" s="19"/>
      <c r="AZ474" s="20"/>
      <c r="BA474" s="20"/>
      <c r="BB474" s="21"/>
      <c r="BC474" s="22" t="s">
        <v>2179</v>
      </c>
      <c r="BD474" s="77"/>
      <c r="BE474" s="91"/>
      <c r="BF474" s="91"/>
      <c r="BG474" s="92"/>
      <c r="BH474"/>
      <c r="BI474"/>
      <c r="BJ474"/>
      <c r="BK474"/>
      <c r="BL474"/>
      <c r="BM474"/>
      <c r="BN474"/>
      <c r="BO474"/>
      <c r="BP474"/>
      <c r="BQ474"/>
      <c r="BR474"/>
      <c r="BS474"/>
      <c r="BT474" s="92"/>
      <c r="BU474" s="92"/>
      <c r="BV474" s="92"/>
      <c r="BW474" s="5"/>
      <c r="BX474" s="5"/>
      <c r="BY474" s="5"/>
      <c r="BZ474" s="5"/>
      <c r="CA474" s="5"/>
      <c r="CB474" s="5"/>
      <c r="CC474" s="5"/>
      <c r="CD474" s="440"/>
      <c r="CE474" s="440"/>
      <c r="CF474" s="441"/>
      <c r="CG474" s="442"/>
      <c r="CH474" s="443"/>
      <c r="CI474" s="443"/>
      <c r="CJ474" s="443"/>
      <c r="CK474" s="443"/>
      <c r="CL474" s="4"/>
      <c r="CM474" s="4"/>
      <c r="CN474" s="5"/>
      <c r="CO474" s="4"/>
      <c r="CP474" s="444"/>
      <c r="CQ474" s="445"/>
      <c r="CR474" s="446"/>
      <c r="CS474" s="446"/>
      <c r="CT474" s="444"/>
      <c r="CU474" s="444"/>
      <c r="CV474" s="444"/>
      <c r="CW474" s="444"/>
      <c r="CX474" s="447"/>
      <c r="CY474" s="447"/>
      <c r="CZ474" s="447"/>
      <c r="DA474" s="447"/>
      <c r="DB474" s="448"/>
      <c r="DC474" s="448"/>
      <c r="DD474" s="446"/>
      <c r="DE474" s="439"/>
      <c r="DF474" s="439"/>
      <c r="DG474" s="439"/>
      <c r="DH474" s="439"/>
      <c r="DI474" s="439"/>
      <c r="DJ474" s="439"/>
      <c r="DK474" s="439"/>
      <c r="DL474" s="446"/>
      <c r="DM474" s="446"/>
      <c r="DN474" s="444"/>
      <c r="DO474" s="444"/>
      <c r="DP474" s="444"/>
      <c r="DQ474" s="444"/>
      <c r="DR474" s="444"/>
      <c r="DS474" s="441"/>
      <c r="DT474" s="449"/>
      <c r="DU474" s="450"/>
      <c r="DV474" s="450"/>
      <c r="DW474" s="450"/>
      <c r="DX474" s="450"/>
      <c r="DY474" s="450"/>
      <c r="DZ474" s="450"/>
      <c r="EA474" s="450"/>
      <c r="EB474" s="450"/>
      <c r="EC474" s="450"/>
      <c r="ED474" s="450"/>
      <c r="EE474" s="446"/>
      <c r="EF474" s="446"/>
      <c r="EL474" s="4"/>
      <c r="EM474" s="4"/>
      <c r="EN474" s="5"/>
      <c r="EO474" s="4"/>
      <c r="FA474" s="23"/>
      <c r="FB474" s="24"/>
      <c r="FC474" s="75"/>
      <c r="FD474" s="76"/>
      <c r="FF474" s="89"/>
      <c r="IA474" s="214"/>
      <c r="IB474" s="215"/>
      <c r="IC474" s="214"/>
      <c r="ID474" s="215"/>
      <c r="IE474" s="214"/>
      <c r="IF474" s="214"/>
      <c r="IG474" s="214"/>
      <c r="IH474" s="233"/>
      <c r="II474" s="160"/>
      <c r="IJ474" s="217"/>
      <c r="IK474" s="218"/>
      <c r="IL474" s="218"/>
      <c r="IM474" s="218"/>
      <c r="IO474" s="391"/>
    </row>
    <row r="475" spans="1:249" s="6" customFormat="1" ht="15" x14ac:dyDescent="0.2">
      <c r="A475" s="467" t="s">
        <v>2195</v>
      </c>
      <c r="B475" s="467" t="s">
        <v>2149</v>
      </c>
      <c r="C475" s="393" t="s">
        <v>2815</v>
      </c>
      <c r="D475" s="468"/>
      <c r="E475" s="462" t="s">
        <v>2139</v>
      </c>
      <c r="F475" s="14" t="s">
        <v>2149</v>
      </c>
      <c r="G475" s="14" t="s">
        <v>2149</v>
      </c>
      <c r="H475" s="469" t="s">
        <v>2149</v>
      </c>
      <c r="I475" s="462"/>
      <c r="J475" s="456"/>
      <c r="K475" s="11"/>
      <c r="L475" s="11"/>
      <c r="M475" s="14"/>
      <c r="N475" s="470"/>
      <c r="O475" s="14"/>
      <c r="P475" s="14"/>
      <c r="Q475" s="14"/>
      <c r="R475" s="14"/>
      <c r="S475" s="14"/>
      <c r="T475" s="469"/>
      <c r="U475" s="454"/>
      <c r="V475" s="454"/>
      <c r="W475" s="9"/>
      <c r="X475" s="9"/>
      <c r="Y475" s="10"/>
      <c r="Z475" s="495" t="s">
        <v>2195</v>
      </c>
      <c r="AA475" s="11"/>
      <c r="AB475" s="472"/>
      <c r="AC475" s="473"/>
      <c r="AD475" s="473"/>
      <c r="AE475" s="496" t="s">
        <v>2195</v>
      </c>
      <c r="AF475" s="12"/>
      <c r="AG475" s="12"/>
      <c r="AH475" s="13"/>
      <c r="AI475" s="14"/>
      <c r="AJ475" s="14"/>
      <c r="AK475" s="7"/>
      <c r="AL475" s="7"/>
      <c r="AM475" s="15"/>
      <c r="AN475" s="15"/>
      <c r="AO475" s="8"/>
      <c r="AP475" s="453" t="s">
        <v>1903</v>
      </c>
      <c r="AQ475" s="17"/>
      <c r="AR475" s="18"/>
      <c r="AS475" s="19"/>
      <c r="AT475" s="19"/>
      <c r="AU475" s="19"/>
      <c r="AV475" s="19"/>
      <c r="AW475" s="19"/>
      <c r="AX475" s="19"/>
      <c r="AY475" s="19"/>
      <c r="AZ475" s="20"/>
      <c r="BA475" s="20"/>
      <c r="BB475" s="21"/>
      <c r="BC475" s="22" t="s">
        <v>2179</v>
      </c>
      <c r="BD475" s="77"/>
      <c r="BE475" s="91"/>
      <c r="BF475" s="91"/>
      <c r="BG475" s="92"/>
      <c r="BH475"/>
      <c r="BI475"/>
      <c r="BJ475"/>
      <c r="BK475"/>
      <c r="BL475"/>
      <c r="BM475"/>
      <c r="BN475"/>
      <c r="BO475"/>
      <c r="BP475"/>
      <c r="BQ475"/>
      <c r="BR475"/>
      <c r="BS475"/>
      <c r="BT475" s="92"/>
      <c r="BU475" s="92"/>
      <c r="BV475" s="92"/>
      <c r="BW475" s="5"/>
      <c r="BX475" s="5"/>
      <c r="BY475" s="5"/>
      <c r="BZ475" s="5"/>
      <c r="CA475" s="5"/>
      <c r="CB475" s="5"/>
      <c r="CC475" s="5"/>
      <c r="CD475" s="440"/>
      <c r="CE475" s="440"/>
      <c r="CF475" s="441"/>
      <c r="CG475" s="442"/>
      <c r="CH475" s="443"/>
      <c r="CI475" s="443"/>
      <c r="CJ475" s="443"/>
      <c r="CK475" s="443"/>
      <c r="CL475" s="4"/>
      <c r="CM475" s="4"/>
      <c r="CN475" s="5"/>
      <c r="CO475" s="4"/>
      <c r="CP475" s="444"/>
      <c r="CQ475" s="445"/>
      <c r="CR475" s="446"/>
      <c r="CS475" s="446"/>
      <c r="CT475" s="444"/>
      <c r="CU475" s="444"/>
      <c r="CV475" s="444"/>
      <c r="CW475" s="444"/>
      <c r="CX475" s="447"/>
      <c r="CY475" s="447"/>
      <c r="CZ475" s="447"/>
      <c r="DA475" s="447"/>
      <c r="DB475" s="448"/>
      <c r="DC475" s="448"/>
      <c r="DD475" s="446"/>
      <c r="DE475" s="439"/>
      <c r="DF475" s="439"/>
      <c r="DG475" s="439"/>
      <c r="DH475" s="439"/>
      <c r="DI475" s="439"/>
      <c r="DJ475" s="439"/>
      <c r="DK475" s="439"/>
      <c r="DL475" s="446"/>
      <c r="DM475" s="446"/>
      <c r="DN475" s="444"/>
      <c r="DO475" s="444"/>
      <c r="DP475" s="444"/>
      <c r="DQ475" s="444"/>
      <c r="DR475" s="444"/>
      <c r="DS475" s="441"/>
      <c r="DT475" s="449"/>
      <c r="DU475" s="450"/>
      <c r="DV475" s="450"/>
      <c r="DW475" s="450"/>
      <c r="DX475" s="450"/>
      <c r="DY475" s="450"/>
      <c r="DZ475" s="450"/>
      <c r="EA475" s="450"/>
      <c r="EB475" s="450"/>
      <c r="EC475" s="450"/>
      <c r="ED475" s="450"/>
      <c r="EE475" s="446"/>
      <c r="EF475" s="446"/>
      <c r="EL475" s="4"/>
      <c r="EM475" s="4"/>
      <c r="EN475" s="5"/>
      <c r="EO475" s="4"/>
      <c r="FA475" s="23"/>
      <c r="FB475" s="24"/>
      <c r="FC475" s="75"/>
      <c r="FD475" s="76"/>
      <c r="FF475" s="89"/>
      <c r="IA475" s="214"/>
      <c r="IB475" s="215"/>
      <c r="IC475" s="214"/>
      <c r="ID475" s="215"/>
      <c r="IE475" s="214"/>
      <c r="IF475" s="214"/>
      <c r="IG475" s="214"/>
      <c r="IH475" s="233"/>
      <c r="II475" s="160"/>
      <c r="IJ475" s="217"/>
      <c r="IK475" s="218"/>
      <c r="IL475" s="218"/>
      <c r="IM475" s="218"/>
      <c r="IO475" s="391"/>
    </row>
    <row r="476" spans="1:249" s="6" customFormat="1" ht="15" x14ac:dyDescent="0.2">
      <c r="A476" s="467" t="s">
        <v>2195</v>
      </c>
      <c r="B476" s="467" t="s">
        <v>2149</v>
      </c>
      <c r="C476" s="393" t="s">
        <v>3168</v>
      </c>
      <c r="D476" s="468"/>
      <c r="E476" s="462" t="s">
        <v>2141</v>
      </c>
      <c r="F476" s="14" t="s">
        <v>2149</v>
      </c>
      <c r="G476" s="14" t="s">
        <v>2149</v>
      </c>
      <c r="H476" s="469" t="s">
        <v>2149</v>
      </c>
      <c r="I476" s="462"/>
      <c r="J476" s="456"/>
      <c r="K476" s="11"/>
      <c r="L476" s="11"/>
      <c r="M476" s="14"/>
      <c r="N476" s="470"/>
      <c r="O476" s="14"/>
      <c r="P476" s="14"/>
      <c r="Q476" s="14"/>
      <c r="R476" s="14"/>
      <c r="S476" s="14"/>
      <c r="T476" s="469"/>
      <c r="U476" s="454"/>
      <c r="V476" s="454"/>
      <c r="W476" s="9"/>
      <c r="X476" s="9"/>
      <c r="Y476" s="10"/>
      <c r="Z476" s="495" t="s">
        <v>2195</v>
      </c>
      <c r="AA476" s="11"/>
      <c r="AB476" s="472"/>
      <c r="AC476" s="473"/>
      <c r="AD476" s="473"/>
      <c r="AE476" s="496" t="s">
        <v>2195</v>
      </c>
      <c r="AF476" s="12"/>
      <c r="AG476" s="12"/>
      <c r="AH476" s="13"/>
      <c r="AI476" s="14"/>
      <c r="AJ476" s="14"/>
      <c r="AK476" s="7"/>
      <c r="AL476" s="7"/>
      <c r="AM476" s="15"/>
      <c r="AN476" s="15"/>
      <c r="AO476" s="8"/>
      <c r="AP476" s="453" t="s">
        <v>1904</v>
      </c>
      <c r="AQ476" s="17"/>
      <c r="AR476" s="18"/>
      <c r="AS476" s="19"/>
      <c r="AT476" s="19"/>
      <c r="AU476" s="19"/>
      <c r="AV476" s="19"/>
      <c r="AW476" s="19"/>
      <c r="AX476" s="19"/>
      <c r="AY476" s="19"/>
      <c r="AZ476" s="20"/>
      <c r="BA476" s="20"/>
      <c r="BB476" s="21"/>
      <c r="BC476" s="22" t="s">
        <v>2179</v>
      </c>
      <c r="BD476" s="77"/>
      <c r="BE476" s="91"/>
      <c r="BF476" s="91"/>
      <c r="BG476" s="92"/>
      <c r="BH476"/>
      <c r="BI476"/>
      <c r="BJ476"/>
      <c r="BK476"/>
      <c r="BL476"/>
      <c r="BM476"/>
      <c r="BN476"/>
      <c r="BO476"/>
      <c r="BP476"/>
      <c r="BQ476"/>
      <c r="BR476"/>
      <c r="BS476"/>
      <c r="BT476" s="92"/>
      <c r="BU476" s="92"/>
      <c r="BV476" s="92"/>
      <c r="BW476" s="5"/>
      <c r="BX476" s="5"/>
      <c r="BY476" s="5"/>
      <c r="BZ476" s="5"/>
      <c r="CA476" s="5"/>
      <c r="CB476" s="5"/>
      <c r="CC476" s="5"/>
      <c r="CD476" s="440"/>
      <c r="CE476" s="440"/>
      <c r="CF476" s="441"/>
      <c r="CG476" s="442"/>
      <c r="CH476" s="443"/>
      <c r="CI476" s="443"/>
      <c r="CJ476" s="443"/>
      <c r="CK476" s="443"/>
      <c r="CL476" s="4"/>
      <c r="CM476" s="4"/>
      <c r="CN476" s="5"/>
      <c r="CO476" s="4"/>
      <c r="CP476" s="444"/>
      <c r="CQ476" s="445"/>
      <c r="CR476" s="446"/>
      <c r="CS476" s="446"/>
      <c r="CT476" s="444"/>
      <c r="CU476" s="444"/>
      <c r="CV476" s="444"/>
      <c r="CW476" s="444"/>
      <c r="CX476" s="447"/>
      <c r="CY476" s="447"/>
      <c r="CZ476" s="447"/>
      <c r="DA476" s="447"/>
      <c r="DB476" s="448"/>
      <c r="DC476" s="448"/>
      <c r="DD476" s="446"/>
      <c r="DE476" s="439"/>
      <c r="DF476" s="439"/>
      <c r="DG476" s="439"/>
      <c r="DH476" s="439"/>
      <c r="DI476" s="439"/>
      <c r="DJ476" s="439"/>
      <c r="DK476" s="439"/>
      <c r="DL476" s="446"/>
      <c r="DM476" s="446"/>
      <c r="DN476" s="444"/>
      <c r="DO476" s="444"/>
      <c r="DP476" s="444"/>
      <c r="DQ476" s="444"/>
      <c r="DR476" s="444"/>
      <c r="DS476" s="441"/>
      <c r="DT476" s="449"/>
      <c r="DU476" s="450"/>
      <c r="DV476" s="450"/>
      <c r="DW476" s="450"/>
      <c r="DX476" s="450"/>
      <c r="DY476" s="450"/>
      <c r="DZ476" s="450"/>
      <c r="EA476" s="450"/>
      <c r="EB476" s="450"/>
      <c r="EC476" s="450"/>
      <c r="ED476" s="450"/>
      <c r="EE476" s="446"/>
      <c r="EF476" s="446"/>
      <c r="EL476" s="4"/>
      <c r="EM476" s="4"/>
      <c r="EN476" s="5"/>
      <c r="EO476" s="4"/>
      <c r="FA476" s="23"/>
      <c r="FB476" s="24"/>
      <c r="FC476" s="75"/>
      <c r="FD476" s="76"/>
      <c r="FF476" s="89"/>
      <c r="IA476" s="214"/>
      <c r="IB476" s="215"/>
      <c r="IC476" s="214"/>
      <c r="ID476" s="215"/>
      <c r="IE476" s="214"/>
      <c r="IF476" s="214"/>
      <c r="IG476" s="214"/>
      <c r="IH476" s="233"/>
      <c r="II476" s="160"/>
      <c r="IJ476" s="217"/>
      <c r="IK476" s="218"/>
      <c r="IL476" s="218"/>
      <c r="IM476" s="218"/>
      <c r="IO476" s="391"/>
    </row>
    <row r="477" spans="1:249" s="6" customFormat="1" ht="15" x14ac:dyDescent="0.2">
      <c r="A477" s="467" t="s">
        <v>2165</v>
      </c>
      <c r="B477" s="467" t="s">
        <v>2149</v>
      </c>
      <c r="C477" s="393" t="s">
        <v>2816</v>
      </c>
      <c r="D477" s="468"/>
      <c r="E477" s="462" t="s">
        <v>2136</v>
      </c>
      <c r="F477" s="14" t="s">
        <v>2149</v>
      </c>
      <c r="G477" s="14" t="s">
        <v>2149</v>
      </c>
      <c r="H477" s="469" t="s">
        <v>2149</v>
      </c>
      <c r="I477" s="462"/>
      <c r="J477" s="456"/>
      <c r="K477" s="11"/>
      <c r="L477" s="11"/>
      <c r="M477" s="14"/>
      <c r="N477" s="470"/>
      <c r="O477" s="14"/>
      <c r="P477" s="14"/>
      <c r="Q477" s="14"/>
      <c r="R477" s="14"/>
      <c r="S477" s="14"/>
      <c r="T477" s="469"/>
      <c r="U477" s="454"/>
      <c r="V477" s="454"/>
      <c r="W477" s="9"/>
      <c r="X477" s="9"/>
      <c r="Y477" s="10"/>
      <c r="Z477" s="495" t="s">
        <v>2165</v>
      </c>
      <c r="AA477" s="11"/>
      <c r="AB477" s="472"/>
      <c r="AC477" s="473"/>
      <c r="AD477" s="473"/>
      <c r="AE477" s="496" t="s">
        <v>2165</v>
      </c>
      <c r="AF477" s="12"/>
      <c r="AG477" s="12"/>
      <c r="AH477" s="13"/>
      <c r="AI477" s="14"/>
      <c r="AJ477" s="14"/>
      <c r="AK477" s="7"/>
      <c r="AL477" s="7"/>
      <c r="AM477" s="15"/>
      <c r="AN477" s="15"/>
      <c r="AO477" s="8"/>
      <c r="AP477" s="453" t="s">
        <v>1905</v>
      </c>
      <c r="AQ477" s="17"/>
      <c r="AR477" s="18"/>
      <c r="AS477" s="19"/>
      <c r="AT477" s="19"/>
      <c r="AU477" s="19"/>
      <c r="AV477" s="19"/>
      <c r="AW477" s="19"/>
      <c r="AX477" s="19"/>
      <c r="AY477" s="19"/>
      <c r="AZ477" s="20"/>
      <c r="BA477" s="20"/>
      <c r="BB477" s="21"/>
      <c r="BC477" s="22" t="s">
        <v>2179</v>
      </c>
      <c r="BD477" s="77"/>
      <c r="BE477" s="91"/>
      <c r="BF477" s="91"/>
      <c r="BG477" s="92"/>
      <c r="BH477"/>
      <c r="BI477"/>
      <c r="BJ477"/>
      <c r="BK477"/>
      <c r="BL477"/>
      <c r="BM477"/>
      <c r="BN477"/>
      <c r="BO477"/>
      <c r="BP477"/>
      <c r="BQ477"/>
      <c r="BR477"/>
      <c r="BS477"/>
      <c r="BT477" s="92"/>
      <c r="BU477" s="92"/>
      <c r="BV477" s="92"/>
      <c r="BW477" s="5"/>
      <c r="BX477" s="5"/>
      <c r="BY477" s="5"/>
      <c r="BZ477" s="5"/>
      <c r="CA477" s="5"/>
      <c r="CB477" s="5"/>
      <c r="CC477" s="5"/>
      <c r="CD477" s="440"/>
      <c r="CE477" s="440"/>
      <c r="CF477" s="441"/>
      <c r="CG477" s="442"/>
      <c r="CH477" s="443"/>
      <c r="CI477" s="443"/>
      <c r="CJ477" s="443"/>
      <c r="CK477" s="443"/>
      <c r="CL477" s="4"/>
      <c r="CM477" s="4"/>
      <c r="CN477" s="5"/>
      <c r="CO477" s="4"/>
      <c r="CP477" s="444"/>
      <c r="CQ477" s="445"/>
      <c r="CR477" s="446"/>
      <c r="CS477" s="446"/>
      <c r="CT477" s="444"/>
      <c r="CU477" s="444"/>
      <c r="CV477" s="444"/>
      <c r="CW477" s="444"/>
      <c r="CX477" s="447"/>
      <c r="CY477" s="447"/>
      <c r="CZ477" s="447"/>
      <c r="DA477" s="447"/>
      <c r="DB477" s="448"/>
      <c r="DC477" s="448"/>
      <c r="DD477" s="446"/>
      <c r="DE477" s="439"/>
      <c r="DF477" s="439"/>
      <c r="DG477" s="439"/>
      <c r="DH477" s="439"/>
      <c r="DI477" s="439"/>
      <c r="DJ477" s="439"/>
      <c r="DK477" s="439"/>
      <c r="DL477" s="446"/>
      <c r="DM477" s="446"/>
      <c r="DN477" s="444"/>
      <c r="DO477" s="444"/>
      <c r="DP477" s="444"/>
      <c r="DQ477" s="444"/>
      <c r="DR477" s="444"/>
      <c r="DS477" s="441"/>
      <c r="DT477" s="449"/>
      <c r="DU477" s="450"/>
      <c r="DV477" s="450"/>
      <c r="DW477" s="450"/>
      <c r="DX477" s="450"/>
      <c r="DY477" s="450"/>
      <c r="DZ477" s="450"/>
      <c r="EA477" s="450"/>
      <c r="EB477" s="450"/>
      <c r="EC477" s="450"/>
      <c r="ED477" s="450"/>
      <c r="EE477" s="446"/>
      <c r="EF477" s="446"/>
      <c r="EL477" s="4"/>
      <c r="EM477" s="4"/>
      <c r="EN477" s="5"/>
      <c r="EO477" s="4"/>
      <c r="FA477" s="23"/>
      <c r="FB477" s="24"/>
      <c r="FC477" s="75"/>
      <c r="FD477" s="76"/>
      <c r="FF477" s="89"/>
      <c r="IA477" s="214"/>
      <c r="IB477" s="215"/>
      <c r="IC477" s="214"/>
      <c r="ID477" s="215"/>
      <c r="IE477" s="214"/>
      <c r="IF477" s="214"/>
      <c r="IG477" s="214"/>
      <c r="IH477" s="233"/>
      <c r="II477" s="160"/>
      <c r="IJ477" s="217"/>
      <c r="IK477" s="218"/>
      <c r="IL477" s="218"/>
      <c r="IM477" s="218"/>
      <c r="IO477" s="391"/>
    </row>
    <row r="478" spans="1:249" s="6" customFormat="1" ht="15" x14ac:dyDescent="0.2">
      <c r="A478" s="467" t="s">
        <v>2166</v>
      </c>
      <c r="B478" s="467" t="s">
        <v>2157</v>
      </c>
      <c r="C478" s="393" t="s">
        <v>2817</v>
      </c>
      <c r="D478" s="468"/>
      <c r="E478" s="462" t="s">
        <v>2140</v>
      </c>
      <c r="F478" s="14" t="s">
        <v>2146</v>
      </c>
      <c r="G478" s="14" t="s">
        <v>2154</v>
      </c>
      <c r="H478" s="469" t="s">
        <v>2149</v>
      </c>
      <c r="I478" s="462"/>
      <c r="J478" s="456"/>
      <c r="K478" s="11"/>
      <c r="L478" s="11"/>
      <c r="M478" s="14"/>
      <c r="N478" s="470"/>
      <c r="O478" s="14"/>
      <c r="P478" s="14"/>
      <c r="Q478" s="14"/>
      <c r="R478" s="14"/>
      <c r="S478" s="14"/>
      <c r="T478" s="469"/>
      <c r="U478" s="454"/>
      <c r="V478" s="454"/>
      <c r="W478" s="9"/>
      <c r="X478" s="9"/>
      <c r="Y478" s="10"/>
      <c r="Z478" s="495" t="s">
        <v>2195</v>
      </c>
      <c r="AA478" s="11"/>
      <c r="AB478" s="472"/>
      <c r="AC478" s="473"/>
      <c r="AD478" s="473"/>
      <c r="AE478" s="496" t="s">
        <v>2195</v>
      </c>
      <c r="AF478" s="12"/>
      <c r="AG478" s="12"/>
      <c r="AH478" s="13"/>
      <c r="AI478" s="14"/>
      <c r="AJ478" s="14"/>
      <c r="AK478" s="7"/>
      <c r="AL478" s="7"/>
      <c r="AM478" s="15"/>
      <c r="AN478" s="15"/>
      <c r="AO478" s="8"/>
      <c r="AP478" s="453" t="s">
        <v>1906</v>
      </c>
      <c r="AQ478" s="17"/>
      <c r="AR478" s="18"/>
      <c r="AS478" s="19"/>
      <c r="AT478" s="19"/>
      <c r="AU478" s="19"/>
      <c r="AV478" s="19"/>
      <c r="AW478" s="19"/>
      <c r="AX478" s="19"/>
      <c r="AY478" s="19"/>
      <c r="AZ478" s="20"/>
      <c r="BA478" s="20"/>
      <c r="BB478" s="21"/>
      <c r="BC478" s="22" t="s">
        <v>2179</v>
      </c>
      <c r="BD478" s="77"/>
      <c r="BE478" s="91"/>
      <c r="BF478" s="91"/>
      <c r="BG478" s="92"/>
      <c r="BH478"/>
      <c r="BI478"/>
      <c r="BJ478"/>
      <c r="BK478"/>
      <c r="BL478"/>
      <c r="BM478"/>
      <c r="BN478"/>
      <c r="BO478"/>
      <c r="BP478"/>
      <c r="BQ478"/>
      <c r="BR478"/>
      <c r="BS478"/>
      <c r="BT478" s="92"/>
      <c r="BU478" s="92"/>
      <c r="BV478" s="92"/>
      <c r="BW478" s="5"/>
      <c r="BX478" s="5"/>
      <c r="BY478" s="5"/>
      <c r="BZ478" s="5"/>
      <c r="CA478" s="5"/>
      <c r="CB478" s="5"/>
      <c r="CC478" s="5"/>
      <c r="CD478" s="440"/>
      <c r="CE478" s="440"/>
      <c r="CF478" s="441"/>
      <c r="CG478" s="442"/>
      <c r="CH478" s="443"/>
      <c r="CI478" s="443"/>
      <c r="CJ478" s="443"/>
      <c r="CK478" s="443"/>
      <c r="CL478" s="4"/>
      <c r="CM478" s="4"/>
      <c r="CN478" s="5"/>
      <c r="CO478" s="4"/>
      <c r="CP478" s="444"/>
      <c r="CQ478" s="445"/>
      <c r="CR478" s="446"/>
      <c r="CS478" s="446"/>
      <c r="CT478" s="444"/>
      <c r="CU478" s="444"/>
      <c r="CV478" s="444"/>
      <c r="CW478" s="444"/>
      <c r="CX478" s="447"/>
      <c r="CY478" s="447"/>
      <c r="CZ478" s="447"/>
      <c r="DA478" s="447"/>
      <c r="DB478" s="448"/>
      <c r="DC478" s="448"/>
      <c r="DD478" s="446"/>
      <c r="DE478" s="439"/>
      <c r="DF478" s="439"/>
      <c r="DG478" s="439"/>
      <c r="DH478" s="439"/>
      <c r="DI478" s="439"/>
      <c r="DJ478" s="439"/>
      <c r="DK478" s="439"/>
      <c r="DL478" s="446"/>
      <c r="DM478" s="446"/>
      <c r="DN478" s="444"/>
      <c r="DO478" s="444"/>
      <c r="DP478" s="444"/>
      <c r="DQ478" s="444"/>
      <c r="DR478" s="444"/>
      <c r="DS478" s="441"/>
      <c r="DT478" s="449"/>
      <c r="DU478" s="450"/>
      <c r="DV478" s="450"/>
      <c r="DW478" s="450"/>
      <c r="DX478" s="450"/>
      <c r="DY478" s="450"/>
      <c r="DZ478" s="450"/>
      <c r="EA478" s="450"/>
      <c r="EB478" s="450"/>
      <c r="EC478" s="450"/>
      <c r="ED478" s="450"/>
      <c r="EE478" s="446"/>
      <c r="EF478" s="446"/>
      <c r="EL478" s="4"/>
      <c r="EM478" s="4"/>
      <c r="EN478" s="5"/>
      <c r="EO478" s="4"/>
      <c r="FA478" s="23"/>
      <c r="FB478" s="24"/>
      <c r="FC478" s="75"/>
      <c r="FD478" s="76"/>
      <c r="FF478" s="89"/>
      <c r="IA478" s="214"/>
      <c r="IB478" s="215"/>
      <c r="IC478" s="214"/>
      <c r="ID478" s="215"/>
      <c r="IE478" s="214"/>
      <c r="IF478" s="214"/>
      <c r="IG478" s="214"/>
      <c r="IH478" s="233"/>
      <c r="II478" s="160"/>
      <c r="IJ478" s="217"/>
      <c r="IK478" s="218"/>
      <c r="IL478" s="218"/>
      <c r="IM478" s="218"/>
      <c r="IO478" s="391"/>
    </row>
    <row r="479" spans="1:249" s="6" customFormat="1" ht="15" x14ac:dyDescent="0.2">
      <c r="A479" s="467" t="s">
        <v>2195</v>
      </c>
      <c r="B479" s="467" t="s">
        <v>2149</v>
      </c>
      <c r="C479" s="393" t="s">
        <v>2818</v>
      </c>
      <c r="D479" s="468"/>
      <c r="E479" s="462" t="s">
        <v>2141</v>
      </c>
      <c r="F479" s="14" t="s">
        <v>2149</v>
      </c>
      <c r="G479" s="14" t="s">
        <v>2149</v>
      </c>
      <c r="H479" s="469" t="s">
        <v>2149</v>
      </c>
      <c r="I479" s="462"/>
      <c r="J479" s="456"/>
      <c r="K479" s="11"/>
      <c r="L479" s="11"/>
      <c r="M479" s="14"/>
      <c r="N479" s="470"/>
      <c r="O479" s="14"/>
      <c r="P479" s="14"/>
      <c r="Q479" s="14"/>
      <c r="R479" s="14"/>
      <c r="S479" s="14"/>
      <c r="T479" s="469"/>
      <c r="U479" s="454"/>
      <c r="V479" s="454"/>
      <c r="W479" s="9"/>
      <c r="X479" s="9"/>
      <c r="Y479" s="10"/>
      <c r="Z479" s="495" t="s">
        <v>2195</v>
      </c>
      <c r="AA479" s="11"/>
      <c r="AB479" s="472"/>
      <c r="AC479" s="473"/>
      <c r="AD479" s="473"/>
      <c r="AE479" s="496" t="s">
        <v>2195</v>
      </c>
      <c r="AF479" s="12"/>
      <c r="AG479" s="12"/>
      <c r="AH479" s="13"/>
      <c r="AI479" s="14"/>
      <c r="AJ479" s="14"/>
      <c r="AK479" s="7"/>
      <c r="AL479" s="7"/>
      <c r="AM479" s="15"/>
      <c r="AN479" s="15"/>
      <c r="AO479" s="8"/>
      <c r="AP479" s="453" t="s">
        <v>1907</v>
      </c>
      <c r="AQ479" s="17"/>
      <c r="AR479" s="18"/>
      <c r="AS479" s="19"/>
      <c r="AT479" s="19"/>
      <c r="AU479" s="19"/>
      <c r="AV479" s="19"/>
      <c r="AW479" s="19"/>
      <c r="AX479" s="19"/>
      <c r="AY479" s="19"/>
      <c r="AZ479" s="20"/>
      <c r="BA479" s="20"/>
      <c r="BB479" s="21"/>
      <c r="BC479" s="22" t="s">
        <v>2179</v>
      </c>
      <c r="BD479" s="77"/>
      <c r="BE479" s="91"/>
      <c r="BF479" s="91"/>
      <c r="BG479" s="92"/>
      <c r="BH479"/>
      <c r="BI479"/>
      <c r="BJ479"/>
      <c r="BK479"/>
      <c r="BL479"/>
      <c r="BM479"/>
      <c r="BN479"/>
      <c r="BO479"/>
      <c r="BP479"/>
      <c r="BQ479"/>
      <c r="BR479"/>
      <c r="BS479"/>
      <c r="BT479" s="92"/>
      <c r="BU479" s="92"/>
      <c r="BV479" s="92"/>
      <c r="BW479" s="5"/>
      <c r="BX479" s="5"/>
      <c r="BY479" s="5"/>
      <c r="BZ479" s="5"/>
      <c r="CA479" s="5"/>
      <c r="CB479" s="5"/>
      <c r="CC479" s="5"/>
      <c r="CD479" s="440"/>
      <c r="CE479" s="440"/>
      <c r="CF479" s="441"/>
      <c r="CG479" s="442"/>
      <c r="CH479" s="443"/>
      <c r="CI479" s="443"/>
      <c r="CJ479" s="443"/>
      <c r="CK479" s="443"/>
      <c r="CL479" s="4"/>
      <c r="CM479" s="4"/>
      <c r="CN479" s="5"/>
      <c r="CO479" s="4"/>
      <c r="CP479" s="444"/>
      <c r="CQ479" s="445"/>
      <c r="CR479" s="446"/>
      <c r="CS479" s="446"/>
      <c r="CT479" s="444"/>
      <c r="CU479" s="444"/>
      <c r="CV479" s="444"/>
      <c r="CW479" s="444"/>
      <c r="CX479" s="447"/>
      <c r="CY479" s="447"/>
      <c r="CZ479" s="447"/>
      <c r="DA479" s="447"/>
      <c r="DB479" s="448"/>
      <c r="DC479" s="448"/>
      <c r="DD479" s="446"/>
      <c r="DE479" s="439"/>
      <c r="DF479" s="439"/>
      <c r="DG479" s="439"/>
      <c r="DH479" s="439"/>
      <c r="DI479" s="439"/>
      <c r="DJ479" s="439"/>
      <c r="DK479" s="439"/>
      <c r="DL479" s="446"/>
      <c r="DM479" s="446"/>
      <c r="DN479" s="444"/>
      <c r="DO479" s="444"/>
      <c r="DP479" s="444"/>
      <c r="DQ479" s="444"/>
      <c r="DR479" s="444"/>
      <c r="DS479" s="441"/>
      <c r="DT479" s="449"/>
      <c r="DU479" s="450"/>
      <c r="DV479" s="450"/>
      <c r="DW479" s="450"/>
      <c r="DX479" s="450"/>
      <c r="DY479" s="450"/>
      <c r="DZ479" s="450"/>
      <c r="EA479" s="450"/>
      <c r="EB479" s="450"/>
      <c r="EC479" s="450"/>
      <c r="ED479" s="450"/>
      <c r="EE479" s="446"/>
      <c r="EF479" s="446"/>
      <c r="EL479" s="4"/>
      <c r="EM479" s="4"/>
      <c r="EN479" s="5"/>
      <c r="EO479" s="4"/>
      <c r="FA479" s="23"/>
      <c r="FB479" s="24"/>
      <c r="FC479" s="75"/>
      <c r="FD479" s="76"/>
      <c r="FF479" s="89"/>
      <c r="IA479" s="214"/>
      <c r="IB479" s="215"/>
      <c r="IC479" s="214"/>
      <c r="ID479" s="215"/>
      <c r="IE479" s="214"/>
      <c r="IF479" s="214"/>
      <c r="IG479" s="214"/>
      <c r="IH479" s="233"/>
      <c r="II479" s="160"/>
      <c r="IJ479" s="217"/>
      <c r="IK479" s="218"/>
      <c r="IL479" s="218"/>
      <c r="IM479" s="218"/>
      <c r="IO479" s="391"/>
    </row>
    <row r="480" spans="1:249" s="6" customFormat="1" ht="15" x14ac:dyDescent="0.2">
      <c r="A480" s="467" t="s">
        <v>2195</v>
      </c>
      <c r="B480" s="467" t="s">
        <v>2149</v>
      </c>
      <c r="C480" s="393" t="s">
        <v>3169</v>
      </c>
      <c r="D480" s="468"/>
      <c r="E480" s="462" t="s">
        <v>2141</v>
      </c>
      <c r="F480" s="14" t="s">
        <v>2147</v>
      </c>
      <c r="G480" s="14" t="s">
        <v>2154</v>
      </c>
      <c r="H480" s="469" t="s">
        <v>2149</v>
      </c>
      <c r="I480" s="462"/>
      <c r="J480" s="456"/>
      <c r="K480" s="11"/>
      <c r="L480" s="11"/>
      <c r="M480" s="14"/>
      <c r="N480" s="470"/>
      <c r="O480" s="14"/>
      <c r="P480" s="14"/>
      <c r="Q480" s="14"/>
      <c r="R480" s="14"/>
      <c r="S480" s="14"/>
      <c r="T480" s="469"/>
      <c r="U480" s="454"/>
      <c r="V480" s="454"/>
      <c r="W480" s="9"/>
      <c r="X480" s="9"/>
      <c r="Y480" s="10"/>
      <c r="Z480" s="495" t="s">
        <v>2195</v>
      </c>
      <c r="AA480" s="11"/>
      <c r="AB480" s="472"/>
      <c r="AC480" s="473"/>
      <c r="AD480" s="473"/>
      <c r="AE480" s="496" t="s">
        <v>2195</v>
      </c>
      <c r="AF480" s="12"/>
      <c r="AG480" s="12"/>
      <c r="AH480" s="13"/>
      <c r="AI480" s="14"/>
      <c r="AJ480" s="14"/>
      <c r="AK480" s="7"/>
      <c r="AL480" s="7"/>
      <c r="AM480" s="15"/>
      <c r="AN480" s="15"/>
      <c r="AO480" s="8"/>
      <c r="AP480" s="453" t="s">
        <v>1908</v>
      </c>
      <c r="AQ480" s="17"/>
      <c r="AR480" s="18"/>
      <c r="AS480" s="19"/>
      <c r="AT480" s="19"/>
      <c r="AU480" s="19"/>
      <c r="AV480" s="19"/>
      <c r="AW480" s="19"/>
      <c r="AX480" s="19"/>
      <c r="AY480" s="19"/>
      <c r="AZ480" s="20"/>
      <c r="BA480" s="20"/>
      <c r="BB480" s="21"/>
      <c r="BC480" s="22" t="s">
        <v>2179</v>
      </c>
      <c r="BD480" s="77"/>
      <c r="BE480" s="91"/>
      <c r="BF480" s="91"/>
      <c r="BG480" s="92"/>
      <c r="BH480"/>
      <c r="BI480"/>
      <c r="BJ480"/>
      <c r="BK480"/>
      <c r="BL480"/>
      <c r="BM480"/>
      <c r="BN480"/>
      <c r="BO480"/>
      <c r="BP480"/>
      <c r="BQ480"/>
      <c r="BR480"/>
      <c r="BS480"/>
      <c r="BT480" s="92"/>
      <c r="BU480" s="92"/>
      <c r="BV480" s="92"/>
      <c r="BW480" s="5"/>
      <c r="BX480" s="5"/>
      <c r="BY480" s="5"/>
      <c r="BZ480" s="5"/>
      <c r="CA480" s="5"/>
      <c r="CB480" s="5"/>
      <c r="CC480" s="5"/>
      <c r="CD480" s="440"/>
      <c r="CE480" s="440"/>
      <c r="CF480" s="441"/>
      <c r="CG480" s="442"/>
      <c r="CH480" s="443"/>
      <c r="CI480" s="443"/>
      <c r="CJ480" s="443"/>
      <c r="CK480" s="443"/>
      <c r="CL480" s="4"/>
      <c r="CM480" s="4"/>
      <c r="CN480" s="5"/>
      <c r="CO480" s="4"/>
      <c r="CP480" s="444"/>
      <c r="CQ480" s="445"/>
      <c r="CR480" s="446"/>
      <c r="CS480" s="446"/>
      <c r="CT480" s="444"/>
      <c r="CU480" s="444"/>
      <c r="CV480" s="444"/>
      <c r="CW480" s="444"/>
      <c r="CX480" s="447"/>
      <c r="CY480" s="447"/>
      <c r="CZ480" s="447"/>
      <c r="DA480" s="447"/>
      <c r="DB480" s="448"/>
      <c r="DC480" s="448"/>
      <c r="DD480" s="446"/>
      <c r="DE480" s="439"/>
      <c r="DF480" s="439"/>
      <c r="DG480" s="439"/>
      <c r="DH480" s="439"/>
      <c r="DI480" s="439"/>
      <c r="DJ480" s="439"/>
      <c r="DK480" s="439"/>
      <c r="DL480" s="446"/>
      <c r="DM480" s="446"/>
      <c r="DN480" s="444"/>
      <c r="DO480" s="444"/>
      <c r="DP480" s="444"/>
      <c r="DQ480" s="444"/>
      <c r="DR480" s="444"/>
      <c r="DS480" s="441"/>
      <c r="DT480" s="449"/>
      <c r="DU480" s="450"/>
      <c r="DV480" s="450"/>
      <c r="DW480" s="450"/>
      <c r="DX480" s="450"/>
      <c r="DY480" s="450"/>
      <c r="DZ480" s="450"/>
      <c r="EA480" s="450"/>
      <c r="EB480" s="450"/>
      <c r="EC480" s="450"/>
      <c r="ED480" s="450"/>
      <c r="EE480" s="446"/>
      <c r="EF480" s="446"/>
      <c r="EL480" s="4"/>
      <c r="EM480" s="4"/>
      <c r="EN480" s="5"/>
      <c r="EO480" s="4"/>
      <c r="FA480" s="23"/>
      <c r="FB480" s="24"/>
      <c r="FC480" s="75"/>
      <c r="FD480" s="76"/>
      <c r="FF480" s="89"/>
      <c r="IA480" s="214"/>
      <c r="IB480" s="215"/>
      <c r="IC480" s="214"/>
      <c r="ID480" s="215"/>
      <c r="IE480" s="214"/>
      <c r="IF480" s="214"/>
      <c r="IG480" s="214"/>
      <c r="IH480" s="233"/>
      <c r="II480" s="160"/>
      <c r="IJ480" s="217"/>
      <c r="IK480" s="218"/>
      <c r="IL480" s="218"/>
      <c r="IM480" s="218"/>
      <c r="IO480" s="391"/>
    </row>
    <row r="481" spans="1:249" s="6" customFormat="1" ht="15" x14ac:dyDescent="0.2">
      <c r="A481" s="467" t="s">
        <v>2195</v>
      </c>
      <c r="B481" s="467" t="s">
        <v>2149</v>
      </c>
      <c r="C481" s="393" t="s">
        <v>2819</v>
      </c>
      <c r="D481" s="468"/>
      <c r="E481" s="462" t="s">
        <v>2137</v>
      </c>
      <c r="F481" s="14" t="s">
        <v>2149</v>
      </c>
      <c r="G481" s="14" t="s">
        <v>2149</v>
      </c>
      <c r="H481" s="469" t="s">
        <v>2149</v>
      </c>
      <c r="I481" s="462"/>
      <c r="J481" s="456"/>
      <c r="K481" s="11"/>
      <c r="L481" s="11"/>
      <c r="M481" s="14"/>
      <c r="N481" s="470"/>
      <c r="O481" s="14"/>
      <c r="P481" s="14"/>
      <c r="Q481" s="14"/>
      <c r="R481" s="14"/>
      <c r="S481" s="14"/>
      <c r="T481" s="469"/>
      <c r="U481" s="454"/>
      <c r="V481" s="454"/>
      <c r="W481" s="9"/>
      <c r="X481" s="9"/>
      <c r="Y481" s="10"/>
      <c r="Z481" s="495" t="s">
        <v>2195</v>
      </c>
      <c r="AA481" s="11"/>
      <c r="AB481" s="472"/>
      <c r="AC481" s="473"/>
      <c r="AD481" s="473"/>
      <c r="AE481" s="496" t="s">
        <v>2195</v>
      </c>
      <c r="AF481" s="12"/>
      <c r="AG481" s="12"/>
      <c r="AH481" s="13"/>
      <c r="AI481" s="14"/>
      <c r="AJ481" s="14"/>
      <c r="AK481" s="7"/>
      <c r="AL481" s="7"/>
      <c r="AM481" s="15"/>
      <c r="AN481" s="15"/>
      <c r="AO481" s="8"/>
      <c r="AP481" s="453" t="s">
        <v>1909</v>
      </c>
      <c r="AQ481" s="17"/>
      <c r="AR481" s="18"/>
      <c r="AS481" s="19"/>
      <c r="AT481" s="19"/>
      <c r="AU481" s="19"/>
      <c r="AV481" s="19"/>
      <c r="AW481" s="19"/>
      <c r="AX481" s="19"/>
      <c r="AY481" s="19"/>
      <c r="AZ481" s="20"/>
      <c r="BA481" s="20"/>
      <c r="BB481" s="21"/>
      <c r="BC481" s="22" t="s">
        <v>2179</v>
      </c>
      <c r="BD481" s="77"/>
      <c r="BE481" s="91"/>
      <c r="BF481" s="91"/>
      <c r="BG481" s="92"/>
      <c r="BH481"/>
      <c r="BI481"/>
      <c r="BJ481"/>
      <c r="BK481"/>
      <c r="BL481"/>
      <c r="BM481"/>
      <c r="BN481"/>
      <c r="BO481"/>
      <c r="BP481"/>
      <c r="BQ481"/>
      <c r="BR481"/>
      <c r="BS481"/>
      <c r="BT481" s="92"/>
      <c r="BU481" s="92"/>
      <c r="BV481" s="92"/>
      <c r="BW481" s="5"/>
      <c r="BX481" s="5"/>
      <c r="BY481" s="5"/>
      <c r="BZ481" s="5"/>
      <c r="CA481" s="5"/>
      <c r="CB481" s="5"/>
      <c r="CC481" s="5"/>
      <c r="CD481" s="440"/>
      <c r="CE481" s="440"/>
      <c r="CF481" s="441"/>
      <c r="CG481" s="442"/>
      <c r="CH481" s="443"/>
      <c r="CI481" s="443"/>
      <c r="CJ481" s="443"/>
      <c r="CK481" s="443"/>
      <c r="CL481" s="4"/>
      <c r="CM481" s="4"/>
      <c r="CN481" s="5"/>
      <c r="CO481" s="4"/>
      <c r="CP481" s="444"/>
      <c r="CQ481" s="445"/>
      <c r="CR481" s="446"/>
      <c r="CS481" s="446"/>
      <c r="CT481" s="444"/>
      <c r="CU481" s="444"/>
      <c r="CV481" s="444"/>
      <c r="CW481" s="444"/>
      <c r="CX481" s="447"/>
      <c r="CY481" s="447"/>
      <c r="CZ481" s="447"/>
      <c r="DA481" s="447"/>
      <c r="DB481" s="448"/>
      <c r="DC481" s="448"/>
      <c r="DD481" s="446"/>
      <c r="DE481" s="439"/>
      <c r="DF481" s="439"/>
      <c r="DG481" s="439"/>
      <c r="DH481" s="439"/>
      <c r="DI481" s="439"/>
      <c r="DJ481" s="439"/>
      <c r="DK481" s="439"/>
      <c r="DL481" s="446"/>
      <c r="DM481" s="446"/>
      <c r="DN481" s="444"/>
      <c r="DO481" s="444"/>
      <c r="DP481" s="444"/>
      <c r="DQ481" s="444"/>
      <c r="DR481" s="444"/>
      <c r="DS481" s="441"/>
      <c r="DT481" s="449"/>
      <c r="DU481" s="450"/>
      <c r="DV481" s="450"/>
      <c r="DW481" s="450"/>
      <c r="DX481" s="450"/>
      <c r="DY481" s="450"/>
      <c r="DZ481" s="450"/>
      <c r="EA481" s="450"/>
      <c r="EB481" s="450"/>
      <c r="EC481" s="450"/>
      <c r="ED481" s="450"/>
      <c r="EE481" s="446"/>
      <c r="EF481" s="446"/>
      <c r="EL481" s="4"/>
      <c r="EM481" s="4"/>
      <c r="EN481" s="5"/>
      <c r="EO481" s="4"/>
      <c r="FA481" s="23"/>
      <c r="FB481" s="24"/>
      <c r="FC481" s="75"/>
      <c r="FD481" s="76"/>
      <c r="FF481" s="89"/>
      <c r="IA481" s="214"/>
      <c r="IB481" s="215"/>
      <c r="IC481" s="214"/>
      <c r="ID481" s="215"/>
      <c r="IE481" s="214"/>
      <c r="IF481" s="214"/>
      <c r="IG481" s="214"/>
      <c r="IH481" s="233"/>
      <c r="II481" s="160"/>
      <c r="IJ481" s="217"/>
      <c r="IK481" s="218"/>
      <c r="IL481" s="218"/>
      <c r="IM481" s="218"/>
      <c r="IO481" s="391"/>
    </row>
    <row r="482" spans="1:249" s="6" customFormat="1" ht="15" x14ac:dyDescent="0.2">
      <c r="A482" s="467" t="s">
        <v>2166</v>
      </c>
      <c r="B482" s="467" t="s">
        <v>2157</v>
      </c>
      <c r="C482" s="393" t="s">
        <v>2820</v>
      </c>
      <c r="D482" s="468"/>
      <c r="E482" s="462" t="s">
        <v>2138</v>
      </c>
      <c r="F482" s="14" t="s">
        <v>2149</v>
      </c>
      <c r="G482" s="14" t="s">
        <v>2154</v>
      </c>
      <c r="H482" s="469" t="s">
        <v>2149</v>
      </c>
      <c r="I482" s="462"/>
      <c r="J482" s="456"/>
      <c r="K482" s="11"/>
      <c r="L482" s="11"/>
      <c r="M482" s="14"/>
      <c r="N482" s="470"/>
      <c r="O482" s="14"/>
      <c r="P482" s="14"/>
      <c r="Q482" s="14"/>
      <c r="R482" s="14"/>
      <c r="S482" s="14"/>
      <c r="T482" s="469"/>
      <c r="U482" s="454"/>
      <c r="V482" s="454"/>
      <c r="W482" s="9"/>
      <c r="X482" s="9"/>
      <c r="Y482" s="10"/>
      <c r="Z482" s="495" t="s">
        <v>2195</v>
      </c>
      <c r="AA482" s="11"/>
      <c r="AB482" s="472"/>
      <c r="AC482" s="473"/>
      <c r="AD482" s="473"/>
      <c r="AE482" s="496" t="s">
        <v>2195</v>
      </c>
      <c r="AF482" s="12"/>
      <c r="AG482" s="12"/>
      <c r="AH482" s="13"/>
      <c r="AI482" s="14"/>
      <c r="AJ482" s="14"/>
      <c r="AK482" s="7"/>
      <c r="AL482" s="7"/>
      <c r="AM482" s="15"/>
      <c r="AN482" s="15"/>
      <c r="AO482" s="8"/>
      <c r="AP482" s="453" t="s">
        <v>1910</v>
      </c>
      <c r="AQ482" s="17"/>
      <c r="AR482" s="18"/>
      <c r="AS482" s="19"/>
      <c r="AT482" s="19"/>
      <c r="AU482" s="19"/>
      <c r="AV482" s="19"/>
      <c r="AW482" s="19"/>
      <c r="AX482" s="19"/>
      <c r="AY482" s="19"/>
      <c r="AZ482" s="20"/>
      <c r="BA482" s="20"/>
      <c r="BB482" s="21"/>
      <c r="BC482" s="22" t="s">
        <v>2179</v>
      </c>
      <c r="BD482" s="77"/>
      <c r="BE482" s="91"/>
      <c r="BF482" s="91"/>
      <c r="BG482" s="92"/>
      <c r="BH482"/>
      <c r="BI482"/>
      <c r="BJ482"/>
      <c r="BK482"/>
      <c r="BL482"/>
      <c r="BM482"/>
      <c r="BN482"/>
      <c r="BO482"/>
      <c r="BP482"/>
      <c r="BQ482"/>
      <c r="BR482"/>
      <c r="BS482"/>
      <c r="BT482" s="92"/>
      <c r="BU482" s="92"/>
      <c r="BV482" s="92"/>
      <c r="BW482" s="5"/>
      <c r="BX482" s="5"/>
      <c r="BY482" s="5"/>
      <c r="BZ482" s="5"/>
      <c r="CA482" s="5"/>
      <c r="CB482" s="5"/>
      <c r="CC482" s="5"/>
      <c r="CD482" s="440"/>
      <c r="CE482" s="440"/>
      <c r="CF482" s="441"/>
      <c r="CG482" s="442"/>
      <c r="CH482" s="443"/>
      <c r="CI482" s="443"/>
      <c r="CJ482" s="443"/>
      <c r="CK482" s="443"/>
      <c r="CL482" s="4"/>
      <c r="CM482" s="4"/>
      <c r="CN482" s="5"/>
      <c r="CO482" s="4"/>
      <c r="CP482" s="444"/>
      <c r="CQ482" s="445"/>
      <c r="CR482" s="446"/>
      <c r="CS482" s="446"/>
      <c r="CT482" s="444"/>
      <c r="CU482" s="444"/>
      <c r="CV482" s="444"/>
      <c r="CW482" s="444"/>
      <c r="CX482" s="447"/>
      <c r="CY482" s="447"/>
      <c r="CZ482" s="447"/>
      <c r="DA482" s="447"/>
      <c r="DB482" s="448"/>
      <c r="DC482" s="448"/>
      <c r="DD482" s="446"/>
      <c r="DE482" s="439"/>
      <c r="DF482" s="439"/>
      <c r="DG482" s="439"/>
      <c r="DH482" s="439"/>
      <c r="DI482" s="439"/>
      <c r="DJ482" s="439"/>
      <c r="DK482" s="439"/>
      <c r="DL482" s="446"/>
      <c r="DM482" s="446"/>
      <c r="DN482" s="444"/>
      <c r="DO482" s="444"/>
      <c r="DP482" s="444"/>
      <c r="DQ482" s="444"/>
      <c r="DR482" s="444"/>
      <c r="DS482" s="441"/>
      <c r="DT482" s="449"/>
      <c r="DU482" s="450"/>
      <c r="DV482" s="450"/>
      <c r="DW482" s="450"/>
      <c r="DX482" s="450"/>
      <c r="DY482" s="450"/>
      <c r="DZ482" s="450"/>
      <c r="EA482" s="450"/>
      <c r="EB482" s="450"/>
      <c r="EC482" s="450"/>
      <c r="ED482" s="450"/>
      <c r="EE482" s="446"/>
      <c r="EF482" s="446"/>
      <c r="EL482" s="4"/>
      <c r="EM482" s="4"/>
      <c r="EN482" s="5"/>
      <c r="EO482" s="4"/>
      <c r="FA482" s="23"/>
      <c r="FB482" s="24"/>
      <c r="FC482" s="75"/>
      <c r="FD482" s="76"/>
      <c r="FF482" s="89"/>
      <c r="IA482" s="214"/>
      <c r="IB482" s="215"/>
      <c r="IC482" s="214"/>
      <c r="ID482" s="215"/>
      <c r="IE482" s="214"/>
      <c r="IF482" s="214"/>
      <c r="IG482" s="214"/>
      <c r="IH482" s="233"/>
      <c r="II482" s="160"/>
      <c r="IJ482" s="217"/>
      <c r="IK482" s="218"/>
      <c r="IL482" s="218"/>
      <c r="IM482" s="218"/>
      <c r="IO482" s="391"/>
    </row>
    <row r="483" spans="1:249" s="6" customFormat="1" ht="15" x14ac:dyDescent="0.2">
      <c r="A483" s="467" t="s">
        <v>2165</v>
      </c>
      <c r="B483" s="467" t="s">
        <v>2157</v>
      </c>
      <c r="C483" s="393" t="s">
        <v>2821</v>
      </c>
      <c r="D483" s="468"/>
      <c r="E483" s="462" t="s">
        <v>2136</v>
      </c>
      <c r="F483" s="14" t="s">
        <v>2149</v>
      </c>
      <c r="G483" s="14" t="s">
        <v>2149</v>
      </c>
      <c r="H483" s="469" t="s">
        <v>2149</v>
      </c>
      <c r="I483" s="462"/>
      <c r="J483" s="456"/>
      <c r="K483" s="11"/>
      <c r="L483" s="11"/>
      <c r="M483" s="14"/>
      <c r="N483" s="470"/>
      <c r="O483" s="14"/>
      <c r="P483" s="14"/>
      <c r="Q483" s="14"/>
      <c r="R483" s="14"/>
      <c r="S483" s="14"/>
      <c r="T483" s="469"/>
      <c r="U483" s="454"/>
      <c r="V483" s="454"/>
      <c r="W483" s="9"/>
      <c r="X483" s="9"/>
      <c r="Y483" s="10"/>
      <c r="Z483" s="495" t="s">
        <v>2195</v>
      </c>
      <c r="AA483" s="11"/>
      <c r="AB483" s="472"/>
      <c r="AC483" s="473"/>
      <c r="AD483" s="473"/>
      <c r="AE483" s="496" t="s">
        <v>2195</v>
      </c>
      <c r="AF483" s="12"/>
      <c r="AG483" s="12"/>
      <c r="AH483" s="13"/>
      <c r="AI483" s="14"/>
      <c r="AJ483" s="14"/>
      <c r="AK483" s="7"/>
      <c r="AL483" s="7"/>
      <c r="AM483" s="15"/>
      <c r="AN483" s="15"/>
      <c r="AO483" s="8"/>
      <c r="AP483" s="453" t="s">
        <v>1911</v>
      </c>
      <c r="AQ483" s="17"/>
      <c r="AR483" s="18"/>
      <c r="AS483" s="19"/>
      <c r="AT483" s="19"/>
      <c r="AU483" s="19"/>
      <c r="AV483" s="19"/>
      <c r="AW483" s="19"/>
      <c r="AX483" s="19"/>
      <c r="AY483" s="19"/>
      <c r="AZ483" s="20"/>
      <c r="BA483" s="20"/>
      <c r="BB483" s="21"/>
      <c r="BC483" s="22" t="s">
        <v>2179</v>
      </c>
      <c r="BD483" s="77"/>
      <c r="BE483" s="91"/>
      <c r="BF483" s="91"/>
      <c r="BG483" s="92"/>
      <c r="BH483"/>
      <c r="BI483"/>
      <c r="BJ483"/>
      <c r="BK483"/>
      <c r="BL483"/>
      <c r="BM483"/>
      <c r="BN483"/>
      <c r="BO483"/>
      <c r="BP483"/>
      <c r="BQ483"/>
      <c r="BR483"/>
      <c r="BS483"/>
      <c r="BT483" s="92"/>
      <c r="BU483" s="92"/>
      <c r="BV483" s="92"/>
      <c r="BW483" s="5"/>
      <c r="BX483" s="5"/>
      <c r="BY483" s="5"/>
      <c r="BZ483" s="5"/>
      <c r="CA483" s="5"/>
      <c r="CB483" s="5"/>
      <c r="CC483" s="5"/>
      <c r="CD483" s="440"/>
      <c r="CE483" s="440"/>
      <c r="CF483" s="441"/>
      <c r="CG483" s="442"/>
      <c r="CH483" s="443"/>
      <c r="CI483" s="443"/>
      <c r="CJ483" s="443"/>
      <c r="CK483" s="443"/>
      <c r="CL483" s="4"/>
      <c r="CM483" s="4"/>
      <c r="CN483" s="5"/>
      <c r="CO483" s="4"/>
      <c r="CP483" s="444"/>
      <c r="CQ483" s="445"/>
      <c r="CR483" s="446"/>
      <c r="CS483" s="446"/>
      <c r="CT483" s="444"/>
      <c r="CU483" s="444"/>
      <c r="CV483" s="444"/>
      <c r="CW483" s="444"/>
      <c r="CX483" s="447"/>
      <c r="CY483" s="447"/>
      <c r="CZ483" s="447"/>
      <c r="DA483" s="447"/>
      <c r="DB483" s="448"/>
      <c r="DC483" s="448"/>
      <c r="DD483" s="446"/>
      <c r="DE483" s="439"/>
      <c r="DF483" s="439"/>
      <c r="DG483" s="439"/>
      <c r="DH483" s="439"/>
      <c r="DI483" s="439"/>
      <c r="DJ483" s="439"/>
      <c r="DK483" s="439"/>
      <c r="DL483" s="446"/>
      <c r="DM483" s="446"/>
      <c r="DN483" s="444"/>
      <c r="DO483" s="444"/>
      <c r="DP483" s="444"/>
      <c r="DQ483" s="444"/>
      <c r="DR483" s="444"/>
      <c r="DS483" s="441"/>
      <c r="DT483" s="449"/>
      <c r="DU483" s="450"/>
      <c r="DV483" s="450"/>
      <c r="DW483" s="450"/>
      <c r="DX483" s="450"/>
      <c r="DY483" s="450"/>
      <c r="DZ483" s="450"/>
      <c r="EA483" s="450"/>
      <c r="EB483" s="450"/>
      <c r="EC483" s="450"/>
      <c r="ED483" s="450"/>
      <c r="EE483" s="446"/>
      <c r="EF483" s="446"/>
      <c r="EL483" s="4"/>
      <c r="EM483" s="4"/>
      <c r="EN483" s="5"/>
      <c r="EO483" s="4"/>
      <c r="FA483" s="23"/>
      <c r="FB483" s="24"/>
      <c r="FC483" s="75"/>
      <c r="FD483" s="76"/>
      <c r="FF483" s="89"/>
      <c r="IA483" s="214"/>
      <c r="IB483" s="215"/>
      <c r="IC483" s="214"/>
      <c r="ID483" s="215"/>
      <c r="IE483" s="214"/>
      <c r="IF483" s="214"/>
      <c r="IG483" s="214"/>
      <c r="IH483" s="233"/>
      <c r="II483" s="160"/>
      <c r="IJ483" s="217"/>
      <c r="IK483" s="218"/>
      <c r="IL483" s="218"/>
      <c r="IM483" s="218"/>
      <c r="IO483" s="391"/>
    </row>
    <row r="484" spans="1:249" s="6" customFormat="1" ht="15" x14ac:dyDescent="0.2">
      <c r="A484" s="467" t="s">
        <v>2195</v>
      </c>
      <c r="B484" s="467" t="s">
        <v>2149</v>
      </c>
      <c r="C484" s="393" t="s">
        <v>2822</v>
      </c>
      <c r="D484" s="468"/>
      <c r="E484" s="462" t="s">
        <v>2141</v>
      </c>
      <c r="F484" s="14" t="s">
        <v>2150</v>
      </c>
      <c r="G484" s="14" t="s">
        <v>2155</v>
      </c>
      <c r="H484" s="469" t="s">
        <v>2149</v>
      </c>
      <c r="I484" s="462"/>
      <c r="J484" s="456"/>
      <c r="K484" s="11"/>
      <c r="L484" s="11"/>
      <c r="M484" s="14"/>
      <c r="N484" s="470"/>
      <c r="O484" s="14"/>
      <c r="P484" s="14"/>
      <c r="Q484" s="14"/>
      <c r="R484" s="14"/>
      <c r="S484" s="14"/>
      <c r="T484" s="469"/>
      <c r="U484" s="454"/>
      <c r="V484" s="454"/>
      <c r="W484" s="9"/>
      <c r="X484" s="9"/>
      <c r="Y484" s="10"/>
      <c r="Z484" s="495" t="s">
        <v>2195</v>
      </c>
      <c r="AA484" s="11"/>
      <c r="AB484" s="472"/>
      <c r="AC484" s="473"/>
      <c r="AD484" s="473"/>
      <c r="AE484" s="496" t="s">
        <v>2195</v>
      </c>
      <c r="AF484" s="12"/>
      <c r="AG484" s="12"/>
      <c r="AH484" s="13"/>
      <c r="AI484" s="14"/>
      <c r="AJ484" s="14"/>
      <c r="AK484" s="7"/>
      <c r="AL484" s="7"/>
      <c r="AM484" s="15"/>
      <c r="AN484" s="15"/>
      <c r="AO484" s="8"/>
      <c r="AP484" s="453" t="s">
        <v>1912</v>
      </c>
      <c r="AQ484" s="17"/>
      <c r="AR484" s="18"/>
      <c r="AS484" s="19"/>
      <c r="AT484" s="19"/>
      <c r="AU484" s="19"/>
      <c r="AV484" s="19"/>
      <c r="AW484" s="19"/>
      <c r="AX484" s="19"/>
      <c r="AY484" s="19"/>
      <c r="AZ484" s="20"/>
      <c r="BA484" s="20"/>
      <c r="BB484" s="21"/>
      <c r="BC484" s="22" t="s">
        <v>2179</v>
      </c>
      <c r="BD484" s="77"/>
      <c r="BE484" s="91"/>
      <c r="BF484" s="91"/>
      <c r="BG484" s="92"/>
      <c r="BH484"/>
      <c r="BI484"/>
      <c r="BJ484"/>
      <c r="BK484"/>
      <c r="BL484"/>
      <c r="BM484"/>
      <c r="BN484"/>
      <c r="BO484"/>
      <c r="BP484"/>
      <c r="BQ484"/>
      <c r="BR484"/>
      <c r="BS484"/>
      <c r="BT484" s="92"/>
      <c r="BU484" s="92"/>
      <c r="BV484" s="92"/>
      <c r="BW484" s="5"/>
      <c r="BX484" s="5"/>
      <c r="BY484" s="5"/>
      <c r="BZ484" s="5"/>
      <c r="CA484" s="5"/>
      <c r="CB484" s="5"/>
      <c r="CC484" s="5"/>
      <c r="CD484" s="440"/>
      <c r="CE484" s="440"/>
      <c r="CF484" s="441"/>
      <c r="CG484" s="442"/>
      <c r="CH484" s="443"/>
      <c r="CI484" s="443"/>
      <c r="CJ484" s="443"/>
      <c r="CK484" s="443"/>
      <c r="CL484" s="4"/>
      <c r="CM484" s="4"/>
      <c r="CN484" s="5"/>
      <c r="CO484" s="4"/>
      <c r="CP484" s="444"/>
      <c r="CQ484" s="445"/>
      <c r="CR484" s="446"/>
      <c r="CS484" s="446"/>
      <c r="CT484" s="444"/>
      <c r="CU484" s="444"/>
      <c r="CV484" s="444"/>
      <c r="CW484" s="444"/>
      <c r="CX484" s="447"/>
      <c r="CY484" s="447"/>
      <c r="CZ484" s="447"/>
      <c r="DA484" s="447"/>
      <c r="DB484" s="448"/>
      <c r="DC484" s="448"/>
      <c r="DD484" s="446"/>
      <c r="DE484" s="439"/>
      <c r="DF484" s="439"/>
      <c r="DG484" s="439"/>
      <c r="DH484" s="439"/>
      <c r="DI484" s="439"/>
      <c r="DJ484" s="439"/>
      <c r="DK484" s="439"/>
      <c r="DL484" s="446"/>
      <c r="DM484" s="446"/>
      <c r="DN484" s="444"/>
      <c r="DO484" s="444"/>
      <c r="DP484" s="444"/>
      <c r="DQ484" s="444"/>
      <c r="DR484" s="444"/>
      <c r="DS484" s="441"/>
      <c r="DT484" s="449"/>
      <c r="DU484" s="450"/>
      <c r="DV484" s="450"/>
      <c r="DW484" s="450"/>
      <c r="DX484" s="450"/>
      <c r="DY484" s="450"/>
      <c r="DZ484" s="450"/>
      <c r="EA484" s="450"/>
      <c r="EB484" s="450"/>
      <c r="EC484" s="450"/>
      <c r="ED484" s="450"/>
      <c r="EE484" s="446"/>
      <c r="EF484" s="446"/>
      <c r="EL484" s="4"/>
      <c r="EM484" s="4"/>
      <c r="EN484" s="5"/>
      <c r="EO484" s="4"/>
      <c r="FA484" s="23"/>
      <c r="FB484" s="24"/>
      <c r="FC484" s="75"/>
      <c r="FD484" s="76"/>
      <c r="FF484" s="89"/>
      <c r="IA484" s="214"/>
      <c r="IB484" s="215"/>
      <c r="IC484" s="214"/>
      <c r="ID484" s="215"/>
      <c r="IE484" s="214"/>
      <c r="IF484" s="214"/>
      <c r="IG484" s="214"/>
      <c r="IH484" s="233"/>
      <c r="II484" s="160"/>
      <c r="IJ484" s="217"/>
      <c r="IK484" s="218"/>
      <c r="IL484" s="218"/>
      <c r="IM484" s="218"/>
      <c r="IO484" s="391"/>
    </row>
    <row r="485" spans="1:249" s="6" customFormat="1" ht="15" x14ac:dyDescent="0.2">
      <c r="A485" s="467" t="s">
        <v>2195</v>
      </c>
      <c r="B485" s="467" t="s">
        <v>2149</v>
      </c>
      <c r="C485" s="393" t="s">
        <v>2823</v>
      </c>
      <c r="D485" s="468"/>
      <c r="E485" s="462" t="s">
        <v>2138</v>
      </c>
      <c r="F485" s="14" t="s">
        <v>2149</v>
      </c>
      <c r="G485" s="14" t="s">
        <v>2149</v>
      </c>
      <c r="H485" s="469" t="s">
        <v>2149</v>
      </c>
      <c r="I485" s="462"/>
      <c r="J485" s="456"/>
      <c r="K485" s="11"/>
      <c r="L485" s="11"/>
      <c r="M485" s="14"/>
      <c r="N485" s="470"/>
      <c r="O485" s="14"/>
      <c r="P485" s="14"/>
      <c r="Q485" s="14"/>
      <c r="R485" s="14"/>
      <c r="S485" s="14"/>
      <c r="T485" s="469"/>
      <c r="U485" s="454"/>
      <c r="V485" s="454"/>
      <c r="W485" s="9"/>
      <c r="X485" s="9"/>
      <c r="Y485" s="10"/>
      <c r="Z485" s="495" t="s">
        <v>2195</v>
      </c>
      <c r="AA485" s="11"/>
      <c r="AB485" s="472"/>
      <c r="AC485" s="473"/>
      <c r="AD485" s="473"/>
      <c r="AE485" s="496" t="s">
        <v>2195</v>
      </c>
      <c r="AF485" s="12"/>
      <c r="AG485" s="12"/>
      <c r="AH485" s="13"/>
      <c r="AI485" s="14"/>
      <c r="AJ485" s="14"/>
      <c r="AK485" s="7"/>
      <c r="AL485" s="7"/>
      <c r="AM485" s="15"/>
      <c r="AN485" s="15"/>
      <c r="AO485" s="8"/>
      <c r="AP485" s="453" t="s">
        <v>1913</v>
      </c>
      <c r="AQ485" s="17"/>
      <c r="AR485" s="18"/>
      <c r="AS485" s="19"/>
      <c r="AT485" s="19"/>
      <c r="AU485" s="19"/>
      <c r="AV485" s="19"/>
      <c r="AW485" s="19"/>
      <c r="AX485" s="19"/>
      <c r="AY485" s="19"/>
      <c r="AZ485" s="20"/>
      <c r="BA485" s="20"/>
      <c r="BB485" s="21"/>
      <c r="BC485" s="22" t="s">
        <v>2179</v>
      </c>
      <c r="BD485" s="77"/>
      <c r="BE485" s="91"/>
      <c r="BF485" s="91"/>
      <c r="BG485" s="92"/>
      <c r="BH485"/>
      <c r="BI485"/>
      <c r="BJ485"/>
      <c r="BK485"/>
      <c r="BL485"/>
      <c r="BM485"/>
      <c r="BN485"/>
      <c r="BO485"/>
      <c r="BP485"/>
      <c r="BQ485"/>
      <c r="BR485"/>
      <c r="BS485"/>
      <c r="BT485" s="92"/>
      <c r="BU485" s="92"/>
      <c r="BV485" s="92"/>
      <c r="BW485" s="5"/>
      <c r="BX485" s="5"/>
      <c r="BY485" s="5"/>
      <c r="BZ485" s="5"/>
      <c r="CA485" s="5"/>
      <c r="CB485" s="5"/>
      <c r="CC485" s="5"/>
      <c r="CD485" s="440"/>
      <c r="CE485" s="440"/>
      <c r="CF485" s="441"/>
      <c r="CG485" s="442"/>
      <c r="CH485" s="443"/>
      <c r="CI485" s="443"/>
      <c r="CJ485" s="443"/>
      <c r="CK485" s="443"/>
      <c r="CL485" s="4"/>
      <c r="CM485" s="4"/>
      <c r="CN485" s="5"/>
      <c r="CO485" s="4"/>
      <c r="CP485" s="444"/>
      <c r="CQ485" s="445"/>
      <c r="CR485" s="446"/>
      <c r="CS485" s="446"/>
      <c r="CT485" s="444"/>
      <c r="CU485" s="444"/>
      <c r="CV485" s="444"/>
      <c r="CW485" s="444"/>
      <c r="CX485" s="447"/>
      <c r="CY485" s="447"/>
      <c r="CZ485" s="447"/>
      <c r="DA485" s="447"/>
      <c r="DB485" s="448"/>
      <c r="DC485" s="448"/>
      <c r="DD485" s="446"/>
      <c r="DE485" s="439"/>
      <c r="DF485" s="439"/>
      <c r="DG485" s="439"/>
      <c r="DH485" s="439"/>
      <c r="DI485" s="439"/>
      <c r="DJ485" s="439"/>
      <c r="DK485" s="439"/>
      <c r="DL485" s="446"/>
      <c r="DM485" s="446"/>
      <c r="DN485" s="444"/>
      <c r="DO485" s="444"/>
      <c r="DP485" s="444"/>
      <c r="DQ485" s="444"/>
      <c r="DR485" s="444"/>
      <c r="DS485" s="441"/>
      <c r="DT485" s="449"/>
      <c r="DU485" s="450"/>
      <c r="DV485" s="450"/>
      <c r="DW485" s="450"/>
      <c r="DX485" s="450"/>
      <c r="DY485" s="450"/>
      <c r="DZ485" s="450"/>
      <c r="EA485" s="450"/>
      <c r="EB485" s="450"/>
      <c r="EC485" s="450"/>
      <c r="ED485" s="450"/>
      <c r="EE485" s="446"/>
      <c r="EF485" s="446"/>
      <c r="EL485" s="4"/>
      <c r="EM485" s="4"/>
      <c r="EN485" s="5"/>
      <c r="EO485" s="4"/>
      <c r="FA485" s="23"/>
      <c r="FB485" s="24"/>
      <c r="FC485" s="75"/>
      <c r="FD485" s="76"/>
      <c r="FF485" s="89"/>
      <c r="IA485" s="214"/>
      <c r="IB485" s="215"/>
      <c r="IC485" s="214"/>
      <c r="ID485" s="215"/>
      <c r="IE485" s="214"/>
      <c r="IF485" s="214"/>
      <c r="IG485" s="214"/>
      <c r="IH485" s="233"/>
      <c r="II485" s="160"/>
      <c r="IJ485" s="217"/>
      <c r="IK485" s="218"/>
      <c r="IL485" s="218"/>
      <c r="IM485" s="218"/>
      <c r="IO485" s="391"/>
    </row>
    <row r="486" spans="1:249" s="6" customFormat="1" ht="15" x14ac:dyDescent="0.2">
      <c r="A486" s="467" t="s">
        <v>2195</v>
      </c>
      <c r="B486" s="467" t="s">
        <v>2149</v>
      </c>
      <c r="C486" s="393" t="s">
        <v>2824</v>
      </c>
      <c r="D486" s="468"/>
      <c r="E486" s="462" t="s">
        <v>2141</v>
      </c>
      <c r="F486" s="14" t="s">
        <v>2149</v>
      </c>
      <c r="G486" s="14" t="s">
        <v>2149</v>
      </c>
      <c r="H486" s="469" t="s">
        <v>2149</v>
      </c>
      <c r="I486" s="462"/>
      <c r="J486" s="456"/>
      <c r="K486" s="11"/>
      <c r="L486" s="11"/>
      <c r="M486" s="14"/>
      <c r="N486" s="470"/>
      <c r="O486" s="14"/>
      <c r="P486" s="14"/>
      <c r="Q486" s="14"/>
      <c r="R486" s="14"/>
      <c r="S486" s="14"/>
      <c r="T486" s="469"/>
      <c r="U486" s="454"/>
      <c r="V486" s="454"/>
      <c r="W486" s="9"/>
      <c r="X486" s="9"/>
      <c r="Y486" s="10"/>
      <c r="Z486" s="495" t="s">
        <v>2195</v>
      </c>
      <c r="AA486" s="11"/>
      <c r="AB486" s="472"/>
      <c r="AC486" s="473"/>
      <c r="AD486" s="473"/>
      <c r="AE486" s="496" t="s">
        <v>2195</v>
      </c>
      <c r="AF486" s="12"/>
      <c r="AG486" s="12"/>
      <c r="AH486" s="13"/>
      <c r="AI486" s="14"/>
      <c r="AJ486" s="14"/>
      <c r="AK486" s="7"/>
      <c r="AL486" s="7"/>
      <c r="AM486" s="15"/>
      <c r="AN486" s="15"/>
      <c r="AO486" s="8"/>
      <c r="AP486" s="453" t="s">
        <v>1914</v>
      </c>
      <c r="AQ486" s="17"/>
      <c r="AR486" s="18"/>
      <c r="AS486" s="19"/>
      <c r="AT486" s="19"/>
      <c r="AU486" s="19"/>
      <c r="AV486" s="19"/>
      <c r="AW486" s="19"/>
      <c r="AX486" s="19"/>
      <c r="AY486" s="19"/>
      <c r="AZ486" s="20"/>
      <c r="BA486" s="20"/>
      <c r="BB486" s="21"/>
      <c r="BC486" s="22" t="s">
        <v>2179</v>
      </c>
      <c r="BD486" s="77"/>
      <c r="BE486" s="91"/>
      <c r="BF486" s="91"/>
      <c r="BG486" s="92"/>
      <c r="BH486"/>
      <c r="BI486"/>
      <c r="BJ486"/>
      <c r="BK486"/>
      <c r="BL486"/>
      <c r="BM486"/>
      <c r="BN486"/>
      <c r="BO486"/>
      <c r="BP486"/>
      <c r="BQ486"/>
      <c r="BR486"/>
      <c r="BS486"/>
      <c r="BT486" s="92"/>
      <c r="BU486" s="92"/>
      <c r="BV486" s="92"/>
      <c r="BW486" s="5"/>
      <c r="BX486" s="5"/>
      <c r="BY486" s="5"/>
      <c r="BZ486" s="5"/>
      <c r="CA486" s="5"/>
      <c r="CB486" s="5"/>
      <c r="CC486" s="5"/>
      <c r="CD486" s="440"/>
      <c r="CE486" s="440"/>
      <c r="CF486" s="441"/>
      <c r="CG486" s="442"/>
      <c r="CH486" s="443"/>
      <c r="CI486" s="443"/>
      <c r="CJ486" s="443"/>
      <c r="CK486" s="443"/>
      <c r="CL486" s="4"/>
      <c r="CM486" s="4"/>
      <c r="CN486" s="5"/>
      <c r="CO486" s="4"/>
      <c r="CP486" s="444"/>
      <c r="CQ486" s="445"/>
      <c r="CR486" s="446"/>
      <c r="CS486" s="446"/>
      <c r="CT486" s="444"/>
      <c r="CU486" s="444"/>
      <c r="CV486" s="444"/>
      <c r="CW486" s="444"/>
      <c r="CX486" s="447"/>
      <c r="CY486" s="447"/>
      <c r="CZ486" s="447"/>
      <c r="DA486" s="447"/>
      <c r="DB486" s="448"/>
      <c r="DC486" s="448"/>
      <c r="DD486" s="446"/>
      <c r="DE486" s="439"/>
      <c r="DF486" s="439"/>
      <c r="DG486" s="439"/>
      <c r="DH486" s="439"/>
      <c r="DI486" s="439"/>
      <c r="DJ486" s="439"/>
      <c r="DK486" s="439"/>
      <c r="DL486" s="446"/>
      <c r="DM486" s="446"/>
      <c r="DN486" s="444"/>
      <c r="DO486" s="444"/>
      <c r="DP486" s="444"/>
      <c r="DQ486" s="444"/>
      <c r="DR486" s="444"/>
      <c r="DS486" s="441"/>
      <c r="DT486" s="449"/>
      <c r="DU486" s="450"/>
      <c r="DV486" s="450"/>
      <c r="DW486" s="450"/>
      <c r="DX486" s="450"/>
      <c r="DY486" s="450"/>
      <c r="DZ486" s="450"/>
      <c r="EA486" s="450"/>
      <c r="EB486" s="450"/>
      <c r="EC486" s="450"/>
      <c r="ED486" s="450"/>
      <c r="EE486" s="446"/>
      <c r="EF486" s="446"/>
      <c r="EL486" s="4"/>
      <c r="EM486" s="4"/>
      <c r="EN486" s="5"/>
      <c r="EO486" s="4"/>
      <c r="FA486" s="23"/>
      <c r="FB486" s="24"/>
      <c r="FC486" s="75"/>
      <c r="FD486" s="76"/>
      <c r="FF486" s="89"/>
      <c r="IA486" s="214"/>
      <c r="IB486" s="215"/>
      <c r="IC486" s="214"/>
      <c r="ID486" s="215"/>
      <c r="IE486" s="214"/>
      <c r="IF486" s="214"/>
      <c r="IG486" s="214"/>
      <c r="IH486" s="233"/>
      <c r="II486" s="160"/>
      <c r="IJ486" s="217"/>
      <c r="IK486" s="218"/>
      <c r="IL486" s="218"/>
      <c r="IM486" s="218"/>
      <c r="IO486" s="391"/>
    </row>
    <row r="487" spans="1:249" s="6" customFormat="1" ht="15" x14ac:dyDescent="0.2">
      <c r="A487" s="467" t="s">
        <v>2195</v>
      </c>
      <c r="B487" s="467" t="s">
        <v>2149</v>
      </c>
      <c r="C487" s="393" t="s">
        <v>3061</v>
      </c>
      <c r="D487" s="468"/>
      <c r="E487" s="462" t="s">
        <v>2141</v>
      </c>
      <c r="F487" s="14" t="s">
        <v>2149</v>
      </c>
      <c r="G487" s="14" t="s">
        <v>2149</v>
      </c>
      <c r="H487" s="469" t="s">
        <v>2149</v>
      </c>
      <c r="I487" s="462"/>
      <c r="J487" s="456"/>
      <c r="K487" s="11"/>
      <c r="L487" s="11"/>
      <c r="M487" s="14"/>
      <c r="N487" s="470"/>
      <c r="O487" s="14"/>
      <c r="P487" s="14"/>
      <c r="Q487" s="14"/>
      <c r="R487" s="14"/>
      <c r="S487" s="14"/>
      <c r="T487" s="469"/>
      <c r="U487" s="454"/>
      <c r="V487" s="454"/>
      <c r="W487" s="9"/>
      <c r="X487" s="9"/>
      <c r="Y487" s="10"/>
      <c r="Z487" s="495" t="s">
        <v>2195</v>
      </c>
      <c r="AA487" s="11"/>
      <c r="AB487" s="472"/>
      <c r="AC487" s="473"/>
      <c r="AD487" s="473"/>
      <c r="AE487" s="496" t="s">
        <v>2195</v>
      </c>
      <c r="AF487" s="12"/>
      <c r="AG487" s="12"/>
      <c r="AH487" s="13"/>
      <c r="AI487" s="14"/>
      <c r="AJ487" s="14"/>
      <c r="AK487" s="7"/>
      <c r="AL487" s="7"/>
      <c r="AM487" s="15"/>
      <c r="AN487" s="15"/>
      <c r="AO487" s="8"/>
      <c r="AP487" s="453" t="s">
        <v>1915</v>
      </c>
      <c r="AQ487" s="17"/>
      <c r="AR487" s="18"/>
      <c r="AS487" s="19"/>
      <c r="AT487" s="19"/>
      <c r="AU487" s="19"/>
      <c r="AV487" s="19"/>
      <c r="AW487" s="19"/>
      <c r="AX487" s="19"/>
      <c r="AY487" s="19"/>
      <c r="AZ487" s="20"/>
      <c r="BA487" s="20"/>
      <c r="BB487" s="21"/>
      <c r="BC487" s="22" t="s">
        <v>2179</v>
      </c>
      <c r="BD487" s="77"/>
      <c r="BE487" s="91"/>
      <c r="BF487" s="91"/>
      <c r="BG487" s="92"/>
      <c r="BH487"/>
      <c r="BI487"/>
      <c r="BJ487"/>
      <c r="BK487"/>
      <c r="BL487"/>
      <c r="BM487"/>
      <c r="BN487"/>
      <c r="BO487"/>
      <c r="BP487"/>
      <c r="BQ487"/>
      <c r="BR487"/>
      <c r="BS487"/>
      <c r="BT487" s="92"/>
      <c r="BU487" s="92"/>
      <c r="BV487" s="92"/>
      <c r="BW487" s="5"/>
      <c r="BX487" s="5"/>
      <c r="BY487" s="5"/>
      <c r="BZ487" s="5"/>
      <c r="CA487" s="5"/>
      <c r="CB487" s="5"/>
      <c r="CC487" s="5"/>
      <c r="CD487" s="440"/>
      <c r="CE487" s="440"/>
      <c r="CF487" s="441"/>
      <c r="CG487" s="442"/>
      <c r="CH487" s="443"/>
      <c r="CI487" s="443"/>
      <c r="CJ487" s="443"/>
      <c r="CK487" s="443"/>
      <c r="CL487" s="4"/>
      <c r="CM487" s="4"/>
      <c r="CN487" s="5"/>
      <c r="CO487" s="4"/>
      <c r="CP487" s="444"/>
      <c r="CQ487" s="445"/>
      <c r="CR487" s="446"/>
      <c r="CS487" s="446"/>
      <c r="CT487" s="444"/>
      <c r="CU487" s="444"/>
      <c r="CV487" s="444"/>
      <c r="CW487" s="444"/>
      <c r="CX487" s="447"/>
      <c r="CY487" s="447"/>
      <c r="CZ487" s="447"/>
      <c r="DA487" s="447"/>
      <c r="DB487" s="448"/>
      <c r="DC487" s="448"/>
      <c r="DD487" s="446"/>
      <c r="DE487" s="439"/>
      <c r="DF487" s="439"/>
      <c r="DG487" s="439"/>
      <c r="DH487" s="439"/>
      <c r="DI487" s="439"/>
      <c r="DJ487" s="439"/>
      <c r="DK487" s="439"/>
      <c r="DL487" s="446"/>
      <c r="DM487" s="446"/>
      <c r="DN487" s="444"/>
      <c r="DO487" s="444"/>
      <c r="DP487" s="444"/>
      <c r="DQ487" s="444"/>
      <c r="DR487" s="444"/>
      <c r="DS487" s="441"/>
      <c r="DT487" s="449"/>
      <c r="DU487" s="450"/>
      <c r="DV487" s="450"/>
      <c r="DW487" s="450"/>
      <c r="DX487" s="450"/>
      <c r="DY487" s="450"/>
      <c r="DZ487" s="450"/>
      <c r="EA487" s="450"/>
      <c r="EB487" s="450"/>
      <c r="EC487" s="450"/>
      <c r="ED487" s="450"/>
      <c r="EE487" s="446"/>
      <c r="EF487" s="446"/>
      <c r="EL487" s="4"/>
      <c r="EM487" s="4"/>
      <c r="EN487" s="5"/>
      <c r="EO487" s="4"/>
      <c r="FA487" s="23"/>
      <c r="FB487" s="24"/>
      <c r="FC487" s="75"/>
      <c r="FD487" s="76"/>
      <c r="FF487" s="89"/>
      <c r="IA487" s="214"/>
      <c r="IB487" s="215"/>
      <c r="IC487" s="214"/>
      <c r="ID487" s="215"/>
      <c r="IE487" s="214"/>
      <c r="IF487" s="214"/>
      <c r="IG487" s="214"/>
      <c r="IH487" s="233"/>
      <c r="II487" s="160"/>
      <c r="IJ487" s="217"/>
      <c r="IK487" s="218"/>
      <c r="IL487" s="218"/>
      <c r="IM487" s="218"/>
      <c r="IO487" s="391"/>
    </row>
    <row r="488" spans="1:249" s="6" customFormat="1" ht="15" x14ac:dyDescent="0.2">
      <c r="A488" s="467">
        <v>2</v>
      </c>
      <c r="B488" s="467" t="s">
        <v>2157</v>
      </c>
      <c r="C488" s="393" t="s">
        <v>2825</v>
      </c>
      <c r="D488" s="468"/>
      <c r="E488" s="462" t="s">
        <v>2138</v>
      </c>
      <c r="F488" s="14" t="s">
        <v>2146</v>
      </c>
      <c r="G488" s="14" t="s">
        <v>2154</v>
      </c>
      <c r="H488" s="469" t="s">
        <v>2149</v>
      </c>
      <c r="I488" s="462"/>
      <c r="J488" s="456"/>
      <c r="K488" s="11"/>
      <c r="L488" s="11"/>
      <c r="M488" s="14"/>
      <c r="N488" s="470"/>
      <c r="O488" s="14"/>
      <c r="P488" s="14"/>
      <c r="Q488" s="14"/>
      <c r="R488" s="14"/>
      <c r="S488" s="14"/>
      <c r="T488" s="469"/>
      <c r="U488" s="454"/>
      <c r="V488" s="454"/>
      <c r="W488" s="9"/>
      <c r="X488" s="9"/>
      <c r="Y488" s="10"/>
      <c r="Z488" s="495">
        <v>3</v>
      </c>
      <c r="AA488" s="11"/>
      <c r="AB488" s="472"/>
      <c r="AC488" s="473"/>
      <c r="AD488" s="473"/>
      <c r="AE488" s="496">
        <v>3</v>
      </c>
      <c r="AF488" s="12"/>
      <c r="AG488" s="12"/>
      <c r="AH488" s="13"/>
      <c r="AI488" s="14"/>
      <c r="AJ488" s="14"/>
      <c r="AK488" s="7"/>
      <c r="AL488" s="7"/>
      <c r="AM488" s="15"/>
      <c r="AN488" s="15"/>
      <c r="AO488" s="8"/>
      <c r="AP488" s="453" t="s">
        <v>1916</v>
      </c>
      <c r="AQ488" s="17"/>
      <c r="AR488" s="18"/>
      <c r="AS488" s="19"/>
      <c r="AT488" s="19"/>
      <c r="AU488" s="19"/>
      <c r="AV488" s="19"/>
      <c r="AW488" s="19"/>
      <c r="AX488" s="19"/>
      <c r="AY488" s="19"/>
      <c r="AZ488" s="20"/>
      <c r="BA488" s="20"/>
      <c r="BB488" s="21"/>
      <c r="BC488" s="22" t="s">
        <v>2179</v>
      </c>
      <c r="BD488" s="77"/>
      <c r="BE488" s="91"/>
      <c r="BF488" s="91"/>
      <c r="BG488" s="92"/>
      <c r="BH488"/>
      <c r="BI488"/>
      <c r="BJ488"/>
      <c r="BK488"/>
      <c r="BL488"/>
      <c r="BM488"/>
      <c r="BN488"/>
      <c r="BO488"/>
      <c r="BP488"/>
      <c r="BQ488"/>
      <c r="BR488"/>
      <c r="BS488"/>
      <c r="BT488" s="92"/>
      <c r="BU488" s="92"/>
      <c r="BV488" s="92"/>
      <c r="BW488" s="5"/>
      <c r="BX488" s="5"/>
      <c r="BY488" s="5"/>
      <c r="BZ488" s="5"/>
      <c r="CA488" s="5"/>
      <c r="CB488" s="5"/>
      <c r="CC488" s="5"/>
      <c r="CD488" s="440"/>
      <c r="CE488" s="440"/>
      <c r="CF488" s="441"/>
      <c r="CG488" s="442"/>
      <c r="CH488" s="443"/>
      <c r="CI488" s="443"/>
      <c r="CJ488" s="443"/>
      <c r="CK488" s="443"/>
      <c r="CL488" s="4"/>
      <c r="CM488" s="4"/>
      <c r="CN488" s="5"/>
      <c r="CO488" s="4"/>
      <c r="CP488" s="444"/>
      <c r="CQ488" s="445"/>
      <c r="CR488" s="446"/>
      <c r="CS488" s="446"/>
      <c r="CT488" s="444"/>
      <c r="CU488" s="444"/>
      <c r="CV488" s="444"/>
      <c r="CW488" s="444"/>
      <c r="CX488" s="447"/>
      <c r="CY488" s="447"/>
      <c r="CZ488" s="447"/>
      <c r="DA488" s="447"/>
      <c r="DB488" s="448"/>
      <c r="DC488" s="448"/>
      <c r="DD488" s="446"/>
      <c r="DE488" s="439"/>
      <c r="DF488" s="439"/>
      <c r="DG488" s="439"/>
      <c r="DH488" s="439"/>
      <c r="DI488" s="439"/>
      <c r="DJ488" s="439"/>
      <c r="DK488" s="439"/>
      <c r="DL488" s="446"/>
      <c r="DM488" s="446"/>
      <c r="DN488" s="444"/>
      <c r="DO488" s="444"/>
      <c r="DP488" s="444"/>
      <c r="DQ488" s="444"/>
      <c r="DR488" s="444"/>
      <c r="DS488" s="441"/>
      <c r="DT488" s="449"/>
      <c r="DU488" s="450"/>
      <c r="DV488" s="450"/>
      <c r="DW488" s="450"/>
      <c r="DX488" s="450"/>
      <c r="DY488" s="450"/>
      <c r="DZ488" s="450"/>
      <c r="EA488" s="450"/>
      <c r="EB488" s="450"/>
      <c r="EC488" s="450"/>
      <c r="ED488" s="450"/>
      <c r="EE488" s="446"/>
      <c r="EF488" s="446"/>
      <c r="EL488" s="4"/>
      <c r="EM488" s="4"/>
      <c r="EN488" s="5"/>
      <c r="EO488" s="4"/>
      <c r="FA488" s="23"/>
      <c r="FB488" s="24"/>
      <c r="FC488" s="75"/>
      <c r="FD488" s="76"/>
      <c r="FF488" s="89"/>
      <c r="IA488" s="214"/>
      <c r="IB488" s="215"/>
      <c r="IC488" s="214"/>
      <c r="ID488" s="215"/>
      <c r="IE488" s="214"/>
      <c r="IF488" s="214"/>
      <c r="IG488" s="214"/>
      <c r="IH488" s="233"/>
      <c r="II488" s="160"/>
      <c r="IJ488" s="217"/>
      <c r="IK488" s="218"/>
      <c r="IL488" s="218"/>
      <c r="IM488" s="218"/>
      <c r="IO488" s="391"/>
    </row>
    <row r="489" spans="1:249" s="6" customFormat="1" ht="15" x14ac:dyDescent="0.2">
      <c r="A489" s="467">
        <v>1</v>
      </c>
      <c r="B489" s="467" t="s">
        <v>2149</v>
      </c>
      <c r="C489" s="393" t="s">
        <v>2826</v>
      </c>
      <c r="D489" s="468"/>
      <c r="E489" s="462" t="s">
        <v>2137</v>
      </c>
      <c r="F489" s="14" t="s">
        <v>2146</v>
      </c>
      <c r="G489" s="14" t="s">
        <v>2153</v>
      </c>
      <c r="H489" s="469" t="s">
        <v>2149</v>
      </c>
      <c r="I489" s="462"/>
      <c r="J489" s="456"/>
      <c r="K489" s="11"/>
      <c r="L489" s="11"/>
      <c r="M489" s="14"/>
      <c r="N489" s="470"/>
      <c r="O489" s="14"/>
      <c r="P489" s="14"/>
      <c r="Q489" s="14"/>
      <c r="R489" s="14"/>
      <c r="S489" s="14"/>
      <c r="T489" s="469"/>
      <c r="U489" s="454"/>
      <c r="V489" s="454"/>
      <c r="W489" s="9"/>
      <c r="X489" s="9"/>
      <c r="Y489" s="10"/>
      <c r="Z489" s="495">
        <v>1</v>
      </c>
      <c r="AA489" s="11"/>
      <c r="AB489" s="472"/>
      <c r="AC489" s="473"/>
      <c r="AD489" s="473"/>
      <c r="AE489" s="496">
        <v>1</v>
      </c>
      <c r="AF489" s="12"/>
      <c r="AG489" s="12"/>
      <c r="AH489" s="13"/>
      <c r="AI489" s="14"/>
      <c r="AJ489" s="14"/>
      <c r="AK489" s="7"/>
      <c r="AL489" s="7"/>
      <c r="AM489" s="15"/>
      <c r="AN489" s="15"/>
      <c r="AO489" s="8"/>
      <c r="AP489" s="453" t="s">
        <v>1917</v>
      </c>
      <c r="AQ489" s="17"/>
      <c r="AR489" s="18"/>
      <c r="AS489" s="19"/>
      <c r="AT489" s="19"/>
      <c r="AU489" s="19"/>
      <c r="AV489" s="19"/>
      <c r="AW489" s="19"/>
      <c r="AX489" s="19"/>
      <c r="AY489" s="19"/>
      <c r="AZ489" s="20"/>
      <c r="BA489" s="20"/>
      <c r="BB489" s="21"/>
      <c r="BC489" s="22" t="s">
        <v>2179</v>
      </c>
      <c r="BD489" s="77"/>
      <c r="BE489" s="91"/>
      <c r="BF489" s="91"/>
      <c r="BG489" s="92"/>
      <c r="BH489"/>
      <c r="BI489"/>
      <c r="BJ489"/>
      <c r="BK489"/>
      <c r="BL489"/>
      <c r="BM489"/>
      <c r="BN489"/>
      <c r="BO489"/>
      <c r="BP489"/>
      <c r="BQ489"/>
      <c r="BR489"/>
      <c r="BS489"/>
      <c r="BT489" s="92"/>
      <c r="BU489" s="92"/>
      <c r="BV489" s="92"/>
      <c r="BW489" s="5"/>
      <c r="BX489" s="5"/>
      <c r="BY489" s="5"/>
      <c r="BZ489" s="5"/>
      <c r="CA489" s="5"/>
      <c r="CB489" s="5"/>
      <c r="CC489" s="5"/>
      <c r="CD489" s="440"/>
      <c r="CE489" s="440"/>
      <c r="CF489" s="441"/>
      <c r="CG489" s="442"/>
      <c r="CH489" s="443"/>
      <c r="CI489" s="443"/>
      <c r="CJ489" s="443"/>
      <c r="CK489" s="443"/>
      <c r="CL489" s="4"/>
      <c r="CM489" s="4"/>
      <c r="CN489" s="5"/>
      <c r="CO489" s="4"/>
      <c r="CP489" s="444"/>
      <c r="CQ489" s="445"/>
      <c r="CR489" s="446"/>
      <c r="CS489" s="446"/>
      <c r="CT489" s="444"/>
      <c r="CU489" s="444"/>
      <c r="CV489" s="444"/>
      <c r="CW489" s="444"/>
      <c r="CX489" s="447"/>
      <c r="CY489" s="447"/>
      <c r="CZ489" s="447"/>
      <c r="DA489" s="447"/>
      <c r="DB489" s="448"/>
      <c r="DC489" s="448"/>
      <c r="DD489" s="446"/>
      <c r="DE489" s="439"/>
      <c r="DF489" s="439"/>
      <c r="DG489" s="439"/>
      <c r="DH489" s="439"/>
      <c r="DI489" s="439"/>
      <c r="DJ489" s="439"/>
      <c r="DK489" s="439"/>
      <c r="DL489" s="446"/>
      <c r="DM489" s="446"/>
      <c r="DN489" s="444"/>
      <c r="DO489" s="444"/>
      <c r="DP489" s="444"/>
      <c r="DQ489" s="444"/>
      <c r="DR489" s="444"/>
      <c r="DS489" s="441"/>
      <c r="DT489" s="449"/>
      <c r="DU489" s="450"/>
      <c r="DV489" s="450"/>
      <c r="DW489" s="450"/>
      <c r="DX489" s="450"/>
      <c r="DY489" s="450"/>
      <c r="DZ489" s="450"/>
      <c r="EA489" s="450"/>
      <c r="EB489" s="450"/>
      <c r="EC489" s="450"/>
      <c r="ED489" s="450"/>
      <c r="EE489" s="446"/>
      <c r="EF489" s="446"/>
      <c r="EL489" s="4"/>
      <c r="EM489" s="4"/>
      <c r="EN489" s="5"/>
      <c r="EO489" s="4"/>
      <c r="FA489" s="23"/>
      <c r="FB489" s="24"/>
      <c r="FC489" s="75"/>
      <c r="FD489" s="76"/>
      <c r="FF489" s="89"/>
      <c r="IA489" s="214"/>
      <c r="IB489" s="215"/>
      <c r="IC489" s="214"/>
      <c r="ID489" s="215"/>
      <c r="IE489" s="214"/>
      <c r="IF489" s="214"/>
      <c r="IG489" s="214"/>
      <c r="IH489" s="233"/>
      <c r="II489" s="160"/>
      <c r="IJ489" s="217"/>
      <c r="IK489" s="218"/>
      <c r="IL489" s="218"/>
      <c r="IM489" s="218"/>
      <c r="IO489" s="391"/>
    </row>
    <row r="490" spans="1:249" s="6" customFormat="1" ht="15" x14ac:dyDescent="0.2">
      <c r="A490" s="467">
        <v>2</v>
      </c>
      <c r="B490" s="467" t="s">
        <v>2157</v>
      </c>
      <c r="C490" s="393" t="s">
        <v>2827</v>
      </c>
      <c r="D490" s="468"/>
      <c r="E490" s="462" t="s">
        <v>2138</v>
      </c>
      <c r="F490" s="14" t="s">
        <v>2146</v>
      </c>
      <c r="G490" s="14" t="s">
        <v>2154</v>
      </c>
      <c r="H490" s="469" t="s">
        <v>2149</v>
      </c>
      <c r="I490" s="462"/>
      <c r="J490" s="456"/>
      <c r="K490" s="11"/>
      <c r="L490" s="11"/>
      <c r="M490" s="14"/>
      <c r="N490" s="470"/>
      <c r="O490" s="14"/>
      <c r="P490" s="14"/>
      <c r="Q490" s="14"/>
      <c r="R490" s="14"/>
      <c r="S490" s="14"/>
      <c r="T490" s="469"/>
      <c r="U490" s="454"/>
      <c r="V490" s="454"/>
      <c r="W490" s="9"/>
      <c r="X490" s="9"/>
      <c r="Y490" s="10"/>
      <c r="Z490" s="495">
        <v>3</v>
      </c>
      <c r="AA490" s="11"/>
      <c r="AB490" s="472"/>
      <c r="AC490" s="473"/>
      <c r="AD490" s="473"/>
      <c r="AE490" s="496">
        <v>3</v>
      </c>
      <c r="AF490" s="12"/>
      <c r="AG490" s="12"/>
      <c r="AH490" s="13"/>
      <c r="AI490" s="14"/>
      <c r="AJ490" s="14"/>
      <c r="AK490" s="7"/>
      <c r="AL490" s="7"/>
      <c r="AM490" s="15"/>
      <c r="AN490" s="15"/>
      <c r="AO490" s="8"/>
      <c r="AP490" s="453" t="s">
        <v>1918</v>
      </c>
      <c r="AQ490" s="17"/>
      <c r="AR490" s="18"/>
      <c r="AS490" s="19"/>
      <c r="AT490" s="19"/>
      <c r="AU490" s="19"/>
      <c r="AV490" s="19"/>
      <c r="AW490" s="19"/>
      <c r="AX490" s="19"/>
      <c r="AY490" s="19"/>
      <c r="AZ490" s="20"/>
      <c r="BA490" s="20"/>
      <c r="BB490" s="21"/>
      <c r="BC490" s="22" t="s">
        <v>2179</v>
      </c>
      <c r="BD490" s="77"/>
      <c r="BE490" s="91"/>
      <c r="BF490" s="91"/>
      <c r="BG490" s="92"/>
      <c r="BH490"/>
      <c r="BI490"/>
      <c r="BJ490"/>
      <c r="BK490"/>
      <c r="BL490"/>
      <c r="BM490"/>
      <c r="BN490"/>
      <c r="BO490"/>
      <c r="BP490"/>
      <c r="BQ490"/>
      <c r="BR490"/>
      <c r="BS490"/>
      <c r="BT490" s="92"/>
      <c r="BU490" s="92"/>
      <c r="BV490" s="92"/>
      <c r="BW490" s="5"/>
      <c r="BX490" s="5"/>
      <c r="BY490" s="5"/>
      <c r="BZ490" s="5"/>
      <c r="CA490" s="5"/>
      <c r="CB490" s="5"/>
      <c r="CC490" s="5"/>
      <c r="CD490" s="440"/>
      <c r="CE490" s="440"/>
      <c r="CF490" s="441"/>
      <c r="CG490" s="442"/>
      <c r="CH490" s="443"/>
      <c r="CI490" s="443"/>
      <c r="CJ490" s="443"/>
      <c r="CK490" s="443"/>
      <c r="CL490" s="4"/>
      <c r="CM490" s="4"/>
      <c r="CN490" s="5"/>
      <c r="CO490" s="4"/>
      <c r="CP490" s="444"/>
      <c r="CQ490" s="445"/>
      <c r="CR490" s="446"/>
      <c r="CS490" s="446"/>
      <c r="CT490" s="444"/>
      <c r="CU490" s="444"/>
      <c r="CV490" s="444"/>
      <c r="CW490" s="444"/>
      <c r="CX490" s="447"/>
      <c r="CY490" s="447"/>
      <c r="CZ490" s="447"/>
      <c r="DA490" s="447"/>
      <c r="DB490" s="448"/>
      <c r="DC490" s="448"/>
      <c r="DD490" s="446"/>
      <c r="DE490" s="439"/>
      <c r="DF490" s="439"/>
      <c r="DG490" s="439"/>
      <c r="DH490" s="439"/>
      <c r="DI490" s="439"/>
      <c r="DJ490" s="439"/>
      <c r="DK490" s="439"/>
      <c r="DL490" s="446"/>
      <c r="DM490" s="446"/>
      <c r="DN490" s="444"/>
      <c r="DO490" s="444"/>
      <c r="DP490" s="444"/>
      <c r="DQ490" s="444"/>
      <c r="DR490" s="444"/>
      <c r="DS490" s="441"/>
      <c r="DT490" s="449"/>
      <c r="DU490" s="450"/>
      <c r="DV490" s="450"/>
      <c r="DW490" s="450"/>
      <c r="DX490" s="450"/>
      <c r="DY490" s="450"/>
      <c r="DZ490" s="450"/>
      <c r="EA490" s="450"/>
      <c r="EB490" s="450"/>
      <c r="EC490" s="450"/>
      <c r="ED490" s="450"/>
      <c r="EE490" s="446"/>
      <c r="EF490" s="446"/>
      <c r="EL490" s="4"/>
      <c r="EM490" s="4"/>
      <c r="EN490" s="5"/>
      <c r="EO490" s="4"/>
      <c r="FA490" s="23"/>
      <c r="FB490" s="24"/>
      <c r="FC490" s="75"/>
      <c r="FD490" s="76"/>
      <c r="FF490" s="89"/>
      <c r="IA490" s="214"/>
      <c r="IB490" s="215"/>
      <c r="IC490" s="214"/>
      <c r="ID490" s="215"/>
      <c r="IE490" s="214"/>
      <c r="IF490" s="214"/>
      <c r="IG490" s="214"/>
      <c r="IH490" s="233"/>
      <c r="II490" s="160"/>
      <c r="IJ490" s="217"/>
      <c r="IK490" s="218"/>
      <c r="IL490" s="218"/>
      <c r="IM490" s="218"/>
      <c r="IO490" s="391"/>
    </row>
    <row r="491" spans="1:249" s="6" customFormat="1" ht="15" x14ac:dyDescent="0.2">
      <c r="A491" s="467">
        <v>1</v>
      </c>
      <c r="B491" s="467" t="s">
        <v>2149</v>
      </c>
      <c r="C491" s="393" t="s">
        <v>2828</v>
      </c>
      <c r="D491" s="468"/>
      <c r="E491" s="462" t="s">
        <v>2137</v>
      </c>
      <c r="F491" s="14" t="s">
        <v>2146</v>
      </c>
      <c r="G491" s="14" t="s">
        <v>2153</v>
      </c>
      <c r="H491" s="469" t="s">
        <v>2149</v>
      </c>
      <c r="I491" s="462"/>
      <c r="J491" s="456"/>
      <c r="K491" s="11"/>
      <c r="L491" s="11"/>
      <c r="M491" s="14"/>
      <c r="N491" s="470"/>
      <c r="O491" s="14"/>
      <c r="P491" s="14"/>
      <c r="Q491" s="14"/>
      <c r="R491" s="14"/>
      <c r="S491" s="14"/>
      <c r="T491" s="469"/>
      <c r="U491" s="454"/>
      <c r="V491" s="454"/>
      <c r="W491" s="9"/>
      <c r="X491" s="9"/>
      <c r="Y491" s="10"/>
      <c r="Z491" s="495">
        <v>1</v>
      </c>
      <c r="AA491" s="11"/>
      <c r="AB491" s="472"/>
      <c r="AC491" s="473"/>
      <c r="AD491" s="473"/>
      <c r="AE491" s="496">
        <v>2</v>
      </c>
      <c r="AF491" s="12"/>
      <c r="AG491" s="12"/>
      <c r="AH491" s="13"/>
      <c r="AI491" s="14"/>
      <c r="AJ491" s="14"/>
      <c r="AK491" s="7"/>
      <c r="AL491" s="7"/>
      <c r="AM491" s="15"/>
      <c r="AN491" s="15"/>
      <c r="AO491" s="8"/>
      <c r="AP491" s="453" t="s">
        <v>1919</v>
      </c>
      <c r="AQ491" s="17"/>
      <c r="AR491" s="18"/>
      <c r="AS491" s="19"/>
      <c r="AT491" s="19"/>
      <c r="AU491" s="19"/>
      <c r="AV491" s="19"/>
      <c r="AW491" s="19"/>
      <c r="AX491" s="19"/>
      <c r="AY491" s="19"/>
      <c r="AZ491" s="20"/>
      <c r="BA491" s="20"/>
      <c r="BB491" s="21"/>
      <c r="BC491" s="22" t="s">
        <v>2179</v>
      </c>
      <c r="BD491" s="77"/>
      <c r="BE491" s="91"/>
      <c r="BF491" s="91"/>
      <c r="BG491" s="92"/>
      <c r="BH491"/>
      <c r="BI491"/>
      <c r="BJ491"/>
      <c r="BK491"/>
      <c r="BL491"/>
      <c r="BM491"/>
      <c r="BN491"/>
      <c r="BO491"/>
      <c r="BP491"/>
      <c r="BQ491"/>
      <c r="BR491"/>
      <c r="BS491"/>
      <c r="BT491" s="92"/>
      <c r="BU491" s="92"/>
      <c r="BV491" s="92"/>
      <c r="BW491" s="5"/>
      <c r="BX491" s="5"/>
      <c r="BY491" s="5"/>
      <c r="BZ491" s="5"/>
      <c r="CA491" s="5"/>
      <c r="CB491" s="5"/>
      <c r="CC491" s="5"/>
      <c r="CD491" s="440"/>
      <c r="CE491" s="440"/>
      <c r="CF491" s="441"/>
      <c r="CG491" s="442"/>
      <c r="CH491" s="443"/>
      <c r="CI491" s="443"/>
      <c r="CJ491" s="443"/>
      <c r="CK491" s="443"/>
      <c r="CL491" s="4"/>
      <c r="CM491" s="4"/>
      <c r="CN491" s="5"/>
      <c r="CO491" s="4"/>
      <c r="CP491" s="444"/>
      <c r="CQ491" s="445"/>
      <c r="CR491" s="446"/>
      <c r="CS491" s="446"/>
      <c r="CT491" s="444"/>
      <c r="CU491" s="444"/>
      <c r="CV491" s="444"/>
      <c r="CW491" s="444"/>
      <c r="CX491" s="447"/>
      <c r="CY491" s="447"/>
      <c r="CZ491" s="447"/>
      <c r="DA491" s="447"/>
      <c r="DB491" s="448"/>
      <c r="DC491" s="448"/>
      <c r="DD491" s="446"/>
      <c r="DE491" s="439"/>
      <c r="DF491" s="439"/>
      <c r="DG491" s="439"/>
      <c r="DH491" s="439"/>
      <c r="DI491" s="439"/>
      <c r="DJ491" s="439"/>
      <c r="DK491" s="439"/>
      <c r="DL491" s="446"/>
      <c r="DM491" s="446"/>
      <c r="DN491" s="444"/>
      <c r="DO491" s="444"/>
      <c r="DP491" s="444"/>
      <c r="DQ491" s="444"/>
      <c r="DR491" s="444"/>
      <c r="DS491" s="441"/>
      <c r="DT491" s="449"/>
      <c r="DU491" s="450"/>
      <c r="DV491" s="450"/>
      <c r="DW491" s="450"/>
      <c r="DX491" s="450"/>
      <c r="DY491" s="450"/>
      <c r="DZ491" s="450"/>
      <c r="EA491" s="450"/>
      <c r="EB491" s="450"/>
      <c r="EC491" s="450"/>
      <c r="ED491" s="450"/>
      <c r="EE491" s="446"/>
      <c r="EF491" s="446"/>
      <c r="EL491" s="4"/>
      <c r="EM491" s="4"/>
      <c r="EN491" s="5"/>
      <c r="EO491" s="4"/>
      <c r="FA491" s="23"/>
      <c r="FB491" s="24"/>
      <c r="FC491" s="75"/>
      <c r="FD491" s="76"/>
      <c r="FF491" s="89"/>
      <c r="IA491" s="214"/>
      <c r="IB491" s="215"/>
      <c r="IC491" s="214"/>
      <c r="ID491" s="215"/>
      <c r="IE491" s="214"/>
      <c r="IF491" s="214"/>
      <c r="IG491" s="214"/>
      <c r="IH491" s="233"/>
      <c r="II491" s="160"/>
      <c r="IJ491" s="217"/>
      <c r="IK491" s="218"/>
      <c r="IL491" s="218"/>
      <c r="IM491" s="218"/>
      <c r="IO491" s="391"/>
    </row>
    <row r="492" spans="1:249" s="6" customFormat="1" ht="15" x14ac:dyDescent="0.2">
      <c r="A492" s="467" t="s">
        <v>2195</v>
      </c>
      <c r="B492" s="467" t="s">
        <v>2149</v>
      </c>
      <c r="C492" s="393" t="s">
        <v>2829</v>
      </c>
      <c r="D492" s="468"/>
      <c r="E492" s="462" t="s">
        <v>2141</v>
      </c>
      <c r="F492" s="14" t="s">
        <v>2149</v>
      </c>
      <c r="G492" s="14" t="s">
        <v>2149</v>
      </c>
      <c r="H492" s="469" t="s">
        <v>2149</v>
      </c>
      <c r="I492" s="462"/>
      <c r="J492" s="456"/>
      <c r="K492" s="11"/>
      <c r="L492" s="11"/>
      <c r="M492" s="14"/>
      <c r="N492" s="470"/>
      <c r="O492" s="14"/>
      <c r="P492" s="14"/>
      <c r="Q492" s="14"/>
      <c r="R492" s="14"/>
      <c r="S492" s="14"/>
      <c r="T492" s="469"/>
      <c r="U492" s="454"/>
      <c r="V492" s="454"/>
      <c r="W492" s="9"/>
      <c r="X492" s="9"/>
      <c r="Y492" s="10"/>
      <c r="Z492" s="495" t="s">
        <v>2195</v>
      </c>
      <c r="AA492" s="11"/>
      <c r="AB492" s="472"/>
      <c r="AC492" s="473"/>
      <c r="AD492" s="473"/>
      <c r="AE492" s="496" t="s">
        <v>2195</v>
      </c>
      <c r="AF492" s="12"/>
      <c r="AG492" s="12"/>
      <c r="AH492" s="13"/>
      <c r="AI492" s="14"/>
      <c r="AJ492" s="14"/>
      <c r="AK492" s="7"/>
      <c r="AL492" s="7"/>
      <c r="AM492" s="15"/>
      <c r="AN492" s="15"/>
      <c r="AO492" s="8"/>
      <c r="AP492" s="453" t="s">
        <v>1920</v>
      </c>
      <c r="AQ492" s="17"/>
      <c r="AR492" s="18"/>
      <c r="AS492" s="19"/>
      <c r="AT492" s="19"/>
      <c r="AU492" s="19"/>
      <c r="AV492" s="19"/>
      <c r="AW492" s="19"/>
      <c r="AX492" s="19"/>
      <c r="AY492" s="19"/>
      <c r="AZ492" s="20"/>
      <c r="BA492" s="20"/>
      <c r="BB492" s="21"/>
      <c r="BC492" s="22" t="s">
        <v>2179</v>
      </c>
      <c r="BD492" s="77"/>
      <c r="BE492" s="91"/>
      <c r="BF492" s="91"/>
      <c r="BG492" s="92"/>
      <c r="BH492"/>
      <c r="BI492"/>
      <c r="BJ492"/>
      <c r="BK492"/>
      <c r="BL492"/>
      <c r="BM492"/>
      <c r="BN492"/>
      <c r="BO492"/>
      <c r="BP492"/>
      <c r="BQ492"/>
      <c r="BR492"/>
      <c r="BS492"/>
      <c r="BT492" s="92"/>
      <c r="BU492" s="92"/>
      <c r="BV492" s="92"/>
      <c r="BW492" s="5"/>
      <c r="BX492" s="5"/>
      <c r="BY492" s="5"/>
      <c r="BZ492" s="5"/>
      <c r="CA492" s="5"/>
      <c r="CB492" s="5"/>
      <c r="CC492" s="5"/>
      <c r="CD492" s="440"/>
      <c r="CE492" s="440"/>
      <c r="CF492" s="441"/>
      <c r="CG492" s="442"/>
      <c r="CH492" s="443"/>
      <c r="CI492" s="443"/>
      <c r="CJ492" s="443"/>
      <c r="CK492" s="443"/>
      <c r="CL492" s="4"/>
      <c r="CM492" s="4"/>
      <c r="CN492" s="5"/>
      <c r="CO492" s="4"/>
      <c r="CP492" s="444"/>
      <c r="CQ492" s="445"/>
      <c r="CR492" s="446"/>
      <c r="CS492" s="446"/>
      <c r="CT492" s="444"/>
      <c r="CU492" s="444"/>
      <c r="CV492" s="444"/>
      <c r="CW492" s="444"/>
      <c r="CX492" s="447"/>
      <c r="CY492" s="447"/>
      <c r="CZ492" s="447"/>
      <c r="DA492" s="447"/>
      <c r="DB492" s="448"/>
      <c r="DC492" s="448"/>
      <c r="DD492" s="446"/>
      <c r="DE492" s="439"/>
      <c r="DF492" s="439"/>
      <c r="DG492" s="439"/>
      <c r="DH492" s="439"/>
      <c r="DI492" s="439"/>
      <c r="DJ492" s="439"/>
      <c r="DK492" s="439"/>
      <c r="DL492" s="446"/>
      <c r="DM492" s="446"/>
      <c r="DN492" s="444"/>
      <c r="DO492" s="444"/>
      <c r="DP492" s="444"/>
      <c r="DQ492" s="444"/>
      <c r="DR492" s="444"/>
      <c r="DS492" s="441"/>
      <c r="DT492" s="449"/>
      <c r="DU492" s="450"/>
      <c r="DV492" s="450"/>
      <c r="DW492" s="450"/>
      <c r="DX492" s="450"/>
      <c r="DY492" s="450"/>
      <c r="DZ492" s="450"/>
      <c r="EA492" s="450"/>
      <c r="EB492" s="450"/>
      <c r="EC492" s="450"/>
      <c r="ED492" s="450"/>
      <c r="EE492" s="446"/>
      <c r="EF492" s="446"/>
      <c r="EL492" s="4"/>
      <c r="EM492" s="4"/>
      <c r="EN492" s="5"/>
      <c r="EO492" s="4"/>
      <c r="FA492" s="23"/>
      <c r="FB492" s="24"/>
      <c r="FC492" s="75"/>
      <c r="FD492" s="76"/>
      <c r="FF492" s="89"/>
      <c r="IA492" s="214"/>
      <c r="IB492" s="215"/>
      <c r="IC492" s="214"/>
      <c r="ID492" s="215"/>
      <c r="IE492" s="214"/>
      <c r="IF492" s="214"/>
      <c r="IG492" s="214"/>
      <c r="IH492" s="233"/>
      <c r="II492" s="160"/>
      <c r="IJ492" s="217"/>
      <c r="IK492" s="218"/>
      <c r="IL492" s="218"/>
      <c r="IM492" s="218"/>
      <c r="IO492" s="391"/>
    </row>
    <row r="493" spans="1:249" s="6" customFormat="1" ht="15.75" x14ac:dyDescent="0.25">
      <c r="A493" s="467">
        <v>3</v>
      </c>
      <c r="B493" s="467" t="s">
        <v>2149</v>
      </c>
      <c r="C493" s="393" t="s">
        <v>2830</v>
      </c>
      <c r="D493" s="468"/>
      <c r="E493" s="462" t="s">
        <v>2138</v>
      </c>
      <c r="F493" s="14" t="s">
        <v>2147</v>
      </c>
      <c r="G493" s="14" t="s">
        <v>2154</v>
      </c>
      <c r="H493" s="469" t="s">
        <v>2157</v>
      </c>
      <c r="I493" s="462"/>
      <c r="J493" s="456"/>
      <c r="K493" s="11" t="s">
        <v>2161</v>
      </c>
      <c r="L493" s="11"/>
      <c r="M493" s="14"/>
      <c r="N493" s="470"/>
      <c r="O493" s="14"/>
      <c r="P493" s="14"/>
      <c r="Q493" s="14"/>
      <c r="R493" s="14"/>
      <c r="S493" s="14"/>
      <c r="T493" s="469"/>
      <c r="U493" s="454"/>
      <c r="V493" s="498"/>
      <c r="W493" s="9"/>
      <c r="X493" s="9"/>
      <c r="Y493" s="10"/>
      <c r="Z493" s="495">
        <v>3</v>
      </c>
      <c r="AA493" s="11"/>
      <c r="AB493" s="472"/>
      <c r="AC493" s="473"/>
      <c r="AD493" s="473"/>
      <c r="AE493" s="496">
        <v>3</v>
      </c>
      <c r="AF493" s="12"/>
      <c r="AG493" s="12"/>
      <c r="AH493" s="13"/>
      <c r="AI493" s="14"/>
      <c r="AJ493" s="14"/>
      <c r="AK493" s="7"/>
      <c r="AL493" s="7"/>
      <c r="AM493" s="15"/>
      <c r="AN493" s="15"/>
      <c r="AO493" s="8"/>
      <c r="AP493" s="453" t="s">
        <v>1921</v>
      </c>
      <c r="AQ493" s="17"/>
      <c r="AR493" s="18"/>
      <c r="AS493" s="19"/>
      <c r="AT493" s="19"/>
      <c r="AU493" s="19"/>
      <c r="AV493" s="19"/>
      <c r="AW493" s="19"/>
      <c r="AX493" s="19"/>
      <c r="AY493" s="19"/>
      <c r="AZ493" s="20"/>
      <c r="BA493" s="20"/>
      <c r="BB493" s="21"/>
      <c r="BC493" s="22" t="s">
        <v>2179</v>
      </c>
      <c r="BD493" s="77"/>
      <c r="BE493" s="91"/>
      <c r="BF493" s="91" t="s">
        <v>2161</v>
      </c>
      <c r="BG493" s="92"/>
      <c r="BH493"/>
      <c r="BI493"/>
      <c r="BJ493"/>
      <c r="BK493"/>
      <c r="BL493"/>
      <c r="BM493"/>
      <c r="BN493"/>
      <c r="BO493"/>
      <c r="BP493"/>
      <c r="BQ493"/>
      <c r="BR493"/>
      <c r="BS493"/>
      <c r="BT493" s="92"/>
      <c r="BU493" s="92"/>
      <c r="BV493" s="92"/>
      <c r="BW493" s="5"/>
      <c r="BX493" s="5"/>
      <c r="BY493" s="5"/>
      <c r="BZ493" s="5"/>
      <c r="CA493" s="5"/>
      <c r="CB493" s="5"/>
      <c r="CC493" s="5"/>
      <c r="CD493" s="440"/>
      <c r="CE493" s="440"/>
      <c r="CF493" s="441"/>
      <c r="CG493" s="442"/>
      <c r="CH493" s="443"/>
      <c r="CI493" s="443"/>
      <c r="CJ493" s="443"/>
      <c r="CK493" s="443"/>
      <c r="CL493" s="4"/>
      <c r="CM493" s="4"/>
      <c r="CN493" s="5"/>
      <c r="CO493" s="4"/>
      <c r="CP493" s="444"/>
      <c r="CQ493" s="445"/>
      <c r="CR493" s="446"/>
      <c r="CS493" s="446"/>
      <c r="CT493" s="444"/>
      <c r="CU493" s="444"/>
      <c r="CV493" s="444"/>
      <c r="CW493" s="444"/>
      <c r="CX493" s="447"/>
      <c r="CY493" s="447"/>
      <c r="CZ493" s="447"/>
      <c r="DA493" s="447"/>
      <c r="DB493" s="448"/>
      <c r="DC493" s="448"/>
      <c r="DD493" s="446"/>
      <c r="DE493" s="439"/>
      <c r="DF493" s="439"/>
      <c r="DG493" s="439"/>
      <c r="DH493" s="439"/>
      <c r="DI493" s="439"/>
      <c r="DJ493" s="439"/>
      <c r="DK493" s="439"/>
      <c r="DL493" s="446"/>
      <c r="DM493" s="446"/>
      <c r="DN493" s="444"/>
      <c r="DO493" s="444"/>
      <c r="DP493" s="444"/>
      <c r="DQ493" s="444"/>
      <c r="DR493" s="444"/>
      <c r="DS493" s="441"/>
      <c r="DT493" s="449"/>
      <c r="DU493" s="450"/>
      <c r="DV493" s="450"/>
      <c r="DW493" s="450"/>
      <c r="DX493" s="450"/>
      <c r="DY493" s="450"/>
      <c r="DZ493" s="450"/>
      <c r="EA493" s="450"/>
      <c r="EB493" s="450"/>
      <c r="EC493" s="450"/>
      <c r="ED493" s="450"/>
      <c r="EE493" s="446"/>
      <c r="EF493" s="446"/>
      <c r="EL493" s="4"/>
      <c r="EM493" s="4"/>
      <c r="EN493" s="5"/>
      <c r="EO493" s="4"/>
      <c r="FA493" s="23"/>
      <c r="FB493" s="24"/>
      <c r="FC493" s="75"/>
      <c r="FD493" s="76"/>
      <c r="FF493" s="89"/>
      <c r="IA493" s="214"/>
      <c r="IB493" s="215"/>
      <c r="IC493" s="214"/>
      <c r="ID493" s="215"/>
      <c r="IE493" s="214"/>
      <c r="IF493" s="214"/>
      <c r="IG493" s="214"/>
      <c r="IH493" s="233"/>
      <c r="II493" s="160"/>
      <c r="IJ493" s="217"/>
      <c r="IK493" s="218"/>
      <c r="IL493" s="218"/>
      <c r="IM493" s="218"/>
      <c r="IO493" s="391"/>
    </row>
    <row r="494" spans="1:249" s="6" customFormat="1" ht="15" x14ac:dyDescent="0.2">
      <c r="A494" s="467" t="s">
        <v>2195</v>
      </c>
      <c r="B494" s="467" t="s">
        <v>2149</v>
      </c>
      <c r="C494" s="393" t="s">
        <v>3062</v>
      </c>
      <c r="D494" s="468"/>
      <c r="E494" s="462" t="s">
        <v>2137</v>
      </c>
      <c r="F494" s="14" t="s">
        <v>2149</v>
      </c>
      <c r="G494" s="14" t="s">
        <v>2149</v>
      </c>
      <c r="H494" s="469" t="s">
        <v>2149</v>
      </c>
      <c r="I494" s="462"/>
      <c r="J494" s="456"/>
      <c r="K494" s="11"/>
      <c r="L494" s="11"/>
      <c r="M494" s="14"/>
      <c r="N494" s="470"/>
      <c r="O494" s="14"/>
      <c r="P494" s="14"/>
      <c r="Q494" s="14"/>
      <c r="R494" s="14"/>
      <c r="S494" s="14"/>
      <c r="T494" s="469"/>
      <c r="U494" s="454"/>
      <c r="V494" s="454"/>
      <c r="W494" s="9"/>
      <c r="X494" s="9"/>
      <c r="Y494" s="10"/>
      <c r="Z494" s="495" t="s">
        <v>2195</v>
      </c>
      <c r="AA494" s="11"/>
      <c r="AB494" s="472"/>
      <c r="AC494" s="473"/>
      <c r="AD494" s="473"/>
      <c r="AE494" s="496" t="s">
        <v>2195</v>
      </c>
      <c r="AF494" s="12"/>
      <c r="AG494" s="12"/>
      <c r="AH494" s="13"/>
      <c r="AI494" s="14"/>
      <c r="AJ494" s="14"/>
      <c r="AK494" s="7"/>
      <c r="AL494" s="7"/>
      <c r="AM494" s="15"/>
      <c r="AN494" s="15"/>
      <c r="AO494" s="8"/>
      <c r="AP494" s="453" t="s">
        <v>1922</v>
      </c>
      <c r="AQ494" s="17"/>
      <c r="AR494" s="18"/>
      <c r="AS494" s="19"/>
      <c r="AT494" s="19"/>
      <c r="AU494" s="19"/>
      <c r="AV494" s="19"/>
      <c r="AW494" s="19"/>
      <c r="AX494" s="19"/>
      <c r="AY494" s="19"/>
      <c r="AZ494" s="20"/>
      <c r="BA494" s="20"/>
      <c r="BB494" s="21"/>
      <c r="BC494" s="22" t="s">
        <v>2179</v>
      </c>
      <c r="BD494" s="77"/>
      <c r="BE494" s="91"/>
      <c r="BF494" s="91"/>
      <c r="BG494" s="92"/>
      <c r="BH494"/>
      <c r="BI494"/>
      <c r="BJ494"/>
      <c r="BK494"/>
      <c r="BL494"/>
      <c r="BM494"/>
      <c r="BN494"/>
      <c r="BO494"/>
      <c r="BP494"/>
      <c r="BQ494"/>
      <c r="BR494"/>
      <c r="BS494"/>
      <c r="BT494" s="92"/>
      <c r="BU494" s="92"/>
      <c r="BV494" s="92"/>
      <c r="BW494" s="5"/>
      <c r="BX494" s="5"/>
      <c r="BY494" s="5"/>
      <c r="BZ494" s="5"/>
      <c r="CA494" s="5"/>
      <c r="CB494" s="5"/>
      <c r="CC494" s="5"/>
      <c r="CD494" s="440"/>
      <c r="CE494" s="440"/>
      <c r="CF494" s="441"/>
      <c r="CG494" s="442"/>
      <c r="CH494" s="443"/>
      <c r="CI494" s="443"/>
      <c r="CJ494" s="443"/>
      <c r="CK494" s="443"/>
      <c r="CL494" s="4"/>
      <c r="CM494" s="4"/>
      <c r="CN494" s="5"/>
      <c r="CO494" s="4"/>
      <c r="CP494" s="444"/>
      <c r="CQ494" s="445"/>
      <c r="CR494" s="446"/>
      <c r="CS494" s="446"/>
      <c r="CT494" s="444"/>
      <c r="CU494" s="444"/>
      <c r="CV494" s="444"/>
      <c r="CW494" s="444"/>
      <c r="CX494" s="447"/>
      <c r="CY494" s="447"/>
      <c r="CZ494" s="447"/>
      <c r="DA494" s="447"/>
      <c r="DB494" s="448"/>
      <c r="DC494" s="448"/>
      <c r="DD494" s="446"/>
      <c r="DE494" s="439"/>
      <c r="DF494" s="439"/>
      <c r="DG494" s="439"/>
      <c r="DH494" s="439"/>
      <c r="DI494" s="439"/>
      <c r="DJ494" s="439"/>
      <c r="DK494" s="439"/>
      <c r="DL494" s="446"/>
      <c r="DM494" s="446"/>
      <c r="DN494" s="444"/>
      <c r="DO494" s="444"/>
      <c r="DP494" s="444"/>
      <c r="DQ494" s="444"/>
      <c r="DR494" s="444"/>
      <c r="DS494" s="441"/>
      <c r="DT494" s="449"/>
      <c r="DU494" s="450"/>
      <c r="DV494" s="450"/>
      <c r="DW494" s="450"/>
      <c r="DX494" s="450"/>
      <c r="DY494" s="450"/>
      <c r="DZ494" s="450"/>
      <c r="EA494" s="450"/>
      <c r="EB494" s="450"/>
      <c r="EC494" s="450"/>
      <c r="ED494" s="450"/>
      <c r="EE494" s="446"/>
      <c r="EF494" s="446"/>
      <c r="EL494" s="4"/>
      <c r="EM494" s="4"/>
      <c r="EN494" s="5"/>
      <c r="EO494" s="4"/>
      <c r="FA494" s="23"/>
      <c r="FB494" s="24"/>
      <c r="FC494" s="75"/>
      <c r="FD494" s="76"/>
      <c r="FF494" s="89"/>
      <c r="IA494" s="214"/>
      <c r="IB494" s="215"/>
      <c r="IC494" s="214"/>
      <c r="ID494" s="215"/>
      <c r="IE494" s="214"/>
      <c r="IF494" s="214"/>
      <c r="IG494" s="214"/>
      <c r="IH494" s="233"/>
      <c r="II494" s="160"/>
      <c r="IJ494" s="217"/>
      <c r="IK494" s="218"/>
      <c r="IL494" s="218"/>
      <c r="IM494" s="218"/>
      <c r="IO494" s="391"/>
    </row>
    <row r="495" spans="1:249" s="6" customFormat="1" ht="15" x14ac:dyDescent="0.2">
      <c r="A495" s="467" t="s">
        <v>2195</v>
      </c>
      <c r="B495" s="467" t="s">
        <v>2149</v>
      </c>
      <c r="C495" s="393" t="s">
        <v>2831</v>
      </c>
      <c r="D495" s="468"/>
      <c r="E495" s="462" t="s">
        <v>2141</v>
      </c>
      <c r="F495" s="14" t="s">
        <v>2149</v>
      </c>
      <c r="G495" s="14" t="s">
        <v>2149</v>
      </c>
      <c r="H495" s="469" t="s">
        <v>2149</v>
      </c>
      <c r="I495" s="462"/>
      <c r="J495" s="456"/>
      <c r="K495" s="11"/>
      <c r="L495" s="11"/>
      <c r="M495" s="14"/>
      <c r="N495" s="470"/>
      <c r="O495" s="14"/>
      <c r="P495" s="14"/>
      <c r="Q495" s="14"/>
      <c r="R495" s="14"/>
      <c r="S495" s="14"/>
      <c r="T495" s="469"/>
      <c r="U495" s="454"/>
      <c r="V495" s="454"/>
      <c r="W495" s="9"/>
      <c r="X495" s="9"/>
      <c r="Y495" s="10"/>
      <c r="Z495" s="495" t="s">
        <v>2195</v>
      </c>
      <c r="AA495" s="11"/>
      <c r="AB495" s="472"/>
      <c r="AC495" s="473"/>
      <c r="AD495" s="473"/>
      <c r="AE495" s="496" t="s">
        <v>2195</v>
      </c>
      <c r="AF495" s="12"/>
      <c r="AG495" s="12"/>
      <c r="AH495" s="13"/>
      <c r="AI495" s="14"/>
      <c r="AJ495" s="14"/>
      <c r="AK495" s="7"/>
      <c r="AL495" s="7"/>
      <c r="AM495" s="15"/>
      <c r="AN495" s="15"/>
      <c r="AO495" s="8"/>
      <c r="AP495" s="453" t="s">
        <v>1923</v>
      </c>
      <c r="AQ495" s="17"/>
      <c r="AR495" s="18"/>
      <c r="AS495" s="19"/>
      <c r="AT495" s="19"/>
      <c r="AU495" s="19"/>
      <c r="AV495" s="19"/>
      <c r="AW495" s="19"/>
      <c r="AX495" s="19"/>
      <c r="AY495" s="19"/>
      <c r="AZ495" s="20"/>
      <c r="BA495" s="20"/>
      <c r="BB495" s="21"/>
      <c r="BC495" s="22" t="s">
        <v>2179</v>
      </c>
      <c r="BD495" s="77"/>
      <c r="BE495" s="91"/>
      <c r="BF495" s="91"/>
      <c r="BG495" s="92"/>
      <c r="BH495"/>
      <c r="BI495"/>
      <c r="BJ495"/>
      <c r="BK495"/>
      <c r="BL495"/>
      <c r="BM495"/>
      <c r="BN495"/>
      <c r="BO495"/>
      <c r="BP495"/>
      <c r="BQ495"/>
      <c r="BR495"/>
      <c r="BS495"/>
      <c r="BT495" s="92"/>
      <c r="BU495" s="92"/>
      <c r="BV495" s="92"/>
      <c r="BW495" s="5"/>
      <c r="BX495" s="5"/>
      <c r="BY495" s="5"/>
      <c r="BZ495" s="5"/>
      <c r="CA495" s="5"/>
      <c r="CB495" s="5"/>
      <c r="CC495" s="5"/>
      <c r="CD495" s="440"/>
      <c r="CE495" s="440"/>
      <c r="CF495" s="441"/>
      <c r="CG495" s="442"/>
      <c r="CH495" s="443"/>
      <c r="CI495" s="443"/>
      <c r="CJ495" s="443"/>
      <c r="CK495" s="443"/>
      <c r="CL495" s="4"/>
      <c r="CM495" s="4"/>
      <c r="CN495" s="5"/>
      <c r="CO495" s="4"/>
      <c r="CP495" s="444"/>
      <c r="CQ495" s="445"/>
      <c r="CR495" s="446"/>
      <c r="CS495" s="446"/>
      <c r="CT495" s="444"/>
      <c r="CU495" s="444"/>
      <c r="CV495" s="444"/>
      <c r="CW495" s="444"/>
      <c r="CX495" s="447"/>
      <c r="CY495" s="447"/>
      <c r="CZ495" s="447"/>
      <c r="DA495" s="447"/>
      <c r="DB495" s="448"/>
      <c r="DC495" s="448"/>
      <c r="DD495" s="446"/>
      <c r="DE495" s="439"/>
      <c r="DF495" s="439"/>
      <c r="DG495" s="439"/>
      <c r="DH495" s="439"/>
      <c r="DI495" s="439"/>
      <c r="DJ495" s="439"/>
      <c r="DK495" s="439"/>
      <c r="DL495" s="446"/>
      <c r="DM495" s="446"/>
      <c r="DN495" s="444"/>
      <c r="DO495" s="444"/>
      <c r="DP495" s="444"/>
      <c r="DQ495" s="444"/>
      <c r="DR495" s="444"/>
      <c r="DS495" s="441"/>
      <c r="DT495" s="449"/>
      <c r="DU495" s="450"/>
      <c r="DV495" s="450"/>
      <c r="DW495" s="450"/>
      <c r="DX495" s="450"/>
      <c r="DY495" s="450"/>
      <c r="DZ495" s="450"/>
      <c r="EA495" s="450"/>
      <c r="EB495" s="450"/>
      <c r="EC495" s="450"/>
      <c r="ED495" s="450"/>
      <c r="EE495" s="446"/>
      <c r="EF495" s="446"/>
      <c r="EL495" s="4"/>
      <c r="EM495" s="4"/>
      <c r="EN495" s="5"/>
      <c r="EO495" s="4"/>
      <c r="FA495" s="23"/>
      <c r="FB495" s="24"/>
      <c r="FC495" s="75"/>
      <c r="FD495" s="76"/>
      <c r="FF495" s="89"/>
      <c r="IA495" s="214"/>
      <c r="IB495" s="215"/>
      <c r="IC495" s="214"/>
      <c r="ID495" s="215"/>
      <c r="IE495" s="214"/>
      <c r="IF495" s="214"/>
      <c r="IG495" s="214"/>
      <c r="IH495" s="233"/>
      <c r="II495" s="160"/>
      <c r="IJ495" s="217"/>
      <c r="IK495" s="218"/>
      <c r="IL495" s="218"/>
      <c r="IM495" s="218"/>
      <c r="IO495" s="391"/>
    </row>
    <row r="496" spans="1:249" s="6" customFormat="1" ht="15" x14ac:dyDescent="0.2">
      <c r="A496" s="467" t="s">
        <v>2166</v>
      </c>
      <c r="B496" s="467" t="s">
        <v>2149</v>
      </c>
      <c r="C496" s="393" t="s">
        <v>2832</v>
      </c>
      <c r="D496" s="468"/>
      <c r="E496" s="462" t="s">
        <v>2138</v>
      </c>
      <c r="F496" s="14" t="s">
        <v>2149</v>
      </c>
      <c r="G496" s="14" t="s">
        <v>2153</v>
      </c>
      <c r="H496" s="469" t="s">
        <v>2149</v>
      </c>
      <c r="I496" s="462"/>
      <c r="J496" s="456"/>
      <c r="K496" s="11"/>
      <c r="L496" s="11"/>
      <c r="M496" s="14"/>
      <c r="N496" s="470"/>
      <c r="O496" s="14"/>
      <c r="P496" s="14"/>
      <c r="Q496" s="14"/>
      <c r="R496" s="14"/>
      <c r="S496" s="14"/>
      <c r="T496" s="469"/>
      <c r="U496" s="454"/>
      <c r="V496" s="454"/>
      <c r="W496" s="9"/>
      <c r="X496" s="9"/>
      <c r="Y496" s="10"/>
      <c r="Z496" s="495" t="s">
        <v>2166</v>
      </c>
      <c r="AA496" s="11"/>
      <c r="AB496" s="472"/>
      <c r="AC496" s="473"/>
      <c r="AD496" s="473"/>
      <c r="AE496" s="496" t="s">
        <v>2195</v>
      </c>
      <c r="AF496" s="12"/>
      <c r="AG496" s="12"/>
      <c r="AH496" s="13"/>
      <c r="AI496" s="14"/>
      <c r="AJ496" s="14"/>
      <c r="AK496" s="7"/>
      <c r="AL496" s="7"/>
      <c r="AM496" s="15"/>
      <c r="AN496" s="15"/>
      <c r="AO496" s="8"/>
      <c r="AP496" s="453" t="s">
        <v>1924</v>
      </c>
      <c r="AQ496" s="17"/>
      <c r="AR496" s="18"/>
      <c r="AS496" s="19"/>
      <c r="AT496" s="19"/>
      <c r="AU496" s="19"/>
      <c r="AV496" s="19"/>
      <c r="AW496" s="19"/>
      <c r="AX496" s="19"/>
      <c r="AY496" s="19"/>
      <c r="AZ496" s="20"/>
      <c r="BA496" s="20"/>
      <c r="BB496" s="21"/>
      <c r="BC496" s="22" t="s">
        <v>2179</v>
      </c>
      <c r="BD496" s="77"/>
      <c r="BE496" s="91"/>
      <c r="BF496" s="91"/>
      <c r="BG496" s="92"/>
      <c r="BH496"/>
      <c r="BI496"/>
      <c r="BJ496"/>
      <c r="BK496"/>
      <c r="BL496"/>
      <c r="BM496"/>
      <c r="BN496"/>
      <c r="BO496"/>
      <c r="BP496"/>
      <c r="BQ496"/>
      <c r="BR496"/>
      <c r="BS496"/>
      <c r="BT496" s="92"/>
      <c r="BU496" s="92"/>
      <c r="BV496" s="92"/>
      <c r="BW496" s="5"/>
      <c r="BX496" s="5"/>
      <c r="BY496" s="5"/>
      <c r="BZ496" s="5"/>
      <c r="CA496" s="5"/>
      <c r="CB496" s="5"/>
      <c r="CC496" s="5"/>
      <c r="CD496" s="440"/>
      <c r="CE496" s="440"/>
      <c r="CF496" s="441"/>
      <c r="CG496" s="442"/>
      <c r="CH496" s="443"/>
      <c r="CI496" s="443"/>
      <c r="CJ496" s="443"/>
      <c r="CK496" s="443"/>
      <c r="CL496" s="4"/>
      <c r="CM496" s="4"/>
      <c r="CN496" s="5"/>
      <c r="CO496" s="4"/>
      <c r="CP496" s="444"/>
      <c r="CQ496" s="445"/>
      <c r="CR496" s="446"/>
      <c r="CS496" s="446"/>
      <c r="CT496" s="444"/>
      <c r="CU496" s="444"/>
      <c r="CV496" s="444"/>
      <c r="CW496" s="444"/>
      <c r="CX496" s="447"/>
      <c r="CY496" s="447"/>
      <c r="CZ496" s="447"/>
      <c r="DA496" s="447"/>
      <c r="DB496" s="448"/>
      <c r="DC496" s="448"/>
      <c r="DD496" s="446"/>
      <c r="DE496" s="439"/>
      <c r="DF496" s="439"/>
      <c r="DG496" s="439"/>
      <c r="DH496" s="439"/>
      <c r="DI496" s="439"/>
      <c r="DJ496" s="439"/>
      <c r="DK496" s="439"/>
      <c r="DL496" s="446"/>
      <c r="DM496" s="446"/>
      <c r="DN496" s="444"/>
      <c r="DO496" s="444"/>
      <c r="DP496" s="444"/>
      <c r="DQ496" s="444"/>
      <c r="DR496" s="444"/>
      <c r="DS496" s="441"/>
      <c r="DT496" s="449"/>
      <c r="DU496" s="450"/>
      <c r="DV496" s="450"/>
      <c r="DW496" s="450"/>
      <c r="DX496" s="450"/>
      <c r="DY496" s="450"/>
      <c r="DZ496" s="450"/>
      <c r="EA496" s="450"/>
      <c r="EB496" s="450"/>
      <c r="EC496" s="450"/>
      <c r="ED496" s="450"/>
      <c r="EE496" s="446"/>
      <c r="EF496" s="446"/>
      <c r="EL496" s="4"/>
      <c r="EM496" s="4"/>
      <c r="EN496" s="5"/>
      <c r="EO496" s="4"/>
      <c r="FA496" s="23"/>
      <c r="FB496" s="24"/>
      <c r="FC496" s="75"/>
      <c r="FD496" s="76"/>
      <c r="FF496" s="89"/>
      <c r="IA496" s="214"/>
      <c r="IB496" s="215"/>
      <c r="IC496" s="214"/>
      <c r="ID496" s="215"/>
      <c r="IE496" s="214"/>
      <c r="IF496" s="214"/>
      <c r="IG496" s="214"/>
      <c r="IH496" s="233"/>
      <c r="II496" s="160"/>
      <c r="IJ496" s="217"/>
      <c r="IK496" s="218"/>
      <c r="IL496" s="218"/>
      <c r="IM496" s="218"/>
      <c r="IO496" s="391"/>
    </row>
    <row r="497" spans="1:249" s="6" customFormat="1" ht="15" x14ac:dyDescent="0.2">
      <c r="A497" s="467" t="s">
        <v>2195</v>
      </c>
      <c r="B497" s="467" t="s">
        <v>2149</v>
      </c>
      <c r="C497" s="393" t="s">
        <v>2833</v>
      </c>
      <c r="D497" s="468"/>
      <c r="E497" s="462" t="s">
        <v>2141</v>
      </c>
      <c r="F497" s="14" t="s">
        <v>2149</v>
      </c>
      <c r="G497" s="14" t="s">
        <v>2149</v>
      </c>
      <c r="H497" s="469" t="s">
        <v>2149</v>
      </c>
      <c r="I497" s="462"/>
      <c r="J497" s="456"/>
      <c r="K497" s="11"/>
      <c r="L497" s="11"/>
      <c r="M497" s="14"/>
      <c r="N497" s="470"/>
      <c r="O497" s="14"/>
      <c r="P497" s="14"/>
      <c r="Q497" s="14"/>
      <c r="R497" s="14"/>
      <c r="S497" s="14"/>
      <c r="T497" s="469"/>
      <c r="U497" s="454"/>
      <c r="V497" s="454"/>
      <c r="W497" s="9"/>
      <c r="X497" s="9"/>
      <c r="Y497" s="10"/>
      <c r="Z497" s="495" t="s">
        <v>2195</v>
      </c>
      <c r="AA497" s="11"/>
      <c r="AB497" s="472"/>
      <c r="AC497" s="473"/>
      <c r="AD497" s="473"/>
      <c r="AE497" s="496" t="s">
        <v>2195</v>
      </c>
      <c r="AF497" s="12"/>
      <c r="AG497" s="12"/>
      <c r="AH497" s="13"/>
      <c r="AI497" s="14"/>
      <c r="AJ497" s="14"/>
      <c r="AK497" s="7"/>
      <c r="AL497" s="7"/>
      <c r="AM497" s="15"/>
      <c r="AN497" s="15"/>
      <c r="AO497" s="8"/>
      <c r="AP497" s="453" t="s">
        <v>1925</v>
      </c>
      <c r="AQ497" s="17"/>
      <c r="AR497" s="18"/>
      <c r="AS497" s="19"/>
      <c r="AT497" s="19"/>
      <c r="AU497" s="19"/>
      <c r="AV497" s="19"/>
      <c r="AW497" s="19"/>
      <c r="AX497" s="19"/>
      <c r="AY497" s="19"/>
      <c r="AZ497" s="20"/>
      <c r="BA497" s="20"/>
      <c r="BB497" s="21"/>
      <c r="BC497" s="22" t="s">
        <v>2179</v>
      </c>
      <c r="BD497" s="77"/>
      <c r="BE497" s="91"/>
      <c r="BF497" s="91"/>
      <c r="BG497" s="92"/>
      <c r="BH497"/>
      <c r="BI497"/>
      <c r="BJ497"/>
      <c r="BK497"/>
      <c r="BL497"/>
      <c r="BM497"/>
      <c r="BN497"/>
      <c r="BO497"/>
      <c r="BP497"/>
      <c r="BQ497"/>
      <c r="BR497"/>
      <c r="BS497"/>
      <c r="BT497" s="92"/>
      <c r="BU497" s="92"/>
      <c r="BV497" s="92"/>
      <c r="BW497" s="5"/>
      <c r="BX497" s="5"/>
      <c r="BY497" s="5"/>
      <c r="BZ497" s="5"/>
      <c r="CA497" s="5"/>
      <c r="CB497" s="5"/>
      <c r="CC497" s="5"/>
      <c r="CD497" s="440"/>
      <c r="CE497" s="440"/>
      <c r="CF497" s="441"/>
      <c r="CG497" s="442"/>
      <c r="CH497" s="443"/>
      <c r="CI497" s="443"/>
      <c r="CJ497" s="443"/>
      <c r="CK497" s="443"/>
      <c r="CL497" s="4"/>
      <c r="CM497" s="4"/>
      <c r="CN497" s="5"/>
      <c r="CO497" s="4"/>
      <c r="CP497" s="444"/>
      <c r="CQ497" s="445"/>
      <c r="CR497" s="446"/>
      <c r="CS497" s="446"/>
      <c r="CT497" s="444"/>
      <c r="CU497" s="444"/>
      <c r="CV497" s="444"/>
      <c r="CW497" s="444"/>
      <c r="CX497" s="447"/>
      <c r="CY497" s="447"/>
      <c r="CZ497" s="447"/>
      <c r="DA497" s="447"/>
      <c r="DB497" s="448"/>
      <c r="DC497" s="448"/>
      <c r="DD497" s="446"/>
      <c r="DE497" s="439"/>
      <c r="DF497" s="439"/>
      <c r="DG497" s="439"/>
      <c r="DH497" s="439"/>
      <c r="DI497" s="439"/>
      <c r="DJ497" s="439"/>
      <c r="DK497" s="439"/>
      <c r="DL497" s="446"/>
      <c r="DM497" s="446"/>
      <c r="DN497" s="444"/>
      <c r="DO497" s="444"/>
      <c r="DP497" s="444"/>
      <c r="DQ497" s="444"/>
      <c r="DR497" s="444"/>
      <c r="DS497" s="441"/>
      <c r="DT497" s="449"/>
      <c r="DU497" s="450"/>
      <c r="DV497" s="450"/>
      <c r="DW497" s="450"/>
      <c r="DX497" s="450"/>
      <c r="DY497" s="450"/>
      <c r="DZ497" s="450"/>
      <c r="EA497" s="450"/>
      <c r="EB497" s="450"/>
      <c r="EC497" s="450"/>
      <c r="ED497" s="450"/>
      <c r="EE497" s="446"/>
      <c r="EF497" s="446"/>
      <c r="EL497" s="4"/>
      <c r="EM497" s="4"/>
      <c r="EN497" s="5"/>
      <c r="EO497" s="4"/>
      <c r="FA497" s="23"/>
      <c r="FB497" s="24"/>
      <c r="FC497" s="75"/>
      <c r="FD497" s="76"/>
      <c r="FF497" s="89"/>
      <c r="IA497" s="214"/>
      <c r="IB497" s="215"/>
      <c r="IC497" s="214"/>
      <c r="ID497" s="215"/>
      <c r="IE497" s="214"/>
      <c r="IF497" s="214"/>
      <c r="IG497" s="214"/>
      <c r="IH497" s="233"/>
      <c r="II497" s="160"/>
      <c r="IJ497" s="217"/>
      <c r="IK497" s="218"/>
      <c r="IL497" s="218"/>
      <c r="IM497" s="218"/>
      <c r="IO497" s="391"/>
    </row>
    <row r="498" spans="1:249" s="6" customFormat="1" ht="15" x14ac:dyDescent="0.2">
      <c r="A498" s="467" t="s">
        <v>2195</v>
      </c>
      <c r="B498" s="467" t="s">
        <v>2149</v>
      </c>
      <c r="C498" s="393" t="s">
        <v>2834</v>
      </c>
      <c r="D498" s="468"/>
      <c r="E498" s="462" t="s">
        <v>2141</v>
      </c>
      <c r="F498" s="14" t="s">
        <v>2149</v>
      </c>
      <c r="G498" s="14" t="s">
        <v>2149</v>
      </c>
      <c r="H498" s="469" t="s">
        <v>2149</v>
      </c>
      <c r="I498" s="462"/>
      <c r="J498" s="456"/>
      <c r="K498" s="11"/>
      <c r="L498" s="11"/>
      <c r="M498" s="14"/>
      <c r="N498" s="470"/>
      <c r="O498" s="14"/>
      <c r="P498" s="14"/>
      <c r="Q498" s="14"/>
      <c r="R498" s="14"/>
      <c r="S498" s="14"/>
      <c r="T498" s="469"/>
      <c r="U498" s="454"/>
      <c r="V498" s="454"/>
      <c r="W498" s="9"/>
      <c r="X498" s="9"/>
      <c r="Y498" s="10"/>
      <c r="Z498" s="495" t="s">
        <v>2195</v>
      </c>
      <c r="AA498" s="11"/>
      <c r="AB498" s="472"/>
      <c r="AC498" s="473"/>
      <c r="AD498" s="473"/>
      <c r="AE498" s="496" t="s">
        <v>2195</v>
      </c>
      <c r="AF498" s="12"/>
      <c r="AG498" s="12"/>
      <c r="AH498" s="13"/>
      <c r="AI498" s="14"/>
      <c r="AJ498" s="14"/>
      <c r="AK498" s="7"/>
      <c r="AL498" s="7"/>
      <c r="AM498" s="15"/>
      <c r="AN498" s="15"/>
      <c r="AO498" s="8"/>
      <c r="AP498" s="453" t="s">
        <v>1926</v>
      </c>
      <c r="AQ498" s="17"/>
      <c r="AR498" s="18"/>
      <c r="AS498" s="19"/>
      <c r="AT498" s="19"/>
      <c r="AU498" s="19"/>
      <c r="AV498" s="19"/>
      <c r="AW498" s="19"/>
      <c r="AX498" s="19"/>
      <c r="AY498" s="19"/>
      <c r="AZ498" s="20"/>
      <c r="BA498" s="20"/>
      <c r="BB498" s="21"/>
      <c r="BC498" s="22" t="s">
        <v>2179</v>
      </c>
      <c r="BD498" s="77"/>
      <c r="BE498" s="91"/>
      <c r="BF498" s="91"/>
      <c r="BG498" s="92"/>
      <c r="BH498"/>
      <c r="BI498"/>
      <c r="BJ498"/>
      <c r="BK498"/>
      <c r="BL498"/>
      <c r="BM498"/>
      <c r="BN498"/>
      <c r="BO498"/>
      <c r="BP498"/>
      <c r="BQ498"/>
      <c r="BR498"/>
      <c r="BS498"/>
      <c r="BT498" s="92"/>
      <c r="BU498" s="92"/>
      <c r="BV498" s="92"/>
      <c r="BW498" s="5"/>
      <c r="BX498" s="5"/>
      <c r="BY498" s="5"/>
      <c r="BZ498" s="5"/>
      <c r="CA498" s="5"/>
      <c r="CB498" s="5"/>
      <c r="CC498" s="5"/>
      <c r="CD498" s="440"/>
      <c r="CE498" s="440"/>
      <c r="CF498" s="441"/>
      <c r="CG498" s="442"/>
      <c r="CH498" s="443"/>
      <c r="CI498" s="443"/>
      <c r="CJ498" s="443"/>
      <c r="CK498" s="443"/>
      <c r="CL498" s="4"/>
      <c r="CM498" s="4"/>
      <c r="CN498" s="5"/>
      <c r="CO498" s="4"/>
      <c r="CP498" s="444"/>
      <c r="CQ498" s="445"/>
      <c r="CR498" s="446"/>
      <c r="CS498" s="446"/>
      <c r="CT498" s="444"/>
      <c r="CU498" s="444"/>
      <c r="CV498" s="444"/>
      <c r="CW498" s="444"/>
      <c r="CX498" s="447"/>
      <c r="CY498" s="447"/>
      <c r="CZ498" s="447"/>
      <c r="DA498" s="447"/>
      <c r="DB498" s="448"/>
      <c r="DC498" s="448"/>
      <c r="DD498" s="446"/>
      <c r="DE498" s="439"/>
      <c r="DF498" s="439"/>
      <c r="DG498" s="439"/>
      <c r="DH498" s="439"/>
      <c r="DI498" s="439"/>
      <c r="DJ498" s="439"/>
      <c r="DK498" s="439"/>
      <c r="DL498" s="446"/>
      <c r="DM498" s="446"/>
      <c r="DN498" s="444"/>
      <c r="DO498" s="444"/>
      <c r="DP498" s="444"/>
      <c r="DQ498" s="444"/>
      <c r="DR498" s="444"/>
      <c r="DS498" s="441"/>
      <c r="DT498" s="449"/>
      <c r="DU498" s="450"/>
      <c r="DV498" s="450"/>
      <c r="DW498" s="450"/>
      <c r="DX498" s="450"/>
      <c r="DY498" s="450"/>
      <c r="DZ498" s="450"/>
      <c r="EA498" s="450"/>
      <c r="EB498" s="450"/>
      <c r="EC498" s="450"/>
      <c r="ED498" s="450"/>
      <c r="EE498" s="446"/>
      <c r="EF498" s="446"/>
      <c r="EL498" s="4"/>
      <c r="EM498" s="4"/>
      <c r="EN498" s="5"/>
      <c r="EO498" s="4"/>
      <c r="FA498" s="23"/>
      <c r="FB498" s="24"/>
      <c r="FC498" s="75"/>
      <c r="FD498" s="76"/>
      <c r="FF498" s="89"/>
      <c r="IA498" s="214"/>
      <c r="IB498" s="215"/>
      <c r="IC498" s="214"/>
      <c r="ID498" s="215"/>
      <c r="IE498" s="214"/>
      <c r="IF498" s="214"/>
      <c r="IG498" s="214"/>
      <c r="IH498" s="233"/>
      <c r="II498" s="160"/>
      <c r="IJ498" s="217"/>
      <c r="IK498" s="218"/>
      <c r="IL498" s="218"/>
      <c r="IM498" s="218"/>
      <c r="IO498" s="391"/>
    </row>
    <row r="499" spans="1:249" s="6" customFormat="1" ht="15" x14ac:dyDescent="0.2">
      <c r="A499" s="467" t="s">
        <v>2195</v>
      </c>
      <c r="B499" s="467" t="s">
        <v>2149</v>
      </c>
      <c r="C499" s="393" t="s">
        <v>2835</v>
      </c>
      <c r="D499" s="468"/>
      <c r="E499" s="462" t="s">
        <v>2141</v>
      </c>
      <c r="F499" s="14" t="s">
        <v>2149</v>
      </c>
      <c r="G499" s="14" t="s">
        <v>2149</v>
      </c>
      <c r="H499" s="469" t="s">
        <v>2149</v>
      </c>
      <c r="I499" s="462"/>
      <c r="J499" s="456"/>
      <c r="K499" s="11"/>
      <c r="L499" s="11"/>
      <c r="M499" s="14"/>
      <c r="N499" s="470"/>
      <c r="O499" s="14"/>
      <c r="P499" s="14"/>
      <c r="Q499" s="14"/>
      <c r="R499" s="14"/>
      <c r="S499" s="14"/>
      <c r="T499" s="469"/>
      <c r="U499" s="454"/>
      <c r="V499" s="454"/>
      <c r="W499" s="9"/>
      <c r="X499" s="9"/>
      <c r="Y499" s="10"/>
      <c r="Z499" s="495" t="s">
        <v>2195</v>
      </c>
      <c r="AA499" s="11"/>
      <c r="AB499" s="472"/>
      <c r="AC499" s="473"/>
      <c r="AD499" s="473"/>
      <c r="AE499" s="496" t="s">
        <v>2195</v>
      </c>
      <c r="AF499" s="12"/>
      <c r="AG499" s="12"/>
      <c r="AH499" s="13"/>
      <c r="AI499" s="14"/>
      <c r="AJ499" s="14"/>
      <c r="AK499" s="7"/>
      <c r="AL499" s="7"/>
      <c r="AM499" s="15"/>
      <c r="AN499" s="15"/>
      <c r="AO499" s="8"/>
      <c r="AP499" s="453" t="s">
        <v>1927</v>
      </c>
      <c r="AQ499" s="17"/>
      <c r="AR499" s="18"/>
      <c r="AS499" s="19"/>
      <c r="AT499" s="19"/>
      <c r="AU499" s="19"/>
      <c r="AV499" s="19"/>
      <c r="AW499" s="19"/>
      <c r="AX499" s="19"/>
      <c r="AY499" s="19"/>
      <c r="AZ499" s="20"/>
      <c r="BA499" s="20"/>
      <c r="BB499" s="21"/>
      <c r="BC499" s="22" t="s">
        <v>2179</v>
      </c>
      <c r="BD499" s="77"/>
      <c r="BE499" s="91"/>
      <c r="BF499" s="91"/>
      <c r="BG499" s="92"/>
      <c r="BH499"/>
      <c r="BI499"/>
      <c r="BJ499"/>
      <c r="BK499"/>
      <c r="BL499"/>
      <c r="BM499"/>
      <c r="BN499"/>
      <c r="BO499"/>
      <c r="BP499"/>
      <c r="BQ499"/>
      <c r="BR499"/>
      <c r="BS499"/>
      <c r="BT499" s="92"/>
      <c r="BU499" s="92"/>
      <c r="BV499" s="92"/>
      <c r="BW499" s="5"/>
      <c r="BX499" s="5"/>
      <c r="BY499" s="5"/>
      <c r="BZ499" s="5"/>
      <c r="CA499" s="5"/>
      <c r="CB499" s="5"/>
      <c r="CC499" s="5"/>
      <c r="CD499" s="440"/>
      <c r="CE499" s="440"/>
      <c r="CF499" s="441"/>
      <c r="CG499" s="442"/>
      <c r="CH499" s="443"/>
      <c r="CI499" s="443"/>
      <c r="CJ499" s="443"/>
      <c r="CK499" s="443"/>
      <c r="CL499" s="4"/>
      <c r="CM499" s="4"/>
      <c r="CN499" s="5"/>
      <c r="CO499" s="4"/>
      <c r="CP499" s="444"/>
      <c r="CQ499" s="445"/>
      <c r="CR499" s="446"/>
      <c r="CS499" s="446"/>
      <c r="CT499" s="444"/>
      <c r="CU499" s="444"/>
      <c r="CV499" s="444"/>
      <c r="CW499" s="444"/>
      <c r="CX499" s="447"/>
      <c r="CY499" s="447"/>
      <c r="CZ499" s="447"/>
      <c r="DA499" s="447"/>
      <c r="DB499" s="448"/>
      <c r="DC499" s="448"/>
      <c r="DD499" s="446"/>
      <c r="DE499" s="439"/>
      <c r="DF499" s="439"/>
      <c r="DG499" s="439"/>
      <c r="DH499" s="439"/>
      <c r="DI499" s="439"/>
      <c r="DJ499" s="439"/>
      <c r="DK499" s="439"/>
      <c r="DL499" s="446"/>
      <c r="DM499" s="446"/>
      <c r="DN499" s="444"/>
      <c r="DO499" s="444"/>
      <c r="DP499" s="444"/>
      <c r="DQ499" s="444"/>
      <c r="DR499" s="444"/>
      <c r="DS499" s="441"/>
      <c r="DT499" s="449"/>
      <c r="DU499" s="450"/>
      <c r="DV499" s="450"/>
      <c r="DW499" s="450"/>
      <c r="DX499" s="450"/>
      <c r="DY499" s="450"/>
      <c r="DZ499" s="450"/>
      <c r="EA499" s="450"/>
      <c r="EB499" s="450"/>
      <c r="EC499" s="450"/>
      <c r="ED499" s="450"/>
      <c r="EE499" s="446"/>
      <c r="EF499" s="446"/>
      <c r="EL499" s="4"/>
      <c r="EM499" s="4"/>
      <c r="EN499" s="5"/>
      <c r="EO499" s="4"/>
      <c r="FA499" s="23"/>
      <c r="FB499" s="24"/>
      <c r="FC499" s="75"/>
      <c r="FD499" s="76"/>
      <c r="FF499" s="89"/>
      <c r="IA499" s="214"/>
      <c r="IB499" s="215"/>
      <c r="IC499" s="214"/>
      <c r="ID499" s="215"/>
      <c r="IE499" s="214"/>
      <c r="IF499" s="214"/>
      <c r="IG499" s="214"/>
      <c r="IH499" s="233"/>
      <c r="II499" s="160"/>
      <c r="IJ499" s="217"/>
      <c r="IK499" s="218"/>
      <c r="IL499" s="218"/>
      <c r="IM499" s="218"/>
      <c r="IO499" s="391"/>
    </row>
    <row r="500" spans="1:249" s="6" customFormat="1" ht="15" x14ac:dyDescent="0.2">
      <c r="A500" s="467">
        <v>1</v>
      </c>
      <c r="B500" s="467" t="s">
        <v>2149</v>
      </c>
      <c r="C500" s="393" t="s">
        <v>2836</v>
      </c>
      <c r="D500" s="468"/>
      <c r="E500" s="462" t="s">
        <v>2136</v>
      </c>
      <c r="F500" s="14" t="s">
        <v>2146</v>
      </c>
      <c r="G500" s="14" t="s">
        <v>2154</v>
      </c>
      <c r="H500" s="469" t="s">
        <v>2149</v>
      </c>
      <c r="I500" s="462"/>
      <c r="J500" s="456"/>
      <c r="K500" s="11"/>
      <c r="L500" s="11"/>
      <c r="M500" s="14"/>
      <c r="N500" s="470"/>
      <c r="O500" s="14"/>
      <c r="P500" s="14"/>
      <c r="Q500" s="14"/>
      <c r="R500" s="14"/>
      <c r="S500" s="14"/>
      <c r="T500" s="469"/>
      <c r="U500" s="454"/>
      <c r="V500" s="454"/>
      <c r="W500" s="9"/>
      <c r="X500" s="9"/>
      <c r="Y500" s="10"/>
      <c r="Z500" s="495">
        <v>1</v>
      </c>
      <c r="AA500" s="11"/>
      <c r="AB500" s="472"/>
      <c r="AC500" s="473"/>
      <c r="AD500" s="473"/>
      <c r="AE500" s="496">
        <v>1</v>
      </c>
      <c r="AF500" s="12"/>
      <c r="AG500" s="12"/>
      <c r="AH500" s="13"/>
      <c r="AI500" s="14"/>
      <c r="AJ500" s="14"/>
      <c r="AK500" s="7"/>
      <c r="AL500" s="7"/>
      <c r="AM500" s="15"/>
      <c r="AN500" s="15"/>
      <c r="AO500" s="8"/>
      <c r="AP500" s="453" t="s">
        <v>1928</v>
      </c>
      <c r="AQ500" s="17"/>
      <c r="AR500" s="18"/>
      <c r="AS500" s="19"/>
      <c r="AT500" s="19"/>
      <c r="AU500" s="19"/>
      <c r="AV500" s="19"/>
      <c r="AW500" s="19"/>
      <c r="AX500" s="19"/>
      <c r="AY500" s="19"/>
      <c r="AZ500" s="20"/>
      <c r="BA500" s="20"/>
      <c r="BB500" s="21"/>
      <c r="BC500" s="22" t="s">
        <v>2179</v>
      </c>
      <c r="BD500" s="77"/>
      <c r="BE500" s="91"/>
      <c r="BF500" s="91"/>
      <c r="BG500" s="92"/>
      <c r="BH500"/>
      <c r="BI500"/>
      <c r="BJ500"/>
      <c r="BK500"/>
      <c r="BL500"/>
      <c r="BM500"/>
      <c r="BN500"/>
      <c r="BO500"/>
      <c r="BP500"/>
      <c r="BQ500"/>
      <c r="BR500"/>
      <c r="BS500"/>
      <c r="BT500" s="92"/>
      <c r="BU500" s="92"/>
      <c r="BV500" s="92"/>
      <c r="BW500" s="5"/>
      <c r="BX500" s="5"/>
      <c r="BY500" s="5"/>
      <c r="BZ500" s="5"/>
      <c r="CA500" s="5"/>
      <c r="CB500" s="5"/>
      <c r="CC500" s="5"/>
      <c r="CD500" s="440"/>
      <c r="CE500" s="440"/>
      <c r="CF500" s="441"/>
      <c r="CG500" s="442"/>
      <c r="CH500" s="443"/>
      <c r="CI500" s="443"/>
      <c r="CJ500" s="443"/>
      <c r="CK500" s="443"/>
      <c r="CL500" s="4"/>
      <c r="CM500" s="4"/>
      <c r="CN500" s="5"/>
      <c r="CO500" s="4"/>
      <c r="CP500" s="444"/>
      <c r="CQ500" s="445"/>
      <c r="CR500" s="446"/>
      <c r="CS500" s="446"/>
      <c r="CT500" s="444"/>
      <c r="CU500" s="444"/>
      <c r="CV500" s="444"/>
      <c r="CW500" s="444"/>
      <c r="CX500" s="447"/>
      <c r="CY500" s="447"/>
      <c r="CZ500" s="447"/>
      <c r="DA500" s="447"/>
      <c r="DB500" s="448"/>
      <c r="DC500" s="448"/>
      <c r="DD500" s="446"/>
      <c r="DE500" s="439"/>
      <c r="DF500" s="439"/>
      <c r="DG500" s="439"/>
      <c r="DH500" s="439"/>
      <c r="DI500" s="439"/>
      <c r="DJ500" s="439"/>
      <c r="DK500" s="439"/>
      <c r="DL500" s="446"/>
      <c r="DM500" s="446"/>
      <c r="DN500" s="444"/>
      <c r="DO500" s="444"/>
      <c r="DP500" s="444"/>
      <c r="DQ500" s="444"/>
      <c r="DR500" s="444"/>
      <c r="DS500" s="441"/>
      <c r="DT500" s="449"/>
      <c r="DU500" s="450"/>
      <c r="DV500" s="450"/>
      <c r="DW500" s="450"/>
      <c r="DX500" s="450"/>
      <c r="DY500" s="450"/>
      <c r="DZ500" s="450"/>
      <c r="EA500" s="450"/>
      <c r="EB500" s="450"/>
      <c r="EC500" s="450"/>
      <c r="ED500" s="450"/>
      <c r="EE500" s="446"/>
      <c r="EF500" s="446"/>
      <c r="EL500" s="4"/>
      <c r="EM500" s="4"/>
      <c r="EN500" s="5"/>
      <c r="EO500" s="4"/>
      <c r="FA500" s="23"/>
      <c r="FB500" s="24"/>
      <c r="FC500" s="75"/>
      <c r="FD500" s="76"/>
      <c r="FF500" s="89"/>
      <c r="IA500" s="214"/>
      <c r="IB500" s="215"/>
      <c r="IC500" s="214"/>
      <c r="ID500" s="215"/>
      <c r="IE500" s="214"/>
      <c r="IF500" s="214"/>
      <c r="IG500" s="214"/>
      <c r="IH500" s="233"/>
      <c r="II500" s="160"/>
      <c r="IJ500" s="217"/>
      <c r="IK500" s="218"/>
      <c r="IL500" s="218"/>
      <c r="IM500" s="218"/>
      <c r="IO500" s="391"/>
    </row>
    <row r="501" spans="1:249" s="6" customFormat="1" ht="15" x14ac:dyDescent="0.2">
      <c r="A501" s="467" t="s">
        <v>2165</v>
      </c>
      <c r="B501" s="467" t="s">
        <v>1969</v>
      </c>
      <c r="C501" s="393" t="s">
        <v>2837</v>
      </c>
      <c r="D501" s="468"/>
      <c r="E501" s="462" t="s">
        <v>2136</v>
      </c>
      <c r="F501" s="14" t="s">
        <v>2149</v>
      </c>
      <c r="G501" s="14" t="s">
        <v>2149</v>
      </c>
      <c r="H501" s="469" t="s">
        <v>2149</v>
      </c>
      <c r="I501" s="462"/>
      <c r="J501" s="456"/>
      <c r="K501" s="11"/>
      <c r="L501" s="11"/>
      <c r="M501" s="14"/>
      <c r="N501" s="470"/>
      <c r="O501" s="14"/>
      <c r="P501" s="14"/>
      <c r="Q501" s="14"/>
      <c r="R501" s="14"/>
      <c r="S501" s="14"/>
      <c r="T501" s="469"/>
      <c r="U501" s="454"/>
      <c r="V501" s="454"/>
      <c r="W501" s="9"/>
      <c r="X501" s="9"/>
      <c r="Y501" s="10"/>
      <c r="Z501" s="495" t="s">
        <v>2194</v>
      </c>
      <c r="AA501" s="11"/>
      <c r="AB501" s="472"/>
      <c r="AC501" s="473"/>
      <c r="AD501" s="473"/>
      <c r="AE501" s="496" t="s">
        <v>2194</v>
      </c>
      <c r="AF501" s="12"/>
      <c r="AG501" s="12"/>
      <c r="AH501" s="13"/>
      <c r="AI501" s="14"/>
      <c r="AJ501" s="14"/>
      <c r="AK501" s="7"/>
      <c r="AL501" s="7"/>
      <c r="AM501" s="15"/>
      <c r="AN501" s="15"/>
      <c r="AO501" s="8"/>
      <c r="AP501" s="453" t="s">
        <v>1929</v>
      </c>
      <c r="AQ501" s="17"/>
      <c r="AR501" s="18"/>
      <c r="AS501" s="19"/>
      <c r="AT501" s="19"/>
      <c r="AU501" s="19"/>
      <c r="AV501" s="19"/>
      <c r="AW501" s="19"/>
      <c r="AX501" s="19"/>
      <c r="AY501" s="19"/>
      <c r="AZ501" s="20"/>
      <c r="BA501" s="20"/>
      <c r="BB501" s="21"/>
      <c r="BC501" s="22" t="s">
        <v>2179</v>
      </c>
      <c r="BD501" s="77"/>
      <c r="BE501" s="91"/>
      <c r="BF501" s="91"/>
      <c r="BG501" s="92"/>
      <c r="BH501"/>
      <c r="BI501"/>
      <c r="BJ501"/>
      <c r="BK501"/>
      <c r="BL501"/>
      <c r="BM501"/>
      <c r="BN501"/>
      <c r="BO501"/>
      <c r="BP501"/>
      <c r="BQ501"/>
      <c r="BR501"/>
      <c r="BS501"/>
      <c r="BT501" s="92"/>
      <c r="BU501" s="92"/>
      <c r="BV501" s="92"/>
      <c r="BW501" s="5"/>
      <c r="BX501" s="5"/>
      <c r="BY501" s="5"/>
      <c r="BZ501" s="5"/>
      <c r="CA501" s="5"/>
      <c r="CB501" s="5"/>
      <c r="CC501" s="5"/>
      <c r="CD501" s="440"/>
      <c r="CE501" s="440"/>
      <c r="CF501" s="441"/>
      <c r="CG501" s="442"/>
      <c r="CH501" s="443"/>
      <c r="CI501" s="443"/>
      <c r="CJ501" s="443"/>
      <c r="CK501" s="443"/>
      <c r="CL501" s="4"/>
      <c r="CM501" s="4"/>
      <c r="CN501" s="5"/>
      <c r="CO501" s="4"/>
      <c r="CP501" s="444"/>
      <c r="CQ501" s="445"/>
      <c r="CR501" s="446"/>
      <c r="CS501" s="446"/>
      <c r="CT501" s="444"/>
      <c r="CU501" s="444"/>
      <c r="CV501" s="444"/>
      <c r="CW501" s="444"/>
      <c r="CX501" s="447"/>
      <c r="CY501" s="447"/>
      <c r="CZ501" s="447"/>
      <c r="DA501" s="447"/>
      <c r="DB501" s="448"/>
      <c r="DC501" s="448"/>
      <c r="DD501" s="446"/>
      <c r="DE501" s="439"/>
      <c r="DF501" s="439"/>
      <c r="DG501" s="439"/>
      <c r="DH501" s="439"/>
      <c r="DI501" s="439"/>
      <c r="DJ501" s="439"/>
      <c r="DK501" s="439"/>
      <c r="DL501" s="446"/>
      <c r="DM501" s="446"/>
      <c r="DN501" s="444"/>
      <c r="DO501" s="444"/>
      <c r="DP501" s="444"/>
      <c r="DQ501" s="444"/>
      <c r="DR501" s="444"/>
      <c r="DS501" s="441"/>
      <c r="DT501" s="449"/>
      <c r="DU501" s="450"/>
      <c r="DV501" s="450"/>
      <c r="DW501" s="450"/>
      <c r="DX501" s="450"/>
      <c r="DY501" s="450"/>
      <c r="DZ501" s="450"/>
      <c r="EA501" s="450"/>
      <c r="EB501" s="450"/>
      <c r="EC501" s="450"/>
      <c r="ED501" s="450"/>
      <c r="EE501" s="446"/>
      <c r="EF501" s="446"/>
      <c r="EL501" s="4"/>
      <c r="EM501" s="4"/>
      <c r="EN501" s="5"/>
      <c r="EO501" s="4"/>
      <c r="FA501" s="23"/>
      <c r="FB501" s="24"/>
      <c r="FC501" s="75"/>
      <c r="FD501" s="76"/>
      <c r="FF501" s="89"/>
      <c r="IA501" s="214"/>
      <c r="IB501" s="215"/>
      <c r="IC501" s="214"/>
      <c r="ID501" s="215"/>
      <c r="IE501" s="214"/>
      <c r="IF501" s="214"/>
      <c r="IG501" s="214"/>
      <c r="IH501" s="233"/>
      <c r="II501" s="160"/>
      <c r="IJ501" s="217"/>
      <c r="IK501" s="218"/>
      <c r="IL501" s="218"/>
      <c r="IM501" s="218"/>
      <c r="IO501" s="391"/>
    </row>
    <row r="502" spans="1:249" s="6" customFormat="1" ht="15" x14ac:dyDescent="0.2">
      <c r="A502" s="467" t="s">
        <v>2195</v>
      </c>
      <c r="B502" s="467" t="s">
        <v>1969</v>
      </c>
      <c r="C502" s="393" t="s">
        <v>2838</v>
      </c>
      <c r="D502" s="468"/>
      <c r="E502" s="462" t="s">
        <v>2137</v>
      </c>
      <c r="F502" s="14" t="s">
        <v>2149</v>
      </c>
      <c r="G502" s="14" t="s">
        <v>2149</v>
      </c>
      <c r="H502" s="469" t="s">
        <v>2149</v>
      </c>
      <c r="I502" s="462"/>
      <c r="J502" s="456"/>
      <c r="K502" s="11"/>
      <c r="L502" s="11"/>
      <c r="M502" s="14"/>
      <c r="N502" s="470"/>
      <c r="O502" s="14"/>
      <c r="P502" s="14"/>
      <c r="Q502" s="14"/>
      <c r="R502" s="14"/>
      <c r="S502" s="14"/>
      <c r="T502" s="469"/>
      <c r="U502" s="454"/>
      <c r="V502" s="454"/>
      <c r="W502" s="9"/>
      <c r="X502" s="9"/>
      <c r="Y502" s="10"/>
      <c r="Z502" s="495" t="s">
        <v>2194</v>
      </c>
      <c r="AA502" s="11"/>
      <c r="AB502" s="472"/>
      <c r="AC502" s="473"/>
      <c r="AD502" s="473"/>
      <c r="AE502" s="496" t="s">
        <v>2195</v>
      </c>
      <c r="AF502" s="12"/>
      <c r="AG502" s="12"/>
      <c r="AH502" s="13"/>
      <c r="AI502" s="14"/>
      <c r="AJ502" s="14"/>
      <c r="AK502" s="7"/>
      <c r="AL502" s="7"/>
      <c r="AM502" s="15"/>
      <c r="AN502" s="15"/>
      <c r="AO502" s="8"/>
      <c r="AP502" s="453" t="s">
        <v>1930</v>
      </c>
      <c r="AQ502" s="17"/>
      <c r="AR502" s="18"/>
      <c r="AS502" s="19"/>
      <c r="AT502" s="19"/>
      <c r="AU502" s="19"/>
      <c r="AV502" s="19"/>
      <c r="AW502" s="19"/>
      <c r="AX502" s="19"/>
      <c r="AY502" s="19"/>
      <c r="AZ502" s="20"/>
      <c r="BA502" s="20"/>
      <c r="BB502" s="21"/>
      <c r="BC502" s="22" t="s">
        <v>2179</v>
      </c>
      <c r="BD502" s="77"/>
      <c r="BE502" s="91"/>
      <c r="BF502" s="91"/>
      <c r="BG502" s="92"/>
      <c r="BH502"/>
      <c r="BI502"/>
      <c r="BJ502"/>
      <c r="BK502"/>
      <c r="BL502"/>
      <c r="BM502"/>
      <c r="BN502"/>
      <c r="BO502"/>
      <c r="BP502"/>
      <c r="BQ502"/>
      <c r="BR502"/>
      <c r="BS502"/>
      <c r="BT502" s="92"/>
      <c r="BU502" s="92"/>
      <c r="BV502" s="92"/>
      <c r="BW502" s="5"/>
      <c r="BX502" s="5"/>
      <c r="BY502" s="5"/>
      <c r="BZ502" s="5"/>
      <c r="CA502" s="5"/>
      <c r="CB502" s="5"/>
      <c r="CC502" s="5"/>
      <c r="CD502" s="440"/>
      <c r="CE502" s="440"/>
      <c r="CF502" s="441"/>
      <c r="CG502" s="442"/>
      <c r="CH502" s="443"/>
      <c r="CI502" s="443"/>
      <c r="CJ502" s="443"/>
      <c r="CK502" s="443"/>
      <c r="CL502" s="4"/>
      <c r="CM502" s="4"/>
      <c r="CN502" s="5"/>
      <c r="CO502" s="4"/>
      <c r="CP502" s="444"/>
      <c r="CQ502" s="445"/>
      <c r="CR502" s="446"/>
      <c r="CS502" s="446"/>
      <c r="CT502" s="444"/>
      <c r="CU502" s="444"/>
      <c r="CV502" s="444"/>
      <c r="CW502" s="444"/>
      <c r="CX502" s="447"/>
      <c r="CY502" s="447"/>
      <c r="CZ502" s="447"/>
      <c r="DA502" s="447"/>
      <c r="DB502" s="448"/>
      <c r="DC502" s="448"/>
      <c r="DD502" s="446"/>
      <c r="DE502" s="439"/>
      <c r="DF502" s="439"/>
      <c r="DG502" s="439"/>
      <c r="DH502" s="439"/>
      <c r="DI502" s="439"/>
      <c r="DJ502" s="439"/>
      <c r="DK502" s="439"/>
      <c r="DL502" s="446"/>
      <c r="DM502" s="446"/>
      <c r="DN502" s="444"/>
      <c r="DO502" s="444"/>
      <c r="DP502" s="444"/>
      <c r="DQ502" s="444"/>
      <c r="DR502" s="444"/>
      <c r="DS502" s="441"/>
      <c r="DT502" s="449"/>
      <c r="DU502" s="450"/>
      <c r="DV502" s="450"/>
      <c r="DW502" s="450"/>
      <c r="DX502" s="450"/>
      <c r="DY502" s="450"/>
      <c r="DZ502" s="450"/>
      <c r="EA502" s="450"/>
      <c r="EB502" s="450"/>
      <c r="EC502" s="450"/>
      <c r="ED502" s="450"/>
      <c r="EE502" s="446"/>
      <c r="EF502" s="446"/>
      <c r="EL502" s="4"/>
      <c r="EM502" s="4"/>
      <c r="EN502" s="5"/>
      <c r="EO502" s="4"/>
      <c r="FA502" s="23"/>
      <c r="FB502" s="24"/>
      <c r="FC502" s="75"/>
      <c r="FD502" s="76"/>
      <c r="FF502" s="89"/>
      <c r="IA502" s="214"/>
      <c r="IB502" s="215"/>
      <c r="IC502" s="214"/>
      <c r="ID502" s="215"/>
      <c r="IE502" s="214"/>
      <c r="IF502" s="214"/>
      <c r="IG502" s="214"/>
      <c r="IH502" s="233"/>
      <c r="II502" s="160"/>
      <c r="IJ502" s="217"/>
      <c r="IK502" s="218"/>
      <c r="IL502" s="218"/>
      <c r="IM502" s="218"/>
      <c r="IO502" s="391"/>
    </row>
    <row r="503" spans="1:249" s="6" customFormat="1" ht="15" x14ac:dyDescent="0.2">
      <c r="A503" s="467" t="s">
        <v>2195</v>
      </c>
      <c r="B503" s="467" t="s">
        <v>2149</v>
      </c>
      <c r="C503" s="393" t="s">
        <v>2839</v>
      </c>
      <c r="D503" s="468"/>
      <c r="E503" s="462" t="s">
        <v>2137</v>
      </c>
      <c r="F503" s="14" t="s">
        <v>2149</v>
      </c>
      <c r="G503" s="14" t="s">
        <v>2149</v>
      </c>
      <c r="H503" s="469" t="s">
        <v>2149</v>
      </c>
      <c r="I503" s="462"/>
      <c r="J503" s="456"/>
      <c r="K503" s="11"/>
      <c r="L503" s="11"/>
      <c r="M503" s="14"/>
      <c r="N503" s="470"/>
      <c r="O503" s="14"/>
      <c r="P503" s="14"/>
      <c r="Q503" s="14"/>
      <c r="R503" s="14"/>
      <c r="S503" s="14"/>
      <c r="T503" s="469"/>
      <c r="U503" s="454"/>
      <c r="V503" s="454"/>
      <c r="W503" s="9"/>
      <c r="X503" s="9"/>
      <c r="Y503" s="10"/>
      <c r="Z503" s="495" t="s">
        <v>2195</v>
      </c>
      <c r="AA503" s="11"/>
      <c r="AB503" s="472"/>
      <c r="AC503" s="473"/>
      <c r="AD503" s="473"/>
      <c r="AE503" s="496" t="s">
        <v>2195</v>
      </c>
      <c r="AF503" s="12"/>
      <c r="AG503" s="12"/>
      <c r="AH503" s="13"/>
      <c r="AI503" s="14"/>
      <c r="AJ503" s="14"/>
      <c r="AK503" s="7"/>
      <c r="AL503" s="7"/>
      <c r="AM503" s="15"/>
      <c r="AN503" s="15"/>
      <c r="AO503" s="8"/>
      <c r="AP503" s="453" t="s">
        <v>1931</v>
      </c>
      <c r="AQ503" s="17"/>
      <c r="AR503" s="18"/>
      <c r="AS503" s="19"/>
      <c r="AT503" s="19"/>
      <c r="AU503" s="19"/>
      <c r="AV503" s="19"/>
      <c r="AW503" s="19"/>
      <c r="AX503" s="19"/>
      <c r="AY503" s="19"/>
      <c r="AZ503" s="20"/>
      <c r="BA503" s="20"/>
      <c r="BB503" s="21"/>
      <c r="BC503" s="22" t="s">
        <v>2179</v>
      </c>
      <c r="BD503" s="77"/>
      <c r="BE503" s="91"/>
      <c r="BF503" s="91"/>
      <c r="BG503" s="92"/>
      <c r="BH503"/>
      <c r="BI503"/>
      <c r="BJ503"/>
      <c r="BK503"/>
      <c r="BL503"/>
      <c r="BM503"/>
      <c r="BN503"/>
      <c r="BO503"/>
      <c r="BP503"/>
      <c r="BQ503"/>
      <c r="BR503"/>
      <c r="BS503"/>
      <c r="BT503" s="92"/>
      <c r="BU503" s="92"/>
      <c r="BV503" s="92"/>
      <c r="BW503" s="5"/>
      <c r="BX503" s="5"/>
      <c r="BY503" s="5"/>
      <c r="BZ503" s="5"/>
      <c r="CA503" s="5"/>
      <c r="CB503" s="5"/>
      <c r="CC503" s="5"/>
      <c r="CD503" s="440"/>
      <c r="CE503" s="440"/>
      <c r="CF503" s="441"/>
      <c r="CG503" s="442"/>
      <c r="CH503" s="443"/>
      <c r="CI503" s="443"/>
      <c r="CJ503" s="443"/>
      <c r="CK503" s="443"/>
      <c r="CL503" s="4"/>
      <c r="CM503" s="4"/>
      <c r="CN503" s="5"/>
      <c r="CO503" s="4"/>
      <c r="CP503" s="444"/>
      <c r="CQ503" s="445"/>
      <c r="CR503" s="446"/>
      <c r="CS503" s="446"/>
      <c r="CT503" s="444"/>
      <c r="CU503" s="444"/>
      <c r="CV503" s="444"/>
      <c r="CW503" s="444"/>
      <c r="CX503" s="447"/>
      <c r="CY503" s="447"/>
      <c r="CZ503" s="447"/>
      <c r="DA503" s="447"/>
      <c r="DB503" s="448"/>
      <c r="DC503" s="448"/>
      <c r="DD503" s="446"/>
      <c r="DE503" s="439"/>
      <c r="DF503" s="439"/>
      <c r="DG503" s="439"/>
      <c r="DH503" s="439"/>
      <c r="DI503" s="439"/>
      <c r="DJ503" s="439"/>
      <c r="DK503" s="439"/>
      <c r="DL503" s="446"/>
      <c r="DM503" s="446"/>
      <c r="DN503" s="444"/>
      <c r="DO503" s="444"/>
      <c r="DP503" s="444"/>
      <c r="DQ503" s="444"/>
      <c r="DR503" s="444"/>
      <c r="DS503" s="441"/>
      <c r="DT503" s="449"/>
      <c r="DU503" s="450"/>
      <c r="DV503" s="450"/>
      <c r="DW503" s="450"/>
      <c r="DX503" s="450"/>
      <c r="DY503" s="450"/>
      <c r="DZ503" s="450"/>
      <c r="EA503" s="450"/>
      <c r="EB503" s="450"/>
      <c r="EC503" s="450"/>
      <c r="ED503" s="450"/>
      <c r="EE503" s="446"/>
      <c r="EF503" s="446"/>
      <c r="EL503" s="4"/>
      <c r="EM503" s="4"/>
      <c r="EN503" s="5"/>
      <c r="EO503" s="4"/>
      <c r="FA503" s="23"/>
      <c r="FB503" s="24"/>
      <c r="FC503" s="75"/>
      <c r="FD503" s="76"/>
      <c r="FF503" s="89"/>
      <c r="IA503" s="214"/>
      <c r="IB503" s="215"/>
      <c r="IC503" s="214"/>
      <c r="ID503" s="215"/>
      <c r="IE503" s="214"/>
      <c r="IF503" s="214"/>
      <c r="IG503" s="214"/>
      <c r="IH503" s="233"/>
      <c r="II503" s="160"/>
      <c r="IJ503" s="217"/>
      <c r="IK503" s="218"/>
      <c r="IL503" s="218"/>
      <c r="IM503" s="218"/>
      <c r="IO503" s="391"/>
    </row>
    <row r="504" spans="1:249" s="6" customFormat="1" ht="15" x14ac:dyDescent="0.2">
      <c r="A504" s="467" t="s">
        <v>2195</v>
      </c>
      <c r="B504" s="467" t="s">
        <v>2149</v>
      </c>
      <c r="C504" s="393" t="s">
        <v>2840</v>
      </c>
      <c r="D504" s="468"/>
      <c r="E504" s="462" t="s">
        <v>2138</v>
      </c>
      <c r="F504" s="14" t="s">
        <v>2149</v>
      </c>
      <c r="G504" s="14" t="s">
        <v>2149</v>
      </c>
      <c r="H504" s="469" t="s">
        <v>2149</v>
      </c>
      <c r="I504" s="462"/>
      <c r="J504" s="456"/>
      <c r="K504" s="11"/>
      <c r="L504" s="11"/>
      <c r="M504" s="14"/>
      <c r="N504" s="470"/>
      <c r="O504" s="14"/>
      <c r="P504" s="14"/>
      <c r="Q504" s="14"/>
      <c r="R504" s="14"/>
      <c r="S504" s="14"/>
      <c r="T504" s="469"/>
      <c r="U504" s="454"/>
      <c r="V504" s="454"/>
      <c r="W504" s="9"/>
      <c r="X504" s="9"/>
      <c r="Y504" s="10"/>
      <c r="Z504" s="495" t="s">
        <v>2195</v>
      </c>
      <c r="AA504" s="11"/>
      <c r="AB504" s="472"/>
      <c r="AC504" s="473"/>
      <c r="AD504" s="473"/>
      <c r="AE504" s="496" t="s">
        <v>2195</v>
      </c>
      <c r="AF504" s="12"/>
      <c r="AG504" s="12"/>
      <c r="AH504" s="13"/>
      <c r="AI504" s="14"/>
      <c r="AJ504" s="14"/>
      <c r="AK504" s="7"/>
      <c r="AL504" s="7"/>
      <c r="AM504" s="15"/>
      <c r="AN504" s="15"/>
      <c r="AO504" s="8"/>
      <c r="AP504" s="453" t="s">
        <v>1932</v>
      </c>
      <c r="AQ504" s="17"/>
      <c r="AR504" s="18"/>
      <c r="AS504" s="19"/>
      <c r="AT504" s="19"/>
      <c r="AU504" s="19"/>
      <c r="AV504" s="19"/>
      <c r="AW504" s="19"/>
      <c r="AX504" s="19"/>
      <c r="AY504" s="19"/>
      <c r="AZ504" s="20"/>
      <c r="BA504" s="20"/>
      <c r="BB504" s="21"/>
      <c r="BC504" s="22" t="s">
        <v>2179</v>
      </c>
      <c r="BD504" s="77"/>
      <c r="BE504" s="91"/>
      <c r="BF504" s="91"/>
      <c r="BG504" s="92"/>
      <c r="BH504"/>
      <c r="BI504"/>
      <c r="BJ504"/>
      <c r="BK504"/>
      <c r="BL504"/>
      <c r="BM504"/>
      <c r="BN504"/>
      <c r="BO504"/>
      <c r="BP504"/>
      <c r="BQ504"/>
      <c r="BR504"/>
      <c r="BS504"/>
      <c r="BT504" s="92"/>
      <c r="BU504" s="92"/>
      <c r="BV504" s="92"/>
      <c r="BW504" s="5"/>
      <c r="BX504" s="5"/>
      <c r="BY504" s="5"/>
      <c r="BZ504" s="5"/>
      <c r="CA504" s="5"/>
      <c r="CB504" s="5"/>
      <c r="CC504" s="5"/>
      <c r="CD504" s="440"/>
      <c r="CE504" s="440"/>
      <c r="CF504" s="441"/>
      <c r="CG504" s="442"/>
      <c r="CH504" s="443"/>
      <c r="CI504" s="443"/>
      <c r="CJ504" s="443"/>
      <c r="CK504" s="443"/>
      <c r="CL504" s="4"/>
      <c r="CM504" s="4"/>
      <c r="CN504" s="5"/>
      <c r="CO504" s="4"/>
      <c r="CP504" s="444"/>
      <c r="CQ504" s="445"/>
      <c r="CR504" s="446"/>
      <c r="CS504" s="446"/>
      <c r="CT504" s="444"/>
      <c r="CU504" s="444"/>
      <c r="CV504" s="444"/>
      <c r="CW504" s="444"/>
      <c r="CX504" s="447"/>
      <c r="CY504" s="447"/>
      <c r="CZ504" s="447"/>
      <c r="DA504" s="447"/>
      <c r="DB504" s="448"/>
      <c r="DC504" s="448"/>
      <c r="DD504" s="446"/>
      <c r="DE504" s="439"/>
      <c r="DF504" s="439"/>
      <c r="DG504" s="439"/>
      <c r="DH504" s="439"/>
      <c r="DI504" s="439"/>
      <c r="DJ504" s="439"/>
      <c r="DK504" s="439"/>
      <c r="DL504" s="446"/>
      <c r="DM504" s="446"/>
      <c r="DN504" s="444"/>
      <c r="DO504" s="444"/>
      <c r="DP504" s="444"/>
      <c r="DQ504" s="444"/>
      <c r="DR504" s="444"/>
      <c r="DS504" s="441"/>
      <c r="DT504" s="449"/>
      <c r="DU504" s="450"/>
      <c r="DV504" s="450"/>
      <c r="DW504" s="450"/>
      <c r="DX504" s="450"/>
      <c r="DY504" s="450"/>
      <c r="DZ504" s="450"/>
      <c r="EA504" s="450"/>
      <c r="EB504" s="450"/>
      <c r="EC504" s="450"/>
      <c r="ED504" s="450"/>
      <c r="EE504" s="446"/>
      <c r="EF504" s="446"/>
      <c r="EL504" s="4"/>
      <c r="EM504" s="4"/>
      <c r="EN504" s="5"/>
      <c r="EO504" s="4"/>
      <c r="FA504" s="23"/>
      <c r="FB504" s="24"/>
      <c r="FC504" s="75"/>
      <c r="FD504" s="76"/>
      <c r="FF504" s="89"/>
      <c r="IA504" s="214"/>
      <c r="IB504" s="215"/>
      <c r="IC504" s="214"/>
      <c r="ID504" s="215"/>
      <c r="IE504" s="214"/>
      <c r="IF504" s="214"/>
      <c r="IG504" s="214"/>
      <c r="IH504" s="233"/>
      <c r="II504" s="160"/>
      <c r="IJ504" s="217"/>
      <c r="IK504" s="218"/>
      <c r="IL504" s="218"/>
      <c r="IM504" s="218"/>
      <c r="IO504" s="391"/>
    </row>
    <row r="505" spans="1:249" s="6" customFormat="1" ht="15" x14ac:dyDescent="0.2">
      <c r="A505" s="467" t="s">
        <v>2165</v>
      </c>
      <c r="B505" s="467" t="s">
        <v>2149</v>
      </c>
      <c r="C505" s="393" t="s">
        <v>2841</v>
      </c>
      <c r="D505" s="468"/>
      <c r="E505" s="462" t="s">
        <v>2136</v>
      </c>
      <c r="F505" s="14" t="s">
        <v>2149</v>
      </c>
      <c r="G505" s="14" t="s">
        <v>2149</v>
      </c>
      <c r="H505" s="469" t="s">
        <v>2149</v>
      </c>
      <c r="I505" s="462"/>
      <c r="J505" s="456"/>
      <c r="K505" s="11"/>
      <c r="L505" s="11"/>
      <c r="M505" s="14"/>
      <c r="N505" s="470"/>
      <c r="O505" s="14"/>
      <c r="P505" s="14"/>
      <c r="Q505" s="14"/>
      <c r="R505" s="14"/>
      <c r="S505" s="14"/>
      <c r="T505" s="469"/>
      <c r="U505" s="454"/>
      <c r="V505" s="454"/>
      <c r="W505" s="9"/>
      <c r="X505" s="9"/>
      <c r="Y505" s="10"/>
      <c r="Z505" s="495" t="s">
        <v>2165</v>
      </c>
      <c r="AA505" s="11"/>
      <c r="AB505" s="472"/>
      <c r="AC505" s="473"/>
      <c r="AD505" s="473"/>
      <c r="AE505" s="496" t="s">
        <v>2165</v>
      </c>
      <c r="AF505" s="12"/>
      <c r="AG505" s="12"/>
      <c r="AH505" s="13"/>
      <c r="AI505" s="14"/>
      <c r="AJ505" s="14"/>
      <c r="AK505" s="7"/>
      <c r="AL505" s="7"/>
      <c r="AM505" s="15"/>
      <c r="AN505" s="15"/>
      <c r="AO505" s="8"/>
      <c r="AP505" s="453" t="s">
        <v>1933</v>
      </c>
      <c r="AQ505" s="17"/>
      <c r="AR505" s="18"/>
      <c r="AS505" s="19"/>
      <c r="AT505" s="19"/>
      <c r="AU505" s="19"/>
      <c r="AV505" s="19"/>
      <c r="AW505" s="19"/>
      <c r="AX505" s="19"/>
      <c r="AY505" s="19"/>
      <c r="AZ505" s="20"/>
      <c r="BA505" s="20"/>
      <c r="BB505" s="21"/>
      <c r="BC505" s="22" t="s">
        <v>2179</v>
      </c>
      <c r="BD505" s="77"/>
      <c r="BE505" s="91"/>
      <c r="BF505" s="91"/>
      <c r="BG505" s="92"/>
      <c r="BH505"/>
      <c r="BI505"/>
      <c r="BJ505"/>
      <c r="BK505"/>
      <c r="BL505"/>
      <c r="BM505"/>
      <c r="BN505"/>
      <c r="BO505"/>
      <c r="BP505"/>
      <c r="BQ505"/>
      <c r="BR505"/>
      <c r="BS505"/>
      <c r="BT505" s="92"/>
      <c r="BU505" s="92"/>
      <c r="BV505" s="92"/>
      <c r="BW505" s="5"/>
      <c r="BX505" s="5"/>
      <c r="BY505" s="5"/>
      <c r="BZ505" s="5"/>
      <c r="CA505" s="5"/>
      <c r="CB505" s="5"/>
      <c r="CC505" s="5"/>
      <c r="CD505" s="440"/>
      <c r="CE505" s="440"/>
      <c r="CF505" s="441"/>
      <c r="CG505" s="442"/>
      <c r="CH505" s="443"/>
      <c r="CI505" s="443"/>
      <c r="CJ505" s="443"/>
      <c r="CK505" s="443"/>
      <c r="CL505" s="4"/>
      <c r="CM505" s="4"/>
      <c r="CN505" s="5"/>
      <c r="CO505" s="4"/>
      <c r="CP505" s="444"/>
      <c r="CQ505" s="445"/>
      <c r="CR505" s="446"/>
      <c r="CS505" s="446"/>
      <c r="CT505" s="444"/>
      <c r="CU505" s="444"/>
      <c r="CV505" s="444"/>
      <c r="CW505" s="444"/>
      <c r="CX505" s="447"/>
      <c r="CY505" s="447"/>
      <c r="CZ505" s="447"/>
      <c r="DA505" s="447"/>
      <c r="DB505" s="448"/>
      <c r="DC505" s="448"/>
      <c r="DD505" s="446"/>
      <c r="DE505" s="439"/>
      <c r="DF505" s="439"/>
      <c r="DG505" s="439"/>
      <c r="DH505" s="439"/>
      <c r="DI505" s="439"/>
      <c r="DJ505" s="439"/>
      <c r="DK505" s="439"/>
      <c r="DL505" s="446"/>
      <c r="DM505" s="446"/>
      <c r="DN505" s="444"/>
      <c r="DO505" s="444"/>
      <c r="DP505" s="444"/>
      <c r="DQ505" s="444"/>
      <c r="DR505" s="444"/>
      <c r="DS505" s="441"/>
      <c r="DT505" s="449"/>
      <c r="DU505" s="450"/>
      <c r="DV505" s="450"/>
      <c r="DW505" s="450"/>
      <c r="DX505" s="450"/>
      <c r="DY505" s="450"/>
      <c r="DZ505" s="450"/>
      <c r="EA505" s="450"/>
      <c r="EB505" s="450"/>
      <c r="EC505" s="450"/>
      <c r="ED505" s="450"/>
      <c r="EE505" s="446"/>
      <c r="EF505" s="446"/>
      <c r="EL505" s="4"/>
      <c r="EM505" s="4"/>
      <c r="EN505" s="5"/>
      <c r="EO505" s="4"/>
      <c r="FA505" s="23"/>
      <c r="FB505" s="24"/>
      <c r="FC505" s="75"/>
      <c r="FD505" s="76"/>
      <c r="FF505" s="89"/>
      <c r="IA505" s="214"/>
      <c r="IB505" s="215"/>
      <c r="IC505" s="214"/>
      <c r="ID505" s="215"/>
      <c r="IE505" s="214"/>
      <c r="IF505" s="214"/>
      <c r="IG505" s="214"/>
      <c r="IH505" s="233"/>
      <c r="II505" s="160"/>
      <c r="IJ505" s="217"/>
      <c r="IK505" s="218"/>
      <c r="IL505" s="218"/>
      <c r="IM505" s="218"/>
      <c r="IO505" s="391"/>
    </row>
    <row r="506" spans="1:249" s="6" customFormat="1" ht="15" x14ac:dyDescent="0.2">
      <c r="A506" s="467" t="s">
        <v>2166</v>
      </c>
      <c r="B506" s="467" t="s">
        <v>1969</v>
      </c>
      <c r="C506" s="393" t="s">
        <v>2842</v>
      </c>
      <c r="D506" s="468"/>
      <c r="E506" s="462" t="s">
        <v>2138</v>
      </c>
      <c r="F506" s="14" t="s">
        <v>2149</v>
      </c>
      <c r="G506" s="14" t="s">
        <v>2153</v>
      </c>
      <c r="H506" s="469" t="s">
        <v>2149</v>
      </c>
      <c r="I506" s="462"/>
      <c r="J506" s="456"/>
      <c r="K506" s="11"/>
      <c r="L506" s="11"/>
      <c r="M506" s="14"/>
      <c r="N506" s="470"/>
      <c r="O506" s="14"/>
      <c r="P506" s="14"/>
      <c r="Q506" s="14"/>
      <c r="R506" s="14"/>
      <c r="S506" s="14"/>
      <c r="T506" s="469"/>
      <c r="U506" s="454"/>
      <c r="V506" s="454"/>
      <c r="W506" s="9"/>
      <c r="X506" s="9"/>
      <c r="Y506" s="10"/>
      <c r="Z506" s="495">
        <v>3</v>
      </c>
      <c r="AA506" s="11"/>
      <c r="AB506" s="472"/>
      <c r="AC506" s="473"/>
      <c r="AD506" s="473"/>
      <c r="AE506" s="496" t="s">
        <v>2166</v>
      </c>
      <c r="AF506" s="12"/>
      <c r="AG506" s="12"/>
      <c r="AH506" s="13"/>
      <c r="AI506" s="14"/>
      <c r="AJ506" s="14"/>
      <c r="AK506" s="7"/>
      <c r="AL506" s="7"/>
      <c r="AM506" s="15"/>
      <c r="AN506" s="15"/>
      <c r="AO506" s="8"/>
      <c r="AP506" s="453" t="s">
        <v>1934</v>
      </c>
      <c r="AQ506" s="17"/>
      <c r="AR506" s="18"/>
      <c r="AS506" s="19"/>
      <c r="AT506" s="19"/>
      <c r="AU506" s="19"/>
      <c r="AV506" s="19"/>
      <c r="AW506" s="19"/>
      <c r="AX506" s="19"/>
      <c r="AY506" s="19"/>
      <c r="AZ506" s="20"/>
      <c r="BA506" s="20"/>
      <c r="BB506" s="21"/>
      <c r="BC506" s="22" t="s">
        <v>2179</v>
      </c>
      <c r="BD506" s="77"/>
      <c r="BE506" s="91"/>
      <c r="BF506" s="91"/>
      <c r="BG506" s="92"/>
      <c r="BH506"/>
      <c r="BI506"/>
      <c r="BJ506"/>
      <c r="BK506"/>
      <c r="BL506"/>
      <c r="BM506"/>
      <c r="BN506"/>
      <c r="BO506"/>
      <c r="BP506"/>
      <c r="BQ506"/>
      <c r="BR506"/>
      <c r="BS506"/>
      <c r="BT506" s="92"/>
      <c r="BU506" s="92"/>
      <c r="BV506" s="92"/>
      <c r="BW506" s="5"/>
      <c r="BX506" s="5"/>
      <c r="BY506" s="5"/>
      <c r="BZ506" s="5"/>
      <c r="CA506" s="5"/>
      <c r="CB506" s="5"/>
      <c r="CC506" s="5"/>
      <c r="CD506" s="440"/>
      <c r="CE506" s="440"/>
      <c r="CF506" s="441"/>
      <c r="CG506" s="442"/>
      <c r="CH506" s="443"/>
      <c r="CI506" s="443"/>
      <c r="CJ506" s="443"/>
      <c r="CK506" s="443"/>
      <c r="CL506" s="4"/>
      <c r="CM506" s="4"/>
      <c r="CN506" s="5"/>
      <c r="CO506" s="4"/>
      <c r="CP506" s="444"/>
      <c r="CQ506" s="445"/>
      <c r="CR506" s="446"/>
      <c r="CS506" s="446"/>
      <c r="CT506" s="444"/>
      <c r="CU506" s="444"/>
      <c r="CV506" s="444"/>
      <c r="CW506" s="444"/>
      <c r="CX506" s="447"/>
      <c r="CY506" s="447"/>
      <c r="CZ506" s="447"/>
      <c r="DA506" s="447"/>
      <c r="DB506" s="448"/>
      <c r="DC506" s="448"/>
      <c r="DD506" s="446"/>
      <c r="DE506" s="439"/>
      <c r="DF506" s="439"/>
      <c r="DG506" s="439"/>
      <c r="DH506" s="439"/>
      <c r="DI506" s="439"/>
      <c r="DJ506" s="439"/>
      <c r="DK506" s="439"/>
      <c r="DL506" s="446"/>
      <c r="DM506" s="446"/>
      <c r="DN506" s="444"/>
      <c r="DO506" s="444"/>
      <c r="DP506" s="444"/>
      <c r="DQ506" s="444"/>
      <c r="DR506" s="444"/>
      <c r="DS506" s="441"/>
      <c r="DT506" s="449"/>
      <c r="DU506" s="450"/>
      <c r="DV506" s="450"/>
      <c r="DW506" s="450"/>
      <c r="DX506" s="450"/>
      <c r="DY506" s="450"/>
      <c r="DZ506" s="450"/>
      <c r="EA506" s="450"/>
      <c r="EB506" s="450"/>
      <c r="EC506" s="450"/>
      <c r="ED506" s="450"/>
      <c r="EE506" s="446"/>
      <c r="EF506" s="446"/>
      <c r="EL506" s="4"/>
      <c r="EM506" s="4"/>
      <c r="EN506" s="5"/>
      <c r="EO506" s="4"/>
      <c r="FA506" s="23"/>
      <c r="FB506" s="24"/>
      <c r="FC506" s="75"/>
      <c r="FD506" s="76"/>
      <c r="FF506" s="89"/>
      <c r="IA506" s="214"/>
      <c r="IB506" s="215"/>
      <c r="IC506" s="214"/>
      <c r="ID506" s="215"/>
      <c r="IE506" s="214"/>
      <c r="IF506" s="214"/>
      <c r="IG506" s="214"/>
      <c r="IH506" s="233"/>
      <c r="II506" s="160"/>
      <c r="IJ506" s="217"/>
      <c r="IK506" s="218"/>
      <c r="IL506" s="218"/>
      <c r="IM506" s="218"/>
      <c r="IO506" s="391"/>
    </row>
    <row r="507" spans="1:249" s="6" customFormat="1" ht="15" x14ac:dyDescent="0.2">
      <c r="A507" s="467" t="s">
        <v>2195</v>
      </c>
      <c r="B507" s="467" t="s">
        <v>2149</v>
      </c>
      <c r="C507" s="393" t="s">
        <v>2843</v>
      </c>
      <c r="D507" s="468"/>
      <c r="E507" s="462" t="s">
        <v>2138</v>
      </c>
      <c r="F507" s="14" t="s">
        <v>2149</v>
      </c>
      <c r="G507" s="14" t="s">
        <v>2149</v>
      </c>
      <c r="H507" s="469" t="s">
        <v>2149</v>
      </c>
      <c r="I507" s="462"/>
      <c r="J507" s="456"/>
      <c r="K507" s="11"/>
      <c r="L507" s="11"/>
      <c r="M507" s="14"/>
      <c r="N507" s="470"/>
      <c r="O507" s="14"/>
      <c r="P507" s="14"/>
      <c r="Q507" s="14"/>
      <c r="R507" s="14"/>
      <c r="S507" s="14"/>
      <c r="T507" s="469"/>
      <c r="U507" s="454"/>
      <c r="V507" s="454"/>
      <c r="W507" s="9"/>
      <c r="X507" s="9"/>
      <c r="Y507" s="10"/>
      <c r="Z507" s="495" t="s">
        <v>2195</v>
      </c>
      <c r="AA507" s="11"/>
      <c r="AB507" s="472"/>
      <c r="AC507" s="473"/>
      <c r="AD507" s="473"/>
      <c r="AE507" s="496" t="s">
        <v>2195</v>
      </c>
      <c r="AF507" s="12"/>
      <c r="AG507" s="12"/>
      <c r="AH507" s="13"/>
      <c r="AI507" s="14"/>
      <c r="AJ507" s="14"/>
      <c r="AK507" s="7"/>
      <c r="AL507" s="7"/>
      <c r="AM507" s="15"/>
      <c r="AN507" s="15"/>
      <c r="AO507" s="8"/>
      <c r="AP507" s="453" t="s">
        <v>1935</v>
      </c>
      <c r="AQ507" s="17"/>
      <c r="AR507" s="18"/>
      <c r="AS507" s="19"/>
      <c r="AT507" s="19"/>
      <c r="AU507" s="19"/>
      <c r="AV507" s="19"/>
      <c r="AW507" s="19"/>
      <c r="AX507" s="19"/>
      <c r="AY507" s="19"/>
      <c r="AZ507" s="20"/>
      <c r="BA507" s="20"/>
      <c r="BB507" s="21"/>
      <c r="BC507" s="22" t="s">
        <v>2179</v>
      </c>
      <c r="BD507" s="77"/>
      <c r="BE507" s="91"/>
      <c r="BF507" s="91"/>
      <c r="BG507" s="92"/>
      <c r="BH507"/>
      <c r="BI507"/>
      <c r="BJ507"/>
      <c r="BK507"/>
      <c r="BL507"/>
      <c r="BM507"/>
      <c r="BN507"/>
      <c r="BO507"/>
      <c r="BP507"/>
      <c r="BQ507"/>
      <c r="BR507"/>
      <c r="BS507"/>
      <c r="BT507" s="92"/>
      <c r="BU507" s="92"/>
      <c r="BV507" s="92"/>
      <c r="BW507" s="5"/>
      <c r="BX507" s="5"/>
      <c r="BY507" s="5"/>
      <c r="BZ507" s="5"/>
      <c r="CA507" s="5"/>
      <c r="CB507" s="5"/>
      <c r="CC507" s="5"/>
      <c r="CD507" s="440"/>
      <c r="CE507" s="440"/>
      <c r="CF507" s="441"/>
      <c r="CG507" s="442"/>
      <c r="CH507" s="443"/>
      <c r="CI507" s="443"/>
      <c r="CJ507" s="443"/>
      <c r="CK507" s="443"/>
      <c r="CL507" s="4"/>
      <c r="CM507" s="4"/>
      <c r="CN507" s="5"/>
      <c r="CO507" s="4"/>
      <c r="CP507" s="444"/>
      <c r="CQ507" s="445"/>
      <c r="CR507" s="446"/>
      <c r="CS507" s="446"/>
      <c r="CT507" s="444"/>
      <c r="CU507" s="444"/>
      <c r="CV507" s="444"/>
      <c r="CW507" s="444"/>
      <c r="CX507" s="447"/>
      <c r="CY507" s="447"/>
      <c r="CZ507" s="447"/>
      <c r="DA507" s="447"/>
      <c r="DB507" s="448"/>
      <c r="DC507" s="448"/>
      <c r="DD507" s="446"/>
      <c r="DE507" s="439"/>
      <c r="DF507" s="439"/>
      <c r="DG507" s="439"/>
      <c r="DH507" s="439"/>
      <c r="DI507" s="439"/>
      <c r="DJ507" s="439"/>
      <c r="DK507" s="439"/>
      <c r="DL507" s="446"/>
      <c r="DM507" s="446"/>
      <c r="DN507" s="444"/>
      <c r="DO507" s="444"/>
      <c r="DP507" s="444"/>
      <c r="DQ507" s="444"/>
      <c r="DR507" s="444"/>
      <c r="DS507" s="441"/>
      <c r="DT507" s="449"/>
      <c r="DU507" s="450"/>
      <c r="DV507" s="450"/>
      <c r="DW507" s="450"/>
      <c r="DX507" s="450"/>
      <c r="DY507" s="450"/>
      <c r="DZ507" s="450"/>
      <c r="EA507" s="450"/>
      <c r="EB507" s="450"/>
      <c r="EC507" s="450"/>
      <c r="ED507" s="450"/>
      <c r="EE507" s="446"/>
      <c r="EF507" s="446"/>
      <c r="EL507" s="4"/>
      <c r="EM507" s="4"/>
      <c r="EN507" s="5"/>
      <c r="EO507" s="4"/>
      <c r="FA507" s="23"/>
      <c r="FB507" s="24"/>
      <c r="FC507" s="75"/>
      <c r="FD507" s="76"/>
      <c r="FF507" s="89"/>
      <c r="IA507" s="214"/>
      <c r="IB507" s="215"/>
      <c r="IC507" s="214"/>
      <c r="ID507" s="215"/>
      <c r="IE507" s="214"/>
      <c r="IF507" s="214"/>
      <c r="IG507" s="214"/>
      <c r="IH507" s="233"/>
      <c r="II507" s="160"/>
      <c r="IJ507" s="217"/>
      <c r="IK507" s="218"/>
      <c r="IL507" s="218"/>
      <c r="IM507" s="218"/>
      <c r="IO507" s="391"/>
    </row>
    <row r="508" spans="1:249" s="6" customFormat="1" ht="15" x14ac:dyDescent="0.2">
      <c r="A508" s="467">
        <v>3</v>
      </c>
      <c r="B508" s="467" t="s">
        <v>2149</v>
      </c>
      <c r="C508" s="460" t="s">
        <v>2844</v>
      </c>
      <c r="D508" s="468"/>
      <c r="E508" s="462" t="s">
        <v>2138</v>
      </c>
      <c r="F508" s="14" t="s">
        <v>2147</v>
      </c>
      <c r="G508" s="14" t="s">
        <v>2154</v>
      </c>
      <c r="H508" s="469" t="s">
        <v>2149</v>
      </c>
      <c r="I508" s="462"/>
      <c r="J508" s="456"/>
      <c r="K508" s="11"/>
      <c r="L508" s="11"/>
      <c r="M508" s="14"/>
      <c r="N508" s="470"/>
      <c r="O508" s="14"/>
      <c r="P508" s="14"/>
      <c r="Q508" s="14"/>
      <c r="R508" s="14"/>
      <c r="S508" s="14"/>
      <c r="T508" s="469"/>
      <c r="U508" s="454"/>
      <c r="V508" s="502"/>
      <c r="W508" s="9"/>
      <c r="X508" s="9"/>
      <c r="Y508" s="10"/>
      <c r="Z508" s="495">
        <v>3</v>
      </c>
      <c r="AA508" s="11"/>
      <c r="AB508" s="472"/>
      <c r="AC508" s="473"/>
      <c r="AD508" s="473"/>
      <c r="AE508" s="496" t="s">
        <v>2166</v>
      </c>
      <c r="AF508" s="12"/>
      <c r="AG508" s="12"/>
      <c r="AH508" s="13"/>
      <c r="AI508" s="14"/>
      <c r="AJ508" s="14"/>
      <c r="AK508" s="7"/>
      <c r="AL508" s="7"/>
      <c r="AM508" s="15"/>
      <c r="AN508" s="15"/>
      <c r="AO508" s="8"/>
      <c r="AP508" s="453" t="s">
        <v>1936</v>
      </c>
      <c r="AQ508" s="17"/>
      <c r="AR508" s="18"/>
      <c r="AS508" s="19"/>
      <c r="AT508" s="19"/>
      <c r="AU508" s="19"/>
      <c r="AV508" s="19"/>
      <c r="AW508" s="19"/>
      <c r="AX508" s="19"/>
      <c r="AY508" s="19"/>
      <c r="AZ508" s="20"/>
      <c r="BA508" s="20"/>
      <c r="BB508" s="21"/>
      <c r="BC508" s="22" t="s">
        <v>2179</v>
      </c>
      <c r="BD508" s="77"/>
      <c r="BE508" s="91"/>
      <c r="BF508" s="91"/>
      <c r="BG508" s="92"/>
      <c r="BH508"/>
      <c r="BI508"/>
      <c r="BJ508"/>
      <c r="BK508"/>
      <c r="BL508"/>
      <c r="BM508"/>
      <c r="BN508"/>
      <c r="BO508"/>
      <c r="BP508"/>
      <c r="BQ508"/>
      <c r="BR508"/>
      <c r="BS508"/>
      <c r="BT508" s="92"/>
      <c r="BU508" s="92"/>
      <c r="BV508" s="92"/>
      <c r="BW508" s="5"/>
      <c r="BX508" s="5"/>
      <c r="BY508" s="5"/>
      <c r="BZ508" s="5"/>
      <c r="CA508" s="5"/>
      <c r="CB508" s="5"/>
      <c r="CC508" s="5"/>
      <c r="CD508" s="440"/>
      <c r="CE508" s="440"/>
      <c r="CF508" s="441"/>
      <c r="CG508" s="442"/>
      <c r="CH508" s="443"/>
      <c r="CI508" s="443"/>
      <c r="CJ508" s="443"/>
      <c r="CK508" s="443"/>
      <c r="CL508" s="4"/>
      <c r="CM508" s="4"/>
      <c r="CN508" s="5"/>
      <c r="CO508" s="4"/>
      <c r="CP508" s="444"/>
      <c r="CQ508" s="445"/>
      <c r="CR508" s="446"/>
      <c r="CS508" s="446"/>
      <c r="CT508" s="444"/>
      <c r="CU508" s="444"/>
      <c r="CV508" s="444"/>
      <c r="CW508" s="444"/>
      <c r="CX508" s="447"/>
      <c r="CY508" s="447"/>
      <c r="CZ508" s="447"/>
      <c r="DA508" s="447"/>
      <c r="DB508" s="448"/>
      <c r="DC508" s="448"/>
      <c r="DD508" s="446"/>
      <c r="DE508" s="439"/>
      <c r="DF508" s="439"/>
      <c r="DG508" s="439"/>
      <c r="DH508" s="439"/>
      <c r="DI508" s="439"/>
      <c r="DJ508" s="439"/>
      <c r="DK508" s="439"/>
      <c r="DL508" s="446"/>
      <c r="DM508" s="446"/>
      <c r="DN508" s="444"/>
      <c r="DO508" s="444"/>
      <c r="DP508" s="444"/>
      <c r="DQ508" s="444"/>
      <c r="DR508" s="444"/>
      <c r="DS508" s="441"/>
      <c r="DT508" s="449"/>
      <c r="DU508" s="450"/>
      <c r="DV508" s="450"/>
      <c r="DW508" s="450"/>
      <c r="DX508" s="450"/>
      <c r="DY508" s="450"/>
      <c r="DZ508" s="450"/>
      <c r="EA508" s="450"/>
      <c r="EB508" s="450"/>
      <c r="EC508" s="450"/>
      <c r="ED508" s="450"/>
      <c r="EE508" s="446"/>
      <c r="EF508" s="446"/>
      <c r="EL508" s="4"/>
      <c r="EM508" s="4"/>
      <c r="EN508" s="5"/>
      <c r="EO508" s="4"/>
      <c r="FA508" s="23"/>
      <c r="FB508" s="24"/>
      <c r="FC508" s="75"/>
      <c r="FD508" s="76"/>
      <c r="FF508" s="89"/>
      <c r="IA508" s="214"/>
      <c r="IB508" s="215"/>
      <c r="IC508" s="214"/>
      <c r="ID508" s="215"/>
      <c r="IE508" s="214"/>
      <c r="IF508" s="214"/>
      <c r="IG508" s="214"/>
      <c r="IH508" s="233"/>
      <c r="II508" s="160"/>
      <c r="IJ508" s="217"/>
      <c r="IK508" s="218"/>
      <c r="IL508" s="218"/>
      <c r="IM508" s="218"/>
      <c r="IO508" s="391"/>
    </row>
    <row r="509" spans="1:249" s="6" customFormat="1" ht="15" x14ac:dyDescent="0.2">
      <c r="A509" s="467" t="s">
        <v>2195</v>
      </c>
      <c r="B509" s="467" t="s">
        <v>2149</v>
      </c>
      <c r="C509" s="393" t="s">
        <v>2845</v>
      </c>
      <c r="D509" s="468"/>
      <c r="E509" s="462" t="s">
        <v>2141</v>
      </c>
      <c r="F509" s="14" t="s">
        <v>2149</v>
      </c>
      <c r="G509" s="14" t="s">
        <v>2149</v>
      </c>
      <c r="H509" s="469" t="s">
        <v>2149</v>
      </c>
      <c r="I509" s="462"/>
      <c r="J509" s="456"/>
      <c r="K509" s="11"/>
      <c r="L509" s="11"/>
      <c r="M509" s="14"/>
      <c r="N509" s="470"/>
      <c r="O509" s="14"/>
      <c r="P509" s="14"/>
      <c r="Q509" s="14"/>
      <c r="R509" s="14"/>
      <c r="S509" s="14"/>
      <c r="T509" s="469"/>
      <c r="U509" s="454"/>
      <c r="V509" s="454"/>
      <c r="W509" s="9"/>
      <c r="X509" s="9"/>
      <c r="Y509" s="10"/>
      <c r="Z509" s="495" t="s">
        <v>2195</v>
      </c>
      <c r="AA509" s="11"/>
      <c r="AB509" s="472"/>
      <c r="AC509" s="473"/>
      <c r="AD509" s="473"/>
      <c r="AE509" s="496" t="s">
        <v>2195</v>
      </c>
      <c r="AF509" s="12"/>
      <c r="AG509" s="12"/>
      <c r="AH509" s="13"/>
      <c r="AI509" s="14"/>
      <c r="AJ509" s="14"/>
      <c r="AK509" s="7"/>
      <c r="AL509" s="7"/>
      <c r="AM509" s="15"/>
      <c r="AN509" s="15"/>
      <c r="AO509" s="8"/>
      <c r="AP509" s="453" t="s">
        <v>1937</v>
      </c>
      <c r="AQ509" s="17"/>
      <c r="AR509" s="18"/>
      <c r="AS509" s="19"/>
      <c r="AT509" s="19"/>
      <c r="AU509" s="19"/>
      <c r="AV509" s="19"/>
      <c r="AW509" s="19"/>
      <c r="AX509" s="19"/>
      <c r="AY509" s="19"/>
      <c r="AZ509" s="20"/>
      <c r="BA509" s="20"/>
      <c r="BB509" s="21"/>
      <c r="BC509" s="22" t="s">
        <v>2179</v>
      </c>
      <c r="BD509" s="77"/>
      <c r="BE509" s="91"/>
      <c r="BF509" s="91"/>
      <c r="BG509" s="92"/>
      <c r="BH509"/>
      <c r="BI509"/>
      <c r="BJ509"/>
      <c r="BK509"/>
      <c r="BL509"/>
      <c r="BM509"/>
      <c r="BN509"/>
      <c r="BO509"/>
      <c r="BP509"/>
      <c r="BQ509"/>
      <c r="BR509"/>
      <c r="BS509"/>
      <c r="BT509" s="92"/>
      <c r="BU509" s="92"/>
      <c r="BV509" s="92"/>
      <c r="BW509" s="5"/>
      <c r="BX509" s="5"/>
      <c r="BY509" s="5"/>
      <c r="BZ509" s="5"/>
      <c r="CA509" s="5"/>
      <c r="CB509" s="5"/>
      <c r="CC509" s="5"/>
      <c r="CD509" s="440"/>
      <c r="CE509" s="440"/>
      <c r="CF509" s="441"/>
      <c r="CG509" s="442"/>
      <c r="CH509" s="443"/>
      <c r="CI509" s="443"/>
      <c r="CJ509" s="443"/>
      <c r="CK509" s="443"/>
      <c r="CL509" s="4"/>
      <c r="CM509" s="4"/>
      <c r="CN509" s="5"/>
      <c r="CO509" s="4"/>
      <c r="CP509" s="444"/>
      <c r="CQ509" s="445"/>
      <c r="CR509" s="446"/>
      <c r="CS509" s="446"/>
      <c r="CT509" s="444"/>
      <c r="CU509" s="444"/>
      <c r="CV509" s="444"/>
      <c r="CW509" s="444"/>
      <c r="CX509" s="447"/>
      <c r="CY509" s="447"/>
      <c r="CZ509" s="447"/>
      <c r="DA509" s="447"/>
      <c r="DB509" s="448"/>
      <c r="DC509" s="448"/>
      <c r="DD509" s="446"/>
      <c r="DE509" s="439"/>
      <c r="DF509" s="439"/>
      <c r="DG509" s="439"/>
      <c r="DH509" s="439"/>
      <c r="DI509" s="439"/>
      <c r="DJ509" s="439"/>
      <c r="DK509" s="439"/>
      <c r="DL509" s="446"/>
      <c r="DM509" s="446"/>
      <c r="DN509" s="444"/>
      <c r="DO509" s="444"/>
      <c r="DP509" s="444"/>
      <c r="DQ509" s="444"/>
      <c r="DR509" s="444"/>
      <c r="DS509" s="441"/>
      <c r="DT509" s="449"/>
      <c r="DU509" s="450"/>
      <c r="DV509" s="450"/>
      <c r="DW509" s="450"/>
      <c r="DX509" s="450"/>
      <c r="DY509" s="450"/>
      <c r="DZ509" s="450"/>
      <c r="EA509" s="450"/>
      <c r="EB509" s="450"/>
      <c r="EC509" s="450"/>
      <c r="ED509" s="450"/>
      <c r="EE509" s="446"/>
      <c r="EF509" s="446"/>
      <c r="EL509" s="4"/>
      <c r="EM509" s="4"/>
      <c r="EN509" s="5"/>
      <c r="EO509" s="4"/>
      <c r="FA509" s="23"/>
      <c r="FB509" s="24"/>
      <c r="FC509" s="75"/>
      <c r="FD509" s="76"/>
      <c r="FF509" s="89"/>
      <c r="IA509" s="214"/>
      <c r="IB509" s="215"/>
      <c r="IC509" s="214"/>
      <c r="ID509" s="215"/>
      <c r="IE509" s="214"/>
      <c r="IF509" s="214"/>
      <c r="IG509" s="214"/>
      <c r="IH509" s="233"/>
      <c r="II509" s="160"/>
      <c r="IJ509" s="217"/>
      <c r="IK509" s="218"/>
      <c r="IL509" s="218"/>
      <c r="IM509" s="218"/>
      <c r="IO509" s="391"/>
    </row>
    <row r="510" spans="1:249" s="6" customFormat="1" ht="15.75" x14ac:dyDescent="0.25">
      <c r="A510" s="467" t="s">
        <v>2195</v>
      </c>
      <c r="B510" s="467" t="s">
        <v>2149</v>
      </c>
      <c r="C510" s="393" t="s">
        <v>2846</v>
      </c>
      <c r="D510" s="468"/>
      <c r="E510" s="462" t="s">
        <v>2141</v>
      </c>
      <c r="F510" s="14" t="s">
        <v>2149</v>
      </c>
      <c r="G510" s="14" t="s">
        <v>2149</v>
      </c>
      <c r="H510" s="469" t="s">
        <v>2149</v>
      </c>
      <c r="I510" s="462"/>
      <c r="J510" s="456"/>
      <c r="K510" s="11"/>
      <c r="L510" s="11"/>
      <c r="M510" s="14"/>
      <c r="N510" s="470"/>
      <c r="O510" s="14"/>
      <c r="P510" s="14"/>
      <c r="Q510" s="14"/>
      <c r="R510" s="14"/>
      <c r="S510" s="14"/>
      <c r="T510" s="469"/>
      <c r="U510" s="454"/>
      <c r="V510" s="498"/>
      <c r="W510" s="9"/>
      <c r="X510" s="9"/>
      <c r="Y510" s="10"/>
      <c r="Z510" s="495" t="s">
        <v>2195</v>
      </c>
      <c r="AA510" s="11"/>
      <c r="AB510" s="472"/>
      <c r="AC510" s="473"/>
      <c r="AD510" s="473"/>
      <c r="AE510" s="496" t="s">
        <v>2195</v>
      </c>
      <c r="AF510" s="12"/>
      <c r="AG510" s="12"/>
      <c r="AH510" s="13"/>
      <c r="AI510" s="14"/>
      <c r="AJ510" s="14"/>
      <c r="AK510" s="7"/>
      <c r="AL510" s="7"/>
      <c r="AM510" s="15"/>
      <c r="AN510" s="15"/>
      <c r="AO510" s="8"/>
      <c r="AP510" s="453" t="s">
        <v>1938</v>
      </c>
      <c r="AQ510" s="17"/>
      <c r="AR510" s="18"/>
      <c r="AS510" s="19"/>
      <c r="AT510" s="19"/>
      <c r="AU510" s="19"/>
      <c r="AV510" s="19"/>
      <c r="AW510" s="19"/>
      <c r="AX510" s="19"/>
      <c r="AY510" s="19"/>
      <c r="AZ510" s="20"/>
      <c r="BA510" s="20"/>
      <c r="BB510" s="21"/>
      <c r="BC510" s="22" t="s">
        <v>2179</v>
      </c>
      <c r="BD510" s="77"/>
      <c r="BE510" s="91"/>
      <c r="BF510" s="91"/>
      <c r="BG510" s="92"/>
      <c r="BH510"/>
      <c r="BI510"/>
      <c r="BJ510"/>
      <c r="BK510"/>
      <c r="BL510"/>
      <c r="BM510"/>
      <c r="BN510"/>
      <c r="BO510"/>
      <c r="BP510"/>
      <c r="BQ510"/>
      <c r="BR510"/>
      <c r="BS510"/>
      <c r="BT510" s="92"/>
      <c r="BU510" s="92"/>
      <c r="BV510" s="92"/>
      <c r="BW510" s="5"/>
      <c r="BX510" s="5"/>
      <c r="BY510" s="5"/>
      <c r="BZ510" s="5"/>
      <c r="CA510" s="5"/>
      <c r="CB510" s="5"/>
      <c r="CC510" s="5"/>
      <c r="CD510" s="440"/>
      <c r="CE510" s="440"/>
      <c r="CF510" s="441"/>
      <c r="CG510" s="442"/>
      <c r="CH510" s="443"/>
      <c r="CI510" s="443"/>
      <c r="CJ510" s="443"/>
      <c r="CK510" s="443"/>
      <c r="CL510" s="4"/>
      <c r="CM510" s="4"/>
      <c r="CN510" s="5"/>
      <c r="CO510" s="4"/>
      <c r="CP510" s="444"/>
      <c r="CQ510" s="445"/>
      <c r="CR510" s="446"/>
      <c r="CS510" s="446"/>
      <c r="CT510" s="444"/>
      <c r="CU510" s="444"/>
      <c r="CV510" s="444"/>
      <c r="CW510" s="444"/>
      <c r="CX510" s="447"/>
      <c r="CY510" s="447"/>
      <c r="CZ510" s="447"/>
      <c r="DA510" s="447"/>
      <c r="DB510" s="448"/>
      <c r="DC510" s="448"/>
      <c r="DD510" s="446"/>
      <c r="DE510" s="439"/>
      <c r="DF510" s="439"/>
      <c r="DG510" s="439"/>
      <c r="DH510" s="439"/>
      <c r="DI510" s="439"/>
      <c r="DJ510" s="439"/>
      <c r="DK510" s="439"/>
      <c r="DL510" s="446"/>
      <c r="DM510" s="446"/>
      <c r="DN510" s="444"/>
      <c r="DO510" s="444"/>
      <c r="DP510" s="444"/>
      <c r="DQ510" s="444"/>
      <c r="DR510" s="444"/>
      <c r="DS510" s="441"/>
      <c r="DT510" s="449"/>
      <c r="DU510" s="450"/>
      <c r="DV510" s="450"/>
      <c r="DW510" s="450"/>
      <c r="DX510" s="450"/>
      <c r="DY510" s="450"/>
      <c r="DZ510" s="450"/>
      <c r="EA510" s="450"/>
      <c r="EB510" s="450"/>
      <c r="EC510" s="450"/>
      <c r="ED510" s="450"/>
      <c r="EE510" s="446"/>
      <c r="EF510" s="446"/>
      <c r="EL510" s="4"/>
      <c r="EM510" s="4"/>
      <c r="EN510" s="5"/>
      <c r="EO510" s="4"/>
      <c r="FA510" s="23"/>
      <c r="FB510" s="24"/>
      <c r="FC510" s="75"/>
      <c r="FD510" s="76"/>
      <c r="FF510" s="89"/>
      <c r="IA510" s="214"/>
      <c r="IB510" s="215"/>
      <c r="IC510" s="214"/>
      <c r="ID510" s="215"/>
      <c r="IE510" s="214"/>
      <c r="IF510" s="214"/>
      <c r="IG510" s="214"/>
      <c r="IH510" s="233"/>
      <c r="II510" s="160"/>
      <c r="IJ510" s="217"/>
      <c r="IK510" s="218"/>
      <c r="IL510" s="218"/>
      <c r="IM510" s="218"/>
      <c r="IO510" s="391"/>
    </row>
    <row r="511" spans="1:249" s="6" customFormat="1" ht="15" x14ac:dyDescent="0.2">
      <c r="A511" s="467" t="s">
        <v>2166</v>
      </c>
      <c r="B511" s="467" t="s">
        <v>2157</v>
      </c>
      <c r="C511" s="393" t="s">
        <v>2847</v>
      </c>
      <c r="D511" s="468"/>
      <c r="E511" s="462" t="s">
        <v>2139</v>
      </c>
      <c r="F511" s="14" t="s">
        <v>2147</v>
      </c>
      <c r="G511" s="14" t="s">
        <v>2154</v>
      </c>
      <c r="H511" s="469" t="s">
        <v>2149</v>
      </c>
      <c r="I511" s="462"/>
      <c r="J511" s="456"/>
      <c r="K511" s="11"/>
      <c r="L511" s="11"/>
      <c r="M511" s="14"/>
      <c r="N511" s="470"/>
      <c r="O511" s="14"/>
      <c r="P511" s="14"/>
      <c r="Q511" s="14"/>
      <c r="R511" s="14"/>
      <c r="S511" s="14"/>
      <c r="T511" s="469"/>
      <c r="U511" s="454"/>
      <c r="V511" s="454"/>
      <c r="W511" s="9"/>
      <c r="X511" s="9"/>
      <c r="Y511" s="10"/>
      <c r="Z511" s="495" t="s">
        <v>2195</v>
      </c>
      <c r="AA511" s="11"/>
      <c r="AB511" s="472"/>
      <c r="AC511" s="473"/>
      <c r="AD511" s="473"/>
      <c r="AE511" s="496" t="s">
        <v>2195</v>
      </c>
      <c r="AF511" s="12"/>
      <c r="AG511" s="12"/>
      <c r="AH511" s="13"/>
      <c r="AI511" s="14"/>
      <c r="AJ511" s="14"/>
      <c r="AK511" s="7"/>
      <c r="AL511" s="7"/>
      <c r="AM511" s="15"/>
      <c r="AN511" s="15"/>
      <c r="AO511" s="8"/>
      <c r="AP511" s="453" t="s">
        <v>1939</v>
      </c>
      <c r="AQ511" s="17"/>
      <c r="AR511" s="18"/>
      <c r="AS511" s="19"/>
      <c r="AT511" s="19"/>
      <c r="AU511" s="19"/>
      <c r="AV511" s="19"/>
      <c r="AW511" s="19"/>
      <c r="AX511" s="19"/>
      <c r="AY511" s="19"/>
      <c r="AZ511" s="20"/>
      <c r="BA511" s="20"/>
      <c r="BB511" s="21"/>
      <c r="BC511" s="22" t="s">
        <v>2179</v>
      </c>
      <c r="BD511" s="77"/>
      <c r="BE511" s="91"/>
      <c r="BF511" s="91"/>
      <c r="BG511" s="92"/>
      <c r="BH511"/>
      <c r="BI511"/>
      <c r="BJ511"/>
      <c r="BK511"/>
      <c r="BL511"/>
      <c r="BM511"/>
      <c r="BN511"/>
      <c r="BO511"/>
      <c r="BP511"/>
      <c r="BQ511"/>
      <c r="BR511"/>
      <c r="BS511"/>
      <c r="BT511" s="92"/>
      <c r="BU511" s="92"/>
      <c r="BV511" s="92"/>
      <c r="BW511" s="5"/>
      <c r="BX511" s="5"/>
      <c r="BY511" s="5"/>
      <c r="BZ511" s="5"/>
      <c r="CA511" s="5"/>
      <c r="CB511" s="5"/>
      <c r="CC511" s="5"/>
      <c r="CD511" s="440"/>
      <c r="CE511" s="440"/>
      <c r="CF511" s="441"/>
      <c r="CG511" s="442"/>
      <c r="CH511" s="443"/>
      <c r="CI511" s="443"/>
      <c r="CJ511" s="443"/>
      <c r="CK511" s="443"/>
      <c r="CL511" s="4"/>
      <c r="CM511" s="4"/>
      <c r="CN511" s="5"/>
      <c r="CO511" s="4"/>
      <c r="CP511" s="444"/>
      <c r="CQ511" s="445"/>
      <c r="CR511" s="446"/>
      <c r="CS511" s="446"/>
      <c r="CT511" s="444"/>
      <c r="CU511" s="444"/>
      <c r="CV511" s="444"/>
      <c r="CW511" s="444"/>
      <c r="CX511" s="447"/>
      <c r="CY511" s="447"/>
      <c r="CZ511" s="447"/>
      <c r="DA511" s="447"/>
      <c r="DB511" s="448"/>
      <c r="DC511" s="448"/>
      <c r="DD511" s="446"/>
      <c r="DE511" s="439"/>
      <c r="DF511" s="439"/>
      <c r="DG511" s="439"/>
      <c r="DH511" s="439"/>
      <c r="DI511" s="439"/>
      <c r="DJ511" s="439"/>
      <c r="DK511" s="439"/>
      <c r="DL511" s="446"/>
      <c r="DM511" s="446"/>
      <c r="DN511" s="444"/>
      <c r="DO511" s="444"/>
      <c r="DP511" s="444"/>
      <c r="DQ511" s="444"/>
      <c r="DR511" s="444"/>
      <c r="DS511" s="441"/>
      <c r="DT511" s="449"/>
      <c r="DU511" s="450"/>
      <c r="DV511" s="450"/>
      <c r="DW511" s="450"/>
      <c r="DX511" s="450"/>
      <c r="DY511" s="450"/>
      <c r="DZ511" s="450"/>
      <c r="EA511" s="450"/>
      <c r="EB511" s="450"/>
      <c r="EC511" s="450"/>
      <c r="ED511" s="450"/>
      <c r="EE511" s="446"/>
      <c r="EF511" s="446"/>
      <c r="EL511" s="4"/>
      <c r="EM511" s="4"/>
      <c r="EN511" s="5"/>
      <c r="EO511" s="4"/>
      <c r="FA511" s="23"/>
      <c r="FB511" s="24"/>
      <c r="FC511" s="75"/>
      <c r="FD511" s="76"/>
      <c r="FF511" s="89"/>
      <c r="IA511" s="214"/>
      <c r="IB511" s="215"/>
      <c r="IC511" s="214"/>
      <c r="ID511" s="215"/>
      <c r="IE511" s="214"/>
      <c r="IF511" s="214"/>
      <c r="IG511" s="214"/>
      <c r="IH511" s="233"/>
      <c r="II511" s="160"/>
      <c r="IJ511" s="217"/>
      <c r="IK511" s="218"/>
      <c r="IL511" s="218"/>
      <c r="IM511" s="218"/>
      <c r="IO511" s="391"/>
    </row>
    <row r="512" spans="1:249" s="6" customFormat="1" ht="15" x14ac:dyDescent="0.2">
      <c r="A512" s="467" t="s">
        <v>2195</v>
      </c>
      <c r="B512" s="467" t="s">
        <v>2149</v>
      </c>
      <c r="C512" s="393" t="s">
        <v>2848</v>
      </c>
      <c r="D512" s="468"/>
      <c r="E512" s="462" t="s">
        <v>2138</v>
      </c>
      <c r="F512" s="14" t="s">
        <v>2149</v>
      </c>
      <c r="G512" s="14" t="s">
        <v>2149</v>
      </c>
      <c r="H512" s="469" t="s">
        <v>2149</v>
      </c>
      <c r="I512" s="462"/>
      <c r="J512" s="456"/>
      <c r="K512" s="11"/>
      <c r="L512" s="11"/>
      <c r="M512" s="14"/>
      <c r="N512" s="470"/>
      <c r="O512" s="14"/>
      <c r="P512" s="14"/>
      <c r="Q512" s="14"/>
      <c r="R512" s="14"/>
      <c r="S512" s="14"/>
      <c r="T512" s="469"/>
      <c r="U512" s="454"/>
      <c r="V512" s="457"/>
      <c r="W512" s="9"/>
      <c r="X512" s="9"/>
      <c r="Y512" s="10"/>
      <c r="Z512" s="495" t="s">
        <v>2195</v>
      </c>
      <c r="AA512" s="11"/>
      <c r="AB512" s="472"/>
      <c r="AC512" s="473"/>
      <c r="AD512" s="473"/>
      <c r="AE512" s="496" t="s">
        <v>2195</v>
      </c>
      <c r="AF512" s="12"/>
      <c r="AG512" s="12"/>
      <c r="AH512" s="13"/>
      <c r="AI512" s="14"/>
      <c r="AJ512" s="14"/>
      <c r="AK512" s="7"/>
      <c r="AL512" s="7"/>
      <c r="AM512" s="15"/>
      <c r="AN512" s="15"/>
      <c r="AO512" s="8"/>
      <c r="AP512" s="453" t="s">
        <v>1940</v>
      </c>
      <c r="AQ512" s="17"/>
      <c r="AR512" s="18"/>
      <c r="AS512" s="19"/>
      <c r="AT512" s="19"/>
      <c r="AU512" s="19"/>
      <c r="AV512" s="19"/>
      <c r="AW512" s="19"/>
      <c r="AX512" s="19"/>
      <c r="AY512" s="19"/>
      <c r="AZ512" s="20"/>
      <c r="BA512" s="20"/>
      <c r="BB512" s="21"/>
      <c r="BC512" s="22" t="s">
        <v>2179</v>
      </c>
      <c r="BD512" s="77"/>
      <c r="BE512" s="91"/>
      <c r="BF512" s="91"/>
      <c r="BG512" s="92"/>
      <c r="BH512"/>
      <c r="BI512"/>
      <c r="BJ512"/>
      <c r="BK512"/>
      <c r="BL512"/>
      <c r="BM512"/>
      <c r="BN512"/>
      <c r="BO512"/>
      <c r="BP512"/>
      <c r="BQ512"/>
      <c r="BR512"/>
      <c r="BS512"/>
      <c r="BT512" s="92"/>
      <c r="BU512" s="92"/>
      <c r="BV512" s="92"/>
      <c r="BW512" s="5"/>
      <c r="BX512" s="5"/>
      <c r="BY512" s="5"/>
      <c r="BZ512" s="5"/>
      <c r="CA512" s="5"/>
      <c r="CB512" s="5"/>
      <c r="CC512" s="5"/>
      <c r="CD512" s="440"/>
      <c r="CE512" s="440"/>
      <c r="CF512" s="441"/>
      <c r="CG512" s="442"/>
      <c r="CH512" s="443"/>
      <c r="CI512" s="443"/>
      <c r="CJ512" s="443"/>
      <c r="CK512" s="443"/>
      <c r="CL512" s="4"/>
      <c r="CM512" s="4"/>
      <c r="CN512" s="5"/>
      <c r="CO512" s="4"/>
      <c r="CP512" s="444"/>
      <c r="CQ512" s="445"/>
      <c r="CR512" s="446"/>
      <c r="CS512" s="446"/>
      <c r="CT512" s="444"/>
      <c r="CU512" s="444"/>
      <c r="CV512" s="444"/>
      <c r="CW512" s="444"/>
      <c r="CX512" s="447"/>
      <c r="CY512" s="447"/>
      <c r="CZ512" s="447"/>
      <c r="DA512" s="447"/>
      <c r="DB512" s="448"/>
      <c r="DC512" s="448"/>
      <c r="DD512" s="446"/>
      <c r="DE512" s="439"/>
      <c r="DF512" s="439"/>
      <c r="DG512" s="439"/>
      <c r="DH512" s="439"/>
      <c r="DI512" s="439"/>
      <c r="DJ512" s="439"/>
      <c r="DK512" s="439"/>
      <c r="DL512" s="446"/>
      <c r="DM512" s="446"/>
      <c r="DN512" s="444"/>
      <c r="DO512" s="444"/>
      <c r="DP512" s="444"/>
      <c r="DQ512" s="444"/>
      <c r="DR512" s="444"/>
      <c r="DS512" s="441"/>
      <c r="DT512" s="449"/>
      <c r="DU512" s="450"/>
      <c r="DV512" s="450"/>
      <c r="DW512" s="450"/>
      <c r="DX512" s="450"/>
      <c r="DY512" s="450"/>
      <c r="DZ512" s="450"/>
      <c r="EA512" s="450"/>
      <c r="EB512" s="450"/>
      <c r="EC512" s="450"/>
      <c r="ED512" s="450"/>
      <c r="EE512" s="446"/>
      <c r="EF512" s="446"/>
      <c r="EL512" s="4"/>
      <c r="EM512" s="4"/>
      <c r="EN512" s="5"/>
      <c r="EO512" s="4"/>
      <c r="FA512" s="23"/>
      <c r="FB512" s="24"/>
      <c r="FC512" s="75"/>
      <c r="FD512" s="76"/>
      <c r="FF512" s="89"/>
      <c r="IA512" s="214"/>
      <c r="IB512" s="215"/>
      <c r="IC512" s="214"/>
      <c r="ID512" s="215"/>
      <c r="IE512" s="214"/>
      <c r="IF512" s="214"/>
      <c r="IG512" s="214"/>
      <c r="IH512" s="233"/>
      <c r="II512" s="160"/>
      <c r="IJ512" s="217"/>
      <c r="IK512" s="218"/>
      <c r="IL512" s="218"/>
      <c r="IM512" s="218"/>
      <c r="IO512" s="391"/>
    </row>
    <row r="513" spans="1:249" s="6" customFormat="1" ht="15" x14ac:dyDescent="0.2">
      <c r="A513" s="467">
        <v>2</v>
      </c>
      <c r="B513" s="467" t="s">
        <v>2149</v>
      </c>
      <c r="C513" s="393" t="s">
        <v>2849</v>
      </c>
      <c r="D513" s="468"/>
      <c r="E513" s="462" t="s">
        <v>2138</v>
      </c>
      <c r="F513" s="14" t="s">
        <v>2146</v>
      </c>
      <c r="G513" s="14" t="s">
        <v>2153</v>
      </c>
      <c r="H513" s="469" t="s">
        <v>2149</v>
      </c>
      <c r="I513" s="462"/>
      <c r="J513" s="456"/>
      <c r="K513" s="11"/>
      <c r="L513" s="11"/>
      <c r="M513" s="14"/>
      <c r="N513" s="470"/>
      <c r="O513" s="14"/>
      <c r="P513" s="14"/>
      <c r="Q513" s="14"/>
      <c r="R513" s="14"/>
      <c r="S513" s="14"/>
      <c r="T513" s="469"/>
      <c r="U513" s="454"/>
      <c r="V513" s="454"/>
      <c r="W513" s="9"/>
      <c r="X513" s="9"/>
      <c r="Y513" s="10"/>
      <c r="Z513" s="495">
        <v>2</v>
      </c>
      <c r="AA513" s="11"/>
      <c r="AB513" s="472"/>
      <c r="AC513" s="473"/>
      <c r="AD513" s="473"/>
      <c r="AE513" s="496">
        <v>2</v>
      </c>
      <c r="AF513" s="12"/>
      <c r="AG513" s="12"/>
      <c r="AH513" s="13"/>
      <c r="AI513" s="14"/>
      <c r="AJ513" s="14"/>
      <c r="AK513" s="7"/>
      <c r="AL513" s="7"/>
      <c r="AM513" s="15"/>
      <c r="AN513" s="15"/>
      <c r="AO513" s="8"/>
      <c r="AP513" s="453" t="s">
        <v>1941</v>
      </c>
      <c r="AQ513" s="17"/>
      <c r="AR513" s="18"/>
      <c r="AS513" s="19"/>
      <c r="AT513" s="19"/>
      <c r="AU513" s="19"/>
      <c r="AV513" s="19"/>
      <c r="AW513" s="19"/>
      <c r="AX513" s="19"/>
      <c r="AY513" s="19"/>
      <c r="AZ513" s="20"/>
      <c r="BA513" s="20"/>
      <c r="BB513" s="21"/>
      <c r="BC513" s="22" t="s">
        <v>2179</v>
      </c>
      <c r="BD513" s="77"/>
      <c r="BE513" s="91"/>
      <c r="BF513" s="91"/>
      <c r="BG513" s="92"/>
      <c r="BH513"/>
      <c r="BI513"/>
      <c r="BJ513"/>
      <c r="BK513"/>
      <c r="BL513"/>
      <c r="BM513"/>
      <c r="BN513"/>
      <c r="BO513"/>
      <c r="BP513"/>
      <c r="BQ513"/>
      <c r="BR513"/>
      <c r="BS513"/>
      <c r="BT513" s="92"/>
      <c r="BU513" s="92"/>
      <c r="BV513" s="92"/>
      <c r="BW513" s="5"/>
      <c r="BX513" s="5"/>
      <c r="BY513" s="5"/>
      <c r="BZ513" s="5"/>
      <c r="CA513" s="5"/>
      <c r="CB513" s="5"/>
      <c r="CC513" s="5"/>
      <c r="CD513" s="440"/>
      <c r="CE513" s="440"/>
      <c r="CF513" s="441"/>
      <c r="CG513" s="442"/>
      <c r="CH513" s="443"/>
      <c r="CI513" s="443"/>
      <c r="CJ513" s="443"/>
      <c r="CK513" s="443"/>
      <c r="CL513" s="4"/>
      <c r="CM513" s="4"/>
      <c r="CN513" s="5"/>
      <c r="CO513" s="4"/>
      <c r="CP513" s="444"/>
      <c r="CQ513" s="445"/>
      <c r="CR513" s="446"/>
      <c r="CS513" s="446"/>
      <c r="CT513" s="444"/>
      <c r="CU513" s="444"/>
      <c r="CV513" s="444"/>
      <c r="CW513" s="444"/>
      <c r="CX513" s="447"/>
      <c r="CY513" s="447"/>
      <c r="CZ513" s="447"/>
      <c r="DA513" s="447"/>
      <c r="DB513" s="448"/>
      <c r="DC513" s="448"/>
      <c r="DD513" s="446"/>
      <c r="DE513" s="439"/>
      <c r="DF513" s="439"/>
      <c r="DG513" s="439"/>
      <c r="DH513" s="439"/>
      <c r="DI513" s="439"/>
      <c r="DJ513" s="439"/>
      <c r="DK513" s="439"/>
      <c r="DL513" s="446"/>
      <c r="DM513" s="446"/>
      <c r="DN513" s="444"/>
      <c r="DO513" s="444"/>
      <c r="DP513" s="444"/>
      <c r="DQ513" s="444"/>
      <c r="DR513" s="444"/>
      <c r="DS513" s="441"/>
      <c r="DT513" s="449"/>
      <c r="DU513" s="450"/>
      <c r="DV513" s="450"/>
      <c r="DW513" s="450"/>
      <c r="DX513" s="450"/>
      <c r="DY513" s="450"/>
      <c r="DZ513" s="450"/>
      <c r="EA513" s="450"/>
      <c r="EB513" s="450"/>
      <c r="EC513" s="450"/>
      <c r="ED513" s="450"/>
      <c r="EE513" s="446"/>
      <c r="EF513" s="446"/>
      <c r="EL513" s="4"/>
      <c r="EM513" s="4"/>
      <c r="EN513" s="5"/>
      <c r="EO513" s="4"/>
      <c r="FA513" s="23"/>
      <c r="FB513" s="24"/>
      <c r="FC513" s="75"/>
      <c r="FD513" s="76"/>
      <c r="FF513" s="89"/>
      <c r="IA513" s="214"/>
      <c r="IB513" s="215"/>
      <c r="IC513" s="214"/>
      <c r="ID513" s="215"/>
      <c r="IE513" s="214"/>
      <c r="IF513" s="214"/>
      <c r="IG513" s="214"/>
      <c r="IH513" s="233"/>
      <c r="II513" s="160"/>
      <c r="IJ513" s="217"/>
      <c r="IK513" s="218"/>
      <c r="IL513" s="218"/>
      <c r="IM513" s="218"/>
      <c r="IO513" s="391"/>
    </row>
    <row r="514" spans="1:249" s="6" customFormat="1" ht="15" x14ac:dyDescent="0.2">
      <c r="A514" s="467">
        <v>2</v>
      </c>
      <c r="B514" s="467" t="s">
        <v>2157</v>
      </c>
      <c r="C514" s="393" t="s">
        <v>2850</v>
      </c>
      <c r="D514" s="468"/>
      <c r="E514" s="462" t="s">
        <v>2137</v>
      </c>
      <c r="F514" s="14" t="s">
        <v>2147</v>
      </c>
      <c r="G514" s="14" t="s">
        <v>2154</v>
      </c>
      <c r="H514" s="469" t="s">
        <v>2149</v>
      </c>
      <c r="I514" s="462"/>
      <c r="J514" s="456"/>
      <c r="K514" s="11"/>
      <c r="L514" s="11"/>
      <c r="M514" s="14"/>
      <c r="N514" s="470"/>
      <c r="O514" s="14"/>
      <c r="P514" s="14"/>
      <c r="Q514" s="14"/>
      <c r="R514" s="14"/>
      <c r="S514" s="14"/>
      <c r="T514" s="469"/>
      <c r="U514" s="454"/>
      <c r="V514" s="454"/>
      <c r="W514" s="9"/>
      <c r="X514" s="9"/>
      <c r="Y514" s="10"/>
      <c r="Z514" s="495">
        <v>3</v>
      </c>
      <c r="AA514" s="11"/>
      <c r="AB514" s="472"/>
      <c r="AC514" s="473"/>
      <c r="AD514" s="473"/>
      <c r="AE514" s="496">
        <v>3</v>
      </c>
      <c r="AF514" s="12"/>
      <c r="AG514" s="12"/>
      <c r="AH514" s="13"/>
      <c r="AI514" s="14"/>
      <c r="AJ514" s="14"/>
      <c r="AK514" s="7"/>
      <c r="AL514" s="7"/>
      <c r="AM514" s="15"/>
      <c r="AN514" s="15"/>
      <c r="AO514" s="8"/>
      <c r="AP514" s="453" t="s">
        <v>1942</v>
      </c>
      <c r="AQ514" s="17"/>
      <c r="AR514" s="18"/>
      <c r="AS514" s="19"/>
      <c r="AT514" s="19"/>
      <c r="AU514" s="19"/>
      <c r="AV514" s="19"/>
      <c r="AW514" s="19"/>
      <c r="AX514" s="19"/>
      <c r="AY514" s="19"/>
      <c r="AZ514" s="20"/>
      <c r="BA514" s="20"/>
      <c r="BB514" s="21"/>
      <c r="BC514" s="22" t="s">
        <v>2179</v>
      </c>
      <c r="BD514" s="77"/>
      <c r="BE514" s="91"/>
      <c r="BF514" s="91"/>
      <c r="BG514" s="92"/>
      <c r="BH514"/>
      <c r="BI514"/>
      <c r="BJ514"/>
      <c r="BK514"/>
      <c r="BL514"/>
      <c r="BM514"/>
      <c r="BN514"/>
      <c r="BO514"/>
      <c r="BP514"/>
      <c r="BQ514"/>
      <c r="BR514"/>
      <c r="BS514"/>
      <c r="BT514" s="92"/>
      <c r="BU514" s="92"/>
      <c r="BV514" s="92"/>
      <c r="BW514" s="5"/>
      <c r="BX514" s="5"/>
      <c r="BY514" s="5"/>
      <c r="BZ514" s="5"/>
      <c r="CA514" s="5"/>
      <c r="CB514" s="5"/>
      <c r="CC514" s="5"/>
      <c r="CD514" s="440"/>
      <c r="CE514" s="440"/>
      <c r="CF514" s="441"/>
      <c r="CG514" s="442"/>
      <c r="CH514" s="443"/>
      <c r="CI514" s="443"/>
      <c r="CJ514" s="443"/>
      <c r="CK514" s="443"/>
      <c r="CL514" s="4"/>
      <c r="CM514" s="4"/>
      <c r="CN514" s="5"/>
      <c r="CO514" s="4"/>
      <c r="CP514" s="444"/>
      <c r="CQ514" s="445"/>
      <c r="CR514" s="446"/>
      <c r="CS514" s="446"/>
      <c r="CT514" s="444"/>
      <c r="CU514" s="444"/>
      <c r="CV514" s="444"/>
      <c r="CW514" s="444"/>
      <c r="CX514" s="447"/>
      <c r="CY514" s="447"/>
      <c r="CZ514" s="447"/>
      <c r="DA514" s="447"/>
      <c r="DB514" s="448"/>
      <c r="DC514" s="448"/>
      <c r="DD514" s="446"/>
      <c r="DE514" s="439"/>
      <c r="DF514" s="439"/>
      <c r="DG514" s="439"/>
      <c r="DH514" s="439"/>
      <c r="DI514" s="439"/>
      <c r="DJ514" s="439"/>
      <c r="DK514" s="439"/>
      <c r="DL514" s="446"/>
      <c r="DM514" s="446"/>
      <c r="DN514" s="444"/>
      <c r="DO514" s="444"/>
      <c r="DP514" s="444"/>
      <c r="DQ514" s="444"/>
      <c r="DR514" s="444"/>
      <c r="DS514" s="441"/>
      <c r="DT514" s="449"/>
      <c r="DU514" s="450"/>
      <c r="DV514" s="450"/>
      <c r="DW514" s="450"/>
      <c r="DX514" s="450"/>
      <c r="DY514" s="450"/>
      <c r="DZ514" s="450"/>
      <c r="EA514" s="450"/>
      <c r="EB514" s="450"/>
      <c r="EC514" s="450"/>
      <c r="ED514" s="450"/>
      <c r="EE514" s="446"/>
      <c r="EF514" s="446"/>
      <c r="EL514" s="4"/>
      <c r="EM514" s="4"/>
      <c r="EN514" s="5"/>
      <c r="EO514" s="4"/>
      <c r="FA514" s="23"/>
      <c r="FB514" s="24"/>
      <c r="FC514" s="75"/>
      <c r="FD514" s="76"/>
      <c r="FF514" s="89"/>
      <c r="IA514" s="214"/>
      <c r="IB514" s="215"/>
      <c r="IC514" s="214"/>
      <c r="ID514" s="215"/>
      <c r="IE514" s="214"/>
      <c r="IF514" s="214"/>
      <c r="IG514" s="214"/>
      <c r="IH514" s="233"/>
      <c r="II514" s="160"/>
      <c r="IJ514" s="217"/>
      <c r="IK514" s="218"/>
      <c r="IL514" s="218"/>
      <c r="IM514" s="218"/>
      <c r="IO514" s="391"/>
    </row>
    <row r="515" spans="1:249" s="6" customFormat="1" ht="15" x14ac:dyDescent="0.2">
      <c r="A515" s="467">
        <v>3</v>
      </c>
      <c r="B515" s="467" t="s">
        <v>2157</v>
      </c>
      <c r="C515" s="460" t="s">
        <v>2851</v>
      </c>
      <c r="D515" s="468"/>
      <c r="E515" s="462" t="s">
        <v>2138</v>
      </c>
      <c r="F515" s="14" t="s">
        <v>2147</v>
      </c>
      <c r="G515" s="14" t="s">
        <v>2154</v>
      </c>
      <c r="H515" s="469" t="s">
        <v>2149</v>
      </c>
      <c r="I515" s="462"/>
      <c r="J515" s="456"/>
      <c r="K515" s="11"/>
      <c r="L515" s="11"/>
      <c r="M515" s="14"/>
      <c r="N515" s="470"/>
      <c r="O515" s="14"/>
      <c r="P515" s="14"/>
      <c r="Q515" s="14"/>
      <c r="R515" s="14"/>
      <c r="S515" s="14"/>
      <c r="T515" s="469"/>
      <c r="U515" s="454"/>
      <c r="V515" s="454"/>
      <c r="W515" s="9"/>
      <c r="X515" s="9"/>
      <c r="Y515" s="10"/>
      <c r="Z515" s="495" t="s">
        <v>2195</v>
      </c>
      <c r="AA515" s="11"/>
      <c r="AB515" s="472"/>
      <c r="AC515" s="473"/>
      <c r="AD515" s="473"/>
      <c r="AE515" s="496" t="s">
        <v>2195</v>
      </c>
      <c r="AF515" s="12"/>
      <c r="AG515" s="12"/>
      <c r="AH515" s="13"/>
      <c r="AI515" s="14"/>
      <c r="AJ515" s="14"/>
      <c r="AK515" s="7"/>
      <c r="AL515" s="7"/>
      <c r="AM515" s="15"/>
      <c r="AN515" s="15"/>
      <c r="AO515" s="8"/>
      <c r="AP515" s="453" t="s">
        <v>1943</v>
      </c>
      <c r="AQ515" s="17"/>
      <c r="AR515" s="18"/>
      <c r="AS515" s="19"/>
      <c r="AT515" s="19"/>
      <c r="AU515" s="19"/>
      <c r="AV515" s="19"/>
      <c r="AW515" s="19"/>
      <c r="AX515" s="19"/>
      <c r="AY515" s="19"/>
      <c r="AZ515" s="20"/>
      <c r="BA515" s="20"/>
      <c r="BB515" s="21"/>
      <c r="BC515" s="22" t="s">
        <v>2179</v>
      </c>
      <c r="BD515" s="77"/>
      <c r="BE515" s="91"/>
      <c r="BF515" s="91"/>
      <c r="BG515" s="92"/>
      <c r="BH515"/>
      <c r="BI515"/>
      <c r="BJ515"/>
      <c r="BK515"/>
      <c r="BL515"/>
      <c r="BM515"/>
      <c r="BN515"/>
      <c r="BO515"/>
      <c r="BP515"/>
      <c r="BQ515"/>
      <c r="BR515"/>
      <c r="BS515"/>
      <c r="BT515" s="92"/>
      <c r="BU515" s="92"/>
      <c r="BV515" s="92"/>
      <c r="BW515" s="5"/>
      <c r="BX515" s="5"/>
      <c r="BY515" s="5"/>
      <c r="BZ515" s="5"/>
      <c r="CA515" s="5"/>
      <c r="CB515" s="5"/>
      <c r="CC515" s="5"/>
      <c r="CD515" s="440"/>
      <c r="CE515" s="440"/>
      <c r="CF515" s="441"/>
      <c r="CG515" s="442"/>
      <c r="CH515" s="443"/>
      <c r="CI515" s="443"/>
      <c r="CJ515" s="443"/>
      <c r="CK515" s="443"/>
      <c r="CL515" s="4"/>
      <c r="CM515" s="4"/>
      <c r="CN515" s="5"/>
      <c r="CO515" s="4"/>
      <c r="CP515" s="444"/>
      <c r="CQ515" s="445"/>
      <c r="CR515" s="446"/>
      <c r="CS515" s="446"/>
      <c r="CT515" s="444"/>
      <c r="CU515" s="444"/>
      <c r="CV515" s="444"/>
      <c r="CW515" s="444"/>
      <c r="CX515" s="447"/>
      <c r="CY515" s="447"/>
      <c r="CZ515" s="447"/>
      <c r="DA515" s="447"/>
      <c r="DB515" s="448"/>
      <c r="DC515" s="448"/>
      <c r="DD515" s="446"/>
      <c r="DE515" s="439"/>
      <c r="DF515" s="439"/>
      <c r="DG515" s="439"/>
      <c r="DH515" s="439"/>
      <c r="DI515" s="439"/>
      <c r="DJ515" s="439"/>
      <c r="DK515" s="439"/>
      <c r="DL515" s="446"/>
      <c r="DM515" s="446"/>
      <c r="DN515" s="444"/>
      <c r="DO515" s="444"/>
      <c r="DP515" s="444"/>
      <c r="DQ515" s="444"/>
      <c r="DR515" s="444"/>
      <c r="DS515" s="441"/>
      <c r="DT515" s="449"/>
      <c r="DU515" s="450"/>
      <c r="DV515" s="450"/>
      <c r="DW515" s="450"/>
      <c r="DX515" s="450"/>
      <c r="DY515" s="450"/>
      <c r="DZ515" s="450"/>
      <c r="EA515" s="450"/>
      <c r="EB515" s="450"/>
      <c r="EC515" s="450"/>
      <c r="ED515" s="450"/>
      <c r="EE515" s="446"/>
      <c r="EF515" s="446"/>
      <c r="EL515" s="4"/>
      <c r="EM515" s="4"/>
      <c r="EN515" s="5"/>
      <c r="EO515" s="4"/>
      <c r="FA515" s="23"/>
      <c r="FB515" s="24"/>
      <c r="FC515" s="75"/>
      <c r="FD515" s="76"/>
      <c r="FF515" s="89"/>
      <c r="IA515" s="214"/>
      <c r="IB515" s="215"/>
      <c r="IC515" s="214"/>
      <c r="ID515" s="215"/>
      <c r="IE515" s="214"/>
      <c r="IF515" s="214"/>
      <c r="IG515" s="214"/>
      <c r="IH515" s="233"/>
      <c r="II515" s="160"/>
      <c r="IJ515" s="217"/>
      <c r="IK515" s="218"/>
      <c r="IL515" s="218"/>
      <c r="IM515" s="218"/>
      <c r="IO515" s="391"/>
    </row>
    <row r="516" spans="1:249" s="6" customFormat="1" ht="15" x14ac:dyDescent="0.2">
      <c r="A516" s="467">
        <v>0</v>
      </c>
      <c r="B516" s="467" t="s">
        <v>2149</v>
      </c>
      <c r="C516" s="393" t="s">
        <v>2852</v>
      </c>
      <c r="D516" s="468"/>
      <c r="E516" s="462" t="s">
        <v>2135</v>
      </c>
      <c r="F516" s="14"/>
      <c r="G516" s="14"/>
      <c r="H516" s="469"/>
      <c r="I516" s="462"/>
      <c r="J516" s="456"/>
      <c r="K516" s="11"/>
      <c r="L516" s="11"/>
      <c r="M516" s="14"/>
      <c r="N516" s="470"/>
      <c r="O516" s="14"/>
      <c r="P516" s="14"/>
      <c r="Q516" s="14"/>
      <c r="R516" s="14"/>
      <c r="S516" s="14"/>
      <c r="T516" s="469"/>
      <c r="U516" s="454"/>
      <c r="V516" s="454"/>
      <c r="W516" s="9"/>
      <c r="X516" s="9"/>
      <c r="Y516" s="10"/>
      <c r="Z516" s="495">
        <v>0</v>
      </c>
      <c r="AA516" s="11"/>
      <c r="AB516" s="472"/>
      <c r="AC516" s="473"/>
      <c r="AD516" s="473"/>
      <c r="AE516" s="496" t="s">
        <v>2195</v>
      </c>
      <c r="AF516" s="12"/>
      <c r="AG516" s="12"/>
      <c r="AH516" s="13"/>
      <c r="AI516" s="14"/>
      <c r="AJ516" s="14"/>
      <c r="AK516" s="7"/>
      <c r="AL516" s="7"/>
      <c r="AM516" s="15"/>
      <c r="AN516" s="15"/>
      <c r="AO516" s="8"/>
      <c r="AP516" s="453" t="s">
        <v>1944</v>
      </c>
      <c r="AQ516" s="17"/>
      <c r="AR516" s="18"/>
      <c r="AS516" s="19"/>
      <c r="AT516" s="19"/>
      <c r="AU516" s="19"/>
      <c r="AV516" s="19"/>
      <c r="AW516" s="19"/>
      <c r="AX516" s="19"/>
      <c r="AY516" s="19"/>
      <c r="AZ516" s="20"/>
      <c r="BA516" s="20"/>
      <c r="BB516" s="21"/>
      <c r="BC516" s="22" t="s">
        <v>2179</v>
      </c>
      <c r="BD516" s="77"/>
      <c r="BE516" s="91"/>
      <c r="BF516" s="91"/>
      <c r="BG516" s="92"/>
      <c r="BH516"/>
      <c r="BI516"/>
      <c r="BJ516"/>
      <c r="BK516"/>
      <c r="BL516"/>
      <c r="BM516"/>
      <c r="BN516"/>
      <c r="BO516"/>
      <c r="BP516"/>
      <c r="BQ516"/>
      <c r="BR516"/>
      <c r="BS516"/>
      <c r="BT516" s="92"/>
      <c r="BU516" s="92"/>
      <c r="BV516" s="92"/>
      <c r="BW516" s="5"/>
      <c r="BX516" s="5"/>
      <c r="BY516" s="5"/>
      <c r="BZ516" s="5"/>
      <c r="CA516" s="5"/>
      <c r="CB516" s="5"/>
      <c r="CC516" s="5"/>
      <c r="CD516" s="440"/>
      <c r="CE516" s="440"/>
      <c r="CF516" s="441"/>
      <c r="CG516" s="442"/>
      <c r="CH516" s="443"/>
      <c r="CI516" s="443"/>
      <c r="CJ516" s="443"/>
      <c r="CK516" s="443"/>
      <c r="CL516" s="4"/>
      <c r="CM516" s="4"/>
      <c r="CN516" s="5"/>
      <c r="CO516" s="4"/>
      <c r="CP516" s="444"/>
      <c r="CQ516" s="445"/>
      <c r="CR516" s="446"/>
      <c r="CS516" s="446"/>
      <c r="CT516" s="444"/>
      <c r="CU516" s="444"/>
      <c r="CV516" s="444"/>
      <c r="CW516" s="444"/>
      <c r="CX516" s="447"/>
      <c r="CY516" s="447"/>
      <c r="CZ516" s="447"/>
      <c r="DA516" s="447"/>
      <c r="DB516" s="448"/>
      <c r="DC516" s="448"/>
      <c r="DD516" s="446"/>
      <c r="DE516" s="439"/>
      <c r="DF516" s="439"/>
      <c r="DG516" s="439"/>
      <c r="DH516" s="439"/>
      <c r="DI516" s="439"/>
      <c r="DJ516" s="439"/>
      <c r="DK516" s="439"/>
      <c r="DL516" s="446"/>
      <c r="DM516" s="446"/>
      <c r="DN516" s="444"/>
      <c r="DO516" s="444"/>
      <c r="DP516" s="444"/>
      <c r="DQ516" s="444"/>
      <c r="DR516" s="444"/>
      <c r="DS516" s="441"/>
      <c r="DT516" s="449"/>
      <c r="DU516" s="450"/>
      <c r="DV516" s="450"/>
      <c r="DW516" s="450"/>
      <c r="DX516" s="450"/>
      <c r="DY516" s="450"/>
      <c r="DZ516" s="450"/>
      <c r="EA516" s="450"/>
      <c r="EB516" s="450"/>
      <c r="EC516" s="450"/>
      <c r="ED516" s="450"/>
      <c r="EE516" s="446"/>
      <c r="EF516" s="446"/>
      <c r="EL516" s="4"/>
      <c r="EM516" s="4"/>
      <c r="EN516" s="5"/>
      <c r="EO516" s="4"/>
      <c r="FA516" s="23"/>
      <c r="FB516" s="24"/>
      <c r="FC516" s="75"/>
      <c r="FD516" s="76"/>
      <c r="FF516" s="89"/>
      <c r="IA516" s="214"/>
      <c r="IB516" s="215"/>
      <c r="IC516" s="214"/>
      <c r="ID516" s="215"/>
      <c r="IE516" s="214"/>
      <c r="IF516" s="214"/>
      <c r="IG516" s="214"/>
      <c r="IH516" s="233"/>
      <c r="II516" s="160"/>
      <c r="IJ516" s="217"/>
      <c r="IK516" s="218"/>
      <c r="IL516" s="218"/>
      <c r="IM516" s="218"/>
      <c r="IO516" s="391"/>
    </row>
    <row r="517" spans="1:249" s="6" customFormat="1" ht="15" x14ac:dyDescent="0.2">
      <c r="A517" s="467" t="s">
        <v>2195</v>
      </c>
      <c r="B517" s="467" t="s">
        <v>2149</v>
      </c>
      <c r="C517" s="393" t="s">
        <v>2853</v>
      </c>
      <c r="D517" s="468"/>
      <c r="E517" s="462" t="s">
        <v>2141</v>
      </c>
      <c r="F517" s="14" t="s">
        <v>2149</v>
      </c>
      <c r="G517" s="14" t="s">
        <v>2149</v>
      </c>
      <c r="H517" s="469" t="s">
        <v>2149</v>
      </c>
      <c r="I517" s="462"/>
      <c r="J517" s="456"/>
      <c r="K517" s="11"/>
      <c r="L517" s="11"/>
      <c r="M517" s="14"/>
      <c r="N517" s="470"/>
      <c r="O517" s="14"/>
      <c r="P517" s="14"/>
      <c r="Q517" s="14"/>
      <c r="R517" s="14"/>
      <c r="S517" s="14"/>
      <c r="T517" s="469"/>
      <c r="U517" s="454"/>
      <c r="V517" s="454"/>
      <c r="W517" s="9"/>
      <c r="X517" s="9"/>
      <c r="Y517" s="10"/>
      <c r="Z517" s="495" t="s">
        <v>2195</v>
      </c>
      <c r="AA517" s="11"/>
      <c r="AB517" s="472"/>
      <c r="AC517" s="473"/>
      <c r="AD517" s="473"/>
      <c r="AE517" s="496" t="s">
        <v>2195</v>
      </c>
      <c r="AF517" s="12"/>
      <c r="AG517" s="12"/>
      <c r="AH517" s="13"/>
      <c r="AI517" s="14"/>
      <c r="AJ517" s="14"/>
      <c r="AK517" s="7"/>
      <c r="AL517" s="7"/>
      <c r="AM517" s="15"/>
      <c r="AN517" s="15"/>
      <c r="AO517" s="8"/>
      <c r="AP517" s="453" t="s">
        <v>1945</v>
      </c>
      <c r="AQ517" s="17"/>
      <c r="AR517" s="18"/>
      <c r="AS517" s="19"/>
      <c r="AT517" s="19"/>
      <c r="AU517" s="19"/>
      <c r="AV517" s="19"/>
      <c r="AW517" s="19"/>
      <c r="AX517" s="19"/>
      <c r="AY517" s="19"/>
      <c r="AZ517" s="20"/>
      <c r="BA517" s="20"/>
      <c r="BB517" s="21"/>
      <c r="BC517" s="22" t="s">
        <v>2179</v>
      </c>
      <c r="BD517" s="77"/>
      <c r="BE517" s="91"/>
      <c r="BF517" s="91"/>
      <c r="BG517" s="92"/>
      <c r="BH517"/>
      <c r="BI517"/>
      <c r="BJ517"/>
      <c r="BK517"/>
      <c r="BL517"/>
      <c r="BM517"/>
      <c r="BN517"/>
      <c r="BO517"/>
      <c r="BP517"/>
      <c r="BQ517"/>
      <c r="BR517"/>
      <c r="BS517"/>
      <c r="BT517" s="92"/>
      <c r="BU517" s="92"/>
      <c r="BV517" s="92"/>
      <c r="BW517" s="5"/>
      <c r="BX517" s="5"/>
      <c r="BY517" s="5"/>
      <c r="BZ517" s="5"/>
      <c r="CA517" s="5"/>
      <c r="CB517" s="5"/>
      <c r="CC517" s="5"/>
      <c r="CD517" s="440"/>
      <c r="CE517" s="440"/>
      <c r="CF517" s="441"/>
      <c r="CG517" s="442"/>
      <c r="CH517" s="443"/>
      <c r="CI517" s="443"/>
      <c r="CJ517" s="443"/>
      <c r="CK517" s="443"/>
      <c r="CL517" s="4"/>
      <c r="CM517" s="4"/>
      <c r="CN517" s="5"/>
      <c r="CO517" s="4"/>
      <c r="CP517" s="444"/>
      <c r="CQ517" s="445"/>
      <c r="CR517" s="446"/>
      <c r="CS517" s="446"/>
      <c r="CT517" s="444"/>
      <c r="CU517" s="444"/>
      <c r="CV517" s="444"/>
      <c r="CW517" s="444"/>
      <c r="CX517" s="447"/>
      <c r="CY517" s="447"/>
      <c r="CZ517" s="447"/>
      <c r="DA517" s="447"/>
      <c r="DB517" s="448"/>
      <c r="DC517" s="448"/>
      <c r="DD517" s="446"/>
      <c r="DE517" s="439"/>
      <c r="DF517" s="439"/>
      <c r="DG517" s="439"/>
      <c r="DH517" s="439"/>
      <c r="DI517" s="439"/>
      <c r="DJ517" s="439"/>
      <c r="DK517" s="439"/>
      <c r="DL517" s="446"/>
      <c r="DM517" s="446"/>
      <c r="DN517" s="444"/>
      <c r="DO517" s="444"/>
      <c r="DP517" s="444"/>
      <c r="DQ517" s="444"/>
      <c r="DR517" s="444"/>
      <c r="DS517" s="441"/>
      <c r="DT517" s="449"/>
      <c r="DU517" s="450"/>
      <c r="DV517" s="450"/>
      <c r="DW517" s="450"/>
      <c r="DX517" s="450"/>
      <c r="DY517" s="450"/>
      <c r="DZ517" s="450"/>
      <c r="EA517" s="450"/>
      <c r="EB517" s="450"/>
      <c r="EC517" s="450"/>
      <c r="ED517" s="450"/>
      <c r="EE517" s="446"/>
      <c r="EF517" s="446"/>
      <c r="EL517" s="4"/>
      <c r="EM517" s="4"/>
      <c r="EN517" s="5"/>
      <c r="EO517" s="4"/>
      <c r="FA517" s="23"/>
      <c r="FB517" s="24"/>
      <c r="FC517" s="75"/>
      <c r="FD517" s="76"/>
      <c r="FF517" s="89"/>
      <c r="IA517" s="214"/>
      <c r="IB517" s="215"/>
      <c r="IC517" s="214"/>
      <c r="ID517" s="215"/>
      <c r="IE517" s="214"/>
      <c r="IF517" s="214"/>
      <c r="IG517" s="214"/>
      <c r="IH517" s="233"/>
      <c r="II517" s="160"/>
      <c r="IJ517" s="217"/>
      <c r="IK517" s="218"/>
      <c r="IL517" s="218"/>
      <c r="IM517" s="218"/>
      <c r="IO517" s="391"/>
    </row>
    <row r="518" spans="1:249" s="6" customFormat="1" ht="15" x14ac:dyDescent="0.2">
      <c r="A518" s="467" t="s">
        <v>3037</v>
      </c>
      <c r="B518" s="467" t="s">
        <v>3037</v>
      </c>
      <c r="C518" s="393" t="s">
        <v>2854</v>
      </c>
      <c r="D518" s="468"/>
      <c r="E518" s="462"/>
      <c r="F518" s="14"/>
      <c r="G518" s="14"/>
      <c r="H518" s="469"/>
      <c r="I518" s="462"/>
      <c r="J518" s="456"/>
      <c r="K518" s="11"/>
      <c r="L518" s="11"/>
      <c r="M518" s="14"/>
      <c r="N518" s="470"/>
      <c r="O518" s="14"/>
      <c r="P518" s="14"/>
      <c r="Q518" s="14"/>
      <c r="R518" s="14"/>
      <c r="S518" s="14"/>
      <c r="T518" s="469"/>
      <c r="U518" s="454"/>
      <c r="V518" s="454"/>
      <c r="W518" s="9"/>
      <c r="X518" s="9"/>
      <c r="Y518" s="10"/>
      <c r="Z518" s="495"/>
      <c r="AA518" s="11"/>
      <c r="AB518" s="472"/>
      <c r="AC518" s="473"/>
      <c r="AD518" s="473"/>
      <c r="AE518" s="496"/>
      <c r="AF518" s="12"/>
      <c r="AG518" s="12"/>
      <c r="AH518" s="13"/>
      <c r="AI518" s="14"/>
      <c r="AJ518" s="14"/>
      <c r="AK518" s="7"/>
      <c r="AL518" s="7"/>
      <c r="AM518" s="15"/>
      <c r="AN518" s="15"/>
      <c r="AO518" s="8"/>
      <c r="AP518" s="453"/>
      <c r="AQ518" s="17"/>
      <c r="AR518" s="18"/>
      <c r="AS518" s="19"/>
      <c r="AT518" s="19"/>
      <c r="AU518" s="19"/>
      <c r="AV518" s="19"/>
      <c r="AW518" s="19"/>
      <c r="AX518" s="19"/>
      <c r="AY518" s="19"/>
      <c r="AZ518" s="20"/>
      <c r="BA518" s="20"/>
      <c r="BB518" s="21"/>
      <c r="BC518" s="22" t="s">
        <v>2198</v>
      </c>
      <c r="BD518" s="77"/>
      <c r="BE518" s="91"/>
      <c r="BF518" s="91"/>
      <c r="BG518" s="92"/>
      <c r="BH518"/>
      <c r="BI518"/>
      <c r="BJ518"/>
      <c r="BK518"/>
      <c r="BL518"/>
      <c r="BM518"/>
      <c r="BN518"/>
      <c r="BO518"/>
      <c r="BP518"/>
      <c r="BQ518"/>
      <c r="BR518"/>
      <c r="BS518"/>
      <c r="BT518" s="92"/>
      <c r="BU518" s="92"/>
      <c r="BV518" s="92"/>
      <c r="BW518" s="5"/>
      <c r="BX518" s="5"/>
      <c r="BY518" s="5"/>
      <c r="BZ518" s="5"/>
      <c r="CA518" s="5"/>
      <c r="CB518" s="5"/>
      <c r="CC518" s="5"/>
      <c r="CD518" s="440"/>
      <c r="CE518" s="440"/>
      <c r="CF518" s="441"/>
      <c r="CG518" s="442"/>
      <c r="CH518" s="443"/>
      <c r="CI518" s="443"/>
      <c r="CJ518" s="443"/>
      <c r="CK518" s="443"/>
      <c r="CL518" s="4"/>
      <c r="CM518" s="4"/>
      <c r="CN518" s="5"/>
      <c r="CO518" s="4"/>
      <c r="CP518" s="444"/>
      <c r="CQ518" s="445"/>
      <c r="CR518" s="446"/>
      <c r="CS518" s="446"/>
      <c r="CT518" s="444"/>
      <c r="CU518" s="444"/>
      <c r="CV518" s="444"/>
      <c r="CW518" s="444"/>
      <c r="CX518" s="447"/>
      <c r="CY518" s="447"/>
      <c r="CZ518" s="447"/>
      <c r="DA518" s="447"/>
      <c r="DB518" s="448"/>
      <c r="DC518" s="448"/>
      <c r="DD518" s="446"/>
      <c r="DE518" s="439"/>
      <c r="DF518" s="439"/>
      <c r="DG518" s="439"/>
      <c r="DH518" s="439"/>
      <c r="DI518" s="439"/>
      <c r="DJ518" s="439"/>
      <c r="DK518" s="439"/>
      <c r="DL518" s="446"/>
      <c r="DM518" s="446"/>
      <c r="DN518" s="444"/>
      <c r="DO518" s="444"/>
      <c r="DP518" s="444"/>
      <c r="DQ518" s="444"/>
      <c r="DR518" s="444"/>
      <c r="DS518" s="441"/>
      <c r="DT518" s="449"/>
      <c r="DU518" s="450"/>
      <c r="DV518" s="450"/>
      <c r="DW518" s="450"/>
      <c r="DX518" s="450"/>
      <c r="DY518" s="450"/>
      <c r="DZ518" s="450"/>
      <c r="EA518" s="450"/>
      <c r="EB518" s="450"/>
      <c r="EC518" s="450"/>
      <c r="ED518" s="450"/>
      <c r="EE518" s="446"/>
      <c r="EF518" s="446"/>
      <c r="EL518" s="4"/>
      <c r="EM518" s="4"/>
      <c r="EN518" s="5"/>
      <c r="EO518" s="4"/>
      <c r="FA518" s="23"/>
      <c r="FB518" s="24"/>
      <c r="FC518" s="75"/>
      <c r="FD518" s="76"/>
      <c r="FF518" s="89"/>
      <c r="IA518" s="214"/>
      <c r="IB518" s="215"/>
      <c r="IC518" s="214"/>
      <c r="ID518" s="215"/>
      <c r="IE518" s="214"/>
      <c r="IF518" s="214"/>
      <c r="IG518" s="214"/>
      <c r="IH518" s="233"/>
      <c r="II518" s="160"/>
      <c r="IJ518" s="217"/>
      <c r="IK518" s="218"/>
      <c r="IL518" s="218"/>
      <c r="IM518" s="218"/>
      <c r="IO518" s="391"/>
    </row>
    <row r="519" spans="1:249" s="6" customFormat="1" ht="15" x14ac:dyDescent="0.2">
      <c r="A519" s="467" t="s">
        <v>2195</v>
      </c>
      <c r="B519" s="467" t="s">
        <v>2149</v>
      </c>
      <c r="C519" s="393" t="s">
        <v>2855</v>
      </c>
      <c r="D519" s="468"/>
      <c r="E519" s="462" t="s">
        <v>2141</v>
      </c>
      <c r="F519" s="14" t="s">
        <v>2149</v>
      </c>
      <c r="G519" s="14" t="s">
        <v>2149</v>
      </c>
      <c r="H519" s="469" t="s">
        <v>2149</v>
      </c>
      <c r="I519" s="462"/>
      <c r="J519" s="456"/>
      <c r="K519" s="11"/>
      <c r="L519" s="11"/>
      <c r="M519" s="14"/>
      <c r="N519" s="470"/>
      <c r="O519" s="14"/>
      <c r="P519" s="14"/>
      <c r="Q519" s="14"/>
      <c r="R519" s="14"/>
      <c r="S519" s="14"/>
      <c r="T519" s="469"/>
      <c r="U519" s="454"/>
      <c r="V519" s="454"/>
      <c r="W519" s="9"/>
      <c r="X519" s="9"/>
      <c r="Y519" s="10"/>
      <c r="Z519" s="495" t="s">
        <v>2195</v>
      </c>
      <c r="AA519" s="11"/>
      <c r="AB519" s="472"/>
      <c r="AC519" s="473"/>
      <c r="AD519" s="473"/>
      <c r="AE519" s="496" t="s">
        <v>2195</v>
      </c>
      <c r="AF519" s="12"/>
      <c r="AG519" s="12"/>
      <c r="AH519" s="13"/>
      <c r="AI519" s="14"/>
      <c r="AJ519" s="14"/>
      <c r="AK519" s="7"/>
      <c r="AL519" s="7"/>
      <c r="AM519" s="15"/>
      <c r="AN519" s="15"/>
      <c r="AO519" s="8"/>
      <c r="AP519" s="453" t="s">
        <v>1946</v>
      </c>
      <c r="AQ519" s="17"/>
      <c r="AR519" s="18"/>
      <c r="AS519" s="19"/>
      <c r="AT519" s="19"/>
      <c r="AU519" s="19"/>
      <c r="AV519" s="19"/>
      <c r="AW519" s="19"/>
      <c r="AX519" s="19"/>
      <c r="AY519" s="19"/>
      <c r="AZ519" s="20"/>
      <c r="BA519" s="20"/>
      <c r="BB519" s="21"/>
      <c r="BC519" s="22" t="s">
        <v>2179</v>
      </c>
      <c r="BD519" s="77"/>
      <c r="BE519" s="91"/>
      <c r="BF519" s="91"/>
      <c r="BG519" s="92"/>
      <c r="BH519"/>
      <c r="BI519"/>
      <c r="BJ519"/>
      <c r="BK519"/>
      <c r="BL519"/>
      <c r="BM519"/>
      <c r="BN519"/>
      <c r="BO519"/>
      <c r="BP519"/>
      <c r="BQ519"/>
      <c r="BR519"/>
      <c r="BS519"/>
      <c r="BT519" s="92"/>
      <c r="BU519" s="92"/>
      <c r="BV519" s="92"/>
      <c r="BW519" s="5"/>
      <c r="BX519" s="5"/>
      <c r="BY519" s="5"/>
      <c r="BZ519" s="5"/>
      <c r="CA519" s="5"/>
      <c r="CB519" s="5"/>
      <c r="CC519" s="5"/>
      <c r="CD519" s="440"/>
      <c r="CE519" s="440"/>
      <c r="CF519" s="441"/>
      <c r="CG519" s="442"/>
      <c r="CH519" s="443"/>
      <c r="CI519" s="443"/>
      <c r="CJ519" s="443"/>
      <c r="CK519" s="443"/>
      <c r="CL519" s="4"/>
      <c r="CM519" s="4"/>
      <c r="CN519" s="5"/>
      <c r="CO519" s="4"/>
      <c r="CP519" s="444"/>
      <c r="CQ519" s="445"/>
      <c r="CR519" s="446"/>
      <c r="CS519" s="446"/>
      <c r="CT519" s="444"/>
      <c r="CU519" s="444"/>
      <c r="CV519" s="444"/>
      <c r="CW519" s="444"/>
      <c r="CX519" s="447"/>
      <c r="CY519" s="447"/>
      <c r="CZ519" s="447"/>
      <c r="DA519" s="447"/>
      <c r="DB519" s="448"/>
      <c r="DC519" s="448"/>
      <c r="DD519" s="446"/>
      <c r="DE519" s="439"/>
      <c r="DF519" s="439"/>
      <c r="DG519" s="439"/>
      <c r="DH519" s="439"/>
      <c r="DI519" s="439"/>
      <c r="DJ519" s="439"/>
      <c r="DK519" s="439"/>
      <c r="DL519" s="446"/>
      <c r="DM519" s="446"/>
      <c r="DN519" s="444"/>
      <c r="DO519" s="444"/>
      <c r="DP519" s="444"/>
      <c r="DQ519" s="444"/>
      <c r="DR519" s="444"/>
      <c r="DS519" s="441"/>
      <c r="DT519" s="449"/>
      <c r="DU519" s="450"/>
      <c r="DV519" s="450"/>
      <c r="DW519" s="450"/>
      <c r="DX519" s="450"/>
      <c r="DY519" s="450"/>
      <c r="DZ519" s="450"/>
      <c r="EA519" s="450"/>
      <c r="EB519" s="450"/>
      <c r="EC519" s="450"/>
      <c r="ED519" s="450"/>
      <c r="EE519" s="446"/>
      <c r="EF519" s="446"/>
      <c r="EL519" s="4"/>
      <c r="EM519" s="4"/>
      <c r="EN519" s="5"/>
      <c r="EO519" s="4"/>
      <c r="FA519" s="23"/>
      <c r="FB519" s="24"/>
      <c r="FC519" s="75"/>
      <c r="FD519" s="76"/>
      <c r="FF519" s="89"/>
      <c r="IA519" s="214"/>
      <c r="IB519" s="215"/>
      <c r="IC519" s="214"/>
      <c r="ID519" s="215"/>
      <c r="IE519" s="214"/>
      <c r="IF519" s="214"/>
      <c r="IG519" s="214"/>
      <c r="IH519" s="233"/>
      <c r="II519" s="160"/>
      <c r="IJ519" s="217"/>
      <c r="IK519" s="218"/>
      <c r="IL519" s="218"/>
      <c r="IM519" s="218"/>
      <c r="IO519" s="391"/>
    </row>
    <row r="520" spans="1:249" s="6" customFormat="1" ht="15" x14ac:dyDescent="0.2">
      <c r="A520" s="467" t="s">
        <v>2195</v>
      </c>
      <c r="B520" s="467" t="s">
        <v>2149</v>
      </c>
      <c r="C520" s="393" t="s">
        <v>2856</v>
      </c>
      <c r="D520" s="468"/>
      <c r="E520" s="462" t="s">
        <v>2141</v>
      </c>
      <c r="F520" s="14" t="s">
        <v>2150</v>
      </c>
      <c r="G520" s="14" t="s">
        <v>2155</v>
      </c>
      <c r="H520" s="469" t="s">
        <v>2149</v>
      </c>
      <c r="I520" s="462"/>
      <c r="J520" s="456"/>
      <c r="K520" s="11"/>
      <c r="L520" s="11"/>
      <c r="M520" s="14"/>
      <c r="N520" s="470"/>
      <c r="O520" s="14"/>
      <c r="P520" s="14"/>
      <c r="Q520" s="14"/>
      <c r="R520" s="14"/>
      <c r="S520" s="14"/>
      <c r="T520" s="469"/>
      <c r="U520" s="454"/>
      <c r="V520" s="454"/>
      <c r="W520" s="9"/>
      <c r="X520" s="9"/>
      <c r="Y520" s="10"/>
      <c r="Z520" s="495" t="s">
        <v>2195</v>
      </c>
      <c r="AA520" s="11"/>
      <c r="AB520" s="472"/>
      <c r="AC520" s="473"/>
      <c r="AD520" s="473"/>
      <c r="AE520" s="496" t="s">
        <v>2195</v>
      </c>
      <c r="AF520" s="12"/>
      <c r="AG520" s="12"/>
      <c r="AH520" s="13"/>
      <c r="AI520" s="14"/>
      <c r="AJ520" s="14"/>
      <c r="AK520" s="7"/>
      <c r="AL520" s="7"/>
      <c r="AM520" s="15"/>
      <c r="AN520" s="15"/>
      <c r="AO520" s="8"/>
      <c r="AP520" s="453" t="s">
        <v>1947</v>
      </c>
      <c r="AQ520" s="17"/>
      <c r="AR520" s="18"/>
      <c r="AS520" s="19"/>
      <c r="AT520" s="19"/>
      <c r="AU520" s="19"/>
      <c r="AV520" s="19"/>
      <c r="AW520" s="19"/>
      <c r="AX520" s="19"/>
      <c r="AY520" s="19"/>
      <c r="AZ520" s="20"/>
      <c r="BA520" s="20"/>
      <c r="BB520" s="21"/>
      <c r="BC520" s="22" t="s">
        <v>2179</v>
      </c>
      <c r="BD520" s="77"/>
      <c r="BE520" s="91"/>
      <c r="BF520" s="91"/>
      <c r="BG520" s="92"/>
      <c r="BH520"/>
      <c r="BI520"/>
      <c r="BJ520"/>
      <c r="BK520"/>
      <c r="BL520"/>
      <c r="BM520"/>
      <c r="BN520"/>
      <c r="BO520"/>
      <c r="BP520"/>
      <c r="BQ520"/>
      <c r="BR520"/>
      <c r="BS520"/>
      <c r="BT520" s="92"/>
      <c r="BU520" s="92"/>
      <c r="BV520" s="92"/>
      <c r="BW520" s="5"/>
      <c r="BX520" s="5"/>
      <c r="BY520" s="5"/>
      <c r="BZ520" s="5"/>
      <c r="CA520" s="5"/>
      <c r="CB520" s="5"/>
      <c r="CC520" s="5"/>
      <c r="CD520" s="440"/>
      <c r="CE520" s="440"/>
      <c r="CF520" s="441"/>
      <c r="CG520" s="442"/>
      <c r="CH520" s="443"/>
      <c r="CI520" s="443"/>
      <c r="CJ520" s="443"/>
      <c r="CK520" s="443"/>
      <c r="CL520" s="4"/>
      <c r="CM520" s="4"/>
      <c r="CN520" s="5"/>
      <c r="CO520" s="4"/>
      <c r="CP520" s="444"/>
      <c r="CQ520" s="445"/>
      <c r="CR520" s="446"/>
      <c r="CS520" s="446"/>
      <c r="CT520" s="444"/>
      <c r="CU520" s="444"/>
      <c r="CV520" s="444"/>
      <c r="CW520" s="444"/>
      <c r="CX520" s="447"/>
      <c r="CY520" s="447"/>
      <c r="CZ520" s="447"/>
      <c r="DA520" s="447"/>
      <c r="DB520" s="448"/>
      <c r="DC520" s="448"/>
      <c r="DD520" s="446"/>
      <c r="DE520" s="439"/>
      <c r="DF520" s="439"/>
      <c r="DG520" s="439"/>
      <c r="DH520" s="439"/>
      <c r="DI520" s="439"/>
      <c r="DJ520" s="439"/>
      <c r="DK520" s="439"/>
      <c r="DL520" s="446"/>
      <c r="DM520" s="446"/>
      <c r="DN520" s="444"/>
      <c r="DO520" s="444"/>
      <c r="DP520" s="444"/>
      <c r="DQ520" s="444"/>
      <c r="DR520" s="444"/>
      <c r="DS520" s="441"/>
      <c r="DT520" s="449"/>
      <c r="DU520" s="450"/>
      <c r="DV520" s="450"/>
      <c r="DW520" s="450"/>
      <c r="DX520" s="450"/>
      <c r="DY520" s="450"/>
      <c r="DZ520" s="450"/>
      <c r="EA520" s="450"/>
      <c r="EB520" s="450"/>
      <c r="EC520" s="450"/>
      <c r="ED520" s="450"/>
      <c r="EE520" s="446"/>
      <c r="EF520" s="446"/>
      <c r="EL520" s="4"/>
      <c r="EM520" s="4"/>
      <c r="EN520" s="5"/>
      <c r="EO520" s="4"/>
      <c r="FA520" s="23"/>
      <c r="FB520" s="24"/>
      <c r="FC520" s="75"/>
      <c r="FD520" s="76"/>
      <c r="FF520" s="89"/>
      <c r="IA520" s="214"/>
      <c r="IB520" s="215"/>
      <c r="IC520" s="214"/>
      <c r="ID520" s="215"/>
      <c r="IE520" s="214"/>
      <c r="IF520" s="214"/>
      <c r="IG520" s="214"/>
      <c r="IH520" s="233"/>
      <c r="II520" s="160"/>
      <c r="IJ520" s="217"/>
      <c r="IK520" s="218"/>
      <c r="IL520" s="218"/>
      <c r="IM520" s="218"/>
      <c r="IO520" s="391"/>
    </row>
    <row r="521" spans="1:249" s="6" customFormat="1" ht="15.75" x14ac:dyDescent="0.25">
      <c r="A521" s="467">
        <v>3</v>
      </c>
      <c r="B521" s="467" t="s">
        <v>2149</v>
      </c>
      <c r="C521" s="393" t="s">
        <v>2857</v>
      </c>
      <c r="D521" s="468"/>
      <c r="E521" s="462" t="s">
        <v>2138</v>
      </c>
      <c r="F521" s="14" t="s">
        <v>2147</v>
      </c>
      <c r="G521" s="14" t="s">
        <v>2154</v>
      </c>
      <c r="H521" s="469" t="s">
        <v>2149</v>
      </c>
      <c r="I521" s="462"/>
      <c r="J521" s="456"/>
      <c r="K521" s="11"/>
      <c r="L521" s="11"/>
      <c r="M521" s="14"/>
      <c r="N521" s="470"/>
      <c r="O521" s="14"/>
      <c r="P521" s="14"/>
      <c r="Q521" s="14"/>
      <c r="R521" s="14"/>
      <c r="S521" s="14"/>
      <c r="T521" s="469"/>
      <c r="U521" s="454"/>
      <c r="V521" s="498"/>
      <c r="W521" s="9"/>
      <c r="X521" s="9"/>
      <c r="Y521" s="10"/>
      <c r="Z521" s="495">
        <v>3</v>
      </c>
      <c r="AA521" s="11"/>
      <c r="AB521" s="472"/>
      <c r="AC521" s="473"/>
      <c r="AD521" s="473"/>
      <c r="AE521" s="496">
        <v>3</v>
      </c>
      <c r="AF521" s="12"/>
      <c r="AG521" s="12"/>
      <c r="AH521" s="13"/>
      <c r="AI521" s="14"/>
      <c r="AJ521" s="14"/>
      <c r="AK521" s="7"/>
      <c r="AL521" s="7"/>
      <c r="AM521" s="15"/>
      <c r="AN521" s="15"/>
      <c r="AO521" s="8"/>
      <c r="AP521" s="453" t="s">
        <v>1948</v>
      </c>
      <c r="AQ521" s="17"/>
      <c r="AR521" s="18"/>
      <c r="AS521" s="19"/>
      <c r="AT521" s="19"/>
      <c r="AU521" s="19"/>
      <c r="AV521" s="19"/>
      <c r="AW521" s="19"/>
      <c r="AX521" s="19"/>
      <c r="AY521" s="19"/>
      <c r="AZ521" s="20"/>
      <c r="BA521" s="20"/>
      <c r="BB521" s="21"/>
      <c r="BC521" s="22" t="s">
        <v>2179</v>
      </c>
      <c r="BD521" s="77"/>
      <c r="BE521" s="91"/>
      <c r="BF521" s="91"/>
      <c r="BG521" s="92"/>
      <c r="BH521"/>
      <c r="BI521"/>
      <c r="BJ521"/>
      <c r="BK521"/>
      <c r="BL521"/>
      <c r="BM521"/>
      <c r="BN521"/>
      <c r="BO521"/>
      <c r="BP521"/>
      <c r="BQ521"/>
      <c r="BR521"/>
      <c r="BS521"/>
      <c r="BT521" s="92"/>
      <c r="BU521" s="92"/>
      <c r="BV521" s="92"/>
      <c r="BW521" s="5"/>
      <c r="BX521" s="5"/>
      <c r="BY521" s="5"/>
      <c r="BZ521" s="5"/>
      <c r="CA521" s="5"/>
      <c r="CB521" s="5"/>
      <c r="CC521" s="5"/>
      <c r="CD521" s="440"/>
      <c r="CE521" s="440"/>
      <c r="CF521" s="441"/>
      <c r="CG521" s="442"/>
      <c r="CH521" s="443"/>
      <c r="CI521" s="443"/>
      <c r="CJ521" s="443"/>
      <c r="CK521" s="443"/>
      <c r="CL521" s="4"/>
      <c r="CM521" s="4"/>
      <c r="CN521" s="5"/>
      <c r="CO521" s="4"/>
      <c r="CP521" s="444"/>
      <c r="CQ521" s="445"/>
      <c r="CR521" s="446"/>
      <c r="CS521" s="446"/>
      <c r="CT521" s="444"/>
      <c r="CU521" s="444"/>
      <c r="CV521" s="444"/>
      <c r="CW521" s="444"/>
      <c r="CX521" s="447"/>
      <c r="CY521" s="447"/>
      <c r="CZ521" s="447"/>
      <c r="DA521" s="447"/>
      <c r="DB521" s="448"/>
      <c r="DC521" s="448"/>
      <c r="DD521" s="446"/>
      <c r="DE521" s="439"/>
      <c r="DF521" s="439"/>
      <c r="DG521" s="439"/>
      <c r="DH521" s="439"/>
      <c r="DI521" s="439"/>
      <c r="DJ521" s="439"/>
      <c r="DK521" s="439"/>
      <c r="DL521" s="446"/>
      <c r="DM521" s="446"/>
      <c r="DN521" s="444"/>
      <c r="DO521" s="444"/>
      <c r="DP521" s="444"/>
      <c r="DQ521" s="444"/>
      <c r="DR521" s="444"/>
      <c r="DS521" s="441"/>
      <c r="DT521" s="449"/>
      <c r="DU521" s="450"/>
      <c r="DV521" s="450"/>
      <c r="DW521" s="450"/>
      <c r="DX521" s="450"/>
      <c r="DY521" s="450"/>
      <c r="DZ521" s="450"/>
      <c r="EA521" s="450"/>
      <c r="EB521" s="450"/>
      <c r="EC521" s="450"/>
      <c r="ED521" s="450"/>
      <c r="EE521" s="446"/>
      <c r="EF521" s="446"/>
      <c r="EL521" s="4"/>
      <c r="EM521" s="4"/>
      <c r="EN521" s="5"/>
      <c r="EO521" s="4"/>
      <c r="FA521" s="23"/>
      <c r="FB521" s="24"/>
      <c r="FC521" s="75"/>
      <c r="FD521" s="76"/>
      <c r="FF521" s="89"/>
      <c r="IA521" s="214"/>
      <c r="IB521" s="215"/>
      <c r="IC521" s="214"/>
      <c r="ID521" s="215"/>
      <c r="IE521" s="214"/>
      <c r="IF521" s="214"/>
      <c r="IG521" s="214"/>
      <c r="IH521" s="233"/>
      <c r="II521" s="160"/>
      <c r="IJ521" s="217"/>
      <c r="IK521" s="218"/>
      <c r="IL521" s="218"/>
      <c r="IM521" s="218"/>
      <c r="IO521" s="391"/>
    </row>
    <row r="522" spans="1:249" s="6" customFormat="1" ht="15" x14ac:dyDescent="0.2">
      <c r="A522" s="467" t="s">
        <v>2161</v>
      </c>
      <c r="B522" s="467" t="s">
        <v>1960</v>
      </c>
      <c r="C522" s="393" t="s">
        <v>2858</v>
      </c>
      <c r="D522" s="468"/>
      <c r="E522" s="462" t="s">
        <v>2142</v>
      </c>
      <c r="F522" s="14" t="s">
        <v>2149</v>
      </c>
      <c r="G522" s="14" t="s">
        <v>2149</v>
      </c>
      <c r="H522" s="469" t="s">
        <v>2149</v>
      </c>
      <c r="I522" s="462"/>
      <c r="J522" s="456"/>
      <c r="K522" s="11"/>
      <c r="L522" s="11"/>
      <c r="M522" s="14"/>
      <c r="N522" s="470"/>
      <c r="O522" s="14"/>
      <c r="P522" s="14"/>
      <c r="Q522" s="14"/>
      <c r="R522" s="14"/>
      <c r="S522" s="14"/>
      <c r="T522" s="469"/>
      <c r="U522" s="454"/>
      <c r="V522" s="454"/>
      <c r="W522" s="9"/>
      <c r="X522" s="9"/>
      <c r="Y522" s="10"/>
      <c r="Z522" s="495" t="s">
        <v>2195</v>
      </c>
      <c r="AA522" s="11"/>
      <c r="AB522" s="472"/>
      <c r="AC522" s="473"/>
      <c r="AD522" s="473"/>
      <c r="AE522" s="496" t="s">
        <v>2195</v>
      </c>
      <c r="AF522" s="12"/>
      <c r="AG522" s="12"/>
      <c r="AH522" s="13"/>
      <c r="AI522" s="14"/>
      <c r="AJ522" s="14"/>
      <c r="AK522" s="7"/>
      <c r="AL522" s="7"/>
      <c r="AM522" s="15"/>
      <c r="AN522" s="15"/>
      <c r="AO522" s="8"/>
      <c r="AP522" s="453" t="s">
        <v>1949</v>
      </c>
      <c r="AQ522" s="17"/>
      <c r="AR522" s="18"/>
      <c r="AS522" s="19"/>
      <c r="AT522" s="19"/>
      <c r="AU522" s="19"/>
      <c r="AV522" s="19"/>
      <c r="AW522" s="19"/>
      <c r="AX522" s="19"/>
      <c r="AY522" s="19"/>
      <c r="AZ522" s="20"/>
      <c r="BA522" s="20"/>
      <c r="BB522" s="21"/>
      <c r="BC522" s="22" t="s">
        <v>2179</v>
      </c>
      <c r="BD522" s="77"/>
      <c r="BE522" s="91"/>
      <c r="BF522" s="91"/>
      <c r="BG522" s="92"/>
      <c r="BH522"/>
      <c r="BI522"/>
      <c r="BJ522"/>
      <c r="BK522"/>
      <c r="BL522"/>
      <c r="BM522"/>
      <c r="BN522"/>
      <c r="BO522"/>
      <c r="BP522"/>
      <c r="BQ522"/>
      <c r="BR522"/>
      <c r="BS522"/>
      <c r="BT522" s="92"/>
      <c r="BU522" s="92"/>
      <c r="BV522" s="92"/>
      <c r="BW522" s="5"/>
      <c r="BX522" s="5"/>
      <c r="BY522" s="5"/>
      <c r="BZ522" s="5"/>
      <c r="CA522" s="5"/>
      <c r="CB522" s="5"/>
      <c r="CC522" s="5"/>
      <c r="CD522" s="440"/>
      <c r="CE522" s="440"/>
      <c r="CF522" s="441"/>
      <c r="CG522" s="442"/>
      <c r="CH522" s="443"/>
      <c r="CI522" s="443"/>
      <c r="CJ522" s="443"/>
      <c r="CK522" s="443"/>
      <c r="CL522" s="4"/>
      <c r="CM522" s="4"/>
      <c r="CN522" s="5"/>
      <c r="CO522" s="4"/>
      <c r="CP522" s="444"/>
      <c r="CQ522" s="445"/>
      <c r="CR522" s="446"/>
      <c r="CS522" s="446"/>
      <c r="CT522" s="444"/>
      <c r="CU522" s="444"/>
      <c r="CV522" s="444"/>
      <c r="CW522" s="444"/>
      <c r="CX522" s="447"/>
      <c r="CY522" s="447"/>
      <c r="CZ522" s="447"/>
      <c r="DA522" s="447"/>
      <c r="DB522" s="448"/>
      <c r="DC522" s="448"/>
      <c r="DD522" s="446"/>
      <c r="DE522" s="439"/>
      <c r="DF522" s="439"/>
      <c r="DG522" s="439"/>
      <c r="DH522" s="439"/>
      <c r="DI522" s="439"/>
      <c r="DJ522" s="439"/>
      <c r="DK522" s="439"/>
      <c r="DL522" s="446"/>
      <c r="DM522" s="446"/>
      <c r="DN522" s="444"/>
      <c r="DO522" s="444"/>
      <c r="DP522" s="444"/>
      <c r="DQ522" s="444"/>
      <c r="DR522" s="444"/>
      <c r="DS522" s="441"/>
      <c r="DT522" s="449"/>
      <c r="DU522" s="450"/>
      <c r="DV522" s="450"/>
      <c r="DW522" s="450"/>
      <c r="DX522" s="450"/>
      <c r="DY522" s="450"/>
      <c r="DZ522" s="450"/>
      <c r="EA522" s="450"/>
      <c r="EB522" s="450"/>
      <c r="EC522" s="450"/>
      <c r="ED522" s="450"/>
      <c r="EE522" s="446"/>
      <c r="EF522" s="446"/>
      <c r="EL522" s="4"/>
      <c r="EM522" s="4"/>
      <c r="EN522" s="5"/>
      <c r="EO522" s="4"/>
      <c r="FA522" s="23"/>
      <c r="FB522" s="24"/>
      <c r="FC522" s="75"/>
      <c r="FD522" s="76"/>
      <c r="FF522" s="89"/>
      <c r="IA522" s="214"/>
      <c r="IB522" s="215"/>
      <c r="IC522" s="214"/>
      <c r="ID522" s="215"/>
      <c r="IE522" s="214"/>
      <c r="IF522" s="214"/>
      <c r="IG522" s="214"/>
      <c r="IH522" s="233"/>
      <c r="II522" s="160"/>
      <c r="IJ522" s="217"/>
      <c r="IK522" s="218"/>
      <c r="IL522" s="218"/>
      <c r="IM522" s="218"/>
      <c r="IO522" s="391"/>
    </row>
    <row r="523" spans="1:249" s="6" customFormat="1" ht="15" x14ac:dyDescent="0.2">
      <c r="A523" s="467" t="s">
        <v>2165</v>
      </c>
      <c r="B523" s="467" t="s">
        <v>2149</v>
      </c>
      <c r="C523" s="393" t="s">
        <v>2859</v>
      </c>
      <c r="D523" s="468"/>
      <c r="E523" s="462" t="s">
        <v>2136</v>
      </c>
      <c r="F523" s="14" t="s">
        <v>2149</v>
      </c>
      <c r="G523" s="14" t="s">
        <v>2149</v>
      </c>
      <c r="H523" s="469" t="s">
        <v>2149</v>
      </c>
      <c r="I523" s="462"/>
      <c r="J523" s="456"/>
      <c r="K523" s="11"/>
      <c r="L523" s="11"/>
      <c r="M523" s="14"/>
      <c r="N523" s="470"/>
      <c r="O523" s="14"/>
      <c r="P523" s="14"/>
      <c r="Q523" s="14"/>
      <c r="R523" s="14"/>
      <c r="S523" s="14"/>
      <c r="T523" s="469"/>
      <c r="U523" s="454"/>
      <c r="V523" s="454"/>
      <c r="W523" s="9"/>
      <c r="X523" s="9"/>
      <c r="Y523" s="10"/>
      <c r="Z523" s="495" t="s">
        <v>2165</v>
      </c>
      <c r="AA523" s="11"/>
      <c r="AB523" s="472"/>
      <c r="AC523" s="473"/>
      <c r="AD523" s="473"/>
      <c r="AE523" s="496" t="s">
        <v>2195</v>
      </c>
      <c r="AF523" s="12"/>
      <c r="AG523" s="12"/>
      <c r="AH523" s="13"/>
      <c r="AI523" s="14"/>
      <c r="AJ523" s="14"/>
      <c r="AK523" s="7"/>
      <c r="AL523" s="7"/>
      <c r="AM523" s="15"/>
      <c r="AN523" s="15"/>
      <c r="AO523" s="8"/>
      <c r="AP523" s="453" t="s">
        <v>1950</v>
      </c>
      <c r="AQ523" s="17"/>
      <c r="AR523" s="18"/>
      <c r="AS523" s="19"/>
      <c r="AT523" s="19"/>
      <c r="AU523" s="19"/>
      <c r="AV523" s="19"/>
      <c r="AW523" s="19"/>
      <c r="AX523" s="19"/>
      <c r="AY523" s="19"/>
      <c r="AZ523" s="20"/>
      <c r="BA523" s="20"/>
      <c r="BB523" s="21"/>
      <c r="BC523" s="22" t="s">
        <v>2179</v>
      </c>
      <c r="BD523" s="77"/>
      <c r="BE523" s="91"/>
      <c r="BF523" s="91"/>
      <c r="BG523" s="92"/>
      <c r="BH523"/>
      <c r="BI523"/>
      <c r="BJ523"/>
      <c r="BK523"/>
      <c r="BL523"/>
      <c r="BM523"/>
      <c r="BN523"/>
      <c r="BO523"/>
      <c r="BP523"/>
      <c r="BQ523"/>
      <c r="BR523"/>
      <c r="BS523"/>
      <c r="BT523" s="92"/>
      <c r="BU523" s="92"/>
      <c r="BV523" s="92"/>
      <c r="BW523" s="5"/>
      <c r="BX523" s="5"/>
      <c r="BY523" s="5"/>
      <c r="BZ523" s="5"/>
      <c r="CA523" s="5"/>
      <c r="CB523" s="5"/>
      <c r="CC523" s="5"/>
      <c r="CD523" s="440"/>
      <c r="CE523" s="440"/>
      <c r="CF523" s="441"/>
      <c r="CG523" s="442"/>
      <c r="CH523" s="443"/>
      <c r="CI523" s="443"/>
      <c r="CJ523" s="443"/>
      <c r="CK523" s="443"/>
      <c r="CL523" s="4"/>
      <c r="CM523" s="4"/>
      <c r="CN523" s="5"/>
      <c r="CO523" s="4"/>
      <c r="CP523" s="444"/>
      <c r="CQ523" s="445"/>
      <c r="CR523" s="446"/>
      <c r="CS523" s="446"/>
      <c r="CT523" s="444"/>
      <c r="CU523" s="444"/>
      <c r="CV523" s="444"/>
      <c r="CW523" s="444"/>
      <c r="CX523" s="447"/>
      <c r="CY523" s="447"/>
      <c r="CZ523" s="447"/>
      <c r="DA523" s="447"/>
      <c r="DB523" s="448"/>
      <c r="DC523" s="448"/>
      <c r="DD523" s="446"/>
      <c r="DE523" s="439"/>
      <c r="DF523" s="439"/>
      <c r="DG523" s="439"/>
      <c r="DH523" s="439"/>
      <c r="DI523" s="439"/>
      <c r="DJ523" s="439"/>
      <c r="DK523" s="439"/>
      <c r="DL523" s="446"/>
      <c r="DM523" s="446"/>
      <c r="DN523" s="444"/>
      <c r="DO523" s="444"/>
      <c r="DP523" s="444"/>
      <c r="DQ523" s="444"/>
      <c r="DR523" s="444"/>
      <c r="DS523" s="441"/>
      <c r="DT523" s="449"/>
      <c r="DU523" s="450"/>
      <c r="DV523" s="450"/>
      <c r="DW523" s="450"/>
      <c r="DX523" s="450"/>
      <c r="DY523" s="450"/>
      <c r="DZ523" s="450"/>
      <c r="EA523" s="450"/>
      <c r="EB523" s="450"/>
      <c r="EC523" s="450"/>
      <c r="ED523" s="450"/>
      <c r="EE523" s="446"/>
      <c r="EF523" s="446"/>
      <c r="EL523" s="4"/>
      <c r="EM523" s="4"/>
      <c r="EN523" s="5"/>
      <c r="EO523" s="4"/>
      <c r="FA523" s="23"/>
      <c r="FB523" s="24"/>
      <c r="FC523" s="75"/>
      <c r="FD523" s="76"/>
      <c r="FF523" s="89"/>
      <c r="IA523" s="214"/>
      <c r="IB523" s="215"/>
      <c r="IC523" s="214"/>
      <c r="ID523" s="215"/>
      <c r="IE523" s="214"/>
      <c r="IF523" s="214"/>
      <c r="IG523" s="214"/>
      <c r="IH523" s="233"/>
      <c r="II523" s="160"/>
      <c r="IJ523" s="217"/>
      <c r="IK523" s="218"/>
      <c r="IL523" s="218"/>
      <c r="IM523" s="218"/>
      <c r="IO523" s="391"/>
    </row>
    <row r="524" spans="1:249" s="6" customFormat="1" ht="15" x14ac:dyDescent="0.2">
      <c r="A524" s="467" t="s">
        <v>2161</v>
      </c>
      <c r="B524" s="467" t="s">
        <v>2149</v>
      </c>
      <c r="C524" s="459" t="s">
        <v>3063</v>
      </c>
      <c r="D524" s="468"/>
      <c r="E524" s="462" t="s">
        <v>2137</v>
      </c>
      <c r="F524" s="14" t="s">
        <v>2142</v>
      </c>
      <c r="G524" s="14" t="s">
        <v>2142</v>
      </c>
      <c r="H524" s="469" t="s">
        <v>2149</v>
      </c>
      <c r="I524" s="462"/>
      <c r="J524" s="456"/>
      <c r="K524" s="11"/>
      <c r="L524" s="11"/>
      <c r="M524" s="14"/>
      <c r="N524" s="470"/>
      <c r="O524" s="14"/>
      <c r="P524" s="14"/>
      <c r="Q524" s="14"/>
      <c r="R524" s="14"/>
      <c r="S524" s="14"/>
      <c r="T524" s="469"/>
      <c r="U524" s="454"/>
      <c r="V524" s="454"/>
      <c r="W524" s="9"/>
      <c r="X524" s="9"/>
      <c r="Y524" s="10"/>
      <c r="Z524" s="495" t="s">
        <v>2161</v>
      </c>
      <c r="AA524" s="11"/>
      <c r="AB524" s="472"/>
      <c r="AC524" s="473"/>
      <c r="AD524" s="473"/>
      <c r="AE524" s="496" t="s">
        <v>2161</v>
      </c>
      <c r="AF524" s="12"/>
      <c r="AG524" s="12"/>
      <c r="AH524" s="13"/>
      <c r="AI524" s="14"/>
      <c r="AJ524" s="14"/>
      <c r="AK524" s="7"/>
      <c r="AL524" s="7"/>
      <c r="AM524" s="15"/>
      <c r="AN524" s="15"/>
      <c r="AO524" s="8"/>
      <c r="AP524" s="453" t="s">
        <v>1951</v>
      </c>
      <c r="AQ524" s="17"/>
      <c r="AR524" s="18"/>
      <c r="AS524" s="19"/>
      <c r="AT524" s="19"/>
      <c r="AU524" s="19"/>
      <c r="AV524" s="19"/>
      <c r="AW524" s="19"/>
      <c r="AX524" s="19"/>
      <c r="AY524" s="19"/>
      <c r="AZ524" s="20"/>
      <c r="BA524" s="20"/>
      <c r="BB524" s="21"/>
      <c r="BC524" s="22" t="s">
        <v>2179</v>
      </c>
      <c r="BD524" s="77"/>
      <c r="BE524" s="91"/>
      <c r="BF524" s="91"/>
      <c r="BG524" s="92"/>
      <c r="BH524"/>
      <c r="BI524"/>
      <c r="BJ524"/>
      <c r="BK524"/>
      <c r="BL524"/>
      <c r="BM524"/>
      <c r="BN524"/>
      <c r="BO524"/>
      <c r="BP524"/>
      <c r="BQ524"/>
      <c r="BR524"/>
      <c r="BS524"/>
      <c r="BT524" s="92"/>
      <c r="BU524" s="92"/>
      <c r="BV524" s="92"/>
      <c r="BW524" s="5"/>
      <c r="BX524" s="5"/>
      <c r="BY524" s="5"/>
      <c r="BZ524" s="5"/>
      <c r="CA524" s="5"/>
      <c r="CB524" s="5"/>
      <c r="CC524" s="5"/>
      <c r="CD524" s="440"/>
      <c r="CE524" s="440"/>
      <c r="CF524" s="441"/>
      <c r="CG524" s="442"/>
      <c r="CH524" s="443"/>
      <c r="CI524" s="443"/>
      <c r="CJ524" s="443"/>
      <c r="CK524" s="443"/>
      <c r="CL524" s="4"/>
      <c r="CM524" s="4"/>
      <c r="CN524" s="5"/>
      <c r="CO524" s="4"/>
      <c r="CP524" s="444"/>
      <c r="CQ524" s="445"/>
      <c r="CR524" s="446"/>
      <c r="CS524" s="446"/>
      <c r="CT524" s="444"/>
      <c r="CU524" s="444"/>
      <c r="CV524" s="444"/>
      <c r="CW524" s="444"/>
      <c r="CX524" s="447"/>
      <c r="CY524" s="447"/>
      <c r="CZ524" s="447"/>
      <c r="DA524" s="447"/>
      <c r="DB524" s="448"/>
      <c r="DC524" s="448"/>
      <c r="DD524" s="446"/>
      <c r="DE524" s="439"/>
      <c r="DF524" s="439"/>
      <c r="DG524" s="439"/>
      <c r="DH524" s="439"/>
      <c r="DI524" s="439"/>
      <c r="DJ524" s="439"/>
      <c r="DK524" s="439"/>
      <c r="DL524" s="446"/>
      <c r="DM524" s="446"/>
      <c r="DN524" s="444"/>
      <c r="DO524" s="444"/>
      <c r="DP524" s="444"/>
      <c r="DQ524" s="444"/>
      <c r="DR524" s="444"/>
      <c r="DS524" s="441"/>
      <c r="DT524" s="449"/>
      <c r="DU524" s="450"/>
      <c r="DV524" s="450"/>
      <c r="DW524" s="450"/>
      <c r="DX524" s="450"/>
      <c r="DY524" s="450"/>
      <c r="DZ524" s="450"/>
      <c r="EA524" s="450"/>
      <c r="EB524" s="450"/>
      <c r="EC524" s="450"/>
      <c r="ED524" s="450"/>
      <c r="EE524" s="446"/>
      <c r="EF524" s="446"/>
      <c r="EL524" s="4"/>
      <c r="EM524" s="4"/>
      <c r="EN524" s="5"/>
      <c r="EO524" s="4"/>
      <c r="FA524" s="23"/>
      <c r="FB524" s="24"/>
      <c r="FC524" s="75"/>
      <c r="FD524" s="76"/>
      <c r="FF524" s="89"/>
      <c r="IA524" s="214"/>
      <c r="IB524" s="215"/>
      <c r="IC524" s="214"/>
      <c r="ID524" s="215"/>
      <c r="IE524" s="214"/>
      <c r="IF524" s="214"/>
      <c r="IG524" s="214"/>
      <c r="IH524" s="233"/>
      <c r="II524" s="160"/>
      <c r="IJ524" s="217"/>
      <c r="IK524" s="218"/>
      <c r="IL524" s="218"/>
      <c r="IM524" s="218"/>
      <c r="IO524" s="391"/>
    </row>
    <row r="525" spans="1:249" s="6" customFormat="1" ht="15" x14ac:dyDescent="0.2">
      <c r="A525" s="467" t="s">
        <v>2195</v>
      </c>
      <c r="B525" s="467" t="s">
        <v>2149</v>
      </c>
      <c r="C525" s="393" t="s">
        <v>2860</v>
      </c>
      <c r="D525" s="468"/>
      <c r="E525" s="462" t="s">
        <v>2141</v>
      </c>
      <c r="F525" s="14" t="s">
        <v>2149</v>
      </c>
      <c r="G525" s="14" t="s">
        <v>2149</v>
      </c>
      <c r="H525" s="469" t="s">
        <v>2149</v>
      </c>
      <c r="I525" s="462"/>
      <c r="J525" s="456"/>
      <c r="K525" s="11"/>
      <c r="L525" s="11"/>
      <c r="M525" s="14"/>
      <c r="N525" s="470"/>
      <c r="O525" s="14"/>
      <c r="P525" s="14"/>
      <c r="Q525" s="14"/>
      <c r="R525" s="14"/>
      <c r="S525" s="14"/>
      <c r="T525" s="469"/>
      <c r="U525" s="454"/>
      <c r="V525" s="454"/>
      <c r="W525" s="9"/>
      <c r="X525" s="9"/>
      <c r="Y525" s="10"/>
      <c r="Z525" s="495" t="s">
        <v>2195</v>
      </c>
      <c r="AA525" s="11"/>
      <c r="AB525" s="472"/>
      <c r="AC525" s="473"/>
      <c r="AD525" s="473"/>
      <c r="AE525" s="496" t="s">
        <v>2195</v>
      </c>
      <c r="AF525" s="12"/>
      <c r="AG525" s="12"/>
      <c r="AH525" s="13"/>
      <c r="AI525" s="14"/>
      <c r="AJ525" s="14"/>
      <c r="AK525" s="7"/>
      <c r="AL525" s="7"/>
      <c r="AM525" s="15"/>
      <c r="AN525" s="15"/>
      <c r="AO525" s="8"/>
      <c r="AP525" s="453" t="s">
        <v>1952</v>
      </c>
      <c r="AQ525" s="17"/>
      <c r="AR525" s="18"/>
      <c r="AS525" s="19"/>
      <c r="AT525" s="19"/>
      <c r="AU525" s="19"/>
      <c r="AV525" s="19"/>
      <c r="AW525" s="19"/>
      <c r="AX525" s="19"/>
      <c r="AY525" s="19"/>
      <c r="AZ525" s="20"/>
      <c r="BA525" s="20"/>
      <c r="BB525" s="21"/>
      <c r="BC525" s="22" t="s">
        <v>2179</v>
      </c>
      <c r="BD525" s="77"/>
      <c r="BE525" s="91"/>
      <c r="BF525" s="91"/>
      <c r="BG525" s="92"/>
      <c r="BH525"/>
      <c r="BI525"/>
      <c r="BJ525"/>
      <c r="BK525"/>
      <c r="BL525"/>
      <c r="BM525"/>
      <c r="BN525"/>
      <c r="BO525"/>
      <c r="BP525"/>
      <c r="BQ525"/>
      <c r="BR525"/>
      <c r="BS525"/>
      <c r="BT525" s="92"/>
      <c r="BU525" s="92"/>
      <c r="BV525" s="92"/>
      <c r="BW525" s="5"/>
      <c r="BX525" s="5"/>
      <c r="BY525" s="5"/>
      <c r="BZ525" s="5"/>
      <c r="CA525" s="5"/>
      <c r="CB525" s="5"/>
      <c r="CC525" s="5"/>
      <c r="CD525" s="440"/>
      <c r="CE525" s="440"/>
      <c r="CF525" s="441"/>
      <c r="CG525" s="442"/>
      <c r="CH525" s="443"/>
      <c r="CI525" s="443"/>
      <c r="CJ525" s="443"/>
      <c r="CK525" s="443"/>
      <c r="CL525" s="4"/>
      <c r="CM525" s="4"/>
      <c r="CN525" s="5"/>
      <c r="CO525" s="4"/>
      <c r="CP525" s="444"/>
      <c r="CQ525" s="445"/>
      <c r="CR525" s="446"/>
      <c r="CS525" s="446"/>
      <c r="CT525" s="444"/>
      <c r="CU525" s="444"/>
      <c r="CV525" s="444"/>
      <c r="CW525" s="444"/>
      <c r="CX525" s="447"/>
      <c r="CY525" s="447"/>
      <c r="CZ525" s="447"/>
      <c r="DA525" s="447"/>
      <c r="DB525" s="448"/>
      <c r="DC525" s="448"/>
      <c r="DD525" s="446"/>
      <c r="DE525" s="439"/>
      <c r="DF525" s="439"/>
      <c r="DG525" s="439"/>
      <c r="DH525" s="439"/>
      <c r="DI525" s="439"/>
      <c r="DJ525" s="439"/>
      <c r="DK525" s="439"/>
      <c r="DL525" s="446"/>
      <c r="DM525" s="446"/>
      <c r="DN525" s="444"/>
      <c r="DO525" s="444"/>
      <c r="DP525" s="444"/>
      <c r="DQ525" s="444"/>
      <c r="DR525" s="444"/>
      <c r="DS525" s="441"/>
      <c r="DT525" s="449"/>
      <c r="DU525" s="450"/>
      <c r="DV525" s="450"/>
      <c r="DW525" s="450"/>
      <c r="DX525" s="450"/>
      <c r="DY525" s="450"/>
      <c r="DZ525" s="450"/>
      <c r="EA525" s="450"/>
      <c r="EB525" s="450"/>
      <c r="EC525" s="450"/>
      <c r="ED525" s="450"/>
      <c r="EE525" s="446"/>
      <c r="EF525" s="446"/>
      <c r="EL525" s="4"/>
      <c r="EM525" s="4"/>
      <c r="EN525" s="5"/>
      <c r="EO525" s="4"/>
      <c r="FA525" s="23"/>
      <c r="FB525" s="24"/>
      <c r="FC525" s="75"/>
      <c r="FD525" s="76"/>
      <c r="FF525" s="89"/>
      <c r="IA525" s="214"/>
      <c r="IB525" s="215"/>
      <c r="IC525" s="214"/>
      <c r="ID525" s="215"/>
      <c r="IE525" s="214"/>
      <c r="IF525" s="214"/>
      <c r="IG525" s="214"/>
      <c r="IH525" s="233"/>
      <c r="II525" s="160"/>
      <c r="IJ525" s="217"/>
      <c r="IK525" s="218"/>
      <c r="IL525" s="218"/>
      <c r="IM525" s="218"/>
      <c r="IO525" s="391"/>
    </row>
    <row r="526" spans="1:249" s="6" customFormat="1" ht="15" x14ac:dyDescent="0.2">
      <c r="A526" s="467" t="s">
        <v>2195</v>
      </c>
      <c r="B526" s="467" t="s">
        <v>2149</v>
      </c>
      <c r="C526" s="393" t="s">
        <v>2861</v>
      </c>
      <c r="D526" s="468"/>
      <c r="E526" s="462" t="s">
        <v>2141</v>
      </c>
      <c r="F526" s="14" t="s">
        <v>2147</v>
      </c>
      <c r="G526" s="14" t="s">
        <v>2154</v>
      </c>
      <c r="H526" s="469" t="s">
        <v>2149</v>
      </c>
      <c r="I526" s="462"/>
      <c r="J526" s="456"/>
      <c r="K526" s="11"/>
      <c r="L526" s="11"/>
      <c r="M526" s="14"/>
      <c r="N526" s="470"/>
      <c r="O526" s="14"/>
      <c r="P526" s="14"/>
      <c r="Q526" s="14"/>
      <c r="R526" s="14"/>
      <c r="S526" s="14"/>
      <c r="T526" s="469"/>
      <c r="U526" s="454"/>
      <c r="V526" s="454"/>
      <c r="W526" s="9"/>
      <c r="X526" s="9"/>
      <c r="Y526" s="10"/>
      <c r="Z526" s="495" t="s">
        <v>2195</v>
      </c>
      <c r="AA526" s="11"/>
      <c r="AB526" s="472"/>
      <c r="AC526" s="473"/>
      <c r="AD526" s="473"/>
      <c r="AE526" s="496" t="s">
        <v>2195</v>
      </c>
      <c r="AF526" s="12"/>
      <c r="AG526" s="12"/>
      <c r="AH526" s="13"/>
      <c r="AI526" s="14"/>
      <c r="AJ526" s="14"/>
      <c r="AK526" s="7"/>
      <c r="AL526" s="7"/>
      <c r="AM526" s="15"/>
      <c r="AN526" s="15"/>
      <c r="AO526" s="8"/>
      <c r="AP526" s="453" t="s">
        <v>1953</v>
      </c>
      <c r="AQ526" s="17"/>
      <c r="AR526" s="18"/>
      <c r="AS526" s="19"/>
      <c r="AT526" s="19"/>
      <c r="AU526" s="19"/>
      <c r="AV526" s="19"/>
      <c r="AW526" s="19"/>
      <c r="AX526" s="19"/>
      <c r="AY526" s="19"/>
      <c r="AZ526" s="20"/>
      <c r="BA526" s="20"/>
      <c r="BB526" s="21"/>
      <c r="BC526" s="22" t="s">
        <v>2179</v>
      </c>
      <c r="BD526" s="77"/>
      <c r="BE526" s="91"/>
      <c r="BF526" s="91"/>
      <c r="BG526" s="92"/>
      <c r="BH526"/>
      <c r="BI526"/>
      <c r="BJ526"/>
      <c r="BK526"/>
      <c r="BL526"/>
      <c r="BM526"/>
      <c r="BN526"/>
      <c r="BO526"/>
      <c r="BP526"/>
      <c r="BQ526"/>
      <c r="BR526"/>
      <c r="BS526"/>
      <c r="BT526" s="92"/>
      <c r="BU526" s="92"/>
      <c r="BV526" s="92"/>
      <c r="BW526" s="5"/>
      <c r="BX526" s="5"/>
      <c r="BY526" s="5"/>
      <c r="BZ526" s="5"/>
      <c r="CA526" s="5"/>
      <c r="CB526" s="5"/>
      <c r="CC526" s="5"/>
      <c r="CD526" s="440"/>
      <c r="CE526" s="440"/>
      <c r="CF526" s="441"/>
      <c r="CG526" s="442"/>
      <c r="CH526" s="443"/>
      <c r="CI526" s="443"/>
      <c r="CJ526" s="443"/>
      <c r="CK526" s="443"/>
      <c r="CL526" s="4"/>
      <c r="CM526" s="4"/>
      <c r="CN526" s="5"/>
      <c r="CO526" s="4"/>
      <c r="CP526" s="444"/>
      <c r="CQ526" s="445"/>
      <c r="CR526" s="446"/>
      <c r="CS526" s="446"/>
      <c r="CT526" s="444"/>
      <c r="CU526" s="444"/>
      <c r="CV526" s="444"/>
      <c r="CW526" s="444"/>
      <c r="CX526" s="447"/>
      <c r="CY526" s="447"/>
      <c r="CZ526" s="447"/>
      <c r="DA526" s="447"/>
      <c r="DB526" s="448"/>
      <c r="DC526" s="448"/>
      <c r="DD526" s="446"/>
      <c r="DE526" s="439"/>
      <c r="DF526" s="439"/>
      <c r="DG526" s="439"/>
      <c r="DH526" s="439"/>
      <c r="DI526" s="439"/>
      <c r="DJ526" s="439"/>
      <c r="DK526" s="439"/>
      <c r="DL526" s="446"/>
      <c r="DM526" s="446"/>
      <c r="DN526" s="444"/>
      <c r="DO526" s="444"/>
      <c r="DP526" s="444"/>
      <c r="DQ526" s="444"/>
      <c r="DR526" s="444"/>
      <c r="DS526" s="441"/>
      <c r="DT526" s="449"/>
      <c r="DU526" s="450"/>
      <c r="DV526" s="450"/>
      <c r="DW526" s="450"/>
      <c r="DX526" s="450"/>
      <c r="DY526" s="450"/>
      <c r="DZ526" s="450"/>
      <c r="EA526" s="450"/>
      <c r="EB526" s="450"/>
      <c r="EC526" s="450"/>
      <c r="ED526" s="450"/>
      <c r="EE526" s="446"/>
      <c r="EF526" s="446"/>
      <c r="EL526" s="4"/>
      <c r="EM526" s="4"/>
      <c r="EN526" s="5"/>
      <c r="EO526" s="4"/>
      <c r="FA526" s="23"/>
      <c r="FB526" s="24"/>
      <c r="FC526" s="75"/>
      <c r="FD526" s="76"/>
      <c r="FF526" s="89"/>
      <c r="IA526" s="214"/>
      <c r="IB526" s="215"/>
      <c r="IC526" s="214"/>
      <c r="ID526" s="215"/>
      <c r="IE526" s="214"/>
      <c r="IF526" s="214"/>
      <c r="IG526" s="214"/>
      <c r="IH526" s="233"/>
      <c r="II526" s="160"/>
      <c r="IJ526" s="217"/>
      <c r="IK526" s="218"/>
      <c r="IL526" s="218"/>
      <c r="IM526" s="218"/>
      <c r="IO526" s="391"/>
    </row>
    <row r="527" spans="1:249" s="6" customFormat="1" ht="15" x14ac:dyDescent="0.2">
      <c r="A527" s="467">
        <v>3</v>
      </c>
      <c r="B527" s="467" t="s">
        <v>2157</v>
      </c>
      <c r="C527" s="393" t="s">
        <v>2862</v>
      </c>
      <c r="D527" s="468"/>
      <c r="E527" s="462" t="s">
        <v>2139</v>
      </c>
      <c r="F527" s="14" t="s">
        <v>2146</v>
      </c>
      <c r="G527" s="14" t="s">
        <v>2154</v>
      </c>
      <c r="H527" s="469" t="s">
        <v>2149</v>
      </c>
      <c r="I527" s="462"/>
      <c r="J527" s="456"/>
      <c r="K527" s="11"/>
      <c r="L527" s="11"/>
      <c r="M527" s="14"/>
      <c r="N527" s="470"/>
      <c r="O527" s="14"/>
      <c r="P527" s="14"/>
      <c r="Q527" s="14"/>
      <c r="R527" s="14"/>
      <c r="S527" s="14"/>
      <c r="T527" s="469"/>
      <c r="U527" s="454"/>
      <c r="V527" s="454"/>
      <c r="W527" s="9"/>
      <c r="X527" s="9"/>
      <c r="Y527" s="10"/>
      <c r="Z527" s="495" t="s">
        <v>2166</v>
      </c>
      <c r="AA527" s="11"/>
      <c r="AB527" s="472"/>
      <c r="AC527" s="473"/>
      <c r="AD527" s="473"/>
      <c r="AE527" s="496" t="s">
        <v>2166</v>
      </c>
      <c r="AF527" s="12"/>
      <c r="AG527" s="12"/>
      <c r="AH527" s="13"/>
      <c r="AI527" s="14"/>
      <c r="AJ527" s="14"/>
      <c r="AK527" s="7"/>
      <c r="AL527" s="7"/>
      <c r="AM527" s="15"/>
      <c r="AN527" s="15"/>
      <c r="AO527" s="8"/>
      <c r="AP527" s="453" t="s">
        <v>1954</v>
      </c>
      <c r="AQ527" s="17"/>
      <c r="AR527" s="18"/>
      <c r="AS527" s="19"/>
      <c r="AT527" s="19"/>
      <c r="AU527" s="19"/>
      <c r="AV527" s="19"/>
      <c r="AW527" s="19"/>
      <c r="AX527" s="19"/>
      <c r="AY527" s="19"/>
      <c r="AZ527" s="20"/>
      <c r="BA527" s="20"/>
      <c r="BB527" s="21"/>
      <c r="BC527" s="22" t="s">
        <v>2179</v>
      </c>
      <c r="BD527" s="77"/>
      <c r="BE527" s="91"/>
      <c r="BF527" s="91"/>
      <c r="BG527" s="92"/>
      <c r="BH527"/>
      <c r="BI527"/>
      <c r="BJ527"/>
      <c r="BK527"/>
      <c r="BL527"/>
      <c r="BM527"/>
      <c r="BN527"/>
      <c r="BO527"/>
      <c r="BP527"/>
      <c r="BQ527"/>
      <c r="BR527"/>
      <c r="BS527"/>
      <c r="BT527" s="92"/>
      <c r="BU527" s="92"/>
      <c r="BV527" s="92"/>
      <c r="BW527" s="5"/>
      <c r="BX527" s="5"/>
      <c r="BY527" s="5"/>
      <c r="BZ527" s="5"/>
      <c r="CA527" s="5"/>
      <c r="CB527" s="5"/>
      <c r="CC527" s="5"/>
      <c r="CD527" s="440"/>
      <c r="CE527" s="440"/>
      <c r="CF527" s="441"/>
      <c r="CG527" s="442"/>
      <c r="CH527" s="443"/>
      <c r="CI527" s="443"/>
      <c r="CJ527" s="443"/>
      <c r="CK527" s="443"/>
      <c r="CL527" s="4"/>
      <c r="CM527" s="4"/>
      <c r="CN527" s="5"/>
      <c r="CO527" s="4"/>
      <c r="CP527" s="444"/>
      <c r="CQ527" s="445"/>
      <c r="CR527" s="446"/>
      <c r="CS527" s="446"/>
      <c r="CT527" s="444"/>
      <c r="CU527" s="444"/>
      <c r="CV527" s="444"/>
      <c r="CW527" s="444"/>
      <c r="CX527" s="447"/>
      <c r="CY527" s="447"/>
      <c r="CZ527" s="447"/>
      <c r="DA527" s="447"/>
      <c r="DB527" s="448"/>
      <c r="DC527" s="448"/>
      <c r="DD527" s="446"/>
      <c r="DE527" s="439"/>
      <c r="DF527" s="439"/>
      <c r="DG527" s="439"/>
      <c r="DH527" s="439"/>
      <c r="DI527" s="439"/>
      <c r="DJ527" s="439"/>
      <c r="DK527" s="439"/>
      <c r="DL527" s="446"/>
      <c r="DM527" s="446"/>
      <c r="DN527" s="444"/>
      <c r="DO527" s="444"/>
      <c r="DP527" s="444"/>
      <c r="DQ527" s="444"/>
      <c r="DR527" s="444"/>
      <c r="DS527" s="441"/>
      <c r="DT527" s="449"/>
      <c r="DU527" s="450"/>
      <c r="DV527" s="450"/>
      <c r="DW527" s="450"/>
      <c r="DX527" s="450"/>
      <c r="DY527" s="450"/>
      <c r="DZ527" s="450"/>
      <c r="EA527" s="450"/>
      <c r="EB527" s="450"/>
      <c r="EC527" s="450"/>
      <c r="ED527" s="450"/>
      <c r="EE527" s="446"/>
      <c r="EF527" s="446"/>
      <c r="EL527" s="4"/>
      <c r="EM527" s="4"/>
      <c r="EN527" s="5"/>
      <c r="EO527" s="4"/>
      <c r="FA527" s="23"/>
      <c r="FB527" s="24"/>
      <c r="FC527" s="75"/>
      <c r="FD527" s="76"/>
      <c r="FF527" s="89"/>
      <c r="IA527" s="214"/>
      <c r="IB527" s="215"/>
      <c r="IC527" s="214"/>
      <c r="ID527" s="215"/>
      <c r="IE527" s="214"/>
      <c r="IF527" s="214"/>
      <c r="IG527" s="214"/>
      <c r="IH527" s="233"/>
      <c r="II527" s="160"/>
      <c r="IJ527" s="217"/>
      <c r="IK527" s="218"/>
      <c r="IL527" s="218"/>
      <c r="IM527" s="218"/>
      <c r="IO527" s="391"/>
    </row>
    <row r="528" spans="1:249" s="6" customFormat="1" ht="15" x14ac:dyDescent="0.2">
      <c r="A528" s="467" t="s">
        <v>2195</v>
      </c>
      <c r="B528" s="467" t="s">
        <v>2149</v>
      </c>
      <c r="C528" s="393" t="s">
        <v>2863</v>
      </c>
      <c r="D528" s="468"/>
      <c r="E528" s="462" t="s">
        <v>2139</v>
      </c>
      <c r="F528" s="14" t="s">
        <v>2149</v>
      </c>
      <c r="G528" s="14" t="s">
        <v>2149</v>
      </c>
      <c r="H528" s="469" t="s">
        <v>2149</v>
      </c>
      <c r="I528" s="462"/>
      <c r="J528" s="456"/>
      <c r="K528" s="11"/>
      <c r="L528" s="11"/>
      <c r="M528" s="14"/>
      <c r="N528" s="470"/>
      <c r="O528" s="14"/>
      <c r="P528" s="14"/>
      <c r="Q528" s="14"/>
      <c r="R528" s="14"/>
      <c r="S528" s="14"/>
      <c r="T528" s="469"/>
      <c r="U528" s="454"/>
      <c r="V528" s="454"/>
      <c r="W528" s="9"/>
      <c r="X528" s="9"/>
      <c r="Y528" s="10"/>
      <c r="Z528" s="495" t="s">
        <v>2195</v>
      </c>
      <c r="AA528" s="11"/>
      <c r="AB528" s="472"/>
      <c r="AC528" s="473"/>
      <c r="AD528" s="473"/>
      <c r="AE528" s="496" t="s">
        <v>2195</v>
      </c>
      <c r="AF528" s="12"/>
      <c r="AG528" s="12"/>
      <c r="AH528" s="13"/>
      <c r="AI528" s="14"/>
      <c r="AJ528" s="14"/>
      <c r="AK528" s="7"/>
      <c r="AL528" s="7"/>
      <c r="AM528" s="15"/>
      <c r="AN528" s="15"/>
      <c r="AO528" s="8"/>
      <c r="AP528" s="453" t="s">
        <v>0</v>
      </c>
      <c r="AQ528" s="17"/>
      <c r="AR528" s="18"/>
      <c r="AS528" s="19"/>
      <c r="AT528" s="19"/>
      <c r="AU528" s="19"/>
      <c r="AV528" s="19"/>
      <c r="AW528" s="19"/>
      <c r="AX528" s="19"/>
      <c r="AY528" s="19"/>
      <c r="AZ528" s="20"/>
      <c r="BA528" s="20"/>
      <c r="BB528" s="21"/>
      <c r="BC528" s="22" t="s">
        <v>2179</v>
      </c>
      <c r="BD528" s="77"/>
      <c r="BE528" s="91"/>
      <c r="BF528" s="91"/>
      <c r="BG528" s="92"/>
      <c r="BH528"/>
      <c r="BI528"/>
      <c r="BJ528"/>
      <c r="BK528"/>
      <c r="BL528"/>
      <c r="BM528"/>
      <c r="BN528"/>
      <c r="BO528"/>
      <c r="BP528"/>
      <c r="BQ528"/>
      <c r="BR528"/>
      <c r="BS528"/>
      <c r="BT528" s="92"/>
      <c r="BU528" s="92"/>
      <c r="BV528" s="92"/>
      <c r="BW528" s="5"/>
      <c r="BX528" s="5"/>
      <c r="BY528" s="5"/>
      <c r="BZ528" s="5"/>
      <c r="CA528" s="5"/>
      <c r="CB528" s="5"/>
      <c r="CC528" s="5"/>
      <c r="CD528" s="440"/>
      <c r="CE528" s="440"/>
      <c r="CF528" s="441"/>
      <c r="CG528" s="442"/>
      <c r="CH528" s="443"/>
      <c r="CI528" s="443"/>
      <c r="CJ528" s="443"/>
      <c r="CK528" s="443"/>
      <c r="CL528" s="4"/>
      <c r="CM528" s="4"/>
      <c r="CN528" s="5"/>
      <c r="CO528" s="4"/>
      <c r="CP528" s="444"/>
      <c r="CQ528" s="445"/>
      <c r="CR528" s="446"/>
      <c r="CS528" s="446"/>
      <c r="CT528" s="444"/>
      <c r="CU528" s="444"/>
      <c r="CV528" s="444"/>
      <c r="CW528" s="444"/>
      <c r="CX528" s="447"/>
      <c r="CY528" s="447"/>
      <c r="CZ528" s="447"/>
      <c r="DA528" s="447"/>
      <c r="DB528" s="448"/>
      <c r="DC528" s="448"/>
      <c r="DD528" s="446"/>
      <c r="DE528" s="439"/>
      <c r="DF528" s="439"/>
      <c r="DG528" s="439"/>
      <c r="DH528" s="439"/>
      <c r="DI528" s="439"/>
      <c r="DJ528" s="439"/>
      <c r="DK528" s="439"/>
      <c r="DL528" s="446"/>
      <c r="DM528" s="446"/>
      <c r="DN528" s="444"/>
      <c r="DO528" s="444"/>
      <c r="DP528" s="444"/>
      <c r="DQ528" s="444"/>
      <c r="DR528" s="444"/>
      <c r="DS528" s="441"/>
      <c r="DT528" s="449"/>
      <c r="DU528" s="450"/>
      <c r="DV528" s="450"/>
      <c r="DW528" s="450"/>
      <c r="DX528" s="450"/>
      <c r="DY528" s="450"/>
      <c r="DZ528" s="450"/>
      <c r="EA528" s="450"/>
      <c r="EB528" s="450"/>
      <c r="EC528" s="450"/>
      <c r="ED528" s="450"/>
      <c r="EE528" s="446"/>
      <c r="EF528" s="446"/>
      <c r="EL528" s="4"/>
      <c r="EM528" s="4"/>
      <c r="EN528" s="5"/>
      <c r="EO528" s="4"/>
      <c r="FA528" s="23"/>
      <c r="FB528" s="24"/>
      <c r="FC528" s="75"/>
      <c r="FD528" s="76"/>
      <c r="FF528" s="89"/>
      <c r="IA528" s="214"/>
      <c r="IB528" s="215"/>
      <c r="IC528" s="214"/>
      <c r="ID528" s="215"/>
      <c r="IE528" s="214"/>
      <c r="IF528" s="214"/>
      <c r="IG528" s="214"/>
      <c r="IH528" s="233"/>
      <c r="II528" s="160"/>
      <c r="IJ528" s="217"/>
      <c r="IK528" s="218"/>
      <c r="IL528" s="218"/>
      <c r="IM528" s="218"/>
      <c r="IO528" s="391"/>
    </row>
    <row r="529" spans="1:249" s="6" customFormat="1" ht="15" x14ac:dyDescent="0.2">
      <c r="A529" s="467">
        <v>1</v>
      </c>
      <c r="B529" s="467" t="s">
        <v>1960</v>
      </c>
      <c r="C529" s="393" t="s">
        <v>2864</v>
      </c>
      <c r="D529" s="468"/>
      <c r="E529" s="462" t="s">
        <v>2136</v>
      </c>
      <c r="F529" s="14" t="s">
        <v>2147</v>
      </c>
      <c r="G529" s="14" t="s">
        <v>2154</v>
      </c>
      <c r="H529" s="469" t="s">
        <v>2149</v>
      </c>
      <c r="I529" s="462"/>
      <c r="J529" s="456"/>
      <c r="K529" s="11"/>
      <c r="L529" s="11"/>
      <c r="M529" s="14"/>
      <c r="N529" s="470"/>
      <c r="O529" s="14"/>
      <c r="P529" s="14"/>
      <c r="Q529" s="14"/>
      <c r="R529" s="14"/>
      <c r="S529" s="14"/>
      <c r="T529" s="469"/>
      <c r="U529" s="454"/>
      <c r="V529" s="454"/>
      <c r="W529" s="9"/>
      <c r="X529" s="9"/>
      <c r="Y529" s="10"/>
      <c r="Z529" s="495" t="s">
        <v>2194</v>
      </c>
      <c r="AA529" s="11"/>
      <c r="AB529" s="472"/>
      <c r="AC529" s="473"/>
      <c r="AD529" s="473"/>
      <c r="AE529" s="496" t="s">
        <v>2194</v>
      </c>
      <c r="AF529" s="12"/>
      <c r="AG529" s="12"/>
      <c r="AH529" s="13"/>
      <c r="AI529" s="14"/>
      <c r="AJ529" s="14"/>
      <c r="AK529" s="7"/>
      <c r="AL529" s="7"/>
      <c r="AM529" s="15"/>
      <c r="AN529" s="15"/>
      <c r="AO529" s="8"/>
      <c r="AP529" s="453" t="s">
        <v>1</v>
      </c>
      <c r="AQ529" s="17"/>
      <c r="AR529" s="18"/>
      <c r="AS529" s="19"/>
      <c r="AT529" s="19"/>
      <c r="AU529" s="19"/>
      <c r="AV529" s="19"/>
      <c r="AW529" s="19"/>
      <c r="AX529" s="19"/>
      <c r="AY529" s="19"/>
      <c r="AZ529" s="20"/>
      <c r="BA529" s="20"/>
      <c r="BB529" s="21"/>
      <c r="BC529" s="22" t="s">
        <v>2179</v>
      </c>
      <c r="BD529" s="77"/>
      <c r="BE529" s="91"/>
      <c r="BF529" s="91"/>
      <c r="BG529" s="92"/>
      <c r="BH529"/>
      <c r="BI529"/>
      <c r="BJ529"/>
      <c r="BK529"/>
      <c r="BL529"/>
      <c r="BM529"/>
      <c r="BN529"/>
      <c r="BO529"/>
      <c r="BP529"/>
      <c r="BQ529"/>
      <c r="BR529"/>
      <c r="BS529"/>
      <c r="BT529" s="92"/>
      <c r="BU529" s="92"/>
      <c r="BV529" s="92"/>
      <c r="BW529" s="5"/>
      <c r="BX529" s="5"/>
      <c r="BY529" s="5"/>
      <c r="BZ529" s="5"/>
      <c r="CA529" s="5"/>
      <c r="CB529" s="5"/>
      <c r="CC529" s="5"/>
      <c r="CD529" s="440"/>
      <c r="CE529" s="440"/>
      <c r="CF529" s="441"/>
      <c r="CG529" s="442"/>
      <c r="CH529" s="443"/>
      <c r="CI529" s="443"/>
      <c r="CJ529" s="443"/>
      <c r="CK529" s="443"/>
      <c r="CL529" s="4"/>
      <c r="CM529" s="4"/>
      <c r="CN529" s="5"/>
      <c r="CO529" s="4"/>
      <c r="CP529" s="444"/>
      <c r="CQ529" s="445"/>
      <c r="CR529" s="446"/>
      <c r="CS529" s="446"/>
      <c r="CT529" s="444"/>
      <c r="CU529" s="444"/>
      <c r="CV529" s="444"/>
      <c r="CW529" s="444"/>
      <c r="CX529" s="447"/>
      <c r="CY529" s="447"/>
      <c r="CZ529" s="447"/>
      <c r="DA529" s="447"/>
      <c r="DB529" s="448"/>
      <c r="DC529" s="448"/>
      <c r="DD529" s="446"/>
      <c r="DE529" s="439"/>
      <c r="DF529" s="439"/>
      <c r="DG529" s="439"/>
      <c r="DH529" s="439"/>
      <c r="DI529" s="439"/>
      <c r="DJ529" s="439"/>
      <c r="DK529" s="439"/>
      <c r="DL529" s="446"/>
      <c r="DM529" s="446"/>
      <c r="DN529" s="444"/>
      <c r="DO529" s="444"/>
      <c r="DP529" s="444"/>
      <c r="DQ529" s="444"/>
      <c r="DR529" s="444"/>
      <c r="DS529" s="441"/>
      <c r="DT529" s="449"/>
      <c r="DU529" s="450"/>
      <c r="DV529" s="450"/>
      <c r="DW529" s="450"/>
      <c r="DX529" s="450"/>
      <c r="DY529" s="450"/>
      <c r="DZ529" s="450"/>
      <c r="EA529" s="450"/>
      <c r="EB529" s="450"/>
      <c r="EC529" s="450"/>
      <c r="ED529" s="450"/>
      <c r="EE529" s="446"/>
      <c r="EF529" s="446"/>
      <c r="EL529" s="4"/>
      <c r="EM529" s="4"/>
      <c r="EN529" s="5"/>
      <c r="EO529" s="4"/>
      <c r="FA529" s="23"/>
      <c r="FB529" s="24"/>
      <c r="FC529" s="75"/>
      <c r="FD529" s="76"/>
      <c r="FF529" s="89"/>
      <c r="IA529" s="214"/>
      <c r="IB529" s="215"/>
      <c r="IC529" s="214"/>
      <c r="ID529" s="215"/>
      <c r="IE529" s="214"/>
      <c r="IF529" s="214"/>
      <c r="IG529" s="214"/>
      <c r="IH529" s="233"/>
      <c r="II529" s="160"/>
      <c r="IJ529" s="217"/>
      <c r="IK529" s="218"/>
      <c r="IL529" s="218"/>
      <c r="IM529" s="218"/>
      <c r="IO529" s="391"/>
    </row>
    <row r="530" spans="1:249" s="6" customFormat="1" ht="15" x14ac:dyDescent="0.2">
      <c r="A530" s="467" t="s">
        <v>2195</v>
      </c>
      <c r="B530" s="467" t="s">
        <v>2149</v>
      </c>
      <c r="C530" s="393" t="s">
        <v>2865</v>
      </c>
      <c r="D530" s="468"/>
      <c r="E530" s="462" t="s">
        <v>2141</v>
      </c>
      <c r="F530" s="14" t="s">
        <v>2149</v>
      </c>
      <c r="G530" s="14" t="s">
        <v>2149</v>
      </c>
      <c r="H530" s="469" t="s">
        <v>2149</v>
      </c>
      <c r="I530" s="462"/>
      <c r="J530" s="456"/>
      <c r="K530" s="11"/>
      <c r="L530" s="11"/>
      <c r="M530" s="14"/>
      <c r="N530" s="470"/>
      <c r="O530" s="14"/>
      <c r="P530" s="14"/>
      <c r="Q530" s="14"/>
      <c r="R530" s="14"/>
      <c r="S530" s="14"/>
      <c r="T530" s="469"/>
      <c r="U530" s="454"/>
      <c r="V530" s="454"/>
      <c r="W530" s="9"/>
      <c r="X530" s="9"/>
      <c r="Y530" s="10"/>
      <c r="Z530" s="495" t="s">
        <v>2195</v>
      </c>
      <c r="AA530" s="11"/>
      <c r="AB530" s="472"/>
      <c r="AC530" s="473"/>
      <c r="AD530" s="473"/>
      <c r="AE530" s="496" t="s">
        <v>2195</v>
      </c>
      <c r="AF530" s="12"/>
      <c r="AG530" s="12"/>
      <c r="AH530" s="13"/>
      <c r="AI530" s="14"/>
      <c r="AJ530" s="14"/>
      <c r="AK530" s="7"/>
      <c r="AL530" s="7"/>
      <c r="AM530" s="15"/>
      <c r="AN530" s="15"/>
      <c r="AO530" s="8"/>
      <c r="AP530" s="453" t="s">
        <v>2</v>
      </c>
      <c r="AQ530" s="17"/>
      <c r="AR530" s="18"/>
      <c r="AS530" s="19"/>
      <c r="AT530" s="19"/>
      <c r="AU530" s="19"/>
      <c r="AV530" s="19"/>
      <c r="AW530" s="19"/>
      <c r="AX530" s="19"/>
      <c r="AY530" s="19"/>
      <c r="AZ530" s="20"/>
      <c r="BA530" s="20"/>
      <c r="BB530" s="21"/>
      <c r="BC530" s="22" t="s">
        <v>2179</v>
      </c>
      <c r="BD530" s="77"/>
      <c r="BE530" s="91"/>
      <c r="BF530" s="91"/>
      <c r="BG530" s="92"/>
      <c r="BH530"/>
      <c r="BI530"/>
      <c r="BJ530"/>
      <c r="BK530"/>
      <c r="BL530"/>
      <c r="BM530"/>
      <c r="BN530"/>
      <c r="BO530"/>
      <c r="BP530"/>
      <c r="BQ530"/>
      <c r="BR530"/>
      <c r="BS530"/>
      <c r="BT530" s="92"/>
      <c r="BU530" s="92"/>
      <c r="BV530" s="92"/>
      <c r="BW530" s="5"/>
      <c r="BX530" s="5"/>
      <c r="BY530" s="5"/>
      <c r="BZ530" s="5"/>
      <c r="CA530" s="5"/>
      <c r="CB530" s="5"/>
      <c r="CC530" s="5"/>
      <c r="CD530" s="440"/>
      <c r="CE530" s="440"/>
      <c r="CF530" s="441"/>
      <c r="CG530" s="442"/>
      <c r="CH530" s="443"/>
      <c r="CI530" s="443"/>
      <c r="CJ530" s="443"/>
      <c r="CK530" s="443"/>
      <c r="CL530" s="4"/>
      <c r="CM530" s="4"/>
      <c r="CN530" s="5"/>
      <c r="CO530" s="4"/>
      <c r="CP530" s="444"/>
      <c r="CQ530" s="445"/>
      <c r="CR530" s="446"/>
      <c r="CS530" s="446"/>
      <c r="CT530" s="444"/>
      <c r="CU530" s="444"/>
      <c r="CV530" s="444"/>
      <c r="CW530" s="444"/>
      <c r="CX530" s="447"/>
      <c r="CY530" s="447"/>
      <c r="CZ530" s="447"/>
      <c r="DA530" s="447"/>
      <c r="DB530" s="448"/>
      <c r="DC530" s="448"/>
      <c r="DD530" s="446"/>
      <c r="DE530" s="439"/>
      <c r="DF530" s="439"/>
      <c r="DG530" s="439"/>
      <c r="DH530" s="439"/>
      <c r="DI530" s="439"/>
      <c r="DJ530" s="439"/>
      <c r="DK530" s="439"/>
      <c r="DL530" s="446"/>
      <c r="DM530" s="446"/>
      <c r="DN530" s="444"/>
      <c r="DO530" s="444"/>
      <c r="DP530" s="444"/>
      <c r="DQ530" s="444"/>
      <c r="DR530" s="444"/>
      <c r="DS530" s="441"/>
      <c r="DT530" s="449"/>
      <c r="DU530" s="450"/>
      <c r="DV530" s="450"/>
      <c r="DW530" s="450"/>
      <c r="DX530" s="450"/>
      <c r="DY530" s="450"/>
      <c r="DZ530" s="450"/>
      <c r="EA530" s="450"/>
      <c r="EB530" s="450"/>
      <c r="EC530" s="450"/>
      <c r="ED530" s="450"/>
      <c r="EE530" s="446"/>
      <c r="EF530" s="446"/>
      <c r="EL530" s="4"/>
      <c r="EM530" s="4"/>
      <c r="EN530" s="5"/>
      <c r="EO530" s="4"/>
      <c r="FA530" s="23"/>
      <c r="FB530" s="24"/>
      <c r="FC530" s="75"/>
      <c r="FD530" s="76"/>
      <c r="FF530" s="89"/>
      <c r="IA530" s="214"/>
      <c r="IB530" s="215"/>
      <c r="IC530" s="214"/>
      <c r="ID530" s="215"/>
      <c r="IE530" s="214"/>
      <c r="IF530" s="214"/>
      <c r="IG530" s="214"/>
      <c r="IH530" s="233"/>
      <c r="II530" s="160"/>
      <c r="IJ530" s="217"/>
      <c r="IK530" s="218"/>
      <c r="IL530" s="218"/>
      <c r="IM530" s="218"/>
      <c r="IO530" s="391"/>
    </row>
    <row r="531" spans="1:249" s="6" customFormat="1" ht="15" x14ac:dyDescent="0.2">
      <c r="A531" s="467">
        <v>0</v>
      </c>
      <c r="B531" s="467" t="s">
        <v>2149</v>
      </c>
      <c r="C531" s="393" t="s">
        <v>2866</v>
      </c>
      <c r="D531" s="468"/>
      <c r="E531" s="462" t="s">
        <v>2135</v>
      </c>
      <c r="F531" s="14"/>
      <c r="G531" s="14"/>
      <c r="H531" s="469"/>
      <c r="I531" s="462"/>
      <c r="J531" s="456"/>
      <c r="K531" s="11"/>
      <c r="L531" s="11"/>
      <c r="M531" s="14"/>
      <c r="N531" s="470"/>
      <c r="O531" s="14"/>
      <c r="P531" s="14"/>
      <c r="Q531" s="14"/>
      <c r="R531" s="14"/>
      <c r="S531" s="14"/>
      <c r="T531" s="469"/>
      <c r="U531" s="454"/>
      <c r="V531" s="454"/>
      <c r="W531" s="9"/>
      <c r="X531" s="9"/>
      <c r="Y531" s="10"/>
      <c r="Z531" s="495">
        <v>0</v>
      </c>
      <c r="AA531" s="11"/>
      <c r="AB531" s="472"/>
      <c r="AC531" s="473"/>
      <c r="AD531" s="473"/>
      <c r="AE531" s="496">
        <v>1</v>
      </c>
      <c r="AF531" s="12"/>
      <c r="AG531" s="12"/>
      <c r="AH531" s="13"/>
      <c r="AI531" s="14"/>
      <c r="AJ531" s="14"/>
      <c r="AK531" s="7"/>
      <c r="AL531" s="7"/>
      <c r="AM531" s="15"/>
      <c r="AN531" s="15"/>
      <c r="AO531" s="8"/>
      <c r="AP531" s="453" t="s">
        <v>3</v>
      </c>
      <c r="AQ531" s="17"/>
      <c r="AR531" s="18"/>
      <c r="AS531" s="19"/>
      <c r="AT531" s="19"/>
      <c r="AU531" s="19"/>
      <c r="AV531" s="19"/>
      <c r="AW531" s="19"/>
      <c r="AX531" s="19"/>
      <c r="AY531" s="19"/>
      <c r="AZ531" s="20"/>
      <c r="BA531" s="20"/>
      <c r="BB531" s="21"/>
      <c r="BC531" s="22" t="s">
        <v>2179</v>
      </c>
      <c r="BD531" s="77"/>
      <c r="BE531" s="91"/>
      <c r="BF531" s="91"/>
      <c r="BG531" s="92"/>
      <c r="BH531"/>
      <c r="BI531"/>
      <c r="BJ531"/>
      <c r="BK531"/>
      <c r="BL531"/>
      <c r="BM531"/>
      <c r="BN531"/>
      <c r="BO531"/>
      <c r="BP531"/>
      <c r="BQ531"/>
      <c r="BR531"/>
      <c r="BS531"/>
      <c r="BT531" s="92"/>
      <c r="BU531" s="92"/>
      <c r="BV531" s="92"/>
      <c r="BW531" s="5"/>
      <c r="BX531" s="5"/>
      <c r="BY531" s="5"/>
      <c r="BZ531" s="5"/>
      <c r="CA531" s="5"/>
      <c r="CB531" s="5"/>
      <c r="CC531" s="5"/>
      <c r="CD531" s="440"/>
      <c r="CE531" s="440"/>
      <c r="CF531" s="441"/>
      <c r="CG531" s="442"/>
      <c r="CH531" s="443"/>
      <c r="CI531" s="443"/>
      <c r="CJ531" s="443"/>
      <c r="CK531" s="443"/>
      <c r="CL531" s="4"/>
      <c r="CM531" s="4"/>
      <c r="CN531" s="5"/>
      <c r="CO531" s="4"/>
      <c r="CP531" s="444"/>
      <c r="CQ531" s="445"/>
      <c r="CR531" s="446"/>
      <c r="CS531" s="446"/>
      <c r="CT531" s="444"/>
      <c r="CU531" s="444"/>
      <c r="CV531" s="444"/>
      <c r="CW531" s="444"/>
      <c r="CX531" s="447"/>
      <c r="CY531" s="447"/>
      <c r="CZ531" s="447"/>
      <c r="DA531" s="447"/>
      <c r="DB531" s="448"/>
      <c r="DC531" s="448"/>
      <c r="DD531" s="446"/>
      <c r="DE531" s="439"/>
      <c r="DF531" s="439"/>
      <c r="DG531" s="439"/>
      <c r="DH531" s="439"/>
      <c r="DI531" s="439"/>
      <c r="DJ531" s="439"/>
      <c r="DK531" s="439"/>
      <c r="DL531" s="446"/>
      <c r="DM531" s="446"/>
      <c r="DN531" s="444"/>
      <c r="DO531" s="444"/>
      <c r="DP531" s="444"/>
      <c r="DQ531" s="444"/>
      <c r="DR531" s="444"/>
      <c r="DS531" s="441"/>
      <c r="DT531" s="449"/>
      <c r="DU531" s="450"/>
      <c r="DV531" s="450"/>
      <c r="DW531" s="450"/>
      <c r="DX531" s="450"/>
      <c r="DY531" s="450"/>
      <c r="DZ531" s="450"/>
      <c r="EA531" s="450"/>
      <c r="EB531" s="450"/>
      <c r="EC531" s="450"/>
      <c r="ED531" s="450"/>
      <c r="EE531" s="446"/>
      <c r="EF531" s="446"/>
      <c r="EL531" s="4"/>
      <c r="EM531" s="4"/>
      <c r="EN531" s="5"/>
      <c r="EO531" s="4"/>
      <c r="FA531" s="23"/>
      <c r="FB531" s="24"/>
      <c r="FC531" s="75"/>
      <c r="FD531" s="76"/>
      <c r="FF531" s="89"/>
      <c r="IA531" s="214"/>
      <c r="IB531" s="215"/>
      <c r="IC531" s="214"/>
      <c r="ID531" s="215"/>
      <c r="IE531" s="214"/>
      <c r="IF531" s="214"/>
      <c r="IG531" s="214"/>
      <c r="IH531" s="233"/>
      <c r="II531" s="160"/>
      <c r="IJ531" s="217"/>
      <c r="IK531" s="218"/>
      <c r="IL531" s="218"/>
      <c r="IM531" s="218"/>
      <c r="IO531" s="391"/>
    </row>
    <row r="532" spans="1:249" s="6" customFormat="1" ht="15" x14ac:dyDescent="0.2">
      <c r="A532" s="467" t="s">
        <v>2195</v>
      </c>
      <c r="B532" s="467" t="s">
        <v>2149</v>
      </c>
      <c r="C532" s="393" t="s">
        <v>2867</v>
      </c>
      <c r="D532" s="468"/>
      <c r="E532" s="462" t="s">
        <v>2141</v>
      </c>
      <c r="F532" s="14" t="s">
        <v>2147</v>
      </c>
      <c r="G532" s="14" t="s">
        <v>2154</v>
      </c>
      <c r="H532" s="469" t="s">
        <v>2149</v>
      </c>
      <c r="I532" s="462"/>
      <c r="J532" s="456"/>
      <c r="K532" s="11"/>
      <c r="L532" s="11"/>
      <c r="M532" s="14"/>
      <c r="N532" s="470"/>
      <c r="O532" s="14"/>
      <c r="P532" s="14"/>
      <c r="Q532" s="14"/>
      <c r="R532" s="14"/>
      <c r="S532" s="14"/>
      <c r="T532" s="469"/>
      <c r="U532" s="454"/>
      <c r="V532" s="454"/>
      <c r="W532" s="9"/>
      <c r="X532" s="9"/>
      <c r="Y532" s="10"/>
      <c r="Z532" s="495" t="s">
        <v>2195</v>
      </c>
      <c r="AA532" s="11"/>
      <c r="AB532" s="472"/>
      <c r="AC532" s="473"/>
      <c r="AD532" s="473"/>
      <c r="AE532" s="496" t="s">
        <v>2195</v>
      </c>
      <c r="AF532" s="12"/>
      <c r="AG532" s="12"/>
      <c r="AH532" s="13"/>
      <c r="AI532" s="14"/>
      <c r="AJ532" s="14"/>
      <c r="AK532" s="7"/>
      <c r="AL532" s="7"/>
      <c r="AM532" s="15"/>
      <c r="AN532" s="15"/>
      <c r="AO532" s="8"/>
      <c r="AP532" s="453" t="s">
        <v>4</v>
      </c>
      <c r="AQ532" s="17"/>
      <c r="AR532" s="18"/>
      <c r="AS532" s="19"/>
      <c r="AT532" s="19"/>
      <c r="AU532" s="19"/>
      <c r="AV532" s="19"/>
      <c r="AW532" s="19"/>
      <c r="AX532" s="19"/>
      <c r="AY532" s="19"/>
      <c r="AZ532" s="20"/>
      <c r="BA532" s="20"/>
      <c r="BB532" s="21"/>
      <c r="BC532" s="22" t="s">
        <v>2179</v>
      </c>
      <c r="BD532" s="77"/>
      <c r="BE532" s="91"/>
      <c r="BF532" s="91"/>
      <c r="BG532" s="92"/>
      <c r="BH532"/>
      <c r="BI532"/>
      <c r="BJ532"/>
      <c r="BK532"/>
      <c r="BL532"/>
      <c r="BM532"/>
      <c r="BN532"/>
      <c r="BO532"/>
      <c r="BP532"/>
      <c r="BQ532"/>
      <c r="BR532"/>
      <c r="BS532"/>
      <c r="BT532" s="92"/>
      <c r="BU532" s="92"/>
      <c r="BV532" s="92"/>
      <c r="BW532" s="5"/>
      <c r="BX532" s="5"/>
      <c r="BY532" s="5"/>
      <c r="BZ532" s="5"/>
      <c r="CA532" s="5"/>
      <c r="CB532" s="5"/>
      <c r="CC532" s="5"/>
      <c r="CD532" s="440"/>
      <c r="CE532" s="440"/>
      <c r="CF532" s="441"/>
      <c r="CG532" s="442"/>
      <c r="CH532" s="443"/>
      <c r="CI532" s="443"/>
      <c r="CJ532" s="443"/>
      <c r="CK532" s="443"/>
      <c r="CL532" s="4"/>
      <c r="CM532" s="4"/>
      <c r="CN532" s="5"/>
      <c r="CO532" s="4"/>
      <c r="CP532" s="444"/>
      <c r="CQ532" s="445"/>
      <c r="CR532" s="446"/>
      <c r="CS532" s="446"/>
      <c r="CT532" s="444"/>
      <c r="CU532" s="444"/>
      <c r="CV532" s="444"/>
      <c r="CW532" s="444"/>
      <c r="CX532" s="447"/>
      <c r="CY532" s="447"/>
      <c r="CZ532" s="447"/>
      <c r="DA532" s="447"/>
      <c r="DB532" s="448"/>
      <c r="DC532" s="448"/>
      <c r="DD532" s="446"/>
      <c r="DE532" s="439"/>
      <c r="DF532" s="439"/>
      <c r="DG532" s="439"/>
      <c r="DH532" s="439"/>
      <c r="DI532" s="439"/>
      <c r="DJ532" s="439"/>
      <c r="DK532" s="439"/>
      <c r="DL532" s="446"/>
      <c r="DM532" s="446"/>
      <c r="DN532" s="444"/>
      <c r="DO532" s="444"/>
      <c r="DP532" s="444"/>
      <c r="DQ532" s="444"/>
      <c r="DR532" s="444"/>
      <c r="DS532" s="441"/>
      <c r="DT532" s="449"/>
      <c r="DU532" s="450"/>
      <c r="DV532" s="450"/>
      <c r="DW532" s="450"/>
      <c r="DX532" s="450"/>
      <c r="DY532" s="450"/>
      <c r="DZ532" s="450"/>
      <c r="EA532" s="450"/>
      <c r="EB532" s="450"/>
      <c r="EC532" s="450"/>
      <c r="ED532" s="450"/>
      <c r="EE532" s="446"/>
      <c r="EF532" s="446"/>
      <c r="EL532" s="4"/>
      <c r="EM532" s="4"/>
      <c r="EN532" s="5"/>
      <c r="EO532" s="4"/>
      <c r="FA532" s="23"/>
      <c r="FB532" s="24"/>
      <c r="FC532" s="75"/>
      <c r="FD532" s="76"/>
      <c r="FF532" s="89"/>
      <c r="IA532" s="214"/>
      <c r="IB532" s="215"/>
      <c r="IC532" s="214"/>
      <c r="ID532" s="215"/>
      <c r="IE532" s="214"/>
      <c r="IF532" s="214"/>
      <c r="IG532" s="214"/>
      <c r="IH532" s="233"/>
      <c r="II532" s="160"/>
      <c r="IJ532" s="217"/>
      <c r="IK532" s="218"/>
      <c r="IL532" s="218"/>
      <c r="IM532" s="218"/>
      <c r="IO532" s="391"/>
    </row>
    <row r="533" spans="1:249" s="6" customFormat="1" ht="15" x14ac:dyDescent="0.2">
      <c r="A533" s="467" t="s">
        <v>2195</v>
      </c>
      <c r="B533" s="467" t="s">
        <v>2149</v>
      </c>
      <c r="C533" s="393" t="s">
        <v>2868</v>
      </c>
      <c r="D533" s="468"/>
      <c r="E533" s="462" t="s">
        <v>2141</v>
      </c>
      <c r="F533" s="14" t="s">
        <v>2147</v>
      </c>
      <c r="G533" s="14" t="s">
        <v>2154</v>
      </c>
      <c r="H533" s="469" t="s">
        <v>2149</v>
      </c>
      <c r="I533" s="462"/>
      <c r="J533" s="456"/>
      <c r="K533" s="11"/>
      <c r="L533" s="11"/>
      <c r="M533" s="14"/>
      <c r="N533" s="470"/>
      <c r="O533" s="14"/>
      <c r="P533" s="14"/>
      <c r="Q533" s="14"/>
      <c r="R533" s="14"/>
      <c r="S533" s="14"/>
      <c r="T533" s="469"/>
      <c r="U533" s="454"/>
      <c r="V533" s="454"/>
      <c r="W533" s="9"/>
      <c r="X533" s="9"/>
      <c r="Y533" s="10"/>
      <c r="Z533" s="495" t="s">
        <v>2195</v>
      </c>
      <c r="AA533" s="11"/>
      <c r="AB533" s="472"/>
      <c r="AC533" s="473"/>
      <c r="AD533" s="473"/>
      <c r="AE533" s="496" t="s">
        <v>2195</v>
      </c>
      <c r="AF533" s="12"/>
      <c r="AG533" s="12"/>
      <c r="AH533" s="13"/>
      <c r="AI533" s="14"/>
      <c r="AJ533" s="14"/>
      <c r="AK533" s="7"/>
      <c r="AL533" s="7"/>
      <c r="AM533" s="15"/>
      <c r="AN533" s="15"/>
      <c r="AO533" s="8"/>
      <c r="AP533" s="453" t="s">
        <v>5</v>
      </c>
      <c r="AQ533" s="17"/>
      <c r="AR533" s="18"/>
      <c r="AS533" s="19"/>
      <c r="AT533" s="19"/>
      <c r="AU533" s="19"/>
      <c r="AV533" s="19"/>
      <c r="AW533" s="19"/>
      <c r="AX533" s="19"/>
      <c r="AY533" s="19"/>
      <c r="AZ533" s="20"/>
      <c r="BA533" s="20"/>
      <c r="BB533" s="21"/>
      <c r="BC533" s="22" t="s">
        <v>2179</v>
      </c>
      <c r="BD533" s="77"/>
      <c r="BE533" s="91"/>
      <c r="BF533" s="91"/>
      <c r="BG533" s="92"/>
      <c r="BH533"/>
      <c r="BI533"/>
      <c r="BJ533"/>
      <c r="BK533"/>
      <c r="BL533"/>
      <c r="BM533"/>
      <c r="BN533"/>
      <c r="BO533"/>
      <c r="BP533"/>
      <c r="BQ533"/>
      <c r="BR533"/>
      <c r="BS533"/>
      <c r="BT533" s="92"/>
      <c r="BU533" s="92"/>
      <c r="BV533" s="92"/>
      <c r="BW533" s="5"/>
      <c r="BX533" s="5"/>
      <c r="BY533" s="5"/>
      <c r="BZ533" s="5"/>
      <c r="CA533" s="5"/>
      <c r="CB533" s="5"/>
      <c r="CC533" s="5"/>
      <c r="CD533" s="440"/>
      <c r="CE533" s="440"/>
      <c r="CF533" s="441"/>
      <c r="CG533" s="442"/>
      <c r="CH533" s="443"/>
      <c r="CI533" s="443"/>
      <c r="CJ533" s="443"/>
      <c r="CK533" s="443"/>
      <c r="CL533" s="4"/>
      <c r="CM533" s="4"/>
      <c r="CN533" s="5"/>
      <c r="CO533" s="4"/>
      <c r="CP533" s="444"/>
      <c r="CQ533" s="445"/>
      <c r="CR533" s="446"/>
      <c r="CS533" s="446"/>
      <c r="CT533" s="444"/>
      <c r="CU533" s="444"/>
      <c r="CV533" s="444"/>
      <c r="CW533" s="444"/>
      <c r="CX533" s="447"/>
      <c r="CY533" s="447"/>
      <c r="CZ533" s="447"/>
      <c r="DA533" s="447"/>
      <c r="DB533" s="448"/>
      <c r="DC533" s="448"/>
      <c r="DD533" s="446"/>
      <c r="DE533" s="439"/>
      <c r="DF533" s="439"/>
      <c r="DG533" s="439"/>
      <c r="DH533" s="439"/>
      <c r="DI533" s="439"/>
      <c r="DJ533" s="439"/>
      <c r="DK533" s="439"/>
      <c r="DL533" s="446"/>
      <c r="DM533" s="446"/>
      <c r="DN533" s="444"/>
      <c r="DO533" s="444"/>
      <c r="DP533" s="444"/>
      <c r="DQ533" s="444"/>
      <c r="DR533" s="444"/>
      <c r="DS533" s="441"/>
      <c r="DT533" s="449"/>
      <c r="DU533" s="450"/>
      <c r="DV533" s="450"/>
      <c r="DW533" s="450"/>
      <c r="DX533" s="450"/>
      <c r="DY533" s="450"/>
      <c r="DZ533" s="450"/>
      <c r="EA533" s="450"/>
      <c r="EB533" s="450"/>
      <c r="EC533" s="450"/>
      <c r="ED533" s="450"/>
      <c r="EE533" s="446"/>
      <c r="EF533" s="446"/>
      <c r="EL533" s="4"/>
      <c r="EM533" s="4"/>
      <c r="EN533" s="5"/>
      <c r="EO533" s="4"/>
      <c r="FA533" s="23"/>
      <c r="FB533" s="24"/>
      <c r="FC533" s="75"/>
      <c r="FD533" s="76"/>
      <c r="FF533" s="89"/>
      <c r="IA533" s="214"/>
      <c r="IB533" s="215"/>
      <c r="IC533" s="214"/>
      <c r="ID533" s="215"/>
      <c r="IE533" s="214"/>
      <c r="IF533" s="214"/>
      <c r="IG533" s="214"/>
      <c r="IH533" s="233"/>
      <c r="II533" s="160"/>
      <c r="IJ533" s="217"/>
      <c r="IK533" s="218"/>
      <c r="IL533" s="218"/>
      <c r="IM533" s="218"/>
      <c r="IO533" s="391"/>
    </row>
    <row r="534" spans="1:249" s="6" customFormat="1" ht="15" x14ac:dyDescent="0.2">
      <c r="A534" s="467" t="s">
        <v>2166</v>
      </c>
      <c r="B534" s="467" t="s">
        <v>2157</v>
      </c>
      <c r="C534" s="393" t="s">
        <v>2869</v>
      </c>
      <c r="D534" s="468"/>
      <c r="E534" s="462" t="s">
        <v>2139</v>
      </c>
      <c r="F534" s="14" t="s">
        <v>2147</v>
      </c>
      <c r="G534" s="14" t="s">
        <v>2154</v>
      </c>
      <c r="H534" s="469" t="s">
        <v>2149</v>
      </c>
      <c r="I534" s="462"/>
      <c r="J534" s="456"/>
      <c r="K534" s="11"/>
      <c r="L534" s="11"/>
      <c r="M534" s="14"/>
      <c r="N534" s="470"/>
      <c r="O534" s="14"/>
      <c r="P534" s="14"/>
      <c r="Q534" s="14"/>
      <c r="R534" s="14"/>
      <c r="S534" s="14"/>
      <c r="T534" s="469"/>
      <c r="U534" s="454"/>
      <c r="V534" s="454"/>
      <c r="W534" s="9"/>
      <c r="X534" s="9"/>
      <c r="Y534" s="10"/>
      <c r="Z534" s="495" t="s">
        <v>2195</v>
      </c>
      <c r="AA534" s="11"/>
      <c r="AB534" s="472"/>
      <c r="AC534" s="473"/>
      <c r="AD534" s="473"/>
      <c r="AE534" s="496" t="s">
        <v>2195</v>
      </c>
      <c r="AF534" s="12"/>
      <c r="AG534" s="12"/>
      <c r="AH534" s="13"/>
      <c r="AI534" s="14"/>
      <c r="AJ534" s="14"/>
      <c r="AK534" s="7"/>
      <c r="AL534" s="7"/>
      <c r="AM534" s="15"/>
      <c r="AN534" s="15"/>
      <c r="AO534" s="8"/>
      <c r="AP534" s="453" t="s">
        <v>6</v>
      </c>
      <c r="AQ534" s="17"/>
      <c r="AR534" s="18"/>
      <c r="AS534" s="19"/>
      <c r="AT534" s="19"/>
      <c r="AU534" s="19"/>
      <c r="AV534" s="19"/>
      <c r="AW534" s="19"/>
      <c r="AX534" s="19"/>
      <c r="AY534" s="19"/>
      <c r="AZ534" s="20"/>
      <c r="BA534" s="20"/>
      <c r="BB534" s="21"/>
      <c r="BC534" s="22" t="s">
        <v>2179</v>
      </c>
      <c r="BD534" s="77"/>
      <c r="BE534" s="91"/>
      <c r="BF534" s="91"/>
      <c r="BG534" s="92"/>
      <c r="BH534"/>
      <c r="BI534"/>
      <c r="BJ534"/>
      <c r="BK534"/>
      <c r="BL534"/>
      <c r="BM534"/>
      <c r="BN534"/>
      <c r="BO534"/>
      <c r="BP534"/>
      <c r="BQ534"/>
      <c r="BR534"/>
      <c r="BS534"/>
      <c r="BT534" s="92"/>
      <c r="BU534" s="92"/>
      <c r="BV534" s="92"/>
      <c r="BW534" s="5"/>
      <c r="BX534" s="5"/>
      <c r="BY534" s="5"/>
      <c r="BZ534" s="5"/>
      <c r="CA534" s="5"/>
      <c r="CB534" s="5"/>
      <c r="CC534" s="5"/>
      <c r="CD534" s="440"/>
      <c r="CE534" s="440"/>
      <c r="CF534" s="441"/>
      <c r="CG534" s="442"/>
      <c r="CH534" s="443"/>
      <c r="CI534" s="443"/>
      <c r="CJ534" s="443"/>
      <c r="CK534" s="443"/>
      <c r="CL534" s="4"/>
      <c r="CM534" s="4"/>
      <c r="CN534" s="5"/>
      <c r="CO534" s="4"/>
      <c r="CP534" s="444"/>
      <c r="CQ534" s="445"/>
      <c r="CR534" s="446"/>
      <c r="CS534" s="446"/>
      <c r="CT534" s="444"/>
      <c r="CU534" s="444"/>
      <c r="CV534" s="444"/>
      <c r="CW534" s="444"/>
      <c r="CX534" s="447"/>
      <c r="CY534" s="447"/>
      <c r="CZ534" s="447"/>
      <c r="DA534" s="447"/>
      <c r="DB534" s="448"/>
      <c r="DC534" s="448"/>
      <c r="DD534" s="446"/>
      <c r="DE534" s="439"/>
      <c r="DF534" s="439"/>
      <c r="DG534" s="439"/>
      <c r="DH534" s="439"/>
      <c r="DI534" s="439"/>
      <c r="DJ534" s="439"/>
      <c r="DK534" s="439"/>
      <c r="DL534" s="446"/>
      <c r="DM534" s="446"/>
      <c r="DN534" s="444"/>
      <c r="DO534" s="444"/>
      <c r="DP534" s="444"/>
      <c r="DQ534" s="444"/>
      <c r="DR534" s="444"/>
      <c r="DS534" s="441"/>
      <c r="DT534" s="449"/>
      <c r="DU534" s="450"/>
      <c r="DV534" s="450"/>
      <c r="DW534" s="450"/>
      <c r="DX534" s="450"/>
      <c r="DY534" s="450"/>
      <c r="DZ534" s="450"/>
      <c r="EA534" s="450"/>
      <c r="EB534" s="450"/>
      <c r="EC534" s="450"/>
      <c r="ED534" s="450"/>
      <c r="EE534" s="446"/>
      <c r="EF534" s="446"/>
      <c r="EL534" s="4"/>
      <c r="EM534" s="4"/>
      <c r="EN534" s="5"/>
      <c r="EO534" s="4"/>
      <c r="FA534" s="23"/>
      <c r="FB534" s="24"/>
      <c r="FC534" s="75"/>
      <c r="FD534" s="76"/>
      <c r="FF534" s="89"/>
      <c r="IA534" s="214"/>
      <c r="IB534" s="215"/>
      <c r="IC534" s="214"/>
      <c r="ID534" s="215"/>
      <c r="IE534" s="214"/>
      <c r="IF534" s="214"/>
      <c r="IG534" s="214"/>
      <c r="IH534" s="233"/>
      <c r="II534" s="160"/>
      <c r="IJ534" s="217"/>
      <c r="IK534" s="218"/>
      <c r="IL534" s="218"/>
      <c r="IM534" s="218"/>
      <c r="IO534" s="391"/>
    </row>
    <row r="535" spans="1:249" s="6" customFormat="1" ht="15" x14ac:dyDescent="0.2">
      <c r="A535" s="467">
        <v>3</v>
      </c>
      <c r="B535" s="467" t="s">
        <v>2149</v>
      </c>
      <c r="C535" s="460" t="s">
        <v>2870</v>
      </c>
      <c r="D535" s="468"/>
      <c r="E535" s="462" t="s">
        <v>2138</v>
      </c>
      <c r="F535" s="14" t="s">
        <v>2147</v>
      </c>
      <c r="G535" s="14" t="s">
        <v>2154</v>
      </c>
      <c r="H535" s="469" t="s">
        <v>2149</v>
      </c>
      <c r="I535" s="462"/>
      <c r="J535" s="456"/>
      <c r="K535" s="11"/>
      <c r="L535" s="11"/>
      <c r="M535" s="14"/>
      <c r="N535" s="470"/>
      <c r="O535" s="14"/>
      <c r="P535" s="14"/>
      <c r="Q535" s="14"/>
      <c r="R535" s="14"/>
      <c r="S535" s="14"/>
      <c r="T535" s="469"/>
      <c r="U535" s="454"/>
      <c r="V535" s="457"/>
      <c r="W535" s="9"/>
      <c r="X535" s="9"/>
      <c r="Y535" s="10"/>
      <c r="Z535" s="495">
        <v>3</v>
      </c>
      <c r="AA535" s="11"/>
      <c r="AB535" s="472"/>
      <c r="AC535" s="473"/>
      <c r="AD535" s="473"/>
      <c r="AE535" s="496">
        <v>3</v>
      </c>
      <c r="AF535" s="12"/>
      <c r="AG535" s="12"/>
      <c r="AH535" s="13"/>
      <c r="AI535" s="14"/>
      <c r="AJ535" s="14"/>
      <c r="AK535" s="7"/>
      <c r="AL535" s="7"/>
      <c r="AM535" s="15"/>
      <c r="AN535" s="15"/>
      <c r="AO535" s="8"/>
      <c r="AP535" s="453" t="s">
        <v>7</v>
      </c>
      <c r="AQ535" s="17"/>
      <c r="AR535" s="18"/>
      <c r="AS535" s="19"/>
      <c r="AT535" s="19"/>
      <c r="AU535" s="19"/>
      <c r="AV535" s="19"/>
      <c r="AW535" s="19"/>
      <c r="AX535" s="19"/>
      <c r="AY535" s="19"/>
      <c r="AZ535" s="20"/>
      <c r="BA535" s="20"/>
      <c r="BB535" s="21"/>
      <c r="BC535" s="22" t="s">
        <v>2179</v>
      </c>
      <c r="BD535" s="77"/>
      <c r="BE535" s="91"/>
      <c r="BF535" s="91"/>
      <c r="BG535" s="92"/>
      <c r="BH535"/>
      <c r="BI535"/>
      <c r="BJ535"/>
      <c r="BK535"/>
      <c r="BL535"/>
      <c r="BM535"/>
      <c r="BN535"/>
      <c r="BO535"/>
      <c r="BP535"/>
      <c r="BQ535"/>
      <c r="BR535"/>
      <c r="BS535"/>
      <c r="BT535" s="92"/>
      <c r="BU535" s="92"/>
      <c r="BV535" s="92"/>
      <c r="BW535" s="5"/>
      <c r="BX535" s="5"/>
      <c r="BY535" s="5"/>
      <c r="BZ535" s="5"/>
      <c r="CA535" s="5"/>
      <c r="CB535" s="5"/>
      <c r="CC535" s="5"/>
      <c r="CD535" s="440"/>
      <c r="CE535" s="440"/>
      <c r="CF535" s="441"/>
      <c r="CG535" s="442"/>
      <c r="CH535" s="443"/>
      <c r="CI535" s="443"/>
      <c r="CJ535" s="443"/>
      <c r="CK535" s="443"/>
      <c r="CL535" s="4"/>
      <c r="CM535" s="4"/>
      <c r="CN535" s="5"/>
      <c r="CO535" s="4"/>
      <c r="CP535" s="444"/>
      <c r="CQ535" s="445"/>
      <c r="CR535" s="446"/>
      <c r="CS535" s="446"/>
      <c r="CT535" s="444"/>
      <c r="CU535" s="444"/>
      <c r="CV535" s="444"/>
      <c r="CW535" s="444"/>
      <c r="CX535" s="447"/>
      <c r="CY535" s="447"/>
      <c r="CZ535" s="447"/>
      <c r="DA535" s="447"/>
      <c r="DB535" s="448"/>
      <c r="DC535" s="448"/>
      <c r="DD535" s="446"/>
      <c r="DE535" s="439"/>
      <c r="DF535" s="439"/>
      <c r="DG535" s="439"/>
      <c r="DH535" s="439"/>
      <c r="DI535" s="439"/>
      <c r="DJ535" s="439"/>
      <c r="DK535" s="439"/>
      <c r="DL535" s="446"/>
      <c r="DM535" s="446"/>
      <c r="DN535" s="444"/>
      <c r="DO535" s="444"/>
      <c r="DP535" s="444"/>
      <c r="DQ535" s="444"/>
      <c r="DR535" s="444"/>
      <c r="DS535" s="441"/>
      <c r="DT535" s="449"/>
      <c r="DU535" s="450"/>
      <c r="DV535" s="450"/>
      <c r="DW535" s="450"/>
      <c r="DX535" s="450"/>
      <c r="DY535" s="450"/>
      <c r="DZ535" s="450"/>
      <c r="EA535" s="450"/>
      <c r="EB535" s="450"/>
      <c r="EC535" s="450"/>
      <c r="ED535" s="450"/>
      <c r="EE535" s="446"/>
      <c r="EF535" s="446"/>
      <c r="EL535" s="4"/>
      <c r="EM535" s="4"/>
      <c r="EN535" s="5"/>
      <c r="EO535" s="4"/>
      <c r="FA535" s="23"/>
      <c r="FB535" s="24"/>
      <c r="FC535" s="75"/>
      <c r="FD535" s="76"/>
      <c r="FF535" s="89"/>
      <c r="IA535" s="214"/>
      <c r="IB535" s="215"/>
      <c r="IC535" s="214"/>
      <c r="ID535" s="215"/>
      <c r="IE535" s="214"/>
      <c r="IF535" s="214"/>
      <c r="IG535" s="214"/>
      <c r="IH535" s="233"/>
      <c r="II535" s="160"/>
      <c r="IJ535" s="217"/>
      <c r="IK535" s="218"/>
      <c r="IL535" s="218"/>
      <c r="IM535" s="218"/>
      <c r="IO535" s="391"/>
    </row>
    <row r="536" spans="1:249" s="6" customFormat="1" ht="15" x14ac:dyDescent="0.2">
      <c r="A536" s="467" t="s">
        <v>2195</v>
      </c>
      <c r="B536" s="467" t="s">
        <v>1969</v>
      </c>
      <c r="C536" s="393" t="s">
        <v>2871</v>
      </c>
      <c r="D536" s="468"/>
      <c r="E536" s="462" t="s">
        <v>2138</v>
      </c>
      <c r="F536" s="14" t="s">
        <v>2149</v>
      </c>
      <c r="G536" s="14" t="s">
        <v>2149</v>
      </c>
      <c r="H536" s="469" t="s">
        <v>2149</v>
      </c>
      <c r="I536" s="462"/>
      <c r="J536" s="456"/>
      <c r="K536" s="11"/>
      <c r="L536" s="11"/>
      <c r="M536" s="14"/>
      <c r="N536" s="470"/>
      <c r="O536" s="14"/>
      <c r="P536" s="14"/>
      <c r="Q536" s="14"/>
      <c r="R536" s="14"/>
      <c r="S536" s="14"/>
      <c r="T536" s="469"/>
      <c r="U536" s="454"/>
      <c r="V536" s="454"/>
      <c r="W536" s="9"/>
      <c r="X536" s="9"/>
      <c r="Y536" s="10"/>
      <c r="Z536" s="495">
        <v>3</v>
      </c>
      <c r="AA536" s="11"/>
      <c r="AB536" s="472"/>
      <c r="AC536" s="473"/>
      <c r="AD536" s="473"/>
      <c r="AE536" s="496" t="s">
        <v>2195</v>
      </c>
      <c r="AF536" s="12"/>
      <c r="AG536" s="12"/>
      <c r="AH536" s="13"/>
      <c r="AI536" s="14"/>
      <c r="AJ536" s="14"/>
      <c r="AK536" s="7"/>
      <c r="AL536" s="7"/>
      <c r="AM536" s="15"/>
      <c r="AN536" s="15"/>
      <c r="AO536" s="8"/>
      <c r="AP536" s="453" t="s">
        <v>8</v>
      </c>
      <c r="AQ536" s="17"/>
      <c r="AR536" s="18"/>
      <c r="AS536" s="19"/>
      <c r="AT536" s="19"/>
      <c r="AU536" s="19"/>
      <c r="AV536" s="19"/>
      <c r="AW536" s="19"/>
      <c r="AX536" s="19"/>
      <c r="AY536" s="19"/>
      <c r="AZ536" s="20"/>
      <c r="BA536" s="20"/>
      <c r="BB536" s="21"/>
      <c r="BC536" s="22" t="s">
        <v>2179</v>
      </c>
      <c r="BD536" s="77"/>
      <c r="BE536" s="91"/>
      <c r="BF536" s="91"/>
      <c r="BG536" s="92"/>
      <c r="BH536"/>
      <c r="BI536"/>
      <c r="BJ536"/>
      <c r="BK536"/>
      <c r="BL536"/>
      <c r="BM536"/>
      <c r="BN536"/>
      <c r="BO536"/>
      <c r="BP536"/>
      <c r="BQ536"/>
      <c r="BR536"/>
      <c r="BS536"/>
      <c r="BT536" s="92"/>
      <c r="BU536" s="92"/>
      <c r="BV536" s="92"/>
      <c r="BW536" s="5"/>
      <c r="BX536" s="5"/>
      <c r="BY536" s="5"/>
      <c r="BZ536" s="5"/>
      <c r="CA536" s="5"/>
      <c r="CB536" s="5"/>
      <c r="CC536" s="5"/>
      <c r="CD536" s="440"/>
      <c r="CE536" s="440"/>
      <c r="CF536" s="441"/>
      <c r="CG536" s="442"/>
      <c r="CH536" s="443"/>
      <c r="CI536" s="443"/>
      <c r="CJ536" s="443"/>
      <c r="CK536" s="443"/>
      <c r="CL536" s="4"/>
      <c r="CM536" s="4"/>
      <c r="CN536" s="5"/>
      <c r="CO536" s="4"/>
      <c r="CP536" s="444"/>
      <c r="CQ536" s="445"/>
      <c r="CR536" s="446"/>
      <c r="CS536" s="446"/>
      <c r="CT536" s="444"/>
      <c r="CU536" s="444"/>
      <c r="CV536" s="444"/>
      <c r="CW536" s="444"/>
      <c r="CX536" s="447"/>
      <c r="CY536" s="447"/>
      <c r="CZ536" s="447"/>
      <c r="DA536" s="447"/>
      <c r="DB536" s="448"/>
      <c r="DC536" s="448"/>
      <c r="DD536" s="446"/>
      <c r="DE536" s="439"/>
      <c r="DF536" s="439"/>
      <c r="DG536" s="439"/>
      <c r="DH536" s="439"/>
      <c r="DI536" s="439"/>
      <c r="DJ536" s="439"/>
      <c r="DK536" s="439"/>
      <c r="DL536" s="446"/>
      <c r="DM536" s="446"/>
      <c r="DN536" s="444"/>
      <c r="DO536" s="444"/>
      <c r="DP536" s="444"/>
      <c r="DQ536" s="444"/>
      <c r="DR536" s="444"/>
      <c r="DS536" s="441"/>
      <c r="DT536" s="449"/>
      <c r="DU536" s="450"/>
      <c r="DV536" s="450"/>
      <c r="DW536" s="450"/>
      <c r="DX536" s="450"/>
      <c r="DY536" s="450"/>
      <c r="DZ536" s="450"/>
      <c r="EA536" s="450"/>
      <c r="EB536" s="450"/>
      <c r="EC536" s="450"/>
      <c r="ED536" s="450"/>
      <c r="EE536" s="446"/>
      <c r="EF536" s="446"/>
      <c r="EL536" s="4"/>
      <c r="EM536" s="4"/>
      <c r="EN536" s="5"/>
      <c r="EO536" s="4"/>
      <c r="FA536" s="23"/>
      <c r="FB536" s="24"/>
      <c r="FC536" s="75"/>
      <c r="FD536" s="76"/>
      <c r="FF536" s="89"/>
      <c r="IA536" s="214"/>
      <c r="IB536" s="215"/>
      <c r="IC536" s="214"/>
      <c r="ID536" s="215"/>
      <c r="IE536" s="214"/>
      <c r="IF536" s="214"/>
      <c r="IG536" s="214"/>
      <c r="IH536" s="233"/>
      <c r="II536" s="160"/>
      <c r="IJ536" s="217"/>
      <c r="IK536" s="218"/>
      <c r="IL536" s="218"/>
      <c r="IM536" s="218"/>
      <c r="IO536" s="391"/>
    </row>
    <row r="537" spans="1:249" s="6" customFormat="1" ht="15" x14ac:dyDescent="0.2">
      <c r="A537" s="467">
        <v>3</v>
      </c>
      <c r="B537" s="467" t="s">
        <v>2157</v>
      </c>
      <c r="C537" s="393" t="s">
        <v>2872</v>
      </c>
      <c r="D537" s="468"/>
      <c r="E537" s="462" t="s">
        <v>2138</v>
      </c>
      <c r="F537" s="14" t="s">
        <v>2147</v>
      </c>
      <c r="G537" s="14" t="s">
        <v>2154</v>
      </c>
      <c r="H537" s="469" t="s">
        <v>2149</v>
      </c>
      <c r="I537" s="462"/>
      <c r="J537" s="456"/>
      <c r="K537" s="11"/>
      <c r="L537" s="11"/>
      <c r="M537" s="14"/>
      <c r="N537" s="470"/>
      <c r="O537" s="14"/>
      <c r="P537" s="14"/>
      <c r="Q537" s="14"/>
      <c r="R537" s="14"/>
      <c r="S537" s="14"/>
      <c r="T537" s="469"/>
      <c r="U537" s="454"/>
      <c r="V537" s="454"/>
      <c r="W537" s="9"/>
      <c r="X537" s="9"/>
      <c r="Y537" s="10"/>
      <c r="Z537" s="495" t="s">
        <v>2195</v>
      </c>
      <c r="AA537" s="11"/>
      <c r="AB537" s="472"/>
      <c r="AC537" s="473"/>
      <c r="AD537" s="473"/>
      <c r="AE537" s="496" t="s">
        <v>2166</v>
      </c>
      <c r="AF537" s="12"/>
      <c r="AG537" s="12"/>
      <c r="AH537" s="13"/>
      <c r="AI537" s="14"/>
      <c r="AJ537" s="14"/>
      <c r="AK537" s="7"/>
      <c r="AL537" s="7"/>
      <c r="AM537" s="15"/>
      <c r="AN537" s="15"/>
      <c r="AO537" s="8"/>
      <c r="AP537" s="453" t="s">
        <v>9</v>
      </c>
      <c r="AQ537" s="17"/>
      <c r="AR537" s="18"/>
      <c r="AS537" s="19"/>
      <c r="AT537" s="19"/>
      <c r="AU537" s="19"/>
      <c r="AV537" s="19"/>
      <c r="AW537" s="19"/>
      <c r="AX537" s="19"/>
      <c r="AY537" s="19"/>
      <c r="AZ537" s="20"/>
      <c r="BA537" s="20"/>
      <c r="BB537" s="21"/>
      <c r="BC537" s="22" t="s">
        <v>2179</v>
      </c>
      <c r="BD537" s="77"/>
      <c r="BE537" s="91"/>
      <c r="BF537" s="91"/>
      <c r="BG537" s="92"/>
      <c r="BH537"/>
      <c r="BI537"/>
      <c r="BJ537"/>
      <c r="BK537"/>
      <c r="BL537"/>
      <c r="BM537"/>
      <c r="BN537"/>
      <c r="BO537"/>
      <c r="BP537"/>
      <c r="BQ537"/>
      <c r="BR537"/>
      <c r="BS537"/>
      <c r="BT537" s="92"/>
      <c r="BU537" s="92"/>
      <c r="BV537" s="92"/>
      <c r="BW537" s="5"/>
      <c r="BX537" s="5"/>
      <c r="BY537" s="5"/>
      <c r="BZ537" s="5"/>
      <c r="CA537" s="5"/>
      <c r="CB537" s="5"/>
      <c r="CC537" s="5"/>
      <c r="CD537" s="440"/>
      <c r="CE537" s="440"/>
      <c r="CF537" s="441"/>
      <c r="CG537" s="442"/>
      <c r="CH537" s="443"/>
      <c r="CI537" s="443"/>
      <c r="CJ537" s="443"/>
      <c r="CK537" s="443"/>
      <c r="CL537" s="4"/>
      <c r="CM537" s="4"/>
      <c r="CN537" s="5"/>
      <c r="CO537" s="4"/>
      <c r="CP537" s="444"/>
      <c r="CQ537" s="445"/>
      <c r="CR537" s="446"/>
      <c r="CS537" s="446"/>
      <c r="CT537" s="444"/>
      <c r="CU537" s="444"/>
      <c r="CV537" s="444"/>
      <c r="CW537" s="444"/>
      <c r="CX537" s="447"/>
      <c r="CY537" s="447"/>
      <c r="CZ537" s="447"/>
      <c r="DA537" s="447"/>
      <c r="DB537" s="448"/>
      <c r="DC537" s="448"/>
      <c r="DD537" s="446"/>
      <c r="DE537" s="439"/>
      <c r="DF537" s="439"/>
      <c r="DG537" s="439"/>
      <c r="DH537" s="439"/>
      <c r="DI537" s="439"/>
      <c r="DJ537" s="439"/>
      <c r="DK537" s="439"/>
      <c r="DL537" s="446"/>
      <c r="DM537" s="446"/>
      <c r="DN537" s="444"/>
      <c r="DO537" s="444"/>
      <c r="DP537" s="444"/>
      <c r="DQ537" s="444"/>
      <c r="DR537" s="444"/>
      <c r="DS537" s="441"/>
      <c r="DT537" s="449"/>
      <c r="DU537" s="450"/>
      <c r="DV537" s="450"/>
      <c r="DW537" s="450"/>
      <c r="DX537" s="450"/>
      <c r="DY537" s="450"/>
      <c r="DZ537" s="450"/>
      <c r="EA537" s="450"/>
      <c r="EB537" s="450"/>
      <c r="EC537" s="450"/>
      <c r="ED537" s="450"/>
      <c r="EE537" s="446"/>
      <c r="EF537" s="446"/>
      <c r="EL537" s="4"/>
      <c r="EM537" s="4"/>
      <c r="EN537" s="5"/>
      <c r="EO537" s="4"/>
      <c r="FA537" s="23"/>
      <c r="FB537" s="24"/>
      <c r="FC537" s="75"/>
      <c r="FD537" s="76"/>
      <c r="FF537" s="89"/>
      <c r="IA537" s="214"/>
      <c r="IB537" s="215"/>
      <c r="IC537" s="214"/>
      <c r="ID537" s="215"/>
      <c r="IE537" s="214"/>
      <c r="IF537" s="214"/>
      <c r="IG537" s="214"/>
      <c r="IH537" s="233"/>
      <c r="II537" s="160"/>
      <c r="IJ537" s="217"/>
      <c r="IK537" s="218"/>
      <c r="IL537" s="218"/>
      <c r="IM537" s="218"/>
      <c r="IO537" s="391"/>
    </row>
    <row r="538" spans="1:249" s="6" customFormat="1" ht="15" x14ac:dyDescent="0.2">
      <c r="A538" s="467" t="s">
        <v>2195</v>
      </c>
      <c r="B538" s="467" t="s">
        <v>2149</v>
      </c>
      <c r="C538" s="393" t="s">
        <v>2873</v>
      </c>
      <c r="D538" s="468"/>
      <c r="E538" s="462" t="s">
        <v>2141</v>
      </c>
      <c r="F538" s="14" t="s">
        <v>2149</v>
      </c>
      <c r="G538" s="14" t="s">
        <v>2149</v>
      </c>
      <c r="H538" s="469" t="s">
        <v>2149</v>
      </c>
      <c r="I538" s="462"/>
      <c r="J538" s="456"/>
      <c r="K538" s="11"/>
      <c r="L538" s="11"/>
      <c r="M538" s="14"/>
      <c r="N538" s="470"/>
      <c r="O538" s="14"/>
      <c r="P538" s="14"/>
      <c r="Q538" s="14"/>
      <c r="R538" s="14"/>
      <c r="S538" s="14"/>
      <c r="T538" s="469"/>
      <c r="U538" s="454"/>
      <c r="V538" s="454"/>
      <c r="W538" s="9"/>
      <c r="X538" s="9"/>
      <c r="Y538" s="10"/>
      <c r="Z538" s="495" t="s">
        <v>2195</v>
      </c>
      <c r="AA538" s="11"/>
      <c r="AB538" s="472"/>
      <c r="AC538" s="473"/>
      <c r="AD538" s="473"/>
      <c r="AE538" s="496" t="s">
        <v>2195</v>
      </c>
      <c r="AF538" s="12"/>
      <c r="AG538" s="12"/>
      <c r="AH538" s="13"/>
      <c r="AI538" s="14"/>
      <c r="AJ538" s="14"/>
      <c r="AK538" s="7"/>
      <c r="AL538" s="7"/>
      <c r="AM538" s="15"/>
      <c r="AN538" s="15"/>
      <c r="AO538" s="8"/>
      <c r="AP538" s="453" t="s">
        <v>10</v>
      </c>
      <c r="AQ538" s="17"/>
      <c r="AR538" s="18"/>
      <c r="AS538" s="19"/>
      <c r="AT538" s="19"/>
      <c r="AU538" s="19"/>
      <c r="AV538" s="19"/>
      <c r="AW538" s="19"/>
      <c r="AX538" s="19"/>
      <c r="AY538" s="19"/>
      <c r="AZ538" s="20"/>
      <c r="BA538" s="20"/>
      <c r="BB538" s="21"/>
      <c r="BC538" s="22" t="s">
        <v>2179</v>
      </c>
      <c r="BD538" s="77"/>
      <c r="BE538" s="91"/>
      <c r="BF538" s="91"/>
      <c r="BG538" s="92"/>
      <c r="BH538"/>
      <c r="BI538"/>
      <c r="BJ538"/>
      <c r="BK538"/>
      <c r="BL538"/>
      <c r="BM538"/>
      <c r="BN538"/>
      <c r="BO538"/>
      <c r="BP538"/>
      <c r="BQ538"/>
      <c r="BR538"/>
      <c r="BS538"/>
      <c r="BT538" s="92"/>
      <c r="BU538" s="92"/>
      <c r="BV538" s="92"/>
      <c r="BW538" s="5"/>
      <c r="BX538" s="5"/>
      <c r="BY538" s="5"/>
      <c r="BZ538" s="5"/>
      <c r="CA538" s="5"/>
      <c r="CB538" s="5"/>
      <c r="CC538" s="5"/>
      <c r="CD538" s="440"/>
      <c r="CE538" s="440"/>
      <c r="CF538" s="441"/>
      <c r="CG538" s="442"/>
      <c r="CH538" s="443"/>
      <c r="CI538" s="443"/>
      <c r="CJ538" s="443"/>
      <c r="CK538" s="443"/>
      <c r="CL538" s="4"/>
      <c r="CM538" s="4"/>
      <c r="CN538" s="5"/>
      <c r="CO538" s="4"/>
      <c r="CP538" s="444"/>
      <c r="CQ538" s="445"/>
      <c r="CR538" s="446"/>
      <c r="CS538" s="446"/>
      <c r="CT538" s="444"/>
      <c r="CU538" s="444"/>
      <c r="CV538" s="444"/>
      <c r="CW538" s="444"/>
      <c r="CX538" s="447"/>
      <c r="CY538" s="447"/>
      <c r="CZ538" s="447"/>
      <c r="DA538" s="447"/>
      <c r="DB538" s="448"/>
      <c r="DC538" s="448"/>
      <c r="DD538" s="446"/>
      <c r="DE538" s="439"/>
      <c r="DF538" s="439"/>
      <c r="DG538" s="439"/>
      <c r="DH538" s="439"/>
      <c r="DI538" s="439"/>
      <c r="DJ538" s="439"/>
      <c r="DK538" s="439"/>
      <c r="DL538" s="446"/>
      <c r="DM538" s="446"/>
      <c r="DN538" s="444"/>
      <c r="DO538" s="444"/>
      <c r="DP538" s="444"/>
      <c r="DQ538" s="444"/>
      <c r="DR538" s="444"/>
      <c r="DS538" s="441"/>
      <c r="DT538" s="449"/>
      <c r="DU538" s="450"/>
      <c r="DV538" s="450"/>
      <c r="DW538" s="450"/>
      <c r="DX538" s="450"/>
      <c r="DY538" s="450"/>
      <c r="DZ538" s="450"/>
      <c r="EA538" s="450"/>
      <c r="EB538" s="450"/>
      <c r="EC538" s="450"/>
      <c r="ED538" s="450"/>
      <c r="EE538" s="446"/>
      <c r="EF538" s="446"/>
      <c r="EL538" s="4"/>
      <c r="EM538" s="4"/>
      <c r="EN538" s="5"/>
      <c r="EO538" s="4"/>
      <c r="FA538" s="23"/>
      <c r="FB538" s="24"/>
      <c r="FC538" s="75"/>
      <c r="FD538" s="76"/>
      <c r="FF538" s="89"/>
      <c r="IA538" s="214"/>
      <c r="IB538" s="215"/>
      <c r="IC538" s="214"/>
      <c r="ID538" s="215"/>
      <c r="IE538" s="214"/>
      <c r="IF538" s="214"/>
      <c r="IG538" s="214"/>
      <c r="IH538" s="233"/>
      <c r="II538" s="160"/>
      <c r="IJ538" s="217"/>
      <c r="IK538" s="218"/>
      <c r="IL538" s="218"/>
      <c r="IM538" s="218"/>
      <c r="IO538" s="391"/>
    </row>
    <row r="539" spans="1:249" s="6" customFormat="1" ht="15" x14ac:dyDescent="0.2">
      <c r="A539" s="467">
        <v>1</v>
      </c>
      <c r="B539" s="467" t="s">
        <v>2149</v>
      </c>
      <c r="C539" s="393" t="s">
        <v>2874</v>
      </c>
      <c r="D539" s="468"/>
      <c r="E539" s="462" t="s">
        <v>2136</v>
      </c>
      <c r="F539" s="14" t="s">
        <v>2146</v>
      </c>
      <c r="G539" s="14" t="s">
        <v>2153</v>
      </c>
      <c r="H539" s="469" t="s">
        <v>2149</v>
      </c>
      <c r="I539" s="462"/>
      <c r="J539" s="456"/>
      <c r="K539" s="11"/>
      <c r="L539" s="11"/>
      <c r="M539" s="14"/>
      <c r="N539" s="470"/>
      <c r="O539" s="14"/>
      <c r="P539" s="14"/>
      <c r="Q539" s="14"/>
      <c r="R539" s="14"/>
      <c r="S539" s="14"/>
      <c r="T539" s="469"/>
      <c r="U539" s="454"/>
      <c r="V539" s="454"/>
      <c r="W539" s="9"/>
      <c r="X539" s="9"/>
      <c r="Y539" s="10"/>
      <c r="Z539" s="495">
        <v>1</v>
      </c>
      <c r="AA539" s="11"/>
      <c r="AB539" s="472"/>
      <c r="AC539" s="473"/>
      <c r="AD539" s="473"/>
      <c r="AE539" s="496">
        <v>2</v>
      </c>
      <c r="AF539" s="12"/>
      <c r="AG539" s="12"/>
      <c r="AH539" s="13"/>
      <c r="AI539" s="14"/>
      <c r="AJ539" s="14"/>
      <c r="AK539" s="7"/>
      <c r="AL539" s="7"/>
      <c r="AM539" s="15"/>
      <c r="AN539" s="15"/>
      <c r="AO539" s="8"/>
      <c r="AP539" s="453" t="s">
        <v>11</v>
      </c>
      <c r="AQ539" s="17"/>
      <c r="AR539" s="18"/>
      <c r="AS539" s="19"/>
      <c r="AT539" s="19"/>
      <c r="AU539" s="19"/>
      <c r="AV539" s="19"/>
      <c r="AW539" s="19"/>
      <c r="AX539" s="19"/>
      <c r="AY539" s="19"/>
      <c r="AZ539" s="20"/>
      <c r="BA539" s="20"/>
      <c r="BB539" s="21"/>
      <c r="BC539" s="22" t="s">
        <v>2179</v>
      </c>
      <c r="BD539" s="77"/>
      <c r="BE539" s="91"/>
      <c r="BF539" s="91"/>
      <c r="BG539" s="92"/>
      <c r="BH539"/>
      <c r="BI539"/>
      <c r="BJ539"/>
      <c r="BK539"/>
      <c r="BL539"/>
      <c r="BM539"/>
      <c r="BN539"/>
      <c r="BO539"/>
      <c r="BP539"/>
      <c r="BQ539"/>
      <c r="BR539"/>
      <c r="BS539"/>
      <c r="BT539" s="92"/>
      <c r="BU539" s="92"/>
      <c r="BV539" s="92"/>
      <c r="BW539" s="5"/>
      <c r="BX539" s="5"/>
      <c r="BY539" s="5"/>
      <c r="BZ539" s="5"/>
      <c r="CA539" s="5"/>
      <c r="CB539" s="5"/>
      <c r="CC539" s="5"/>
      <c r="CD539" s="440"/>
      <c r="CE539" s="440"/>
      <c r="CF539" s="441"/>
      <c r="CG539" s="442"/>
      <c r="CH539" s="443"/>
      <c r="CI539" s="443"/>
      <c r="CJ539" s="443"/>
      <c r="CK539" s="443"/>
      <c r="CL539" s="4"/>
      <c r="CM539" s="4"/>
      <c r="CN539" s="5"/>
      <c r="CO539" s="4"/>
      <c r="CP539" s="444"/>
      <c r="CQ539" s="445"/>
      <c r="CR539" s="446"/>
      <c r="CS539" s="446"/>
      <c r="CT539" s="444"/>
      <c r="CU539" s="444"/>
      <c r="CV539" s="444"/>
      <c r="CW539" s="444"/>
      <c r="CX539" s="447"/>
      <c r="CY539" s="447"/>
      <c r="CZ539" s="447"/>
      <c r="DA539" s="447"/>
      <c r="DB539" s="448"/>
      <c r="DC539" s="448"/>
      <c r="DD539" s="446"/>
      <c r="DE539" s="439"/>
      <c r="DF539" s="439"/>
      <c r="DG539" s="439"/>
      <c r="DH539" s="439"/>
      <c r="DI539" s="439"/>
      <c r="DJ539" s="439"/>
      <c r="DK539" s="439"/>
      <c r="DL539" s="446"/>
      <c r="DM539" s="446"/>
      <c r="DN539" s="444"/>
      <c r="DO539" s="444"/>
      <c r="DP539" s="444"/>
      <c r="DQ539" s="444"/>
      <c r="DR539" s="444"/>
      <c r="DS539" s="441"/>
      <c r="DT539" s="449"/>
      <c r="DU539" s="450"/>
      <c r="DV539" s="450"/>
      <c r="DW539" s="450"/>
      <c r="DX539" s="450"/>
      <c r="DY539" s="450"/>
      <c r="DZ539" s="450"/>
      <c r="EA539" s="450"/>
      <c r="EB539" s="450"/>
      <c r="EC539" s="450"/>
      <c r="ED539" s="450"/>
      <c r="EE539" s="446"/>
      <c r="EF539" s="446"/>
      <c r="EL539" s="4"/>
      <c r="EM539" s="4"/>
      <c r="EN539" s="5"/>
      <c r="EO539" s="4"/>
      <c r="FA539" s="23"/>
      <c r="FB539" s="24"/>
      <c r="FC539" s="75"/>
      <c r="FD539" s="76"/>
      <c r="FF539" s="89"/>
      <c r="IA539" s="214"/>
      <c r="IB539" s="215"/>
      <c r="IC539" s="214"/>
      <c r="ID539" s="215"/>
      <c r="IE539" s="214"/>
      <c r="IF539" s="214"/>
      <c r="IG539" s="214"/>
      <c r="IH539" s="233"/>
      <c r="II539" s="160"/>
      <c r="IJ539" s="217"/>
      <c r="IK539" s="218"/>
      <c r="IL539" s="218"/>
      <c r="IM539" s="218"/>
      <c r="IO539" s="391"/>
    </row>
    <row r="540" spans="1:249" s="6" customFormat="1" ht="15" x14ac:dyDescent="0.2">
      <c r="A540" s="467">
        <v>0</v>
      </c>
      <c r="B540" s="467" t="s">
        <v>2149</v>
      </c>
      <c r="C540" s="393" t="s">
        <v>2875</v>
      </c>
      <c r="D540" s="468"/>
      <c r="E540" s="462" t="s">
        <v>2135</v>
      </c>
      <c r="F540" s="14"/>
      <c r="G540" s="14"/>
      <c r="H540" s="469"/>
      <c r="I540" s="462"/>
      <c r="J540" s="456"/>
      <c r="K540" s="11"/>
      <c r="L540" s="11"/>
      <c r="M540" s="14"/>
      <c r="N540" s="470"/>
      <c r="O540" s="14"/>
      <c r="P540" s="14"/>
      <c r="Q540" s="14"/>
      <c r="R540" s="14"/>
      <c r="S540" s="14"/>
      <c r="T540" s="469"/>
      <c r="U540" s="454"/>
      <c r="V540" s="454"/>
      <c r="W540" s="9"/>
      <c r="X540" s="9"/>
      <c r="Y540" s="10"/>
      <c r="Z540" s="495">
        <v>0</v>
      </c>
      <c r="AA540" s="11"/>
      <c r="AB540" s="472"/>
      <c r="AC540" s="473"/>
      <c r="AD540" s="473"/>
      <c r="AE540" s="496">
        <v>1</v>
      </c>
      <c r="AF540" s="12"/>
      <c r="AG540" s="12"/>
      <c r="AH540" s="13"/>
      <c r="AI540" s="14"/>
      <c r="AJ540" s="14"/>
      <c r="AK540" s="7"/>
      <c r="AL540" s="7"/>
      <c r="AM540" s="15"/>
      <c r="AN540" s="15"/>
      <c r="AO540" s="8"/>
      <c r="AP540" s="453" t="s">
        <v>12</v>
      </c>
      <c r="AQ540" s="17"/>
      <c r="AR540" s="18"/>
      <c r="AS540" s="19"/>
      <c r="AT540" s="19"/>
      <c r="AU540" s="19"/>
      <c r="AV540" s="19"/>
      <c r="AW540" s="19"/>
      <c r="AX540" s="19"/>
      <c r="AY540" s="19"/>
      <c r="AZ540" s="20"/>
      <c r="BA540" s="20"/>
      <c r="BB540" s="21"/>
      <c r="BC540" s="22" t="s">
        <v>2179</v>
      </c>
      <c r="BD540" s="77"/>
      <c r="BE540" s="91"/>
      <c r="BF540" s="91"/>
      <c r="BG540" s="92"/>
      <c r="BH540"/>
      <c r="BI540"/>
      <c r="BJ540"/>
      <c r="BK540"/>
      <c r="BL540"/>
      <c r="BM540"/>
      <c r="BN540"/>
      <c r="BO540"/>
      <c r="BP540"/>
      <c r="BQ540"/>
      <c r="BR540"/>
      <c r="BS540"/>
      <c r="BT540" s="92"/>
      <c r="BU540" s="92"/>
      <c r="BV540" s="92"/>
      <c r="BW540" s="5"/>
      <c r="BX540" s="5"/>
      <c r="BY540" s="5"/>
      <c r="BZ540" s="5"/>
      <c r="CA540" s="5"/>
      <c r="CB540" s="5"/>
      <c r="CC540" s="5"/>
      <c r="CD540" s="440"/>
      <c r="CE540" s="440"/>
      <c r="CF540" s="441"/>
      <c r="CG540" s="442"/>
      <c r="CH540" s="443"/>
      <c r="CI540" s="443"/>
      <c r="CJ540" s="443"/>
      <c r="CK540" s="443"/>
      <c r="CL540" s="4"/>
      <c r="CM540" s="4"/>
      <c r="CN540" s="5"/>
      <c r="CO540" s="4"/>
      <c r="CP540" s="444"/>
      <c r="CQ540" s="445"/>
      <c r="CR540" s="446"/>
      <c r="CS540" s="446"/>
      <c r="CT540" s="444"/>
      <c r="CU540" s="444"/>
      <c r="CV540" s="444"/>
      <c r="CW540" s="444"/>
      <c r="CX540" s="447"/>
      <c r="CY540" s="447"/>
      <c r="CZ540" s="447"/>
      <c r="DA540" s="447"/>
      <c r="DB540" s="448"/>
      <c r="DC540" s="448"/>
      <c r="DD540" s="446"/>
      <c r="DE540" s="439"/>
      <c r="DF540" s="439"/>
      <c r="DG540" s="439"/>
      <c r="DH540" s="439"/>
      <c r="DI540" s="439"/>
      <c r="DJ540" s="439"/>
      <c r="DK540" s="439"/>
      <c r="DL540" s="446"/>
      <c r="DM540" s="446"/>
      <c r="DN540" s="444"/>
      <c r="DO540" s="444"/>
      <c r="DP540" s="444"/>
      <c r="DQ540" s="444"/>
      <c r="DR540" s="444"/>
      <c r="DS540" s="441"/>
      <c r="DT540" s="449"/>
      <c r="DU540" s="450"/>
      <c r="DV540" s="450"/>
      <c r="DW540" s="450"/>
      <c r="DX540" s="450"/>
      <c r="DY540" s="450"/>
      <c r="DZ540" s="450"/>
      <c r="EA540" s="450"/>
      <c r="EB540" s="450"/>
      <c r="EC540" s="450"/>
      <c r="ED540" s="450"/>
      <c r="EE540" s="446"/>
      <c r="EF540" s="446"/>
      <c r="EL540" s="4"/>
      <c r="EM540" s="4"/>
      <c r="EN540" s="5"/>
      <c r="EO540" s="4"/>
      <c r="FA540" s="23"/>
      <c r="FB540" s="24"/>
      <c r="FC540" s="75"/>
      <c r="FD540" s="76"/>
      <c r="FF540" s="89"/>
      <c r="IA540" s="214"/>
      <c r="IB540" s="215"/>
      <c r="IC540" s="214"/>
      <c r="ID540" s="215"/>
      <c r="IE540" s="214"/>
      <c r="IF540" s="214"/>
      <c r="IG540" s="214"/>
      <c r="IH540" s="233"/>
      <c r="II540" s="160"/>
      <c r="IJ540" s="217"/>
      <c r="IK540" s="218"/>
      <c r="IL540" s="218"/>
      <c r="IM540" s="218"/>
      <c r="IO540" s="391"/>
    </row>
    <row r="541" spans="1:249" s="6" customFormat="1" ht="15" x14ac:dyDescent="0.2">
      <c r="A541" s="467">
        <v>0</v>
      </c>
      <c r="B541" s="467" t="s">
        <v>2149</v>
      </c>
      <c r="C541" s="393" t="s">
        <v>2876</v>
      </c>
      <c r="D541" s="468"/>
      <c r="E541" s="462" t="s">
        <v>2135</v>
      </c>
      <c r="F541" s="14"/>
      <c r="G541" s="14"/>
      <c r="H541" s="469"/>
      <c r="I541" s="462"/>
      <c r="J541" s="456"/>
      <c r="K541" s="11"/>
      <c r="L541" s="11"/>
      <c r="M541" s="14"/>
      <c r="N541" s="470"/>
      <c r="O541" s="14"/>
      <c r="P541" s="14"/>
      <c r="Q541" s="14"/>
      <c r="R541" s="14"/>
      <c r="S541" s="14"/>
      <c r="T541" s="469"/>
      <c r="U541" s="454"/>
      <c r="V541" s="454"/>
      <c r="W541" s="9"/>
      <c r="X541" s="9"/>
      <c r="Y541" s="10"/>
      <c r="Z541" s="495">
        <v>0</v>
      </c>
      <c r="AA541" s="11"/>
      <c r="AB541" s="472"/>
      <c r="AC541" s="473"/>
      <c r="AD541" s="473"/>
      <c r="AE541" s="496">
        <v>0</v>
      </c>
      <c r="AF541" s="12"/>
      <c r="AG541" s="12"/>
      <c r="AH541" s="13"/>
      <c r="AI541" s="14"/>
      <c r="AJ541" s="14"/>
      <c r="AK541" s="7"/>
      <c r="AL541" s="7"/>
      <c r="AM541" s="15"/>
      <c r="AN541" s="15"/>
      <c r="AO541" s="8"/>
      <c r="AP541" s="453" t="s">
        <v>13</v>
      </c>
      <c r="AQ541" s="17"/>
      <c r="AR541" s="18"/>
      <c r="AS541" s="19"/>
      <c r="AT541" s="19"/>
      <c r="AU541" s="19"/>
      <c r="AV541" s="19"/>
      <c r="AW541" s="19"/>
      <c r="AX541" s="19"/>
      <c r="AY541" s="19"/>
      <c r="AZ541" s="20"/>
      <c r="BA541" s="20"/>
      <c r="BB541" s="21"/>
      <c r="BC541" s="22" t="s">
        <v>2179</v>
      </c>
      <c r="BD541" s="77"/>
      <c r="BE541" s="91"/>
      <c r="BF541" s="91"/>
      <c r="BG541" s="92"/>
      <c r="BH541"/>
      <c r="BI541"/>
      <c r="BJ541"/>
      <c r="BK541"/>
      <c r="BL541"/>
      <c r="BM541"/>
      <c r="BN541"/>
      <c r="BO541"/>
      <c r="BP541"/>
      <c r="BQ541"/>
      <c r="BR541"/>
      <c r="BS541"/>
      <c r="BT541" s="92"/>
      <c r="BU541" s="92"/>
      <c r="BV541" s="92"/>
      <c r="BW541" s="5"/>
      <c r="BX541" s="5"/>
      <c r="BY541" s="5"/>
      <c r="BZ541" s="5"/>
      <c r="CA541" s="5"/>
      <c r="CB541" s="5"/>
      <c r="CC541" s="5"/>
      <c r="CD541" s="440"/>
      <c r="CE541" s="440"/>
      <c r="CF541" s="441"/>
      <c r="CG541" s="442"/>
      <c r="CH541" s="443"/>
      <c r="CI541" s="443"/>
      <c r="CJ541" s="443"/>
      <c r="CK541" s="443"/>
      <c r="CL541" s="4"/>
      <c r="CM541" s="4"/>
      <c r="CN541" s="5"/>
      <c r="CO541" s="4"/>
      <c r="CP541" s="444"/>
      <c r="CQ541" s="445"/>
      <c r="CR541" s="446"/>
      <c r="CS541" s="446"/>
      <c r="CT541" s="444"/>
      <c r="CU541" s="444"/>
      <c r="CV541" s="444"/>
      <c r="CW541" s="444"/>
      <c r="CX541" s="447"/>
      <c r="CY541" s="447"/>
      <c r="CZ541" s="447"/>
      <c r="DA541" s="447"/>
      <c r="DB541" s="448"/>
      <c r="DC541" s="448"/>
      <c r="DD541" s="446"/>
      <c r="DE541" s="439"/>
      <c r="DF541" s="439"/>
      <c r="DG541" s="439"/>
      <c r="DH541" s="439"/>
      <c r="DI541" s="439"/>
      <c r="DJ541" s="439"/>
      <c r="DK541" s="439"/>
      <c r="DL541" s="446"/>
      <c r="DM541" s="446"/>
      <c r="DN541" s="444"/>
      <c r="DO541" s="444"/>
      <c r="DP541" s="444"/>
      <c r="DQ541" s="444"/>
      <c r="DR541" s="444"/>
      <c r="DS541" s="441"/>
      <c r="DT541" s="449"/>
      <c r="DU541" s="450"/>
      <c r="DV541" s="450"/>
      <c r="DW541" s="450"/>
      <c r="DX541" s="450"/>
      <c r="DY541" s="450"/>
      <c r="DZ541" s="450"/>
      <c r="EA541" s="450"/>
      <c r="EB541" s="450"/>
      <c r="EC541" s="450"/>
      <c r="ED541" s="450"/>
      <c r="EE541" s="446"/>
      <c r="EF541" s="446"/>
      <c r="EL541" s="4"/>
      <c r="EM541" s="4"/>
      <c r="EN541" s="5"/>
      <c r="EO541" s="4"/>
      <c r="FA541" s="23"/>
      <c r="FB541" s="24"/>
      <c r="FC541" s="75"/>
      <c r="FD541" s="76"/>
      <c r="FF541" s="89"/>
      <c r="IA541" s="214"/>
      <c r="IB541" s="215"/>
      <c r="IC541" s="214"/>
      <c r="ID541" s="215"/>
      <c r="IE541" s="214"/>
      <c r="IF541" s="214"/>
      <c r="IG541" s="214"/>
      <c r="IH541" s="233"/>
      <c r="II541" s="160"/>
      <c r="IJ541" s="217"/>
      <c r="IK541" s="218"/>
      <c r="IL541" s="218"/>
      <c r="IM541" s="218"/>
      <c r="IO541" s="391"/>
    </row>
    <row r="542" spans="1:249" s="6" customFormat="1" ht="15" x14ac:dyDescent="0.2">
      <c r="A542" s="467">
        <v>1</v>
      </c>
      <c r="B542" s="467" t="s">
        <v>2149</v>
      </c>
      <c r="C542" s="393" t="s">
        <v>2877</v>
      </c>
      <c r="D542" s="468"/>
      <c r="E542" s="462" t="s">
        <v>2137</v>
      </c>
      <c r="F542" s="14" t="s">
        <v>2146</v>
      </c>
      <c r="G542" s="14" t="s">
        <v>2153</v>
      </c>
      <c r="H542" s="469" t="s">
        <v>2149</v>
      </c>
      <c r="I542" s="462"/>
      <c r="J542" s="456"/>
      <c r="K542" s="11"/>
      <c r="L542" s="11"/>
      <c r="M542" s="14"/>
      <c r="N542" s="470"/>
      <c r="O542" s="14"/>
      <c r="P542" s="14"/>
      <c r="Q542" s="14"/>
      <c r="R542" s="14"/>
      <c r="S542" s="14"/>
      <c r="T542" s="469"/>
      <c r="U542" s="454"/>
      <c r="V542" s="454"/>
      <c r="W542" s="9"/>
      <c r="X542" s="9"/>
      <c r="Y542" s="10"/>
      <c r="Z542" s="495">
        <v>1</v>
      </c>
      <c r="AA542" s="11"/>
      <c r="AB542" s="472"/>
      <c r="AC542" s="473"/>
      <c r="AD542" s="473"/>
      <c r="AE542" s="496">
        <v>2</v>
      </c>
      <c r="AF542" s="12"/>
      <c r="AG542" s="12"/>
      <c r="AH542" s="13"/>
      <c r="AI542" s="14"/>
      <c r="AJ542" s="14"/>
      <c r="AK542" s="7"/>
      <c r="AL542" s="7"/>
      <c r="AM542" s="15"/>
      <c r="AN542" s="15"/>
      <c r="AO542" s="8"/>
      <c r="AP542" s="453" t="s">
        <v>14</v>
      </c>
      <c r="AQ542" s="17"/>
      <c r="AR542" s="18"/>
      <c r="AS542" s="19"/>
      <c r="AT542" s="19"/>
      <c r="AU542" s="19"/>
      <c r="AV542" s="19"/>
      <c r="AW542" s="19"/>
      <c r="AX542" s="19"/>
      <c r="AY542" s="19"/>
      <c r="AZ542" s="20"/>
      <c r="BA542" s="20"/>
      <c r="BB542" s="21"/>
      <c r="BC542" s="22" t="s">
        <v>2179</v>
      </c>
      <c r="BD542" s="77"/>
      <c r="BE542" s="91"/>
      <c r="BF542" s="91"/>
      <c r="BG542" s="92"/>
      <c r="BH542"/>
      <c r="BI542"/>
      <c r="BJ542"/>
      <c r="BK542"/>
      <c r="BL542"/>
      <c r="BM542"/>
      <c r="BN542"/>
      <c r="BO542"/>
      <c r="BP542"/>
      <c r="BQ542"/>
      <c r="BR542"/>
      <c r="BS542"/>
      <c r="BT542" s="92"/>
      <c r="BU542" s="92"/>
      <c r="BV542" s="92"/>
      <c r="BW542" s="5"/>
      <c r="BX542" s="5"/>
      <c r="BY542" s="5"/>
      <c r="BZ542" s="5"/>
      <c r="CA542" s="5"/>
      <c r="CB542" s="5"/>
      <c r="CC542" s="5"/>
      <c r="CD542" s="440"/>
      <c r="CE542" s="440"/>
      <c r="CF542" s="441"/>
      <c r="CG542" s="442"/>
      <c r="CH542" s="443"/>
      <c r="CI542" s="443"/>
      <c r="CJ542" s="443"/>
      <c r="CK542" s="443"/>
      <c r="CL542" s="4"/>
      <c r="CM542" s="4"/>
      <c r="CN542" s="5"/>
      <c r="CO542" s="4"/>
      <c r="CP542" s="444"/>
      <c r="CQ542" s="445"/>
      <c r="CR542" s="446"/>
      <c r="CS542" s="446"/>
      <c r="CT542" s="444"/>
      <c r="CU542" s="444"/>
      <c r="CV542" s="444"/>
      <c r="CW542" s="444"/>
      <c r="CX542" s="447"/>
      <c r="CY542" s="447"/>
      <c r="CZ542" s="447"/>
      <c r="DA542" s="447"/>
      <c r="DB542" s="448"/>
      <c r="DC542" s="448"/>
      <c r="DD542" s="446"/>
      <c r="DE542" s="439"/>
      <c r="DF542" s="439"/>
      <c r="DG542" s="439"/>
      <c r="DH542" s="439"/>
      <c r="DI542" s="439"/>
      <c r="DJ542" s="439"/>
      <c r="DK542" s="439"/>
      <c r="DL542" s="446"/>
      <c r="DM542" s="446"/>
      <c r="DN542" s="444"/>
      <c r="DO542" s="444"/>
      <c r="DP542" s="444"/>
      <c r="DQ542" s="444"/>
      <c r="DR542" s="444"/>
      <c r="DS542" s="441"/>
      <c r="DT542" s="449"/>
      <c r="DU542" s="450"/>
      <c r="DV542" s="450"/>
      <c r="DW542" s="450"/>
      <c r="DX542" s="450"/>
      <c r="DY542" s="450"/>
      <c r="DZ542" s="450"/>
      <c r="EA542" s="450"/>
      <c r="EB542" s="450"/>
      <c r="EC542" s="450"/>
      <c r="ED542" s="450"/>
      <c r="EE542" s="446"/>
      <c r="EF542" s="446"/>
      <c r="EL542" s="4"/>
      <c r="EM542" s="4"/>
      <c r="EN542" s="5"/>
      <c r="EO542" s="4"/>
      <c r="FA542" s="23"/>
      <c r="FB542" s="24"/>
      <c r="FC542" s="75"/>
      <c r="FD542" s="76"/>
      <c r="FF542" s="89"/>
      <c r="IA542" s="214"/>
      <c r="IB542" s="215"/>
      <c r="IC542" s="214"/>
      <c r="ID542" s="215"/>
      <c r="IE542" s="214"/>
      <c r="IF542" s="214"/>
      <c r="IG542" s="214"/>
      <c r="IH542" s="233"/>
      <c r="II542" s="160"/>
      <c r="IJ542" s="217"/>
      <c r="IK542" s="218"/>
      <c r="IL542" s="218"/>
      <c r="IM542" s="218"/>
      <c r="IO542" s="391"/>
    </row>
    <row r="543" spans="1:249" s="6" customFormat="1" ht="15" x14ac:dyDescent="0.2">
      <c r="A543" s="467">
        <v>1</v>
      </c>
      <c r="B543" s="467" t="s">
        <v>2157</v>
      </c>
      <c r="C543" s="393" t="s">
        <v>2878</v>
      </c>
      <c r="D543" s="468"/>
      <c r="E543" s="462" t="s">
        <v>2136</v>
      </c>
      <c r="F543" s="14" t="s">
        <v>2146</v>
      </c>
      <c r="G543" s="14" t="s">
        <v>2154</v>
      </c>
      <c r="H543" s="469" t="s">
        <v>2149</v>
      </c>
      <c r="I543" s="462"/>
      <c r="J543" s="456"/>
      <c r="K543" s="11"/>
      <c r="L543" s="11"/>
      <c r="M543" s="14"/>
      <c r="N543" s="470"/>
      <c r="O543" s="14"/>
      <c r="P543" s="14"/>
      <c r="Q543" s="14"/>
      <c r="R543" s="14"/>
      <c r="S543" s="14"/>
      <c r="T543" s="469"/>
      <c r="U543" s="454"/>
      <c r="V543" s="454"/>
      <c r="W543" s="9"/>
      <c r="X543" s="9"/>
      <c r="Y543" s="10"/>
      <c r="Z543" s="495">
        <v>2</v>
      </c>
      <c r="AA543" s="11"/>
      <c r="AB543" s="472"/>
      <c r="AC543" s="473"/>
      <c r="AD543" s="473"/>
      <c r="AE543" s="496">
        <v>2</v>
      </c>
      <c r="AF543" s="12"/>
      <c r="AG543" s="12"/>
      <c r="AH543" s="13"/>
      <c r="AI543" s="14"/>
      <c r="AJ543" s="14"/>
      <c r="AK543" s="7"/>
      <c r="AL543" s="7"/>
      <c r="AM543" s="15"/>
      <c r="AN543" s="15"/>
      <c r="AO543" s="8"/>
      <c r="AP543" s="453" t="s">
        <v>15</v>
      </c>
      <c r="AQ543" s="17"/>
      <c r="AR543" s="18"/>
      <c r="AS543" s="19"/>
      <c r="AT543" s="19"/>
      <c r="AU543" s="19"/>
      <c r="AV543" s="19"/>
      <c r="AW543" s="19"/>
      <c r="AX543" s="19"/>
      <c r="AY543" s="19"/>
      <c r="AZ543" s="20"/>
      <c r="BA543" s="20"/>
      <c r="BB543" s="21"/>
      <c r="BC543" s="22" t="s">
        <v>2179</v>
      </c>
      <c r="BD543" s="77"/>
      <c r="BE543" s="91"/>
      <c r="BF543" s="91"/>
      <c r="BG543" s="92"/>
      <c r="BH543"/>
      <c r="BI543"/>
      <c r="BJ543"/>
      <c r="BK543"/>
      <c r="BL543"/>
      <c r="BM543"/>
      <c r="BN543"/>
      <c r="BO543"/>
      <c r="BP543"/>
      <c r="BQ543"/>
      <c r="BR543"/>
      <c r="BS543"/>
      <c r="BT543" s="92"/>
      <c r="BU543" s="92"/>
      <c r="BV543" s="92"/>
      <c r="BW543" s="5"/>
      <c r="BX543" s="5"/>
      <c r="BY543" s="5"/>
      <c r="BZ543" s="5"/>
      <c r="CA543" s="5"/>
      <c r="CB543" s="5"/>
      <c r="CC543" s="5"/>
      <c r="CD543" s="440"/>
      <c r="CE543" s="440"/>
      <c r="CF543" s="441"/>
      <c r="CG543" s="442"/>
      <c r="CH543" s="443"/>
      <c r="CI543" s="443"/>
      <c r="CJ543" s="443"/>
      <c r="CK543" s="443"/>
      <c r="CL543" s="4"/>
      <c r="CM543" s="4"/>
      <c r="CN543" s="5"/>
      <c r="CO543" s="4"/>
      <c r="CP543" s="444"/>
      <c r="CQ543" s="445"/>
      <c r="CR543" s="446"/>
      <c r="CS543" s="446"/>
      <c r="CT543" s="444"/>
      <c r="CU543" s="444"/>
      <c r="CV543" s="444"/>
      <c r="CW543" s="444"/>
      <c r="CX543" s="447"/>
      <c r="CY543" s="447"/>
      <c r="CZ543" s="447"/>
      <c r="DA543" s="447"/>
      <c r="DB543" s="448"/>
      <c r="DC543" s="448"/>
      <c r="DD543" s="446"/>
      <c r="DE543" s="439"/>
      <c r="DF543" s="439"/>
      <c r="DG543" s="439"/>
      <c r="DH543" s="439"/>
      <c r="DI543" s="439"/>
      <c r="DJ543" s="439"/>
      <c r="DK543" s="439"/>
      <c r="DL543" s="446"/>
      <c r="DM543" s="446"/>
      <c r="DN543" s="444"/>
      <c r="DO543" s="444"/>
      <c r="DP543" s="444"/>
      <c r="DQ543" s="444"/>
      <c r="DR543" s="444"/>
      <c r="DS543" s="441"/>
      <c r="DT543" s="449"/>
      <c r="DU543" s="450"/>
      <c r="DV543" s="450"/>
      <c r="DW543" s="450"/>
      <c r="DX543" s="450"/>
      <c r="DY543" s="450"/>
      <c r="DZ543" s="450"/>
      <c r="EA543" s="450"/>
      <c r="EB543" s="450"/>
      <c r="EC543" s="450"/>
      <c r="ED543" s="450"/>
      <c r="EE543" s="446"/>
      <c r="EF543" s="446"/>
      <c r="EL543" s="4"/>
      <c r="EM543" s="4"/>
      <c r="EN543" s="5"/>
      <c r="EO543" s="4"/>
      <c r="FA543" s="23"/>
      <c r="FB543" s="24"/>
      <c r="FC543" s="75"/>
      <c r="FD543" s="76"/>
      <c r="FF543" s="89"/>
      <c r="IA543" s="214"/>
      <c r="IB543" s="215"/>
      <c r="IC543" s="214"/>
      <c r="ID543" s="215"/>
      <c r="IE543" s="214"/>
      <c r="IF543" s="214"/>
      <c r="IG543" s="214"/>
      <c r="IH543" s="233"/>
      <c r="II543" s="160"/>
      <c r="IJ543" s="217"/>
      <c r="IK543" s="218"/>
      <c r="IL543" s="218"/>
      <c r="IM543" s="218"/>
      <c r="IO543" s="391"/>
    </row>
    <row r="544" spans="1:249" s="6" customFormat="1" ht="15" x14ac:dyDescent="0.2">
      <c r="A544" s="467">
        <v>1</v>
      </c>
      <c r="B544" s="467" t="s">
        <v>2157</v>
      </c>
      <c r="C544" s="393" t="s">
        <v>3064</v>
      </c>
      <c r="D544" s="468"/>
      <c r="E544" s="462" t="s">
        <v>2137</v>
      </c>
      <c r="F544" s="14" t="s">
        <v>2146</v>
      </c>
      <c r="G544" s="14" t="s">
        <v>2154</v>
      </c>
      <c r="H544" s="469" t="s">
        <v>2149</v>
      </c>
      <c r="I544" s="462"/>
      <c r="J544" s="456"/>
      <c r="K544" s="11"/>
      <c r="L544" s="11"/>
      <c r="M544" s="14"/>
      <c r="N544" s="470"/>
      <c r="O544" s="14"/>
      <c r="P544" s="14"/>
      <c r="Q544" s="14"/>
      <c r="R544" s="14"/>
      <c r="S544" s="14"/>
      <c r="T544" s="469"/>
      <c r="U544" s="454"/>
      <c r="V544" s="454"/>
      <c r="W544" s="9"/>
      <c r="X544" s="9"/>
      <c r="Y544" s="10"/>
      <c r="Z544" s="495">
        <v>2</v>
      </c>
      <c r="AA544" s="11"/>
      <c r="AB544" s="472"/>
      <c r="AC544" s="473"/>
      <c r="AD544" s="473"/>
      <c r="AE544" s="496">
        <v>3</v>
      </c>
      <c r="AF544" s="12"/>
      <c r="AG544" s="12"/>
      <c r="AH544" s="13"/>
      <c r="AI544" s="14"/>
      <c r="AJ544" s="14"/>
      <c r="AK544" s="7"/>
      <c r="AL544" s="7"/>
      <c r="AM544" s="15"/>
      <c r="AN544" s="15"/>
      <c r="AO544" s="8"/>
      <c r="AP544" s="453" t="s">
        <v>16</v>
      </c>
      <c r="AQ544" s="17"/>
      <c r="AR544" s="18"/>
      <c r="AS544" s="19"/>
      <c r="AT544" s="19"/>
      <c r="AU544" s="19"/>
      <c r="AV544" s="19"/>
      <c r="AW544" s="19"/>
      <c r="AX544" s="19"/>
      <c r="AY544" s="19"/>
      <c r="AZ544" s="20"/>
      <c r="BA544" s="20"/>
      <c r="BB544" s="21"/>
      <c r="BC544" s="22" t="s">
        <v>2179</v>
      </c>
      <c r="BD544" s="77"/>
      <c r="BE544" s="91"/>
      <c r="BF544" s="91"/>
      <c r="BG544" s="92"/>
      <c r="BH544"/>
      <c r="BI544"/>
      <c r="BJ544"/>
      <c r="BK544"/>
      <c r="BL544"/>
      <c r="BM544"/>
      <c r="BN544"/>
      <c r="BO544"/>
      <c r="BP544"/>
      <c r="BQ544"/>
      <c r="BR544"/>
      <c r="BS544"/>
      <c r="BT544" s="92"/>
      <c r="BU544" s="92"/>
      <c r="BV544" s="92"/>
      <c r="BW544" s="5"/>
      <c r="BX544" s="5"/>
      <c r="BY544" s="5"/>
      <c r="BZ544" s="5"/>
      <c r="CA544" s="5"/>
      <c r="CB544" s="5"/>
      <c r="CC544" s="5"/>
      <c r="CD544" s="440"/>
      <c r="CE544" s="440"/>
      <c r="CF544" s="441"/>
      <c r="CG544" s="442"/>
      <c r="CH544" s="443"/>
      <c r="CI544" s="443"/>
      <c r="CJ544" s="443"/>
      <c r="CK544" s="443"/>
      <c r="CL544" s="4"/>
      <c r="CM544" s="4"/>
      <c r="CN544" s="5"/>
      <c r="CO544" s="4"/>
      <c r="CP544" s="444"/>
      <c r="CQ544" s="445"/>
      <c r="CR544" s="446"/>
      <c r="CS544" s="446"/>
      <c r="CT544" s="444"/>
      <c r="CU544" s="444"/>
      <c r="CV544" s="444"/>
      <c r="CW544" s="444"/>
      <c r="CX544" s="447"/>
      <c r="CY544" s="447"/>
      <c r="CZ544" s="447"/>
      <c r="DA544" s="447"/>
      <c r="DB544" s="448"/>
      <c r="DC544" s="448"/>
      <c r="DD544" s="446"/>
      <c r="DE544" s="439"/>
      <c r="DF544" s="439"/>
      <c r="DG544" s="439"/>
      <c r="DH544" s="439"/>
      <c r="DI544" s="439"/>
      <c r="DJ544" s="439"/>
      <c r="DK544" s="439"/>
      <c r="DL544" s="446"/>
      <c r="DM544" s="446"/>
      <c r="DN544" s="444"/>
      <c r="DO544" s="444"/>
      <c r="DP544" s="444"/>
      <c r="DQ544" s="444"/>
      <c r="DR544" s="444"/>
      <c r="DS544" s="441"/>
      <c r="DT544" s="449"/>
      <c r="DU544" s="450"/>
      <c r="DV544" s="450"/>
      <c r="DW544" s="450"/>
      <c r="DX544" s="450"/>
      <c r="DY544" s="450"/>
      <c r="DZ544" s="450"/>
      <c r="EA544" s="450"/>
      <c r="EB544" s="450"/>
      <c r="EC544" s="450"/>
      <c r="ED544" s="450"/>
      <c r="EE544" s="446"/>
      <c r="EF544" s="446"/>
      <c r="EL544" s="4"/>
      <c r="EM544" s="4"/>
      <c r="EN544" s="5"/>
      <c r="EO544" s="4"/>
      <c r="FA544" s="23"/>
      <c r="FB544" s="24"/>
      <c r="FC544" s="75"/>
      <c r="FD544" s="76"/>
      <c r="FF544" s="89"/>
      <c r="IA544" s="214"/>
      <c r="IB544" s="215"/>
      <c r="IC544" s="214"/>
      <c r="ID544" s="215"/>
      <c r="IE544" s="214"/>
      <c r="IF544" s="214"/>
      <c r="IG544" s="214"/>
      <c r="IH544" s="233"/>
      <c r="II544" s="160"/>
      <c r="IJ544" s="217"/>
      <c r="IK544" s="218"/>
      <c r="IL544" s="218"/>
      <c r="IM544" s="218"/>
      <c r="IO544" s="391"/>
    </row>
    <row r="545" spans="1:249" s="6" customFormat="1" ht="15" x14ac:dyDescent="0.2">
      <c r="A545" s="467" t="s">
        <v>2195</v>
      </c>
      <c r="B545" s="467" t="s">
        <v>2149</v>
      </c>
      <c r="C545" s="393" t="s">
        <v>2879</v>
      </c>
      <c r="D545" s="468"/>
      <c r="E545" s="462" t="s">
        <v>2139</v>
      </c>
      <c r="F545" s="14" t="s">
        <v>2149</v>
      </c>
      <c r="G545" s="14" t="s">
        <v>2149</v>
      </c>
      <c r="H545" s="469" t="s">
        <v>2149</v>
      </c>
      <c r="I545" s="462"/>
      <c r="J545" s="456"/>
      <c r="K545" s="11"/>
      <c r="L545" s="11"/>
      <c r="M545" s="14"/>
      <c r="N545" s="470"/>
      <c r="O545" s="14"/>
      <c r="P545" s="14"/>
      <c r="Q545" s="14"/>
      <c r="R545" s="14"/>
      <c r="S545" s="14"/>
      <c r="T545" s="469"/>
      <c r="U545" s="454"/>
      <c r="V545" s="454"/>
      <c r="W545" s="9"/>
      <c r="X545" s="9"/>
      <c r="Y545" s="10"/>
      <c r="Z545" s="495" t="s">
        <v>2195</v>
      </c>
      <c r="AA545" s="11"/>
      <c r="AB545" s="472"/>
      <c r="AC545" s="473"/>
      <c r="AD545" s="473"/>
      <c r="AE545" s="496" t="s">
        <v>2195</v>
      </c>
      <c r="AF545" s="12"/>
      <c r="AG545" s="12"/>
      <c r="AH545" s="13"/>
      <c r="AI545" s="14"/>
      <c r="AJ545" s="14"/>
      <c r="AK545" s="7"/>
      <c r="AL545" s="7"/>
      <c r="AM545" s="15"/>
      <c r="AN545" s="15"/>
      <c r="AO545" s="8"/>
      <c r="AP545" s="453" t="s">
        <v>17</v>
      </c>
      <c r="AQ545" s="17"/>
      <c r="AR545" s="18"/>
      <c r="AS545" s="19"/>
      <c r="AT545" s="19"/>
      <c r="AU545" s="19"/>
      <c r="AV545" s="19"/>
      <c r="AW545" s="19"/>
      <c r="AX545" s="19"/>
      <c r="AY545" s="19"/>
      <c r="AZ545" s="20"/>
      <c r="BA545" s="20"/>
      <c r="BB545" s="21"/>
      <c r="BC545" s="22" t="s">
        <v>2179</v>
      </c>
      <c r="BD545" s="77"/>
      <c r="BE545" s="91"/>
      <c r="BF545" s="91"/>
      <c r="BG545" s="92"/>
      <c r="BH545"/>
      <c r="BI545"/>
      <c r="BJ545"/>
      <c r="BK545"/>
      <c r="BL545"/>
      <c r="BM545"/>
      <c r="BN545"/>
      <c r="BO545"/>
      <c r="BP545"/>
      <c r="BQ545"/>
      <c r="BR545"/>
      <c r="BS545"/>
      <c r="BT545" s="92"/>
      <c r="BU545" s="92"/>
      <c r="BV545" s="92"/>
      <c r="BW545" s="5"/>
      <c r="BX545" s="5"/>
      <c r="BY545" s="5"/>
      <c r="BZ545" s="5"/>
      <c r="CA545" s="5"/>
      <c r="CB545" s="5"/>
      <c r="CC545" s="5"/>
      <c r="CD545" s="440"/>
      <c r="CE545" s="440"/>
      <c r="CF545" s="441"/>
      <c r="CG545" s="442"/>
      <c r="CH545" s="443"/>
      <c r="CI545" s="443"/>
      <c r="CJ545" s="443"/>
      <c r="CK545" s="443"/>
      <c r="CL545" s="4"/>
      <c r="CM545" s="4"/>
      <c r="CN545" s="5"/>
      <c r="CO545" s="4"/>
      <c r="CP545" s="444"/>
      <c r="CQ545" s="445"/>
      <c r="CR545" s="446"/>
      <c r="CS545" s="446"/>
      <c r="CT545" s="444"/>
      <c r="CU545" s="444"/>
      <c r="CV545" s="444"/>
      <c r="CW545" s="444"/>
      <c r="CX545" s="447"/>
      <c r="CY545" s="447"/>
      <c r="CZ545" s="447"/>
      <c r="DA545" s="447"/>
      <c r="DB545" s="448"/>
      <c r="DC545" s="448"/>
      <c r="DD545" s="446"/>
      <c r="DE545" s="439"/>
      <c r="DF545" s="439"/>
      <c r="DG545" s="439"/>
      <c r="DH545" s="439"/>
      <c r="DI545" s="439"/>
      <c r="DJ545" s="439"/>
      <c r="DK545" s="439"/>
      <c r="DL545" s="446"/>
      <c r="DM545" s="446"/>
      <c r="DN545" s="444"/>
      <c r="DO545" s="444"/>
      <c r="DP545" s="444"/>
      <c r="DQ545" s="444"/>
      <c r="DR545" s="444"/>
      <c r="DS545" s="441"/>
      <c r="DT545" s="449"/>
      <c r="DU545" s="450"/>
      <c r="DV545" s="450"/>
      <c r="DW545" s="450"/>
      <c r="DX545" s="450"/>
      <c r="DY545" s="450"/>
      <c r="DZ545" s="450"/>
      <c r="EA545" s="450"/>
      <c r="EB545" s="450"/>
      <c r="EC545" s="450"/>
      <c r="ED545" s="450"/>
      <c r="EE545" s="446"/>
      <c r="EF545" s="446"/>
      <c r="EL545" s="4"/>
      <c r="EM545" s="4"/>
      <c r="EN545" s="5"/>
      <c r="EO545" s="4"/>
      <c r="FA545" s="23"/>
      <c r="FB545" s="24"/>
      <c r="FC545" s="75"/>
      <c r="FD545" s="76"/>
      <c r="FF545" s="89"/>
      <c r="IA545" s="214"/>
      <c r="IB545" s="215"/>
      <c r="IC545" s="214"/>
      <c r="ID545" s="215"/>
      <c r="IE545" s="214"/>
      <c r="IF545" s="214"/>
      <c r="IG545" s="214"/>
      <c r="IH545" s="233"/>
      <c r="II545" s="160"/>
      <c r="IJ545" s="217"/>
      <c r="IK545" s="218"/>
      <c r="IL545" s="218"/>
      <c r="IM545" s="218"/>
      <c r="IO545" s="391"/>
    </row>
    <row r="546" spans="1:249" s="6" customFormat="1" ht="15" x14ac:dyDescent="0.2">
      <c r="A546" s="467" t="s">
        <v>2195</v>
      </c>
      <c r="B546" s="467" t="s">
        <v>2149</v>
      </c>
      <c r="C546" s="393" t="s">
        <v>2880</v>
      </c>
      <c r="D546" s="468"/>
      <c r="E546" s="462" t="s">
        <v>2139</v>
      </c>
      <c r="F546" s="14" t="s">
        <v>2149</v>
      </c>
      <c r="G546" s="14" t="s">
        <v>2149</v>
      </c>
      <c r="H546" s="469" t="s">
        <v>2149</v>
      </c>
      <c r="I546" s="462"/>
      <c r="J546" s="456"/>
      <c r="K546" s="11"/>
      <c r="L546" s="11"/>
      <c r="M546" s="14"/>
      <c r="N546" s="470"/>
      <c r="O546" s="14"/>
      <c r="P546" s="14"/>
      <c r="Q546" s="14"/>
      <c r="R546" s="14"/>
      <c r="S546" s="14"/>
      <c r="T546" s="469"/>
      <c r="U546" s="454"/>
      <c r="V546" s="454"/>
      <c r="W546" s="9"/>
      <c r="X546" s="9"/>
      <c r="Y546" s="10"/>
      <c r="Z546" s="495" t="s">
        <v>2195</v>
      </c>
      <c r="AA546" s="11"/>
      <c r="AB546" s="472"/>
      <c r="AC546" s="473"/>
      <c r="AD546" s="473"/>
      <c r="AE546" s="496" t="s">
        <v>2195</v>
      </c>
      <c r="AF546" s="12"/>
      <c r="AG546" s="12"/>
      <c r="AH546" s="13"/>
      <c r="AI546" s="14"/>
      <c r="AJ546" s="14"/>
      <c r="AK546" s="7"/>
      <c r="AL546" s="7"/>
      <c r="AM546" s="15"/>
      <c r="AN546" s="15"/>
      <c r="AO546" s="8"/>
      <c r="AP546" s="453" t="s">
        <v>18</v>
      </c>
      <c r="AQ546" s="17"/>
      <c r="AR546" s="18"/>
      <c r="AS546" s="19"/>
      <c r="AT546" s="19"/>
      <c r="AU546" s="19"/>
      <c r="AV546" s="19"/>
      <c r="AW546" s="19"/>
      <c r="AX546" s="19"/>
      <c r="AY546" s="19"/>
      <c r="AZ546" s="20"/>
      <c r="BA546" s="20"/>
      <c r="BB546" s="21"/>
      <c r="BC546" s="22" t="s">
        <v>2179</v>
      </c>
      <c r="BD546" s="77"/>
      <c r="BE546" s="91"/>
      <c r="BF546" s="91"/>
      <c r="BG546" s="92"/>
      <c r="BH546"/>
      <c r="BI546"/>
      <c r="BJ546"/>
      <c r="BK546"/>
      <c r="BL546"/>
      <c r="BM546"/>
      <c r="BN546"/>
      <c r="BO546"/>
      <c r="BP546"/>
      <c r="BQ546"/>
      <c r="BR546"/>
      <c r="BS546"/>
      <c r="BT546" s="92"/>
      <c r="BU546" s="92"/>
      <c r="BV546" s="92"/>
      <c r="BW546" s="5"/>
      <c r="BX546" s="5"/>
      <c r="BY546" s="5"/>
      <c r="BZ546" s="5"/>
      <c r="CA546" s="5"/>
      <c r="CB546" s="5"/>
      <c r="CC546" s="5"/>
      <c r="CD546" s="440"/>
      <c r="CE546" s="440"/>
      <c r="CF546" s="441"/>
      <c r="CG546" s="442"/>
      <c r="CH546" s="443"/>
      <c r="CI546" s="443"/>
      <c r="CJ546" s="443"/>
      <c r="CK546" s="443"/>
      <c r="CL546" s="4"/>
      <c r="CM546" s="4"/>
      <c r="CN546" s="5"/>
      <c r="CO546" s="4"/>
      <c r="CP546" s="444"/>
      <c r="CQ546" s="445"/>
      <c r="CR546" s="446"/>
      <c r="CS546" s="446"/>
      <c r="CT546" s="444"/>
      <c r="CU546" s="444"/>
      <c r="CV546" s="444"/>
      <c r="CW546" s="444"/>
      <c r="CX546" s="447"/>
      <c r="CY546" s="447"/>
      <c r="CZ546" s="447"/>
      <c r="DA546" s="447"/>
      <c r="DB546" s="448"/>
      <c r="DC546" s="448"/>
      <c r="DD546" s="446"/>
      <c r="DE546" s="439"/>
      <c r="DF546" s="439"/>
      <c r="DG546" s="439"/>
      <c r="DH546" s="439"/>
      <c r="DI546" s="439"/>
      <c r="DJ546" s="439"/>
      <c r="DK546" s="439"/>
      <c r="DL546" s="446"/>
      <c r="DM546" s="446"/>
      <c r="DN546" s="444"/>
      <c r="DO546" s="444"/>
      <c r="DP546" s="444"/>
      <c r="DQ546" s="444"/>
      <c r="DR546" s="444"/>
      <c r="DS546" s="441"/>
      <c r="DT546" s="449"/>
      <c r="DU546" s="450"/>
      <c r="DV546" s="450"/>
      <c r="DW546" s="450"/>
      <c r="DX546" s="450"/>
      <c r="DY546" s="450"/>
      <c r="DZ546" s="450"/>
      <c r="EA546" s="450"/>
      <c r="EB546" s="450"/>
      <c r="EC546" s="450"/>
      <c r="ED546" s="450"/>
      <c r="EE546" s="446"/>
      <c r="EF546" s="446"/>
      <c r="EL546" s="4"/>
      <c r="EM546" s="4"/>
      <c r="EN546" s="5"/>
      <c r="EO546" s="4"/>
      <c r="FA546" s="23"/>
      <c r="FB546" s="24"/>
      <c r="FC546" s="75"/>
      <c r="FD546" s="76"/>
      <c r="FF546" s="89"/>
      <c r="IA546" s="214"/>
      <c r="IB546" s="215"/>
      <c r="IC546" s="214"/>
      <c r="ID546" s="215"/>
      <c r="IE546" s="214"/>
      <c r="IF546" s="214"/>
      <c r="IG546" s="214"/>
      <c r="IH546" s="233"/>
      <c r="II546" s="160"/>
      <c r="IJ546" s="217"/>
      <c r="IK546" s="218"/>
      <c r="IL546" s="218"/>
      <c r="IM546" s="218"/>
      <c r="IO546" s="391"/>
    </row>
    <row r="547" spans="1:249" s="6" customFormat="1" ht="15" x14ac:dyDescent="0.2">
      <c r="A547" s="467" t="s">
        <v>2165</v>
      </c>
      <c r="B547" s="467" t="s">
        <v>1969</v>
      </c>
      <c r="C547" s="393" t="s">
        <v>2881</v>
      </c>
      <c r="D547" s="468"/>
      <c r="E547" s="462" t="s">
        <v>2136</v>
      </c>
      <c r="F547" s="14" t="s">
        <v>2149</v>
      </c>
      <c r="G547" s="14" t="s">
        <v>2149</v>
      </c>
      <c r="H547" s="469" t="s">
        <v>2149</v>
      </c>
      <c r="I547" s="462"/>
      <c r="J547" s="456"/>
      <c r="K547" s="11"/>
      <c r="L547" s="11"/>
      <c r="M547" s="14"/>
      <c r="N547" s="470"/>
      <c r="O547" s="14"/>
      <c r="P547" s="14"/>
      <c r="Q547" s="14"/>
      <c r="R547" s="14"/>
      <c r="S547" s="14"/>
      <c r="T547" s="469"/>
      <c r="U547" s="454"/>
      <c r="V547" s="454"/>
      <c r="W547" s="9"/>
      <c r="X547" s="9"/>
      <c r="Y547" s="10"/>
      <c r="Z547" s="495" t="s">
        <v>2166</v>
      </c>
      <c r="AA547" s="11"/>
      <c r="AB547" s="472"/>
      <c r="AC547" s="473"/>
      <c r="AD547" s="473"/>
      <c r="AE547" s="496" t="s">
        <v>2165</v>
      </c>
      <c r="AF547" s="12"/>
      <c r="AG547" s="12"/>
      <c r="AH547" s="13"/>
      <c r="AI547" s="14"/>
      <c r="AJ547" s="14"/>
      <c r="AK547" s="7"/>
      <c r="AL547" s="7"/>
      <c r="AM547" s="15"/>
      <c r="AN547" s="15"/>
      <c r="AO547" s="8"/>
      <c r="AP547" s="453" t="s">
        <v>19</v>
      </c>
      <c r="AQ547" s="17"/>
      <c r="AR547" s="18"/>
      <c r="AS547" s="19"/>
      <c r="AT547" s="19"/>
      <c r="AU547" s="19"/>
      <c r="AV547" s="19"/>
      <c r="AW547" s="19"/>
      <c r="AX547" s="19"/>
      <c r="AY547" s="19"/>
      <c r="AZ547" s="20"/>
      <c r="BA547" s="20"/>
      <c r="BB547" s="21"/>
      <c r="BC547" s="22" t="s">
        <v>2179</v>
      </c>
      <c r="BD547" s="77"/>
      <c r="BE547" s="91"/>
      <c r="BF547" s="91"/>
      <c r="BG547" s="92"/>
      <c r="BH547"/>
      <c r="BI547"/>
      <c r="BJ547"/>
      <c r="BK547"/>
      <c r="BL547"/>
      <c r="BM547"/>
      <c r="BN547"/>
      <c r="BO547"/>
      <c r="BP547"/>
      <c r="BQ547"/>
      <c r="BR547"/>
      <c r="BS547"/>
      <c r="BT547" s="92"/>
      <c r="BU547" s="92"/>
      <c r="BV547" s="92"/>
      <c r="BW547" s="5"/>
      <c r="BX547" s="5"/>
      <c r="BY547" s="5"/>
      <c r="BZ547" s="5"/>
      <c r="CA547" s="5"/>
      <c r="CB547" s="5"/>
      <c r="CC547" s="5"/>
      <c r="CD547" s="440"/>
      <c r="CE547" s="440"/>
      <c r="CF547" s="441"/>
      <c r="CG547" s="442"/>
      <c r="CH547" s="443"/>
      <c r="CI547" s="443"/>
      <c r="CJ547" s="443"/>
      <c r="CK547" s="443"/>
      <c r="CL547" s="4"/>
      <c r="CM547" s="4"/>
      <c r="CN547" s="5"/>
      <c r="CO547" s="4"/>
      <c r="CP547" s="444"/>
      <c r="CQ547" s="445"/>
      <c r="CR547" s="446"/>
      <c r="CS547" s="446"/>
      <c r="CT547" s="444"/>
      <c r="CU547" s="444"/>
      <c r="CV547" s="444"/>
      <c r="CW547" s="444"/>
      <c r="CX547" s="447"/>
      <c r="CY547" s="447"/>
      <c r="CZ547" s="447"/>
      <c r="DA547" s="447"/>
      <c r="DB547" s="448"/>
      <c r="DC547" s="448"/>
      <c r="DD547" s="446"/>
      <c r="DE547" s="439"/>
      <c r="DF547" s="439"/>
      <c r="DG547" s="439"/>
      <c r="DH547" s="439"/>
      <c r="DI547" s="439"/>
      <c r="DJ547" s="439"/>
      <c r="DK547" s="439"/>
      <c r="DL547" s="446"/>
      <c r="DM547" s="446"/>
      <c r="DN547" s="444"/>
      <c r="DO547" s="444"/>
      <c r="DP547" s="444"/>
      <c r="DQ547" s="444"/>
      <c r="DR547" s="444"/>
      <c r="DS547" s="441"/>
      <c r="DT547" s="449"/>
      <c r="DU547" s="450"/>
      <c r="DV547" s="450"/>
      <c r="DW547" s="450"/>
      <c r="DX547" s="450"/>
      <c r="DY547" s="450"/>
      <c r="DZ547" s="450"/>
      <c r="EA547" s="450"/>
      <c r="EB547" s="450"/>
      <c r="EC547" s="450"/>
      <c r="ED547" s="450"/>
      <c r="EE547" s="446"/>
      <c r="EF547" s="446"/>
      <c r="EL547" s="4"/>
      <c r="EM547" s="4"/>
      <c r="EN547" s="5"/>
      <c r="EO547" s="4"/>
      <c r="FA547" s="23"/>
      <c r="FB547" s="24"/>
      <c r="FC547" s="75"/>
      <c r="FD547" s="76"/>
      <c r="FF547" s="89"/>
      <c r="IA547" s="214"/>
      <c r="IB547" s="215"/>
      <c r="IC547" s="214"/>
      <c r="ID547" s="215"/>
      <c r="IE547" s="214"/>
      <c r="IF547" s="214"/>
      <c r="IG547" s="214"/>
      <c r="IH547" s="233"/>
      <c r="II547" s="160"/>
      <c r="IJ547" s="217"/>
      <c r="IK547" s="218"/>
      <c r="IL547" s="218"/>
      <c r="IM547" s="218"/>
      <c r="IO547" s="391"/>
    </row>
    <row r="548" spans="1:249" s="6" customFormat="1" ht="15" x14ac:dyDescent="0.2">
      <c r="A548" s="467" t="s">
        <v>2195</v>
      </c>
      <c r="B548" s="467" t="s">
        <v>2149</v>
      </c>
      <c r="C548" s="393" t="s">
        <v>2882</v>
      </c>
      <c r="D548" s="468"/>
      <c r="E548" s="462" t="s">
        <v>2140</v>
      </c>
      <c r="F548" s="14" t="s">
        <v>2149</v>
      </c>
      <c r="G548" s="14" t="s">
        <v>2149</v>
      </c>
      <c r="H548" s="469" t="s">
        <v>2149</v>
      </c>
      <c r="I548" s="462"/>
      <c r="J548" s="456"/>
      <c r="K548" s="11"/>
      <c r="L548" s="11"/>
      <c r="M548" s="14"/>
      <c r="N548" s="470"/>
      <c r="O548" s="14"/>
      <c r="P548" s="14"/>
      <c r="Q548" s="14"/>
      <c r="R548" s="14"/>
      <c r="S548" s="14"/>
      <c r="T548" s="469"/>
      <c r="U548" s="454"/>
      <c r="V548" s="454"/>
      <c r="W548" s="9"/>
      <c r="X548" s="9"/>
      <c r="Y548" s="10"/>
      <c r="Z548" s="495" t="s">
        <v>2195</v>
      </c>
      <c r="AA548" s="11"/>
      <c r="AB548" s="472"/>
      <c r="AC548" s="473"/>
      <c r="AD548" s="473"/>
      <c r="AE548" s="496" t="s">
        <v>2195</v>
      </c>
      <c r="AF548" s="12"/>
      <c r="AG548" s="12"/>
      <c r="AH548" s="13"/>
      <c r="AI548" s="14"/>
      <c r="AJ548" s="14"/>
      <c r="AK548" s="7"/>
      <c r="AL548" s="7"/>
      <c r="AM548" s="15"/>
      <c r="AN548" s="15"/>
      <c r="AO548" s="8"/>
      <c r="AP548" s="453" t="s">
        <v>20</v>
      </c>
      <c r="AQ548" s="17"/>
      <c r="AR548" s="18"/>
      <c r="AS548" s="19"/>
      <c r="AT548" s="19"/>
      <c r="AU548" s="19"/>
      <c r="AV548" s="19"/>
      <c r="AW548" s="19"/>
      <c r="AX548" s="19"/>
      <c r="AY548" s="19"/>
      <c r="AZ548" s="20"/>
      <c r="BA548" s="20"/>
      <c r="BB548" s="21"/>
      <c r="BC548" s="22" t="s">
        <v>2179</v>
      </c>
      <c r="BD548" s="77"/>
      <c r="BE548" s="91"/>
      <c r="BF548" s="91"/>
      <c r="BG548" s="92"/>
      <c r="BH548"/>
      <c r="BI548"/>
      <c r="BJ548"/>
      <c r="BK548"/>
      <c r="BL548"/>
      <c r="BM548"/>
      <c r="BN548"/>
      <c r="BO548"/>
      <c r="BP548"/>
      <c r="BQ548"/>
      <c r="BR548"/>
      <c r="BS548"/>
      <c r="BT548" s="92"/>
      <c r="BU548" s="92"/>
      <c r="BV548" s="92"/>
      <c r="BW548" s="5"/>
      <c r="BX548" s="5"/>
      <c r="BY548" s="5"/>
      <c r="BZ548" s="5"/>
      <c r="CA548" s="5"/>
      <c r="CB548" s="5"/>
      <c r="CC548" s="5"/>
      <c r="CD548" s="440"/>
      <c r="CE548" s="440"/>
      <c r="CF548" s="441"/>
      <c r="CG548" s="442"/>
      <c r="CH548" s="443"/>
      <c r="CI548" s="443"/>
      <c r="CJ548" s="443"/>
      <c r="CK548" s="443"/>
      <c r="CL548" s="4"/>
      <c r="CM548" s="4"/>
      <c r="CN548" s="5"/>
      <c r="CO548" s="4"/>
      <c r="CP548" s="444"/>
      <c r="CQ548" s="445"/>
      <c r="CR548" s="446"/>
      <c r="CS548" s="446"/>
      <c r="CT548" s="444"/>
      <c r="CU548" s="444"/>
      <c r="CV548" s="444"/>
      <c r="CW548" s="444"/>
      <c r="CX548" s="447"/>
      <c r="CY548" s="447"/>
      <c r="CZ548" s="447"/>
      <c r="DA548" s="447"/>
      <c r="DB548" s="448"/>
      <c r="DC548" s="448"/>
      <c r="DD548" s="446"/>
      <c r="DE548" s="439"/>
      <c r="DF548" s="439"/>
      <c r="DG548" s="439"/>
      <c r="DH548" s="439"/>
      <c r="DI548" s="439"/>
      <c r="DJ548" s="439"/>
      <c r="DK548" s="439"/>
      <c r="DL548" s="446"/>
      <c r="DM548" s="446"/>
      <c r="DN548" s="444"/>
      <c r="DO548" s="444"/>
      <c r="DP548" s="444"/>
      <c r="DQ548" s="444"/>
      <c r="DR548" s="444"/>
      <c r="DS548" s="441"/>
      <c r="DT548" s="449"/>
      <c r="DU548" s="450"/>
      <c r="DV548" s="450"/>
      <c r="DW548" s="450"/>
      <c r="DX548" s="450"/>
      <c r="DY548" s="450"/>
      <c r="DZ548" s="450"/>
      <c r="EA548" s="450"/>
      <c r="EB548" s="450"/>
      <c r="EC548" s="450"/>
      <c r="ED548" s="450"/>
      <c r="EE548" s="446"/>
      <c r="EF548" s="446"/>
      <c r="EL548" s="4"/>
      <c r="EM548" s="4"/>
      <c r="EN548" s="5"/>
      <c r="EO548" s="4"/>
      <c r="FA548" s="23"/>
      <c r="FB548" s="24"/>
      <c r="FC548" s="75"/>
      <c r="FD548" s="76"/>
      <c r="FF548" s="89"/>
      <c r="IA548" s="214"/>
      <c r="IB548" s="215"/>
      <c r="IC548" s="214"/>
      <c r="ID548" s="215"/>
      <c r="IE548" s="214"/>
      <c r="IF548" s="214"/>
      <c r="IG548" s="214"/>
      <c r="IH548" s="233"/>
      <c r="II548" s="160"/>
      <c r="IJ548" s="217"/>
      <c r="IK548" s="218"/>
      <c r="IL548" s="218"/>
      <c r="IM548" s="218"/>
      <c r="IO548" s="391"/>
    </row>
    <row r="549" spans="1:249" s="6" customFormat="1" ht="15" x14ac:dyDescent="0.2">
      <c r="A549" s="467" t="s">
        <v>2195</v>
      </c>
      <c r="B549" s="467" t="s">
        <v>2149</v>
      </c>
      <c r="C549" s="393" t="s">
        <v>2883</v>
      </c>
      <c r="D549" s="468"/>
      <c r="E549" s="462" t="s">
        <v>2139</v>
      </c>
      <c r="F549" s="14" t="s">
        <v>2149</v>
      </c>
      <c r="G549" s="14" t="s">
        <v>2149</v>
      </c>
      <c r="H549" s="469" t="s">
        <v>2149</v>
      </c>
      <c r="I549" s="462"/>
      <c r="J549" s="456"/>
      <c r="K549" s="11"/>
      <c r="L549" s="11"/>
      <c r="M549" s="14"/>
      <c r="N549" s="470"/>
      <c r="O549" s="14"/>
      <c r="P549" s="14"/>
      <c r="Q549" s="14"/>
      <c r="R549" s="14"/>
      <c r="S549" s="14"/>
      <c r="T549" s="469"/>
      <c r="U549" s="454"/>
      <c r="V549" s="454"/>
      <c r="W549" s="9"/>
      <c r="X549" s="9"/>
      <c r="Y549" s="10"/>
      <c r="Z549" s="495" t="s">
        <v>2195</v>
      </c>
      <c r="AA549" s="11"/>
      <c r="AB549" s="472"/>
      <c r="AC549" s="473"/>
      <c r="AD549" s="473"/>
      <c r="AE549" s="496" t="s">
        <v>2195</v>
      </c>
      <c r="AF549" s="12"/>
      <c r="AG549" s="12"/>
      <c r="AH549" s="13"/>
      <c r="AI549" s="14"/>
      <c r="AJ549" s="14"/>
      <c r="AK549" s="7"/>
      <c r="AL549" s="7"/>
      <c r="AM549" s="15"/>
      <c r="AN549" s="15"/>
      <c r="AO549" s="8"/>
      <c r="AP549" s="453" t="s">
        <v>21</v>
      </c>
      <c r="AQ549" s="17"/>
      <c r="AR549" s="18"/>
      <c r="AS549" s="19"/>
      <c r="AT549" s="19"/>
      <c r="AU549" s="19"/>
      <c r="AV549" s="19"/>
      <c r="AW549" s="19"/>
      <c r="AX549" s="19"/>
      <c r="AY549" s="19"/>
      <c r="AZ549" s="20"/>
      <c r="BA549" s="20"/>
      <c r="BB549" s="21"/>
      <c r="BC549" s="22" t="s">
        <v>2179</v>
      </c>
      <c r="BD549" s="77"/>
      <c r="BE549" s="91"/>
      <c r="BF549" s="91"/>
      <c r="BG549" s="92"/>
      <c r="BH549"/>
      <c r="BI549"/>
      <c r="BJ549"/>
      <c r="BK549"/>
      <c r="BL549"/>
      <c r="BM549"/>
      <c r="BN549"/>
      <c r="BO549"/>
      <c r="BP549"/>
      <c r="BQ549"/>
      <c r="BR549"/>
      <c r="BS549"/>
      <c r="BT549" s="92"/>
      <c r="BU549" s="92"/>
      <c r="BV549" s="92"/>
      <c r="BW549" s="5"/>
      <c r="BX549" s="5"/>
      <c r="BY549" s="5"/>
      <c r="BZ549" s="5"/>
      <c r="CA549" s="5"/>
      <c r="CB549" s="5"/>
      <c r="CC549" s="5"/>
      <c r="CD549" s="440"/>
      <c r="CE549" s="440"/>
      <c r="CF549" s="441"/>
      <c r="CG549" s="442"/>
      <c r="CH549" s="443"/>
      <c r="CI549" s="443"/>
      <c r="CJ549" s="443"/>
      <c r="CK549" s="443"/>
      <c r="CL549" s="4"/>
      <c r="CM549" s="4"/>
      <c r="CN549" s="5"/>
      <c r="CO549" s="4"/>
      <c r="CP549" s="444"/>
      <c r="CQ549" s="445"/>
      <c r="CR549" s="446"/>
      <c r="CS549" s="446"/>
      <c r="CT549" s="444"/>
      <c r="CU549" s="444"/>
      <c r="CV549" s="444"/>
      <c r="CW549" s="444"/>
      <c r="CX549" s="447"/>
      <c r="CY549" s="447"/>
      <c r="CZ549" s="447"/>
      <c r="DA549" s="447"/>
      <c r="DB549" s="448"/>
      <c r="DC549" s="448"/>
      <c r="DD549" s="446"/>
      <c r="DE549" s="439"/>
      <c r="DF549" s="439"/>
      <c r="DG549" s="439"/>
      <c r="DH549" s="439"/>
      <c r="DI549" s="439"/>
      <c r="DJ549" s="439"/>
      <c r="DK549" s="439"/>
      <c r="DL549" s="446"/>
      <c r="DM549" s="446"/>
      <c r="DN549" s="444"/>
      <c r="DO549" s="444"/>
      <c r="DP549" s="444"/>
      <c r="DQ549" s="444"/>
      <c r="DR549" s="444"/>
      <c r="DS549" s="441"/>
      <c r="DT549" s="449"/>
      <c r="DU549" s="450"/>
      <c r="DV549" s="450"/>
      <c r="DW549" s="450"/>
      <c r="DX549" s="450"/>
      <c r="DY549" s="450"/>
      <c r="DZ549" s="450"/>
      <c r="EA549" s="450"/>
      <c r="EB549" s="450"/>
      <c r="EC549" s="450"/>
      <c r="ED549" s="450"/>
      <c r="EE549" s="446"/>
      <c r="EF549" s="446"/>
      <c r="EL549" s="4"/>
      <c r="EM549" s="4"/>
      <c r="EN549" s="5"/>
      <c r="EO549" s="4"/>
      <c r="FA549" s="23"/>
      <c r="FB549" s="24"/>
      <c r="FC549" s="75"/>
      <c r="FD549" s="76"/>
      <c r="FF549" s="89"/>
      <c r="IA549" s="214"/>
      <c r="IB549" s="215"/>
      <c r="IC549" s="214"/>
      <c r="ID549" s="215"/>
      <c r="IE549" s="214"/>
      <c r="IF549" s="214"/>
      <c r="IG549" s="214"/>
      <c r="IH549" s="233"/>
      <c r="II549" s="160"/>
      <c r="IJ549" s="217"/>
      <c r="IK549" s="218"/>
      <c r="IL549" s="218"/>
      <c r="IM549" s="218"/>
      <c r="IO549" s="391"/>
    </row>
    <row r="550" spans="1:249" s="6" customFormat="1" ht="15" x14ac:dyDescent="0.2">
      <c r="A550" s="467" t="s">
        <v>2195</v>
      </c>
      <c r="B550" s="467" t="s">
        <v>2149</v>
      </c>
      <c r="C550" s="393" t="s">
        <v>2884</v>
      </c>
      <c r="D550" s="468"/>
      <c r="E550" s="462" t="s">
        <v>2139</v>
      </c>
      <c r="F550" s="14" t="s">
        <v>2149</v>
      </c>
      <c r="G550" s="14" t="s">
        <v>2155</v>
      </c>
      <c r="H550" s="469" t="s">
        <v>2149</v>
      </c>
      <c r="I550" s="462"/>
      <c r="J550" s="456"/>
      <c r="K550" s="11"/>
      <c r="L550" s="11"/>
      <c r="M550" s="14"/>
      <c r="N550" s="470"/>
      <c r="O550" s="14"/>
      <c r="P550" s="14"/>
      <c r="Q550" s="14"/>
      <c r="R550" s="14"/>
      <c r="S550" s="14"/>
      <c r="T550" s="469"/>
      <c r="U550" s="454"/>
      <c r="V550" s="454"/>
      <c r="W550" s="9"/>
      <c r="X550" s="9"/>
      <c r="Y550" s="10"/>
      <c r="Z550" s="495" t="s">
        <v>2195</v>
      </c>
      <c r="AA550" s="11"/>
      <c r="AB550" s="472"/>
      <c r="AC550" s="473"/>
      <c r="AD550" s="473"/>
      <c r="AE550" s="496" t="s">
        <v>2195</v>
      </c>
      <c r="AF550" s="12"/>
      <c r="AG550" s="12"/>
      <c r="AH550" s="13"/>
      <c r="AI550" s="14"/>
      <c r="AJ550" s="14"/>
      <c r="AK550" s="7"/>
      <c r="AL550" s="7"/>
      <c r="AM550" s="15"/>
      <c r="AN550" s="15"/>
      <c r="AO550" s="8"/>
      <c r="AP550" s="453" t="s">
        <v>22</v>
      </c>
      <c r="AQ550" s="17"/>
      <c r="AR550" s="18"/>
      <c r="AS550" s="19"/>
      <c r="AT550" s="19"/>
      <c r="AU550" s="19"/>
      <c r="AV550" s="19"/>
      <c r="AW550" s="19"/>
      <c r="AX550" s="19"/>
      <c r="AY550" s="19"/>
      <c r="AZ550" s="20"/>
      <c r="BA550" s="20"/>
      <c r="BB550" s="21"/>
      <c r="BC550" s="22" t="s">
        <v>2179</v>
      </c>
      <c r="BD550" s="77"/>
      <c r="BE550" s="91"/>
      <c r="BF550" s="91"/>
      <c r="BG550" s="92"/>
      <c r="BH550"/>
      <c r="BI550"/>
      <c r="BJ550"/>
      <c r="BK550"/>
      <c r="BL550"/>
      <c r="BM550"/>
      <c r="BN550"/>
      <c r="BO550"/>
      <c r="BP550"/>
      <c r="BQ550"/>
      <c r="BR550"/>
      <c r="BS550"/>
      <c r="BT550" s="92"/>
      <c r="BU550" s="92"/>
      <c r="BV550" s="92"/>
      <c r="BW550" s="5"/>
      <c r="BX550" s="5"/>
      <c r="BY550" s="5"/>
      <c r="BZ550" s="5"/>
      <c r="CA550" s="5"/>
      <c r="CB550" s="5"/>
      <c r="CC550" s="5"/>
      <c r="CD550" s="440"/>
      <c r="CE550" s="440"/>
      <c r="CF550" s="441"/>
      <c r="CG550" s="442"/>
      <c r="CH550" s="443"/>
      <c r="CI550" s="443"/>
      <c r="CJ550" s="443"/>
      <c r="CK550" s="443"/>
      <c r="CL550" s="4"/>
      <c r="CM550" s="4"/>
      <c r="CN550" s="5"/>
      <c r="CO550" s="4"/>
      <c r="CP550" s="444"/>
      <c r="CQ550" s="445"/>
      <c r="CR550" s="446"/>
      <c r="CS550" s="446"/>
      <c r="CT550" s="444"/>
      <c r="CU550" s="444"/>
      <c r="CV550" s="444"/>
      <c r="CW550" s="444"/>
      <c r="CX550" s="447"/>
      <c r="CY550" s="447"/>
      <c r="CZ550" s="447"/>
      <c r="DA550" s="447"/>
      <c r="DB550" s="448"/>
      <c r="DC550" s="448"/>
      <c r="DD550" s="446"/>
      <c r="DE550" s="439"/>
      <c r="DF550" s="439"/>
      <c r="DG550" s="439"/>
      <c r="DH550" s="439"/>
      <c r="DI550" s="439"/>
      <c r="DJ550" s="439"/>
      <c r="DK550" s="439"/>
      <c r="DL550" s="446"/>
      <c r="DM550" s="446"/>
      <c r="DN550" s="444"/>
      <c r="DO550" s="444"/>
      <c r="DP550" s="444"/>
      <c r="DQ550" s="444"/>
      <c r="DR550" s="444"/>
      <c r="DS550" s="441"/>
      <c r="DT550" s="449"/>
      <c r="DU550" s="450"/>
      <c r="DV550" s="450"/>
      <c r="DW550" s="450"/>
      <c r="DX550" s="450"/>
      <c r="DY550" s="450"/>
      <c r="DZ550" s="450"/>
      <c r="EA550" s="450"/>
      <c r="EB550" s="450"/>
      <c r="EC550" s="450"/>
      <c r="ED550" s="450"/>
      <c r="EE550" s="446"/>
      <c r="EF550" s="446"/>
      <c r="EL550" s="4"/>
      <c r="EM550" s="4"/>
      <c r="EN550" s="5"/>
      <c r="EO550" s="4"/>
      <c r="FA550" s="23"/>
      <c r="FB550" s="24"/>
      <c r="FC550" s="75"/>
      <c r="FD550" s="76"/>
      <c r="FF550" s="89"/>
      <c r="IA550" s="214"/>
      <c r="IB550" s="215"/>
      <c r="IC550" s="214"/>
      <c r="ID550" s="215"/>
      <c r="IE550" s="214"/>
      <c r="IF550" s="214"/>
      <c r="IG550" s="214"/>
      <c r="IH550" s="233"/>
      <c r="II550" s="160"/>
      <c r="IJ550" s="217"/>
      <c r="IK550" s="218"/>
      <c r="IL550" s="218"/>
      <c r="IM550" s="218"/>
      <c r="IO550" s="391"/>
    </row>
    <row r="551" spans="1:249" s="6" customFormat="1" ht="15" x14ac:dyDescent="0.2">
      <c r="A551" s="467" t="s">
        <v>2195</v>
      </c>
      <c r="B551" s="467" t="s">
        <v>2149</v>
      </c>
      <c r="C551" s="393" t="s">
        <v>2885</v>
      </c>
      <c r="D551" s="468"/>
      <c r="E551" s="462" t="s">
        <v>2141</v>
      </c>
      <c r="F551" s="14" t="s">
        <v>2149</v>
      </c>
      <c r="G551" s="14" t="s">
        <v>2149</v>
      </c>
      <c r="H551" s="469" t="s">
        <v>2149</v>
      </c>
      <c r="I551" s="462"/>
      <c r="J551" s="456"/>
      <c r="K551" s="11"/>
      <c r="L551" s="11"/>
      <c r="M551" s="14"/>
      <c r="N551" s="470"/>
      <c r="O551" s="14"/>
      <c r="P551" s="14"/>
      <c r="Q551" s="14"/>
      <c r="R551" s="14"/>
      <c r="S551" s="14"/>
      <c r="T551" s="469"/>
      <c r="U551" s="454"/>
      <c r="V551" s="454"/>
      <c r="W551" s="9"/>
      <c r="X551" s="9"/>
      <c r="Y551" s="10"/>
      <c r="Z551" s="495" t="s">
        <v>2195</v>
      </c>
      <c r="AA551" s="11"/>
      <c r="AB551" s="472"/>
      <c r="AC551" s="473"/>
      <c r="AD551" s="473"/>
      <c r="AE551" s="496" t="s">
        <v>2195</v>
      </c>
      <c r="AF551" s="12"/>
      <c r="AG551" s="12"/>
      <c r="AH551" s="13"/>
      <c r="AI551" s="14"/>
      <c r="AJ551" s="14"/>
      <c r="AK551" s="7"/>
      <c r="AL551" s="7"/>
      <c r="AM551" s="15"/>
      <c r="AN551" s="15"/>
      <c r="AO551" s="8"/>
      <c r="AP551" s="453" t="s">
        <v>23</v>
      </c>
      <c r="AQ551" s="17"/>
      <c r="AR551" s="18"/>
      <c r="AS551" s="19"/>
      <c r="AT551" s="19"/>
      <c r="AU551" s="19"/>
      <c r="AV551" s="19"/>
      <c r="AW551" s="19"/>
      <c r="AX551" s="19"/>
      <c r="AY551" s="19"/>
      <c r="AZ551" s="20"/>
      <c r="BA551" s="20"/>
      <c r="BB551" s="21"/>
      <c r="BC551" s="22" t="s">
        <v>2179</v>
      </c>
      <c r="BD551" s="77"/>
      <c r="BE551" s="91"/>
      <c r="BF551" s="91"/>
      <c r="BG551" s="92"/>
      <c r="BH551"/>
      <c r="BI551"/>
      <c r="BJ551"/>
      <c r="BK551"/>
      <c r="BL551"/>
      <c r="BM551"/>
      <c r="BN551"/>
      <c r="BO551"/>
      <c r="BP551"/>
      <c r="BQ551"/>
      <c r="BR551"/>
      <c r="BS551"/>
      <c r="BT551" s="92"/>
      <c r="BU551" s="92"/>
      <c r="BV551" s="92"/>
      <c r="BW551" s="5"/>
      <c r="BX551" s="5"/>
      <c r="BY551" s="5"/>
      <c r="BZ551" s="5"/>
      <c r="CA551" s="5"/>
      <c r="CB551" s="5"/>
      <c r="CC551" s="5"/>
      <c r="CD551" s="440"/>
      <c r="CE551" s="440"/>
      <c r="CF551" s="441"/>
      <c r="CG551" s="442"/>
      <c r="CH551" s="443"/>
      <c r="CI551" s="443"/>
      <c r="CJ551" s="443"/>
      <c r="CK551" s="443"/>
      <c r="CL551" s="4"/>
      <c r="CM551" s="4"/>
      <c r="CN551" s="5"/>
      <c r="CO551" s="4"/>
      <c r="CP551" s="444"/>
      <c r="CQ551" s="445"/>
      <c r="CR551" s="446"/>
      <c r="CS551" s="446"/>
      <c r="CT551" s="444"/>
      <c r="CU551" s="444"/>
      <c r="CV551" s="444"/>
      <c r="CW551" s="444"/>
      <c r="CX551" s="447"/>
      <c r="CY551" s="447"/>
      <c r="CZ551" s="447"/>
      <c r="DA551" s="447"/>
      <c r="DB551" s="448"/>
      <c r="DC551" s="448"/>
      <c r="DD551" s="446"/>
      <c r="DE551" s="439"/>
      <c r="DF551" s="439"/>
      <c r="DG551" s="439"/>
      <c r="DH551" s="439"/>
      <c r="DI551" s="439"/>
      <c r="DJ551" s="439"/>
      <c r="DK551" s="439"/>
      <c r="DL551" s="446"/>
      <c r="DM551" s="446"/>
      <c r="DN551" s="444"/>
      <c r="DO551" s="444"/>
      <c r="DP551" s="444"/>
      <c r="DQ551" s="444"/>
      <c r="DR551" s="444"/>
      <c r="DS551" s="441"/>
      <c r="DT551" s="449"/>
      <c r="DU551" s="450"/>
      <c r="DV551" s="450"/>
      <c r="DW551" s="450"/>
      <c r="DX551" s="450"/>
      <c r="DY551" s="450"/>
      <c r="DZ551" s="450"/>
      <c r="EA551" s="450"/>
      <c r="EB551" s="450"/>
      <c r="EC551" s="450"/>
      <c r="ED551" s="450"/>
      <c r="EE551" s="446"/>
      <c r="EF551" s="446"/>
      <c r="EL551" s="4"/>
      <c r="EM551" s="4"/>
      <c r="EN551" s="5"/>
      <c r="EO551" s="4"/>
      <c r="FA551" s="23"/>
      <c r="FB551" s="24"/>
      <c r="FC551" s="75"/>
      <c r="FD551" s="76"/>
      <c r="FF551" s="89"/>
      <c r="IA551" s="214"/>
      <c r="IB551" s="215"/>
      <c r="IC551" s="214"/>
      <c r="ID551" s="215"/>
      <c r="IE551" s="214"/>
      <c r="IF551" s="214"/>
      <c r="IG551" s="214"/>
      <c r="IH551" s="233"/>
      <c r="II551" s="160"/>
      <c r="IJ551" s="217"/>
      <c r="IK551" s="218"/>
      <c r="IL551" s="218"/>
      <c r="IM551" s="218"/>
      <c r="IO551" s="391"/>
    </row>
    <row r="552" spans="1:249" s="6" customFormat="1" ht="15" x14ac:dyDescent="0.2">
      <c r="A552" s="467" t="s">
        <v>2195</v>
      </c>
      <c r="B552" s="467" t="s">
        <v>2149</v>
      </c>
      <c r="C552" s="393" t="s">
        <v>2886</v>
      </c>
      <c r="D552" s="468"/>
      <c r="E552" s="462" t="s">
        <v>2141</v>
      </c>
      <c r="F552" s="14" t="s">
        <v>2149</v>
      </c>
      <c r="G552" s="14" t="s">
        <v>2149</v>
      </c>
      <c r="H552" s="469" t="s">
        <v>2149</v>
      </c>
      <c r="I552" s="462"/>
      <c r="J552" s="456"/>
      <c r="K552" s="11"/>
      <c r="L552" s="11"/>
      <c r="M552" s="14"/>
      <c r="N552" s="470"/>
      <c r="O552" s="14"/>
      <c r="P552" s="14"/>
      <c r="Q552" s="14"/>
      <c r="R552" s="14"/>
      <c r="S552" s="14"/>
      <c r="T552" s="469"/>
      <c r="U552" s="454"/>
      <c r="V552" s="454"/>
      <c r="W552" s="9"/>
      <c r="X552" s="9"/>
      <c r="Y552" s="10"/>
      <c r="Z552" s="495" t="s">
        <v>2195</v>
      </c>
      <c r="AA552" s="11"/>
      <c r="AB552" s="472"/>
      <c r="AC552" s="473"/>
      <c r="AD552" s="473"/>
      <c r="AE552" s="496" t="s">
        <v>2195</v>
      </c>
      <c r="AF552" s="12"/>
      <c r="AG552" s="12"/>
      <c r="AH552" s="13"/>
      <c r="AI552" s="14"/>
      <c r="AJ552" s="14"/>
      <c r="AK552" s="7"/>
      <c r="AL552" s="7"/>
      <c r="AM552" s="15"/>
      <c r="AN552" s="15"/>
      <c r="AO552" s="8"/>
      <c r="AP552" s="453" t="s">
        <v>24</v>
      </c>
      <c r="AQ552" s="17"/>
      <c r="AR552" s="18"/>
      <c r="AS552" s="19"/>
      <c r="AT552" s="19"/>
      <c r="AU552" s="19"/>
      <c r="AV552" s="19"/>
      <c r="AW552" s="19"/>
      <c r="AX552" s="19"/>
      <c r="AY552" s="19"/>
      <c r="AZ552" s="20"/>
      <c r="BA552" s="20"/>
      <c r="BB552" s="21"/>
      <c r="BC552" s="22" t="s">
        <v>2179</v>
      </c>
      <c r="BD552" s="77"/>
      <c r="BE552" s="91"/>
      <c r="BF552" s="91"/>
      <c r="BG552" s="92"/>
      <c r="BH552"/>
      <c r="BI552"/>
      <c r="BJ552"/>
      <c r="BK552"/>
      <c r="BL552"/>
      <c r="BM552"/>
      <c r="BN552"/>
      <c r="BO552"/>
      <c r="BP552"/>
      <c r="BQ552"/>
      <c r="BR552"/>
      <c r="BS552"/>
      <c r="BT552" s="92"/>
      <c r="BU552" s="92"/>
      <c r="BV552" s="92"/>
      <c r="BW552" s="5"/>
      <c r="BX552" s="5"/>
      <c r="BY552" s="5"/>
      <c r="BZ552" s="5"/>
      <c r="CA552" s="5"/>
      <c r="CB552" s="5"/>
      <c r="CC552" s="5"/>
      <c r="CD552" s="440"/>
      <c r="CE552" s="440"/>
      <c r="CF552" s="441"/>
      <c r="CG552" s="442"/>
      <c r="CH552" s="443"/>
      <c r="CI552" s="443"/>
      <c r="CJ552" s="443"/>
      <c r="CK552" s="443"/>
      <c r="CL552" s="4"/>
      <c r="CM552" s="4"/>
      <c r="CN552" s="5"/>
      <c r="CO552" s="4"/>
      <c r="CP552" s="444"/>
      <c r="CQ552" s="445"/>
      <c r="CR552" s="446"/>
      <c r="CS552" s="446"/>
      <c r="CT552" s="444"/>
      <c r="CU552" s="444"/>
      <c r="CV552" s="444"/>
      <c r="CW552" s="444"/>
      <c r="CX552" s="447"/>
      <c r="CY552" s="447"/>
      <c r="CZ552" s="447"/>
      <c r="DA552" s="447"/>
      <c r="DB552" s="448"/>
      <c r="DC552" s="448"/>
      <c r="DD552" s="446"/>
      <c r="DE552" s="439"/>
      <c r="DF552" s="439"/>
      <c r="DG552" s="439"/>
      <c r="DH552" s="439"/>
      <c r="DI552" s="439"/>
      <c r="DJ552" s="439"/>
      <c r="DK552" s="439"/>
      <c r="DL552" s="446"/>
      <c r="DM552" s="446"/>
      <c r="DN552" s="444"/>
      <c r="DO552" s="444"/>
      <c r="DP552" s="444"/>
      <c r="DQ552" s="444"/>
      <c r="DR552" s="444"/>
      <c r="DS552" s="441"/>
      <c r="DT552" s="449"/>
      <c r="DU552" s="450"/>
      <c r="DV552" s="450"/>
      <c r="DW552" s="450"/>
      <c r="DX552" s="450"/>
      <c r="DY552" s="450"/>
      <c r="DZ552" s="450"/>
      <c r="EA552" s="450"/>
      <c r="EB552" s="450"/>
      <c r="EC552" s="450"/>
      <c r="ED552" s="450"/>
      <c r="EE552" s="446"/>
      <c r="EF552" s="446"/>
      <c r="EL552" s="4"/>
      <c r="EM552" s="4"/>
      <c r="EN552" s="5"/>
      <c r="EO552" s="4"/>
      <c r="FA552" s="23"/>
      <c r="FB552" s="24"/>
      <c r="FC552" s="75"/>
      <c r="FD552" s="76"/>
      <c r="FF552" s="89"/>
      <c r="IA552" s="214"/>
      <c r="IB552" s="215"/>
      <c r="IC552" s="214"/>
      <c r="ID552" s="215"/>
      <c r="IE552" s="214"/>
      <c r="IF552" s="214"/>
      <c r="IG552" s="214"/>
      <c r="IH552" s="233"/>
      <c r="II552" s="160"/>
      <c r="IJ552" s="217"/>
      <c r="IK552" s="218"/>
      <c r="IL552" s="218"/>
      <c r="IM552" s="218"/>
      <c r="IO552" s="391"/>
    </row>
    <row r="553" spans="1:249" s="6" customFormat="1" ht="15" x14ac:dyDescent="0.2">
      <c r="A553" s="467" t="s">
        <v>2195</v>
      </c>
      <c r="B553" s="467" t="s">
        <v>1969</v>
      </c>
      <c r="C553" s="393" t="s">
        <v>2887</v>
      </c>
      <c r="D553" s="468"/>
      <c r="E553" s="462" t="s">
        <v>2137</v>
      </c>
      <c r="F553" s="14" t="s">
        <v>2149</v>
      </c>
      <c r="G553" s="14" t="s">
        <v>2149</v>
      </c>
      <c r="H553" s="469" t="s">
        <v>2149</v>
      </c>
      <c r="I553" s="462"/>
      <c r="J553" s="456"/>
      <c r="K553" s="11"/>
      <c r="L553" s="11"/>
      <c r="M553" s="14"/>
      <c r="N553" s="470"/>
      <c r="O553" s="14"/>
      <c r="P553" s="14"/>
      <c r="Q553" s="14"/>
      <c r="R553" s="14"/>
      <c r="S553" s="14"/>
      <c r="T553" s="469"/>
      <c r="U553" s="454"/>
      <c r="V553" s="454"/>
      <c r="W553" s="9"/>
      <c r="X553" s="9"/>
      <c r="Y553" s="10"/>
      <c r="Z553" s="495" t="s">
        <v>2166</v>
      </c>
      <c r="AA553" s="11"/>
      <c r="AB553" s="472"/>
      <c r="AC553" s="473"/>
      <c r="AD553" s="473"/>
      <c r="AE553" s="496" t="s">
        <v>2166</v>
      </c>
      <c r="AF553" s="12"/>
      <c r="AG553" s="12"/>
      <c r="AH553" s="13"/>
      <c r="AI553" s="14"/>
      <c r="AJ553" s="14"/>
      <c r="AK553" s="7"/>
      <c r="AL553" s="7"/>
      <c r="AM553" s="15"/>
      <c r="AN553" s="15"/>
      <c r="AO553" s="8"/>
      <c r="AP553" s="453" t="s">
        <v>25</v>
      </c>
      <c r="AQ553" s="17"/>
      <c r="AR553" s="18"/>
      <c r="AS553" s="19"/>
      <c r="AT553" s="19"/>
      <c r="AU553" s="19"/>
      <c r="AV553" s="19"/>
      <c r="AW553" s="19"/>
      <c r="AX553" s="19"/>
      <c r="AY553" s="19"/>
      <c r="AZ553" s="20"/>
      <c r="BA553" s="20"/>
      <c r="BB553" s="21"/>
      <c r="BC553" s="22" t="s">
        <v>2179</v>
      </c>
      <c r="BD553" s="77"/>
      <c r="BE553" s="91"/>
      <c r="BF553" s="91"/>
      <c r="BG553" s="92"/>
      <c r="BH553"/>
      <c r="BI553"/>
      <c r="BJ553"/>
      <c r="BK553"/>
      <c r="BL553"/>
      <c r="BM553"/>
      <c r="BN553"/>
      <c r="BO553"/>
      <c r="BP553"/>
      <c r="BQ553"/>
      <c r="BR553"/>
      <c r="BS553"/>
      <c r="BT553" s="92"/>
      <c r="BU553" s="92"/>
      <c r="BV553" s="92"/>
      <c r="BW553" s="5"/>
      <c r="BX553" s="5"/>
      <c r="BY553" s="5"/>
      <c r="BZ553" s="5"/>
      <c r="CA553" s="5"/>
      <c r="CB553" s="5"/>
      <c r="CC553" s="5"/>
      <c r="CD553" s="440"/>
      <c r="CE553" s="440"/>
      <c r="CF553" s="441"/>
      <c r="CG553" s="442"/>
      <c r="CH553" s="443"/>
      <c r="CI553" s="443"/>
      <c r="CJ553" s="443"/>
      <c r="CK553" s="443"/>
      <c r="CL553" s="4"/>
      <c r="CM553" s="4"/>
      <c r="CN553" s="5"/>
      <c r="CO553" s="4"/>
      <c r="CP553" s="444"/>
      <c r="CQ553" s="445"/>
      <c r="CR553" s="446"/>
      <c r="CS553" s="446"/>
      <c r="CT553" s="444"/>
      <c r="CU553" s="444"/>
      <c r="CV553" s="444"/>
      <c r="CW553" s="444"/>
      <c r="CX553" s="447"/>
      <c r="CY553" s="447"/>
      <c r="CZ553" s="447"/>
      <c r="DA553" s="447"/>
      <c r="DB553" s="448"/>
      <c r="DC553" s="448"/>
      <c r="DD553" s="446"/>
      <c r="DE553" s="439"/>
      <c r="DF553" s="439"/>
      <c r="DG553" s="439"/>
      <c r="DH553" s="439"/>
      <c r="DI553" s="439"/>
      <c r="DJ553" s="439"/>
      <c r="DK553" s="439"/>
      <c r="DL553" s="446"/>
      <c r="DM553" s="446"/>
      <c r="DN553" s="444"/>
      <c r="DO553" s="444"/>
      <c r="DP553" s="444"/>
      <c r="DQ553" s="444"/>
      <c r="DR553" s="444"/>
      <c r="DS553" s="441"/>
      <c r="DT553" s="449"/>
      <c r="DU553" s="450"/>
      <c r="DV553" s="450"/>
      <c r="DW553" s="450"/>
      <c r="DX553" s="450"/>
      <c r="DY553" s="450"/>
      <c r="DZ553" s="450"/>
      <c r="EA553" s="450"/>
      <c r="EB553" s="450"/>
      <c r="EC553" s="450"/>
      <c r="ED553" s="450"/>
      <c r="EE553" s="446"/>
      <c r="EF553" s="446"/>
      <c r="EL553" s="4"/>
      <c r="EM553" s="4"/>
      <c r="EN553" s="5"/>
      <c r="EO553" s="4"/>
      <c r="FA553" s="23"/>
      <c r="FB553" s="24"/>
      <c r="FC553" s="75"/>
      <c r="FD553" s="76"/>
      <c r="FF553" s="89"/>
      <c r="IA553" s="214"/>
      <c r="IB553" s="215"/>
      <c r="IC553" s="214"/>
      <c r="ID553" s="215"/>
      <c r="IE553" s="214"/>
      <c r="IF553" s="214"/>
      <c r="IG553" s="214"/>
      <c r="IH553" s="233"/>
      <c r="II553" s="160"/>
      <c r="IJ553" s="217"/>
      <c r="IK553" s="218"/>
      <c r="IL553" s="218"/>
      <c r="IM553" s="218"/>
      <c r="IO553" s="391"/>
    </row>
    <row r="554" spans="1:249" s="6" customFormat="1" ht="15" x14ac:dyDescent="0.2">
      <c r="A554" s="467" t="s">
        <v>2195</v>
      </c>
      <c r="B554" s="467" t="s">
        <v>2149</v>
      </c>
      <c r="C554" s="393" t="s">
        <v>2888</v>
      </c>
      <c r="D554" s="468"/>
      <c r="E554" s="462" t="s">
        <v>2137</v>
      </c>
      <c r="F554" s="14" t="s">
        <v>2149</v>
      </c>
      <c r="G554" s="14" t="s">
        <v>2149</v>
      </c>
      <c r="H554" s="469" t="s">
        <v>2149</v>
      </c>
      <c r="I554" s="462"/>
      <c r="J554" s="456"/>
      <c r="K554" s="11"/>
      <c r="L554" s="11"/>
      <c r="M554" s="14"/>
      <c r="N554" s="470"/>
      <c r="O554" s="14"/>
      <c r="P554" s="14"/>
      <c r="Q554" s="14"/>
      <c r="R554" s="14"/>
      <c r="S554" s="14"/>
      <c r="T554" s="469"/>
      <c r="U554" s="454"/>
      <c r="V554" s="454"/>
      <c r="W554" s="9"/>
      <c r="X554" s="9"/>
      <c r="Y554" s="10"/>
      <c r="Z554" s="495" t="s">
        <v>2195</v>
      </c>
      <c r="AA554" s="11"/>
      <c r="AB554" s="472"/>
      <c r="AC554" s="473"/>
      <c r="AD554" s="473"/>
      <c r="AE554" s="496" t="s">
        <v>2166</v>
      </c>
      <c r="AF554" s="12"/>
      <c r="AG554" s="12"/>
      <c r="AH554" s="13"/>
      <c r="AI554" s="14"/>
      <c r="AJ554" s="14"/>
      <c r="AK554" s="7"/>
      <c r="AL554" s="7"/>
      <c r="AM554" s="15"/>
      <c r="AN554" s="15"/>
      <c r="AO554" s="8"/>
      <c r="AP554" s="453" t="s">
        <v>26</v>
      </c>
      <c r="AQ554" s="17"/>
      <c r="AR554" s="18"/>
      <c r="AS554" s="19"/>
      <c r="AT554" s="19"/>
      <c r="AU554" s="19"/>
      <c r="AV554" s="19"/>
      <c r="AW554" s="19"/>
      <c r="AX554" s="19"/>
      <c r="AY554" s="19"/>
      <c r="AZ554" s="20"/>
      <c r="BA554" s="20"/>
      <c r="BB554" s="21"/>
      <c r="BC554" s="22" t="s">
        <v>2179</v>
      </c>
      <c r="BD554" s="77"/>
      <c r="BE554" s="91"/>
      <c r="BF554" s="91"/>
      <c r="BG554" s="92"/>
      <c r="BH554"/>
      <c r="BI554"/>
      <c r="BJ554"/>
      <c r="BK554"/>
      <c r="BL554"/>
      <c r="BM554"/>
      <c r="BN554"/>
      <c r="BO554"/>
      <c r="BP554"/>
      <c r="BQ554"/>
      <c r="BR554"/>
      <c r="BS554"/>
      <c r="BT554" s="92"/>
      <c r="BU554" s="92"/>
      <c r="BV554" s="92"/>
      <c r="BW554" s="5"/>
      <c r="BX554" s="5"/>
      <c r="BY554" s="5"/>
      <c r="BZ554" s="5"/>
      <c r="CA554" s="5"/>
      <c r="CB554" s="5"/>
      <c r="CC554" s="5"/>
      <c r="CD554" s="440"/>
      <c r="CE554" s="440"/>
      <c r="CF554" s="441"/>
      <c r="CG554" s="442"/>
      <c r="CH554" s="443"/>
      <c r="CI554" s="443"/>
      <c r="CJ554" s="443"/>
      <c r="CK554" s="443"/>
      <c r="CL554" s="4"/>
      <c r="CM554" s="4"/>
      <c r="CN554" s="5"/>
      <c r="CO554" s="4"/>
      <c r="CP554" s="444"/>
      <c r="CQ554" s="445"/>
      <c r="CR554" s="446"/>
      <c r="CS554" s="446"/>
      <c r="CT554" s="444"/>
      <c r="CU554" s="444"/>
      <c r="CV554" s="444"/>
      <c r="CW554" s="444"/>
      <c r="CX554" s="447"/>
      <c r="CY554" s="447"/>
      <c r="CZ554" s="447"/>
      <c r="DA554" s="447"/>
      <c r="DB554" s="448"/>
      <c r="DC554" s="448"/>
      <c r="DD554" s="446"/>
      <c r="DE554" s="439"/>
      <c r="DF554" s="439"/>
      <c r="DG554" s="439"/>
      <c r="DH554" s="439"/>
      <c r="DI554" s="439"/>
      <c r="DJ554" s="439"/>
      <c r="DK554" s="439"/>
      <c r="DL554" s="446"/>
      <c r="DM554" s="446"/>
      <c r="DN554" s="444"/>
      <c r="DO554" s="444"/>
      <c r="DP554" s="444"/>
      <c r="DQ554" s="444"/>
      <c r="DR554" s="444"/>
      <c r="DS554" s="441"/>
      <c r="DT554" s="449"/>
      <c r="DU554" s="450"/>
      <c r="DV554" s="450"/>
      <c r="DW554" s="450"/>
      <c r="DX554" s="450"/>
      <c r="DY554" s="450"/>
      <c r="DZ554" s="450"/>
      <c r="EA554" s="450"/>
      <c r="EB554" s="450"/>
      <c r="EC554" s="450"/>
      <c r="ED554" s="450"/>
      <c r="EE554" s="446"/>
      <c r="EF554" s="446"/>
      <c r="EL554" s="4"/>
      <c r="EM554" s="4"/>
      <c r="EN554" s="5"/>
      <c r="EO554" s="4"/>
      <c r="FA554" s="23"/>
      <c r="FB554" s="24"/>
      <c r="FC554" s="75"/>
      <c r="FD554" s="76"/>
      <c r="FF554" s="89"/>
      <c r="IA554" s="214"/>
      <c r="IB554" s="215"/>
      <c r="IC554" s="214"/>
      <c r="ID554" s="215"/>
      <c r="IE554" s="214"/>
      <c r="IF554" s="214"/>
      <c r="IG554" s="214"/>
      <c r="IH554" s="233"/>
      <c r="II554" s="160"/>
      <c r="IJ554" s="217"/>
      <c r="IK554" s="218"/>
      <c r="IL554" s="218"/>
      <c r="IM554" s="218"/>
      <c r="IO554" s="391"/>
    </row>
    <row r="555" spans="1:249" s="6" customFormat="1" ht="15" x14ac:dyDescent="0.2">
      <c r="A555" s="467" t="s">
        <v>2166</v>
      </c>
      <c r="B555" s="467" t="s">
        <v>2157</v>
      </c>
      <c r="C555" s="393" t="s">
        <v>2889</v>
      </c>
      <c r="D555" s="468"/>
      <c r="E555" s="462" t="s">
        <v>2138</v>
      </c>
      <c r="F555" s="14" t="s">
        <v>2149</v>
      </c>
      <c r="G555" s="14" t="s">
        <v>2154</v>
      </c>
      <c r="H555" s="469" t="s">
        <v>2149</v>
      </c>
      <c r="I555" s="462"/>
      <c r="J555" s="456"/>
      <c r="K555" s="11"/>
      <c r="L555" s="11"/>
      <c r="M555" s="14"/>
      <c r="N555" s="470"/>
      <c r="O555" s="14"/>
      <c r="P555" s="14"/>
      <c r="Q555" s="14"/>
      <c r="R555" s="14"/>
      <c r="S555" s="14"/>
      <c r="T555" s="469"/>
      <c r="U555" s="454"/>
      <c r="V555" s="454"/>
      <c r="W555" s="9"/>
      <c r="X555" s="9"/>
      <c r="Y555" s="10"/>
      <c r="Z555" s="495" t="s">
        <v>2195</v>
      </c>
      <c r="AA555" s="11"/>
      <c r="AB555" s="472"/>
      <c r="AC555" s="473"/>
      <c r="AD555" s="473"/>
      <c r="AE555" s="496" t="s">
        <v>2195</v>
      </c>
      <c r="AF555" s="12"/>
      <c r="AG555" s="12"/>
      <c r="AH555" s="13"/>
      <c r="AI555" s="14"/>
      <c r="AJ555" s="14"/>
      <c r="AK555" s="7"/>
      <c r="AL555" s="7"/>
      <c r="AM555" s="15"/>
      <c r="AN555" s="15"/>
      <c r="AO555" s="8"/>
      <c r="AP555" s="453" t="s">
        <v>27</v>
      </c>
      <c r="AQ555" s="17"/>
      <c r="AR555" s="18"/>
      <c r="AS555" s="19"/>
      <c r="AT555" s="19"/>
      <c r="AU555" s="19"/>
      <c r="AV555" s="19"/>
      <c r="AW555" s="19"/>
      <c r="AX555" s="19"/>
      <c r="AY555" s="19"/>
      <c r="AZ555" s="20"/>
      <c r="BA555" s="20"/>
      <c r="BB555" s="21"/>
      <c r="BC555" s="22" t="s">
        <v>2179</v>
      </c>
      <c r="BD555" s="77"/>
      <c r="BE555" s="91"/>
      <c r="BF555" s="91"/>
      <c r="BG555" s="92"/>
      <c r="BH555"/>
      <c r="BI555"/>
      <c r="BJ555"/>
      <c r="BK555"/>
      <c r="BL555"/>
      <c r="BM555"/>
      <c r="BN555"/>
      <c r="BO555"/>
      <c r="BP555"/>
      <c r="BQ555"/>
      <c r="BR555"/>
      <c r="BS555"/>
      <c r="BT555" s="92"/>
      <c r="BU555" s="92"/>
      <c r="BV555" s="92"/>
      <c r="BW555" s="5"/>
      <c r="BX555" s="5"/>
      <c r="BY555" s="5"/>
      <c r="BZ555" s="5"/>
      <c r="CA555" s="5"/>
      <c r="CB555" s="5"/>
      <c r="CC555" s="5"/>
      <c r="CD555" s="440"/>
      <c r="CE555" s="440"/>
      <c r="CF555" s="441"/>
      <c r="CG555" s="442"/>
      <c r="CH555" s="443"/>
      <c r="CI555" s="443"/>
      <c r="CJ555" s="443"/>
      <c r="CK555" s="443"/>
      <c r="CL555" s="4"/>
      <c r="CM555" s="4"/>
      <c r="CN555" s="5"/>
      <c r="CO555" s="4"/>
      <c r="CP555" s="444"/>
      <c r="CQ555" s="445"/>
      <c r="CR555" s="446"/>
      <c r="CS555" s="446"/>
      <c r="CT555" s="444"/>
      <c r="CU555" s="444"/>
      <c r="CV555" s="444"/>
      <c r="CW555" s="444"/>
      <c r="CX555" s="447"/>
      <c r="CY555" s="447"/>
      <c r="CZ555" s="447"/>
      <c r="DA555" s="447"/>
      <c r="DB555" s="448"/>
      <c r="DC555" s="448"/>
      <c r="DD555" s="446"/>
      <c r="DE555" s="439"/>
      <c r="DF555" s="439"/>
      <c r="DG555" s="439"/>
      <c r="DH555" s="439"/>
      <c r="DI555" s="439"/>
      <c r="DJ555" s="439"/>
      <c r="DK555" s="439"/>
      <c r="DL555" s="446"/>
      <c r="DM555" s="446"/>
      <c r="DN555" s="444"/>
      <c r="DO555" s="444"/>
      <c r="DP555" s="444"/>
      <c r="DQ555" s="444"/>
      <c r="DR555" s="444"/>
      <c r="DS555" s="441"/>
      <c r="DT555" s="449"/>
      <c r="DU555" s="450"/>
      <c r="DV555" s="450"/>
      <c r="DW555" s="450"/>
      <c r="DX555" s="450"/>
      <c r="DY555" s="450"/>
      <c r="DZ555" s="450"/>
      <c r="EA555" s="450"/>
      <c r="EB555" s="450"/>
      <c r="EC555" s="450"/>
      <c r="ED555" s="450"/>
      <c r="EE555" s="446"/>
      <c r="EF555" s="446"/>
      <c r="EL555" s="4"/>
      <c r="EM555" s="4"/>
      <c r="EN555" s="5"/>
      <c r="EO555" s="4"/>
      <c r="FA555" s="23"/>
      <c r="FB555" s="24"/>
      <c r="FC555" s="75"/>
      <c r="FD555" s="76"/>
      <c r="FF555" s="89"/>
      <c r="IA555" s="214"/>
      <c r="IB555" s="215"/>
      <c r="IC555" s="214"/>
      <c r="ID555" s="215"/>
      <c r="IE555" s="214"/>
      <c r="IF555" s="214"/>
      <c r="IG555" s="214"/>
      <c r="IH555" s="233"/>
      <c r="II555" s="160"/>
      <c r="IJ555" s="217"/>
      <c r="IK555" s="218"/>
      <c r="IL555" s="218"/>
      <c r="IM555" s="218"/>
      <c r="IO555" s="391"/>
    </row>
    <row r="556" spans="1:249" s="6" customFormat="1" ht="15" x14ac:dyDescent="0.2">
      <c r="A556" s="467" t="s">
        <v>2166</v>
      </c>
      <c r="B556" s="467" t="s">
        <v>2149</v>
      </c>
      <c r="C556" s="393" t="s">
        <v>2890</v>
      </c>
      <c r="D556" s="468"/>
      <c r="E556" s="462" t="s">
        <v>2138</v>
      </c>
      <c r="F556" s="14" t="s">
        <v>2149</v>
      </c>
      <c r="G556" s="14" t="s">
        <v>2154</v>
      </c>
      <c r="H556" s="469" t="s">
        <v>2149</v>
      </c>
      <c r="I556" s="462"/>
      <c r="J556" s="456"/>
      <c r="K556" s="11"/>
      <c r="L556" s="11"/>
      <c r="M556" s="14"/>
      <c r="N556" s="470"/>
      <c r="O556" s="14"/>
      <c r="P556" s="14"/>
      <c r="Q556" s="14"/>
      <c r="R556" s="14"/>
      <c r="S556" s="14"/>
      <c r="T556" s="469"/>
      <c r="U556" s="454"/>
      <c r="V556" s="454"/>
      <c r="W556" s="9"/>
      <c r="X556" s="9"/>
      <c r="Y556" s="10"/>
      <c r="Z556" s="495" t="s">
        <v>2166</v>
      </c>
      <c r="AA556" s="11"/>
      <c r="AB556" s="472"/>
      <c r="AC556" s="473"/>
      <c r="AD556" s="473"/>
      <c r="AE556" s="496" t="s">
        <v>2166</v>
      </c>
      <c r="AF556" s="12"/>
      <c r="AG556" s="12"/>
      <c r="AH556" s="13"/>
      <c r="AI556" s="14"/>
      <c r="AJ556" s="14"/>
      <c r="AK556" s="7"/>
      <c r="AL556" s="7"/>
      <c r="AM556" s="15"/>
      <c r="AN556" s="15"/>
      <c r="AO556" s="8"/>
      <c r="AP556" s="453" t="s">
        <v>28</v>
      </c>
      <c r="AQ556" s="17"/>
      <c r="AR556" s="18"/>
      <c r="AS556" s="19"/>
      <c r="AT556" s="19"/>
      <c r="AU556" s="19"/>
      <c r="AV556" s="19"/>
      <c r="AW556" s="19"/>
      <c r="AX556" s="19"/>
      <c r="AY556" s="19"/>
      <c r="AZ556" s="20"/>
      <c r="BA556" s="20"/>
      <c r="BB556" s="21"/>
      <c r="BC556" s="22" t="s">
        <v>2179</v>
      </c>
      <c r="BD556" s="77"/>
      <c r="BE556" s="91"/>
      <c r="BF556" s="91"/>
      <c r="BG556" s="92"/>
      <c r="BH556"/>
      <c r="BI556"/>
      <c r="BJ556"/>
      <c r="BK556"/>
      <c r="BL556"/>
      <c r="BM556"/>
      <c r="BN556"/>
      <c r="BO556"/>
      <c r="BP556"/>
      <c r="BQ556"/>
      <c r="BR556"/>
      <c r="BS556"/>
      <c r="BT556" s="92"/>
      <c r="BU556" s="92"/>
      <c r="BV556" s="92"/>
      <c r="BW556" s="5"/>
      <c r="BX556" s="5"/>
      <c r="BY556" s="5"/>
      <c r="BZ556" s="5"/>
      <c r="CA556" s="5"/>
      <c r="CB556" s="5"/>
      <c r="CC556" s="5"/>
      <c r="CD556" s="440"/>
      <c r="CE556" s="440"/>
      <c r="CF556" s="441"/>
      <c r="CG556" s="442"/>
      <c r="CH556" s="443"/>
      <c r="CI556" s="443"/>
      <c r="CJ556" s="443"/>
      <c r="CK556" s="443"/>
      <c r="CL556" s="4"/>
      <c r="CM556" s="4"/>
      <c r="CN556" s="5"/>
      <c r="CO556" s="4"/>
      <c r="CP556" s="444"/>
      <c r="CQ556" s="445"/>
      <c r="CR556" s="446"/>
      <c r="CS556" s="446"/>
      <c r="CT556" s="444"/>
      <c r="CU556" s="444"/>
      <c r="CV556" s="444"/>
      <c r="CW556" s="444"/>
      <c r="CX556" s="447"/>
      <c r="CY556" s="447"/>
      <c r="CZ556" s="447"/>
      <c r="DA556" s="447"/>
      <c r="DB556" s="448"/>
      <c r="DC556" s="448"/>
      <c r="DD556" s="446"/>
      <c r="DE556" s="439"/>
      <c r="DF556" s="439"/>
      <c r="DG556" s="439"/>
      <c r="DH556" s="439"/>
      <c r="DI556" s="439"/>
      <c r="DJ556" s="439"/>
      <c r="DK556" s="439"/>
      <c r="DL556" s="446"/>
      <c r="DM556" s="446"/>
      <c r="DN556" s="444"/>
      <c r="DO556" s="444"/>
      <c r="DP556" s="444"/>
      <c r="DQ556" s="444"/>
      <c r="DR556" s="444"/>
      <c r="DS556" s="441"/>
      <c r="DT556" s="449"/>
      <c r="DU556" s="450"/>
      <c r="DV556" s="450"/>
      <c r="DW556" s="450"/>
      <c r="DX556" s="450"/>
      <c r="DY556" s="450"/>
      <c r="DZ556" s="450"/>
      <c r="EA556" s="450"/>
      <c r="EB556" s="450"/>
      <c r="EC556" s="450"/>
      <c r="ED556" s="450"/>
      <c r="EE556" s="446"/>
      <c r="EF556" s="446"/>
      <c r="EL556" s="4"/>
      <c r="EM556" s="4"/>
      <c r="EN556" s="5"/>
      <c r="EO556" s="4"/>
      <c r="FA556" s="23"/>
      <c r="FB556" s="24"/>
      <c r="FC556" s="75"/>
      <c r="FD556" s="76"/>
      <c r="FF556" s="89"/>
      <c r="IA556" s="214"/>
      <c r="IB556" s="215"/>
      <c r="IC556" s="214"/>
      <c r="ID556" s="215"/>
      <c r="IE556" s="214"/>
      <c r="IF556" s="214"/>
      <c r="IG556" s="214"/>
      <c r="IH556" s="233"/>
      <c r="II556" s="160"/>
      <c r="IJ556" s="217"/>
      <c r="IK556" s="218"/>
      <c r="IL556" s="218"/>
      <c r="IM556" s="218"/>
      <c r="IO556" s="391"/>
    </row>
    <row r="557" spans="1:249" s="6" customFormat="1" ht="15" x14ac:dyDescent="0.2">
      <c r="A557" s="467" t="s">
        <v>2195</v>
      </c>
      <c r="B557" s="467" t="s">
        <v>2149</v>
      </c>
      <c r="C557" s="393" t="s">
        <v>2891</v>
      </c>
      <c r="D557" s="468"/>
      <c r="E557" s="462" t="s">
        <v>2141</v>
      </c>
      <c r="F557" s="14" t="s">
        <v>2149</v>
      </c>
      <c r="G557" s="14" t="s">
        <v>2149</v>
      </c>
      <c r="H557" s="469" t="s">
        <v>2149</v>
      </c>
      <c r="I557" s="462"/>
      <c r="J557" s="456"/>
      <c r="K557" s="11"/>
      <c r="L557" s="11"/>
      <c r="M557" s="14"/>
      <c r="N557" s="470"/>
      <c r="O557" s="14"/>
      <c r="P557" s="14"/>
      <c r="Q557" s="14"/>
      <c r="R557" s="14"/>
      <c r="S557" s="14"/>
      <c r="T557" s="469"/>
      <c r="U557" s="454"/>
      <c r="V557" s="454"/>
      <c r="W557" s="9"/>
      <c r="X557" s="9"/>
      <c r="Y557" s="10"/>
      <c r="Z557" s="495" t="s">
        <v>2195</v>
      </c>
      <c r="AA557" s="11"/>
      <c r="AB557" s="472"/>
      <c r="AC557" s="473"/>
      <c r="AD557" s="473"/>
      <c r="AE557" s="496" t="s">
        <v>2195</v>
      </c>
      <c r="AF557" s="12"/>
      <c r="AG557" s="12"/>
      <c r="AH557" s="13"/>
      <c r="AI557" s="14"/>
      <c r="AJ557" s="14"/>
      <c r="AK557" s="7"/>
      <c r="AL557" s="7"/>
      <c r="AM557" s="15"/>
      <c r="AN557" s="15"/>
      <c r="AO557" s="8"/>
      <c r="AP557" s="453" t="s">
        <v>29</v>
      </c>
      <c r="AQ557" s="17"/>
      <c r="AR557" s="18"/>
      <c r="AS557" s="19"/>
      <c r="AT557" s="19"/>
      <c r="AU557" s="19"/>
      <c r="AV557" s="19"/>
      <c r="AW557" s="19"/>
      <c r="AX557" s="19"/>
      <c r="AY557" s="19"/>
      <c r="AZ557" s="20"/>
      <c r="BA557" s="20"/>
      <c r="BB557" s="21"/>
      <c r="BC557" s="22" t="s">
        <v>2179</v>
      </c>
      <c r="BD557" s="77"/>
      <c r="BE557" s="91"/>
      <c r="BF557" s="91"/>
      <c r="BG557" s="92"/>
      <c r="BH557"/>
      <c r="BI557"/>
      <c r="BJ557"/>
      <c r="BK557"/>
      <c r="BL557"/>
      <c r="BM557"/>
      <c r="BN557"/>
      <c r="BO557"/>
      <c r="BP557"/>
      <c r="BQ557"/>
      <c r="BR557"/>
      <c r="BS557"/>
      <c r="BT557" s="92"/>
      <c r="BU557" s="92"/>
      <c r="BV557" s="92"/>
      <c r="BW557" s="5"/>
      <c r="BX557" s="5"/>
      <c r="BY557" s="5"/>
      <c r="BZ557" s="5"/>
      <c r="CA557" s="5"/>
      <c r="CB557" s="5"/>
      <c r="CC557" s="5"/>
      <c r="CD557" s="440"/>
      <c r="CE557" s="440"/>
      <c r="CF557" s="441"/>
      <c r="CG557" s="442"/>
      <c r="CH557" s="443"/>
      <c r="CI557" s="443"/>
      <c r="CJ557" s="443"/>
      <c r="CK557" s="443"/>
      <c r="CL557" s="4"/>
      <c r="CM557" s="4"/>
      <c r="CN557" s="5"/>
      <c r="CO557" s="4"/>
      <c r="CP557" s="444"/>
      <c r="CQ557" s="445"/>
      <c r="CR557" s="446"/>
      <c r="CS557" s="446"/>
      <c r="CT557" s="444"/>
      <c r="CU557" s="444"/>
      <c r="CV557" s="444"/>
      <c r="CW557" s="444"/>
      <c r="CX557" s="447"/>
      <c r="CY557" s="447"/>
      <c r="CZ557" s="447"/>
      <c r="DA557" s="447"/>
      <c r="DB557" s="448"/>
      <c r="DC557" s="448"/>
      <c r="DD557" s="446"/>
      <c r="DE557" s="439"/>
      <c r="DF557" s="439"/>
      <c r="DG557" s="439"/>
      <c r="DH557" s="439"/>
      <c r="DI557" s="439"/>
      <c r="DJ557" s="439"/>
      <c r="DK557" s="439"/>
      <c r="DL557" s="446"/>
      <c r="DM557" s="446"/>
      <c r="DN557" s="444"/>
      <c r="DO557" s="444"/>
      <c r="DP557" s="444"/>
      <c r="DQ557" s="444"/>
      <c r="DR557" s="444"/>
      <c r="DS557" s="441"/>
      <c r="DT557" s="449"/>
      <c r="DU557" s="450"/>
      <c r="DV557" s="450"/>
      <c r="DW557" s="450"/>
      <c r="DX557" s="450"/>
      <c r="DY557" s="450"/>
      <c r="DZ557" s="450"/>
      <c r="EA557" s="450"/>
      <c r="EB557" s="450"/>
      <c r="EC557" s="450"/>
      <c r="ED557" s="450"/>
      <c r="EE557" s="446"/>
      <c r="EF557" s="446"/>
      <c r="EL557" s="4"/>
      <c r="EM557" s="4"/>
      <c r="EN557" s="5"/>
      <c r="EO557" s="4"/>
      <c r="FA557" s="23"/>
      <c r="FB557" s="24"/>
      <c r="FC557" s="75"/>
      <c r="FD557" s="76"/>
      <c r="FF557" s="89"/>
      <c r="IA557" s="214"/>
      <c r="IB557" s="215"/>
      <c r="IC557" s="214"/>
      <c r="ID557" s="215"/>
      <c r="IE557" s="214"/>
      <c r="IF557" s="214"/>
      <c r="IG557" s="214"/>
      <c r="IH557" s="233"/>
      <c r="II557" s="160"/>
      <c r="IJ557" s="217"/>
      <c r="IK557" s="218"/>
      <c r="IL557" s="218"/>
      <c r="IM557" s="218"/>
      <c r="IO557" s="391"/>
    </row>
    <row r="558" spans="1:249" s="6" customFormat="1" ht="15" x14ac:dyDescent="0.2">
      <c r="A558" s="467">
        <v>2</v>
      </c>
      <c r="B558" s="467" t="s">
        <v>2149</v>
      </c>
      <c r="C558" s="393" t="s">
        <v>2892</v>
      </c>
      <c r="D558" s="468"/>
      <c r="E558" s="462" t="s">
        <v>2138</v>
      </c>
      <c r="F558" s="14" t="s">
        <v>2146</v>
      </c>
      <c r="G558" s="14" t="s">
        <v>2154</v>
      </c>
      <c r="H558" s="469" t="s">
        <v>2149</v>
      </c>
      <c r="I558" s="462"/>
      <c r="J558" s="456"/>
      <c r="K558" s="11"/>
      <c r="L558" s="11"/>
      <c r="M558" s="14"/>
      <c r="N558" s="470"/>
      <c r="O558" s="14"/>
      <c r="P558" s="14"/>
      <c r="Q558" s="14"/>
      <c r="R558" s="14"/>
      <c r="S558" s="14"/>
      <c r="T558" s="469"/>
      <c r="U558" s="454"/>
      <c r="V558" s="454"/>
      <c r="W558" s="9"/>
      <c r="X558" s="9"/>
      <c r="Y558" s="10"/>
      <c r="Z558" s="495">
        <v>2</v>
      </c>
      <c r="AA558" s="11"/>
      <c r="AB558" s="472"/>
      <c r="AC558" s="473"/>
      <c r="AD558" s="473"/>
      <c r="AE558" s="496">
        <v>3</v>
      </c>
      <c r="AF558" s="12"/>
      <c r="AG558" s="12"/>
      <c r="AH558" s="13"/>
      <c r="AI558" s="14"/>
      <c r="AJ558" s="14"/>
      <c r="AK558" s="7"/>
      <c r="AL558" s="7"/>
      <c r="AM558" s="15"/>
      <c r="AN558" s="15"/>
      <c r="AO558" s="8"/>
      <c r="AP558" s="453" t="s">
        <v>30</v>
      </c>
      <c r="AQ558" s="17"/>
      <c r="AR558" s="18"/>
      <c r="AS558" s="19"/>
      <c r="AT558" s="19"/>
      <c r="AU558" s="19"/>
      <c r="AV558" s="19"/>
      <c r="AW558" s="19"/>
      <c r="AX558" s="19"/>
      <c r="AY558" s="19"/>
      <c r="AZ558" s="20"/>
      <c r="BA558" s="20"/>
      <c r="BB558" s="21"/>
      <c r="BC558" s="22" t="s">
        <v>2179</v>
      </c>
      <c r="BD558" s="77"/>
      <c r="BE558" s="91"/>
      <c r="BF558" s="91"/>
      <c r="BG558" s="92"/>
      <c r="BH558"/>
      <c r="BI558"/>
      <c r="BJ558"/>
      <c r="BK558"/>
      <c r="BL558"/>
      <c r="BM558"/>
      <c r="BN558"/>
      <c r="BO558"/>
      <c r="BP558"/>
      <c r="BQ558"/>
      <c r="BR558"/>
      <c r="BS558"/>
      <c r="BT558" s="92"/>
      <c r="BU558" s="92"/>
      <c r="BV558" s="92"/>
      <c r="BW558" s="5"/>
      <c r="BX558" s="5"/>
      <c r="BY558" s="5"/>
      <c r="BZ558" s="5"/>
      <c r="CA558" s="5"/>
      <c r="CB558" s="5"/>
      <c r="CC558" s="5"/>
      <c r="CD558" s="440"/>
      <c r="CE558" s="440"/>
      <c r="CF558" s="441"/>
      <c r="CG558" s="442"/>
      <c r="CH558" s="443"/>
      <c r="CI558" s="443"/>
      <c r="CJ558" s="443"/>
      <c r="CK558" s="443"/>
      <c r="CL558" s="4"/>
      <c r="CM558" s="4"/>
      <c r="CN558" s="5"/>
      <c r="CO558" s="4"/>
      <c r="CP558" s="444"/>
      <c r="CQ558" s="445"/>
      <c r="CR558" s="446"/>
      <c r="CS558" s="446"/>
      <c r="CT558" s="444"/>
      <c r="CU558" s="444"/>
      <c r="CV558" s="444"/>
      <c r="CW558" s="444"/>
      <c r="CX558" s="447"/>
      <c r="CY558" s="447"/>
      <c r="CZ558" s="447"/>
      <c r="DA558" s="447"/>
      <c r="DB558" s="448"/>
      <c r="DC558" s="448"/>
      <c r="DD558" s="446"/>
      <c r="DE558" s="439"/>
      <c r="DF558" s="439"/>
      <c r="DG558" s="439"/>
      <c r="DH558" s="439"/>
      <c r="DI558" s="439"/>
      <c r="DJ558" s="439"/>
      <c r="DK558" s="439"/>
      <c r="DL558" s="446"/>
      <c r="DM558" s="446"/>
      <c r="DN558" s="444"/>
      <c r="DO558" s="444"/>
      <c r="DP558" s="444"/>
      <c r="DQ558" s="444"/>
      <c r="DR558" s="444"/>
      <c r="DS558" s="441"/>
      <c r="DT558" s="449"/>
      <c r="DU558" s="450"/>
      <c r="DV558" s="450"/>
      <c r="DW558" s="450"/>
      <c r="DX558" s="450"/>
      <c r="DY558" s="450"/>
      <c r="DZ558" s="450"/>
      <c r="EA558" s="450"/>
      <c r="EB558" s="450"/>
      <c r="EC558" s="450"/>
      <c r="ED558" s="450"/>
      <c r="EE558" s="446"/>
      <c r="EF558" s="446"/>
      <c r="EL558" s="4"/>
      <c r="EM558" s="4"/>
      <c r="EN558" s="5"/>
      <c r="EO558" s="4"/>
      <c r="FA558" s="23"/>
      <c r="FB558" s="24"/>
      <c r="FC558" s="75"/>
      <c r="FD558" s="76"/>
      <c r="FF558" s="89"/>
      <c r="IA558" s="214"/>
      <c r="IB558" s="215"/>
      <c r="IC558" s="214"/>
      <c r="ID558" s="215"/>
      <c r="IE558" s="214"/>
      <c r="IF558" s="214"/>
      <c r="IG558" s="214"/>
      <c r="IH558" s="233"/>
      <c r="II558" s="160"/>
      <c r="IJ558" s="217"/>
      <c r="IK558" s="218"/>
      <c r="IL558" s="218"/>
      <c r="IM558" s="218"/>
      <c r="IO558" s="391"/>
    </row>
    <row r="559" spans="1:249" s="6" customFormat="1" ht="15" x14ac:dyDescent="0.2">
      <c r="A559" s="467" t="s">
        <v>2195</v>
      </c>
      <c r="B559" s="467" t="s">
        <v>2149</v>
      </c>
      <c r="C559" s="393" t="s">
        <v>2893</v>
      </c>
      <c r="D559" s="468"/>
      <c r="E559" s="462" t="s">
        <v>2141</v>
      </c>
      <c r="F559" s="14" t="s">
        <v>2149</v>
      </c>
      <c r="G559" s="14" t="s">
        <v>2149</v>
      </c>
      <c r="H559" s="469" t="s">
        <v>2149</v>
      </c>
      <c r="I559" s="462"/>
      <c r="J559" s="456"/>
      <c r="K559" s="11"/>
      <c r="L559" s="11"/>
      <c r="M559" s="14"/>
      <c r="N559" s="470"/>
      <c r="O559" s="14"/>
      <c r="P559" s="14"/>
      <c r="Q559" s="14"/>
      <c r="R559" s="14"/>
      <c r="S559" s="14"/>
      <c r="T559" s="469"/>
      <c r="U559" s="454"/>
      <c r="V559" s="454"/>
      <c r="W559" s="9"/>
      <c r="X559" s="9"/>
      <c r="Y559" s="10"/>
      <c r="Z559" s="495" t="s">
        <v>2195</v>
      </c>
      <c r="AA559" s="11"/>
      <c r="AB559" s="472"/>
      <c r="AC559" s="473"/>
      <c r="AD559" s="473"/>
      <c r="AE559" s="496" t="s">
        <v>2195</v>
      </c>
      <c r="AF559" s="12"/>
      <c r="AG559" s="12"/>
      <c r="AH559" s="13"/>
      <c r="AI559" s="14"/>
      <c r="AJ559" s="14"/>
      <c r="AK559" s="7"/>
      <c r="AL559" s="7"/>
      <c r="AM559" s="15"/>
      <c r="AN559" s="15"/>
      <c r="AO559" s="8"/>
      <c r="AP559" s="453" t="s">
        <v>31</v>
      </c>
      <c r="AQ559" s="17"/>
      <c r="AR559" s="18"/>
      <c r="AS559" s="19"/>
      <c r="AT559" s="19"/>
      <c r="AU559" s="19"/>
      <c r="AV559" s="19"/>
      <c r="AW559" s="19"/>
      <c r="AX559" s="19"/>
      <c r="AY559" s="19"/>
      <c r="AZ559" s="20"/>
      <c r="BA559" s="20"/>
      <c r="BB559" s="21"/>
      <c r="BC559" s="22" t="s">
        <v>2179</v>
      </c>
      <c r="BD559" s="77"/>
      <c r="BE559" s="91"/>
      <c r="BF559" s="91"/>
      <c r="BG559" s="92"/>
      <c r="BH559"/>
      <c r="BI559"/>
      <c r="BJ559"/>
      <c r="BK559"/>
      <c r="BL559"/>
      <c r="BM559"/>
      <c r="BN559"/>
      <c r="BO559"/>
      <c r="BP559"/>
      <c r="BQ559"/>
      <c r="BR559"/>
      <c r="BS559"/>
      <c r="BT559" s="92"/>
      <c r="BU559" s="92"/>
      <c r="BV559" s="92"/>
      <c r="BW559" s="5"/>
      <c r="BX559" s="5"/>
      <c r="BY559" s="5"/>
      <c r="BZ559" s="5"/>
      <c r="CA559" s="5"/>
      <c r="CB559" s="5"/>
      <c r="CC559" s="5"/>
      <c r="CD559" s="440"/>
      <c r="CE559" s="440"/>
      <c r="CF559" s="441"/>
      <c r="CG559" s="442"/>
      <c r="CH559" s="443"/>
      <c r="CI559" s="443"/>
      <c r="CJ559" s="443"/>
      <c r="CK559" s="443"/>
      <c r="CL559" s="4"/>
      <c r="CM559" s="4"/>
      <c r="CN559" s="5"/>
      <c r="CO559" s="4"/>
      <c r="CP559" s="444"/>
      <c r="CQ559" s="445"/>
      <c r="CR559" s="446"/>
      <c r="CS559" s="446"/>
      <c r="CT559" s="444"/>
      <c r="CU559" s="444"/>
      <c r="CV559" s="444"/>
      <c r="CW559" s="444"/>
      <c r="CX559" s="447"/>
      <c r="CY559" s="447"/>
      <c r="CZ559" s="447"/>
      <c r="DA559" s="447"/>
      <c r="DB559" s="448"/>
      <c r="DC559" s="448"/>
      <c r="DD559" s="446"/>
      <c r="DE559" s="439"/>
      <c r="DF559" s="439"/>
      <c r="DG559" s="439"/>
      <c r="DH559" s="439"/>
      <c r="DI559" s="439"/>
      <c r="DJ559" s="439"/>
      <c r="DK559" s="439"/>
      <c r="DL559" s="446"/>
      <c r="DM559" s="446"/>
      <c r="DN559" s="444"/>
      <c r="DO559" s="444"/>
      <c r="DP559" s="444"/>
      <c r="DQ559" s="444"/>
      <c r="DR559" s="444"/>
      <c r="DS559" s="441"/>
      <c r="DT559" s="449"/>
      <c r="DU559" s="450"/>
      <c r="DV559" s="450"/>
      <c r="DW559" s="450"/>
      <c r="DX559" s="450"/>
      <c r="DY559" s="450"/>
      <c r="DZ559" s="450"/>
      <c r="EA559" s="450"/>
      <c r="EB559" s="450"/>
      <c r="EC559" s="450"/>
      <c r="ED559" s="450"/>
      <c r="EE559" s="446"/>
      <c r="EF559" s="446"/>
      <c r="EL559" s="4"/>
      <c r="EM559" s="4"/>
      <c r="EN559" s="5"/>
      <c r="EO559" s="4"/>
      <c r="FA559" s="23"/>
      <c r="FB559" s="24"/>
      <c r="FC559" s="75"/>
      <c r="FD559" s="76"/>
      <c r="FF559" s="89"/>
      <c r="IA559" s="214"/>
      <c r="IB559" s="215"/>
      <c r="IC559" s="214"/>
      <c r="ID559" s="215"/>
      <c r="IE559" s="214"/>
      <c r="IF559" s="214"/>
      <c r="IG559" s="214"/>
      <c r="IH559" s="233"/>
      <c r="II559" s="160"/>
      <c r="IJ559" s="217"/>
      <c r="IK559" s="218"/>
      <c r="IL559" s="218"/>
      <c r="IM559" s="218"/>
      <c r="IO559" s="391"/>
    </row>
    <row r="560" spans="1:249" s="6" customFormat="1" ht="15" x14ac:dyDescent="0.2">
      <c r="A560" s="467" t="s">
        <v>2195</v>
      </c>
      <c r="B560" s="467" t="s">
        <v>2149</v>
      </c>
      <c r="C560" s="393" t="s">
        <v>2894</v>
      </c>
      <c r="D560" s="468"/>
      <c r="E560" s="462" t="s">
        <v>2139</v>
      </c>
      <c r="F560" s="14" t="s">
        <v>2149</v>
      </c>
      <c r="G560" s="14" t="s">
        <v>2149</v>
      </c>
      <c r="H560" s="469" t="s">
        <v>2149</v>
      </c>
      <c r="I560" s="462"/>
      <c r="J560" s="456"/>
      <c r="K560" s="11"/>
      <c r="L560" s="11"/>
      <c r="M560" s="14"/>
      <c r="N560" s="470"/>
      <c r="O560" s="14"/>
      <c r="P560" s="14"/>
      <c r="Q560" s="14"/>
      <c r="R560" s="14"/>
      <c r="S560" s="14"/>
      <c r="T560" s="469"/>
      <c r="U560" s="454"/>
      <c r="V560" s="454"/>
      <c r="W560" s="9"/>
      <c r="X560" s="9"/>
      <c r="Y560" s="10"/>
      <c r="Z560" s="495" t="s">
        <v>2195</v>
      </c>
      <c r="AA560" s="11"/>
      <c r="AB560" s="472"/>
      <c r="AC560" s="473"/>
      <c r="AD560" s="473"/>
      <c r="AE560" s="496" t="s">
        <v>2195</v>
      </c>
      <c r="AF560" s="12"/>
      <c r="AG560" s="12"/>
      <c r="AH560" s="13"/>
      <c r="AI560" s="14"/>
      <c r="AJ560" s="14"/>
      <c r="AK560" s="7"/>
      <c r="AL560" s="7"/>
      <c r="AM560" s="15"/>
      <c r="AN560" s="15"/>
      <c r="AO560" s="8"/>
      <c r="AP560" s="453" t="s">
        <v>32</v>
      </c>
      <c r="AQ560" s="17"/>
      <c r="AR560" s="18"/>
      <c r="AS560" s="19"/>
      <c r="AT560" s="19"/>
      <c r="AU560" s="19"/>
      <c r="AV560" s="19"/>
      <c r="AW560" s="19"/>
      <c r="AX560" s="19"/>
      <c r="AY560" s="19"/>
      <c r="AZ560" s="20"/>
      <c r="BA560" s="20"/>
      <c r="BB560" s="21"/>
      <c r="BC560" s="22" t="s">
        <v>2179</v>
      </c>
      <c r="BD560" s="77"/>
      <c r="BE560" s="91"/>
      <c r="BF560" s="91"/>
      <c r="BG560" s="92"/>
      <c r="BH560"/>
      <c r="BI560"/>
      <c r="BJ560"/>
      <c r="BK560"/>
      <c r="BL560"/>
      <c r="BM560"/>
      <c r="BN560"/>
      <c r="BO560"/>
      <c r="BP560"/>
      <c r="BQ560"/>
      <c r="BR560"/>
      <c r="BS560"/>
      <c r="BT560" s="92"/>
      <c r="BU560" s="92"/>
      <c r="BV560" s="92"/>
      <c r="BW560" s="5"/>
      <c r="BX560" s="5"/>
      <c r="BY560" s="5"/>
      <c r="BZ560" s="5"/>
      <c r="CA560" s="5"/>
      <c r="CB560" s="5"/>
      <c r="CC560" s="5"/>
      <c r="CD560" s="440"/>
      <c r="CE560" s="440"/>
      <c r="CF560" s="441"/>
      <c r="CG560" s="442"/>
      <c r="CH560" s="443"/>
      <c r="CI560" s="443"/>
      <c r="CJ560" s="443"/>
      <c r="CK560" s="443"/>
      <c r="CL560" s="4"/>
      <c r="CM560" s="4"/>
      <c r="CN560" s="5"/>
      <c r="CO560" s="4"/>
      <c r="CP560" s="444"/>
      <c r="CQ560" s="445"/>
      <c r="CR560" s="446"/>
      <c r="CS560" s="446"/>
      <c r="CT560" s="444"/>
      <c r="CU560" s="444"/>
      <c r="CV560" s="444"/>
      <c r="CW560" s="444"/>
      <c r="CX560" s="447"/>
      <c r="CY560" s="447"/>
      <c r="CZ560" s="447"/>
      <c r="DA560" s="447"/>
      <c r="DB560" s="448"/>
      <c r="DC560" s="448"/>
      <c r="DD560" s="446"/>
      <c r="DE560" s="439"/>
      <c r="DF560" s="439"/>
      <c r="DG560" s="439"/>
      <c r="DH560" s="439"/>
      <c r="DI560" s="439"/>
      <c r="DJ560" s="439"/>
      <c r="DK560" s="439"/>
      <c r="DL560" s="446"/>
      <c r="DM560" s="446"/>
      <c r="DN560" s="444"/>
      <c r="DO560" s="444"/>
      <c r="DP560" s="444"/>
      <c r="DQ560" s="444"/>
      <c r="DR560" s="444"/>
      <c r="DS560" s="441"/>
      <c r="DT560" s="449"/>
      <c r="DU560" s="450"/>
      <c r="DV560" s="450"/>
      <c r="DW560" s="450"/>
      <c r="DX560" s="450"/>
      <c r="DY560" s="450"/>
      <c r="DZ560" s="450"/>
      <c r="EA560" s="450"/>
      <c r="EB560" s="450"/>
      <c r="EC560" s="450"/>
      <c r="ED560" s="450"/>
      <c r="EE560" s="446"/>
      <c r="EF560" s="446"/>
      <c r="EL560" s="4"/>
      <c r="EM560" s="4"/>
      <c r="EN560" s="5"/>
      <c r="EO560" s="4"/>
      <c r="FA560" s="23"/>
      <c r="FB560" s="24"/>
      <c r="FC560" s="75"/>
      <c r="FD560" s="76"/>
      <c r="FF560" s="89"/>
      <c r="IA560" s="214"/>
      <c r="IB560" s="215"/>
      <c r="IC560" s="214"/>
      <c r="ID560" s="215"/>
      <c r="IE560" s="214"/>
      <c r="IF560" s="214"/>
      <c r="IG560" s="214"/>
      <c r="IH560" s="233"/>
      <c r="II560" s="160"/>
      <c r="IJ560" s="217"/>
      <c r="IK560" s="218"/>
      <c r="IL560" s="218"/>
      <c r="IM560" s="218"/>
      <c r="IO560" s="391"/>
    </row>
    <row r="561" spans="1:249" s="6" customFormat="1" ht="15" x14ac:dyDescent="0.2">
      <c r="A561" s="467" t="s">
        <v>2195</v>
      </c>
      <c r="B561" s="467" t="s">
        <v>2149</v>
      </c>
      <c r="C561" s="393" t="s">
        <v>2895</v>
      </c>
      <c r="D561" s="468"/>
      <c r="E561" s="462" t="s">
        <v>2141</v>
      </c>
      <c r="F561" s="14" t="s">
        <v>2149</v>
      </c>
      <c r="G561" s="14" t="s">
        <v>2149</v>
      </c>
      <c r="H561" s="469" t="s">
        <v>2149</v>
      </c>
      <c r="I561" s="462"/>
      <c r="J561" s="456"/>
      <c r="K561" s="11"/>
      <c r="L561" s="11"/>
      <c r="M561" s="14"/>
      <c r="N561" s="470"/>
      <c r="O561" s="14"/>
      <c r="P561" s="14"/>
      <c r="Q561" s="14"/>
      <c r="R561" s="14"/>
      <c r="S561" s="14"/>
      <c r="T561" s="469"/>
      <c r="U561" s="454"/>
      <c r="V561" s="454"/>
      <c r="W561" s="9"/>
      <c r="X561" s="9"/>
      <c r="Y561" s="10"/>
      <c r="Z561" s="495" t="s">
        <v>2195</v>
      </c>
      <c r="AA561" s="11"/>
      <c r="AB561" s="472"/>
      <c r="AC561" s="473"/>
      <c r="AD561" s="473"/>
      <c r="AE561" s="496" t="s">
        <v>2195</v>
      </c>
      <c r="AF561" s="12"/>
      <c r="AG561" s="12"/>
      <c r="AH561" s="13"/>
      <c r="AI561" s="14"/>
      <c r="AJ561" s="14"/>
      <c r="AK561" s="7"/>
      <c r="AL561" s="7"/>
      <c r="AM561" s="15"/>
      <c r="AN561" s="15"/>
      <c r="AO561" s="8"/>
      <c r="AP561" s="453" t="s">
        <v>33</v>
      </c>
      <c r="AQ561" s="17"/>
      <c r="AR561" s="18"/>
      <c r="AS561" s="19"/>
      <c r="AT561" s="19"/>
      <c r="AU561" s="19"/>
      <c r="AV561" s="19"/>
      <c r="AW561" s="19"/>
      <c r="AX561" s="19"/>
      <c r="AY561" s="19"/>
      <c r="AZ561" s="20"/>
      <c r="BA561" s="20"/>
      <c r="BB561" s="21"/>
      <c r="BC561" s="22" t="s">
        <v>2179</v>
      </c>
      <c r="BD561" s="77"/>
      <c r="BE561" s="91"/>
      <c r="BF561" s="91"/>
      <c r="BG561" s="92"/>
      <c r="BH561"/>
      <c r="BI561"/>
      <c r="BJ561"/>
      <c r="BK561"/>
      <c r="BL561"/>
      <c r="BM561"/>
      <c r="BN561"/>
      <c r="BO561"/>
      <c r="BP561"/>
      <c r="BQ561"/>
      <c r="BR561"/>
      <c r="BS561"/>
      <c r="BT561" s="92"/>
      <c r="BU561" s="92"/>
      <c r="BV561" s="92"/>
      <c r="BW561" s="5"/>
      <c r="BX561" s="5"/>
      <c r="BY561" s="5"/>
      <c r="BZ561" s="5"/>
      <c r="CA561" s="5"/>
      <c r="CB561" s="5"/>
      <c r="CC561" s="5"/>
      <c r="CD561" s="440"/>
      <c r="CE561" s="440"/>
      <c r="CF561" s="441"/>
      <c r="CG561" s="442"/>
      <c r="CH561" s="443"/>
      <c r="CI561" s="443"/>
      <c r="CJ561" s="443"/>
      <c r="CK561" s="443"/>
      <c r="CL561" s="4"/>
      <c r="CM561" s="4"/>
      <c r="CN561" s="5"/>
      <c r="CO561" s="4"/>
      <c r="CP561" s="444"/>
      <c r="CQ561" s="445"/>
      <c r="CR561" s="446"/>
      <c r="CS561" s="446"/>
      <c r="CT561" s="444"/>
      <c r="CU561" s="444"/>
      <c r="CV561" s="444"/>
      <c r="CW561" s="444"/>
      <c r="CX561" s="447"/>
      <c r="CY561" s="447"/>
      <c r="CZ561" s="447"/>
      <c r="DA561" s="447"/>
      <c r="DB561" s="448"/>
      <c r="DC561" s="448"/>
      <c r="DD561" s="446"/>
      <c r="DE561" s="439"/>
      <c r="DF561" s="439"/>
      <c r="DG561" s="439"/>
      <c r="DH561" s="439"/>
      <c r="DI561" s="439"/>
      <c r="DJ561" s="439"/>
      <c r="DK561" s="439"/>
      <c r="DL561" s="446"/>
      <c r="DM561" s="446"/>
      <c r="DN561" s="444"/>
      <c r="DO561" s="444"/>
      <c r="DP561" s="444"/>
      <c r="DQ561" s="444"/>
      <c r="DR561" s="444"/>
      <c r="DS561" s="441"/>
      <c r="DT561" s="449"/>
      <c r="DU561" s="450"/>
      <c r="DV561" s="450"/>
      <c r="DW561" s="450"/>
      <c r="DX561" s="450"/>
      <c r="DY561" s="450"/>
      <c r="DZ561" s="450"/>
      <c r="EA561" s="450"/>
      <c r="EB561" s="450"/>
      <c r="EC561" s="450"/>
      <c r="ED561" s="450"/>
      <c r="EE561" s="446"/>
      <c r="EF561" s="446"/>
      <c r="EL561" s="4"/>
      <c r="EM561" s="4"/>
      <c r="EN561" s="5"/>
      <c r="EO561" s="4"/>
      <c r="FA561" s="23"/>
      <c r="FB561" s="24"/>
      <c r="FC561" s="75"/>
      <c r="FD561" s="76"/>
      <c r="FF561" s="89"/>
      <c r="IA561" s="214"/>
      <c r="IB561" s="215"/>
      <c r="IC561" s="214"/>
      <c r="ID561" s="215"/>
      <c r="IE561" s="214"/>
      <c r="IF561" s="214"/>
      <c r="IG561" s="214"/>
      <c r="IH561" s="233"/>
      <c r="II561" s="160"/>
      <c r="IJ561" s="217"/>
      <c r="IK561" s="218"/>
      <c r="IL561" s="218"/>
      <c r="IM561" s="218"/>
      <c r="IO561" s="391"/>
    </row>
    <row r="562" spans="1:249" s="6" customFormat="1" ht="15" x14ac:dyDescent="0.2">
      <c r="A562" s="467" t="s">
        <v>2195</v>
      </c>
      <c r="B562" s="467" t="s">
        <v>2149</v>
      </c>
      <c r="C562" s="393" t="s">
        <v>2896</v>
      </c>
      <c r="D562" s="468"/>
      <c r="E562" s="462" t="s">
        <v>2139</v>
      </c>
      <c r="F562" s="14" t="s">
        <v>2149</v>
      </c>
      <c r="G562" s="14" t="s">
        <v>2149</v>
      </c>
      <c r="H562" s="469" t="s">
        <v>2149</v>
      </c>
      <c r="I562" s="462"/>
      <c r="J562" s="456"/>
      <c r="K562" s="11"/>
      <c r="L562" s="11"/>
      <c r="M562" s="14"/>
      <c r="N562" s="470"/>
      <c r="O562" s="14"/>
      <c r="P562" s="14"/>
      <c r="Q562" s="14"/>
      <c r="R562" s="14"/>
      <c r="S562" s="14"/>
      <c r="T562" s="469"/>
      <c r="U562" s="454"/>
      <c r="V562" s="454"/>
      <c r="W562" s="9"/>
      <c r="X562" s="9"/>
      <c r="Y562" s="10"/>
      <c r="Z562" s="495" t="s">
        <v>2195</v>
      </c>
      <c r="AA562" s="11"/>
      <c r="AB562" s="472"/>
      <c r="AC562" s="473"/>
      <c r="AD562" s="473"/>
      <c r="AE562" s="496" t="s">
        <v>2195</v>
      </c>
      <c r="AF562" s="12"/>
      <c r="AG562" s="12"/>
      <c r="AH562" s="13"/>
      <c r="AI562" s="14"/>
      <c r="AJ562" s="14"/>
      <c r="AK562" s="7"/>
      <c r="AL562" s="7"/>
      <c r="AM562" s="15"/>
      <c r="AN562" s="15"/>
      <c r="AO562" s="8"/>
      <c r="AP562" s="453" t="s">
        <v>34</v>
      </c>
      <c r="AQ562" s="17"/>
      <c r="AR562" s="18"/>
      <c r="AS562" s="19"/>
      <c r="AT562" s="19"/>
      <c r="AU562" s="19"/>
      <c r="AV562" s="19"/>
      <c r="AW562" s="19"/>
      <c r="AX562" s="19"/>
      <c r="AY562" s="19"/>
      <c r="AZ562" s="20"/>
      <c r="BA562" s="20"/>
      <c r="BB562" s="21"/>
      <c r="BC562" s="22" t="s">
        <v>2179</v>
      </c>
      <c r="BD562" s="77"/>
      <c r="BE562" s="91"/>
      <c r="BF562" s="91"/>
      <c r="BG562" s="92"/>
      <c r="BH562"/>
      <c r="BI562"/>
      <c r="BJ562"/>
      <c r="BK562"/>
      <c r="BL562"/>
      <c r="BM562"/>
      <c r="BN562"/>
      <c r="BO562"/>
      <c r="BP562"/>
      <c r="BQ562"/>
      <c r="BR562"/>
      <c r="BS562"/>
      <c r="BT562" s="92"/>
      <c r="BU562" s="92"/>
      <c r="BV562" s="92"/>
      <c r="BW562" s="5"/>
      <c r="BX562" s="5"/>
      <c r="BY562" s="5"/>
      <c r="BZ562" s="5"/>
      <c r="CA562" s="5"/>
      <c r="CB562" s="5"/>
      <c r="CC562" s="5"/>
      <c r="CD562" s="440"/>
      <c r="CE562" s="440"/>
      <c r="CF562" s="441"/>
      <c r="CG562" s="442"/>
      <c r="CH562" s="443"/>
      <c r="CI562" s="443"/>
      <c r="CJ562" s="443"/>
      <c r="CK562" s="443"/>
      <c r="CL562" s="4"/>
      <c r="CM562" s="4"/>
      <c r="CN562" s="5"/>
      <c r="CO562" s="4"/>
      <c r="CP562" s="444"/>
      <c r="CQ562" s="445"/>
      <c r="CR562" s="446"/>
      <c r="CS562" s="446"/>
      <c r="CT562" s="444"/>
      <c r="CU562" s="444"/>
      <c r="CV562" s="444"/>
      <c r="CW562" s="444"/>
      <c r="CX562" s="447"/>
      <c r="CY562" s="447"/>
      <c r="CZ562" s="447"/>
      <c r="DA562" s="447"/>
      <c r="DB562" s="448"/>
      <c r="DC562" s="448"/>
      <c r="DD562" s="446"/>
      <c r="DE562" s="439"/>
      <c r="DF562" s="439"/>
      <c r="DG562" s="439"/>
      <c r="DH562" s="439"/>
      <c r="DI562" s="439"/>
      <c r="DJ562" s="439"/>
      <c r="DK562" s="439"/>
      <c r="DL562" s="446"/>
      <c r="DM562" s="446"/>
      <c r="DN562" s="444"/>
      <c r="DO562" s="444"/>
      <c r="DP562" s="444"/>
      <c r="DQ562" s="444"/>
      <c r="DR562" s="444"/>
      <c r="DS562" s="441"/>
      <c r="DT562" s="449"/>
      <c r="DU562" s="450"/>
      <c r="DV562" s="450"/>
      <c r="DW562" s="450"/>
      <c r="DX562" s="450"/>
      <c r="DY562" s="450"/>
      <c r="DZ562" s="450"/>
      <c r="EA562" s="450"/>
      <c r="EB562" s="450"/>
      <c r="EC562" s="450"/>
      <c r="ED562" s="450"/>
      <c r="EE562" s="446"/>
      <c r="EF562" s="446"/>
      <c r="EL562" s="4"/>
      <c r="EM562" s="4"/>
      <c r="EN562" s="5"/>
      <c r="EO562" s="4"/>
      <c r="FA562" s="23"/>
      <c r="FB562" s="24"/>
      <c r="FC562" s="75"/>
      <c r="FD562" s="76"/>
      <c r="FF562" s="89"/>
      <c r="IA562" s="214"/>
      <c r="IB562" s="215"/>
      <c r="IC562" s="214"/>
      <c r="ID562" s="215"/>
      <c r="IE562" s="214"/>
      <c r="IF562" s="214"/>
      <c r="IG562" s="214"/>
      <c r="IH562" s="233"/>
      <c r="II562" s="160"/>
      <c r="IJ562" s="217"/>
      <c r="IK562" s="218"/>
      <c r="IL562" s="218"/>
      <c r="IM562" s="218"/>
      <c r="IO562" s="391"/>
    </row>
    <row r="563" spans="1:249" s="6" customFormat="1" ht="15" x14ac:dyDescent="0.2">
      <c r="A563" s="467" t="s">
        <v>2195</v>
      </c>
      <c r="B563" s="467" t="s">
        <v>2149</v>
      </c>
      <c r="C563" s="393" t="s">
        <v>2897</v>
      </c>
      <c r="D563" s="468"/>
      <c r="E563" s="462" t="s">
        <v>2137</v>
      </c>
      <c r="F563" s="14" t="s">
        <v>2149</v>
      </c>
      <c r="G563" s="14" t="s">
        <v>2149</v>
      </c>
      <c r="H563" s="469" t="s">
        <v>2149</v>
      </c>
      <c r="I563" s="462"/>
      <c r="J563" s="456"/>
      <c r="K563" s="11"/>
      <c r="L563" s="11"/>
      <c r="M563" s="14"/>
      <c r="N563" s="470"/>
      <c r="O563" s="14"/>
      <c r="P563" s="14"/>
      <c r="Q563" s="14"/>
      <c r="R563" s="14"/>
      <c r="S563" s="14"/>
      <c r="T563" s="469"/>
      <c r="U563" s="454"/>
      <c r="V563" s="454"/>
      <c r="W563" s="9"/>
      <c r="X563" s="9"/>
      <c r="Y563" s="10"/>
      <c r="Z563" s="495" t="s">
        <v>2195</v>
      </c>
      <c r="AA563" s="11"/>
      <c r="AB563" s="472"/>
      <c r="AC563" s="473"/>
      <c r="AD563" s="473"/>
      <c r="AE563" s="496" t="s">
        <v>2195</v>
      </c>
      <c r="AF563" s="12"/>
      <c r="AG563" s="12"/>
      <c r="AH563" s="13"/>
      <c r="AI563" s="14"/>
      <c r="AJ563" s="14"/>
      <c r="AK563" s="7"/>
      <c r="AL563" s="7"/>
      <c r="AM563" s="15"/>
      <c r="AN563" s="15"/>
      <c r="AO563" s="8"/>
      <c r="AP563" s="453" t="s">
        <v>35</v>
      </c>
      <c r="AQ563" s="17"/>
      <c r="AR563" s="18"/>
      <c r="AS563" s="19"/>
      <c r="AT563" s="19"/>
      <c r="AU563" s="19"/>
      <c r="AV563" s="19"/>
      <c r="AW563" s="19"/>
      <c r="AX563" s="19"/>
      <c r="AY563" s="19"/>
      <c r="AZ563" s="20"/>
      <c r="BA563" s="20"/>
      <c r="BB563" s="21"/>
      <c r="BC563" s="22" t="s">
        <v>2179</v>
      </c>
      <c r="BD563" s="77"/>
      <c r="BE563" s="91"/>
      <c r="BF563" s="91"/>
      <c r="BG563" s="92"/>
      <c r="BH563"/>
      <c r="BI563"/>
      <c r="BJ563"/>
      <c r="BK563"/>
      <c r="BL563"/>
      <c r="BM563"/>
      <c r="BN563"/>
      <c r="BO563"/>
      <c r="BP563"/>
      <c r="BQ563"/>
      <c r="BR563"/>
      <c r="BS563"/>
      <c r="BT563" s="92"/>
      <c r="BU563" s="92"/>
      <c r="BV563" s="92"/>
      <c r="BW563" s="5"/>
      <c r="BX563" s="5"/>
      <c r="BY563" s="5"/>
      <c r="BZ563" s="5"/>
      <c r="CA563" s="5"/>
      <c r="CB563" s="5"/>
      <c r="CC563" s="5"/>
      <c r="CD563" s="440"/>
      <c r="CE563" s="440"/>
      <c r="CF563" s="441"/>
      <c r="CG563" s="442"/>
      <c r="CH563" s="443"/>
      <c r="CI563" s="443"/>
      <c r="CJ563" s="443"/>
      <c r="CK563" s="443"/>
      <c r="CL563" s="4"/>
      <c r="CM563" s="4"/>
      <c r="CN563" s="5"/>
      <c r="CO563" s="4"/>
      <c r="CP563" s="444"/>
      <c r="CQ563" s="445"/>
      <c r="CR563" s="446"/>
      <c r="CS563" s="446"/>
      <c r="CT563" s="444"/>
      <c r="CU563" s="444"/>
      <c r="CV563" s="444"/>
      <c r="CW563" s="444"/>
      <c r="CX563" s="447"/>
      <c r="CY563" s="447"/>
      <c r="CZ563" s="447"/>
      <c r="DA563" s="447"/>
      <c r="DB563" s="448"/>
      <c r="DC563" s="448"/>
      <c r="DD563" s="446"/>
      <c r="DE563" s="439"/>
      <c r="DF563" s="439"/>
      <c r="DG563" s="439"/>
      <c r="DH563" s="439"/>
      <c r="DI563" s="439"/>
      <c r="DJ563" s="439"/>
      <c r="DK563" s="439"/>
      <c r="DL563" s="446"/>
      <c r="DM563" s="446"/>
      <c r="DN563" s="444"/>
      <c r="DO563" s="444"/>
      <c r="DP563" s="444"/>
      <c r="DQ563" s="444"/>
      <c r="DR563" s="444"/>
      <c r="DS563" s="441"/>
      <c r="DT563" s="449"/>
      <c r="DU563" s="450"/>
      <c r="DV563" s="450"/>
      <c r="DW563" s="450"/>
      <c r="DX563" s="450"/>
      <c r="DY563" s="450"/>
      <c r="DZ563" s="450"/>
      <c r="EA563" s="450"/>
      <c r="EB563" s="450"/>
      <c r="EC563" s="450"/>
      <c r="ED563" s="450"/>
      <c r="EE563" s="446"/>
      <c r="EF563" s="446"/>
      <c r="EL563" s="4"/>
      <c r="EM563" s="4"/>
      <c r="EN563" s="5"/>
      <c r="EO563" s="4"/>
      <c r="FA563" s="23"/>
      <c r="FB563" s="24"/>
      <c r="FC563" s="75"/>
      <c r="FD563" s="76"/>
      <c r="FF563" s="89"/>
      <c r="IA563" s="214"/>
      <c r="IB563" s="215"/>
      <c r="IC563" s="214"/>
      <c r="ID563" s="215"/>
      <c r="IE563" s="214"/>
      <c r="IF563" s="214"/>
      <c r="IG563" s="214"/>
      <c r="IH563" s="233"/>
      <c r="II563" s="160"/>
      <c r="IJ563" s="217"/>
      <c r="IK563" s="218"/>
      <c r="IL563" s="218"/>
      <c r="IM563" s="218"/>
      <c r="IO563" s="391"/>
    </row>
    <row r="564" spans="1:249" s="6" customFormat="1" ht="15" x14ac:dyDescent="0.2">
      <c r="A564" s="467" t="s">
        <v>2195</v>
      </c>
      <c r="B564" s="467" t="s">
        <v>2149</v>
      </c>
      <c r="C564" s="393" t="s">
        <v>2898</v>
      </c>
      <c r="D564" s="468"/>
      <c r="E564" s="462" t="s">
        <v>2141</v>
      </c>
      <c r="F564" s="14" t="s">
        <v>2149</v>
      </c>
      <c r="G564" s="14" t="s">
        <v>2149</v>
      </c>
      <c r="H564" s="469" t="s">
        <v>2149</v>
      </c>
      <c r="I564" s="462"/>
      <c r="J564" s="456"/>
      <c r="K564" s="11"/>
      <c r="L564" s="11"/>
      <c r="M564" s="14"/>
      <c r="N564" s="470"/>
      <c r="O564" s="14"/>
      <c r="P564" s="14"/>
      <c r="Q564" s="14"/>
      <c r="R564" s="14"/>
      <c r="S564" s="14"/>
      <c r="T564" s="469"/>
      <c r="U564" s="454"/>
      <c r="V564" s="454"/>
      <c r="W564" s="9"/>
      <c r="X564" s="9"/>
      <c r="Y564" s="10"/>
      <c r="Z564" s="495" t="s">
        <v>2195</v>
      </c>
      <c r="AA564" s="11"/>
      <c r="AB564" s="472"/>
      <c r="AC564" s="473"/>
      <c r="AD564" s="473"/>
      <c r="AE564" s="496" t="s">
        <v>2195</v>
      </c>
      <c r="AF564" s="12"/>
      <c r="AG564" s="12"/>
      <c r="AH564" s="13"/>
      <c r="AI564" s="14"/>
      <c r="AJ564" s="14"/>
      <c r="AK564" s="7"/>
      <c r="AL564" s="7"/>
      <c r="AM564" s="15"/>
      <c r="AN564" s="15"/>
      <c r="AO564" s="8"/>
      <c r="AP564" s="453" t="s">
        <v>36</v>
      </c>
      <c r="AQ564" s="17"/>
      <c r="AR564" s="18"/>
      <c r="AS564" s="19"/>
      <c r="AT564" s="19"/>
      <c r="AU564" s="19"/>
      <c r="AV564" s="19"/>
      <c r="AW564" s="19"/>
      <c r="AX564" s="19"/>
      <c r="AY564" s="19"/>
      <c r="AZ564" s="20"/>
      <c r="BA564" s="20"/>
      <c r="BB564" s="21"/>
      <c r="BC564" s="22" t="s">
        <v>2179</v>
      </c>
      <c r="BD564" s="77"/>
      <c r="BE564" s="91"/>
      <c r="BF564" s="91"/>
      <c r="BG564" s="92"/>
      <c r="BH564"/>
      <c r="BI564"/>
      <c r="BJ564"/>
      <c r="BK564"/>
      <c r="BL564"/>
      <c r="BM564"/>
      <c r="BN564"/>
      <c r="BO564"/>
      <c r="BP564"/>
      <c r="BQ564"/>
      <c r="BR564"/>
      <c r="BS564"/>
      <c r="BT564" s="92"/>
      <c r="BU564" s="92"/>
      <c r="BV564" s="92"/>
      <c r="BW564" s="5"/>
      <c r="BX564" s="5"/>
      <c r="BY564" s="5"/>
      <c r="BZ564" s="5"/>
      <c r="CA564" s="5"/>
      <c r="CB564" s="5"/>
      <c r="CC564" s="5"/>
      <c r="CD564" s="440"/>
      <c r="CE564" s="440"/>
      <c r="CF564" s="441"/>
      <c r="CG564" s="442"/>
      <c r="CH564" s="443"/>
      <c r="CI564" s="443"/>
      <c r="CJ564" s="443"/>
      <c r="CK564" s="443"/>
      <c r="CL564" s="4"/>
      <c r="CM564" s="4"/>
      <c r="CN564" s="5"/>
      <c r="CO564" s="4"/>
      <c r="CP564" s="444"/>
      <c r="CQ564" s="445"/>
      <c r="CR564" s="446"/>
      <c r="CS564" s="446"/>
      <c r="CT564" s="444"/>
      <c r="CU564" s="444"/>
      <c r="CV564" s="444"/>
      <c r="CW564" s="444"/>
      <c r="CX564" s="447"/>
      <c r="CY564" s="447"/>
      <c r="CZ564" s="447"/>
      <c r="DA564" s="447"/>
      <c r="DB564" s="448"/>
      <c r="DC564" s="448"/>
      <c r="DD564" s="446"/>
      <c r="DE564" s="439"/>
      <c r="DF564" s="439"/>
      <c r="DG564" s="439"/>
      <c r="DH564" s="439"/>
      <c r="DI564" s="439"/>
      <c r="DJ564" s="439"/>
      <c r="DK564" s="439"/>
      <c r="DL564" s="446"/>
      <c r="DM564" s="446"/>
      <c r="DN564" s="444"/>
      <c r="DO564" s="444"/>
      <c r="DP564" s="444"/>
      <c r="DQ564" s="444"/>
      <c r="DR564" s="444"/>
      <c r="DS564" s="441"/>
      <c r="DT564" s="449"/>
      <c r="DU564" s="450"/>
      <c r="DV564" s="450"/>
      <c r="DW564" s="450"/>
      <c r="DX564" s="450"/>
      <c r="DY564" s="450"/>
      <c r="DZ564" s="450"/>
      <c r="EA564" s="450"/>
      <c r="EB564" s="450"/>
      <c r="EC564" s="450"/>
      <c r="ED564" s="450"/>
      <c r="EE564" s="446"/>
      <c r="EF564" s="446"/>
      <c r="EL564" s="4"/>
      <c r="EM564" s="4"/>
      <c r="EN564" s="5"/>
      <c r="EO564" s="4"/>
      <c r="FA564" s="23"/>
      <c r="FB564" s="24"/>
      <c r="FC564" s="75"/>
      <c r="FD564" s="76"/>
      <c r="FF564" s="89"/>
      <c r="IA564" s="214"/>
      <c r="IB564" s="215"/>
      <c r="IC564" s="214"/>
      <c r="ID564" s="215"/>
      <c r="IE564" s="214"/>
      <c r="IF564" s="214"/>
      <c r="IG564" s="214"/>
      <c r="IH564" s="233"/>
      <c r="II564" s="160"/>
      <c r="IJ564" s="217"/>
      <c r="IK564" s="218"/>
      <c r="IL564" s="218"/>
      <c r="IM564" s="218"/>
      <c r="IO564" s="391"/>
    </row>
    <row r="565" spans="1:249" s="6" customFormat="1" ht="15" x14ac:dyDescent="0.2">
      <c r="A565" s="467" t="s">
        <v>2195</v>
      </c>
      <c r="B565" s="467" t="s">
        <v>2149</v>
      </c>
      <c r="C565" s="393" t="s">
        <v>2899</v>
      </c>
      <c r="D565" s="468"/>
      <c r="E565" s="462" t="s">
        <v>2141</v>
      </c>
      <c r="F565" s="14" t="s">
        <v>2149</v>
      </c>
      <c r="G565" s="14" t="s">
        <v>2149</v>
      </c>
      <c r="H565" s="469" t="s">
        <v>2149</v>
      </c>
      <c r="I565" s="462"/>
      <c r="J565" s="456"/>
      <c r="K565" s="11"/>
      <c r="L565" s="11"/>
      <c r="M565" s="14"/>
      <c r="N565" s="470"/>
      <c r="O565" s="14"/>
      <c r="P565" s="14"/>
      <c r="Q565" s="14"/>
      <c r="R565" s="14"/>
      <c r="S565" s="14"/>
      <c r="T565" s="469"/>
      <c r="U565" s="454"/>
      <c r="V565" s="454"/>
      <c r="W565" s="9"/>
      <c r="X565" s="9"/>
      <c r="Y565" s="10"/>
      <c r="Z565" s="495" t="s">
        <v>2195</v>
      </c>
      <c r="AA565" s="11"/>
      <c r="AB565" s="472"/>
      <c r="AC565" s="473"/>
      <c r="AD565" s="473"/>
      <c r="AE565" s="496" t="s">
        <v>2195</v>
      </c>
      <c r="AF565" s="12"/>
      <c r="AG565" s="12"/>
      <c r="AH565" s="13"/>
      <c r="AI565" s="14"/>
      <c r="AJ565" s="14"/>
      <c r="AK565" s="7"/>
      <c r="AL565" s="7"/>
      <c r="AM565" s="15"/>
      <c r="AN565" s="15"/>
      <c r="AO565" s="8"/>
      <c r="AP565" s="453" t="s">
        <v>37</v>
      </c>
      <c r="AQ565" s="17"/>
      <c r="AR565" s="18"/>
      <c r="AS565" s="19"/>
      <c r="AT565" s="19"/>
      <c r="AU565" s="19"/>
      <c r="AV565" s="19"/>
      <c r="AW565" s="19"/>
      <c r="AX565" s="19"/>
      <c r="AY565" s="19"/>
      <c r="AZ565" s="20"/>
      <c r="BA565" s="20"/>
      <c r="BB565" s="21"/>
      <c r="BC565" s="22" t="s">
        <v>2179</v>
      </c>
      <c r="BD565" s="77"/>
      <c r="BE565" s="91"/>
      <c r="BF565" s="91"/>
      <c r="BG565" s="92"/>
      <c r="BH565"/>
      <c r="BI565"/>
      <c r="BJ565"/>
      <c r="BK565"/>
      <c r="BL565"/>
      <c r="BM565"/>
      <c r="BN565"/>
      <c r="BO565"/>
      <c r="BP565"/>
      <c r="BQ565"/>
      <c r="BR565"/>
      <c r="BS565"/>
      <c r="BT565" s="92"/>
      <c r="BU565" s="92"/>
      <c r="BV565" s="92"/>
      <c r="BW565" s="5"/>
      <c r="BX565" s="5"/>
      <c r="BY565" s="5"/>
      <c r="BZ565" s="5"/>
      <c r="CA565" s="5"/>
      <c r="CB565" s="5"/>
      <c r="CC565" s="5"/>
      <c r="CD565" s="440"/>
      <c r="CE565" s="440"/>
      <c r="CF565" s="441"/>
      <c r="CG565" s="442"/>
      <c r="CH565" s="443"/>
      <c r="CI565" s="443"/>
      <c r="CJ565" s="443"/>
      <c r="CK565" s="443"/>
      <c r="CL565" s="4"/>
      <c r="CM565" s="4"/>
      <c r="CN565" s="5"/>
      <c r="CO565" s="4"/>
      <c r="CP565" s="444"/>
      <c r="CQ565" s="445"/>
      <c r="CR565" s="446"/>
      <c r="CS565" s="446"/>
      <c r="CT565" s="444"/>
      <c r="CU565" s="444"/>
      <c r="CV565" s="444"/>
      <c r="CW565" s="444"/>
      <c r="CX565" s="447"/>
      <c r="CY565" s="447"/>
      <c r="CZ565" s="447"/>
      <c r="DA565" s="447"/>
      <c r="DB565" s="448"/>
      <c r="DC565" s="448"/>
      <c r="DD565" s="446"/>
      <c r="DE565" s="439"/>
      <c r="DF565" s="439"/>
      <c r="DG565" s="439"/>
      <c r="DH565" s="439"/>
      <c r="DI565" s="439"/>
      <c r="DJ565" s="439"/>
      <c r="DK565" s="439"/>
      <c r="DL565" s="446"/>
      <c r="DM565" s="446"/>
      <c r="DN565" s="444"/>
      <c r="DO565" s="444"/>
      <c r="DP565" s="444"/>
      <c r="DQ565" s="444"/>
      <c r="DR565" s="444"/>
      <c r="DS565" s="441"/>
      <c r="DT565" s="449"/>
      <c r="DU565" s="450"/>
      <c r="DV565" s="450"/>
      <c r="DW565" s="450"/>
      <c r="DX565" s="450"/>
      <c r="DY565" s="450"/>
      <c r="DZ565" s="450"/>
      <c r="EA565" s="450"/>
      <c r="EB565" s="450"/>
      <c r="EC565" s="450"/>
      <c r="ED565" s="450"/>
      <c r="EE565" s="446"/>
      <c r="EF565" s="446"/>
      <c r="EL565" s="4"/>
      <c r="EM565" s="4"/>
      <c r="EN565" s="5"/>
      <c r="EO565" s="4"/>
      <c r="FA565" s="23"/>
      <c r="FB565" s="24"/>
      <c r="FC565" s="75"/>
      <c r="FD565" s="76"/>
      <c r="FF565" s="89"/>
      <c r="IA565" s="214"/>
      <c r="IB565" s="215"/>
      <c r="IC565" s="214"/>
      <c r="ID565" s="215"/>
      <c r="IE565" s="214"/>
      <c r="IF565" s="214"/>
      <c r="IG565" s="214"/>
      <c r="IH565" s="233"/>
      <c r="II565" s="160"/>
      <c r="IJ565" s="217"/>
      <c r="IK565" s="218"/>
      <c r="IL565" s="218"/>
      <c r="IM565" s="218"/>
      <c r="IO565" s="391"/>
    </row>
    <row r="566" spans="1:249" s="6" customFormat="1" ht="15.75" x14ac:dyDescent="0.25">
      <c r="A566" s="467">
        <v>1</v>
      </c>
      <c r="B566" s="467" t="s">
        <v>2149</v>
      </c>
      <c r="C566" s="393" t="s">
        <v>2900</v>
      </c>
      <c r="D566" s="468"/>
      <c r="E566" s="462" t="s">
        <v>2136</v>
      </c>
      <c r="F566" s="14" t="s">
        <v>2146</v>
      </c>
      <c r="G566" s="14" t="s">
        <v>2142</v>
      </c>
      <c r="H566" s="469" t="s">
        <v>2149</v>
      </c>
      <c r="I566" s="462"/>
      <c r="J566" s="456"/>
      <c r="K566" s="11"/>
      <c r="L566" s="11"/>
      <c r="M566" s="14"/>
      <c r="N566" s="470"/>
      <c r="O566" s="14"/>
      <c r="P566" s="14"/>
      <c r="Q566" s="14"/>
      <c r="R566" s="14"/>
      <c r="S566" s="14"/>
      <c r="T566" s="469"/>
      <c r="U566" s="454"/>
      <c r="V566" s="498"/>
      <c r="W566" s="9"/>
      <c r="X566" s="9"/>
      <c r="Y566" s="10"/>
      <c r="Z566" s="495">
        <v>1</v>
      </c>
      <c r="AA566" s="11"/>
      <c r="AB566" s="472"/>
      <c r="AC566" s="473"/>
      <c r="AD566" s="473"/>
      <c r="AE566" s="496">
        <v>2</v>
      </c>
      <c r="AF566" s="12"/>
      <c r="AG566" s="12"/>
      <c r="AH566" s="13"/>
      <c r="AI566" s="14"/>
      <c r="AJ566" s="14"/>
      <c r="AK566" s="7"/>
      <c r="AL566" s="7"/>
      <c r="AM566" s="15"/>
      <c r="AN566" s="15"/>
      <c r="AO566" s="8"/>
      <c r="AP566" s="453" t="s">
        <v>38</v>
      </c>
      <c r="AQ566" s="17"/>
      <c r="AR566" s="18"/>
      <c r="AS566" s="19"/>
      <c r="AT566" s="19"/>
      <c r="AU566" s="19"/>
      <c r="AV566" s="19"/>
      <c r="AW566" s="19"/>
      <c r="AX566" s="19"/>
      <c r="AY566" s="19"/>
      <c r="AZ566" s="20"/>
      <c r="BA566" s="20"/>
      <c r="BB566" s="21"/>
      <c r="BC566" s="22" t="s">
        <v>2179</v>
      </c>
      <c r="BD566" s="77"/>
      <c r="BE566" s="91"/>
      <c r="BF566" s="91"/>
      <c r="BG566" s="92"/>
      <c r="BH566"/>
      <c r="BI566"/>
      <c r="BJ566"/>
      <c r="BK566"/>
      <c r="BL566"/>
      <c r="BM566"/>
      <c r="BN566"/>
      <c r="BO566"/>
      <c r="BP566"/>
      <c r="BQ566"/>
      <c r="BR566"/>
      <c r="BS566"/>
      <c r="BT566" s="92"/>
      <c r="BU566" s="92"/>
      <c r="BV566" s="92"/>
      <c r="BW566" s="5"/>
      <c r="BX566" s="5"/>
      <c r="BY566" s="5"/>
      <c r="BZ566" s="5"/>
      <c r="CA566" s="5"/>
      <c r="CB566" s="5"/>
      <c r="CC566" s="5"/>
      <c r="CD566" s="440"/>
      <c r="CE566" s="440"/>
      <c r="CF566" s="441"/>
      <c r="CG566" s="442"/>
      <c r="CH566" s="443"/>
      <c r="CI566" s="443"/>
      <c r="CJ566" s="443"/>
      <c r="CK566" s="443"/>
      <c r="CL566" s="4"/>
      <c r="CM566" s="4"/>
      <c r="CN566" s="5"/>
      <c r="CO566" s="4"/>
      <c r="CP566" s="444"/>
      <c r="CQ566" s="445"/>
      <c r="CR566" s="446"/>
      <c r="CS566" s="446"/>
      <c r="CT566" s="444"/>
      <c r="CU566" s="444"/>
      <c r="CV566" s="444"/>
      <c r="CW566" s="444"/>
      <c r="CX566" s="447"/>
      <c r="CY566" s="447"/>
      <c r="CZ566" s="447"/>
      <c r="DA566" s="447"/>
      <c r="DB566" s="448"/>
      <c r="DC566" s="448"/>
      <c r="DD566" s="446"/>
      <c r="DE566" s="439"/>
      <c r="DF566" s="439"/>
      <c r="DG566" s="439"/>
      <c r="DH566" s="439"/>
      <c r="DI566" s="439"/>
      <c r="DJ566" s="439"/>
      <c r="DK566" s="439"/>
      <c r="DL566" s="446"/>
      <c r="DM566" s="446"/>
      <c r="DN566" s="444"/>
      <c r="DO566" s="444"/>
      <c r="DP566" s="444"/>
      <c r="DQ566" s="444"/>
      <c r="DR566" s="444"/>
      <c r="DS566" s="441"/>
      <c r="DT566" s="449"/>
      <c r="DU566" s="450"/>
      <c r="DV566" s="450"/>
      <c r="DW566" s="450"/>
      <c r="DX566" s="450"/>
      <c r="DY566" s="450"/>
      <c r="DZ566" s="450"/>
      <c r="EA566" s="450"/>
      <c r="EB566" s="450"/>
      <c r="EC566" s="450"/>
      <c r="ED566" s="450"/>
      <c r="EE566" s="446"/>
      <c r="EF566" s="446"/>
      <c r="EL566" s="4"/>
      <c r="EM566" s="4"/>
      <c r="EN566" s="5"/>
      <c r="EO566" s="4"/>
      <c r="FA566" s="23"/>
      <c r="FB566" s="24"/>
      <c r="FC566" s="75"/>
      <c r="FD566" s="76"/>
      <c r="FF566" s="89"/>
      <c r="IA566" s="214"/>
      <c r="IB566" s="215"/>
      <c r="IC566" s="214"/>
      <c r="ID566" s="215"/>
      <c r="IE566" s="214"/>
      <c r="IF566" s="214"/>
      <c r="IG566" s="214"/>
      <c r="IH566" s="233"/>
      <c r="II566" s="160"/>
      <c r="IJ566" s="217"/>
      <c r="IK566" s="218"/>
      <c r="IL566" s="218"/>
      <c r="IM566" s="218"/>
      <c r="IO566" s="391"/>
    </row>
    <row r="567" spans="1:249" s="6" customFormat="1" ht="15" x14ac:dyDescent="0.2">
      <c r="A567" s="467" t="s">
        <v>2166</v>
      </c>
      <c r="B567" s="467" t="s">
        <v>1969</v>
      </c>
      <c r="C567" s="393" t="s">
        <v>3170</v>
      </c>
      <c r="D567" s="468"/>
      <c r="E567" s="462" t="s">
        <v>2138</v>
      </c>
      <c r="F567" s="14" t="s">
        <v>2147</v>
      </c>
      <c r="G567" s="14" t="s">
        <v>2149</v>
      </c>
      <c r="H567" s="469" t="s">
        <v>2149</v>
      </c>
      <c r="I567" s="462"/>
      <c r="J567" s="456"/>
      <c r="K567" s="11"/>
      <c r="L567" s="11"/>
      <c r="M567" s="14"/>
      <c r="N567" s="470"/>
      <c r="O567" s="14"/>
      <c r="P567" s="14"/>
      <c r="Q567" s="14"/>
      <c r="R567" s="14"/>
      <c r="S567" s="14"/>
      <c r="T567" s="469"/>
      <c r="U567" s="454"/>
      <c r="V567" s="454"/>
      <c r="W567" s="9"/>
      <c r="X567" s="9"/>
      <c r="Y567" s="10"/>
      <c r="Z567" s="495">
        <v>2</v>
      </c>
      <c r="AA567" s="11"/>
      <c r="AB567" s="472"/>
      <c r="AC567" s="473"/>
      <c r="AD567" s="473"/>
      <c r="AE567" s="496" t="s">
        <v>2166</v>
      </c>
      <c r="AF567" s="12"/>
      <c r="AG567" s="12"/>
      <c r="AH567" s="13"/>
      <c r="AI567" s="14"/>
      <c r="AJ567" s="14"/>
      <c r="AK567" s="7"/>
      <c r="AL567" s="7"/>
      <c r="AM567" s="15"/>
      <c r="AN567" s="15"/>
      <c r="AO567" s="8"/>
      <c r="AP567" s="453" t="s">
        <v>39</v>
      </c>
      <c r="AQ567" s="17"/>
      <c r="AR567" s="18"/>
      <c r="AS567" s="19"/>
      <c r="AT567" s="19"/>
      <c r="AU567" s="19"/>
      <c r="AV567" s="19"/>
      <c r="AW567" s="19"/>
      <c r="AX567" s="19"/>
      <c r="AY567" s="19"/>
      <c r="AZ567" s="20"/>
      <c r="BA567" s="20"/>
      <c r="BB567" s="21"/>
      <c r="BC567" s="22" t="s">
        <v>2163</v>
      </c>
      <c r="BD567" s="77"/>
      <c r="BE567" s="91"/>
      <c r="BF567" s="91"/>
      <c r="BG567" s="92"/>
      <c r="BH567"/>
      <c r="BI567"/>
      <c r="BJ567"/>
      <c r="BK567"/>
      <c r="BL567"/>
      <c r="BM567"/>
      <c r="BN567"/>
      <c r="BO567"/>
      <c r="BP567"/>
      <c r="BQ567"/>
      <c r="BR567"/>
      <c r="BS567"/>
      <c r="BT567" s="92"/>
      <c r="BU567" s="92"/>
      <c r="BV567" s="92"/>
      <c r="BW567" s="5"/>
      <c r="BX567" s="5"/>
      <c r="BY567" s="5"/>
      <c r="BZ567" s="5"/>
      <c r="CA567" s="5"/>
      <c r="CB567" s="5"/>
      <c r="CC567" s="5"/>
      <c r="CD567" s="440"/>
      <c r="CE567" s="440"/>
      <c r="CF567" s="441"/>
      <c r="CG567" s="442"/>
      <c r="CH567" s="443"/>
      <c r="CI567" s="443"/>
      <c r="CJ567" s="443"/>
      <c r="CK567" s="443"/>
      <c r="CL567" s="4"/>
      <c r="CM567" s="4"/>
      <c r="CN567" s="5"/>
      <c r="CO567" s="4"/>
      <c r="CP567" s="444"/>
      <c r="CQ567" s="445"/>
      <c r="CR567" s="446"/>
      <c r="CS567" s="446"/>
      <c r="CT567" s="444"/>
      <c r="CU567" s="444"/>
      <c r="CV567" s="444"/>
      <c r="CW567" s="444"/>
      <c r="CX567" s="447"/>
      <c r="CY567" s="447"/>
      <c r="CZ567" s="447"/>
      <c r="DA567" s="447"/>
      <c r="DB567" s="448"/>
      <c r="DC567" s="448"/>
      <c r="DD567" s="446"/>
      <c r="DE567" s="439"/>
      <c r="DF567" s="439"/>
      <c r="DG567" s="439"/>
      <c r="DH567" s="439"/>
      <c r="DI567" s="439"/>
      <c r="DJ567" s="439"/>
      <c r="DK567" s="439"/>
      <c r="DL567" s="446"/>
      <c r="DM567" s="446"/>
      <c r="DN567" s="444"/>
      <c r="DO567" s="444"/>
      <c r="DP567" s="444"/>
      <c r="DQ567" s="444"/>
      <c r="DR567" s="444"/>
      <c r="DS567" s="441"/>
      <c r="DT567" s="449"/>
      <c r="DU567" s="450"/>
      <c r="DV567" s="450"/>
      <c r="DW567" s="450"/>
      <c r="DX567" s="450"/>
      <c r="DY567" s="450"/>
      <c r="DZ567" s="450"/>
      <c r="EA567" s="450"/>
      <c r="EB567" s="450"/>
      <c r="EC567" s="450"/>
      <c r="ED567" s="450"/>
      <c r="EE567" s="446"/>
      <c r="EF567" s="446"/>
      <c r="EL567" s="4"/>
      <c r="EM567" s="4"/>
      <c r="EN567" s="5"/>
      <c r="EO567" s="4"/>
      <c r="FA567" s="23"/>
      <c r="FB567" s="24"/>
      <c r="FC567" s="75"/>
      <c r="FD567" s="76"/>
      <c r="FF567" s="89"/>
      <c r="IA567" s="214"/>
      <c r="IB567" s="215"/>
      <c r="IC567" s="214"/>
      <c r="ID567" s="215"/>
      <c r="IE567" s="214"/>
      <c r="IF567" s="214"/>
      <c r="IG567" s="214"/>
      <c r="IH567" s="233"/>
      <c r="II567" s="160"/>
      <c r="IJ567" s="217"/>
      <c r="IK567" s="218"/>
      <c r="IL567" s="218"/>
      <c r="IM567" s="218"/>
      <c r="IO567" s="391"/>
    </row>
    <row r="568" spans="1:249" s="6" customFormat="1" ht="15" x14ac:dyDescent="0.2">
      <c r="A568" s="467" t="s">
        <v>2195</v>
      </c>
      <c r="B568" s="467" t="s">
        <v>2149</v>
      </c>
      <c r="C568" s="393" t="s">
        <v>2901</v>
      </c>
      <c r="D568" s="468"/>
      <c r="E568" s="462" t="s">
        <v>2139</v>
      </c>
      <c r="F568" s="14" t="s">
        <v>2149</v>
      </c>
      <c r="G568" s="14" t="s">
        <v>2149</v>
      </c>
      <c r="H568" s="469" t="s">
        <v>2149</v>
      </c>
      <c r="I568" s="462"/>
      <c r="J568" s="456"/>
      <c r="K568" s="11"/>
      <c r="L568" s="11"/>
      <c r="M568" s="14"/>
      <c r="N568" s="470"/>
      <c r="O568" s="14"/>
      <c r="P568" s="14"/>
      <c r="Q568" s="14"/>
      <c r="R568" s="14"/>
      <c r="S568" s="14"/>
      <c r="T568" s="469"/>
      <c r="U568" s="454"/>
      <c r="V568" s="454"/>
      <c r="W568" s="9"/>
      <c r="X568" s="9"/>
      <c r="Y568" s="10"/>
      <c r="Z568" s="495" t="s">
        <v>2195</v>
      </c>
      <c r="AA568" s="11"/>
      <c r="AB568" s="472"/>
      <c r="AC568" s="473"/>
      <c r="AD568" s="473"/>
      <c r="AE568" s="496" t="s">
        <v>2195</v>
      </c>
      <c r="AF568" s="12"/>
      <c r="AG568" s="12"/>
      <c r="AH568" s="13"/>
      <c r="AI568" s="14"/>
      <c r="AJ568" s="14"/>
      <c r="AK568" s="7"/>
      <c r="AL568" s="7"/>
      <c r="AM568" s="15"/>
      <c r="AN568" s="15"/>
      <c r="AO568" s="8"/>
      <c r="AP568" s="453" t="s">
        <v>40</v>
      </c>
      <c r="AQ568" s="17"/>
      <c r="AR568" s="18"/>
      <c r="AS568" s="19"/>
      <c r="AT568" s="19"/>
      <c r="AU568" s="19"/>
      <c r="AV568" s="19"/>
      <c r="AW568" s="19"/>
      <c r="AX568" s="19"/>
      <c r="AY568" s="19"/>
      <c r="AZ568" s="20"/>
      <c r="BA568" s="20"/>
      <c r="BB568" s="21"/>
      <c r="BC568" s="22" t="s">
        <v>2179</v>
      </c>
      <c r="BD568" s="77"/>
      <c r="BE568" s="91"/>
      <c r="BF568" s="91"/>
      <c r="BG568" s="92"/>
      <c r="BH568"/>
      <c r="BI568"/>
      <c r="BJ568"/>
      <c r="BK568"/>
      <c r="BL568"/>
      <c r="BM568"/>
      <c r="BN568"/>
      <c r="BO568"/>
      <c r="BP568"/>
      <c r="BQ568"/>
      <c r="BR568"/>
      <c r="BS568"/>
      <c r="BT568" s="92"/>
      <c r="BU568" s="92"/>
      <c r="BV568" s="92"/>
      <c r="BW568" s="5"/>
      <c r="BX568" s="5"/>
      <c r="BY568" s="5"/>
      <c r="BZ568" s="5"/>
      <c r="CA568" s="5"/>
      <c r="CB568" s="5"/>
      <c r="CC568" s="5"/>
      <c r="CD568" s="440"/>
      <c r="CE568" s="440"/>
      <c r="CF568" s="441"/>
      <c r="CG568" s="442"/>
      <c r="CH568" s="443"/>
      <c r="CI568" s="443"/>
      <c r="CJ568" s="443"/>
      <c r="CK568" s="443"/>
      <c r="CL568" s="4"/>
      <c r="CM568" s="4"/>
      <c r="CN568" s="5"/>
      <c r="CO568" s="4"/>
      <c r="CP568" s="444"/>
      <c r="CQ568" s="445"/>
      <c r="CR568" s="446"/>
      <c r="CS568" s="446"/>
      <c r="CT568" s="444"/>
      <c r="CU568" s="444"/>
      <c r="CV568" s="444"/>
      <c r="CW568" s="444"/>
      <c r="CX568" s="447"/>
      <c r="CY568" s="447"/>
      <c r="CZ568" s="447"/>
      <c r="DA568" s="447"/>
      <c r="DB568" s="448"/>
      <c r="DC568" s="448"/>
      <c r="DD568" s="446"/>
      <c r="DE568" s="439"/>
      <c r="DF568" s="439"/>
      <c r="DG568" s="439"/>
      <c r="DH568" s="439"/>
      <c r="DI568" s="439"/>
      <c r="DJ568" s="439"/>
      <c r="DK568" s="439"/>
      <c r="DL568" s="446"/>
      <c r="DM568" s="446"/>
      <c r="DN568" s="444"/>
      <c r="DO568" s="444"/>
      <c r="DP568" s="444"/>
      <c r="DQ568" s="444"/>
      <c r="DR568" s="444"/>
      <c r="DS568" s="441"/>
      <c r="DT568" s="449"/>
      <c r="DU568" s="450"/>
      <c r="DV568" s="450"/>
      <c r="DW568" s="450"/>
      <c r="DX568" s="450"/>
      <c r="DY568" s="450"/>
      <c r="DZ568" s="450"/>
      <c r="EA568" s="450"/>
      <c r="EB568" s="450"/>
      <c r="EC568" s="450"/>
      <c r="ED568" s="450"/>
      <c r="EE568" s="446"/>
      <c r="EF568" s="446"/>
      <c r="EL568" s="4"/>
      <c r="EM568" s="4"/>
      <c r="EN568" s="5"/>
      <c r="EO568" s="4"/>
      <c r="FA568" s="23"/>
      <c r="FB568" s="24"/>
      <c r="FC568" s="75"/>
      <c r="FD568" s="76"/>
      <c r="FF568" s="89"/>
      <c r="IA568" s="214"/>
      <c r="IB568" s="215"/>
      <c r="IC568" s="214"/>
      <c r="ID568" s="215"/>
      <c r="IE568" s="214"/>
      <c r="IF568" s="214"/>
      <c r="IG568" s="214"/>
      <c r="IH568" s="233"/>
      <c r="II568" s="160"/>
      <c r="IJ568" s="217"/>
      <c r="IK568" s="218"/>
      <c r="IL568" s="218"/>
      <c r="IM568" s="218"/>
      <c r="IO568" s="391"/>
    </row>
    <row r="569" spans="1:249" s="6" customFormat="1" ht="15" x14ac:dyDescent="0.2">
      <c r="A569" s="467" t="s">
        <v>2165</v>
      </c>
      <c r="B569" s="467" t="s">
        <v>2149</v>
      </c>
      <c r="C569" s="393" t="s">
        <v>2902</v>
      </c>
      <c r="D569" s="468"/>
      <c r="E569" s="462" t="s">
        <v>2136</v>
      </c>
      <c r="F569" s="14" t="s">
        <v>2149</v>
      </c>
      <c r="G569" s="14" t="s">
        <v>2149</v>
      </c>
      <c r="H569" s="469" t="s">
        <v>2149</v>
      </c>
      <c r="I569" s="462"/>
      <c r="J569" s="456"/>
      <c r="K569" s="11"/>
      <c r="L569" s="11"/>
      <c r="M569" s="14"/>
      <c r="N569" s="470"/>
      <c r="O569" s="14"/>
      <c r="P569" s="14"/>
      <c r="Q569" s="14"/>
      <c r="R569" s="14"/>
      <c r="S569" s="14"/>
      <c r="T569" s="469"/>
      <c r="U569" s="454"/>
      <c r="V569" s="454"/>
      <c r="W569" s="9"/>
      <c r="X569" s="9"/>
      <c r="Y569" s="10"/>
      <c r="Z569" s="495" t="s">
        <v>2165</v>
      </c>
      <c r="AA569" s="11"/>
      <c r="AB569" s="472"/>
      <c r="AC569" s="473"/>
      <c r="AD569" s="473"/>
      <c r="AE569" s="496" t="s">
        <v>2195</v>
      </c>
      <c r="AF569" s="12"/>
      <c r="AG569" s="12"/>
      <c r="AH569" s="13"/>
      <c r="AI569" s="14"/>
      <c r="AJ569" s="14"/>
      <c r="AK569" s="7"/>
      <c r="AL569" s="7"/>
      <c r="AM569" s="15"/>
      <c r="AN569" s="15"/>
      <c r="AO569" s="8"/>
      <c r="AP569" s="453" t="s">
        <v>41</v>
      </c>
      <c r="AQ569" s="17"/>
      <c r="AR569" s="18"/>
      <c r="AS569" s="19"/>
      <c r="AT569" s="19"/>
      <c r="AU569" s="19"/>
      <c r="AV569" s="19"/>
      <c r="AW569" s="19"/>
      <c r="AX569" s="19"/>
      <c r="AY569" s="19"/>
      <c r="AZ569" s="20"/>
      <c r="BA569" s="20"/>
      <c r="BB569" s="21"/>
      <c r="BC569" s="22" t="s">
        <v>2179</v>
      </c>
      <c r="BD569" s="77"/>
      <c r="BE569" s="91"/>
      <c r="BF569" s="91"/>
      <c r="BG569" s="92"/>
      <c r="BH569"/>
      <c r="BI569"/>
      <c r="BJ569"/>
      <c r="BK569"/>
      <c r="BL569"/>
      <c r="BM569"/>
      <c r="BN569"/>
      <c r="BO569"/>
      <c r="BP569"/>
      <c r="BQ569"/>
      <c r="BR569"/>
      <c r="BS569"/>
      <c r="BT569" s="92"/>
      <c r="BU569" s="92"/>
      <c r="BV569" s="92"/>
      <c r="BW569" s="5"/>
      <c r="BX569" s="5"/>
      <c r="BY569" s="5"/>
      <c r="BZ569" s="5"/>
      <c r="CA569" s="5"/>
      <c r="CB569" s="5"/>
      <c r="CC569" s="5"/>
      <c r="CD569" s="440"/>
      <c r="CE569" s="440"/>
      <c r="CF569" s="441"/>
      <c r="CG569" s="442"/>
      <c r="CH569" s="443"/>
      <c r="CI569" s="443"/>
      <c r="CJ569" s="443"/>
      <c r="CK569" s="443"/>
      <c r="CL569" s="4"/>
      <c r="CM569" s="4"/>
      <c r="CN569" s="5"/>
      <c r="CO569" s="4"/>
      <c r="CP569" s="444"/>
      <c r="CQ569" s="445"/>
      <c r="CR569" s="446"/>
      <c r="CS569" s="446"/>
      <c r="CT569" s="444"/>
      <c r="CU569" s="444"/>
      <c r="CV569" s="444"/>
      <c r="CW569" s="444"/>
      <c r="CX569" s="447"/>
      <c r="CY569" s="447"/>
      <c r="CZ569" s="447"/>
      <c r="DA569" s="447"/>
      <c r="DB569" s="448"/>
      <c r="DC569" s="448"/>
      <c r="DD569" s="446"/>
      <c r="DE569" s="439"/>
      <c r="DF569" s="439"/>
      <c r="DG569" s="439"/>
      <c r="DH569" s="439"/>
      <c r="DI569" s="439"/>
      <c r="DJ569" s="439"/>
      <c r="DK569" s="439"/>
      <c r="DL569" s="446"/>
      <c r="DM569" s="446"/>
      <c r="DN569" s="444"/>
      <c r="DO569" s="444"/>
      <c r="DP569" s="444"/>
      <c r="DQ569" s="444"/>
      <c r="DR569" s="444"/>
      <c r="DS569" s="441"/>
      <c r="DT569" s="449"/>
      <c r="DU569" s="450"/>
      <c r="DV569" s="450"/>
      <c r="DW569" s="450"/>
      <c r="DX569" s="450"/>
      <c r="DY569" s="450"/>
      <c r="DZ569" s="450"/>
      <c r="EA569" s="450"/>
      <c r="EB569" s="450"/>
      <c r="EC569" s="450"/>
      <c r="ED569" s="450"/>
      <c r="EE569" s="446"/>
      <c r="EF569" s="446"/>
      <c r="EL569" s="4"/>
      <c r="EM569" s="4"/>
      <c r="EN569" s="5"/>
      <c r="EO569" s="4"/>
      <c r="FA569" s="23"/>
      <c r="FB569" s="24"/>
      <c r="FC569" s="75"/>
      <c r="FD569" s="76"/>
      <c r="FF569" s="89"/>
      <c r="IA569" s="214"/>
      <c r="IB569" s="215"/>
      <c r="IC569" s="214"/>
      <c r="ID569" s="215"/>
      <c r="IE569" s="214"/>
      <c r="IF569" s="214"/>
      <c r="IG569" s="214"/>
      <c r="IH569" s="233"/>
      <c r="II569" s="160"/>
      <c r="IJ569" s="217"/>
      <c r="IK569" s="218"/>
      <c r="IL569" s="218"/>
      <c r="IM569" s="218"/>
      <c r="IO569" s="391"/>
    </row>
    <row r="570" spans="1:249" s="6" customFormat="1" ht="15.75" x14ac:dyDescent="0.25">
      <c r="A570" s="467">
        <v>3</v>
      </c>
      <c r="B570" s="467" t="s">
        <v>2149</v>
      </c>
      <c r="C570" s="393" t="s">
        <v>2903</v>
      </c>
      <c r="D570" s="468"/>
      <c r="E570" s="462" t="s">
        <v>2138</v>
      </c>
      <c r="F570" s="14" t="s">
        <v>2147</v>
      </c>
      <c r="G570" s="14" t="s">
        <v>2154</v>
      </c>
      <c r="H570" s="469" t="s">
        <v>2149</v>
      </c>
      <c r="I570" s="462"/>
      <c r="J570" s="456"/>
      <c r="K570" s="11"/>
      <c r="L570" s="11"/>
      <c r="M570" s="14"/>
      <c r="N570" s="470"/>
      <c r="O570" s="14"/>
      <c r="P570" s="14"/>
      <c r="Q570" s="14"/>
      <c r="R570" s="14"/>
      <c r="S570" s="14"/>
      <c r="T570" s="469"/>
      <c r="U570" s="454"/>
      <c r="V570" s="498"/>
      <c r="W570" s="9"/>
      <c r="X570" s="9"/>
      <c r="Y570" s="10"/>
      <c r="Z570" s="495">
        <v>3</v>
      </c>
      <c r="AA570" s="11"/>
      <c r="AB570" s="472"/>
      <c r="AC570" s="473"/>
      <c r="AD570" s="473"/>
      <c r="AE570" s="496" t="s">
        <v>2166</v>
      </c>
      <c r="AF570" s="12"/>
      <c r="AG570" s="12"/>
      <c r="AH570" s="13"/>
      <c r="AI570" s="14"/>
      <c r="AJ570" s="14"/>
      <c r="AK570" s="7"/>
      <c r="AL570" s="7"/>
      <c r="AM570" s="15"/>
      <c r="AN570" s="15"/>
      <c r="AO570" s="8"/>
      <c r="AP570" s="453" t="s">
        <v>42</v>
      </c>
      <c r="AQ570" s="17"/>
      <c r="AR570" s="18"/>
      <c r="AS570" s="19"/>
      <c r="AT570" s="19"/>
      <c r="AU570" s="19"/>
      <c r="AV570" s="19"/>
      <c r="AW570" s="19"/>
      <c r="AX570" s="19"/>
      <c r="AY570" s="19"/>
      <c r="AZ570" s="20"/>
      <c r="BA570" s="20"/>
      <c r="BB570" s="21"/>
      <c r="BC570" s="22" t="s">
        <v>2179</v>
      </c>
      <c r="BD570" s="77"/>
      <c r="BE570" s="91"/>
      <c r="BF570" s="91"/>
      <c r="BG570" s="92"/>
      <c r="BH570"/>
      <c r="BI570"/>
      <c r="BJ570"/>
      <c r="BK570"/>
      <c r="BL570"/>
      <c r="BM570"/>
      <c r="BN570"/>
      <c r="BO570"/>
      <c r="BP570"/>
      <c r="BQ570"/>
      <c r="BR570"/>
      <c r="BS570"/>
      <c r="BT570" s="92"/>
      <c r="BU570" s="92"/>
      <c r="BV570" s="92"/>
      <c r="BW570" s="5"/>
      <c r="BX570" s="5"/>
      <c r="BY570" s="5"/>
      <c r="BZ570" s="5"/>
      <c r="CA570" s="5"/>
      <c r="CB570" s="5"/>
      <c r="CC570" s="5"/>
      <c r="CD570" s="440"/>
      <c r="CE570" s="440"/>
      <c r="CF570" s="441"/>
      <c r="CG570" s="442"/>
      <c r="CH570" s="443"/>
      <c r="CI570" s="443"/>
      <c r="CJ570" s="443"/>
      <c r="CK570" s="443"/>
      <c r="CL570" s="4"/>
      <c r="CM570" s="4"/>
      <c r="CN570" s="5"/>
      <c r="CO570" s="4"/>
      <c r="CP570" s="444"/>
      <c r="CQ570" s="445"/>
      <c r="CR570" s="446"/>
      <c r="CS570" s="446"/>
      <c r="CT570" s="444"/>
      <c r="CU570" s="444"/>
      <c r="CV570" s="444"/>
      <c r="CW570" s="444"/>
      <c r="CX570" s="447"/>
      <c r="CY570" s="447"/>
      <c r="CZ570" s="447"/>
      <c r="DA570" s="447"/>
      <c r="DB570" s="448"/>
      <c r="DC570" s="448"/>
      <c r="DD570" s="446"/>
      <c r="DE570" s="439"/>
      <c r="DF570" s="439"/>
      <c r="DG570" s="439"/>
      <c r="DH570" s="439"/>
      <c r="DI570" s="439"/>
      <c r="DJ570" s="439"/>
      <c r="DK570" s="439"/>
      <c r="DL570" s="446"/>
      <c r="DM570" s="446"/>
      <c r="DN570" s="444"/>
      <c r="DO570" s="444"/>
      <c r="DP570" s="444"/>
      <c r="DQ570" s="444"/>
      <c r="DR570" s="444"/>
      <c r="DS570" s="441"/>
      <c r="DT570" s="449"/>
      <c r="DU570" s="450"/>
      <c r="DV570" s="450"/>
      <c r="DW570" s="450"/>
      <c r="DX570" s="450"/>
      <c r="DY570" s="450"/>
      <c r="DZ570" s="450"/>
      <c r="EA570" s="450"/>
      <c r="EB570" s="450"/>
      <c r="EC570" s="450"/>
      <c r="ED570" s="450"/>
      <c r="EE570" s="446"/>
      <c r="EF570" s="446"/>
      <c r="EL570" s="4"/>
      <c r="EM570" s="4"/>
      <c r="EN570" s="5"/>
      <c r="EO570" s="4"/>
      <c r="FA570" s="23"/>
      <c r="FB570" s="24"/>
      <c r="FC570" s="75"/>
      <c r="FD570" s="76"/>
      <c r="FF570" s="89"/>
      <c r="IA570" s="214"/>
      <c r="IB570" s="215"/>
      <c r="IC570" s="214"/>
      <c r="ID570" s="215"/>
      <c r="IE570" s="214"/>
      <c r="IF570" s="214"/>
      <c r="IG570" s="214"/>
      <c r="IH570" s="233"/>
      <c r="II570" s="160"/>
      <c r="IJ570" s="217"/>
      <c r="IK570" s="218"/>
      <c r="IL570" s="218"/>
      <c r="IM570" s="218"/>
      <c r="IO570" s="391"/>
    </row>
    <row r="571" spans="1:249" s="6" customFormat="1" ht="15" x14ac:dyDescent="0.2">
      <c r="A571" s="467">
        <v>0</v>
      </c>
      <c r="B571" s="467" t="s">
        <v>2149</v>
      </c>
      <c r="C571" s="393" t="s">
        <v>2904</v>
      </c>
      <c r="D571" s="468"/>
      <c r="E571" s="462" t="s">
        <v>2135</v>
      </c>
      <c r="F571" s="14"/>
      <c r="G571" s="14"/>
      <c r="H571" s="469"/>
      <c r="I571" s="462"/>
      <c r="J571" s="456"/>
      <c r="K571" s="11"/>
      <c r="L571" s="11"/>
      <c r="M571" s="14"/>
      <c r="N571" s="470"/>
      <c r="O571" s="14"/>
      <c r="P571" s="14"/>
      <c r="Q571" s="14"/>
      <c r="R571" s="14"/>
      <c r="S571" s="14"/>
      <c r="T571" s="469"/>
      <c r="U571" s="454"/>
      <c r="V571" s="454"/>
      <c r="W571" s="9"/>
      <c r="X571" s="9"/>
      <c r="Y571" s="10"/>
      <c r="Z571" s="495">
        <v>0</v>
      </c>
      <c r="AA571" s="11"/>
      <c r="AB571" s="472"/>
      <c r="AC571" s="473"/>
      <c r="AD571" s="473"/>
      <c r="AE571" s="496">
        <v>0</v>
      </c>
      <c r="AF571" s="12"/>
      <c r="AG571" s="12"/>
      <c r="AH571" s="13"/>
      <c r="AI571" s="14"/>
      <c r="AJ571" s="14"/>
      <c r="AK571" s="7"/>
      <c r="AL571" s="7"/>
      <c r="AM571" s="15"/>
      <c r="AN571" s="15"/>
      <c r="AO571" s="8"/>
      <c r="AP571" s="453" t="s">
        <v>43</v>
      </c>
      <c r="AQ571" s="17"/>
      <c r="AR571" s="18"/>
      <c r="AS571" s="19"/>
      <c r="AT571" s="19"/>
      <c r="AU571" s="19"/>
      <c r="AV571" s="19"/>
      <c r="AW571" s="19"/>
      <c r="AX571" s="19"/>
      <c r="AY571" s="19"/>
      <c r="AZ571" s="20"/>
      <c r="BA571" s="20"/>
      <c r="BB571" s="21"/>
      <c r="BC571" s="22" t="s">
        <v>2179</v>
      </c>
      <c r="BD571" s="77"/>
      <c r="BE571" s="91"/>
      <c r="BF571" s="91"/>
      <c r="BG571" s="92"/>
      <c r="BH571"/>
      <c r="BI571"/>
      <c r="BJ571"/>
      <c r="BK571"/>
      <c r="BL571"/>
      <c r="BM571"/>
      <c r="BN571"/>
      <c r="BO571"/>
      <c r="BP571"/>
      <c r="BQ571"/>
      <c r="BR571"/>
      <c r="BS571"/>
      <c r="BT571" s="92"/>
      <c r="BU571" s="92"/>
      <c r="BV571" s="92"/>
      <c r="BW571" s="5"/>
      <c r="BX571" s="5"/>
      <c r="BY571" s="5"/>
      <c r="BZ571" s="5"/>
      <c r="CA571" s="5"/>
      <c r="CB571" s="5"/>
      <c r="CC571" s="5"/>
      <c r="CD571" s="440"/>
      <c r="CE571" s="440"/>
      <c r="CF571" s="441"/>
      <c r="CG571" s="442"/>
      <c r="CH571" s="443"/>
      <c r="CI571" s="443"/>
      <c r="CJ571" s="443"/>
      <c r="CK571" s="443"/>
      <c r="CL571" s="4"/>
      <c r="CM571" s="4"/>
      <c r="CN571" s="5"/>
      <c r="CO571" s="4"/>
      <c r="CP571" s="444"/>
      <c r="CQ571" s="445"/>
      <c r="CR571" s="446"/>
      <c r="CS571" s="446"/>
      <c r="CT571" s="444"/>
      <c r="CU571" s="444"/>
      <c r="CV571" s="444"/>
      <c r="CW571" s="444"/>
      <c r="CX571" s="447"/>
      <c r="CY571" s="447"/>
      <c r="CZ571" s="447"/>
      <c r="DA571" s="447"/>
      <c r="DB571" s="448"/>
      <c r="DC571" s="448"/>
      <c r="DD571" s="446"/>
      <c r="DE571" s="439"/>
      <c r="DF571" s="439"/>
      <c r="DG571" s="439"/>
      <c r="DH571" s="439"/>
      <c r="DI571" s="439"/>
      <c r="DJ571" s="439"/>
      <c r="DK571" s="439"/>
      <c r="DL571" s="446"/>
      <c r="DM571" s="446"/>
      <c r="DN571" s="444"/>
      <c r="DO571" s="444"/>
      <c r="DP571" s="444"/>
      <c r="DQ571" s="444"/>
      <c r="DR571" s="444"/>
      <c r="DS571" s="441"/>
      <c r="DT571" s="449"/>
      <c r="DU571" s="450"/>
      <c r="DV571" s="450"/>
      <c r="DW571" s="450"/>
      <c r="DX571" s="450"/>
      <c r="DY571" s="450"/>
      <c r="DZ571" s="450"/>
      <c r="EA571" s="450"/>
      <c r="EB571" s="450"/>
      <c r="EC571" s="450"/>
      <c r="ED571" s="450"/>
      <c r="EE571" s="446"/>
      <c r="EF571" s="446"/>
      <c r="EL571" s="4"/>
      <c r="EM571" s="4"/>
      <c r="EN571" s="5"/>
      <c r="EO571" s="4"/>
      <c r="FA571" s="23"/>
      <c r="FB571" s="24"/>
      <c r="FC571" s="75"/>
      <c r="FD571" s="76"/>
      <c r="FF571" s="89"/>
      <c r="IA571" s="214"/>
      <c r="IB571" s="215"/>
      <c r="IC571" s="214"/>
      <c r="ID571" s="215"/>
      <c r="IE571" s="214"/>
      <c r="IF571" s="214"/>
      <c r="IG571" s="214"/>
      <c r="IH571" s="233"/>
      <c r="II571" s="160"/>
      <c r="IJ571" s="217"/>
      <c r="IK571" s="218"/>
      <c r="IL571" s="218"/>
      <c r="IM571" s="218"/>
      <c r="IO571" s="391"/>
    </row>
    <row r="572" spans="1:249" s="6" customFormat="1" ht="15" x14ac:dyDescent="0.2">
      <c r="A572" s="467" t="s">
        <v>2195</v>
      </c>
      <c r="B572" s="467" t="s">
        <v>2149</v>
      </c>
      <c r="C572" s="393" t="s">
        <v>2905</v>
      </c>
      <c r="D572" s="468"/>
      <c r="E572" s="462" t="s">
        <v>2141</v>
      </c>
      <c r="F572" s="14" t="s">
        <v>2149</v>
      </c>
      <c r="G572" s="14" t="s">
        <v>2149</v>
      </c>
      <c r="H572" s="469" t="s">
        <v>2149</v>
      </c>
      <c r="I572" s="462"/>
      <c r="J572" s="456"/>
      <c r="K572" s="11"/>
      <c r="L572" s="11"/>
      <c r="M572" s="14"/>
      <c r="N572" s="470"/>
      <c r="O572" s="14"/>
      <c r="P572" s="14"/>
      <c r="Q572" s="14"/>
      <c r="R572" s="14"/>
      <c r="S572" s="14"/>
      <c r="T572" s="469"/>
      <c r="U572" s="454"/>
      <c r="V572" s="454"/>
      <c r="W572" s="9"/>
      <c r="X572" s="9"/>
      <c r="Y572" s="10"/>
      <c r="Z572" s="495" t="s">
        <v>2195</v>
      </c>
      <c r="AA572" s="11"/>
      <c r="AB572" s="472"/>
      <c r="AC572" s="473"/>
      <c r="AD572" s="473"/>
      <c r="AE572" s="496" t="s">
        <v>2195</v>
      </c>
      <c r="AF572" s="12"/>
      <c r="AG572" s="12"/>
      <c r="AH572" s="13"/>
      <c r="AI572" s="14"/>
      <c r="AJ572" s="14"/>
      <c r="AK572" s="7"/>
      <c r="AL572" s="7"/>
      <c r="AM572" s="15"/>
      <c r="AN572" s="15"/>
      <c r="AO572" s="8"/>
      <c r="AP572" s="453" t="s">
        <v>44</v>
      </c>
      <c r="AQ572" s="17"/>
      <c r="AR572" s="18"/>
      <c r="AS572" s="19"/>
      <c r="AT572" s="19"/>
      <c r="AU572" s="19"/>
      <c r="AV572" s="19"/>
      <c r="AW572" s="19"/>
      <c r="AX572" s="19"/>
      <c r="AY572" s="19"/>
      <c r="AZ572" s="20"/>
      <c r="BA572" s="20"/>
      <c r="BB572" s="21"/>
      <c r="BC572" s="22" t="s">
        <v>2179</v>
      </c>
      <c r="BD572" s="77"/>
      <c r="BE572" s="91"/>
      <c r="BF572" s="91"/>
      <c r="BG572" s="92"/>
      <c r="BH572"/>
      <c r="BI572"/>
      <c r="BJ572"/>
      <c r="BK572"/>
      <c r="BL572"/>
      <c r="BM572"/>
      <c r="BN572"/>
      <c r="BO572"/>
      <c r="BP572"/>
      <c r="BQ572"/>
      <c r="BR572"/>
      <c r="BS572"/>
      <c r="BT572" s="92"/>
      <c r="BU572" s="92"/>
      <c r="BV572" s="92"/>
      <c r="BW572" s="5"/>
      <c r="BX572" s="5"/>
      <c r="BY572" s="5"/>
      <c r="BZ572" s="5"/>
      <c r="CA572" s="5"/>
      <c r="CB572" s="5"/>
      <c r="CC572" s="5"/>
      <c r="CD572" s="440"/>
      <c r="CE572" s="440"/>
      <c r="CF572" s="441"/>
      <c r="CG572" s="442"/>
      <c r="CH572" s="443"/>
      <c r="CI572" s="443"/>
      <c r="CJ572" s="443"/>
      <c r="CK572" s="443"/>
      <c r="CL572" s="4"/>
      <c r="CM572" s="4"/>
      <c r="CN572" s="5"/>
      <c r="CO572" s="4"/>
      <c r="CP572" s="444"/>
      <c r="CQ572" s="445"/>
      <c r="CR572" s="446"/>
      <c r="CS572" s="446"/>
      <c r="CT572" s="444"/>
      <c r="CU572" s="444"/>
      <c r="CV572" s="444"/>
      <c r="CW572" s="444"/>
      <c r="CX572" s="447"/>
      <c r="CY572" s="447"/>
      <c r="CZ572" s="447"/>
      <c r="DA572" s="447"/>
      <c r="DB572" s="448"/>
      <c r="DC572" s="448"/>
      <c r="DD572" s="446"/>
      <c r="DE572" s="439"/>
      <c r="DF572" s="439"/>
      <c r="DG572" s="439"/>
      <c r="DH572" s="439"/>
      <c r="DI572" s="439"/>
      <c r="DJ572" s="439"/>
      <c r="DK572" s="439"/>
      <c r="DL572" s="446"/>
      <c r="DM572" s="446"/>
      <c r="DN572" s="444"/>
      <c r="DO572" s="444"/>
      <c r="DP572" s="444"/>
      <c r="DQ572" s="444"/>
      <c r="DR572" s="444"/>
      <c r="DS572" s="441"/>
      <c r="DT572" s="449"/>
      <c r="DU572" s="450"/>
      <c r="DV572" s="450"/>
      <c r="DW572" s="450"/>
      <c r="DX572" s="450"/>
      <c r="DY572" s="450"/>
      <c r="DZ572" s="450"/>
      <c r="EA572" s="450"/>
      <c r="EB572" s="450"/>
      <c r="EC572" s="450"/>
      <c r="ED572" s="450"/>
      <c r="EE572" s="446"/>
      <c r="EF572" s="446"/>
      <c r="EL572" s="4"/>
      <c r="EM572" s="4"/>
      <c r="EN572" s="5"/>
      <c r="EO572" s="4"/>
      <c r="FA572" s="23"/>
      <c r="FB572" s="24"/>
      <c r="FC572" s="75"/>
      <c r="FD572" s="76"/>
      <c r="FF572" s="89"/>
      <c r="IA572" s="214"/>
      <c r="IB572" s="215"/>
      <c r="IC572" s="214"/>
      <c r="ID572" s="215"/>
      <c r="IE572" s="214"/>
      <c r="IF572" s="214"/>
      <c r="IG572" s="214"/>
      <c r="IH572" s="233"/>
      <c r="II572" s="160"/>
      <c r="IJ572" s="217"/>
      <c r="IK572" s="218"/>
      <c r="IL572" s="218"/>
      <c r="IM572" s="218"/>
      <c r="IO572" s="391"/>
    </row>
    <row r="573" spans="1:249" s="6" customFormat="1" ht="15" x14ac:dyDescent="0.2">
      <c r="A573" s="467" t="s">
        <v>2166</v>
      </c>
      <c r="B573" s="467" t="s">
        <v>1969</v>
      </c>
      <c r="C573" s="393" t="s">
        <v>3065</v>
      </c>
      <c r="D573" s="468"/>
      <c r="E573" s="462" t="s">
        <v>2139</v>
      </c>
      <c r="F573" s="14" t="s">
        <v>2147</v>
      </c>
      <c r="G573" s="14" t="s">
        <v>2154</v>
      </c>
      <c r="H573" s="469" t="s">
        <v>2149</v>
      </c>
      <c r="I573" s="462"/>
      <c r="J573" s="456"/>
      <c r="K573" s="11"/>
      <c r="L573" s="11"/>
      <c r="M573" s="14"/>
      <c r="N573" s="470"/>
      <c r="O573" s="14"/>
      <c r="P573" s="14"/>
      <c r="Q573" s="14"/>
      <c r="R573" s="14"/>
      <c r="S573" s="14"/>
      <c r="T573" s="469"/>
      <c r="U573" s="454"/>
      <c r="V573" s="454"/>
      <c r="W573" s="9"/>
      <c r="X573" s="9"/>
      <c r="Y573" s="10"/>
      <c r="Z573" s="495">
        <v>3</v>
      </c>
      <c r="AA573" s="11"/>
      <c r="AB573" s="472"/>
      <c r="AC573" s="473"/>
      <c r="AD573" s="473"/>
      <c r="AE573" s="496" t="s">
        <v>2166</v>
      </c>
      <c r="AF573" s="12"/>
      <c r="AG573" s="12"/>
      <c r="AH573" s="13"/>
      <c r="AI573" s="14"/>
      <c r="AJ573" s="14"/>
      <c r="AK573" s="7"/>
      <c r="AL573" s="7"/>
      <c r="AM573" s="15"/>
      <c r="AN573" s="15"/>
      <c r="AO573" s="8"/>
      <c r="AP573" s="453" t="s">
        <v>45</v>
      </c>
      <c r="AQ573" s="17"/>
      <c r="AR573" s="18"/>
      <c r="AS573" s="19"/>
      <c r="AT573" s="19"/>
      <c r="AU573" s="19"/>
      <c r="AV573" s="19"/>
      <c r="AW573" s="19"/>
      <c r="AX573" s="19"/>
      <c r="AY573" s="19"/>
      <c r="AZ573" s="20"/>
      <c r="BA573" s="20"/>
      <c r="BB573" s="21"/>
      <c r="BC573" s="22" t="s">
        <v>2163</v>
      </c>
      <c r="BD573" s="77"/>
      <c r="BE573" s="91"/>
      <c r="BF573" s="91"/>
      <c r="BG573" s="92"/>
      <c r="BH573"/>
      <c r="BI573"/>
      <c r="BJ573"/>
      <c r="BK573"/>
      <c r="BL573"/>
      <c r="BM573"/>
      <c r="BN573"/>
      <c r="BO573"/>
      <c r="BP573"/>
      <c r="BQ573"/>
      <c r="BR573"/>
      <c r="BS573"/>
      <c r="BT573" s="92"/>
      <c r="BU573" s="92"/>
      <c r="BV573" s="92"/>
      <c r="BW573" s="5"/>
      <c r="BX573" s="5"/>
      <c r="BY573" s="5"/>
      <c r="BZ573" s="5"/>
      <c r="CA573" s="5"/>
      <c r="CB573" s="5"/>
      <c r="CC573" s="5"/>
      <c r="CD573" s="440"/>
      <c r="CE573" s="440"/>
      <c r="CF573" s="441"/>
      <c r="CG573" s="442"/>
      <c r="CH573" s="443"/>
      <c r="CI573" s="443"/>
      <c r="CJ573" s="443"/>
      <c r="CK573" s="443"/>
      <c r="CL573" s="4"/>
      <c r="CM573" s="4"/>
      <c r="CN573" s="5"/>
      <c r="CO573" s="4"/>
      <c r="CP573" s="444"/>
      <c r="CQ573" s="445"/>
      <c r="CR573" s="446"/>
      <c r="CS573" s="446"/>
      <c r="CT573" s="444"/>
      <c r="CU573" s="444"/>
      <c r="CV573" s="444"/>
      <c r="CW573" s="444"/>
      <c r="CX573" s="447"/>
      <c r="CY573" s="447"/>
      <c r="CZ573" s="447"/>
      <c r="DA573" s="447"/>
      <c r="DB573" s="448"/>
      <c r="DC573" s="448"/>
      <c r="DD573" s="446"/>
      <c r="DE573" s="439"/>
      <c r="DF573" s="439"/>
      <c r="DG573" s="439"/>
      <c r="DH573" s="439"/>
      <c r="DI573" s="439"/>
      <c r="DJ573" s="439"/>
      <c r="DK573" s="439"/>
      <c r="DL573" s="446"/>
      <c r="DM573" s="446"/>
      <c r="DN573" s="444"/>
      <c r="DO573" s="444"/>
      <c r="DP573" s="444"/>
      <c r="DQ573" s="444"/>
      <c r="DR573" s="444"/>
      <c r="DS573" s="441"/>
      <c r="DT573" s="449"/>
      <c r="DU573" s="450"/>
      <c r="DV573" s="450"/>
      <c r="DW573" s="450"/>
      <c r="DX573" s="450"/>
      <c r="DY573" s="450"/>
      <c r="DZ573" s="450"/>
      <c r="EA573" s="450"/>
      <c r="EB573" s="450"/>
      <c r="EC573" s="450"/>
      <c r="ED573" s="450"/>
      <c r="EE573" s="446"/>
      <c r="EF573" s="446"/>
      <c r="EL573" s="4"/>
      <c r="EM573" s="4"/>
      <c r="EN573" s="5"/>
      <c r="EO573" s="4"/>
      <c r="FA573" s="23"/>
      <c r="FB573" s="24"/>
      <c r="FC573" s="75"/>
      <c r="FD573" s="76"/>
      <c r="FF573" s="89"/>
      <c r="IA573" s="214"/>
      <c r="IB573" s="215"/>
      <c r="IC573" s="214"/>
      <c r="ID573" s="215"/>
      <c r="IE573" s="214"/>
      <c r="IF573" s="214"/>
      <c r="IG573" s="214"/>
      <c r="IH573" s="233"/>
      <c r="II573" s="160"/>
      <c r="IJ573" s="217"/>
      <c r="IK573" s="218"/>
      <c r="IL573" s="218"/>
      <c r="IM573" s="218"/>
      <c r="IO573" s="391"/>
    </row>
    <row r="574" spans="1:249" s="6" customFormat="1" ht="15" x14ac:dyDescent="0.2">
      <c r="A574" s="467" t="s">
        <v>2166</v>
      </c>
      <c r="B574" s="467" t="s">
        <v>2149</v>
      </c>
      <c r="C574" s="393" t="s">
        <v>2906</v>
      </c>
      <c r="D574" s="468"/>
      <c r="E574" s="462" t="s">
        <v>2139</v>
      </c>
      <c r="F574" s="14" t="s">
        <v>2147</v>
      </c>
      <c r="G574" s="14" t="s">
        <v>2154</v>
      </c>
      <c r="H574" s="469" t="s">
        <v>2149</v>
      </c>
      <c r="I574" s="462"/>
      <c r="J574" s="456"/>
      <c r="K574" s="11"/>
      <c r="L574" s="11"/>
      <c r="M574" s="14"/>
      <c r="N574" s="470"/>
      <c r="O574" s="14"/>
      <c r="P574" s="14"/>
      <c r="Q574" s="14"/>
      <c r="R574" s="14"/>
      <c r="S574" s="14"/>
      <c r="T574" s="469"/>
      <c r="U574" s="454"/>
      <c r="V574" s="454"/>
      <c r="W574" s="9"/>
      <c r="X574" s="9"/>
      <c r="Y574" s="10"/>
      <c r="Z574" s="495" t="s">
        <v>2166</v>
      </c>
      <c r="AA574" s="11"/>
      <c r="AB574" s="472"/>
      <c r="AC574" s="473"/>
      <c r="AD574" s="473"/>
      <c r="AE574" s="496" t="s">
        <v>2195</v>
      </c>
      <c r="AF574" s="12"/>
      <c r="AG574" s="12"/>
      <c r="AH574" s="13"/>
      <c r="AI574" s="14"/>
      <c r="AJ574" s="14"/>
      <c r="AK574" s="7"/>
      <c r="AL574" s="7"/>
      <c r="AM574" s="15"/>
      <c r="AN574" s="15"/>
      <c r="AO574" s="8"/>
      <c r="AP574" s="453" t="s">
        <v>46</v>
      </c>
      <c r="AQ574" s="17"/>
      <c r="AR574" s="18"/>
      <c r="AS574" s="19"/>
      <c r="AT574" s="19"/>
      <c r="AU574" s="19"/>
      <c r="AV574" s="19"/>
      <c r="AW574" s="19"/>
      <c r="AX574" s="19"/>
      <c r="AY574" s="19"/>
      <c r="AZ574" s="20"/>
      <c r="BA574" s="20"/>
      <c r="BB574" s="21"/>
      <c r="BC574" s="22" t="s">
        <v>2163</v>
      </c>
      <c r="BD574" s="77"/>
      <c r="BE574" s="91"/>
      <c r="BF574" s="91"/>
      <c r="BG574" s="92"/>
      <c r="BH574"/>
      <c r="BI574"/>
      <c r="BJ574"/>
      <c r="BK574"/>
      <c r="BL574"/>
      <c r="BM574"/>
      <c r="BN574"/>
      <c r="BO574"/>
      <c r="BP574"/>
      <c r="BQ574"/>
      <c r="BR574"/>
      <c r="BS574"/>
      <c r="BT574" s="92"/>
      <c r="BU574" s="92"/>
      <c r="BV574" s="92"/>
      <c r="BW574" s="5"/>
      <c r="BX574" s="5"/>
      <c r="BY574" s="5"/>
      <c r="BZ574" s="5"/>
      <c r="CA574" s="5"/>
      <c r="CB574" s="5"/>
      <c r="CC574" s="5"/>
      <c r="CD574" s="440"/>
      <c r="CE574" s="440"/>
      <c r="CF574" s="441"/>
      <c r="CG574" s="442"/>
      <c r="CH574" s="443"/>
      <c r="CI574" s="443"/>
      <c r="CJ574" s="443"/>
      <c r="CK574" s="443"/>
      <c r="CL574" s="4"/>
      <c r="CM574" s="4"/>
      <c r="CN574" s="5"/>
      <c r="CO574" s="4"/>
      <c r="CP574" s="444"/>
      <c r="CQ574" s="445"/>
      <c r="CR574" s="446"/>
      <c r="CS574" s="446"/>
      <c r="CT574" s="444"/>
      <c r="CU574" s="444"/>
      <c r="CV574" s="444"/>
      <c r="CW574" s="444"/>
      <c r="CX574" s="447"/>
      <c r="CY574" s="447"/>
      <c r="CZ574" s="447"/>
      <c r="DA574" s="447"/>
      <c r="DB574" s="448"/>
      <c r="DC574" s="448"/>
      <c r="DD574" s="446"/>
      <c r="DE574" s="439"/>
      <c r="DF574" s="439"/>
      <c r="DG574" s="439"/>
      <c r="DH574" s="439"/>
      <c r="DI574" s="439"/>
      <c r="DJ574" s="439"/>
      <c r="DK574" s="439"/>
      <c r="DL574" s="446"/>
      <c r="DM574" s="446"/>
      <c r="DN574" s="444"/>
      <c r="DO574" s="444"/>
      <c r="DP574" s="444"/>
      <c r="DQ574" s="444"/>
      <c r="DR574" s="444"/>
      <c r="DS574" s="441"/>
      <c r="DT574" s="449"/>
      <c r="DU574" s="450"/>
      <c r="DV574" s="450"/>
      <c r="DW574" s="450"/>
      <c r="DX574" s="450"/>
      <c r="DY574" s="450"/>
      <c r="DZ574" s="450"/>
      <c r="EA574" s="450"/>
      <c r="EB574" s="450"/>
      <c r="EC574" s="450"/>
      <c r="ED574" s="450"/>
      <c r="EE574" s="446"/>
      <c r="EF574" s="446"/>
      <c r="EL574" s="4"/>
      <c r="EM574" s="4"/>
      <c r="EN574" s="5"/>
      <c r="EO574" s="4"/>
      <c r="FA574" s="23"/>
      <c r="FB574" s="24"/>
      <c r="FC574" s="75"/>
      <c r="FD574" s="76"/>
      <c r="FF574" s="89"/>
      <c r="IA574" s="214"/>
      <c r="IB574" s="215"/>
      <c r="IC574" s="214"/>
      <c r="ID574" s="215"/>
      <c r="IE574" s="214"/>
      <c r="IF574" s="214"/>
      <c r="IG574" s="214"/>
      <c r="IH574" s="233"/>
      <c r="II574" s="160"/>
      <c r="IJ574" s="217"/>
      <c r="IK574" s="218"/>
      <c r="IL574" s="218"/>
      <c r="IM574" s="218"/>
      <c r="IO574" s="391"/>
    </row>
    <row r="575" spans="1:249" s="6" customFormat="1" ht="15" x14ac:dyDescent="0.2">
      <c r="A575" s="467">
        <v>0</v>
      </c>
      <c r="B575" s="467" t="s">
        <v>2149</v>
      </c>
      <c r="C575" s="393" t="s">
        <v>2907</v>
      </c>
      <c r="D575" s="468"/>
      <c r="E575" s="462" t="s">
        <v>2135</v>
      </c>
      <c r="F575" s="14"/>
      <c r="G575" s="14"/>
      <c r="H575" s="469"/>
      <c r="I575" s="462"/>
      <c r="J575" s="456"/>
      <c r="K575" s="11"/>
      <c r="L575" s="11"/>
      <c r="M575" s="14"/>
      <c r="N575" s="470"/>
      <c r="O575" s="14"/>
      <c r="P575" s="14"/>
      <c r="Q575" s="14"/>
      <c r="R575" s="14"/>
      <c r="S575" s="14"/>
      <c r="T575" s="469"/>
      <c r="U575" s="454"/>
      <c r="V575" s="454"/>
      <c r="W575" s="9"/>
      <c r="X575" s="9"/>
      <c r="Y575" s="10"/>
      <c r="Z575" s="495">
        <v>0</v>
      </c>
      <c r="AA575" s="11"/>
      <c r="AB575" s="472"/>
      <c r="AC575" s="473"/>
      <c r="AD575" s="473"/>
      <c r="AE575" s="496">
        <v>3</v>
      </c>
      <c r="AF575" s="12"/>
      <c r="AG575" s="12"/>
      <c r="AH575" s="13"/>
      <c r="AI575" s="14"/>
      <c r="AJ575" s="14"/>
      <c r="AK575" s="7"/>
      <c r="AL575" s="7"/>
      <c r="AM575" s="15"/>
      <c r="AN575" s="15"/>
      <c r="AO575" s="8"/>
      <c r="AP575" s="453" t="s">
        <v>47</v>
      </c>
      <c r="AQ575" s="17"/>
      <c r="AR575" s="18"/>
      <c r="AS575" s="19"/>
      <c r="AT575" s="19"/>
      <c r="AU575" s="19"/>
      <c r="AV575" s="19"/>
      <c r="AW575" s="19"/>
      <c r="AX575" s="19"/>
      <c r="AY575" s="19"/>
      <c r="AZ575" s="20"/>
      <c r="BA575" s="20"/>
      <c r="BB575" s="21"/>
      <c r="BC575" s="22" t="s">
        <v>2179</v>
      </c>
      <c r="BD575" s="77"/>
      <c r="BE575" s="91"/>
      <c r="BF575" s="91"/>
      <c r="BG575" s="92"/>
      <c r="BH575"/>
      <c r="BI575"/>
      <c r="BJ575"/>
      <c r="BK575"/>
      <c r="BL575"/>
      <c r="BM575"/>
      <c r="BN575"/>
      <c r="BO575"/>
      <c r="BP575"/>
      <c r="BQ575"/>
      <c r="BR575"/>
      <c r="BS575"/>
      <c r="BT575" s="92"/>
      <c r="BU575" s="92"/>
      <c r="BV575" s="92"/>
      <c r="BW575" s="5"/>
      <c r="BX575" s="5"/>
      <c r="BY575" s="5"/>
      <c r="BZ575" s="5"/>
      <c r="CA575" s="5"/>
      <c r="CB575" s="5"/>
      <c r="CC575" s="5"/>
      <c r="CD575" s="440"/>
      <c r="CE575" s="440"/>
      <c r="CF575" s="441"/>
      <c r="CG575" s="442"/>
      <c r="CH575" s="443"/>
      <c r="CI575" s="443"/>
      <c r="CJ575" s="443"/>
      <c r="CK575" s="443"/>
      <c r="CL575" s="4"/>
      <c r="CM575" s="4"/>
      <c r="CN575" s="5"/>
      <c r="CO575" s="4"/>
      <c r="CP575" s="444"/>
      <c r="CQ575" s="445"/>
      <c r="CR575" s="446"/>
      <c r="CS575" s="446"/>
      <c r="CT575" s="444"/>
      <c r="CU575" s="444"/>
      <c r="CV575" s="444"/>
      <c r="CW575" s="444"/>
      <c r="CX575" s="447"/>
      <c r="CY575" s="447"/>
      <c r="CZ575" s="447"/>
      <c r="DA575" s="447"/>
      <c r="DB575" s="448"/>
      <c r="DC575" s="448"/>
      <c r="DD575" s="446"/>
      <c r="DE575" s="439"/>
      <c r="DF575" s="439"/>
      <c r="DG575" s="439"/>
      <c r="DH575" s="439"/>
      <c r="DI575" s="439"/>
      <c r="DJ575" s="439"/>
      <c r="DK575" s="439"/>
      <c r="DL575" s="446"/>
      <c r="DM575" s="446"/>
      <c r="DN575" s="444"/>
      <c r="DO575" s="444"/>
      <c r="DP575" s="444"/>
      <c r="DQ575" s="444"/>
      <c r="DR575" s="444"/>
      <c r="DS575" s="441"/>
      <c r="DT575" s="449"/>
      <c r="DU575" s="450"/>
      <c r="DV575" s="450"/>
      <c r="DW575" s="450"/>
      <c r="DX575" s="450"/>
      <c r="DY575" s="450"/>
      <c r="DZ575" s="450"/>
      <c r="EA575" s="450"/>
      <c r="EB575" s="450"/>
      <c r="EC575" s="450"/>
      <c r="ED575" s="450"/>
      <c r="EE575" s="446"/>
      <c r="EF575" s="446"/>
      <c r="EL575" s="4"/>
      <c r="EM575" s="4"/>
      <c r="EN575" s="5"/>
      <c r="EO575" s="4"/>
      <c r="FA575" s="23"/>
      <c r="FB575" s="24"/>
      <c r="FC575" s="75"/>
      <c r="FD575" s="76"/>
      <c r="FF575" s="89"/>
      <c r="IA575" s="214"/>
      <c r="IB575" s="215"/>
      <c r="IC575" s="214"/>
      <c r="ID575" s="215"/>
      <c r="IE575" s="214"/>
      <c r="IF575" s="214"/>
      <c r="IG575" s="214"/>
      <c r="IH575" s="233"/>
      <c r="II575" s="160"/>
      <c r="IJ575" s="217"/>
      <c r="IK575" s="218"/>
      <c r="IL575" s="218"/>
      <c r="IM575" s="218"/>
      <c r="IO575" s="391"/>
    </row>
    <row r="576" spans="1:249" s="6" customFormat="1" ht="15" x14ac:dyDescent="0.2">
      <c r="A576" s="467">
        <v>0</v>
      </c>
      <c r="B576" s="467" t="s">
        <v>2149</v>
      </c>
      <c r="C576" s="393" t="s">
        <v>3171</v>
      </c>
      <c r="D576" s="468"/>
      <c r="E576" s="462" t="s">
        <v>2135</v>
      </c>
      <c r="F576" s="14"/>
      <c r="G576" s="14"/>
      <c r="H576" s="469"/>
      <c r="I576" s="462"/>
      <c r="J576" s="456"/>
      <c r="K576" s="11"/>
      <c r="L576" s="11"/>
      <c r="M576" s="14"/>
      <c r="N576" s="470"/>
      <c r="O576" s="14"/>
      <c r="P576" s="14"/>
      <c r="Q576" s="14"/>
      <c r="R576" s="14"/>
      <c r="S576" s="14"/>
      <c r="T576" s="469"/>
      <c r="U576" s="454"/>
      <c r="V576" s="454"/>
      <c r="W576" s="9"/>
      <c r="X576" s="9"/>
      <c r="Y576" s="10"/>
      <c r="Z576" s="495">
        <v>0</v>
      </c>
      <c r="AA576" s="11"/>
      <c r="AB576" s="472"/>
      <c r="AC576" s="473"/>
      <c r="AD576" s="473"/>
      <c r="AE576" s="496">
        <v>2</v>
      </c>
      <c r="AF576" s="12"/>
      <c r="AG576" s="12"/>
      <c r="AH576" s="13"/>
      <c r="AI576" s="14"/>
      <c r="AJ576" s="14"/>
      <c r="AK576" s="7"/>
      <c r="AL576" s="7"/>
      <c r="AM576" s="15"/>
      <c r="AN576" s="15"/>
      <c r="AO576" s="8"/>
      <c r="AP576" s="453" t="s">
        <v>48</v>
      </c>
      <c r="AQ576" s="17"/>
      <c r="AR576" s="18"/>
      <c r="AS576" s="19"/>
      <c r="AT576" s="19"/>
      <c r="AU576" s="19"/>
      <c r="AV576" s="19"/>
      <c r="AW576" s="19"/>
      <c r="AX576" s="19"/>
      <c r="AY576" s="19"/>
      <c r="AZ576" s="20"/>
      <c r="BA576" s="20"/>
      <c r="BB576" s="21"/>
      <c r="BC576" s="22" t="s">
        <v>2179</v>
      </c>
      <c r="BD576" s="77"/>
      <c r="BE576" s="91"/>
      <c r="BF576" s="91"/>
      <c r="BG576" s="92"/>
      <c r="BH576"/>
      <c r="BI576"/>
      <c r="BJ576"/>
      <c r="BK576"/>
      <c r="BL576"/>
      <c r="BM576"/>
      <c r="BN576"/>
      <c r="BO576"/>
      <c r="BP576"/>
      <c r="BQ576"/>
      <c r="BR576"/>
      <c r="BS576"/>
      <c r="BT576" s="92"/>
      <c r="BU576" s="92"/>
      <c r="BV576" s="92"/>
      <c r="BW576" s="5"/>
      <c r="BX576" s="5"/>
      <c r="BY576" s="5"/>
      <c r="BZ576" s="5"/>
      <c r="CA576" s="5"/>
      <c r="CB576" s="5"/>
      <c r="CC576" s="5"/>
      <c r="CD576" s="440"/>
      <c r="CE576" s="440"/>
      <c r="CF576" s="441"/>
      <c r="CG576" s="442"/>
      <c r="CH576" s="443"/>
      <c r="CI576" s="443"/>
      <c r="CJ576" s="443"/>
      <c r="CK576" s="443"/>
      <c r="CL576" s="4"/>
      <c r="CM576" s="4"/>
      <c r="CN576" s="5"/>
      <c r="CO576" s="4"/>
      <c r="CP576" s="444"/>
      <c r="CQ576" s="445"/>
      <c r="CR576" s="446"/>
      <c r="CS576" s="446"/>
      <c r="CT576" s="444"/>
      <c r="CU576" s="444"/>
      <c r="CV576" s="444"/>
      <c r="CW576" s="444"/>
      <c r="CX576" s="447"/>
      <c r="CY576" s="447"/>
      <c r="CZ576" s="447"/>
      <c r="DA576" s="447"/>
      <c r="DB576" s="448"/>
      <c r="DC576" s="448"/>
      <c r="DD576" s="446"/>
      <c r="DE576" s="439"/>
      <c r="DF576" s="439"/>
      <c r="DG576" s="439"/>
      <c r="DH576" s="439"/>
      <c r="DI576" s="439"/>
      <c r="DJ576" s="439"/>
      <c r="DK576" s="439"/>
      <c r="DL576" s="446"/>
      <c r="DM576" s="446"/>
      <c r="DN576" s="444"/>
      <c r="DO576" s="444"/>
      <c r="DP576" s="444"/>
      <c r="DQ576" s="444"/>
      <c r="DR576" s="444"/>
      <c r="DS576" s="441"/>
      <c r="DT576" s="449"/>
      <c r="DU576" s="450"/>
      <c r="DV576" s="450"/>
      <c r="DW576" s="450"/>
      <c r="DX576" s="450"/>
      <c r="DY576" s="450"/>
      <c r="DZ576" s="450"/>
      <c r="EA576" s="450"/>
      <c r="EB576" s="450"/>
      <c r="EC576" s="450"/>
      <c r="ED576" s="450"/>
      <c r="EE576" s="446"/>
      <c r="EF576" s="446"/>
      <c r="EL576" s="4"/>
      <c r="EM576" s="4"/>
      <c r="EN576" s="5"/>
      <c r="EO576" s="4"/>
      <c r="FA576" s="23"/>
      <c r="FB576" s="24"/>
      <c r="FC576" s="75"/>
      <c r="FD576" s="76"/>
      <c r="FF576" s="89"/>
      <c r="IA576" s="214"/>
      <c r="IB576" s="215"/>
      <c r="IC576" s="214"/>
      <c r="ID576" s="215"/>
      <c r="IE576" s="214"/>
      <c r="IF576" s="214"/>
      <c r="IG576" s="214"/>
      <c r="IH576" s="233"/>
      <c r="II576" s="160"/>
      <c r="IJ576" s="217"/>
      <c r="IK576" s="218"/>
      <c r="IL576" s="218"/>
      <c r="IM576" s="218"/>
      <c r="IO576" s="391"/>
    </row>
    <row r="577" spans="1:249" s="6" customFormat="1" ht="15" x14ac:dyDescent="0.2">
      <c r="A577" s="467" t="s">
        <v>2166</v>
      </c>
      <c r="B577" s="467" t="s">
        <v>2149</v>
      </c>
      <c r="C577" s="393" t="s">
        <v>2908</v>
      </c>
      <c r="D577" s="468"/>
      <c r="E577" s="462" t="s">
        <v>2139</v>
      </c>
      <c r="F577" s="14" t="s">
        <v>2147</v>
      </c>
      <c r="G577" s="14" t="s">
        <v>2154</v>
      </c>
      <c r="H577" s="469" t="s">
        <v>2149</v>
      </c>
      <c r="I577" s="462"/>
      <c r="J577" s="456"/>
      <c r="K577" s="11"/>
      <c r="L577" s="11"/>
      <c r="M577" s="14"/>
      <c r="N577" s="470"/>
      <c r="O577" s="14"/>
      <c r="P577" s="14"/>
      <c r="Q577" s="14"/>
      <c r="R577" s="14"/>
      <c r="S577" s="14"/>
      <c r="T577" s="469"/>
      <c r="U577" s="454"/>
      <c r="V577" s="454"/>
      <c r="W577" s="9"/>
      <c r="X577" s="9"/>
      <c r="Y577" s="10"/>
      <c r="Z577" s="495" t="s">
        <v>2166</v>
      </c>
      <c r="AA577" s="11"/>
      <c r="AB577" s="472"/>
      <c r="AC577" s="473"/>
      <c r="AD577" s="473"/>
      <c r="AE577" s="496" t="s">
        <v>2166</v>
      </c>
      <c r="AF577" s="12"/>
      <c r="AG577" s="12"/>
      <c r="AH577" s="13"/>
      <c r="AI577" s="14"/>
      <c r="AJ577" s="14"/>
      <c r="AK577" s="7"/>
      <c r="AL577" s="7"/>
      <c r="AM577" s="15"/>
      <c r="AN577" s="15"/>
      <c r="AO577" s="8"/>
      <c r="AP577" s="453" t="s">
        <v>49</v>
      </c>
      <c r="AQ577" s="17"/>
      <c r="AR577" s="18"/>
      <c r="AS577" s="19"/>
      <c r="AT577" s="19"/>
      <c r="AU577" s="19"/>
      <c r="AV577" s="19"/>
      <c r="AW577" s="19"/>
      <c r="AX577" s="19"/>
      <c r="AY577" s="19"/>
      <c r="AZ577" s="20"/>
      <c r="BA577" s="20"/>
      <c r="BB577" s="21"/>
      <c r="BC577" s="22" t="s">
        <v>2179</v>
      </c>
      <c r="BD577" s="77"/>
      <c r="BE577" s="91"/>
      <c r="BF577" s="91"/>
      <c r="BG577" s="92"/>
      <c r="BH577"/>
      <c r="BI577"/>
      <c r="BJ577"/>
      <c r="BK577"/>
      <c r="BL577"/>
      <c r="BM577"/>
      <c r="BN577"/>
      <c r="BO577"/>
      <c r="BP577"/>
      <c r="BQ577"/>
      <c r="BR577"/>
      <c r="BS577"/>
      <c r="BT577" s="92"/>
      <c r="BU577" s="92"/>
      <c r="BV577" s="92"/>
      <c r="BW577" s="5"/>
      <c r="BX577" s="5"/>
      <c r="BY577" s="5"/>
      <c r="BZ577" s="5"/>
      <c r="CA577" s="5"/>
      <c r="CB577" s="5"/>
      <c r="CC577" s="5"/>
      <c r="CD577" s="440"/>
      <c r="CE577" s="440"/>
      <c r="CF577" s="441"/>
      <c r="CG577" s="442"/>
      <c r="CH577" s="443"/>
      <c r="CI577" s="443"/>
      <c r="CJ577" s="443"/>
      <c r="CK577" s="443"/>
      <c r="CL577" s="4"/>
      <c r="CM577" s="4"/>
      <c r="CN577" s="5"/>
      <c r="CO577" s="4"/>
      <c r="CP577" s="444"/>
      <c r="CQ577" s="445"/>
      <c r="CR577" s="446"/>
      <c r="CS577" s="446"/>
      <c r="CT577" s="444"/>
      <c r="CU577" s="444"/>
      <c r="CV577" s="444"/>
      <c r="CW577" s="444"/>
      <c r="CX577" s="447"/>
      <c r="CY577" s="447"/>
      <c r="CZ577" s="447"/>
      <c r="DA577" s="447"/>
      <c r="DB577" s="448"/>
      <c r="DC577" s="448"/>
      <c r="DD577" s="446"/>
      <c r="DE577" s="439"/>
      <c r="DF577" s="439"/>
      <c r="DG577" s="439"/>
      <c r="DH577" s="439"/>
      <c r="DI577" s="439"/>
      <c r="DJ577" s="439"/>
      <c r="DK577" s="439"/>
      <c r="DL577" s="446"/>
      <c r="DM577" s="446"/>
      <c r="DN577" s="444"/>
      <c r="DO577" s="444"/>
      <c r="DP577" s="444"/>
      <c r="DQ577" s="444"/>
      <c r="DR577" s="444"/>
      <c r="DS577" s="441"/>
      <c r="DT577" s="449"/>
      <c r="DU577" s="450"/>
      <c r="DV577" s="450"/>
      <c r="DW577" s="450"/>
      <c r="DX577" s="450"/>
      <c r="DY577" s="450"/>
      <c r="DZ577" s="450"/>
      <c r="EA577" s="450"/>
      <c r="EB577" s="450"/>
      <c r="EC577" s="450"/>
      <c r="ED577" s="450"/>
      <c r="EE577" s="446"/>
      <c r="EF577" s="446"/>
      <c r="EL577" s="4"/>
      <c r="EM577" s="4"/>
      <c r="EN577" s="5"/>
      <c r="EO577" s="4"/>
      <c r="FA577" s="23"/>
      <c r="FB577" s="24"/>
      <c r="FC577" s="75"/>
      <c r="FD577" s="76"/>
      <c r="FF577" s="89"/>
      <c r="IA577" s="214"/>
      <c r="IB577" s="215"/>
      <c r="IC577" s="214"/>
      <c r="ID577" s="215"/>
      <c r="IE577" s="214"/>
      <c r="IF577" s="214"/>
      <c r="IG577" s="214"/>
      <c r="IH577" s="233"/>
      <c r="II577" s="160"/>
      <c r="IJ577" s="217"/>
      <c r="IK577" s="218"/>
      <c r="IL577" s="218"/>
      <c r="IM577" s="218"/>
      <c r="IO577" s="391"/>
    </row>
    <row r="578" spans="1:249" s="6" customFormat="1" ht="15" x14ac:dyDescent="0.2">
      <c r="A578" s="467" t="s">
        <v>2195</v>
      </c>
      <c r="B578" s="467" t="s">
        <v>2149</v>
      </c>
      <c r="C578" s="393" t="s">
        <v>2909</v>
      </c>
      <c r="D578" s="468"/>
      <c r="E578" s="462" t="s">
        <v>2141</v>
      </c>
      <c r="F578" s="14" t="s">
        <v>2147</v>
      </c>
      <c r="G578" s="14" t="s">
        <v>2154</v>
      </c>
      <c r="H578" s="469" t="s">
        <v>2149</v>
      </c>
      <c r="I578" s="462"/>
      <c r="J578" s="456"/>
      <c r="K578" s="11"/>
      <c r="L578" s="11"/>
      <c r="M578" s="14"/>
      <c r="N578" s="470"/>
      <c r="O578" s="14"/>
      <c r="P578" s="14"/>
      <c r="Q578" s="14"/>
      <c r="R578" s="14"/>
      <c r="S578" s="14"/>
      <c r="T578" s="469"/>
      <c r="U578" s="454"/>
      <c r="V578" s="454"/>
      <c r="W578" s="9"/>
      <c r="X578" s="9"/>
      <c r="Y578" s="10"/>
      <c r="Z578" s="495" t="s">
        <v>2195</v>
      </c>
      <c r="AA578" s="11"/>
      <c r="AB578" s="472"/>
      <c r="AC578" s="473"/>
      <c r="AD578" s="473"/>
      <c r="AE578" s="496" t="s">
        <v>2195</v>
      </c>
      <c r="AF578" s="12"/>
      <c r="AG578" s="12"/>
      <c r="AH578" s="13"/>
      <c r="AI578" s="14"/>
      <c r="AJ578" s="14"/>
      <c r="AK578" s="7"/>
      <c r="AL578" s="7"/>
      <c r="AM578" s="15"/>
      <c r="AN578" s="15"/>
      <c r="AO578" s="8"/>
      <c r="AP578" s="453" t="s">
        <v>50</v>
      </c>
      <c r="AQ578" s="17"/>
      <c r="AR578" s="18"/>
      <c r="AS578" s="19"/>
      <c r="AT578" s="19"/>
      <c r="AU578" s="19"/>
      <c r="AV578" s="19"/>
      <c r="AW578" s="19"/>
      <c r="AX578" s="19"/>
      <c r="AY578" s="19"/>
      <c r="AZ578" s="20"/>
      <c r="BA578" s="20"/>
      <c r="BB578" s="21"/>
      <c r="BC578" s="22" t="s">
        <v>2179</v>
      </c>
      <c r="BD578" s="77"/>
      <c r="BE578" s="91"/>
      <c r="BF578" s="91"/>
      <c r="BG578" s="92"/>
      <c r="BH578"/>
      <c r="BI578"/>
      <c r="BJ578"/>
      <c r="BK578"/>
      <c r="BL578"/>
      <c r="BM578"/>
      <c r="BN578"/>
      <c r="BO578"/>
      <c r="BP578"/>
      <c r="BQ578"/>
      <c r="BR578"/>
      <c r="BS578"/>
      <c r="BT578" s="92"/>
      <c r="BU578" s="92"/>
      <c r="BV578" s="92"/>
      <c r="BW578" s="5"/>
      <c r="BX578" s="5"/>
      <c r="BY578" s="5"/>
      <c r="BZ578" s="5"/>
      <c r="CA578" s="5"/>
      <c r="CB578" s="5"/>
      <c r="CC578" s="5"/>
      <c r="CD578" s="440"/>
      <c r="CE578" s="440"/>
      <c r="CF578" s="441"/>
      <c r="CG578" s="442"/>
      <c r="CH578" s="443"/>
      <c r="CI578" s="443"/>
      <c r="CJ578" s="443"/>
      <c r="CK578" s="443"/>
      <c r="CL578" s="4"/>
      <c r="CM578" s="4"/>
      <c r="CN578" s="5"/>
      <c r="CO578" s="4"/>
      <c r="CP578" s="444"/>
      <c r="CQ578" s="445"/>
      <c r="CR578" s="446"/>
      <c r="CS578" s="446"/>
      <c r="CT578" s="444"/>
      <c r="CU578" s="444"/>
      <c r="CV578" s="444"/>
      <c r="CW578" s="444"/>
      <c r="CX578" s="447"/>
      <c r="CY578" s="447"/>
      <c r="CZ578" s="447"/>
      <c r="DA578" s="447"/>
      <c r="DB578" s="448"/>
      <c r="DC578" s="448"/>
      <c r="DD578" s="446"/>
      <c r="DE578" s="439"/>
      <c r="DF578" s="439"/>
      <c r="DG578" s="439"/>
      <c r="DH578" s="439"/>
      <c r="DI578" s="439"/>
      <c r="DJ578" s="439"/>
      <c r="DK578" s="439"/>
      <c r="DL578" s="446"/>
      <c r="DM578" s="446"/>
      <c r="DN578" s="444"/>
      <c r="DO578" s="444"/>
      <c r="DP578" s="444"/>
      <c r="DQ578" s="444"/>
      <c r="DR578" s="444"/>
      <c r="DS578" s="441"/>
      <c r="DT578" s="449"/>
      <c r="DU578" s="450"/>
      <c r="DV578" s="450"/>
      <c r="DW578" s="450"/>
      <c r="DX578" s="450"/>
      <c r="DY578" s="450"/>
      <c r="DZ578" s="450"/>
      <c r="EA578" s="450"/>
      <c r="EB578" s="450"/>
      <c r="EC578" s="450"/>
      <c r="ED578" s="450"/>
      <c r="EE578" s="446"/>
      <c r="EF578" s="446"/>
      <c r="EL578" s="4"/>
      <c r="EM578" s="4"/>
      <c r="EN578" s="5"/>
      <c r="EO578" s="4"/>
      <c r="FA578" s="23"/>
      <c r="FB578" s="24"/>
      <c r="FC578" s="75"/>
      <c r="FD578" s="76"/>
      <c r="FF578" s="89"/>
      <c r="IA578" s="214"/>
      <c r="IB578" s="215"/>
      <c r="IC578" s="214"/>
      <c r="ID578" s="215"/>
      <c r="IE578" s="214"/>
      <c r="IF578" s="214"/>
      <c r="IG578" s="214"/>
      <c r="IH578" s="233"/>
      <c r="II578" s="160"/>
      <c r="IJ578" s="217"/>
      <c r="IK578" s="218"/>
      <c r="IL578" s="218"/>
      <c r="IM578" s="218"/>
      <c r="IO578" s="391"/>
    </row>
    <row r="579" spans="1:249" s="6" customFormat="1" ht="15" x14ac:dyDescent="0.2">
      <c r="A579" s="467">
        <v>1</v>
      </c>
      <c r="B579" s="467" t="s">
        <v>2149</v>
      </c>
      <c r="C579" s="393" t="s">
        <v>2910</v>
      </c>
      <c r="D579" s="468"/>
      <c r="E579" s="462" t="s">
        <v>2136</v>
      </c>
      <c r="F579" s="14" t="s">
        <v>2149</v>
      </c>
      <c r="G579" s="14" t="s">
        <v>2149</v>
      </c>
      <c r="H579" s="469" t="s">
        <v>2157</v>
      </c>
      <c r="I579" s="462"/>
      <c r="J579" s="456"/>
      <c r="K579" s="11" t="s">
        <v>2161</v>
      </c>
      <c r="L579" s="11"/>
      <c r="M579" s="14"/>
      <c r="N579" s="470"/>
      <c r="O579" s="14"/>
      <c r="P579" s="14"/>
      <c r="Q579" s="14"/>
      <c r="R579" s="14"/>
      <c r="S579" s="14"/>
      <c r="T579" s="469"/>
      <c r="U579" s="454"/>
      <c r="V579" s="454"/>
      <c r="W579" s="9"/>
      <c r="X579" s="9"/>
      <c r="Y579" s="10"/>
      <c r="Z579" s="495">
        <v>1</v>
      </c>
      <c r="AA579" s="11"/>
      <c r="AB579" s="472"/>
      <c r="AC579" s="473"/>
      <c r="AD579" s="473"/>
      <c r="AE579" s="496">
        <v>2</v>
      </c>
      <c r="AF579" s="12"/>
      <c r="AG579" s="12"/>
      <c r="AH579" s="13"/>
      <c r="AI579" s="14"/>
      <c r="AJ579" s="14"/>
      <c r="AK579" s="7"/>
      <c r="AL579" s="7"/>
      <c r="AM579" s="15"/>
      <c r="AN579" s="15"/>
      <c r="AO579" s="8"/>
      <c r="AP579" s="453" t="s">
        <v>51</v>
      </c>
      <c r="AQ579" s="17"/>
      <c r="AR579" s="18"/>
      <c r="AS579" s="19"/>
      <c r="AT579" s="19"/>
      <c r="AU579" s="19"/>
      <c r="AV579" s="19"/>
      <c r="AW579" s="19"/>
      <c r="AX579" s="19"/>
      <c r="AY579" s="19"/>
      <c r="AZ579" s="20"/>
      <c r="BA579" s="20"/>
      <c r="BB579" s="21"/>
      <c r="BC579" s="22" t="s">
        <v>2179</v>
      </c>
      <c r="BD579" s="77"/>
      <c r="BE579" s="91"/>
      <c r="BF579" s="91" t="s">
        <v>2161</v>
      </c>
      <c r="BG579" s="92"/>
      <c r="BH579"/>
      <c r="BI579"/>
      <c r="BJ579"/>
      <c r="BK579"/>
      <c r="BL579"/>
      <c r="BM579"/>
      <c r="BN579"/>
      <c r="BO579"/>
      <c r="BP579"/>
      <c r="BQ579"/>
      <c r="BR579"/>
      <c r="BS579"/>
      <c r="BT579" s="92"/>
      <c r="BU579" s="92"/>
      <c r="BV579" s="92"/>
      <c r="BW579" s="5"/>
      <c r="BX579" s="5"/>
      <c r="BY579" s="5"/>
      <c r="BZ579" s="5"/>
      <c r="CA579" s="5"/>
      <c r="CB579" s="5"/>
      <c r="CC579" s="5"/>
      <c r="CD579" s="440"/>
      <c r="CE579" s="440"/>
      <c r="CF579" s="441"/>
      <c r="CG579" s="442"/>
      <c r="CH579" s="443"/>
      <c r="CI579" s="443"/>
      <c r="CJ579" s="443"/>
      <c r="CK579" s="443"/>
      <c r="CL579" s="4"/>
      <c r="CM579" s="4"/>
      <c r="CN579" s="5"/>
      <c r="CO579" s="4"/>
      <c r="CP579" s="444"/>
      <c r="CQ579" s="445"/>
      <c r="CR579" s="446"/>
      <c r="CS579" s="446"/>
      <c r="CT579" s="444"/>
      <c r="CU579" s="444"/>
      <c r="CV579" s="444"/>
      <c r="CW579" s="444"/>
      <c r="CX579" s="447"/>
      <c r="CY579" s="447"/>
      <c r="CZ579" s="447"/>
      <c r="DA579" s="447"/>
      <c r="DB579" s="448"/>
      <c r="DC579" s="448"/>
      <c r="DD579" s="446"/>
      <c r="DE579" s="439"/>
      <c r="DF579" s="439"/>
      <c r="DG579" s="439"/>
      <c r="DH579" s="439"/>
      <c r="DI579" s="439"/>
      <c r="DJ579" s="439"/>
      <c r="DK579" s="439"/>
      <c r="DL579" s="446"/>
      <c r="DM579" s="446"/>
      <c r="DN579" s="444"/>
      <c r="DO579" s="444"/>
      <c r="DP579" s="444"/>
      <c r="DQ579" s="444"/>
      <c r="DR579" s="444"/>
      <c r="DS579" s="441"/>
      <c r="DT579" s="449"/>
      <c r="DU579" s="450"/>
      <c r="DV579" s="450"/>
      <c r="DW579" s="450"/>
      <c r="DX579" s="450"/>
      <c r="DY579" s="450"/>
      <c r="DZ579" s="450"/>
      <c r="EA579" s="450"/>
      <c r="EB579" s="450"/>
      <c r="EC579" s="450"/>
      <c r="ED579" s="450"/>
      <c r="EE579" s="446"/>
      <c r="EF579" s="446"/>
      <c r="EL579" s="4"/>
      <c r="EM579" s="4"/>
      <c r="EN579" s="5"/>
      <c r="EO579" s="4"/>
      <c r="FA579" s="23"/>
      <c r="FB579" s="24"/>
      <c r="FC579" s="75"/>
      <c r="FD579" s="76"/>
      <c r="FF579" s="89"/>
      <c r="IA579" s="214"/>
      <c r="IB579" s="215"/>
      <c r="IC579" s="214"/>
      <c r="ID579" s="215"/>
      <c r="IE579" s="214"/>
      <c r="IF579" s="214"/>
      <c r="IG579" s="214"/>
      <c r="IH579" s="233"/>
      <c r="II579" s="160"/>
      <c r="IJ579" s="217"/>
      <c r="IK579" s="218"/>
      <c r="IL579" s="218"/>
      <c r="IM579" s="218"/>
      <c r="IO579" s="391"/>
    </row>
    <row r="580" spans="1:249" s="6" customFormat="1" ht="15" x14ac:dyDescent="0.2">
      <c r="A580" s="467" t="s">
        <v>2195</v>
      </c>
      <c r="B580" s="467" t="s">
        <v>2149</v>
      </c>
      <c r="C580" s="393" t="s">
        <v>2911</v>
      </c>
      <c r="D580" s="468"/>
      <c r="E580" s="462" t="s">
        <v>2138</v>
      </c>
      <c r="F580" s="14" t="s">
        <v>2149</v>
      </c>
      <c r="G580" s="14" t="s">
        <v>2149</v>
      </c>
      <c r="H580" s="469" t="s">
        <v>2149</v>
      </c>
      <c r="I580" s="462"/>
      <c r="J580" s="456"/>
      <c r="K580" s="11"/>
      <c r="L580" s="11"/>
      <c r="M580" s="14"/>
      <c r="N580" s="470"/>
      <c r="O580" s="14"/>
      <c r="P580" s="14"/>
      <c r="Q580" s="14"/>
      <c r="R580" s="14"/>
      <c r="S580" s="14"/>
      <c r="T580" s="469"/>
      <c r="U580" s="454"/>
      <c r="V580" s="454"/>
      <c r="W580" s="9"/>
      <c r="X580" s="9"/>
      <c r="Y580" s="10"/>
      <c r="Z580" s="495" t="s">
        <v>2195</v>
      </c>
      <c r="AA580" s="11"/>
      <c r="AB580" s="472"/>
      <c r="AC580" s="473"/>
      <c r="AD580" s="473"/>
      <c r="AE580" s="496" t="s">
        <v>2195</v>
      </c>
      <c r="AF580" s="12"/>
      <c r="AG580" s="12"/>
      <c r="AH580" s="13"/>
      <c r="AI580" s="14"/>
      <c r="AJ580" s="14"/>
      <c r="AK580" s="7"/>
      <c r="AL580" s="7"/>
      <c r="AM580" s="15"/>
      <c r="AN580" s="15"/>
      <c r="AO580" s="8"/>
      <c r="AP580" s="453" t="s">
        <v>52</v>
      </c>
      <c r="AQ580" s="17"/>
      <c r="AR580" s="18"/>
      <c r="AS580" s="19"/>
      <c r="AT580" s="19"/>
      <c r="AU580" s="19"/>
      <c r="AV580" s="19"/>
      <c r="AW580" s="19"/>
      <c r="AX580" s="19"/>
      <c r="AY580" s="19"/>
      <c r="AZ580" s="20"/>
      <c r="BA580" s="20"/>
      <c r="BB580" s="21"/>
      <c r="BC580" s="22" t="s">
        <v>2179</v>
      </c>
      <c r="BD580" s="77"/>
      <c r="BE580" s="91"/>
      <c r="BF580" s="91"/>
      <c r="BG580" s="92"/>
      <c r="BH580"/>
      <c r="BI580"/>
      <c r="BJ580"/>
      <c r="BK580"/>
      <c r="BL580"/>
      <c r="BM580"/>
      <c r="BN580"/>
      <c r="BO580"/>
      <c r="BP580"/>
      <c r="BQ580"/>
      <c r="BR580"/>
      <c r="BS580"/>
      <c r="BT580" s="92"/>
      <c r="BU580" s="92"/>
      <c r="BV580" s="92"/>
      <c r="BW580" s="5"/>
      <c r="BX580" s="5"/>
      <c r="BY580" s="5"/>
      <c r="BZ580" s="5"/>
      <c r="CA580" s="5"/>
      <c r="CB580" s="5"/>
      <c r="CC580" s="5"/>
      <c r="CD580" s="440"/>
      <c r="CE580" s="440"/>
      <c r="CF580" s="441"/>
      <c r="CG580" s="442"/>
      <c r="CH580" s="443"/>
      <c r="CI580" s="443"/>
      <c r="CJ580" s="443"/>
      <c r="CK580" s="443"/>
      <c r="CL580" s="4"/>
      <c r="CM580" s="4"/>
      <c r="CN580" s="5"/>
      <c r="CO580" s="4"/>
      <c r="CP580" s="444"/>
      <c r="CQ580" s="445"/>
      <c r="CR580" s="446"/>
      <c r="CS580" s="446"/>
      <c r="CT580" s="444"/>
      <c r="CU580" s="444"/>
      <c r="CV580" s="444"/>
      <c r="CW580" s="444"/>
      <c r="CX580" s="447"/>
      <c r="CY580" s="447"/>
      <c r="CZ580" s="447"/>
      <c r="DA580" s="447"/>
      <c r="DB580" s="448"/>
      <c r="DC580" s="448"/>
      <c r="DD580" s="446"/>
      <c r="DE580" s="439"/>
      <c r="DF580" s="439"/>
      <c r="DG580" s="439"/>
      <c r="DH580" s="439"/>
      <c r="DI580" s="439"/>
      <c r="DJ580" s="439"/>
      <c r="DK580" s="439"/>
      <c r="DL580" s="446"/>
      <c r="DM580" s="446"/>
      <c r="DN580" s="444"/>
      <c r="DO580" s="444"/>
      <c r="DP580" s="444"/>
      <c r="DQ580" s="444"/>
      <c r="DR580" s="444"/>
      <c r="DS580" s="441"/>
      <c r="DT580" s="449"/>
      <c r="DU580" s="450"/>
      <c r="DV580" s="450"/>
      <c r="DW580" s="450"/>
      <c r="DX580" s="450"/>
      <c r="DY580" s="450"/>
      <c r="DZ580" s="450"/>
      <c r="EA580" s="450"/>
      <c r="EB580" s="450"/>
      <c r="EC580" s="450"/>
      <c r="ED580" s="450"/>
      <c r="EE580" s="446"/>
      <c r="EF580" s="446"/>
      <c r="EL580" s="4"/>
      <c r="EM580" s="4"/>
      <c r="EN580" s="5"/>
      <c r="EO580" s="4"/>
      <c r="FA580" s="23"/>
      <c r="FB580" s="24"/>
      <c r="FC580" s="75"/>
      <c r="FD580" s="76"/>
      <c r="FF580" s="89"/>
      <c r="IA580" s="214"/>
      <c r="IB580" s="215"/>
      <c r="IC580" s="214"/>
      <c r="ID580" s="215"/>
      <c r="IE580" s="214"/>
      <c r="IF580" s="214"/>
      <c r="IG580" s="214"/>
      <c r="IH580" s="233"/>
      <c r="II580" s="160"/>
      <c r="IJ580" s="217"/>
      <c r="IK580" s="218"/>
      <c r="IL580" s="218"/>
      <c r="IM580" s="218"/>
      <c r="IO580" s="391"/>
    </row>
    <row r="581" spans="1:249" s="6" customFormat="1" ht="15" x14ac:dyDescent="0.2">
      <c r="A581" s="467" t="s">
        <v>2195</v>
      </c>
      <c r="B581" s="467" t="s">
        <v>1969</v>
      </c>
      <c r="C581" s="393" t="s">
        <v>2912</v>
      </c>
      <c r="D581" s="468"/>
      <c r="E581" s="462" t="s">
        <v>2137</v>
      </c>
      <c r="F581" s="14" t="s">
        <v>2149</v>
      </c>
      <c r="G581" s="14" t="s">
        <v>2149</v>
      </c>
      <c r="H581" s="469" t="s">
        <v>2149</v>
      </c>
      <c r="I581" s="462"/>
      <c r="J581" s="456"/>
      <c r="K581" s="11"/>
      <c r="L581" s="11"/>
      <c r="M581" s="14"/>
      <c r="N581" s="470"/>
      <c r="O581" s="14"/>
      <c r="P581" s="14"/>
      <c r="Q581" s="14"/>
      <c r="R581" s="14"/>
      <c r="S581" s="14"/>
      <c r="T581" s="469"/>
      <c r="U581" s="454"/>
      <c r="V581" s="454"/>
      <c r="W581" s="9"/>
      <c r="X581" s="9"/>
      <c r="Y581" s="10"/>
      <c r="Z581" s="495" t="s">
        <v>2165</v>
      </c>
      <c r="AA581" s="11"/>
      <c r="AB581" s="472"/>
      <c r="AC581" s="473"/>
      <c r="AD581" s="473"/>
      <c r="AE581" s="496" t="s">
        <v>2195</v>
      </c>
      <c r="AF581" s="12"/>
      <c r="AG581" s="12"/>
      <c r="AH581" s="13"/>
      <c r="AI581" s="14"/>
      <c r="AJ581" s="14"/>
      <c r="AK581" s="7"/>
      <c r="AL581" s="7"/>
      <c r="AM581" s="15"/>
      <c r="AN581" s="15"/>
      <c r="AO581" s="8"/>
      <c r="AP581" s="453" t="s">
        <v>53</v>
      </c>
      <c r="AQ581" s="17"/>
      <c r="AR581" s="18"/>
      <c r="AS581" s="19"/>
      <c r="AT581" s="19"/>
      <c r="AU581" s="19"/>
      <c r="AV581" s="19"/>
      <c r="AW581" s="19"/>
      <c r="AX581" s="19"/>
      <c r="AY581" s="19"/>
      <c r="AZ581" s="20"/>
      <c r="BA581" s="20"/>
      <c r="BB581" s="21"/>
      <c r="BC581" s="22" t="s">
        <v>2179</v>
      </c>
      <c r="BD581" s="77"/>
      <c r="BE581" s="91"/>
      <c r="BF581" s="91"/>
      <c r="BG581" s="92"/>
      <c r="BH581"/>
      <c r="BI581"/>
      <c r="BJ581"/>
      <c r="BK581"/>
      <c r="BL581"/>
      <c r="BM581"/>
      <c r="BN581"/>
      <c r="BO581"/>
      <c r="BP581"/>
      <c r="BQ581"/>
      <c r="BR581"/>
      <c r="BS581"/>
      <c r="BT581" s="92"/>
      <c r="BU581" s="92"/>
      <c r="BV581" s="92"/>
      <c r="BW581" s="5"/>
      <c r="BX581" s="5"/>
      <c r="BY581" s="5"/>
      <c r="BZ581" s="5"/>
      <c r="CA581" s="5"/>
      <c r="CB581" s="5"/>
      <c r="CC581" s="5"/>
      <c r="CD581" s="440"/>
      <c r="CE581" s="440"/>
      <c r="CF581" s="441"/>
      <c r="CG581" s="442"/>
      <c r="CH581" s="443"/>
      <c r="CI581" s="443"/>
      <c r="CJ581" s="443"/>
      <c r="CK581" s="443"/>
      <c r="CL581" s="4"/>
      <c r="CM581" s="4"/>
      <c r="CN581" s="5"/>
      <c r="CO581" s="4"/>
      <c r="CP581" s="444"/>
      <c r="CQ581" s="445"/>
      <c r="CR581" s="446"/>
      <c r="CS581" s="446"/>
      <c r="CT581" s="444"/>
      <c r="CU581" s="444"/>
      <c r="CV581" s="444"/>
      <c r="CW581" s="444"/>
      <c r="CX581" s="447"/>
      <c r="CY581" s="447"/>
      <c r="CZ581" s="447"/>
      <c r="DA581" s="447"/>
      <c r="DB581" s="448"/>
      <c r="DC581" s="448"/>
      <c r="DD581" s="446"/>
      <c r="DE581" s="439"/>
      <c r="DF581" s="439"/>
      <c r="DG581" s="439"/>
      <c r="DH581" s="439"/>
      <c r="DI581" s="439"/>
      <c r="DJ581" s="439"/>
      <c r="DK581" s="439"/>
      <c r="DL581" s="446"/>
      <c r="DM581" s="446"/>
      <c r="DN581" s="444"/>
      <c r="DO581" s="444"/>
      <c r="DP581" s="444"/>
      <c r="DQ581" s="444"/>
      <c r="DR581" s="444"/>
      <c r="DS581" s="441"/>
      <c r="DT581" s="449"/>
      <c r="DU581" s="450"/>
      <c r="DV581" s="450"/>
      <c r="DW581" s="450"/>
      <c r="DX581" s="450"/>
      <c r="DY581" s="450"/>
      <c r="DZ581" s="450"/>
      <c r="EA581" s="450"/>
      <c r="EB581" s="450"/>
      <c r="EC581" s="450"/>
      <c r="ED581" s="450"/>
      <c r="EE581" s="446"/>
      <c r="EF581" s="446"/>
      <c r="EL581" s="4"/>
      <c r="EM581" s="4"/>
      <c r="EN581" s="5"/>
      <c r="EO581" s="4"/>
      <c r="FA581" s="23"/>
      <c r="FB581" s="24"/>
      <c r="FC581" s="75"/>
      <c r="FD581" s="76"/>
      <c r="FF581" s="89"/>
      <c r="IA581" s="214"/>
      <c r="IB581" s="215"/>
      <c r="IC581" s="214"/>
      <c r="ID581" s="215"/>
      <c r="IE581" s="214"/>
      <c r="IF581" s="214"/>
      <c r="IG581" s="214"/>
      <c r="IH581" s="233"/>
      <c r="II581" s="160"/>
      <c r="IJ581" s="217"/>
      <c r="IK581" s="218"/>
      <c r="IL581" s="218"/>
      <c r="IM581" s="218"/>
      <c r="IO581" s="391"/>
    </row>
    <row r="582" spans="1:249" s="6" customFormat="1" ht="15" x14ac:dyDescent="0.2">
      <c r="A582" s="467">
        <v>3</v>
      </c>
      <c r="B582" s="467" t="s">
        <v>2149</v>
      </c>
      <c r="C582" s="393" t="s">
        <v>2913</v>
      </c>
      <c r="D582" s="468"/>
      <c r="E582" s="462" t="s">
        <v>2137</v>
      </c>
      <c r="F582" s="14" t="s">
        <v>2149</v>
      </c>
      <c r="G582" s="14" t="s">
        <v>2154</v>
      </c>
      <c r="H582" s="469" t="s">
        <v>2149</v>
      </c>
      <c r="I582" s="462"/>
      <c r="J582" s="456"/>
      <c r="K582" s="11"/>
      <c r="L582" s="11"/>
      <c r="M582" s="14"/>
      <c r="N582" s="470"/>
      <c r="O582" s="14"/>
      <c r="P582" s="14"/>
      <c r="Q582" s="14"/>
      <c r="R582" s="14"/>
      <c r="S582" s="14"/>
      <c r="T582" s="469"/>
      <c r="U582" s="454"/>
      <c r="V582" s="454"/>
      <c r="W582" s="9"/>
      <c r="X582" s="9"/>
      <c r="Y582" s="10"/>
      <c r="Z582" s="495">
        <v>3</v>
      </c>
      <c r="AA582" s="11"/>
      <c r="AB582" s="472"/>
      <c r="AC582" s="473"/>
      <c r="AD582" s="473"/>
      <c r="AE582" s="496">
        <v>3</v>
      </c>
      <c r="AF582" s="12"/>
      <c r="AG582" s="12"/>
      <c r="AH582" s="13"/>
      <c r="AI582" s="14"/>
      <c r="AJ582" s="14"/>
      <c r="AK582" s="7"/>
      <c r="AL582" s="7"/>
      <c r="AM582" s="15"/>
      <c r="AN582" s="15"/>
      <c r="AO582" s="8"/>
      <c r="AP582" s="453" t="s">
        <v>54</v>
      </c>
      <c r="AQ582" s="17"/>
      <c r="AR582" s="18"/>
      <c r="AS582" s="19"/>
      <c r="AT582" s="19"/>
      <c r="AU582" s="19"/>
      <c r="AV582" s="19"/>
      <c r="AW582" s="19"/>
      <c r="AX582" s="19"/>
      <c r="AY582" s="19"/>
      <c r="AZ582" s="20"/>
      <c r="BA582" s="20"/>
      <c r="BB582" s="21"/>
      <c r="BC582" s="22" t="s">
        <v>2179</v>
      </c>
      <c r="BD582" s="77"/>
      <c r="BE582" s="91"/>
      <c r="BF582" s="91"/>
      <c r="BG582" s="92"/>
      <c r="BH582"/>
      <c r="BI582"/>
      <c r="BJ582"/>
      <c r="BK582"/>
      <c r="BL582"/>
      <c r="BM582"/>
      <c r="BN582"/>
      <c r="BO582"/>
      <c r="BP582"/>
      <c r="BQ582"/>
      <c r="BR582"/>
      <c r="BS582"/>
      <c r="BT582" s="92"/>
      <c r="BU582" s="92"/>
      <c r="BV582" s="92"/>
      <c r="BW582" s="5"/>
      <c r="BX582" s="5"/>
      <c r="BY582" s="5"/>
      <c r="BZ582" s="5"/>
      <c r="CA582" s="5"/>
      <c r="CB582" s="5"/>
      <c r="CC582" s="5"/>
      <c r="CD582" s="440"/>
      <c r="CE582" s="440"/>
      <c r="CF582" s="441"/>
      <c r="CG582" s="442"/>
      <c r="CH582" s="443"/>
      <c r="CI582" s="443"/>
      <c r="CJ582" s="443"/>
      <c r="CK582" s="443"/>
      <c r="CL582" s="4"/>
      <c r="CM582" s="4"/>
      <c r="CN582" s="5"/>
      <c r="CO582" s="4"/>
      <c r="CP582" s="444"/>
      <c r="CQ582" s="445"/>
      <c r="CR582" s="446"/>
      <c r="CS582" s="446"/>
      <c r="CT582" s="444"/>
      <c r="CU582" s="444"/>
      <c r="CV582" s="444"/>
      <c r="CW582" s="444"/>
      <c r="CX582" s="447"/>
      <c r="CY582" s="447"/>
      <c r="CZ582" s="447"/>
      <c r="DA582" s="447"/>
      <c r="DB582" s="448"/>
      <c r="DC582" s="448"/>
      <c r="DD582" s="446"/>
      <c r="DE582" s="439"/>
      <c r="DF582" s="439"/>
      <c r="DG582" s="439"/>
      <c r="DH582" s="439"/>
      <c r="DI582" s="439"/>
      <c r="DJ582" s="439"/>
      <c r="DK582" s="439"/>
      <c r="DL582" s="446"/>
      <c r="DM582" s="446"/>
      <c r="DN582" s="444"/>
      <c r="DO582" s="444"/>
      <c r="DP582" s="444"/>
      <c r="DQ582" s="444"/>
      <c r="DR582" s="444"/>
      <c r="DS582" s="441"/>
      <c r="DT582" s="449"/>
      <c r="DU582" s="450"/>
      <c r="DV582" s="450"/>
      <c r="DW582" s="450"/>
      <c r="DX582" s="450"/>
      <c r="DY582" s="450"/>
      <c r="DZ582" s="450"/>
      <c r="EA582" s="450"/>
      <c r="EB582" s="450"/>
      <c r="EC582" s="450"/>
      <c r="ED582" s="450"/>
      <c r="EE582" s="446"/>
      <c r="EF582" s="446"/>
      <c r="EL582" s="4"/>
      <c r="EM582" s="4"/>
      <c r="EN582" s="5"/>
      <c r="EO582" s="4"/>
      <c r="FA582" s="23"/>
      <c r="FB582" s="24"/>
      <c r="FC582" s="75"/>
      <c r="FD582" s="76"/>
      <c r="FF582" s="89"/>
      <c r="IA582" s="214"/>
      <c r="IB582" s="215"/>
      <c r="IC582" s="214"/>
      <c r="ID582" s="215"/>
      <c r="IE582" s="214"/>
      <c r="IF582" s="214"/>
      <c r="IG582" s="214"/>
      <c r="IH582" s="233"/>
      <c r="II582" s="160"/>
      <c r="IJ582" s="217"/>
      <c r="IK582" s="218"/>
      <c r="IL582" s="218"/>
      <c r="IM582" s="218"/>
      <c r="IO582" s="391"/>
    </row>
    <row r="583" spans="1:249" s="6" customFormat="1" ht="15" x14ac:dyDescent="0.2">
      <c r="A583" s="467">
        <v>0</v>
      </c>
      <c r="B583" s="467" t="s">
        <v>2149</v>
      </c>
      <c r="C583" s="393" t="s">
        <v>2914</v>
      </c>
      <c r="D583" s="468"/>
      <c r="E583" s="462" t="s">
        <v>2135</v>
      </c>
      <c r="F583" s="14"/>
      <c r="G583" s="14"/>
      <c r="H583" s="469"/>
      <c r="I583" s="462"/>
      <c r="J583" s="456"/>
      <c r="K583" s="11"/>
      <c r="L583" s="11"/>
      <c r="M583" s="14"/>
      <c r="N583" s="470"/>
      <c r="O583" s="14"/>
      <c r="P583" s="14"/>
      <c r="Q583" s="14"/>
      <c r="R583" s="14"/>
      <c r="S583" s="14"/>
      <c r="T583" s="469"/>
      <c r="U583" s="454"/>
      <c r="V583" s="454"/>
      <c r="W583" s="9"/>
      <c r="X583" s="9"/>
      <c r="Y583" s="10"/>
      <c r="Z583" s="495">
        <v>0</v>
      </c>
      <c r="AA583" s="11"/>
      <c r="AB583" s="472"/>
      <c r="AC583" s="473"/>
      <c r="AD583" s="473"/>
      <c r="AE583" s="496">
        <v>0</v>
      </c>
      <c r="AF583" s="12"/>
      <c r="AG583" s="12"/>
      <c r="AH583" s="13"/>
      <c r="AI583" s="14"/>
      <c r="AJ583" s="14"/>
      <c r="AK583" s="7"/>
      <c r="AL583" s="7"/>
      <c r="AM583" s="15"/>
      <c r="AN583" s="15"/>
      <c r="AO583" s="8"/>
      <c r="AP583" s="453" t="s">
        <v>55</v>
      </c>
      <c r="AQ583" s="17"/>
      <c r="AR583" s="18"/>
      <c r="AS583" s="19"/>
      <c r="AT583" s="19"/>
      <c r="AU583" s="19"/>
      <c r="AV583" s="19"/>
      <c r="AW583" s="19"/>
      <c r="AX583" s="19"/>
      <c r="AY583" s="19"/>
      <c r="AZ583" s="20"/>
      <c r="BA583" s="20"/>
      <c r="BB583" s="21"/>
      <c r="BC583" s="22" t="s">
        <v>2179</v>
      </c>
      <c r="BD583" s="77"/>
      <c r="BE583" s="91"/>
      <c r="BF583" s="91"/>
      <c r="BG583" s="92"/>
      <c r="BH583"/>
      <c r="BI583"/>
      <c r="BJ583"/>
      <c r="BK583"/>
      <c r="BL583"/>
      <c r="BM583"/>
      <c r="BN583"/>
      <c r="BO583"/>
      <c r="BP583"/>
      <c r="BQ583"/>
      <c r="BR583"/>
      <c r="BS583"/>
      <c r="BT583" s="92"/>
      <c r="BU583" s="92"/>
      <c r="BV583" s="92"/>
      <c r="BW583" s="5"/>
      <c r="BX583" s="5"/>
      <c r="BY583" s="5"/>
      <c r="BZ583" s="5"/>
      <c r="CA583" s="5"/>
      <c r="CB583" s="5"/>
      <c r="CC583" s="5"/>
      <c r="CD583" s="440"/>
      <c r="CE583" s="440"/>
      <c r="CF583" s="441"/>
      <c r="CG583" s="442"/>
      <c r="CH583" s="443"/>
      <c r="CI583" s="443"/>
      <c r="CJ583" s="443"/>
      <c r="CK583" s="443"/>
      <c r="CL583" s="4"/>
      <c r="CM583" s="4"/>
      <c r="CN583" s="5"/>
      <c r="CO583" s="4"/>
      <c r="CP583" s="444"/>
      <c r="CQ583" s="445"/>
      <c r="CR583" s="446"/>
      <c r="CS583" s="446"/>
      <c r="CT583" s="444"/>
      <c r="CU583" s="444"/>
      <c r="CV583" s="444"/>
      <c r="CW583" s="444"/>
      <c r="CX583" s="447"/>
      <c r="CY583" s="447"/>
      <c r="CZ583" s="447"/>
      <c r="DA583" s="447"/>
      <c r="DB583" s="448"/>
      <c r="DC583" s="448"/>
      <c r="DD583" s="446"/>
      <c r="DE583" s="439"/>
      <c r="DF583" s="439"/>
      <c r="DG583" s="439"/>
      <c r="DH583" s="439"/>
      <c r="DI583" s="439"/>
      <c r="DJ583" s="439"/>
      <c r="DK583" s="439"/>
      <c r="DL583" s="446"/>
      <c r="DM583" s="446"/>
      <c r="DN583" s="444"/>
      <c r="DO583" s="444"/>
      <c r="DP583" s="444"/>
      <c r="DQ583" s="444"/>
      <c r="DR583" s="444"/>
      <c r="DS583" s="441"/>
      <c r="DT583" s="449"/>
      <c r="DU583" s="450"/>
      <c r="DV583" s="450"/>
      <c r="DW583" s="450"/>
      <c r="DX583" s="450"/>
      <c r="DY583" s="450"/>
      <c r="DZ583" s="450"/>
      <c r="EA583" s="450"/>
      <c r="EB583" s="450"/>
      <c r="EC583" s="450"/>
      <c r="ED583" s="450"/>
      <c r="EE583" s="446"/>
      <c r="EF583" s="446"/>
      <c r="EL583" s="4"/>
      <c r="EM583" s="4"/>
      <c r="EN583" s="5"/>
      <c r="EO583" s="4"/>
      <c r="FA583" s="23"/>
      <c r="FB583" s="24"/>
      <c r="FC583" s="75"/>
      <c r="FD583" s="76"/>
      <c r="FF583" s="89"/>
      <c r="IA583" s="214"/>
      <c r="IB583" s="215"/>
      <c r="IC583" s="214"/>
      <c r="ID583" s="215"/>
      <c r="IE583" s="214"/>
      <c r="IF583" s="214"/>
      <c r="IG583" s="214"/>
      <c r="IH583" s="233"/>
      <c r="II583" s="160"/>
      <c r="IJ583" s="217"/>
      <c r="IK583" s="218"/>
      <c r="IL583" s="218"/>
      <c r="IM583" s="218"/>
      <c r="IO583" s="391"/>
    </row>
    <row r="584" spans="1:249" s="6" customFormat="1" ht="15" x14ac:dyDescent="0.2">
      <c r="A584" s="467" t="s">
        <v>2195</v>
      </c>
      <c r="B584" s="467" t="s">
        <v>1969</v>
      </c>
      <c r="C584" s="393" t="s">
        <v>2915</v>
      </c>
      <c r="D584" s="468"/>
      <c r="E584" s="462" t="s">
        <v>2137</v>
      </c>
      <c r="F584" s="14" t="s">
        <v>2149</v>
      </c>
      <c r="G584" s="14" t="s">
        <v>2149</v>
      </c>
      <c r="H584" s="469" t="s">
        <v>2149</v>
      </c>
      <c r="I584" s="462"/>
      <c r="J584" s="456"/>
      <c r="K584" s="11"/>
      <c r="L584" s="11"/>
      <c r="M584" s="14"/>
      <c r="N584" s="470"/>
      <c r="O584" s="14"/>
      <c r="P584" s="14"/>
      <c r="Q584" s="14"/>
      <c r="R584" s="14"/>
      <c r="S584" s="14"/>
      <c r="T584" s="469"/>
      <c r="U584" s="454"/>
      <c r="V584" s="454"/>
      <c r="W584" s="9"/>
      <c r="X584" s="9"/>
      <c r="Y584" s="10"/>
      <c r="Z584" s="495">
        <v>3</v>
      </c>
      <c r="AA584" s="11"/>
      <c r="AB584" s="472"/>
      <c r="AC584" s="473"/>
      <c r="AD584" s="473"/>
      <c r="AE584" s="496" t="s">
        <v>2195</v>
      </c>
      <c r="AF584" s="12"/>
      <c r="AG584" s="12"/>
      <c r="AH584" s="13"/>
      <c r="AI584" s="14"/>
      <c r="AJ584" s="14"/>
      <c r="AK584" s="7"/>
      <c r="AL584" s="7"/>
      <c r="AM584" s="15"/>
      <c r="AN584" s="15"/>
      <c r="AO584" s="8"/>
      <c r="AP584" s="453" t="s">
        <v>56</v>
      </c>
      <c r="AQ584" s="17"/>
      <c r="AR584" s="18"/>
      <c r="AS584" s="19"/>
      <c r="AT584" s="19"/>
      <c r="AU584" s="19"/>
      <c r="AV584" s="19"/>
      <c r="AW584" s="19"/>
      <c r="AX584" s="19"/>
      <c r="AY584" s="19"/>
      <c r="AZ584" s="20"/>
      <c r="BA584" s="20"/>
      <c r="BB584" s="21"/>
      <c r="BC584" s="22" t="s">
        <v>2179</v>
      </c>
      <c r="BD584" s="77"/>
      <c r="BE584" s="91"/>
      <c r="BF584" s="91"/>
      <c r="BG584" s="92"/>
      <c r="BH584"/>
      <c r="BI584"/>
      <c r="BJ584"/>
      <c r="BK584"/>
      <c r="BL584"/>
      <c r="BM584"/>
      <c r="BN584"/>
      <c r="BO584"/>
      <c r="BP584"/>
      <c r="BQ584"/>
      <c r="BR584"/>
      <c r="BS584"/>
      <c r="BT584" s="92"/>
      <c r="BU584" s="92"/>
      <c r="BV584" s="92"/>
      <c r="BW584" s="5"/>
      <c r="BX584" s="5"/>
      <c r="BY584" s="5"/>
      <c r="BZ584" s="5"/>
      <c r="CA584" s="5"/>
      <c r="CB584" s="5"/>
      <c r="CC584" s="5"/>
      <c r="CD584" s="440"/>
      <c r="CE584" s="440"/>
      <c r="CF584" s="441"/>
      <c r="CG584" s="442"/>
      <c r="CH584" s="443"/>
      <c r="CI584" s="443"/>
      <c r="CJ584" s="443"/>
      <c r="CK584" s="443"/>
      <c r="CL584" s="4"/>
      <c r="CM584" s="4"/>
      <c r="CN584" s="5"/>
      <c r="CO584" s="4"/>
      <c r="CP584" s="444"/>
      <c r="CQ584" s="445"/>
      <c r="CR584" s="446"/>
      <c r="CS584" s="446"/>
      <c r="CT584" s="444"/>
      <c r="CU584" s="444"/>
      <c r="CV584" s="444"/>
      <c r="CW584" s="444"/>
      <c r="CX584" s="447"/>
      <c r="CY584" s="447"/>
      <c r="CZ584" s="447"/>
      <c r="DA584" s="447"/>
      <c r="DB584" s="448"/>
      <c r="DC584" s="448"/>
      <c r="DD584" s="446"/>
      <c r="DE584" s="439"/>
      <c r="DF584" s="439"/>
      <c r="DG584" s="439"/>
      <c r="DH584" s="439"/>
      <c r="DI584" s="439"/>
      <c r="DJ584" s="439"/>
      <c r="DK584" s="439"/>
      <c r="DL584" s="446"/>
      <c r="DM584" s="446"/>
      <c r="DN584" s="444"/>
      <c r="DO584" s="444"/>
      <c r="DP584" s="444"/>
      <c r="DQ584" s="444"/>
      <c r="DR584" s="444"/>
      <c r="DS584" s="441"/>
      <c r="DT584" s="449"/>
      <c r="DU584" s="450"/>
      <c r="DV584" s="450"/>
      <c r="DW584" s="450"/>
      <c r="DX584" s="450"/>
      <c r="DY584" s="450"/>
      <c r="DZ584" s="450"/>
      <c r="EA584" s="450"/>
      <c r="EB584" s="450"/>
      <c r="EC584" s="450"/>
      <c r="ED584" s="450"/>
      <c r="EE584" s="446"/>
      <c r="EF584" s="446"/>
      <c r="EL584" s="4"/>
      <c r="EM584" s="4"/>
      <c r="EN584" s="5"/>
      <c r="EO584" s="4"/>
      <c r="FA584" s="23"/>
      <c r="FB584" s="24"/>
      <c r="FC584" s="75"/>
      <c r="FD584" s="76"/>
      <c r="FF584" s="89"/>
      <c r="IA584" s="214"/>
      <c r="IB584" s="215"/>
      <c r="IC584" s="214"/>
      <c r="ID584" s="215"/>
      <c r="IE584" s="214"/>
      <c r="IF584" s="214"/>
      <c r="IG584" s="214"/>
      <c r="IH584" s="233"/>
      <c r="II584" s="160"/>
      <c r="IJ584" s="217"/>
      <c r="IK584" s="218"/>
      <c r="IL584" s="218"/>
      <c r="IM584" s="218"/>
      <c r="IO584" s="391"/>
    </row>
    <row r="585" spans="1:249" s="6" customFormat="1" ht="15" x14ac:dyDescent="0.2">
      <c r="A585" s="467" t="s">
        <v>2195</v>
      </c>
      <c r="B585" s="467" t="s">
        <v>2149</v>
      </c>
      <c r="C585" s="393" t="s">
        <v>2916</v>
      </c>
      <c r="D585" s="468"/>
      <c r="E585" s="462" t="s">
        <v>2141</v>
      </c>
      <c r="F585" s="14" t="s">
        <v>2150</v>
      </c>
      <c r="G585" s="14" t="s">
        <v>2155</v>
      </c>
      <c r="H585" s="469" t="s">
        <v>2149</v>
      </c>
      <c r="I585" s="462"/>
      <c r="J585" s="456"/>
      <c r="K585" s="11"/>
      <c r="L585" s="11"/>
      <c r="M585" s="14"/>
      <c r="N585" s="470"/>
      <c r="O585" s="14"/>
      <c r="P585" s="14"/>
      <c r="Q585" s="14"/>
      <c r="R585" s="14"/>
      <c r="S585" s="14"/>
      <c r="T585" s="469"/>
      <c r="U585" s="454"/>
      <c r="V585" s="454"/>
      <c r="W585" s="9"/>
      <c r="X585" s="9"/>
      <c r="Y585" s="10"/>
      <c r="Z585" s="495" t="s">
        <v>2195</v>
      </c>
      <c r="AA585" s="11"/>
      <c r="AB585" s="472"/>
      <c r="AC585" s="473"/>
      <c r="AD585" s="473"/>
      <c r="AE585" s="496" t="s">
        <v>2195</v>
      </c>
      <c r="AF585" s="12"/>
      <c r="AG585" s="12"/>
      <c r="AH585" s="13"/>
      <c r="AI585" s="14"/>
      <c r="AJ585" s="14"/>
      <c r="AK585" s="7"/>
      <c r="AL585" s="7"/>
      <c r="AM585" s="15"/>
      <c r="AN585" s="15"/>
      <c r="AO585" s="8"/>
      <c r="AP585" s="453" t="s">
        <v>57</v>
      </c>
      <c r="AQ585" s="17"/>
      <c r="AR585" s="18"/>
      <c r="AS585" s="19"/>
      <c r="AT585" s="19"/>
      <c r="AU585" s="19"/>
      <c r="AV585" s="19"/>
      <c r="AW585" s="19"/>
      <c r="AX585" s="19"/>
      <c r="AY585" s="19"/>
      <c r="AZ585" s="20"/>
      <c r="BA585" s="20"/>
      <c r="BB585" s="21"/>
      <c r="BC585" s="22" t="s">
        <v>2179</v>
      </c>
      <c r="BD585" s="77"/>
      <c r="BE585" s="91"/>
      <c r="BF585" s="91"/>
      <c r="BG585" s="92"/>
      <c r="BH585"/>
      <c r="BI585"/>
      <c r="BJ585"/>
      <c r="BK585"/>
      <c r="BL585"/>
      <c r="BM585"/>
      <c r="BN585"/>
      <c r="BO585"/>
      <c r="BP585"/>
      <c r="BQ585"/>
      <c r="BR585"/>
      <c r="BS585"/>
      <c r="BT585" s="92"/>
      <c r="BU585" s="92"/>
      <c r="BV585" s="92"/>
      <c r="BW585" s="5"/>
      <c r="BX585" s="5"/>
      <c r="BY585" s="5"/>
      <c r="BZ585" s="5"/>
      <c r="CA585" s="5"/>
      <c r="CB585" s="5"/>
      <c r="CC585" s="5"/>
      <c r="CD585" s="440"/>
      <c r="CE585" s="440"/>
      <c r="CF585" s="441"/>
      <c r="CG585" s="442"/>
      <c r="CH585" s="443"/>
      <c r="CI585" s="443"/>
      <c r="CJ585" s="443"/>
      <c r="CK585" s="443"/>
      <c r="CL585" s="4"/>
      <c r="CM585" s="4"/>
      <c r="CN585" s="5"/>
      <c r="CO585" s="4"/>
      <c r="CP585" s="444"/>
      <c r="CQ585" s="445"/>
      <c r="CR585" s="446"/>
      <c r="CS585" s="446"/>
      <c r="CT585" s="444"/>
      <c r="CU585" s="444"/>
      <c r="CV585" s="444"/>
      <c r="CW585" s="444"/>
      <c r="CX585" s="447"/>
      <c r="CY585" s="447"/>
      <c r="CZ585" s="447"/>
      <c r="DA585" s="447"/>
      <c r="DB585" s="448"/>
      <c r="DC585" s="448"/>
      <c r="DD585" s="446"/>
      <c r="DE585" s="439"/>
      <c r="DF585" s="439"/>
      <c r="DG585" s="439"/>
      <c r="DH585" s="439"/>
      <c r="DI585" s="439"/>
      <c r="DJ585" s="439"/>
      <c r="DK585" s="439"/>
      <c r="DL585" s="446"/>
      <c r="DM585" s="446"/>
      <c r="DN585" s="444"/>
      <c r="DO585" s="444"/>
      <c r="DP585" s="444"/>
      <c r="DQ585" s="444"/>
      <c r="DR585" s="444"/>
      <c r="DS585" s="441"/>
      <c r="DT585" s="449"/>
      <c r="DU585" s="450"/>
      <c r="DV585" s="450"/>
      <c r="DW585" s="450"/>
      <c r="DX585" s="450"/>
      <c r="DY585" s="450"/>
      <c r="DZ585" s="450"/>
      <c r="EA585" s="450"/>
      <c r="EB585" s="450"/>
      <c r="EC585" s="450"/>
      <c r="ED585" s="450"/>
      <c r="EE585" s="446"/>
      <c r="EF585" s="446"/>
      <c r="EL585" s="4"/>
      <c r="EM585" s="4"/>
      <c r="EN585" s="5"/>
      <c r="EO585" s="4"/>
      <c r="FA585" s="23"/>
      <c r="FB585" s="24"/>
      <c r="FC585" s="75"/>
      <c r="FD585" s="76"/>
      <c r="FF585" s="89"/>
      <c r="IA585" s="214"/>
      <c r="IB585" s="215"/>
      <c r="IC585" s="214"/>
      <c r="ID585" s="215"/>
      <c r="IE585" s="214"/>
      <c r="IF585" s="214"/>
      <c r="IG585" s="214"/>
      <c r="IH585" s="233"/>
      <c r="II585" s="160"/>
      <c r="IJ585" s="217"/>
      <c r="IK585" s="218"/>
      <c r="IL585" s="218"/>
      <c r="IM585" s="218"/>
      <c r="IO585" s="391"/>
    </row>
    <row r="586" spans="1:249" s="6" customFormat="1" ht="15" x14ac:dyDescent="0.2">
      <c r="A586" s="467" t="s">
        <v>2195</v>
      </c>
      <c r="B586" s="467" t="s">
        <v>2149</v>
      </c>
      <c r="C586" s="393" t="s">
        <v>2917</v>
      </c>
      <c r="D586" s="468"/>
      <c r="E586" s="462" t="s">
        <v>2139</v>
      </c>
      <c r="F586" s="14" t="s">
        <v>2149</v>
      </c>
      <c r="G586" s="14" t="s">
        <v>2149</v>
      </c>
      <c r="H586" s="469" t="s">
        <v>2149</v>
      </c>
      <c r="I586" s="462"/>
      <c r="J586" s="456"/>
      <c r="K586" s="11"/>
      <c r="L586" s="11"/>
      <c r="M586" s="14"/>
      <c r="N586" s="470"/>
      <c r="O586" s="14"/>
      <c r="P586" s="14"/>
      <c r="Q586" s="14"/>
      <c r="R586" s="14"/>
      <c r="S586" s="14"/>
      <c r="T586" s="469"/>
      <c r="U586" s="454"/>
      <c r="V586" s="454"/>
      <c r="W586" s="9"/>
      <c r="X586" s="9"/>
      <c r="Y586" s="10"/>
      <c r="Z586" s="495" t="s">
        <v>2195</v>
      </c>
      <c r="AA586" s="11"/>
      <c r="AB586" s="472"/>
      <c r="AC586" s="473"/>
      <c r="AD586" s="473"/>
      <c r="AE586" s="496" t="s">
        <v>2195</v>
      </c>
      <c r="AF586" s="12"/>
      <c r="AG586" s="12"/>
      <c r="AH586" s="13"/>
      <c r="AI586" s="14"/>
      <c r="AJ586" s="14"/>
      <c r="AK586" s="7"/>
      <c r="AL586" s="7"/>
      <c r="AM586" s="15"/>
      <c r="AN586" s="15"/>
      <c r="AO586" s="8"/>
      <c r="AP586" s="453" t="s">
        <v>58</v>
      </c>
      <c r="AQ586" s="17"/>
      <c r="AR586" s="18"/>
      <c r="AS586" s="19"/>
      <c r="AT586" s="19"/>
      <c r="AU586" s="19"/>
      <c r="AV586" s="19"/>
      <c r="AW586" s="19"/>
      <c r="AX586" s="19"/>
      <c r="AY586" s="19"/>
      <c r="AZ586" s="20"/>
      <c r="BA586" s="20"/>
      <c r="BB586" s="21"/>
      <c r="BC586" s="22" t="s">
        <v>2179</v>
      </c>
      <c r="BD586" s="77"/>
      <c r="BE586" s="91"/>
      <c r="BF586" s="91"/>
      <c r="BG586" s="92"/>
      <c r="BH586"/>
      <c r="BI586"/>
      <c r="BJ586"/>
      <c r="BK586"/>
      <c r="BL586"/>
      <c r="BM586"/>
      <c r="BN586"/>
      <c r="BO586"/>
      <c r="BP586"/>
      <c r="BQ586"/>
      <c r="BR586"/>
      <c r="BS586"/>
      <c r="BT586" s="92"/>
      <c r="BU586" s="92"/>
      <c r="BV586" s="92"/>
      <c r="BW586" s="5"/>
      <c r="BX586" s="5"/>
      <c r="BY586" s="5"/>
      <c r="BZ586" s="5"/>
      <c r="CA586" s="5"/>
      <c r="CB586" s="5"/>
      <c r="CC586" s="5"/>
      <c r="CD586" s="440"/>
      <c r="CE586" s="440"/>
      <c r="CF586" s="441"/>
      <c r="CG586" s="442"/>
      <c r="CH586" s="443"/>
      <c r="CI586" s="443"/>
      <c r="CJ586" s="443"/>
      <c r="CK586" s="443"/>
      <c r="CL586" s="4"/>
      <c r="CM586" s="4"/>
      <c r="CN586" s="5"/>
      <c r="CO586" s="4"/>
      <c r="CP586" s="444"/>
      <c r="CQ586" s="445"/>
      <c r="CR586" s="446"/>
      <c r="CS586" s="446"/>
      <c r="CT586" s="444"/>
      <c r="CU586" s="444"/>
      <c r="CV586" s="444"/>
      <c r="CW586" s="444"/>
      <c r="CX586" s="447"/>
      <c r="CY586" s="447"/>
      <c r="CZ586" s="447"/>
      <c r="DA586" s="447"/>
      <c r="DB586" s="448"/>
      <c r="DC586" s="448"/>
      <c r="DD586" s="446"/>
      <c r="DE586" s="439"/>
      <c r="DF586" s="439"/>
      <c r="DG586" s="439"/>
      <c r="DH586" s="439"/>
      <c r="DI586" s="439"/>
      <c r="DJ586" s="439"/>
      <c r="DK586" s="439"/>
      <c r="DL586" s="446"/>
      <c r="DM586" s="446"/>
      <c r="DN586" s="444"/>
      <c r="DO586" s="444"/>
      <c r="DP586" s="444"/>
      <c r="DQ586" s="444"/>
      <c r="DR586" s="444"/>
      <c r="DS586" s="441"/>
      <c r="DT586" s="449"/>
      <c r="DU586" s="450"/>
      <c r="DV586" s="450"/>
      <c r="DW586" s="450"/>
      <c r="DX586" s="450"/>
      <c r="DY586" s="450"/>
      <c r="DZ586" s="450"/>
      <c r="EA586" s="450"/>
      <c r="EB586" s="450"/>
      <c r="EC586" s="450"/>
      <c r="ED586" s="450"/>
      <c r="EE586" s="446"/>
      <c r="EF586" s="446"/>
      <c r="EL586" s="4"/>
      <c r="EM586" s="4"/>
      <c r="EN586" s="5"/>
      <c r="EO586" s="4"/>
      <c r="FA586" s="23"/>
      <c r="FB586" s="24"/>
      <c r="FC586" s="75"/>
      <c r="FD586" s="76"/>
      <c r="FF586" s="89"/>
      <c r="IA586" s="214"/>
      <c r="IB586" s="215"/>
      <c r="IC586" s="214"/>
      <c r="ID586" s="215"/>
      <c r="IE586" s="214"/>
      <c r="IF586" s="214"/>
      <c r="IG586" s="214"/>
      <c r="IH586" s="233"/>
      <c r="II586" s="160"/>
      <c r="IJ586" s="217"/>
      <c r="IK586" s="218"/>
      <c r="IL586" s="218"/>
      <c r="IM586" s="218"/>
      <c r="IO586" s="391"/>
    </row>
    <row r="587" spans="1:249" s="6" customFormat="1" ht="15" x14ac:dyDescent="0.2">
      <c r="A587" s="467" t="s">
        <v>2195</v>
      </c>
      <c r="B587" s="467" t="s">
        <v>1969</v>
      </c>
      <c r="C587" s="393" t="s">
        <v>3066</v>
      </c>
      <c r="D587" s="468"/>
      <c r="E587" s="462" t="s">
        <v>2137</v>
      </c>
      <c r="F587" s="14" t="s">
        <v>2150</v>
      </c>
      <c r="G587" s="14" t="s">
        <v>2149</v>
      </c>
      <c r="H587" s="469" t="s">
        <v>2149</v>
      </c>
      <c r="I587" s="462"/>
      <c r="J587" s="456"/>
      <c r="K587" s="11"/>
      <c r="L587" s="11"/>
      <c r="M587" s="14"/>
      <c r="N587" s="470"/>
      <c r="O587" s="14"/>
      <c r="P587" s="14"/>
      <c r="Q587" s="14"/>
      <c r="R587" s="14"/>
      <c r="S587" s="14"/>
      <c r="T587" s="469"/>
      <c r="U587" s="454"/>
      <c r="V587" s="454"/>
      <c r="W587" s="9"/>
      <c r="X587" s="9"/>
      <c r="Y587" s="10"/>
      <c r="Z587" s="495" t="s">
        <v>2165</v>
      </c>
      <c r="AA587" s="11"/>
      <c r="AB587" s="472"/>
      <c r="AC587" s="473"/>
      <c r="AD587" s="473"/>
      <c r="AE587" s="496" t="s">
        <v>2165</v>
      </c>
      <c r="AF587" s="12"/>
      <c r="AG587" s="12"/>
      <c r="AH587" s="13"/>
      <c r="AI587" s="14"/>
      <c r="AJ587" s="14"/>
      <c r="AK587" s="7"/>
      <c r="AL587" s="7"/>
      <c r="AM587" s="15"/>
      <c r="AN587" s="15"/>
      <c r="AO587" s="8"/>
      <c r="AP587" s="453" t="s">
        <v>59</v>
      </c>
      <c r="AQ587" s="17"/>
      <c r="AR587" s="18"/>
      <c r="AS587" s="19"/>
      <c r="AT587" s="19"/>
      <c r="AU587" s="19"/>
      <c r="AV587" s="19"/>
      <c r="AW587" s="19"/>
      <c r="AX587" s="19"/>
      <c r="AY587" s="19"/>
      <c r="AZ587" s="20"/>
      <c r="BA587" s="20"/>
      <c r="BB587" s="21"/>
      <c r="BC587" s="22" t="s">
        <v>2179</v>
      </c>
      <c r="BD587" s="77"/>
      <c r="BE587" s="91"/>
      <c r="BF587" s="91"/>
      <c r="BG587" s="92"/>
      <c r="BH587"/>
      <c r="BI587"/>
      <c r="BJ587"/>
      <c r="BK587"/>
      <c r="BL587"/>
      <c r="BM587"/>
      <c r="BN587"/>
      <c r="BO587"/>
      <c r="BP587"/>
      <c r="BQ587"/>
      <c r="BR587"/>
      <c r="BS587"/>
      <c r="BT587" s="92"/>
      <c r="BU587" s="92"/>
      <c r="BV587" s="92"/>
      <c r="BW587" s="5"/>
      <c r="BX587" s="5"/>
      <c r="BY587" s="5"/>
      <c r="BZ587" s="5"/>
      <c r="CA587" s="5"/>
      <c r="CB587" s="5"/>
      <c r="CC587" s="5"/>
      <c r="CD587" s="440"/>
      <c r="CE587" s="440"/>
      <c r="CF587" s="441"/>
      <c r="CG587" s="442"/>
      <c r="CH587" s="443"/>
      <c r="CI587" s="443"/>
      <c r="CJ587" s="443"/>
      <c r="CK587" s="443"/>
      <c r="CL587" s="4"/>
      <c r="CM587" s="4"/>
      <c r="CN587" s="5"/>
      <c r="CO587" s="4"/>
      <c r="CP587" s="444"/>
      <c r="CQ587" s="445"/>
      <c r="CR587" s="446"/>
      <c r="CS587" s="446"/>
      <c r="CT587" s="444"/>
      <c r="CU587" s="444"/>
      <c r="CV587" s="444"/>
      <c r="CW587" s="444"/>
      <c r="CX587" s="447"/>
      <c r="CY587" s="447"/>
      <c r="CZ587" s="447"/>
      <c r="DA587" s="447"/>
      <c r="DB587" s="448"/>
      <c r="DC587" s="448"/>
      <c r="DD587" s="446"/>
      <c r="DE587" s="439"/>
      <c r="DF587" s="439"/>
      <c r="DG587" s="439"/>
      <c r="DH587" s="439"/>
      <c r="DI587" s="439"/>
      <c r="DJ587" s="439"/>
      <c r="DK587" s="439"/>
      <c r="DL587" s="446"/>
      <c r="DM587" s="446"/>
      <c r="DN587" s="444"/>
      <c r="DO587" s="444"/>
      <c r="DP587" s="444"/>
      <c r="DQ587" s="444"/>
      <c r="DR587" s="444"/>
      <c r="DS587" s="441"/>
      <c r="DT587" s="449"/>
      <c r="DU587" s="450"/>
      <c r="DV587" s="450"/>
      <c r="DW587" s="450"/>
      <c r="DX587" s="450"/>
      <c r="DY587" s="450"/>
      <c r="DZ587" s="450"/>
      <c r="EA587" s="450"/>
      <c r="EB587" s="450"/>
      <c r="EC587" s="450"/>
      <c r="ED587" s="450"/>
      <c r="EE587" s="446"/>
      <c r="EF587" s="446"/>
      <c r="EL587" s="4"/>
      <c r="EM587" s="4"/>
      <c r="EN587" s="5"/>
      <c r="EO587" s="4"/>
      <c r="FA587" s="23"/>
      <c r="FB587" s="24"/>
      <c r="FC587" s="75"/>
      <c r="FD587" s="76"/>
      <c r="FF587" s="89"/>
      <c r="IA587" s="214"/>
      <c r="IB587" s="215"/>
      <c r="IC587" s="214"/>
      <c r="ID587" s="215"/>
      <c r="IE587" s="214"/>
      <c r="IF587" s="214"/>
      <c r="IG587" s="214"/>
      <c r="IH587" s="233"/>
      <c r="II587" s="160"/>
      <c r="IJ587" s="217"/>
      <c r="IK587" s="218"/>
      <c r="IL587" s="218"/>
      <c r="IM587" s="218"/>
      <c r="IO587" s="391"/>
    </row>
    <row r="588" spans="1:249" s="6" customFormat="1" ht="15" x14ac:dyDescent="0.2">
      <c r="A588" s="467" t="s">
        <v>2165</v>
      </c>
      <c r="B588" s="467" t="s">
        <v>1960</v>
      </c>
      <c r="C588" s="393" t="s">
        <v>2918</v>
      </c>
      <c r="D588" s="468"/>
      <c r="E588" s="462" t="s">
        <v>2136</v>
      </c>
      <c r="F588" s="14" t="s">
        <v>2149</v>
      </c>
      <c r="G588" s="14" t="s">
        <v>2149</v>
      </c>
      <c r="H588" s="469" t="s">
        <v>2149</v>
      </c>
      <c r="I588" s="462"/>
      <c r="J588" s="456"/>
      <c r="K588" s="11"/>
      <c r="L588" s="11"/>
      <c r="M588" s="14"/>
      <c r="N588" s="470"/>
      <c r="O588" s="14"/>
      <c r="P588" s="14"/>
      <c r="Q588" s="14"/>
      <c r="R588" s="14"/>
      <c r="S588" s="14"/>
      <c r="T588" s="469"/>
      <c r="U588" s="454"/>
      <c r="V588" s="454"/>
      <c r="W588" s="9"/>
      <c r="X588" s="9"/>
      <c r="Y588" s="10"/>
      <c r="Z588" s="495" t="s">
        <v>2161</v>
      </c>
      <c r="AA588" s="11"/>
      <c r="AB588" s="472"/>
      <c r="AC588" s="473"/>
      <c r="AD588" s="473"/>
      <c r="AE588" s="496">
        <v>3</v>
      </c>
      <c r="AF588" s="12"/>
      <c r="AG588" s="12"/>
      <c r="AH588" s="13"/>
      <c r="AI588" s="14"/>
      <c r="AJ588" s="14"/>
      <c r="AK588" s="7"/>
      <c r="AL588" s="7"/>
      <c r="AM588" s="15"/>
      <c r="AN588" s="15"/>
      <c r="AO588" s="8"/>
      <c r="AP588" s="453" t="s">
        <v>60</v>
      </c>
      <c r="AQ588" s="17"/>
      <c r="AR588" s="18"/>
      <c r="AS588" s="19"/>
      <c r="AT588" s="19"/>
      <c r="AU588" s="19"/>
      <c r="AV588" s="19"/>
      <c r="AW588" s="19"/>
      <c r="AX588" s="19"/>
      <c r="AY588" s="19"/>
      <c r="AZ588" s="20"/>
      <c r="BA588" s="20"/>
      <c r="BB588" s="21"/>
      <c r="BC588" s="22" t="s">
        <v>2179</v>
      </c>
      <c r="BD588" s="77"/>
      <c r="BE588" s="91"/>
      <c r="BF588" s="91"/>
      <c r="BG588" s="92"/>
      <c r="BH588"/>
      <c r="BI588"/>
      <c r="BJ588"/>
      <c r="BK588"/>
      <c r="BL588"/>
      <c r="BM588"/>
      <c r="BN588"/>
      <c r="BO588"/>
      <c r="BP588"/>
      <c r="BQ588"/>
      <c r="BR588"/>
      <c r="BS588"/>
      <c r="BT588" s="92"/>
      <c r="BU588" s="92"/>
      <c r="BV588" s="92"/>
      <c r="BW588" s="5"/>
      <c r="BX588" s="5"/>
      <c r="BY588" s="5"/>
      <c r="BZ588" s="5"/>
      <c r="CA588" s="5"/>
      <c r="CB588" s="5"/>
      <c r="CC588" s="5"/>
      <c r="CD588" s="440"/>
      <c r="CE588" s="440"/>
      <c r="CF588" s="441"/>
      <c r="CG588" s="442"/>
      <c r="CH588" s="443"/>
      <c r="CI588" s="443"/>
      <c r="CJ588" s="443"/>
      <c r="CK588" s="443"/>
      <c r="CL588" s="4"/>
      <c r="CM588" s="4"/>
      <c r="CN588" s="5"/>
      <c r="CO588" s="4"/>
      <c r="CP588" s="444"/>
      <c r="CQ588" s="445"/>
      <c r="CR588" s="446"/>
      <c r="CS588" s="446"/>
      <c r="CT588" s="444"/>
      <c r="CU588" s="444"/>
      <c r="CV588" s="444"/>
      <c r="CW588" s="444"/>
      <c r="CX588" s="447"/>
      <c r="CY588" s="447"/>
      <c r="CZ588" s="447"/>
      <c r="DA588" s="447"/>
      <c r="DB588" s="448"/>
      <c r="DC588" s="448"/>
      <c r="DD588" s="446"/>
      <c r="DE588" s="439"/>
      <c r="DF588" s="439"/>
      <c r="DG588" s="439"/>
      <c r="DH588" s="439"/>
      <c r="DI588" s="439"/>
      <c r="DJ588" s="439"/>
      <c r="DK588" s="439"/>
      <c r="DL588" s="446"/>
      <c r="DM588" s="446"/>
      <c r="DN588" s="444"/>
      <c r="DO588" s="444"/>
      <c r="DP588" s="444"/>
      <c r="DQ588" s="444"/>
      <c r="DR588" s="444"/>
      <c r="DS588" s="441"/>
      <c r="DT588" s="449"/>
      <c r="DU588" s="450"/>
      <c r="DV588" s="450"/>
      <c r="DW588" s="450"/>
      <c r="DX588" s="450"/>
      <c r="DY588" s="450"/>
      <c r="DZ588" s="450"/>
      <c r="EA588" s="450"/>
      <c r="EB588" s="450"/>
      <c r="EC588" s="450"/>
      <c r="ED588" s="450"/>
      <c r="EE588" s="446"/>
      <c r="EF588" s="446"/>
      <c r="EL588" s="4"/>
      <c r="EM588" s="4"/>
      <c r="EN588" s="5"/>
      <c r="EO588" s="4"/>
      <c r="FA588" s="23"/>
      <c r="FB588" s="24"/>
      <c r="FC588" s="75"/>
      <c r="FD588" s="76"/>
      <c r="FF588" s="89"/>
      <c r="IA588" s="214"/>
      <c r="IB588" s="215"/>
      <c r="IC588" s="214"/>
      <c r="ID588" s="215"/>
      <c r="IE588" s="214"/>
      <c r="IF588" s="214"/>
      <c r="IG588" s="214"/>
      <c r="IH588" s="233"/>
      <c r="II588" s="160"/>
      <c r="IJ588" s="217"/>
      <c r="IK588" s="218"/>
      <c r="IL588" s="218"/>
      <c r="IM588" s="218"/>
      <c r="IO588" s="391"/>
    </row>
    <row r="589" spans="1:249" s="6" customFormat="1" ht="15" x14ac:dyDescent="0.2">
      <c r="A589" s="467">
        <v>3</v>
      </c>
      <c r="B589" s="467" t="s">
        <v>2157</v>
      </c>
      <c r="C589" s="393" t="s">
        <v>2919</v>
      </c>
      <c r="D589" s="468"/>
      <c r="E589" s="462" t="s">
        <v>2137</v>
      </c>
      <c r="F589" s="14" t="s">
        <v>2149</v>
      </c>
      <c r="G589" s="14" t="s">
        <v>2154</v>
      </c>
      <c r="H589" s="469" t="s">
        <v>2149</v>
      </c>
      <c r="I589" s="462"/>
      <c r="J589" s="456"/>
      <c r="K589" s="11"/>
      <c r="L589" s="11"/>
      <c r="M589" s="14"/>
      <c r="N589" s="470"/>
      <c r="O589" s="14"/>
      <c r="P589" s="14"/>
      <c r="Q589" s="14"/>
      <c r="R589" s="14"/>
      <c r="S589" s="14"/>
      <c r="T589" s="469"/>
      <c r="U589" s="454"/>
      <c r="V589" s="454"/>
      <c r="W589" s="9"/>
      <c r="X589" s="9"/>
      <c r="Y589" s="10"/>
      <c r="Z589" s="495" t="s">
        <v>2166</v>
      </c>
      <c r="AA589" s="11"/>
      <c r="AB589" s="472"/>
      <c r="AC589" s="473"/>
      <c r="AD589" s="473"/>
      <c r="AE589" s="496" t="s">
        <v>2166</v>
      </c>
      <c r="AF589" s="12"/>
      <c r="AG589" s="12"/>
      <c r="AH589" s="13"/>
      <c r="AI589" s="14"/>
      <c r="AJ589" s="14"/>
      <c r="AK589" s="7"/>
      <c r="AL589" s="7"/>
      <c r="AM589" s="15"/>
      <c r="AN589" s="15"/>
      <c r="AO589" s="8"/>
      <c r="AP589" s="453" t="s">
        <v>61</v>
      </c>
      <c r="AQ589" s="17"/>
      <c r="AR589" s="18"/>
      <c r="AS589" s="19"/>
      <c r="AT589" s="19"/>
      <c r="AU589" s="19"/>
      <c r="AV589" s="19"/>
      <c r="AW589" s="19"/>
      <c r="AX589" s="19"/>
      <c r="AY589" s="19"/>
      <c r="AZ589" s="20"/>
      <c r="BA589" s="20"/>
      <c r="BB589" s="21"/>
      <c r="BC589" s="22" t="s">
        <v>2179</v>
      </c>
      <c r="BD589" s="77"/>
      <c r="BE589" s="91"/>
      <c r="BF589" s="91"/>
      <c r="BG589" s="92"/>
      <c r="BH589"/>
      <c r="BI589"/>
      <c r="BJ589"/>
      <c r="BK589"/>
      <c r="BL589"/>
      <c r="BM589"/>
      <c r="BN589"/>
      <c r="BO589"/>
      <c r="BP589"/>
      <c r="BQ589"/>
      <c r="BR589"/>
      <c r="BS589"/>
      <c r="BT589" s="92"/>
      <c r="BU589" s="92"/>
      <c r="BV589" s="92"/>
      <c r="BW589" s="5"/>
      <c r="BX589" s="5"/>
      <c r="BY589" s="5"/>
      <c r="BZ589" s="5"/>
      <c r="CA589" s="5"/>
      <c r="CB589" s="5"/>
      <c r="CC589" s="5"/>
      <c r="CD589" s="440"/>
      <c r="CE589" s="440"/>
      <c r="CF589" s="441"/>
      <c r="CG589" s="442"/>
      <c r="CH589" s="443"/>
      <c r="CI589" s="443"/>
      <c r="CJ589" s="443"/>
      <c r="CK589" s="443"/>
      <c r="CL589" s="4"/>
      <c r="CM589" s="4"/>
      <c r="CN589" s="5"/>
      <c r="CO589" s="4"/>
      <c r="CP589" s="444"/>
      <c r="CQ589" s="445"/>
      <c r="CR589" s="446"/>
      <c r="CS589" s="446"/>
      <c r="CT589" s="444"/>
      <c r="CU589" s="444"/>
      <c r="CV589" s="444"/>
      <c r="CW589" s="444"/>
      <c r="CX589" s="447"/>
      <c r="CY589" s="447"/>
      <c r="CZ589" s="447"/>
      <c r="DA589" s="447"/>
      <c r="DB589" s="448"/>
      <c r="DC589" s="448"/>
      <c r="DD589" s="446"/>
      <c r="DE589" s="439"/>
      <c r="DF589" s="439"/>
      <c r="DG589" s="439"/>
      <c r="DH589" s="439"/>
      <c r="DI589" s="439"/>
      <c r="DJ589" s="439"/>
      <c r="DK589" s="439"/>
      <c r="DL589" s="446"/>
      <c r="DM589" s="446"/>
      <c r="DN589" s="444"/>
      <c r="DO589" s="444"/>
      <c r="DP589" s="444"/>
      <c r="DQ589" s="444"/>
      <c r="DR589" s="444"/>
      <c r="DS589" s="441"/>
      <c r="DT589" s="449"/>
      <c r="DU589" s="450"/>
      <c r="DV589" s="450"/>
      <c r="DW589" s="450"/>
      <c r="DX589" s="450"/>
      <c r="DY589" s="450"/>
      <c r="DZ589" s="450"/>
      <c r="EA589" s="450"/>
      <c r="EB589" s="450"/>
      <c r="EC589" s="450"/>
      <c r="ED589" s="450"/>
      <c r="EE589" s="446"/>
      <c r="EF589" s="446"/>
      <c r="EL589" s="4"/>
      <c r="EM589" s="4"/>
      <c r="EN589" s="5"/>
      <c r="EO589" s="4"/>
      <c r="FA589" s="23"/>
      <c r="FB589" s="24"/>
      <c r="FC589" s="75"/>
      <c r="FD589" s="76"/>
      <c r="FF589" s="89"/>
      <c r="IA589" s="214"/>
      <c r="IB589" s="215"/>
      <c r="IC589" s="214"/>
      <c r="ID589" s="215"/>
      <c r="IE589" s="214"/>
      <c r="IF589" s="214"/>
      <c r="IG589" s="214"/>
      <c r="IH589" s="233"/>
      <c r="II589" s="160"/>
      <c r="IJ589" s="217"/>
      <c r="IK589" s="218"/>
      <c r="IL589" s="218"/>
      <c r="IM589" s="218"/>
      <c r="IO589" s="391"/>
    </row>
    <row r="590" spans="1:249" s="6" customFormat="1" ht="15" x14ac:dyDescent="0.2">
      <c r="A590" s="467" t="s">
        <v>2161</v>
      </c>
      <c r="B590" s="467" t="s">
        <v>1960</v>
      </c>
      <c r="C590" s="393" t="s">
        <v>3172</v>
      </c>
      <c r="D590" s="468"/>
      <c r="E590" s="462" t="s">
        <v>2142</v>
      </c>
      <c r="F590" s="14" t="s">
        <v>2142</v>
      </c>
      <c r="G590" s="14" t="s">
        <v>2142</v>
      </c>
      <c r="H590" s="469" t="s">
        <v>2149</v>
      </c>
      <c r="I590" s="462"/>
      <c r="J590" s="456"/>
      <c r="K590" s="11"/>
      <c r="L590" s="11"/>
      <c r="M590" s="14"/>
      <c r="N590" s="470"/>
      <c r="O590" s="14"/>
      <c r="P590" s="14"/>
      <c r="Q590" s="14"/>
      <c r="R590" s="14"/>
      <c r="S590" s="14"/>
      <c r="T590" s="469"/>
      <c r="U590" s="454"/>
      <c r="V590" s="454"/>
      <c r="W590" s="9"/>
      <c r="X590" s="9"/>
      <c r="Y590" s="10"/>
      <c r="Z590" s="495" t="s">
        <v>2195</v>
      </c>
      <c r="AA590" s="11"/>
      <c r="AB590" s="472"/>
      <c r="AC590" s="473"/>
      <c r="AD590" s="473"/>
      <c r="AE590" s="496" t="s">
        <v>2195</v>
      </c>
      <c r="AF590" s="12"/>
      <c r="AG590" s="12"/>
      <c r="AH590" s="13"/>
      <c r="AI590" s="14"/>
      <c r="AJ590" s="14"/>
      <c r="AK590" s="7"/>
      <c r="AL590" s="7"/>
      <c r="AM590" s="15"/>
      <c r="AN590" s="15"/>
      <c r="AO590" s="8"/>
      <c r="AP590" s="453" t="s">
        <v>62</v>
      </c>
      <c r="AQ590" s="17"/>
      <c r="AR590" s="18"/>
      <c r="AS590" s="19"/>
      <c r="AT590" s="19"/>
      <c r="AU590" s="19"/>
      <c r="AV590" s="19"/>
      <c r="AW590" s="19"/>
      <c r="AX590" s="19"/>
      <c r="AY590" s="19"/>
      <c r="AZ590" s="20"/>
      <c r="BA590" s="20"/>
      <c r="BB590" s="21"/>
      <c r="BC590" s="22" t="s">
        <v>2179</v>
      </c>
      <c r="BD590" s="77"/>
      <c r="BE590" s="91"/>
      <c r="BF590" s="91"/>
      <c r="BG590" s="92"/>
      <c r="BH590"/>
      <c r="BI590"/>
      <c r="BJ590"/>
      <c r="BK590"/>
      <c r="BL590"/>
      <c r="BM590"/>
      <c r="BN590"/>
      <c r="BO590"/>
      <c r="BP590"/>
      <c r="BQ590"/>
      <c r="BR590"/>
      <c r="BS590"/>
      <c r="BT590" s="92"/>
      <c r="BU590" s="92"/>
      <c r="BV590" s="92"/>
      <c r="BW590" s="5"/>
      <c r="BX590" s="5"/>
      <c r="BY590" s="5"/>
      <c r="BZ590" s="5"/>
      <c r="CA590" s="5"/>
      <c r="CB590" s="5"/>
      <c r="CC590" s="5"/>
      <c r="CD590" s="440"/>
      <c r="CE590" s="440"/>
      <c r="CF590" s="441"/>
      <c r="CG590" s="442"/>
      <c r="CH590" s="443"/>
      <c r="CI590" s="443"/>
      <c r="CJ590" s="443"/>
      <c r="CK590" s="443"/>
      <c r="CL590" s="4"/>
      <c r="CM590" s="4"/>
      <c r="CN590" s="5"/>
      <c r="CO590" s="4"/>
      <c r="CP590" s="444"/>
      <c r="CQ590" s="445"/>
      <c r="CR590" s="446"/>
      <c r="CS590" s="446"/>
      <c r="CT590" s="444"/>
      <c r="CU590" s="444"/>
      <c r="CV590" s="444"/>
      <c r="CW590" s="444"/>
      <c r="CX590" s="447"/>
      <c r="CY590" s="447"/>
      <c r="CZ590" s="447"/>
      <c r="DA590" s="447"/>
      <c r="DB590" s="448"/>
      <c r="DC590" s="448"/>
      <c r="DD590" s="446"/>
      <c r="DE590" s="439"/>
      <c r="DF590" s="439"/>
      <c r="DG590" s="439"/>
      <c r="DH590" s="439"/>
      <c r="DI590" s="439"/>
      <c r="DJ590" s="439"/>
      <c r="DK590" s="439"/>
      <c r="DL590" s="446"/>
      <c r="DM590" s="446"/>
      <c r="DN590" s="444"/>
      <c r="DO590" s="444"/>
      <c r="DP590" s="444"/>
      <c r="DQ590" s="444"/>
      <c r="DR590" s="444"/>
      <c r="DS590" s="441"/>
      <c r="DT590" s="449"/>
      <c r="DU590" s="450"/>
      <c r="DV590" s="450"/>
      <c r="DW590" s="450"/>
      <c r="DX590" s="450"/>
      <c r="DY590" s="450"/>
      <c r="DZ590" s="450"/>
      <c r="EA590" s="450"/>
      <c r="EB590" s="450"/>
      <c r="EC590" s="450"/>
      <c r="ED590" s="450"/>
      <c r="EE590" s="446"/>
      <c r="EF590" s="446"/>
      <c r="EL590" s="4"/>
      <c r="EM590" s="4"/>
      <c r="EN590" s="5"/>
      <c r="EO590" s="4"/>
      <c r="FA590" s="23"/>
      <c r="FB590" s="24"/>
      <c r="FC590" s="75"/>
      <c r="FD590" s="76"/>
      <c r="FF590" s="89"/>
      <c r="IA590" s="214"/>
      <c r="IB590" s="215"/>
      <c r="IC590" s="214"/>
      <c r="ID590" s="215"/>
      <c r="IE590" s="214"/>
      <c r="IF590" s="214"/>
      <c r="IG590" s="214"/>
      <c r="IH590" s="233"/>
      <c r="II590" s="160"/>
      <c r="IJ590" s="217"/>
      <c r="IK590" s="218"/>
      <c r="IL590" s="218"/>
      <c r="IM590" s="218"/>
      <c r="IO590" s="391"/>
    </row>
    <row r="591" spans="1:249" s="6" customFormat="1" ht="15" x14ac:dyDescent="0.2">
      <c r="A591" s="467" t="s">
        <v>2195</v>
      </c>
      <c r="B591" s="467" t="s">
        <v>2149</v>
      </c>
      <c r="C591" s="393" t="s">
        <v>2920</v>
      </c>
      <c r="D591" s="468"/>
      <c r="E591" s="462" t="s">
        <v>2139</v>
      </c>
      <c r="F591" s="14" t="s">
        <v>2149</v>
      </c>
      <c r="G591" s="14" t="s">
        <v>2155</v>
      </c>
      <c r="H591" s="469" t="s">
        <v>2149</v>
      </c>
      <c r="I591" s="462"/>
      <c r="J591" s="456"/>
      <c r="K591" s="11"/>
      <c r="L591" s="11"/>
      <c r="M591" s="14"/>
      <c r="N591" s="470"/>
      <c r="O591" s="14"/>
      <c r="P591" s="14"/>
      <c r="Q591" s="14"/>
      <c r="R591" s="14"/>
      <c r="S591" s="14"/>
      <c r="T591" s="469"/>
      <c r="U591" s="454"/>
      <c r="V591" s="454"/>
      <c r="W591" s="9"/>
      <c r="X591" s="9"/>
      <c r="Y591" s="10"/>
      <c r="Z591" s="495" t="s">
        <v>2195</v>
      </c>
      <c r="AA591" s="11"/>
      <c r="AB591" s="472"/>
      <c r="AC591" s="473"/>
      <c r="AD591" s="473"/>
      <c r="AE591" s="496" t="s">
        <v>2195</v>
      </c>
      <c r="AF591" s="12"/>
      <c r="AG591" s="12"/>
      <c r="AH591" s="13"/>
      <c r="AI591" s="14"/>
      <c r="AJ591" s="14"/>
      <c r="AK591" s="7"/>
      <c r="AL591" s="7"/>
      <c r="AM591" s="15"/>
      <c r="AN591" s="15"/>
      <c r="AO591" s="8"/>
      <c r="AP591" s="453" t="s">
        <v>63</v>
      </c>
      <c r="AQ591" s="17"/>
      <c r="AR591" s="18"/>
      <c r="AS591" s="19"/>
      <c r="AT591" s="19"/>
      <c r="AU591" s="19"/>
      <c r="AV591" s="19"/>
      <c r="AW591" s="19"/>
      <c r="AX591" s="19"/>
      <c r="AY591" s="19"/>
      <c r="AZ591" s="20"/>
      <c r="BA591" s="20"/>
      <c r="BB591" s="21"/>
      <c r="BC591" s="22" t="s">
        <v>2179</v>
      </c>
      <c r="BD591" s="77"/>
      <c r="BE591" s="91"/>
      <c r="BF591" s="91"/>
      <c r="BG591" s="92"/>
      <c r="BH591"/>
      <c r="BI591"/>
      <c r="BJ591"/>
      <c r="BK591"/>
      <c r="BL591"/>
      <c r="BM591"/>
      <c r="BN591"/>
      <c r="BO591"/>
      <c r="BP591"/>
      <c r="BQ591"/>
      <c r="BR591"/>
      <c r="BS591"/>
      <c r="BT591" s="92"/>
      <c r="BU591" s="92"/>
      <c r="BV591" s="92"/>
      <c r="BW591" s="5"/>
      <c r="BX591" s="5"/>
      <c r="BY591" s="5"/>
      <c r="BZ591" s="5"/>
      <c r="CA591" s="5"/>
      <c r="CB591" s="5"/>
      <c r="CC591" s="5"/>
      <c r="CD591" s="440"/>
      <c r="CE591" s="440"/>
      <c r="CF591" s="441"/>
      <c r="CG591" s="442"/>
      <c r="CH591" s="443"/>
      <c r="CI591" s="443"/>
      <c r="CJ591" s="443"/>
      <c r="CK591" s="443"/>
      <c r="CL591" s="4"/>
      <c r="CM591" s="4"/>
      <c r="CN591" s="5"/>
      <c r="CO591" s="4"/>
      <c r="CP591" s="444"/>
      <c r="CQ591" s="445"/>
      <c r="CR591" s="446"/>
      <c r="CS591" s="446"/>
      <c r="CT591" s="444"/>
      <c r="CU591" s="444"/>
      <c r="CV591" s="444"/>
      <c r="CW591" s="444"/>
      <c r="CX591" s="447"/>
      <c r="CY591" s="447"/>
      <c r="CZ591" s="447"/>
      <c r="DA591" s="447"/>
      <c r="DB591" s="448"/>
      <c r="DC591" s="448"/>
      <c r="DD591" s="446"/>
      <c r="DE591" s="439"/>
      <c r="DF591" s="439"/>
      <c r="DG591" s="439"/>
      <c r="DH591" s="439"/>
      <c r="DI591" s="439"/>
      <c r="DJ591" s="439"/>
      <c r="DK591" s="439"/>
      <c r="DL591" s="446"/>
      <c r="DM591" s="446"/>
      <c r="DN591" s="444"/>
      <c r="DO591" s="444"/>
      <c r="DP591" s="444"/>
      <c r="DQ591" s="444"/>
      <c r="DR591" s="444"/>
      <c r="DS591" s="441"/>
      <c r="DT591" s="449"/>
      <c r="DU591" s="450"/>
      <c r="DV591" s="450"/>
      <c r="DW591" s="450"/>
      <c r="DX591" s="450"/>
      <c r="DY591" s="450"/>
      <c r="DZ591" s="450"/>
      <c r="EA591" s="450"/>
      <c r="EB591" s="450"/>
      <c r="EC591" s="450"/>
      <c r="ED591" s="450"/>
      <c r="EE591" s="446"/>
      <c r="EF591" s="446"/>
      <c r="EL591" s="4"/>
      <c r="EM591" s="4"/>
      <c r="EN591" s="5"/>
      <c r="EO591" s="4"/>
      <c r="FA591" s="23"/>
      <c r="FB591" s="24"/>
      <c r="FC591" s="75"/>
      <c r="FD591" s="76"/>
      <c r="FF591" s="89"/>
      <c r="IA591" s="214"/>
      <c r="IB591" s="215"/>
      <c r="IC591" s="214"/>
      <c r="ID591" s="215"/>
      <c r="IE591" s="214"/>
      <c r="IF591" s="214"/>
      <c r="IG591" s="214"/>
      <c r="IH591" s="233"/>
      <c r="II591" s="160"/>
      <c r="IJ591" s="217"/>
      <c r="IK591" s="218"/>
      <c r="IL591" s="218"/>
      <c r="IM591" s="218"/>
      <c r="IO591" s="391"/>
    </row>
    <row r="592" spans="1:249" s="6" customFormat="1" ht="15" x14ac:dyDescent="0.2">
      <c r="A592" s="467" t="s">
        <v>2165</v>
      </c>
      <c r="B592" s="467" t="s">
        <v>2149</v>
      </c>
      <c r="C592" s="393" t="s">
        <v>2921</v>
      </c>
      <c r="D592" s="468"/>
      <c r="E592" s="462" t="s">
        <v>2136</v>
      </c>
      <c r="F592" s="14" t="s">
        <v>2149</v>
      </c>
      <c r="G592" s="14" t="s">
        <v>2149</v>
      </c>
      <c r="H592" s="469" t="s">
        <v>2149</v>
      </c>
      <c r="I592" s="462"/>
      <c r="J592" s="456"/>
      <c r="K592" s="11"/>
      <c r="L592" s="11"/>
      <c r="M592" s="14"/>
      <c r="N592" s="470"/>
      <c r="O592" s="14"/>
      <c r="P592" s="14"/>
      <c r="Q592" s="14"/>
      <c r="R592" s="14"/>
      <c r="S592" s="14"/>
      <c r="T592" s="469"/>
      <c r="U592" s="454"/>
      <c r="V592" s="454"/>
      <c r="W592" s="9"/>
      <c r="X592" s="9"/>
      <c r="Y592" s="10"/>
      <c r="Z592" s="495" t="s">
        <v>2165</v>
      </c>
      <c r="AA592" s="11"/>
      <c r="AB592" s="472"/>
      <c r="AC592" s="473"/>
      <c r="AD592" s="473"/>
      <c r="AE592" s="496" t="s">
        <v>2165</v>
      </c>
      <c r="AF592" s="12"/>
      <c r="AG592" s="12"/>
      <c r="AH592" s="13"/>
      <c r="AI592" s="14"/>
      <c r="AJ592" s="14"/>
      <c r="AK592" s="7"/>
      <c r="AL592" s="7"/>
      <c r="AM592" s="15"/>
      <c r="AN592" s="15"/>
      <c r="AO592" s="8"/>
      <c r="AP592" s="453" t="s">
        <v>64</v>
      </c>
      <c r="AQ592" s="17"/>
      <c r="AR592" s="18"/>
      <c r="AS592" s="19"/>
      <c r="AT592" s="19"/>
      <c r="AU592" s="19"/>
      <c r="AV592" s="19"/>
      <c r="AW592" s="19"/>
      <c r="AX592" s="19"/>
      <c r="AY592" s="19"/>
      <c r="AZ592" s="20"/>
      <c r="BA592" s="20"/>
      <c r="BB592" s="21"/>
      <c r="BC592" s="22" t="s">
        <v>2179</v>
      </c>
      <c r="BD592" s="77"/>
      <c r="BE592" s="91"/>
      <c r="BF592" s="91"/>
      <c r="BG592" s="92"/>
      <c r="BH592"/>
      <c r="BI592"/>
      <c r="BJ592"/>
      <c r="BK592"/>
      <c r="BL592"/>
      <c r="BM592"/>
      <c r="BN592"/>
      <c r="BO592"/>
      <c r="BP592"/>
      <c r="BQ592"/>
      <c r="BR592"/>
      <c r="BS592"/>
      <c r="BT592" s="92"/>
      <c r="BU592" s="92"/>
      <c r="BV592" s="92"/>
      <c r="BW592" s="5"/>
      <c r="BX592" s="5"/>
      <c r="BY592" s="5"/>
      <c r="BZ592" s="5"/>
      <c r="CA592" s="5"/>
      <c r="CB592" s="5"/>
      <c r="CC592" s="5"/>
      <c r="CD592" s="440"/>
      <c r="CE592" s="440"/>
      <c r="CF592" s="441"/>
      <c r="CG592" s="442"/>
      <c r="CH592" s="443"/>
      <c r="CI592" s="443"/>
      <c r="CJ592" s="443"/>
      <c r="CK592" s="443"/>
      <c r="CL592" s="4"/>
      <c r="CM592" s="4"/>
      <c r="CN592" s="5"/>
      <c r="CO592" s="4"/>
      <c r="CP592" s="444"/>
      <c r="CQ592" s="445"/>
      <c r="CR592" s="446"/>
      <c r="CS592" s="446"/>
      <c r="CT592" s="444"/>
      <c r="CU592" s="444"/>
      <c r="CV592" s="444"/>
      <c r="CW592" s="444"/>
      <c r="CX592" s="447"/>
      <c r="CY592" s="447"/>
      <c r="CZ592" s="447"/>
      <c r="DA592" s="447"/>
      <c r="DB592" s="448"/>
      <c r="DC592" s="448"/>
      <c r="DD592" s="446"/>
      <c r="DE592" s="439"/>
      <c r="DF592" s="439"/>
      <c r="DG592" s="439"/>
      <c r="DH592" s="439"/>
      <c r="DI592" s="439"/>
      <c r="DJ592" s="439"/>
      <c r="DK592" s="439"/>
      <c r="DL592" s="446"/>
      <c r="DM592" s="446"/>
      <c r="DN592" s="444"/>
      <c r="DO592" s="444"/>
      <c r="DP592" s="444"/>
      <c r="DQ592" s="444"/>
      <c r="DR592" s="444"/>
      <c r="DS592" s="441"/>
      <c r="DT592" s="449"/>
      <c r="DU592" s="450"/>
      <c r="DV592" s="450"/>
      <c r="DW592" s="450"/>
      <c r="DX592" s="450"/>
      <c r="DY592" s="450"/>
      <c r="DZ592" s="450"/>
      <c r="EA592" s="450"/>
      <c r="EB592" s="450"/>
      <c r="EC592" s="450"/>
      <c r="ED592" s="450"/>
      <c r="EE592" s="446"/>
      <c r="EF592" s="446"/>
      <c r="EL592" s="4"/>
      <c r="EM592" s="4"/>
      <c r="EN592" s="5"/>
      <c r="EO592" s="4"/>
      <c r="FA592" s="23"/>
      <c r="FB592" s="24"/>
      <c r="FC592" s="75"/>
      <c r="FD592" s="76"/>
      <c r="FF592" s="89"/>
      <c r="IA592" s="214"/>
      <c r="IB592" s="215"/>
      <c r="IC592" s="214"/>
      <c r="ID592" s="215"/>
      <c r="IE592" s="214"/>
      <c r="IF592" s="214"/>
      <c r="IG592" s="214"/>
      <c r="IH592" s="233"/>
      <c r="II592" s="160"/>
      <c r="IJ592" s="217"/>
      <c r="IK592" s="218"/>
      <c r="IL592" s="218"/>
      <c r="IM592" s="218"/>
      <c r="IO592" s="391"/>
    </row>
    <row r="593" spans="1:249" s="6" customFormat="1" ht="15" x14ac:dyDescent="0.2">
      <c r="A593" s="467" t="s">
        <v>2195</v>
      </c>
      <c r="B593" s="467" t="s">
        <v>1969</v>
      </c>
      <c r="C593" s="393" t="s">
        <v>2922</v>
      </c>
      <c r="D593" s="468"/>
      <c r="E593" s="462" t="s">
        <v>2137</v>
      </c>
      <c r="F593" s="14" t="s">
        <v>2149</v>
      </c>
      <c r="G593" s="14" t="s">
        <v>2149</v>
      </c>
      <c r="H593" s="469" t="s">
        <v>2149</v>
      </c>
      <c r="I593" s="462"/>
      <c r="J593" s="456"/>
      <c r="K593" s="11"/>
      <c r="L593" s="11"/>
      <c r="M593" s="14"/>
      <c r="N593" s="470"/>
      <c r="O593" s="14"/>
      <c r="P593" s="14"/>
      <c r="Q593" s="14"/>
      <c r="R593" s="14"/>
      <c r="S593" s="14"/>
      <c r="T593" s="469"/>
      <c r="U593" s="454"/>
      <c r="V593" s="454"/>
      <c r="W593" s="9"/>
      <c r="X593" s="9"/>
      <c r="Y593" s="10"/>
      <c r="Z593" s="495" t="s">
        <v>2165</v>
      </c>
      <c r="AA593" s="11"/>
      <c r="AB593" s="472"/>
      <c r="AC593" s="473"/>
      <c r="AD593" s="473"/>
      <c r="AE593" s="496" t="s">
        <v>2166</v>
      </c>
      <c r="AF593" s="12"/>
      <c r="AG593" s="12"/>
      <c r="AH593" s="13"/>
      <c r="AI593" s="14"/>
      <c r="AJ593" s="14"/>
      <c r="AK593" s="7"/>
      <c r="AL593" s="7"/>
      <c r="AM593" s="15"/>
      <c r="AN593" s="15"/>
      <c r="AO593" s="8"/>
      <c r="AP593" s="453" t="s">
        <v>65</v>
      </c>
      <c r="AQ593" s="17"/>
      <c r="AR593" s="18"/>
      <c r="AS593" s="19"/>
      <c r="AT593" s="19"/>
      <c r="AU593" s="19"/>
      <c r="AV593" s="19"/>
      <c r="AW593" s="19"/>
      <c r="AX593" s="19"/>
      <c r="AY593" s="19"/>
      <c r="AZ593" s="20"/>
      <c r="BA593" s="20"/>
      <c r="BB593" s="21"/>
      <c r="BC593" s="22" t="s">
        <v>2179</v>
      </c>
      <c r="BD593" s="77"/>
      <c r="BE593" s="91"/>
      <c r="BF593" s="91"/>
      <c r="BG593" s="92"/>
      <c r="BH593"/>
      <c r="BI593"/>
      <c r="BJ593"/>
      <c r="BK593"/>
      <c r="BL593"/>
      <c r="BM593"/>
      <c r="BN593"/>
      <c r="BO593"/>
      <c r="BP593"/>
      <c r="BQ593"/>
      <c r="BR593"/>
      <c r="BS593"/>
      <c r="BT593" s="92"/>
      <c r="BU593" s="92"/>
      <c r="BV593" s="92"/>
      <c r="BW593" s="5"/>
      <c r="BX593" s="5"/>
      <c r="BY593" s="5"/>
      <c r="BZ593" s="5"/>
      <c r="CA593" s="5"/>
      <c r="CB593" s="5"/>
      <c r="CC593" s="5"/>
      <c r="CD593" s="440"/>
      <c r="CE593" s="440"/>
      <c r="CF593" s="441"/>
      <c r="CG593" s="442"/>
      <c r="CH593" s="443"/>
      <c r="CI593" s="443"/>
      <c r="CJ593" s="443"/>
      <c r="CK593" s="443"/>
      <c r="CL593" s="4"/>
      <c r="CM593" s="4"/>
      <c r="CN593" s="5"/>
      <c r="CO593" s="4"/>
      <c r="CP593" s="444"/>
      <c r="CQ593" s="445"/>
      <c r="CR593" s="446"/>
      <c r="CS593" s="446"/>
      <c r="CT593" s="444"/>
      <c r="CU593" s="444"/>
      <c r="CV593" s="444"/>
      <c r="CW593" s="444"/>
      <c r="CX593" s="447"/>
      <c r="CY593" s="447"/>
      <c r="CZ593" s="447"/>
      <c r="DA593" s="447"/>
      <c r="DB593" s="448"/>
      <c r="DC593" s="448"/>
      <c r="DD593" s="446"/>
      <c r="DE593" s="439"/>
      <c r="DF593" s="439"/>
      <c r="DG593" s="439"/>
      <c r="DH593" s="439"/>
      <c r="DI593" s="439"/>
      <c r="DJ593" s="439"/>
      <c r="DK593" s="439"/>
      <c r="DL593" s="446"/>
      <c r="DM593" s="446"/>
      <c r="DN593" s="444"/>
      <c r="DO593" s="444"/>
      <c r="DP593" s="444"/>
      <c r="DQ593" s="444"/>
      <c r="DR593" s="444"/>
      <c r="DS593" s="441"/>
      <c r="DT593" s="449"/>
      <c r="DU593" s="450"/>
      <c r="DV593" s="450"/>
      <c r="DW593" s="450"/>
      <c r="DX593" s="450"/>
      <c r="DY593" s="450"/>
      <c r="DZ593" s="450"/>
      <c r="EA593" s="450"/>
      <c r="EB593" s="450"/>
      <c r="EC593" s="450"/>
      <c r="ED593" s="450"/>
      <c r="EE593" s="446"/>
      <c r="EF593" s="446"/>
      <c r="EL593" s="4"/>
      <c r="EM593" s="4"/>
      <c r="EN593" s="5"/>
      <c r="EO593" s="4"/>
      <c r="FA593" s="23"/>
      <c r="FB593" s="24"/>
      <c r="FC593" s="75"/>
      <c r="FD593" s="76"/>
      <c r="FF593" s="89"/>
      <c r="IA593" s="214"/>
      <c r="IB593" s="215"/>
      <c r="IC593" s="214"/>
      <c r="ID593" s="215"/>
      <c r="IE593" s="214"/>
      <c r="IF593" s="214"/>
      <c r="IG593" s="214"/>
      <c r="IH593" s="233"/>
      <c r="II593" s="160"/>
      <c r="IJ593" s="217"/>
      <c r="IK593" s="218"/>
      <c r="IL593" s="218"/>
      <c r="IM593" s="218"/>
      <c r="IO593" s="391"/>
    </row>
    <row r="594" spans="1:249" s="6" customFormat="1" ht="15" x14ac:dyDescent="0.2">
      <c r="A594" s="467" t="s">
        <v>2165</v>
      </c>
      <c r="B594" s="467" t="s">
        <v>1960</v>
      </c>
      <c r="C594" s="393" t="s">
        <v>2923</v>
      </c>
      <c r="D594" s="468"/>
      <c r="E594" s="462" t="s">
        <v>2136</v>
      </c>
      <c r="F594" s="14" t="s">
        <v>2149</v>
      </c>
      <c r="G594" s="14" t="s">
        <v>2149</v>
      </c>
      <c r="H594" s="469" t="s">
        <v>2149</v>
      </c>
      <c r="I594" s="462"/>
      <c r="J594" s="456"/>
      <c r="K594" s="11"/>
      <c r="L594" s="11"/>
      <c r="M594" s="14"/>
      <c r="N594" s="470"/>
      <c r="O594" s="14"/>
      <c r="P594" s="14"/>
      <c r="Q594" s="14"/>
      <c r="R594" s="14"/>
      <c r="S594" s="14"/>
      <c r="T594" s="469"/>
      <c r="U594" s="454"/>
      <c r="V594" s="454"/>
      <c r="W594" s="9"/>
      <c r="X594" s="9"/>
      <c r="Y594" s="10"/>
      <c r="Z594" s="495" t="s">
        <v>2161</v>
      </c>
      <c r="AA594" s="11"/>
      <c r="AB594" s="472"/>
      <c r="AC594" s="473"/>
      <c r="AD594" s="473"/>
      <c r="AE594" s="496" t="s">
        <v>2195</v>
      </c>
      <c r="AF594" s="12"/>
      <c r="AG594" s="12"/>
      <c r="AH594" s="13"/>
      <c r="AI594" s="14"/>
      <c r="AJ594" s="14"/>
      <c r="AK594" s="7"/>
      <c r="AL594" s="7"/>
      <c r="AM594" s="15"/>
      <c r="AN594" s="15"/>
      <c r="AO594" s="8"/>
      <c r="AP594" s="453" t="s">
        <v>66</v>
      </c>
      <c r="AQ594" s="17"/>
      <c r="AR594" s="18"/>
      <c r="AS594" s="19"/>
      <c r="AT594" s="19"/>
      <c r="AU594" s="19"/>
      <c r="AV594" s="19"/>
      <c r="AW594" s="19"/>
      <c r="AX594" s="19"/>
      <c r="AY594" s="19"/>
      <c r="AZ594" s="20"/>
      <c r="BA594" s="20"/>
      <c r="BB594" s="21"/>
      <c r="BC594" s="22" t="s">
        <v>2179</v>
      </c>
      <c r="BD594" s="77"/>
      <c r="BE594" s="91"/>
      <c r="BF594" s="91"/>
      <c r="BG594" s="92"/>
      <c r="BH594"/>
      <c r="BI594"/>
      <c r="BJ594"/>
      <c r="BK594"/>
      <c r="BL594"/>
      <c r="BM594"/>
      <c r="BN594"/>
      <c r="BO594"/>
      <c r="BP594"/>
      <c r="BQ594"/>
      <c r="BR594"/>
      <c r="BS594"/>
      <c r="BT594" s="92"/>
      <c r="BU594" s="92"/>
      <c r="BV594" s="92"/>
      <c r="BW594" s="5"/>
      <c r="BX594" s="5"/>
      <c r="BY594" s="5"/>
      <c r="BZ594" s="5"/>
      <c r="CA594" s="5"/>
      <c r="CB594" s="5"/>
      <c r="CC594" s="5"/>
      <c r="CD594" s="440"/>
      <c r="CE594" s="440"/>
      <c r="CF594" s="441"/>
      <c r="CG594" s="442"/>
      <c r="CH594" s="443"/>
      <c r="CI594" s="443"/>
      <c r="CJ594" s="443"/>
      <c r="CK594" s="443"/>
      <c r="CL594" s="4"/>
      <c r="CM594" s="4"/>
      <c r="CN594" s="5"/>
      <c r="CO594" s="4"/>
      <c r="CP594" s="444"/>
      <c r="CQ594" s="445"/>
      <c r="CR594" s="446"/>
      <c r="CS594" s="446"/>
      <c r="CT594" s="444"/>
      <c r="CU594" s="444"/>
      <c r="CV594" s="444"/>
      <c r="CW594" s="444"/>
      <c r="CX594" s="447"/>
      <c r="CY594" s="447"/>
      <c r="CZ594" s="447"/>
      <c r="DA594" s="447"/>
      <c r="DB594" s="448"/>
      <c r="DC594" s="448"/>
      <c r="DD594" s="446"/>
      <c r="DE594" s="439"/>
      <c r="DF594" s="439"/>
      <c r="DG594" s="439"/>
      <c r="DH594" s="439"/>
      <c r="DI594" s="439"/>
      <c r="DJ594" s="439"/>
      <c r="DK594" s="439"/>
      <c r="DL594" s="446"/>
      <c r="DM594" s="446"/>
      <c r="DN594" s="444"/>
      <c r="DO594" s="444"/>
      <c r="DP594" s="444"/>
      <c r="DQ594" s="444"/>
      <c r="DR594" s="444"/>
      <c r="DS594" s="441"/>
      <c r="DT594" s="449"/>
      <c r="DU594" s="450"/>
      <c r="DV594" s="450"/>
      <c r="DW594" s="450"/>
      <c r="DX594" s="450"/>
      <c r="DY594" s="450"/>
      <c r="DZ594" s="450"/>
      <c r="EA594" s="450"/>
      <c r="EB594" s="450"/>
      <c r="EC594" s="450"/>
      <c r="ED594" s="450"/>
      <c r="EE594" s="446"/>
      <c r="EF594" s="446"/>
      <c r="EL594" s="4"/>
      <c r="EM594" s="4"/>
      <c r="EN594" s="5"/>
      <c r="EO594" s="4"/>
      <c r="FA594" s="23"/>
      <c r="FB594" s="24"/>
      <c r="FC594" s="75"/>
      <c r="FD594" s="76"/>
      <c r="FF594" s="89"/>
      <c r="IA594" s="214"/>
      <c r="IB594" s="215"/>
      <c r="IC594" s="214"/>
      <c r="ID594" s="215"/>
      <c r="IE594" s="214"/>
      <c r="IF594" s="214"/>
      <c r="IG594" s="214"/>
      <c r="IH594" s="233"/>
      <c r="II594" s="160"/>
      <c r="IJ594" s="217"/>
      <c r="IK594" s="218"/>
      <c r="IL594" s="218"/>
      <c r="IM594" s="218"/>
      <c r="IO594" s="391"/>
    </row>
    <row r="595" spans="1:249" s="6" customFormat="1" ht="15" x14ac:dyDescent="0.2">
      <c r="A595" s="467" t="s">
        <v>2165</v>
      </c>
      <c r="B595" s="467" t="s">
        <v>1960</v>
      </c>
      <c r="C595" s="393" t="s">
        <v>2924</v>
      </c>
      <c r="D595" s="468"/>
      <c r="E595" s="462" t="s">
        <v>2136</v>
      </c>
      <c r="F595" s="14" t="s">
        <v>2149</v>
      </c>
      <c r="G595" s="14" t="s">
        <v>2149</v>
      </c>
      <c r="H595" s="469" t="s">
        <v>2149</v>
      </c>
      <c r="I595" s="462"/>
      <c r="J595" s="456"/>
      <c r="K595" s="11"/>
      <c r="L595" s="11"/>
      <c r="M595" s="14"/>
      <c r="N595" s="470"/>
      <c r="O595" s="14"/>
      <c r="P595" s="14"/>
      <c r="Q595" s="14"/>
      <c r="R595" s="14"/>
      <c r="S595" s="14"/>
      <c r="T595" s="469"/>
      <c r="U595" s="454"/>
      <c r="V595" s="454"/>
      <c r="W595" s="9"/>
      <c r="X595" s="9"/>
      <c r="Y595" s="10"/>
      <c r="Z595" s="495" t="s">
        <v>2161</v>
      </c>
      <c r="AA595" s="11"/>
      <c r="AB595" s="472"/>
      <c r="AC595" s="473"/>
      <c r="AD595" s="473"/>
      <c r="AE595" s="496" t="s">
        <v>2165</v>
      </c>
      <c r="AF595" s="12"/>
      <c r="AG595" s="12"/>
      <c r="AH595" s="13"/>
      <c r="AI595" s="14"/>
      <c r="AJ595" s="14"/>
      <c r="AK595" s="7"/>
      <c r="AL595" s="7"/>
      <c r="AM595" s="15"/>
      <c r="AN595" s="15"/>
      <c r="AO595" s="8"/>
      <c r="AP595" s="453" t="s">
        <v>67</v>
      </c>
      <c r="AQ595" s="17"/>
      <c r="AR595" s="18"/>
      <c r="AS595" s="19"/>
      <c r="AT595" s="19"/>
      <c r="AU595" s="19"/>
      <c r="AV595" s="19"/>
      <c r="AW595" s="19"/>
      <c r="AX595" s="19"/>
      <c r="AY595" s="19"/>
      <c r="AZ595" s="20"/>
      <c r="BA595" s="20"/>
      <c r="BB595" s="21"/>
      <c r="BC595" s="22" t="s">
        <v>2179</v>
      </c>
      <c r="BD595" s="77"/>
      <c r="BE595" s="91"/>
      <c r="BF595" s="91"/>
      <c r="BG595" s="92"/>
      <c r="BH595"/>
      <c r="BI595"/>
      <c r="BJ595"/>
      <c r="BK595"/>
      <c r="BL595"/>
      <c r="BM595"/>
      <c r="BN595"/>
      <c r="BO595"/>
      <c r="BP595"/>
      <c r="BQ595"/>
      <c r="BR595"/>
      <c r="BS595"/>
      <c r="BT595" s="92"/>
      <c r="BU595" s="92"/>
      <c r="BV595" s="92"/>
      <c r="BW595" s="5"/>
      <c r="BX595" s="5"/>
      <c r="BY595" s="5"/>
      <c r="BZ595" s="5"/>
      <c r="CA595" s="5"/>
      <c r="CB595" s="5"/>
      <c r="CC595" s="5"/>
      <c r="CD595" s="440"/>
      <c r="CE595" s="440"/>
      <c r="CF595" s="441"/>
      <c r="CG595" s="442"/>
      <c r="CH595" s="443"/>
      <c r="CI595" s="443"/>
      <c r="CJ595" s="443"/>
      <c r="CK595" s="443"/>
      <c r="CL595" s="4"/>
      <c r="CM595" s="4"/>
      <c r="CN595" s="5"/>
      <c r="CO595" s="4"/>
      <c r="CP595" s="444"/>
      <c r="CQ595" s="445"/>
      <c r="CR595" s="446"/>
      <c r="CS595" s="446"/>
      <c r="CT595" s="444"/>
      <c r="CU595" s="444"/>
      <c r="CV595" s="444"/>
      <c r="CW595" s="444"/>
      <c r="CX595" s="447"/>
      <c r="CY595" s="447"/>
      <c r="CZ595" s="447"/>
      <c r="DA595" s="447"/>
      <c r="DB595" s="448"/>
      <c r="DC595" s="448"/>
      <c r="DD595" s="446"/>
      <c r="DE595" s="439"/>
      <c r="DF595" s="439"/>
      <c r="DG595" s="439"/>
      <c r="DH595" s="439"/>
      <c r="DI595" s="439"/>
      <c r="DJ595" s="439"/>
      <c r="DK595" s="439"/>
      <c r="DL595" s="446"/>
      <c r="DM595" s="446"/>
      <c r="DN595" s="444"/>
      <c r="DO595" s="444"/>
      <c r="DP595" s="444"/>
      <c r="DQ595" s="444"/>
      <c r="DR595" s="444"/>
      <c r="DS595" s="441"/>
      <c r="DT595" s="449"/>
      <c r="DU595" s="450"/>
      <c r="DV595" s="450"/>
      <c r="DW595" s="450"/>
      <c r="DX595" s="450"/>
      <c r="DY595" s="450"/>
      <c r="DZ595" s="450"/>
      <c r="EA595" s="450"/>
      <c r="EB595" s="450"/>
      <c r="EC595" s="450"/>
      <c r="ED595" s="450"/>
      <c r="EE595" s="446"/>
      <c r="EF595" s="446"/>
      <c r="EL595" s="4"/>
      <c r="EM595" s="4"/>
      <c r="EN595" s="5"/>
      <c r="EO595" s="4"/>
      <c r="FA595" s="23"/>
      <c r="FB595" s="24"/>
      <c r="FC595" s="75"/>
      <c r="FD595" s="76"/>
      <c r="FF595" s="89"/>
      <c r="IA595" s="214"/>
      <c r="IB595" s="215"/>
      <c r="IC595" s="214"/>
      <c r="ID595" s="215"/>
      <c r="IE595" s="214"/>
      <c r="IF595" s="214"/>
      <c r="IG595" s="214"/>
      <c r="IH595" s="233"/>
      <c r="II595" s="160"/>
      <c r="IJ595" s="217"/>
      <c r="IK595" s="218"/>
      <c r="IL595" s="218"/>
      <c r="IM595" s="218"/>
      <c r="IO595" s="391"/>
    </row>
    <row r="596" spans="1:249" s="6" customFormat="1" ht="15" x14ac:dyDescent="0.2">
      <c r="A596" s="467" t="s">
        <v>2195</v>
      </c>
      <c r="B596" s="467" t="s">
        <v>2149</v>
      </c>
      <c r="C596" s="393" t="s">
        <v>2925</v>
      </c>
      <c r="D596" s="468"/>
      <c r="E596" s="462" t="s">
        <v>2139</v>
      </c>
      <c r="F596" s="14" t="s">
        <v>2149</v>
      </c>
      <c r="G596" s="14" t="s">
        <v>2149</v>
      </c>
      <c r="H596" s="469" t="s">
        <v>2149</v>
      </c>
      <c r="I596" s="462"/>
      <c r="J596" s="456"/>
      <c r="K596" s="11"/>
      <c r="L596" s="11"/>
      <c r="M596" s="14"/>
      <c r="N596" s="470"/>
      <c r="O596" s="14"/>
      <c r="P596" s="14"/>
      <c r="Q596" s="14"/>
      <c r="R596" s="14"/>
      <c r="S596" s="14"/>
      <c r="T596" s="469"/>
      <c r="U596" s="454"/>
      <c r="V596" s="454"/>
      <c r="W596" s="9"/>
      <c r="X596" s="9"/>
      <c r="Y596" s="10"/>
      <c r="Z596" s="495" t="s">
        <v>2195</v>
      </c>
      <c r="AA596" s="11"/>
      <c r="AB596" s="472"/>
      <c r="AC596" s="473"/>
      <c r="AD596" s="473"/>
      <c r="AE596" s="496" t="s">
        <v>2195</v>
      </c>
      <c r="AF596" s="12"/>
      <c r="AG596" s="12"/>
      <c r="AH596" s="13"/>
      <c r="AI596" s="14"/>
      <c r="AJ596" s="14"/>
      <c r="AK596" s="7"/>
      <c r="AL596" s="7"/>
      <c r="AM596" s="15"/>
      <c r="AN596" s="15"/>
      <c r="AO596" s="8"/>
      <c r="AP596" s="453" t="s">
        <v>68</v>
      </c>
      <c r="AQ596" s="17"/>
      <c r="AR596" s="18"/>
      <c r="AS596" s="19"/>
      <c r="AT596" s="19"/>
      <c r="AU596" s="19"/>
      <c r="AV596" s="19"/>
      <c r="AW596" s="19"/>
      <c r="AX596" s="19"/>
      <c r="AY596" s="19"/>
      <c r="AZ596" s="20"/>
      <c r="BA596" s="20"/>
      <c r="BB596" s="21"/>
      <c r="BC596" s="22" t="s">
        <v>2179</v>
      </c>
      <c r="BD596" s="77"/>
      <c r="BE596" s="91"/>
      <c r="BF596" s="91"/>
      <c r="BG596" s="92"/>
      <c r="BH596"/>
      <c r="BI596"/>
      <c r="BJ596"/>
      <c r="BK596"/>
      <c r="BL596"/>
      <c r="BM596"/>
      <c r="BN596"/>
      <c r="BO596"/>
      <c r="BP596"/>
      <c r="BQ596"/>
      <c r="BR596"/>
      <c r="BS596"/>
      <c r="BT596" s="92"/>
      <c r="BU596" s="92"/>
      <c r="BV596" s="92"/>
      <c r="BW596" s="5"/>
      <c r="BX596" s="5"/>
      <c r="BY596" s="5"/>
      <c r="BZ596" s="5"/>
      <c r="CA596" s="5"/>
      <c r="CB596" s="5"/>
      <c r="CC596" s="5"/>
      <c r="CD596" s="440"/>
      <c r="CE596" s="440"/>
      <c r="CF596" s="441"/>
      <c r="CG596" s="442"/>
      <c r="CH596" s="443"/>
      <c r="CI596" s="443"/>
      <c r="CJ596" s="443"/>
      <c r="CK596" s="443"/>
      <c r="CL596" s="4"/>
      <c r="CM596" s="4"/>
      <c r="CN596" s="5"/>
      <c r="CO596" s="4"/>
      <c r="CP596" s="444"/>
      <c r="CQ596" s="445"/>
      <c r="CR596" s="446"/>
      <c r="CS596" s="446"/>
      <c r="CT596" s="444"/>
      <c r="CU596" s="444"/>
      <c r="CV596" s="444"/>
      <c r="CW596" s="444"/>
      <c r="CX596" s="447"/>
      <c r="CY596" s="447"/>
      <c r="CZ596" s="447"/>
      <c r="DA596" s="447"/>
      <c r="DB596" s="448"/>
      <c r="DC596" s="448"/>
      <c r="DD596" s="446"/>
      <c r="DE596" s="439"/>
      <c r="DF596" s="439"/>
      <c r="DG596" s="439"/>
      <c r="DH596" s="439"/>
      <c r="DI596" s="439"/>
      <c r="DJ596" s="439"/>
      <c r="DK596" s="439"/>
      <c r="DL596" s="446"/>
      <c r="DM596" s="446"/>
      <c r="DN596" s="444"/>
      <c r="DO596" s="444"/>
      <c r="DP596" s="444"/>
      <c r="DQ596" s="444"/>
      <c r="DR596" s="444"/>
      <c r="DS596" s="441"/>
      <c r="DT596" s="449"/>
      <c r="DU596" s="450"/>
      <c r="DV596" s="450"/>
      <c r="DW596" s="450"/>
      <c r="DX596" s="450"/>
      <c r="DY596" s="450"/>
      <c r="DZ596" s="450"/>
      <c r="EA596" s="450"/>
      <c r="EB596" s="450"/>
      <c r="EC596" s="450"/>
      <c r="ED596" s="450"/>
      <c r="EE596" s="446"/>
      <c r="EF596" s="446"/>
      <c r="EL596" s="4"/>
      <c r="EM596" s="4"/>
      <c r="EN596" s="5"/>
      <c r="EO596" s="4"/>
      <c r="FA596" s="23"/>
      <c r="FB596" s="24"/>
      <c r="FC596" s="75"/>
      <c r="FD596" s="76"/>
      <c r="FF596" s="89"/>
      <c r="IA596" s="214"/>
      <c r="IB596" s="215"/>
      <c r="IC596" s="214"/>
      <c r="ID596" s="215"/>
      <c r="IE596" s="214"/>
      <c r="IF596" s="214"/>
      <c r="IG596" s="214"/>
      <c r="IH596" s="233"/>
      <c r="II596" s="160"/>
      <c r="IJ596" s="217"/>
      <c r="IK596" s="218"/>
      <c r="IL596" s="218"/>
      <c r="IM596" s="218"/>
      <c r="IO596" s="391"/>
    </row>
    <row r="597" spans="1:249" s="6" customFormat="1" ht="15" x14ac:dyDescent="0.2">
      <c r="A597" s="467" t="s">
        <v>2195</v>
      </c>
      <c r="B597" s="467" t="s">
        <v>1969</v>
      </c>
      <c r="C597" s="393" t="s">
        <v>3173</v>
      </c>
      <c r="D597" s="468"/>
      <c r="E597" s="462" t="s">
        <v>2138</v>
      </c>
      <c r="F597" s="14" t="s">
        <v>2149</v>
      </c>
      <c r="G597" s="14" t="s">
        <v>2149</v>
      </c>
      <c r="H597" s="469" t="s">
        <v>2149</v>
      </c>
      <c r="I597" s="462"/>
      <c r="J597" s="456"/>
      <c r="K597" s="11"/>
      <c r="L597" s="11"/>
      <c r="M597" s="14"/>
      <c r="N597" s="470"/>
      <c r="O597" s="14"/>
      <c r="P597" s="14"/>
      <c r="Q597" s="14"/>
      <c r="R597" s="14"/>
      <c r="S597" s="14"/>
      <c r="T597" s="469"/>
      <c r="U597" s="454"/>
      <c r="V597" s="454"/>
      <c r="W597" s="9"/>
      <c r="X597" s="9"/>
      <c r="Y597" s="10"/>
      <c r="Z597" s="495" t="s">
        <v>2165</v>
      </c>
      <c r="AA597" s="11"/>
      <c r="AB597" s="472"/>
      <c r="AC597" s="473"/>
      <c r="AD597" s="473"/>
      <c r="AE597" s="496" t="s">
        <v>2165</v>
      </c>
      <c r="AF597" s="12"/>
      <c r="AG597" s="12"/>
      <c r="AH597" s="13"/>
      <c r="AI597" s="14"/>
      <c r="AJ597" s="14"/>
      <c r="AK597" s="7"/>
      <c r="AL597" s="7"/>
      <c r="AM597" s="15"/>
      <c r="AN597" s="15"/>
      <c r="AO597" s="8"/>
      <c r="AP597" s="453" t="s">
        <v>69</v>
      </c>
      <c r="AQ597" s="17"/>
      <c r="AR597" s="18"/>
      <c r="AS597" s="19"/>
      <c r="AT597" s="19"/>
      <c r="AU597" s="19"/>
      <c r="AV597" s="19"/>
      <c r="AW597" s="19"/>
      <c r="AX597" s="19"/>
      <c r="AY597" s="19"/>
      <c r="AZ597" s="20"/>
      <c r="BA597" s="20"/>
      <c r="BB597" s="21"/>
      <c r="BC597" s="22" t="s">
        <v>2179</v>
      </c>
      <c r="BD597" s="77"/>
      <c r="BE597" s="91"/>
      <c r="BF597" s="91"/>
      <c r="BG597" s="92"/>
      <c r="BH597"/>
      <c r="BI597"/>
      <c r="BJ597"/>
      <c r="BK597"/>
      <c r="BL597"/>
      <c r="BM597"/>
      <c r="BN597"/>
      <c r="BO597"/>
      <c r="BP597"/>
      <c r="BQ597"/>
      <c r="BR597"/>
      <c r="BS597"/>
      <c r="BT597" s="92"/>
      <c r="BU597" s="92"/>
      <c r="BV597" s="92"/>
      <c r="BW597" s="5"/>
      <c r="BX597" s="5"/>
      <c r="BY597" s="5"/>
      <c r="BZ597" s="5"/>
      <c r="CA597" s="5"/>
      <c r="CB597" s="5"/>
      <c r="CC597" s="5"/>
      <c r="CD597" s="440"/>
      <c r="CE597" s="440"/>
      <c r="CF597" s="441"/>
      <c r="CG597" s="442"/>
      <c r="CH597" s="443"/>
      <c r="CI597" s="443"/>
      <c r="CJ597" s="443"/>
      <c r="CK597" s="443"/>
      <c r="CL597" s="4"/>
      <c r="CM597" s="4"/>
      <c r="CN597" s="5"/>
      <c r="CO597" s="4"/>
      <c r="CP597" s="444"/>
      <c r="CQ597" s="445"/>
      <c r="CR597" s="446"/>
      <c r="CS597" s="446"/>
      <c r="CT597" s="444"/>
      <c r="CU597" s="444"/>
      <c r="CV597" s="444"/>
      <c r="CW597" s="444"/>
      <c r="CX597" s="447"/>
      <c r="CY597" s="447"/>
      <c r="CZ597" s="447"/>
      <c r="DA597" s="447"/>
      <c r="DB597" s="448"/>
      <c r="DC597" s="448"/>
      <c r="DD597" s="446"/>
      <c r="DE597" s="439"/>
      <c r="DF597" s="439"/>
      <c r="DG597" s="439"/>
      <c r="DH597" s="439"/>
      <c r="DI597" s="439"/>
      <c r="DJ597" s="439"/>
      <c r="DK597" s="439"/>
      <c r="DL597" s="446"/>
      <c r="DM597" s="446"/>
      <c r="DN597" s="444"/>
      <c r="DO597" s="444"/>
      <c r="DP597" s="444"/>
      <c r="DQ597" s="444"/>
      <c r="DR597" s="444"/>
      <c r="DS597" s="441"/>
      <c r="DT597" s="449"/>
      <c r="DU597" s="450"/>
      <c r="DV597" s="450"/>
      <c r="DW597" s="450"/>
      <c r="DX597" s="450"/>
      <c r="DY597" s="450"/>
      <c r="DZ597" s="450"/>
      <c r="EA597" s="450"/>
      <c r="EB597" s="450"/>
      <c r="EC597" s="450"/>
      <c r="ED597" s="450"/>
      <c r="EE597" s="446"/>
      <c r="EF597" s="446"/>
      <c r="EL597" s="4"/>
      <c r="EM597" s="4"/>
      <c r="EN597" s="5"/>
      <c r="EO597" s="4"/>
      <c r="FA597" s="23"/>
      <c r="FB597" s="24"/>
      <c r="FC597" s="75"/>
      <c r="FD597" s="76"/>
      <c r="FF597" s="89"/>
      <c r="IA597" s="214"/>
      <c r="IB597" s="215"/>
      <c r="IC597" s="214"/>
      <c r="ID597" s="215"/>
      <c r="IE597" s="214"/>
      <c r="IF597" s="214"/>
      <c r="IG597" s="214"/>
      <c r="IH597" s="233"/>
      <c r="II597" s="160"/>
      <c r="IJ597" s="217"/>
      <c r="IK597" s="218"/>
      <c r="IL597" s="218"/>
      <c r="IM597" s="218"/>
      <c r="IO597" s="391"/>
    </row>
    <row r="598" spans="1:249" s="6" customFormat="1" ht="15" x14ac:dyDescent="0.2">
      <c r="A598" s="467" t="s">
        <v>2195</v>
      </c>
      <c r="B598" s="467" t="s">
        <v>2149</v>
      </c>
      <c r="C598" s="393" t="s">
        <v>2926</v>
      </c>
      <c r="D598" s="468"/>
      <c r="E598" s="462" t="s">
        <v>2141</v>
      </c>
      <c r="F598" s="14" t="s">
        <v>2149</v>
      </c>
      <c r="G598" s="14" t="s">
        <v>2149</v>
      </c>
      <c r="H598" s="469" t="s">
        <v>2149</v>
      </c>
      <c r="I598" s="462"/>
      <c r="J598" s="456"/>
      <c r="K598" s="11"/>
      <c r="L598" s="11"/>
      <c r="M598" s="14"/>
      <c r="N598" s="470"/>
      <c r="O598" s="14"/>
      <c r="P598" s="14"/>
      <c r="Q598" s="14"/>
      <c r="R598" s="14"/>
      <c r="S598" s="14"/>
      <c r="T598" s="469"/>
      <c r="U598" s="454"/>
      <c r="V598" s="454"/>
      <c r="W598" s="9"/>
      <c r="X598" s="9"/>
      <c r="Y598" s="10"/>
      <c r="Z598" s="495" t="s">
        <v>2195</v>
      </c>
      <c r="AA598" s="11"/>
      <c r="AB598" s="472"/>
      <c r="AC598" s="473"/>
      <c r="AD598" s="473"/>
      <c r="AE598" s="496" t="s">
        <v>2195</v>
      </c>
      <c r="AF598" s="12"/>
      <c r="AG598" s="12"/>
      <c r="AH598" s="13"/>
      <c r="AI598" s="14"/>
      <c r="AJ598" s="14"/>
      <c r="AK598" s="7"/>
      <c r="AL598" s="7"/>
      <c r="AM598" s="15"/>
      <c r="AN598" s="15"/>
      <c r="AO598" s="8"/>
      <c r="AP598" s="453" t="s">
        <v>70</v>
      </c>
      <c r="AQ598" s="17"/>
      <c r="AR598" s="18"/>
      <c r="AS598" s="19"/>
      <c r="AT598" s="19"/>
      <c r="AU598" s="19"/>
      <c r="AV598" s="19"/>
      <c r="AW598" s="19"/>
      <c r="AX598" s="19"/>
      <c r="AY598" s="19"/>
      <c r="AZ598" s="20"/>
      <c r="BA598" s="20"/>
      <c r="BB598" s="21"/>
      <c r="BC598" s="22" t="s">
        <v>2179</v>
      </c>
      <c r="BD598" s="77"/>
      <c r="BE598" s="91"/>
      <c r="BF598" s="91"/>
      <c r="BG598" s="92"/>
      <c r="BH598"/>
      <c r="BI598"/>
      <c r="BJ598"/>
      <c r="BK598"/>
      <c r="BL598"/>
      <c r="BM598"/>
      <c r="BN598"/>
      <c r="BO598"/>
      <c r="BP598"/>
      <c r="BQ598"/>
      <c r="BR598"/>
      <c r="BS598"/>
      <c r="BT598" s="92"/>
      <c r="BU598" s="92"/>
      <c r="BV598" s="92"/>
      <c r="BW598" s="5"/>
      <c r="BX598" s="5"/>
      <c r="BY598" s="5"/>
      <c r="BZ598" s="5"/>
      <c r="CA598" s="5"/>
      <c r="CB598" s="5"/>
      <c r="CC598" s="5"/>
      <c r="CD598" s="440"/>
      <c r="CE598" s="440"/>
      <c r="CF598" s="441"/>
      <c r="CG598" s="442"/>
      <c r="CH598" s="443"/>
      <c r="CI598" s="443"/>
      <c r="CJ598" s="443"/>
      <c r="CK598" s="443"/>
      <c r="CL598" s="4"/>
      <c r="CM598" s="4"/>
      <c r="CN598" s="5"/>
      <c r="CO598" s="4"/>
      <c r="CP598" s="444"/>
      <c r="CQ598" s="445"/>
      <c r="CR598" s="446"/>
      <c r="CS598" s="446"/>
      <c r="CT598" s="444"/>
      <c r="CU598" s="444"/>
      <c r="CV598" s="444"/>
      <c r="CW598" s="444"/>
      <c r="CX598" s="447"/>
      <c r="CY598" s="447"/>
      <c r="CZ598" s="447"/>
      <c r="DA598" s="447"/>
      <c r="DB598" s="448"/>
      <c r="DC598" s="448"/>
      <c r="DD598" s="446"/>
      <c r="DE598" s="439"/>
      <c r="DF598" s="439"/>
      <c r="DG598" s="439"/>
      <c r="DH598" s="439"/>
      <c r="DI598" s="439"/>
      <c r="DJ598" s="439"/>
      <c r="DK598" s="439"/>
      <c r="DL598" s="446"/>
      <c r="DM598" s="446"/>
      <c r="DN598" s="444"/>
      <c r="DO598" s="444"/>
      <c r="DP598" s="444"/>
      <c r="DQ598" s="444"/>
      <c r="DR598" s="444"/>
      <c r="DS598" s="441"/>
      <c r="DT598" s="449"/>
      <c r="DU598" s="450"/>
      <c r="DV598" s="450"/>
      <c r="DW598" s="450"/>
      <c r="DX598" s="450"/>
      <c r="DY598" s="450"/>
      <c r="DZ598" s="450"/>
      <c r="EA598" s="450"/>
      <c r="EB598" s="450"/>
      <c r="EC598" s="450"/>
      <c r="ED598" s="450"/>
      <c r="EE598" s="446"/>
      <c r="EF598" s="446"/>
      <c r="EL598" s="4"/>
      <c r="EM598" s="4"/>
      <c r="EN598" s="5"/>
      <c r="EO598" s="4"/>
      <c r="FA598" s="23"/>
      <c r="FB598" s="24"/>
      <c r="FC598" s="75"/>
      <c r="FD598" s="76"/>
      <c r="FF598" s="89"/>
      <c r="IA598" s="214"/>
      <c r="IB598" s="215"/>
      <c r="IC598" s="214"/>
      <c r="ID598" s="215"/>
      <c r="IE598" s="214"/>
      <c r="IF598" s="214"/>
      <c r="IG598" s="214"/>
      <c r="IH598" s="233"/>
      <c r="II598" s="160"/>
      <c r="IJ598" s="217"/>
      <c r="IK598" s="218"/>
      <c r="IL598" s="218"/>
      <c r="IM598" s="218"/>
      <c r="IO598" s="391"/>
    </row>
    <row r="599" spans="1:249" s="6" customFormat="1" ht="15" x14ac:dyDescent="0.2">
      <c r="A599" s="467">
        <v>1</v>
      </c>
      <c r="B599" s="467" t="s">
        <v>2157</v>
      </c>
      <c r="C599" s="393" t="s">
        <v>2927</v>
      </c>
      <c r="D599" s="468"/>
      <c r="E599" s="462" t="s">
        <v>2137</v>
      </c>
      <c r="F599" s="14" t="s">
        <v>2146</v>
      </c>
      <c r="G599" s="14" t="s">
        <v>2154</v>
      </c>
      <c r="H599" s="469" t="s">
        <v>2149</v>
      </c>
      <c r="I599" s="462"/>
      <c r="J599" s="456"/>
      <c r="K599" s="11"/>
      <c r="L599" s="11"/>
      <c r="M599" s="14"/>
      <c r="N599" s="470"/>
      <c r="O599" s="14"/>
      <c r="P599" s="14"/>
      <c r="Q599" s="14"/>
      <c r="R599" s="14"/>
      <c r="S599" s="14"/>
      <c r="T599" s="469"/>
      <c r="U599" s="454"/>
      <c r="V599" s="454"/>
      <c r="W599" s="9"/>
      <c r="X599" s="9"/>
      <c r="Y599" s="10"/>
      <c r="Z599" s="495">
        <v>3</v>
      </c>
      <c r="AA599" s="11"/>
      <c r="AB599" s="472"/>
      <c r="AC599" s="473"/>
      <c r="AD599" s="473"/>
      <c r="AE599" s="496">
        <v>3</v>
      </c>
      <c r="AF599" s="12"/>
      <c r="AG599" s="12"/>
      <c r="AH599" s="13"/>
      <c r="AI599" s="14"/>
      <c r="AJ599" s="14"/>
      <c r="AK599" s="7"/>
      <c r="AL599" s="7"/>
      <c r="AM599" s="15"/>
      <c r="AN599" s="15"/>
      <c r="AO599" s="8"/>
      <c r="AP599" s="453" t="s">
        <v>71</v>
      </c>
      <c r="AQ599" s="17"/>
      <c r="AR599" s="18"/>
      <c r="AS599" s="19"/>
      <c r="AT599" s="19"/>
      <c r="AU599" s="19"/>
      <c r="AV599" s="19"/>
      <c r="AW599" s="19"/>
      <c r="AX599" s="19"/>
      <c r="AY599" s="19"/>
      <c r="AZ599" s="20"/>
      <c r="BA599" s="20"/>
      <c r="BB599" s="21"/>
      <c r="BC599" s="22" t="s">
        <v>2179</v>
      </c>
      <c r="BD599" s="77"/>
      <c r="BE599" s="91"/>
      <c r="BF599" s="91"/>
      <c r="BG599" s="92"/>
      <c r="BH599"/>
      <c r="BI599"/>
      <c r="BJ599"/>
      <c r="BK599"/>
      <c r="BL599"/>
      <c r="BM599"/>
      <c r="BN599"/>
      <c r="BO599"/>
      <c r="BP599"/>
      <c r="BQ599"/>
      <c r="BR599"/>
      <c r="BS599"/>
      <c r="BT599" s="92"/>
      <c r="BU599" s="92"/>
      <c r="BV599" s="92"/>
      <c r="BW599" s="5"/>
      <c r="BX599" s="5"/>
      <c r="BY599" s="5"/>
      <c r="BZ599" s="5"/>
      <c r="CA599" s="5"/>
      <c r="CB599" s="5"/>
      <c r="CC599" s="5"/>
      <c r="CD599" s="440"/>
      <c r="CE599" s="440"/>
      <c r="CF599" s="441"/>
      <c r="CG599" s="442"/>
      <c r="CH599" s="443"/>
      <c r="CI599" s="443"/>
      <c r="CJ599" s="443"/>
      <c r="CK599" s="443"/>
      <c r="CL599" s="4"/>
      <c r="CM599" s="4"/>
      <c r="CN599" s="5"/>
      <c r="CO599" s="4"/>
      <c r="CP599" s="444"/>
      <c r="CQ599" s="445"/>
      <c r="CR599" s="446"/>
      <c r="CS599" s="446"/>
      <c r="CT599" s="444"/>
      <c r="CU599" s="444"/>
      <c r="CV599" s="444"/>
      <c r="CW599" s="444"/>
      <c r="CX599" s="447"/>
      <c r="CY599" s="447"/>
      <c r="CZ599" s="447"/>
      <c r="DA599" s="447"/>
      <c r="DB599" s="448"/>
      <c r="DC599" s="448"/>
      <c r="DD599" s="446"/>
      <c r="DE599" s="439"/>
      <c r="DF599" s="439"/>
      <c r="DG599" s="439"/>
      <c r="DH599" s="439"/>
      <c r="DI599" s="439"/>
      <c r="DJ599" s="439"/>
      <c r="DK599" s="439"/>
      <c r="DL599" s="446"/>
      <c r="DM599" s="446"/>
      <c r="DN599" s="444"/>
      <c r="DO599" s="444"/>
      <c r="DP599" s="444"/>
      <c r="DQ599" s="444"/>
      <c r="DR599" s="444"/>
      <c r="DS599" s="441"/>
      <c r="DT599" s="449"/>
      <c r="DU599" s="450"/>
      <c r="DV599" s="450"/>
      <c r="DW599" s="450"/>
      <c r="DX599" s="450"/>
      <c r="DY599" s="450"/>
      <c r="DZ599" s="450"/>
      <c r="EA599" s="450"/>
      <c r="EB599" s="450"/>
      <c r="EC599" s="450"/>
      <c r="ED599" s="450"/>
      <c r="EE599" s="446"/>
      <c r="EF599" s="446"/>
      <c r="EL599" s="4"/>
      <c r="EM599" s="4"/>
      <c r="EN599" s="5"/>
      <c r="EO599" s="4"/>
      <c r="FA599" s="23"/>
      <c r="FB599" s="24"/>
      <c r="FC599" s="75"/>
      <c r="FD599" s="76"/>
      <c r="FF599" s="89"/>
      <c r="IA599" s="214"/>
      <c r="IB599" s="215"/>
      <c r="IC599" s="214"/>
      <c r="ID599" s="215"/>
      <c r="IE599" s="214"/>
      <c r="IF599" s="214"/>
      <c r="IG599" s="214"/>
      <c r="IH599" s="233"/>
      <c r="II599" s="160"/>
      <c r="IJ599" s="217"/>
      <c r="IK599" s="218"/>
      <c r="IL599" s="218"/>
      <c r="IM599" s="218"/>
      <c r="IO599" s="391"/>
    </row>
    <row r="600" spans="1:249" s="6" customFormat="1" ht="15" x14ac:dyDescent="0.2">
      <c r="A600" s="467" t="s">
        <v>2195</v>
      </c>
      <c r="B600" s="467" t="s">
        <v>2149</v>
      </c>
      <c r="C600" s="393" t="s">
        <v>2928</v>
      </c>
      <c r="D600" s="468"/>
      <c r="E600" s="462" t="s">
        <v>2140</v>
      </c>
      <c r="F600" s="14" t="s">
        <v>2149</v>
      </c>
      <c r="G600" s="14" t="s">
        <v>2149</v>
      </c>
      <c r="H600" s="469" t="s">
        <v>2149</v>
      </c>
      <c r="I600" s="462"/>
      <c r="J600" s="456"/>
      <c r="K600" s="11"/>
      <c r="L600" s="11"/>
      <c r="M600" s="14"/>
      <c r="N600" s="470"/>
      <c r="O600" s="14"/>
      <c r="P600" s="14"/>
      <c r="Q600" s="14"/>
      <c r="R600" s="14"/>
      <c r="S600" s="14"/>
      <c r="T600" s="469"/>
      <c r="U600" s="454"/>
      <c r="V600" s="454"/>
      <c r="W600" s="9"/>
      <c r="X600" s="9"/>
      <c r="Y600" s="10"/>
      <c r="Z600" s="495" t="s">
        <v>2195</v>
      </c>
      <c r="AA600" s="11"/>
      <c r="AB600" s="472"/>
      <c r="AC600" s="473"/>
      <c r="AD600" s="473"/>
      <c r="AE600" s="496" t="s">
        <v>2195</v>
      </c>
      <c r="AF600" s="12"/>
      <c r="AG600" s="12"/>
      <c r="AH600" s="13"/>
      <c r="AI600" s="14"/>
      <c r="AJ600" s="14"/>
      <c r="AK600" s="7"/>
      <c r="AL600" s="7"/>
      <c r="AM600" s="15"/>
      <c r="AN600" s="15"/>
      <c r="AO600" s="8"/>
      <c r="AP600" s="453" t="s">
        <v>72</v>
      </c>
      <c r="AQ600" s="17"/>
      <c r="AR600" s="18"/>
      <c r="AS600" s="19"/>
      <c r="AT600" s="19"/>
      <c r="AU600" s="19"/>
      <c r="AV600" s="19"/>
      <c r="AW600" s="19"/>
      <c r="AX600" s="19"/>
      <c r="AY600" s="19"/>
      <c r="AZ600" s="20"/>
      <c r="BA600" s="20"/>
      <c r="BB600" s="21"/>
      <c r="BC600" s="22" t="s">
        <v>2179</v>
      </c>
      <c r="BD600" s="77"/>
      <c r="BE600" s="91"/>
      <c r="BF600" s="91"/>
      <c r="BG600" s="92"/>
      <c r="BH600"/>
      <c r="BI600"/>
      <c r="BJ600"/>
      <c r="BK600"/>
      <c r="BL600"/>
      <c r="BM600"/>
      <c r="BN600"/>
      <c r="BO600"/>
      <c r="BP600"/>
      <c r="BQ600"/>
      <c r="BR600"/>
      <c r="BS600"/>
      <c r="BT600" s="92"/>
      <c r="BU600" s="92"/>
      <c r="BV600" s="92"/>
      <c r="BW600" s="5"/>
      <c r="BX600" s="5"/>
      <c r="BY600" s="5"/>
      <c r="BZ600" s="5"/>
      <c r="CA600" s="5"/>
      <c r="CB600" s="5"/>
      <c r="CC600" s="5"/>
      <c r="CD600" s="440"/>
      <c r="CE600" s="440"/>
      <c r="CF600" s="441"/>
      <c r="CG600" s="442"/>
      <c r="CH600" s="443"/>
      <c r="CI600" s="443"/>
      <c r="CJ600" s="443"/>
      <c r="CK600" s="443"/>
      <c r="CL600" s="4"/>
      <c r="CM600" s="4"/>
      <c r="CN600" s="5"/>
      <c r="CO600" s="4"/>
      <c r="CP600" s="444"/>
      <c r="CQ600" s="445"/>
      <c r="CR600" s="446"/>
      <c r="CS600" s="446"/>
      <c r="CT600" s="444"/>
      <c r="CU600" s="444"/>
      <c r="CV600" s="444"/>
      <c r="CW600" s="444"/>
      <c r="CX600" s="447"/>
      <c r="CY600" s="447"/>
      <c r="CZ600" s="447"/>
      <c r="DA600" s="447"/>
      <c r="DB600" s="448"/>
      <c r="DC600" s="448"/>
      <c r="DD600" s="446"/>
      <c r="DE600" s="439"/>
      <c r="DF600" s="439"/>
      <c r="DG600" s="439"/>
      <c r="DH600" s="439"/>
      <c r="DI600" s="439"/>
      <c r="DJ600" s="439"/>
      <c r="DK600" s="439"/>
      <c r="DL600" s="446"/>
      <c r="DM600" s="446"/>
      <c r="DN600" s="444"/>
      <c r="DO600" s="444"/>
      <c r="DP600" s="444"/>
      <c r="DQ600" s="444"/>
      <c r="DR600" s="444"/>
      <c r="DS600" s="441"/>
      <c r="DT600" s="449"/>
      <c r="DU600" s="450"/>
      <c r="DV600" s="450"/>
      <c r="DW600" s="450"/>
      <c r="DX600" s="450"/>
      <c r="DY600" s="450"/>
      <c r="DZ600" s="450"/>
      <c r="EA600" s="450"/>
      <c r="EB600" s="450"/>
      <c r="EC600" s="450"/>
      <c r="ED600" s="450"/>
      <c r="EE600" s="446"/>
      <c r="EF600" s="446"/>
      <c r="EL600" s="4"/>
      <c r="EM600" s="4"/>
      <c r="EN600" s="5"/>
      <c r="EO600" s="4"/>
      <c r="FA600" s="23"/>
      <c r="FB600" s="24"/>
      <c r="FC600" s="75"/>
      <c r="FD600" s="76"/>
      <c r="FF600" s="89"/>
      <c r="IA600" s="214"/>
      <c r="IB600" s="215"/>
      <c r="IC600" s="214"/>
      <c r="ID600" s="215"/>
      <c r="IE600" s="214"/>
      <c r="IF600" s="214"/>
      <c r="IG600" s="214"/>
      <c r="IH600" s="233"/>
      <c r="II600" s="160"/>
      <c r="IJ600" s="217"/>
      <c r="IK600" s="218"/>
      <c r="IL600" s="218"/>
      <c r="IM600" s="218"/>
      <c r="IO600" s="391"/>
    </row>
    <row r="601" spans="1:249" s="6" customFormat="1" ht="15" x14ac:dyDescent="0.2">
      <c r="A601" s="467" t="s">
        <v>2195</v>
      </c>
      <c r="B601" s="467" t="s">
        <v>1969</v>
      </c>
      <c r="C601" s="393" t="s">
        <v>2929</v>
      </c>
      <c r="D601" s="468"/>
      <c r="E601" s="462" t="s">
        <v>2137</v>
      </c>
      <c r="F601" s="14" t="s">
        <v>2149</v>
      </c>
      <c r="G601" s="14" t="s">
        <v>2149</v>
      </c>
      <c r="H601" s="469" t="s">
        <v>2149</v>
      </c>
      <c r="I601" s="462"/>
      <c r="J601" s="456"/>
      <c r="K601" s="11"/>
      <c r="L601" s="11"/>
      <c r="M601" s="14"/>
      <c r="N601" s="470"/>
      <c r="O601" s="14"/>
      <c r="P601" s="14"/>
      <c r="Q601" s="14"/>
      <c r="R601" s="14"/>
      <c r="S601" s="14"/>
      <c r="T601" s="469"/>
      <c r="U601" s="454"/>
      <c r="V601" s="454"/>
      <c r="W601" s="9"/>
      <c r="X601" s="9"/>
      <c r="Y601" s="10"/>
      <c r="Z601" s="495" t="s">
        <v>2165</v>
      </c>
      <c r="AA601" s="11"/>
      <c r="AB601" s="472"/>
      <c r="AC601" s="473"/>
      <c r="AD601" s="473"/>
      <c r="AE601" s="496" t="s">
        <v>2165</v>
      </c>
      <c r="AF601" s="12"/>
      <c r="AG601" s="12"/>
      <c r="AH601" s="13"/>
      <c r="AI601" s="14"/>
      <c r="AJ601" s="14"/>
      <c r="AK601" s="7"/>
      <c r="AL601" s="7"/>
      <c r="AM601" s="15"/>
      <c r="AN601" s="15"/>
      <c r="AO601" s="8"/>
      <c r="AP601" s="453" t="s">
        <v>73</v>
      </c>
      <c r="AQ601" s="17"/>
      <c r="AR601" s="18"/>
      <c r="AS601" s="19"/>
      <c r="AT601" s="19"/>
      <c r="AU601" s="19"/>
      <c r="AV601" s="19"/>
      <c r="AW601" s="19"/>
      <c r="AX601" s="19"/>
      <c r="AY601" s="19"/>
      <c r="AZ601" s="20"/>
      <c r="BA601" s="20"/>
      <c r="BB601" s="21"/>
      <c r="BC601" s="22" t="s">
        <v>2179</v>
      </c>
      <c r="BD601" s="77"/>
      <c r="BE601" s="91"/>
      <c r="BF601" s="91"/>
      <c r="BG601" s="92"/>
      <c r="BH601"/>
      <c r="BI601"/>
      <c r="BJ601"/>
      <c r="BK601"/>
      <c r="BL601"/>
      <c r="BM601"/>
      <c r="BN601"/>
      <c r="BO601"/>
      <c r="BP601"/>
      <c r="BQ601"/>
      <c r="BR601"/>
      <c r="BS601"/>
      <c r="BT601" s="92"/>
      <c r="BU601" s="92"/>
      <c r="BV601" s="92"/>
      <c r="BW601" s="5"/>
      <c r="BX601" s="5"/>
      <c r="BY601" s="5"/>
      <c r="BZ601" s="5"/>
      <c r="CA601" s="5"/>
      <c r="CB601" s="5"/>
      <c r="CC601" s="5"/>
      <c r="CD601" s="440"/>
      <c r="CE601" s="440"/>
      <c r="CF601" s="441"/>
      <c r="CG601" s="442"/>
      <c r="CH601" s="443"/>
      <c r="CI601" s="443"/>
      <c r="CJ601" s="443"/>
      <c r="CK601" s="443"/>
      <c r="CL601" s="4"/>
      <c r="CM601" s="4"/>
      <c r="CN601" s="5"/>
      <c r="CO601" s="4"/>
      <c r="CP601" s="444"/>
      <c r="CQ601" s="445"/>
      <c r="CR601" s="446"/>
      <c r="CS601" s="446"/>
      <c r="CT601" s="444"/>
      <c r="CU601" s="444"/>
      <c r="CV601" s="444"/>
      <c r="CW601" s="444"/>
      <c r="CX601" s="447"/>
      <c r="CY601" s="447"/>
      <c r="CZ601" s="447"/>
      <c r="DA601" s="447"/>
      <c r="DB601" s="448"/>
      <c r="DC601" s="448"/>
      <c r="DD601" s="446"/>
      <c r="DE601" s="439"/>
      <c r="DF601" s="439"/>
      <c r="DG601" s="439"/>
      <c r="DH601" s="439"/>
      <c r="DI601" s="439"/>
      <c r="DJ601" s="439"/>
      <c r="DK601" s="439"/>
      <c r="DL601" s="446"/>
      <c r="DM601" s="446"/>
      <c r="DN601" s="444"/>
      <c r="DO601" s="444"/>
      <c r="DP601" s="444"/>
      <c r="DQ601" s="444"/>
      <c r="DR601" s="444"/>
      <c r="DS601" s="441"/>
      <c r="DT601" s="449"/>
      <c r="DU601" s="450"/>
      <c r="DV601" s="450"/>
      <c r="DW601" s="450"/>
      <c r="DX601" s="450"/>
      <c r="DY601" s="450"/>
      <c r="DZ601" s="450"/>
      <c r="EA601" s="450"/>
      <c r="EB601" s="450"/>
      <c r="EC601" s="450"/>
      <c r="ED601" s="450"/>
      <c r="EE601" s="446"/>
      <c r="EF601" s="446"/>
      <c r="EL601" s="4"/>
      <c r="EM601" s="4"/>
      <c r="EN601" s="5"/>
      <c r="EO601" s="4"/>
      <c r="FA601" s="23"/>
      <c r="FB601" s="24"/>
      <c r="FC601" s="75"/>
      <c r="FD601" s="76"/>
      <c r="FF601" s="89"/>
      <c r="IA601" s="214"/>
      <c r="IB601" s="215"/>
      <c r="IC601" s="214"/>
      <c r="ID601" s="215"/>
      <c r="IE601" s="214"/>
      <c r="IF601" s="214"/>
      <c r="IG601" s="214"/>
      <c r="IH601" s="233"/>
      <c r="II601" s="160"/>
      <c r="IJ601" s="217"/>
      <c r="IK601" s="218"/>
      <c r="IL601" s="218"/>
      <c r="IM601" s="218"/>
      <c r="IO601" s="391"/>
    </row>
    <row r="602" spans="1:249" s="6" customFormat="1" ht="15" x14ac:dyDescent="0.2">
      <c r="A602" s="467" t="s">
        <v>2195</v>
      </c>
      <c r="B602" s="467" t="s">
        <v>2149</v>
      </c>
      <c r="C602" s="393" t="s">
        <v>2930</v>
      </c>
      <c r="D602" s="468"/>
      <c r="E602" s="462" t="s">
        <v>2138</v>
      </c>
      <c r="F602" s="14" t="s">
        <v>2149</v>
      </c>
      <c r="G602" s="14" t="s">
        <v>2149</v>
      </c>
      <c r="H602" s="469" t="s">
        <v>2149</v>
      </c>
      <c r="I602" s="462"/>
      <c r="J602" s="456"/>
      <c r="K602" s="11"/>
      <c r="L602" s="11"/>
      <c r="M602" s="14"/>
      <c r="N602" s="470"/>
      <c r="O602" s="14"/>
      <c r="P602" s="14"/>
      <c r="Q602" s="14"/>
      <c r="R602" s="14"/>
      <c r="S602" s="14"/>
      <c r="T602" s="469"/>
      <c r="U602" s="454"/>
      <c r="V602" s="454"/>
      <c r="W602" s="9"/>
      <c r="X602" s="9"/>
      <c r="Y602" s="10"/>
      <c r="Z602" s="495" t="s">
        <v>2195</v>
      </c>
      <c r="AA602" s="11"/>
      <c r="AB602" s="472"/>
      <c r="AC602" s="473"/>
      <c r="AD602" s="473"/>
      <c r="AE602" s="496" t="s">
        <v>2195</v>
      </c>
      <c r="AF602" s="12"/>
      <c r="AG602" s="12"/>
      <c r="AH602" s="13"/>
      <c r="AI602" s="14"/>
      <c r="AJ602" s="14"/>
      <c r="AK602" s="7"/>
      <c r="AL602" s="7"/>
      <c r="AM602" s="15"/>
      <c r="AN602" s="15"/>
      <c r="AO602" s="8"/>
      <c r="AP602" s="453" t="s">
        <v>74</v>
      </c>
      <c r="AQ602" s="17"/>
      <c r="AR602" s="18"/>
      <c r="AS602" s="19"/>
      <c r="AT602" s="19"/>
      <c r="AU602" s="19"/>
      <c r="AV602" s="19"/>
      <c r="AW602" s="19"/>
      <c r="AX602" s="19"/>
      <c r="AY602" s="19"/>
      <c r="AZ602" s="20"/>
      <c r="BA602" s="20"/>
      <c r="BB602" s="21"/>
      <c r="BC602" s="22" t="s">
        <v>2179</v>
      </c>
      <c r="BD602" s="77"/>
      <c r="BE602" s="91"/>
      <c r="BF602" s="91"/>
      <c r="BG602" s="92"/>
      <c r="BH602"/>
      <c r="BI602"/>
      <c r="BJ602"/>
      <c r="BK602"/>
      <c r="BL602"/>
      <c r="BM602"/>
      <c r="BN602"/>
      <c r="BO602"/>
      <c r="BP602"/>
      <c r="BQ602"/>
      <c r="BR602"/>
      <c r="BS602"/>
      <c r="BT602" s="92"/>
      <c r="BU602" s="92"/>
      <c r="BV602" s="92"/>
      <c r="BW602" s="5"/>
      <c r="BX602" s="5"/>
      <c r="BY602" s="5"/>
      <c r="BZ602" s="5"/>
      <c r="CA602" s="5"/>
      <c r="CB602" s="5"/>
      <c r="CC602" s="5"/>
      <c r="CD602" s="440"/>
      <c r="CE602" s="440"/>
      <c r="CF602" s="441"/>
      <c r="CG602" s="442"/>
      <c r="CH602" s="443"/>
      <c r="CI602" s="443"/>
      <c r="CJ602" s="443"/>
      <c r="CK602" s="443"/>
      <c r="CL602" s="4"/>
      <c r="CM602" s="4"/>
      <c r="CN602" s="5"/>
      <c r="CO602" s="4"/>
      <c r="CP602" s="444"/>
      <c r="CQ602" s="445"/>
      <c r="CR602" s="446"/>
      <c r="CS602" s="446"/>
      <c r="CT602" s="444"/>
      <c r="CU602" s="444"/>
      <c r="CV602" s="444"/>
      <c r="CW602" s="444"/>
      <c r="CX602" s="447"/>
      <c r="CY602" s="447"/>
      <c r="CZ602" s="447"/>
      <c r="DA602" s="447"/>
      <c r="DB602" s="448"/>
      <c r="DC602" s="448"/>
      <c r="DD602" s="446"/>
      <c r="DE602" s="439"/>
      <c r="DF602" s="439"/>
      <c r="DG602" s="439"/>
      <c r="DH602" s="439"/>
      <c r="DI602" s="439"/>
      <c r="DJ602" s="439"/>
      <c r="DK602" s="439"/>
      <c r="DL602" s="446"/>
      <c r="DM602" s="446"/>
      <c r="DN602" s="444"/>
      <c r="DO602" s="444"/>
      <c r="DP602" s="444"/>
      <c r="DQ602" s="444"/>
      <c r="DR602" s="444"/>
      <c r="DS602" s="441"/>
      <c r="DT602" s="449"/>
      <c r="DU602" s="450"/>
      <c r="DV602" s="450"/>
      <c r="DW602" s="450"/>
      <c r="DX602" s="450"/>
      <c r="DY602" s="450"/>
      <c r="DZ602" s="450"/>
      <c r="EA602" s="450"/>
      <c r="EB602" s="450"/>
      <c r="EC602" s="450"/>
      <c r="ED602" s="450"/>
      <c r="EE602" s="446"/>
      <c r="EF602" s="446"/>
      <c r="EL602" s="4"/>
      <c r="EM602" s="4"/>
      <c r="EN602" s="5"/>
      <c r="EO602" s="4"/>
      <c r="FA602" s="23"/>
      <c r="FB602" s="24"/>
      <c r="FC602" s="75"/>
      <c r="FD602" s="76"/>
      <c r="FF602" s="89"/>
      <c r="IA602" s="214"/>
      <c r="IB602" s="215"/>
      <c r="IC602" s="214"/>
      <c r="ID602" s="215"/>
      <c r="IE602" s="214"/>
      <c r="IF602" s="214"/>
      <c r="IG602" s="214"/>
      <c r="IH602" s="233"/>
      <c r="II602" s="160"/>
      <c r="IJ602" s="217"/>
      <c r="IK602" s="218"/>
      <c r="IL602" s="218"/>
      <c r="IM602" s="218"/>
      <c r="IO602" s="391"/>
    </row>
    <row r="603" spans="1:249" s="6" customFormat="1" ht="15" x14ac:dyDescent="0.2">
      <c r="A603" s="467" t="s">
        <v>2195</v>
      </c>
      <c r="B603" s="467" t="s">
        <v>2149</v>
      </c>
      <c r="C603" s="393" t="s">
        <v>2931</v>
      </c>
      <c r="D603" s="468"/>
      <c r="E603" s="462" t="s">
        <v>2141</v>
      </c>
      <c r="F603" s="14" t="s">
        <v>2149</v>
      </c>
      <c r="G603" s="14" t="s">
        <v>2149</v>
      </c>
      <c r="H603" s="469" t="s">
        <v>2149</v>
      </c>
      <c r="I603" s="462"/>
      <c r="J603" s="456"/>
      <c r="K603" s="11"/>
      <c r="L603" s="11"/>
      <c r="M603" s="14"/>
      <c r="N603" s="470"/>
      <c r="O603" s="14"/>
      <c r="P603" s="14"/>
      <c r="Q603" s="14"/>
      <c r="R603" s="14"/>
      <c r="S603" s="14"/>
      <c r="T603" s="469"/>
      <c r="U603" s="454"/>
      <c r="V603" s="454"/>
      <c r="W603" s="9"/>
      <c r="X603" s="9"/>
      <c r="Y603" s="10"/>
      <c r="Z603" s="495" t="s">
        <v>2195</v>
      </c>
      <c r="AA603" s="11"/>
      <c r="AB603" s="472"/>
      <c r="AC603" s="473"/>
      <c r="AD603" s="473"/>
      <c r="AE603" s="496" t="s">
        <v>2195</v>
      </c>
      <c r="AF603" s="12"/>
      <c r="AG603" s="12"/>
      <c r="AH603" s="13"/>
      <c r="AI603" s="14"/>
      <c r="AJ603" s="14"/>
      <c r="AK603" s="7"/>
      <c r="AL603" s="7"/>
      <c r="AM603" s="15"/>
      <c r="AN603" s="15"/>
      <c r="AO603" s="8"/>
      <c r="AP603" s="453" t="s">
        <v>75</v>
      </c>
      <c r="AQ603" s="17"/>
      <c r="AR603" s="18"/>
      <c r="AS603" s="19"/>
      <c r="AT603" s="19"/>
      <c r="AU603" s="19"/>
      <c r="AV603" s="19"/>
      <c r="AW603" s="19"/>
      <c r="AX603" s="19"/>
      <c r="AY603" s="19"/>
      <c r="AZ603" s="20"/>
      <c r="BA603" s="20"/>
      <c r="BB603" s="21"/>
      <c r="BC603" s="22" t="s">
        <v>2179</v>
      </c>
      <c r="BD603" s="77"/>
      <c r="BE603" s="91"/>
      <c r="BF603" s="91"/>
      <c r="BG603" s="92"/>
      <c r="BH603"/>
      <c r="BI603"/>
      <c r="BJ603"/>
      <c r="BK603"/>
      <c r="BL603"/>
      <c r="BM603"/>
      <c r="BN603"/>
      <c r="BO603"/>
      <c r="BP603"/>
      <c r="BQ603"/>
      <c r="BR603"/>
      <c r="BS603"/>
      <c r="BT603" s="92"/>
      <c r="BU603" s="92"/>
      <c r="BV603" s="92"/>
      <c r="BW603" s="5"/>
      <c r="BX603" s="5"/>
      <c r="BY603" s="5"/>
      <c r="BZ603" s="5"/>
      <c r="CA603" s="5"/>
      <c r="CB603" s="5"/>
      <c r="CC603" s="5"/>
      <c r="CD603" s="440"/>
      <c r="CE603" s="440"/>
      <c r="CF603" s="441"/>
      <c r="CG603" s="442"/>
      <c r="CH603" s="443"/>
      <c r="CI603" s="443"/>
      <c r="CJ603" s="443"/>
      <c r="CK603" s="443"/>
      <c r="CL603" s="4"/>
      <c r="CM603" s="4"/>
      <c r="CN603" s="5"/>
      <c r="CO603" s="4"/>
      <c r="CP603" s="444"/>
      <c r="CQ603" s="445"/>
      <c r="CR603" s="446"/>
      <c r="CS603" s="446"/>
      <c r="CT603" s="444"/>
      <c r="CU603" s="444"/>
      <c r="CV603" s="444"/>
      <c r="CW603" s="444"/>
      <c r="CX603" s="447"/>
      <c r="CY603" s="447"/>
      <c r="CZ603" s="447"/>
      <c r="DA603" s="447"/>
      <c r="DB603" s="448"/>
      <c r="DC603" s="448"/>
      <c r="DD603" s="446"/>
      <c r="DE603" s="439"/>
      <c r="DF603" s="439"/>
      <c r="DG603" s="439"/>
      <c r="DH603" s="439"/>
      <c r="DI603" s="439"/>
      <c r="DJ603" s="439"/>
      <c r="DK603" s="439"/>
      <c r="DL603" s="446"/>
      <c r="DM603" s="446"/>
      <c r="DN603" s="444"/>
      <c r="DO603" s="444"/>
      <c r="DP603" s="444"/>
      <c r="DQ603" s="444"/>
      <c r="DR603" s="444"/>
      <c r="DS603" s="441"/>
      <c r="DT603" s="449"/>
      <c r="DU603" s="450"/>
      <c r="DV603" s="450"/>
      <c r="DW603" s="450"/>
      <c r="DX603" s="450"/>
      <c r="DY603" s="450"/>
      <c r="DZ603" s="450"/>
      <c r="EA603" s="450"/>
      <c r="EB603" s="450"/>
      <c r="EC603" s="450"/>
      <c r="ED603" s="450"/>
      <c r="EE603" s="446"/>
      <c r="EF603" s="446"/>
      <c r="EL603" s="4"/>
      <c r="EM603" s="4"/>
      <c r="EN603" s="5"/>
      <c r="EO603" s="4"/>
      <c r="FA603" s="23"/>
      <c r="FB603" s="24"/>
      <c r="FC603" s="75"/>
      <c r="FD603" s="76"/>
      <c r="FF603" s="89"/>
      <c r="IA603" s="214"/>
      <c r="IB603" s="215"/>
      <c r="IC603" s="214"/>
      <c r="ID603" s="215"/>
      <c r="IE603" s="214"/>
      <c r="IF603" s="214"/>
      <c r="IG603" s="214"/>
      <c r="IH603" s="233"/>
      <c r="II603" s="160"/>
      <c r="IJ603" s="217"/>
      <c r="IK603" s="218"/>
      <c r="IL603" s="218"/>
      <c r="IM603" s="218"/>
      <c r="IO603" s="391"/>
    </row>
    <row r="604" spans="1:249" s="6" customFormat="1" ht="15" x14ac:dyDescent="0.2">
      <c r="A604" s="467">
        <v>2</v>
      </c>
      <c r="B604" s="467" t="s">
        <v>2157</v>
      </c>
      <c r="C604" s="393" t="s">
        <v>2932</v>
      </c>
      <c r="D604" s="468"/>
      <c r="E604" s="462" t="s">
        <v>2136</v>
      </c>
      <c r="F604" s="14" t="s">
        <v>2147</v>
      </c>
      <c r="G604" s="14" t="s">
        <v>2149</v>
      </c>
      <c r="H604" s="469" t="s">
        <v>2149</v>
      </c>
      <c r="I604" s="462"/>
      <c r="J604" s="456"/>
      <c r="K604" s="11"/>
      <c r="L604" s="11"/>
      <c r="M604" s="14"/>
      <c r="N604" s="470"/>
      <c r="O604" s="14"/>
      <c r="P604" s="14"/>
      <c r="Q604" s="14"/>
      <c r="R604" s="14"/>
      <c r="S604" s="14"/>
      <c r="T604" s="469"/>
      <c r="U604" s="454"/>
      <c r="V604" s="454"/>
      <c r="W604" s="9"/>
      <c r="X604" s="9"/>
      <c r="Y604" s="10"/>
      <c r="Z604" s="495" t="s">
        <v>2165</v>
      </c>
      <c r="AA604" s="11"/>
      <c r="AB604" s="472"/>
      <c r="AC604" s="473"/>
      <c r="AD604" s="473"/>
      <c r="AE604" s="496" t="s">
        <v>2165</v>
      </c>
      <c r="AF604" s="12"/>
      <c r="AG604" s="12"/>
      <c r="AH604" s="13"/>
      <c r="AI604" s="14"/>
      <c r="AJ604" s="14"/>
      <c r="AK604" s="7"/>
      <c r="AL604" s="7"/>
      <c r="AM604" s="15"/>
      <c r="AN604" s="15"/>
      <c r="AO604" s="8"/>
      <c r="AP604" s="453" t="s">
        <v>76</v>
      </c>
      <c r="AQ604" s="17"/>
      <c r="AR604" s="18"/>
      <c r="AS604" s="19"/>
      <c r="AT604" s="19"/>
      <c r="AU604" s="19"/>
      <c r="AV604" s="19"/>
      <c r="AW604" s="19"/>
      <c r="AX604" s="19"/>
      <c r="AY604" s="19"/>
      <c r="AZ604" s="20"/>
      <c r="BA604" s="20"/>
      <c r="BB604" s="21"/>
      <c r="BC604" s="22" t="s">
        <v>2179</v>
      </c>
      <c r="BD604" s="77"/>
      <c r="BE604" s="91"/>
      <c r="BF604" s="91"/>
      <c r="BG604" s="92"/>
      <c r="BH604"/>
      <c r="BI604"/>
      <c r="BJ604"/>
      <c r="BK604"/>
      <c r="BL604"/>
      <c r="BM604"/>
      <c r="BN604"/>
      <c r="BO604"/>
      <c r="BP604"/>
      <c r="BQ604"/>
      <c r="BR604"/>
      <c r="BS604"/>
      <c r="BT604" s="92"/>
      <c r="BU604" s="92"/>
      <c r="BV604" s="92"/>
      <c r="BW604" s="5"/>
      <c r="BX604" s="5"/>
      <c r="BY604" s="5"/>
      <c r="BZ604" s="5"/>
      <c r="CA604" s="5"/>
      <c r="CB604" s="5"/>
      <c r="CC604" s="5"/>
      <c r="CD604" s="440"/>
      <c r="CE604" s="440"/>
      <c r="CF604" s="441"/>
      <c r="CG604" s="442"/>
      <c r="CH604" s="443"/>
      <c r="CI604" s="443"/>
      <c r="CJ604" s="443"/>
      <c r="CK604" s="443"/>
      <c r="CL604" s="4"/>
      <c r="CM604" s="4"/>
      <c r="CN604" s="5"/>
      <c r="CO604" s="4"/>
      <c r="CP604" s="444"/>
      <c r="CQ604" s="445"/>
      <c r="CR604" s="446"/>
      <c r="CS604" s="446"/>
      <c r="CT604" s="444"/>
      <c r="CU604" s="444"/>
      <c r="CV604" s="444"/>
      <c r="CW604" s="444"/>
      <c r="CX604" s="447"/>
      <c r="CY604" s="447"/>
      <c r="CZ604" s="447"/>
      <c r="DA604" s="447"/>
      <c r="DB604" s="448"/>
      <c r="DC604" s="448"/>
      <c r="DD604" s="446"/>
      <c r="DE604" s="439"/>
      <c r="DF604" s="439"/>
      <c r="DG604" s="439"/>
      <c r="DH604" s="439"/>
      <c r="DI604" s="439"/>
      <c r="DJ604" s="439"/>
      <c r="DK604" s="439"/>
      <c r="DL604" s="446"/>
      <c r="DM604" s="446"/>
      <c r="DN604" s="444"/>
      <c r="DO604" s="444"/>
      <c r="DP604" s="444"/>
      <c r="DQ604" s="444"/>
      <c r="DR604" s="444"/>
      <c r="DS604" s="441"/>
      <c r="DT604" s="449"/>
      <c r="DU604" s="450"/>
      <c r="DV604" s="450"/>
      <c r="DW604" s="450"/>
      <c r="DX604" s="450"/>
      <c r="DY604" s="450"/>
      <c r="DZ604" s="450"/>
      <c r="EA604" s="450"/>
      <c r="EB604" s="450"/>
      <c r="EC604" s="450"/>
      <c r="ED604" s="450"/>
      <c r="EE604" s="446"/>
      <c r="EF604" s="446"/>
      <c r="EL604" s="4"/>
      <c r="EM604" s="4"/>
      <c r="EN604" s="5"/>
      <c r="EO604" s="4"/>
      <c r="FA604" s="23"/>
      <c r="FB604" s="24"/>
      <c r="FC604" s="75"/>
      <c r="FD604" s="76"/>
      <c r="FF604" s="89"/>
      <c r="IA604" s="214"/>
      <c r="IB604" s="215"/>
      <c r="IC604" s="214"/>
      <c r="ID604" s="215"/>
      <c r="IE604" s="214"/>
      <c r="IF604" s="214"/>
      <c r="IG604" s="214"/>
      <c r="IH604" s="233"/>
      <c r="II604" s="160"/>
      <c r="IJ604" s="217"/>
      <c r="IK604" s="218"/>
      <c r="IL604" s="218"/>
      <c r="IM604" s="218"/>
      <c r="IO604" s="391"/>
    </row>
    <row r="605" spans="1:249" s="6" customFormat="1" ht="15" x14ac:dyDescent="0.2">
      <c r="A605" s="467" t="s">
        <v>2195</v>
      </c>
      <c r="B605" s="467" t="s">
        <v>2149</v>
      </c>
      <c r="C605" s="393" t="s">
        <v>2933</v>
      </c>
      <c r="D605" s="468"/>
      <c r="E605" s="462" t="s">
        <v>2141</v>
      </c>
      <c r="F605" s="14" t="s">
        <v>2149</v>
      </c>
      <c r="G605" s="14" t="s">
        <v>2149</v>
      </c>
      <c r="H605" s="469" t="s">
        <v>2149</v>
      </c>
      <c r="I605" s="462"/>
      <c r="J605" s="456"/>
      <c r="K605" s="11"/>
      <c r="L605" s="11"/>
      <c r="M605" s="14"/>
      <c r="N605" s="470"/>
      <c r="O605" s="14"/>
      <c r="P605" s="14"/>
      <c r="Q605" s="14"/>
      <c r="R605" s="14"/>
      <c r="S605" s="14"/>
      <c r="T605" s="469"/>
      <c r="U605" s="454"/>
      <c r="V605" s="454"/>
      <c r="W605" s="9"/>
      <c r="X605" s="9"/>
      <c r="Y605" s="10"/>
      <c r="Z605" s="495" t="s">
        <v>2195</v>
      </c>
      <c r="AA605" s="11"/>
      <c r="AB605" s="472"/>
      <c r="AC605" s="473"/>
      <c r="AD605" s="473"/>
      <c r="AE605" s="496" t="s">
        <v>2195</v>
      </c>
      <c r="AF605" s="12"/>
      <c r="AG605" s="12"/>
      <c r="AH605" s="13"/>
      <c r="AI605" s="14"/>
      <c r="AJ605" s="14"/>
      <c r="AK605" s="7"/>
      <c r="AL605" s="7"/>
      <c r="AM605" s="15"/>
      <c r="AN605" s="15"/>
      <c r="AO605" s="8"/>
      <c r="AP605" s="453" t="s">
        <v>77</v>
      </c>
      <c r="AQ605" s="17"/>
      <c r="AR605" s="18"/>
      <c r="AS605" s="19"/>
      <c r="AT605" s="19"/>
      <c r="AU605" s="19"/>
      <c r="AV605" s="19"/>
      <c r="AW605" s="19"/>
      <c r="AX605" s="19"/>
      <c r="AY605" s="19"/>
      <c r="AZ605" s="20"/>
      <c r="BA605" s="20"/>
      <c r="BB605" s="21"/>
      <c r="BC605" s="22" t="s">
        <v>2179</v>
      </c>
      <c r="BD605" s="77"/>
      <c r="BE605" s="91"/>
      <c r="BF605" s="91"/>
      <c r="BG605" s="92"/>
      <c r="BH605"/>
      <c r="BI605"/>
      <c r="BJ605"/>
      <c r="BK605"/>
      <c r="BL605"/>
      <c r="BM605"/>
      <c r="BN605"/>
      <c r="BO605"/>
      <c r="BP605"/>
      <c r="BQ605"/>
      <c r="BR605"/>
      <c r="BS605"/>
      <c r="BT605" s="92"/>
      <c r="BU605" s="92"/>
      <c r="BV605" s="92"/>
      <c r="BW605" s="5"/>
      <c r="BX605" s="5"/>
      <c r="BY605" s="5"/>
      <c r="BZ605" s="5"/>
      <c r="CA605" s="5"/>
      <c r="CB605" s="5"/>
      <c r="CC605" s="5"/>
      <c r="CD605" s="440"/>
      <c r="CE605" s="440"/>
      <c r="CF605" s="441"/>
      <c r="CG605" s="442"/>
      <c r="CH605" s="443"/>
      <c r="CI605" s="443"/>
      <c r="CJ605" s="443"/>
      <c r="CK605" s="443"/>
      <c r="CL605" s="4"/>
      <c r="CM605" s="4"/>
      <c r="CN605" s="5"/>
      <c r="CO605" s="4"/>
      <c r="CP605" s="444"/>
      <c r="CQ605" s="445"/>
      <c r="CR605" s="446"/>
      <c r="CS605" s="446"/>
      <c r="CT605" s="444"/>
      <c r="CU605" s="444"/>
      <c r="CV605" s="444"/>
      <c r="CW605" s="444"/>
      <c r="CX605" s="447"/>
      <c r="CY605" s="447"/>
      <c r="CZ605" s="447"/>
      <c r="DA605" s="447"/>
      <c r="DB605" s="448"/>
      <c r="DC605" s="448"/>
      <c r="DD605" s="446"/>
      <c r="DE605" s="439"/>
      <c r="DF605" s="439"/>
      <c r="DG605" s="439"/>
      <c r="DH605" s="439"/>
      <c r="DI605" s="439"/>
      <c r="DJ605" s="439"/>
      <c r="DK605" s="439"/>
      <c r="DL605" s="446"/>
      <c r="DM605" s="446"/>
      <c r="DN605" s="444"/>
      <c r="DO605" s="444"/>
      <c r="DP605" s="444"/>
      <c r="DQ605" s="444"/>
      <c r="DR605" s="444"/>
      <c r="DS605" s="441"/>
      <c r="DT605" s="449"/>
      <c r="DU605" s="450"/>
      <c r="DV605" s="450"/>
      <c r="DW605" s="450"/>
      <c r="DX605" s="450"/>
      <c r="DY605" s="450"/>
      <c r="DZ605" s="450"/>
      <c r="EA605" s="450"/>
      <c r="EB605" s="450"/>
      <c r="EC605" s="450"/>
      <c r="ED605" s="450"/>
      <c r="EE605" s="446"/>
      <c r="EF605" s="446"/>
      <c r="EL605" s="4"/>
      <c r="EM605" s="4"/>
      <c r="EN605" s="5"/>
      <c r="EO605" s="4"/>
      <c r="FA605" s="23"/>
      <c r="FB605" s="24"/>
      <c r="FC605" s="75"/>
      <c r="FD605" s="76"/>
      <c r="FF605" s="89"/>
      <c r="IA605" s="214"/>
      <c r="IB605" s="215"/>
      <c r="IC605" s="214"/>
      <c r="ID605" s="215"/>
      <c r="IE605" s="214"/>
      <c r="IF605" s="214"/>
      <c r="IG605" s="214"/>
      <c r="IH605" s="233"/>
      <c r="II605" s="160"/>
      <c r="IJ605" s="217"/>
      <c r="IK605" s="218"/>
      <c r="IL605" s="218"/>
      <c r="IM605" s="218"/>
      <c r="IO605" s="391"/>
    </row>
    <row r="606" spans="1:249" s="6" customFormat="1" ht="15" x14ac:dyDescent="0.2">
      <c r="A606" s="467" t="s">
        <v>2195</v>
      </c>
      <c r="B606" s="467" t="s">
        <v>2149</v>
      </c>
      <c r="C606" s="393" t="s">
        <v>2934</v>
      </c>
      <c r="D606" s="468"/>
      <c r="E606" s="462" t="s">
        <v>2139</v>
      </c>
      <c r="F606" s="14" t="s">
        <v>2149</v>
      </c>
      <c r="G606" s="14" t="s">
        <v>2149</v>
      </c>
      <c r="H606" s="469" t="s">
        <v>2149</v>
      </c>
      <c r="I606" s="462"/>
      <c r="J606" s="456"/>
      <c r="K606" s="11"/>
      <c r="L606" s="11"/>
      <c r="M606" s="14"/>
      <c r="N606" s="470"/>
      <c r="O606" s="14"/>
      <c r="P606" s="14"/>
      <c r="Q606" s="14"/>
      <c r="R606" s="14"/>
      <c r="S606" s="14"/>
      <c r="T606" s="469"/>
      <c r="U606" s="454"/>
      <c r="V606" s="454"/>
      <c r="W606" s="9"/>
      <c r="X606" s="9"/>
      <c r="Y606" s="10"/>
      <c r="Z606" s="495" t="s">
        <v>2195</v>
      </c>
      <c r="AA606" s="11"/>
      <c r="AB606" s="472"/>
      <c r="AC606" s="473"/>
      <c r="AD606" s="473"/>
      <c r="AE606" s="496" t="s">
        <v>2195</v>
      </c>
      <c r="AF606" s="12"/>
      <c r="AG606" s="12"/>
      <c r="AH606" s="13"/>
      <c r="AI606" s="14"/>
      <c r="AJ606" s="14"/>
      <c r="AK606" s="7"/>
      <c r="AL606" s="7"/>
      <c r="AM606" s="15"/>
      <c r="AN606" s="15"/>
      <c r="AO606" s="8"/>
      <c r="AP606" s="453" t="s">
        <v>78</v>
      </c>
      <c r="AQ606" s="17"/>
      <c r="AR606" s="18"/>
      <c r="AS606" s="19"/>
      <c r="AT606" s="19"/>
      <c r="AU606" s="19"/>
      <c r="AV606" s="19"/>
      <c r="AW606" s="19"/>
      <c r="AX606" s="19"/>
      <c r="AY606" s="19"/>
      <c r="AZ606" s="20"/>
      <c r="BA606" s="20"/>
      <c r="BB606" s="21"/>
      <c r="BC606" s="22" t="s">
        <v>2179</v>
      </c>
      <c r="BD606" s="77"/>
      <c r="BE606" s="91"/>
      <c r="BF606" s="91"/>
      <c r="BG606" s="92"/>
      <c r="BH606"/>
      <c r="BI606"/>
      <c r="BJ606"/>
      <c r="BK606"/>
      <c r="BL606"/>
      <c r="BM606"/>
      <c r="BN606"/>
      <c r="BO606"/>
      <c r="BP606"/>
      <c r="BQ606"/>
      <c r="BR606"/>
      <c r="BS606"/>
      <c r="BT606" s="92"/>
      <c r="BU606" s="92"/>
      <c r="BV606" s="92"/>
      <c r="BW606" s="5"/>
      <c r="BX606" s="5"/>
      <c r="BY606" s="5"/>
      <c r="BZ606" s="5"/>
      <c r="CA606" s="5"/>
      <c r="CB606" s="5"/>
      <c r="CC606" s="5"/>
      <c r="CD606" s="440"/>
      <c r="CE606" s="440"/>
      <c r="CF606" s="441"/>
      <c r="CG606" s="442"/>
      <c r="CH606" s="443"/>
      <c r="CI606" s="443"/>
      <c r="CJ606" s="443"/>
      <c r="CK606" s="443"/>
      <c r="CL606" s="4"/>
      <c r="CM606" s="4"/>
      <c r="CN606" s="5"/>
      <c r="CO606" s="4"/>
      <c r="CP606" s="444"/>
      <c r="CQ606" s="445"/>
      <c r="CR606" s="446"/>
      <c r="CS606" s="446"/>
      <c r="CT606" s="444"/>
      <c r="CU606" s="444"/>
      <c r="CV606" s="444"/>
      <c r="CW606" s="444"/>
      <c r="CX606" s="447"/>
      <c r="CY606" s="447"/>
      <c r="CZ606" s="447"/>
      <c r="DA606" s="447"/>
      <c r="DB606" s="448"/>
      <c r="DC606" s="448"/>
      <c r="DD606" s="446"/>
      <c r="DE606" s="439"/>
      <c r="DF606" s="439"/>
      <c r="DG606" s="439"/>
      <c r="DH606" s="439"/>
      <c r="DI606" s="439"/>
      <c r="DJ606" s="439"/>
      <c r="DK606" s="439"/>
      <c r="DL606" s="446"/>
      <c r="DM606" s="446"/>
      <c r="DN606" s="444"/>
      <c r="DO606" s="444"/>
      <c r="DP606" s="444"/>
      <c r="DQ606" s="444"/>
      <c r="DR606" s="444"/>
      <c r="DS606" s="441"/>
      <c r="DT606" s="449"/>
      <c r="DU606" s="450"/>
      <c r="DV606" s="450"/>
      <c r="DW606" s="450"/>
      <c r="DX606" s="450"/>
      <c r="DY606" s="450"/>
      <c r="DZ606" s="450"/>
      <c r="EA606" s="450"/>
      <c r="EB606" s="450"/>
      <c r="EC606" s="450"/>
      <c r="ED606" s="450"/>
      <c r="EE606" s="446"/>
      <c r="EF606" s="446"/>
      <c r="EL606" s="4"/>
      <c r="EM606" s="4"/>
      <c r="EN606" s="5"/>
      <c r="EO606" s="4"/>
      <c r="FA606" s="23"/>
      <c r="FB606" s="24"/>
      <c r="FC606" s="75"/>
      <c r="FD606" s="76"/>
      <c r="FF606" s="89"/>
      <c r="IA606" s="214"/>
      <c r="IB606" s="215"/>
      <c r="IC606" s="214"/>
      <c r="ID606" s="215"/>
      <c r="IE606" s="214"/>
      <c r="IF606" s="214"/>
      <c r="IG606" s="214"/>
      <c r="IH606" s="233"/>
      <c r="II606" s="160"/>
      <c r="IJ606" s="217"/>
      <c r="IK606" s="218"/>
      <c r="IL606" s="218"/>
      <c r="IM606" s="218"/>
      <c r="IO606" s="391"/>
    </row>
    <row r="607" spans="1:249" s="6" customFormat="1" ht="15" x14ac:dyDescent="0.2">
      <c r="A607" s="467">
        <v>0</v>
      </c>
      <c r="B607" s="467" t="s">
        <v>2149</v>
      </c>
      <c r="C607" s="393" t="s">
        <v>2935</v>
      </c>
      <c r="D607" s="468"/>
      <c r="E607" s="462" t="s">
        <v>2135</v>
      </c>
      <c r="F607" s="14"/>
      <c r="G607" s="14"/>
      <c r="H607" s="469"/>
      <c r="I607" s="462"/>
      <c r="J607" s="456"/>
      <c r="K607" s="11"/>
      <c r="L607" s="11"/>
      <c r="M607" s="14"/>
      <c r="N607" s="470"/>
      <c r="O607" s="14"/>
      <c r="P607" s="14"/>
      <c r="Q607" s="14"/>
      <c r="R607" s="14"/>
      <c r="S607" s="14"/>
      <c r="T607" s="469"/>
      <c r="U607" s="454"/>
      <c r="V607" s="454"/>
      <c r="W607" s="9"/>
      <c r="X607" s="9"/>
      <c r="Y607" s="10"/>
      <c r="Z607" s="495">
        <v>0</v>
      </c>
      <c r="AA607" s="11"/>
      <c r="AB607" s="472"/>
      <c r="AC607" s="473"/>
      <c r="AD607" s="473"/>
      <c r="AE607" s="496">
        <v>0</v>
      </c>
      <c r="AF607" s="12"/>
      <c r="AG607" s="12"/>
      <c r="AH607" s="13"/>
      <c r="AI607" s="14"/>
      <c r="AJ607" s="14"/>
      <c r="AK607" s="7"/>
      <c r="AL607" s="7"/>
      <c r="AM607" s="15"/>
      <c r="AN607" s="15"/>
      <c r="AO607" s="8"/>
      <c r="AP607" s="453" t="s">
        <v>79</v>
      </c>
      <c r="AQ607" s="17"/>
      <c r="AR607" s="18"/>
      <c r="AS607" s="19"/>
      <c r="AT607" s="19"/>
      <c r="AU607" s="19"/>
      <c r="AV607" s="19"/>
      <c r="AW607" s="19"/>
      <c r="AX607" s="19"/>
      <c r="AY607" s="19"/>
      <c r="AZ607" s="20"/>
      <c r="BA607" s="20"/>
      <c r="BB607" s="21"/>
      <c r="BC607" s="22" t="s">
        <v>2179</v>
      </c>
      <c r="BD607" s="77"/>
      <c r="BE607" s="91"/>
      <c r="BF607" s="91"/>
      <c r="BG607" s="92"/>
      <c r="BH607"/>
      <c r="BI607"/>
      <c r="BJ607"/>
      <c r="BK607"/>
      <c r="BL607"/>
      <c r="BM607"/>
      <c r="BN607"/>
      <c r="BO607"/>
      <c r="BP607"/>
      <c r="BQ607"/>
      <c r="BR607"/>
      <c r="BS607"/>
      <c r="BT607" s="92"/>
      <c r="BU607" s="92"/>
      <c r="BV607" s="92"/>
      <c r="BW607" s="5"/>
      <c r="BX607" s="5"/>
      <c r="BY607" s="5"/>
      <c r="BZ607" s="5"/>
      <c r="CA607" s="5"/>
      <c r="CB607" s="5"/>
      <c r="CC607" s="5"/>
      <c r="CD607" s="440"/>
      <c r="CE607" s="440"/>
      <c r="CF607" s="441"/>
      <c r="CG607" s="442"/>
      <c r="CH607" s="443"/>
      <c r="CI607" s="443"/>
      <c r="CJ607" s="443"/>
      <c r="CK607" s="443"/>
      <c r="CL607" s="4"/>
      <c r="CM607" s="4"/>
      <c r="CN607" s="5"/>
      <c r="CO607" s="4"/>
      <c r="CP607" s="444"/>
      <c r="CQ607" s="445"/>
      <c r="CR607" s="446"/>
      <c r="CS607" s="446"/>
      <c r="CT607" s="444"/>
      <c r="CU607" s="444"/>
      <c r="CV607" s="444"/>
      <c r="CW607" s="444"/>
      <c r="CX607" s="447"/>
      <c r="CY607" s="447"/>
      <c r="CZ607" s="447"/>
      <c r="DA607" s="447"/>
      <c r="DB607" s="448"/>
      <c r="DC607" s="448"/>
      <c r="DD607" s="446"/>
      <c r="DE607" s="439"/>
      <c r="DF607" s="439"/>
      <c r="DG607" s="439"/>
      <c r="DH607" s="439"/>
      <c r="DI607" s="439"/>
      <c r="DJ607" s="439"/>
      <c r="DK607" s="439"/>
      <c r="DL607" s="446"/>
      <c r="DM607" s="446"/>
      <c r="DN607" s="444"/>
      <c r="DO607" s="444"/>
      <c r="DP607" s="444"/>
      <c r="DQ607" s="444"/>
      <c r="DR607" s="444"/>
      <c r="DS607" s="441"/>
      <c r="DT607" s="449"/>
      <c r="DU607" s="450"/>
      <c r="DV607" s="450"/>
      <c r="DW607" s="450"/>
      <c r="DX607" s="450"/>
      <c r="DY607" s="450"/>
      <c r="DZ607" s="450"/>
      <c r="EA607" s="450"/>
      <c r="EB607" s="450"/>
      <c r="EC607" s="450"/>
      <c r="ED607" s="450"/>
      <c r="EE607" s="446"/>
      <c r="EF607" s="446"/>
      <c r="EL607" s="4"/>
      <c r="EM607" s="4"/>
      <c r="EN607" s="5"/>
      <c r="EO607" s="4"/>
      <c r="FA607" s="23"/>
      <c r="FB607" s="24"/>
      <c r="FC607" s="75"/>
      <c r="FD607" s="76"/>
      <c r="FF607" s="89"/>
      <c r="IA607" s="214"/>
      <c r="IB607" s="215"/>
      <c r="IC607" s="214"/>
      <c r="ID607" s="215"/>
      <c r="IE607" s="214"/>
      <c r="IF607" s="214"/>
      <c r="IG607" s="214"/>
      <c r="IH607" s="233"/>
      <c r="II607" s="160"/>
      <c r="IJ607" s="217"/>
      <c r="IK607" s="218"/>
      <c r="IL607" s="218"/>
      <c r="IM607" s="218"/>
      <c r="IO607" s="391"/>
    </row>
    <row r="608" spans="1:249" s="6" customFormat="1" ht="15" x14ac:dyDescent="0.2">
      <c r="A608" s="467" t="s">
        <v>2195</v>
      </c>
      <c r="B608" s="467" t="s">
        <v>2149</v>
      </c>
      <c r="C608" s="393" t="s">
        <v>2936</v>
      </c>
      <c r="D608" s="468"/>
      <c r="E608" s="462" t="s">
        <v>2141</v>
      </c>
      <c r="F608" s="14" t="s">
        <v>2149</v>
      </c>
      <c r="G608" s="14" t="s">
        <v>2149</v>
      </c>
      <c r="H608" s="469" t="s">
        <v>2149</v>
      </c>
      <c r="I608" s="462"/>
      <c r="J608" s="456"/>
      <c r="K608" s="11"/>
      <c r="L608" s="11"/>
      <c r="M608" s="14"/>
      <c r="N608" s="470"/>
      <c r="O608" s="14"/>
      <c r="P608" s="14"/>
      <c r="Q608" s="14"/>
      <c r="R608" s="14"/>
      <c r="S608" s="14"/>
      <c r="T608" s="469"/>
      <c r="U608" s="454"/>
      <c r="V608" s="454"/>
      <c r="W608" s="9"/>
      <c r="X608" s="9"/>
      <c r="Y608" s="10"/>
      <c r="Z608" s="495" t="s">
        <v>2195</v>
      </c>
      <c r="AA608" s="11"/>
      <c r="AB608" s="472"/>
      <c r="AC608" s="473"/>
      <c r="AD608" s="473"/>
      <c r="AE608" s="496" t="s">
        <v>2195</v>
      </c>
      <c r="AF608" s="12"/>
      <c r="AG608" s="12"/>
      <c r="AH608" s="13"/>
      <c r="AI608" s="14"/>
      <c r="AJ608" s="14"/>
      <c r="AK608" s="7"/>
      <c r="AL608" s="7"/>
      <c r="AM608" s="15"/>
      <c r="AN608" s="15"/>
      <c r="AO608" s="8"/>
      <c r="AP608" s="453" t="s">
        <v>80</v>
      </c>
      <c r="AQ608" s="17"/>
      <c r="AR608" s="18"/>
      <c r="AS608" s="19"/>
      <c r="AT608" s="19"/>
      <c r="AU608" s="19"/>
      <c r="AV608" s="19"/>
      <c r="AW608" s="19"/>
      <c r="AX608" s="19"/>
      <c r="AY608" s="19"/>
      <c r="AZ608" s="20"/>
      <c r="BA608" s="20"/>
      <c r="BB608" s="21"/>
      <c r="BC608" s="22" t="s">
        <v>2179</v>
      </c>
      <c r="BD608" s="77"/>
      <c r="BE608" s="91"/>
      <c r="BF608" s="91"/>
      <c r="BG608" s="92"/>
      <c r="BH608"/>
      <c r="BI608"/>
      <c r="BJ608"/>
      <c r="BK608"/>
      <c r="BL608"/>
      <c r="BM608"/>
      <c r="BN608"/>
      <c r="BO608"/>
      <c r="BP608"/>
      <c r="BQ608"/>
      <c r="BR608"/>
      <c r="BS608"/>
      <c r="BT608" s="92"/>
      <c r="BU608" s="92"/>
      <c r="BV608" s="92"/>
      <c r="BW608" s="5"/>
      <c r="BX608" s="5"/>
      <c r="BY608" s="5"/>
      <c r="BZ608" s="5"/>
      <c r="CA608" s="5"/>
      <c r="CB608" s="5"/>
      <c r="CC608" s="5"/>
      <c r="CD608" s="440"/>
      <c r="CE608" s="440"/>
      <c r="CF608" s="441"/>
      <c r="CG608" s="442"/>
      <c r="CH608" s="443"/>
      <c r="CI608" s="443"/>
      <c r="CJ608" s="443"/>
      <c r="CK608" s="443"/>
      <c r="CL608" s="4"/>
      <c r="CM608" s="4"/>
      <c r="CN608" s="5"/>
      <c r="CO608" s="4"/>
      <c r="CP608" s="444"/>
      <c r="CQ608" s="445"/>
      <c r="CR608" s="446"/>
      <c r="CS608" s="446"/>
      <c r="CT608" s="444"/>
      <c r="CU608" s="444"/>
      <c r="CV608" s="444"/>
      <c r="CW608" s="444"/>
      <c r="CX608" s="447"/>
      <c r="CY608" s="447"/>
      <c r="CZ608" s="447"/>
      <c r="DA608" s="447"/>
      <c r="DB608" s="448"/>
      <c r="DC608" s="448"/>
      <c r="DD608" s="446"/>
      <c r="DE608" s="439"/>
      <c r="DF608" s="439"/>
      <c r="DG608" s="439"/>
      <c r="DH608" s="439"/>
      <c r="DI608" s="439"/>
      <c r="DJ608" s="439"/>
      <c r="DK608" s="439"/>
      <c r="DL608" s="446"/>
      <c r="DM608" s="446"/>
      <c r="DN608" s="444"/>
      <c r="DO608" s="444"/>
      <c r="DP608" s="444"/>
      <c r="DQ608" s="444"/>
      <c r="DR608" s="444"/>
      <c r="DS608" s="441"/>
      <c r="DT608" s="449"/>
      <c r="DU608" s="450"/>
      <c r="DV608" s="450"/>
      <c r="DW608" s="450"/>
      <c r="DX608" s="450"/>
      <c r="DY608" s="450"/>
      <c r="DZ608" s="450"/>
      <c r="EA608" s="450"/>
      <c r="EB608" s="450"/>
      <c r="EC608" s="450"/>
      <c r="ED608" s="450"/>
      <c r="EE608" s="446"/>
      <c r="EF608" s="446"/>
      <c r="EL608" s="4"/>
      <c r="EM608" s="4"/>
      <c r="EN608" s="5"/>
      <c r="EO608" s="4"/>
      <c r="FA608" s="23"/>
      <c r="FB608" s="24"/>
      <c r="FC608" s="75"/>
      <c r="FD608" s="76"/>
      <c r="FF608" s="89"/>
      <c r="IA608" s="214"/>
      <c r="IB608" s="215"/>
      <c r="IC608" s="214"/>
      <c r="ID608" s="215"/>
      <c r="IE608" s="214"/>
      <c r="IF608" s="214"/>
      <c r="IG608" s="214"/>
      <c r="IH608" s="233"/>
      <c r="II608" s="160"/>
      <c r="IJ608" s="217"/>
      <c r="IK608" s="218"/>
      <c r="IL608" s="218"/>
      <c r="IM608" s="218"/>
      <c r="IO608" s="391"/>
    </row>
    <row r="609" spans="1:249" s="6" customFormat="1" ht="15" x14ac:dyDescent="0.2">
      <c r="A609" s="467">
        <v>2</v>
      </c>
      <c r="B609" s="467" t="s">
        <v>2157</v>
      </c>
      <c r="C609" s="393" t="s">
        <v>2937</v>
      </c>
      <c r="D609" s="468"/>
      <c r="E609" s="462" t="s">
        <v>2136</v>
      </c>
      <c r="F609" s="14" t="s">
        <v>2147</v>
      </c>
      <c r="G609" s="14" t="s">
        <v>2149</v>
      </c>
      <c r="H609" s="469" t="s">
        <v>2149</v>
      </c>
      <c r="I609" s="462"/>
      <c r="J609" s="456"/>
      <c r="K609" s="11"/>
      <c r="L609" s="11"/>
      <c r="M609" s="14"/>
      <c r="N609" s="470"/>
      <c r="O609" s="14"/>
      <c r="P609" s="14"/>
      <c r="Q609" s="14"/>
      <c r="R609" s="14"/>
      <c r="S609" s="14"/>
      <c r="T609" s="469"/>
      <c r="U609" s="454"/>
      <c r="V609" s="454"/>
      <c r="W609" s="9"/>
      <c r="X609" s="9"/>
      <c r="Y609" s="10"/>
      <c r="Z609" s="495" t="s">
        <v>2165</v>
      </c>
      <c r="AA609" s="11"/>
      <c r="AB609" s="472"/>
      <c r="AC609" s="473"/>
      <c r="AD609" s="473"/>
      <c r="AE609" s="496" t="s">
        <v>2165</v>
      </c>
      <c r="AF609" s="12"/>
      <c r="AG609" s="12"/>
      <c r="AH609" s="13"/>
      <c r="AI609" s="14"/>
      <c r="AJ609" s="14"/>
      <c r="AK609" s="7"/>
      <c r="AL609" s="7"/>
      <c r="AM609" s="15"/>
      <c r="AN609" s="15"/>
      <c r="AO609" s="8"/>
      <c r="AP609" s="453" t="s">
        <v>81</v>
      </c>
      <c r="AQ609" s="17"/>
      <c r="AR609" s="18"/>
      <c r="AS609" s="19"/>
      <c r="AT609" s="19"/>
      <c r="AU609" s="19"/>
      <c r="AV609" s="19"/>
      <c r="AW609" s="19"/>
      <c r="AX609" s="19"/>
      <c r="AY609" s="19"/>
      <c r="AZ609" s="20"/>
      <c r="BA609" s="20"/>
      <c r="BB609" s="21"/>
      <c r="BC609" s="22" t="s">
        <v>2179</v>
      </c>
      <c r="BD609" s="77"/>
      <c r="BE609" s="91"/>
      <c r="BF609" s="91"/>
      <c r="BG609" s="92"/>
      <c r="BH609"/>
      <c r="BI609"/>
      <c r="BJ609"/>
      <c r="BK609"/>
      <c r="BL609"/>
      <c r="BM609"/>
      <c r="BN609"/>
      <c r="BO609"/>
      <c r="BP609"/>
      <c r="BQ609"/>
      <c r="BR609"/>
      <c r="BS609"/>
      <c r="BT609" s="92"/>
      <c r="BU609" s="92"/>
      <c r="BV609" s="92"/>
      <c r="BW609" s="5"/>
      <c r="BX609" s="5"/>
      <c r="BY609" s="5"/>
      <c r="BZ609" s="5"/>
      <c r="CA609" s="5"/>
      <c r="CB609" s="5"/>
      <c r="CC609" s="5"/>
      <c r="CD609" s="440"/>
      <c r="CE609" s="440"/>
      <c r="CF609" s="441"/>
      <c r="CG609" s="442"/>
      <c r="CH609" s="443"/>
      <c r="CI609" s="443"/>
      <c r="CJ609" s="443"/>
      <c r="CK609" s="443"/>
      <c r="CL609" s="4"/>
      <c r="CM609" s="4"/>
      <c r="CN609" s="5"/>
      <c r="CO609" s="4"/>
      <c r="CP609" s="444"/>
      <c r="CQ609" s="445"/>
      <c r="CR609" s="446"/>
      <c r="CS609" s="446"/>
      <c r="CT609" s="444"/>
      <c r="CU609" s="444"/>
      <c r="CV609" s="444"/>
      <c r="CW609" s="444"/>
      <c r="CX609" s="447"/>
      <c r="CY609" s="447"/>
      <c r="CZ609" s="447"/>
      <c r="DA609" s="447"/>
      <c r="DB609" s="448"/>
      <c r="DC609" s="448"/>
      <c r="DD609" s="446"/>
      <c r="DE609" s="439"/>
      <c r="DF609" s="439"/>
      <c r="DG609" s="439"/>
      <c r="DH609" s="439"/>
      <c r="DI609" s="439"/>
      <c r="DJ609" s="439"/>
      <c r="DK609" s="439"/>
      <c r="DL609" s="446"/>
      <c r="DM609" s="446"/>
      <c r="DN609" s="444"/>
      <c r="DO609" s="444"/>
      <c r="DP609" s="444"/>
      <c r="DQ609" s="444"/>
      <c r="DR609" s="444"/>
      <c r="DS609" s="441"/>
      <c r="DT609" s="449"/>
      <c r="DU609" s="450"/>
      <c r="DV609" s="450"/>
      <c r="DW609" s="450"/>
      <c r="DX609" s="450"/>
      <c r="DY609" s="450"/>
      <c r="DZ609" s="450"/>
      <c r="EA609" s="450"/>
      <c r="EB609" s="450"/>
      <c r="EC609" s="450"/>
      <c r="ED609" s="450"/>
      <c r="EE609" s="446"/>
      <c r="EF609" s="446"/>
      <c r="EL609" s="4"/>
      <c r="EM609" s="4"/>
      <c r="EN609" s="5"/>
      <c r="EO609" s="4"/>
      <c r="FA609" s="23"/>
      <c r="FB609" s="24"/>
      <c r="FC609" s="75"/>
      <c r="FD609" s="76"/>
      <c r="FF609" s="89"/>
      <c r="IA609" s="214"/>
      <c r="IB609" s="215"/>
      <c r="IC609" s="214"/>
      <c r="ID609" s="215"/>
      <c r="IE609" s="214"/>
      <c r="IF609" s="214"/>
      <c r="IG609" s="214"/>
      <c r="IH609" s="233"/>
      <c r="II609" s="160"/>
      <c r="IJ609" s="217"/>
      <c r="IK609" s="218"/>
      <c r="IL609" s="218"/>
      <c r="IM609" s="218"/>
      <c r="IO609" s="391"/>
    </row>
    <row r="610" spans="1:249" s="6" customFormat="1" ht="15" x14ac:dyDescent="0.2">
      <c r="A610" s="467" t="s">
        <v>2195</v>
      </c>
      <c r="B610" s="467" t="s">
        <v>2149</v>
      </c>
      <c r="C610" s="393" t="s">
        <v>2938</v>
      </c>
      <c r="D610" s="468"/>
      <c r="E610" s="462" t="s">
        <v>2141</v>
      </c>
      <c r="F610" s="14" t="s">
        <v>2149</v>
      </c>
      <c r="G610" s="14" t="s">
        <v>2149</v>
      </c>
      <c r="H610" s="469" t="s">
        <v>2149</v>
      </c>
      <c r="I610" s="462"/>
      <c r="J610" s="456"/>
      <c r="K610" s="11"/>
      <c r="L610" s="11"/>
      <c r="M610" s="14"/>
      <c r="N610" s="470"/>
      <c r="O610" s="14"/>
      <c r="P610" s="14"/>
      <c r="Q610" s="14"/>
      <c r="R610" s="14"/>
      <c r="S610" s="14"/>
      <c r="T610" s="469"/>
      <c r="U610" s="454"/>
      <c r="V610" s="454"/>
      <c r="W610" s="9"/>
      <c r="X610" s="9"/>
      <c r="Y610" s="10"/>
      <c r="Z610" s="495" t="s">
        <v>2195</v>
      </c>
      <c r="AA610" s="11"/>
      <c r="AB610" s="472"/>
      <c r="AC610" s="473"/>
      <c r="AD610" s="473"/>
      <c r="AE610" s="496" t="s">
        <v>2195</v>
      </c>
      <c r="AF610" s="12"/>
      <c r="AG610" s="12"/>
      <c r="AH610" s="13"/>
      <c r="AI610" s="14"/>
      <c r="AJ610" s="14"/>
      <c r="AK610" s="7"/>
      <c r="AL610" s="7"/>
      <c r="AM610" s="15"/>
      <c r="AN610" s="15"/>
      <c r="AO610" s="8"/>
      <c r="AP610" s="453" t="s">
        <v>82</v>
      </c>
      <c r="AQ610" s="17"/>
      <c r="AR610" s="18"/>
      <c r="AS610" s="19"/>
      <c r="AT610" s="19"/>
      <c r="AU610" s="19"/>
      <c r="AV610" s="19"/>
      <c r="AW610" s="19"/>
      <c r="AX610" s="19"/>
      <c r="AY610" s="19"/>
      <c r="AZ610" s="20"/>
      <c r="BA610" s="20"/>
      <c r="BB610" s="21"/>
      <c r="BC610" s="22" t="s">
        <v>2179</v>
      </c>
      <c r="BD610" s="77"/>
      <c r="BE610" s="91"/>
      <c r="BF610" s="91"/>
      <c r="BG610" s="92"/>
      <c r="BH610"/>
      <c r="BI610"/>
      <c r="BJ610"/>
      <c r="BK610"/>
      <c r="BL610"/>
      <c r="BM610"/>
      <c r="BN610"/>
      <c r="BO610"/>
      <c r="BP610"/>
      <c r="BQ610"/>
      <c r="BR610"/>
      <c r="BS610"/>
      <c r="BT610" s="92"/>
      <c r="BU610" s="92"/>
      <c r="BV610" s="92"/>
      <c r="BW610" s="5"/>
      <c r="BX610" s="5"/>
      <c r="BY610" s="5"/>
      <c r="BZ610" s="5"/>
      <c r="CA610" s="5"/>
      <c r="CB610" s="5"/>
      <c r="CC610" s="5"/>
      <c r="CD610" s="440"/>
      <c r="CE610" s="440"/>
      <c r="CF610" s="441"/>
      <c r="CG610" s="442"/>
      <c r="CH610" s="443"/>
      <c r="CI610" s="443"/>
      <c r="CJ610" s="443"/>
      <c r="CK610" s="443"/>
      <c r="CL610" s="4"/>
      <c r="CM610" s="4"/>
      <c r="CN610" s="5"/>
      <c r="CO610" s="4"/>
      <c r="CP610" s="444"/>
      <c r="CQ610" s="445"/>
      <c r="CR610" s="446"/>
      <c r="CS610" s="446"/>
      <c r="CT610" s="444"/>
      <c r="CU610" s="444"/>
      <c r="CV610" s="444"/>
      <c r="CW610" s="444"/>
      <c r="CX610" s="447"/>
      <c r="CY610" s="447"/>
      <c r="CZ610" s="447"/>
      <c r="DA610" s="447"/>
      <c r="DB610" s="448"/>
      <c r="DC610" s="448"/>
      <c r="DD610" s="446"/>
      <c r="DE610" s="439"/>
      <c r="DF610" s="439"/>
      <c r="DG610" s="439"/>
      <c r="DH610" s="439"/>
      <c r="DI610" s="439"/>
      <c r="DJ610" s="439"/>
      <c r="DK610" s="439"/>
      <c r="DL610" s="446"/>
      <c r="DM610" s="446"/>
      <c r="DN610" s="444"/>
      <c r="DO610" s="444"/>
      <c r="DP610" s="444"/>
      <c r="DQ610" s="444"/>
      <c r="DR610" s="444"/>
      <c r="DS610" s="441"/>
      <c r="DT610" s="449"/>
      <c r="DU610" s="450"/>
      <c r="DV610" s="450"/>
      <c r="DW610" s="450"/>
      <c r="DX610" s="450"/>
      <c r="DY610" s="450"/>
      <c r="DZ610" s="450"/>
      <c r="EA610" s="450"/>
      <c r="EB610" s="450"/>
      <c r="EC610" s="450"/>
      <c r="ED610" s="450"/>
      <c r="EE610" s="446"/>
      <c r="EF610" s="446"/>
      <c r="EL610" s="4"/>
      <c r="EM610" s="4"/>
      <c r="EN610" s="5"/>
      <c r="EO610" s="4"/>
      <c r="FA610" s="23"/>
      <c r="FB610" s="24"/>
      <c r="FC610" s="75"/>
      <c r="FD610" s="76"/>
      <c r="FF610" s="89"/>
      <c r="IA610" s="214"/>
      <c r="IB610" s="215"/>
      <c r="IC610" s="214"/>
      <c r="ID610" s="215"/>
      <c r="IE610" s="214"/>
      <c r="IF610" s="214"/>
      <c r="IG610" s="214"/>
      <c r="IH610" s="233"/>
      <c r="II610" s="160"/>
      <c r="IJ610" s="217"/>
      <c r="IK610" s="218"/>
      <c r="IL610" s="218"/>
      <c r="IM610" s="218"/>
      <c r="IO610" s="391"/>
    </row>
    <row r="611" spans="1:249" s="6" customFormat="1" ht="15" x14ac:dyDescent="0.2">
      <c r="A611" s="467" t="s">
        <v>2165</v>
      </c>
      <c r="B611" s="467" t="s">
        <v>2149</v>
      </c>
      <c r="C611" s="393" t="s">
        <v>3067</v>
      </c>
      <c r="D611" s="468"/>
      <c r="E611" s="462" t="s">
        <v>2136</v>
      </c>
      <c r="F611" s="14" t="s">
        <v>2149</v>
      </c>
      <c r="G611" s="14" t="s">
        <v>2149</v>
      </c>
      <c r="H611" s="469" t="s">
        <v>2149</v>
      </c>
      <c r="I611" s="462"/>
      <c r="J611" s="456"/>
      <c r="K611" s="11"/>
      <c r="L611" s="11"/>
      <c r="M611" s="14"/>
      <c r="N611" s="470"/>
      <c r="O611" s="14"/>
      <c r="P611" s="14"/>
      <c r="Q611" s="14"/>
      <c r="R611" s="14"/>
      <c r="S611" s="14"/>
      <c r="T611" s="469"/>
      <c r="U611" s="454"/>
      <c r="V611" s="454"/>
      <c r="W611" s="9"/>
      <c r="X611" s="9"/>
      <c r="Y611" s="10"/>
      <c r="Z611" s="495" t="s">
        <v>2165</v>
      </c>
      <c r="AA611" s="11"/>
      <c r="AB611" s="472"/>
      <c r="AC611" s="473"/>
      <c r="AD611" s="473"/>
      <c r="AE611" s="496" t="s">
        <v>2165</v>
      </c>
      <c r="AF611" s="12"/>
      <c r="AG611" s="12"/>
      <c r="AH611" s="13"/>
      <c r="AI611" s="14"/>
      <c r="AJ611" s="14"/>
      <c r="AK611" s="7"/>
      <c r="AL611" s="7"/>
      <c r="AM611" s="15"/>
      <c r="AN611" s="15"/>
      <c r="AO611" s="8"/>
      <c r="AP611" s="453" t="s">
        <v>83</v>
      </c>
      <c r="AQ611" s="17"/>
      <c r="AR611" s="18"/>
      <c r="AS611" s="19"/>
      <c r="AT611" s="19"/>
      <c r="AU611" s="19"/>
      <c r="AV611" s="19"/>
      <c r="AW611" s="19"/>
      <c r="AX611" s="19"/>
      <c r="AY611" s="19"/>
      <c r="AZ611" s="20"/>
      <c r="BA611" s="20"/>
      <c r="BB611" s="21"/>
      <c r="BC611" s="22" t="s">
        <v>2179</v>
      </c>
      <c r="BD611" s="77"/>
      <c r="BE611" s="91"/>
      <c r="BF611" s="91"/>
      <c r="BG611" s="92"/>
      <c r="BH611"/>
      <c r="BI611"/>
      <c r="BJ611"/>
      <c r="BK611"/>
      <c r="BL611"/>
      <c r="BM611"/>
      <c r="BN611"/>
      <c r="BO611"/>
      <c r="BP611"/>
      <c r="BQ611"/>
      <c r="BR611"/>
      <c r="BS611"/>
      <c r="BT611" s="92"/>
      <c r="BU611" s="92"/>
      <c r="BV611" s="92"/>
      <c r="BW611" s="5"/>
      <c r="BX611" s="5"/>
      <c r="BY611" s="5"/>
      <c r="BZ611" s="5"/>
      <c r="CA611" s="5"/>
      <c r="CB611" s="5"/>
      <c r="CC611" s="5"/>
      <c r="CD611" s="440"/>
      <c r="CE611" s="440"/>
      <c r="CF611" s="441"/>
      <c r="CG611" s="442"/>
      <c r="CH611" s="443"/>
      <c r="CI611" s="443"/>
      <c r="CJ611" s="443"/>
      <c r="CK611" s="443"/>
      <c r="CL611" s="4"/>
      <c r="CM611" s="4"/>
      <c r="CN611" s="5"/>
      <c r="CO611" s="4"/>
      <c r="CP611" s="444"/>
      <c r="CQ611" s="445"/>
      <c r="CR611" s="446"/>
      <c r="CS611" s="446"/>
      <c r="CT611" s="444"/>
      <c r="CU611" s="444"/>
      <c r="CV611" s="444"/>
      <c r="CW611" s="444"/>
      <c r="CX611" s="447"/>
      <c r="CY611" s="447"/>
      <c r="CZ611" s="447"/>
      <c r="DA611" s="447"/>
      <c r="DB611" s="448"/>
      <c r="DC611" s="448"/>
      <c r="DD611" s="446"/>
      <c r="DE611" s="439"/>
      <c r="DF611" s="439"/>
      <c r="DG611" s="439"/>
      <c r="DH611" s="439"/>
      <c r="DI611" s="439"/>
      <c r="DJ611" s="439"/>
      <c r="DK611" s="439"/>
      <c r="DL611" s="446"/>
      <c r="DM611" s="446"/>
      <c r="DN611" s="444"/>
      <c r="DO611" s="444"/>
      <c r="DP611" s="444"/>
      <c r="DQ611" s="444"/>
      <c r="DR611" s="444"/>
      <c r="DS611" s="441"/>
      <c r="DT611" s="449"/>
      <c r="DU611" s="450"/>
      <c r="DV611" s="450"/>
      <c r="DW611" s="450"/>
      <c r="DX611" s="450"/>
      <c r="DY611" s="450"/>
      <c r="DZ611" s="450"/>
      <c r="EA611" s="450"/>
      <c r="EB611" s="450"/>
      <c r="EC611" s="450"/>
      <c r="ED611" s="450"/>
      <c r="EE611" s="446"/>
      <c r="EF611" s="446"/>
      <c r="EL611" s="4"/>
      <c r="EM611" s="4"/>
      <c r="EN611" s="5"/>
      <c r="EO611" s="4"/>
      <c r="FA611" s="23"/>
      <c r="FB611" s="24"/>
      <c r="FC611" s="75"/>
      <c r="FD611" s="76"/>
      <c r="FF611" s="89"/>
      <c r="IA611" s="214"/>
      <c r="IB611" s="215"/>
      <c r="IC611" s="214"/>
      <c r="ID611" s="215"/>
      <c r="IE611" s="214"/>
      <c r="IF611" s="214"/>
      <c r="IG611" s="214"/>
      <c r="IH611" s="233"/>
      <c r="II611" s="160"/>
      <c r="IJ611" s="217"/>
      <c r="IK611" s="218"/>
      <c r="IL611" s="218"/>
      <c r="IM611" s="218"/>
      <c r="IO611" s="391"/>
    </row>
    <row r="612" spans="1:249" s="6" customFormat="1" ht="15" x14ac:dyDescent="0.2">
      <c r="A612" s="467" t="s">
        <v>2165</v>
      </c>
      <c r="B612" s="467" t="s">
        <v>2157</v>
      </c>
      <c r="C612" s="393" t="s">
        <v>2939</v>
      </c>
      <c r="D612" s="468"/>
      <c r="E612" s="462" t="s">
        <v>2136</v>
      </c>
      <c r="F612" s="14" t="s">
        <v>2149</v>
      </c>
      <c r="G612" s="14" t="s">
        <v>2155</v>
      </c>
      <c r="H612" s="469" t="s">
        <v>2149</v>
      </c>
      <c r="I612" s="462"/>
      <c r="J612" s="456"/>
      <c r="K612" s="11"/>
      <c r="L612" s="11"/>
      <c r="M612" s="14"/>
      <c r="N612" s="470"/>
      <c r="O612" s="14"/>
      <c r="P612" s="14"/>
      <c r="Q612" s="14"/>
      <c r="R612" s="14"/>
      <c r="S612" s="14"/>
      <c r="T612" s="469"/>
      <c r="U612" s="454"/>
      <c r="V612" s="454"/>
      <c r="W612" s="9"/>
      <c r="X612" s="9"/>
      <c r="Y612" s="10"/>
      <c r="Z612" s="495" t="s">
        <v>2195</v>
      </c>
      <c r="AA612" s="11"/>
      <c r="AB612" s="472"/>
      <c r="AC612" s="473"/>
      <c r="AD612" s="473"/>
      <c r="AE612" s="496" t="s">
        <v>2195</v>
      </c>
      <c r="AF612" s="12"/>
      <c r="AG612" s="12"/>
      <c r="AH612" s="13"/>
      <c r="AI612" s="14"/>
      <c r="AJ612" s="14"/>
      <c r="AK612" s="7"/>
      <c r="AL612" s="7"/>
      <c r="AM612" s="15"/>
      <c r="AN612" s="15"/>
      <c r="AO612" s="8"/>
      <c r="AP612" s="453" t="s">
        <v>84</v>
      </c>
      <c r="AQ612" s="17"/>
      <c r="AR612" s="18"/>
      <c r="AS612" s="19"/>
      <c r="AT612" s="19"/>
      <c r="AU612" s="19"/>
      <c r="AV612" s="19"/>
      <c r="AW612" s="19"/>
      <c r="AX612" s="19"/>
      <c r="AY612" s="19"/>
      <c r="AZ612" s="20"/>
      <c r="BA612" s="20"/>
      <c r="BB612" s="21"/>
      <c r="BC612" s="22" t="s">
        <v>2179</v>
      </c>
      <c r="BD612" s="77"/>
      <c r="BE612" s="91"/>
      <c r="BF612" s="91"/>
      <c r="BG612" s="92"/>
      <c r="BH612"/>
      <c r="BI612"/>
      <c r="BJ612"/>
      <c r="BK612"/>
      <c r="BL612"/>
      <c r="BM612"/>
      <c r="BN612"/>
      <c r="BO612"/>
      <c r="BP612"/>
      <c r="BQ612"/>
      <c r="BR612"/>
      <c r="BS612"/>
      <c r="BT612" s="92"/>
      <c r="BU612" s="92"/>
      <c r="BV612" s="92"/>
      <c r="BW612" s="5"/>
      <c r="BX612" s="5"/>
      <c r="BY612" s="5"/>
      <c r="BZ612" s="5"/>
      <c r="CA612" s="5"/>
      <c r="CB612" s="5"/>
      <c r="CC612" s="5"/>
      <c r="CD612" s="440"/>
      <c r="CE612" s="440"/>
      <c r="CF612" s="441"/>
      <c r="CG612" s="442"/>
      <c r="CH612" s="443"/>
      <c r="CI612" s="443"/>
      <c r="CJ612" s="443"/>
      <c r="CK612" s="443"/>
      <c r="CL612" s="4"/>
      <c r="CM612" s="4"/>
      <c r="CN612" s="5"/>
      <c r="CO612" s="4"/>
      <c r="CP612" s="444"/>
      <c r="CQ612" s="445"/>
      <c r="CR612" s="446"/>
      <c r="CS612" s="446"/>
      <c r="CT612" s="444"/>
      <c r="CU612" s="444"/>
      <c r="CV612" s="444"/>
      <c r="CW612" s="444"/>
      <c r="CX612" s="447"/>
      <c r="CY612" s="447"/>
      <c r="CZ612" s="447"/>
      <c r="DA612" s="447"/>
      <c r="DB612" s="448"/>
      <c r="DC612" s="448"/>
      <c r="DD612" s="446"/>
      <c r="DE612" s="439"/>
      <c r="DF612" s="439"/>
      <c r="DG612" s="439"/>
      <c r="DH612" s="439"/>
      <c r="DI612" s="439"/>
      <c r="DJ612" s="439"/>
      <c r="DK612" s="439"/>
      <c r="DL612" s="446"/>
      <c r="DM612" s="446"/>
      <c r="DN612" s="444"/>
      <c r="DO612" s="444"/>
      <c r="DP612" s="444"/>
      <c r="DQ612" s="444"/>
      <c r="DR612" s="444"/>
      <c r="DS612" s="441"/>
      <c r="DT612" s="449"/>
      <c r="DU612" s="450"/>
      <c r="DV612" s="450"/>
      <c r="DW612" s="450"/>
      <c r="DX612" s="450"/>
      <c r="DY612" s="450"/>
      <c r="DZ612" s="450"/>
      <c r="EA612" s="450"/>
      <c r="EB612" s="450"/>
      <c r="EC612" s="450"/>
      <c r="ED612" s="450"/>
      <c r="EE612" s="446"/>
      <c r="EF612" s="446"/>
      <c r="EL612" s="4"/>
      <c r="EM612" s="4"/>
      <c r="EN612" s="5"/>
      <c r="EO612" s="4"/>
      <c r="FA612" s="23"/>
      <c r="FB612" s="24"/>
      <c r="FC612" s="75"/>
      <c r="FD612" s="76"/>
      <c r="FF612" s="89"/>
      <c r="IA612" s="214"/>
      <c r="IB612" s="215"/>
      <c r="IC612" s="214"/>
      <c r="ID612" s="215"/>
      <c r="IE612" s="214"/>
      <c r="IF612" s="214"/>
      <c r="IG612" s="214"/>
      <c r="IH612" s="233"/>
      <c r="II612" s="160"/>
      <c r="IJ612" s="217"/>
      <c r="IK612" s="218"/>
      <c r="IL612" s="218"/>
      <c r="IM612" s="218"/>
      <c r="IO612" s="391"/>
    </row>
    <row r="613" spans="1:249" s="6" customFormat="1" ht="15" x14ac:dyDescent="0.2">
      <c r="A613" s="467" t="s">
        <v>2195</v>
      </c>
      <c r="B613" s="467" t="s">
        <v>1969</v>
      </c>
      <c r="C613" s="393" t="s">
        <v>2940</v>
      </c>
      <c r="D613" s="468"/>
      <c r="E613" s="462" t="s">
        <v>2137</v>
      </c>
      <c r="F613" s="14" t="s">
        <v>2149</v>
      </c>
      <c r="G613" s="14" t="s">
        <v>2149</v>
      </c>
      <c r="H613" s="469" t="s">
        <v>2149</v>
      </c>
      <c r="I613" s="462"/>
      <c r="J613" s="456"/>
      <c r="K613" s="11"/>
      <c r="L613" s="11"/>
      <c r="M613" s="14"/>
      <c r="N613" s="470"/>
      <c r="O613" s="14"/>
      <c r="P613" s="14"/>
      <c r="Q613" s="14"/>
      <c r="R613" s="14"/>
      <c r="S613" s="14"/>
      <c r="T613" s="469"/>
      <c r="U613" s="454"/>
      <c r="V613" s="454"/>
      <c r="W613" s="9"/>
      <c r="X613" s="9"/>
      <c r="Y613" s="10"/>
      <c r="Z613" s="495">
        <v>3</v>
      </c>
      <c r="AA613" s="11"/>
      <c r="AB613" s="472"/>
      <c r="AC613" s="473"/>
      <c r="AD613" s="473"/>
      <c r="AE613" s="496" t="s">
        <v>2166</v>
      </c>
      <c r="AF613" s="12"/>
      <c r="AG613" s="12"/>
      <c r="AH613" s="13"/>
      <c r="AI613" s="14"/>
      <c r="AJ613" s="14"/>
      <c r="AK613" s="7"/>
      <c r="AL613" s="7"/>
      <c r="AM613" s="15"/>
      <c r="AN613" s="15"/>
      <c r="AO613" s="8"/>
      <c r="AP613" s="453" t="s">
        <v>85</v>
      </c>
      <c r="AQ613" s="17"/>
      <c r="AR613" s="18"/>
      <c r="AS613" s="19"/>
      <c r="AT613" s="19"/>
      <c r="AU613" s="19"/>
      <c r="AV613" s="19"/>
      <c r="AW613" s="19"/>
      <c r="AX613" s="19"/>
      <c r="AY613" s="19"/>
      <c r="AZ613" s="20"/>
      <c r="BA613" s="20"/>
      <c r="BB613" s="21"/>
      <c r="BC613" s="22" t="s">
        <v>2179</v>
      </c>
      <c r="BD613" s="77"/>
      <c r="BE613" s="91"/>
      <c r="BF613" s="91"/>
      <c r="BG613" s="92"/>
      <c r="BH613"/>
      <c r="BI613"/>
      <c r="BJ613"/>
      <c r="BK613"/>
      <c r="BL613"/>
      <c r="BM613"/>
      <c r="BN613"/>
      <c r="BO613"/>
      <c r="BP613"/>
      <c r="BQ613"/>
      <c r="BR613"/>
      <c r="BS613"/>
      <c r="BT613" s="92"/>
      <c r="BU613" s="92"/>
      <c r="BV613" s="92"/>
      <c r="BW613" s="5"/>
      <c r="BX613" s="5"/>
      <c r="BY613" s="5"/>
      <c r="BZ613" s="5"/>
      <c r="CA613" s="5"/>
      <c r="CB613" s="5"/>
      <c r="CC613" s="5"/>
      <c r="CD613" s="440"/>
      <c r="CE613" s="440"/>
      <c r="CF613" s="441"/>
      <c r="CG613" s="442"/>
      <c r="CH613" s="443"/>
      <c r="CI613" s="443"/>
      <c r="CJ613" s="443"/>
      <c r="CK613" s="443"/>
      <c r="CL613" s="4"/>
      <c r="CM613" s="4"/>
      <c r="CN613" s="5"/>
      <c r="CO613" s="4"/>
      <c r="CP613" s="444"/>
      <c r="CQ613" s="445"/>
      <c r="CR613" s="446"/>
      <c r="CS613" s="446"/>
      <c r="CT613" s="444"/>
      <c r="CU613" s="444"/>
      <c r="CV613" s="444"/>
      <c r="CW613" s="444"/>
      <c r="CX613" s="447"/>
      <c r="CY613" s="447"/>
      <c r="CZ613" s="447"/>
      <c r="DA613" s="447"/>
      <c r="DB613" s="448"/>
      <c r="DC613" s="448"/>
      <c r="DD613" s="446"/>
      <c r="DE613" s="439"/>
      <c r="DF613" s="439"/>
      <c r="DG613" s="439"/>
      <c r="DH613" s="439"/>
      <c r="DI613" s="439"/>
      <c r="DJ613" s="439"/>
      <c r="DK613" s="439"/>
      <c r="DL613" s="446"/>
      <c r="DM613" s="446"/>
      <c r="DN613" s="444"/>
      <c r="DO613" s="444"/>
      <c r="DP613" s="444"/>
      <c r="DQ613" s="444"/>
      <c r="DR613" s="444"/>
      <c r="DS613" s="441"/>
      <c r="DT613" s="449"/>
      <c r="DU613" s="450"/>
      <c r="DV613" s="450"/>
      <c r="DW613" s="450"/>
      <c r="DX613" s="450"/>
      <c r="DY613" s="450"/>
      <c r="DZ613" s="450"/>
      <c r="EA613" s="450"/>
      <c r="EB613" s="450"/>
      <c r="EC613" s="450"/>
      <c r="ED613" s="450"/>
      <c r="EE613" s="446"/>
      <c r="EF613" s="446"/>
      <c r="EL613" s="4"/>
      <c r="EM613" s="4"/>
      <c r="EN613" s="5"/>
      <c r="EO613" s="4"/>
      <c r="FA613" s="23"/>
      <c r="FB613" s="24"/>
      <c r="FC613" s="75"/>
      <c r="FD613" s="76"/>
      <c r="FF613" s="89"/>
      <c r="IA613" s="214"/>
      <c r="IB613" s="215"/>
      <c r="IC613" s="214"/>
      <c r="ID613" s="215"/>
      <c r="IE613" s="214"/>
      <c r="IF613" s="214"/>
      <c r="IG613" s="214"/>
      <c r="IH613" s="233"/>
      <c r="II613" s="160"/>
      <c r="IJ613" s="217"/>
      <c r="IK613" s="218"/>
      <c r="IL613" s="218"/>
      <c r="IM613" s="218"/>
      <c r="IO613" s="391"/>
    </row>
    <row r="614" spans="1:249" s="6" customFormat="1" ht="15" x14ac:dyDescent="0.2">
      <c r="A614" s="467">
        <v>0</v>
      </c>
      <c r="B614" s="467" t="s">
        <v>2149</v>
      </c>
      <c r="C614" s="393" t="s">
        <v>2941</v>
      </c>
      <c r="D614" s="468"/>
      <c r="E614" s="462" t="s">
        <v>2135</v>
      </c>
      <c r="F614" s="14"/>
      <c r="G614" s="14"/>
      <c r="H614" s="469"/>
      <c r="I614" s="462"/>
      <c r="J614" s="456"/>
      <c r="K614" s="11"/>
      <c r="L614" s="11"/>
      <c r="M614" s="14"/>
      <c r="N614" s="470"/>
      <c r="O614" s="14"/>
      <c r="P614" s="14"/>
      <c r="Q614" s="14"/>
      <c r="R614" s="14"/>
      <c r="S614" s="14"/>
      <c r="T614" s="469"/>
      <c r="U614" s="454"/>
      <c r="V614" s="454"/>
      <c r="W614" s="9"/>
      <c r="X614" s="9"/>
      <c r="Y614" s="10"/>
      <c r="Z614" s="495">
        <v>0</v>
      </c>
      <c r="AA614" s="11"/>
      <c r="AB614" s="472"/>
      <c r="AC614" s="473"/>
      <c r="AD614" s="473"/>
      <c r="AE614" s="496">
        <v>3</v>
      </c>
      <c r="AF614" s="12"/>
      <c r="AG614" s="12"/>
      <c r="AH614" s="13"/>
      <c r="AI614" s="14"/>
      <c r="AJ614" s="14"/>
      <c r="AK614" s="7"/>
      <c r="AL614" s="7"/>
      <c r="AM614" s="15"/>
      <c r="AN614" s="15"/>
      <c r="AO614" s="8"/>
      <c r="AP614" s="453" t="s">
        <v>86</v>
      </c>
      <c r="AQ614" s="17"/>
      <c r="AR614" s="18"/>
      <c r="AS614" s="19"/>
      <c r="AT614" s="19"/>
      <c r="AU614" s="19"/>
      <c r="AV614" s="19"/>
      <c r="AW614" s="19"/>
      <c r="AX614" s="19"/>
      <c r="AY614" s="19"/>
      <c r="AZ614" s="20"/>
      <c r="BA614" s="20"/>
      <c r="BB614" s="21"/>
      <c r="BC614" s="22" t="s">
        <v>2179</v>
      </c>
      <c r="BD614" s="77"/>
      <c r="BE614" s="91"/>
      <c r="BF614" s="91"/>
      <c r="BG614" s="92"/>
      <c r="BH614"/>
      <c r="BI614"/>
      <c r="BJ614"/>
      <c r="BK614"/>
      <c r="BL614"/>
      <c r="BM614"/>
      <c r="BN614"/>
      <c r="BO614"/>
      <c r="BP614"/>
      <c r="BQ614"/>
      <c r="BR614"/>
      <c r="BS614"/>
      <c r="BT614" s="92"/>
      <c r="BU614" s="92"/>
      <c r="BV614" s="92"/>
      <c r="BW614" s="5"/>
      <c r="BX614" s="5"/>
      <c r="BY614" s="5"/>
      <c r="BZ614" s="5"/>
      <c r="CA614" s="5"/>
      <c r="CB614" s="5"/>
      <c r="CC614" s="5"/>
      <c r="CD614" s="440"/>
      <c r="CE614" s="440"/>
      <c r="CF614" s="441"/>
      <c r="CG614" s="442"/>
      <c r="CH614" s="443"/>
      <c r="CI614" s="443"/>
      <c r="CJ614" s="443"/>
      <c r="CK614" s="443"/>
      <c r="CL614" s="4"/>
      <c r="CM614" s="4"/>
      <c r="CN614" s="5"/>
      <c r="CO614" s="4"/>
      <c r="CP614" s="444"/>
      <c r="CQ614" s="445"/>
      <c r="CR614" s="446"/>
      <c r="CS614" s="446"/>
      <c r="CT614" s="444"/>
      <c r="CU614" s="444"/>
      <c r="CV614" s="444"/>
      <c r="CW614" s="444"/>
      <c r="CX614" s="447"/>
      <c r="CY614" s="447"/>
      <c r="CZ614" s="447"/>
      <c r="DA614" s="447"/>
      <c r="DB614" s="448"/>
      <c r="DC614" s="448"/>
      <c r="DD614" s="446"/>
      <c r="DE614" s="439"/>
      <c r="DF614" s="439"/>
      <c r="DG614" s="439"/>
      <c r="DH614" s="439"/>
      <c r="DI614" s="439"/>
      <c r="DJ614" s="439"/>
      <c r="DK614" s="439"/>
      <c r="DL614" s="446"/>
      <c r="DM614" s="446"/>
      <c r="DN614" s="444"/>
      <c r="DO614" s="444"/>
      <c r="DP614" s="444"/>
      <c r="DQ614" s="444"/>
      <c r="DR614" s="444"/>
      <c r="DS614" s="441"/>
      <c r="DT614" s="449"/>
      <c r="DU614" s="450"/>
      <c r="DV614" s="450"/>
      <c r="DW614" s="450"/>
      <c r="DX614" s="450"/>
      <c r="DY614" s="450"/>
      <c r="DZ614" s="450"/>
      <c r="EA614" s="450"/>
      <c r="EB614" s="450"/>
      <c r="EC614" s="450"/>
      <c r="ED614" s="450"/>
      <c r="EE614" s="446"/>
      <c r="EF614" s="446"/>
      <c r="EL614" s="4"/>
      <c r="EM614" s="4"/>
      <c r="EN614" s="5"/>
      <c r="EO614" s="4"/>
      <c r="FA614" s="23"/>
      <c r="FB614" s="24"/>
      <c r="FC614" s="75"/>
      <c r="FD614" s="76"/>
      <c r="FF614" s="89"/>
      <c r="IA614" s="214"/>
      <c r="IB614" s="215"/>
      <c r="IC614" s="214"/>
      <c r="ID614" s="215"/>
      <c r="IE614" s="214"/>
      <c r="IF614" s="214"/>
      <c r="IG614" s="214"/>
      <c r="IH614" s="233"/>
      <c r="II614" s="160"/>
      <c r="IJ614" s="217"/>
      <c r="IK614" s="218"/>
      <c r="IL614" s="218"/>
      <c r="IM614" s="218"/>
      <c r="IO614" s="391"/>
    </row>
    <row r="615" spans="1:249" s="6" customFormat="1" ht="15" x14ac:dyDescent="0.2">
      <c r="A615" s="467" t="s">
        <v>2195</v>
      </c>
      <c r="B615" s="467" t="s">
        <v>2149</v>
      </c>
      <c r="C615" s="393" t="s">
        <v>2942</v>
      </c>
      <c r="D615" s="468"/>
      <c r="E615" s="462" t="s">
        <v>2141</v>
      </c>
      <c r="F615" s="14" t="s">
        <v>2149</v>
      </c>
      <c r="G615" s="14" t="s">
        <v>2149</v>
      </c>
      <c r="H615" s="469" t="s">
        <v>2149</v>
      </c>
      <c r="I615" s="462"/>
      <c r="J615" s="456"/>
      <c r="K615" s="11"/>
      <c r="L615" s="11"/>
      <c r="M615" s="14"/>
      <c r="N615" s="470"/>
      <c r="O615" s="14"/>
      <c r="P615" s="14"/>
      <c r="Q615" s="14"/>
      <c r="R615" s="14"/>
      <c r="S615" s="14"/>
      <c r="T615" s="469"/>
      <c r="U615" s="454"/>
      <c r="V615" s="454"/>
      <c r="W615" s="9"/>
      <c r="X615" s="9"/>
      <c r="Y615" s="10"/>
      <c r="Z615" s="495" t="s">
        <v>2195</v>
      </c>
      <c r="AA615" s="11"/>
      <c r="AB615" s="472"/>
      <c r="AC615" s="473"/>
      <c r="AD615" s="473"/>
      <c r="AE615" s="496" t="s">
        <v>2195</v>
      </c>
      <c r="AF615" s="12"/>
      <c r="AG615" s="12"/>
      <c r="AH615" s="13"/>
      <c r="AI615" s="14"/>
      <c r="AJ615" s="14"/>
      <c r="AK615" s="7"/>
      <c r="AL615" s="7"/>
      <c r="AM615" s="15"/>
      <c r="AN615" s="15"/>
      <c r="AO615" s="8"/>
      <c r="AP615" s="453" t="s">
        <v>87</v>
      </c>
      <c r="AQ615" s="17"/>
      <c r="AR615" s="18"/>
      <c r="AS615" s="19"/>
      <c r="AT615" s="19"/>
      <c r="AU615" s="19"/>
      <c r="AV615" s="19"/>
      <c r="AW615" s="19"/>
      <c r="AX615" s="19"/>
      <c r="AY615" s="19"/>
      <c r="AZ615" s="20"/>
      <c r="BA615" s="20"/>
      <c r="BB615" s="21"/>
      <c r="BC615" s="22" t="s">
        <v>2179</v>
      </c>
      <c r="BD615" s="77"/>
      <c r="BE615" s="91"/>
      <c r="BF615" s="91"/>
      <c r="BG615" s="92"/>
      <c r="BH615"/>
      <c r="BI615"/>
      <c r="BJ615"/>
      <c r="BK615"/>
      <c r="BL615"/>
      <c r="BM615"/>
      <c r="BN615"/>
      <c r="BO615"/>
      <c r="BP615"/>
      <c r="BQ615"/>
      <c r="BR615"/>
      <c r="BS615"/>
      <c r="BT615" s="92"/>
      <c r="BU615" s="92"/>
      <c r="BV615" s="92"/>
      <c r="BW615" s="5"/>
      <c r="BX615" s="5"/>
      <c r="BY615" s="5"/>
      <c r="BZ615" s="5"/>
      <c r="CA615" s="5"/>
      <c r="CB615" s="5"/>
      <c r="CC615" s="5"/>
      <c r="CD615" s="440"/>
      <c r="CE615" s="440"/>
      <c r="CF615" s="441"/>
      <c r="CG615" s="442"/>
      <c r="CH615" s="443"/>
      <c r="CI615" s="443"/>
      <c r="CJ615" s="443"/>
      <c r="CK615" s="443"/>
      <c r="CL615" s="4"/>
      <c r="CM615" s="4"/>
      <c r="CN615" s="5"/>
      <c r="CO615" s="4"/>
      <c r="CP615" s="444"/>
      <c r="CQ615" s="445"/>
      <c r="CR615" s="446"/>
      <c r="CS615" s="446"/>
      <c r="CT615" s="444"/>
      <c r="CU615" s="444"/>
      <c r="CV615" s="444"/>
      <c r="CW615" s="444"/>
      <c r="CX615" s="447"/>
      <c r="CY615" s="447"/>
      <c r="CZ615" s="447"/>
      <c r="DA615" s="447"/>
      <c r="DB615" s="448"/>
      <c r="DC615" s="448"/>
      <c r="DD615" s="446"/>
      <c r="DE615" s="439"/>
      <c r="DF615" s="439"/>
      <c r="DG615" s="439"/>
      <c r="DH615" s="439"/>
      <c r="DI615" s="439"/>
      <c r="DJ615" s="439"/>
      <c r="DK615" s="439"/>
      <c r="DL615" s="446"/>
      <c r="DM615" s="446"/>
      <c r="DN615" s="444"/>
      <c r="DO615" s="444"/>
      <c r="DP615" s="444"/>
      <c r="DQ615" s="444"/>
      <c r="DR615" s="444"/>
      <c r="DS615" s="441"/>
      <c r="DT615" s="449"/>
      <c r="DU615" s="450"/>
      <c r="DV615" s="450"/>
      <c r="DW615" s="450"/>
      <c r="DX615" s="450"/>
      <c r="DY615" s="450"/>
      <c r="DZ615" s="450"/>
      <c r="EA615" s="450"/>
      <c r="EB615" s="450"/>
      <c r="EC615" s="450"/>
      <c r="ED615" s="450"/>
      <c r="EE615" s="446"/>
      <c r="EF615" s="446"/>
      <c r="EL615" s="4"/>
      <c r="EM615" s="4"/>
      <c r="EN615" s="5"/>
      <c r="EO615" s="4"/>
      <c r="FA615" s="23"/>
      <c r="FB615" s="24"/>
      <c r="FC615" s="75"/>
      <c r="FD615" s="76"/>
      <c r="FF615" s="89"/>
      <c r="IA615" s="214"/>
      <c r="IB615" s="215"/>
      <c r="IC615" s="214"/>
      <c r="ID615" s="215"/>
      <c r="IE615" s="214"/>
      <c r="IF615" s="214"/>
      <c r="IG615" s="214"/>
      <c r="IH615" s="233"/>
      <c r="II615" s="160"/>
      <c r="IJ615" s="217"/>
      <c r="IK615" s="218"/>
      <c r="IL615" s="218"/>
      <c r="IM615" s="218"/>
      <c r="IO615" s="391"/>
    </row>
    <row r="616" spans="1:249" s="6" customFormat="1" ht="15" x14ac:dyDescent="0.2">
      <c r="A616" s="467" t="s">
        <v>2195</v>
      </c>
      <c r="B616" s="467" t="s">
        <v>2149</v>
      </c>
      <c r="C616" s="393" t="s">
        <v>2943</v>
      </c>
      <c r="D616" s="468"/>
      <c r="E616" s="462" t="s">
        <v>2141</v>
      </c>
      <c r="F616" s="14" t="s">
        <v>2149</v>
      </c>
      <c r="G616" s="14" t="s">
        <v>2149</v>
      </c>
      <c r="H616" s="469" t="s">
        <v>2149</v>
      </c>
      <c r="I616" s="462"/>
      <c r="J616" s="456"/>
      <c r="K616" s="11"/>
      <c r="L616" s="11"/>
      <c r="M616" s="14"/>
      <c r="N616" s="470"/>
      <c r="O616" s="14"/>
      <c r="P616" s="14"/>
      <c r="Q616" s="14"/>
      <c r="R616" s="14"/>
      <c r="S616" s="14"/>
      <c r="T616" s="469"/>
      <c r="U616" s="454"/>
      <c r="V616" s="454"/>
      <c r="W616" s="9"/>
      <c r="X616" s="9"/>
      <c r="Y616" s="10"/>
      <c r="Z616" s="495" t="s">
        <v>2195</v>
      </c>
      <c r="AA616" s="11"/>
      <c r="AB616" s="472"/>
      <c r="AC616" s="473"/>
      <c r="AD616" s="473"/>
      <c r="AE616" s="496" t="s">
        <v>2195</v>
      </c>
      <c r="AF616" s="12"/>
      <c r="AG616" s="12"/>
      <c r="AH616" s="13"/>
      <c r="AI616" s="14"/>
      <c r="AJ616" s="14"/>
      <c r="AK616" s="7"/>
      <c r="AL616" s="7"/>
      <c r="AM616" s="15"/>
      <c r="AN616" s="15"/>
      <c r="AO616" s="8"/>
      <c r="AP616" s="453" t="s">
        <v>88</v>
      </c>
      <c r="AQ616" s="17"/>
      <c r="AR616" s="18"/>
      <c r="AS616" s="19"/>
      <c r="AT616" s="19"/>
      <c r="AU616" s="19"/>
      <c r="AV616" s="19"/>
      <c r="AW616" s="19"/>
      <c r="AX616" s="19"/>
      <c r="AY616" s="19"/>
      <c r="AZ616" s="20"/>
      <c r="BA616" s="20"/>
      <c r="BB616" s="21"/>
      <c r="BC616" s="22" t="s">
        <v>2179</v>
      </c>
      <c r="BD616" s="77"/>
      <c r="BE616" s="91"/>
      <c r="BF616" s="91"/>
      <c r="BG616" s="92"/>
      <c r="BH616"/>
      <c r="BI616"/>
      <c r="BJ616"/>
      <c r="BK616"/>
      <c r="BL616"/>
      <c r="BM616"/>
      <c r="BN616"/>
      <c r="BO616"/>
      <c r="BP616"/>
      <c r="BQ616"/>
      <c r="BR616"/>
      <c r="BS616"/>
      <c r="BT616" s="92"/>
      <c r="BU616" s="92"/>
      <c r="BV616" s="92"/>
      <c r="BW616" s="5"/>
      <c r="BX616" s="5"/>
      <c r="BY616" s="5"/>
      <c r="BZ616" s="5"/>
      <c r="CA616" s="5"/>
      <c r="CB616" s="5"/>
      <c r="CC616" s="5"/>
      <c r="CD616" s="440"/>
      <c r="CE616" s="440"/>
      <c r="CF616" s="441"/>
      <c r="CG616" s="442"/>
      <c r="CH616" s="443"/>
      <c r="CI616" s="443"/>
      <c r="CJ616" s="443"/>
      <c r="CK616" s="443"/>
      <c r="CL616" s="4"/>
      <c r="CM616" s="4"/>
      <c r="CN616" s="5"/>
      <c r="CO616" s="4"/>
      <c r="CP616" s="444"/>
      <c r="CQ616" s="445"/>
      <c r="CR616" s="446"/>
      <c r="CS616" s="446"/>
      <c r="CT616" s="444"/>
      <c r="CU616" s="444"/>
      <c r="CV616" s="444"/>
      <c r="CW616" s="444"/>
      <c r="CX616" s="447"/>
      <c r="CY616" s="447"/>
      <c r="CZ616" s="447"/>
      <c r="DA616" s="447"/>
      <c r="DB616" s="448"/>
      <c r="DC616" s="448"/>
      <c r="DD616" s="446"/>
      <c r="DE616" s="439"/>
      <c r="DF616" s="439"/>
      <c r="DG616" s="439"/>
      <c r="DH616" s="439"/>
      <c r="DI616" s="439"/>
      <c r="DJ616" s="439"/>
      <c r="DK616" s="439"/>
      <c r="DL616" s="446"/>
      <c r="DM616" s="446"/>
      <c r="DN616" s="444"/>
      <c r="DO616" s="444"/>
      <c r="DP616" s="444"/>
      <c r="DQ616" s="444"/>
      <c r="DR616" s="444"/>
      <c r="DS616" s="441"/>
      <c r="DT616" s="449"/>
      <c r="DU616" s="450"/>
      <c r="DV616" s="450"/>
      <c r="DW616" s="450"/>
      <c r="DX616" s="450"/>
      <c r="DY616" s="450"/>
      <c r="DZ616" s="450"/>
      <c r="EA616" s="450"/>
      <c r="EB616" s="450"/>
      <c r="EC616" s="450"/>
      <c r="ED616" s="450"/>
      <c r="EE616" s="446"/>
      <c r="EF616" s="446"/>
      <c r="EL616" s="4"/>
      <c r="EM616" s="4"/>
      <c r="EN616" s="5"/>
      <c r="EO616" s="4"/>
      <c r="FA616" s="23"/>
      <c r="FB616" s="24"/>
      <c r="FC616" s="75"/>
      <c r="FD616" s="76"/>
      <c r="FF616" s="89"/>
      <c r="IA616" s="214"/>
      <c r="IB616" s="215"/>
      <c r="IC616" s="214"/>
      <c r="ID616" s="215"/>
      <c r="IE616" s="214"/>
      <c r="IF616" s="214"/>
      <c r="IG616" s="214"/>
      <c r="IH616" s="233"/>
      <c r="II616" s="160"/>
      <c r="IJ616" s="217"/>
      <c r="IK616" s="218"/>
      <c r="IL616" s="218"/>
      <c r="IM616" s="218"/>
      <c r="IO616" s="391"/>
    </row>
    <row r="617" spans="1:249" s="6" customFormat="1" ht="15" x14ac:dyDescent="0.2">
      <c r="A617" s="467">
        <v>3</v>
      </c>
      <c r="B617" s="467" t="s">
        <v>2149</v>
      </c>
      <c r="C617" s="393" t="s">
        <v>2944</v>
      </c>
      <c r="D617" s="468"/>
      <c r="E617" s="462" t="s">
        <v>2138</v>
      </c>
      <c r="F617" s="14" t="s">
        <v>2147</v>
      </c>
      <c r="G617" s="14" t="s">
        <v>2154</v>
      </c>
      <c r="H617" s="469" t="s">
        <v>2149</v>
      </c>
      <c r="I617" s="462"/>
      <c r="J617" s="456"/>
      <c r="K617" s="11"/>
      <c r="L617" s="11"/>
      <c r="M617" s="14"/>
      <c r="N617" s="470"/>
      <c r="O617" s="14"/>
      <c r="P617" s="14"/>
      <c r="Q617" s="14"/>
      <c r="R617" s="14"/>
      <c r="S617" s="14"/>
      <c r="T617" s="469"/>
      <c r="U617" s="454"/>
      <c r="V617" s="454"/>
      <c r="W617" s="9"/>
      <c r="X617" s="9"/>
      <c r="Y617" s="10"/>
      <c r="Z617" s="495">
        <v>3</v>
      </c>
      <c r="AA617" s="11"/>
      <c r="AB617" s="472"/>
      <c r="AC617" s="473"/>
      <c r="AD617" s="473"/>
      <c r="AE617" s="496" t="s">
        <v>2195</v>
      </c>
      <c r="AF617" s="12"/>
      <c r="AG617" s="12"/>
      <c r="AH617" s="13"/>
      <c r="AI617" s="14"/>
      <c r="AJ617" s="14"/>
      <c r="AK617" s="7"/>
      <c r="AL617" s="7"/>
      <c r="AM617" s="15"/>
      <c r="AN617" s="15"/>
      <c r="AO617" s="8"/>
      <c r="AP617" s="453" t="s">
        <v>89</v>
      </c>
      <c r="AQ617" s="17"/>
      <c r="AR617" s="18"/>
      <c r="AS617" s="19"/>
      <c r="AT617" s="19"/>
      <c r="AU617" s="19"/>
      <c r="AV617" s="19"/>
      <c r="AW617" s="19"/>
      <c r="AX617" s="19"/>
      <c r="AY617" s="19"/>
      <c r="AZ617" s="20"/>
      <c r="BA617" s="20"/>
      <c r="BB617" s="21"/>
      <c r="BC617" s="22" t="s">
        <v>2179</v>
      </c>
      <c r="BD617" s="77"/>
      <c r="BE617" s="91"/>
      <c r="BF617" s="91"/>
      <c r="BG617" s="92"/>
      <c r="BH617"/>
      <c r="BI617"/>
      <c r="BJ617"/>
      <c r="BK617"/>
      <c r="BL617"/>
      <c r="BM617"/>
      <c r="BN617"/>
      <c r="BO617"/>
      <c r="BP617"/>
      <c r="BQ617"/>
      <c r="BR617"/>
      <c r="BS617"/>
      <c r="BT617" s="92"/>
      <c r="BU617" s="92"/>
      <c r="BV617" s="92"/>
      <c r="BW617" s="5"/>
      <c r="BX617" s="5"/>
      <c r="BY617" s="5"/>
      <c r="BZ617" s="5"/>
      <c r="CA617" s="5"/>
      <c r="CB617" s="5"/>
      <c r="CC617" s="5"/>
      <c r="CD617" s="440"/>
      <c r="CE617" s="440"/>
      <c r="CF617" s="441"/>
      <c r="CG617" s="442"/>
      <c r="CH617" s="443"/>
      <c r="CI617" s="443"/>
      <c r="CJ617" s="443"/>
      <c r="CK617" s="443"/>
      <c r="CL617" s="4"/>
      <c r="CM617" s="4"/>
      <c r="CN617" s="5"/>
      <c r="CO617" s="4"/>
      <c r="CP617" s="444"/>
      <c r="CQ617" s="445"/>
      <c r="CR617" s="446"/>
      <c r="CS617" s="446"/>
      <c r="CT617" s="444"/>
      <c r="CU617" s="444"/>
      <c r="CV617" s="444"/>
      <c r="CW617" s="444"/>
      <c r="CX617" s="447"/>
      <c r="CY617" s="447"/>
      <c r="CZ617" s="447"/>
      <c r="DA617" s="447"/>
      <c r="DB617" s="448"/>
      <c r="DC617" s="448"/>
      <c r="DD617" s="446"/>
      <c r="DE617" s="439"/>
      <c r="DF617" s="439"/>
      <c r="DG617" s="439"/>
      <c r="DH617" s="439"/>
      <c r="DI617" s="439"/>
      <c r="DJ617" s="439"/>
      <c r="DK617" s="439"/>
      <c r="DL617" s="446"/>
      <c r="DM617" s="446"/>
      <c r="DN617" s="444"/>
      <c r="DO617" s="444"/>
      <c r="DP617" s="444"/>
      <c r="DQ617" s="444"/>
      <c r="DR617" s="444"/>
      <c r="DS617" s="441"/>
      <c r="DT617" s="449"/>
      <c r="DU617" s="450"/>
      <c r="DV617" s="450"/>
      <c r="DW617" s="450"/>
      <c r="DX617" s="450"/>
      <c r="DY617" s="450"/>
      <c r="DZ617" s="450"/>
      <c r="EA617" s="450"/>
      <c r="EB617" s="450"/>
      <c r="EC617" s="450"/>
      <c r="ED617" s="450"/>
      <c r="EE617" s="446"/>
      <c r="EF617" s="446"/>
      <c r="EL617" s="4"/>
      <c r="EM617" s="4"/>
      <c r="EN617" s="5"/>
      <c r="EO617" s="4"/>
      <c r="FA617" s="23"/>
      <c r="FB617" s="24"/>
      <c r="FC617" s="75"/>
      <c r="FD617" s="76"/>
      <c r="FF617" s="89"/>
      <c r="IA617" s="214"/>
      <c r="IB617" s="215"/>
      <c r="IC617" s="214"/>
      <c r="ID617" s="215"/>
      <c r="IE617" s="214"/>
      <c r="IF617" s="214"/>
      <c r="IG617" s="214"/>
      <c r="IH617" s="233"/>
      <c r="II617" s="160"/>
      <c r="IJ617" s="217"/>
      <c r="IK617" s="218"/>
      <c r="IL617" s="218"/>
      <c r="IM617" s="218"/>
      <c r="IO617" s="391"/>
    </row>
    <row r="618" spans="1:249" s="6" customFormat="1" ht="15" x14ac:dyDescent="0.2">
      <c r="A618" s="467" t="s">
        <v>2195</v>
      </c>
      <c r="B618" s="467" t="s">
        <v>2149</v>
      </c>
      <c r="C618" s="393" t="s">
        <v>2945</v>
      </c>
      <c r="D618" s="468"/>
      <c r="E618" s="462" t="s">
        <v>2139</v>
      </c>
      <c r="F618" s="14" t="s">
        <v>2149</v>
      </c>
      <c r="G618" s="14" t="s">
        <v>2149</v>
      </c>
      <c r="H618" s="469" t="s">
        <v>2149</v>
      </c>
      <c r="I618" s="462"/>
      <c r="J618" s="456"/>
      <c r="K618" s="11"/>
      <c r="L618" s="11"/>
      <c r="M618" s="14"/>
      <c r="N618" s="470"/>
      <c r="O618" s="14"/>
      <c r="P618" s="14"/>
      <c r="Q618" s="14"/>
      <c r="R618" s="14"/>
      <c r="S618" s="14"/>
      <c r="T618" s="469"/>
      <c r="U618" s="454"/>
      <c r="V618" s="454"/>
      <c r="W618" s="9"/>
      <c r="X618" s="9"/>
      <c r="Y618" s="10"/>
      <c r="Z618" s="495" t="s">
        <v>2195</v>
      </c>
      <c r="AA618" s="11"/>
      <c r="AB618" s="472"/>
      <c r="AC618" s="473"/>
      <c r="AD618" s="473"/>
      <c r="AE618" s="496" t="s">
        <v>2195</v>
      </c>
      <c r="AF618" s="12"/>
      <c r="AG618" s="12"/>
      <c r="AH618" s="13"/>
      <c r="AI618" s="14"/>
      <c r="AJ618" s="14"/>
      <c r="AK618" s="7"/>
      <c r="AL618" s="7"/>
      <c r="AM618" s="15"/>
      <c r="AN618" s="15"/>
      <c r="AO618" s="8"/>
      <c r="AP618" s="453" t="s">
        <v>90</v>
      </c>
      <c r="AQ618" s="17"/>
      <c r="AR618" s="18"/>
      <c r="AS618" s="19"/>
      <c r="AT618" s="19"/>
      <c r="AU618" s="19"/>
      <c r="AV618" s="19"/>
      <c r="AW618" s="19"/>
      <c r="AX618" s="19"/>
      <c r="AY618" s="19"/>
      <c r="AZ618" s="20"/>
      <c r="BA618" s="20"/>
      <c r="BB618" s="21"/>
      <c r="BC618" s="22" t="s">
        <v>2179</v>
      </c>
      <c r="BD618" s="77"/>
      <c r="BE618" s="91"/>
      <c r="BF618" s="91"/>
      <c r="BG618" s="92"/>
      <c r="BH618"/>
      <c r="BI618"/>
      <c r="BJ618"/>
      <c r="BK618"/>
      <c r="BL618"/>
      <c r="BM618"/>
      <c r="BN618"/>
      <c r="BO618"/>
      <c r="BP618"/>
      <c r="BQ618"/>
      <c r="BR618"/>
      <c r="BS618"/>
      <c r="BT618" s="92"/>
      <c r="BU618" s="92"/>
      <c r="BV618" s="92"/>
      <c r="BW618" s="5"/>
      <c r="BX618" s="5"/>
      <c r="BY618" s="5"/>
      <c r="BZ618" s="5"/>
      <c r="CA618" s="5"/>
      <c r="CB618" s="5"/>
      <c r="CC618" s="5"/>
      <c r="CD618" s="440"/>
      <c r="CE618" s="440"/>
      <c r="CF618" s="441"/>
      <c r="CG618" s="442"/>
      <c r="CH618" s="443"/>
      <c r="CI618" s="443"/>
      <c r="CJ618" s="443"/>
      <c r="CK618" s="443"/>
      <c r="CL618" s="4"/>
      <c r="CM618" s="4"/>
      <c r="CN618" s="5"/>
      <c r="CO618" s="4"/>
      <c r="CP618" s="444"/>
      <c r="CQ618" s="445"/>
      <c r="CR618" s="446"/>
      <c r="CS618" s="446"/>
      <c r="CT618" s="444"/>
      <c r="CU618" s="444"/>
      <c r="CV618" s="444"/>
      <c r="CW618" s="444"/>
      <c r="CX618" s="447"/>
      <c r="CY618" s="447"/>
      <c r="CZ618" s="447"/>
      <c r="DA618" s="447"/>
      <c r="DB618" s="448"/>
      <c r="DC618" s="448"/>
      <c r="DD618" s="446"/>
      <c r="DE618" s="439"/>
      <c r="DF618" s="439"/>
      <c r="DG618" s="439"/>
      <c r="DH618" s="439"/>
      <c r="DI618" s="439"/>
      <c r="DJ618" s="439"/>
      <c r="DK618" s="439"/>
      <c r="DL618" s="446"/>
      <c r="DM618" s="446"/>
      <c r="DN618" s="444"/>
      <c r="DO618" s="444"/>
      <c r="DP618" s="444"/>
      <c r="DQ618" s="444"/>
      <c r="DR618" s="444"/>
      <c r="DS618" s="441"/>
      <c r="DT618" s="449"/>
      <c r="DU618" s="450"/>
      <c r="DV618" s="450"/>
      <c r="DW618" s="450"/>
      <c r="DX618" s="450"/>
      <c r="DY618" s="450"/>
      <c r="DZ618" s="450"/>
      <c r="EA618" s="450"/>
      <c r="EB618" s="450"/>
      <c r="EC618" s="450"/>
      <c r="ED618" s="450"/>
      <c r="EE618" s="446"/>
      <c r="EF618" s="446"/>
      <c r="EL618" s="4"/>
      <c r="EM618" s="4"/>
      <c r="EN618" s="5"/>
      <c r="EO618" s="4"/>
      <c r="FA618" s="23"/>
      <c r="FB618" s="24"/>
      <c r="FC618" s="75"/>
      <c r="FD618" s="76"/>
      <c r="FF618" s="89"/>
      <c r="IA618" s="214"/>
      <c r="IB618" s="215"/>
      <c r="IC618" s="214"/>
      <c r="ID618" s="215"/>
      <c r="IE618" s="214"/>
      <c r="IF618" s="214"/>
      <c r="IG618" s="214"/>
      <c r="IH618" s="233"/>
      <c r="II618" s="160"/>
      <c r="IJ618" s="217"/>
      <c r="IK618" s="218"/>
      <c r="IL618" s="218"/>
      <c r="IM618" s="218"/>
      <c r="IO618" s="391"/>
    </row>
    <row r="619" spans="1:249" s="6" customFormat="1" ht="15" x14ac:dyDescent="0.2">
      <c r="A619" s="467" t="s">
        <v>2195</v>
      </c>
      <c r="B619" s="467" t="s">
        <v>2149</v>
      </c>
      <c r="C619" s="393" t="s">
        <v>2946</v>
      </c>
      <c r="D619" s="468"/>
      <c r="E619" s="462" t="s">
        <v>2139</v>
      </c>
      <c r="F619" s="14" t="s">
        <v>2149</v>
      </c>
      <c r="G619" s="14" t="s">
        <v>2149</v>
      </c>
      <c r="H619" s="469" t="s">
        <v>2149</v>
      </c>
      <c r="I619" s="462"/>
      <c r="J619" s="456"/>
      <c r="K619" s="11"/>
      <c r="L619" s="11"/>
      <c r="M619" s="14"/>
      <c r="N619" s="470"/>
      <c r="O619" s="14"/>
      <c r="P619" s="14"/>
      <c r="Q619" s="14"/>
      <c r="R619" s="14"/>
      <c r="S619" s="14"/>
      <c r="T619" s="469"/>
      <c r="U619" s="454"/>
      <c r="V619" s="454"/>
      <c r="W619" s="9"/>
      <c r="X619" s="9"/>
      <c r="Y619" s="10"/>
      <c r="Z619" s="495" t="s">
        <v>2195</v>
      </c>
      <c r="AA619" s="11"/>
      <c r="AB619" s="472"/>
      <c r="AC619" s="473"/>
      <c r="AD619" s="473"/>
      <c r="AE619" s="496" t="s">
        <v>2195</v>
      </c>
      <c r="AF619" s="12"/>
      <c r="AG619" s="12"/>
      <c r="AH619" s="13"/>
      <c r="AI619" s="14"/>
      <c r="AJ619" s="14"/>
      <c r="AK619" s="7"/>
      <c r="AL619" s="7"/>
      <c r="AM619" s="15"/>
      <c r="AN619" s="15"/>
      <c r="AO619" s="8"/>
      <c r="AP619" s="453" t="s">
        <v>91</v>
      </c>
      <c r="AQ619" s="17"/>
      <c r="AR619" s="18"/>
      <c r="AS619" s="19"/>
      <c r="AT619" s="19"/>
      <c r="AU619" s="19"/>
      <c r="AV619" s="19"/>
      <c r="AW619" s="19"/>
      <c r="AX619" s="19"/>
      <c r="AY619" s="19"/>
      <c r="AZ619" s="20"/>
      <c r="BA619" s="20"/>
      <c r="BB619" s="21"/>
      <c r="BC619" s="22" t="s">
        <v>2179</v>
      </c>
      <c r="BD619" s="77"/>
      <c r="BE619" s="91"/>
      <c r="BF619" s="91"/>
      <c r="BG619" s="92"/>
      <c r="BH619"/>
      <c r="BI619"/>
      <c r="BJ619"/>
      <c r="BK619"/>
      <c r="BL619"/>
      <c r="BM619"/>
      <c r="BN619"/>
      <c r="BO619"/>
      <c r="BP619"/>
      <c r="BQ619"/>
      <c r="BR619"/>
      <c r="BS619"/>
      <c r="BT619" s="92"/>
      <c r="BU619" s="92"/>
      <c r="BV619" s="92"/>
      <c r="BW619" s="5"/>
      <c r="BX619" s="5"/>
      <c r="BY619" s="5"/>
      <c r="BZ619" s="5"/>
      <c r="CA619" s="5"/>
      <c r="CB619" s="5"/>
      <c r="CC619" s="5"/>
      <c r="CD619" s="440"/>
      <c r="CE619" s="440"/>
      <c r="CF619" s="441"/>
      <c r="CG619" s="442"/>
      <c r="CH619" s="443"/>
      <c r="CI619" s="443"/>
      <c r="CJ619" s="443"/>
      <c r="CK619" s="443"/>
      <c r="CL619" s="4"/>
      <c r="CM619" s="4"/>
      <c r="CN619" s="5"/>
      <c r="CO619" s="4"/>
      <c r="CP619" s="444"/>
      <c r="CQ619" s="445"/>
      <c r="CR619" s="446"/>
      <c r="CS619" s="446"/>
      <c r="CT619" s="444"/>
      <c r="CU619" s="444"/>
      <c r="CV619" s="444"/>
      <c r="CW619" s="444"/>
      <c r="CX619" s="447"/>
      <c r="CY619" s="447"/>
      <c r="CZ619" s="447"/>
      <c r="DA619" s="447"/>
      <c r="DB619" s="448"/>
      <c r="DC619" s="448"/>
      <c r="DD619" s="446"/>
      <c r="DE619" s="439"/>
      <c r="DF619" s="439"/>
      <c r="DG619" s="439"/>
      <c r="DH619" s="439"/>
      <c r="DI619" s="439"/>
      <c r="DJ619" s="439"/>
      <c r="DK619" s="439"/>
      <c r="DL619" s="446"/>
      <c r="DM619" s="446"/>
      <c r="DN619" s="444"/>
      <c r="DO619" s="444"/>
      <c r="DP619" s="444"/>
      <c r="DQ619" s="444"/>
      <c r="DR619" s="444"/>
      <c r="DS619" s="441"/>
      <c r="DT619" s="449"/>
      <c r="DU619" s="450"/>
      <c r="DV619" s="450"/>
      <c r="DW619" s="450"/>
      <c r="DX619" s="450"/>
      <c r="DY619" s="450"/>
      <c r="DZ619" s="450"/>
      <c r="EA619" s="450"/>
      <c r="EB619" s="450"/>
      <c r="EC619" s="450"/>
      <c r="ED619" s="450"/>
      <c r="EE619" s="446"/>
      <c r="EF619" s="446"/>
      <c r="EL619" s="4"/>
      <c r="EM619" s="4"/>
      <c r="EN619" s="5"/>
      <c r="EO619" s="4"/>
      <c r="FA619" s="23"/>
      <c r="FB619" s="24"/>
      <c r="FC619" s="75"/>
      <c r="FD619" s="76"/>
      <c r="FF619" s="89"/>
      <c r="IA619" s="214"/>
      <c r="IB619" s="215"/>
      <c r="IC619" s="214"/>
      <c r="ID619" s="215"/>
      <c r="IE619" s="214"/>
      <c r="IF619" s="214"/>
      <c r="IG619" s="214"/>
      <c r="IH619" s="233"/>
      <c r="II619" s="160"/>
      <c r="IJ619" s="217"/>
      <c r="IK619" s="218"/>
      <c r="IL619" s="218"/>
      <c r="IM619" s="218"/>
      <c r="IO619" s="391"/>
    </row>
    <row r="620" spans="1:249" s="6" customFormat="1" ht="15" x14ac:dyDescent="0.2">
      <c r="A620" s="467" t="s">
        <v>2195</v>
      </c>
      <c r="B620" s="467" t="s">
        <v>2149</v>
      </c>
      <c r="C620" s="393" t="s">
        <v>2947</v>
      </c>
      <c r="D620" s="468"/>
      <c r="E620" s="462" t="s">
        <v>2141</v>
      </c>
      <c r="F620" s="14" t="s">
        <v>2149</v>
      </c>
      <c r="G620" s="14" t="s">
        <v>2149</v>
      </c>
      <c r="H620" s="469" t="s">
        <v>2149</v>
      </c>
      <c r="I620" s="462"/>
      <c r="J620" s="456"/>
      <c r="K620" s="11"/>
      <c r="L620" s="11"/>
      <c r="M620" s="14"/>
      <c r="N620" s="470"/>
      <c r="O620" s="14"/>
      <c r="P620" s="14"/>
      <c r="Q620" s="14"/>
      <c r="R620" s="14"/>
      <c r="S620" s="14"/>
      <c r="T620" s="469"/>
      <c r="U620" s="454"/>
      <c r="V620" s="454"/>
      <c r="W620" s="9"/>
      <c r="X620" s="9"/>
      <c r="Y620" s="10"/>
      <c r="Z620" s="495" t="s">
        <v>2195</v>
      </c>
      <c r="AA620" s="11"/>
      <c r="AB620" s="472"/>
      <c r="AC620" s="473"/>
      <c r="AD620" s="473"/>
      <c r="AE620" s="496" t="s">
        <v>2195</v>
      </c>
      <c r="AF620" s="12"/>
      <c r="AG620" s="12"/>
      <c r="AH620" s="13"/>
      <c r="AI620" s="14"/>
      <c r="AJ620" s="14"/>
      <c r="AK620" s="7"/>
      <c r="AL620" s="7"/>
      <c r="AM620" s="15"/>
      <c r="AN620" s="15"/>
      <c r="AO620" s="8"/>
      <c r="AP620" s="453" t="s">
        <v>92</v>
      </c>
      <c r="AQ620" s="17"/>
      <c r="AR620" s="18"/>
      <c r="AS620" s="19"/>
      <c r="AT620" s="19"/>
      <c r="AU620" s="19"/>
      <c r="AV620" s="19"/>
      <c r="AW620" s="19"/>
      <c r="AX620" s="19"/>
      <c r="AY620" s="19"/>
      <c r="AZ620" s="20"/>
      <c r="BA620" s="20"/>
      <c r="BB620" s="21"/>
      <c r="BC620" s="22" t="s">
        <v>2179</v>
      </c>
      <c r="BD620" s="77"/>
      <c r="BE620" s="91"/>
      <c r="BF620" s="91"/>
      <c r="BG620" s="92"/>
      <c r="BH620"/>
      <c r="BI620"/>
      <c r="BJ620"/>
      <c r="BK620"/>
      <c r="BL620"/>
      <c r="BM620"/>
      <c r="BN620"/>
      <c r="BO620"/>
      <c r="BP620"/>
      <c r="BQ620"/>
      <c r="BR620"/>
      <c r="BS620"/>
      <c r="BT620" s="92"/>
      <c r="BU620" s="92"/>
      <c r="BV620" s="92"/>
      <c r="BW620" s="5"/>
      <c r="BX620" s="5"/>
      <c r="BY620" s="5"/>
      <c r="BZ620" s="5"/>
      <c r="CA620" s="5"/>
      <c r="CB620" s="5"/>
      <c r="CC620" s="5"/>
      <c r="CD620" s="440"/>
      <c r="CE620" s="440"/>
      <c r="CF620" s="441"/>
      <c r="CG620" s="442"/>
      <c r="CH620" s="443"/>
      <c r="CI620" s="443"/>
      <c r="CJ620" s="443"/>
      <c r="CK620" s="443"/>
      <c r="CL620" s="4"/>
      <c r="CM620" s="4"/>
      <c r="CN620" s="5"/>
      <c r="CO620" s="4"/>
      <c r="CP620" s="444"/>
      <c r="CQ620" s="445"/>
      <c r="CR620" s="446"/>
      <c r="CS620" s="446"/>
      <c r="CT620" s="444"/>
      <c r="CU620" s="444"/>
      <c r="CV620" s="444"/>
      <c r="CW620" s="444"/>
      <c r="CX620" s="447"/>
      <c r="CY620" s="447"/>
      <c r="CZ620" s="447"/>
      <c r="DA620" s="447"/>
      <c r="DB620" s="448"/>
      <c r="DC620" s="448"/>
      <c r="DD620" s="446"/>
      <c r="DE620" s="439"/>
      <c r="DF620" s="439"/>
      <c r="DG620" s="439"/>
      <c r="DH620" s="439"/>
      <c r="DI620" s="439"/>
      <c r="DJ620" s="439"/>
      <c r="DK620" s="439"/>
      <c r="DL620" s="446"/>
      <c r="DM620" s="446"/>
      <c r="DN620" s="444"/>
      <c r="DO620" s="444"/>
      <c r="DP620" s="444"/>
      <c r="DQ620" s="444"/>
      <c r="DR620" s="444"/>
      <c r="DS620" s="441"/>
      <c r="DT620" s="449"/>
      <c r="DU620" s="450"/>
      <c r="DV620" s="450"/>
      <c r="DW620" s="450"/>
      <c r="DX620" s="450"/>
      <c r="DY620" s="450"/>
      <c r="DZ620" s="450"/>
      <c r="EA620" s="450"/>
      <c r="EB620" s="450"/>
      <c r="EC620" s="450"/>
      <c r="ED620" s="450"/>
      <c r="EE620" s="446"/>
      <c r="EF620" s="446"/>
      <c r="EL620" s="4"/>
      <c r="EM620" s="4"/>
      <c r="EN620" s="5"/>
      <c r="EO620" s="4"/>
      <c r="FA620" s="23"/>
      <c r="FB620" s="24"/>
      <c r="FC620" s="75"/>
      <c r="FD620" s="76"/>
      <c r="FF620" s="89"/>
      <c r="IA620" s="214"/>
      <c r="IB620" s="215"/>
      <c r="IC620" s="214"/>
      <c r="ID620" s="215"/>
      <c r="IE620" s="214"/>
      <c r="IF620" s="214"/>
      <c r="IG620" s="214"/>
      <c r="IH620" s="233"/>
      <c r="II620" s="160"/>
      <c r="IJ620" s="217"/>
      <c r="IK620" s="218"/>
      <c r="IL620" s="218"/>
      <c r="IM620" s="218"/>
      <c r="IO620" s="391"/>
    </row>
    <row r="621" spans="1:249" s="6" customFormat="1" ht="15" x14ac:dyDescent="0.2">
      <c r="A621" s="467">
        <v>1</v>
      </c>
      <c r="B621" s="467" t="s">
        <v>2149</v>
      </c>
      <c r="C621" s="393" t="s">
        <v>2948</v>
      </c>
      <c r="D621" s="468"/>
      <c r="E621" s="462" t="s">
        <v>2136</v>
      </c>
      <c r="F621" s="14" t="s">
        <v>2147</v>
      </c>
      <c r="G621" s="14" t="s">
        <v>2154</v>
      </c>
      <c r="H621" s="469" t="s">
        <v>2149</v>
      </c>
      <c r="I621" s="462"/>
      <c r="J621" s="456"/>
      <c r="K621" s="11"/>
      <c r="L621" s="11"/>
      <c r="M621" s="14"/>
      <c r="N621" s="470"/>
      <c r="O621" s="14"/>
      <c r="P621" s="14"/>
      <c r="Q621" s="14"/>
      <c r="R621" s="14"/>
      <c r="S621" s="14"/>
      <c r="T621" s="469"/>
      <c r="U621" s="454"/>
      <c r="V621" s="454"/>
      <c r="W621" s="9"/>
      <c r="X621" s="9"/>
      <c r="Y621" s="10"/>
      <c r="Z621" s="495">
        <v>1</v>
      </c>
      <c r="AA621" s="11"/>
      <c r="AB621" s="472"/>
      <c r="AC621" s="473"/>
      <c r="AD621" s="473"/>
      <c r="AE621" s="496">
        <v>3</v>
      </c>
      <c r="AF621" s="12"/>
      <c r="AG621" s="12"/>
      <c r="AH621" s="13"/>
      <c r="AI621" s="14"/>
      <c r="AJ621" s="14"/>
      <c r="AK621" s="7"/>
      <c r="AL621" s="7"/>
      <c r="AM621" s="15"/>
      <c r="AN621" s="15"/>
      <c r="AO621" s="8"/>
      <c r="AP621" s="453" t="s">
        <v>93</v>
      </c>
      <c r="AQ621" s="17"/>
      <c r="AR621" s="18"/>
      <c r="AS621" s="19"/>
      <c r="AT621" s="19"/>
      <c r="AU621" s="19"/>
      <c r="AV621" s="19"/>
      <c r="AW621" s="19"/>
      <c r="AX621" s="19"/>
      <c r="AY621" s="19"/>
      <c r="AZ621" s="20"/>
      <c r="BA621" s="20"/>
      <c r="BB621" s="21"/>
      <c r="BC621" s="22" t="s">
        <v>2179</v>
      </c>
      <c r="BD621" s="77"/>
      <c r="BE621" s="91"/>
      <c r="BF621" s="91"/>
      <c r="BG621" s="92"/>
      <c r="BH621"/>
      <c r="BI621"/>
      <c r="BJ621"/>
      <c r="BK621"/>
      <c r="BL621"/>
      <c r="BM621"/>
      <c r="BN621"/>
      <c r="BO621"/>
      <c r="BP621"/>
      <c r="BQ621"/>
      <c r="BR621"/>
      <c r="BS621"/>
      <c r="BT621" s="92"/>
      <c r="BU621" s="92"/>
      <c r="BV621" s="92"/>
      <c r="BW621" s="5"/>
      <c r="BX621" s="5"/>
      <c r="BY621" s="5"/>
      <c r="BZ621" s="5"/>
      <c r="CA621" s="5"/>
      <c r="CB621" s="5"/>
      <c r="CC621" s="5"/>
      <c r="CD621" s="440"/>
      <c r="CE621" s="440"/>
      <c r="CF621" s="441"/>
      <c r="CG621" s="442"/>
      <c r="CH621" s="443"/>
      <c r="CI621" s="443"/>
      <c r="CJ621" s="443"/>
      <c r="CK621" s="443"/>
      <c r="CL621" s="4"/>
      <c r="CM621" s="4"/>
      <c r="CN621" s="5"/>
      <c r="CO621" s="4"/>
      <c r="CP621" s="444"/>
      <c r="CQ621" s="445"/>
      <c r="CR621" s="446"/>
      <c r="CS621" s="446"/>
      <c r="CT621" s="444"/>
      <c r="CU621" s="444"/>
      <c r="CV621" s="444"/>
      <c r="CW621" s="444"/>
      <c r="CX621" s="447"/>
      <c r="CY621" s="447"/>
      <c r="CZ621" s="447"/>
      <c r="DA621" s="447"/>
      <c r="DB621" s="448"/>
      <c r="DC621" s="448"/>
      <c r="DD621" s="446"/>
      <c r="DE621" s="439"/>
      <c r="DF621" s="439"/>
      <c r="DG621" s="439"/>
      <c r="DH621" s="439"/>
      <c r="DI621" s="439"/>
      <c r="DJ621" s="439"/>
      <c r="DK621" s="439"/>
      <c r="DL621" s="446"/>
      <c r="DM621" s="446"/>
      <c r="DN621" s="444"/>
      <c r="DO621" s="444"/>
      <c r="DP621" s="444"/>
      <c r="DQ621" s="444"/>
      <c r="DR621" s="444"/>
      <c r="DS621" s="441"/>
      <c r="DT621" s="449"/>
      <c r="DU621" s="450"/>
      <c r="DV621" s="450"/>
      <c r="DW621" s="450"/>
      <c r="DX621" s="450"/>
      <c r="DY621" s="450"/>
      <c r="DZ621" s="450"/>
      <c r="EA621" s="450"/>
      <c r="EB621" s="450"/>
      <c r="EC621" s="450"/>
      <c r="ED621" s="450"/>
      <c r="EE621" s="446"/>
      <c r="EF621" s="446"/>
      <c r="EL621" s="4"/>
      <c r="EM621" s="4"/>
      <c r="EN621" s="5"/>
      <c r="EO621" s="4"/>
      <c r="FA621" s="23"/>
      <c r="FB621" s="24"/>
      <c r="FC621" s="75"/>
      <c r="FD621" s="76"/>
      <c r="FF621" s="89"/>
      <c r="IA621" s="214"/>
      <c r="IB621" s="215"/>
      <c r="IC621" s="214"/>
      <c r="ID621" s="215"/>
      <c r="IE621" s="214"/>
      <c r="IF621" s="214"/>
      <c r="IG621" s="214"/>
      <c r="IH621" s="233"/>
      <c r="II621" s="160"/>
      <c r="IJ621" s="217"/>
      <c r="IK621" s="218"/>
      <c r="IL621" s="218"/>
      <c r="IM621" s="218"/>
      <c r="IO621" s="391"/>
    </row>
    <row r="622" spans="1:249" s="6" customFormat="1" ht="15" x14ac:dyDescent="0.2">
      <c r="A622" s="467">
        <v>1</v>
      </c>
      <c r="B622" s="467" t="s">
        <v>1960</v>
      </c>
      <c r="C622" s="460" t="s">
        <v>2949</v>
      </c>
      <c r="D622" s="468"/>
      <c r="E622" s="462" t="s">
        <v>2137</v>
      </c>
      <c r="F622" s="14" t="s">
        <v>2146</v>
      </c>
      <c r="G622" s="14" t="s">
        <v>2153</v>
      </c>
      <c r="H622" s="469" t="s">
        <v>2149</v>
      </c>
      <c r="I622" s="462"/>
      <c r="J622" s="456"/>
      <c r="K622" s="11"/>
      <c r="L622" s="11"/>
      <c r="M622" s="14"/>
      <c r="N622" s="470"/>
      <c r="O622" s="14"/>
      <c r="P622" s="14"/>
      <c r="Q622" s="14"/>
      <c r="R622" s="14"/>
      <c r="S622" s="14"/>
      <c r="T622" s="469"/>
      <c r="U622" s="454"/>
      <c r="V622" s="457"/>
      <c r="W622" s="9"/>
      <c r="X622" s="9"/>
      <c r="Y622" s="10"/>
      <c r="Z622" s="495" t="s">
        <v>2161</v>
      </c>
      <c r="AA622" s="11"/>
      <c r="AB622" s="472"/>
      <c r="AC622" s="473"/>
      <c r="AD622" s="473"/>
      <c r="AE622" s="496">
        <v>3</v>
      </c>
      <c r="AF622" s="12"/>
      <c r="AG622" s="12"/>
      <c r="AH622" s="13"/>
      <c r="AI622" s="14"/>
      <c r="AJ622" s="14"/>
      <c r="AK622" s="7"/>
      <c r="AL622" s="7"/>
      <c r="AM622" s="15"/>
      <c r="AN622" s="15"/>
      <c r="AO622" s="8"/>
      <c r="AP622" s="453" t="s">
        <v>94</v>
      </c>
      <c r="AQ622" s="17"/>
      <c r="AR622" s="18"/>
      <c r="AS622" s="19"/>
      <c r="AT622" s="19"/>
      <c r="AU622" s="19"/>
      <c r="AV622" s="19"/>
      <c r="AW622" s="19"/>
      <c r="AX622" s="19"/>
      <c r="AY622" s="19"/>
      <c r="AZ622" s="20"/>
      <c r="BA622" s="20"/>
      <c r="BB622" s="21"/>
      <c r="BC622" s="22" t="s">
        <v>2179</v>
      </c>
      <c r="BD622" s="77"/>
      <c r="BE622" s="91"/>
      <c r="BF622" s="91"/>
      <c r="BG622" s="92"/>
      <c r="BH622"/>
      <c r="BI622"/>
      <c r="BJ622"/>
      <c r="BK622"/>
      <c r="BL622"/>
      <c r="BM622"/>
      <c r="BN622"/>
      <c r="BO622"/>
      <c r="BP622"/>
      <c r="BQ622"/>
      <c r="BR622"/>
      <c r="BS622"/>
      <c r="BT622" s="92"/>
      <c r="BU622" s="92"/>
      <c r="BV622" s="92"/>
      <c r="BW622" s="5"/>
      <c r="BX622" s="5"/>
      <c r="BY622" s="5"/>
      <c r="BZ622" s="5"/>
      <c r="CA622" s="5"/>
      <c r="CB622" s="5"/>
      <c r="CC622" s="5"/>
      <c r="CD622" s="440"/>
      <c r="CE622" s="440"/>
      <c r="CF622" s="441"/>
      <c r="CG622" s="442"/>
      <c r="CH622" s="443"/>
      <c r="CI622" s="443"/>
      <c r="CJ622" s="443"/>
      <c r="CK622" s="443"/>
      <c r="CL622" s="4"/>
      <c r="CM622" s="4"/>
      <c r="CN622" s="5"/>
      <c r="CO622" s="4"/>
      <c r="CP622" s="444"/>
      <c r="CQ622" s="445"/>
      <c r="CR622" s="446"/>
      <c r="CS622" s="446"/>
      <c r="CT622" s="444"/>
      <c r="CU622" s="444"/>
      <c r="CV622" s="444"/>
      <c r="CW622" s="444"/>
      <c r="CX622" s="447"/>
      <c r="CY622" s="447"/>
      <c r="CZ622" s="447"/>
      <c r="DA622" s="447"/>
      <c r="DB622" s="448"/>
      <c r="DC622" s="448"/>
      <c r="DD622" s="446"/>
      <c r="DE622" s="439"/>
      <c r="DF622" s="439"/>
      <c r="DG622" s="439"/>
      <c r="DH622" s="439"/>
      <c r="DI622" s="439"/>
      <c r="DJ622" s="439"/>
      <c r="DK622" s="439"/>
      <c r="DL622" s="446"/>
      <c r="DM622" s="446"/>
      <c r="DN622" s="444"/>
      <c r="DO622" s="444"/>
      <c r="DP622" s="444"/>
      <c r="DQ622" s="444"/>
      <c r="DR622" s="444"/>
      <c r="DS622" s="441"/>
      <c r="DT622" s="449"/>
      <c r="DU622" s="450"/>
      <c r="DV622" s="450"/>
      <c r="DW622" s="450"/>
      <c r="DX622" s="450"/>
      <c r="DY622" s="450"/>
      <c r="DZ622" s="450"/>
      <c r="EA622" s="450"/>
      <c r="EB622" s="450"/>
      <c r="EC622" s="450"/>
      <c r="ED622" s="450"/>
      <c r="EE622" s="446"/>
      <c r="EF622" s="446"/>
      <c r="EL622" s="4"/>
      <c r="EM622" s="4"/>
      <c r="EN622" s="5"/>
      <c r="EO622" s="4"/>
      <c r="FA622" s="23"/>
      <c r="FB622" s="24"/>
      <c r="FC622" s="75"/>
      <c r="FD622" s="76"/>
      <c r="FF622" s="89"/>
      <c r="IA622" s="214"/>
      <c r="IB622" s="215"/>
      <c r="IC622" s="214"/>
      <c r="ID622" s="215"/>
      <c r="IE622" s="214"/>
      <c r="IF622" s="214"/>
      <c r="IG622" s="214"/>
      <c r="IH622" s="233"/>
      <c r="II622" s="160"/>
      <c r="IJ622" s="217"/>
      <c r="IK622" s="218"/>
      <c r="IL622" s="218"/>
      <c r="IM622" s="218"/>
      <c r="IO622" s="391"/>
    </row>
    <row r="623" spans="1:249" s="6" customFormat="1" ht="15" x14ac:dyDescent="0.2">
      <c r="A623" s="467" t="s">
        <v>2165</v>
      </c>
      <c r="B623" s="467" t="s">
        <v>2149</v>
      </c>
      <c r="C623" s="393" t="s">
        <v>2950</v>
      </c>
      <c r="D623" s="468"/>
      <c r="E623" s="462" t="s">
        <v>2136</v>
      </c>
      <c r="F623" s="14" t="s">
        <v>2149</v>
      </c>
      <c r="G623" s="14" t="s">
        <v>2149</v>
      </c>
      <c r="H623" s="469" t="s">
        <v>2149</v>
      </c>
      <c r="I623" s="462"/>
      <c r="J623" s="456"/>
      <c r="K623" s="11"/>
      <c r="L623" s="11"/>
      <c r="M623" s="14"/>
      <c r="N623" s="470"/>
      <c r="O623" s="14"/>
      <c r="P623" s="14"/>
      <c r="Q623" s="14"/>
      <c r="R623" s="14"/>
      <c r="S623" s="14"/>
      <c r="T623" s="469"/>
      <c r="U623" s="454"/>
      <c r="V623" s="454"/>
      <c r="W623" s="9"/>
      <c r="X623" s="9"/>
      <c r="Y623" s="10"/>
      <c r="Z623" s="495" t="s">
        <v>2165</v>
      </c>
      <c r="AA623" s="11"/>
      <c r="AB623" s="472"/>
      <c r="AC623" s="473"/>
      <c r="AD623" s="473"/>
      <c r="AE623" s="496">
        <v>3</v>
      </c>
      <c r="AF623" s="12"/>
      <c r="AG623" s="12"/>
      <c r="AH623" s="13"/>
      <c r="AI623" s="14"/>
      <c r="AJ623" s="14"/>
      <c r="AK623" s="7"/>
      <c r="AL623" s="7"/>
      <c r="AM623" s="15"/>
      <c r="AN623" s="15"/>
      <c r="AO623" s="8"/>
      <c r="AP623" s="453" t="s">
        <v>95</v>
      </c>
      <c r="AQ623" s="17"/>
      <c r="AR623" s="18"/>
      <c r="AS623" s="19"/>
      <c r="AT623" s="19"/>
      <c r="AU623" s="19"/>
      <c r="AV623" s="19"/>
      <c r="AW623" s="19"/>
      <c r="AX623" s="19"/>
      <c r="AY623" s="19"/>
      <c r="AZ623" s="20"/>
      <c r="BA623" s="20"/>
      <c r="BB623" s="21"/>
      <c r="BC623" s="22" t="s">
        <v>2179</v>
      </c>
      <c r="BD623" s="77"/>
      <c r="BE623" s="91"/>
      <c r="BF623" s="91"/>
      <c r="BG623" s="92"/>
      <c r="BH623"/>
      <c r="BI623"/>
      <c r="BJ623"/>
      <c r="BK623"/>
      <c r="BL623"/>
      <c r="BM623"/>
      <c r="BN623"/>
      <c r="BO623"/>
      <c r="BP623"/>
      <c r="BQ623"/>
      <c r="BR623"/>
      <c r="BS623"/>
      <c r="BT623" s="92"/>
      <c r="BU623" s="92"/>
      <c r="BV623" s="92"/>
      <c r="BW623" s="5"/>
      <c r="BX623" s="5"/>
      <c r="BY623" s="5"/>
      <c r="BZ623" s="5"/>
      <c r="CA623" s="5"/>
      <c r="CB623" s="5"/>
      <c r="CC623" s="5"/>
      <c r="CD623" s="440"/>
      <c r="CE623" s="440"/>
      <c r="CF623" s="441"/>
      <c r="CG623" s="442"/>
      <c r="CH623" s="443"/>
      <c r="CI623" s="443"/>
      <c r="CJ623" s="443"/>
      <c r="CK623" s="443"/>
      <c r="CL623" s="4"/>
      <c r="CM623" s="4"/>
      <c r="CN623" s="5"/>
      <c r="CO623" s="4"/>
      <c r="CP623" s="444"/>
      <c r="CQ623" s="445"/>
      <c r="CR623" s="446"/>
      <c r="CS623" s="446"/>
      <c r="CT623" s="444"/>
      <c r="CU623" s="444"/>
      <c r="CV623" s="444"/>
      <c r="CW623" s="444"/>
      <c r="CX623" s="447"/>
      <c r="CY623" s="447"/>
      <c r="CZ623" s="447"/>
      <c r="DA623" s="447"/>
      <c r="DB623" s="448"/>
      <c r="DC623" s="448"/>
      <c r="DD623" s="446"/>
      <c r="DE623" s="439"/>
      <c r="DF623" s="439"/>
      <c r="DG623" s="439"/>
      <c r="DH623" s="439"/>
      <c r="DI623" s="439"/>
      <c r="DJ623" s="439"/>
      <c r="DK623" s="439"/>
      <c r="DL623" s="446"/>
      <c r="DM623" s="446"/>
      <c r="DN623" s="444"/>
      <c r="DO623" s="444"/>
      <c r="DP623" s="444"/>
      <c r="DQ623" s="444"/>
      <c r="DR623" s="444"/>
      <c r="DS623" s="441"/>
      <c r="DT623" s="449"/>
      <c r="DU623" s="450"/>
      <c r="DV623" s="450"/>
      <c r="DW623" s="450"/>
      <c r="DX623" s="450"/>
      <c r="DY623" s="450"/>
      <c r="DZ623" s="450"/>
      <c r="EA623" s="450"/>
      <c r="EB623" s="450"/>
      <c r="EC623" s="450"/>
      <c r="ED623" s="450"/>
      <c r="EE623" s="446"/>
      <c r="EF623" s="446"/>
      <c r="EL623" s="4"/>
      <c r="EM623" s="4"/>
      <c r="EN623" s="5"/>
      <c r="EO623" s="4"/>
      <c r="FA623" s="23"/>
      <c r="FB623" s="24"/>
      <c r="FC623" s="75"/>
      <c r="FD623" s="76"/>
      <c r="FF623" s="89"/>
      <c r="IA623" s="214"/>
      <c r="IB623" s="215"/>
      <c r="IC623" s="214"/>
      <c r="ID623" s="215"/>
      <c r="IE623" s="214"/>
      <c r="IF623" s="214"/>
      <c r="IG623" s="214"/>
      <c r="IH623" s="233"/>
      <c r="II623" s="160"/>
      <c r="IJ623" s="217"/>
      <c r="IK623" s="218"/>
      <c r="IL623" s="218"/>
      <c r="IM623" s="218"/>
      <c r="IO623" s="391"/>
    </row>
    <row r="624" spans="1:249" s="6" customFormat="1" ht="15" x14ac:dyDescent="0.2">
      <c r="A624" s="467" t="s">
        <v>2195</v>
      </c>
      <c r="B624" s="467" t="s">
        <v>2149</v>
      </c>
      <c r="C624" s="393" t="s">
        <v>2951</v>
      </c>
      <c r="D624" s="468"/>
      <c r="E624" s="462" t="s">
        <v>2139</v>
      </c>
      <c r="F624" s="14" t="s">
        <v>2149</v>
      </c>
      <c r="G624" s="14" t="s">
        <v>2149</v>
      </c>
      <c r="H624" s="469" t="s">
        <v>2149</v>
      </c>
      <c r="I624" s="462"/>
      <c r="J624" s="456"/>
      <c r="K624" s="11"/>
      <c r="L624" s="11"/>
      <c r="M624" s="14"/>
      <c r="N624" s="470"/>
      <c r="O624" s="14"/>
      <c r="P624" s="14"/>
      <c r="Q624" s="14"/>
      <c r="R624" s="14"/>
      <c r="S624" s="14"/>
      <c r="T624" s="469"/>
      <c r="U624" s="454"/>
      <c r="V624" s="454"/>
      <c r="W624" s="9"/>
      <c r="X624" s="9"/>
      <c r="Y624" s="10"/>
      <c r="Z624" s="495" t="s">
        <v>2195</v>
      </c>
      <c r="AA624" s="11"/>
      <c r="AB624" s="472"/>
      <c r="AC624" s="473"/>
      <c r="AD624" s="473"/>
      <c r="AE624" s="496" t="s">
        <v>2195</v>
      </c>
      <c r="AF624" s="12"/>
      <c r="AG624" s="12"/>
      <c r="AH624" s="13"/>
      <c r="AI624" s="14"/>
      <c r="AJ624" s="14"/>
      <c r="AK624" s="7"/>
      <c r="AL624" s="7"/>
      <c r="AM624" s="15"/>
      <c r="AN624" s="15"/>
      <c r="AO624" s="8"/>
      <c r="AP624" s="453" t="s">
        <v>96</v>
      </c>
      <c r="AQ624" s="17"/>
      <c r="AR624" s="18"/>
      <c r="AS624" s="19"/>
      <c r="AT624" s="19"/>
      <c r="AU624" s="19"/>
      <c r="AV624" s="19"/>
      <c r="AW624" s="19"/>
      <c r="AX624" s="19"/>
      <c r="AY624" s="19"/>
      <c r="AZ624" s="20"/>
      <c r="BA624" s="20"/>
      <c r="BB624" s="21"/>
      <c r="BC624" s="22" t="s">
        <v>2179</v>
      </c>
      <c r="BD624" s="77"/>
      <c r="BE624" s="91"/>
      <c r="BF624" s="91"/>
      <c r="BG624" s="92"/>
      <c r="BH624"/>
      <c r="BI624"/>
      <c r="BJ624"/>
      <c r="BK624"/>
      <c r="BL624"/>
      <c r="BM624"/>
      <c r="BN624"/>
      <c r="BO624"/>
      <c r="BP624"/>
      <c r="BQ624"/>
      <c r="BR624"/>
      <c r="BS624"/>
      <c r="BT624" s="92"/>
      <c r="BU624" s="92"/>
      <c r="BV624" s="92"/>
      <c r="BW624" s="5"/>
      <c r="BX624" s="5"/>
      <c r="BY624" s="5"/>
      <c r="BZ624" s="5"/>
      <c r="CA624" s="5"/>
      <c r="CB624" s="5"/>
      <c r="CC624" s="5"/>
      <c r="CD624" s="440"/>
      <c r="CE624" s="440"/>
      <c r="CF624" s="441"/>
      <c r="CG624" s="442"/>
      <c r="CH624" s="443"/>
      <c r="CI624" s="443"/>
      <c r="CJ624" s="443"/>
      <c r="CK624" s="443"/>
      <c r="CL624" s="4"/>
      <c r="CM624" s="4"/>
      <c r="CN624" s="5"/>
      <c r="CO624" s="4"/>
      <c r="CP624" s="444"/>
      <c r="CQ624" s="445"/>
      <c r="CR624" s="446"/>
      <c r="CS624" s="446"/>
      <c r="CT624" s="444"/>
      <c r="CU624" s="444"/>
      <c r="CV624" s="444"/>
      <c r="CW624" s="444"/>
      <c r="CX624" s="447"/>
      <c r="CY624" s="447"/>
      <c r="CZ624" s="447"/>
      <c r="DA624" s="447"/>
      <c r="DB624" s="448"/>
      <c r="DC624" s="448"/>
      <c r="DD624" s="446"/>
      <c r="DE624" s="439"/>
      <c r="DF624" s="439"/>
      <c r="DG624" s="439"/>
      <c r="DH624" s="439"/>
      <c r="DI624" s="439"/>
      <c r="DJ624" s="439"/>
      <c r="DK624" s="439"/>
      <c r="DL624" s="446"/>
      <c r="DM624" s="446"/>
      <c r="DN624" s="444"/>
      <c r="DO624" s="444"/>
      <c r="DP624" s="444"/>
      <c r="DQ624" s="444"/>
      <c r="DR624" s="444"/>
      <c r="DS624" s="441"/>
      <c r="DT624" s="449"/>
      <c r="DU624" s="450"/>
      <c r="DV624" s="450"/>
      <c r="DW624" s="450"/>
      <c r="DX624" s="450"/>
      <c r="DY624" s="450"/>
      <c r="DZ624" s="450"/>
      <c r="EA624" s="450"/>
      <c r="EB624" s="450"/>
      <c r="EC624" s="450"/>
      <c r="ED624" s="450"/>
      <c r="EE624" s="446"/>
      <c r="EF624" s="446"/>
      <c r="EL624" s="4"/>
      <c r="EM624" s="4"/>
      <c r="EN624" s="5"/>
      <c r="EO624" s="4"/>
      <c r="FA624" s="23"/>
      <c r="FB624" s="24"/>
      <c r="FC624" s="75"/>
      <c r="FD624" s="76"/>
      <c r="FF624" s="89"/>
      <c r="IA624" s="214"/>
      <c r="IB624" s="215"/>
      <c r="IC624" s="214"/>
      <c r="ID624" s="215"/>
      <c r="IE624" s="214"/>
      <c r="IF624" s="214"/>
      <c r="IG624" s="214"/>
      <c r="IH624" s="233"/>
      <c r="II624" s="160"/>
      <c r="IJ624" s="217"/>
      <c r="IK624" s="218"/>
      <c r="IL624" s="218"/>
      <c r="IM624" s="218"/>
      <c r="IO624" s="391"/>
    </row>
    <row r="625" spans="1:249" s="6" customFormat="1" ht="15" x14ac:dyDescent="0.2">
      <c r="A625" s="467" t="s">
        <v>2195</v>
      </c>
      <c r="B625" s="467" t="s">
        <v>2149</v>
      </c>
      <c r="C625" s="393" t="s">
        <v>2952</v>
      </c>
      <c r="D625" s="468"/>
      <c r="E625" s="462" t="s">
        <v>2141</v>
      </c>
      <c r="F625" s="14" t="s">
        <v>2149</v>
      </c>
      <c r="G625" s="14" t="s">
        <v>2149</v>
      </c>
      <c r="H625" s="469" t="s">
        <v>2149</v>
      </c>
      <c r="I625" s="462"/>
      <c r="J625" s="456"/>
      <c r="K625" s="11"/>
      <c r="L625" s="11"/>
      <c r="M625" s="14"/>
      <c r="N625" s="470"/>
      <c r="O625" s="14"/>
      <c r="P625" s="14"/>
      <c r="Q625" s="14"/>
      <c r="R625" s="14"/>
      <c r="S625" s="14"/>
      <c r="T625" s="469"/>
      <c r="U625" s="454"/>
      <c r="V625" s="454"/>
      <c r="W625" s="9"/>
      <c r="X625" s="9"/>
      <c r="Y625" s="10"/>
      <c r="Z625" s="495" t="s">
        <v>2195</v>
      </c>
      <c r="AA625" s="11"/>
      <c r="AB625" s="472"/>
      <c r="AC625" s="473"/>
      <c r="AD625" s="473"/>
      <c r="AE625" s="496" t="s">
        <v>2195</v>
      </c>
      <c r="AF625" s="12"/>
      <c r="AG625" s="12"/>
      <c r="AH625" s="13"/>
      <c r="AI625" s="14"/>
      <c r="AJ625" s="14"/>
      <c r="AK625" s="7"/>
      <c r="AL625" s="7"/>
      <c r="AM625" s="15"/>
      <c r="AN625" s="15"/>
      <c r="AO625" s="8"/>
      <c r="AP625" s="453" t="s">
        <v>97</v>
      </c>
      <c r="AQ625" s="17"/>
      <c r="AR625" s="18"/>
      <c r="AS625" s="19"/>
      <c r="AT625" s="19"/>
      <c r="AU625" s="19"/>
      <c r="AV625" s="19"/>
      <c r="AW625" s="19"/>
      <c r="AX625" s="19"/>
      <c r="AY625" s="19"/>
      <c r="AZ625" s="20"/>
      <c r="BA625" s="20"/>
      <c r="BB625" s="21"/>
      <c r="BC625" s="22" t="s">
        <v>2179</v>
      </c>
      <c r="BD625" s="77"/>
      <c r="BE625" s="91"/>
      <c r="BF625" s="91"/>
      <c r="BG625" s="92"/>
      <c r="BH625"/>
      <c r="BI625"/>
      <c r="BJ625"/>
      <c r="BK625"/>
      <c r="BL625"/>
      <c r="BM625"/>
      <c r="BN625"/>
      <c r="BO625"/>
      <c r="BP625"/>
      <c r="BQ625"/>
      <c r="BR625"/>
      <c r="BS625"/>
      <c r="BT625" s="92"/>
      <c r="BU625" s="92"/>
      <c r="BV625" s="92"/>
      <c r="BW625" s="5"/>
      <c r="BX625" s="5"/>
      <c r="BY625" s="5"/>
      <c r="BZ625" s="5"/>
      <c r="CA625" s="5"/>
      <c r="CB625" s="5"/>
      <c r="CC625" s="5"/>
      <c r="CD625" s="440"/>
      <c r="CE625" s="440"/>
      <c r="CF625" s="441"/>
      <c r="CG625" s="442"/>
      <c r="CH625" s="443"/>
      <c r="CI625" s="443"/>
      <c r="CJ625" s="443"/>
      <c r="CK625" s="443"/>
      <c r="CL625" s="4"/>
      <c r="CM625" s="4"/>
      <c r="CN625" s="5"/>
      <c r="CO625" s="4"/>
      <c r="CP625" s="444"/>
      <c r="CQ625" s="445"/>
      <c r="CR625" s="446"/>
      <c r="CS625" s="446"/>
      <c r="CT625" s="444"/>
      <c r="CU625" s="444"/>
      <c r="CV625" s="444"/>
      <c r="CW625" s="444"/>
      <c r="CX625" s="447"/>
      <c r="CY625" s="447"/>
      <c r="CZ625" s="447"/>
      <c r="DA625" s="447"/>
      <c r="DB625" s="448"/>
      <c r="DC625" s="448"/>
      <c r="DD625" s="446"/>
      <c r="DE625" s="439"/>
      <c r="DF625" s="439"/>
      <c r="DG625" s="439"/>
      <c r="DH625" s="439"/>
      <c r="DI625" s="439"/>
      <c r="DJ625" s="439"/>
      <c r="DK625" s="439"/>
      <c r="DL625" s="446"/>
      <c r="DM625" s="446"/>
      <c r="DN625" s="444"/>
      <c r="DO625" s="444"/>
      <c r="DP625" s="444"/>
      <c r="DQ625" s="444"/>
      <c r="DR625" s="444"/>
      <c r="DS625" s="441"/>
      <c r="DT625" s="449"/>
      <c r="DU625" s="450"/>
      <c r="DV625" s="450"/>
      <c r="DW625" s="450"/>
      <c r="DX625" s="450"/>
      <c r="DY625" s="450"/>
      <c r="DZ625" s="450"/>
      <c r="EA625" s="450"/>
      <c r="EB625" s="450"/>
      <c r="EC625" s="450"/>
      <c r="ED625" s="450"/>
      <c r="EE625" s="446"/>
      <c r="EF625" s="446"/>
      <c r="EL625" s="4"/>
      <c r="EM625" s="4"/>
      <c r="EN625" s="5"/>
      <c r="EO625" s="4"/>
      <c r="FA625" s="23"/>
      <c r="FB625" s="24"/>
      <c r="FC625" s="75"/>
      <c r="FD625" s="76"/>
      <c r="FF625" s="89"/>
      <c r="IA625" s="214"/>
      <c r="IB625" s="215"/>
      <c r="IC625" s="214"/>
      <c r="ID625" s="215"/>
      <c r="IE625" s="214"/>
      <c r="IF625" s="214"/>
      <c r="IG625" s="214"/>
      <c r="IH625" s="233"/>
      <c r="II625" s="160"/>
      <c r="IJ625" s="217"/>
      <c r="IK625" s="218"/>
      <c r="IL625" s="218"/>
      <c r="IM625" s="218"/>
      <c r="IO625" s="391"/>
    </row>
    <row r="626" spans="1:249" s="6" customFormat="1" ht="15" x14ac:dyDescent="0.2">
      <c r="A626" s="467">
        <v>2</v>
      </c>
      <c r="B626" s="467" t="s">
        <v>2149</v>
      </c>
      <c r="C626" s="393" t="s">
        <v>2953</v>
      </c>
      <c r="D626" s="468"/>
      <c r="E626" s="462" t="s">
        <v>2136</v>
      </c>
      <c r="F626" s="14" t="s">
        <v>2147</v>
      </c>
      <c r="G626" s="14" t="s">
        <v>2149</v>
      </c>
      <c r="H626" s="469" t="s">
        <v>2149</v>
      </c>
      <c r="I626" s="462"/>
      <c r="J626" s="456"/>
      <c r="K626" s="11"/>
      <c r="L626" s="11"/>
      <c r="M626" s="14"/>
      <c r="N626" s="470"/>
      <c r="O626" s="14"/>
      <c r="P626" s="14"/>
      <c r="Q626" s="14"/>
      <c r="R626" s="14"/>
      <c r="S626" s="14"/>
      <c r="T626" s="469"/>
      <c r="U626" s="454"/>
      <c r="V626" s="454"/>
      <c r="W626" s="9"/>
      <c r="X626" s="9"/>
      <c r="Y626" s="10"/>
      <c r="Z626" s="495">
        <v>2</v>
      </c>
      <c r="AA626" s="11"/>
      <c r="AB626" s="472"/>
      <c r="AC626" s="473"/>
      <c r="AD626" s="473"/>
      <c r="AE626" s="496">
        <v>3</v>
      </c>
      <c r="AF626" s="12"/>
      <c r="AG626" s="12"/>
      <c r="AH626" s="13"/>
      <c r="AI626" s="14"/>
      <c r="AJ626" s="14"/>
      <c r="AK626" s="7"/>
      <c r="AL626" s="7"/>
      <c r="AM626" s="15"/>
      <c r="AN626" s="15"/>
      <c r="AO626" s="8"/>
      <c r="AP626" s="453" t="s">
        <v>98</v>
      </c>
      <c r="AQ626" s="17"/>
      <c r="AR626" s="18"/>
      <c r="AS626" s="19"/>
      <c r="AT626" s="19"/>
      <c r="AU626" s="19"/>
      <c r="AV626" s="19"/>
      <c r="AW626" s="19"/>
      <c r="AX626" s="19"/>
      <c r="AY626" s="19"/>
      <c r="AZ626" s="20"/>
      <c r="BA626" s="20"/>
      <c r="BB626" s="21"/>
      <c r="BC626" s="22" t="s">
        <v>2179</v>
      </c>
      <c r="BD626" s="77"/>
      <c r="BE626" s="91"/>
      <c r="BF626" s="91"/>
      <c r="BG626" s="92"/>
      <c r="BH626"/>
      <c r="BI626"/>
      <c r="BJ626"/>
      <c r="BK626"/>
      <c r="BL626"/>
      <c r="BM626"/>
      <c r="BN626"/>
      <c r="BO626"/>
      <c r="BP626"/>
      <c r="BQ626"/>
      <c r="BR626"/>
      <c r="BS626"/>
      <c r="BT626" s="92"/>
      <c r="BU626" s="92"/>
      <c r="BV626" s="92"/>
      <c r="BW626" s="5"/>
      <c r="BX626" s="5"/>
      <c r="BY626" s="5"/>
      <c r="BZ626" s="5"/>
      <c r="CA626" s="5"/>
      <c r="CB626" s="5"/>
      <c r="CC626" s="5"/>
      <c r="CD626" s="440"/>
      <c r="CE626" s="440"/>
      <c r="CF626" s="441"/>
      <c r="CG626" s="442"/>
      <c r="CH626" s="443"/>
      <c r="CI626" s="443"/>
      <c r="CJ626" s="443"/>
      <c r="CK626" s="443"/>
      <c r="CL626" s="4"/>
      <c r="CM626" s="4"/>
      <c r="CN626" s="5"/>
      <c r="CO626" s="4"/>
      <c r="CP626" s="444"/>
      <c r="CQ626" s="445"/>
      <c r="CR626" s="446"/>
      <c r="CS626" s="446"/>
      <c r="CT626" s="444"/>
      <c r="CU626" s="444"/>
      <c r="CV626" s="444"/>
      <c r="CW626" s="444"/>
      <c r="CX626" s="447"/>
      <c r="CY626" s="447"/>
      <c r="CZ626" s="447"/>
      <c r="DA626" s="447"/>
      <c r="DB626" s="448"/>
      <c r="DC626" s="448"/>
      <c r="DD626" s="446"/>
      <c r="DE626" s="439"/>
      <c r="DF626" s="439"/>
      <c r="DG626" s="439"/>
      <c r="DH626" s="439"/>
      <c r="DI626" s="439"/>
      <c r="DJ626" s="439"/>
      <c r="DK626" s="439"/>
      <c r="DL626" s="446"/>
      <c r="DM626" s="446"/>
      <c r="DN626" s="444"/>
      <c r="DO626" s="444"/>
      <c r="DP626" s="444"/>
      <c r="DQ626" s="444"/>
      <c r="DR626" s="444"/>
      <c r="DS626" s="441"/>
      <c r="DT626" s="449"/>
      <c r="DU626" s="450"/>
      <c r="DV626" s="450"/>
      <c r="DW626" s="450"/>
      <c r="DX626" s="450"/>
      <c r="DY626" s="450"/>
      <c r="DZ626" s="450"/>
      <c r="EA626" s="450"/>
      <c r="EB626" s="450"/>
      <c r="EC626" s="450"/>
      <c r="ED626" s="450"/>
      <c r="EE626" s="446"/>
      <c r="EF626" s="446"/>
      <c r="EL626" s="4"/>
      <c r="EM626" s="4"/>
      <c r="EN626" s="5"/>
      <c r="EO626" s="4"/>
      <c r="FA626" s="23"/>
      <c r="FB626" s="24"/>
      <c r="FC626" s="75"/>
      <c r="FD626" s="76"/>
      <c r="FF626" s="89"/>
      <c r="IA626" s="214"/>
      <c r="IB626" s="215"/>
      <c r="IC626" s="214"/>
      <c r="ID626" s="215"/>
      <c r="IE626" s="214"/>
      <c r="IF626" s="214"/>
      <c r="IG626" s="214"/>
      <c r="IH626" s="233"/>
      <c r="II626" s="160"/>
      <c r="IJ626" s="217"/>
      <c r="IK626" s="218"/>
      <c r="IL626" s="218"/>
      <c r="IM626" s="218"/>
      <c r="IO626" s="391"/>
    </row>
    <row r="627" spans="1:249" s="6" customFormat="1" ht="15" x14ac:dyDescent="0.2">
      <c r="A627" s="467" t="s">
        <v>3037</v>
      </c>
      <c r="B627" s="467" t="s">
        <v>3037</v>
      </c>
      <c r="C627" s="393" t="s">
        <v>3214</v>
      </c>
      <c r="D627" s="468"/>
      <c r="E627" s="462"/>
      <c r="F627" s="14"/>
      <c r="G627" s="14"/>
      <c r="H627" s="469"/>
      <c r="I627" s="462"/>
      <c r="J627" s="456"/>
      <c r="K627" s="11"/>
      <c r="L627" s="11"/>
      <c r="M627" s="14"/>
      <c r="N627" s="470"/>
      <c r="O627" s="14"/>
      <c r="P627" s="14"/>
      <c r="Q627" s="14"/>
      <c r="R627" s="14"/>
      <c r="S627" s="14"/>
      <c r="T627" s="469"/>
      <c r="U627" s="454"/>
      <c r="V627" s="454"/>
      <c r="W627" s="9"/>
      <c r="X627" s="9"/>
      <c r="Y627" s="10"/>
      <c r="Z627" s="495"/>
      <c r="AA627" s="11"/>
      <c r="AB627" s="472"/>
      <c r="AC627" s="473"/>
      <c r="AD627" s="473"/>
      <c r="AE627" s="496"/>
      <c r="AF627" s="12"/>
      <c r="AG627" s="12"/>
      <c r="AH627" s="13"/>
      <c r="AI627" s="14"/>
      <c r="AJ627" s="14"/>
      <c r="AK627" s="7"/>
      <c r="AL627" s="7"/>
      <c r="AM627" s="15"/>
      <c r="AN627" s="15"/>
      <c r="AO627" s="8"/>
      <c r="AP627" s="453"/>
      <c r="AQ627" s="17"/>
      <c r="AR627" s="18"/>
      <c r="AS627" s="19"/>
      <c r="AT627" s="19"/>
      <c r="AU627" s="19"/>
      <c r="AV627" s="19"/>
      <c r="AW627" s="19"/>
      <c r="AX627" s="19"/>
      <c r="AY627" s="19"/>
      <c r="AZ627" s="20"/>
      <c r="BA627" s="20"/>
      <c r="BB627" s="21"/>
      <c r="BC627" s="22" t="s">
        <v>2198</v>
      </c>
      <c r="BD627" s="77"/>
      <c r="BE627" s="91"/>
      <c r="BF627" s="91"/>
      <c r="BG627" s="92"/>
      <c r="BH627"/>
      <c r="BI627"/>
      <c r="BJ627"/>
      <c r="BK627"/>
      <c r="BL627"/>
      <c r="BM627"/>
      <c r="BN627"/>
      <c r="BO627"/>
      <c r="BP627"/>
      <c r="BQ627"/>
      <c r="BR627"/>
      <c r="BS627"/>
      <c r="BT627" s="92"/>
      <c r="BU627" s="92"/>
      <c r="BV627" s="92"/>
      <c r="BW627" s="5"/>
      <c r="BX627" s="5"/>
      <c r="BY627" s="5"/>
      <c r="BZ627" s="5"/>
      <c r="CA627" s="5"/>
      <c r="CB627" s="5"/>
      <c r="CC627" s="5"/>
      <c r="CD627" s="440"/>
      <c r="CE627" s="440"/>
      <c r="CF627" s="441"/>
      <c r="CG627" s="442"/>
      <c r="CH627" s="443"/>
      <c r="CI627" s="443"/>
      <c r="CJ627" s="443"/>
      <c r="CK627" s="443"/>
      <c r="CL627" s="4"/>
      <c r="CM627" s="4"/>
      <c r="CN627" s="5"/>
      <c r="CO627" s="4"/>
      <c r="CP627" s="444"/>
      <c r="CQ627" s="445"/>
      <c r="CR627" s="446"/>
      <c r="CS627" s="446"/>
      <c r="CT627" s="444"/>
      <c r="CU627" s="444"/>
      <c r="CV627" s="444"/>
      <c r="CW627" s="444"/>
      <c r="CX627" s="447"/>
      <c r="CY627" s="447"/>
      <c r="CZ627" s="447"/>
      <c r="DA627" s="447"/>
      <c r="DB627" s="448"/>
      <c r="DC627" s="448"/>
      <c r="DD627" s="446"/>
      <c r="DE627" s="439"/>
      <c r="DF627" s="439"/>
      <c r="DG627" s="439"/>
      <c r="DH627" s="439"/>
      <c r="DI627" s="439"/>
      <c r="DJ627" s="439"/>
      <c r="DK627" s="439"/>
      <c r="DL627" s="446"/>
      <c r="DM627" s="446"/>
      <c r="DN627" s="444"/>
      <c r="DO627" s="444"/>
      <c r="DP627" s="444"/>
      <c r="DQ627" s="444"/>
      <c r="DR627" s="444"/>
      <c r="DS627" s="441"/>
      <c r="DT627" s="449"/>
      <c r="DU627" s="450"/>
      <c r="DV627" s="450"/>
      <c r="DW627" s="450"/>
      <c r="DX627" s="450"/>
      <c r="DY627" s="450"/>
      <c r="DZ627" s="450"/>
      <c r="EA627" s="450"/>
      <c r="EB627" s="450"/>
      <c r="EC627" s="450"/>
      <c r="ED627" s="450"/>
      <c r="EE627" s="446"/>
      <c r="EF627" s="446"/>
      <c r="EL627" s="4"/>
      <c r="EM627" s="4"/>
      <c r="EN627" s="5"/>
      <c r="EO627" s="4"/>
      <c r="FA627" s="23"/>
      <c r="FB627" s="24"/>
      <c r="FC627" s="75"/>
      <c r="FD627" s="76"/>
      <c r="FF627" s="89"/>
      <c r="IA627" s="214"/>
      <c r="IB627" s="215"/>
      <c r="IC627" s="214"/>
      <c r="ID627" s="215"/>
      <c r="IE627" s="214"/>
      <c r="IF627" s="214"/>
      <c r="IG627" s="214"/>
      <c r="IH627" s="233"/>
      <c r="II627" s="160"/>
      <c r="IJ627" s="217"/>
      <c r="IK627" s="218"/>
      <c r="IL627" s="218"/>
      <c r="IM627" s="218"/>
      <c r="IO627" s="391"/>
    </row>
    <row r="628" spans="1:249" s="6" customFormat="1" ht="15.75" x14ac:dyDescent="0.25">
      <c r="A628" s="467" t="s">
        <v>2195</v>
      </c>
      <c r="B628" s="467" t="s">
        <v>2149</v>
      </c>
      <c r="C628" s="393" t="s">
        <v>2954</v>
      </c>
      <c r="D628" s="468"/>
      <c r="E628" s="462" t="s">
        <v>2140</v>
      </c>
      <c r="F628" s="14" t="s">
        <v>2149</v>
      </c>
      <c r="G628" s="14" t="s">
        <v>2149</v>
      </c>
      <c r="H628" s="469" t="s">
        <v>2149</v>
      </c>
      <c r="I628" s="462"/>
      <c r="J628" s="456"/>
      <c r="K628" s="11"/>
      <c r="L628" s="11"/>
      <c r="M628" s="14"/>
      <c r="N628" s="470"/>
      <c r="O628" s="14"/>
      <c r="P628" s="14"/>
      <c r="Q628" s="14"/>
      <c r="R628" s="14"/>
      <c r="S628" s="14"/>
      <c r="T628" s="469"/>
      <c r="U628" s="454"/>
      <c r="V628" s="498"/>
      <c r="W628" s="9"/>
      <c r="X628" s="9"/>
      <c r="Y628" s="10"/>
      <c r="Z628" s="495" t="s">
        <v>2195</v>
      </c>
      <c r="AA628" s="11"/>
      <c r="AB628" s="472"/>
      <c r="AC628" s="473"/>
      <c r="AD628" s="473"/>
      <c r="AE628" s="496" t="s">
        <v>2195</v>
      </c>
      <c r="AF628" s="12"/>
      <c r="AG628" s="12"/>
      <c r="AH628" s="13"/>
      <c r="AI628" s="14"/>
      <c r="AJ628" s="14"/>
      <c r="AK628" s="7"/>
      <c r="AL628" s="7"/>
      <c r="AM628" s="15"/>
      <c r="AN628" s="15"/>
      <c r="AO628" s="8"/>
      <c r="AP628" s="453" t="s">
        <v>99</v>
      </c>
      <c r="AQ628" s="17"/>
      <c r="AR628" s="18"/>
      <c r="AS628" s="19"/>
      <c r="AT628" s="19"/>
      <c r="AU628" s="19"/>
      <c r="AV628" s="19"/>
      <c r="AW628" s="19"/>
      <c r="AX628" s="19"/>
      <c r="AY628" s="19"/>
      <c r="AZ628" s="20"/>
      <c r="BA628" s="20"/>
      <c r="BB628" s="21"/>
      <c r="BC628" s="22" t="s">
        <v>2179</v>
      </c>
      <c r="BD628" s="77"/>
      <c r="BE628" s="91"/>
      <c r="BF628" s="91"/>
      <c r="BG628" s="92"/>
      <c r="BH628"/>
      <c r="BI628"/>
      <c r="BJ628"/>
      <c r="BK628"/>
      <c r="BL628"/>
      <c r="BM628"/>
      <c r="BN628"/>
      <c r="BO628"/>
      <c r="BP628"/>
      <c r="BQ628"/>
      <c r="BR628"/>
      <c r="BS628"/>
      <c r="BT628" s="92"/>
      <c r="BU628" s="92"/>
      <c r="BV628" s="92"/>
      <c r="BW628" s="5"/>
      <c r="BX628" s="5"/>
      <c r="BY628" s="5"/>
      <c r="BZ628" s="5"/>
      <c r="CA628" s="5"/>
      <c r="CB628" s="5"/>
      <c r="CC628" s="5"/>
      <c r="CD628" s="440"/>
      <c r="CE628" s="440"/>
      <c r="CF628" s="441"/>
      <c r="CG628" s="442"/>
      <c r="CH628" s="443"/>
      <c r="CI628" s="443"/>
      <c r="CJ628" s="443"/>
      <c r="CK628" s="443"/>
      <c r="CL628" s="4"/>
      <c r="CM628" s="4"/>
      <c r="CN628" s="5"/>
      <c r="CO628" s="4"/>
      <c r="CP628" s="444"/>
      <c r="CQ628" s="445"/>
      <c r="CR628" s="446"/>
      <c r="CS628" s="446"/>
      <c r="CT628" s="444"/>
      <c r="CU628" s="444"/>
      <c r="CV628" s="444"/>
      <c r="CW628" s="444"/>
      <c r="CX628" s="447"/>
      <c r="CY628" s="447"/>
      <c r="CZ628" s="447"/>
      <c r="DA628" s="447"/>
      <c r="DB628" s="448"/>
      <c r="DC628" s="448"/>
      <c r="DD628" s="446"/>
      <c r="DE628" s="439"/>
      <c r="DF628" s="439"/>
      <c r="DG628" s="439"/>
      <c r="DH628" s="439"/>
      <c r="DI628" s="439"/>
      <c r="DJ628" s="439"/>
      <c r="DK628" s="439"/>
      <c r="DL628" s="446"/>
      <c r="DM628" s="446"/>
      <c r="DN628" s="444"/>
      <c r="DO628" s="444"/>
      <c r="DP628" s="444"/>
      <c r="DQ628" s="444"/>
      <c r="DR628" s="444"/>
      <c r="DS628" s="441"/>
      <c r="DT628" s="449"/>
      <c r="DU628" s="450"/>
      <c r="DV628" s="450"/>
      <c r="DW628" s="450"/>
      <c r="DX628" s="450"/>
      <c r="DY628" s="450"/>
      <c r="DZ628" s="450"/>
      <c r="EA628" s="450"/>
      <c r="EB628" s="450"/>
      <c r="EC628" s="450"/>
      <c r="ED628" s="450"/>
      <c r="EE628" s="446"/>
      <c r="EF628" s="446"/>
      <c r="EL628" s="4"/>
      <c r="EM628" s="4"/>
      <c r="EN628" s="5"/>
      <c r="EO628" s="4"/>
      <c r="FA628" s="23"/>
      <c r="FB628" s="24"/>
      <c r="FC628" s="75"/>
      <c r="FD628" s="76"/>
      <c r="FF628" s="89"/>
      <c r="IA628" s="214"/>
      <c r="IB628" s="215"/>
      <c r="IC628" s="214"/>
      <c r="ID628" s="215"/>
      <c r="IE628" s="214"/>
      <c r="IF628" s="214"/>
      <c r="IG628" s="214"/>
      <c r="IH628" s="233"/>
      <c r="II628" s="160"/>
      <c r="IJ628" s="217"/>
      <c r="IK628" s="218"/>
      <c r="IL628" s="218"/>
      <c r="IM628" s="218"/>
      <c r="IO628" s="391"/>
    </row>
    <row r="629" spans="1:249" s="6" customFormat="1" ht="15" x14ac:dyDescent="0.2">
      <c r="A629" s="467" t="s">
        <v>2195</v>
      </c>
      <c r="B629" s="467" t="s">
        <v>2149</v>
      </c>
      <c r="C629" s="393" t="s">
        <v>2955</v>
      </c>
      <c r="D629" s="468"/>
      <c r="E629" s="462" t="s">
        <v>2139</v>
      </c>
      <c r="F629" s="14" t="s">
        <v>2149</v>
      </c>
      <c r="G629" s="14" t="s">
        <v>2149</v>
      </c>
      <c r="H629" s="469" t="s">
        <v>2149</v>
      </c>
      <c r="I629" s="462"/>
      <c r="J629" s="456"/>
      <c r="K629" s="11"/>
      <c r="L629" s="11"/>
      <c r="M629" s="14"/>
      <c r="N629" s="470"/>
      <c r="O629" s="14"/>
      <c r="P629" s="14"/>
      <c r="Q629" s="14"/>
      <c r="R629" s="14"/>
      <c r="S629" s="14"/>
      <c r="T629" s="469"/>
      <c r="U629" s="454"/>
      <c r="V629" s="454"/>
      <c r="W629" s="9"/>
      <c r="X629" s="9"/>
      <c r="Y629" s="10"/>
      <c r="Z629" s="495" t="s">
        <v>2195</v>
      </c>
      <c r="AA629" s="11"/>
      <c r="AB629" s="472"/>
      <c r="AC629" s="473"/>
      <c r="AD629" s="473"/>
      <c r="AE629" s="496" t="s">
        <v>2195</v>
      </c>
      <c r="AF629" s="12"/>
      <c r="AG629" s="12"/>
      <c r="AH629" s="13"/>
      <c r="AI629" s="14"/>
      <c r="AJ629" s="14"/>
      <c r="AK629" s="7"/>
      <c r="AL629" s="7"/>
      <c r="AM629" s="15"/>
      <c r="AN629" s="15"/>
      <c r="AO629" s="8"/>
      <c r="AP629" s="453" t="s">
        <v>100</v>
      </c>
      <c r="AQ629" s="17"/>
      <c r="AR629" s="18"/>
      <c r="AS629" s="19"/>
      <c r="AT629" s="19"/>
      <c r="AU629" s="19"/>
      <c r="AV629" s="19"/>
      <c r="AW629" s="19"/>
      <c r="AX629" s="19"/>
      <c r="AY629" s="19"/>
      <c r="AZ629" s="20"/>
      <c r="BA629" s="20"/>
      <c r="BB629" s="21"/>
      <c r="BC629" s="22" t="s">
        <v>2179</v>
      </c>
      <c r="BD629" s="77"/>
      <c r="BE629" s="91"/>
      <c r="BF629" s="91"/>
      <c r="BG629" s="92"/>
      <c r="BH629"/>
      <c r="BI629"/>
      <c r="BJ629"/>
      <c r="BK629"/>
      <c r="BL629"/>
      <c r="BM629"/>
      <c r="BN629"/>
      <c r="BO629"/>
      <c r="BP629"/>
      <c r="BQ629"/>
      <c r="BR629"/>
      <c r="BS629"/>
      <c r="BT629" s="92"/>
      <c r="BU629" s="92"/>
      <c r="BV629" s="92"/>
      <c r="BW629" s="5"/>
      <c r="BX629" s="5"/>
      <c r="BY629" s="5"/>
      <c r="BZ629" s="5"/>
      <c r="CA629" s="5"/>
      <c r="CB629" s="5"/>
      <c r="CC629" s="5"/>
      <c r="CD629" s="440"/>
      <c r="CE629" s="440"/>
      <c r="CF629" s="441"/>
      <c r="CG629" s="442"/>
      <c r="CH629" s="443"/>
      <c r="CI629" s="443"/>
      <c r="CJ629" s="443"/>
      <c r="CK629" s="443"/>
      <c r="CL629" s="4"/>
      <c r="CM629" s="4"/>
      <c r="CN629" s="5"/>
      <c r="CO629" s="4"/>
      <c r="CP629" s="444"/>
      <c r="CQ629" s="445"/>
      <c r="CR629" s="446"/>
      <c r="CS629" s="446"/>
      <c r="CT629" s="444"/>
      <c r="CU629" s="444"/>
      <c r="CV629" s="444"/>
      <c r="CW629" s="444"/>
      <c r="CX629" s="447"/>
      <c r="CY629" s="447"/>
      <c r="CZ629" s="447"/>
      <c r="DA629" s="447"/>
      <c r="DB629" s="448"/>
      <c r="DC629" s="448"/>
      <c r="DD629" s="446"/>
      <c r="DE629" s="439"/>
      <c r="DF629" s="439"/>
      <c r="DG629" s="439"/>
      <c r="DH629" s="439"/>
      <c r="DI629" s="439"/>
      <c r="DJ629" s="439"/>
      <c r="DK629" s="439"/>
      <c r="DL629" s="446"/>
      <c r="DM629" s="446"/>
      <c r="DN629" s="444"/>
      <c r="DO629" s="444"/>
      <c r="DP629" s="444"/>
      <c r="DQ629" s="444"/>
      <c r="DR629" s="444"/>
      <c r="DS629" s="441"/>
      <c r="DT629" s="449"/>
      <c r="DU629" s="450"/>
      <c r="DV629" s="450"/>
      <c r="DW629" s="450"/>
      <c r="DX629" s="450"/>
      <c r="DY629" s="450"/>
      <c r="DZ629" s="450"/>
      <c r="EA629" s="450"/>
      <c r="EB629" s="450"/>
      <c r="EC629" s="450"/>
      <c r="ED629" s="450"/>
      <c r="EE629" s="446"/>
      <c r="EF629" s="446"/>
      <c r="EL629" s="4"/>
      <c r="EM629" s="4"/>
      <c r="EN629" s="5"/>
      <c r="EO629" s="4"/>
      <c r="FA629" s="23"/>
      <c r="FB629" s="24"/>
      <c r="FC629" s="75"/>
      <c r="FD629" s="76"/>
      <c r="FF629" s="89"/>
      <c r="IA629" s="214"/>
      <c r="IB629" s="215"/>
      <c r="IC629" s="214"/>
      <c r="ID629" s="215"/>
      <c r="IE629" s="214"/>
      <c r="IF629" s="214"/>
      <c r="IG629" s="214"/>
      <c r="IH629" s="233"/>
      <c r="II629" s="160"/>
      <c r="IJ629" s="217"/>
      <c r="IK629" s="218"/>
      <c r="IL629" s="218"/>
      <c r="IM629" s="218"/>
      <c r="IO629" s="391"/>
    </row>
    <row r="630" spans="1:249" s="6" customFormat="1" ht="15" x14ac:dyDescent="0.2">
      <c r="A630" s="467" t="s">
        <v>2195</v>
      </c>
      <c r="B630" s="467" t="s">
        <v>2149</v>
      </c>
      <c r="C630" s="393" t="s">
        <v>2956</v>
      </c>
      <c r="D630" s="468"/>
      <c r="E630" s="462" t="s">
        <v>2139</v>
      </c>
      <c r="F630" s="14" t="s">
        <v>2149</v>
      </c>
      <c r="G630" s="14" t="s">
        <v>2149</v>
      </c>
      <c r="H630" s="469" t="s">
        <v>2149</v>
      </c>
      <c r="I630" s="462"/>
      <c r="J630" s="456"/>
      <c r="K630" s="11"/>
      <c r="L630" s="11"/>
      <c r="M630" s="14"/>
      <c r="N630" s="470"/>
      <c r="O630" s="14"/>
      <c r="P630" s="14"/>
      <c r="Q630" s="14"/>
      <c r="R630" s="14"/>
      <c r="S630" s="14"/>
      <c r="T630" s="469"/>
      <c r="U630" s="454"/>
      <c r="V630" s="454"/>
      <c r="W630" s="9"/>
      <c r="X630" s="9"/>
      <c r="Y630" s="10"/>
      <c r="Z630" s="495" t="s">
        <v>2195</v>
      </c>
      <c r="AA630" s="11"/>
      <c r="AB630" s="472"/>
      <c r="AC630" s="473"/>
      <c r="AD630" s="473"/>
      <c r="AE630" s="496" t="s">
        <v>2195</v>
      </c>
      <c r="AF630" s="12"/>
      <c r="AG630" s="12"/>
      <c r="AH630" s="13"/>
      <c r="AI630" s="14"/>
      <c r="AJ630" s="14"/>
      <c r="AK630" s="7"/>
      <c r="AL630" s="7"/>
      <c r="AM630" s="15"/>
      <c r="AN630" s="15"/>
      <c r="AO630" s="8"/>
      <c r="AP630" s="453" t="s">
        <v>101</v>
      </c>
      <c r="AQ630" s="17"/>
      <c r="AR630" s="18"/>
      <c r="AS630" s="19"/>
      <c r="AT630" s="19"/>
      <c r="AU630" s="19"/>
      <c r="AV630" s="19"/>
      <c r="AW630" s="19"/>
      <c r="AX630" s="19"/>
      <c r="AY630" s="19"/>
      <c r="AZ630" s="20"/>
      <c r="BA630" s="20"/>
      <c r="BB630" s="21"/>
      <c r="BC630" s="22" t="s">
        <v>2179</v>
      </c>
      <c r="BD630" s="77"/>
      <c r="BE630" s="91"/>
      <c r="BF630" s="91"/>
      <c r="BG630" s="92"/>
      <c r="BH630"/>
      <c r="BI630"/>
      <c r="BJ630"/>
      <c r="BK630"/>
      <c r="BL630"/>
      <c r="BM630"/>
      <c r="BN630"/>
      <c r="BO630"/>
      <c r="BP630"/>
      <c r="BQ630"/>
      <c r="BR630"/>
      <c r="BS630"/>
      <c r="BT630" s="92"/>
      <c r="BU630" s="92"/>
      <c r="BV630" s="92"/>
      <c r="BW630" s="5"/>
      <c r="BX630" s="5"/>
      <c r="BY630" s="5"/>
      <c r="BZ630" s="5"/>
      <c r="CA630" s="5"/>
      <c r="CB630" s="5"/>
      <c r="CC630" s="5"/>
      <c r="CD630" s="440"/>
      <c r="CE630" s="440"/>
      <c r="CF630" s="441"/>
      <c r="CG630" s="442"/>
      <c r="CH630" s="443"/>
      <c r="CI630" s="443"/>
      <c r="CJ630" s="443"/>
      <c r="CK630" s="443"/>
      <c r="CL630" s="4"/>
      <c r="CM630" s="4"/>
      <c r="CN630" s="5"/>
      <c r="CO630" s="4"/>
      <c r="CP630" s="444"/>
      <c r="CQ630" s="445"/>
      <c r="CR630" s="446"/>
      <c r="CS630" s="446"/>
      <c r="CT630" s="444"/>
      <c r="CU630" s="444"/>
      <c r="CV630" s="444"/>
      <c r="CW630" s="444"/>
      <c r="CX630" s="447"/>
      <c r="CY630" s="447"/>
      <c r="CZ630" s="447"/>
      <c r="DA630" s="447"/>
      <c r="DB630" s="448"/>
      <c r="DC630" s="448"/>
      <c r="DD630" s="446"/>
      <c r="DE630" s="439"/>
      <c r="DF630" s="439"/>
      <c r="DG630" s="439"/>
      <c r="DH630" s="439"/>
      <c r="DI630" s="439"/>
      <c r="DJ630" s="439"/>
      <c r="DK630" s="439"/>
      <c r="DL630" s="446"/>
      <c r="DM630" s="446"/>
      <c r="DN630" s="444"/>
      <c r="DO630" s="444"/>
      <c r="DP630" s="444"/>
      <c r="DQ630" s="444"/>
      <c r="DR630" s="444"/>
      <c r="DS630" s="441"/>
      <c r="DT630" s="449"/>
      <c r="DU630" s="450"/>
      <c r="DV630" s="450"/>
      <c r="DW630" s="450"/>
      <c r="DX630" s="450"/>
      <c r="DY630" s="450"/>
      <c r="DZ630" s="450"/>
      <c r="EA630" s="450"/>
      <c r="EB630" s="450"/>
      <c r="EC630" s="450"/>
      <c r="ED630" s="450"/>
      <c r="EE630" s="446"/>
      <c r="EF630" s="446"/>
      <c r="EL630" s="4"/>
      <c r="EM630" s="4"/>
      <c r="EN630" s="5"/>
      <c r="EO630" s="4"/>
      <c r="FA630" s="23"/>
      <c r="FB630" s="24"/>
      <c r="FC630" s="75"/>
      <c r="FD630" s="76"/>
      <c r="FF630" s="89"/>
      <c r="IA630" s="214"/>
      <c r="IB630" s="215"/>
      <c r="IC630" s="214"/>
      <c r="ID630" s="215"/>
      <c r="IE630" s="214"/>
      <c r="IF630" s="214"/>
      <c r="IG630" s="214"/>
      <c r="IH630" s="233"/>
      <c r="II630" s="160"/>
      <c r="IJ630" s="217"/>
      <c r="IK630" s="218"/>
      <c r="IL630" s="218"/>
      <c r="IM630" s="218"/>
      <c r="IO630" s="391"/>
    </row>
    <row r="631" spans="1:249" s="6" customFormat="1" ht="15" x14ac:dyDescent="0.2">
      <c r="A631" s="467" t="s">
        <v>2166</v>
      </c>
      <c r="B631" s="467" t="s">
        <v>2157</v>
      </c>
      <c r="C631" s="393" t="s">
        <v>2957</v>
      </c>
      <c r="D631" s="468"/>
      <c r="E631" s="462" t="s">
        <v>2138</v>
      </c>
      <c r="F631" s="14" t="s">
        <v>2149</v>
      </c>
      <c r="G631" s="14" t="s">
        <v>2154</v>
      </c>
      <c r="H631" s="469" t="s">
        <v>2149</v>
      </c>
      <c r="I631" s="462"/>
      <c r="J631" s="456"/>
      <c r="K631" s="11"/>
      <c r="L631" s="11"/>
      <c r="M631" s="14"/>
      <c r="N631" s="470"/>
      <c r="O631" s="14"/>
      <c r="P631" s="14"/>
      <c r="Q631" s="14"/>
      <c r="R631" s="14"/>
      <c r="S631" s="14"/>
      <c r="T631" s="469"/>
      <c r="U631" s="454"/>
      <c r="V631" s="454"/>
      <c r="W631" s="9"/>
      <c r="X631" s="9"/>
      <c r="Y631" s="10"/>
      <c r="Z631" s="495" t="s">
        <v>2195</v>
      </c>
      <c r="AA631" s="11"/>
      <c r="AB631" s="472"/>
      <c r="AC631" s="473"/>
      <c r="AD631" s="473"/>
      <c r="AE631" s="496" t="s">
        <v>2195</v>
      </c>
      <c r="AF631" s="12"/>
      <c r="AG631" s="12"/>
      <c r="AH631" s="13"/>
      <c r="AI631" s="14"/>
      <c r="AJ631" s="14"/>
      <c r="AK631" s="7"/>
      <c r="AL631" s="7"/>
      <c r="AM631" s="15"/>
      <c r="AN631" s="15"/>
      <c r="AO631" s="8"/>
      <c r="AP631" s="453" t="s">
        <v>102</v>
      </c>
      <c r="AQ631" s="17"/>
      <c r="AR631" s="18"/>
      <c r="AS631" s="19"/>
      <c r="AT631" s="19"/>
      <c r="AU631" s="19"/>
      <c r="AV631" s="19"/>
      <c r="AW631" s="19"/>
      <c r="AX631" s="19"/>
      <c r="AY631" s="19"/>
      <c r="AZ631" s="20"/>
      <c r="BA631" s="20"/>
      <c r="BB631" s="21"/>
      <c r="BC631" s="22" t="s">
        <v>2179</v>
      </c>
      <c r="BD631" s="77"/>
      <c r="BE631" s="91"/>
      <c r="BF631" s="91"/>
      <c r="BG631" s="92"/>
      <c r="BH631"/>
      <c r="BI631"/>
      <c r="BJ631"/>
      <c r="BK631"/>
      <c r="BL631"/>
      <c r="BM631"/>
      <c r="BN631"/>
      <c r="BO631"/>
      <c r="BP631"/>
      <c r="BQ631"/>
      <c r="BR631"/>
      <c r="BS631"/>
      <c r="BT631" s="92"/>
      <c r="BU631" s="92"/>
      <c r="BV631" s="92"/>
      <c r="BW631" s="5"/>
      <c r="BX631" s="5"/>
      <c r="BY631" s="5"/>
      <c r="BZ631" s="5"/>
      <c r="CA631" s="5"/>
      <c r="CB631" s="5"/>
      <c r="CC631" s="5"/>
      <c r="CD631" s="440"/>
      <c r="CE631" s="440"/>
      <c r="CF631" s="441"/>
      <c r="CG631" s="442"/>
      <c r="CH631" s="443"/>
      <c r="CI631" s="443"/>
      <c r="CJ631" s="443"/>
      <c r="CK631" s="443"/>
      <c r="CL631" s="4"/>
      <c r="CM631" s="4"/>
      <c r="CN631" s="5"/>
      <c r="CO631" s="4"/>
      <c r="CP631" s="444"/>
      <c r="CQ631" s="445"/>
      <c r="CR631" s="446"/>
      <c r="CS631" s="446"/>
      <c r="CT631" s="444"/>
      <c r="CU631" s="444"/>
      <c r="CV631" s="444"/>
      <c r="CW631" s="444"/>
      <c r="CX631" s="447"/>
      <c r="CY631" s="447"/>
      <c r="CZ631" s="447"/>
      <c r="DA631" s="447"/>
      <c r="DB631" s="448"/>
      <c r="DC631" s="448"/>
      <c r="DD631" s="446"/>
      <c r="DE631" s="439"/>
      <c r="DF631" s="439"/>
      <c r="DG631" s="439"/>
      <c r="DH631" s="439"/>
      <c r="DI631" s="439"/>
      <c r="DJ631" s="439"/>
      <c r="DK631" s="439"/>
      <c r="DL631" s="446"/>
      <c r="DM631" s="446"/>
      <c r="DN631" s="444"/>
      <c r="DO631" s="444"/>
      <c r="DP631" s="444"/>
      <c r="DQ631" s="444"/>
      <c r="DR631" s="444"/>
      <c r="DS631" s="441"/>
      <c r="DT631" s="449"/>
      <c r="DU631" s="450"/>
      <c r="DV631" s="450"/>
      <c r="DW631" s="450"/>
      <c r="DX631" s="450"/>
      <c r="DY631" s="450"/>
      <c r="DZ631" s="450"/>
      <c r="EA631" s="450"/>
      <c r="EB631" s="450"/>
      <c r="EC631" s="450"/>
      <c r="ED631" s="450"/>
      <c r="EE631" s="446"/>
      <c r="EF631" s="446"/>
      <c r="EL631" s="4"/>
      <c r="EM631" s="4"/>
      <c r="EN631" s="5"/>
      <c r="EO631" s="4"/>
      <c r="FA631" s="23"/>
      <c r="FB631" s="24"/>
      <c r="FC631" s="75"/>
      <c r="FD631" s="76"/>
      <c r="FF631" s="89"/>
      <c r="IA631" s="214"/>
      <c r="IB631" s="215"/>
      <c r="IC631" s="214"/>
      <c r="ID631" s="215"/>
      <c r="IE631" s="214"/>
      <c r="IF631" s="214"/>
      <c r="IG631" s="214"/>
      <c r="IH631" s="233"/>
      <c r="II631" s="160"/>
      <c r="IJ631" s="217"/>
      <c r="IK631" s="218"/>
      <c r="IL631" s="218"/>
      <c r="IM631" s="218"/>
      <c r="IO631" s="391"/>
    </row>
    <row r="632" spans="1:249" s="6" customFormat="1" ht="15" x14ac:dyDescent="0.2">
      <c r="A632" s="467" t="s">
        <v>2195</v>
      </c>
      <c r="B632" s="467" t="s">
        <v>2149</v>
      </c>
      <c r="C632" s="393" t="s">
        <v>2958</v>
      </c>
      <c r="D632" s="468"/>
      <c r="E632" s="462" t="s">
        <v>2139</v>
      </c>
      <c r="F632" s="14" t="s">
        <v>2149</v>
      </c>
      <c r="G632" s="14" t="s">
        <v>2149</v>
      </c>
      <c r="H632" s="469" t="s">
        <v>2149</v>
      </c>
      <c r="I632" s="462"/>
      <c r="J632" s="456"/>
      <c r="K632" s="11"/>
      <c r="L632" s="11"/>
      <c r="M632" s="14"/>
      <c r="N632" s="470"/>
      <c r="O632" s="14"/>
      <c r="P632" s="14"/>
      <c r="Q632" s="14"/>
      <c r="R632" s="14"/>
      <c r="S632" s="14"/>
      <c r="T632" s="469"/>
      <c r="U632" s="454"/>
      <c r="V632" s="454"/>
      <c r="W632" s="9"/>
      <c r="X632" s="9"/>
      <c r="Y632" s="10"/>
      <c r="Z632" s="495" t="s">
        <v>2195</v>
      </c>
      <c r="AA632" s="11"/>
      <c r="AB632" s="472"/>
      <c r="AC632" s="473"/>
      <c r="AD632" s="473"/>
      <c r="AE632" s="496" t="s">
        <v>2195</v>
      </c>
      <c r="AF632" s="12"/>
      <c r="AG632" s="12"/>
      <c r="AH632" s="13"/>
      <c r="AI632" s="14"/>
      <c r="AJ632" s="14"/>
      <c r="AK632" s="7"/>
      <c r="AL632" s="7"/>
      <c r="AM632" s="15"/>
      <c r="AN632" s="15"/>
      <c r="AO632" s="8"/>
      <c r="AP632" s="453" t="s">
        <v>103</v>
      </c>
      <c r="AQ632" s="17"/>
      <c r="AR632" s="18"/>
      <c r="AS632" s="19"/>
      <c r="AT632" s="19"/>
      <c r="AU632" s="19"/>
      <c r="AV632" s="19"/>
      <c r="AW632" s="19"/>
      <c r="AX632" s="19"/>
      <c r="AY632" s="19"/>
      <c r="AZ632" s="20"/>
      <c r="BA632" s="20"/>
      <c r="BB632" s="21"/>
      <c r="BC632" s="22" t="s">
        <v>2179</v>
      </c>
      <c r="BD632" s="77"/>
      <c r="BE632" s="91"/>
      <c r="BF632" s="91"/>
      <c r="BG632" s="92"/>
      <c r="BH632"/>
      <c r="BI632"/>
      <c r="BJ632"/>
      <c r="BK632"/>
      <c r="BL632"/>
      <c r="BM632"/>
      <c r="BN632"/>
      <c r="BO632"/>
      <c r="BP632"/>
      <c r="BQ632"/>
      <c r="BR632"/>
      <c r="BS632"/>
      <c r="BT632" s="92"/>
      <c r="BU632" s="92"/>
      <c r="BV632" s="92"/>
      <c r="BW632" s="5"/>
      <c r="BX632" s="5"/>
      <c r="BY632" s="5"/>
      <c r="BZ632" s="5"/>
      <c r="CA632" s="5"/>
      <c r="CB632" s="5"/>
      <c r="CC632" s="5"/>
      <c r="CD632" s="440"/>
      <c r="CE632" s="440"/>
      <c r="CF632" s="441"/>
      <c r="CG632" s="442"/>
      <c r="CH632" s="443"/>
      <c r="CI632" s="443"/>
      <c r="CJ632" s="443"/>
      <c r="CK632" s="443"/>
      <c r="CL632" s="4"/>
      <c r="CM632" s="4"/>
      <c r="CN632" s="5"/>
      <c r="CO632" s="4"/>
      <c r="CP632" s="444"/>
      <c r="CQ632" s="445"/>
      <c r="CR632" s="446"/>
      <c r="CS632" s="446"/>
      <c r="CT632" s="444"/>
      <c r="CU632" s="444"/>
      <c r="CV632" s="444"/>
      <c r="CW632" s="444"/>
      <c r="CX632" s="447"/>
      <c r="CY632" s="447"/>
      <c r="CZ632" s="447"/>
      <c r="DA632" s="447"/>
      <c r="DB632" s="448"/>
      <c r="DC632" s="448"/>
      <c r="DD632" s="446"/>
      <c r="DE632" s="439"/>
      <c r="DF632" s="439"/>
      <c r="DG632" s="439"/>
      <c r="DH632" s="439"/>
      <c r="DI632" s="439"/>
      <c r="DJ632" s="439"/>
      <c r="DK632" s="439"/>
      <c r="DL632" s="446"/>
      <c r="DM632" s="446"/>
      <c r="DN632" s="444"/>
      <c r="DO632" s="444"/>
      <c r="DP632" s="444"/>
      <c r="DQ632" s="444"/>
      <c r="DR632" s="444"/>
      <c r="DS632" s="441"/>
      <c r="DT632" s="449"/>
      <c r="DU632" s="450"/>
      <c r="DV632" s="450"/>
      <c r="DW632" s="450"/>
      <c r="DX632" s="450"/>
      <c r="DY632" s="450"/>
      <c r="DZ632" s="450"/>
      <c r="EA632" s="450"/>
      <c r="EB632" s="450"/>
      <c r="EC632" s="450"/>
      <c r="ED632" s="450"/>
      <c r="EE632" s="446"/>
      <c r="EF632" s="446"/>
      <c r="EL632" s="4"/>
      <c r="EM632" s="4"/>
      <c r="EN632" s="5"/>
      <c r="EO632" s="4"/>
      <c r="FA632" s="23"/>
      <c r="FB632" s="24"/>
      <c r="FC632" s="75"/>
      <c r="FD632" s="76"/>
      <c r="FF632" s="89"/>
      <c r="IA632" s="214"/>
      <c r="IB632" s="215"/>
      <c r="IC632" s="214"/>
      <c r="ID632" s="215"/>
      <c r="IE632" s="214"/>
      <c r="IF632" s="214"/>
      <c r="IG632" s="214"/>
      <c r="IH632" s="233"/>
      <c r="II632" s="160"/>
      <c r="IJ632" s="217"/>
      <c r="IK632" s="218"/>
      <c r="IL632" s="218"/>
      <c r="IM632" s="218"/>
      <c r="IO632" s="391"/>
    </row>
    <row r="633" spans="1:249" s="6" customFormat="1" ht="15" x14ac:dyDescent="0.2">
      <c r="A633" s="467" t="s">
        <v>2195</v>
      </c>
      <c r="B633" s="467" t="s">
        <v>2149</v>
      </c>
      <c r="C633" s="393" t="s">
        <v>2959</v>
      </c>
      <c r="D633" s="468"/>
      <c r="E633" s="462" t="s">
        <v>2141</v>
      </c>
      <c r="F633" s="14" t="s">
        <v>2149</v>
      </c>
      <c r="G633" s="14" t="s">
        <v>2149</v>
      </c>
      <c r="H633" s="469" t="s">
        <v>2149</v>
      </c>
      <c r="I633" s="462"/>
      <c r="J633" s="456"/>
      <c r="K633" s="11"/>
      <c r="L633" s="11"/>
      <c r="M633" s="14"/>
      <c r="N633" s="470"/>
      <c r="O633" s="14"/>
      <c r="P633" s="14"/>
      <c r="Q633" s="14"/>
      <c r="R633" s="14"/>
      <c r="S633" s="14"/>
      <c r="T633" s="469"/>
      <c r="U633" s="454"/>
      <c r="V633" s="454"/>
      <c r="W633" s="9"/>
      <c r="X633" s="9"/>
      <c r="Y633" s="10"/>
      <c r="Z633" s="495" t="s">
        <v>2195</v>
      </c>
      <c r="AA633" s="11"/>
      <c r="AB633" s="472"/>
      <c r="AC633" s="473"/>
      <c r="AD633" s="473"/>
      <c r="AE633" s="496" t="s">
        <v>2195</v>
      </c>
      <c r="AF633" s="12"/>
      <c r="AG633" s="12"/>
      <c r="AH633" s="13"/>
      <c r="AI633" s="14"/>
      <c r="AJ633" s="14"/>
      <c r="AK633" s="7"/>
      <c r="AL633" s="7"/>
      <c r="AM633" s="15"/>
      <c r="AN633" s="15"/>
      <c r="AO633" s="8"/>
      <c r="AP633" s="453" t="s">
        <v>104</v>
      </c>
      <c r="AQ633" s="17"/>
      <c r="AR633" s="18"/>
      <c r="AS633" s="19"/>
      <c r="AT633" s="19"/>
      <c r="AU633" s="19"/>
      <c r="AV633" s="19"/>
      <c r="AW633" s="19"/>
      <c r="AX633" s="19"/>
      <c r="AY633" s="19"/>
      <c r="AZ633" s="20"/>
      <c r="BA633" s="20"/>
      <c r="BB633" s="21"/>
      <c r="BC633" s="22" t="s">
        <v>2179</v>
      </c>
      <c r="BD633" s="77"/>
      <c r="BE633" s="91"/>
      <c r="BF633" s="91"/>
      <c r="BG633" s="92"/>
      <c r="BH633"/>
      <c r="BI633"/>
      <c r="BJ633"/>
      <c r="BK633"/>
      <c r="BL633"/>
      <c r="BM633"/>
      <c r="BN633"/>
      <c r="BO633"/>
      <c r="BP633"/>
      <c r="BQ633"/>
      <c r="BR633"/>
      <c r="BS633"/>
      <c r="BT633" s="92"/>
      <c r="BU633" s="92"/>
      <c r="BV633" s="92"/>
      <c r="BW633" s="5"/>
      <c r="BX633" s="5"/>
      <c r="BY633" s="5"/>
      <c r="BZ633" s="5"/>
      <c r="CA633" s="5"/>
      <c r="CB633" s="5"/>
      <c r="CC633" s="5"/>
      <c r="CD633" s="440"/>
      <c r="CE633" s="440"/>
      <c r="CF633" s="441"/>
      <c r="CG633" s="442"/>
      <c r="CH633" s="443"/>
      <c r="CI633" s="443"/>
      <c r="CJ633" s="443"/>
      <c r="CK633" s="443"/>
      <c r="CL633" s="4"/>
      <c r="CM633" s="4"/>
      <c r="CN633" s="5"/>
      <c r="CO633" s="4"/>
      <c r="CP633" s="444"/>
      <c r="CQ633" s="445"/>
      <c r="CR633" s="446"/>
      <c r="CS633" s="446"/>
      <c r="CT633" s="444"/>
      <c r="CU633" s="444"/>
      <c r="CV633" s="444"/>
      <c r="CW633" s="444"/>
      <c r="CX633" s="447"/>
      <c r="CY633" s="447"/>
      <c r="CZ633" s="447"/>
      <c r="DA633" s="447"/>
      <c r="DB633" s="448"/>
      <c r="DC633" s="448"/>
      <c r="DD633" s="446"/>
      <c r="DE633" s="439"/>
      <c r="DF633" s="439"/>
      <c r="DG633" s="439"/>
      <c r="DH633" s="439"/>
      <c r="DI633" s="439"/>
      <c r="DJ633" s="439"/>
      <c r="DK633" s="439"/>
      <c r="DL633" s="446"/>
      <c r="DM633" s="446"/>
      <c r="DN633" s="444"/>
      <c r="DO633" s="444"/>
      <c r="DP633" s="444"/>
      <c r="DQ633" s="444"/>
      <c r="DR633" s="444"/>
      <c r="DS633" s="441"/>
      <c r="DT633" s="449"/>
      <c r="DU633" s="450"/>
      <c r="DV633" s="450"/>
      <c r="DW633" s="450"/>
      <c r="DX633" s="450"/>
      <c r="DY633" s="450"/>
      <c r="DZ633" s="450"/>
      <c r="EA633" s="450"/>
      <c r="EB633" s="450"/>
      <c r="EC633" s="450"/>
      <c r="ED633" s="450"/>
      <c r="EE633" s="446"/>
      <c r="EF633" s="446"/>
      <c r="EL633" s="4"/>
      <c r="EM633" s="4"/>
      <c r="EN633" s="5"/>
      <c r="EO633" s="4"/>
      <c r="FA633" s="23"/>
      <c r="FB633" s="24"/>
      <c r="FC633" s="75"/>
      <c r="FD633" s="76"/>
      <c r="FF633" s="89"/>
      <c r="IA633" s="214"/>
      <c r="IB633" s="215"/>
      <c r="IC633" s="214"/>
      <c r="ID633" s="215"/>
      <c r="IE633" s="214"/>
      <c r="IF633" s="214"/>
      <c r="IG633" s="214"/>
      <c r="IH633" s="233"/>
      <c r="II633" s="160"/>
      <c r="IJ633" s="217"/>
      <c r="IK633" s="218"/>
      <c r="IL633" s="218"/>
      <c r="IM633" s="218"/>
      <c r="IO633" s="391"/>
    </row>
    <row r="634" spans="1:249" s="6" customFormat="1" ht="15" x14ac:dyDescent="0.2">
      <c r="A634" s="467" t="s">
        <v>2195</v>
      </c>
      <c r="B634" s="467" t="s">
        <v>2149</v>
      </c>
      <c r="C634" s="393" t="s">
        <v>2960</v>
      </c>
      <c r="D634" s="468"/>
      <c r="E634" s="462" t="s">
        <v>2139</v>
      </c>
      <c r="F634" s="14" t="s">
        <v>2149</v>
      </c>
      <c r="G634" s="14" t="s">
        <v>2149</v>
      </c>
      <c r="H634" s="469" t="s">
        <v>2149</v>
      </c>
      <c r="I634" s="462"/>
      <c r="J634" s="456"/>
      <c r="K634" s="11"/>
      <c r="L634" s="11"/>
      <c r="M634" s="14"/>
      <c r="N634" s="470"/>
      <c r="O634" s="14"/>
      <c r="P634" s="14"/>
      <c r="Q634" s="14"/>
      <c r="R634" s="14"/>
      <c r="S634" s="14"/>
      <c r="T634" s="469"/>
      <c r="U634" s="454"/>
      <c r="V634" s="454"/>
      <c r="W634" s="9"/>
      <c r="X634" s="9"/>
      <c r="Y634" s="10"/>
      <c r="Z634" s="495" t="s">
        <v>2195</v>
      </c>
      <c r="AA634" s="11"/>
      <c r="AB634" s="472"/>
      <c r="AC634" s="473"/>
      <c r="AD634" s="473"/>
      <c r="AE634" s="496" t="s">
        <v>2195</v>
      </c>
      <c r="AF634" s="12"/>
      <c r="AG634" s="12"/>
      <c r="AH634" s="13"/>
      <c r="AI634" s="14"/>
      <c r="AJ634" s="14"/>
      <c r="AK634" s="7"/>
      <c r="AL634" s="7"/>
      <c r="AM634" s="15"/>
      <c r="AN634" s="15"/>
      <c r="AO634" s="8"/>
      <c r="AP634" s="453" t="s">
        <v>105</v>
      </c>
      <c r="AQ634" s="17"/>
      <c r="AR634" s="18"/>
      <c r="AS634" s="19"/>
      <c r="AT634" s="19"/>
      <c r="AU634" s="19"/>
      <c r="AV634" s="19"/>
      <c r="AW634" s="19"/>
      <c r="AX634" s="19"/>
      <c r="AY634" s="19"/>
      <c r="AZ634" s="20"/>
      <c r="BA634" s="20"/>
      <c r="BB634" s="21"/>
      <c r="BC634" s="22" t="s">
        <v>2179</v>
      </c>
      <c r="BD634" s="77"/>
      <c r="BE634" s="91"/>
      <c r="BF634" s="91"/>
      <c r="BG634" s="92"/>
      <c r="BH634"/>
      <c r="BI634"/>
      <c r="BJ634"/>
      <c r="BK634"/>
      <c r="BL634"/>
      <c r="BM634"/>
      <c r="BN634"/>
      <c r="BO634"/>
      <c r="BP634"/>
      <c r="BQ634"/>
      <c r="BR634"/>
      <c r="BS634"/>
      <c r="BT634" s="92"/>
      <c r="BU634" s="92"/>
      <c r="BV634" s="92"/>
      <c r="BW634" s="5"/>
      <c r="BX634" s="5"/>
      <c r="BY634" s="5"/>
      <c r="BZ634" s="5"/>
      <c r="CA634" s="5"/>
      <c r="CB634" s="5"/>
      <c r="CC634" s="5"/>
      <c r="CD634" s="440"/>
      <c r="CE634" s="440"/>
      <c r="CF634" s="441"/>
      <c r="CG634" s="442"/>
      <c r="CH634" s="443"/>
      <c r="CI634" s="443"/>
      <c r="CJ634" s="443"/>
      <c r="CK634" s="443"/>
      <c r="CL634" s="4"/>
      <c r="CM634" s="4"/>
      <c r="CN634" s="5"/>
      <c r="CO634" s="4"/>
      <c r="CP634" s="444"/>
      <c r="CQ634" s="445"/>
      <c r="CR634" s="446"/>
      <c r="CS634" s="446"/>
      <c r="CT634" s="444"/>
      <c r="CU634" s="444"/>
      <c r="CV634" s="444"/>
      <c r="CW634" s="444"/>
      <c r="CX634" s="447"/>
      <c r="CY634" s="447"/>
      <c r="CZ634" s="447"/>
      <c r="DA634" s="447"/>
      <c r="DB634" s="448"/>
      <c r="DC634" s="448"/>
      <c r="DD634" s="446"/>
      <c r="DE634" s="439"/>
      <c r="DF634" s="439"/>
      <c r="DG634" s="439"/>
      <c r="DH634" s="439"/>
      <c r="DI634" s="439"/>
      <c r="DJ634" s="439"/>
      <c r="DK634" s="439"/>
      <c r="DL634" s="446"/>
      <c r="DM634" s="446"/>
      <c r="DN634" s="444"/>
      <c r="DO634" s="444"/>
      <c r="DP634" s="444"/>
      <c r="DQ634" s="444"/>
      <c r="DR634" s="444"/>
      <c r="DS634" s="441"/>
      <c r="DT634" s="449"/>
      <c r="DU634" s="450"/>
      <c r="DV634" s="450"/>
      <c r="DW634" s="450"/>
      <c r="DX634" s="450"/>
      <c r="DY634" s="450"/>
      <c r="DZ634" s="450"/>
      <c r="EA634" s="450"/>
      <c r="EB634" s="450"/>
      <c r="EC634" s="450"/>
      <c r="ED634" s="450"/>
      <c r="EE634" s="446"/>
      <c r="EF634" s="446"/>
      <c r="EL634" s="4"/>
      <c r="EM634" s="4"/>
      <c r="EN634" s="5"/>
      <c r="EO634" s="4"/>
      <c r="FA634" s="23"/>
      <c r="FB634" s="24"/>
      <c r="FC634" s="75"/>
      <c r="FD634" s="76"/>
      <c r="FF634" s="89"/>
      <c r="IA634" s="214"/>
      <c r="IB634" s="215"/>
      <c r="IC634" s="214"/>
      <c r="ID634" s="215"/>
      <c r="IE634" s="214"/>
      <c r="IF634" s="214"/>
      <c r="IG634" s="214"/>
      <c r="IH634" s="233"/>
      <c r="II634" s="160"/>
      <c r="IJ634" s="217"/>
      <c r="IK634" s="218"/>
      <c r="IL634" s="218"/>
      <c r="IM634" s="218"/>
      <c r="IO634" s="391"/>
    </row>
    <row r="635" spans="1:249" s="6" customFormat="1" ht="15" x14ac:dyDescent="0.2">
      <c r="A635" s="467" t="s">
        <v>2195</v>
      </c>
      <c r="B635" s="467" t="s">
        <v>2149</v>
      </c>
      <c r="C635" s="393" t="s">
        <v>2961</v>
      </c>
      <c r="D635" s="468"/>
      <c r="E635" s="462" t="s">
        <v>2138</v>
      </c>
      <c r="F635" s="14" t="s">
        <v>2149</v>
      </c>
      <c r="G635" s="14" t="s">
        <v>2149</v>
      </c>
      <c r="H635" s="469" t="s">
        <v>2149</v>
      </c>
      <c r="I635" s="462"/>
      <c r="J635" s="456"/>
      <c r="K635" s="11"/>
      <c r="L635" s="11"/>
      <c r="M635" s="14"/>
      <c r="N635" s="470"/>
      <c r="O635" s="14"/>
      <c r="P635" s="14"/>
      <c r="Q635" s="14"/>
      <c r="R635" s="14"/>
      <c r="S635" s="14"/>
      <c r="T635" s="469"/>
      <c r="U635" s="454"/>
      <c r="V635" s="454"/>
      <c r="W635" s="9"/>
      <c r="X635" s="9"/>
      <c r="Y635" s="10"/>
      <c r="Z635" s="495" t="s">
        <v>2195</v>
      </c>
      <c r="AA635" s="11"/>
      <c r="AB635" s="472"/>
      <c r="AC635" s="473"/>
      <c r="AD635" s="473"/>
      <c r="AE635" s="496" t="s">
        <v>2195</v>
      </c>
      <c r="AF635" s="12"/>
      <c r="AG635" s="12"/>
      <c r="AH635" s="13"/>
      <c r="AI635" s="14"/>
      <c r="AJ635" s="14"/>
      <c r="AK635" s="7"/>
      <c r="AL635" s="7"/>
      <c r="AM635" s="15"/>
      <c r="AN635" s="15"/>
      <c r="AO635" s="8"/>
      <c r="AP635" s="453" t="s">
        <v>106</v>
      </c>
      <c r="AQ635" s="17"/>
      <c r="AR635" s="18"/>
      <c r="AS635" s="19"/>
      <c r="AT635" s="19"/>
      <c r="AU635" s="19"/>
      <c r="AV635" s="19"/>
      <c r="AW635" s="19"/>
      <c r="AX635" s="19"/>
      <c r="AY635" s="19"/>
      <c r="AZ635" s="20"/>
      <c r="BA635" s="20"/>
      <c r="BB635" s="21"/>
      <c r="BC635" s="22" t="s">
        <v>2179</v>
      </c>
      <c r="BD635" s="77"/>
      <c r="BE635" s="91"/>
      <c r="BF635" s="91"/>
      <c r="BG635" s="92"/>
      <c r="BH635"/>
      <c r="BI635"/>
      <c r="BJ635"/>
      <c r="BK635"/>
      <c r="BL635"/>
      <c r="BM635"/>
      <c r="BN635"/>
      <c r="BO635"/>
      <c r="BP635"/>
      <c r="BQ635"/>
      <c r="BR635"/>
      <c r="BS635"/>
      <c r="BT635" s="92"/>
      <c r="BU635" s="92"/>
      <c r="BV635" s="92"/>
      <c r="BW635" s="5"/>
      <c r="BX635" s="5"/>
      <c r="BY635" s="5"/>
      <c r="BZ635" s="5"/>
      <c r="CA635" s="5"/>
      <c r="CB635" s="5"/>
      <c r="CC635" s="5"/>
      <c r="CD635" s="440"/>
      <c r="CE635" s="440"/>
      <c r="CF635" s="441"/>
      <c r="CG635" s="442"/>
      <c r="CH635" s="443"/>
      <c r="CI635" s="443"/>
      <c r="CJ635" s="443"/>
      <c r="CK635" s="443"/>
      <c r="CL635" s="4"/>
      <c r="CM635" s="4"/>
      <c r="CN635" s="5"/>
      <c r="CO635" s="4"/>
      <c r="CP635" s="444"/>
      <c r="CQ635" s="445"/>
      <c r="CR635" s="446"/>
      <c r="CS635" s="446"/>
      <c r="CT635" s="444"/>
      <c r="CU635" s="444"/>
      <c r="CV635" s="444"/>
      <c r="CW635" s="444"/>
      <c r="CX635" s="447"/>
      <c r="CY635" s="447"/>
      <c r="CZ635" s="447"/>
      <c r="DA635" s="447"/>
      <c r="DB635" s="448"/>
      <c r="DC635" s="448"/>
      <c r="DD635" s="446"/>
      <c r="DE635" s="439"/>
      <c r="DF635" s="439"/>
      <c r="DG635" s="439"/>
      <c r="DH635" s="439"/>
      <c r="DI635" s="439"/>
      <c r="DJ635" s="439"/>
      <c r="DK635" s="439"/>
      <c r="DL635" s="446"/>
      <c r="DM635" s="446"/>
      <c r="DN635" s="444"/>
      <c r="DO635" s="444"/>
      <c r="DP635" s="444"/>
      <c r="DQ635" s="444"/>
      <c r="DR635" s="444"/>
      <c r="DS635" s="441"/>
      <c r="DT635" s="449"/>
      <c r="DU635" s="450"/>
      <c r="DV635" s="450"/>
      <c r="DW635" s="450"/>
      <c r="DX635" s="450"/>
      <c r="DY635" s="450"/>
      <c r="DZ635" s="450"/>
      <c r="EA635" s="450"/>
      <c r="EB635" s="450"/>
      <c r="EC635" s="450"/>
      <c r="ED635" s="450"/>
      <c r="EE635" s="446"/>
      <c r="EF635" s="446"/>
      <c r="EL635" s="4"/>
      <c r="EM635" s="4"/>
      <c r="EN635" s="5"/>
      <c r="EO635" s="4"/>
      <c r="FA635" s="23"/>
      <c r="FB635" s="24"/>
      <c r="FC635" s="75"/>
      <c r="FD635" s="76"/>
      <c r="FF635" s="89"/>
      <c r="IA635" s="214"/>
      <c r="IB635" s="215"/>
      <c r="IC635" s="214"/>
      <c r="ID635" s="215"/>
      <c r="IE635" s="214"/>
      <c r="IF635" s="214"/>
      <c r="IG635" s="214"/>
      <c r="IH635" s="233"/>
      <c r="II635" s="160"/>
      <c r="IJ635" s="217"/>
      <c r="IK635" s="218"/>
      <c r="IL635" s="218"/>
      <c r="IM635" s="218"/>
      <c r="IO635" s="391"/>
    </row>
    <row r="636" spans="1:249" s="6" customFormat="1" ht="15" x14ac:dyDescent="0.2">
      <c r="A636" s="467">
        <v>0</v>
      </c>
      <c r="B636" s="467" t="s">
        <v>2149</v>
      </c>
      <c r="C636" s="393" t="s">
        <v>2962</v>
      </c>
      <c r="D636" s="468"/>
      <c r="E636" s="462" t="s">
        <v>2135</v>
      </c>
      <c r="F636" s="14"/>
      <c r="G636" s="14"/>
      <c r="H636" s="469"/>
      <c r="I636" s="462"/>
      <c r="J636" s="456"/>
      <c r="K636" s="11"/>
      <c r="L636" s="11"/>
      <c r="M636" s="14"/>
      <c r="N636" s="470"/>
      <c r="O636" s="14"/>
      <c r="P636" s="14"/>
      <c r="Q636" s="14"/>
      <c r="R636" s="14"/>
      <c r="S636" s="14"/>
      <c r="T636" s="469"/>
      <c r="U636" s="454"/>
      <c r="V636" s="454"/>
      <c r="W636" s="9"/>
      <c r="X636" s="9"/>
      <c r="Y636" s="10"/>
      <c r="Z636" s="495">
        <v>0</v>
      </c>
      <c r="AA636" s="11"/>
      <c r="AB636" s="472"/>
      <c r="AC636" s="473"/>
      <c r="AD636" s="473"/>
      <c r="AE636" s="496">
        <v>0</v>
      </c>
      <c r="AF636" s="12"/>
      <c r="AG636" s="12"/>
      <c r="AH636" s="13"/>
      <c r="AI636" s="14"/>
      <c r="AJ636" s="14"/>
      <c r="AK636" s="7"/>
      <c r="AL636" s="7"/>
      <c r="AM636" s="15"/>
      <c r="AN636" s="15"/>
      <c r="AO636" s="8"/>
      <c r="AP636" s="453" t="s">
        <v>107</v>
      </c>
      <c r="AQ636" s="17"/>
      <c r="AR636" s="18"/>
      <c r="AS636" s="19"/>
      <c r="AT636" s="19"/>
      <c r="AU636" s="19"/>
      <c r="AV636" s="19"/>
      <c r="AW636" s="19"/>
      <c r="AX636" s="19"/>
      <c r="AY636" s="19"/>
      <c r="AZ636" s="20"/>
      <c r="BA636" s="20"/>
      <c r="BB636" s="21"/>
      <c r="BC636" s="22" t="s">
        <v>2179</v>
      </c>
      <c r="BD636" s="77"/>
      <c r="BE636" s="91"/>
      <c r="BF636" s="91"/>
      <c r="BG636" s="92"/>
      <c r="BH636"/>
      <c r="BI636"/>
      <c r="BJ636"/>
      <c r="BK636"/>
      <c r="BL636"/>
      <c r="BM636"/>
      <c r="BN636"/>
      <c r="BO636"/>
      <c r="BP636"/>
      <c r="BQ636"/>
      <c r="BR636"/>
      <c r="BS636"/>
      <c r="BT636" s="92"/>
      <c r="BU636" s="92"/>
      <c r="BV636" s="92"/>
      <c r="BW636" s="5"/>
      <c r="BX636" s="5"/>
      <c r="BY636" s="5"/>
      <c r="BZ636" s="5"/>
      <c r="CA636" s="5"/>
      <c r="CB636" s="5"/>
      <c r="CC636" s="5"/>
      <c r="CD636" s="440"/>
      <c r="CE636" s="440"/>
      <c r="CF636" s="441"/>
      <c r="CG636" s="442"/>
      <c r="CH636" s="443"/>
      <c r="CI636" s="443"/>
      <c r="CJ636" s="443"/>
      <c r="CK636" s="443"/>
      <c r="CL636" s="4"/>
      <c r="CM636" s="4"/>
      <c r="CN636" s="5"/>
      <c r="CO636" s="4"/>
      <c r="CP636" s="444"/>
      <c r="CQ636" s="445"/>
      <c r="CR636" s="446"/>
      <c r="CS636" s="446"/>
      <c r="CT636" s="444"/>
      <c r="CU636" s="444"/>
      <c r="CV636" s="444"/>
      <c r="CW636" s="444"/>
      <c r="CX636" s="447"/>
      <c r="CY636" s="447"/>
      <c r="CZ636" s="447"/>
      <c r="DA636" s="447"/>
      <c r="DB636" s="448"/>
      <c r="DC636" s="448"/>
      <c r="DD636" s="446"/>
      <c r="DE636" s="439"/>
      <c r="DF636" s="439"/>
      <c r="DG636" s="439"/>
      <c r="DH636" s="439"/>
      <c r="DI636" s="439"/>
      <c r="DJ636" s="439"/>
      <c r="DK636" s="439"/>
      <c r="DL636" s="446"/>
      <c r="DM636" s="446"/>
      <c r="DN636" s="444"/>
      <c r="DO636" s="444"/>
      <c r="DP636" s="444"/>
      <c r="DQ636" s="444"/>
      <c r="DR636" s="444"/>
      <c r="DS636" s="441"/>
      <c r="DT636" s="449"/>
      <c r="DU636" s="450"/>
      <c r="DV636" s="450"/>
      <c r="DW636" s="450"/>
      <c r="DX636" s="450"/>
      <c r="DY636" s="450"/>
      <c r="DZ636" s="450"/>
      <c r="EA636" s="450"/>
      <c r="EB636" s="450"/>
      <c r="EC636" s="450"/>
      <c r="ED636" s="450"/>
      <c r="EE636" s="446"/>
      <c r="EF636" s="446"/>
      <c r="EL636" s="4"/>
      <c r="EM636" s="4"/>
      <c r="EN636" s="5"/>
      <c r="EO636" s="4"/>
      <c r="FA636" s="23"/>
      <c r="FB636" s="24"/>
      <c r="FC636" s="75"/>
      <c r="FD636" s="76"/>
      <c r="FF636" s="89"/>
      <c r="IA636" s="214"/>
      <c r="IB636" s="215"/>
      <c r="IC636" s="214"/>
      <c r="ID636" s="215"/>
      <c r="IE636" s="214"/>
      <c r="IF636" s="214"/>
      <c r="IG636" s="214"/>
      <c r="IH636" s="233"/>
      <c r="II636" s="160"/>
      <c r="IJ636" s="217"/>
      <c r="IK636" s="218"/>
      <c r="IL636" s="218"/>
      <c r="IM636" s="218"/>
      <c r="IO636" s="391"/>
    </row>
    <row r="637" spans="1:249" s="6" customFormat="1" ht="15" x14ac:dyDescent="0.2">
      <c r="A637" s="467">
        <v>2</v>
      </c>
      <c r="B637" s="467" t="s">
        <v>1969</v>
      </c>
      <c r="C637" s="393" t="s">
        <v>2963</v>
      </c>
      <c r="D637" s="468"/>
      <c r="E637" s="462" t="s">
        <v>2136</v>
      </c>
      <c r="F637" s="14" t="s">
        <v>2147</v>
      </c>
      <c r="G637" s="14" t="s">
        <v>2149</v>
      </c>
      <c r="H637" s="469" t="s">
        <v>2149</v>
      </c>
      <c r="I637" s="462"/>
      <c r="J637" s="456"/>
      <c r="K637" s="11"/>
      <c r="L637" s="11"/>
      <c r="M637" s="14"/>
      <c r="N637" s="470"/>
      <c r="O637" s="14"/>
      <c r="P637" s="14"/>
      <c r="Q637" s="14"/>
      <c r="R637" s="14"/>
      <c r="S637" s="14"/>
      <c r="T637" s="469"/>
      <c r="U637" s="454"/>
      <c r="V637" s="454"/>
      <c r="W637" s="9"/>
      <c r="X637" s="9"/>
      <c r="Y637" s="10"/>
      <c r="Z637" s="495">
        <v>1</v>
      </c>
      <c r="AA637" s="11"/>
      <c r="AB637" s="472"/>
      <c r="AC637" s="473"/>
      <c r="AD637" s="473"/>
      <c r="AE637" s="496">
        <v>2</v>
      </c>
      <c r="AF637" s="12"/>
      <c r="AG637" s="12"/>
      <c r="AH637" s="13"/>
      <c r="AI637" s="14"/>
      <c r="AJ637" s="14"/>
      <c r="AK637" s="7"/>
      <c r="AL637" s="7"/>
      <c r="AM637" s="15"/>
      <c r="AN637" s="15"/>
      <c r="AO637" s="8"/>
      <c r="AP637" s="453" t="s">
        <v>108</v>
      </c>
      <c r="AQ637" s="17"/>
      <c r="AR637" s="18"/>
      <c r="AS637" s="19"/>
      <c r="AT637" s="19"/>
      <c r="AU637" s="19"/>
      <c r="AV637" s="19"/>
      <c r="AW637" s="19"/>
      <c r="AX637" s="19"/>
      <c r="AY637" s="19"/>
      <c r="AZ637" s="20"/>
      <c r="BA637" s="20"/>
      <c r="BB637" s="21"/>
      <c r="BC637" s="22" t="s">
        <v>2179</v>
      </c>
      <c r="BD637" s="77"/>
      <c r="BE637" s="91"/>
      <c r="BF637" s="91"/>
      <c r="BG637" s="92"/>
      <c r="BH637"/>
      <c r="BI637"/>
      <c r="BJ637"/>
      <c r="BK637"/>
      <c r="BL637"/>
      <c r="BM637"/>
      <c r="BN637"/>
      <c r="BO637"/>
      <c r="BP637"/>
      <c r="BQ637"/>
      <c r="BR637"/>
      <c r="BS637"/>
      <c r="BT637" s="92"/>
      <c r="BU637" s="92"/>
      <c r="BV637" s="92"/>
      <c r="BW637" s="5"/>
      <c r="BX637" s="5"/>
      <c r="BY637" s="5"/>
      <c r="BZ637" s="5"/>
      <c r="CA637" s="5"/>
      <c r="CB637" s="5"/>
      <c r="CC637" s="5"/>
      <c r="CD637" s="440"/>
      <c r="CE637" s="440"/>
      <c r="CF637" s="441"/>
      <c r="CG637" s="442"/>
      <c r="CH637" s="443"/>
      <c r="CI637" s="443"/>
      <c r="CJ637" s="443"/>
      <c r="CK637" s="443"/>
      <c r="CL637" s="4"/>
      <c r="CM637" s="4"/>
      <c r="CN637" s="5"/>
      <c r="CO637" s="4"/>
      <c r="CP637" s="444"/>
      <c r="CQ637" s="445"/>
      <c r="CR637" s="446"/>
      <c r="CS637" s="446"/>
      <c r="CT637" s="444"/>
      <c r="CU637" s="444"/>
      <c r="CV637" s="444"/>
      <c r="CW637" s="444"/>
      <c r="CX637" s="447"/>
      <c r="CY637" s="447"/>
      <c r="CZ637" s="447"/>
      <c r="DA637" s="447"/>
      <c r="DB637" s="448"/>
      <c r="DC637" s="448"/>
      <c r="DD637" s="446"/>
      <c r="DE637" s="439"/>
      <c r="DF637" s="439"/>
      <c r="DG637" s="439"/>
      <c r="DH637" s="439"/>
      <c r="DI637" s="439"/>
      <c r="DJ637" s="439"/>
      <c r="DK637" s="439"/>
      <c r="DL637" s="446"/>
      <c r="DM637" s="446"/>
      <c r="DN637" s="444"/>
      <c r="DO637" s="444"/>
      <c r="DP637" s="444"/>
      <c r="DQ637" s="444"/>
      <c r="DR637" s="444"/>
      <c r="DS637" s="441"/>
      <c r="DT637" s="449"/>
      <c r="DU637" s="450"/>
      <c r="DV637" s="450"/>
      <c r="DW637" s="450"/>
      <c r="DX637" s="450"/>
      <c r="DY637" s="450"/>
      <c r="DZ637" s="450"/>
      <c r="EA637" s="450"/>
      <c r="EB637" s="450"/>
      <c r="EC637" s="450"/>
      <c r="ED637" s="450"/>
      <c r="EE637" s="446"/>
      <c r="EF637" s="446"/>
      <c r="EL637" s="4"/>
      <c r="EM637" s="4"/>
      <c r="EN637" s="5"/>
      <c r="EO637" s="4"/>
      <c r="FA637" s="23"/>
      <c r="FB637" s="24"/>
      <c r="FC637" s="75"/>
      <c r="FD637" s="76"/>
      <c r="FF637" s="89"/>
      <c r="IA637" s="214"/>
      <c r="IB637" s="215"/>
      <c r="IC637" s="214"/>
      <c r="ID637" s="215"/>
      <c r="IE637" s="214"/>
      <c r="IF637" s="214"/>
      <c r="IG637" s="214"/>
      <c r="IH637" s="233"/>
      <c r="II637" s="160"/>
      <c r="IJ637" s="217"/>
      <c r="IK637" s="218"/>
      <c r="IL637" s="218"/>
      <c r="IM637" s="218"/>
      <c r="IO637" s="391"/>
    </row>
    <row r="638" spans="1:249" s="6" customFormat="1" ht="15" x14ac:dyDescent="0.2">
      <c r="A638" s="467" t="s">
        <v>2195</v>
      </c>
      <c r="B638" s="467" t="s">
        <v>2149</v>
      </c>
      <c r="C638" s="393" t="s">
        <v>2964</v>
      </c>
      <c r="D638" s="468"/>
      <c r="E638" s="462" t="s">
        <v>2141</v>
      </c>
      <c r="F638" s="14" t="s">
        <v>2149</v>
      </c>
      <c r="G638" s="14" t="s">
        <v>2149</v>
      </c>
      <c r="H638" s="469" t="s">
        <v>2149</v>
      </c>
      <c r="I638" s="462"/>
      <c r="J638" s="456"/>
      <c r="K638" s="11"/>
      <c r="L638" s="11"/>
      <c r="M638" s="14"/>
      <c r="N638" s="470"/>
      <c r="O638" s="14"/>
      <c r="P638" s="14"/>
      <c r="Q638" s="14"/>
      <c r="R638" s="14"/>
      <c r="S638" s="14"/>
      <c r="T638" s="469"/>
      <c r="U638" s="454"/>
      <c r="V638" s="454"/>
      <c r="W638" s="9"/>
      <c r="X638" s="9"/>
      <c r="Y638" s="10"/>
      <c r="Z638" s="495" t="s">
        <v>2195</v>
      </c>
      <c r="AA638" s="11"/>
      <c r="AB638" s="472"/>
      <c r="AC638" s="473"/>
      <c r="AD638" s="473"/>
      <c r="AE638" s="496" t="s">
        <v>2195</v>
      </c>
      <c r="AF638" s="12"/>
      <c r="AG638" s="12"/>
      <c r="AH638" s="13"/>
      <c r="AI638" s="14"/>
      <c r="AJ638" s="14"/>
      <c r="AK638" s="7"/>
      <c r="AL638" s="7"/>
      <c r="AM638" s="15"/>
      <c r="AN638" s="15"/>
      <c r="AO638" s="8"/>
      <c r="AP638" s="453" t="s">
        <v>109</v>
      </c>
      <c r="AQ638" s="17"/>
      <c r="AR638" s="18"/>
      <c r="AS638" s="19"/>
      <c r="AT638" s="19"/>
      <c r="AU638" s="19"/>
      <c r="AV638" s="19"/>
      <c r="AW638" s="19"/>
      <c r="AX638" s="19"/>
      <c r="AY638" s="19"/>
      <c r="AZ638" s="20"/>
      <c r="BA638" s="20"/>
      <c r="BB638" s="21"/>
      <c r="BC638" s="22" t="s">
        <v>2179</v>
      </c>
      <c r="BD638" s="77"/>
      <c r="BE638" s="91"/>
      <c r="BF638" s="91"/>
      <c r="BG638" s="92"/>
      <c r="BH638"/>
      <c r="BI638"/>
      <c r="BJ638"/>
      <c r="BK638"/>
      <c r="BL638"/>
      <c r="BM638"/>
      <c r="BN638"/>
      <c r="BO638"/>
      <c r="BP638"/>
      <c r="BQ638"/>
      <c r="BR638"/>
      <c r="BS638"/>
      <c r="BT638" s="92"/>
      <c r="BU638" s="92"/>
      <c r="BV638" s="92"/>
      <c r="BW638" s="5"/>
      <c r="BX638" s="5"/>
      <c r="BY638" s="5"/>
      <c r="BZ638" s="5"/>
      <c r="CA638" s="5"/>
      <c r="CB638" s="5"/>
      <c r="CC638" s="5"/>
      <c r="CD638" s="440"/>
      <c r="CE638" s="440"/>
      <c r="CF638" s="441"/>
      <c r="CG638" s="442"/>
      <c r="CH638" s="443"/>
      <c r="CI638" s="443"/>
      <c r="CJ638" s="443"/>
      <c r="CK638" s="443"/>
      <c r="CL638" s="4"/>
      <c r="CM638" s="4"/>
      <c r="CN638" s="5"/>
      <c r="CO638" s="4"/>
      <c r="CP638" s="444"/>
      <c r="CQ638" s="445"/>
      <c r="CR638" s="446"/>
      <c r="CS638" s="446"/>
      <c r="CT638" s="444"/>
      <c r="CU638" s="444"/>
      <c r="CV638" s="444"/>
      <c r="CW638" s="444"/>
      <c r="CX638" s="447"/>
      <c r="CY638" s="447"/>
      <c r="CZ638" s="447"/>
      <c r="DA638" s="447"/>
      <c r="DB638" s="448"/>
      <c r="DC638" s="448"/>
      <c r="DD638" s="446"/>
      <c r="DE638" s="439"/>
      <c r="DF638" s="439"/>
      <c r="DG638" s="439"/>
      <c r="DH638" s="439"/>
      <c r="DI638" s="439"/>
      <c r="DJ638" s="439"/>
      <c r="DK638" s="439"/>
      <c r="DL638" s="446"/>
      <c r="DM638" s="446"/>
      <c r="DN638" s="444"/>
      <c r="DO638" s="444"/>
      <c r="DP638" s="444"/>
      <c r="DQ638" s="444"/>
      <c r="DR638" s="444"/>
      <c r="DS638" s="441"/>
      <c r="DT638" s="449"/>
      <c r="DU638" s="450"/>
      <c r="DV638" s="450"/>
      <c r="DW638" s="450"/>
      <c r="DX638" s="450"/>
      <c r="DY638" s="450"/>
      <c r="DZ638" s="450"/>
      <c r="EA638" s="450"/>
      <c r="EB638" s="450"/>
      <c r="EC638" s="450"/>
      <c r="ED638" s="450"/>
      <c r="EE638" s="446"/>
      <c r="EF638" s="446"/>
      <c r="EL638" s="4"/>
      <c r="EM638" s="4"/>
      <c r="EN638" s="5"/>
      <c r="EO638" s="4"/>
      <c r="FA638" s="23"/>
      <c r="FB638" s="24"/>
      <c r="FC638" s="75"/>
      <c r="FD638" s="76"/>
      <c r="FF638" s="89"/>
      <c r="IA638" s="214"/>
      <c r="IB638" s="215"/>
      <c r="IC638" s="214"/>
      <c r="ID638" s="215"/>
      <c r="IE638" s="214"/>
      <c r="IF638" s="214"/>
      <c r="IG638" s="214"/>
      <c r="IH638" s="233"/>
      <c r="II638" s="160"/>
      <c r="IJ638" s="217"/>
      <c r="IK638" s="218"/>
      <c r="IL638" s="218"/>
      <c r="IM638" s="218"/>
      <c r="IO638" s="391"/>
    </row>
    <row r="639" spans="1:249" s="6" customFormat="1" ht="15" x14ac:dyDescent="0.2">
      <c r="A639" s="467" t="s">
        <v>2195</v>
      </c>
      <c r="B639" s="467" t="s">
        <v>1960</v>
      </c>
      <c r="C639" s="393" t="s">
        <v>2965</v>
      </c>
      <c r="D639" s="468"/>
      <c r="E639" s="462" t="s">
        <v>2138</v>
      </c>
      <c r="F639" s="14" t="s">
        <v>2149</v>
      </c>
      <c r="G639" s="14" t="s">
        <v>2149</v>
      </c>
      <c r="H639" s="469" t="s">
        <v>2149</v>
      </c>
      <c r="I639" s="462"/>
      <c r="J639" s="456"/>
      <c r="K639" s="11"/>
      <c r="L639" s="11"/>
      <c r="M639" s="14"/>
      <c r="N639" s="470"/>
      <c r="O639" s="14"/>
      <c r="P639" s="14"/>
      <c r="Q639" s="14"/>
      <c r="R639" s="14"/>
      <c r="S639" s="14"/>
      <c r="T639" s="469"/>
      <c r="U639" s="454"/>
      <c r="V639" s="455"/>
      <c r="W639" s="9"/>
      <c r="X639" s="9"/>
      <c r="Y639" s="10"/>
      <c r="Z639" s="495" t="s">
        <v>2161</v>
      </c>
      <c r="AA639" s="11"/>
      <c r="AB639" s="472"/>
      <c r="AC639" s="473"/>
      <c r="AD639" s="473"/>
      <c r="AE639" s="496" t="s">
        <v>2195</v>
      </c>
      <c r="AF639" s="12"/>
      <c r="AG639" s="12"/>
      <c r="AH639" s="13"/>
      <c r="AI639" s="14"/>
      <c r="AJ639" s="14"/>
      <c r="AK639" s="7"/>
      <c r="AL639" s="7"/>
      <c r="AM639" s="15"/>
      <c r="AN639" s="15"/>
      <c r="AO639" s="8"/>
      <c r="AP639" s="453" t="s">
        <v>110</v>
      </c>
      <c r="AQ639" s="17"/>
      <c r="AR639" s="18"/>
      <c r="AS639" s="19"/>
      <c r="AT639" s="19"/>
      <c r="AU639" s="19"/>
      <c r="AV639" s="19"/>
      <c r="AW639" s="19"/>
      <c r="AX639" s="19"/>
      <c r="AY639" s="19"/>
      <c r="AZ639" s="20"/>
      <c r="BA639" s="20"/>
      <c r="BB639" s="21"/>
      <c r="BC639" s="22" t="s">
        <v>2179</v>
      </c>
      <c r="BD639" s="77"/>
      <c r="BE639" s="91"/>
      <c r="BF639" s="91"/>
      <c r="BG639" s="92"/>
      <c r="BH639"/>
      <c r="BI639"/>
      <c r="BJ639"/>
      <c r="BK639"/>
      <c r="BL639"/>
      <c r="BM639"/>
      <c r="BN639"/>
      <c r="BO639"/>
      <c r="BP639"/>
      <c r="BQ639"/>
      <c r="BR639"/>
      <c r="BS639"/>
      <c r="BT639" s="92"/>
      <c r="BU639" s="92"/>
      <c r="BV639" s="92"/>
      <c r="BW639" s="5"/>
      <c r="BX639" s="5"/>
      <c r="BY639" s="5"/>
      <c r="BZ639" s="5"/>
      <c r="CA639" s="5"/>
      <c r="CB639" s="5"/>
      <c r="CC639" s="5"/>
      <c r="CD639" s="440"/>
      <c r="CE639" s="440"/>
      <c r="CF639" s="441"/>
      <c r="CG639" s="442"/>
      <c r="CH639" s="443"/>
      <c r="CI639" s="443"/>
      <c r="CJ639" s="443"/>
      <c r="CK639" s="443"/>
      <c r="CL639" s="4"/>
      <c r="CM639" s="4"/>
      <c r="CN639" s="5"/>
      <c r="CO639" s="4"/>
      <c r="CP639" s="444"/>
      <c r="CQ639" s="445"/>
      <c r="CR639" s="446"/>
      <c r="CS639" s="446"/>
      <c r="CT639" s="444"/>
      <c r="CU639" s="444"/>
      <c r="CV639" s="444"/>
      <c r="CW639" s="444"/>
      <c r="CX639" s="447"/>
      <c r="CY639" s="447"/>
      <c r="CZ639" s="447"/>
      <c r="DA639" s="447"/>
      <c r="DB639" s="448"/>
      <c r="DC639" s="448"/>
      <c r="DD639" s="446"/>
      <c r="DE639" s="439"/>
      <c r="DF639" s="439"/>
      <c r="DG639" s="439"/>
      <c r="DH639" s="439"/>
      <c r="DI639" s="439"/>
      <c r="DJ639" s="439"/>
      <c r="DK639" s="439"/>
      <c r="DL639" s="446"/>
      <c r="DM639" s="446"/>
      <c r="DN639" s="444"/>
      <c r="DO639" s="444"/>
      <c r="DP639" s="444"/>
      <c r="DQ639" s="444"/>
      <c r="DR639" s="444"/>
      <c r="DS639" s="441"/>
      <c r="DT639" s="449"/>
      <c r="DU639" s="450"/>
      <c r="DV639" s="450"/>
      <c r="DW639" s="450"/>
      <c r="DX639" s="450"/>
      <c r="DY639" s="450"/>
      <c r="DZ639" s="450"/>
      <c r="EA639" s="450"/>
      <c r="EB639" s="450"/>
      <c r="EC639" s="450"/>
      <c r="ED639" s="450"/>
      <c r="EE639" s="446"/>
      <c r="EF639" s="446"/>
      <c r="EL639" s="4"/>
      <c r="EM639" s="4"/>
      <c r="EN639" s="5"/>
      <c r="EO639" s="4"/>
      <c r="FA639" s="23"/>
      <c r="FB639" s="24"/>
      <c r="FC639" s="75"/>
      <c r="FD639" s="76"/>
      <c r="FF639" s="89"/>
      <c r="IA639" s="214"/>
      <c r="IB639" s="215"/>
      <c r="IC639" s="214"/>
      <c r="ID639" s="215"/>
      <c r="IE639" s="214"/>
      <c r="IF639" s="214"/>
      <c r="IG639" s="214"/>
      <c r="IH639" s="233"/>
      <c r="II639" s="160"/>
      <c r="IJ639" s="217"/>
      <c r="IK639" s="218"/>
      <c r="IL639" s="218"/>
      <c r="IM639" s="218"/>
      <c r="IO639" s="391"/>
    </row>
    <row r="640" spans="1:249" s="6" customFormat="1" ht="15" x14ac:dyDescent="0.2">
      <c r="A640" s="467" t="s">
        <v>2195</v>
      </c>
      <c r="B640" s="467" t="s">
        <v>2149</v>
      </c>
      <c r="C640" s="393" t="s">
        <v>2966</v>
      </c>
      <c r="D640" s="468"/>
      <c r="E640" s="462" t="s">
        <v>2138</v>
      </c>
      <c r="F640" s="14" t="s">
        <v>2149</v>
      </c>
      <c r="G640" s="14" t="s">
        <v>2149</v>
      </c>
      <c r="H640" s="469" t="s">
        <v>2149</v>
      </c>
      <c r="I640" s="462"/>
      <c r="J640" s="456"/>
      <c r="K640" s="11"/>
      <c r="L640" s="11"/>
      <c r="M640" s="14"/>
      <c r="N640" s="470"/>
      <c r="O640" s="14"/>
      <c r="P640" s="14"/>
      <c r="Q640" s="14"/>
      <c r="R640" s="14"/>
      <c r="S640" s="14"/>
      <c r="T640" s="469"/>
      <c r="U640" s="454"/>
      <c r="V640" s="454"/>
      <c r="W640" s="9"/>
      <c r="X640" s="9"/>
      <c r="Y640" s="10"/>
      <c r="Z640" s="495" t="s">
        <v>2195</v>
      </c>
      <c r="AA640" s="11"/>
      <c r="AB640" s="472"/>
      <c r="AC640" s="473"/>
      <c r="AD640" s="473"/>
      <c r="AE640" s="496" t="s">
        <v>2195</v>
      </c>
      <c r="AF640" s="12"/>
      <c r="AG640" s="12"/>
      <c r="AH640" s="13"/>
      <c r="AI640" s="14"/>
      <c r="AJ640" s="14"/>
      <c r="AK640" s="7"/>
      <c r="AL640" s="7"/>
      <c r="AM640" s="15"/>
      <c r="AN640" s="15"/>
      <c r="AO640" s="8"/>
      <c r="AP640" s="453" t="s">
        <v>111</v>
      </c>
      <c r="AQ640" s="17"/>
      <c r="AR640" s="18"/>
      <c r="AS640" s="19"/>
      <c r="AT640" s="19"/>
      <c r="AU640" s="19"/>
      <c r="AV640" s="19"/>
      <c r="AW640" s="19"/>
      <c r="AX640" s="19"/>
      <c r="AY640" s="19"/>
      <c r="AZ640" s="20"/>
      <c r="BA640" s="20"/>
      <c r="BB640" s="21"/>
      <c r="BC640" s="22" t="s">
        <v>2179</v>
      </c>
      <c r="BD640" s="77"/>
      <c r="BE640" s="91"/>
      <c r="BF640" s="91"/>
      <c r="BG640" s="92"/>
      <c r="BH640"/>
      <c r="BI640"/>
      <c r="BJ640"/>
      <c r="BK640"/>
      <c r="BL640"/>
      <c r="BM640"/>
      <c r="BN640"/>
      <c r="BO640"/>
      <c r="BP640"/>
      <c r="BQ640"/>
      <c r="BR640"/>
      <c r="BS640"/>
      <c r="BT640" s="92"/>
      <c r="BU640" s="92"/>
      <c r="BV640" s="92"/>
      <c r="BW640" s="5"/>
      <c r="BX640" s="5"/>
      <c r="BY640" s="5"/>
      <c r="BZ640" s="5"/>
      <c r="CA640" s="5"/>
      <c r="CB640" s="5"/>
      <c r="CC640" s="5"/>
      <c r="CD640" s="440"/>
      <c r="CE640" s="440"/>
      <c r="CF640" s="441"/>
      <c r="CG640" s="442"/>
      <c r="CH640" s="443"/>
      <c r="CI640" s="443"/>
      <c r="CJ640" s="443"/>
      <c r="CK640" s="443"/>
      <c r="CL640" s="4"/>
      <c r="CM640" s="4"/>
      <c r="CN640" s="5"/>
      <c r="CO640" s="4"/>
      <c r="CP640" s="444"/>
      <c r="CQ640" s="445"/>
      <c r="CR640" s="446"/>
      <c r="CS640" s="446"/>
      <c r="CT640" s="444"/>
      <c r="CU640" s="444"/>
      <c r="CV640" s="444"/>
      <c r="CW640" s="444"/>
      <c r="CX640" s="447"/>
      <c r="CY640" s="447"/>
      <c r="CZ640" s="447"/>
      <c r="DA640" s="447"/>
      <c r="DB640" s="448"/>
      <c r="DC640" s="448"/>
      <c r="DD640" s="446"/>
      <c r="DE640" s="439"/>
      <c r="DF640" s="439"/>
      <c r="DG640" s="439"/>
      <c r="DH640" s="439"/>
      <c r="DI640" s="439"/>
      <c r="DJ640" s="439"/>
      <c r="DK640" s="439"/>
      <c r="DL640" s="446"/>
      <c r="DM640" s="446"/>
      <c r="DN640" s="444"/>
      <c r="DO640" s="444"/>
      <c r="DP640" s="444"/>
      <c r="DQ640" s="444"/>
      <c r="DR640" s="444"/>
      <c r="DS640" s="441"/>
      <c r="DT640" s="449"/>
      <c r="DU640" s="450"/>
      <c r="DV640" s="450"/>
      <c r="DW640" s="450"/>
      <c r="DX640" s="450"/>
      <c r="DY640" s="450"/>
      <c r="DZ640" s="450"/>
      <c r="EA640" s="450"/>
      <c r="EB640" s="450"/>
      <c r="EC640" s="450"/>
      <c r="ED640" s="450"/>
      <c r="EE640" s="446"/>
      <c r="EF640" s="446"/>
      <c r="EL640" s="4"/>
      <c r="EM640" s="4"/>
      <c r="EN640" s="5"/>
      <c r="EO640" s="4"/>
      <c r="FA640" s="23"/>
      <c r="FB640" s="24"/>
      <c r="FC640" s="75"/>
      <c r="FD640" s="76"/>
      <c r="FF640" s="89"/>
      <c r="IA640" s="214"/>
      <c r="IB640" s="215"/>
      <c r="IC640" s="214"/>
      <c r="ID640" s="215"/>
      <c r="IE640" s="214"/>
      <c r="IF640" s="214"/>
      <c r="IG640" s="214"/>
      <c r="IH640" s="233"/>
      <c r="II640" s="160"/>
      <c r="IJ640" s="217"/>
      <c r="IK640" s="218"/>
      <c r="IL640" s="218"/>
      <c r="IM640" s="218"/>
      <c r="IO640" s="391"/>
    </row>
    <row r="641" spans="1:249" s="6" customFormat="1" ht="15" x14ac:dyDescent="0.2">
      <c r="A641" s="467" t="s">
        <v>2161</v>
      </c>
      <c r="B641" s="467" t="s">
        <v>1960</v>
      </c>
      <c r="C641" s="393" t="s">
        <v>2967</v>
      </c>
      <c r="D641" s="468"/>
      <c r="E641" s="462" t="s">
        <v>2142</v>
      </c>
      <c r="F641" s="14" t="s">
        <v>2142</v>
      </c>
      <c r="G641" s="14" t="s">
        <v>2142</v>
      </c>
      <c r="H641" s="469" t="s">
        <v>2149</v>
      </c>
      <c r="I641" s="462"/>
      <c r="J641" s="456"/>
      <c r="K641" s="11"/>
      <c r="L641" s="11"/>
      <c r="M641" s="14"/>
      <c r="N641" s="470"/>
      <c r="O641" s="14"/>
      <c r="P641" s="14"/>
      <c r="Q641" s="14"/>
      <c r="R641" s="14"/>
      <c r="S641" s="14"/>
      <c r="T641" s="469"/>
      <c r="U641" s="454"/>
      <c r="V641" s="454"/>
      <c r="W641" s="9"/>
      <c r="X641" s="9"/>
      <c r="Y641" s="10"/>
      <c r="Z641" s="495" t="s">
        <v>2195</v>
      </c>
      <c r="AA641" s="11"/>
      <c r="AB641" s="472"/>
      <c r="AC641" s="473"/>
      <c r="AD641" s="473"/>
      <c r="AE641" s="496" t="s">
        <v>2195</v>
      </c>
      <c r="AF641" s="12"/>
      <c r="AG641" s="12"/>
      <c r="AH641" s="13"/>
      <c r="AI641" s="14"/>
      <c r="AJ641" s="14"/>
      <c r="AK641" s="7"/>
      <c r="AL641" s="7"/>
      <c r="AM641" s="15"/>
      <c r="AN641" s="15"/>
      <c r="AO641" s="8"/>
      <c r="AP641" s="453" t="s">
        <v>112</v>
      </c>
      <c r="AQ641" s="17"/>
      <c r="AR641" s="18"/>
      <c r="AS641" s="19"/>
      <c r="AT641" s="19"/>
      <c r="AU641" s="19"/>
      <c r="AV641" s="19"/>
      <c r="AW641" s="19"/>
      <c r="AX641" s="19"/>
      <c r="AY641" s="19"/>
      <c r="AZ641" s="20"/>
      <c r="BA641" s="20"/>
      <c r="BB641" s="21"/>
      <c r="BC641" s="22" t="s">
        <v>2179</v>
      </c>
      <c r="BD641" s="77"/>
      <c r="BE641" s="91"/>
      <c r="BF641" s="91"/>
      <c r="BG641" s="92"/>
      <c r="BH641"/>
      <c r="BI641"/>
      <c r="BJ641"/>
      <c r="BK641"/>
      <c r="BL641"/>
      <c r="BM641"/>
      <c r="BN641"/>
      <c r="BO641"/>
      <c r="BP641"/>
      <c r="BQ641"/>
      <c r="BR641"/>
      <c r="BS641"/>
      <c r="BT641" s="92"/>
      <c r="BU641" s="92"/>
      <c r="BV641" s="92"/>
      <c r="BW641" s="5"/>
      <c r="BX641" s="5"/>
      <c r="BY641" s="5"/>
      <c r="BZ641" s="5"/>
      <c r="CA641" s="5"/>
      <c r="CB641" s="5"/>
      <c r="CC641" s="5"/>
      <c r="CD641" s="440"/>
      <c r="CE641" s="440"/>
      <c r="CF641" s="441"/>
      <c r="CG641" s="442"/>
      <c r="CH641" s="443"/>
      <c r="CI641" s="443"/>
      <c r="CJ641" s="443"/>
      <c r="CK641" s="443"/>
      <c r="CL641" s="4"/>
      <c r="CM641" s="4"/>
      <c r="CN641" s="5"/>
      <c r="CO641" s="4"/>
      <c r="CP641" s="444"/>
      <c r="CQ641" s="445"/>
      <c r="CR641" s="446"/>
      <c r="CS641" s="446"/>
      <c r="CT641" s="444"/>
      <c r="CU641" s="444"/>
      <c r="CV641" s="444"/>
      <c r="CW641" s="444"/>
      <c r="CX641" s="447"/>
      <c r="CY641" s="447"/>
      <c r="CZ641" s="447"/>
      <c r="DA641" s="447"/>
      <c r="DB641" s="448"/>
      <c r="DC641" s="448"/>
      <c r="DD641" s="446"/>
      <c r="DE641" s="439"/>
      <c r="DF641" s="439"/>
      <c r="DG641" s="439"/>
      <c r="DH641" s="439"/>
      <c r="DI641" s="439"/>
      <c r="DJ641" s="439"/>
      <c r="DK641" s="439"/>
      <c r="DL641" s="446"/>
      <c r="DM641" s="446"/>
      <c r="DN641" s="444"/>
      <c r="DO641" s="444"/>
      <c r="DP641" s="444"/>
      <c r="DQ641" s="444"/>
      <c r="DR641" s="444"/>
      <c r="DS641" s="441"/>
      <c r="DT641" s="449"/>
      <c r="DU641" s="450"/>
      <c r="DV641" s="450"/>
      <c r="DW641" s="450"/>
      <c r="DX641" s="450"/>
      <c r="DY641" s="450"/>
      <c r="DZ641" s="450"/>
      <c r="EA641" s="450"/>
      <c r="EB641" s="450"/>
      <c r="EC641" s="450"/>
      <c r="ED641" s="450"/>
      <c r="EE641" s="446"/>
      <c r="EF641" s="446"/>
      <c r="EL641" s="4"/>
      <c r="EM641" s="4"/>
      <c r="EN641" s="5"/>
      <c r="EO641" s="4"/>
      <c r="FA641" s="23"/>
      <c r="FB641" s="24"/>
      <c r="FC641" s="75"/>
      <c r="FD641" s="76"/>
      <c r="FF641" s="89"/>
      <c r="IA641" s="214"/>
      <c r="IB641" s="215"/>
      <c r="IC641" s="214"/>
      <c r="ID641" s="215"/>
      <c r="IE641" s="214"/>
      <c r="IF641" s="214"/>
      <c r="IG641" s="214"/>
      <c r="IH641" s="233"/>
      <c r="II641" s="160"/>
      <c r="IJ641" s="217"/>
      <c r="IK641" s="218"/>
      <c r="IL641" s="218"/>
      <c r="IM641" s="218"/>
      <c r="IO641" s="391"/>
    </row>
    <row r="642" spans="1:249" s="6" customFormat="1" ht="15" x14ac:dyDescent="0.2">
      <c r="A642" s="467">
        <v>0</v>
      </c>
      <c r="B642" s="467" t="s">
        <v>2149</v>
      </c>
      <c r="C642" s="393" t="s">
        <v>2968</v>
      </c>
      <c r="D642" s="468"/>
      <c r="E642" s="462" t="s">
        <v>2135</v>
      </c>
      <c r="F642" s="14"/>
      <c r="G642" s="14"/>
      <c r="H642" s="469"/>
      <c r="I642" s="462"/>
      <c r="J642" s="456"/>
      <c r="K642" s="11"/>
      <c r="L642" s="11"/>
      <c r="M642" s="14"/>
      <c r="N642" s="470"/>
      <c r="O642" s="14"/>
      <c r="P642" s="14"/>
      <c r="Q642" s="14"/>
      <c r="R642" s="14"/>
      <c r="S642" s="14"/>
      <c r="T642" s="469"/>
      <c r="U642" s="454"/>
      <c r="V642" s="454"/>
      <c r="W642" s="9"/>
      <c r="X642" s="9"/>
      <c r="Y642" s="10"/>
      <c r="Z642" s="495">
        <v>0</v>
      </c>
      <c r="AA642" s="11"/>
      <c r="AB642" s="472"/>
      <c r="AC642" s="473"/>
      <c r="AD642" s="473"/>
      <c r="AE642" s="496">
        <v>0</v>
      </c>
      <c r="AF642" s="12"/>
      <c r="AG642" s="12"/>
      <c r="AH642" s="13"/>
      <c r="AI642" s="14"/>
      <c r="AJ642" s="14"/>
      <c r="AK642" s="7"/>
      <c r="AL642" s="7"/>
      <c r="AM642" s="15"/>
      <c r="AN642" s="15"/>
      <c r="AO642" s="8"/>
      <c r="AP642" s="453" t="s">
        <v>113</v>
      </c>
      <c r="AQ642" s="17"/>
      <c r="AR642" s="18"/>
      <c r="AS642" s="19"/>
      <c r="AT642" s="19"/>
      <c r="AU642" s="19"/>
      <c r="AV642" s="19"/>
      <c r="AW642" s="19"/>
      <c r="AX642" s="19"/>
      <c r="AY642" s="19"/>
      <c r="AZ642" s="20"/>
      <c r="BA642" s="20"/>
      <c r="BB642" s="21"/>
      <c r="BC642" s="22" t="s">
        <v>2179</v>
      </c>
      <c r="BD642" s="77"/>
      <c r="BE642" s="91"/>
      <c r="BF642" s="91"/>
      <c r="BG642" s="92"/>
      <c r="BH642"/>
      <c r="BI642"/>
      <c r="BJ642"/>
      <c r="BK642"/>
      <c r="BL642"/>
      <c r="BM642"/>
      <c r="BN642"/>
      <c r="BO642"/>
      <c r="BP642"/>
      <c r="BQ642"/>
      <c r="BR642"/>
      <c r="BS642"/>
      <c r="BT642" s="92"/>
      <c r="BU642" s="92"/>
      <c r="BV642" s="92"/>
      <c r="BW642" s="5"/>
      <c r="BX642" s="5"/>
      <c r="BY642" s="5"/>
      <c r="BZ642" s="5"/>
      <c r="CA642" s="5"/>
      <c r="CB642" s="5"/>
      <c r="CC642" s="5"/>
      <c r="CD642" s="440"/>
      <c r="CE642" s="440"/>
      <c r="CF642" s="441"/>
      <c r="CG642" s="442"/>
      <c r="CH642" s="443"/>
      <c r="CI642" s="443"/>
      <c r="CJ642" s="443"/>
      <c r="CK642" s="443"/>
      <c r="CL642" s="4"/>
      <c r="CM642" s="4"/>
      <c r="CN642" s="5"/>
      <c r="CO642" s="4"/>
      <c r="CP642" s="444"/>
      <c r="CQ642" s="445"/>
      <c r="CR642" s="446"/>
      <c r="CS642" s="446"/>
      <c r="CT642" s="444"/>
      <c r="CU642" s="444"/>
      <c r="CV642" s="444"/>
      <c r="CW642" s="444"/>
      <c r="CX642" s="447"/>
      <c r="CY642" s="447"/>
      <c r="CZ642" s="447"/>
      <c r="DA642" s="447"/>
      <c r="DB642" s="448"/>
      <c r="DC642" s="448"/>
      <c r="DD642" s="446"/>
      <c r="DE642" s="439"/>
      <c r="DF642" s="439"/>
      <c r="DG642" s="439"/>
      <c r="DH642" s="439"/>
      <c r="DI642" s="439"/>
      <c r="DJ642" s="439"/>
      <c r="DK642" s="439"/>
      <c r="DL642" s="446"/>
      <c r="DM642" s="446"/>
      <c r="DN642" s="444"/>
      <c r="DO642" s="444"/>
      <c r="DP642" s="444"/>
      <c r="DQ642" s="444"/>
      <c r="DR642" s="444"/>
      <c r="DS642" s="441"/>
      <c r="DT642" s="449"/>
      <c r="DU642" s="450"/>
      <c r="DV642" s="450"/>
      <c r="DW642" s="450"/>
      <c r="DX642" s="450"/>
      <c r="DY642" s="450"/>
      <c r="DZ642" s="450"/>
      <c r="EA642" s="450"/>
      <c r="EB642" s="450"/>
      <c r="EC642" s="450"/>
      <c r="ED642" s="450"/>
      <c r="EE642" s="446"/>
      <c r="EF642" s="446"/>
      <c r="EL642" s="4"/>
      <c r="EM642" s="4"/>
      <c r="EN642" s="5"/>
      <c r="EO642" s="4"/>
      <c r="FA642" s="23"/>
      <c r="FB642" s="24"/>
      <c r="FC642" s="75"/>
      <c r="FD642" s="76"/>
      <c r="FF642" s="89"/>
      <c r="IA642" s="214"/>
      <c r="IB642" s="215"/>
      <c r="IC642" s="214"/>
      <c r="ID642" s="215"/>
      <c r="IE642" s="214"/>
      <c r="IF642" s="214"/>
      <c r="IG642" s="214"/>
      <c r="IH642" s="233"/>
      <c r="II642" s="160"/>
      <c r="IJ642" s="217"/>
      <c r="IK642" s="218"/>
      <c r="IL642" s="218"/>
      <c r="IM642" s="218"/>
      <c r="IO642" s="391"/>
    </row>
    <row r="643" spans="1:249" s="6" customFormat="1" ht="15" x14ac:dyDescent="0.2">
      <c r="A643" s="467" t="s">
        <v>2195</v>
      </c>
      <c r="B643" s="467" t="s">
        <v>2149</v>
      </c>
      <c r="C643" s="393" t="s">
        <v>2969</v>
      </c>
      <c r="D643" s="468"/>
      <c r="E643" s="462" t="s">
        <v>2141</v>
      </c>
      <c r="F643" s="14" t="s">
        <v>2149</v>
      </c>
      <c r="G643" s="14" t="s">
        <v>2149</v>
      </c>
      <c r="H643" s="469" t="s">
        <v>2149</v>
      </c>
      <c r="I643" s="462"/>
      <c r="J643" s="456"/>
      <c r="K643" s="11"/>
      <c r="L643" s="11"/>
      <c r="M643" s="14"/>
      <c r="N643" s="470"/>
      <c r="O643" s="14"/>
      <c r="P643" s="14"/>
      <c r="Q643" s="14"/>
      <c r="R643" s="14"/>
      <c r="S643" s="14"/>
      <c r="T643" s="469"/>
      <c r="U643" s="454"/>
      <c r="V643" s="454"/>
      <c r="W643" s="9"/>
      <c r="X643" s="9"/>
      <c r="Y643" s="10"/>
      <c r="Z643" s="495" t="s">
        <v>2195</v>
      </c>
      <c r="AA643" s="11"/>
      <c r="AB643" s="472"/>
      <c r="AC643" s="473"/>
      <c r="AD643" s="473"/>
      <c r="AE643" s="496" t="s">
        <v>2195</v>
      </c>
      <c r="AF643" s="12"/>
      <c r="AG643" s="12"/>
      <c r="AH643" s="13"/>
      <c r="AI643" s="14"/>
      <c r="AJ643" s="14"/>
      <c r="AK643" s="7"/>
      <c r="AL643" s="7"/>
      <c r="AM643" s="15"/>
      <c r="AN643" s="15"/>
      <c r="AO643" s="8"/>
      <c r="AP643" s="453" t="s">
        <v>114</v>
      </c>
      <c r="AQ643" s="17"/>
      <c r="AR643" s="18"/>
      <c r="AS643" s="19"/>
      <c r="AT643" s="19"/>
      <c r="AU643" s="19"/>
      <c r="AV643" s="19"/>
      <c r="AW643" s="19"/>
      <c r="AX643" s="19"/>
      <c r="AY643" s="19"/>
      <c r="AZ643" s="20"/>
      <c r="BA643" s="20"/>
      <c r="BB643" s="21"/>
      <c r="BC643" s="22" t="s">
        <v>2179</v>
      </c>
      <c r="BD643" s="77"/>
      <c r="BE643" s="91"/>
      <c r="BF643" s="91"/>
      <c r="BG643" s="92"/>
      <c r="BH643"/>
      <c r="BI643"/>
      <c r="BJ643"/>
      <c r="BK643"/>
      <c r="BL643"/>
      <c r="BM643"/>
      <c r="BN643"/>
      <c r="BO643"/>
      <c r="BP643"/>
      <c r="BQ643"/>
      <c r="BR643"/>
      <c r="BS643"/>
      <c r="BT643" s="92"/>
      <c r="BU643" s="92"/>
      <c r="BV643" s="92"/>
      <c r="BW643" s="5"/>
      <c r="BX643" s="5"/>
      <c r="BY643" s="5"/>
      <c r="BZ643" s="5"/>
      <c r="CA643" s="5"/>
      <c r="CB643" s="5"/>
      <c r="CC643" s="5"/>
      <c r="CD643" s="440"/>
      <c r="CE643" s="440"/>
      <c r="CF643" s="441"/>
      <c r="CG643" s="442"/>
      <c r="CH643" s="443"/>
      <c r="CI643" s="443"/>
      <c r="CJ643" s="443"/>
      <c r="CK643" s="443"/>
      <c r="CL643" s="4"/>
      <c r="CM643" s="4"/>
      <c r="CN643" s="5"/>
      <c r="CO643" s="4"/>
      <c r="CP643" s="444"/>
      <c r="CQ643" s="445"/>
      <c r="CR643" s="446"/>
      <c r="CS643" s="446"/>
      <c r="CT643" s="444"/>
      <c r="CU643" s="444"/>
      <c r="CV643" s="444"/>
      <c r="CW643" s="444"/>
      <c r="CX643" s="447"/>
      <c r="CY643" s="447"/>
      <c r="CZ643" s="447"/>
      <c r="DA643" s="447"/>
      <c r="DB643" s="448"/>
      <c r="DC643" s="448"/>
      <c r="DD643" s="446"/>
      <c r="DE643" s="439"/>
      <c r="DF643" s="439"/>
      <c r="DG643" s="439"/>
      <c r="DH643" s="439"/>
      <c r="DI643" s="439"/>
      <c r="DJ643" s="439"/>
      <c r="DK643" s="439"/>
      <c r="DL643" s="446"/>
      <c r="DM643" s="446"/>
      <c r="DN643" s="444"/>
      <c r="DO643" s="444"/>
      <c r="DP643" s="444"/>
      <c r="DQ643" s="444"/>
      <c r="DR643" s="444"/>
      <c r="DS643" s="441"/>
      <c r="DT643" s="449"/>
      <c r="DU643" s="450"/>
      <c r="DV643" s="450"/>
      <c r="DW643" s="450"/>
      <c r="DX643" s="450"/>
      <c r="DY643" s="450"/>
      <c r="DZ643" s="450"/>
      <c r="EA643" s="450"/>
      <c r="EB643" s="450"/>
      <c r="EC643" s="450"/>
      <c r="ED643" s="450"/>
      <c r="EE643" s="446"/>
      <c r="EF643" s="446"/>
      <c r="EL643" s="4"/>
      <c r="EM643" s="4"/>
      <c r="EN643" s="5"/>
      <c r="EO643" s="4"/>
      <c r="FA643" s="23"/>
      <c r="FB643" s="24"/>
      <c r="FC643" s="75"/>
      <c r="FD643" s="76"/>
      <c r="FF643" s="89"/>
      <c r="IA643" s="214"/>
      <c r="IB643" s="215"/>
      <c r="IC643" s="214"/>
      <c r="ID643" s="215"/>
      <c r="IE643" s="214"/>
      <c r="IF643" s="214"/>
      <c r="IG643" s="214"/>
      <c r="IH643" s="233"/>
      <c r="II643" s="160"/>
      <c r="IJ643" s="217"/>
      <c r="IK643" s="218"/>
      <c r="IL643" s="218"/>
      <c r="IM643" s="218"/>
      <c r="IO643" s="391"/>
    </row>
    <row r="644" spans="1:249" s="6" customFormat="1" ht="15" x14ac:dyDescent="0.2">
      <c r="A644" s="467" t="s">
        <v>2165</v>
      </c>
      <c r="B644" s="467" t="s">
        <v>2149</v>
      </c>
      <c r="C644" s="393" t="s">
        <v>2970</v>
      </c>
      <c r="D644" s="468"/>
      <c r="E644" s="462" t="s">
        <v>2136</v>
      </c>
      <c r="F644" s="14" t="s">
        <v>2149</v>
      </c>
      <c r="G644" s="14" t="s">
        <v>2149</v>
      </c>
      <c r="H644" s="469" t="s">
        <v>2149</v>
      </c>
      <c r="I644" s="462"/>
      <c r="J644" s="456"/>
      <c r="K644" s="11"/>
      <c r="L644" s="11"/>
      <c r="M644" s="14"/>
      <c r="N644" s="470"/>
      <c r="O644" s="14"/>
      <c r="P644" s="14"/>
      <c r="Q644" s="14"/>
      <c r="R644" s="14"/>
      <c r="S644" s="14"/>
      <c r="T644" s="469"/>
      <c r="U644" s="454"/>
      <c r="V644" s="454"/>
      <c r="W644" s="9"/>
      <c r="X644" s="9"/>
      <c r="Y644" s="10"/>
      <c r="Z644" s="495" t="s">
        <v>2165</v>
      </c>
      <c r="AA644" s="11"/>
      <c r="AB644" s="472"/>
      <c r="AC644" s="473"/>
      <c r="AD644" s="473"/>
      <c r="AE644" s="496">
        <v>3</v>
      </c>
      <c r="AF644" s="12"/>
      <c r="AG644" s="12"/>
      <c r="AH644" s="13"/>
      <c r="AI644" s="14"/>
      <c r="AJ644" s="14"/>
      <c r="AK644" s="7"/>
      <c r="AL644" s="7"/>
      <c r="AM644" s="15"/>
      <c r="AN644" s="15"/>
      <c r="AO644" s="8"/>
      <c r="AP644" s="453" t="s">
        <v>115</v>
      </c>
      <c r="AQ644" s="17"/>
      <c r="AR644" s="18"/>
      <c r="AS644" s="19"/>
      <c r="AT644" s="19"/>
      <c r="AU644" s="19"/>
      <c r="AV644" s="19"/>
      <c r="AW644" s="19"/>
      <c r="AX644" s="19"/>
      <c r="AY644" s="19"/>
      <c r="AZ644" s="20"/>
      <c r="BA644" s="20"/>
      <c r="BB644" s="21"/>
      <c r="BC644" s="22" t="s">
        <v>2179</v>
      </c>
      <c r="BD644" s="77"/>
      <c r="BE644" s="91"/>
      <c r="BF644" s="91"/>
      <c r="BG644" s="92"/>
      <c r="BH644"/>
      <c r="BI644"/>
      <c r="BJ644"/>
      <c r="BK644"/>
      <c r="BL644"/>
      <c r="BM644"/>
      <c r="BN644"/>
      <c r="BO644"/>
      <c r="BP644"/>
      <c r="BQ644"/>
      <c r="BR644"/>
      <c r="BS644"/>
      <c r="BT644" s="92"/>
      <c r="BU644" s="92"/>
      <c r="BV644" s="92"/>
      <c r="BW644" s="5"/>
      <c r="BX644" s="5"/>
      <c r="BY644" s="5"/>
      <c r="BZ644" s="5"/>
      <c r="CA644" s="5"/>
      <c r="CB644" s="5"/>
      <c r="CC644" s="5"/>
      <c r="CD644" s="440"/>
      <c r="CE644" s="440"/>
      <c r="CF644" s="441"/>
      <c r="CG644" s="442"/>
      <c r="CH644" s="443"/>
      <c r="CI644" s="443"/>
      <c r="CJ644" s="443"/>
      <c r="CK644" s="443"/>
      <c r="CL644" s="4"/>
      <c r="CM644" s="4"/>
      <c r="CN644" s="5"/>
      <c r="CO644" s="4"/>
      <c r="CP644" s="444"/>
      <c r="CQ644" s="445"/>
      <c r="CR644" s="446"/>
      <c r="CS644" s="446"/>
      <c r="CT644" s="444"/>
      <c r="CU644" s="444"/>
      <c r="CV644" s="444"/>
      <c r="CW644" s="444"/>
      <c r="CX644" s="447"/>
      <c r="CY644" s="447"/>
      <c r="CZ644" s="447"/>
      <c r="DA644" s="447"/>
      <c r="DB644" s="448"/>
      <c r="DC644" s="448"/>
      <c r="DD644" s="446"/>
      <c r="DE644" s="439"/>
      <c r="DF644" s="439"/>
      <c r="DG644" s="439"/>
      <c r="DH644" s="439"/>
      <c r="DI644" s="439"/>
      <c r="DJ644" s="439"/>
      <c r="DK644" s="439"/>
      <c r="DL644" s="446"/>
      <c r="DM644" s="446"/>
      <c r="DN644" s="444"/>
      <c r="DO644" s="444"/>
      <c r="DP644" s="444"/>
      <c r="DQ644" s="444"/>
      <c r="DR644" s="444"/>
      <c r="DS644" s="441"/>
      <c r="DT644" s="449"/>
      <c r="DU644" s="450"/>
      <c r="DV644" s="450"/>
      <c r="DW644" s="450"/>
      <c r="DX644" s="450"/>
      <c r="DY644" s="450"/>
      <c r="DZ644" s="450"/>
      <c r="EA644" s="450"/>
      <c r="EB644" s="450"/>
      <c r="EC644" s="450"/>
      <c r="ED644" s="450"/>
      <c r="EE644" s="446"/>
      <c r="EF644" s="446"/>
      <c r="EL644" s="4"/>
      <c r="EM644" s="4"/>
      <c r="EN644" s="5"/>
      <c r="EO644" s="4"/>
      <c r="FA644" s="23"/>
      <c r="FB644" s="24"/>
      <c r="FC644" s="75"/>
      <c r="FD644" s="76"/>
      <c r="FF644" s="89"/>
      <c r="IA644" s="214"/>
      <c r="IB644" s="215"/>
      <c r="IC644" s="214"/>
      <c r="ID644" s="215"/>
      <c r="IE644" s="214"/>
      <c r="IF644" s="214"/>
      <c r="IG644" s="214"/>
      <c r="IH644" s="233"/>
      <c r="II644" s="160"/>
      <c r="IJ644" s="217"/>
      <c r="IK644" s="218"/>
      <c r="IL644" s="218"/>
      <c r="IM644" s="218"/>
      <c r="IO644" s="391"/>
    </row>
    <row r="645" spans="1:249" s="6" customFormat="1" ht="15" x14ac:dyDescent="0.2">
      <c r="A645" s="467" t="s">
        <v>2195</v>
      </c>
      <c r="B645" s="467" t="s">
        <v>2149</v>
      </c>
      <c r="C645" s="393" t="s">
        <v>2971</v>
      </c>
      <c r="D645" s="468"/>
      <c r="E645" s="462" t="s">
        <v>2138</v>
      </c>
      <c r="F645" s="14" t="s">
        <v>2149</v>
      </c>
      <c r="G645" s="14" t="s">
        <v>2149</v>
      </c>
      <c r="H645" s="469" t="s">
        <v>2149</v>
      </c>
      <c r="I645" s="462"/>
      <c r="J645" s="456"/>
      <c r="K645" s="11"/>
      <c r="L645" s="11"/>
      <c r="M645" s="14"/>
      <c r="N645" s="470"/>
      <c r="O645" s="14"/>
      <c r="P645" s="14"/>
      <c r="Q645" s="14"/>
      <c r="R645" s="14"/>
      <c r="S645" s="14"/>
      <c r="T645" s="469"/>
      <c r="U645" s="454"/>
      <c r="V645" s="454"/>
      <c r="W645" s="9"/>
      <c r="X645" s="9"/>
      <c r="Y645" s="10"/>
      <c r="Z645" s="495" t="s">
        <v>2195</v>
      </c>
      <c r="AA645" s="11"/>
      <c r="AB645" s="472"/>
      <c r="AC645" s="473"/>
      <c r="AD645" s="473"/>
      <c r="AE645" s="496" t="s">
        <v>2195</v>
      </c>
      <c r="AF645" s="12"/>
      <c r="AG645" s="12"/>
      <c r="AH645" s="13"/>
      <c r="AI645" s="14"/>
      <c r="AJ645" s="14"/>
      <c r="AK645" s="7"/>
      <c r="AL645" s="7"/>
      <c r="AM645" s="15"/>
      <c r="AN645" s="15"/>
      <c r="AO645" s="8"/>
      <c r="AP645" s="453" t="s">
        <v>116</v>
      </c>
      <c r="AQ645" s="17"/>
      <c r="AR645" s="18"/>
      <c r="AS645" s="19"/>
      <c r="AT645" s="19"/>
      <c r="AU645" s="19"/>
      <c r="AV645" s="19"/>
      <c r="AW645" s="19"/>
      <c r="AX645" s="19"/>
      <c r="AY645" s="19"/>
      <c r="AZ645" s="20"/>
      <c r="BA645" s="20"/>
      <c r="BB645" s="21"/>
      <c r="BC645" s="22" t="s">
        <v>2179</v>
      </c>
      <c r="BD645" s="77"/>
      <c r="BE645" s="91"/>
      <c r="BF645" s="91"/>
      <c r="BG645" s="92"/>
      <c r="BH645"/>
      <c r="BI645"/>
      <c r="BJ645"/>
      <c r="BK645"/>
      <c r="BL645"/>
      <c r="BM645"/>
      <c r="BN645"/>
      <c r="BO645"/>
      <c r="BP645"/>
      <c r="BQ645"/>
      <c r="BR645"/>
      <c r="BS645"/>
      <c r="BT645" s="92"/>
      <c r="BU645" s="92"/>
      <c r="BV645" s="92"/>
      <c r="BW645" s="5"/>
      <c r="BX645" s="5"/>
      <c r="BY645" s="5"/>
      <c r="BZ645" s="5"/>
      <c r="CA645" s="5"/>
      <c r="CB645" s="5"/>
      <c r="CC645" s="5"/>
      <c r="CD645" s="440"/>
      <c r="CE645" s="440"/>
      <c r="CF645" s="441"/>
      <c r="CG645" s="442"/>
      <c r="CH645" s="443"/>
      <c r="CI645" s="443"/>
      <c r="CJ645" s="443"/>
      <c r="CK645" s="443"/>
      <c r="CL645" s="4"/>
      <c r="CM645" s="4"/>
      <c r="CN645" s="5"/>
      <c r="CO645" s="4"/>
      <c r="CP645" s="444"/>
      <c r="CQ645" s="445"/>
      <c r="CR645" s="446"/>
      <c r="CS645" s="446"/>
      <c r="CT645" s="444"/>
      <c r="CU645" s="444"/>
      <c r="CV645" s="444"/>
      <c r="CW645" s="444"/>
      <c r="CX645" s="447"/>
      <c r="CY645" s="447"/>
      <c r="CZ645" s="447"/>
      <c r="DA645" s="447"/>
      <c r="DB645" s="448"/>
      <c r="DC645" s="448"/>
      <c r="DD645" s="446"/>
      <c r="DE645" s="439"/>
      <c r="DF645" s="439"/>
      <c r="DG645" s="439"/>
      <c r="DH645" s="439"/>
      <c r="DI645" s="439"/>
      <c r="DJ645" s="439"/>
      <c r="DK645" s="439"/>
      <c r="DL645" s="446"/>
      <c r="DM645" s="446"/>
      <c r="DN645" s="444"/>
      <c r="DO645" s="444"/>
      <c r="DP645" s="444"/>
      <c r="DQ645" s="444"/>
      <c r="DR645" s="444"/>
      <c r="DS645" s="441"/>
      <c r="DT645" s="449"/>
      <c r="DU645" s="450"/>
      <c r="DV645" s="450"/>
      <c r="DW645" s="450"/>
      <c r="DX645" s="450"/>
      <c r="DY645" s="450"/>
      <c r="DZ645" s="450"/>
      <c r="EA645" s="450"/>
      <c r="EB645" s="450"/>
      <c r="EC645" s="450"/>
      <c r="ED645" s="450"/>
      <c r="EE645" s="446"/>
      <c r="EF645" s="446"/>
      <c r="EL645" s="4"/>
      <c r="EM645" s="4"/>
      <c r="EN645" s="5"/>
      <c r="EO645" s="4"/>
      <c r="FA645" s="23"/>
      <c r="FB645" s="24"/>
      <c r="FC645" s="75"/>
      <c r="FD645" s="76"/>
      <c r="FF645" s="89"/>
      <c r="IA645" s="214"/>
      <c r="IB645" s="215"/>
      <c r="IC645" s="214"/>
      <c r="ID645" s="215"/>
      <c r="IE645" s="214"/>
      <c r="IF645" s="214"/>
      <c r="IG645" s="214"/>
      <c r="IH645" s="233"/>
      <c r="II645" s="160"/>
      <c r="IJ645" s="217"/>
      <c r="IK645" s="218"/>
      <c r="IL645" s="218"/>
      <c r="IM645" s="218"/>
      <c r="IO645" s="391"/>
    </row>
    <row r="646" spans="1:249" s="6" customFormat="1" ht="15" x14ac:dyDescent="0.2">
      <c r="A646" s="467">
        <v>0</v>
      </c>
      <c r="B646" s="467" t="s">
        <v>1960</v>
      </c>
      <c r="C646" s="393" t="s">
        <v>2972</v>
      </c>
      <c r="D646" s="468"/>
      <c r="E646" s="462" t="s">
        <v>2135</v>
      </c>
      <c r="F646" s="14"/>
      <c r="G646" s="14"/>
      <c r="H646" s="469"/>
      <c r="I646" s="462"/>
      <c r="J646" s="456"/>
      <c r="K646" s="11"/>
      <c r="L646" s="11"/>
      <c r="M646" s="14"/>
      <c r="N646" s="470"/>
      <c r="O646" s="14"/>
      <c r="P646" s="14"/>
      <c r="Q646" s="14"/>
      <c r="R646" s="14"/>
      <c r="S646" s="14"/>
      <c r="T646" s="469"/>
      <c r="U646" s="454"/>
      <c r="V646" s="454"/>
      <c r="W646" s="9"/>
      <c r="X646" s="9"/>
      <c r="Y646" s="10"/>
      <c r="Z646" s="495" t="s">
        <v>2161</v>
      </c>
      <c r="AA646" s="11"/>
      <c r="AB646" s="472"/>
      <c r="AC646" s="473"/>
      <c r="AD646" s="473"/>
      <c r="AE646" s="496">
        <v>2</v>
      </c>
      <c r="AF646" s="12"/>
      <c r="AG646" s="12"/>
      <c r="AH646" s="13"/>
      <c r="AI646" s="14"/>
      <c r="AJ646" s="14"/>
      <c r="AK646" s="7"/>
      <c r="AL646" s="7"/>
      <c r="AM646" s="15"/>
      <c r="AN646" s="15"/>
      <c r="AO646" s="8"/>
      <c r="AP646" s="453" t="s">
        <v>117</v>
      </c>
      <c r="AQ646" s="17"/>
      <c r="AR646" s="18"/>
      <c r="AS646" s="19"/>
      <c r="AT646" s="19"/>
      <c r="AU646" s="19"/>
      <c r="AV646" s="19"/>
      <c r="AW646" s="19"/>
      <c r="AX646" s="19"/>
      <c r="AY646" s="19"/>
      <c r="AZ646" s="20"/>
      <c r="BA646" s="20"/>
      <c r="BB646" s="21"/>
      <c r="BC646" s="22" t="s">
        <v>2179</v>
      </c>
      <c r="BD646" s="77"/>
      <c r="BE646" s="91"/>
      <c r="BF646" s="91"/>
      <c r="BG646" s="92"/>
      <c r="BH646"/>
      <c r="BI646"/>
      <c r="BJ646"/>
      <c r="BK646"/>
      <c r="BL646"/>
      <c r="BM646"/>
      <c r="BN646"/>
      <c r="BO646"/>
      <c r="BP646"/>
      <c r="BQ646"/>
      <c r="BR646"/>
      <c r="BS646"/>
      <c r="BT646" s="92"/>
      <c r="BU646" s="92"/>
      <c r="BV646" s="92"/>
      <c r="BW646" s="5"/>
      <c r="BX646" s="5"/>
      <c r="BY646" s="5"/>
      <c r="BZ646" s="5"/>
      <c r="CA646" s="5"/>
      <c r="CB646" s="5"/>
      <c r="CC646" s="5"/>
      <c r="CD646" s="440"/>
      <c r="CE646" s="440"/>
      <c r="CF646" s="441"/>
      <c r="CG646" s="442"/>
      <c r="CH646" s="443"/>
      <c r="CI646" s="443"/>
      <c r="CJ646" s="443"/>
      <c r="CK646" s="443"/>
      <c r="CL646" s="4"/>
      <c r="CM646" s="4"/>
      <c r="CN646" s="5"/>
      <c r="CO646" s="4"/>
      <c r="CP646" s="444"/>
      <c r="CQ646" s="445"/>
      <c r="CR646" s="446"/>
      <c r="CS646" s="446"/>
      <c r="CT646" s="444"/>
      <c r="CU646" s="444"/>
      <c r="CV646" s="444"/>
      <c r="CW646" s="444"/>
      <c r="CX646" s="447"/>
      <c r="CY646" s="447"/>
      <c r="CZ646" s="447"/>
      <c r="DA646" s="447"/>
      <c r="DB646" s="448"/>
      <c r="DC646" s="448"/>
      <c r="DD646" s="446"/>
      <c r="DE646" s="439"/>
      <c r="DF646" s="439"/>
      <c r="DG646" s="439"/>
      <c r="DH646" s="439"/>
      <c r="DI646" s="439"/>
      <c r="DJ646" s="439"/>
      <c r="DK646" s="439"/>
      <c r="DL646" s="446"/>
      <c r="DM646" s="446"/>
      <c r="DN646" s="444"/>
      <c r="DO646" s="444"/>
      <c r="DP646" s="444"/>
      <c r="DQ646" s="444"/>
      <c r="DR646" s="444"/>
      <c r="DS646" s="441"/>
      <c r="DT646" s="449"/>
      <c r="DU646" s="450"/>
      <c r="DV646" s="450"/>
      <c r="DW646" s="450"/>
      <c r="DX646" s="450"/>
      <c r="DY646" s="450"/>
      <c r="DZ646" s="450"/>
      <c r="EA646" s="450"/>
      <c r="EB646" s="450"/>
      <c r="EC646" s="450"/>
      <c r="ED646" s="450"/>
      <c r="EE646" s="446"/>
      <c r="EF646" s="446"/>
      <c r="EL646" s="4"/>
      <c r="EM646" s="4"/>
      <c r="EN646" s="5"/>
      <c r="EO646" s="4"/>
      <c r="FA646" s="23"/>
      <c r="FB646" s="24"/>
      <c r="FC646" s="75"/>
      <c r="FD646" s="76"/>
      <c r="FF646" s="89"/>
      <c r="IA646" s="214"/>
      <c r="IB646" s="215"/>
      <c r="IC646" s="214"/>
      <c r="ID646" s="215"/>
      <c r="IE646" s="214"/>
      <c r="IF646" s="214"/>
      <c r="IG646" s="214"/>
      <c r="IH646" s="233"/>
      <c r="II646" s="160"/>
      <c r="IJ646" s="217"/>
      <c r="IK646" s="218"/>
      <c r="IL646" s="218"/>
      <c r="IM646" s="218"/>
      <c r="IO646" s="391"/>
    </row>
    <row r="647" spans="1:249" s="6" customFormat="1" ht="15" x14ac:dyDescent="0.2">
      <c r="A647" s="467">
        <v>3</v>
      </c>
      <c r="B647" s="467" t="s">
        <v>2149</v>
      </c>
      <c r="C647" s="393" t="s">
        <v>2973</v>
      </c>
      <c r="D647" s="468"/>
      <c r="E647" s="462" t="s">
        <v>2137</v>
      </c>
      <c r="F647" s="14" t="s">
        <v>2149</v>
      </c>
      <c r="G647" s="14" t="s">
        <v>2154</v>
      </c>
      <c r="H647" s="469" t="s">
        <v>2149</v>
      </c>
      <c r="I647" s="462"/>
      <c r="J647" s="456"/>
      <c r="K647" s="11"/>
      <c r="L647" s="11"/>
      <c r="M647" s="14"/>
      <c r="N647" s="470"/>
      <c r="O647" s="14"/>
      <c r="P647" s="14"/>
      <c r="Q647" s="14"/>
      <c r="R647" s="14"/>
      <c r="S647" s="14"/>
      <c r="T647" s="469"/>
      <c r="U647" s="454"/>
      <c r="V647" s="454"/>
      <c r="W647" s="9"/>
      <c r="X647" s="9"/>
      <c r="Y647" s="10"/>
      <c r="Z647" s="495">
        <v>3</v>
      </c>
      <c r="AA647" s="11"/>
      <c r="AB647" s="472"/>
      <c r="AC647" s="473"/>
      <c r="AD647" s="473"/>
      <c r="AE647" s="496" t="s">
        <v>2166</v>
      </c>
      <c r="AF647" s="12"/>
      <c r="AG647" s="12"/>
      <c r="AH647" s="13"/>
      <c r="AI647" s="14"/>
      <c r="AJ647" s="14"/>
      <c r="AK647" s="7"/>
      <c r="AL647" s="7"/>
      <c r="AM647" s="15"/>
      <c r="AN647" s="15"/>
      <c r="AO647" s="8"/>
      <c r="AP647" s="453" t="s">
        <v>118</v>
      </c>
      <c r="AQ647" s="17"/>
      <c r="AR647" s="18"/>
      <c r="AS647" s="19"/>
      <c r="AT647" s="19"/>
      <c r="AU647" s="19"/>
      <c r="AV647" s="19"/>
      <c r="AW647" s="19"/>
      <c r="AX647" s="19"/>
      <c r="AY647" s="19"/>
      <c r="AZ647" s="20"/>
      <c r="BA647" s="20"/>
      <c r="BB647" s="21"/>
      <c r="BC647" s="22" t="s">
        <v>2179</v>
      </c>
      <c r="BD647" s="77"/>
      <c r="BE647" s="91"/>
      <c r="BF647" s="91"/>
      <c r="BG647" s="92"/>
      <c r="BH647"/>
      <c r="BI647"/>
      <c r="BJ647"/>
      <c r="BK647"/>
      <c r="BL647"/>
      <c r="BM647"/>
      <c r="BN647"/>
      <c r="BO647"/>
      <c r="BP647"/>
      <c r="BQ647"/>
      <c r="BR647"/>
      <c r="BS647"/>
      <c r="BT647" s="92"/>
      <c r="BU647" s="92"/>
      <c r="BV647" s="92"/>
      <c r="BW647" s="5"/>
      <c r="BX647" s="5"/>
      <c r="BY647" s="5"/>
      <c r="BZ647" s="5"/>
      <c r="CA647" s="5"/>
      <c r="CB647" s="5"/>
      <c r="CC647" s="5"/>
      <c r="CD647" s="440"/>
      <c r="CE647" s="440"/>
      <c r="CF647" s="441"/>
      <c r="CG647" s="442"/>
      <c r="CH647" s="443"/>
      <c r="CI647" s="443"/>
      <c r="CJ647" s="443"/>
      <c r="CK647" s="443"/>
      <c r="CL647" s="4"/>
      <c r="CM647" s="4"/>
      <c r="CN647" s="5"/>
      <c r="CO647" s="4"/>
      <c r="CP647" s="444"/>
      <c r="CQ647" s="445"/>
      <c r="CR647" s="446"/>
      <c r="CS647" s="446"/>
      <c r="CT647" s="444"/>
      <c r="CU647" s="444"/>
      <c r="CV647" s="444"/>
      <c r="CW647" s="444"/>
      <c r="CX647" s="447"/>
      <c r="CY647" s="447"/>
      <c r="CZ647" s="447"/>
      <c r="DA647" s="447"/>
      <c r="DB647" s="448"/>
      <c r="DC647" s="448"/>
      <c r="DD647" s="446"/>
      <c r="DE647" s="439"/>
      <c r="DF647" s="439"/>
      <c r="DG647" s="439"/>
      <c r="DH647" s="439"/>
      <c r="DI647" s="439"/>
      <c r="DJ647" s="439"/>
      <c r="DK647" s="439"/>
      <c r="DL647" s="446"/>
      <c r="DM647" s="446"/>
      <c r="DN647" s="444"/>
      <c r="DO647" s="444"/>
      <c r="DP647" s="444"/>
      <c r="DQ647" s="444"/>
      <c r="DR647" s="444"/>
      <c r="DS647" s="441"/>
      <c r="DT647" s="449"/>
      <c r="DU647" s="450"/>
      <c r="DV647" s="450"/>
      <c r="DW647" s="450"/>
      <c r="DX647" s="450"/>
      <c r="DY647" s="450"/>
      <c r="DZ647" s="450"/>
      <c r="EA647" s="450"/>
      <c r="EB647" s="450"/>
      <c r="EC647" s="450"/>
      <c r="ED647" s="450"/>
      <c r="EE647" s="446"/>
      <c r="EF647" s="446"/>
      <c r="EL647" s="4"/>
      <c r="EM647" s="4"/>
      <c r="EN647" s="5"/>
      <c r="EO647" s="4"/>
      <c r="FA647" s="23"/>
      <c r="FB647" s="24"/>
      <c r="FC647" s="75"/>
      <c r="FD647" s="76"/>
      <c r="FF647" s="89"/>
      <c r="IA647" s="214"/>
      <c r="IB647" s="215"/>
      <c r="IC647" s="214"/>
      <c r="ID647" s="215"/>
      <c r="IE647" s="214"/>
      <c r="IF647" s="214"/>
      <c r="IG647" s="214"/>
      <c r="IH647" s="233"/>
      <c r="II647" s="160"/>
      <c r="IJ647" s="217"/>
      <c r="IK647" s="218"/>
      <c r="IL647" s="218"/>
      <c r="IM647" s="218"/>
      <c r="IO647" s="391"/>
    </row>
    <row r="648" spans="1:249" s="6" customFormat="1" ht="15" x14ac:dyDescent="0.2">
      <c r="A648" s="467" t="s">
        <v>2195</v>
      </c>
      <c r="B648" s="467" t="s">
        <v>2149</v>
      </c>
      <c r="C648" s="393" t="s">
        <v>2974</v>
      </c>
      <c r="D648" s="468"/>
      <c r="E648" s="462" t="s">
        <v>2141</v>
      </c>
      <c r="F648" s="14" t="s">
        <v>2149</v>
      </c>
      <c r="G648" s="14" t="s">
        <v>2149</v>
      </c>
      <c r="H648" s="469" t="s">
        <v>2149</v>
      </c>
      <c r="I648" s="462"/>
      <c r="J648" s="456"/>
      <c r="K648" s="11"/>
      <c r="L648" s="11"/>
      <c r="M648" s="14"/>
      <c r="N648" s="470"/>
      <c r="O648" s="14"/>
      <c r="P648" s="14"/>
      <c r="Q648" s="14"/>
      <c r="R648" s="14"/>
      <c r="S648" s="14"/>
      <c r="T648" s="469"/>
      <c r="U648" s="454"/>
      <c r="V648" s="454"/>
      <c r="W648" s="9"/>
      <c r="X648" s="9"/>
      <c r="Y648" s="10"/>
      <c r="Z648" s="495" t="s">
        <v>2195</v>
      </c>
      <c r="AA648" s="11"/>
      <c r="AB648" s="472"/>
      <c r="AC648" s="473"/>
      <c r="AD648" s="473"/>
      <c r="AE648" s="496" t="s">
        <v>2195</v>
      </c>
      <c r="AF648" s="12"/>
      <c r="AG648" s="12"/>
      <c r="AH648" s="13"/>
      <c r="AI648" s="14"/>
      <c r="AJ648" s="14"/>
      <c r="AK648" s="7"/>
      <c r="AL648" s="7"/>
      <c r="AM648" s="15"/>
      <c r="AN648" s="15"/>
      <c r="AO648" s="8"/>
      <c r="AP648" s="453" t="s">
        <v>119</v>
      </c>
      <c r="AQ648" s="17"/>
      <c r="AR648" s="18"/>
      <c r="AS648" s="19"/>
      <c r="AT648" s="19"/>
      <c r="AU648" s="19"/>
      <c r="AV648" s="19"/>
      <c r="AW648" s="19"/>
      <c r="AX648" s="19"/>
      <c r="AY648" s="19"/>
      <c r="AZ648" s="20"/>
      <c r="BA648" s="20"/>
      <c r="BB648" s="21"/>
      <c r="BC648" s="22" t="s">
        <v>2179</v>
      </c>
      <c r="BD648" s="77"/>
      <c r="BE648" s="91"/>
      <c r="BF648" s="91"/>
      <c r="BG648" s="92"/>
      <c r="BH648"/>
      <c r="BI648"/>
      <c r="BJ648"/>
      <c r="BK648"/>
      <c r="BL648"/>
      <c r="BM648"/>
      <c r="BN648"/>
      <c r="BO648"/>
      <c r="BP648"/>
      <c r="BQ648"/>
      <c r="BR648"/>
      <c r="BS648"/>
      <c r="BT648" s="92"/>
      <c r="BU648" s="92"/>
      <c r="BV648" s="92"/>
      <c r="BW648" s="5"/>
      <c r="BX648" s="5"/>
      <c r="BY648" s="5"/>
      <c r="BZ648" s="5"/>
      <c r="CA648" s="5"/>
      <c r="CB648" s="5"/>
      <c r="CC648" s="5"/>
      <c r="CD648" s="440"/>
      <c r="CE648" s="440"/>
      <c r="CF648" s="441"/>
      <c r="CG648" s="442"/>
      <c r="CH648" s="443"/>
      <c r="CI648" s="443"/>
      <c r="CJ648" s="443"/>
      <c r="CK648" s="443"/>
      <c r="CL648" s="4"/>
      <c r="CM648" s="4"/>
      <c r="CN648" s="5"/>
      <c r="CO648" s="4"/>
      <c r="CP648" s="444"/>
      <c r="CQ648" s="445"/>
      <c r="CR648" s="446"/>
      <c r="CS648" s="446"/>
      <c r="CT648" s="444"/>
      <c r="CU648" s="444"/>
      <c r="CV648" s="444"/>
      <c r="CW648" s="444"/>
      <c r="CX648" s="447"/>
      <c r="CY648" s="447"/>
      <c r="CZ648" s="447"/>
      <c r="DA648" s="447"/>
      <c r="DB648" s="448"/>
      <c r="DC648" s="448"/>
      <c r="DD648" s="446"/>
      <c r="DE648" s="439"/>
      <c r="DF648" s="439"/>
      <c r="DG648" s="439"/>
      <c r="DH648" s="439"/>
      <c r="DI648" s="439"/>
      <c r="DJ648" s="439"/>
      <c r="DK648" s="439"/>
      <c r="DL648" s="446"/>
      <c r="DM648" s="446"/>
      <c r="DN648" s="444"/>
      <c r="DO648" s="444"/>
      <c r="DP648" s="444"/>
      <c r="DQ648" s="444"/>
      <c r="DR648" s="444"/>
      <c r="DS648" s="441"/>
      <c r="DT648" s="449"/>
      <c r="DU648" s="450"/>
      <c r="DV648" s="450"/>
      <c r="DW648" s="450"/>
      <c r="DX648" s="450"/>
      <c r="DY648" s="450"/>
      <c r="DZ648" s="450"/>
      <c r="EA648" s="450"/>
      <c r="EB648" s="450"/>
      <c r="EC648" s="450"/>
      <c r="ED648" s="450"/>
      <c r="EE648" s="446"/>
      <c r="EF648" s="446"/>
      <c r="EL648" s="4"/>
      <c r="EM648" s="4"/>
      <c r="EN648" s="5"/>
      <c r="EO648" s="4"/>
      <c r="FA648" s="23"/>
      <c r="FB648" s="24"/>
      <c r="FC648" s="75"/>
      <c r="FD648" s="76"/>
      <c r="FF648" s="89"/>
      <c r="IA648" s="214"/>
      <c r="IB648" s="215"/>
      <c r="IC648" s="214"/>
      <c r="ID648" s="215"/>
      <c r="IE648" s="214"/>
      <c r="IF648" s="214"/>
      <c r="IG648" s="214"/>
      <c r="IH648" s="233"/>
      <c r="II648" s="160"/>
      <c r="IJ648" s="217"/>
      <c r="IK648" s="218"/>
      <c r="IL648" s="218"/>
      <c r="IM648" s="218"/>
      <c r="IO648" s="391"/>
    </row>
    <row r="649" spans="1:249" s="6" customFormat="1" ht="15" x14ac:dyDescent="0.2">
      <c r="A649" s="467">
        <v>2</v>
      </c>
      <c r="B649" s="467" t="s">
        <v>2149</v>
      </c>
      <c r="C649" s="393" t="s">
        <v>2975</v>
      </c>
      <c r="D649" s="468"/>
      <c r="E649" s="462" t="s">
        <v>2136</v>
      </c>
      <c r="F649" s="14" t="s">
        <v>2148</v>
      </c>
      <c r="G649" s="14" t="s">
        <v>2149</v>
      </c>
      <c r="H649" s="469" t="s">
        <v>2149</v>
      </c>
      <c r="I649" s="462"/>
      <c r="J649" s="456"/>
      <c r="K649" s="11"/>
      <c r="L649" s="11"/>
      <c r="M649" s="14"/>
      <c r="N649" s="470"/>
      <c r="O649" s="14"/>
      <c r="P649" s="14"/>
      <c r="Q649" s="14"/>
      <c r="R649" s="14"/>
      <c r="S649" s="14"/>
      <c r="T649" s="469"/>
      <c r="U649" s="454"/>
      <c r="V649" s="454"/>
      <c r="W649" s="9"/>
      <c r="X649" s="9"/>
      <c r="Y649" s="10"/>
      <c r="Z649" s="495">
        <v>2</v>
      </c>
      <c r="AA649" s="11"/>
      <c r="AB649" s="472"/>
      <c r="AC649" s="473"/>
      <c r="AD649" s="473"/>
      <c r="AE649" s="496">
        <v>2</v>
      </c>
      <c r="AF649" s="12"/>
      <c r="AG649" s="12"/>
      <c r="AH649" s="13"/>
      <c r="AI649" s="14"/>
      <c r="AJ649" s="14"/>
      <c r="AK649" s="7"/>
      <c r="AL649" s="7"/>
      <c r="AM649" s="15"/>
      <c r="AN649" s="15"/>
      <c r="AO649" s="8"/>
      <c r="AP649" s="453" t="s">
        <v>120</v>
      </c>
      <c r="AQ649" s="17"/>
      <c r="AR649" s="18"/>
      <c r="AS649" s="19"/>
      <c r="AT649" s="19"/>
      <c r="AU649" s="19"/>
      <c r="AV649" s="19"/>
      <c r="AW649" s="19"/>
      <c r="AX649" s="19"/>
      <c r="AY649" s="19"/>
      <c r="AZ649" s="20"/>
      <c r="BA649" s="20"/>
      <c r="BB649" s="21"/>
      <c r="BC649" s="22" t="s">
        <v>2179</v>
      </c>
      <c r="BD649" s="77"/>
      <c r="BE649" s="91"/>
      <c r="BF649" s="91"/>
      <c r="BG649" s="92"/>
      <c r="BH649"/>
      <c r="BI649"/>
      <c r="BJ649"/>
      <c r="BK649"/>
      <c r="BL649"/>
      <c r="BM649"/>
      <c r="BN649"/>
      <c r="BO649"/>
      <c r="BP649"/>
      <c r="BQ649"/>
      <c r="BR649"/>
      <c r="BS649"/>
      <c r="BT649" s="92"/>
      <c r="BU649" s="92"/>
      <c r="BV649" s="92"/>
      <c r="BW649" s="5"/>
      <c r="BX649" s="5"/>
      <c r="BY649" s="5"/>
      <c r="BZ649" s="5"/>
      <c r="CA649" s="5"/>
      <c r="CB649" s="5"/>
      <c r="CC649" s="5"/>
      <c r="CD649" s="440"/>
      <c r="CE649" s="440"/>
      <c r="CF649" s="441"/>
      <c r="CG649" s="442"/>
      <c r="CH649" s="443"/>
      <c r="CI649" s="443"/>
      <c r="CJ649" s="443"/>
      <c r="CK649" s="443"/>
      <c r="CL649" s="4"/>
      <c r="CM649" s="4"/>
      <c r="CN649" s="5"/>
      <c r="CO649" s="4"/>
      <c r="CP649" s="444"/>
      <c r="CQ649" s="445"/>
      <c r="CR649" s="446"/>
      <c r="CS649" s="446"/>
      <c r="CT649" s="444"/>
      <c r="CU649" s="444"/>
      <c r="CV649" s="444"/>
      <c r="CW649" s="444"/>
      <c r="CX649" s="447"/>
      <c r="CY649" s="447"/>
      <c r="CZ649" s="447"/>
      <c r="DA649" s="447"/>
      <c r="DB649" s="448"/>
      <c r="DC649" s="448"/>
      <c r="DD649" s="446"/>
      <c r="DE649" s="439"/>
      <c r="DF649" s="439"/>
      <c r="DG649" s="439"/>
      <c r="DH649" s="439"/>
      <c r="DI649" s="439"/>
      <c r="DJ649" s="439"/>
      <c r="DK649" s="439"/>
      <c r="DL649" s="446"/>
      <c r="DM649" s="446"/>
      <c r="DN649" s="444"/>
      <c r="DO649" s="444"/>
      <c r="DP649" s="444"/>
      <c r="DQ649" s="444"/>
      <c r="DR649" s="444"/>
      <c r="DS649" s="441"/>
      <c r="DT649" s="449"/>
      <c r="DU649" s="450"/>
      <c r="DV649" s="450"/>
      <c r="DW649" s="450"/>
      <c r="DX649" s="450"/>
      <c r="DY649" s="450"/>
      <c r="DZ649" s="450"/>
      <c r="EA649" s="450"/>
      <c r="EB649" s="450"/>
      <c r="EC649" s="450"/>
      <c r="ED649" s="450"/>
      <c r="EE649" s="446"/>
      <c r="EF649" s="446"/>
      <c r="EL649" s="4"/>
      <c r="EM649" s="4"/>
      <c r="EN649" s="5"/>
      <c r="EO649" s="4"/>
      <c r="FA649" s="23"/>
      <c r="FB649" s="24"/>
      <c r="FC649" s="75"/>
      <c r="FD649" s="76"/>
      <c r="FF649" s="89"/>
      <c r="IA649" s="214"/>
      <c r="IB649" s="215"/>
      <c r="IC649" s="214"/>
      <c r="ID649" s="215"/>
      <c r="IE649" s="214"/>
      <c r="IF649" s="214"/>
      <c r="IG649" s="214"/>
      <c r="IH649" s="233"/>
      <c r="II649" s="160"/>
      <c r="IJ649" s="217"/>
      <c r="IK649" s="218"/>
      <c r="IL649" s="218"/>
      <c r="IM649" s="218"/>
      <c r="IO649" s="391"/>
    </row>
    <row r="650" spans="1:249" s="6" customFormat="1" ht="15" x14ac:dyDescent="0.2">
      <c r="A650" s="467" t="s">
        <v>2195</v>
      </c>
      <c r="B650" s="467" t="s">
        <v>2149</v>
      </c>
      <c r="C650" s="393" t="s">
        <v>2976</v>
      </c>
      <c r="D650" s="468"/>
      <c r="E650" s="462" t="s">
        <v>2138</v>
      </c>
      <c r="F650" s="14" t="s">
        <v>2149</v>
      </c>
      <c r="G650" s="14" t="s">
        <v>2149</v>
      </c>
      <c r="H650" s="469" t="s">
        <v>2149</v>
      </c>
      <c r="I650" s="462"/>
      <c r="J650" s="456"/>
      <c r="K650" s="11"/>
      <c r="L650" s="11"/>
      <c r="M650" s="14"/>
      <c r="N650" s="470"/>
      <c r="O650" s="14"/>
      <c r="P650" s="14"/>
      <c r="Q650" s="14"/>
      <c r="R650" s="14"/>
      <c r="S650" s="14"/>
      <c r="T650" s="469"/>
      <c r="U650" s="454"/>
      <c r="V650" s="454"/>
      <c r="W650" s="9"/>
      <c r="X650" s="9"/>
      <c r="Y650" s="10"/>
      <c r="Z650" s="495" t="s">
        <v>2195</v>
      </c>
      <c r="AA650" s="11"/>
      <c r="AB650" s="472"/>
      <c r="AC650" s="473"/>
      <c r="AD650" s="473"/>
      <c r="AE650" s="496" t="s">
        <v>2195</v>
      </c>
      <c r="AF650" s="12"/>
      <c r="AG650" s="12"/>
      <c r="AH650" s="13"/>
      <c r="AI650" s="14"/>
      <c r="AJ650" s="14"/>
      <c r="AK650" s="7"/>
      <c r="AL650" s="7"/>
      <c r="AM650" s="15"/>
      <c r="AN650" s="15"/>
      <c r="AO650" s="8"/>
      <c r="AP650" s="453" t="s">
        <v>121</v>
      </c>
      <c r="AQ650" s="17"/>
      <c r="AR650" s="18"/>
      <c r="AS650" s="19"/>
      <c r="AT650" s="19"/>
      <c r="AU650" s="19"/>
      <c r="AV650" s="19"/>
      <c r="AW650" s="19"/>
      <c r="AX650" s="19"/>
      <c r="AY650" s="19"/>
      <c r="AZ650" s="20"/>
      <c r="BA650" s="20"/>
      <c r="BB650" s="21"/>
      <c r="BC650" s="22" t="s">
        <v>2179</v>
      </c>
      <c r="BD650" s="77"/>
      <c r="BE650" s="91"/>
      <c r="BF650" s="91"/>
      <c r="BG650" s="92"/>
      <c r="BH650"/>
      <c r="BI650"/>
      <c r="BJ650"/>
      <c r="BK650"/>
      <c r="BL650"/>
      <c r="BM650"/>
      <c r="BN650"/>
      <c r="BO650"/>
      <c r="BP650"/>
      <c r="BQ650"/>
      <c r="BR650"/>
      <c r="BS650"/>
      <c r="BT650" s="92"/>
      <c r="BU650" s="92"/>
      <c r="BV650" s="92"/>
      <c r="BW650" s="5"/>
      <c r="BX650" s="5"/>
      <c r="BY650" s="5"/>
      <c r="BZ650" s="5"/>
      <c r="CA650" s="5"/>
      <c r="CB650" s="5"/>
      <c r="CC650" s="5"/>
      <c r="CD650" s="440"/>
      <c r="CE650" s="440"/>
      <c r="CF650" s="441"/>
      <c r="CG650" s="442"/>
      <c r="CH650" s="443"/>
      <c r="CI650" s="443"/>
      <c r="CJ650" s="443"/>
      <c r="CK650" s="443"/>
      <c r="CL650" s="4"/>
      <c r="CM650" s="4"/>
      <c r="CN650" s="5"/>
      <c r="CO650" s="4"/>
      <c r="CP650" s="444"/>
      <c r="CQ650" s="445"/>
      <c r="CR650" s="446"/>
      <c r="CS650" s="446"/>
      <c r="CT650" s="444"/>
      <c r="CU650" s="444"/>
      <c r="CV650" s="444"/>
      <c r="CW650" s="444"/>
      <c r="CX650" s="447"/>
      <c r="CY650" s="447"/>
      <c r="CZ650" s="447"/>
      <c r="DA650" s="447"/>
      <c r="DB650" s="448"/>
      <c r="DC650" s="448"/>
      <c r="DD650" s="446"/>
      <c r="DE650" s="439"/>
      <c r="DF650" s="439"/>
      <c r="DG650" s="439"/>
      <c r="DH650" s="439"/>
      <c r="DI650" s="439"/>
      <c r="DJ650" s="439"/>
      <c r="DK650" s="439"/>
      <c r="DL650" s="446"/>
      <c r="DM650" s="446"/>
      <c r="DN650" s="444"/>
      <c r="DO650" s="444"/>
      <c r="DP650" s="444"/>
      <c r="DQ650" s="444"/>
      <c r="DR650" s="444"/>
      <c r="DS650" s="441"/>
      <c r="DT650" s="449"/>
      <c r="DU650" s="450"/>
      <c r="DV650" s="450"/>
      <c r="DW650" s="450"/>
      <c r="DX650" s="450"/>
      <c r="DY650" s="450"/>
      <c r="DZ650" s="450"/>
      <c r="EA650" s="450"/>
      <c r="EB650" s="450"/>
      <c r="EC650" s="450"/>
      <c r="ED650" s="450"/>
      <c r="EE650" s="446"/>
      <c r="EF650" s="446"/>
      <c r="EL650" s="4"/>
      <c r="EM650" s="4"/>
      <c r="EN650" s="5"/>
      <c r="EO650" s="4"/>
      <c r="FA650" s="23"/>
      <c r="FB650" s="24"/>
      <c r="FC650" s="75"/>
      <c r="FD650" s="76"/>
      <c r="FF650" s="89"/>
      <c r="IA650" s="214"/>
      <c r="IB650" s="215"/>
      <c r="IC650" s="214"/>
      <c r="ID650" s="215"/>
      <c r="IE650" s="214"/>
      <c r="IF650" s="214"/>
      <c r="IG650" s="214"/>
      <c r="IH650" s="233"/>
      <c r="II650" s="160"/>
      <c r="IJ650" s="217"/>
      <c r="IK650" s="218"/>
      <c r="IL650" s="218"/>
      <c r="IM650" s="218"/>
      <c r="IO650" s="391"/>
    </row>
    <row r="651" spans="1:249" s="6" customFormat="1" ht="15" x14ac:dyDescent="0.2">
      <c r="A651" s="467">
        <v>3</v>
      </c>
      <c r="B651" s="467" t="s">
        <v>2157</v>
      </c>
      <c r="C651" s="393" t="s">
        <v>2977</v>
      </c>
      <c r="D651" s="468"/>
      <c r="E651" s="462" t="s">
        <v>2138</v>
      </c>
      <c r="F651" s="14" t="s">
        <v>2147</v>
      </c>
      <c r="G651" s="14" t="s">
        <v>2154</v>
      </c>
      <c r="H651" s="469" t="s">
        <v>2149</v>
      </c>
      <c r="I651" s="462"/>
      <c r="J651" s="456"/>
      <c r="K651" s="11"/>
      <c r="L651" s="11"/>
      <c r="M651" s="14"/>
      <c r="N651" s="470"/>
      <c r="O651" s="14"/>
      <c r="P651" s="14"/>
      <c r="Q651" s="14"/>
      <c r="R651" s="14"/>
      <c r="S651" s="14"/>
      <c r="T651" s="469"/>
      <c r="U651" s="454"/>
      <c r="V651" s="454"/>
      <c r="W651" s="9"/>
      <c r="X651" s="9"/>
      <c r="Y651" s="10"/>
      <c r="Z651" s="495" t="s">
        <v>2166</v>
      </c>
      <c r="AA651" s="11"/>
      <c r="AB651" s="472"/>
      <c r="AC651" s="473"/>
      <c r="AD651" s="473"/>
      <c r="AE651" s="496" t="s">
        <v>2166</v>
      </c>
      <c r="AF651" s="12"/>
      <c r="AG651" s="12"/>
      <c r="AH651" s="13"/>
      <c r="AI651" s="14"/>
      <c r="AJ651" s="14"/>
      <c r="AK651" s="7"/>
      <c r="AL651" s="7"/>
      <c r="AM651" s="15"/>
      <c r="AN651" s="15"/>
      <c r="AO651" s="8"/>
      <c r="AP651" s="453" t="s">
        <v>122</v>
      </c>
      <c r="AQ651" s="17"/>
      <c r="AR651" s="18"/>
      <c r="AS651" s="19"/>
      <c r="AT651" s="19"/>
      <c r="AU651" s="19"/>
      <c r="AV651" s="19"/>
      <c r="AW651" s="19"/>
      <c r="AX651" s="19"/>
      <c r="AY651" s="19"/>
      <c r="AZ651" s="20"/>
      <c r="BA651" s="20"/>
      <c r="BB651" s="21"/>
      <c r="BC651" s="22" t="s">
        <v>2179</v>
      </c>
      <c r="BD651" s="77"/>
      <c r="BE651" s="91"/>
      <c r="BF651" s="91"/>
      <c r="BG651" s="92"/>
      <c r="BH651"/>
      <c r="BI651"/>
      <c r="BJ651"/>
      <c r="BK651"/>
      <c r="BL651"/>
      <c r="BM651"/>
      <c r="BN651"/>
      <c r="BO651"/>
      <c r="BP651"/>
      <c r="BQ651"/>
      <c r="BR651"/>
      <c r="BS651"/>
      <c r="BT651" s="92"/>
      <c r="BU651" s="92"/>
      <c r="BV651" s="92"/>
      <c r="BW651" s="5"/>
      <c r="BX651" s="5"/>
      <c r="BY651" s="5"/>
      <c r="BZ651" s="5"/>
      <c r="CA651" s="5"/>
      <c r="CB651" s="5"/>
      <c r="CC651" s="5"/>
      <c r="CD651" s="440"/>
      <c r="CE651" s="440"/>
      <c r="CF651" s="441"/>
      <c r="CG651" s="442"/>
      <c r="CH651" s="443"/>
      <c r="CI651" s="443"/>
      <c r="CJ651" s="443"/>
      <c r="CK651" s="443"/>
      <c r="CL651" s="4"/>
      <c r="CM651" s="4"/>
      <c r="CN651" s="5"/>
      <c r="CO651" s="4"/>
      <c r="CP651" s="444"/>
      <c r="CQ651" s="445"/>
      <c r="CR651" s="446"/>
      <c r="CS651" s="446"/>
      <c r="CT651" s="444"/>
      <c r="CU651" s="444"/>
      <c r="CV651" s="444"/>
      <c r="CW651" s="444"/>
      <c r="CX651" s="447"/>
      <c r="CY651" s="447"/>
      <c r="CZ651" s="447"/>
      <c r="DA651" s="447"/>
      <c r="DB651" s="448"/>
      <c r="DC651" s="448"/>
      <c r="DD651" s="446"/>
      <c r="DE651" s="439"/>
      <c r="DF651" s="439"/>
      <c r="DG651" s="439"/>
      <c r="DH651" s="439"/>
      <c r="DI651" s="439"/>
      <c r="DJ651" s="439"/>
      <c r="DK651" s="439"/>
      <c r="DL651" s="446"/>
      <c r="DM651" s="446"/>
      <c r="DN651" s="444"/>
      <c r="DO651" s="444"/>
      <c r="DP651" s="444"/>
      <c r="DQ651" s="444"/>
      <c r="DR651" s="444"/>
      <c r="DS651" s="441"/>
      <c r="DT651" s="449"/>
      <c r="DU651" s="450"/>
      <c r="DV651" s="450"/>
      <c r="DW651" s="450"/>
      <c r="DX651" s="450"/>
      <c r="DY651" s="450"/>
      <c r="DZ651" s="450"/>
      <c r="EA651" s="450"/>
      <c r="EB651" s="450"/>
      <c r="EC651" s="450"/>
      <c r="ED651" s="450"/>
      <c r="EE651" s="446"/>
      <c r="EF651" s="446"/>
      <c r="EL651" s="4"/>
      <c r="EM651" s="4"/>
      <c r="EN651" s="5"/>
      <c r="EO651" s="4"/>
      <c r="FA651" s="23"/>
      <c r="FB651" s="24"/>
      <c r="FC651" s="75"/>
      <c r="FD651" s="76"/>
      <c r="FF651" s="89"/>
      <c r="IA651" s="214"/>
      <c r="IB651" s="215"/>
      <c r="IC651" s="214"/>
      <c r="ID651" s="215"/>
      <c r="IE651" s="214"/>
      <c r="IF651" s="214"/>
      <c r="IG651" s="214"/>
      <c r="IH651" s="233"/>
      <c r="II651" s="160"/>
      <c r="IJ651" s="217"/>
      <c r="IK651" s="218"/>
      <c r="IL651" s="218"/>
      <c r="IM651" s="218"/>
      <c r="IO651" s="391"/>
    </row>
    <row r="652" spans="1:249" s="6" customFormat="1" ht="15" x14ac:dyDescent="0.2">
      <c r="A652" s="467">
        <v>3</v>
      </c>
      <c r="B652" s="467" t="s">
        <v>2149</v>
      </c>
      <c r="C652" s="393" t="s">
        <v>2978</v>
      </c>
      <c r="D652" s="468"/>
      <c r="E652" s="462" t="s">
        <v>2139</v>
      </c>
      <c r="F652" s="14" t="s">
        <v>2146</v>
      </c>
      <c r="G652" s="14" t="s">
        <v>2154</v>
      </c>
      <c r="H652" s="469" t="s">
        <v>2149</v>
      </c>
      <c r="I652" s="462"/>
      <c r="J652" s="456"/>
      <c r="K652" s="11"/>
      <c r="L652" s="11"/>
      <c r="M652" s="14"/>
      <c r="N652" s="470"/>
      <c r="O652" s="14"/>
      <c r="P652" s="14"/>
      <c r="Q652" s="14"/>
      <c r="R652" s="14"/>
      <c r="S652" s="14"/>
      <c r="T652" s="469"/>
      <c r="U652" s="454"/>
      <c r="V652" s="499"/>
      <c r="W652" s="9"/>
      <c r="X652" s="9"/>
      <c r="Y652" s="10"/>
      <c r="Z652" s="495">
        <v>3</v>
      </c>
      <c r="AA652" s="11"/>
      <c r="AB652" s="472"/>
      <c r="AC652" s="473"/>
      <c r="AD652" s="473"/>
      <c r="AE652" s="496" t="s">
        <v>2166</v>
      </c>
      <c r="AF652" s="12"/>
      <c r="AG652" s="12"/>
      <c r="AH652" s="13"/>
      <c r="AI652" s="14"/>
      <c r="AJ652" s="14"/>
      <c r="AK652" s="7"/>
      <c r="AL652" s="7"/>
      <c r="AM652" s="15"/>
      <c r="AN652" s="15"/>
      <c r="AO652" s="8"/>
      <c r="AP652" s="453" t="s">
        <v>123</v>
      </c>
      <c r="AQ652" s="17"/>
      <c r="AR652" s="18"/>
      <c r="AS652" s="19"/>
      <c r="AT652" s="19"/>
      <c r="AU652" s="19"/>
      <c r="AV652" s="19"/>
      <c r="AW652" s="19"/>
      <c r="AX652" s="19"/>
      <c r="AY652" s="19"/>
      <c r="AZ652" s="20"/>
      <c r="BA652" s="20"/>
      <c r="BB652" s="21"/>
      <c r="BC652" s="22" t="s">
        <v>2179</v>
      </c>
      <c r="BD652" s="77"/>
      <c r="BE652" s="91"/>
      <c r="BF652" s="91"/>
      <c r="BG652" s="92"/>
      <c r="BH652"/>
      <c r="BI652"/>
      <c r="BJ652"/>
      <c r="BK652"/>
      <c r="BL652"/>
      <c r="BM652"/>
      <c r="BN652"/>
      <c r="BO652"/>
      <c r="BP652"/>
      <c r="BQ652"/>
      <c r="BR652"/>
      <c r="BS652"/>
      <c r="BT652" s="92"/>
      <c r="BU652" s="92"/>
      <c r="BV652" s="92"/>
      <c r="BW652" s="5"/>
      <c r="BX652" s="5"/>
      <c r="BY652" s="5"/>
      <c r="BZ652" s="5"/>
      <c r="CA652" s="5"/>
      <c r="CB652" s="5"/>
      <c r="CC652" s="5"/>
      <c r="CD652" s="440"/>
      <c r="CE652" s="440"/>
      <c r="CF652" s="441"/>
      <c r="CG652" s="442"/>
      <c r="CH652" s="443"/>
      <c r="CI652" s="443"/>
      <c r="CJ652" s="443"/>
      <c r="CK652" s="443"/>
      <c r="CL652" s="4"/>
      <c r="CM652" s="4"/>
      <c r="CN652" s="5"/>
      <c r="CO652" s="4"/>
      <c r="CP652" s="444"/>
      <c r="CQ652" s="445"/>
      <c r="CR652" s="446"/>
      <c r="CS652" s="446"/>
      <c r="CT652" s="444"/>
      <c r="CU652" s="444"/>
      <c r="CV652" s="444"/>
      <c r="CW652" s="444"/>
      <c r="CX652" s="447"/>
      <c r="CY652" s="447"/>
      <c r="CZ652" s="447"/>
      <c r="DA652" s="447"/>
      <c r="DB652" s="448"/>
      <c r="DC652" s="448"/>
      <c r="DD652" s="446"/>
      <c r="DE652" s="439"/>
      <c r="DF652" s="439"/>
      <c r="DG652" s="439"/>
      <c r="DH652" s="439"/>
      <c r="DI652" s="439"/>
      <c r="DJ652" s="439"/>
      <c r="DK652" s="439"/>
      <c r="DL652" s="446"/>
      <c r="DM652" s="446"/>
      <c r="DN652" s="444"/>
      <c r="DO652" s="444"/>
      <c r="DP652" s="444"/>
      <c r="DQ652" s="444"/>
      <c r="DR652" s="444"/>
      <c r="DS652" s="441"/>
      <c r="DT652" s="449"/>
      <c r="DU652" s="450"/>
      <c r="DV652" s="450"/>
      <c r="DW652" s="450"/>
      <c r="DX652" s="450"/>
      <c r="DY652" s="450"/>
      <c r="DZ652" s="450"/>
      <c r="EA652" s="450"/>
      <c r="EB652" s="450"/>
      <c r="EC652" s="450"/>
      <c r="ED652" s="450"/>
      <c r="EE652" s="446"/>
      <c r="EF652" s="446"/>
      <c r="EL652" s="4"/>
      <c r="EM652" s="4"/>
      <c r="EN652" s="5"/>
      <c r="EO652" s="4"/>
      <c r="FA652" s="23"/>
      <c r="FB652" s="24"/>
      <c r="FC652" s="75"/>
      <c r="FD652" s="76"/>
      <c r="FF652" s="89"/>
      <c r="IA652" s="214"/>
      <c r="IB652" s="215"/>
      <c r="IC652" s="214"/>
      <c r="ID652" s="215"/>
      <c r="IE652" s="214"/>
      <c r="IF652" s="214"/>
      <c r="IG652" s="214"/>
      <c r="IH652" s="233"/>
      <c r="II652" s="160"/>
      <c r="IJ652" s="217"/>
      <c r="IK652" s="218"/>
      <c r="IL652" s="218"/>
      <c r="IM652" s="218"/>
      <c r="IO652" s="391"/>
    </row>
    <row r="653" spans="1:249" s="6" customFormat="1" ht="15" x14ac:dyDescent="0.2">
      <c r="A653" s="467" t="s">
        <v>3037</v>
      </c>
      <c r="B653" s="467" t="s">
        <v>3037</v>
      </c>
      <c r="C653" s="393" t="s">
        <v>3215</v>
      </c>
      <c r="D653" s="468"/>
      <c r="E653" s="462"/>
      <c r="F653" s="14"/>
      <c r="G653" s="14"/>
      <c r="H653" s="469"/>
      <c r="I653" s="462"/>
      <c r="J653" s="456"/>
      <c r="K653" s="11"/>
      <c r="L653" s="11"/>
      <c r="M653" s="14"/>
      <c r="N653" s="470"/>
      <c r="O653" s="14"/>
      <c r="P653" s="14"/>
      <c r="Q653" s="14"/>
      <c r="R653" s="14"/>
      <c r="S653" s="14"/>
      <c r="T653" s="469"/>
      <c r="U653" s="454"/>
      <c r="V653" s="454"/>
      <c r="W653" s="9"/>
      <c r="X653" s="9"/>
      <c r="Y653" s="10"/>
      <c r="Z653" s="495"/>
      <c r="AA653" s="11"/>
      <c r="AB653" s="472"/>
      <c r="AC653" s="473"/>
      <c r="AD653" s="473"/>
      <c r="AE653" s="496"/>
      <c r="AF653" s="12"/>
      <c r="AG653" s="12"/>
      <c r="AH653" s="13"/>
      <c r="AI653" s="14"/>
      <c r="AJ653" s="14"/>
      <c r="AK653" s="7"/>
      <c r="AL653" s="7"/>
      <c r="AM653" s="15"/>
      <c r="AN653" s="15"/>
      <c r="AO653" s="8"/>
      <c r="AP653" s="453"/>
      <c r="AQ653" s="17"/>
      <c r="AR653" s="18"/>
      <c r="AS653" s="19"/>
      <c r="AT653" s="19"/>
      <c r="AU653" s="19"/>
      <c r="AV653" s="19"/>
      <c r="AW653" s="19"/>
      <c r="AX653" s="19"/>
      <c r="AY653" s="19"/>
      <c r="AZ653" s="20"/>
      <c r="BA653" s="20"/>
      <c r="BB653" s="21"/>
      <c r="BC653" s="22" t="s">
        <v>2198</v>
      </c>
      <c r="BD653" s="77"/>
      <c r="BE653" s="91"/>
      <c r="BF653" s="91"/>
      <c r="BG653" s="92"/>
      <c r="BH653"/>
      <c r="BI653"/>
      <c r="BJ653"/>
      <c r="BK653"/>
      <c r="BL653"/>
      <c r="BM653"/>
      <c r="BN653"/>
      <c r="BO653"/>
      <c r="BP653"/>
      <c r="BQ653"/>
      <c r="BR653"/>
      <c r="BS653"/>
      <c r="BT653" s="92"/>
      <c r="BU653" s="92"/>
      <c r="BV653" s="92"/>
      <c r="BW653" s="5"/>
      <c r="BX653" s="5"/>
      <c r="BY653" s="5"/>
      <c r="BZ653" s="5"/>
      <c r="CA653" s="5"/>
      <c r="CB653" s="5"/>
      <c r="CC653" s="5"/>
      <c r="CD653" s="440"/>
      <c r="CE653" s="440"/>
      <c r="CF653" s="441"/>
      <c r="CG653" s="442"/>
      <c r="CH653" s="443"/>
      <c r="CI653" s="443"/>
      <c r="CJ653" s="443"/>
      <c r="CK653" s="443"/>
      <c r="CL653" s="4"/>
      <c r="CM653" s="4"/>
      <c r="CN653" s="5"/>
      <c r="CO653" s="4"/>
      <c r="CP653" s="444"/>
      <c r="CQ653" s="445"/>
      <c r="CR653" s="446"/>
      <c r="CS653" s="446"/>
      <c r="CT653" s="444"/>
      <c r="CU653" s="444"/>
      <c r="CV653" s="444"/>
      <c r="CW653" s="444"/>
      <c r="CX653" s="447"/>
      <c r="CY653" s="447"/>
      <c r="CZ653" s="447"/>
      <c r="DA653" s="447"/>
      <c r="DB653" s="448"/>
      <c r="DC653" s="448"/>
      <c r="DD653" s="446"/>
      <c r="DE653" s="439"/>
      <c r="DF653" s="439"/>
      <c r="DG653" s="439"/>
      <c r="DH653" s="439"/>
      <c r="DI653" s="439"/>
      <c r="DJ653" s="439"/>
      <c r="DK653" s="439"/>
      <c r="DL653" s="446"/>
      <c r="DM653" s="446"/>
      <c r="DN653" s="444"/>
      <c r="DO653" s="444"/>
      <c r="DP653" s="444"/>
      <c r="DQ653" s="444"/>
      <c r="DR653" s="444"/>
      <c r="DS653" s="441"/>
      <c r="DT653" s="449"/>
      <c r="DU653" s="450"/>
      <c r="DV653" s="450"/>
      <c r="DW653" s="450"/>
      <c r="DX653" s="450"/>
      <c r="DY653" s="450"/>
      <c r="DZ653" s="450"/>
      <c r="EA653" s="450"/>
      <c r="EB653" s="450"/>
      <c r="EC653" s="450"/>
      <c r="ED653" s="450"/>
      <c r="EE653" s="446"/>
      <c r="EF653" s="446"/>
      <c r="EL653" s="4"/>
      <c r="EM653" s="4"/>
      <c r="EN653" s="5"/>
      <c r="EO653" s="4"/>
      <c r="FA653" s="23"/>
      <c r="FB653" s="24"/>
      <c r="FC653" s="75"/>
      <c r="FD653" s="76"/>
      <c r="FF653" s="89"/>
      <c r="IA653" s="214"/>
      <c r="IB653" s="215"/>
      <c r="IC653" s="214"/>
      <c r="ID653" s="215"/>
      <c r="IE653" s="214"/>
      <c r="IF653" s="214"/>
      <c r="IG653" s="214"/>
      <c r="IH653" s="233"/>
      <c r="II653" s="160"/>
      <c r="IJ653" s="217"/>
      <c r="IK653" s="218"/>
      <c r="IL653" s="218"/>
      <c r="IM653" s="218"/>
      <c r="IO653" s="391"/>
    </row>
    <row r="654" spans="1:249" s="6" customFormat="1" ht="15" x14ac:dyDescent="0.2">
      <c r="A654" s="467" t="s">
        <v>2195</v>
      </c>
      <c r="B654" s="467" t="s">
        <v>2149</v>
      </c>
      <c r="C654" s="393" t="s">
        <v>2979</v>
      </c>
      <c r="D654" s="468"/>
      <c r="E654" s="462" t="s">
        <v>2141</v>
      </c>
      <c r="F654" s="14" t="s">
        <v>2147</v>
      </c>
      <c r="G654" s="14" t="s">
        <v>2154</v>
      </c>
      <c r="H654" s="469" t="s">
        <v>2149</v>
      </c>
      <c r="I654" s="462"/>
      <c r="J654" s="456"/>
      <c r="K654" s="11"/>
      <c r="L654" s="11"/>
      <c r="M654" s="14"/>
      <c r="N654" s="470"/>
      <c r="O654" s="14"/>
      <c r="P654" s="14"/>
      <c r="Q654" s="14"/>
      <c r="R654" s="14"/>
      <c r="S654" s="14"/>
      <c r="T654" s="469"/>
      <c r="U654" s="454"/>
      <c r="V654" s="454"/>
      <c r="W654" s="9"/>
      <c r="X654" s="9"/>
      <c r="Y654" s="10"/>
      <c r="Z654" s="495" t="s">
        <v>2195</v>
      </c>
      <c r="AA654" s="11"/>
      <c r="AB654" s="472"/>
      <c r="AC654" s="473"/>
      <c r="AD654" s="473"/>
      <c r="AE654" s="496" t="s">
        <v>2195</v>
      </c>
      <c r="AF654" s="12"/>
      <c r="AG654" s="12"/>
      <c r="AH654" s="13"/>
      <c r="AI654" s="14"/>
      <c r="AJ654" s="14"/>
      <c r="AK654" s="7"/>
      <c r="AL654" s="7"/>
      <c r="AM654" s="15"/>
      <c r="AN654" s="15"/>
      <c r="AO654" s="8"/>
      <c r="AP654" s="453" t="s">
        <v>124</v>
      </c>
      <c r="AQ654" s="17"/>
      <c r="AR654" s="18"/>
      <c r="AS654" s="19"/>
      <c r="AT654" s="19"/>
      <c r="AU654" s="19"/>
      <c r="AV654" s="19"/>
      <c r="AW654" s="19"/>
      <c r="AX654" s="19"/>
      <c r="AY654" s="19"/>
      <c r="AZ654" s="20"/>
      <c r="BA654" s="20"/>
      <c r="BB654" s="21"/>
      <c r="BC654" s="22" t="s">
        <v>2179</v>
      </c>
      <c r="BD654" s="77"/>
      <c r="BE654" s="91"/>
      <c r="BF654" s="91"/>
      <c r="BG654" s="92"/>
      <c r="BH654"/>
      <c r="BI654"/>
      <c r="BJ654"/>
      <c r="BK654"/>
      <c r="BL654"/>
      <c r="BM654"/>
      <c r="BN654"/>
      <c r="BO654"/>
      <c r="BP654"/>
      <c r="BQ654"/>
      <c r="BR654"/>
      <c r="BS654"/>
      <c r="BT654" s="92"/>
      <c r="BU654" s="92"/>
      <c r="BV654" s="92"/>
      <c r="BW654" s="5"/>
      <c r="BX654" s="5"/>
      <c r="BY654" s="5"/>
      <c r="BZ654" s="5"/>
      <c r="CA654" s="5"/>
      <c r="CB654" s="5"/>
      <c r="CC654" s="5"/>
      <c r="CD654" s="440"/>
      <c r="CE654" s="440"/>
      <c r="CF654" s="441"/>
      <c r="CG654" s="442"/>
      <c r="CH654" s="443"/>
      <c r="CI654" s="443"/>
      <c r="CJ654" s="443"/>
      <c r="CK654" s="443"/>
      <c r="CL654" s="4"/>
      <c r="CM654" s="4"/>
      <c r="CN654" s="5"/>
      <c r="CO654" s="4"/>
      <c r="CP654" s="444"/>
      <c r="CQ654" s="445"/>
      <c r="CR654" s="446"/>
      <c r="CS654" s="446"/>
      <c r="CT654" s="444"/>
      <c r="CU654" s="444"/>
      <c r="CV654" s="444"/>
      <c r="CW654" s="444"/>
      <c r="CX654" s="447"/>
      <c r="CY654" s="447"/>
      <c r="CZ654" s="447"/>
      <c r="DA654" s="447"/>
      <c r="DB654" s="448"/>
      <c r="DC654" s="448"/>
      <c r="DD654" s="446"/>
      <c r="DE654" s="439"/>
      <c r="DF654" s="439"/>
      <c r="DG654" s="439"/>
      <c r="DH654" s="439"/>
      <c r="DI654" s="439"/>
      <c r="DJ654" s="439"/>
      <c r="DK654" s="439"/>
      <c r="DL654" s="446"/>
      <c r="DM654" s="446"/>
      <c r="DN654" s="444"/>
      <c r="DO654" s="444"/>
      <c r="DP654" s="444"/>
      <c r="DQ654" s="444"/>
      <c r="DR654" s="444"/>
      <c r="DS654" s="441"/>
      <c r="DT654" s="449"/>
      <c r="DU654" s="450"/>
      <c r="DV654" s="450"/>
      <c r="DW654" s="450"/>
      <c r="DX654" s="450"/>
      <c r="DY654" s="450"/>
      <c r="DZ654" s="450"/>
      <c r="EA654" s="450"/>
      <c r="EB654" s="450"/>
      <c r="EC654" s="450"/>
      <c r="ED654" s="450"/>
      <c r="EE654" s="446"/>
      <c r="EF654" s="446"/>
      <c r="EL654" s="4"/>
      <c r="EM654" s="4"/>
      <c r="EN654" s="5"/>
      <c r="EO654" s="4"/>
      <c r="FA654" s="23"/>
      <c r="FB654" s="24"/>
      <c r="FC654" s="75"/>
      <c r="FD654" s="76"/>
      <c r="FF654" s="89"/>
      <c r="IA654" s="214"/>
      <c r="IB654" s="215"/>
      <c r="IC654" s="214"/>
      <c r="ID654" s="215"/>
      <c r="IE654" s="214"/>
      <c r="IF654" s="214"/>
      <c r="IG654" s="214"/>
      <c r="IH654" s="233"/>
      <c r="II654" s="160"/>
      <c r="IJ654" s="217"/>
      <c r="IK654" s="218"/>
      <c r="IL654" s="218"/>
      <c r="IM654" s="218"/>
      <c r="IO654" s="391"/>
    </row>
    <row r="655" spans="1:249" s="6" customFormat="1" ht="15" x14ac:dyDescent="0.2">
      <c r="A655" s="467" t="s">
        <v>2195</v>
      </c>
      <c r="B655" s="467" t="s">
        <v>2149</v>
      </c>
      <c r="C655" s="393" t="s">
        <v>2980</v>
      </c>
      <c r="D655" s="468"/>
      <c r="E655" s="462" t="s">
        <v>2141</v>
      </c>
      <c r="F655" s="14" t="s">
        <v>2149</v>
      </c>
      <c r="G655" s="14" t="s">
        <v>2149</v>
      </c>
      <c r="H655" s="469" t="s">
        <v>2149</v>
      </c>
      <c r="I655" s="462"/>
      <c r="J655" s="456"/>
      <c r="K655" s="11"/>
      <c r="L655" s="11"/>
      <c r="M655" s="14"/>
      <c r="N655" s="470"/>
      <c r="O655" s="14"/>
      <c r="P655" s="14"/>
      <c r="Q655" s="14"/>
      <c r="R655" s="14"/>
      <c r="S655" s="14"/>
      <c r="T655" s="469"/>
      <c r="U655" s="454"/>
      <c r="V655" s="454"/>
      <c r="W655" s="9"/>
      <c r="X655" s="9"/>
      <c r="Y655" s="10"/>
      <c r="Z655" s="495" t="s">
        <v>2195</v>
      </c>
      <c r="AA655" s="11"/>
      <c r="AB655" s="472"/>
      <c r="AC655" s="473"/>
      <c r="AD655" s="473"/>
      <c r="AE655" s="496" t="s">
        <v>2195</v>
      </c>
      <c r="AF655" s="12"/>
      <c r="AG655" s="12"/>
      <c r="AH655" s="13"/>
      <c r="AI655" s="14"/>
      <c r="AJ655" s="14"/>
      <c r="AK655" s="7"/>
      <c r="AL655" s="7"/>
      <c r="AM655" s="15"/>
      <c r="AN655" s="15"/>
      <c r="AO655" s="8"/>
      <c r="AP655" s="453" t="s">
        <v>125</v>
      </c>
      <c r="AQ655" s="17"/>
      <c r="AR655" s="18"/>
      <c r="AS655" s="19"/>
      <c r="AT655" s="19"/>
      <c r="AU655" s="19"/>
      <c r="AV655" s="19"/>
      <c r="AW655" s="19"/>
      <c r="AX655" s="19"/>
      <c r="AY655" s="19"/>
      <c r="AZ655" s="20"/>
      <c r="BA655" s="20"/>
      <c r="BB655" s="21"/>
      <c r="BC655" s="22" t="s">
        <v>2179</v>
      </c>
      <c r="BD655" s="77"/>
      <c r="BE655" s="91"/>
      <c r="BF655" s="91"/>
      <c r="BG655" s="92"/>
      <c r="BH655"/>
      <c r="BI655"/>
      <c r="BJ655"/>
      <c r="BK655"/>
      <c r="BL655"/>
      <c r="BM655"/>
      <c r="BN655"/>
      <c r="BO655"/>
      <c r="BP655"/>
      <c r="BQ655"/>
      <c r="BR655"/>
      <c r="BS655"/>
      <c r="BT655" s="92"/>
      <c r="BU655" s="92"/>
      <c r="BV655" s="92"/>
      <c r="BW655" s="5"/>
      <c r="BX655" s="5"/>
      <c r="BY655" s="5"/>
      <c r="BZ655" s="5"/>
      <c r="CA655" s="5"/>
      <c r="CB655" s="5"/>
      <c r="CC655" s="5"/>
      <c r="CD655" s="440"/>
      <c r="CE655" s="440"/>
      <c r="CF655" s="441"/>
      <c r="CG655" s="442"/>
      <c r="CH655" s="443"/>
      <c r="CI655" s="443"/>
      <c r="CJ655" s="443"/>
      <c r="CK655" s="443"/>
      <c r="CL655" s="4"/>
      <c r="CM655" s="4"/>
      <c r="CN655" s="5"/>
      <c r="CO655" s="4"/>
      <c r="CP655" s="444"/>
      <c r="CQ655" s="445"/>
      <c r="CR655" s="446"/>
      <c r="CS655" s="446"/>
      <c r="CT655" s="444"/>
      <c r="CU655" s="444"/>
      <c r="CV655" s="444"/>
      <c r="CW655" s="444"/>
      <c r="CX655" s="447"/>
      <c r="CY655" s="447"/>
      <c r="CZ655" s="447"/>
      <c r="DA655" s="447"/>
      <c r="DB655" s="448"/>
      <c r="DC655" s="448"/>
      <c r="DD655" s="446"/>
      <c r="DE655" s="439"/>
      <c r="DF655" s="439"/>
      <c r="DG655" s="439"/>
      <c r="DH655" s="439"/>
      <c r="DI655" s="439"/>
      <c r="DJ655" s="439"/>
      <c r="DK655" s="439"/>
      <c r="DL655" s="446"/>
      <c r="DM655" s="446"/>
      <c r="DN655" s="444"/>
      <c r="DO655" s="444"/>
      <c r="DP655" s="444"/>
      <c r="DQ655" s="444"/>
      <c r="DR655" s="444"/>
      <c r="DS655" s="441"/>
      <c r="DT655" s="449"/>
      <c r="DU655" s="450"/>
      <c r="DV655" s="450"/>
      <c r="DW655" s="450"/>
      <c r="DX655" s="450"/>
      <c r="DY655" s="450"/>
      <c r="DZ655" s="450"/>
      <c r="EA655" s="450"/>
      <c r="EB655" s="450"/>
      <c r="EC655" s="450"/>
      <c r="ED655" s="450"/>
      <c r="EE655" s="446"/>
      <c r="EF655" s="446"/>
      <c r="EL655" s="4"/>
      <c r="EM655" s="4"/>
      <c r="EN655" s="5"/>
      <c r="EO655" s="4"/>
      <c r="FA655" s="23"/>
      <c r="FB655" s="24"/>
      <c r="FC655" s="75"/>
      <c r="FD655" s="76"/>
      <c r="FF655" s="89"/>
      <c r="IA655" s="214"/>
      <c r="IB655" s="215"/>
      <c r="IC655" s="214"/>
      <c r="ID655" s="215"/>
      <c r="IE655" s="214"/>
      <c r="IF655" s="214"/>
      <c r="IG655" s="214"/>
      <c r="IH655" s="233"/>
      <c r="II655" s="160"/>
      <c r="IJ655" s="217"/>
      <c r="IK655" s="218"/>
      <c r="IL655" s="218"/>
      <c r="IM655" s="218"/>
      <c r="IO655" s="391"/>
    </row>
    <row r="656" spans="1:249" s="6" customFormat="1" ht="15" x14ac:dyDescent="0.2">
      <c r="A656" s="467" t="s">
        <v>2195</v>
      </c>
      <c r="B656" s="467" t="s">
        <v>2149</v>
      </c>
      <c r="C656" s="393" t="s">
        <v>2981</v>
      </c>
      <c r="D656" s="468"/>
      <c r="E656" s="462" t="s">
        <v>2141</v>
      </c>
      <c r="F656" s="14" t="s">
        <v>2149</v>
      </c>
      <c r="G656" s="14" t="s">
        <v>2149</v>
      </c>
      <c r="H656" s="469" t="s">
        <v>2149</v>
      </c>
      <c r="I656" s="462"/>
      <c r="J656" s="456"/>
      <c r="K656" s="11"/>
      <c r="L656" s="11"/>
      <c r="M656" s="14"/>
      <c r="N656" s="470"/>
      <c r="O656" s="14"/>
      <c r="P656" s="14"/>
      <c r="Q656" s="14"/>
      <c r="R656" s="14"/>
      <c r="S656" s="14"/>
      <c r="T656" s="469"/>
      <c r="U656" s="454"/>
      <c r="V656" s="454"/>
      <c r="W656" s="9"/>
      <c r="X656" s="9"/>
      <c r="Y656" s="10"/>
      <c r="Z656" s="495" t="s">
        <v>2195</v>
      </c>
      <c r="AA656" s="11"/>
      <c r="AB656" s="472"/>
      <c r="AC656" s="473"/>
      <c r="AD656" s="473"/>
      <c r="AE656" s="496" t="s">
        <v>2195</v>
      </c>
      <c r="AF656" s="12"/>
      <c r="AG656" s="12"/>
      <c r="AH656" s="13"/>
      <c r="AI656" s="14"/>
      <c r="AJ656" s="14"/>
      <c r="AK656" s="7"/>
      <c r="AL656" s="7"/>
      <c r="AM656" s="15"/>
      <c r="AN656" s="15"/>
      <c r="AO656" s="8"/>
      <c r="AP656" s="453" t="s">
        <v>126</v>
      </c>
      <c r="AQ656" s="17"/>
      <c r="AR656" s="18"/>
      <c r="AS656" s="19"/>
      <c r="AT656" s="19"/>
      <c r="AU656" s="19"/>
      <c r="AV656" s="19"/>
      <c r="AW656" s="19"/>
      <c r="AX656" s="19"/>
      <c r="AY656" s="19"/>
      <c r="AZ656" s="20"/>
      <c r="BA656" s="20"/>
      <c r="BB656" s="21"/>
      <c r="BC656" s="22" t="s">
        <v>2179</v>
      </c>
      <c r="BD656" s="77"/>
      <c r="BE656" s="91"/>
      <c r="BF656" s="91"/>
      <c r="BG656" s="92"/>
      <c r="BH656"/>
      <c r="BI656"/>
      <c r="BJ656"/>
      <c r="BK656"/>
      <c r="BL656"/>
      <c r="BM656"/>
      <c r="BN656"/>
      <c r="BO656"/>
      <c r="BP656"/>
      <c r="BQ656"/>
      <c r="BR656"/>
      <c r="BS656"/>
      <c r="BT656" s="92"/>
      <c r="BU656" s="92"/>
      <c r="BV656" s="92"/>
      <c r="BW656" s="5"/>
      <c r="BX656" s="5"/>
      <c r="BY656" s="5"/>
      <c r="BZ656" s="5"/>
      <c r="CA656" s="5"/>
      <c r="CB656" s="5"/>
      <c r="CC656" s="5"/>
      <c r="CD656" s="440"/>
      <c r="CE656" s="440"/>
      <c r="CF656" s="441"/>
      <c r="CG656" s="442"/>
      <c r="CH656" s="443"/>
      <c r="CI656" s="443"/>
      <c r="CJ656" s="443"/>
      <c r="CK656" s="443"/>
      <c r="CL656" s="4"/>
      <c r="CM656" s="4"/>
      <c r="CN656" s="5"/>
      <c r="CO656" s="4"/>
      <c r="CP656" s="444"/>
      <c r="CQ656" s="445"/>
      <c r="CR656" s="446"/>
      <c r="CS656" s="446"/>
      <c r="CT656" s="444"/>
      <c r="CU656" s="444"/>
      <c r="CV656" s="444"/>
      <c r="CW656" s="444"/>
      <c r="CX656" s="447"/>
      <c r="CY656" s="447"/>
      <c r="CZ656" s="447"/>
      <c r="DA656" s="447"/>
      <c r="DB656" s="448"/>
      <c r="DC656" s="448"/>
      <c r="DD656" s="446"/>
      <c r="DE656" s="439"/>
      <c r="DF656" s="439"/>
      <c r="DG656" s="439"/>
      <c r="DH656" s="439"/>
      <c r="DI656" s="439"/>
      <c r="DJ656" s="439"/>
      <c r="DK656" s="439"/>
      <c r="DL656" s="446"/>
      <c r="DM656" s="446"/>
      <c r="DN656" s="444"/>
      <c r="DO656" s="444"/>
      <c r="DP656" s="444"/>
      <c r="DQ656" s="444"/>
      <c r="DR656" s="444"/>
      <c r="DS656" s="441"/>
      <c r="DT656" s="449"/>
      <c r="DU656" s="450"/>
      <c r="DV656" s="450"/>
      <c r="DW656" s="450"/>
      <c r="DX656" s="450"/>
      <c r="DY656" s="450"/>
      <c r="DZ656" s="450"/>
      <c r="EA656" s="450"/>
      <c r="EB656" s="450"/>
      <c r="EC656" s="450"/>
      <c r="ED656" s="450"/>
      <c r="EE656" s="446"/>
      <c r="EF656" s="446"/>
      <c r="EL656" s="4"/>
      <c r="EM656" s="4"/>
      <c r="EN656" s="5"/>
      <c r="EO656" s="4"/>
      <c r="FA656" s="23"/>
      <c r="FB656" s="24"/>
      <c r="FC656" s="75"/>
      <c r="FD656" s="76"/>
      <c r="FF656" s="89"/>
      <c r="IA656" s="214"/>
      <c r="IB656" s="215"/>
      <c r="IC656" s="214"/>
      <c r="ID656" s="215"/>
      <c r="IE656" s="214"/>
      <c r="IF656" s="214"/>
      <c r="IG656" s="214"/>
      <c r="IH656" s="233"/>
      <c r="II656" s="160"/>
      <c r="IJ656" s="217"/>
      <c r="IK656" s="218"/>
      <c r="IL656" s="218"/>
      <c r="IM656" s="218"/>
      <c r="IO656" s="391"/>
    </row>
    <row r="657" spans="1:249" s="6" customFormat="1" ht="15" x14ac:dyDescent="0.2">
      <c r="A657" s="467">
        <v>3</v>
      </c>
      <c r="B657" s="467" t="s">
        <v>2157</v>
      </c>
      <c r="C657" s="393" t="s">
        <v>2982</v>
      </c>
      <c r="D657" s="468"/>
      <c r="E657" s="462" t="s">
        <v>2137</v>
      </c>
      <c r="F657" s="14" t="s">
        <v>2149</v>
      </c>
      <c r="G657" s="14" t="s">
        <v>2153</v>
      </c>
      <c r="H657" s="469" t="s">
        <v>2149</v>
      </c>
      <c r="I657" s="462"/>
      <c r="J657" s="456"/>
      <c r="K657" s="11"/>
      <c r="L657" s="11"/>
      <c r="M657" s="14"/>
      <c r="N657" s="470"/>
      <c r="O657" s="14"/>
      <c r="P657" s="14"/>
      <c r="Q657" s="14"/>
      <c r="R657" s="14"/>
      <c r="S657" s="14"/>
      <c r="T657" s="469"/>
      <c r="U657" s="454"/>
      <c r="V657" s="454"/>
      <c r="W657" s="9"/>
      <c r="X657" s="9"/>
      <c r="Y657" s="10"/>
      <c r="Z657" s="495" t="s">
        <v>2166</v>
      </c>
      <c r="AA657" s="11"/>
      <c r="AB657" s="472"/>
      <c r="AC657" s="473"/>
      <c r="AD657" s="473"/>
      <c r="AE657" s="496" t="s">
        <v>2195</v>
      </c>
      <c r="AF657" s="12"/>
      <c r="AG657" s="12"/>
      <c r="AH657" s="13"/>
      <c r="AI657" s="14"/>
      <c r="AJ657" s="14"/>
      <c r="AK657" s="7"/>
      <c r="AL657" s="7"/>
      <c r="AM657" s="15"/>
      <c r="AN657" s="15"/>
      <c r="AO657" s="8"/>
      <c r="AP657" s="453" t="s">
        <v>127</v>
      </c>
      <c r="AQ657" s="17"/>
      <c r="AR657" s="18"/>
      <c r="AS657" s="19"/>
      <c r="AT657" s="19"/>
      <c r="AU657" s="19"/>
      <c r="AV657" s="19"/>
      <c r="AW657" s="19"/>
      <c r="AX657" s="19"/>
      <c r="AY657" s="19"/>
      <c r="AZ657" s="20"/>
      <c r="BA657" s="20"/>
      <c r="BB657" s="21"/>
      <c r="BC657" s="22" t="s">
        <v>2163</v>
      </c>
      <c r="BD657" s="77"/>
      <c r="BE657" s="91"/>
      <c r="BF657" s="91"/>
      <c r="BG657" s="92"/>
      <c r="BH657"/>
      <c r="BI657"/>
      <c r="BJ657"/>
      <c r="BK657"/>
      <c r="BL657"/>
      <c r="BM657"/>
      <c r="BN657"/>
      <c r="BO657"/>
      <c r="BP657"/>
      <c r="BQ657"/>
      <c r="BR657"/>
      <c r="BS657"/>
      <c r="BT657" s="92"/>
      <c r="BU657" s="92"/>
      <c r="BV657" s="92"/>
      <c r="BW657" s="5"/>
      <c r="BX657" s="5"/>
      <c r="BY657" s="5"/>
      <c r="BZ657" s="5"/>
      <c r="CA657" s="5"/>
      <c r="CB657" s="5"/>
      <c r="CC657" s="5"/>
      <c r="CD657" s="440"/>
      <c r="CE657" s="440"/>
      <c r="CF657" s="441"/>
      <c r="CG657" s="442"/>
      <c r="CH657" s="443"/>
      <c r="CI657" s="443"/>
      <c r="CJ657" s="443"/>
      <c r="CK657" s="443"/>
      <c r="CL657" s="4"/>
      <c r="CM657" s="4"/>
      <c r="CN657" s="5"/>
      <c r="CO657" s="4"/>
      <c r="CP657" s="444"/>
      <c r="CQ657" s="445"/>
      <c r="CR657" s="446"/>
      <c r="CS657" s="446"/>
      <c r="CT657" s="444"/>
      <c r="CU657" s="444"/>
      <c r="CV657" s="444"/>
      <c r="CW657" s="444"/>
      <c r="CX657" s="447"/>
      <c r="CY657" s="447"/>
      <c r="CZ657" s="447"/>
      <c r="DA657" s="447"/>
      <c r="DB657" s="448"/>
      <c r="DC657" s="448"/>
      <c r="DD657" s="446"/>
      <c r="DE657" s="439"/>
      <c r="DF657" s="439"/>
      <c r="DG657" s="439"/>
      <c r="DH657" s="439"/>
      <c r="DI657" s="439"/>
      <c r="DJ657" s="439"/>
      <c r="DK657" s="439"/>
      <c r="DL657" s="446"/>
      <c r="DM657" s="446"/>
      <c r="DN657" s="444"/>
      <c r="DO657" s="444"/>
      <c r="DP657" s="444"/>
      <c r="DQ657" s="444"/>
      <c r="DR657" s="444"/>
      <c r="DS657" s="441"/>
      <c r="DT657" s="449"/>
      <c r="DU657" s="450"/>
      <c r="DV657" s="450"/>
      <c r="DW657" s="450"/>
      <c r="DX657" s="450"/>
      <c r="DY657" s="450"/>
      <c r="DZ657" s="450"/>
      <c r="EA657" s="450"/>
      <c r="EB657" s="450"/>
      <c r="EC657" s="450"/>
      <c r="ED657" s="450"/>
      <c r="EE657" s="446"/>
      <c r="EF657" s="446"/>
      <c r="EL657" s="4"/>
      <c r="EM657" s="4"/>
      <c r="EN657" s="5"/>
      <c r="EO657" s="4"/>
      <c r="FA657" s="23"/>
      <c r="FB657" s="24"/>
      <c r="FC657" s="75"/>
      <c r="FD657" s="76"/>
      <c r="FF657" s="89"/>
      <c r="IA657" s="214"/>
      <c r="IB657" s="215"/>
      <c r="IC657" s="214"/>
      <c r="ID657" s="215"/>
      <c r="IE657" s="214"/>
      <c r="IF657" s="214"/>
      <c r="IG657" s="214"/>
      <c r="IH657" s="233"/>
      <c r="II657" s="160"/>
      <c r="IJ657" s="217"/>
      <c r="IK657" s="218"/>
      <c r="IL657" s="218"/>
      <c r="IM657" s="218"/>
      <c r="IO657" s="391"/>
    </row>
    <row r="658" spans="1:249" s="6" customFormat="1" ht="15" x14ac:dyDescent="0.2">
      <c r="A658" s="467" t="s">
        <v>2161</v>
      </c>
      <c r="B658" s="467" t="s">
        <v>2149</v>
      </c>
      <c r="C658" s="393" t="s">
        <v>2983</v>
      </c>
      <c r="D658" s="468"/>
      <c r="E658" s="462" t="s">
        <v>2138</v>
      </c>
      <c r="F658" s="14" t="s">
        <v>2142</v>
      </c>
      <c r="G658" s="14" t="s">
        <v>2142</v>
      </c>
      <c r="H658" s="469" t="s">
        <v>2149</v>
      </c>
      <c r="I658" s="462"/>
      <c r="J658" s="456"/>
      <c r="K658" s="11"/>
      <c r="L658" s="11"/>
      <c r="M658" s="14"/>
      <c r="N658" s="470"/>
      <c r="O658" s="14"/>
      <c r="P658" s="14"/>
      <c r="Q658" s="14"/>
      <c r="R658" s="14"/>
      <c r="S658" s="14"/>
      <c r="T658" s="469"/>
      <c r="U658" s="454"/>
      <c r="V658" s="454"/>
      <c r="W658" s="9"/>
      <c r="X658" s="9"/>
      <c r="Y658" s="10"/>
      <c r="Z658" s="495" t="s">
        <v>2161</v>
      </c>
      <c r="AA658" s="11"/>
      <c r="AB658" s="472"/>
      <c r="AC658" s="473"/>
      <c r="AD658" s="473"/>
      <c r="AE658" s="496" t="s">
        <v>2161</v>
      </c>
      <c r="AF658" s="12"/>
      <c r="AG658" s="12"/>
      <c r="AH658" s="13"/>
      <c r="AI658" s="14"/>
      <c r="AJ658" s="14"/>
      <c r="AK658" s="7"/>
      <c r="AL658" s="7"/>
      <c r="AM658" s="15"/>
      <c r="AN658" s="15"/>
      <c r="AO658" s="8"/>
      <c r="AP658" s="453" t="s">
        <v>128</v>
      </c>
      <c r="AQ658" s="17"/>
      <c r="AR658" s="18"/>
      <c r="AS658" s="19"/>
      <c r="AT658" s="19"/>
      <c r="AU658" s="19"/>
      <c r="AV658" s="19"/>
      <c r="AW658" s="19"/>
      <c r="AX658" s="19"/>
      <c r="AY658" s="19"/>
      <c r="AZ658" s="20"/>
      <c r="BA658" s="20"/>
      <c r="BB658" s="21"/>
      <c r="BC658" s="22" t="s">
        <v>2163</v>
      </c>
      <c r="BD658" s="77"/>
      <c r="BE658" s="91"/>
      <c r="BF658" s="91"/>
      <c r="BG658" s="92"/>
      <c r="BH658"/>
      <c r="BI658"/>
      <c r="BJ658"/>
      <c r="BK658"/>
      <c r="BL658"/>
      <c r="BM658"/>
      <c r="BN658"/>
      <c r="BO658"/>
      <c r="BP658"/>
      <c r="BQ658"/>
      <c r="BR658"/>
      <c r="BS658"/>
      <c r="BT658" s="92"/>
      <c r="BU658" s="92"/>
      <c r="BV658" s="92"/>
      <c r="BW658" s="5"/>
      <c r="BX658" s="5"/>
      <c r="BY658" s="5"/>
      <c r="BZ658" s="5"/>
      <c r="CA658" s="5"/>
      <c r="CB658" s="5"/>
      <c r="CC658" s="5"/>
      <c r="CD658" s="440"/>
      <c r="CE658" s="440"/>
      <c r="CF658" s="441"/>
      <c r="CG658" s="442"/>
      <c r="CH658" s="443"/>
      <c r="CI658" s="443"/>
      <c r="CJ658" s="443"/>
      <c r="CK658" s="443"/>
      <c r="CL658" s="4"/>
      <c r="CM658" s="4"/>
      <c r="CN658" s="5"/>
      <c r="CO658" s="4"/>
      <c r="CP658" s="444"/>
      <c r="CQ658" s="445"/>
      <c r="CR658" s="446"/>
      <c r="CS658" s="446"/>
      <c r="CT658" s="444"/>
      <c r="CU658" s="444"/>
      <c r="CV658" s="444"/>
      <c r="CW658" s="444"/>
      <c r="CX658" s="447"/>
      <c r="CY658" s="447"/>
      <c r="CZ658" s="447"/>
      <c r="DA658" s="447"/>
      <c r="DB658" s="448"/>
      <c r="DC658" s="448"/>
      <c r="DD658" s="446"/>
      <c r="DE658" s="439"/>
      <c r="DF658" s="439"/>
      <c r="DG658" s="439"/>
      <c r="DH658" s="439"/>
      <c r="DI658" s="439"/>
      <c r="DJ658" s="439"/>
      <c r="DK658" s="439"/>
      <c r="DL658" s="446"/>
      <c r="DM658" s="446"/>
      <c r="DN658" s="444"/>
      <c r="DO658" s="444"/>
      <c r="DP658" s="444"/>
      <c r="DQ658" s="444"/>
      <c r="DR658" s="444"/>
      <c r="DS658" s="441"/>
      <c r="DT658" s="449"/>
      <c r="DU658" s="450"/>
      <c r="DV658" s="450"/>
      <c r="DW658" s="450"/>
      <c r="DX658" s="450"/>
      <c r="DY658" s="450"/>
      <c r="DZ658" s="450"/>
      <c r="EA658" s="450"/>
      <c r="EB658" s="450"/>
      <c r="EC658" s="450"/>
      <c r="ED658" s="450"/>
      <c r="EE658" s="446"/>
      <c r="EF658" s="446"/>
      <c r="EL658" s="4"/>
      <c r="EM658" s="4"/>
      <c r="EN658" s="5"/>
      <c r="EO658" s="4"/>
      <c r="FA658" s="23"/>
      <c r="FB658" s="24"/>
      <c r="FC658" s="75"/>
      <c r="FD658" s="76"/>
      <c r="FF658" s="89"/>
      <c r="IA658" s="214"/>
      <c r="IB658" s="215"/>
      <c r="IC658" s="214"/>
      <c r="ID658" s="215"/>
      <c r="IE658" s="214"/>
      <c r="IF658" s="214"/>
      <c r="IG658" s="214"/>
      <c r="IH658" s="233"/>
      <c r="II658" s="160"/>
      <c r="IJ658" s="217"/>
      <c r="IK658" s="218"/>
      <c r="IL658" s="218"/>
      <c r="IM658" s="218"/>
      <c r="IO658" s="391"/>
    </row>
    <row r="659" spans="1:249" s="6" customFormat="1" ht="15" x14ac:dyDescent="0.2">
      <c r="A659" s="467">
        <v>0</v>
      </c>
      <c r="B659" s="467" t="s">
        <v>2149</v>
      </c>
      <c r="C659" s="393" t="s">
        <v>2984</v>
      </c>
      <c r="D659" s="468"/>
      <c r="E659" s="462" t="s">
        <v>2135</v>
      </c>
      <c r="F659" s="14"/>
      <c r="G659" s="14"/>
      <c r="H659" s="469"/>
      <c r="I659" s="462"/>
      <c r="J659" s="456"/>
      <c r="K659" s="11"/>
      <c r="L659" s="11"/>
      <c r="M659" s="14"/>
      <c r="N659" s="470"/>
      <c r="O659" s="14"/>
      <c r="P659" s="14"/>
      <c r="Q659" s="14"/>
      <c r="R659" s="14"/>
      <c r="S659" s="14"/>
      <c r="T659" s="469"/>
      <c r="U659" s="454"/>
      <c r="V659" s="454"/>
      <c r="W659" s="9"/>
      <c r="X659" s="9"/>
      <c r="Y659" s="10"/>
      <c r="Z659" s="495">
        <v>0</v>
      </c>
      <c r="AA659" s="11"/>
      <c r="AB659" s="472"/>
      <c r="AC659" s="473"/>
      <c r="AD659" s="473"/>
      <c r="AE659" s="496">
        <v>1</v>
      </c>
      <c r="AF659" s="12"/>
      <c r="AG659" s="12"/>
      <c r="AH659" s="13"/>
      <c r="AI659" s="14"/>
      <c r="AJ659" s="14"/>
      <c r="AK659" s="7"/>
      <c r="AL659" s="7"/>
      <c r="AM659" s="15"/>
      <c r="AN659" s="15"/>
      <c r="AO659" s="8"/>
      <c r="AP659" s="453" t="s">
        <v>129</v>
      </c>
      <c r="AQ659" s="17"/>
      <c r="AR659" s="18"/>
      <c r="AS659" s="19"/>
      <c r="AT659" s="19"/>
      <c r="AU659" s="19"/>
      <c r="AV659" s="19"/>
      <c r="AW659" s="19"/>
      <c r="AX659" s="19"/>
      <c r="AY659" s="19"/>
      <c r="AZ659" s="20"/>
      <c r="BA659" s="20"/>
      <c r="BB659" s="21"/>
      <c r="BC659" s="22" t="s">
        <v>2179</v>
      </c>
      <c r="BD659" s="77"/>
      <c r="BE659" s="91"/>
      <c r="BF659" s="91"/>
      <c r="BG659" s="92"/>
      <c r="BH659"/>
      <c r="BI659"/>
      <c r="BJ659"/>
      <c r="BK659"/>
      <c r="BL659"/>
      <c r="BM659"/>
      <c r="BN659"/>
      <c r="BO659"/>
      <c r="BP659"/>
      <c r="BQ659"/>
      <c r="BR659"/>
      <c r="BS659"/>
      <c r="BT659" s="92"/>
      <c r="BU659" s="92"/>
      <c r="BV659" s="92"/>
      <c r="BW659" s="5"/>
      <c r="BX659" s="5"/>
      <c r="BY659" s="5"/>
      <c r="BZ659" s="5"/>
      <c r="CA659" s="5"/>
      <c r="CB659" s="5"/>
      <c r="CC659" s="5"/>
      <c r="CD659" s="440"/>
      <c r="CE659" s="440"/>
      <c r="CF659" s="441"/>
      <c r="CG659" s="442"/>
      <c r="CH659" s="443"/>
      <c r="CI659" s="443"/>
      <c r="CJ659" s="443"/>
      <c r="CK659" s="443"/>
      <c r="CL659" s="4"/>
      <c r="CM659" s="4"/>
      <c r="CN659" s="5"/>
      <c r="CO659" s="4"/>
      <c r="CP659" s="444"/>
      <c r="CQ659" s="445"/>
      <c r="CR659" s="446"/>
      <c r="CS659" s="446"/>
      <c r="CT659" s="444"/>
      <c r="CU659" s="444"/>
      <c r="CV659" s="444"/>
      <c r="CW659" s="444"/>
      <c r="CX659" s="447"/>
      <c r="CY659" s="447"/>
      <c r="CZ659" s="447"/>
      <c r="DA659" s="447"/>
      <c r="DB659" s="448"/>
      <c r="DC659" s="448"/>
      <c r="DD659" s="446"/>
      <c r="DE659" s="439"/>
      <c r="DF659" s="439"/>
      <c r="DG659" s="439"/>
      <c r="DH659" s="439"/>
      <c r="DI659" s="439"/>
      <c r="DJ659" s="439"/>
      <c r="DK659" s="439"/>
      <c r="DL659" s="446"/>
      <c r="DM659" s="446"/>
      <c r="DN659" s="444"/>
      <c r="DO659" s="444"/>
      <c r="DP659" s="444"/>
      <c r="DQ659" s="444"/>
      <c r="DR659" s="444"/>
      <c r="DS659" s="441"/>
      <c r="DT659" s="449"/>
      <c r="DU659" s="450"/>
      <c r="DV659" s="450"/>
      <c r="DW659" s="450"/>
      <c r="DX659" s="450"/>
      <c r="DY659" s="450"/>
      <c r="DZ659" s="450"/>
      <c r="EA659" s="450"/>
      <c r="EB659" s="450"/>
      <c r="EC659" s="450"/>
      <c r="ED659" s="450"/>
      <c r="EE659" s="446"/>
      <c r="EF659" s="446"/>
      <c r="EL659" s="4"/>
      <c r="EM659" s="4"/>
      <c r="EN659" s="5"/>
      <c r="EO659" s="4"/>
      <c r="FA659" s="23"/>
      <c r="FB659" s="24"/>
      <c r="FC659" s="75"/>
      <c r="FD659" s="76"/>
      <c r="FF659" s="89"/>
      <c r="IA659" s="214"/>
      <c r="IB659" s="215"/>
      <c r="IC659" s="214"/>
      <c r="ID659" s="215"/>
      <c r="IE659" s="214"/>
      <c r="IF659" s="214"/>
      <c r="IG659" s="214"/>
      <c r="IH659" s="233"/>
      <c r="II659" s="160"/>
      <c r="IJ659" s="217"/>
      <c r="IK659" s="218"/>
      <c r="IL659" s="218"/>
      <c r="IM659" s="218"/>
      <c r="IO659" s="391"/>
    </row>
    <row r="660" spans="1:249" s="6" customFormat="1" ht="15" x14ac:dyDescent="0.2">
      <c r="A660" s="467" t="s">
        <v>2195</v>
      </c>
      <c r="B660" s="467" t="s">
        <v>2149</v>
      </c>
      <c r="C660" s="393" t="s">
        <v>2985</v>
      </c>
      <c r="D660" s="468"/>
      <c r="E660" s="462" t="s">
        <v>2138</v>
      </c>
      <c r="F660" s="14" t="s">
        <v>2149</v>
      </c>
      <c r="G660" s="14" t="s">
        <v>2155</v>
      </c>
      <c r="H660" s="469" t="s">
        <v>2149</v>
      </c>
      <c r="I660" s="462"/>
      <c r="J660" s="456"/>
      <c r="K660" s="11"/>
      <c r="L660" s="11"/>
      <c r="M660" s="14"/>
      <c r="N660" s="470"/>
      <c r="O660" s="14"/>
      <c r="P660" s="14"/>
      <c r="Q660" s="14"/>
      <c r="R660" s="14"/>
      <c r="S660" s="14"/>
      <c r="T660" s="469"/>
      <c r="U660" s="454"/>
      <c r="V660" s="454"/>
      <c r="W660" s="9"/>
      <c r="X660" s="9"/>
      <c r="Y660" s="10"/>
      <c r="Z660" s="495" t="s">
        <v>2195</v>
      </c>
      <c r="AA660" s="11"/>
      <c r="AB660" s="472"/>
      <c r="AC660" s="473"/>
      <c r="AD660" s="473"/>
      <c r="AE660" s="496" t="s">
        <v>2195</v>
      </c>
      <c r="AF660" s="12"/>
      <c r="AG660" s="12"/>
      <c r="AH660" s="13"/>
      <c r="AI660" s="14"/>
      <c r="AJ660" s="14"/>
      <c r="AK660" s="7"/>
      <c r="AL660" s="7"/>
      <c r="AM660" s="15"/>
      <c r="AN660" s="15"/>
      <c r="AO660" s="8"/>
      <c r="AP660" s="453" t="s">
        <v>130</v>
      </c>
      <c r="AQ660" s="17"/>
      <c r="AR660" s="18"/>
      <c r="AS660" s="19"/>
      <c r="AT660" s="19"/>
      <c r="AU660" s="19"/>
      <c r="AV660" s="19"/>
      <c r="AW660" s="19"/>
      <c r="AX660" s="19"/>
      <c r="AY660" s="19"/>
      <c r="AZ660" s="20"/>
      <c r="BA660" s="20"/>
      <c r="BB660" s="21"/>
      <c r="BC660" s="22" t="s">
        <v>2179</v>
      </c>
      <c r="BD660" s="77"/>
      <c r="BE660" s="91"/>
      <c r="BF660" s="91"/>
      <c r="BG660" s="92"/>
      <c r="BH660"/>
      <c r="BI660"/>
      <c r="BJ660"/>
      <c r="BK660"/>
      <c r="BL660"/>
      <c r="BM660"/>
      <c r="BN660"/>
      <c r="BO660"/>
      <c r="BP660"/>
      <c r="BQ660"/>
      <c r="BR660"/>
      <c r="BS660"/>
      <c r="BT660" s="92"/>
      <c r="BU660" s="92"/>
      <c r="BV660" s="92"/>
      <c r="BW660" s="5"/>
      <c r="BX660" s="5"/>
      <c r="BY660" s="5"/>
      <c r="BZ660" s="5"/>
      <c r="CA660" s="5"/>
      <c r="CB660" s="5"/>
      <c r="CC660" s="5"/>
      <c r="CD660" s="440"/>
      <c r="CE660" s="440"/>
      <c r="CF660" s="441"/>
      <c r="CG660" s="442"/>
      <c r="CH660" s="443"/>
      <c r="CI660" s="443"/>
      <c r="CJ660" s="443"/>
      <c r="CK660" s="443"/>
      <c r="CL660" s="4"/>
      <c r="CM660" s="4"/>
      <c r="CN660" s="5"/>
      <c r="CO660" s="4"/>
      <c r="CP660" s="444"/>
      <c r="CQ660" s="445"/>
      <c r="CR660" s="446"/>
      <c r="CS660" s="446"/>
      <c r="CT660" s="444"/>
      <c r="CU660" s="444"/>
      <c r="CV660" s="444"/>
      <c r="CW660" s="444"/>
      <c r="CX660" s="447"/>
      <c r="CY660" s="447"/>
      <c r="CZ660" s="447"/>
      <c r="DA660" s="447"/>
      <c r="DB660" s="448"/>
      <c r="DC660" s="448"/>
      <c r="DD660" s="446"/>
      <c r="DE660" s="439"/>
      <c r="DF660" s="439"/>
      <c r="DG660" s="439"/>
      <c r="DH660" s="439"/>
      <c r="DI660" s="439"/>
      <c r="DJ660" s="439"/>
      <c r="DK660" s="439"/>
      <c r="DL660" s="446"/>
      <c r="DM660" s="446"/>
      <c r="DN660" s="444"/>
      <c r="DO660" s="444"/>
      <c r="DP660" s="444"/>
      <c r="DQ660" s="444"/>
      <c r="DR660" s="444"/>
      <c r="DS660" s="441"/>
      <c r="DT660" s="449"/>
      <c r="DU660" s="450"/>
      <c r="DV660" s="450"/>
      <c r="DW660" s="450"/>
      <c r="DX660" s="450"/>
      <c r="DY660" s="450"/>
      <c r="DZ660" s="450"/>
      <c r="EA660" s="450"/>
      <c r="EB660" s="450"/>
      <c r="EC660" s="450"/>
      <c r="ED660" s="450"/>
      <c r="EE660" s="446"/>
      <c r="EF660" s="446"/>
      <c r="EL660" s="4"/>
      <c r="EM660" s="4"/>
      <c r="EN660" s="5"/>
      <c r="EO660" s="4"/>
      <c r="FA660" s="23"/>
      <c r="FB660" s="24"/>
      <c r="FC660" s="75"/>
      <c r="FD660" s="76"/>
      <c r="FF660" s="89"/>
      <c r="IA660" s="214"/>
      <c r="IB660" s="215"/>
      <c r="IC660" s="214"/>
      <c r="ID660" s="215"/>
      <c r="IE660" s="214"/>
      <c r="IF660" s="214"/>
      <c r="IG660" s="214"/>
      <c r="IH660" s="233"/>
      <c r="II660" s="160"/>
      <c r="IJ660" s="217"/>
      <c r="IK660" s="218"/>
      <c r="IL660" s="218"/>
      <c r="IM660" s="218"/>
      <c r="IO660" s="391"/>
    </row>
    <row r="661" spans="1:249" s="6" customFormat="1" ht="15" x14ac:dyDescent="0.2">
      <c r="A661" s="467" t="s">
        <v>2195</v>
      </c>
      <c r="B661" s="467" t="s">
        <v>2149</v>
      </c>
      <c r="C661" s="393" t="s">
        <v>2986</v>
      </c>
      <c r="D661" s="468"/>
      <c r="E661" s="462" t="s">
        <v>2141</v>
      </c>
      <c r="F661" s="14" t="s">
        <v>2149</v>
      </c>
      <c r="G661" s="14" t="s">
        <v>2149</v>
      </c>
      <c r="H661" s="469" t="s">
        <v>2149</v>
      </c>
      <c r="I661" s="462"/>
      <c r="J661" s="456"/>
      <c r="K661" s="11"/>
      <c r="L661" s="11"/>
      <c r="M661" s="14"/>
      <c r="N661" s="470"/>
      <c r="O661" s="14"/>
      <c r="P661" s="14"/>
      <c r="Q661" s="14"/>
      <c r="R661" s="14"/>
      <c r="S661" s="14"/>
      <c r="T661" s="469"/>
      <c r="U661" s="454"/>
      <c r="V661" s="454"/>
      <c r="W661" s="9"/>
      <c r="X661" s="9"/>
      <c r="Y661" s="10"/>
      <c r="Z661" s="495" t="s">
        <v>2195</v>
      </c>
      <c r="AA661" s="11"/>
      <c r="AB661" s="472"/>
      <c r="AC661" s="473"/>
      <c r="AD661" s="473"/>
      <c r="AE661" s="496" t="s">
        <v>2195</v>
      </c>
      <c r="AF661" s="12"/>
      <c r="AG661" s="12"/>
      <c r="AH661" s="13"/>
      <c r="AI661" s="14"/>
      <c r="AJ661" s="14"/>
      <c r="AK661" s="7"/>
      <c r="AL661" s="7"/>
      <c r="AM661" s="15"/>
      <c r="AN661" s="15"/>
      <c r="AO661" s="8"/>
      <c r="AP661" s="453" t="s">
        <v>131</v>
      </c>
      <c r="AQ661" s="17"/>
      <c r="AR661" s="18"/>
      <c r="AS661" s="19"/>
      <c r="AT661" s="19"/>
      <c r="AU661" s="19"/>
      <c r="AV661" s="19"/>
      <c r="AW661" s="19"/>
      <c r="AX661" s="19"/>
      <c r="AY661" s="19"/>
      <c r="AZ661" s="20"/>
      <c r="BA661" s="20"/>
      <c r="BB661" s="21"/>
      <c r="BC661" s="22" t="s">
        <v>2179</v>
      </c>
      <c r="BD661" s="77"/>
      <c r="BE661" s="91"/>
      <c r="BF661" s="91"/>
      <c r="BG661" s="92"/>
      <c r="BH661"/>
      <c r="BI661"/>
      <c r="BJ661"/>
      <c r="BK661"/>
      <c r="BL661"/>
      <c r="BM661"/>
      <c r="BN661"/>
      <c r="BO661"/>
      <c r="BP661"/>
      <c r="BQ661"/>
      <c r="BR661"/>
      <c r="BS661"/>
      <c r="BT661" s="92"/>
      <c r="BU661" s="92"/>
      <c r="BV661" s="92"/>
      <c r="BW661" s="5"/>
      <c r="BX661" s="5"/>
      <c r="BY661" s="5"/>
      <c r="BZ661" s="5"/>
      <c r="CA661" s="5"/>
      <c r="CB661" s="5"/>
      <c r="CC661" s="5"/>
      <c r="CD661" s="440"/>
      <c r="CE661" s="440"/>
      <c r="CF661" s="441"/>
      <c r="CG661" s="442"/>
      <c r="CH661" s="443"/>
      <c r="CI661" s="443"/>
      <c r="CJ661" s="443"/>
      <c r="CK661" s="443"/>
      <c r="CL661" s="4"/>
      <c r="CM661" s="4"/>
      <c r="CN661" s="5"/>
      <c r="CO661" s="4"/>
      <c r="CP661" s="444"/>
      <c r="CQ661" s="445"/>
      <c r="CR661" s="446"/>
      <c r="CS661" s="446"/>
      <c r="CT661" s="444"/>
      <c r="CU661" s="444"/>
      <c r="CV661" s="444"/>
      <c r="CW661" s="444"/>
      <c r="CX661" s="447"/>
      <c r="CY661" s="447"/>
      <c r="CZ661" s="447"/>
      <c r="DA661" s="447"/>
      <c r="DB661" s="448"/>
      <c r="DC661" s="448"/>
      <c r="DD661" s="446"/>
      <c r="DE661" s="439"/>
      <c r="DF661" s="439"/>
      <c r="DG661" s="439"/>
      <c r="DH661" s="439"/>
      <c r="DI661" s="439"/>
      <c r="DJ661" s="439"/>
      <c r="DK661" s="439"/>
      <c r="DL661" s="446"/>
      <c r="DM661" s="446"/>
      <c r="DN661" s="444"/>
      <c r="DO661" s="444"/>
      <c r="DP661" s="444"/>
      <c r="DQ661" s="444"/>
      <c r="DR661" s="444"/>
      <c r="DS661" s="441"/>
      <c r="DT661" s="449"/>
      <c r="DU661" s="450"/>
      <c r="DV661" s="450"/>
      <c r="DW661" s="450"/>
      <c r="DX661" s="450"/>
      <c r="DY661" s="450"/>
      <c r="DZ661" s="450"/>
      <c r="EA661" s="450"/>
      <c r="EB661" s="450"/>
      <c r="EC661" s="450"/>
      <c r="ED661" s="450"/>
      <c r="EE661" s="446"/>
      <c r="EF661" s="446"/>
      <c r="EL661" s="4"/>
      <c r="EM661" s="4"/>
      <c r="EN661" s="5"/>
      <c r="EO661" s="4"/>
      <c r="FA661" s="23"/>
      <c r="FB661" s="24"/>
      <c r="FC661" s="75"/>
      <c r="FD661" s="76"/>
      <c r="FF661" s="89"/>
      <c r="IA661" s="214"/>
      <c r="IB661" s="215"/>
      <c r="IC661" s="214"/>
      <c r="ID661" s="215"/>
      <c r="IE661" s="214"/>
      <c r="IF661" s="214"/>
      <c r="IG661" s="214"/>
      <c r="IH661" s="233"/>
      <c r="II661" s="160"/>
      <c r="IJ661" s="217"/>
      <c r="IK661" s="218"/>
      <c r="IL661" s="218"/>
      <c r="IM661" s="218"/>
      <c r="IO661" s="391"/>
    </row>
    <row r="662" spans="1:249" s="6" customFormat="1" ht="15" x14ac:dyDescent="0.2">
      <c r="A662" s="467" t="s">
        <v>2195</v>
      </c>
      <c r="B662" s="467" t="s">
        <v>2149</v>
      </c>
      <c r="C662" s="393" t="s">
        <v>2987</v>
      </c>
      <c r="D662" s="468"/>
      <c r="E662" s="462" t="s">
        <v>2141</v>
      </c>
      <c r="F662" s="14" t="s">
        <v>2149</v>
      </c>
      <c r="G662" s="14" t="s">
        <v>2149</v>
      </c>
      <c r="H662" s="469" t="s">
        <v>2149</v>
      </c>
      <c r="I662" s="462"/>
      <c r="J662" s="456"/>
      <c r="K662" s="11"/>
      <c r="L662" s="11"/>
      <c r="M662" s="14"/>
      <c r="N662" s="470"/>
      <c r="O662" s="14"/>
      <c r="P662" s="14"/>
      <c r="Q662" s="14"/>
      <c r="R662" s="14"/>
      <c r="S662" s="14"/>
      <c r="T662" s="469"/>
      <c r="U662" s="454"/>
      <c r="V662" s="454"/>
      <c r="W662" s="9"/>
      <c r="X662" s="9"/>
      <c r="Y662" s="10"/>
      <c r="Z662" s="495" t="s">
        <v>2195</v>
      </c>
      <c r="AA662" s="11"/>
      <c r="AB662" s="472"/>
      <c r="AC662" s="473"/>
      <c r="AD662" s="473"/>
      <c r="AE662" s="496" t="s">
        <v>2195</v>
      </c>
      <c r="AF662" s="12"/>
      <c r="AG662" s="12"/>
      <c r="AH662" s="13"/>
      <c r="AI662" s="14"/>
      <c r="AJ662" s="14"/>
      <c r="AK662" s="7"/>
      <c r="AL662" s="7"/>
      <c r="AM662" s="15"/>
      <c r="AN662" s="15"/>
      <c r="AO662" s="8"/>
      <c r="AP662" s="453" t="s">
        <v>132</v>
      </c>
      <c r="AQ662" s="17"/>
      <c r="AR662" s="18"/>
      <c r="AS662" s="19"/>
      <c r="AT662" s="19"/>
      <c r="AU662" s="19"/>
      <c r="AV662" s="19"/>
      <c r="AW662" s="19"/>
      <c r="AX662" s="19"/>
      <c r="AY662" s="19"/>
      <c r="AZ662" s="20"/>
      <c r="BA662" s="20"/>
      <c r="BB662" s="21"/>
      <c r="BC662" s="22" t="s">
        <v>2179</v>
      </c>
      <c r="BD662" s="77"/>
      <c r="BE662" s="91"/>
      <c r="BF662" s="91"/>
      <c r="BG662" s="92"/>
      <c r="BH662"/>
      <c r="BI662"/>
      <c r="BJ662"/>
      <c r="BK662"/>
      <c r="BL662"/>
      <c r="BM662"/>
      <c r="BN662"/>
      <c r="BO662"/>
      <c r="BP662"/>
      <c r="BQ662"/>
      <c r="BR662"/>
      <c r="BS662"/>
      <c r="BT662" s="92"/>
      <c r="BU662" s="92"/>
      <c r="BV662" s="92"/>
      <c r="BW662" s="5"/>
      <c r="BX662" s="5"/>
      <c r="BY662" s="5"/>
      <c r="BZ662" s="5"/>
      <c r="CA662" s="5"/>
      <c r="CB662" s="5"/>
      <c r="CC662" s="5"/>
      <c r="CD662" s="440"/>
      <c r="CE662" s="440"/>
      <c r="CF662" s="441"/>
      <c r="CG662" s="442"/>
      <c r="CH662" s="443"/>
      <c r="CI662" s="443"/>
      <c r="CJ662" s="443"/>
      <c r="CK662" s="443"/>
      <c r="CL662" s="4"/>
      <c r="CM662" s="4"/>
      <c r="CN662" s="5"/>
      <c r="CO662" s="4"/>
      <c r="CP662" s="444"/>
      <c r="CQ662" s="445"/>
      <c r="CR662" s="446"/>
      <c r="CS662" s="446"/>
      <c r="CT662" s="444"/>
      <c r="CU662" s="444"/>
      <c r="CV662" s="444"/>
      <c r="CW662" s="444"/>
      <c r="CX662" s="447"/>
      <c r="CY662" s="447"/>
      <c r="CZ662" s="447"/>
      <c r="DA662" s="447"/>
      <c r="DB662" s="448"/>
      <c r="DC662" s="448"/>
      <c r="DD662" s="446"/>
      <c r="DE662" s="439"/>
      <c r="DF662" s="439"/>
      <c r="DG662" s="439"/>
      <c r="DH662" s="439"/>
      <c r="DI662" s="439"/>
      <c r="DJ662" s="439"/>
      <c r="DK662" s="439"/>
      <c r="DL662" s="446"/>
      <c r="DM662" s="446"/>
      <c r="DN662" s="444"/>
      <c r="DO662" s="444"/>
      <c r="DP662" s="444"/>
      <c r="DQ662" s="444"/>
      <c r="DR662" s="444"/>
      <c r="DS662" s="441"/>
      <c r="DT662" s="449"/>
      <c r="DU662" s="450"/>
      <c r="DV662" s="450"/>
      <c r="DW662" s="450"/>
      <c r="DX662" s="450"/>
      <c r="DY662" s="450"/>
      <c r="DZ662" s="450"/>
      <c r="EA662" s="450"/>
      <c r="EB662" s="450"/>
      <c r="EC662" s="450"/>
      <c r="ED662" s="450"/>
      <c r="EE662" s="446"/>
      <c r="EF662" s="446"/>
      <c r="EL662" s="4"/>
      <c r="EM662" s="4"/>
      <c r="EN662" s="5"/>
      <c r="EO662" s="4"/>
      <c r="FA662" s="23"/>
      <c r="FB662" s="24"/>
      <c r="FC662" s="75"/>
      <c r="FD662" s="76"/>
      <c r="FF662" s="89"/>
      <c r="IA662" s="214"/>
      <c r="IB662" s="215"/>
      <c r="IC662" s="214"/>
      <c r="ID662" s="215"/>
      <c r="IE662" s="214"/>
      <c r="IF662" s="214"/>
      <c r="IG662" s="214"/>
      <c r="IH662" s="233"/>
      <c r="II662" s="160"/>
      <c r="IJ662" s="217"/>
      <c r="IK662" s="218"/>
      <c r="IL662" s="218"/>
      <c r="IM662" s="218"/>
      <c r="IO662" s="391"/>
    </row>
    <row r="663" spans="1:249" s="6" customFormat="1" ht="15" x14ac:dyDescent="0.2">
      <c r="A663" s="467">
        <v>3</v>
      </c>
      <c r="B663" s="467" t="s">
        <v>2149</v>
      </c>
      <c r="C663" s="393" t="s">
        <v>2988</v>
      </c>
      <c r="D663" s="468"/>
      <c r="E663" s="462" t="s">
        <v>2139</v>
      </c>
      <c r="F663" s="14" t="s">
        <v>2146</v>
      </c>
      <c r="G663" s="14" t="s">
        <v>2154</v>
      </c>
      <c r="H663" s="469" t="s">
        <v>2149</v>
      </c>
      <c r="I663" s="462"/>
      <c r="J663" s="456"/>
      <c r="K663" s="11"/>
      <c r="L663" s="11"/>
      <c r="M663" s="14"/>
      <c r="N663" s="470"/>
      <c r="O663" s="14"/>
      <c r="P663" s="14"/>
      <c r="Q663" s="14"/>
      <c r="R663" s="14"/>
      <c r="S663" s="14"/>
      <c r="T663" s="469"/>
      <c r="U663" s="454"/>
      <c r="V663" s="454"/>
      <c r="W663" s="9"/>
      <c r="X663" s="9"/>
      <c r="Y663" s="10"/>
      <c r="Z663" s="495">
        <v>3</v>
      </c>
      <c r="AA663" s="11"/>
      <c r="AB663" s="472"/>
      <c r="AC663" s="473"/>
      <c r="AD663" s="473"/>
      <c r="AE663" s="496">
        <v>3</v>
      </c>
      <c r="AF663" s="12"/>
      <c r="AG663" s="12"/>
      <c r="AH663" s="13"/>
      <c r="AI663" s="14"/>
      <c r="AJ663" s="14"/>
      <c r="AK663" s="7"/>
      <c r="AL663" s="7"/>
      <c r="AM663" s="15"/>
      <c r="AN663" s="15"/>
      <c r="AO663" s="8"/>
      <c r="AP663" s="453" t="s">
        <v>133</v>
      </c>
      <c r="AQ663" s="17"/>
      <c r="AR663" s="18"/>
      <c r="AS663" s="19"/>
      <c r="AT663" s="19"/>
      <c r="AU663" s="19"/>
      <c r="AV663" s="19"/>
      <c r="AW663" s="19"/>
      <c r="AX663" s="19"/>
      <c r="AY663" s="19"/>
      <c r="AZ663" s="20"/>
      <c r="BA663" s="20"/>
      <c r="BB663" s="21"/>
      <c r="BC663" s="22" t="s">
        <v>2179</v>
      </c>
      <c r="BD663" s="77"/>
      <c r="BE663" s="91"/>
      <c r="BF663" s="91"/>
      <c r="BG663" s="92"/>
      <c r="BH663"/>
      <c r="BI663"/>
      <c r="BJ663"/>
      <c r="BK663"/>
      <c r="BL663"/>
      <c r="BM663"/>
      <c r="BN663"/>
      <c r="BO663"/>
      <c r="BP663"/>
      <c r="BQ663"/>
      <c r="BR663"/>
      <c r="BS663"/>
      <c r="BT663" s="92"/>
      <c r="BU663" s="92"/>
      <c r="BV663" s="92"/>
      <c r="BW663" s="5"/>
      <c r="BX663" s="5"/>
      <c r="BY663" s="5"/>
      <c r="BZ663" s="5"/>
      <c r="CA663" s="5"/>
      <c r="CB663" s="5"/>
      <c r="CC663" s="5"/>
      <c r="CD663" s="440"/>
      <c r="CE663" s="440"/>
      <c r="CF663" s="441"/>
      <c r="CG663" s="442"/>
      <c r="CH663" s="443"/>
      <c r="CI663" s="443"/>
      <c r="CJ663" s="443"/>
      <c r="CK663" s="443"/>
      <c r="CL663" s="4"/>
      <c r="CM663" s="4"/>
      <c r="CN663" s="5"/>
      <c r="CO663" s="4"/>
      <c r="CP663" s="444"/>
      <c r="CQ663" s="445"/>
      <c r="CR663" s="446"/>
      <c r="CS663" s="446"/>
      <c r="CT663" s="444"/>
      <c r="CU663" s="444"/>
      <c r="CV663" s="444"/>
      <c r="CW663" s="444"/>
      <c r="CX663" s="447"/>
      <c r="CY663" s="447"/>
      <c r="CZ663" s="447"/>
      <c r="DA663" s="447"/>
      <c r="DB663" s="448"/>
      <c r="DC663" s="448"/>
      <c r="DD663" s="446"/>
      <c r="DE663" s="439"/>
      <c r="DF663" s="439"/>
      <c r="DG663" s="439"/>
      <c r="DH663" s="439"/>
      <c r="DI663" s="439"/>
      <c r="DJ663" s="439"/>
      <c r="DK663" s="439"/>
      <c r="DL663" s="446"/>
      <c r="DM663" s="446"/>
      <c r="DN663" s="444"/>
      <c r="DO663" s="444"/>
      <c r="DP663" s="444"/>
      <c r="DQ663" s="444"/>
      <c r="DR663" s="444"/>
      <c r="DS663" s="441"/>
      <c r="DT663" s="449"/>
      <c r="DU663" s="450"/>
      <c r="DV663" s="450"/>
      <c r="DW663" s="450"/>
      <c r="DX663" s="450"/>
      <c r="DY663" s="450"/>
      <c r="DZ663" s="450"/>
      <c r="EA663" s="450"/>
      <c r="EB663" s="450"/>
      <c r="EC663" s="450"/>
      <c r="ED663" s="450"/>
      <c r="EE663" s="446"/>
      <c r="EF663" s="446"/>
      <c r="EL663" s="4"/>
      <c r="EM663" s="4"/>
      <c r="EN663" s="5"/>
      <c r="EO663" s="4"/>
      <c r="FA663" s="23"/>
      <c r="FB663" s="24"/>
      <c r="FC663" s="75"/>
      <c r="FD663" s="76"/>
      <c r="FF663" s="89"/>
      <c r="IA663" s="214"/>
      <c r="IB663" s="215"/>
      <c r="IC663" s="214"/>
      <c r="ID663" s="215"/>
      <c r="IE663" s="214"/>
      <c r="IF663" s="214"/>
      <c r="IG663" s="214"/>
      <c r="IH663" s="233"/>
      <c r="II663" s="160"/>
      <c r="IJ663" s="217"/>
      <c r="IK663" s="218"/>
      <c r="IL663" s="218"/>
      <c r="IM663" s="218"/>
      <c r="IO663" s="391"/>
    </row>
    <row r="664" spans="1:249" s="6" customFormat="1" ht="15" x14ac:dyDescent="0.2">
      <c r="A664" s="467" t="s">
        <v>2195</v>
      </c>
      <c r="B664" s="467" t="s">
        <v>2149</v>
      </c>
      <c r="C664" s="393" t="s">
        <v>2989</v>
      </c>
      <c r="D664" s="468"/>
      <c r="E664" s="462" t="s">
        <v>2139</v>
      </c>
      <c r="F664" s="14" t="s">
        <v>2149</v>
      </c>
      <c r="G664" s="14" t="s">
        <v>2149</v>
      </c>
      <c r="H664" s="469" t="s">
        <v>2149</v>
      </c>
      <c r="I664" s="462"/>
      <c r="J664" s="456"/>
      <c r="K664" s="11"/>
      <c r="L664" s="11"/>
      <c r="M664" s="14"/>
      <c r="N664" s="470"/>
      <c r="O664" s="14"/>
      <c r="P664" s="14"/>
      <c r="Q664" s="14"/>
      <c r="R664" s="14"/>
      <c r="S664" s="14"/>
      <c r="T664" s="469"/>
      <c r="U664" s="454"/>
      <c r="V664" s="454"/>
      <c r="W664" s="9"/>
      <c r="X664" s="9"/>
      <c r="Y664" s="10"/>
      <c r="Z664" s="495" t="s">
        <v>2195</v>
      </c>
      <c r="AA664" s="11"/>
      <c r="AB664" s="472"/>
      <c r="AC664" s="473"/>
      <c r="AD664" s="473"/>
      <c r="AE664" s="496" t="s">
        <v>2195</v>
      </c>
      <c r="AF664" s="12"/>
      <c r="AG664" s="12"/>
      <c r="AH664" s="13"/>
      <c r="AI664" s="14"/>
      <c r="AJ664" s="14"/>
      <c r="AK664" s="7"/>
      <c r="AL664" s="7"/>
      <c r="AM664" s="15"/>
      <c r="AN664" s="15"/>
      <c r="AO664" s="8"/>
      <c r="AP664" s="453" t="s">
        <v>134</v>
      </c>
      <c r="AQ664" s="17"/>
      <c r="AR664" s="18"/>
      <c r="AS664" s="19"/>
      <c r="AT664" s="19"/>
      <c r="AU664" s="19"/>
      <c r="AV664" s="19"/>
      <c r="AW664" s="19"/>
      <c r="AX664" s="19"/>
      <c r="AY664" s="19"/>
      <c r="AZ664" s="20"/>
      <c r="BA664" s="20"/>
      <c r="BB664" s="21"/>
      <c r="BC664" s="22" t="s">
        <v>2179</v>
      </c>
      <c r="BD664" s="77"/>
      <c r="BE664" s="91"/>
      <c r="BF664" s="91"/>
      <c r="BG664" s="92"/>
      <c r="BH664"/>
      <c r="BI664"/>
      <c r="BJ664"/>
      <c r="BK664"/>
      <c r="BL664"/>
      <c r="BM664"/>
      <c r="BN664"/>
      <c r="BO664"/>
      <c r="BP664"/>
      <c r="BQ664"/>
      <c r="BR664"/>
      <c r="BS664"/>
      <c r="BT664" s="92"/>
      <c r="BU664" s="92"/>
      <c r="BV664" s="92"/>
      <c r="BW664" s="5"/>
      <c r="BX664" s="5"/>
      <c r="BY664" s="5"/>
      <c r="BZ664" s="5"/>
      <c r="CA664" s="5"/>
      <c r="CB664" s="5"/>
      <c r="CC664" s="5"/>
      <c r="CD664" s="440"/>
      <c r="CE664" s="440"/>
      <c r="CF664" s="441"/>
      <c r="CG664" s="442"/>
      <c r="CH664" s="443"/>
      <c r="CI664" s="443"/>
      <c r="CJ664" s="443"/>
      <c r="CK664" s="443"/>
      <c r="CL664" s="4"/>
      <c r="CM664" s="4"/>
      <c r="CN664" s="5"/>
      <c r="CO664" s="4"/>
      <c r="CP664" s="444"/>
      <c r="CQ664" s="445"/>
      <c r="CR664" s="446"/>
      <c r="CS664" s="446"/>
      <c r="CT664" s="444"/>
      <c r="CU664" s="444"/>
      <c r="CV664" s="444"/>
      <c r="CW664" s="444"/>
      <c r="CX664" s="447"/>
      <c r="CY664" s="447"/>
      <c r="CZ664" s="447"/>
      <c r="DA664" s="447"/>
      <c r="DB664" s="448"/>
      <c r="DC664" s="448"/>
      <c r="DD664" s="446"/>
      <c r="DE664" s="439"/>
      <c r="DF664" s="439"/>
      <c r="DG664" s="439"/>
      <c r="DH664" s="439"/>
      <c r="DI664" s="439"/>
      <c r="DJ664" s="439"/>
      <c r="DK664" s="439"/>
      <c r="DL664" s="446"/>
      <c r="DM664" s="446"/>
      <c r="DN664" s="444"/>
      <c r="DO664" s="444"/>
      <c r="DP664" s="444"/>
      <c r="DQ664" s="444"/>
      <c r="DR664" s="444"/>
      <c r="DS664" s="441"/>
      <c r="DT664" s="449"/>
      <c r="DU664" s="450"/>
      <c r="DV664" s="450"/>
      <c r="DW664" s="450"/>
      <c r="DX664" s="450"/>
      <c r="DY664" s="450"/>
      <c r="DZ664" s="450"/>
      <c r="EA664" s="450"/>
      <c r="EB664" s="450"/>
      <c r="EC664" s="450"/>
      <c r="ED664" s="450"/>
      <c r="EE664" s="446"/>
      <c r="EF664" s="446"/>
      <c r="EL664" s="4"/>
      <c r="EM664" s="4"/>
      <c r="EN664" s="5"/>
      <c r="EO664" s="4"/>
      <c r="FA664" s="23"/>
      <c r="FB664" s="24"/>
      <c r="FC664" s="75"/>
      <c r="FD664" s="76"/>
      <c r="FF664" s="89"/>
      <c r="IA664" s="214"/>
      <c r="IB664" s="215"/>
      <c r="IC664" s="214"/>
      <c r="ID664" s="215"/>
      <c r="IE664" s="214"/>
      <c r="IF664" s="214"/>
      <c r="IG664" s="214"/>
      <c r="IH664" s="233"/>
      <c r="II664" s="160"/>
      <c r="IJ664" s="217"/>
      <c r="IK664" s="218"/>
      <c r="IL664" s="218"/>
      <c r="IM664" s="218"/>
      <c r="IO664" s="391"/>
    </row>
    <row r="665" spans="1:249" s="6" customFormat="1" ht="15" x14ac:dyDescent="0.2">
      <c r="A665" s="467">
        <v>0</v>
      </c>
      <c r="B665" s="467" t="s">
        <v>2149</v>
      </c>
      <c r="C665" s="393" t="s">
        <v>2990</v>
      </c>
      <c r="D665" s="468"/>
      <c r="E665" s="462" t="s">
        <v>2135</v>
      </c>
      <c r="F665" s="14"/>
      <c r="G665" s="14"/>
      <c r="H665" s="469"/>
      <c r="I665" s="462"/>
      <c r="J665" s="456"/>
      <c r="K665" s="11"/>
      <c r="L665" s="11"/>
      <c r="M665" s="14"/>
      <c r="N665" s="470"/>
      <c r="O665" s="14"/>
      <c r="P665" s="14"/>
      <c r="Q665" s="14"/>
      <c r="R665" s="14"/>
      <c r="S665" s="14"/>
      <c r="T665" s="469"/>
      <c r="U665" s="454"/>
      <c r="V665" s="454"/>
      <c r="W665" s="9"/>
      <c r="X665" s="9"/>
      <c r="Y665" s="10"/>
      <c r="Z665" s="495">
        <v>0</v>
      </c>
      <c r="AA665" s="11"/>
      <c r="AB665" s="472"/>
      <c r="AC665" s="473"/>
      <c r="AD665" s="473"/>
      <c r="AE665" s="496" t="s">
        <v>2194</v>
      </c>
      <c r="AF665" s="12"/>
      <c r="AG665" s="12"/>
      <c r="AH665" s="13"/>
      <c r="AI665" s="14"/>
      <c r="AJ665" s="14"/>
      <c r="AK665" s="7"/>
      <c r="AL665" s="7"/>
      <c r="AM665" s="15"/>
      <c r="AN665" s="15"/>
      <c r="AO665" s="8"/>
      <c r="AP665" s="453" t="s">
        <v>135</v>
      </c>
      <c r="AQ665" s="17"/>
      <c r="AR665" s="18"/>
      <c r="AS665" s="19"/>
      <c r="AT665" s="19"/>
      <c r="AU665" s="19"/>
      <c r="AV665" s="19"/>
      <c r="AW665" s="19"/>
      <c r="AX665" s="19"/>
      <c r="AY665" s="19"/>
      <c r="AZ665" s="20"/>
      <c r="BA665" s="20"/>
      <c r="BB665" s="21"/>
      <c r="BC665" s="22" t="s">
        <v>2179</v>
      </c>
      <c r="BD665" s="77"/>
      <c r="BE665" s="91"/>
      <c r="BF665" s="91"/>
      <c r="BG665" s="92"/>
      <c r="BH665"/>
      <c r="BI665"/>
      <c r="BJ665"/>
      <c r="BK665"/>
      <c r="BL665"/>
      <c r="BM665"/>
      <c r="BN665"/>
      <c r="BO665"/>
      <c r="BP665"/>
      <c r="BQ665"/>
      <c r="BR665"/>
      <c r="BS665"/>
      <c r="BT665" s="92"/>
      <c r="BU665" s="92"/>
      <c r="BV665" s="92"/>
      <c r="BW665" s="5"/>
      <c r="BX665" s="5"/>
      <c r="BY665" s="5"/>
      <c r="BZ665" s="5"/>
      <c r="CA665" s="5"/>
      <c r="CB665" s="5"/>
      <c r="CC665" s="5"/>
      <c r="CD665" s="440"/>
      <c r="CE665" s="440"/>
      <c r="CF665" s="441"/>
      <c r="CG665" s="442"/>
      <c r="CH665" s="443"/>
      <c r="CI665" s="443"/>
      <c r="CJ665" s="443"/>
      <c r="CK665" s="443"/>
      <c r="CL665" s="4"/>
      <c r="CM665" s="4"/>
      <c r="CN665" s="5"/>
      <c r="CO665" s="4"/>
      <c r="CP665" s="444"/>
      <c r="CQ665" s="445"/>
      <c r="CR665" s="446"/>
      <c r="CS665" s="446"/>
      <c r="CT665" s="444"/>
      <c r="CU665" s="444"/>
      <c r="CV665" s="444"/>
      <c r="CW665" s="444"/>
      <c r="CX665" s="447"/>
      <c r="CY665" s="447"/>
      <c r="CZ665" s="447"/>
      <c r="DA665" s="447"/>
      <c r="DB665" s="448"/>
      <c r="DC665" s="448"/>
      <c r="DD665" s="446"/>
      <c r="DE665" s="439"/>
      <c r="DF665" s="439"/>
      <c r="DG665" s="439"/>
      <c r="DH665" s="439"/>
      <c r="DI665" s="439"/>
      <c r="DJ665" s="439"/>
      <c r="DK665" s="439"/>
      <c r="DL665" s="446"/>
      <c r="DM665" s="446"/>
      <c r="DN665" s="444"/>
      <c r="DO665" s="444"/>
      <c r="DP665" s="444"/>
      <c r="DQ665" s="444"/>
      <c r="DR665" s="444"/>
      <c r="DS665" s="441"/>
      <c r="DT665" s="449"/>
      <c r="DU665" s="450"/>
      <c r="DV665" s="450"/>
      <c r="DW665" s="450"/>
      <c r="DX665" s="450"/>
      <c r="DY665" s="450"/>
      <c r="DZ665" s="450"/>
      <c r="EA665" s="450"/>
      <c r="EB665" s="450"/>
      <c r="EC665" s="450"/>
      <c r="ED665" s="450"/>
      <c r="EE665" s="446"/>
      <c r="EF665" s="446"/>
      <c r="EL665" s="4"/>
      <c r="EM665" s="4"/>
      <c r="EN665" s="5"/>
      <c r="EO665" s="4"/>
      <c r="FA665" s="23"/>
      <c r="FB665" s="24"/>
      <c r="FC665" s="75"/>
      <c r="FD665" s="76"/>
      <c r="FF665" s="89"/>
      <c r="IA665" s="214"/>
      <c r="IB665" s="215"/>
      <c r="IC665" s="214"/>
      <c r="ID665" s="215"/>
      <c r="IE665" s="214"/>
      <c r="IF665" s="214"/>
      <c r="IG665" s="214"/>
      <c r="IH665" s="233"/>
      <c r="II665" s="160"/>
      <c r="IJ665" s="217"/>
      <c r="IK665" s="218"/>
      <c r="IL665" s="218"/>
      <c r="IM665" s="218"/>
      <c r="IO665" s="391"/>
    </row>
    <row r="666" spans="1:249" s="6" customFormat="1" ht="15.75" x14ac:dyDescent="0.25">
      <c r="A666" s="467">
        <v>2</v>
      </c>
      <c r="B666" s="467" t="s">
        <v>2149</v>
      </c>
      <c r="C666" s="393" t="s">
        <v>2991</v>
      </c>
      <c r="D666" s="468"/>
      <c r="E666" s="462" t="s">
        <v>2138</v>
      </c>
      <c r="F666" s="14" t="s">
        <v>2146</v>
      </c>
      <c r="G666" s="14" t="s">
        <v>2154</v>
      </c>
      <c r="H666" s="469" t="s">
        <v>2149</v>
      </c>
      <c r="I666" s="462"/>
      <c r="J666" s="456"/>
      <c r="K666" s="11"/>
      <c r="L666" s="11"/>
      <c r="M666" s="14"/>
      <c r="N666" s="470"/>
      <c r="O666" s="14"/>
      <c r="P666" s="14"/>
      <c r="Q666" s="14"/>
      <c r="R666" s="14"/>
      <c r="S666" s="14"/>
      <c r="T666" s="469"/>
      <c r="U666" s="454"/>
      <c r="V666" s="498"/>
      <c r="W666" s="9"/>
      <c r="X666" s="9"/>
      <c r="Y666" s="10"/>
      <c r="Z666" s="495">
        <v>2</v>
      </c>
      <c r="AA666" s="11"/>
      <c r="AB666" s="472"/>
      <c r="AC666" s="473"/>
      <c r="AD666" s="473"/>
      <c r="AE666" s="496">
        <v>3</v>
      </c>
      <c r="AF666" s="12"/>
      <c r="AG666" s="12"/>
      <c r="AH666" s="13"/>
      <c r="AI666" s="14"/>
      <c r="AJ666" s="14"/>
      <c r="AK666" s="7"/>
      <c r="AL666" s="7"/>
      <c r="AM666" s="15"/>
      <c r="AN666" s="15"/>
      <c r="AO666" s="8"/>
      <c r="AP666" s="453" t="s">
        <v>136</v>
      </c>
      <c r="AQ666" s="17"/>
      <c r="AR666" s="18"/>
      <c r="AS666" s="19"/>
      <c r="AT666" s="19"/>
      <c r="AU666" s="19"/>
      <c r="AV666" s="19"/>
      <c r="AW666" s="19"/>
      <c r="AX666" s="19"/>
      <c r="AY666" s="19"/>
      <c r="AZ666" s="20"/>
      <c r="BA666" s="20"/>
      <c r="BB666" s="21"/>
      <c r="BC666" s="22" t="s">
        <v>2179</v>
      </c>
      <c r="BD666" s="77"/>
      <c r="BE666" s="91"/>
      <c r="BF666" s="91"/>
      <c r="BG666" s="92"/>
      <c r="BH666"/>
      <c r="BI666"/>
      <c r="BJ666"/>
      <c r="BK666"/>
      <c r="BL666"/>
      <c r="BM666"/>
      <c r="BN666"/>
      <c r="BO666"/>
      <c r="BP666"/>
      <c r="BQ666"/>
      <c r="BR666"/>
      <c r="BS666"/>
      <c r="BT666" s="92"/>
      <c r="BU666" s="92"/>
      <c r="BV666" s="92"/>
      <c r="BW666" s="5"/>
      <c r="BX666" s="5"/>
      <c r="BY666" s="5"/>
      <c r="BZ666" s="5"/>
      <c r="CA666" s="5"/>
      <c r="CB666" s="5"/>
      <c r="CC666" s="5"/>
      <c r="CD666" s="440"/>
      <c r="CE666" s="440"/>
      <c r="CF666" s="441"/>
      <c r="CG666" s="442"/>
      <c r="CH666" s="443"/>
      <c r="CI666" s="443"/>
      <c r="CJ666" s="443"/>
      <c r="CK666" s="443"/>
      <c r="CL666" s="4"/>
      <c r="CM666" s="4"/>
      <c r="CN666" s="5"/>
      <c r="CO666" s="4"/>
      <c r="CP666" s="444"/>
      <c r="CQ666" s="445"/>
      <c r="CR666" s="446"/>
      <c r="CS666" s="446"/>
      <c r="CT666" s="444"/>
      <c r="CU666" s="444"/>
      <c r="CV666" s="444"/>
      <c r="CW666" s="444"/>
      <c r="CX666" s="447"/>
      <c r="CY666" s="447"/>
      <c r="CZ666" s="447"/>
      <c r="DA666" s="447"/>
      <c r="DB666" s="448"/>
      <c r="DC666" s="448"/>
      <c r="DD666" s="446"/>
      <c r="DE666" s="439"/>
      <c r="DF666" s="439"/>
      <c r="DG666" s="439"/>
      <c r="DH666" s="439"/>
      <c r="DI666" s="439"/>
      <c r="DJ666" s="439"/>
      <c r="DK666" s="439"/>
      <c r="DL666" s="446"/>
      <c r="DM666" s="446"/>
      <c r="DN666" s="444"/>
      <c r="DO666" s="444"/>
      <c r="DP666" s="444"/>
      <c r="DQ666" s="444"/>
      <c r="DR666" s="444"/>
      <c r="DS666" s="441"/>
      <c r="DT666" s="449"/>
      <c r="DU666" s="450"/>
      <c r="DV666" s="450"/>
      <c r="DW666" s="450"/>
      <c r="DX666" s="450"/>
      <c r="DY666" s="450"/>
      <c r="DZ666" s="450"/>
      <c r="EA666" s="450"/>
      <c r="EB666" s="450"/>
      <c r="EC666" s="450"/>
      <c r="ED666" s="450"/>
      <c r="EE666" s="446"/>
      <c r="EF666" s="446"/>
      <c r="EL666" s="4"/>
      <c r="EM666" s="4"/>
      <c r="EN666" s="5"/>
      <c r="EO666" s="4"/>
      <c r="FA666" s="23"/>
      <c r="FB666" s="24"/>
      <c r="FC666" s="75"/>
      <c r="FD666" s="76"/>
      <c r="FF666" s="89"/>
      <c r="IA666" s="214"/>
      <c r="IB666" s="215"/>
      <c r="IC666" s="214"/>
      <c r="ID666" s="215"/>
      <c r="IE666" s="214"/>
      <c r="IF666" s="214"/>
      <c r="IG666" s="214"/>
      <c r="IH666" s="233"/>
      <c r="II666" s="160"/>
      <c r="IJ666" s="217"/>
      <c r="IK666" s="218"/>
      <c r="IL666" s="218"/>
      <c r="IM666" s="218"/>
      <c r="IO666" s="391"/>
    </row>
    <row r="667" spans="1:249" s="6" customFormat="1" ht="15" x14ac:dyDescent="0.2">
      <c r="A667" s="467" t="s">
        <v>2165</v>
      </c>
      <c r="B667" s="467" t="s">
        <v>1960</v>
      </c>
      <c r="C667" s="393" t="s">
        <v>2992</v>
      </c>
      <c r="D667" s="468"/>
      <c r="E667" s="462" t="s">
        <v>2136</v>
      </c>
      <c r="F667" s="14" t="s">
        <v>2149</v>
      </c>
      <c r="G667" s="14" t="s">
        <v>2149</v>
      </c>
      <c r="H667" s="469" t="s">
        <v>2149</v>
      </c>
      <c r="I667" s="462"/>
      <c r="J667" s="456"/>
      <c r="K667" s="11"/>
      <c r="L667" s="11"/>
      <c r="M667" s="14"/>
      <c r="N667" s="470"/>
      <c r="O667" s="14"/>
      <c r="P667" s="14"/>
      <c r="Q667" s="14"/>
      <c r="R667" s="14"/>
      <c r="S667" s="14"/>
      <c r="T667" s="469"/>
      <c r="U667" s="454"/>
      <c r="V667" s="454"/>
      <c r="W667" s="9"/>
      <c r="X667" s="9"/>
      <c r="Y667" s="10"/>
      <c r="Z667" s="495" t="s">
        <v>2161</v>
      </c>
      <c r="AA667" s="11"/>
      <c r="AB667" s="472"/>
      <c r="AC667" s="473"/>
      <c r="AD667" s="473"/>
      <c r="AE667" s="496">
        <v>3</v>
      </c>
      <c r="AF667" s="12"/>
      <c r="AG667" s="12"/>
      <c r="AH667" s="13"/>
      <c r="AI667" s="14"/>
      <c r="AJ667" s="14"/>
      <c r="AK667" s="7"/>
      <c r="AL667" s="7"/>
      <c r="AM667" s="15"/>
      <c r="AN667" s="15"/>
      <c r="AO667" s="8"/>
      <c r="AP667" s="453" t="s">
        <v>137</v>
      </c>
      <c r="AQ667" s="17"/>
      <c r="AR667" s="18"/>
      <c r="AS667" s="19"/>
      <c r="AT667" s="19"/>
      <c r="AU667" s="19"/>
      <c r="AV667" s="19"/>
      <c r="AW667" s="19"/>
      <c r="AX667" s="19"/>
      <c r="AY667" s="19"/>
      <c r="AZ667" s="20"/>
      <c r="BA667" s="20"/>
      <c r="BB667" s="21"/>
      <c r="BC667" s="22" t="s">
        <v>2179</v>
      </c>
      <c r="BD667" s="77"/>
      <c r="BE667" s="91"/>
      <c r="BF667" s="91"/>
      <c r="BG667" s="92"/>
      <c r="BH667"/>
      <c r="BI667"/>
      <c r="BJ667"/>
      <c r="BK667"/>
      <c r="BL667"/>
      <c r="BM667"/>
      <c r="BN667"/>
      <c r="BO667"/>
      <c r="BP667"/>
      <c r="BQ667"/>
      <c r="BR667"/>
      <c r="BS667"/>
      <c r="BT667" s="92"/>
      <c r="BU667" s="92"/>
      <c r="BV667" s="92"/>
      <c r="BW667" s="5"/>
      <c r="BX667" s="5"/>
      <c r="BY667" s="5"/>
      <c r="BZ667" s="5"/>
      <c r="CA667" s="5"/>
      <c r="CB667" s="5"/>
      <c r="CC667" s="5"/>
      <c r="CD667" s="440"/>
      <c r="CE667" s="440"/>
      <c r="CF667" s="441"/>
      <c r="CG667" s="442"/>
      <c r="CH667" s="443"/>
      <c r="CI667" s="443"/>
      <c r="CJ667" s="443"/>
      <c r="CK667" s="443"/>
      <c r="CL667" s="4"/>
      <c r="CM667" s="4"/>
      <c r="CN667" s="5"/>
      <c r="CO667" s="4"/>
      <c r="CP667" s="444"/>
      <c r="CQ667" s="445"/>
      <c r="CR667" s="446"/>
      <c r="CS667" s="446"/>
      <c r="CT667" s="444"/>
      <c r="CU667" s="444"/>
      <c r="CV667" s="444"/>
      <c r="CW667" s="444"/>
      <c r="CX667" s="447"/>
      <c r="CY667" s="447"/>
      <c r="CZ667" s="447"/>
      <c r="DA667" s="447"/>
      <c r="DB667" s="448"/>
      <c r="DC667" s="448"/>
      <c r="DD667" s="446"/>
      <c r="DE667" s="439"/>
      <c r="DF667" s="439"/>
      <c r="DG667" s="439"/>
      <c r="DH667" s="439"/>
      <c r="DI667" s="439"/>
      <c r="DJ667" s="439"/>
      <c r="DK667" s="439"/>
      <c r="DL667" s="446"/>
      <c r="DM667" s="446"/>
      <c r="DN667" s="444"/>
      <c r="DO667" s="444"/>
      <c r="DP667" s="444"/>
      <c r="DQ667" s="444"/>
      <c r="DR667" s="444"/>
      <c r="DS667" s="441"/>
      <c r="DT667" s="449"/>
      <c r="DU667" s="450"/>
      <c r="DV667" s="450"/>
      <c r="DW667" s="450"/>
      <c r="DX667" s="450"/>
      <c r="DY667" s="450"/>
      <c r="DZ667" s="450"/>
      <c r="EA667" s="450"/>
      <c r="EB667" s="450"/>
      <c r="EC667" s="450"/>
      <c r="ED667" s="450"/>
      <c r="EE667" s="446"/>
      <c r="EF667" s="446"/>
      <c r="EL667" s="4"/>
      <c r="EM667" s="4"/>
      <c r="EN667" s="5"/>
      <c r="EO667" s="4"/>
      <c r="FA667" s="23"/>
      <c r="FB667" s="24"/>
      <c r="FC667" s="75"/>
      <c r="FD667" s="76"/>
      <c r="FF667" s="89"/>
      <c r="IA667" s="214"/>
      <c r="IB667" s="215"/>
      <c r="IC667" s="214"/>
      <c r="ID667" s="215"/>
      <c r="IE667" s="214"/>
      <c r="IF667" s="214"/>
      <c r="IG667" s="214"/>
      <c r="IH667" s="233"/>
      <c r="II667" s="160"/>
      <c r="IJ667" s="217"/>
      <c r="IK667" s="218"/>
      <c r="IL667" s="218"/>
      <c r="IM667" s="218"/>
      <c r="IO667" s="391"/>
    </row>
    <row r="668" spans="1:249" s="6" customFormat="1" ht="15" x14ac:dyDescent="0.2">
      <c r="A668" s="467" t="s">
        <v>2166</v>
      </c>
      <c r="B668" s="467" t="s">
        <v>2149</v>
      </c>
      <c r="C668" s="393" t="s">
        <v>2993</v>
      </c>
      <c r="D668" s="468"/>
      <c r="E668" s="462" t="s">
        <v>2139</v>
      </c>
      <c r="F668" s="14" t="s">
        <v>2147</v>
      </c>
      <c r="G668" s="14" t="s">
        <v>2154</v>
      </c>
      <c r="H668" s="469" t="s">
        <v>2149</v>
      </c>
      <c r="I668" s="462"/>
      <c r="J668" s="456"/>
      <c r="K668" s="11"/>
      <c r="L668" s="11"/>
      <c r="M668" s="14"/>
      <c r="N668" s="470"/>
      <c r="O668" s="14"/>
      <c r="P668" s="14"/>
      <c r="Q668" s="14"/>
      <c r="R668" s="14"/>
      <c r="S668" s="14"/>
      <c r="T668" s="469"/>
      <c r="U668" s="454"/>
      <c r="V668" s="454"/>
      <c r="W668" s="9"/>
      <c r="X668" s="9"/>
      <c r="Y668" s="10"/>
      <c r="Z668" s="495" t="s">
        <v>2166</v>
      </c>
      <c r="AA668" s="11"/>
      <c r="AB668" s="472"/>
      <c r="AC668" s="473"/>
      <c r="AD668" s="473"/>
      <c r="AE668" s="496" t="s">
        <v>2166</v>
      </c>
      <c r="AF668" s="12"/>
      <c r="AG668" s="12"/>
      <c r="AH668" s="13"/>
      <c r="AI668" s="14"/>
      <c r="AJ668" s="14"/>
      <c r="AK668" s="7"/>
      <c r="AL668" s="7"/>
      <c r="AM668" s="15"/>
      <c r="AN668" s="15"/>
      <c r="AO668" s="8"/>
      <c r="AP668" s="453" t="s">
        <v>138</v>
      </c>
      <c r="AQ668" s="17"/>
      <c r="AR668" s="18"/>
      <c r="AS668" s="19"/>
      <c r="AT668" s="19"/>
      <c r="AU668" s="19"/>
      <c r="AV668" s="19"/>
      <c r="AW668" s="19"/>
      <c r="AX668" s="19"/>
      <c r="AY668" s="19"/>
      <c r="AZ668" s="20"/>
      <c r="BA668" s="20"/>
      <c r="BB668" s="21"/>
      <c r="BC668" s="22" t="s">
        <v>2179</v>
      </c>
      <c r="BD668" s="77"/>
      <c r="BE668" s="91"/>
      <c r="BF668" s="91"/>
      <c r="BG668" s="92"/>
      <c r="BH668"/>
      <c r="BI668"/>
      <c r="BJ668"/>
      <c r="BK668"/>
      <c r="BL668"/>
      <c r="BM668"/>
      <c r="BN668"/>
      <c r="BO668"/>
      <c r="BP668"/>
      <c r="BQ668"/>
      <c r="BR668"/>
      <c r="BS668"/>
      <c r="BT668" s="92"/>
      <c r="BU668" s="92"/>
      <c r="BV668" s="92"/>
      <c r="BW668" s="5"/>
      <c r="BX668" s="5"/>
      <c r="BY668" s="5"/>
      <c r="BZ668" s="5"/>
      <c r="CA668" s="5"/>
      <c r="CB668" s="5"/>
      <c r="CC668" s="5"/>
      <c r="CD668" s="440"/>
      <c r="CE668" s="440"/>
      <c r="CF668" s="441"/>
      <c r="CG668" s="442"/>
      <c r="CH668" s="443"/>
      <c r="CI668" s="443"/>
      <c r="CJ668" s="443"/>
      <c r="CK668" s="443"/>
      <c r="CL668" s="4"/>
      <c r="CM668" s="4"/>
      <c r="CN668" s="5"/>
      <c r="CO668" s="4"/>
      <c r="CP668" s="444"/>
      <c r="CQ668" s="445"/>
      <c r="CR668" s="446"/>
      <c r="CS668" s="446"/>
      <c r="CT668" s="444"/>
      <c r="CU668" s="444"/>
      <c r="CV668" s="444"/>
      <c r="CW668" s="444"/>
      <c r="CX668" s="447"/>
      <c r="CY668" s="447"/>
      <c r="CZ668" s="447"/>
      <c r="DA668" s="447"/>
      <c r="DB668" s="448"/>
      <c r="DC668" s="448"/>
      <c r="DD668" s="446"/>
      <c r="DE668" s="439"/>
      <c r="DF668" s="439"/>
      <c r="DG668" s="439"/>
      <c r="DH668" s="439"/>
      <c r="DI668" s="439"/>
      <c r="DJ668" s="439"/>
      <c r="DK668" s="439"/>
      <c r="DL668" s="446"/>
      <c r="DM668" s="446"/>
      <c r="DN668" s="444"/>
      <c r="DO668" s="444"/>
      <c r="DP668" s="444"/>
      <c r="DQ668" s="444"/>
      <c r="DR668" s="444"/>
      <c r="DS668" s="441"/>
      <c r="DT668" s="449"/>
      <c r="DU668" s="450"/>
      <c r="DV668" s="450"/>
      <c r="DW668" s="450"/>
      <c r="DX668" s="450"/>
      <c r="DY668" s="450"/>
      <c r="DZ668" s="450"/>
      <c r="EA668" s="450"/>
      <c r="EB668" s="450"/>
      <c r="EC668" s="450"/>
      <c r="ED668" s="450"/>
      <c r="EE668" s="446"/>
      <c r="EF668" s="446"/>
      <c r="EL668" s="4"/>
      <c r="EM668" s="4"/>
      <c r="EN668" s="5"/>
      <c r="EO668" s="4"/>
      <c r="FA668" s="23"/>
      <c r="FB668" s="24"/>
      <c r="FC668" s="75"/>
      <c r="FD668" s="76"/>
      <c r="FF668" s="89"/>
      <c r="IA668" s="214"/>
      <c r="IB668" s="215"/>
      <c r="IC668" s="214"/>
      <c r="ID668" s="215"/>
      <c r="IE668" s="214"/>
      <c r="IF668" s="214"/>
      <c r="IG668" s="214"/>
      <c r="IH668" s="233"/>
      <c r="II668" s="160"/>
      <c r="IJ668" s="217"/>
      <c r="IK668" s="218"/>
      <c r="IL668" s="218"/>
      <c r="IM668" s="218"/>
      <c r="IO668" s="391"/>
    </row>
    <row r="669" spans="1:249" s="6" customFormat="1" ht="15" x14ac:dyDescent="0.2">
      <c r="A669" s="467" t="s">
        <v>2166</v>
      </c>
      <c r="B669" s="467" t="s">
        <v>1969</v>
      </c>
      <c r="C669" s="393" t="s">
        <v>2994</v>
      </c>
      <c r="D669" s="468"/>
      <c r="E669" s="462" t="s">
        <v>2138</v>
      </c>
      <c r="F669" s="14" t="s">
        <v>2147</v>
      </c>
      <c r="G669" s="14" t="s">
        <v>2149</v>
      </c>
      <c r="H669" s="469" t="s">
        <v>2149</v>
      </c>
      <c r="I669" s="462"/>
      <c r="J669" s="456"/>
      <c r="K669" s="11"/>
      <c r="L669" s="11"/>
      <c r="M669" s="14"/>
      <c r="N669" s="470"/>
      <c r="O669" s="14"/>
      <c r="P669" s="14"/>
      <c r="Q669" s="14"/>
      <c r="R669" s="14"/>
      <c r="S669" s="14"/>
      <c r="T669" s="469"/>
      <c r="U669" s="454"/>
      <c r="V669" s="454"/>
      <c r="W669" s="9"/>
      <c r="X669" s="9"/>
      <c r="Y669" s="10"/>
      <c r="Z669" s="495">
        <v>2</v>
      </c>
      <c r="AA669" s="11"/>
      <c r="AB669" s="472"/>
      <c r="AC669" s="473"/>
      <c r="AD669" s="473"/>
      <c r="AE669" s="496">
        <v>3</v>
      </c>
      <c r="AF669" s="12"/>
      <c r="AG669" s="12"/>
      <c r="AH669" s="13"/>
      <c r="AI669" s="14"/>
      <c r="AJ669" s="14"/>
      <c r="AK669" s="7"/>
      <c r="AL669" s="7"/>
      <c r="AM669" s="15"/>
      <c r="AN669" s="15"/>
      <c r="AO669" s="8"/>
      <c r="AP669" s="453" t="s">
        <v>139</v>
      </c>
      <c r="AQ669" s="17"/>
      <c r="AR669" s="18"/>
      <c r="AS669" s="19"/>
      <c r="AT669" s="19"/>
      <c r="AU669" s="19"/>
      <c r="AV669" s="19"/>
      <c r="AW669" s="19"/>
      <c r="AX669" s="19"/>
      <c r="AY669" s="19"/>
      <c r="AZ669" s="20"/>
      <c r="BA669" s="20"/>
      <c r="BB669" s="21"/>
      <c r="BC669" s="22" t="s">
        <v>2179</v>
      </c>
      <c r="BD669" s="77"/>
      <c r="BE669" s="91"/>
      <c r="BF669" s="91"/>
      <c r="BG669" s="92"/>
      <c r="BH669"/>
      <c r="BI669"/>
      <c r="BJ669"/>
      <c r="BK669"/>
      <c r="BL669"/>
      <c r="BM669"/>
      <c r="BN669"/>
      <c r="BO669"/>
      <c r="BP669"/>
      <c r="BQ669"/>
      <c r="BR669"/>
      <c r="BS669"/>
      <c r="BT669" s="92"/>
      <c r="BU669" s="92"/>
      <c r="BV669" s="92"/>
      <c r="BW669" s="5"/>
      <c r="BX669" s="5"/>
      <c r="BY669" s="5"/>
      <c r="BZ669" s="5"/>
      <c r="CA669" s="5"/>
      <c r="CB669" s="5"/>
      <c r="CC669" s="5"/>
      <c r="CD669" s="440"/>
      <c r="CE669" s="440"/>
      <c r="CF669" s="441"/>
      <c r="CG669" s="442"/>
      <c r="CH669" s="443"/>
      <c r="CI669" s="443"/>
      <c r="CJ669" s="443"/>
      <c r="CK669" s="443"/>
      <c r="CL669" s="4"/>
      <c r="CM669" s="4"/>
      <c r="CN669" s="5"/>
      <c r="CO669" s="4"/>
      <c r="CP669" s="444"/>
      <c r="CQ669" s="445"/>
      <c r="CR669" s="446"/>
      <c r="CS669" s="446"/>
      <c r="CT669" s="444"/>
      <c r="CU669" s="444"/>
      <c r="CV669" s="444"/>
      <c r="CW669" s="444"/>
      <c r="CX669" s="447"/>
      <c r="CY669" s="447"/>
      <c r="CZ669" s="447"/>
      <c r="DA669" s="447"/>
      <c r="DB669" s="448"/>
      <c r="DC669" s="448"/>
      <c r="DD669" s="446"/>
      <c r="DE669" s="439"/>
      <c r="DF669" s="439"/>
      <c r="DG669" s="439"/>
      <c r="DH669" s="439"/>
      <c r="DI669" s="439"/>
      <c r="DJ669" s="439"/>
      <c r="DK669" s="439"/>
      <c r="DL669" s="446"/>
      <c r="DM669" s="446"/>
      <c r="DN669" s="444"/>
      <c r="DO669" s="444"/>
      <c r="DP669" s="444"/>
      <c r="DQ669" s="444"/>
      <c r="DR669" s="444"/>
      <c r="DS669" s="441"/>
      <c r="DT669" s="449"/>
      <c r="DU669" s="450"/>
      <c r="DV669" s="450"/>
      <c r="DW669" s="450"/>
      <c r="DX669" s="450"/>
      <c r="DY669" s="450"/>
      <c r="DZ669" s="450"/>
      <c r="EA669" s="450"/>
      <c r="EB669" s="450"/>
      <c r="EC669" s="450"/>
      <c r="ED669" s="450"/>
      <c r="EE669" s="446"/>
      <c r="EF669" s="446"/>
      <c r="EL669" s="4"/>
      <c r="EM669" s="4"/>
      <c r="EN669" s="5"/>
      <c r="EO669" s="4"/>
      <c r="FA669" s="23"/>
      <c r="FB669" s="24"/>
      <c r="FC669" s="75"/>
      <c r="FD669" s="76"/>
      <c r="FF669" s="89"/>
      <c r="IA669" s="214"/>
      <c r="IB669" s="215"/>
      <c r="IC669" s="214"/>
      <c r="ID669" s="215"/>
      <c r="IE669" s="214"/>
      <c r="IF669" s="214"/>
      <c r="IG669" s="214"/>
      <c r="IH669" s="233"/>
      <c r="II669" s="160"/>
      <c r="IJ669" s="217"/>
      <c r="IK669" s="218"/>
      <c r="IL669" s="218"/>
      <c r="IM669" s="218"/>
      <c r="IO669" s="391"/>
    </row>
    <row r="670" spans="1:249" s="6" customFormat="1" ht="15" x14ac:dyDescent="0.2">
      <c r="A670" s="467">
        <v>1</v>
      </c>
      <c r="B670" s="467" t="s">
        <v>2157</v>
      </c>
      <c r="C670" s="393" t="s">
        <v>2995</v>
      </c>
      <c r="D670" s="468"/>
      <c r="E670" s="462" t="s">
        <v>2136</v>
      </c>
      <c r="F670" s="14" t="s">
        <v>2147</v>
      </c>
      <c r="G670" s="14" t="s">
        <v>2154</v>
      </c>
      <c r="H670" s="469" t="s">
        <v>2149</v>
      </c>
      <c r="I670" s="462"/>
      <c r="J670" s="456"/>
      <c r="K670" s="11"/>
      <c r="L670" s="11"/>
      <c r="M670" s="14"/>
      <c r="N670" s="470"/>
      <c r="O670" s="14"/>
      <c r="P670" s="14"/>
      <c r="Q670" s="14"/>
      <c r="R670" s="14"/>
      <c r="S670" s="14"/>
      <c r="T670" s="469"/>
      <c r="U670" s="454"/>
      <c r="V670" s="454"/>
      <c r="W670" s="9"/>
      <c r="X670" s="9"/>
      <c r="Y670" s="10"/>
      <c r="Z670" s="495">
        <v>2</v>
      </c>
      <c r="AA670" s="11"/>
      <c r="AB670" s="472"/>
      <c r="AC670" s="473"/>
      <c r="AD670" s="473"/>
      <c r="AE670" s="496">
        <v>3</v>
      </c>
      <c r="AF670" s="12"/>
      <c r="AG670" s="12"/>
      <c r="AH670" s="13"/>
      <c r="AI670" s="14"/>
      <c r="AJ670" s="14"/>
      <c r="AK670" s="7"/>
      <c r="AL670" s="7"/>
      <c r="AM670" s="15"/>
      <c r="AN670" s="15"/>
      <c r="AO670" s="8"/>
      <c r="AP670" s="453" t="s">
        <v>140</v>
      </c>
      <c r="AQ670" s="17"/>
      <c r="AR670" s="18"/>
      <c r="AS670" s="19"/>
      <c r="AT670" s="19"/>
      <c r="AU670" s="19"/>
      <c r="AV670" s="19"/>
      <c r="AW670" s="19"/>
      <c r="AX670" s="19"/>
      <c r="AY670" s="19"/>
      <c r="AZ670" s="20"/>
      <c r="BA670" s="20"/>
      <c r="BB670" s="21"/>
      <c r="BC670" s="22" t="s">
        <v>2179</v>
      </c>
      <c r="BD670" s="77"/>
      <c r="BE670" s="91"/>
      <c r="BF670" s="91"/>
      <c r="BG670" s="92"/>
      <c r="BH670"/>
      <c r="BI670"/>
      <c r="BJ670"/>
      <c r="BK670"/>
      <c r="BL670"/>
      <c r="BM670"/>
      <c r="BN670"/>
      <c r="BO670"/>
      <c r="BP670"/>
      <c r="BQ670"/>
      <c r="BR670"/>
      <c r="BS670"/>
      <c r="BT670" s="92"/>
      <c r="BU670" s="92"/>
      <c r="BV670" s="92"/>
      <c r="BW670" s="5"/>
      <c r="BX670" s="5"/>
      <c r="BY670" s="5"/>
      <c r="BZ670" s="5"/>
      <c r="CA670" s="5"/>
      <c r="CB670" s="5"/>
      <c r="CC670" s="5"/>
      <c r="CD670" s="440"/>
      <c r="CE670" s="440"/>
      <c r="CF670" s="441"/>
      <c r="CG670" s="442"/>
      <c r="CH670" s="443"/>
      <c r="CI670" s="443"/>
      <c r="CJ670" s="443"/>
      <c r="CK670" s="443"/>
      <c r="CL670" s="4"/>
      <c r="CM670" s="4"/>
      <c r="CN670" s="5"/>
      <c r="CO670" s="4"/>
      <c r="CP670" s="444"/>
      <c r="CQ670" s="445"/>
      <c r="CR670" s="446"/>
      <c r="CS670" s="446"/>
      <c r="CT670" s="444"/>
      <c r="CU670" s="444"/>
      <c r="CV670" s="444"/>
      <c r="CW670" s="444"/>
      <c r="CX670" s="447"/>
      <c r="CY670" s="447"/>
      <c r="CZ670" s="447"/>
      <c r="DA670" s="447"/>
      <c r="DB670" s="448"/>
      <c r="DC670" s="448"/>
      <c r="DD670" s="446"/>
      <c r="DE670" s="439"/>
      <c r="DF670" s="439"/>
      <c r="DG670" s="439"/>
      <c r="DH670" s="439"/>
      <c r="DI670" s="439"/>
      <c r="DJ670" s="439"/>
      <c r="DK670" s="439"/>
      <c r="DL670" s="446"/>
      <c r="DM670" s="446"/>
      <c r="DN670" s="444"/>
      <c r="DO670" s="444"/>
      <c r="DP670" s="444"/>
      <c r="DQ670" s="444"/>
      <c r="DR670" s="444"/>
      <c r="DS670" s="441"/>
      <c r="DT670" s="449"/>
      <c r="DU670" s="450"/>
      <c r="DV670" s="450"/>
      <c r="DW670" s="450"/>
      <c r="DX670" s="450"/>
      <c r="DY670" s="450"/>
      <c r="DZ670" s="450"/>
      <c r="EA670" s="450"/>
      <c r="EB670" s="450"/>
      <c r="EC670" s="450"/>
      <c r="ED670" s="450"/>
      <c r="EE670" s="446"/>
      <c r="EF670" s="446"/>
      <c r="EL670" s="4"/>
      <c r="EM670" s="4"/>
      <c r="EN670" s="5"/>
      <c r="EO670" s="4"/>
      <c r="FA670" s="23"/>
      <c r="FB670" s="24"/>
      <c r="FC670" s="75"/>
      <c r="FD670" s="76"/>
      <c r="FF670" s="89"/>
      <c r="IA670" s="214"/>
      <c r="IB670" s="215"/>
      <c r="IC670" s="214"/>
      <c r="ID670" s="215"/>
      <c r="IE670" s="214"/>
      <c r="IF670" s="214"/>
      <c r="IG670" s="214"/>
      <c r="IH670" s="233"/>
      <c r="II670" s="160"/>
      <c r="IJ670" s="217"/>
      <c r="IK670" s="218"/>
      <c r="IL670" s="218"/>
      <c r="IM670" s="218"/>
      <c r="IO670" s="391"/>
    </row>
    <row r="671" spans="1:249" s="6" customFormat="1" ht="15" x14ac:dyDescent="0.2">
      <c r="A671" s="467" t="s">
        <v>2195</v>
      </c>
      <c r="B671" s="467" t="s">
        <v>2149</v>
      </c>
      <c r="C671" s="393" t="s">
        <v>2996</v>
      </c>
      <c r="D671" s="468"/>
      <c r="E671" s="462" t="s">
        <v>2141</v>
      </c>
      <c r="F671" s="14" t="s">
        <v>2147</v>
      </c>
      <c r="G671" s="14" t="s">
        <v>2154</v>
      </c>
      <c r="H671" s="469" t="s">
        <v>2149</v>
      </c>
      <c r="I671" s="462"/>
      <c r="J671" s="456"/>
      <c r="K671" s="11"/>
      <c r="L671" s="11"/>
      <c r="M671" s="14"/>
      <c r="N671" s="470"/>
      <c r="O671" s="14"/>
      <c r="P671" s="14"/>
      <c r="Q671" s="14"/>
      <c r="R671" s="14"/>
      <c r="S671" s="14"/>
      <c r="T671" s="469"/>
      <c r="U671" s="454"/>
      <c r="V671" s="454"/>
      <c r="W671" s="9"/>
      <c r="X671" s="9"/>
      <c r="Y671" s="10"/>
      <c r="Z671" s="495" t="s">
        <v>2195</v>
      </c>
      <c r="AA671" s="11"/>
      <c r="AB671" s="472"/>
      <c r="AC671" s="473"/>
      <c r="AD671" s="473"/>
      <c r="AE671" s="496" t="s">
        <v>2195</v>
      </c>
      <c r="AF671" s="12"/>
      <c r="AG671" s="12"/>
      <c r="AH671" s="13"/>
      <c r="AI671" s="14"/>
      <c r="AJ671" s="14"/>
      <c r="AK671" s="7"/>
      <c r="AL671" s="7"/>
      <c r="AM671" s="15"/>
      <c r="AN671" s="15"/>
      <c r="AO671" s="8"/>
      <c r="AP671" s="453" t="s">
        <v>141</v>
      </c>
      <c r="AQ671" s="17"/>
      <c r="AR671" s="18"/>
      <c r="AS671" s="19"/>
      <c r="AT671" s="19"/>
      <c r="AU671" s="19"/>
      <c r="AV671" s="19"/>
      <c r="AW671" s="19"/>
      <c r="AX671" s="19"/>
      <c r="AY671" s="19"/>
      <c r="AZ671" s="20"/>
      <c r="BA671" s="20"/>
      <c r="BB671" s="21"/>
      <c r="BC671" s="22" t="s">
        <v>2179</v>
      </c>
      <c r="BD671" s="77"/>
      <c r="BE671" s="91"/>
      <c r="BF671" s="91"/>
      <c r="BG671" s="92"/>
      <c r="BH671"/>
      <c r="BI671"/>
      <c r="BJ671"/>
      <c r="BK671"/>
      <c r="BL671"/>
      <c r="BM671"/>
      <c r="BN671"/>
      <c r="BO671"/>
      <c r="BP671"/>
      <c r="BQ671"/>
      <c r="BR671"/>
      <c r="BS671"/>
      <c r="BT671" s="92"/>
      <c r="BU671" s="92"/>
      <c r="BV671" s="92"/>
      <c r="BW671" s="5"/>
      <c r="BX671" s="5"/>
      <c r="BY671" s="5"/>
      <c r="BZ671" s="5"/>
      <c r="CA671" s="5"/>
      <c r="CB671" s="5"/>
      <c r="CC671" s="5"/>
      <c r="CD671" s="440"/>
      <c r="CE671" s="440"/>
      <c r="CF671" s="441"/>
      <c r="CG671" s="442"/>
      <c r="CH671" s="443"/>
      <c r="CI671" s="443"/>
      <c r="CJ671" s="443"/>
      <c r="CK671" s="443"/>
      <c r="CL671" s="4"/>
      <c r="CM671" s="4"/>
      <c r="CN671" s="5"/>
      <c r="CO671" s="4"/>
      <c r="CP671" s="444"/>
      <c r="CQ671" s="445"/>
      <c r="CR671" s="446"/>
      <c r="CS671" s="446"/>
      <c r="CT671" s="444"/>
      <c r="CU671" s="444"/>
      <c r="CV671" s="444"/>
      <c r="CW671" s="444"/>
      <c r="CX671" s="447"/>
      <c r="CY671" s="447"/>
      <c r="CZ671" s="447"/>
      <c r="DA671" s="447"/>
      <c r="DB671" s="448"/>
      <c r="DC671" s="448"/>
      <c r="DD671" s="446"/>
      <c r="DE671" s="439"/>
      <c r="DF671" s="439"/>
      <c r="DG671" s="439"/>
      <c r="DH671" s="439"/>
      <c r="DI671" s="439"/>
      <c r="DJ671" s="439"/>
      <c r="DK671" s="439"/>
      <c r="DL671" s="446"/>
      <c r="DM671" s="446"/>
      <c r="DN671" s="444"/>
      <c r="DO671" s="444"/>
      <c r="DP671" s="444"/>
      <c r="DQ671" s="444"/>
      <c r="DR671" s="444"/>
      <c r="DS671" s="441"/>
      <c r="DT671" s="449"/>
      <c r="DU671" s="450"/>
      <c r="DV671" s="450"/>
      <c r="DW671" s="450"/>
      <c r="DX671" s="450"/>
      <c r="DY671" s="450"/>
      <c r="DZ671" s="450"/>
      <c r="EA671" s="450"/>
      <c r="EB671" s="450"/>
      <c r="EC671" s="450"/>
      <c r="ED671" s="450"/>
      <c r="EE671" s="446"/>
      <c r="EF671" s="446"/>
      <c r="EL671" s="4"/>
      <c r="EM671" s="4"/>
      <c r="EN671" s="5"/>
      <c r="EO671" s="4"/>
      <c r="FA671" s="23"/>
      <c r="FB671" s="24"/>
      <c r="FC671" s="75"/>
      <c r="FD671" s="76"/>
      <c r="FF671" s="89"/>
      <c r="IA671" s="214"/>
      <c r="IB671" s="215"/>
      <c r="IC671" s="214"/>
      <c r="ID671" s="215"/>
      <c r="IE671" s="214"/>
      <c r="IF671" s="214"/>
      <c r="IG671" s="214"/>
      <c r="IH671" s="233"/>
      <c r="II671" s="160"/>
      <c r="IJ671" s="217"/>
      <c r="IK671" s="218"/>
      <c r="IL671" s="218"/>
      <c r="IM671" s="218"/>
      <c r="IO671" s="391"/>
    </row>
    <row r="672" spans="1:249" s="6" customFormat="1" ht="15" x14ac:dyDescent="0.2">
      <c r="A672" s="467">
        <v>3</v>
      </c>
      <c r="B672" s="467" t="s">
        <v>2149</v>
      </c>
      <c r="C672" s="393" t="s">
        <v>2997</v>
      </c>
      <c r="D672" s="468"/>
      <c r="E672" s="462" t="s">
        <v>2138</v>
      </c>
      <c r="F672" s="14" t="s">
        <v>2147</v>
      </c>
      <c r="G672" s="14" t="s">
        <v>2154</v>
      </c>
      <c r="H672" s="469" t="s">
        <v>2149</v>
      </c>
      <c r="I672" s="462"/>
      <c r="J672" s="456"/>
      <c r="K672" s="11"/>
      <c r="L672" s="11"/>
      <c r="M672" s="14"/>
      <c r="N672" s="470"/>
      <c r="O672" s="14"/>
      <c r="P672" s="14"/>
      <c r="Q672" s="14"/>
      <c r="R672" s="14"/>
      <c r="S672" s="14"/>
      <c r="T672" s="469"/>
      <c r="U672" s="454"/>
      <c r="V672" s="454"/>
      <c r="W672" s="9"/>
      <c r="X672" s="9"/>
      <c r="Y672" s="10"/>
      <c r="Z672" s="495">
        <v>3</v>
      </c>
      <c r="AA672" s="11"/>
      <c r="AB672" s="472"/>
      <c r="AC672" s="473"/>
      <c r="AD672" s="473"/>
      <c r="AE672" s="496">
        <v>3</v>
      </c>
      <c r="AF672" s="12"/>
      <c r="AG672" s="12"/>
      <c r="AH672" s="13"/>
      <c r="AI672" s="14"/>
      <c r="AJ672" s="14"/>
      <c r="AK672" s="7"/>
      <c r="AL672" s="7"/>
      <c r="AM672" s="15"/>
      <c r="AN672" s="15"/>
      <c r="AO672" s="8"/>
      <c r="AP672" s="453" t="s">
        <v>142</v>
      </c>
      <c r="AQ672" s="17"/>
      <c r="AR672" s="18"/>
      <c r="AS672" s="19"/>
      <c r="AT672" s="19"/>
      <c r="AU672" s="19"/>
      <c r="AV672" s="19"/>
      <c r="AW672" s="19"/>
      <c r="AX672" s="19"/>
      <c r="AY672" s="19"/>
      <c r="AZ672" s="20"/>
      <c r="BA672" s="20"/>
      <c r="BB672" s="21"/>
      <c r="BC672" s="22" t="s">
        <v>2179</v>
      </c>
      <c r="BD672" s="77"/>
      <c r="BE672" s="91"/>
      <c r="BF672" s="91"/>
      <c r="BG672" s="92"/>
      <c r="BH672"/>
      <c r="BI672"/>
      <c r="BJ672"/>
      <c r="BK672"/>
      <c r="BL672"/>
      <c r="BM672"/>
      <c r="BN672"/>
      <c r="BO672"/>
      <c r="BP672"/>
      <c r="BQ672"/>
      <c r="BR672"/>
      <c r="BS672"/>
      <c r="BT672" s="92"/>
      <c r="BU672" s="92"/>
      <c r="BV672" s="92"/>
      <c r="BW672" s="5"/>
      <c r="BX672" s="5"/>
      <c r="BY672" s="5"/>
      <c r="BZ672" s="5"/>
      <c r="CA672" s="5"/>
      <c r="CB672" s="5"/>
      <c r="CC672" s="5"/>
      <c r="CD672" s="440"/>
      <c r="CE672" s="440"/>
      <c r="CF672" s="441"/>
      <c r="CG672" s="442"/>
      <c r="CH672" s="443"/>
      <c r="CI672" s="443"/>
      <c r="CJ672" s="443"/>
      <c r="CK672" s="443"/>
      <c r="CL672" s="4"/>
      <c r="CM672" s="4"/>
      <c r="CN672" s="5"/>
      <c r="CO672" s="4"/>
      <c r="CP672" s="444"/>
      <c r="CQ672" s="445"/>
      <c r="CR672" s="446"/>
      <c r="CS672" s="446"/>
      <c r="CT672" s="444"/>
      <c r="CU672" s="444"/>
      <c r="CV672" s="444"/>
      <c r="CW672" s="444"/>
      <c r="CX672" s="447"/>
      <c r="CY672" s="447"/>
      <c r="CZ672" s="447"/>
      <c r="DA672" s="447"/>
      <c r="DB672" s="448"/>
      <c r="DC672" s="448"/>
      <c r="DD672" s="446"/>
      <c r="DE672" s="439"/>
      <c r="DF672" s="439"/>
      <c r="DG672" s="439"/>
      <c r="DH672" s="439"/>
      <c r="DI672" s="439"/>
      <c r="DJ672" s="439"/>
      <c r="DK672" s="439"/>
      <c r="DL672" s="446"/>
      <c r="DM672" s="446"/>
      <c r="DN672" s="444"/>
      <c r="DO672" s="444"/>
      <c r="DP672" s="444"/>
      <c r="DQ672" s="444"/>
      <c r="DR672" s="444"/>
      <c r="DS672" s="441"/>
      <c r="DT672" s="449"/>
      <c r="DU672" s="450"/>
      <c r="DV672" s="450"/>
      <c r="DW672" s="450"/>
      <c r="DX672" s="450"/>
      <c r="DY672" s="450"/>
      <c r="DZ672" s="450"/>
      <c r="EA672" s="450"/>
      <c r="EB672" s="450"/>
      <c r="EC672" s="450"/>
      <c r="ED672" s="450"/>
      <c r="EE672" s="446"/>
      <c r="EF672" s="446"/>
      <c r="EL672" s="4"/>
      <c r="EM672" s="4"/>
      <c r="EN672" s="5"/>
      <c r="EO672" s="4"/>
      <c r="FA672" s="23"/>
      <c r="FB672" s="24"/>
      <c r="FC672" s="75"/>
      <c r="FD672" s="76"/>
      <c r="FF672" s="89"/>
      <c r="IA672" s="214"/>
      <c r="IB672" s="215"/>
      <c r="IC672" s="214"/>
      <c r="ID672" s="215"/>
      <c r="IE672" s="214"/>
      <c r="IF672" s="214"/>
      <c r="IG672" s="214"/>
      <c r="IH672" s="233"/>
      <c r="II672" s="160"/>
      <c r="IJ672" s="217"/>
      <c r="IK672" s="218"/>
      <c r="IL672" s="218"/>
      <c r="IM672" s="218"/>
      <c r="IO672" s="391"/>
    </row>
    <row r="673" spans="1:249" s="6" customFormat="1" ht="15" x14ac:dyDescent="0.2">
      <c r="A673" s="467" t="s">
        <v>2166</v>
      </c>
      <c r="B673" s="467" t="s">
        <v>2149</v>
      </c>
      <c r="C673" s="393" t="s">
        <v>2998</v>
      </c>
      <c r="D673" s="468"/>
      <c r="E673" s="462" t="s">
        <v>2139</v>
      </c>
      <c r="F673" s="14" t="s">
        <v>2147</v>
      </c>
      <c r="G673" s="14" t="s">
        <v>2154</v>
      </c>
      <c r="H673" s="469" t="s">
        <v>2149</v>
      </c>
      <c r="I673" s="462"/>
      <c r="J673" s="456"/>
      <c r="K673" s="11"/>
      <c r="L673" s="11"/>
      <c r="M673" s="14"/>
      <c r="N673" s="470"/>
      <c r="O673" s="14"/>
      <c r="P673" s="14"/>
      <c r="Q673" s="14"/>
      <c r="R673" s="14"/>
      <c r="S673" s="14"/>
      <c r="T673" s="469"/>
      <c r="U673" s="454"/>
      <c r="V673" s="454"/>
      <c r="W673" s="9"/>
      <c r="X673" s="9"/>
      <c r="Y673" s="10"/>
      <c r="Z673" s="495" t="s">
        <v>2166</v>
      </c>
      <c r="AA673" s="11"/>
      <c r="AB673" s="472"/>
      <c r="AC673" s="473"/>
      <c r="AD673" s="473"/>
      <c r="AE673" s="496" t="s">
        <v>2195</v>
      </c>
      <c r="AF673" s="12"/>
      <c r="AG673" s="12"/>
      <c r="AH673" s="13"/>
      <c r="AI673" s="14"/>
      <c r="AJ673" s="14"/>
      <c r="AK673" s="7"/>
      <c r="AL673" s="7"/>
      <c r="AM673" s="15"/>
      <c r="AN673" s="15"/>
      <c r="AO673" s="8"/>
      <c r="AP673" s="453" t="s">
        <v>143</v>
      </c>
      <c r="AQ673" s="17"/>
      <c r="AR673" s="18"/>
      <c r="AS673" s="19"/>
      <c r="AT673" s="19"/>
      <c r="AU673" s="19"/>
      <c r="AV673" s="19"/>
      <c r="AW673" s="19"/>
      <c r="AX673" s="19"/>
      <c r="AY673" s="19"/>
      <c r="AZ673" s="20"/>
      <c r="BA673" s="20"/>
      <c r="BB673" s="21"/>
      <c r="BC673" s="22" t="s">
        <v>2179</v>
      </c>
      <c r="BD673" s="77"/>
      <c r="BE673" s="91"/>
      <c r="BF673" s="91"/>
      <c r="BG673" s="92"/>
      <c r="BH673"/>
      <c r="BI673"/>
      <c r="BJ673"/>
      <c r="BK673"/>
      <c r="BL673"/>
      <c r="BM673"/>
      <c r="BN673"/>
      <c r="BO673"/>
      <c r="BP673"/>
      <c r="BQ673"/>
      <c r="BR673"/>
      <c r="BS673"/>
      <c r="BT673" s="92"/>
      <c r="BU673" s="92"/>
      <c r="BV673" s="92"/>
      <c r="BW673" s="5"/>
      <c r="BX673" s="5"/>
      <c r="BY673" s="5"/>
      <c r="BZ673" s="5"/>
      <c r="CA673" s="5"/>
      <c r="CB673" s="5"/>
      <c r="CC673" s="5"/>
      <c r="CD673" s="440"/>
      <c r="CE673" s="440"/>
      <c r="CF673" s="441"/>
      <c r="CG673" s="442"/>
      <c r="CH673" s="443"/>
      <c r="CI673" s="443"/>
      <c r="CJ673" s="443"/>
      <c r="CK673" s="443"/>
      <c r="CL673" s="4"/>
      <c r="CM673" s="4"/>
      <c r="CN673" s="5"/>
      <c r="CO673" s="4"/>
      <c r="CP673" s="444"/>
      <c r="CQ673" s="445"/>
      <c r="CR673" s="446"/>
      <c r="CS673" s="446"/>
      <c r="CT673" s="444"/>
      <c r="CU673" s="444"/>
      <c r="CV673" s="444"/>
      <c r="CW673" s="444"/>
      <c r="CX673" s="447"/>
      <c r="CY673" s="447"/>
      <c r="CZ673" s="447"/>
      <c r="DA673" s="447"/>
      <c r="DB673" s="448"/>
      <c r="DC673" s="448"/>
      <c r="DD673" s="446"/>
      <c r="DE673" s="439"/>
      <c r="DF673" s="439"/>
      <c r="DG673" s="439"/>
      <c r="DH673" s="439"/>
      <c r="DI673" s="439"/>
      <c r="DJ673" s="439"/>
      <c r="DK673" s="439"/>
      <c r="DL673" s="446"/>
      <c r="DM673" s="446"/>
      <c r="DN673" s="444"/>
      <c r="DO673" s="444"/>
      <c r="DP673" s="444"/>
      <c r="DQ673" s="444"/>
      <c r="DR673" s="444"/>
      <c r="DS673" s="441"/>
      <c r="DT673" s="449"/>
      <c r="DU673" s="450"/>
      <c r="DV673" s="450"/>
      <c r="DW673" s="450"/>
      <c r="DX673" s="450"/>
      <c r="DY673" s="450"/>
      <c r="DZ673" s="450"/>
      <c r="EA673" s="450"/>
      <c r="EB673" s="450"/>
      <c r="EC673" s="450"/>
      <c r="ED673" s="450"/>
      <c r="EE673" s="446"/>
      <c r="EF673" s="446"/>
      <c r="EL673" s="4"/>
      <c r="EM673" s="4"/>
      <c r="EN673" s="5"/>
      <c r="EO673" s="4"/>
      <c r="FA673" s="23"/>
      <c r="FB673" s="24"/>
      <c r="FC673" s="75"/>
      <c r="FD673" s="76"/>
      <c r="FF673" s="89"/>
      <c r="IA673" s="214"/>
      <c r="IB673" s="215"/>
      <c r="IC673" s="214"/>
      <c r="ID673" s="215"/>
      <c r="IE673" s="214"/>
      <c r="IF673" s="214"/>
      <c r="IG673" s="214"/>
      <c r="IH673" s="233"/>
      <c r="II673" s="160"/>
      <c r="IJ673" s="217"/>
      <c r="IK673" s="218"/>
      <c r="IL673" s="218"/>
      <c r="IM673" s="218"/>
      <c r="IO673" s="391"/>
    </row>
    <row r="674" spans="1:249" s="6" customFormat="1" ht="15" x14ac:dyDescent="0.2">
      <c r="A674" s="467" t="s">
        <v>2195</v>
      </c>
      <c r="B674" s="467" t="s">
        <v>2149</v>
      </c>
      <c r="C674" s="393" t="s">
        <v>2999</v>
      </c>
      <c r="D674" s="468"/>
      <c r="E674" s="462" t="s">
        <v>2138</v>
      </c>
      <c r="F674" s="14" t="s">
        <v>2149</v>
      </c>
      <c r="G674" s="14" t="s">
        <v>2149</v>
      </c>
      <c r="H674" s="469" t="s">
        <v>2149</v>
      </c>
      <c r="I674" s="462"/>
      <c r="J674" s="456"/>
      <c r="K674" s="11"/>
      <c r="L674" s="11"/>
      <c r="M674" s="14"/>
      <c r="N674" s="470"/>
      <c r="O674" s="14"/>
      <c r="P674" s="14"/>
      <c r="Q674" s="14"/>
      <c r="R674" s="14"/>
      <c r="S674" s="14"/>
      <c r="T674" s="469"/>
      <c r="U674" s="454"/>
      <c r="V674" s="454"/>
      <c r="W674" s="9"/>
      <c r="X674" s="9"/>
      <c r="Y674" s="10"/>
      <c r="Z674" s="495" t="s">
        <v>2195</v>
      </c>
      <c r="AA674" s="11"/>
      <c r="AB674" s="472"/>
      <c r="AC674" s="473"/>
      <c r="AD674" s="473"/>
      <c r="AE674" s="496" t="s">
        <v>2195</v>
      </c>
      <c r="AF674" s="12"/>
      <c r="AG674" s="12"/>
      <c r="AH674" s="13"/>
      <c r="AI674" s="14"/>
      <c r="AJ674" s="14"/>
      <c r="AK674" s="7"/>
      <c r="AL674" s="7"/>
      <c r="AM674" s="15"/>
      <c r="AN674" s="15"/>
      <c r="AO674" s="8"/>
      <c r="AP674" s="453" t="s">
        <v>144</v>
      </c>
      <c r="AQ674" s="17"/>
      <c r="AR674" s="18"/>
      <c r="AS674" s="19"/>
      <c r="AT674" s="19"/>
      <c r="AU674" s="19"/>
      <c r="AV674" s="19"/>
      <c r="AW674" s="19"/>
      <c r="AX674" s="19"/>
      <c r="AY674" s="19"/>
      <c r="AZ674" s="20"/>
      <c r="BA674" s="20"/>
      <c r="BB674" s="21"/>
      <c r="BC674" s="22" t="s">
        <v>2179</v>
      </c>
      <c r="BD674" s="77"/>
      <c r="BE674" s="91"/>
      <c r="BF674" s="91"/>
      <c r="BG674" s="92"/>
      <c r="BH674"/>
      <c r="BI674"/>
      <c r="BJ674"/>
      <c r="BK674"/>
      <c r="BL674"/>
      <c r="BM674"/>
      <c r="BN674"/>
      <c r="BO674"/>
      <c r="BP674"/>
      <c r="BQ674"/>
      <c r="BR674"/>
      <c r="BS674"/>
      <c r="BT674" s="92"/>
      <c r="BU674" s="92"/>
      <c r="BV674" s="92"/>
      <c r="BW674" s="5"/>
      <c r="BX674" s="5"/>
      <c r="BY674" s="5"/>
      <c r="BZ674" s="5"/>
      <c r="CA674" s="5"/>
      <c r="CB674" s="5"/>
      <c r="CC674" s="5"/>
      <c r="CD674" s="440"/>
      <c r="CE674" s="440"/>
      <c r="CF674" s="441"/>
      <c r="CG674" s="442"/>
      <c r="CH674" s="443"/>
      <c r="CI674" s="443"/>
      <c r="CJ674" s="443"/>
      <c r="CK674" s="443"/>
      <c r="CL674" s="4"/>
      <c r="CM674" s="4"/>
      <c r="CN674" s="5"/>
      <c r="CO674" s="4"/>
      <c r="CP674" s="444"/>
      <c r="CQ674" s="445"/>
      <c r="CR674" s="446"/>
      <c r="CS674" s="446"/>
      <c r="CT674" s="444"/>
      <c r="CU674" s="444"/>
      <c r="CV674" s="444"/>
      <c r="CW674" s="444"/>
      <c r="CX674" s="447"/>
      <c r="CY674" s="447"/>
      <c r="CZ674" s="447"/>
      <c r="DA674" s="447"/>
      <c r="DB674" s="448"/>
      <c r="DC674" s="448"/>
      <c r="DD674" s="446"/>
      <c r="DE674" s="439"/>
      <c r="DF674" s="439"/>
      <c r="DG674" s="439"/>
      <c r="DH674" s="439"/>
      <c r="DI674" s="439"/>
      <c r="DJ674" s="439"/>
      <c r="DK674" s="439"/>
      <c r="DL674" s="446"/>
      <c r="DM674" s="446"/>
      <c r="DN674" s="444"/>
      <c r="DO674" s="444"/>
      <c r="DP674" s="444"/>
      <c r="DQ674" s="444"/>
      <c r="DR674" s="444"/>
      <c r="DS674" s="441"/>
      <c r="DT674" s="449"/>
      <c r="DU674" s="450"/>
      <c r="DV674" s="450"/>
      <c r="DW674" s="450"/>
      <c r="DX674" s="450"/>
      <c r="DY674" s="450"/>
      <c r="DZ674" s="450"/>
      <c r="EA674" s="450"/>
      <c r="EB674" s="450"/>
      <c r="EC674" s="450"/>
      <c r="ED674" s="450"/>
      <c r="EE674" s="446"/>
      <c r="EF674" s="446"/>
      <c r="EL674" s="4"/>
      <c r="EM674" s="4"/>
      <c r="EN674" s="5"/>
      <c r="EO674" s="4"/>
      <c r="FA674" s="23"/>
      <c r="FB674" s="24"/>
      <c r="FC674" s="75"/>
      <c r="FD674" s="76"/>
      <c r="FF674" s="89"/>
      <c r="IA674" s="214"/>
      <c r="IB674" s="215"/>
      <c r="IC674" s="214"/>
      <c r="ID674" s="215"/>
      <c r="IE674" s="214"/>
      <c r="IF674" s="214"/>
      <c r="IG674" s="214"/>
      <c r="IH674" s="233"/>
      <c r="II674" s="160"/>
      <c r="IJ674" s="217"/>
      <c r="IK674" s="218"/>
      <c r="IL674" s="218"/>
      <c r="IM674" s="218"/>
      <c r="IO674" s="391"/>
    </row>
    <row r="675" spans="1:249" s="6" customFormat="1" ht="15" x14ac:dyDescent="0.2">
      <c r="A675" s="467" t="s">
        <v>2195</v>
      </c>
      <c r="B675" s="467" t="s">
        <v>2149</v>
      </c>
      <c r="C675" s="393" t="s">
        <v>3000</v>
      </c>
      <c r="D675" s="468"/>
      <c r="E675" s="462" t="s">
        <v>2141</v>
      </c>
      <c r="F675" s="14" t="s">
        <v>2149</v>
      </c>
      <c r="G675" s="14" t="s">
        <v>2149</v>
      </c>
      <c r="H675" s="469" t="s">
        <v>2149</v>
      </c>
      <c r="I675" s="462"/>
      <c r="J675" s="456"/>
      <c r="K675" s="11"/>
      <c r="L675" s="11"/>
      <c r="M675" s="14"/>
      <c r="N675" s="470"/>
      <c r="O675" s="14"/>
      <c r="P675" s="14"/>
      <c r="Q675" s="14"/>
      <c r="R675" s="14"/>
      <c r="S675" s="14"/>
      <c r="T675" s="469"/>
      <c r="U675" s="454"/>
      <c r="V675" s="454"/>
      <c r="W675" s="9"/>
      <c r="X675" s="9"/>
      <c r="Y675" s="10"/>
      <c r="Z675" s="495" t="s">
        <v>2195</v>
      </c>
      <c r="AA675" s="11"/>
      <c r="AB675" s="472"/>
      <c r="AC675" s="473"/>
      <c r="AD675" s="473"/>
      <c r="AE675" s="496" t="s">
        <v>2195</v>
      </c>
      <c r="AF675" s="12"/>
      <c r="AG675" s="12"/>
      <c r="AH675" s="13"/>
      <c r="AI675" s="14"/>
      <c r="AJ675" s="14"/>
      <c r="AK675" s="7"/>
      <c r="AL675" s="7"/>
      <c r="AM675" s="15"/>
      <c r="AN675" s="15"/>
      <c r="AO675" s="8"/>
      <c r="AP675" s="453" t="s">
        <v>145</v>
      </c>
      <c r="AQ675" s="17"/>
      <c r="AR675" s="18"/>
      <c r="AS675" s="19"/>
      <c r="AT675" s="19"/>
      <c r="AU675" s="19"/>
      <c r="AV675" s="19"/>
      <c r="AW675" s="19"/>
      <c r="AX675" s="19"/>
      <c r="AY675" s="19"/>
      <c r="AZ675" s="20"/>
      <c r="BA675" s="20"/>
      <c r="BB675" s="21"/>
      <c r="BC675" s="22" t="s">
        <v>2179</v>
      </c>
      <c r="BD675" s="77"/>
      <c r="BE675" s="91"/>
      <c r="BF675" s="91"/>
      <c r="BG675" s="92"/>
      <c r="BH675"/>
      <c r="BI675"/>
      <c r="BJ675"/>
      <c r="BK675"/>
      <c r="BL675"/>
      <c r="BM675"/>
      <c r="BN675"/>
      <c r="BO675"/>
      <c r="BP675"/>
      <c r="BQ675"/>
      <c r="BR675"/>
      <c r="BS675"/>
      <c r="BT675" s="92"/>
      <c r="BU675" s="92"/>
      <c r="BV675" s="92"/>
      <c r="BW675" s="5"/>
      <c r="BX675" s="5"/>
      <c r="BY675" s="5"/>
      <c r="BZ675" s="5"/>
      <c r="CA675" s="5"/>
      <c r="CB675" s="5"/>
      <c r="CC675" s="5"/>
      <c r="CD675" s="440"/>
      <c r="CE675" s="440"/>
      <c r="CF675" s="441"/>
      <c r="CG675" s="442"/>
      <c r="CH675" s="443"/>
      <c r="CI675" s="443"/>
      <c r="CJ675" s="443"/>
      <c r="CK675" s="443"/>
      <c r="CL675" s="4"/>
      <c r="CM675" s="4"/>
      <c r="CN675" s="5"/>
      <c r="CO675" s="4"/>
      <c r="CP675" s="444"/>
      <c r="CQ675" s="445"/>
      <c r="CR675" s="446"/>
      <c r="CS675" s="446"/>
      <c r="CT675" s="444"/>
      <c r="CU675" s="444"/>
      <c r="CV675" s="444"/>
      <c r="CW675" s="444"/>
      <c r="CX675" s="447"/>
      <c r="CY675" s="447"/>
      <c r="CZ675" s="447"/>
      <c r="DA675" s="447"/>
      <c r="DB675" s="448"/>
      <c r="DC675" s="448"/>
      <c r="DD675" s="446"/>
      <c r="DE675" s="439"/>
      <c r="DF675" s="439"/>
      <c r="DG675" s="439"/>
      <c r="DH675" s="439"/>
      <c r="DI675" s="439"/>
      <c r="DJ675" s="439"/>
      <c r="DK675" s="439"/>
      <c r="DL675" s="446"/>
      <c r="DM675" s="446"/>
      <c r="DN675" s="444"/>
      <c r="DO675" s="444"/>
      <c r="DP675" s="444"/>
      <c r="DQ675" s="444"/>
      <c r="DR675" s="444"/>
      <c r="DS675" s="441"/>
      <c r="DT675" s="449"/>
      <c r="DU675" s="450"/>
      <c r="DV675" s="450"/>
      <c r="DW675" s="450"/>
      <c r="DX675" s="450"/>
      <c r="DY675" s="450"/>
      <c r="DZ675" s="450"/>
      <c r="EA675" s="450"/>
      <c r="EB675" s="450"/>
      <c r="EC675" s="450"/>
      <c r="ED675" s="450"/>
      <c r="EE675" s="446"/>
      <c r="EF675" s="446"/>
      <c r="EL675" s="4"/>
      <c r="EM675" s="4"/>
      <c r="EN675" s="5"/>
      <c r="EO675" s="4"/>
      <c r="FA675" s="23"/>
      <c r="FB675" s="24"/>
      <c r="FC675" s="75"/>
      <c r="FD675" s="76"/>
      <c r="FF675" s="89"/>
      <c r="IA675" s="214"/>
      <c r="IB675" s="215"/>
      <c r="IC675" s="214"/>
      <c r="ID675" s="215"/>
      <c r="IE675" s="214"/>
      <c r="IF675" s="214"/>
      <c r="IG675" s="214"/>
      <c r="IH675" s="233"/>
      <c r="II675" s="160"/>
      <c r="IJ675" s="217"/>
      <c r="IK675" s="218"/>
      <c r="IL675" s="218"/>
      <c r="IM675" s="218"/>
      <c r="IO675" s="391"/>
    </row>
    <row r="676" spans="1:249" s="6" customFormat="1" ht="15" x14ac:dyDescent="0.2">
      <c r="A676" s="467" t="s">
        <v>2195</v>
      </c>
      <c r="B676" s="467" t="s">
        <v>2149</v>
      </c>
      <c r="C676" s="393" t="s">
        <v>3001</v>
      </c>
      <c r="D676" s="468"/>
      <c r="E676" s="462" t="s">
        <v>2138</v>
      </c>
      <c r="F676" s="14" t="s">
        <v>2149</v>
      </c>
      <c r="G676" s="14" t="s">
        <v>2149</v>
      </c>
      <c r="H676" s="469" t="s">
        <v>2149</v>
      </c>
      <c r="I676" s="462"/>
      <c r="J676" s="456"/>
      <c r="K676" s="11"/>
      <c r="L676" s="11"/>
      <c r="M676" s="14"/>
      <c r="N676" s="470"/>
      <c r="O676" s="14"/>
      <c r="P676" s="14"/>
      <c r="Q676" s="14"/>
      <c r="R676" s="14"/>
      <c r="S676" s="14"/>
      <c r="T676" s="469"/>
      <c r="U676" s="454"/>
      <c r="V676" s="454"/>
      <c r="W676" s="9"/>
      <c r="X676" s="9"/>
      <c r="Y676" s="10"/>
      <c r="Z676" s="495" t="s">
        <v>2195</v>
      </c>
      <c r="AA676" s="11"/>
      <c r="AB676" s="472"/>
      <c r="AC676" s="473"/>
      <c r="AD676" s="473"/>
      <c r="AE676" s="496" t="s">
        <v>2195</v>
      </c>
      <c r="AF676" s="12"/>
      <c r="AG676" s="12"/>
      <c r="AH676" s="13"/>
      <c r="AI676" s="14"/>
      <c r="AJ676" s="14"/>
      <c r="AK676" s="7"/>
      <c r="AL676" s="7"/>
      <c r="AM676" s="15"/>
      <c r="AN676" s="15"/>
      <c r="AO676" s="8"/>
      <c r="AP676" s="453" t="s">
        <v>146</v>
      </c>
      <c r="AQ676" s="17"/>
      <c r="AR676" s="18"/>
      <c r="AS676" s="19"/>
      <c r="AT676" s="19"/>
      <c r="AU676" s="19"/>
      <c r="AV676" s="19"/>
      <c r="AW676" s="19"/>
      <c r="AX676" s="19"/>
      <c r="AY676" s="19"/>
      <c r="AZ676" s="20"/>
      <c r="BA676" s="20"/>
      <c r="BB676" s="21"/>
      <c r="BC676" s="22" t="s">
        <v>2179</v>
      </c>
      <c r="BD676" s="77"/>
      <c r="BE676" s="91"/>
      <c r="BF676" s="91"/>
      <c r="BG676" s="92"/>
      <c r="BH676"/>
      <c r="BI676"/>
      <c r="BJ676"/>
      <c r="BK676"/>
      <c r="BL676"/>
      <c r="BM676"/>
      <c r="BN676"/>
      <c r="BO676"/>
      <c r="BP676"/>
      <c r="BQ676"/>
      <c r="BR676"/>
      <c r="BS676"/>
      <c r="BT676" s="92"/>
      <c r="BU676" s="92"/>
      <c r="BV676" s="92"/>
      <c r="BW676" s="5"/>
      <c r="BX676" s="5"/>
      <c r="BY676" s="5"/>
      <c r="BZ676" s="5"/>
      <c r="CA676" s="5"/>
      <c r="CB676" s="5"/>
      <c r="CC676" s="5"/>
      <c r="CD676" s="440"/>
      <c r="CE676" s="440"/>
      <c r="CF676" s="441"/>
      <c r="CG676" s="442"/>
      <c r="CH676" s="443"/>
      <c r="CI676" s="443"/>
      <c r="CJ676" s="443"/>
      <c r="CK676" s="443"/>
      <c r="CL676" s="4"/>
      <c r="CM676" s="4"/>
      <c r="CN676" s="5"/>
      <c r="CO676" s="4"/>
      <c r="CP676" s="444"/>
      <c r="CQ676" s="445"/>
      <c r="CR676" s="446"/>
      <c r="CS676" s="446"/>
      <c r="CT676" s="444"/>
      <c r="CU676" s="444"/>
      <c r="CV676" s="444"/>
      <c r="CW676" s="444"/>
      <c r="CX676" s="447"/>
      <c r="CY676" s="447"/>
      <c r="CZ676" s="447"/>
      <c r="DA676" s="447"/>
      <c r="DB676" s="448"/>
      <c r="DC676" s="448"/>
      <c r="DD676" s="446"/>
      <c r="DE676" s="439"/>
      <c r="DF676" s="439"/>
      <c r="DG676" s="439"/>
      <c r="DH676" s="439"/>
      <c r="DI676" s="439"/>
      <c r="DJ676" s="439"/>
      <c r="DK676" s="439"/>
      <c r="DL676" s="446"/>
      <c r="DM676" s="446"/>
      <c r="DN676" s="444"/>
      <c r="DO676" s="444"/>
      <c r="DP676" s="444"/>
      <c r="DQ676" s="444"/>
      <c r="DR676" s="444"/>
      <c r="DS676" s="441"/>
      <c r="DT676" s="449"/>
      <c r="DU676" s="450"/>
      <c r="DV676" s="450"/>
      <c r="DW676" s="450"/>
      <c r="DX676" s="450"/>
      <c r="DY676" s="450"/>
      <c r="DZ676" s="450"/>
      <c r="EA676" s="450"/>
      <c r="EB676" s="450"/>
      <c r="EC676" s="450"/>
      <c r="ED676" s="450"/>
      <c r="EE676" s="446"/>
      <c r="EF676" s="446"/>
      <c r="EL676" s="4"/>
      <c r="EM676" s="4"/>
      <c r="EN676" s="5"/>
      <c r="EO676" s="4"/>
      <c r="FA676" s="23"/>
      <c r="FB676" s="24"/>
      <c r="FC676" s="75"/>
      <c r="FD676" s="76"/>
      <c r="FF676" s="89"/>
      <c r="IA676" s="214"/>
      <c r="IB676" s="215"/>
      <c r="IC676" s="214"/>
      <c r="ID676" s="215"/>
      <c r="IE676" s="214"/>
      <c r="IF676" s="214"/>
      <c r="IG676" s="214"/>
      <c r="IH676" s="233"/>
      <c r="II676" s="160"/>
      <c r="IJ676" s="217"/>
      <c r="IK676" s="218"/>
      <c r="IL676" s="218"/>
      <c r="IM676" s="218"/>
      <c r="IO676" s="391"/>
    </row>
    <row r="677" spans="1:249" s="6" customFormat="1" ht="15" x14ac:dyDescent="0.2">
      <c r="A677" s="467" t="s">
        <v>2195</v>
      </c>
      <c r="B677" s="467" t="s">
        <v>2149</v>
      </c>
      <c r="C677" s="393" t="s">
        <v>3002</v>
      </c>
      <c r="D677" s="468"/>
      <c r="E677" s="462" t="s">
        <v>2141</v>
      </c>
      <c r="F677" s="14" t="s">
        <v>2149</v>
      </c>
      <c r="G677" s="14" t="s">
        <v>2149</v>
      </c>
      <c r="H677" s="469" t="s">
        <v>2149</v>
      </c>
      <c r="I677" s="462"/>
      <c r="J677" s="456"/>
      <c r="K677" s="11"/>
      <c r="L677" s="11"/>
      <c r="M677" s="14"/>
      <c r="N677" s="470"/>
      <c r="O677" s="14"/>
      <c r="P677" s="14"/>
      <c r="Q677" s="14"/>
      <c r="R677" s="14"/>
      <c r="S677" s="14"/>
      <c r="T677" s="469"/>
      <c r="U677" s="454"/>
      <c r="V677" s="454"/>
      <c r="W677" s="9"/>
      <c r="X677" s="9"/>
      <c r="Y677" s="10"/>
      <c r="Z677" s="495" t="s">
        <v>2195</v>
      </c>
      <c r="AA677" s="11"/>
      <c r="AB677" s="472"/>
      <c r="AC677" s="473"/>
      <c r="AD677" s="473"/>
      <c r="AE677" s="496" t="s">
        <v>2195</v>
      </c>
      <c r="AF677" s="12"/>
      <c r="AG677" s="12"/>
      <c r="AH677" s="13"/>
      <c r="AI677" s="14"/>
      <c r="AJ677" s="14"/>
      <c r="AK677" s="7"/>
      <c r="AL677" s="7"/>
      <c r="AM677" s="15"/>
      <c r="AN677" s="15"/>
      <c r="AO677" s="8"/>
      <c r="AP677" s="453" t="s">
        <v>147</v>
      </c>
      <c r="AQ677" s="17"/>
      <c r="AR677" s="18"/>
      <c r="AS677" s="19"/>
      <c r="AT677" s="19"/>
      <c r="AU677" s="19"/>
      <c r="AV677" s="19"/>
      <c r="AW677" s="19"/>
      <c r="AX677" s="19"/>
      <c r="AY677" s="19"/>
      <c r="AZ677" s="20"/>
      <c r="BA677" s="20"/>
      <c r="BB677" s="21"/>
      <c r="BC677" s="22" t="s">
        <v>2179</v>
      </c>
      <c r="BD677" s="77"/>
      <c r="BE677" s="91"/>
      <c r="BF677" s="91"/>
      <c r="BG677" s="92"/>
      <c r="BH677"/>
      <c r="BI677"/>
      <c r="BJ677"/>
      <c r="BK677"/>
      <c r="BL677"/>
      <c r="BM677"/>
      <c r="BN677"/>
      <c r="BO677"/>
      <c r="BP677"/>
      <c r="BQ677"/>
      <c r="BR677"/>
      <c r="BS677"/>
      <c r="BT677" s="92"/>
      <c r="BU677" s="92"/>
      <c r="BV677" s="92"/>
      <c r="BW677" s="5"/>
      <c r="BX677" s="5"/>
      <c r="BY677" s="5"/>
      <c r="BZ677" s="5"/>
      <c r="CA677" s="5"/>
      <c r="CB677" s="5"/>
      <c r="CC677" s="5"/>
      <c r="CD677" s="440"/>
      <c r="CE677" s="440"/>
      <c r="CF677" s="441"/>
      <c r="CG677" s="442"/>
      <c r="CH677" s="443"/>
      <c r="CI677" s="443"/>
      <c r="CJ677" s="443"/>
      <c r="CK677" s="443"/>
      <c r="CL677" s="4"/>
      <c r="CM677" s="4"/>
      <c r="CN677" s="5"/>
      <c r="CO677" s="4"/>
      <c r="CP677" s="444"/>
      <c r="CQ677" s="445"/>
      <c r="CR677" s="446"/>
      <c r="CS677" s="446"/>
      <c r="CT677" s="444"/>
      <c r="CU677" s="444"/>
      <c r="CV677" s="444"/>
      <c r="CW677" s="444"/>
      <c r="CX677" s="447"/>
      <c r="CY677" s="447"/>
      <c r="CZ677" s="447"/>
      <c r="DA677" s="447"/>
      <c r="DB677" s="448"/>
      <c r="DC677" s="448"/>
      <c r="DD677" s="446"/>
      <c r="DE677" s="439"/>
      <c r="DF677" s="439"/>
      <c r="DG677" s="439"/>
      <c r="DH677" s="439"/>
      <c r="DI677" s="439"/>
      <c r="DJ677" s="439"/>
      <c r="DK677" s="439"/>
      <c r="DL677" s="446"/>
      <c r="DM677" s="446"/>
      <c r="DN677" s="444"/>
      <c r="DO677" s="444"/>
      <c r="DP677" s="444"/>
      <c r="DQ677" s="444"/>
      <c r="DR677" s="444"/>
      <c r="DS677" s="441"/>
      <c r="DT677" s="449"/>
      <c r="DU677" s="450"/>
      <c r="DV677" s="450"/>
      <c r="DW677" s="450"/>
      <c r="DX677" s="450"/>
      <c r="DY677" s="450"/>
      <c r="DZ677" s="450"/>
      <c r="EA677" s="450"/>
      <c r="EB677" s="450"/>
      <c r="EC677" s="450"/>
      <c r="ED677" s="450"/>
      <c r="EE677" s="446"/>
      <c r="EF677" s="446"/>
      <c r="EL677" s="4"/>
      <c r="EM677" s="4"/>
      <c r="EN677" s="5"/>
      <c r="EO677" s="4"/>
      <c r="FA677" s="23"/>
      <c r="FB677" s="24"/>
      <c r="FC677" s="75"/>
      <c r="FD677" s="76"/>
      <c r="FF677" s="89"/>
      <c r="IA677" s="214"/>
      <c r="IB677" s="215"/>
      <c r="IC677" s="214"/>
      <c r="ID677" s="215"/>
      <c r="IE677" s="214"/>
      <c r="IF677" s="214"/>
      <c r="IG677" s="214"/>
      <c r="IH677" s="233"/>
      <c r="II677" s="160"/>
      <c r="IJ677" s="217"/>
      <c r="IK677" s="218"/>
      <c r="IL677" s="218"/>
      <c r="IM677" s="218"/>
      <c r="IO677" s="391"/>
    </row>
    <row r="678" spans="1:249" s="6" customFormat="1" ht="15" x14ac:dyDescent="0.2">
      <c r="A678" s="467" t="s">
        <v>2195</v>
      </c>
      <c r="B678" s="467" t="s">
        <v>2149</v>
      </c>
      <c r="C678" s="393" t="s">
        <v>3003</v>
      </c>
      <c r="D678" s="468"/>
      <c r="E678" s="462" t="s">
        <v>2139</v>
      </c>
      <c r="F678" s="14" t="s">
        <v>2149</v>
      </c>
      <c r="G678" s="14" t="s">
        <v>2149</v>
      </c>
      <c r="H678" s="469" t="s">
        <v>2149</v>
      </c>
      <c r="I678" s="462"/>
      <c r="J678" s="456"/>
      <c r="K678" s="11"/>
      <c r="L678" s="11"/>
      <c r="M678" s="14"/>
      <c r="N678" s="470"/>
      <c r="O678" s="14"/>
      <c r="P678" s="14"/>
      <c r="Q678" s="14"/>
      <c r="R678" s="14"/>
      <c r="S678" s="14"/>
      <c r="T678" s="469"/>
      <c r="U678" s="454"/>
      <c r="V678" s="454"/>
      <c r="W678" s="9"/>
      <c r="X678" s="9"/>
      <c r="Y678" s="10"/>
      <c r="Z678" s="495" t="s">
        <v>2195</v>
      </c>
      <c r="AA678" s="11"/>
      <c r="AB678" s="472"/>
      <c r="AC678" s="473"/>
      <c r="AD678" s="473"/>
      <c r="AE678" s="496" t="s">
        <v>2195</v>
      </c>
      <c r="AF678" s="12"/>
      <c r="AG678" s="12"/>
      <c r="AH678" s="13"/>
      <c r="AI678" s="14"/>
      <c r="AJ678" s="14"/>
      <c r="AK678" s="7"/>
      <c r="AL678" s="7"/>
      <c r="AM678" s="15"/>
      <c r="AN678" s="15"/>
      <c r="AO678" s="8"/>
      <c r="AP678" s="453" t="s">
        <v>148</v>
      </c>
      <c r="AQ678" s="17"/>
      <c r="AR678" s="18"/>
      <c r="AS678" s="19"/>
      <c r="AT678" s="19"/>
      <c r="AU678" s="19"/>
      <c r="AV678" s="19"/>
      <c r="AW678" s="19"/>
      <c r="AX678" s="19"/>
      <c r="AY678" s="19"/>
      <c r="AZ678" s="20"/>
      <c r="BA678" s="20"/>
      <c r="BB678" s="21"/>
      <c r="BC678" s="22" t="s">
        <v>2179</v>
      </c>
      <c r="BD678" s="77"/>
      <c r="BE678" s="91"/>
      <c r="BF678" s="91"/>
      <c r="BG678" s="92"/>
      <c r="BH678"/>
      <c r="BI678"/>
      <c r="BJ678"/>
      <c r="BK678"/>
      <c r="BL678"/>
      <c r="BM678"/>
      <c r="BN678"/>
      <c r="BO678"/>
      <c r="BP678"/>
      <c r="BQ678"/>
      <c r="BR678"/>
      <c r="BS678"/>
      <c r="BT678" s="92"/>
      <c r="BU678" s="92"/>
      <c r="BV678" s="92"/>
      <c r="BW678" s="5"/>
      <c r="BX678" s="5"/>
      <c r="BY678" s="5"/>
      <c r="BZ678" s="5"/>
      <c r="CA678" s="5"/>
      <c r="CB678" s="5"/>
      <c r="CC678" s="5"/>
      <c r="CD678" s="440"/>
      <c r="CE678" s="440"/>
      <c r="CF678" s="441"/>
      <c r="CG678" s="442"/>
      <c r="CH678" s="443"/>
      <c r="CI678" s="443"/>
      <c r="CJ678" s="443"/>
      <c r="CK678" s="443"/>
      <c r="CL678" s="4"/>
      <c r="CM678" s="4"/>
      <c r="CN678" s="5"/>
      <c r="CO678" s="4"/>
      <c r="CP678" s="444"/>
      <c r="CQ678" s="445"/>
      <c r="CR678" s="446"/>
      <c r="CS678" s="446"/>
      <c r="CT678" s="444"/>
      <c r="CU678" s="444"/>
      <c r="CV678" s="444"/>
      <c r="CW678" s="444"/>
      <c r="CX678" s="447"/>
      <c r="CY678" s="447"/>
      <c r="CZ678" s="447"/>
      <c r="DA678" s="447"/>
      <c r="DB678" s="448"/>
      <c r="DC678" s="448"/>
      <c r="DD678" s="446"/>
      <c r="DE678" s="439"/>
      <c r="DF678" s="439"/>
      <c r="DG678" s="439"/>
      <c r="DH678" s="439"/>
      <c r="DI678" s="439"/>
      <c r="DJ678" s="439"/>
      <c r="DK678" s="439"/>
      <c r="DL678" s="446"/>
      <c r="DM678" s="446"/>
      <c r="DN678" s="444"/>
      <c r="DO678" s="444"/>
      <c r="DP678" s="444"/>
      <c r="DQ678" s="444"/>
      <c r="DR678" s="444"/>
      <c r="DS678" s="441"/>
      <c r="DT678" s="449"/>
      <c r="DU678" s="450"/>
      <c r="DV678" s="450"/>
      <c r="DW678" s="450"/>
      <c r="DX678" s="450"/>
      <c r="DY678" s="450"/>
      <c r="DZ678" s="450"/>
      <c r="EA678" s="450"/>
      <c r="EB678" s="450"/>
      <c r="EC678" s="450"/>
      <c r="ED678" s="450"/>
      <c r="EE678" s="446"/>
      <c r="EF678" s="446"/>
      <c r="EL678" s="4"/>
      <c r="EM678" s="4"/>
      <c r="EN678" s="5"/>
      <c r="EO678" s="4"/>
      <c r="FA678" s="23"/>
      <c r="FB678" s="24"/>
      <c r="FC678" s="75"/>
      <c r="FD678" s="76"/>
      <c r="FF678" s="89"/>
      <c r="IA678" s="214"/>
      <c r="IB678" s="215"/>
      <c r="IC678" s="214"/>
      <c r="ID678" s="215"/>
      <c r="IE678" s="214"/>
      <c r="IF678" s="214"/>
      <c r="IG678" s="214"/>
      <c r="IH678" s="233"/>
      <c r="II678" s="160"/>
      <c r="IJ678" s="217"/>
      <c r="IK678" s="218"/>
      <c r="IL678" s="218"/>
      <c r="IM678" s="218"/>
      <c r="IO678" s="391"/>
    </row>
    <row r="679" spans="1:249" s="6" customFormat="1" ht="15" x14ac:dyDescent="0.2">
      <c r="A679" s="467" t="s">
        <v>2195</v>
      </c>
      <c r="B679" s="467" t="s">
        <v>2149</v>
      </c>
      <c r="C679" s="393" t="s">
        <v>3004</v>
      </c>
      <c r="D679" s="468"/>
      <c r="E679" s="462" t="s">
        <v>2141</v>
      </c>
      <c r="F679" s="14" t="s">
        <v>2149</v>
      </c>
      <c r="G679" s="14" t="s">
        <v>2149</v>
      </c>
      <c r="H679" s="469" t="s">
        <v>2149</v>
      </c>
      <c r="I679" s="462"/>
      <c r="J679" s="456"/>
      <c r="K679" s="11"/>
      <c r="L679" s="11"/>
      <c r="M679" s="14"/>
      <c r="N679" s="470"/>
      <c r="O679" s="14"/>
      <c r="P679" s="14"/>
      <c r="Q679" s="14"/>
      <c r="R679" s="14"/>
      <c r="S679" s="14"/>
      <c r="T679" s="469"/>
      <c r="U679" s="454"/>
      <c r="V679" s="454"/>
      <c r="W679" s="9"/>
      <c r="X679" s="9"/>
      <c r="Y679" s="10"/>
      <c r="Z679" s="495" t="s">
        <v>2195</v>
      </c>
      <c r="AA679" s="11"/>
      <c r="AB679" s="472"/>
      <c r="AC679" s="473"/>
      <c r="AD679" s="473"/>
      <c r="AE679" s="496" t="s">
        <v>2195</v>
      </c>
      <c r="AF679" s="12"/>
      <c r="AG679" s="12"/>
      <c r="AH679" s="13"/>
      <c r="AI679" s="14"/>
      <c r="AJ679" s="14"/>
      <c r="AK679" s="7"/>
      <c r="AL679" s="7"/>
      <c r="AM679" s="15"/>
      <c r="AN679" s="15"/>
      <c r="AO679" s="8"/>
      <c r="AP679" s="453" t="s">
        <v>149</v>
      </c>
      <c r="AQ679" s="17"/>
      <c r="AR679" s="18"/>
      <c r="AS679" s="19"/>
      <c r="AT679" s="19"/>
      <c r="AU679" s="19"/>
      <c r="AV679" s="19"/>
      <c r="AW679" s="19"/>
      <c r="AX679" s="19"/>
      <c r="AY679" s="19"/>
      <c r="AZ679" s="20"/>
      <c r="BA679" s="20"/>
      <c r="BB679" s="21"/>
      <c r="BC679" s="22" t="s">
        <v>2179</v>
      </c>
      <c r="BD679" s="77"/>
      <c r="BE679" s="91"/>
      <c r="BF679" s="91"/>
      <c r="BG679" s="92"/>
      <c r="BH679"/>
      <c r="BI679"/>
      <c r="BJ679"/>
      <c r="BK679"/>
      <c r="BL679"/>
      <c r="BM679"/>
      <c r="BN679"/>
      <c r="BO679"/>
      <c r="BP679"/>
      <c r="BQ679"/>
      <c r="BR679"/>
      <c r="BS679"/>
      <c r="BT679" s="92"/>
      <c r="BU679" s="92"/>
      <c r="BV679" s="92"/>
      <c r="BW679" s="5"/>
      <c r="BX679" s="5"/>
      <c r="BY679" s="5"/>
      <c r="BZ679" s="5"/>
      <c r="CA679" s="5"/>
      <c r="CB679" s="5"/>
      <c r="CC679" s="5"/>
      <c r="CD679" s="440"/>
      <c r="CE679" s="440"/>
      <c r="CF679" s="441"/>
      <c r="CG679" s="442"/>
      <c r="CH679" s="443"/>
      <c r="CI679" s="443"/>
      <c r="CJ679" s="443"/>
      <c r="CK679" s="443"/>
      <c r="CL679" s="4"/>
      <c r="CM679" s="4"/>
      <c r="CN679" s="5"/>
      <c r="CO679" s="4"/>
      <c r="CP679" s="444"/>
      <c r="CQ679" s="445"/>
      <c r="CR679" s="446"/>
      <c r="CS679" s="446"/>
      <c r="CT679" s="444"/>
      <c r="CU679" s="444"/>
      <c r="CV679" s="444"/>
      <c r="CW679" s="444"/>
      <c r="CX679" s="447"/>
      <c r="CY679" s="447"/>
      <c r="CZ679" s="447"/>
      <c r="DA679" s="447"/>
      <c r="DB679" s="448"/>
      <c r="DC679" s="448"/>
      <c r="DD679" s="446"/>
      <c r="DE679" s="439"/>
      <c r="DF679" s="439"/>
      <c r="DG679" s="439"/>
      <c r="DH679" s="439"/>
      <c r="DI679" s="439"/>
      <c r="DJ679" s="439"/>
      <c r="DK679" s="439"/>
      <c r="DL679" s="446"/>
      <c r="DM679" s="446"/>
      <c r="DN679" s="444"/>
      <c r="DO679" s="444"/>
      <c r="DP679" s="444"/>
      <c r="DQ679" s="444"/>
      <c r="DR679" s="444"/>
      <c r="DS679" s="441"/>
      <c r="DT679" s="449"/>
      <c r="DU679" s="450"/>
      <c r="DV679" s="450"/>
      <c r="DW679" s="450"/>
      <c r="DX679" s="450"/>
      <c r="DY679" s="450"/>
      <c r="DZ679" s="450"/>
      <c r="EA679" s="450"/>
      <c r="EB679" s="450"/>
      <c r="EC679" s="450"/>
      <c r="ED679" s="450"/>
      <c r="EE679" s="446"/>
      <c r="EF679" s="446"/>
      <c r="EL679" s="4"/>
      <c r="EM679" s="4"/>
      <c r="EN679" s="5"/>
      <c r="EO679" s="4"/>
      <c r="FA679" s="23"/>
      <c r="FB679" s="24"/>
      <c r="FC679" s="75"/>
      <c r="FD679" s="76"/>
      <c r="FF679" s="89"/>
      <c r="IA679" s="214"/>
      <c r="IB679" s="215"/>
      <c r="IC679" s="214"/>
      <c r="ID679" s="215"/>
      <c r="IE679" s="214"/>
      <c r="IF679" s="214"/>
      <c r="IG679" s="214"/>
      <c r="IH679" s="233"/>
      <c r="II679" s="160"/>
      <c r="IJ679" s="217"/>
      <c r="IK679" s="218"/>
      <c r="IL679" s="218"/>
      <c r="IM679" s="218"/>
      <c r="IO679" s="391"/>
    </row>
    <row r="680" spans="1:249" s="6" customFormat="1" ht="15" x14ac:dyDescent="0.2">
      <c r="A680" s="467" t="s">
        <v>2195</v>
      </c>
      <c r="B680" s="467" t="s">
        <v>2149</v>
      </c>
      <c r="C680" s="393" t="s">
        <v>3005</v>
      </c>
      <c r="D680" s="468"/>
      <c r="E680" s="462" t="s">
        <v>2141</v>
      </c>
      <c r="F680" s="14" t="s">
        <v>2149</v>
      </c>
      <c r="G680" s="14" t="s">
        <v>2149</v>
      </c>
      <c r="H680" s="469" t="s">
        <v>2149</v>
      </c>
      <c r="I680" s="462"/>
      <c r="J680" s="456"/>
      <c r="K680" s="11"/>
      <c r="L680" s="11"/>
      <c r="M680" s="14"/>
      <c r="N680" s="470"/>
      <c r="O680" s="14"/>
      <c r="P680" s="14"/>
      <c r="Q680" s="14"/>
      <c r="R680" s="14"/>
      <c r="S680" s="14"/>
      <c r="T680" s="469"/>
      <c r="U680" s="454"/>
      <c r="V680" s="454"/>
      <c r="W680" s="9"/>
      <c r="X680" s="9"/>
      <c r="Y680" s="10"/>
      <c r="Z680" s="495" t="s">
        <v>2195</v>
      </c>
      <c r="AA680" s="11"/>
      <c r="AB680" s="472"/>
      <c r="AC680" s="473"/>
      <c r="AD680" s="473"/>
      <c r="AE680" s="496" t="s">
        <v>2195</v>
      </c>
      <c r="AF680" s="12"/>
      <c r="AG680" s="12"/>
      <c r="AH680" s="13"/>
      <c r="AI680" s="14"/>
      <c r="AJ680" s="14"/>
      <c r="AK680" s="7"/>
      <c r="AL680" s="7"/>
      <c r="AM680" s="15"/>
      <c r="AN680" s="15"/>
      <c r="AO680" s="8"/>
      <c r="AP680" s="453" t="s">
        <v>150</v>
      </c>
      <c r="AQ680" s="17"/>
      <c r="AR680" s="18"/>
      <c r="AS680" s="19"/>
      <c r="AT680" s="19"/>
      <c r="AU680" s="19"/>
      <c r="AV680" s="19"/>
      <c r="AW680" s="19"/>
      <c r="AX680" s="19"/>
      <c r="AY680" s="19"/>
      <c r="AZ680" s="20"/>
      <c r="BA680" s="20"/>
      <c r="BB680" s="21"/>
      <c r="BC680" s="22" t="s">
        <v>2179</v>
      </c>
      <c r="BD680" s="77"/>
      <c r="BE680" s="91"/>
      <c r="BF680" s="91"/>
      <c r="BG680" s="92"/>
      <c r="BH680"/>
      <c r="BI680"/>
      <c r="BJ680"/>
      <c r="BK680"/>
      <c r="BL680"/>
      <c r="BM680"/>
      <c r="BN680"/>
      <c r="BO680"/>
      <c r="BP680"/>
      <c r="BQ680"/>
      <c r="BR680"/>
      <c r="BS680"/>
      <c r="BT680" s="92"/>
      <c r="BU680" s="92"/>
      <c r="BV680" s="92"/>
      <c r="BW680" s="5"/>
      <c r="BX680" s="5"/>
      <c r="BY680" s="5"/>
      <c r="BZ680" s="5"/>
      <c r="CA680" s="5"/>
      <c r="CB680" s="5"/>
      <c r="CC680" s="5"/>
      <c r="CD680" s="440"/>
      <c r="CE680" s="440"/>
      <c r="CF680" s="441"/>
      <c r="CG680" s="442"/>
      <c r="CH680" s="443"/>
      <c r="CI680" s="443"/>
      <c r="CJ680" s="443"/>
      <c r="CK680" s="443"/>
      <c r="CL680" s="4"/>
      <c r="CM680" s="4"/>
      <c r="CN680" s="5"/>
      <c r="CO680" s="4"/>
      <c r="CP680" s="444"/>
      <c r="CQ680" s="445"/>
      <c r="CR680" s="446"/>
      <c r="CS680" s="446"/>
      <c r="CT680" s="444"/>
      <c r="CU680" s="444"/>
      <c r="CV680" s="444"/>
      <c r="CW680" s="444"/>
      <c r="CX680" s="447"/>
      <c r="CY680" s="447"/>
      <c r="CZ680" s="447"/>
      <c r="DA680" s="447"/>
      <c r="DB680" s="448"/>
      <c r="DC680" s="448"/>
      <c r="DD680" s="446"/>
      <c r="DE680" s="439"/>
      <c r="DF680" s="439"/>
      <c r="DG680" s="439"/>
      <c r="DH680" s="439"/>
      <c r="DI680" s="439"/>
      <c r="DJ680" s="439"/>
      <c r="DK680" s="439"/>
      <c r="DL680" s="446"/>
      <c r="DM680" s="446"/>
      <c r="DN680" s="444"/>
      <c r="DO680" s="444"/>
      <c r="DP680" s="444"/>
      <c r="DQ680" s="444"/>
      <c r="DR680" s="444"/>
      <c r="DS680" s="441"/>
      <c r="DT680" s="449"/>
      <c r="DU680" s="450"/>
      <c r="DV680" s="450"/>
      <c r="DW680" s="450"/>
      <c r="DX680" s="450"/>
      <c r="DY680" s="450"/>
      <c r="DZ680" s="450"/>
      <c r="EA680" s="450"/>
      <c r="EB680" s="450"/>
      <c r="EC680" s="450"/>
      <c r="ED680" s="450"/>
      <c r="EE680" s="446"/>
      <c r="EF680" s="446"/>
      <c r="EL680" s="4"/>
      <c r="EM680" s="4"/>
      <c r="EN680" s="5"/>
      <c r="EO680" s="4"/>
      <c r="FA680" s="23"/>
      <c r="FB680" s="24"/>
      <c r="FC680" s="75"/>
      <c r="FD680" s="76"/>
      <c r="FF680" s="89"/>
      <c r="IA680" s="214"/>
      <c r="IB680" s="215"/>
      <c r="IC680" s="214"/>
      <c r="ID680" s="215"/>
      <c r="IE680" s="214"/>
      <c r="IF680" s="214"/>
      <c r="IG680" s="214"/>
      <c r="IH680" s="233"/>
      <c r="II680" s="160"/>
      <c r="IJ680" s="217"/>
      <c r="IK680" s="218"/>
      <c r="IL680" s="218"/>
      <c r="IM680" s="218"/>
      <c r="IO680" s="391"/>
    </row>
    <row r="681" spans="1:249" s="6" customFormat="1" ht="15" x14ac:dyDescent="0.2">
      <c r="A681" s="467">
        <v>0</v>
      </c>
      <c r="B681" s="467" t="s">
        <v>2149</v>
      </c>
      <c r="C681" s="393" t="s">
        <v>3006</v>
      </c>
      <c r="D681" s="468"/>
      <c r="E681" s="462" t="s">
        <v>2135</v>
      </c>
      <c r="F681" s="14"/>
      <c r="G681" s="14"/>
      <c r="H681" s="469"/>
      <c r="I681" s="462"/>
      <c r="J681" s="456"/>
      <c r="K681" s="11"/>
      <c r="L681" s="11"/>
      <c r="M681" s="14"/>
      <c r="N681" s="470"/>
      <c r="O681" s="14"/>
      <c r="P681" s="14"/>
      <c r="Q681" s="14"/>
      <c r="R681" s="14"/>
      <c r="S681" s="14"/>
      <c r="T681" s="469"/>
      <c r="U681" s="454"/>
      <c r="V681" s="454"/>
      <c r="W681" s="9"/>
      <c r="X681" s="9"/>
      <c r="Y681" s="10"/>
      <c r="Z681" s="495">
        <v>0</v>
      </c>
      <c r="AA681" s="11"/>
      <c r="AB681" s="472"/>
      <c r="AC681" s="473"/>
      <c r="AD681" s="473"/>
      <c r="AE681" s="496">
        <v>0</v>
      </c>
      <c r="AF681" s="12"/>
      <c r="AG681" s="12"/>
      <c r="AH681" s="13"/>
      <c r="AI681" s="14"/>
      <c r="AJ681" s="14"/>
      <c r="AK681" s="7"/>
      <c r="AL681" s="7"/>
      <c r="AM681" s="15"/>
      <c r="AN681" s="15"/>
      <c r="AO681" s="8"/>
      <c r="AP681" s="453" t="s">
        <v>151</v>
      </c>
      <c r="AQ681" s="17"/>
      <c r="AR681" s="18"/>
      <c r="AS681" s="19"/>
      <c r="AT681" s="19"/>
      <c r="AU681" s="19"/>
      <c r="AV681" s="19"/>
      <c r="AW681" s="19"/>
      <c r="AX681" s="19"/>
      <c r="AY681" s="19"/>
      <c r="AZ681" s="20"/>
      <c r="BA681" s="20"/>
      <c r="BB681" s="21"/>
      <c r="BC681" s="22" t="s">
        <v>2179</v>
      </c>
      <c r="BD681" s="77"/>
      <c r="BE681" s="91"/>
      <c r="BF681" s="91"/>
      <c r="BG681" s="92"/>
      <c r="BH681"/>
      <c r="BI681"/>
      <c r="BJ681"/>
      <c r="BK681"/>
      <c r="BL681"/>
      <c r="BM681"/>
      <c r="BN681"/>
      <c r="BO681"/>
      <c r="BP681"/>
      <c r="BQ681"/>
      <c r="BR681"/>
      <c r="BS681"/>
      <c r="BT681" s="92"/>
      <c r="BU681" s="92"/>
      <c r="BV681" s="92"/>
      <c r="BW681" s="5"/>
      <c r="BX681" s="5"/>
      <c r="BY681" s="5"/>
      <c r="BZ681" s="5"/>
      <c r="CA681" s="5"/>
      <c r="CB681" s="5"/>
      <c r="CC681" s="5"/>
      <c r="CD681" s="440"/>
      <c r="CE681" s="440"/>
      <c r="CF681" s="441"/>
      <c r="CG681" s="442"/>
      <c r="CH681" s="443"/>
      <c r="CI681" s="443"/>
      <c r="CJ681" s="443"/>
      <c r="CK681" s="443"/>
      <c r="CL681" s="4"/>
      <c r="CM681" s="4"/>
      <c r="CN681" s="5"/>
      <c r="CO681" s="4"/>
      <c r="CP681" s="444"/>
      <c r="CQ681" s="445"/>
      <c r="CR681" s="446"/>
      <c r="CS681" s="446"/>
      <c r="CT681" s="444"/>
      <c r="CU681" s="444"/>
      <c r="CV681" s="444"/>
      <c r="CW681" s="444"/>
      <c r="CX681" s="447"/>
      <c r="CY681" s="447"/>
      <c r="CZ681" s="447"/>
      <c r="DA681" s="447"/>
      <c r="DB681" s="448"/>
      <c r="DC681" s="448"/>
      <c r="DD681" s="446"/>
      <c r="DE681" s="439"/>
      <c r="DF681" s="439"/>
      <c r="DG681" s="439"/>
      <c r="DH681" s="439"/>
      <c r="DI681" s="439"/>
      <c r="DJ681" s="439"/>
      <c r="DK681" s="439"/>
      <c r="DL681" s="446"/>
      <c r="DM681" s="446"/>
      <c r="DN681" s="444"/>
      <c r="DO681" s="444"/>
      <c r="DP681" s="444"/>
      <c r="DQ681" s="444"/>
      <c r="DR681" s="444"/>
      <c r="DS681" s="441"/>
      <c r="DT681" s="449"/>
      <c r="DU681" s="450"/>
      <c r="DV681" s="450"/>
      <c r="DW681" s="450"/>
      <c r="DX681" s="450"/>
      <c r="DY681" s="450"/>
      <c r="DZ681" s="450"/>
      <c r="EA681" s="450"/>
      <c r="EB681" s="450"/>
      <c r="EC681" s="450"/>
      <c r="ED681" s="450"/>
      <c r="EE681" s="446"/>
      <c r="EF681" s="446"/>
      <c r="EL681" s="4"/>
      <c r="EM681" s="4"/>
      <c r="EN681" s="5"/>
      <c r="EO681" s="4"/>
      <c r="FA681" s="23"/>
      <c r="FB681" s="24"/>
      <c r="FC681" s="75"/>
      <c r="FD681" s="76"/>
      <c r="FF681" s="89"/>
      <c r="IA681" s="214"/>
      <c r="IB681" s="215"/>
      <c r="IC681" s="214"/>
      <c r="ID681" s="215"/>
      <c r="IE681" s="214"/>
      <c r="IF681" s="214"/>
      <c r="IG681" s="214"/>
      <c r="IH681" s="233"/>
      <c r="II681" s="160"/>
      <c r="IJ681" s="217"/>
      <c r="IK681" s="218"/>
      <c r="IL681" s="218"/>
      <c r="IM681" s="218"/>
      <c r="IO681" s="391"/>
    </row>
    <row r="682" spans="1:249" s="6" customFormat="1" ht="15" x14ac:dyDescent="0.2">
      <c r="A682" s="467" t="s">
        <v>2195</v>
      </c>
      <c r="B682" s="467" t="s">
        <v>2149</v>
      </c>
      <c r="C682" s="393" t="s">
        <v>3007</v>
      </c>
      <c r="D682" s="468"/>
      <c r="E682" s="462" t="s">
        <v>2141</v>
      </c>
      <c r="F682" s="14" t="s">
        <v>2149</v>
      </c>
      <c r="G682" s="14" t="s">
        <v>2149</v>
      </c>
      <c r="H682" s="469" t="s">
        <v>2149</v>
      </c>
      <c r="I682" s="462"/>
      <c r="J682" s="456"/>
      <c r="K682" s="11"/>
      <c r="L682" s="11"/>
      <c r="M682" s="14"/>
      <c r="N682" s="470"/>
      <c r="O682" s="14"/>
      <c r="P682" s="14"/>
      <c r="Q682" s="14"/>
      <c r="R682" s="14"/>
      <c r="S682" s="14"/>
      <c r="T682" s="469"/>
      <c r="U682" s="454"/>
      <c r="V682" s="454"/>
      <c r="W682" s="9"/>
      <c r="X682" s="9"/>
      <c r="Y682" s="10"/>
      <c r="Z682" s="495" t="s">
        <v>2195</v>
      </c>
      <c r="AA682" s="11"/>
      <c r="AB682" s="472"/>
      <c r="AC682" s="473"/>
      <c r="AD682" s="473"/>
      <c r="AE682" s="496" t="s">
        <v>2195</v>
      </c>
      <c r="AF682" s="12"/>
      <c r="AG682" s="12"/>
      <c r="AH682" s="13"/>
      <c r="AI682" s="14"/>
      <c r="AJ682" s="14"/>
      <c r="AK682" s="7"/>
      <c r="AL682" s="7"/>
      <c r="AM682" s="15"/>
      <c r="AN682" s="15"/>
      <c r="AO682" s="8"/>
      <c r="AP682" s="453" t="s">
        <v>152</v>
      </c>
      <c r="AQ682" s="17"/>
      <c r="AR682" s="18"/>
      <c r="AS682" s="19"/>
      <c r="AT682" s="19"/>
      <c r="AU682" s="19"/>
      <c r="AV682" s="19"/>
      <c r="AW682" s="19"/>
      <c r="AX682" s="19"/>
      <c r="AY682" s="19"/>
      <c r="AZ682" s="20"/>
      <c r="BA682" s="20"/>
      <c r="BB682" s="21"/>
      <c r="BC682" s="22" t="s">
        <v>2179</v>
      </c>
      <c r="BD682" s="77"/>
      <c r="BE682" s="91"/>
      <c r="BF682" s="91"/>
      <c r="BG682" s="92"/>
      <c r="BH682"/>
      <c r="BI682"/>
      <c r="BJ682"/>
      <c r="BK682"/>
      <c r="BL682"/>
      <c r="BM682"/>
      <c r="BN682"/>
      <c r="BO682"/>
      <c r="BP682"/>
      <c r="BQ682"/>
      <c r="BR682"/>
      <c r="BS682"/>
      <c r="BT682" s="92"/>
      <c r="BU682" s="92"/>
      <c r="BV682" s="92"/>
      <c r="BW682" s="5"/>
      <c r="BX682" s="5"/>
      <c r="BY682" s="5"/>
      <c r="BZ682" s="5"/>
      <c r="CA682" s="5"/>
      <c r="CB682" s="5"/>
      <c r="CC682" s="5"/>
      <c r="CD682" s="440"/>
      <c r="CE682" s="440"/>
      <c r="CF682" s="441"/>
      <c r="CG682" s="442"/>
      <c r="CH682" s="443"/>
      <c r="CI682" s="443"/>
      <c r="CJ682" s="443"/>
      <c r="CK682" s="443"/>
      <c r="CL682" s="4"/>
      <c r="CM682" s="4"/>
      <c r="CN682" s="5"/>
      <c r="CO682" s="4"/>
      <c r="CP682" s="444"/>
      <c r="CQ682" s="445"/>
      <c r="CR682" s="446"/>
      <c r="CS682" s="446"/>
      <c r="CT682" s="444"/>
      <c r="CU682" s="444"/>
      <c r="CV682" s="444"/>
      <c r="CW682" s="444"/>
      <c r="CX682" s="447"/>
      <c r="CY682" s="447"/>
      <c r="CZ682" s="447"/>
      <c r="DA682" s="447"/>
      <c r="DB682" s="448"/>
      <c r="DC682" s="448"/>
      <c r="DD682" s="446"/>
      <c r="DE682" s="439"/>
      <c r="DF682" s="439"/>
      <c r="DG682" s="439"/>
      <c r="DH682" s="439"/>
      <c r="DI682" s="439"/>
      <c r="DJ682" s="439"/>
      <c r="DK682" s="439"/>
      <c r="DL682" s="446"/>
      <c r="DM682" s="446"/>
      <c r="DN682" s="444"/>
      <c r="DO682" s="444"/>
      <c r="DP682" s="444"/>
      <c r="DQ682" s="444"/>
      <c r="DR682" s="444"/>
      <c r="DS682" s="441"/>
      <c r="DT682" s="449"/>
      <c r="DU682" s="450"/>
      <c r="DV682" s="450"/>
      <c r="DW682" s="450"/>
      <c r="DX682" s="450"/>
      <c r="DY682" s="450"/>
      <c r="DZ682" s="450"/>
      <c r="EA682" s="450"/>
      <c r="EB682" s="450"/>
      <c r="EC682" s="450"/>
      <c r="ED682" s="450"/>
      <c r="EE682" s="446"/>
      <c r="EF682" s="446"/>
      <c r="EL682" s="4"/>
      <c r="EM682" s="4"/>
      <c r="EN682" s="5"/>
      <c r="EO682" s="4"/>
      <c r="FA682" s="23"/>
      <c r="FB682" s="24"/>
      <c r="FC682" s="75"/>
      <c r="FD682" s="76"/>
      <c r="FF682" s="89"/>
      <c r="IA682" s="214"/>
      <c r="IB682" s="215"/>
      <c r="IC682" s="214"/>
      <c r="ID682" s="215"/>
      <c r="IE682" s="214"/>
      <c r="IF682" s="214"/>
      <c r="IG682" s="214"/>
      <c r="IH682" s="233"/>
      <c r="II682" s="160"/>
      <c r="IJ682" s="217"/>
      <c r="IK682" s="218"/>
      <c r="IL682" s="218"/>
      <c r="IM682" s="218"/>
      <c r="IO682" s="391"/>
    </row>
    <row r="683" spans="1:249" s="6" customFormat="1" ht="15" x14ac:dyDescent="0.2">
      <c r="A683" s="467" t="s">
        <v>2165</v>
      </c>
      <c r="B683" s="467" t="s">
        <v>2149</v>
      </c>
      <c r="C683" s="393" t="s">
        <v>3008</v>
      </c>
      <c r="D683" s="468"/>
      <c r="E683" s="462" t="s">
        <v>2136</v>
      </c>
      <c r="F683" s="14" t="s">
        <v>2149</v>
      </c>
      <c r="G683" s="14" t="s">
        <v>2149</v>
      </c>
      <c r="H683" s="469" t="s">
        <v>2149</v>
      </c>
      <c r="I683" s="462"/>
      <c r="J683" s="456"/>
      <c r="K683" s="11"/>
      <c r="L683" s="11"/>
      <c r="M683" s="14"/>
      <c r="N683" s="470"/>
      <c r="O683" s="14"/>
      <c r="P683" s="14"/>
      <c r="Q683" s="14"/>
      <c r="R683" s="14"/>
      <c r="S683" s="14"/>
      <c r="T683" s="469"/>
      <c r="U683" s="454"/>
      <c r="V683" s="454"/>
      <c r="W683" s="9"/>
      <c r="X683" s="9"/>
      <c r="Y683" s="10"/>
      <c r="Z683" s="495" t="s">
        <v>2165</v>
      </c>
      <c r="AA683" s="11"/>
      <c r="AB683" s="472"/>
      <c r="AC683" s="473"/>
      <c r="AD683" s="473"/>
      <c r="AE683" s="496" t="s">
        <v>2165</v>
      </c>
      <c r="AF683" s="12"/>
      <c r="AG683" s="12"/>
      <c r="AH683" s="13"/>
      <c r="AI683" s="14"/>
      <c r="AJ683" s="14"/>
      <c r="AK683" s="7"/>
      <c r="AL683" s="7"/>
      <c r="AM683" s="15"/>
      <c r="AN683" s="15"/>
      <c r="AO683" s="8"/>
      <c r="AP683" s="453" t="s">
        <v>153</v>
      </c>
      <c r="AQ683" s="17"/>
      <c r="AR683" s="18"/>
      <c r="AS683" s="19"/>
      <c r="AT683" s="19"/>
      <c r="AU683" s="19"/>
      <c r="AV683" s="19"/>
      <c r="AW683" s="19"/>
      <c r="AX683" s="19"/>
      <c r="AY683" s="19"/>
      <c r="AZ683" s="20"/>
      <c r="BA683" s="20"/>
      <c r="BB683" s="21"/>
      <c r="BC683" s="22" t="s">
        <v>2179</v>
      </c>
      <c r="BD683" s="77"/>
      <c r="BE683" s="91"/>
      <c r="BF683" s="91"/>
      <c r="BG683" s="92"/>
      <c r="BH683"/>
      <c r="BI683"/>
      <c r="BJ683"/>
      <c r="BK683"/>
      <c r="BL683"/>
      <c r="BM683"/>
      <c r="BN683"/>
      <c r="BO683"/>
      <c r="BP683"/>
      <c r="BQ683"/>
      <c r="BR683"/>
      <c r="BS683"/>
      <c r="BT683" s="92"/>
      <c r="BU683" s="92"/>
      <c r="BV683" s="92"/>
      <c r="BW683" s="5"/>
      <c r="BX683" s="5"/>
      <c r="BY683" s="5"/>
      <c r="BZ683" s="5"/>
      <c r="CA683" s="5"/>
      <c r="CB683" s="5"/>
      <c r="CC683" s="5"/>
      <c r="CD683" s="440"/>
      <c r="CE683" s="440"/>
      <c r="CF683" s="441"/>
      <c r="CG683" s="442"/>
      <c r="CH683" s="443"/>
      <c r="CI683" s="443"/>
      <c r="CJ683" s="443"/>
      <c r="CK683" s="443"/>
      <c r="CL683" s="4"/>
      <c r="CM683" s="4"/>
      <c r="CN683" s="5"/>
      <c r="CO683" s="4"/>
      <c r="CP683" s="444"/>
      <c r="CQ683" s="445"/>
      <c r="CR683" s="446"/>
      <c r="CS683" s="446"/>
      <c r="CT683" s="444"/>
      <c r="CU683" s="444"/>
      <c r="CV683" s="444"/>
      <c r="CW683" s="444"/>
      <c r="CX683" s="447"/>
      <c r="CY683" s="447"/>
      <c r="CZ683" s="447"/>
      <c r="DA683" s="447"/>
      <c r="DB683" s="448"/>
      <c r="DC683" s="448"/>
      <c r="DD683" s="446"/>
      <c r="DE683" s="439"/>
      <c r="DF683" s="439"/>
      <c r="DG683" s="439"/>
      <c r="DH683" s="439"/>
      <c r="DI683" s="439"/>
      <c r="DJ683" s="439"/>
      <c r="DK683" s="439"/>
      <c r="DL683" s="446"/>
      <c r="DM683" s="446"/>
      <c r="DN683" s="444"/>
      <c r="DO683" s="444"/>
      <c r="DP683" s="444"/>
      <c r="DQ683" s="444"/>
      <c r="DR683" s="444"/>
      <c r="DS683" s="441"/>
      <c r="DT683" s="449"/>
      <c r="DU683" s="450"/>
      <c r="DV683" s="450"/>
      <c r="DW683" s="450"/>
      <c r="DX683" s="450"/>
      <c r="DY683" s="450"/>
      <c r="DZ683" s="450"/>
      <c r="EA683" s="450"/>
      <c r="EB683" s="450"/>
      <c r="EC683" s="450"/>
      <c r="ED683" s="450"/>
      <c r="EE683" s="446"/>
      <c r="EF683" s="446"/>
      <c r="EL683" s="4"/>
      <c r="EM683" s="4"/>
      <c r="EN683" s="5"/>
      <c r="EO683" s="4"/>
      <c r="FA683" s="23"/>
      <c r="FB683" s="24"/>
      <c r="FC683" s="75"/>
      <c r="FD683" s="76"/>
      <c r="FF683" s="89"/>
      <c r="IA683" s="214"/>
      <c r="IB683" s="215"/>
      <c r="IC683" s="214"/>
      <c r="ID683" s="215"/>
      <c r="IE683" s="214"/>
      <c r="IF683" s="214"/>
      <c r="IG683" s="214"/>
      <c r="IH683" s="233"/>
      <c r="II683" s="160"/>
      <c r="IJ683" s="217"/>
      <c r="IK683" s="218"/>
      <c r="IL683" s="218"/>
      <c r="IM683" s="218"/>
      <c r="IO683" s="391"/>
    </row>
    <row r="684" spans="1:249" s="6" customFormat="1" ht="15" x14ac:dyDescent="0.2">
      <c r="A684" s="467">
        <v>3</v>
      </c>
      <c r="B684" s="467" t="s">
        <v>2149</v>
      </c>
      <c r="C684" s="393" t="s">
        <v>3009</v>
      </c>
      <c r="D684" s="468"/>
      <c r="E684" s="462" t="s">
        <v>2138</v>
      </c>
      <c r="F684" s="14" t="s">
        <v>2147</v>
      </c>
      <c r="G684" s="14" t="s">
        <v>2154</v>
      </c>
      <c r="H684" s="469" t="s">
        <v>2149</v>
      </c>
      <c r="I684" s="462"/>
      <c r="J684" s="456"/>
      <c r="K684" s="11"/>
      <c r="L684" s="11"/>
      <c r="M684" s="14"/>
      <c r="N684" s="470"/>
      <c r="O684" s="14"/>
      <c r="P684" s="14"/>
      <c r="Q684" s="14"/>
      <c r="R684" s="14"/>
      <c r="S684" s="14"/>
      <c r="T684" s="469"/>
      <c r="U684" s="454"/>
      <c r="V684" s="454"/>
      <c r="W684" s="9"/>
      <c r="X684" s="9"/>
      <c r="Y684" s="10"/>
      <c r="Z684" s="495">
        <v>3</v>
      </c>
      <c r="AA684" s="11"/>
      <c r="AB684" s="472"/>
      <c r="AC684" s="473"/>
      <c r="AD684" s="473"/>
      <c r="AE684" s="496" t="s">
        <v>2195</v>
      </c>
      <c r="AF684" s="12"/>
      <c r="AG684" s="12"/>
      <c r="AH684" s="13"/>
      <c r="AI684" s="14"/>
      <c r="AJ684" s="14"/>
      <c r="AK684" s="7"/>
      <c r="AL684" s="7"/>
      <c r="AM684" s="15"/>
      <c r="AN684" s="15"/>
      <c r="AO684" s="8"/>
      <c r="AP684" s="453" t="s">
        <v>154</v>
      </c>
      <c r="AQ684" s="17"/>
      <c r="AR684" s="18"/>
      <c r="AS684" s="19"/>
      <c r="AT684" s="19"/>
      <c r="AU684" s="19"/>
      <c r="AV684" s="19"/>
      <c r="AW684" s="19"/>
      <c r="AX684" s="19"/>
      <c r="AY684" s="19"/>
      <c r="AZ684" s="20"/>
      <c r="BA684" s="20"/>
      <c r="BB684" s="21"/>
      <c r="BC684" s="22" t="s">
        <v>2179</v>
      </c>
      <c r="BD684" s="77"/>
      <c r="BE684" s="91"/>
      <c r="BF684" s="91"/>
      <c r="BG684" s="92"/>
      <c r="BH684"/>
      <c r="BI684"/>
      <c r="BJ684"/>
      <c r="BK684"/>
      <c r="BL684"/>
      <c r="BM684"/>
      <c r="BN684"/>
      <c r="BO684"/>
      <c r="BP684"/>
      <c r="BQ684"/>
      <c r="BR684"/>
      <c r="BS684"/>
      <c r="BT684" s="92"/>
      <c r="BU684" s="92"/>
      <c r="BV684" s="92"/>
      <c r="BW684" s="5"/>
      <c r="BX684" s="5"/>
      <c r="BY684" s="5"/>
      <c r="BZ684" s="5"/>
      <c r="CA684" s="5"/>
      <c r="CB684" s="5"/>
      <c r="CC684" s="5"/>
      <c r="CD684" s="440"/>
      <c r="CE684" s="440"/>
      <c r="CF684" s="441"/>
      <c r="CG684" s="442"/>
      <c r="CH684" s="443"/>
      <c r="CI684" s="443"/>
      <c r="CJ684" s="443"/>
      <c r="CK684" s="443"/>
      <c r="CL684" s="4"/>
      <c r="CM684" s="4"/>
      <c r="CN684" s="5"/>
      <c r="CO684" s="4"/>
      <c r="CP684" s="444"/>
      <c r="CQ684" s="445"/>
      <c r="CR684" s="446"/>
      <c r="CS684" s="446"/>
      <c r="CT684" s="444"/>
      <c r="CU684" s="444"/>
      <c r="CV684" s="444"/>
      <c r="CW684" s="444"/>
      <c r="CX684" s="447"/>
      <c r="CY684" s="447"/>
      <c r="CZ684" s="447"/>
      <c r="DA684" s="447"/>
      <c r="DB684" s="448"/>
      <c r="DC684" s="448"/>
      <c r="DD684" s="446"/>
      <c r="DE684" s="439"/>
      <c r="DF684" s="439"/>
      <c r="DG684" s="439"/>
      <c r="DH684" s="439"/>
      <c r="DI684" s="439"/>
      <c r="DJ684" s="439"/>
      <c r="DK684" s="439"/>
      <c r="DL684" s="446"/>
      <c r="DM684" s="446"/>
      <c r="DN684" s="444"/>
      <c r="DO684" s="444"/>
      <c r="DP684" s="444"/>
      <c r="DQ684" s="444"/>
      <c r="DR684" s="444"/>
      <c r="DS684" s="441"/>
      <c r="DT684" s="449"/>
      <c r="DU684" s="450"/>
      <c r="DV684" s="450"/>
      <c r="DW684" s="450"/>
      <c r="DX684" s="450"/>
      <c r="DY684" s="450"/>
      <c r="DZ684" s="450"/>
      <c r="EA684" s="450"/>
      <c r="EB684" s="450"/>
      <c r="EC684" s="450"/>
      <c r="ED684" s="450"/>
      <c r="EE684" s="446"/>
      <c r="EF684" s="446"/>
      <c r="EL684" s="4"/>
      <c r="EM684" s="4"/>
      <c r="EN684" s="5"/>
      <c r="EO684" s="4"/>
      <c r="FA684" s="23"/>
      <c r="FB684" s="24"/>
      <c r="FC684" s="75"/>
      <c r="FD684" s="76"/>
      <c r="FF684" s="89"/>
      <c r="IA684" s="214"/>
      <c r="IB684" s="215"/>
      <c r="IC684" s="214"/>
      <c r="ID684" s="215"/>
      <c r="IE684" s="214"/>
      <c r="IF684" s="214"/>
      <c r="IG684" s="214"/>
      <c r="IH684" s="233"/>
      <c r="II684" s="160"/>
      <c r="IJ684" s="217"/>
      <c r="IK684" s="218"/>
      <c r="IL684" s="218"/>
      <c r="IM684" s="218"/>
      <c r="IO684" s="391"/>
    </row>
    <row r="685" spans="1:249" s="6" customFormat="1" ht="15" x14ac:dyDescent="0.2">
      <c r="A685" s="467">
        <v>1</v>
      </c>
      <c r="B685" s="467" t="s">
        <v>2149</v>
      </c>
      <c r="C685" s="393" t="s">
        <v>3010</v>
      </c>
      <c r="D685" s="468"/>
      <c r="E685" s="462" t="s">
        <v>2137</v>
      </c>
      <c r="F685" s="14" t="s">
        <v>2146</v>
      </c>
      <c r="G685" s="14" t="s">
        <v>2154</v>
      </c>
      <c r="H685" s="469" t="s">
        <v>2149</v>
      </c>
      <c r="I685" s="462"/>
      <c r="J685" s="456"/>
      <c r="K685" s="11"/>
      <c r="L685" s="11"/>
      <c r="M685" s="14"/>
      <c r="N685" s="470"/>
      <c r="O685" s="14"/>
      <c r="P685" s="14"/>
      <c r="Q685" s="14"/>
      <c r="R685" s="14"/>
      <c r="S685" s="14"/>
      <c r="T685" s="469"/>
      <c r="U685" s="454"/>
      <c r="V685" s="454"/>
      <c r="W685" s="9"/>
      <c r="X685" s="9"/>
      <c r="Y685" s="10"/>
      <c r="Z685" s="495">
        <v>1</v>
      </c>
      <c r="AA685" s="11"/>
      <c r="AB685" s="472"/>
      <c r="AC685" s="473"/>
      <c r="AD685" s="473"/>
      <c r="AE685" s="496">
        <v>3</v>
      </c>
      <c r="AF685" s="12"/>
      <c r="AG685" s="12"/>
      <c r="AH685" s="13"/>
      <c r="AI685" s="14"/>
      <c r="AJ685" s="14"/>
      <c r="AK685" s="7"/>
      <c r="AL685" s="7"/>
      <c r="AM685" s="15"/>
      <c r="AN685" s="15"/>
      <c r="AO685" s="8"/>
      <c r="AP685" s="453" t="s">
        <v>155</v>
      </c>
      <c r="AQ685" s="17"/>
      <c r="AR685" s="18"/>
      <c r="AS685" s="19"/>
      <c r="AT685" s="19"/>
      <c r="AU685" s="19"/>
      <c r="AV685" s="19"/>
      <c r="AW685" s="19"/>
      <c r="AX685" s="19"/>
      <c r="AY685" s="19"/>
      <c r="AZ685" s="20"/>
      <c r="BA685" s="20"/>
      <c r="BB685" s="21"/>
      <c r="BC685" s="22" t="s">
        <v>2179</v>
      </c>
      <c r="BD685" s="77"/>
      <c r="BE685" s="91"/>
      <c r="BF685" s="91"/>
      <c r="BG685" s="92"/>
      <c r="BH685"/>
      <c r="BI685"/>
      <c r="BJ685"/>
      <c r="BK685"/>
      <c r="BL685"/>
      <c r="BM685"/>
      <c r="BN685"/>
      <c r="BO685"/>
      <c r="BP685"/>
      <c r="BQ685"/>
      <c r="BR685"/>
      <c r="BS685"/>
      <c r="BT685" s="92"/>
      <c r="BU685" s="92"/>
      <c r="BV685" s="92"/>
      <c r="BW685" s="5"/>
      <c r="BX685" s="5"/>
      <c r="BY685" s="5"/>
      <c r="BZ685" s="5"/>
      <c r="CA685" s="5"/>
      <c r="CB685" s="5"/>
      <c r="CC685" s="5"/>
      <c r="CD685" s="440"/>
      <c r="CE685" s="440"/>
      <c r="CF685" s="441"/>
      <c r="CG685" s="442"/>
      <c r="CH685" s="443"/>
      <c r="CI685" s="443"/>
      <c r="CJ685" s="443"/>
      <c r="CK685" s="443"/>
      <c r="CL685" s="4"/>
      <c r="CM685" s="4"/>
      <c r="CN685" s="5"/>
      <c r="CO685" s="4"/>
      <c r="CP685" s="444"/>
      <c r="CQ685" s="445"/>
      <c r="CR685" s="446"/>
      <c r="CS685" s="446"/>
      <c r="CT685" s="444"/>
      <c r="CU685" s="444"/>
      <c r="CV685" s="444"/>
      <c r="CW685" s="444"/>
      <c r="CX685" s="447"/>
      <c r="CY685" s="447"/>
      <c r="CZ685" s="447"/>
      <c r="DA685" s="447"/>
      <c r="DB685" s="448"/>
      <c r="DC685" s="448"/>
      <c r="DD685" s="446"/>
      <c r="DE685" s="439"/>
      <c r="DF685" s="439"/>
      <c r="DG685" s="439"/>
      <c r="DH685" s="439"/>
      <c r="DI685" s="439"/>
      <c r="DJ685" s="439"/>
      <c r="DK685" s="439"/>
      <c r="DL685" s="446"/>
      <c r="DM685" s="446"/>
      <c r="DN685" s="444"/>
      <c r="DO685" s="444"/>
      <c r="DP685" s="444"/>
      <c r="DQ685" s="444"/>
      <c r="DR685" s="444"/>
      <c r="DS685" s="441"/>
      <c r="DT685" s="449"/>
      <c r="DU685" s="450"/>
      <c r="DV685" s="450"/>
      <c r="DW685" s="450"/>
      <c r="DX685" s="450"/>
      <c r="DY685" s="450"/>
      <c r="DZ685" s="450"/>
      <c r="EA685" s="450"/>
      <c r="EB685" s="450"/>
      <c r="EC685" s="450"/>
      <c r="ED685" s="450"/>
      <c r="EE685" s="446"/>
      <c r="EF685" s="446"/>
      <c r="EL685" s="4"/>
      <c r="EM685" s="4"/>
      <c r="EN685" s="5"/>
      <c r="EO685" s="4"/>
      <c r="FA685" s="23"/>
      <c r="FB685" s="24"/>
      <c r="FC685" s="75"/>
      <c r="FD685" s="76"/>
      <c r="FF685" s="89"/>
      <c r="IA685" s="214"/>
      <c r="IB685" s="215"/>
      <c r="IC685" s="214"/>
      <c r="ID685" s="215"/>
      <c r="IE685" s="214"/>
      <c r="IF685" s="214"/>
      <c r="IG685" s="214"/>
      <c r="IH685" s="233"/>
      <c r="II685" s="160"/>
      <c r="IJ685" s="217"/>
      <c r="IK685" s="218"/>
      <c r="IL685" s="218"/>
      <c r="IM685" s="218"/>
      <c r="IO685" s="391"/>
    </row>
    <row r="686" spans="1:249" s="6" customFormat="1" ht="15" x14ac:dyDescent="0.2">
      <c r="A686" s="467" t="s">
        <v>2195</v>
      </c>
      <c r="B686" s="467" t="s">
        <v>2149</v>
      </c>
      <c r="C686" s="393" t="s">
        <v>3011</v>
      </c>
      <c r="D686" s="468"/>
      <c r="E686" s="462" t="s">
        <v>2139</v>
      </c>
      <c r="F686" s="14" t="s">
        <v>2147</v>
      </c>
      <c r="G686" s="14" t="s">
        <v>2149</v>
      </c>
      <c r="H686" s="469" t="s">
        <v>2149</v>
      </c>
      <c r="I686" s="462"/>
      <c r="J686" s="456"/>
      <c r="K686" s="11"/>
      <c r="L686" s="11"/>
      <c r="M686" s="14"/>
      <c r="N686" s="470"/>
      <c r="O686" s="14"/>
      <c r="P686" s="14"/>
      <c r="Q686" s="14"/>
      <c r="R686" s="14"/>
      <c r="S686" s="14"/>
      <c r="T686" s="469"/>
      <c r="U686" s="454"/>
      <c r="V686" s="454"/>
      <c r="W686" s="9"/>
      <c r="X686" s="9"/>
      <c r="Y686" s="10"/>
      <c r="Z686" s="495" t="s">
        <v>2195</v>
      </c>
      <c r="AA686" s="11"/>
      <c r="AB686" s="472"/>
      <c r="AC686" s="473"/>
      <c r="AD686" s="473"/>
      <c r="AE686" s="496" t="s">
        <v>2195</v>
      </c>
      <c r="AF686" s="12"/>
      <c r="AG686" s="12"/>
      <c r="AH686" s="13"/>
      <c r="AI686" s="14"/>
      <c r="AJ686" s="14"/>
      <c r="AK686" s="7"/>
      <c r="AL686" s="7"/>
      <c r="AM686" s="15"/>
      <c r="AN686" s="15"/>
      <c r="AO686" s="8"/>
      <c r="AP686" s="453" t="s">
        <v>156</v>
      </c>
      <c r="AQ686" s="17"/>
      <c r="AR686" s="18"/>
      <c r="AS686" s="19"/>
      <c r="AT686" s="19"/>
      <c r="AU686" s="19"/>
      <c r="AV686" s="19"/>
      <c r="AW686" s="19"/>
      <c r="AX686" s="19"/>
      <c r="AY686" s="19"/>
      <c r="AZ686" s="20"/>
      <c r="BA686" s="20"/>
      <c r="BB686" s="21"/>
      <c r="BC686" s="22" t="s">
        <v>2179</v>
      </c>
      <c r="BD686" s="77"/>
      <c r="BE686" s="91"/>
      <c r="BF686" s="91"/>
      <c r="BG686" s="92"/>
      <c r="BH686"/>
      <c r="BI686"/>
      <c r="BJ686"/>
      <c r="BK686"/>
      <c r="BL686"/>
      <c r="BM686"/>
      <c r="BN686"/>
      <c r="BO686"/>
      <c r="BP686"/>
      <c r="BQ686"/>
      <c r="BR686"/>
      <c r="BS686"/>
      <c r="BT686" s="92"/>
      <c r="BU686" s="92"/>
      <c r="BV686" s="92"/>
      <c r="BW686" s="5"/>
      <c r="BX686" s="5"/>
      <c r="BY686" s="5"/>
      <c r="BZ686" s="5"/>
      <c r="CA686" s="5"/>
      <c r="CB686" s="5"/>
      <c r="CC686" s="5"/>
      <c r="CD686" s="440"/>
      <c r="CE686" s="440"/>
      <c r="CF686" s="441"/>
      <c r="CG686" s="442"/>
      <c r="CH686" s="443"/>
      <c r="CI686" s="443"/>
      <c r="CJ686" s="443"/>
      <c r="CK686" s="443"/>
      <c r="CL686" s="4"/>
      <c r="CM686" s="4"/>
      <c r="CN686" s="5"/>
      <c r="CO686" s="4"/>
      <c r="CP686" s="444"/>
      <c r="CQ686" s="445"/>
      <c r="CR686" s="446"/>
      <c r="CS686" s="446"/>
      <c r="CT686" s="444"/>
      <c r="CU686" s="444"/>
      <c r="CV686" s="444"/>
      <c r="CW686" s="444"/>
      <c r="CX686" s="447"/>
      <c r="CY686" s="447"/>
      <c r="CZ686" s="447"/>
      <c r="DA686" s="447"/>
      <c r="DB686" s="448"/>
      <c r="DC686" s="448"/>
      <c r="DD686" s="446"/>
      <c r="DE686" s="439"/>
      <c r="DF686" s="439"/>
      <c r="DG686" s="439"/>
      <c r="DH686" s="439"/>
      <c r="DI686" s="439"/>
      <c r="DJ686" s="439"/>
      <c r="DK686" s="439"/>
      <c r="DL686" s="446"/>
      <c r="DM686" s="446"/>
      <c r="DN686" s="444"/>
      <c r="DO686" s="444"/>
      <c r="DP686" s="444"/>
      <c r="DQ686" s="444"/>
      <c r="DR686" s="444"/>
      <c r="DS686" s="441"/>
      <c r="DT686" s="449"/>
      <c r="DU686" s="450"/>
      <c r="DV686" s="450"/>
      <c r="DW686" s="450"/>
      <c r="DX686" s="450"/>
      <c r="DY686" s="450"/>
      <c r="DZ686" s="450"/>
      <c r="EA686" s="450"/>
      <c r="EB686" s="450"/>
      <c r="EC686" s="450"/>
      <c r="ED686" s="450"/>
      <c r="EE686" s="446"/>
      <c r="EF686" s="446"/>
      <c r="EL686" s="4"/>
      <c r="EM686" s="4"/>
      <c r="EN686" s="5"/>
      <c r="EO686" s="4"/>
      <c r="FA686" s="23"/>
      <c r="FB686" s="24"/>
      <c r="FC686" s="75"/>
      <c r="FD686" s="76"/>
      <c r="FF686" s="89"/>
      <c r="IA686" s="214"/>
      <c r="IB686" s="215"/>
      <c r="IC686" s="214"/>
      <c r="ID686" s="215"/>
      <c r="IE686" s="214"/>
      <c r="IF686" s="214"/>
      <c r="IG686" s="214"/>
      <c r="IH686" s="233"/>
      <c r="II686" s="160"/>
      <c r="IJ686" s="217"/>
      <c r="IK686" s="218"/>
      <c r="IL686" s="218"/>
      <c r="IM686" s="218"/>
      <c r="IO686" s="391"/>
    </row>
    <row r="687" spans="1:249" s="6" customFormat="1" ht="15" x14ac:dyDescent="0.2">
      <c r="A687" s="467">
        <v>3</v>
      </c>
      <c r="B687" s="467" t="s">
        <v>2149</v>
      </c>
      <c r="C687" s="393" t="s">
        <v>3012</v>
      </c>
      <c r="D687" s="468"/>
      <c r="E687" s="462" t="s">
        <v>2138</v>
      </c>
      <c r="F687" s="14" t="s">
        <v>2147</v>
      </c>
      <c r="G687" s="14" t="s">
        <v>2154</v>
      </c>
      <c r="H687" s="469" t="s">
        <v>2149</v>
      </c>
      <c r="I687" s="462"/>
      <c r="J687" s="456"/>
      <c r="K687" s="11"/>
      <c r="L687" s="11"/>
      <c r="M687" s="14"/>
      <c r="N687" s="470"/>
      <c r="O687" s="14"/>
      <c r="P687" s="14"/>
      <c r="Q687" s="14"/>
      <c r="R687" s="14"/>
      <c r="S687" s="14"/>
      <c r="T687" s="469"/>
      <c r="U687" s="454"/>
      <c r="V687" s="454"/>
      <c r="W687" s="9"/>
      <c r="X687" s="9"/>
      <c r="Y687" s="10"/>
      <c r="Z687" s="495">
        <v>3</v>
      </c>
      <c r="AA687" s="11"/>
      <c r="AB687" s="472"/>
      <c r="AC687" s="473"/>
      <c r="AD687" s="473"/>
      <c r="AE687" s="496">
        <v>3</v>
      </c>
      <c r="AF687" s="12"/>
      <c r="AG687" s="12"/>
      <c r="AH687" s="13"/>
      <c r="AI687" s="14"/>
      <c r="AJ687" s="14"/>
      <c r="AK687" s="7"/>
      <c r="AL687" s="7"/>
      <c r="AM687" s="15"/>
      <c r="AN687" s="15"/>
      <c r="AO687" s="8"/>
      <c r="AP687" s="453" t="s">
        <v>157</v>
      </c>
      <c r="AQ687" s="17"/>
      <c r="AR687" s="18"/>
      <c r="AS687" s="19"/>
      <c r="AT687" s="19"/>
      <c r="AU687" s="19"/>
      <c r="AV687" s="19"/>
      <c r="AW687" s="19"/>
      <c r="AX687" s="19"/>
      <c r="AY687" s="19"/>
      <c r="AZ687" s="20"/>
      <c r="BA687" s="20"/>
      <c r="BB687" s="21"/>
      <c r="BC687" s="22" t="s">
        <v>2179</v>
      </c>
      <c r="BD687" s="77"/>
      <c r="BE687" s="91"/>
      <c r="BF687" s="91"/>
      <c r="BG687" s="92"/>
      <c r="BH687"/>
      <c r="BI687"/>
      <c r="BJ687"/>
      <c r="BK687"/>
      <c r="BL687"/>
      <c r="BM687"/>
      <c r="BN687"/>
      <c r="BO687"/>
      <c r="BP687"/>
      <c r="BQ687"/>
      <c r="BR687"/>
      <c r="BS687"/>
      <c r="BT687" s="92"/>
      <c r="BU687" s="92"/>
      <c r="BV687" s="92"/>
      <c r="BW687" s="5"/>
      <c r="BX687" s="5"/>
      <c r="BY687" s="5"/>
      <c r="BZ687" s="5"/>
      <c r="CA687" s="5"/>
      <c r="CB687" s="5"/>
      <c r="CC687" s="5"/>
      <c r="CD687" s="440"/>
      <c r="CE687" s="440"/>
      <c r="CF687" s="441"/>
      <c r="CG687" s="442"/>
      <c r="CH687" s="443"/>
      <c r="CI687" s="443"/>
      <c r="CJ687" s="443"/>
      <c r="CK687" s="443"/>
      <c r="CL687" s="4"/>
      <c r="CM687" s="4"/>
      <c r="CN687" s="5"/>
      <c r="CO687" s="4"/>
      <c r="CP687" s="444"/>
      <c r="CQ687" s="445"/>
      <c r="CR687" s="446"/>
      <c r="CS687" s="446"/>
      <c r="CT687" s="444"/>
      <c r="CU687" s="444"/>
      <c r="CV687" s="444"/>
      <c r="CW687" s="444"/>
      <c r="CX687" s="447"/>
      <c r="CY687" s="447"/>
      <c r="CZ687" s="447"/>
      <c r="DA687" s="447"/>
      <c r="DB687" s="448"/>
      <c r="DC687" s="448"/>
      <c r="DD687" s="446"/>
      <c r="DE687" s="439"/>
      <c r="DF687" s="439"/>
      <c r="DG687" s="439"/>
      <c r="DH687" s="439"/>
      <c r="DI687" s="439"/>
      <c r="DJ687" s="439"/>
      <c r="DK687" s="439"/>
      <c r="DL687" s="446"/>
      <c r="DM687" s="446"/>
      <c r="DN687" s="444"/>
      <c r="DO687" s="444"/>
      <c r="DP687" s="444"/>
      <c r="DQ687" s="444"/>
      <c r="DR687" s="444"/>
      <c r="DS687" s="441"/>
      <c r="DT687" s="449"/>
      <c r="DU687" s="450"/>
      <c r="DV687" s="450"/>
      <c r="DW687" s="450"/>
      <c r="DX687" s="450"/>
      <c r="DY687" s="450"/>
      <c r="DZ687" s="450"/>
      <c r="EA687" s="450"/>
      <c r="EB687" s="450"/>
      <c r="EC687" s="450"/>
      <c r="ED687" s="450"/>
      <c r="EE687" s="446"/>
      <c r="EF687" s="446"/>
      <c r="EL687" s="4"/>
      <c r="EM687" s="4"/>
      <c r="EN687" s="5"/>
      <c r="EO687" s="4"/>
      <c r="FA687" s="23"/>
      <c r="FB687" s="24"/>
      <c r="FC687" s="75"/>
      <c r="FD687" s="76"/>
      <c r="FF687" s="89"/>
      <c r="IA687" s="214"/>
      <c r="IB687" s="215"/>
      <c r="IC687" s="214"/>
      <c r="ID687" s="215"/>
      <c r="IE687" s="214"/>
      <c r="IF687" s="214"/>
      <c r="IG687" s="214"/>
      <c r="IH687" s="233"/>
      <c r="II687" s="160"/>
      <c r="IJ687" s="217"/>
      <c r="IK687" s="218"/>
      <c r="IL687" s="218"/>
      <c r="IM687" s="218"/>
      <c r="IO687" s="391"/>
    </row>
    <row r="688" spans="1:249" s="6" customFormat="1" ht="15" x14ac:dyDescent="0.2">
      <c r="A688" s="467">
        <v>1</v>
      </c>
      <c r="B688" s="467" t="s">
        <v>2149</v>
      </c>
      <c r="C688" s="393" t="s">
        <v>3013</v>
      </c>
      <c r="D688" s="468"/>
      <c r="E688" s="462" t="s">
        <v>2137</v>
      </c>
      <c r="F688" s="14" t="s">
        <v>2146</v>
      </c>
      <c r="G688" s="14" t="s">
        <v>2154</v>
      </c>
      <c r="H688" s="469" t="s">
        <v>2149</v>
      </c>
      <c r="I688" s="462"/>
      <c r="J688" s="456"/>
      <c r="K688" s="11"/>
      <c r="L688" s="11"/>
      <c r="M688" s="14"/>
      <c r="N688" s="470"/>
      <c r="O688" s="14"/>
      <c r="P688" s="14"/>
      <c r="Q688" s="14"/>
      <c r="R688" s="14"/>
      <c r="S688" s="14"/>
      <c r="T688" s="469"/>
      <c r="U688" s="454"/>
      <c r="V688" s="454"/>
      <c r="W688" s="9"/>
      <c r="X688" s="9"/>
      <c r="Y688" s="10"/>
      <c r="Z688" s="495">
        <v>1</v>
      </c>
      <c r="AA688" s="11"/>
      <c r="AB688" s="472"/>
      <c r="AC688" s="473"/>
      <c r="AD688" s="473"/>
      <c r="AE688" s="496">
        <v>2</v>
      </c>
      <c r="AF688" s="12"/>
      <c r="AG688" s="12"/>
      <c r="AH688" s="13"/>
      <c r="AI688" s="14"/>
      <c r="AJ688" s="14"/>
      <c r="AK688" s="7"/>
      <c r="AL688" s="7"/>
      <c r="AM688" s="15"/>
      <c r="AN688" s="15"/>
      <c r="AO688" s="8"/>
      <c r="AP688" s="453" t="s">
        <v>158</v>
      </c>
      <c r="AQ688" s="17"/>
      <c r="AR688" s="18"/>
      <c r="AS688" s="19"/>
      <c r="AT688" s="19"/>
      <c r="AU688" s="19"/>
      <c r="AV688" s="19"/>
      <c r="AW688" s="19"/>
      <c r="AX688" s="19"/>
      <c r="AY688" s="19"/>
      <c r="AZ688" s="20"/>
      <c r="BA688" s="20"/>
      <c r="BB688" s="21"/>
      <c r="BC688" s="22" t="s">
        <v>2179</v>
      </c>
      <c r="BD688" s="77"/>
      <c r="BE688" s="91"/>
      <c r="BF688" s="91"/>
      <c r="BG688" s="92"/>
      <c r="BH688"/>
      <c r="BI688"/>
      <c r="BJ688"/>
      <c r="BK688"/>
      <c r="BL688"/>
      <c r="BM688"/>
      <c r="BN688"/>
      <c r="BO688"/>
      <c r="BP688"/>
      <c r="BQ688"/>
      <c r="BR688"/>
      <c r="BS688"/>
      <c r="BT688" s="92"/>
      <c r="BU688" s="92"/>
      <c r="BV688" s="92"/>
      <c r="BW688" s="5"/>
      <c r="BX688" s="5"/>
      <c r="BY688" s="5"/>
      <c r="BZ688" s="5"/>
      <c r="CA688" s="5"/>
      <c r="CB688" s="5"/>
      <c r="CC688" s="5"/>
      <c r="CD688" s="440"/>
      <c r="CE688" s="440"/>
      <c r="CF688" s="441"/>
      <c r="CG688" s="442"/>
      <c r="CH688" s="443"/>
      <c r="CI688" s="443"/>
      <c r="CJ688" s="443"/>
      <c r="CK688" s="443"/>
      <c r="CL688" s="4"/>
      <c r="CM688" s="4"/>
      <c r="CN688" s="5"/>
      <c r="CO688" s="4"/>
      <c r="CP688" s="444"/>
      <c r="CQ688" s="445"/>
      <c r="CR688" s="446"/>
      <c r="CS688" s="446"/>
      <c r="CT688" s="444"/>
      <c r="CU688" s="444"/>
      <c r="CV688" s="444"/>
      <c r="CW688" s="444"/>
      <c r="CX688" s="447"/>
      <c r="CY688" s="447"/>
      <c r="CZ688" s="447"/>
      <c r="DA688" s="447"/>
      <c r="DB688" s="448"/>
      <c r="DC688" s="448"/>
      <c r="DD688" s="446"/>
      <c r="DE688" s="439"/>
      <c r="DF688" s="439"/>
      <c r="DG688" s="439"/>
      <c r="DH688" s="439"/>
      <c r="DI688" s="439"/>
      <c r="DJ688" s="439"/>
      <c r="DK688" s="439"/>
      <c r="DL688" s="446"/>
      <c r="DM688" s="446"/>
      <c r="DN688" s="444"/>
      <c r="DO688" s="444"/>
      <c r="DP688" s="444"/>
      <c r="DQ688" s="444"/>
      <c r="DR688" s="444"/>
      <c r="DS688" s="441"/>
      <c r="DT688" s="449"/>
      <c r="DU688" s="450"/>
      <c r="DV688" s="450"/>
      <c r="DW688" s="450"/>
      <c r="DX688" s="450"/>
      <c r="DY688" s="450"/>
      <c r="DZ688" s="450"/>
      <c r="EA688" s="450"/>
      <c r="EB688" s="450"/>
      <c r="EC688" s="450"/>
      <c r="ED688" s="450"/>
      <c r="EE688" s="446"/>
      <c r="EF688" s="446"/>
      <c r="EL688" s="4"/>
      <c r="EM688" s="4"/>
      <c r="EN688" s="5"/>
      <c r="EO688" s="4"/>
      <c r="FA688" s="23"/>
      <c r="FB688" s="24"/>
      <c r="FC688" s="75"/>
      <c r="FD688" s="76"/>
      <c r="FF688" s="89"/>
      <c r="IA688" s="214"/>
      <c r="IB688" s="215"/>
      <c r="IC688" s="214"/>
      <c r="ID688" s="215"/>
      <c r="IE688" s="214"/>
      <c r="IF688" s="214"/>
      <c r="IG688" s="214"/>
      <c r="IH688" s="233"/>
      <c r="II688" s="160"/>
      <c r="IJ688" s="217"/>
      <c r="IK688" s="218"/>
      <c r="IL688" s="218"/>
      <c r="IM688" s="218"/>
      <c r="IO688" s="391"/>
    </row>
    <row r="689" spans="1:249" s="6" customFormat="1" ht="15" x14ac:dyDescent="0.2">
      <c r="A689" s="467" t="s">
        <v>2195</v>
      </c>
      <c r="B689" s="467" t="s">
        <v>2149</v>
      </c>
      <c r="C689" s="393" t="s">
        <v>3014</v>
      </c>
      <c r="D689" s="468"/>
      <c r="E689" s="462" t="s">
        <v>2141</v>
      </c>
      <c r="F689" s="14" t="s">
        <v>2149</v>
      </c>
      <c r="G689" s="14" t="s">
        <v>2149</v>
      </c>
      <c r="H689" s="469" t="s">
        <v>2149</v>
      </c>
      <c r="I689" s="462"/>
      <c r="J689" s="456"/>
      <c r="K689" s="11"/>
      <c r="L689" s="11"/>
      <c r="M689" s="14"/>
      <c r="N689" s="470"/>
      <c r="O689" s="14"/>
      <c r="P689" s="14"/>
      <c r="Q689" s="14"/>
      <c r="R689" s="14"/>
      <c r="S689" s="14"/>
      <c r="T689" s="469"/>
      <c r="U689" s="454"/>
      <c r="V689" s="454"/>
      <c r="W689" s="9"/>
      <c r="X689" s="9"/>
      <c r="Y689" s="10"/>
      <c r="Z689" s="495" t="s">
        <v>2195</v>
      </c>
      <c r="AA689" s="11"/>
      <c r="AB689" s="472"/>
      <c r="AC689" s="473"/>
      <c r="AD689" s="473"/>
      <c r="AE689" s="496" t="s">
        <v>2195</v>
      </c>
      <c r="AF689" s="12"/>
      <c r="AG689" s="12"/>
      <c r="AH689" s="13"/>
      <c r="AI689" s="14"/>
      <c r="AJ689" s="14"/>
      <c r="AK689" s="7"/>
      <c r="AL689" s="7"/>
      <c r="AM689" s="15"/>
      <c r="AN689" s="15"/>
      <c r="AO689" s="8"/>
      <c r="AP689" s="453" t="s">
        <v>159</v>
      </c>
      <c r="AQ689" s="17"/>
      <c r="AR689" s="18"/>
      <c r="AS689" s="19"/>
      <c r="AT689" s="19"/>
      <c r="AU689" s="19"/>
      <c r="AV689" s="19"/>
      <c r="AW689" s="19"/>
      <c r="AX689" s="19"/>
      <c r="AY689" s="19"/>
      <c r="AZ689" s="20"/>
      <c r="BA689" s="20"/>
      <c r="BB689" s="21"/>
      <c r="BC689" s="22" t="s">
        <v>2179</v>
      </c>
      <c r="BD689" s="77"/>
      <c r="BE689" s="91"/>
      <c r="BF689" s="91"/>
      <c r="BG689" s="92"/>
      <c r="BH689"/>
      <c r="BI689"/>
      <c r="BJ689"/>
      <c r="BK689"/>
      <c r="BL689"/>
      <c r="BM689"/>
      <c r="BN689"/>
      <c r="BO689"/>
      <c r="BP689"/>
      <c r="BQ689"/>
      <c r="BR689"/>
      <c r="BS689"/>
      <c r="BT689" s="92"/>
      <c r="BU689" s="92"/>
      <c r="BV689" s="92"/>
      <c r="BW689" s="5"/>
      <c r="BX689" s="5"/>
      <c r="BY689" s="5"/>
      <c r="BZ689" s="5"/>
      <c r="CA689" s="5"/>
      <c r="CB689" s="5"/>
      <c r="CC689" s="5"/>
      <c r="CD689" s="440"/>
      <c r="CE689" s="440"/>
      <c r="CF689" s="441"/>
      <c r="CG689" s="442"/>
      <c r="CH689" s="443"/>
      <c r="CI689" s="443"/>
      <c r="CJ689" s="443"/>
      <c r="CK689" s="443"/>
      <c r="CL689" s="4"/>
      <c r="CM689" s="4"/>
      <c r="CN689" s="5"/>
      <c r="CO689" s="4"/>
      <c r="CP689" s="444"/>
      <c r="CQ689" s="445"/>
      <c r="CR689" s="446"/>
      <c r="CS689" s="446"/>
      <c r="CT689" s="444"/>
      <c r="CU689" s="444"/>
      <c r="CV689" s="444"/>
      <c r="CW689" s="444"/>
      <c r="CX689" s="447"/>
      <c r="CY689" s="447"/>
      <c r="CZ689" s="447"/>
      <c r="DA689" s="447"/>
      <c r="DB689" s="448"/>
      <c r="DC689" s="448"/>
      <c r="DD689" s="446"/>
      <c r="DE689" s="439"/>
      <c r="DF689" s="439"/>
      <c r="DG689" s="439"/>
      <c r="DH689" s="439"/>
      <c r="DI689" s="439"/>
      <c r="DJ689" s="439"/>
      <c r="DK689" s="439"/>
      <c r="DL689" s="446"/>
      <c r="DM689" s="446"/>
      <c r="DN689" s="444"/>
      <c r="DO689" s="444"/>
      <c r="DP689" s="444"/>
      <c r="DQ689" s="444"/>
      <c r="DR689" s="444"/>
      <c r="DS689" s="441"/>
      <c r="DT689" s="449"/>
      <c r="DU689" s="450"/>
      <c r="DV689" s="450"/>
      <c r="DW689" s="450"/>
      <c r="DX689" s="450"/>
      <c r="DY689" s="450"/>
      <c r="DZ689" s="450"/>
      <c r="EA689" s="450"/>
      <c r="EB689" s="450"/>
      <c r="EC689" s="450"/>
      <c r="ED689" s="450"/>
      <c r="EE689" s="446"/>
      <c r="EF689" s="446"/>
      <c r="EL689" s="4"/>
      <c r="EM689" s="4"/>
      <c r="EN689" s="5"/>
      <c r="EO689" s="4"/>
      <c r="FA689" s="23"/>
      <c r="FB689" s="24"/>
      <c r="FC689" s="75"/>
      <c r="FD689" s="76"/>
      <c r="FF689" s="89"/>
      <c r="IA689" s="214"/>
      <c r="IB689" s="215"/>
      <c r="IC689" s="214"/>
      <c r="ID689" s="215"/>
      <c r="IE689" s="214"/>
      <c r="IF689" s="214"/>
      <c r="IG689" s="214"/>
      <c r="IH689" s="233"/>
      <c r="II689" s="160"/>
      <c r="IJ689" s="217"/>
      <c r="IK689" s="218"/>
      <c r="IL689" s="218"/>
      <c r="IM689" s="218"/>
      <c r="IO689" s="391"/>
    </row>
    <row r="690" spans="1:249" s="6" customFormat="1" ht="15" x14ac:dyDescent="0.2">
      <c r="A690" s="467" t="s">
        <v>2195</v>
      </c>
      <c r="B690" s="467" t="s">
        <v>2149</v>
      </c>
      <c r="C690" s="393" t="s">
        <v>3015</v>
      </c>
      <c r="D690" s="468"/>
      <c r="E690" s="462" t="s">
        <v>2141</v>
      </c>
      <c r="F690" s="14" t="s">
        <v>2149</v>
      </c>
      <c r="G690" s="14" t="s">
        <v>2149</v>
      </c>
      <c r="H690" s="469" t="s">
        <v>2149</v>
      </c>
      <c r="I690" s="462"/>
      <c r="J690" s="456"/>
      <c r="K690" s="11"/>
      <c r="L690" s="11"/>
      <c r="M690" s="14"/>
      <c r="N690" s="470"/>
      <c r="O690" s="14"/>
      <c r="P690" s="14"/>
      <c r="Q690" s="14"/>
      <c r="R690" s="14"/>
      <c r="S690" s="14"/>
      <c r="T690" s="469"/>
      <c r="U690" s="454"/>
      <c r="V690" s="454"/>
      <c r="W690" s="9"/>
      <c r="X690" s="9"/>
      <c r="Y690" s="10"/>
      <c r="Z690" s="495" t="s">
        <v>2195</v>
      </c>
      <c r="AA690" s="11"/>
      <c r="AB690" s="472"/>
      <c r="AC690" s="473"/>
      <c r="AD690" s="473"/>
      <c r="AE690" s="496" t="s">
        <v>2195</v>
      </c>
      <c r="AF690" s="12"/>
      <c r="AG690" s="12"/>
      <c r="AH690" s="13"/>
      <c r="AI690" s="14"/>
      <c r="AJ690" s="14"/>
      <c r="AK690" s="7"/>
      <c r="AL690" s="7"/>
      <c r="AM690" s="15"/>
      <c r="AN690" s="15"/>
      <c r="AO690" s="8"/>
      <c r="AP690" s="453" t="s">
        <v>160</v>
      </c>
      <c r="AQ690" s="17"/>
      <c r="AR690" s="18"/>
      <c r="AS690" s="19"/>
      <c r="AT690" s="19"/>
      <c r="AU690" s="19"/>
      <c r="AV690" s="19"/>
      <c r="AW690" s="19"/>
      <c r="AX690" s="19"/>
      <c r="AY690" s="19"/>
      <c r="AZ690" s="20"/>
      <c r="BA690" s="20"/>
      <c r="BB690" s="21"/>
      <c r="BC690" s="22" t="s">
        <v>2179</v>
      </c>
      <c r="BD690" s="77"/>
      <c r="BE690" s="91"/>
      <c r="BF690" s="91"/>
      <c r="BG690" s="92"/>
      <c r="BH690"/>
      <c r="BI690"/>
      <c r="BJ690"/>
      <c r="BK690"/>
      <c r="BL690"/>
      <c r="BM690"/>
      <c r="BN690"/>
      <c r="BO690"/>
      <c r="BP690"/>
      <c r="BQ690"/>
      <c r="BR690"/>
      <c r="BS690"/>
      <c r="BT690" s="92"/>
      <c r="BU690" s="92"/>
      <c r="BV690" s="92"/>
      <c r="BW690" s="5"/>
      <c r="BX690" s="5"/>
      <c r="BY690" s="5"/>
      <c r="BZ690" s="5"/>
      <c r="CA690" s="5"/>
      <c r="CB690" s="5"/>
      <c r="CC690" s="5"/>
      <c r="CD690" s="440"/>
      <c r="CE690" s="440"/>
      <c r="CF690" s="441"/>
      <c r="CG690" s="442"/>
      <c r="CH690" s="443"/>
      <c r="CI690" s="443"/>
      <c r="CJ690" s="443"/>
      <c r="CK690" s="443"/>
      <c r="CL690" s="4"/>
      <c r="CM690" s="4"/>
      <c r="CN690" s="5"/>
      <c r="CO690" s="4"/>
      <c r="CP690" s="444"/>
      <c r="CQ690" s="445"/>
      <c r="CR690" s="446"/>
      <c r="CS690" s="446"/>
      <c r="CT690" s="444"/>
      <c r="CU690" s="444"/>
      <c r="CV690" s="444"/>
      <c r="CW690" s="444"/>
      <c r="CX690" s="447"/>
      <c r="CY690" s="447"/>
      <c r="CZ690" s="447"/>
      <c r="DA690" s="447"/>
      <c r="DB690" s="448"/>
      <c r="DC690" s="448"/>
      <c r="DD690" s="446"/>
      <c r="DE690" s="439"/>
      <c r="DF690" s="439"/>
      <c r="DG690" s="439"/>
      <c r="DH690" s="439"/>
      <c r="DI690" s="439"/>
      <c r="DJ690" s="439"/>
      <c r="DK690" s="439"/>
      <c r="DL690" s="446"/>
      <c r="DM690" s="446"/>
      <c r="DN690" s="444"/>
      <c r="DO690" s="444"/>
      <c r="DP690" s="444"/>
      <c r="DQ690" s="444"/>
      <c r="DR690" s="444"/>
      <c r="DS690" s="441"/>
      <c r="DT690" s="449"/>
      <c r="DU690" s="450"/>
      <c r="DV690" s="450"/>
      <c r="DW690" s="450"/>
      <c r="DX690" s="450"/>
      <c r="DY690" s="450"/>
      <c r="DZ690" s="450"/>
      <c r="EA690" s="450"/>
      <c r="EB690" s="450"/>
      <c r="EC690" s="450"/>
      <c r="ED690" s="450"/>
      <c r="EE690" s="446"/>
      <c r="EF690" s="446"/>
      <c r="EL690" s="4"/>
      <c r="EM690" s="4"/>
      <c r="EN690" s="5"/>
      <c r="EO690" s="4"/>
      <c r="FA690" s="23"/>
      <c r="FB690" s="24"/>
      <c r="FC690" s="75"/>
      <c r="FD690" s="76"/>
      <c r="FF690" s="89"/>
      <c r="IA690" s="214"/>
      <c r="IB690" s="215"/>
      <c r="IC690" s="214"/>
      <c r="ID690" s="215"/>
      <c r="IE690" s="214"/>
      <c r="IF690" s="214"/>
      <c r="IG690" s="214"/>
      <c r="IH690" s="233"/>
      <c r="II690" s="160"/>
      <c r="IJ690" s="217"/>
      <c r="IK690" s="218"/>
      <c r="IL690" s="218"/>
      <c r="IM690" s="218"/>
      <c r="IO690" s="391"/>
    </row>
    <row r="691" spans="1:249" s="6" customFormat="1" ht="15" x14ac:dyDescent="0.2">
      <c r="A691" s="467" t="s">
        <v>2195</v>
      </c>
      <c r="B691" s="467" t="s">
        <v>2149</v>
      </c>
      <c r="C691" s="393" t="s">
        <v>3016</v>
      </c>
      <c r="D691" s="468"/>
      <c r="E691" s="462" t="s">
        <v>2138</v>
      </c>
      <c r="F691" s="14" t="s">
        <v>2149</v>
      </c>
      <c r="G691" s="14" t="s">
        <v>2149</v>
      </c>
      <c r="H691" s="469" t="s">
        <v>2149</v>
      </c>
      <c r="I691" s="462"/>
      <c r="J691" s="456"/>
      <c r="K691" s="11"/>
      <c r="L691" s="11"/>
      <c r="M691" s="14"/>
      <c r="N691" s="470"/>
      <c r="O691" s="14"/>
      <c r="P691" s="14"/>
      <c r="Q691" s="14"/>
      <c r="R691" s="14"/>
      <c r="S691" s="14"/>
      <c r="T691" s="469"/>
      <c r="U691" s="454"/>
      <c r="V691" s="454"/>
      <c r="W691" s="9"/>
      <c r="X691" s="9"/>
      <c r="Y691" s="10"/>
      <c r="Z691" s="495" t="s">
        <v>2195</v>
      </c>
      <c r="AA691" s="11"/>
      <c r="AB691" s="472"/>
      <c r="AC691" s="473"/>
      <c r="AD691" s="473"/>
      <c r="AE691" s="496" t="s">
        <v>2195</v>
      </c>
      <c r="AF691" s="12"/>
      <c r="AG691" s="12"/>
      <c r="AH691" s="13"/>
      <c r="AI691" s="14"/>
      <c r="AJ691" s="14"/>
      <c r="AK691" s="7"/>
      <c r="AL691" s="7"/>
      <c r="AM691" s="15"/>
      <c r="AN691" s="15"/>
      <c r="AO691" s="8"/>
      <c r="AP691" s="453" t="s">
        <v>161</v>
      </c>
      <c r="AQ691" s="17"/>
      <c r="AR691" s="18"/>
      <c r="AS691" s="19"/>
      <c r="AT691" s="19"/>
      <c r="AU691" s="19"/>
      <c r="AV691" s="19"/>
      <c r="AW691" s="19"/>
      <c r="AX691" s="19"/>
      <c r="AY691" s="19"/>
      <c r="AZ691" s="20"/>
      <c r="BA691" s="20"/>
      <c r="BB691" s="21"/>
      <c r="BC691" s="22" t="s">
        <v>2179</v>
      </c>
      <c r="BD691" s="77"/>
      <c r="BE691" s="91"/>
      <c r="BF691" s="91"/>
      <c r="BG691" s="92"/>
      <c r="BH691"/>
      <c r="BI691"/>
      <c r="BJ691"/>
      <c r="BK691"/>
      <c r="BL691"/>
      <c r="BM691"/>
      <c r="BN691"/>
      <c r="BO691"/>
      <c r="BP691"/>
      <c r="BQ691"/>
      <c r="BR691"/>
      <c r="BS691"/>
      <c r="BT691" s="92"/>
      <c r="BU691" s="92"/>
      <c r="BV691" s="92"/>
      <c r="BW691" s="5"/>
      <c r="BX691" s="5"/>
      <c r="BY691" s="5"/>
      <c r="BZ691" s="5"/>
      <c r="CA691" s="5"/>
      <c r="CB691" s="5"/>
      <c r="CC691" s="5"/>
      <c r="CD691" s="440"/>
      <c r="CE691" s="440"/>
      <c r="CF691" s="441"/>
      <c r="CG691" s="442"/>
      <c r="CH691" s="443"/>
      <c r="CI691" s="443"/>
      <c r="CJ691" s="443"/>
      <c r="CK691" s="443"/>
      <c r="CL691" s="4"/>
      <c r="CM691" s="4"/>
      <c r="CN691" s="5"/>
      <c r="CO691" s="4"/>
      <c r="CP691" s="444"/>
      <c r="CQ691" s="445"/>
      <c r="CR691" s="446"/>
      <c r="CS691" s="446"/>
      <c r="CT691" s="444"/>
      <c r="CU691" s="444"/>
      <c r="CV691" s="444"/>
      <c r="CW691" s="444"/>
      <c r="CX691" s="447"/>
      <c r="CY691" s="447"/>
      <c r="CZ691" s="447"/>
      <c r="DA691" s="447"/>
      <c r="DB691" s="448"/>
      <c r="DC691" s="448"/>
      <c r="DD691" s="446"/>
      <c r="DE691" s="439"/>
      <c r="DF691" s="439"/>
      <c r="DG691" s="439"/>
      <c r="DH691" s="439"/>
      <c r="DI691" s="439"/>
      <c r="DJ691" s="439"/>
      <c r="DK691" s="439"/>
      <c r="DL691" s="446"/>
      <c r="DM691" s="446"/>
      <c r="DN691" s="444"/>
      <c r="DO691" s="444"/>
      <c r="DP691" s="444"/>
      <c r="DQ691" s="444"/>
      <c r="DR691" s="444"/>
      <c r="DS691" s="441"/>
      <c r="DT691" s="449"/>
      <c r="DU691" s="450"/>
      <c r="DV691" s="450"/>
      <c r="DW691" s="450"/>
      <c r="DX691" s="450"/>
      <c r="DY691" s="450"/>
      <c r="DZ691" s="450"/>
      <c r="EA691" s="450"/>
      <c r="EB691" s="450"/>
      <c r="EC691" s="450"/>
      <c r="ED691" s="450"/>
      <c r="EE691" s="446"/>
      <c r="EF691" s="446"/>
      <c r="EL691" s="4"/>
      <c r="EM691" s="4"/>
      <c r="EN691" s="5"/>
      <c r="EO691" s="4"/>
      <c r="FA691" s="23"/>
      <c r="FB691" s="24"/>
      <c r="FC691" s="75"/>
      <c r="FD691" s="76"/>
      <c r="FF691" s="89"/>
      <c r="IA691" s="214"/>
      <c r="IB691" s="215"/>
      <c r="IC691" s="214"/>
      <c r="ID691" s="215"/>
      <c r="IE691" s="214"/>
      <c r="IF691" s="214"/>
      <c r="IG691" s="214"/>
      <c r="IH691" s="233"/>
      <c r="II691" s="160"/>
      <c r="IJ691" s="217"/>
      <c r="IK691" s="218"/>
      <c r="IL691" s="218"/>
      <c r="IM691" s="218"/>
      <c r="IO691" s="391"/>
    </row>
    <row r="692" spans="1:249" s="6" customFormat="1" ht="15" x14ac:dyDescent="0.2">
      <c r="A692" s="467" t="s">
        <v>2195</v>
      </c>
      <c r="B692" s="467" t="s">
        <v>2149</v>
      </c>
      <c r="C692" s="393" t="s">
        <v>3017</v>
      </c>
      <c r="D692" s="468"/>
      <c r="E692" s="462" t="s">
        <v>2138</v>
      </c>
      <c r="F692" s="14" t="s">
        <v>2149</v>
      </c>
      <c r="G692" s="14" t="s">
        <v>2149</v>
      </c>
      <c r="H692" s="469" t="s">
        <v>2149</v>
      </c>
      <c r="I692" s="462"/>
      <c r="J692" s="456"/>
      <c r="K692" s="11"/>
      <c r="L692" s="11"/>
      <c r="M692" s="14"/>
      <c r="N692" s="470"/>
      <c r="O692" s="14"/>
      <c r="P692" s="14"/>
      <c r="Q692" s="14"/>
      <c r="R692" s="14"/>
      <c r="S692" s="14"/>
      <c r="T692" s="469"/>
      <c r="U692" s="454"/>
      <c r="V692" s="454"/>
      <c r="W692" s="9"/>
      <c r="X692" s="9"/>
      <c r="Y692" s="10"/>
      <c r="Z692" s="495" t="s">
        <v>2195</v>
      </c>
      <c r="AA692" s="11"/>
      <c r="AB692" s="472"/>
      <c r="AC692" s="473"/>
      <c r="AD692" s="473"/>
      <c r="AE692" s="496" t="s">
        <v>2195</v>
      </c>
      <c r="AF692" s="12"/>
      <c r="AG692" s="12"/>
      <c r="AH692" s="13"/>
      <c r="AI692" s="14"/>
      <c r="AJ692" s="14"/>
      <c r="AK692" s="7"/>
      <c r="AL692" s="7"/>
      <c r="AM692" s="15"/>
      <c r="AN692" s="15"/>
      <c r="AO692" s="8"/>
      <c r="AP692" s="453" t="s">
        <v>162</v>
      </c>
      <c r="AQ692" s="17"/>
      <c r="AR692" s="18"/>
      <c r="AS692" s="19"/>
      <c r="AT692" s="19"/>
      <c r="AU692" s="19"/>
      <c r="AV692" s="19"/>
      <c r="AW692" s="19"/>
      <c r="AX692" s="19"/>
      <c r="AY692" s="19"/>
      <c r="AZ692" s="20"/>
      <c r="BA692" s="20"/>
      <c r="BB692" s="21"/>
      <c r="BC692" s="22" t="s">
        <v>2179</v>
      </c>
      <c r="BD692" s="77"/>
      <c r="BE692" s="91"/>
      <c r="BF692" s="91"/>
      <c r="BG692" s="92"/>
      <c r="BH692"/>
      <c r="BI692"/>
      <c r="BJ692"/>
      <c r="BK692"/>
      <c r="BL692"/>
      <c r="BM692"/>
      <c r="BN692"/>
      <c r="BO692"/>
      <c r="BP692"/>
      <c r="BQ692"/>
      <c r="BR692"/>
      <c r="BS692"/>
      <c r="BT692" s="92"/>
      <c r="BU692" s="92"/>
      <c r="BV692" s="92"/>
      <c r="BW692" s="5"/>
      <c r="BX692" s="5"/>
      <c r="BY692" s="5"/>
      <c r="BZ692" s="5"/>
      <c r="CA692" s="5"/>
      <c r="CB692" s="5"/>
      <c r="CC692" s="5"/>
      <c r="CD692" s="440"/>
      <c r="CE692" s="440"/>
      <c r="CF692" s="441"/>
      <c r="CG692" s="442"/>
      <c r="CH692" s="443"/>
      <c r="CI692" s="443"/>
      <c r="CJ692" s="443"/>
      <c r="CK692" s="443"/>
      <c r="CL692" s="4"/>
      <c r="CM692" s="4"/>
      <c r="CN692" s="5"/>
      <c r="CO692" s="4"/>
      <c r="CP692" s="444"/>
      <c r="CQ692" s="445"/>
      <c r="CR692" s="446"/>
      <c r="CS692" s="446"/>
      <c r="CT692" s="444"/>
      <c r="CU692" s="444"/>
      <c r="CV692" s="444"/>
      <c r="CW692" s="444"/>
      <c r="CX692" s="447"/>
      <c r="CY692" s="447"/>
      <c r="CZ692" s="447"/>
      <c r="DA692" s="447"/>
      <c r="DB692" s="448"/>
      <c r="DC692" s="448"/>
      <c r="DD692" s="446"/>
      <c r="DE692" s="439"/>
      <c r="DF692" s="439"/>
      <c r="DG692" s="439"/>
      <c r="DH692" s="439"/>
      <c r="DI692" s="439"/>
      <c r="DJ692" s="439"/>
      <c r="DK692" s="439"/>
      <c r="DL692" s="446"/>
      <c r="DM692" s="446"/>
      <c r="DN692" s="444"/>
      <c r="DO692" s="444"/>
      <c r="DP692" s="444"/>
      <c r="DQ692" s="444"/>
      <c r="DR692" s="444"/>
      <c r="DS692" s="441"/>
      <c r="DT692" s="449"/>
      <c r="DU692" s="450"/>
      <c r="DV692" s="450"/>
      <c r="DW692" s="450"/>
      <c r="DX692" s="450"/>
      <c r="DY692" s="450"/>
      <c r="DZ692" s="450"/>
      <c r="EA692" s="450"/>
      <c r="EB692" s="450"/>
      <c r="EC692" s="450"/>
      <c r="ED692" s="450"/>
      <c r="EE692" s="446"/>
      <c r="EF692" s="446"/>
      <c r="EL692" s="4"/>
      <c r="EM692" s="4"/>
      <c r="EN692" s="5"/>
      <c r="EO692" s="4"/>
      <c r="FA692" s="23"/>
      <c r="FB692" s="24"/>
      <c r="FC692" s="75"/>
      <c r="FD692" s="76"/>
      <c r="FF692" s="89"/>
      <c r="IA692" s="214"/>
      <c r="IB692" s="215"/>
      <c r="IC692" s="214"/>
      <c r="ID692" s="215"/>
      <c r="IE692" s="214"/>
      <c r="IF692" s="214"/>
      <c r="IG692" s="214"/>
      <c r="IH692" s="233"/>
      <c r="II692" s="160"/>
      <c r="IJ692" s="217"/>
      <c r="IK692" s="218"/>
      <c r="IL692" s="218"/>
      <c r="IM692" s="218"/>
      <c r="IO692" s="391"/>
    </row>
    <row r="693" spans="1:249" s="6" customFormat="1" ht="15" x14ac:dyDescent="0.2">
      <c r="A693" s="467" t="s">
        <v>2165</v>
      </c>
      <c r="B693" s="467" t="s">
        <v>1969</v>
      </c>
      <c r="C693" s="393" t="s">
        <v>3018</v>
      </c>
      <c r="D693" s="468"/>
      <c r="E693" s="462" t="s">
        <v>2136</v>
      </c>
      <c r="F693" s="14" t="s">
        <v>2149</v>
      </c>
      <c r="G693" s="14" t="s">
        <v>2149</v>
      </c>
      <c r="H693" s="469" t="s">
        <v>2149</v>
      </c>
      <c r="I693" s="462"/>
      <c r="J693" s="456"/>
      <c r="K693" s="11"/>
      <c r="L693" s="11"/>
      <c r="M693" s="14"/>
      <c r="N693" s="470"/>
      <c r="O693" s="14"/>
      <c r="P693" s="14"/>
      <c r="Q693" s="14"/>
      <c r="R693" s="14"/>
      <c r="S693" s="14"/>
      <c r="T693" s="469"/>
      <c r="U693" s="454"/>
      <c r="V693" s="454"/>
      <c r="W693" s="9"/>
      <c r="X693" s="9"/>
      <c r="Y693" s="10"/>
      <c r="Z693" s="495">
        <v>3</v>
      </c>
      <c r="AA693" s="11"/>
      <c r="AB693" s="472"/>
      <c r="AC693" s="473"/>
      <c r="AD693" s="473"/>
      <c r="AE693" s="496" t="s">
        <v>2166</v>
      </c>
      <c r="AF693" s="12"/>
      <c r="AG693" s="12"/>
      <c r="AH693" s="13"/>
      <c r="AI693" s="14"/>
      <c r="AJ693" s="14"/>
      <c r="AK693" s="7"/>
      <c r="AL693" s="7"/>
      <c r="AM693" s="15"/>
      <c r="AN693" s="15"/>
      <c r="AO693" s="8"/>
      <c r="AP693" s="453" t="s">
        <v>163</v>
      </c>
      <c r="AQ693" s="17"/>
      <c r="AR693" s="18"/>
      <c r="AS693" s="19"/>
      <c r="AT693" s="19"/>
      <c r="AU693" s="19"/>
      <c r="AV693" s="19"/>
      <c r="AW693" s="19"/>
      <c r="AX693" s="19"/>
      <c r="AY693" s="19"/>
      <c r="AZ693" s="20"/>
      <c r="BA693" s="20"/>
      <c r="BB693" s="21"/>
      <c r="BC693" s="22" t="s">
        <v>2179</v>
      </c>
      <c r="BD693" s="77"/>
      <c r="BE693" s="91"/>
      <c r="BF693" s="91"/>
      <c r="BG693" s="92"/>
      <c r="BH693"/>
      <c r="BI693"/>
      <c r="BJ693"/>
      <c r="BK693"/>
      <c r="BL693"/>
      <c r="BM693"/>
      <c r="BN693"/>
      <c r="BO693"/>
      <c r="BP693"/>
      <c r="BQ693"/>
      <c r="BR693"/>
      <c r="BS693"/>
      <c r="BT693" s="92"/>
      <c r="BU693" s="92"/>
      <c r="BV693" s="92"/>
      <c r="BW693" s="5"/>
      <c r="BX693" s="5"/>
      <c r="BY693" s="5"/>
      <c r="BZ693" s="5"/>
      <c r="CA693" s="5"/>
      <c r="CB693" s="5"/>
      <c r="CC693" s="5"/>
      <c r="CD693" s="440"/>
      <c r="CE693" s="440"/>
      <c r="CF693" s="441"/>
      <c r="CG693" s="442"/>
      <c r="CH693" s="443"/>
      <c r="CI693" s="443"/>
      <c r="CJ693" s="443"/>
      <c r="CK693" s="443"/>
      <c r="CL693" s="4"/>
      <c r="CM693" s="4"/>
      <c r="CN693" s="5"/>
      <c r="CO693" s="4"/>
      <c r="CP693" s="444"/>
      <c r="CQ693" s="445"/>
      <c r="CR693" s="446"/>
      <c r="CS693" s="446"/>
      <c r="CT693" s="444"/>
      <c r="CU693" s="444"/>
      <c r="CV693" s="444"/>
      <c r="CW693" s="444"/>
      <c r="CX693" s="447"/>
      <c r="CY693" s="447"/>
      <c r="CZ693" s="447"/>
      <c r="DA693" s="447"/>
      <c r="DB693" s="448"/>
      <c r="DC693" s="448"/>
      <c r="DD693" s="446"/>
      <c r="DE693" s="439"/>
      <c r="DF693" s="439"/>
      <c r="DG693" s="439"/>
      <c r="DH693" s="439"/>
      <c r="DI693" s="439"/>
      <c r="DJ693" s="439"/>
      <c r="DK693" s="439"/>
      <c r="DL693" s="446"/>
      <c r="DM693" s="446"/>
      <c r="DN693" s="444"/>
      <c r="DO693" s="444"/>
      <c r="DP693" s="444"/>
      <c r="DQ693" s="444"/>
      <c r="DR693" s="444"/>
      <c r="DS693" s="441"/>
      <c r="DT693" s="449"/>
      <c r="DU693" s="450"/>
      <c r="DV693" s="450"/>
      <c r="DW693" s="450"/>
      <c r="DX693" s="450"/>
      <c r="DY693" s="450"/>
      <c r="DZ693" s="450"/>
      <c r="EA693" s="450"/>
      <c r="EB693" s="450"/>
      <c r="EC693" s="450"/>
      <c r="ED693" s="450"/>
      <c r="EE693" s="446"/>
      <c r="EF693" s="446"/>
      <c r="EL693" s="4"/>
      <c r="EM693" s="4"/>
      <c r="EN693" s="5"/>
      <c r="EO693" s="4"/>
      <c r="FA693" s="23"/>
      <c r="FB693" s="24"/>
      <c r="FC693" s="75"/>
      <c r="FD693" s="76"/>
      <c r="FF693" s="89"/>
      <c r="IA693" s="214"/>
      <c r="IB693" s="215"/>
      <c r="IC693" s="214"/>
      <c r="ID693" s="215"/>
      <c r="IE693" s="214"/>
      <c r="IF693" s="214"/>
      <c r="IG693" s="214"/>
      <c r="IH693" s="233"/>
      <c r="II693" s="160"/>
      <c r="IJ693" s="217"/>
      <c r="IK693" s="218"/>
      <c r="IL693" s="218"/>
      <c r="IM693" s="218"/>
      <c r="IO693" s="391"/>
    </row>
    <row r="694" spans="1:249" s="6" customFormat="1" ht="15" x14ac:dyDescent="0.2">
      <c r="A694" s="467">
        <v>0</v>
      </c>
      <c r="B694" s="467" t="s">
        <v>2149</v>
      </c>
      <c r="C694" s="393" t="s">
        <v>3019</v>
      </c>
      <c r="D694" s="468"/>
      <c r="E694" s="462" t="s">
        <v>2135</v>
      </c>
      <c r="F694" s="14"/>
      <c r="G694" s="14"/>
      <c r="H694" s="469"/>
      <c r="I694" s="462"/>
      <c r="J694" s="456"/>
      <c r="K694" s="11"/>
      <c r="L694" s="11"/>
      <c r="M694" s="14"/>
      <c r="N694" s="470"/>
      <c r="O694" s="14"/>
      <c r="P694" s="14"/>
      <c r="Q694" s="14"/>
      <c r="R694" s="14"/>
      <c r="S694" s="14"/>
      <c r="T694" s="469"/>
      <c r="U694" s="454"/>
      <c r="V694" s="454"/>
      <c r="W694" s="9"/>
      <c r="X694" s="9"/>
      <c r="Y694" s="10"/>
      <c r="Z694" s="495">
        <v>0</v>
      </c>
      <c r="AA694" s="11"/>
      <c r="AB694" s="472"/>
      <c r="AC694" s="473"/>
      <c r="AD694" s="473"/>
      <c r="AE694" s="496">
        <v>2</v>
      </c>
      <c r="AF694" s="12"/>
      <c r="AG694" s="12"/>
      <c r="AH694" s="13"/>
      <c r="AI694" s="14"/>
      <c r="AJ694" s="14"/>
      <c r="AK694" s="7"/>
      <c r="AL694" s="7"/>
      <c r="AM694" s="15"/>
      <c r="AN694" s="15"/>
      <c r="AO694" s="8"/>
      <c r="AP694" s="453" t="s">
        <v>164</v>
      </c>
      <c r="AQ694" s="17"/>
      <c r="AR694" s="18"/>
      <c r="AS694" s="19"/>
      <c r="AT694" s="19"/>
      <c r="AU694" s="19"/>
      <c r="AV694" s="19"/>
      <c r="AW694" s="19"/>
      <c r="AX694" s="19"/>
      <c r="AY694" s="19"/>
      <c r="AZ694" s="20"/>
      <c r="BA694" s="20"/>
      <c r="BB694" s="21"/>
      <c r="BC694" s="22" t="s">
        <v>2179</v>
      </c>
      <c r="BD694" s="77"/>
      <c r="BE694" s="91"/>
      <c r="BF694" s="91"/>
      <c r="BG694" s="92"/>
      <c r="BH694"/>
      <c r="BI694"/>
      <c r="BJ694"/>
      <c r="BK694"/>
      <c r="BL694"/>
      <c r="BM694"/>
      <c r="BN694"/>
      <c r="BO694"/>
      <c r="BP694"/>
      <c r="BQ694"/>
      <c r="BR694"/>
      <c r="BS694"/>
      <c r="BT694" s="92"/>
      <c r="BU694" s="92"/>
      <c r="BV694" s="92"/>
      <c r="BW694" s="5"/>
      <c r="BX694" s="5"/>
      <c r="BY694" s="5"/>
      <c r="BZ694" s="5"/>
      <c r="CA694" s="5"/>
      <c r="CB694" s="5"/>
      <c r="CC694" s="5"/>
      <c r="CD694" s="440"/>
      <c r="CE694" s="440"/>
      <c r="CF694" s="441"/>
      <c r="CG694" s="442"/>
      <c r="CH694" s="443"/>
      <c r="CI694" s="443"/>
      <c r="CJ694" s="443"/>
      <c r="CK694" s="443"/>
      <c r="CL694" s="4"/>
      <c r="CM694" s="4"/>
      <c r="CN694" s="5"/>
      <c r="CO694" s="4"/>
      <c r="CP694" s="444"/>
      <c r="CQ694" s="445"/>
      <c r="CR694" s="446"/>
      <c r="CS694" s="446"/>
      <c r="CT694" s="444"/>
      <c r="CU694" s="444"/>
      <c r="CV694" s="444"/>
      <c r="CW694" s="444"/>
      <c r="CX694" s="447"/>
      <c r="CY694" s="447"/>
      <c r="CZ694" s="447"/>
      <c r="DA694" s="447"/>
      <c r="DB694" s="448"/>
      <c r="DC694" s="448"/>
      <c r="DD694" s="446"/>
      <c r="DE694" s="439"/>
      <c r="DF694" s="439"/>
      <c r="DG694" s="439"/>
      <c r="DH694" s="439"/>
      <c r="DI694" s="439"/>
      <c r="DJ694" s="439"/>
      <c r="DK694" s="439"/>
      <c r="DL694" s="446"/>
      <c r="DM694" s="446"/>
      <c r="DN694" s="444"/>
      <c r="DO694" s="444"/>
      <c r="DP694" s="444"/>
      <c r="DQ694" s="444"/>
      <c r="DR694" s="444"/>
      <c r="DS694" s="441"/>
      <c r="DT694" s="449"/>
      <c r="DU694" s="450"/>
      <c r="DV694" s="450"/>
      <c r="DW694" s="450"/>
      <c r="DX694" s="450"/>
      <c r="DY694" s="450"/>
      <c r="DZ694" s="450"/>
      <c r="EA694" s="450"/>
      <c r="EB694" s="450"/>
      <c r="EC694" s="450"/>
      <c r="ED694" s="450"/>
      <c r="EE694" s="446"/>
      <c r="EF694" s="446"/>
      <c r="EL694" s="4"/>
      <c r="EM694" s="4"/>
      <c r="EN694" s="5"/>
      <c r="EO694" s="4"/>
      <c r="FA694" s="23"/>
      <c r="FB694" s="24"/>
      <c r="FC694" s="75"/>
      <c r="FD694" s="76"/>
      <c r="FF694" s="89"/>
      <c r="IA694" s="214"/>
      <c r="IB694" s="215"/>
      <c r="IC694" s="214"/>
      <c r="ID694" s="215"/>
      <c r="IE694" s="214"/>
      <c r="IF694" s="214"/>
      <c r="IG694" s="214"/>
      <c r="IH694" s="233"/>
      <c r="II694" s="160"/>
      <c r="IJ694" s="217"/>
      <c r="IK694" s="218"/>
      <c r="IL694" s="218"/>
      <c r="IM694" s="218"/>
      <c r="IO694" s="391"/>
    </row>
    <row r="695" spans="1:249" s="6" customFormat="1" ht="15" x14ac:dyDescent="0.2">
      <c r="A695" s="467">
        <v>0</v>
      </c>
      <c r="B695" s="467" t="s">
        <v>2149</v>
      </c>
      <c r="C695" s="393" t="s">
        <v>3020</v>
      </c>
      <c r="D695" s="468"/>
      <c r="E695" s="462" t="s">
        <v>2135</v>
      </c>
      <c r="F695" s="14"/>
      <c r="G695" s="14"/>
      <c r="H695" s="469"/>
      <c r="I695" s="462"/>
      <c r="J695" s="456"/>
      <c r="K695" s="11"/>
      <c r="L695" s="11"/>
      <c r="M695" s="14"/>
      <c r="N695" s="470"/>
      <c r="O695" s="14"/>
      <c r="P695" s="14"/>
      <c r="Q695" s="14"/>
      <c r="R695" s="14"/>
      <c r="S695" s="14"/>
      <c r="T695" s="469"/>
      <c r="U695" s="454"/>
      <c r="V695" s="454"/>
      <c r="W695" s="9"/>
      <c r="X695" s="9"/>
      <c r="Y695" s="10"/>
      <c r="Z695" s="495">
        <v>0</v>
      </c>
      <c r="AA695" s="11"/>
      <c r="AB695" s="472"/>
      <c r="AC695" s="473"/>
      <c r="AD695" s="473"/>
      <c r="AE695" s="496">
        <v>1</v>
      </c>
      <c r="AF695" s="12"/>
      <c r="AG695" s="12"/>
      <c r="AH695" s="13"/>
      <c r="AI695" s="14"/>
      <c r="AJ695" s="14"/>
      <c r="AK695" s="7"/>
      <c r="AL695" s="7"/>
      <c r="AM695" s="15"/>
      <c r="AN695" s="15"/>
      <c r="AO695" s="8"/>
      <c r="AP695" s="453" t="s">
        <v>165</v>
      </c>
      <c r="AQ695" s="17"/>
      <c r="AR695" s="18"/>
      <c r="AS695" s="19"/>
      <c r="AT695" s="19"/>
      <c r="AU695" s="19"/>
      <c r="AV695" s="19"/>
      <c r="AW695" s="19"/>
      <c r="AX695" s="19"/>
      <c r="AY695" s="19"/>
      <c r="AZ695" s="20"/>
      <c r="BA695" s="20"/>
      <c r="BB695" s="21"/>
      <c r="BC695" s="22" t="s">
        <v>2179</v>
      </c>
      <c r="BD695" s="77"/>
      <c r="BE695" s="91"/>
      <c r="BF695" s="91"/>
      <c r="BG695" s="92"/>
      <c r="BH695"/>
      <c r="BI695"/>
      <c r="BJ695"/>
      <c r="BK695"/>
      <c r="BL695"/>
      <c r="BM695"/>
      <c r="BN695"/>
      <c r="BO695"/>
      <c r="BP695"/>
      <c r="BQ695"/>
      <c r="BR695"/>
      <c r="BS695"/>
      <c r="BT695" s="92"/>
      <c r="BU695" s="92"/>
      <c r="BV695" s="92"/>
      <c r="BW695" s="5"/>
      <c r="BX695" s="5"/>
      <c r="BY695" s="5"/>
      <c r="BZ695" s="5"/>
      <c r="CA695" s="5"/>
      <c r="CB695" s="5"/>
      <c r="CC695" s="5"/>
      <c r="CD695" s="440"/>
      <c r="CE695" s="440"/>
      <c r="CF695" s="441"/>
      <c r="CG695" s="442"/>
      <c r="CH695" s="443"/>
      <c r="CI695" s="443"/>
      <c r="CJ695" s="443"/>
      <c r="CK695" s="443"/>
      <c r="CL695" s="4"/>
      <c r="CM695" s="4"/>
      <c r="CN695" s="5"/>
      <c r="CO695" s="4"/>
      <c r="CP695" s="444"/>
      <c r="CQ695" s="445"/>
      <c r="CR695" s="446"/>
      <c r="CS695" s="446"/>
      <c r="CT695" s="444"/>
      <c r="CU695" s="444"/>
      <c r="CV695" s="444"/>
      <c r="CW695" s="444"/>
      <c r="CX695" s="447"/>
      <c r="CY695" s="447"/>
      <c r="CZ695" s="447"/>
      <c r="DA695" s="447"/>
      <c r="DB695" s="448"/>
      <c r="DC695" s="448"/>
      <c r="DD695" s="446"/>
      <c r="DE695" s="439"/>
      <c r="DF695" s="439"/>
      <c r="DG695" s="439"/>
      <c r="DH695" s="439"/>
      <c r="DI695" s="439"/>
      <c r="DJ695" s="439"/>
      <c r="DK695" s="439"/>
      <c r="DL695" s="446"/>
      <c r="DM695" s="446"/>
      <c r="DN695" s="444"/>
      <c r="DO695" s="444"/>
      <c r="DP695" s="444"/>
      <c r="DQ695" s="444"/>
      <c r="DR695" s="444"/>
      <c r="DS695" s="441"/>
      <c r="DT695" s="449"/>
      <c r="DU695" s="450"/>
      <c r="DV695" s="450"/>
      <c r="DW695" s="450"/>
      <c r="DX695" s="450"/>
      <c r="DY695" s="450"/>
      <c r="DZ695" s="450"/>
      <c r="EA695" s="450"/>
      <c r="EB695" s="450"/>
      <c r="EC695" s="450"/>
      <c r="ED695" s="450"/>
      <c r="EE695" s="446"/>
      <c r="EF695" s="446"/>
      <c r="EL695" s="4"/>
      <c r="EM695" s="4"/>
      <c r="EN695" s="5"/>
      <c r="EO695" s="4"/>
      <c r="FA695" s="23"/>
      <c r="FB695" s="24"/>
      <c r="FC695" s="75"/>
      <c r="FD695" s="76"/>
      <c r="FF695" s="89"/>
      <c r="IA695" s="214"/>
      <c r="IB695" s="215"/>
      <c r="IC695" s="214"/>
      <c r="ID695" s="215"/>
      <c r="IE695" s="214"/>
      <c r="IF695" s="214"/>
      <c r="IG695" s="214"/>
      <c r="IH695" s="233"/>
      <c r="II695" s="160"/>
      <c r="IJ695" s="217"/>
      <c r="IK695" s="218"/>
      <c r="IL695" s="218"/>
      <c r="IM695" s="218"/>
      <c r="IO695" s="391"/>
    </row>
    <row r="696" spans="1:249" s="6" customFormat="1" ht="15" x14ac:dyDescent="0.2">
      <c r="A696" s="467" t="s">
        <v>2195</v>
      </c>
      <c r="B696" s="467" t="s">
        <v>1960</v>
      </c>
      <c r="C696" s="393" t="s">
        <v>3021</v>
      </c>
      <c r="D696" s="468"/>
      <c r="E696" s="462" t="s">
        <v>2137</v>
      </c>
      <c r="F696" s="14" t="s">
        <v>2149</v>
      </c>
      <c r="G696" s="14" t="s">
        <v>2149</v>
      </c>
      <c r="H696" s="469" t="s">
        <v>2149</v>
      </c>
      <c r="I696" s="462"/>
      <c r="J696" s="456"/>
      <c r="K696" s="11"/>
      <c r="L696" s="11"/>
      <c r="M696" s="14"/>
      <c r="N696" s="470"/>
      <c r="O696" s="14"/>
      <c r="P696" s="14"/>
      <c r="Q696" s="14"/>
      <c r="R696" s="14"/>
      <c r="S696" s="14"/>
      <c r="T696" s="469"/>
      <c r="U696" s="454"/>
      <c r="V696" s="454"/>
      <c r="W696" s="9"/>
      <c r="X696" s="9"/>
      <c r="Y696" s="10"/>
      <c r="Z696" s="495" t="s">
        <v>2161</v>
      </c>
      <c r="AA696" s="11"/>
      <c r="AB696" s="472"/>
      <c r="AC696" s="473"/>
      <c r="AD696" s="473"/>
      <c r="AE696" s="496" t="s">
        <v>2195</v>
      </c>
      <c r="AF696" s="12"/>
      <c r="AG696" s="12"/>
      <c r="AH696" s="13"/>
      <c r="AI696" s="14"/>
      <c r="AJ696" s="14"/>
      <c r="AK696" s="7"/>
      <c r="AL696" s="7"/>
      <c r="AM696" s="15"/>
      <c r="AN696" s="15"/>
      <c r="AO696" s="8"/>
      <c r="AP696" s="453" t="s">
        <v>166</v>
      </c>
      <c r="AQ696" s="17"/>
      <c r="AR696" s="18"/>
      <c r="AS696" s="19"/>
      <c r="AT696" s="19"/>
      <c r="AU696" s="19"/>
      <c r="AV696" s="19"/>
      <c r="AW696" s="19"/>
      <c r="AX696" s="19"/>
      <c r="AY696" s="19"/>
      <c r="AZ696" s="20"/>
      <c r="BA696" s="20"/>
      <c r="BB696" s="21"/>
      <c r="BC696" s="22" t="s">
        <v>2179</v>
      </c>
      <c r="BD696" s="77"/>
      <c r="BE696" s="91"/>
      <c r="BF696" s="91"/>
      <c r="BG696" s="92"/>
      <c r="BH696"/>
      <c r="BI696"/>
      <c r="BJ696"/>
      <c r="BK696"/>
      <c r="BL696"/>
      <c r="BM696"/>
      <c r="BN696"/>
      <c r="BO696"/>
      <c r="BP696"/>
      <c r="BQ696"/>
      <c r="BR696"/>
      <c r="BS696"/>
      <c r="BT696" s="92"/>
      <c r="BU696" s="92"/>
      <c r="BV696" s="92"/>
      <c r="BW696" s="5"/>
      <c r="BX696" s="5"/>
      <c r="BY696" s="5"/>
      <c r="BZ696" s="5"/>
      <c r="CA696" s="5"/>
      <c r="CB696" s="5"/>
      <c r="CC696" s="5"/>
      <c r="CD696" s="440"/>
      <c r="CE696" s="440"/>
      <c r="CF696" s="441"/>
      <c r="CG696" s="442"/>
      <c r="CH696" s="443"/>
      <c r="CI696" s="443"/>
      <c r="CJ696" s="443"/>
      <c r="CK696" s="443"/>
      <c r="CL696" s="4"/>
      <c r="CM696" s="4"/>
      <c r="CN696" s="5"/>
      <c r="CO696" s="4"/>
      <c r="CP696" s="444"/>
      <c r="CQ696" s="445"/>
      <c r="CR696" s="446"/>
      <c r="CS696" s="446"/>
      <c r="CT696" s="444"/>
      <c r="CU696" s="444"/>
      <c r="CV696" s="444"/>
      <c r="CW696" s="444"/>
      <c r="CX696" s="447"/>
      <c r="CY696" s="447"/>
      <c r="CZ696" s="447"/>
      <c r="DA696" s="447"/>
      <c r="DB696" s="448"/>
      <c r="DC696" s="448"/>
      <c r="DD696" s="446"/>
      <c r="DE696" s="439"/>
      <c r="DF696" s="439"/>
      <c r="DG696" s="439"/>
      <c r="DH696" s="439"/>
      <c r="DI696" s="439"/>
      <c r="DJ696" s="439"/>
      <c r="DK696" s="439"/>
      <c r="DL696" s="446"/>
      <c r="DM696" s="446"/>
      <c r="DN696" s="444"/>
      <c r="DO696" s="444"/>
      <c r="DP696" s="444"/>
      <c r="DQ696" s="444"/>
      <c r="DR696" s="444"/>
      <c r="DS696" s="441"/>
      <c r="DT696" s="449"/>
      <c r="DU696" s="450"/>
      <c r="DV696" s="450"/>
      <c r="DW696" s="450"/>
      <c r="DX696" s="450"/>
      <c r="DY696" s="450"/>
      <c r="DZ696" s="450"/>
      <c r="EA696" s="450"/>
      <c r="EB696" s="450"/>
      <c r="EC696" s="450"/>
      <c r="ED696" s="450"/>
      <c r="EE696" s="446"/>
      <c r="EF696" s="446"/>
      <c r="EL696" s="4"/>
      <c r="EM696" s="4"/>
      <c r="EN696" s="5"/>
      <c r="EO696" s="4"/>
      <c r="FA696" s="23"/>
      <c r="FB696" s="24"/>
      <c r="FC696" s="75"/>
      <c r="FD696" s="76"/>
      <c r="FF696" s="89"/>
      <c r="IA696" s="214"/>
      <c r="IB696" s="215"/>
      <c r="IC696" s="214"/>
      <c r="ID696" s="215"/>
      <c r="IE696" s="214"/>
      <c r="IF696" s="214"/>
      <c r="IG696" s="214"/>
      <c r="IH696" s="233"/>
      <c r="II696" s="160"/>
      <c r="IJ696" s="217"/>
      <c r="IK696" s="218"/>
      <c r="IL696" s="218"/>
      <c r="IM696" s="218"/>
      <c r="IO696" s="391"/>
    </row>
    <row r="697" spans="1:249" s="6" customFormat="1" ht="15" x14ac:dyDescent="0.2">
      <c r="A697" s="467" t="s">
        <v>2195</v>
      </c>
      <c r="B697" s="467" t="s">
        <v>2149</v>
      </c>
      <c r="C697" s="393" t="s">
        <v>3022</v>
      </c>
      <c r="D697" s="468"/>
      <c r="E697" s="462" t="s">
        <v>2141</v>
      </c>
      <c r="F697" s="14" t="s">
        <v>2149</v>
      </c>
      <c r="G697" s="14" t="s">
        <v>2149</v>
      </c>
      <c r="H697" s="469" t="s">
        <v>2149</v>
      </c>
      <c r="I697" s="462"/>
      <c r="J697" s="456"/>
      <c r="K697" s="11"/>
      <c r="L697" s="11"/>
      <c r="M697" s="14"/>
      <c r="N697" s="470"/>
      <c r="O697" s="14"/>
      <c r="P697" s="14"/>
      <c r="Q697" s="14"/>
      <c r="R697" s="14"/>
      <c r="S697" s="14"/>
      <c r="T697" s="469"/>
      <c r="U697" s="454"/>
      <c r="V697" s="454"/>
      <c r="W697" s="9"/>
      <c r="X697" s="9"/>
      <c r="Y697" s="10"/>
      <c r="Z697" s="495" t="s">
        <v>2195</v>
      </c>
      <c r="AA697" s="11"/>
      <c r="AB697" s="472"/>
      <c r="AC697" s="473"/>
      <c r="AD697" s="473"/>
      <c r="AE697" s="496" t="s">
        <v>2195</v>
      </c>
      <c r="AF697" s="12"/>
      <c r="AG697" s="12"/>
      <c r="AH697" s="13"/>
      <c r="AI697" s="14"/>
      <c r="AJ697" s="14"/>
      <c r="AK697" s="7"/>
      <c r="AL697" s="7"/>
      <c r="AM697" s="15"/>
      <c r="AN697" s="15"/>
      <c r="AO697" s="8"/>
      <c r="AP697" s="453" t="s">
        <v>167</v>
      </c>
      <c r="AQ697" s="17"/>
      <c r="AR697" s="18"/>
      <c r="AS697" s="19"/>
      <c r="AT697" s="19"/>
      <c r="AU697" s="19"/>
      <c r="AV697" s="19"/>
      <c r="AW697" s="19"/>
      <c r="AX697" s="19"/>
      <c r="AY697" s="19"/>
      <c r="AZ697" s="20"/>
      <c r="BA697" s="20"/>
      <c r="BB697" s="21"/>
      <c r="BC697" s="22" t="s">
        <v>2179</v>
      </c>
      <c r="BD697" s="77"/>
      <c r="BE697" s="91"/>
      <c r="BF697" s="91"/>
      <c r="BG697" s="92"/>
      <c r="BH697"/>
      <c r="BI697"/>
      <c r="BJ697"/>
      <c r="BK697"/>
      <c r="BL697"/>
      <c r="BM697"/>
      <c r="BN697"/>
      <c r="BO697"/>
      <c r="BP697"/>
      <c r="BQ697"/>
      <c r="BR697"/>
      <c r="BS697"/>
      <c r="BT697" s="92"/>
      <c r="BU697" s="92"/>
      <c r="BV697" s="92"/>
      <c r="BW697" s="5"/>
      <c r="BX697" s="5"/>
      <c r="BY697" s="5"/>
      <c r="BZ697" s="5"/>
      <c r="CA697" s="5"/>
      <c r="CB697" s="5"/>
      <c r="CC697" s="5"/>
      <c r="CD697" s="440"/>
      <c r="CE697" s="440"/>
      <c r="CF697" s="441"/>
      <c r="CG697" s="442"/>
      <c r="CH697" s="443"/>
      <c r="CI697" s="443"/>
      <c r="CJ697" s="443"/>
      <c r="CK697" s="443"/>
      <c r="CL697" s="4"/>
      <c r="CM697" s="4"/>
      <c r="CN697" s="5"/>
      <c r="CO697" s="4"/>
      <c r="CP697" s="444"/>
      <c r="CQ697" s="445"/>
      <c r="CR697" s="446"/>
      <c r="CS697" s="446"/>
      <c r="CT697" s="444"/>
      <c r="CU697" s="444"/>
      <c r="CV697" s="444"/>
      <c r="CW697" s="444"/>
      <c r="CX697" s="447"/>
      <c r="CY697" s="447"/>
      <c r="CZ697" s="447"/>
      <c r="DA697" s="447"/>
      <c r="DB697" s="448"/>
      <c r="DC697" s="448"/>
      <c r="DD697" s="446"/>
      <c r="DE697" s="439"/>
      <c r="DF697" s="439"/>
      <c r="DG697" s="439"/>
      <c r="DH697" s="439"/>
      <c r="DI697" s="439"/>
      <c r="DJ697" s="439"/>
      <c r="DK697" s="439"/>
      <c r="DL697" s="446"/>
      <c r="DM697" s="446"/>
      <c r="DN697" s="444"/>
      <c r="DO697" s="444"/>
      <c r="DP697" s="444"/>
      <c r="DQ697" s="444"/>
      <c r="DR697" s="444"/>
      <c r="DS697" s="441"/>
      <c r="DT697" s="449"/>
      <c r="DU697" s="450"/>
      <c r="DV697" s="450"/>
      <c r="DW697" s="450"/>
      <c r="DX697" s="450"/>
      <c r="DY697" s="450"/>
      <c r="DZ697" s="450"/>
      <c r="EA697" s="450"/>
      <c r="EB697" s="450"/>
      <c r="EC697" s="450"/>
      <c r="ED697" s="450"/>
      <c r="EE697" s="446"/>
      <c r="EF697" s="446"/>
      <c r="EL697" s="4"/>
      <c r="EM697" s="4"/>
      <c r="EN697" s="5"/>
      <c r="EO697" s="4"/>
      <c r="FA697" s="23"/>
      <c r="FB697" s="24"/>
      <c r="FC697" s="75"/>
      <c r="FD697" s="76"/>
      <c r="FF697" s="89"/>
      <c r="IA697" s="214"/>
      <c r="IB697" s="215"/>
      <c r="IC697" s="214"/>
      <c r="ID697" s="215"/>
      <c r="IE697" s="214"/>
      <c r="IF697" s="214"/>
      <c r="IG697" s="214"/>
      <c r="IH697" s="233"/>
      <c r="II697" s="160"/>
      <c r="IJ697" s="217"/>
      <c r="IK697" s="218"/>
      <c r="IL697" s="218"/>
      <c r="IM697" s="218"/>
      <c r="IO697" s="391"/>
    </row>
    <row r="698" spans="1:249" s="6" customFormat="1" ht="15" x14ac:dyDescent="0.2">
      <c r="A698" s="467" t="s">
        <v>2195</v>
      </c>
      <c r="B698" s="467" t="s">
        <v>1969</v>
      </c>
      <c r="C698" s="393" t="s">
        <v>3023</v>
      </c>
      <c r="D698" s="468"/>
      <c r="E698" s="462" t="s">
        <v>2137</v>
      </c>
      <c r="F698" s="14" t="s">
        <v>2149</v>
      </c>
      <c r="G698" s="14" t="s">
        <v>2149</v>
      </c>
      <c r="H698" s="469" t="s">
        <v>2149</v>
      </c>
      <c r="I698" s="462"/>
      <c r="J698" s="456"/>
      <c r="K698" s="11"/>
      <c r="L698" s="11"/>
      <c r="M698" s="14"/>
      <c r="N698" s="470"/>
      <c r="O698" s="14"/>
      <c r="P698" s="14"/>
      <c r="Q698" s="14"/>
      <c r="R698" s="14"/>
      <c r="S698" s="14"/>
      <c r="T698" s="469"/>
      <c r="U698" s="454"/>
      <c r="V698" s="454"/>
      <c r="W698" s="9"/>
      <c r="X698" s="9"/>
      <c r="Y698" s="10"/>
      <c r="Z698" s="495" t="s">
        <v>2166</v>
      </c>
      <c r="AA698" s="11"/>
      <c r="AB698" s="472"/>
      <c r="AC698" s="473"/>
      <c r="AD698" s="473"/>
      <c r="AE698" s="496" t="s">
        <v>2195</v>
      </c>
      <c r="AF698" s="12"/>
      <c r="AG698" s="12"/>
      <c r="AH698" s="13"/>
      <c r="AI698" s="14"/>
      <c r="AJ698" s="14"/>
      <c r="AK698" s="7"/>
      <c r="AL698" s="7"/>
      <c r="AM698" s="15"/>
      <c r="AN698" s="15"/>
      <c r="AO698" s="8"/>
      <c r="AP698" s="453" t="s">
        <v>168</v>
      </c>
      <c r="AQ698" s="17"/>
      <c r="AR698" s="18"/>
      <c r="AS698" s="19"/>
      <c r="AT698" s="19"/>
      <c r="AU698" s="19"/>
      <c r="AV698" s="19"/>
      <c r="AW698" s="19"/>
      <c r="AX698" s="19"/>
      <c r="AY698" s="19"/>
      <c r="AZ698" s="20"/>
      <c r="BA698" s="20"/>
      <c r="BB698" s="21"/>
      <c r="BC698" s="22" t="s">
        <v>2179</v>
      </c>
      <c r="BD698" s="77"/>
      <c r="BE698" s="91"/>
      <c r="BF698" s="91"/>
      <c r="BG698" s="92"/>
      <c r="BH698"/>
      <c r="BI698"/>
      <c r="BJ698"/>
      <c r="BK698"/>
      <c r="BL698"/>
      <c r="BM698"/>
      <c r="BN698"/>
      <c r="BO698"/>
      <c r="BP698"/>
      <c r="BQ698"/>
      <c r="BR698"/>
      <c r="BS698"/>
      <c r="BT698" s="92"/>
      <c r="BU698" s="92"/>
      <c r="BV698" s="92"/>
      <c r="BW698" s="5"/>
      <c r="BX698" s="5"/>
      <c r="BY698" s="5"/>
      <c r="BZ698" s="5"/>
      <c r="CA698" s="5"/>
      <c r="CB698" s="5"/>
      <c r="CC698" s="5"/>
      <c r="CD698" s="440"/>
      <c r="CE698" s="440"/>
      <c r="CF698" s="441"/>
      <c r="CG698" s="442"/>
      <c r="CH698" s="443"/>
      <c r="CI698" s="443"/>
      <c r="CJ698" s="443"/>
      <c r="CK698" s="443"/>
      <c r="CL698" s="4"/>
      <c r="CM698" s="4"/>
      <c r="CN698" s="5"/>
      <c r="CO698" s="4"/>
      <c r="CP698" s="444"/>
      <c r="CQ698" s="445"/>
      <c r="CR698" s="446"/>
      <c r="CS698" s="446"/>
      <c r="CT698" s="444"/>
      <c r="CU698" s="444"/>
      <c r="CV698" s="444"/>
      <c r="CW698" s="444"/>
      <c r="CX698" s="447"/>
      <c r="CY698" s="447"/>
      <c r="CZ698" s="447"/>
      <c r="DA698" s="447"/>
      <c r="DB698" s="448"/>
      <c r="DC698" s="448"/>
      <c r="DD698" s="446"/>
      <c r="DE698" s="439"/>
      <c r="DF698" s="439"/>
      <c r="DG698" s="439"/>
      <c r="DH698" s="439"/>
      <c r="DI698" s="439"/>
      <c r="DJ698" s="439"/>
      <c r="DK698" s="439"/>
      <c r="DL698" s="446"/>
      <c r="DM698" s="446"/>
      <c r="DN698" s="444"/>
      <c r="DO698" s="444"/>
      <c r="DP698" s="444"/>
      <c r="DQ698" s="444"/>
      <c r="DR698" s="444"/>
      <c r="DS698" s="441"/>
      <c r="DT698" s="449"/>
      <c r="DU698" s="450"/>
      <c r="DV698" s="450"/>
      <c r="DW698" s="450"/>
      <c r="DX698" s="450"/>
      <c r="DY698" s="450"/>
      <c r="DZ698" s="450"/>
      <c r="EA698" s="450"/>
      <c r="EB698" s="450"/>
      <c r="EC698" s="450"/>
      <c r="ED698" s="450"/>
      <c r="EE698" s="446"/>
      <c r="EF698" s="446"/>
      <c r="EL698" s="4"/>
      <c r="EM698" s="4"/>
      <c r="EN698" s="5"/>
      <c r="EO698" s="4"/>
      <c r="FA698" s="23"/>
      <c r="FB698" s="24"/>
      <c r="FC698" s="75"/>
      <c r="FD698" s="76"/>
      <c r="FF698" s="89"/>
      <c r="IA698" s="214"/>
      <c r="IB698" s="215"/>
      <c r="IC698" s="214"/>
      <c r="ID698" s="215"/>
      <c r="IE698" s="214"/>
      <c r="IF698" s="214"/>
      <c r="IG698" s="214"/>
      <c r="IH698" s="233"/>
      <c r="II698" s="160"/>
      <c r="IJ698" s="217"/>
      <c r="IK698" s="218"/>
      <c r="IL698" s="218"/>
      <c r="IM698" s="218"/>
      <c r="IO698" s="391"/>
    </row>
    <row r="699" spans="1:249" s="6" customFormat="1" ht="15" x14ac:dyDescent="0.2">
      <c r="A699" s="467" t="s">
        <v>2195</v>
      </c>
      <c r="B699" s="467" t="s">
        <v>2149</v>
      </c>
      <c r="C699" s="393" t="s">
        <v>3024</v>
      </c>
      <c r="D699" s="468"/>
      <c r="E699" s="462" t="s">
        <v>2141</v>
      </c>
      <c r="F699" s="14" t="s">
        <v>2149</v>
      </c>
      <c r="G699" s="14" t="s">
        <v>2149</v>
      </c>
      <c r="H699" s="469" t="s">
        <v>2149</v>
      </c>
      <c r="I699" s="462"/>
      <c r="J699" s="456"/>
      <c r="K699" s="11"/>
      <c r="L699" s="11"/>
      <c r="M699" s="14"/>
      <c r="N699" s="470"/>
      <c r="O699" s="14"/>
      <c r="P699" s="14"/>
      <c r="Q699" s="14"/>
      <c r="R699" s="14"/>
      <c r="S699" s="14"/>
      <c r="T699" s="469"/>
      <c r="U699" s="454"/>
      <c r="V699" s="454"/>
      <c r="W699" s="9"/>
      <c r="X699" s="9"/>
      <c r="Y699" s="10"/>
      <c r="Z699" s="495" t="s">
        <v>2195</v>
      </c>
      <c r="AA699" s="11"/>
      <c r="AB699" s="472"/>
      <c r="AC699" s="473"/>
      <c r="AD699" s="473"/>
      <c r="AE699" s="496" t="s">
        <v>2195</v>
      </c>
      <c r="AF699" s="12"/>
      <c r="AG699" s="12"/>
      <c r="AH699" s="13"/>
      <c r="AI699" s="14"/>
      <c r="AJ699" s="14"/>
      <c r="AK699" s="7"/>
      <c r="AL699" s="7"/>
      <c r="AM699" s="15"/>
      <c r="AN699" s="15"/>
      <c r="AO699" s="8"/>
      <c r="AP699" s="453" t="s">
        <v>169</v>
      </c>
      <c r="AQ699" s="17"/>
      <c r="AR699" s="18"/>
      <c r="AS699" s="19"/>
      <c r="AT699" s="19"/>
      <c r="AU699" s="19"/>
      <c r="AV699" s="19"/>
      <c r="AW699" s="19"/>
      <c r="AX699" s="19"/>
      <c r="AY699" s="19"/>
      <c r="AZ699" s="20"/>
      <c r="BA699" s="20"/>
      <c r="BB699" s="21"/>
      <c r="BC699" s="22" t="s">
        <v>2163</v>
      </c>
      <c r="BD699" s="77"/>
      <c r="BE699" s="91"/>
      <c r="BF699" s="91"/>
      <c r="BG699" s="92"/>
      <c r="BH699"/>
      <c r="BI699"/>
      <c r="BJ699"/>
      <c r="BK699"/>
      <c r="BL699"/>
      <c r="BM699"/>
      <c r="BN699"/>
      <c r="BO699"/>
      <c r="BP699"/>
      <c r="BQ699"/>
      <c r="BR699"/>
      <c r="BS699"/>
      <c r="BT699" s="92"/>
      <c r="BU699" s="92"/>
      <c r="BV699" s="92"/>
      <c r="BW699" s="5"/>
      <c r="BX699" s="5"/>
      <c r="BY699" s="5"/>
      <c r="BZ699" s="5"/>
      <c r="CA699" s="5"/>
      <c r="CB699" s="5"/>
      <c r="CC699" s="5"/>
      <c r="CD699" s="440"/>
      <c r="CE699" s="440"/>
      <c r="CF699" s="441"/>
      <c r="CG699" s="442"/>
      <c r="CH699" s="443"/>
      <c r="CI699" s="443"/>
      <c r="CJ699" s="443"/>
      <c r="CK699" s="443"/>
      <c r="CL699" s="4"/>
      <c r="CM699" s="4"/>
      <c r="CN699" s="5"/>
      <c r="CO699" s="4"/>
      <c r="CP699" s="444"/>
      <c r="CQ699" s="445"/>
      <c r="CR699" s="446"/>
      <c r="CS699" s="446"/>
      <c r="CT699" s="444"/>
      <c r="CU699" s="444"/>
      <c r="CV699" s="444"/>
      <c r="CW699" s="444"/>
      <c r="CX699" s="447"/>
      <c r="CY699" s="447"/>
      <c r="CZ699" s="447"/>
      <c r="DA699" s="447"/>
      <c r="DB699" s="448"/>
      <c r="DC699" s="448"/>
      <c r="DD699" s="446"/>
      <c r="DE699" s="439"/>
      <c r="DF699" s="439"/>
      <c r="DG699" s="439"/>
      <c r="DH699" s="439"/>
      <c r="DI699" s="439"/>
      <c r="DJ699" s="439"/>
      <c r="DK699" s="439"/>
      <c r="DL699" s="446"/>
      <c r="DM699" s="446"/>
      <c r="DN699" s="444"/>
      <c r="DO699" s="444"/>
      <c r="DP699" s="444"/>
      <c r="DQ699" s="444"/>
      <c r="DR699" s="444"/>
      <c r="DS699" s="441"/>
      <c r="DT699" s="449"/>
      <c r="DU699" s="450"/>
      <c r="DV699" s="450"/>
      <c r="DW699" s="450"/>
      <c r="DX699" s="450"/>
      <c r="DY699" s="450"/>
      <c r="DZ699" s="450"/>
      <c r="EA699" s="450"/>
      <c r="EB699" s="450"/>
      <c r="EC699" s="450"/>
      <c r="ED699" s="450"/>
      <c r="EE699" s="446"/>
      <c r="EF699" s="446"/>
      <c r="EL699" s="4"/>
      <c r="EM699" s="4"/>
      <c r="EN699" s="5"/>
      <c r="EO699" s="4"/>
      <c r="FA699" s="23"/>
      <c r="FB699" s="24"/>
      <c r="FC699" s="75"/>
      <c r="FD699" s="76"/>
      <c r="FF699" s="89"/>
      <c r="IA699" s="214"/>
      <c r="IB699" s="215"/>
      <c r="IC699" s="214"/>
      <c r="ID699" s="215"/>
      <c r="IE699" s="214"/>
      <c r="IF699" s="214"/>
      <c r="IG699" s="214"/>
      <c r="IH699" s="233"/>
      <c r="II699" s="160"/>
      <c r="IJ699" s="217"/>
      <c r="IK699" s="218"/>
      <c r="IL699" s="218"/>
      <c r="IM699" s="218"/>
      <c r="IO699" s="391"/>
    </row>
    <row r="700" spans="1:249" s="6" customFormat="1" ht="15" x14ac:dyDescent="0.2">
      <c r="A700" s="467">
        <v>1</v>
      </c>
      <c r="B700" s="467" t="s">
        <v>2157</v>
      </c>
      <c r="C700" s="393" t="s">
        <v>3025</v>
      </c>
      <c r="D700" s="468"/>
      <c r="E700" s="462" t="s">
        <v>2136</v>
      </c>
      <c r="F700" s="14" t="s">
        <v>2147</v>
      </c>
      <c r="G700" s="14" t="s">
        <v>2153</v>
      </c>
      <c r="H700" s="469" t="s">
        <v>2149</v>
      </c>
      <c r="I700" s="462"/>
      <c r="J700" s="456"/>
      <c r="K700" s="11"/>
      <c r="L700" s="11"/>
      <c r="M700" s="14"/>
      <c r="N700" s="470"/>
      <c r="O700" s="14"/>
      <c r="P700" s="14"/>
      <c r="Q700" s="14"/>
      <c r="R700" s="14"/>
      <c r="S700" s="14"/>
      <c r="T700" s="469"/>
      <c r="U700" s="454"/>
      <c r="V700" s="454"/>
      <c r="W700" s="9"/>
      <c r="X700" s="9"/>
      <c r="Y700" s="10"/>
      <c r="Z700" s="495">
        <v>2</v>
      </c>
      <c r="AA700" s="11"/>
      <c r="AB700" s="472"/>
      <c r="AC700" s="473"/>
      <c r="AD700" s="473"/>
      <c r="AE700" s="496">
        <v>2</v>
      </c>
      <c r="AF700" s="12"/>
      <c r="AG700" s="12"/>
      <c r="AH700" s="13"/>
      <c r="AI700" s="14"/>
      <c r="AJ700" s="14"/>
      <c r="AK700" s="7"/>
      <c r="AL700" s="7"/>
      <c r="AM700" s="15"/>
      <c r="AN700" s="15"/>
      <c r="AO700" s="8"/>
      <c r="AP700" s="453" t="s">
        <v>170</v>
      </c>
      <c r="AQ700" s="17"/>
      <c r="AR700" s="18"/>
      <c r="AS700" s="19"/>
      <c r="AT700" s="19"/>
      <c r="AU700" s="19"/>
      <c r="AV700" s="19"/>
      <c r="AW700" s="19"/>
      <c r="AX700" s="19"/>
      <c r="AY700" s="19"/>
      <c r="AZ700" s="20"/>
      <c r="BA700" s="20"/>
      <c r="BB700" s="21"/>
      <c r="BC700" s="22" t="s">
        <v>2163</v>
      </c>
      <c r="BD700" s="77"/>
      <c r="BE700" s="91"/>
      <c r="BF700" s="91"/>
      <c r="BG700" s="92"/>
      <c r="BH700"/>
      <c r="BI700"/>
      <c r="BJ700"/>
      <c r="BK700"/>
      <c r="BL700"/>
      <c r="BM700"/>
      <c r="BN700"/>
      <c r="BO700"/>
      <c r="BP700"/>
      <c r="BQ700"/>
      <c r="BR700"/>
      <c r="BS700"/>
      <c r="BT700" s="92"/>
      <c r="BU700" s="92"/>
      <c r="BV700" s="92"/>
      <c r="BW700" s="5"/>
      <c r="BX700" s="5"/>
      <c r="BY700" s="5"/>
      <c r="BZ700" s="5"/>
      <c r="CA700" s="5"/>
      <c r="CB700" s="5"/>
      <c r="CC700" s="5"/>
      <c r="CD700" s="440"/>
      <c r="CE700" s="440"/>
      <c r="CF700" s="441"/>
      <c r="CG700" s="442"/>
      <c r="CH700" s="443"/>
      <c r="CI700" s="443"/>
      <c r="CJ700" s="443"/>
      <c r="CK700" s="443"/>
      <c r="CL700" s="4"/>
      <c r="CM700" s="4"/>
      <c r="CN700" s="5"/>
      <c r="CO700" s="4"/>
      <c r="CP700" s="444"/>
      <c r="CQ700" s="445"/>
      <c r="CR700" s="446"/>
      <c r="CS700" s="446"/>
      <c r="CT700" s="444"/>
      <c r="CU700" s="444"/>
      <c r="CV700" s="444"/>
      <c r="CW700" s="444"/>
      <c r="CX700" s="447"/>
      <c r="CY700" s="447"/>
      <c r="CZ700" s="447"/>
      <c r="DA700" s="447"/>
      <c r="DB700" s="448"/>
      <c r="DC700" s="448"/>
      <c r="DD700" s="446"/>
      <c r="DE700" s="439"/>
      <c r="DF700" s="439"/>
      <c r="DG700" s="439"/>
      <c r="DH700" s="439"/>
      <c r="DI700" s="439"/>
      <c r="DJ700" s="439"/>
      <c r="DK700" s="439"/>
      <c r="DL700" s="446"/>
      <c r="DM700" s="446"/>
      <c r="DN700" s="444"/>
      <c r="DO700" s="444"/>
      <c r="DP700" s="444"/>
      <c r="DQ700" s="444"/>
      <c r="DR700" s="444"/>
      <c r="DS700" s="441"/>
      <c r="DT700" s="449"/>
      <c r="DU700" s="450"/>
      <c r="DV700" s="450"/>
      <c r="DW700" s="450"/>
      <c r="DX700" s="450"/>
      <c r="DY700" s="450"/>
      <c r="DZ700" s="450"/>
      <c r="EA700" s="450"/>
      <c r="EB700" s="450"/>
      <c r="EC700" s="450"/>
      <c r="ED700" s="450"/>
      <c r="EE700" s="446"/>
      <c r="EF700" s="446"/>
      <c r="EL700" s="4"/>
      <c r="EM700" s="4"/>
      <c r="EN700" s="5"/>
      <c r="EO700" s="4"/>
      <c r="FA700" s="23"/>
      <c r="FB700" s="24"/>
      <c r="FC700" s="75"/>
      <c r="FD700" s="76"/>
      <c r="FF700" s="89"/>
      <c r="IA700" s="214"/>
      <c r="IB700" s="215"/>
      <c r="IC700" s="214"/>
      <c r="ID700" s="215"/>
      <c r="IE700" s="214"/>
      <c r="IF700" s="214"/>
      <c r="IG700" s="214"/>
      <c r="IH700" s="233"/>
      <c r="II700" s="160"/>
      <c r="IJ700" s="217"/>
      <c r="IK700" s="218"/>
      <c r="IL700" s="218"/>
      <c r="IM700" s="218"/>
      <c r="IO700" s="391"/>
    </row>
    <row r="701" spans="1:249" s="6" customFormat="1" ht="15" x14ac:dyDescent="0.2">
      <c r="A701" s="467" t="s">
        <v>2195</v>
      </c>
      <c r="B701" s="467" t="s">
        <v>2149</v>
      </c>
      <c r="C701" s="393" t="s">
        <v>3026</v>
      </c>
      <c r="D701" s="468"/>
      <c r="E701" s="462" t="s">
        <v>2138</v>
      </c>
      <c r="F701" s="14" t="s">
        <v>2149</v>
      </c>
      <c r="G701" s="14" t="s">
        <v>2149</v>
      </c>
      <c r="H701" s="469" t="s">
        <v>2149</v>
      </c>
      <c r="I701" s="462"/>
      <c r="J701" s="456"/>
      <c r="K701" s="11"/>
      <c r="L701" s="11"/>
      <c r="M701" s="14"/>
      <c r="N701" s="470"/>
      <c r="O701" s="14"/>
      <c r="P701" s="14"/>
      <c r="Q701" s="14"/>
      <c r="R701" s="14"/>
      <c r="S701" s="14"/>
      <c r="T701" s="469"/>
      <c r="U701" s="454"/>
      <c r="V701" s="454"/>
      <c r="W701" s="9"/>
      <c r="X701" s="9"/>
      <c r="Y701" s="10"/>
      <c r="Z701" s="495" t="s">
        <v>2195</v>
      </c>
      <c r="AA701" s="11"/>
      <c r="AB701" s="472"/>
      <c r="AC701" s="473"/>
      <c r="AD701" s="473"/>
      <c r="AE701" s="496" t="s">
        <v>2195</v>
      </c>
      <c r="AF701" s="12"/>
      <c r="AG701" s="12"/>
      <c r="AH701" s="13"/>
      <c r="AI701" s="14"/>
      <c r="AJ701" s="14"/>
      <c r="AK701" s="7"/>
      <c r="AL701" s="7"/>
      <c r="AM701" s="15"/>
      <c r="AN701" s="15"/>
      <c r="AO701" s="8"/>
      <c r="AP701" s="453" t="s">
        <v>171</v>
      </c>
      <c r="AQ701" s="17"/>
      <c r="AR701" s="18"/>
      <c r="AS701" s="19"/>
      <c r="AT701" s="19"/>
      <c r="AU701" s="19"/>
      <c r="AV701" s="19"/>
      <c r="AW701" s="19"/>
      <c r="AX701" s="19"/>
      <c r="AY701" s="19"/>
      <c r="AZ701" s="20"/>
      <c r="BA701" s="20"/>
      <c r="BB701" s="21"/>
      <c r="BC701" s="22" t="s">
        <v>2179</v>
      </c>
      <c r="BD701" s="77"/>
      <c r="BE701" s="91"/>
      <c r="BF701" s="91"/>
      <c r="BG701" s="92"/>
      <c r="BH701"/>
      <c r="BI701"/>
      <c r="BJ701"/>
      <c r="BK701"/>
      <c r="BL701"/>
      <c r="BM701"/>
      <c r="BN701"/>
      <c r="BO701"/>
      <c r="BP701"/>
      <c r="BQ701"/>
      <c r="BR701"/>
      <c r="BS701"/>
      <c r="BT701" s="92"/>
      <c r="BU701" s="92"/>
      <c r="BV701" s="92"/>
      <c r="BW701" s="5"/>
      <c r="BX701" s="5"/>
      <c r="BY701" s="5"/>
      <c r="BZ701" s="5"/>
      <c r="CA701" s="5"/>
      <c r="CB701" s="5"/>
      <c r="CC701" s="5"/>
      <c r="CD701" s="440"/>
      <c r="CE701" s="440"/>
      <c r="CF701" s="441"/>
      <c r="CG701" s="442"/>
      <c r="CH701" s="443"/>
      <c r="CI701" s="443"/>
      <c r="CJ701" s="443"/>
      <c r="CK701" s="443"/>
      <c r="CL701" s="4"/>
      <c r="CM701" s="4"/>
      <c r="CN701" s="5"/>
      <c r="CO701" s="4"/>
      <c r="CP701" s="444"/>
      <c r="CQ701" s="445"/>
      <c r="CR701" s="446"/>
      <c r="CS701" s="446"/>
      <c r="CT701" s="444"/>
      <c r="CU701" s="444"/>
      <c r="CV701" s="444"/>
      <c r="CW701" s="444"/>
      <c r="CX701" s="447"/>
      <c r="CY701" s="447"/>
      <c r="CZ701" s="447"/>
      <c r="DA701" s="447"/>
      <c r="DB701" s="448"/>
      <c r="DC701" s="448"/>
      <c r="DD701" s="446"/>
      <c r="DE701" s="439"/>
      <c r="DF701" s="439"/>
      <c r="DG701" s="439"/>
      <c r="DH701" s="439"/>
      <c r="DI701" s="439"/>
      <c r="DJ701" s="439"/>
      <c r="DK701" s="439"/>
      <c r="DL701" s="446"/>
      <c r="DM701" s="446"/>
      <c r="DN701" s="444"/>
      <c r="DO701" s="444"/>
      <c r="DP701" s="444"/>
      <c r="DQ701" s="444"/>
      <c r="DR701" s="444"/>
      <c r="DS701" s="441"/>
      <c r="DT701" s="449"/>
      <c r="DU701" s="450"/>
      <c r="DV701" s="450"/>
      <c r="DW701" s="450"/>
      <c r="DX701" s="450"/>
      <c r="DY701" s="450"/>
      <c r="DZ701" s="450"/>
      <c r="EA701" s="450"/>
      <c r="EB701" s="450"/>
      <c r="EC701" s="450"/>
      <c r="ED701" s="450"/>
      <c r="EE701" s="446"/>
      <c r="EF701" s="446"/>
      <c r="EL701" s="4"/>
      <c r="EM701" s="4"/>
      <c r="EN701" s="5"/>
      <c r="EO701" s="4"/>
      <c r="FA701" s="23"/>
      <c r="FB701" s="24"/>
      <c r="FC701" s="75"/>
      <c r="FD701" s="76"/>
      <c r="FF701" s="89"/>
      <c r="IA701" s="214"/>
      <c r="IB701" s="215"/>
      <c r="IC701" s="214"/>
      <c r="ID701" s="215"/>
      <c r="IE701" s="214"/>
      <c r="IF701" s="214"/>
      <c r="IG701" s="214"/>
      <c r="IH701" s="233"/>
      <c r="II701" s="160"/>
      <c r="IJ701" s="217"/>
      <c r="IK701" s="218"/>
      <c r="IL701" s="218"/>
      <c r="IM701" s="218"/>
      <c r="IO701" s="391"/>
    </row>
    <row r="702" spans="1:249" s="6" customFormat="1" ht="15" x14ac:dyDescent="0.2">
      <c r="A702" s="467" t="s">
        <v>2195</v>
      </c>
      <c r="B702" s="467" t="s">
        <v>2149</v>
      </c>
      <c r="C702" s="393" t="s">
        <v>3027</v>
      </c>
      <c r="D702" s="468"/>
      <c r="E702" s="462" t="s">
        <v>2138</v>
      </c>
      <c r="F702" s="14" t="s">
        <v>2149</v>
      </c>
      <c r="G702" s="14" t="s">
        <v>2149</v>
      </c>
      <c r="H702" s="469" t="s">
        <v>2149</v>
      </c>
      <c r="I702" s="462"/>
      <c r="J702" s="456"/>
      <c r="K702" s="11"/>
      <c r="L702" s="11"/>
      <c r="M702" s="14"/>
      <c r="N702" s="470"/>
      <c r="O702" s="14"/>
      <c r="P702" s="14"/>
      <c r="Q702" s="14"/>
      <c r="R702" s="14"/>
      <c r="S702" s="14"/>
      <c r="T702" s="469"/>
      <c r="U702" s="454"/>
      <c r="V702" s="454"/>
      <c r="W702" s="9"/>
      <c r="X702" s="9"/>
      <c r="Y702" s="10"/>
      <c r="Z702" s="495" t="s">
        <v>2195</v>
      </c>
      <c r="AA702" s="11"/>
      <c r="AB702" s="472"/>
      <c r="AC702" s="473"/>
      <c r="AD702" s="473"/>
      <c r="AE702" s="496" t="s">
        <v>2195</v>
      </c>
      <c r="AF702" s="12"/>
      <c r="AG702" s="12"/>
      <c r="AH702" s="13"/>
      <c r="AI702" s="14"/>
      <c r="AJ702" s="14"/>
      <c r="AK702" s="7"/>
      <c r="AL702" s="7"/>
      <c r="AM702" s="15"/>
      <c r="AN702" s="15"/>
      <c r="AO702" s="8"/>
      <c r="AP702" s="453" t="s">
        <v>172</v>
      </c>
      <c r="AQ702" s="17"/>
      <c r="AR702" s="18"/>
      <c r="AS702" s="19"/>
      <c r="AT702" s="19"/>
      <c r="AU702" s="19"/>
      <c r="AV702" s="19"/>
      <c r="AW702" s="19"/>
      <c r="AX702" s="19"/>
      <c r="AY702" s="19"/>
      <c r="AZ702" s="20"/>
      <c r="BA702" s="20"/>
      <c r="BB702" s="21"/>
      <c r="BC702" s="22" t="s">
        <v>2179</v>
      </c>
      <c r="BD702" s="77"/>
      <c r="BE702" s="91"/>
      <c r="BF702" s="91"/>
      <c r="BG702" s="92"/>
      <c r="BH702"/>
      <c r="BI702"/>
      <c r="BJ702"/>
      <c r="BK702"/>
      <c r="BL702"/>
      <c r="BM702"/>
      <c r="BN702"/>
      <c r="BO702"/>
      <c r="BP702"/>
      <c r="BQ702"/>
      <c r="BR702"/>
      <c r="BS702"/>
      <c r="BT702" s="92"/>
      <c r="BU702" s="92"/>
      <c r="BV702" s="92"/>
      <c r="BW702" s="5"/>
      <c r="BX702" s="5"/>
      <c r="BY702" s="5"/>
      <c r="BZ702" s="5"/>
      <c r="CA702" s="5"/>
      <c r="CB702" s="5"/>
      <c r="CC702" s="5"/>
      <c r="CD702" s="440"/>
      <c r="CE702" s="440"/>
      <c r="CF702" s="441"/>
      <c r="CG702" s="442"/>
      <c r="CH702" s="443"/>
      <c r="CI702" s="443"/>
      <c r="CJ702" s="443"/>
      <c r="CK702" s="443"/>
      <c r="CL702" s="4"/>
      <c r="CM702" s="4"/>
      <c r="CN702" s="5"/>
      <c r="CO702" s="4"/>
      <c r="CP702" s="444"/>
      <c r="CQ702" s="445"/>
      <c r="CR702" s="446"/>
      <c r="CS702" s="446"/>
      <c r="CT702" s="444"/>
      <c r="CU702" s="444"/>
      <c r="CV702" s="444"/>
      <c r="CW702" s="444"/>
      <c r="CX702" s="447"/>
      <c r="CY702" s="447"/>
      <c r="CZ702" s="447"/>
      <c r="DA702" s="447"/>
      <c r="DB702" s="448"/>
      <c r="DC702" s="448"/>
      <c r="DD702" s="446"/>
      <c r="DE702" s="439"/>
      <c r="DF702" s="439"/>
      <c r="DG702" s="439"/>
      <c r="DH702" s="439"/>
      <c r="DI702" s="439"/>
      <c r="DJ702" s="439"/>
      <c r="DK702" s="439"/>
      <c r="DL702" s="446"/>
      <c r="DM702" s="446"/>
      <c r="DN702" s="444"/>
      <c r="DO702" s="444"/>
      <c r="DP702" s="444"/>
      <c r="DQ702" s="444"/>
      <c r="DR702" s="444"/>
      <c r="DS702" s="441"/>
      <c r="DT702" s="449"/>
      <c r="DU702" s="450"/>
      <c r="DV702" s="450"/>
      <c r="DW702" s="450"/>
      <c r="DX702" s="450"/>
      <c r="DY702" s="450"/>
      <c r="DZ702" s="450"/>
      <c r="EA702" s="450"/>
      <c r="EB702" s="450"/>
      <c r="EC702" s="450"/>
      <c r="ED702" s="450"/>
      <c r="EE702" s="446"/>
      <c r="EF702" s="446"/>
      <c r="EL702" s="4"/>
      <c r="EM702" s="4"/>
      <c r="EN702" s="5"/>
      <c r="EO702" s="4"/>
      <c r="FA702" s="23"/>
      <c r="FB702" s="24"/>
      <c r="FC702" s="75"/>
      <c r="FD702" s="76"/>
      <c r="FF702" s="89"/>
      <c r="IA702" s="214"/>
      <c r="IB702" s="215"/>
      <c r="IC702" s="214"/>
      <c r="ID702" s="215"/>
      <c r="IE702" s="214"/>
      <c r="IF702" s="214"/>
      <c r="IG702" s="214"/>
      <c r="IH702" s="233"/>
      <c r="II702" s="160"/>
      <c r="IJ702" s="217"/>
      <c r="IK702" s="218"/>
      <c r="IL702" s="218"/>
      <c r="IM702" s="218"/>
      <c r="IO702" s="391"/>
    </row>
    <row r="703" spans="1:249" s="6" customFormat="1" ht="15" x14ac:dyDescent="0.2">
      <c r="A703" s="467" t="s">
        <v>2195</v>
      </c>
      <c r="B703" s="467" t="s">
        <v>2149</v>
      </c>
      <c r="C703" s="393" t="s">
        <v>3028</v>
      </c>
      <c r="D703" s="468"/>
      <c r="E703" s="462" t="s">
        <v>2140</v>
      </c>
      <c r="F703" s="14" t="s">
        <v>2149</v>
      </c>
      <c r="G703" s="14" t="s">
        <v>2149</v>
      </c>
      <c r="H703" s="469" t="s">
        <v>2149</v>
      </c>
      <c r="I703" s="462"/>
      <c r="J703" s="456"/>
      <c r="K703" s="11"/>
      <c r="L703" s="11"/>
      <c r="M703" s="14"/>
      <c r="N703" s="470"/>
      <c r="O703" s="14"/>
      <c r="P703" s="14"/>
      <c r="Q703" s="14"/>
      <c r="R703" s="14"/>
      <c r="S703" s="14"/>
      <c r="T703" s="469"/>
      <c r="U703" s="454"/>
      <c r="V703" s="454"/>
      <c r="W703" s="9"/>
      <c r="X703" s="9"/>
      <c r="Y703" s="10"/>
      <c r="Z703" s="495" t="s">
        <v>2195</v>
      </c>
      <c r="AA703" s="11"/>
      <c r="AB703" s="472"/>
      <c r="AC703" s="473"/>
      <c r="AD703" s="473"/>
      <c r="AE703" s="496" t="s">
        <v>2195</v>
      </c>
      <c r="AF703" s="12"/>
      <c r="AG703" s="12"/>
      <c r="AH703" s="13"/>
      <c r="AI703" s="14"/>
      <c r="AJ703" s="14"/>
      <c r="AK703" s="7"/>
      <c r="AL703" s="7"/>
      <c r="AM703" s="15"/>
      <c r="AN703" s="15"/>
      <c r="AO703" s="8"/>
      <c r="AP703" s="453" t="s">
        <v>173</v>
      </c>
      <c r="AQ703" s="17"/>
      <c r="AR703" s="18"/>
      <c r="AS703" s="19"/>
      <c r="AT703" s="19"/>
      <c r="AU703" s="19"/>
      <c r="AV703" s="19"/>
      <c r="AW703" s="19"/>
      <c r="AX703" s="19"/>
      <c r="AY703" s="19"/>
      <c r="AZ703" s="20"/>
      <c r="BA703" s="20"/>
      <c r="BB703" s="21"/>
      <c r="BC703" s="22" t="s">
        <v>2179</v>
      </c>
      <c r="BD703" s="77"/>
      <c r="BE703" s="91"/>
      <c r="BF703" s="91"/>
      <c r="BG703" s="92"/>
      <c r="BH703"/>
      <c r="BI703"/>
      <c r="BJ703"/>
      <c r="BK703"/>
      <c r="BL703"/>
      <c r="BM703"/>
      <c r="BN703"/>
      <c r="BO703"/>
      <c r="BP703"/>
      <c r="BQ703"/>
      <c r="BR703"/>
      <c r="BS703"/>
      <c r="BT703" s="92"/>
      <c r="BU703" s="92"/>
      <c r="BV703" s="92"/>
      <c r="BW703" s="5"/>
      <c r="BX703" s="5"/>
      <c r="BY703" s="5"/>
      <c r="BZ703" s="5"/>
      <c r="CA703" s="5"/>
      <c r="CB703" s="5"/>
      <c r="CC703" s="5"/>
      <c r="CD703" s="440"/>
      <c r="CE703" s="440"/>
      <c r="CF703" s="441"/>
      <c r="CG703" s="442"/>
      <c r="CH703" s="443"/>
      <c r="CI703" s="443"/>
      <c r="CJ703" s="443"/>
      <c r="CK703" s="443"/>
      <c r="CL703" s="4"/>
      <c r="CM703" s="4"/>
      <c r="CN703" s="5"/>
      <c r="CO703" s="4"/>
      <c r="CP703" s="444"/>
      <c r="CQ703" s="445"/>
      <c r="CR703" s="446"/>
      <c r="CS703" s="446"/>
      <c r="CT703" s="444"/>
      <c r="CU703" s="444"/>
      <c r="CV703" s="444"/>
      <c r="CW703" s="444"/>
      <c r="CX703" s="447"/>
      <c r="CY703" s="447"/>
      <c r="CZ703" s="447"/>
      <c r="DA703" s="447"/>
      <c r="DB703" s="448"/>
      <c r="DC703" s="448"/>
      <c r="DD703" s="446"/>
      <c r="DE703" s="439"/>
      <c r="DF703" s="439"/>
      <c r="DG703" s="439"/>
      <c r="DH703" s="439"/>
      <c r="DI703" s="439"/>
      <c r="DJ703" s="439"/>
      <c r="DK703" s="439"/>
      <c r="DL703" s="446"/>
      <c r="DM703" s="446"/>
      <c r="DN703" s="444"/>
      <c r="DO703" s="444"/>
      <c r="DP703" s="444"/>
      <c r="DQ703" s="444"/>
      <c r="DR703" s="444"/>
      <c r="DS703" s="441"/>
      <c r="DT703" s="449"/>
      <c r="DU703" s="450"/>
      <c r="DV703" s="450"/>
      <c r="DW703" s="450"/>
      <c r="DX703" s="450"/>
      <c r="DY703" s="450"/>
      <c r="DZ703" s="450"/>
      <c r="EA703" s="450"/>
      <c r="EB703" s="450"/>
      <c r="EC703" s="450"/>
      <c r="ED703" s="450"/>
      <c r="EE703" s="446"/>
      <c r="EF703" s="446"/>
      <c r="EL703" s="4"/>
      <c r="EM703" s="4"/>
      <c r="EN703" s="5"/>
      <c r="EO703" s="4"/>
      <c r="FA703" s="23"/>
      <c r="FB703" s="24"/>
      <c r="FC703" s="75"/>
      <c r="FD703" s="76"/>
      <c r="FF703" s="89"/>
      <c r="IA703" s="214"/>
      <c r="IB703" s="215"/>
      <c r="IC703" s="214"/>
      <c r="ID703" s="215"/>
      <c r="IE703" s="214"/>
      <c r="IF703" s="214"/>
      <c r="IG703" s="214"/>
      <c r="IH703" s="233"/>
      <c r="II703" s="160"/>
      <c r="IJ703" s="217"/>
      <c r="IK703" s="218"/>
      <c r="IL703" s="218"/>
      <c r="IM703" s="218"/>
      <c r="IO703" s="391"/>
    </row>
    <row r="704" spans="1:249" s="6" customFormat="1" ht="15" x14ac:dyDescent="0.2">
      <c r="A704" s="467">
        <v>0</v>
      </c>
      <c r="B704" s="467" t="s">
        <v>1960</v>
      </c>
      <c r="C704" s="393" t="s">
        <v>3216</v>
      </c>
      <c r="D704" s="468"/>
      <c r="E704" s="462" t="s">
        <v>2135</v>
      </c>
      <c r="F704" s="14"/>
      <c r="G704" s="14"/>
      <c r="H704" s="469"/>
      <c r="I704" s="462"/>
      <c r="J704" s="456"/>
      <c r="K704" s="11"/>
      <c r="L704" s="11"/>
      <c r="M704" s="14"/>
      <c r="N704" s="470"/>
      <c r="O704" s="14"/>
      <c r="P704" s="14"/>
      <c r="Q704" s="14"/>
      <c r="R704" s="14"/>
      <c r="S704" s="14"/>
      <c r="T704" s="469"/>
      <c r="U704" s="454"/>
      <c r="V704" s="454"/>
      <c r="W704" s="9"/>
      <c r="X704" s="9"/>
      <c r="Y704" s="10"/>
      <c r="Z704" s="495" t="s">
        <v>2161</v>
      </c>
      <c r="AA704" s="11"/>
      <c r="AB704" s="472"/>
      <c r="AC704" s="473"/>
      <c r="AD704" s="473"/>
      <c r="AE704" s="496" t="s">
        <v>2166</v>
      </c>
      <c r="AF704" s="12"/>
      <c r="AG704" s="12"/>
      <c r="AH704" s="13"/>
      <c r="AI704" s="14"/>
      <c r="AJ704" s="14"/>
      <c r="AK704" s="7"/>
      <c r="AL704" s="7"/>
      <c r="AM704" s="15"/>
      <c r="AN704" s="15"/>
      <c r="AO704" s="8"/>
      <c r="AP704" s="453" t="s">
        <v>174</v>
      </c>
      <c r="AQ704" s="17"/>
      <c r="AR704" s="18"/>
      <c r="AS704" s="19"/>
      <c r="AT704" s="19"/>
      <c r="AU704" s="19"/>
      <c r="AV704" s="19"/>
      <c r="AW704" s="19"/>
      <c r="AX704" s="19"/>
      <c r="AY704" s="19"/>
      <c r="AZ704" s="20"/>
      <c r="BA704" s="20"/>
      <c r="BB704" s="21"/>
      <c r="BC704" s="22" t="s">
        <v>2179</v>
      </c>
      <c r="BD704" s="77"/>
      <c r="BE704" s="91"/>
      <c r="BF704" s="91"/>
      <c r="BG704" s="92"/>
      <c r="BH704"/>
      <c r="BI704"/>
      <c r="BJ704"/>
      <c r="BK704"/>
      <c r="BL704"/>
      <c r="BM704"/>
      <c r="BN704"/>
      <c r="BO704"/>
      <c r="BP704"/>
      <c r="BQ704"/>
      <c r="BR704"/>
      <c r="BS704"/>
      <c r="BT704" s="92"/>
      <c r="BU704" s="92"/>
      <c r="BV704" s="92"/>
      <c r="BW704" s="5"/>
      <c r="BX704" s="5"/>
      <c r="BY704" s="5"/>
      <c r="BZ704" s="5"/>
      <c r="CA704" s="5"/>
      <c r="CB704" s="5"/>
      <c r="CC704" s="5"/>
      <c r="CD704" s="440"/>
      <c r="CE704" s="440"/>
      <c r="CF704" s="441"/>
      <c r="CG704" s="442"/>
      <c r="CH704" s="443"/>
      <c r="CI704" s="443"/>
      <c r="CJ704" s="443"/>
      <c r="CK704" s="443"/>
      <c r="CL704" s="4"/>
      <c r="CM704" s="4"/>
      <c r="CN704" s="5"/>
      <c r="CO704" s="4"/>
      <c r="CP704" s="444"/>
      <c r="CQ704" s="445"/>
      <c r="CR704" s="446"/>
      <c r="CS704" s="446"/>
      <c r="CT704" s="444"/>
      <c r="CU704" s="444"/>
      <c r="CV704" s="444"/>
      <c r="CW704" s="444"/>
      <c r="CX704" s="447"/>
      <c r="CY704" s="447"/>
      <c r="CZ704" s="447"/>
      <c r="DA704" s="447"/>
      <c r="DB704" s="448"/>
      <c r="DC704" s="448"/>
      <c r="DD704" s="446"/>
      <c r="DE704" s="439"/>
      <c r="DF704" s="439"/>
      <c r="DG704" s="439"/>
      <c r="DH704" s="439"/>
      <c r="DI704" s="439"/>
      <c r="DJ704" s="439"/>
      <c r="DK704" s="439"/>
      <c r="DL704" s="446"/>
      <c r="DM704" s="446"/>
      <c r="DN704" s="444"/>
      <c r="DO704" s="444"/>
      <c r="DP704" s="444"/>
      <c r="DQ704" s="444"/>
      <c r="DR704" s="444"/>
      <c r="DS704" s="441"/>
      <c r="DT704" s="449"/>
      <c r="DU704" s="450"/>
      <c r="DV704" s="450"/>
      <c r="DW704" s="450"/>
      <c r="DX704" s="450"/>
      <c r="DY704" s="450"/>
      <c r="DZ704" s="450"/>
      <c r="EA704" s="450"/>
      <c r="EB704" s="450"/>
      <c r="EC704" s="450"/>
      <c r="ED704" s="450"/>
      <c r="EE704" s="446"/>
      <c r="EF704" s="446"/>
      <c r="EL704" s="4"/>
      <c r="EM704" s="4"/>
      <c r="EN704" s="5"/>
      <c r="EO704" s="4"/>
      <c r="FA704" s="23"/>
      <c r="FB704" s="24"/>
      <c r="FC704" s="75"/>
      <c r="FD704" s="76"/>
      <c r="FF704" s="89"/>
      <c r="IA704" s="214"/>
      <c r="IB704" s="215"/>
      <c r="IC704" s="214"/>
      <c r="ID704" s="215"/>
      <c r="IE704" s="214"/>
      <c r="IF704" s="214"/>
      <c r="IG704" s="214"/>
      <c r="IH704" s="233"/>
      <c r="II704" s="160"/>
      <c r="IJ704" s="217"/>
      <c r="IK704" s="218"/>
      <c r="IL704" s="218"/>
      <c r="IM704" s="218"/>
      <c r="IO704" s="391"/>
    </row>
    <row r="705" spans="1:249" s="6" customFormat="1" ht="15" x14ac:dyDescent="0.2">
      <c r="A705" s="467" t="s">
        <v>2195</v>
      </c>
      <c r="B705" s="467" t="s">
        <v>2149</v>
      </c>
      <c r="C705" s="393" t="s">
        <v>3029</v>
      </c>
      <c r="D705" s="468"/>
      <c r="E705" s="462" t="s">
        <v>2141</v>
      </c>
      <c r="F705" s="14" t="s">
        <v>2147</v>
      </c>
      <c r="G705" s="14" t="s">
        <v>2149</v>
      </c>
      <c r="H705" s="469" t="s">
        <v>2149</v>
      </c>
      <c r="I705" s="462"/>
      <c r="J705" s="456"/>
      <c r="K705" s="11"/>
      <c r="L705" s="11"/>
      <c r="M705" s="14"/>
      <c r="N705" s="470"/>
      <c r="O705" s="14"/>
      <c r="P705" s="14"/>
      <c r="Q705" s="14"/>
      <c r="R705" s="14"/>
      <c r="S705" s="14"/>
      <c r="T705" s="469"/>
      <c r="U705" s="454"/>
      <c r="V705" s="454"/>
      <c r="W705" s="9"/>
      <c r="X705" s="9"/>
      <c r="Y705" s="10"/>
      <c r="Z705" s="495" t="s">
        <v>2195</v>
      </c>
      <c r="AA705" s="11"/>
      <c r="AB705" s="472"/>
      <c r="AC705" s="473"/>
      <c r="AD705" s="473"/>
      <c r="AE705" s="496" t="s">
        <v>2195</v>
      </c>
      <c r="AF705" s="12"/>
      <c r="AG705" s="12"/>
      <c r="AH705" s="13"/>
      <c r="AI705" s="14"/>
      <c r="AJ705" s="14"/>
      <c r="AK705" s="7"/>
      <c r="AL705" s="7"/>
      <c r="AM705" s="15"/>
      <c r="AN705" s="15"/>
      <c r="AO705" s="8"/>
      <c r="AP705" s="453" t="s">
        <v>175</v>
      </c>
      <c r="AQ705" s="17"/>
      <c r="AR705" s="18"/>
      <c r="AS705" s="19"/>
      <c r="AT705" s="19"/>
      <c r="AU705" s="19"/>
      <c r="AV705" s="19"/>
      <c r="AW705" s="19"/>
      <c r="AX705" s="19"/>
      <c r="AY705" s="19"/>
      <c r="AZ705" s="20"/>
      <c r="BA705" s="20"/>
      <c r="BB705" s="21"/>
      <c r="BC705" s="22" t="s">
        <v>2179</v>
      </c>
      <c r="BD705" s="77"/>
      <c r="BE705" s="91"/>
      <c r="BF705" s="91"/>
      <c r="BG705" s="92"/>
      <c r="BH705"/>
      <c r="BI705"/>
      <c r="BJ705"/>
      <c r="BK705"/>
      <c r="BL705"/>
      <c r="BM705"/>
      <c r="BN705"/>
      <c r="BO705"/>
      <c r="BP705"/>
      <c r="BQ705"/>
      <c r="BR705"/>
      <c r="BS705"/>
      <c r="BT705" s="92"/>
      <c r="BU705" s="92"/>
      <c r="BV705" s="92"/>
      <c r="BW705" s="5"/>
      <c r="BX705" s="5"/>
      <c r="BY705" s="5"/>
      <c r="BZ705" s="5"/>
      <c r="CA705" s="5"/>
      <c r="CB705" s="5"/>
      <c r="CC705" s="5"/>
      <c r="CD705" s="440"/>
      <c r="CE705" s="440"/>
      <c r="CF705" s="441"/>
      <c r="CG705" s="442"/>
      <c r="CH705" s="443"/>
      <c r="CI705" s="443"/>
      <c r="CJ705" s="443"/>
      <c r="CK705" s="443"/>
      <c r="CL705" s="4"/>
      <c r="CM705" s="4"/>
      <c r="CN705" s="5"/>
      <c r="CO705" s="4"/>
      <c r="CP705" s="444"/>
      <c r="CQ705" s="445"/>
      <c r="CR705" s="446"/>
      <c r="CS705" s="446"/>
      <c r="CT705" s="444"/>
      <c r="CU705" s="444"/>
      <c r="CV705" s="444"/>
      <c r="CW705" s="444"/>
      <c r="CX705" s="447"/>
      <c r="CY705" s="447"/>
      <c r="CZ705" s="447"/>
      <c r="DA705" s="447"/>
      <c r="DB705" s="448"/>
      <c r="DC705" s="448"/>
      <c r="DD705" s="446"/>
      <c r="DE705" s="439"/>
      <c r="DF705" s="439"/>
      <c r="DG705" s="439"/>
      <c r="DH705" s="439"/>
      <c r="DI705" s="439"/>
      <c r="DJ705" s="439"/>
      <c r="DK705" s="439"/>
      <c r="DL705" s="446"/>
      <c r="DM705" s="446"/>
      <c r="DN705" s="444"/>
      <c r="DO705" s="444"/>
      <c r="DP705" s="444"/>
      <c r="DQ705" s="444"/>
      <c r="DR705" s="444"/>
      <c r="DS705" s="441"/>
      <c r="DT705" s="449"/>
      <c r="DU705" s="450"/>
      <c r="DV705" s="450"/>
      <c r="DW705" s="450"/>
      <c r="DX705" s="450"/>
      <c r="DY705" s="450"/>
      <c r="DZ705" s="450"/>
      <c r="EA705" s="450"/>
      <c r="EB705" s="450"/>
      <c r="EC705" s="450"/>
      <c r="ED705" s="450"/>
      <c r="EE705" s="446"/>
      <c r="EF705" s="446"/>
      <c r="EL705" s="4"/>
      <c r="EM705" s="4"/>
      <c r="EN705" s="5"/>
      <c r="EO705" s="4"/>
      <c r="FA705" s="23"/>
      <c r="FB705" s="24"/>
      <c r="FC705" s="75"/>
      <c r="FD705" s="76"/>
      <c r="FF705" s="89"/>
      <c r="IA705" s="214"/>
      <c r="IB705" s="215"/>
      <c r="IC705" s="214"/>
      <c r="ID705" s="215"/>
      <c r="IE705" s="214"/>
      <c r="IF705" s="214"/>
      <c r="IG705" s="214"/>
      <c r="IH705" s="233"/>
      <c r="II705" s="160"/>
      <c r="IJ705" s="217"/>
      <c r="IK705" s="218"/>
      <c r="IL705" s="218"/>
      <c r="IM705" s="218"/>
      <c r="IO705" s="391"/>
    </row>
    <row r="706" spans="1:249" s="6" customFormat="1" ht="15" x14ac:dyDescent="0.2">
      <c r="A706" s="467" t="s">
        <v>2161</v>
      </c>
      <c r="B706" s="467" t="s">
        <v>2149</v>
      </c>
      <c r="C706" s="393" t="s">
        <v>3030</v>
      </c>
      <c r="D706" s="468"/>
      <c r="E706" s="462" t="s">
        <v>2142</v>
      </c>
      <c r="F706" s="14" t="s">
        <v>2142</v>
      </c>
      <c r="G706" s="14" t="s">
        <v>2142</v>
      </c>
      <c r="H706" s="469" t="s">
        <v>2149</v>
      </c>
      <c r="I706" s="462"/>
      <c r="J706" s="456"/>
      <c r="K706" s="11"/>
      <c r="L706" s="11"/>
      <c r="M706" s="14"/>
      <c r="N706" s="470"/>
      <c r="O706" s="14"/>
      <c r="P706" s="14"/>
      <c r="Q706" s="14"/>
      <c r="R706" s="14"/>
      <c r="S706" s="14"/>
      <c r="T706" s="469"/>
      <c r="U706" s="454"/>
      <c r="V706" s="454"/>
      <c r="W706" s="9"/>
      <c r="X706" s="9"/>
      <c r="Y706" s="10"/>
      <c r="Z706" s="495" t="s">
        <v>2161</v>
      </c>
      <c r="AA706" s="11"/>
      <c r="AB706" s="472"/>
      <c r="AC706" s="473"/>
      <c r="AD706" s="473"/>
      <c r="AE706" s="496" t="s">
        <v>2195</v>
      </c>
      <c r="AF706" s="12"/>
      <c r="AG706" s="12"/>
      <c r="AH706" s="13"/>
      <c r="AI706" s="14"/>
      <c r="AJ706" s="14"/>
      <c r="AK706" s="7"/>
      <c r="AL706" s="7"/>
      <c r="AM706" s="15"/>
      <c r="AN706" s="15"/>
      <c r="AO706" s="8"/>
      <c r="AP706" s="453" t="s">
        <v>176</v>
      </c>
      <c r="AQ706" s="17"/>
      <c r="AR706" s="18"/>
      <c r="AS706" s="19"/>
      <c r="AT706" s="19"/>
      <c r="AU706" s="19"/>
      <c r="AV706" s="19"/>
      <c r="AW706" s="19"/>
      <c r="AX706" s="19"/>
      <c r="AY706" s="19"/>
      <c r="AZ706" s="20"/>
      <c r="BA706" s="20"/>
      <c r="BB706" s="21"/>
      <c r="BC706" s="22" t="s">
        <v>2179</v>
      </c>
      <c r="BD706" s="77"/>
      <c r="BE706" s="91"/>
      <c r="BF706" s="91"/>
      <c r="BG706" s="92"/>
      <c r="BH706"/>
      <c r="BI706"/>
      <c r="BJ706"/>
      <c r="BK706"/>
      <c r="BL706"/>
      <c r="BM706"/>
      <c r="BN706"/>
      <c r="BO706"/>
      <c r="BP706"/>
      <c r="BQ706"/>
      <c r="BR706"/>
      <c r="BS706"/>
      <c r="BT706" s="92"/>
      <c r="BU706" s="92"/>
      <c r="BV706" s="92"/>
      <c r="BW706" s="5"/>
      <c r="BX706" s="5"/>
      <c r="BY706" s="5"/>
      <c r="BZ706" s="5"/>
      <c r="CA706" s="5"/>
      <c r="CB706" s="5"/>
      <c r="CC706" s="5"/>
      <c r="CD706" s="440"/>
      <c r="CE706" s="440"/>
      <c r="CF706" s="441"/>
      <c r="CG706" s="442"/>
      <c r="CH706" s="443"/>
      <c r="CI706" s="443"/>
      <c r="CJ706" s="443"/>
      <c r="CK706" s="443"/>
      <c r="CL706" s="4"/>
      <c r="CM706" s="4"/>
      <c r="CN706" s="5"/>
      <c r="CO706" s="4"/>
      <c r="CP706" s="444"/>
      <c r="CQ706" s="445"/>
      <c r="CR706" s="446"/>
      <c r="CS706" s="446"/>
      <c r="CT706" s="444"/>
      <c r="CU706" s="444"/>
      <c r="CV706" s="444"/>
      <c r="CW706" s="444"/>
      <c r="CX706" s="447"/>
      <c r="CY706" s="447"/>
      <c r="CZ706" s="447"/>
      <c r="DA706" s="447"/>
      <c r="DB706" s="448"/>
      <c r="DC706" s="448"/>
      <c r="DD706" s="446"/>
      <c r="DE706" s="439"/>
      <c r="DF706" s="439"/>
      <c r="DG706" s="439"/>
      <c r="DH706" s="439"/>
      <c r="DI706" s="439"/>
      <c r="DJ706" s="439"/>
      <c r="DK706" s="439"/>
      <c r="DL706" s="446"/>
      <c r="DM706" s="446"/>
      <c r="DN706" s="444"/>
      <c r="DO706" s="444"/>
      <c r="DP706" s="444"/>
      <c r="DQ706" s="444"/>
      <c r="DR706" s="444"/>
      <c r="DS706" s="441"/>
      <c r="DT706" s="449"/>
      <c r="DU706" s="450"/>
      <c r="DV706" s="450"/>
      <c r="DW706" s="450"/>
      <c r="DX706" s="450"/>
      <c r="DY706" s="450"/>
      <c r="DZ706" s="450"/>
      <c r="EA706" s="450"/>
      <c r="EB706" s="450"/>
      <c r="EC706" s="450"/>
      <c r="ED706" s="450"/>
      <c r="EE706" s="446"/>
      <c r="EF706" s="446"/>
      <c r="EL706" s="4"/>
      <c r="EM706" s="4"/>
      <c r="EN706" s="5"/>
      <c r="EO706" s="4"/>
      <c r="FA706" s="23"/>
      <c r="FB706" s="24"/>
      <c r="FC706" s="75"/>
      <c r="FD706" s="76"/>
      <c r="FF706" s="89"/>
      <c r="IA706" s="214"/>
      <c r="IB706" s="215"/>
      <c r="IC706" s="214"/>
      <c r="ID706" s="215"/>
      <c r="IE706" s="214"/>
      <c r="IF706" s="214"/>
      <c r="IG706" s="214"/>
      <c r="IH706" s="233"/>
      <c r="II706" s="160"/>
      <c r="IJ706" s="217"/>
      <c r="IK706" s="218"/>
      <c r="IL706" s="218"/>
      <c r="IM706" s="218"/>
      <c r="IO706" s="391"/>
    </row>
    <row r="707" spans="1:249" s="6" customFormat="1" ht="15.75" x14ac:dyDescent="0.25">
      <c r="A707" s="467">
        <v>3</v>
      </c>
      <c r="B707" s="467" t="s">
        <v>2149</v>
      </c>
      <c r="C707" s="393" t="s">
        <v>3031</v>
      </c>
      <c r="D707" s="468"/>
      <c r="E707" s="462" t="s">
        <v>2138</v>
      </c>
      <c r="F707" s="14" t="s">
        <v>2147</v>
      </c>
      <c r="G707" s="14" t="s">
        <v>2154</v>
      </c>
      <c r="H707" s="469" t="s">
        <v>2149</v>
      </c>
      <c r="I707" s="462"/>
      <c r="J707" s="456"/>
      <c r="K707" s="11"/>
      <c r="L707" s="11"/>
      <c r="M707" s="14"/>
      <c r="N707" s="470"/>
      <c r="O707" s="14"/>
      <c r="P707" s="14"/>
      <c r="Q707" s="14"/>
      <c r="R707" s="14"/>
      <c r="S707" s="14"/>
      <c r="T707" s="469"/>
      <c r="U707" s="454"/>
      <c r="V707" s="498"/>
      <c r="W707" s="9"/>
      <c r="X707" s="9"/>
      <c r="Y707" s="10"/>
      <c r="Z707" s="495">
        <v>3</v>
      </c>
      <c r="AA707" s="11"/>
      <c r="AB707" s="472"/>
      <c r="AC707" s="473"/>
      <c r="AD707" s="473"/>
      <c r="AE707" s="496">
        <v>3</v>
      </c>
      <c r="AF707" s="12"/>
      <c r="AG707" s="12"/>
      <c r="AH707" s="13"/>
      <c r="AI707" s="14"/>
      <c r="AJ707" s="14"/>
      <c r="AK707" s="7"/>
      <c r="AL707" s="7"/>
      <c r="AM707" s="15"/>
      <c r="AN707" s="15"/>
      <c r="AO707" s="8"/>
      <c r="AP707" s="453" t="s">
        <v>177</v>
      </c>
      <c r="AQ707" s="17"/>
      <c r="AR707" s="18"/>
      <c r="AS707" s="19"/>
      <c r="AT707" s="19"/>
      <c r="AU707" s="19"/>
      <c r="AV707" s="19"/>
      <c r="AW707" s="19"/>
      <c r="AX707" s="19"/>
      <c r="AY707" s="19"/>
      <c r="AZ707" s="20"/>
      <c r="BA707" s="20"/>
      <c r="BB707" s="21"/>
      <c r="BC707" s="22" t="s">
        <v>2179</v>
      </c>
      <c r="BD707" s="77"/>
      <c r="BE707" s="91"/>
      <c r="BF707" s="91"/>
      <c r="BG707" s="92"/>
      <c r="BH707"/>
      <c r="BI707"/>
      <c r="BJ707"/>
      <c r="BK707"/>
      <c r="BL707"/>
      <c r="BM707"/>
      <c r="BN707"/>
      <c r="BO707"/>
      <c r="BP707"/>
      <c r="BQ707"/>
      <c r="BR707"/>
      <c r="BS707"/>
      <c r="BT707" s="92"/>
      <c r="BU707" s="92"/>
      <c r="BV707" s="92"/>
      <c r="BW707" s="5"/>
      <c r="BX707" s="5"/>
      <c r="BY707" s="5"/>
      <c r="BZ707" s="5"/>
      <c r="CA707" s="5"/>
      <c r="CB707" s="5"/>
      <c r="CC707" s="5"/>
      <c r="CD707" s="440"/>
      <c r="CE707" s="440"/>
      <c r="CF707" s="441"/>
      <c r="CG707" s="442"/>
      <c r="CH707" s="443"/>
      <c r="CI707" s="443"/>
      <c r="CJ707" s="443"/>
      <c r="CK707" s="443"/>
      <c r="CL707" s="4"/>
      <c r="CM707" s="4"/>
      <c r="CN707" s="5"/>
      <c r="CO707" s="4"/>
      <c r="CP707" s="444"/>
      <c r="CQ707" s="445"/>
      <c r="CR707" s="446"/>
      <c r="CS707" s="446"/>
      <c r="CT707" s="444"/>
      <c r="CU707" s="444"/>
      <c r="CV707" s="444"/>
      <c r="CW707" s="444"/>
      <c r="CX707" s="447"/>
      <c r="CY707" s="447"/>
      <c r="CZ707" s="447"/>
      <c r="DA707" s="447"/>
      <c r="DB707" s="448"/>
      <c r="DC707" s="448"/>
      <c r="DD707" s="446"/>
      <c r="DE707" s="439"/>
      <c r="DF707" s="439"/>
      <c r="DG707" s="439"/>
      <c r="DH707" s="439"/>
      <c r="DI707" s="439"/>
      <c r="DJ707" s="439"/>
      <c r="DK707" s="439"/>
      <c r="DL707" s="446"/>
      <c r="DM707" s="446"/>
      <c r="DN707" s="444"/>
      <c r="DO707" s="444"/>
      <c r="DP707" s="444"/>
      <c r="DQ707" s="444"/>
      <c r="DR707" s="444"/>
      <c r="DS707" s="441"/>
      <c r="DT707" s="449"/>
      <c r="DU707" s="450"/>
      <c r="DV707" s="450"/>
      <c r="DW707" s="450"/>
      <c r="DX707" s="450"/>
      <c r="DY707" s="450"/>
      <c r="DZ707" s="450"/>
      <c r="EA707" s="450"/>
      <c r="EB707" s="450"/>
      <c r="EC707" s="450"/>
      <c r="ED707" s="450"/>
      <c r="EE707" s="446"/>
      <c r="EF707" s="446"/>
      <c r="EL707" s="4"/>
      <c r="EM707" s="4"/>
      <c r="EN707" s="5"/>
      <c r="EO707" s="4"/>
      <c r="FA707" s="23"/>
      <c r="FB707" s="24"/>
      <c r="FC707" s="75"/>
      <c r="FD707" s="76"/>
      <c r="FF707" s="89"/>
      <c r="IA707" s="214"/>
      <c r="IB707" s="215"/>
      <c r="IC707" s="214"/>
      <c r="ID707" s="215"/>
      <c r="IE707" s="214"/>
      <c r="IF707" s="214"/>
      <c r="IG707" s="214"/>
      <c r="IH707" s="233"/>
      <c r="II707" s="160"/>
      <c r="IJ707" s="217"/>
      <c r="IK707" s="218"/>
      <c r="IL707" s="218"/>
      <c r="IM707" s="218"/>
      <c r="IO707" s="391"/>
    </row>
    <row r="708" spans="1:249" s="6" customFormat="1" ht="15" x14ac:dyDescent="0.2">
      <c r="A708" s="467" t="s">
        <v>2195</v>
      </c>
      <c r="B708" s="467" t="s">
        <v>2149</v>
      </c>
      <c r="C708" s="393" t="s">
        <v>3032</v>
      </c>
      <c r="D708" s="468"/>
      <c r="E708" s="462" t="s">
        <v>2141</v>
      </c>
      <c r="F708" s="14" t="s">
        <v>2149</v>
      </c>
      <c r="G708" s="14" t="s">
        <v>2149</v>
      </c>
      <c r="H708" s="469" t="s">
        <v>2149</v>
      </c>
      <c r="I708" s="462"/>
      <c r="J708" s="456"/>
      <c r="K708" s="11"/>
      <c r="L708" s="11"/>
      <c r="M708" s="14"/>
      <c r="N708" s="470"/>
      <c r="O708" s="14"/>
      <c r="P708" s="14"/>
      <c r="Q708" s="14"/>
      <c r="R708" s="14"/>
      <c r="S708" s="14"/>
      <c r="T708" s="469"/>
      <c r="U708" s="454"/>
      <c r="V708" s="454"/>
      <c r="W708" s="9"/>
      <c r="X708" s="9"/>
      <c r="Y708" s="10"/>
      <c r="Z708" s="495" t="s">
        <v>2195</v>
      </c>
      <c r="AA708" s="11"/>
      <c r="AB708" s="472"/>
      <c r="AC708" s="473"/>
      <c r="AD708" s="473"/>
      <c r="AE708" s="496" t="s">
        <v>2195</v>
      </c>
      <c r="AF708" s="12"/>
      <c r="AG708" s="12"/>
      <c r="AH708" s="13"/>
      <c r="AI708" s="14"/>
      <c r="AJ708" s="14"/>
      <c r="AK708" s="7"/>
      <c r="AL708" s="7"/>
      <c r="AM708" s="15"/>
      <c r="AN708" s="15"/>
      <c r="AO708" s="8"/>
      <c r="AP708" s="453" t="s">
        <v>178</v>
      </c>
      <c r="AQ708" s="17"/>
      <c r="AR708" s="18"/>
      <c r="AS708" s="19"/>
      <c r="AT708" s="19"/>
      <c r="AU708" s="19"/>
      <c r="AV708" s="19"/>
      <c r="AW708" s="19"/>
      <c r="AX708" s="19"/>
      <c r="AY708" s="19"/>
      <c r="AZ708" s="20"/>
      <c r="BA708" s="20"/>
      <c r="BB708" s="21"/>
      <c r="BC708" s="22" t="s">
        <v>2179</v>
      </c>
      <c r="BD708" s="77"/>
      <c r="BE708" s="91"/>
      <c r="BF708" s="91"/>
      <c r="BG708" s="92"/>
      <c r="BH708"/>
      <c r="BI708"/>
      <c r="BJ708"/>
      <c r="BK708"/>
      <c r="BL708"/>
      <c r="BM708"/>
      <c r="BN708"/>
      <c r="BO708"/>
      <c r="BP708"/>
      <c r="BQ708"/>
      <c r="BR708"/>
      <c r="BS708"/>
      <c r="BT708" s="92"/>
      <c r="BU708" s="92"/>
      <c r="BV708" s="92"/>
      <c r="BW708" s="5"/>
      <c r="BX708" s="5"/>
      <c r="BY708" s="5"/>
      <c r="BZ708" s="5"/>
      <c r="CA708" s="5"/>
      <c r="CB708" s="5"/>
      <c r="CC708" s="5"/>
      <c r="CD708" s="440"/>
      <c r="CE708" s="440"/>
      <c r="CF708" s="441"/>
      <c r="CG708" s="442"/>
      <c r="CH708" s="443"/>
      <c r="CI708" s="443"/>
      <c r="CJ708" s="443"/>
      <c r="CK708" s="443"/>
      <c r="CL708" s="4"/>
      <c r="CM708" s="4"/>
      <c r="CN708" s="5"/>
      <c r="CO708" s="4"/>
      <c r="CP708" s="444"/>
      <c r="CQ708" s="445"/>
      <c r="CR708" s="446"/>
      <c r="CS708" s="446"/>
      <c r="CT708" s="444"/>
      <c r="CU708" s="444"/>
      <c r="CV708" s="444"/>
      <c r="CW708" s="444"/>
      <c r="CX708" s="447"/>
      <c r="CY708" s="447"/>
      <c r="CZ708" s="447"/>
      <c r="DA708" s="447"/>
      <c r="DB708" s="448"/>
      <c r="DC708" s="448"/>
      <c r="DD708" s="446"/>
      <c r="DE708" s="439"/>
      <c r="DF708" s="439"/>
      <c r="DG708" s="439"/>
      <c r="DH708" s="439"/>
      <c r="DI708" s="439"/>
      <c r="DJ708" s="439"/>
      <c r="DK708" s="439"/>
      <c r="DL708" s="446"/>
      <c r="DM708" s="446"/>
      <c r="DN708" s="444"/>
      <c r="DO708" s="444"/>
      <c r="DP708" s="444"/>
      <c r="DQ708" s="444"/>
      <c r="DR708" s="444"/>
      <c r="DS708" s="441"/>
      <c r="DT708" s="449"/>
      <c r="DU708" s="450"/>
      <c r="DV708" s="450"/>
      <c r="DW708" s="450"/>
      <c r="DX708" s="450"/>
      <c r="DY708" s="450"/>
      <c r="DZ708" s="450"/>
      <c r="EA708" s="450"/>
      <c r="EB708" s="450"/>
      <c r="EC708" s="450"/>
      <c r="ED708" s="450"/>
      <c r="EE708" s="446"/>
      <c r="EF708" s="446"/>
      <c r="EL708" s="4"/>
      <c r="EM708" s="4"/>
      <c r="EN708" s="5"/>
      <c r="EO708" s="4"/>
      <c r="FA708" s="23"/>
      <c r="FB708" s="24"/>
      <c r="FC708" s="75"/>
      <c r="FD708" s="76"/>
      <c r="FF708" s="89"/>
      <c r="IA708" s="214"/>
      <c r="IB708" s="215"/>
      <c r="IC708" s="214"/>
      <c r="ID708" s="215"/>
      <c r="IE708" s="214"/>
      <c r="IF708" s="214"/>
      <c r="IG708" s="214"/>
      <c r="IH708" s="233"/>
      <c r="II708" s="160"/>
      <c r="IJ708" s="217"/>
      <c r="IK708" s="218"/>
      <c r="IL708" s="218"/>
      <c r="IM708" s="218"/>
      <c r="IO708" s="391"/>
    </row>
    <row r="709" spans="1:249" s="6" customFormat="1" ht="15" x14ac:dyDescent="0.2">
      <c r="A709" s="467">
        <v>3</v>
      </c>
      <c r="B709" s="467" t="s">
        <v>2149</v>
      </c>
      <c r="C709" s="393" t="s">
        <v>3033</v>
      </c>
      <c r="D709" s="468"/>
      <c r="E709" s="462" t="s">
        <v>2138</v>
      </c>
      <c r="F709" s="14" t="s">
        <v>2147</v>
      </c>
      <c r="G709" s="14" t="s">
        <v>2154</v>
      </c>
      <c r="H709" s="469" t="s">
        <v>2149</v>
      </c>
      <c r="I709" s="462"/>
      <c r="J709" s="456"/>
      <c r="K709" s="11"/>
      <c r="L709" s="11"/>
      <c r="M709" s="14"/>
      <c r="N709" s="470"/>
      <c r="O709" s="14"/>
      <c r="P709" s="14"/>
      <c r="Q709" s="14"/>
      <c r="R709" s="14"/>
      <c r="S709" s="14"/>
      <c r="T709" s="469"/>
      <c r="U709" s="454"/>
      <c r="V709" s="454"/>
      <c r="W709" s="9"/>
      <c r="X709" s="9"/>
      <c r="Y709" s="10"/>
      <c r="Z709" s="495">
        <v>3</v>
      </c>
      <c r="AA709" s="11"/>
      <c r="AB709" s="472"/>
      <c r="AC709" s="473"/>
      <c r="AD709" s="473"/>
      <c r="AE709" s="496" t="s">
        <v>2166</v>
      </c>
      <c r="AF709" s="12"/>
      <c r="AG709" s="12"/>
      <c r="AH709" s="13"/>
      <c r="AI709" s="14"/>
      <c r="AJ709" s="14"/>
      <c r="AK709" s="7"/>
      <c r="AL709" s="7"/>
      <c r="AM709" s="15"/>
      <c r="AN709" s="15"/>
      <c r="AO709" s="8"/>
      <c r="AP709" s="453" t="s">
        <v>179</v>
      </c>
      <c r="AQ709" s="17"/>
      <c r="AR709" s="18"/>
      <c r="AS709" s="19"/>
      <c r="AT709" s="19"/>
      <c r="AU709" s="19"/>
      <c r="AV709" s="19"/>
      <c r="AW709" s="19"/>
      <c r="AX709" s="19"/>
      <c r="AY709" s="19"/>
      <c r="AZ709" s="20"/>
      <c r="BA709" s="20"/>
      <c r="BB709" s="21"/>
      <c r="BC709" s="22" t="s">
        <v>2179</v>
      </c>
      <c r="BD709" s="77"/>
      <c r="BE709" s="91"/>
      <c r="BF709" s="91"/>
      <c r="BG709" s="92"/>
      <c r="BH709"/>
      <c r="BI709"/>
      <c r="BJ709"/>
      <c r="BK709"/>
      <c r="BL709"/>
      <c r="BM709"/>
      <c r="BN709"/>
      <c r="BO709"/>
      <c r="BP709"/>
      <c r="BQ709"/>
      <c r="BR709"/>
      <c r="BS709"/>
      <c r="BT709" s="92"/>
      <c r="BU709" s="92"/>
      <c r="BV709" s="92"/>
      <c r="BW709" s="5"/>
      <c r="BX709" s="5"/>
      <c r="BY709" s="5"/>
      <c r="BZ709" s="5"/>
      <c r="CA709" s="5"/>
      <c r="CB709" s="5"/>
      <c r="CC709" s="5"/>
      <c r="CD709" s="440"/>
      <c r="CE709" s="440"/>
      <c r="CF709" s="441"/>
      <c r="CG709" s="442"/>
      <c r="CH709" s="443"/>
      <c r="CI709" s="443"/>
      <c r="CJ709" s="443"/>
      <c r="CK709" s="443"/>
      <c r="CL709" s="4"/>
      <c r="CM709" s="4"/>
      <c r="CN709" s="5"/>
      <c r="CO709" s="4"/>
      <c r="CP709" s="444"/>
      <c r="CQ709" s="445"/>
      <c r="CR709" s="446"/>
      <c r="CS709" s="446"/>
      <c r="CT709" s="444"/>
      <c r="CU709" s="444"/>
      <c r="CV709" s="444"/>
      <c r="CW709" s="444"/>
      <c r="CX709" s="447"/>
      <c r="CY709" s="447"/>
      <c r="CZ709" s="447"/>
      <c r="DA709" s="447"/>
      <c r="DB709" s="448"/>
      <c r="DC709" s="448"/>
      <c r="DD709" s="446"/>
      <c r="DE709" s="439"/>
      <c r="DF709" s="439"/>
      <c r="DG709" s="439"/>
      <c r="DH709" s="439"/>
      <c r="DI709" s="439"/>
      <c r="DJ709" s="439"/>
      <c r="DK709" s="439"/>
      <c r="DL709" s="446"/>
      <c r="DM709" s="446"/>
      <c r="DN709" s="444"/>
      <c r="DO709" s="444"/>
      <c r="DP709" s="444"/>
      <c r="DQ709" s="444"/>
      <c r="DR709" s="444"/>
      <c r="DS709" s="441"/>
      <c r="DT709" s="449"/>
      <c r="DU709" s="450"/>
      <c r="DV709" s="450"/>
      <c r="DW709" s="450"/>
      <c r="DX709" s="450"/>
      <c r="DY709" s="450"/>
      <c r="DZ709" s="450"/>
      <c r="EA709" s="450"/>
      <c r="EB709" s="450"/>
      <c r="EC709" s="450"/>
      <c r="ED709" s="450"/>
      <c r="EE709" s="446"/>
      <c r="EF709" s="446"/>
      <c r="EL709" s="4"/>
      <c r="EM709" s="4"/>
      <c r="EN709" s="5"/>
      <c r="EO709" s="4"/>
      <c r="FA709" s="23"/>
      <c r="FB709" s="24"/>
      <c r="FC709" s="75"/>
      <c r="FD709" s="76"/>
      <c r="FF709" s="89"/>
      <c r="IA709" s="214"/>
      <c r="IB709" s="215"/>
      <c r="IC709" s="214"/>
      <c r="ID709" s="215"/>
      <c r="IE709" s="214"/>
      <c r="IF709" s="214"/>
      <c r="IG709" s="214"/>
      <c r="IH709" s="233"/>
      <c r="II709" s="160"/>
      <c r="IJ709" s="217"/>
      <c r="IK709" s="218"/>
      <c r="IL709" s="218"/>
      <c r="IM709" s="218"/>
      <c r="IO709" s="391"/>
    </row>
    <row r="710" spans="1:249" s="6" customFormat="1" ht="15" x14ac:dyDescent="0.2">
      <c r="A710" s="467">
        <v>3</v>
      </c>
      <c r="B710" s="467" t="s">
        <v>2149</v>
      </c>
      <c r="C710" s="393" t="s">
        <v>3034</v>
      </c>
      <c r="D710" s="468"/>
      <c r="E710" s="462" t="s">
        <v>2138</v>
      </c>
      <c r="F710" s="14" t="s">
        <v>2147</v>
      </c>
      <c r="G710" s="14" t="s">
        <v>2154</v>
      </c>
      <c r="H710" s="469" t="s">
        <v>2149</v>
      </c>
      <c r="I710" s="462"/>
      <c r="J710" s="456"/>
      <c r="K710" s="11"/>
      <c r="L710" s="11"/>
      <c r="M710" s="14"/>
      <c r="N710" s="470"/>
      <c r="O710" s="14"/>
      <c r="P710" s="14"/>
      <c r="Q710" s="14"/>
      <c r="R710" s="14"/>
      <c r="S710" s="14"/>
      <c r="T710" s="469"/>
      <c r="U710" s="454"/>
      <c r="V710" s="454"/>
      <c r="W710" s="9"/>
      <c r="X710" s="9"/>
      <c r="Y710" s="10"/>
      <c r="Z710" s="495">
        <v>3</v>
      </c>
      <c r="AA710" s="11"/>
      <c r="AB710" s="472"/>
      <c r="AC710" s="473"/>
      <c r="AD710" s="473"/>
      <c r="AE710" s="496" t="s">
        <v>2166</v>
      </c>
      <c r="AF710" s="12"/>
      <c r="AG710" s="12"/>
      <c r="AH710" s="13"/>
      <c r="AI710" s="14"/>
      <c r="AJ710" s="14"/>
      <c r="AK710" s="7"/>
      <c r="AL710" s="7"/>
      <c r="AM710" s="15"/>
      <c r="AN710" s="15"/>
      <c r="AO710" s="8"/>
      <c r="AP710" s="453" t="s">
        <v>180</v>
      </c>
      <c r="AQ710" s="17"/>
      <c r="AR710" s="18"/>
      <c r="AS710" s="19"/>
      <c r="AT710" s="19"/>
      <c r="AU710" s="19"/>
      <c r="AV710" s="19"/>
      <c r="AW710" s="19"/>
      <c r="AX710" s="19"/>
      <c r="AY710" s="19"/>
      <c r="AZ710" s="20"/>
      <c r="BA710" s="20"/>
      <c r="BB710" s="21"/>
      <c r="BC710" s="22" t="s">
        <v>2179</v>
      </c>
      <c r="BD710" s="77"/>
      <c r="BE710" s="91"/>
      <c r="BF710" s="91"/>
      <c r="BG710" s="92"/>
      <c r="BH710"/>
      <c r="BI710"/>
      <c r="BJ710"/>
      <c r="BK710"/>
      <c r="BL710"/>
      <c r="BM710"/>
      <c r="BN710"/>
      <c r="BO710"/>
      <c r="BP710"/>
      <c r="BQ710"/>
      <c r="BR710"/>
      <c r="BS710"/>
      <c r="BT710" s="92"/>
      <c r="BU710" s="92"/>
      <c r="BV710" s="92"/>
      <c r="BW710" s="5"/>
      <c r="BX710" s="5"/>
      <c r="BY710" s="5"/>
      <c r="BZ710" s="5"/>
      <c r="CA710" s="5"/>
      <c r="CB710" s="5"/>
      <c r="CC710" s="5"/>
      <c r="CD710" s="440"/>
      <c r="CE710" s="440"/>
      <c r="CF710" s="441"/>
      <c r="CG710" s="442"/>
      <c r="CH710" s="443"/>
      <c r="CI710" s="443"/>
      <c r="CJ710" s="443"/>
      <c r="CK710" s="443"/>
      <c r="CL710" s="4"/>
      <c r="CM710" s="4"/>
      <c r="CN710" s="5"/>
      <c r="CO710" s="4"/>
      <c r="CP710" s="444"/>
      <c r="CQ710" s="445"/>
      <c r="CR710" s="446"/>
      <c r="CS710" s="446"/>
      <c r="CT710" s="444"/>
      <c r="CU710" s="444"/>
      <c r="CV710" s="444"/>
      <c r="CW710" s="444"/>
      <c r="CX710" s="447"/>
      <c r="CY710" s="447"/>
      <c r="CZ710" s="447"/>
      <c r="DA710" s="447"/>
      <c r="DB710" s="448"/>
      <c r="DC710" s="448"/>
      <c r="DD710" s="446"/>
      <c r="DE710" s="439"/>
      <c r="DF710" s="439"/>
      <c r="DG710" s="439"/>
      <c r="DH710" s="439"/>
      <c r="DI710" s="439"/>
      <c r="DJ710" s="439"/>
      <c r="DK710" s="439"/>
      <c r="DL710" s="446"/>
      <c r="DM710" s="446"/>
      <c r="DN710" s="444"/>
      <c r="DO710" s="444"/>
      <c r="DP710" s="444"/>
      <c r="DQ710" s="444"/>
      <c r="DR710" s="444"/>
      <c r="DS710" s="441"/>
      <c r="DT710" s="449"/>
      <c r="DU710" s="450"/>
      <c r="DV710" s="450"/>
      <c r="DW710" s="450"/>
      <c r="DX710" s="450"/>
      <c r="DY710" s="450"/>
      <c r="DZ710" s="450"/>
      <c r="EA710" s="450"/>
      <c r="EB710" s="450"/>
      <c r="EC710" s="450"/>
      <c r="ED710" s="450"/>
      <c r="EE710" s="446"/>
      <c r="EF710" s="446"/>
      <c r="EL710" s="4"/>
      <c r="EM710" s="4"/>
      <c r="EN710" s="5"/>
      <c r="EO710" s="4"/>
      <c r="FA710" s="23"/>
      <c r="FB710" s="24"/>
      <c r="FC710" s="75"/>
      <c r="FD710" s="76"/>
      <c r="FF710" s="89"/>
      <c r="IA710" s="214"/>
      <c r="IB710" s="215"/>
      <c r="IC710" s="214"/>
      <c r="ID710" s="215"/>
      <c r="IE710" s="214"/>
      <c r="IF710" s="214"/>
      <c r="IG710" s="214"/>
      <c r="IH710" s="233"/>
      <c r="II710" s="160"/>
      <c r="IJ710" s="217"/>
      <c r="IK710" s="218"/>
      <c r="IL710" s="218"/>
      <c r="IM710" s="218"/>
      <c r="IO710" s="391"/>
    </row>
    <row r="711" spans="1:249" s="6" customFormat="1" ht="15" x14ac:dyDescent="0.2">
      <c r="A711" s="467">
        <v>1</v>
      </c>
      <c r="B711" s="467" t="s">
        <v>2149</v>
      </c>
      <c r="C711" s="393" t="s">
        <v>3035</v>
      </c>
      <c r="D711" s="468"/>
      <c r="E711" s="462" t="s">
        <v>2136</v>
      </c>
      <c r="F711" s="14" t="s">
        <v>2146</v>
      </c>
      <c r="G711" s="14" t="s">
        <v>2153</v>
      </c>
      <c r="H711" s="469" t="s">
        <v>2157</v>
      </c>
      <c r="I711" s="462"/>
      <c r="J711" s="456"/>
      <c r="K711" s="11" t="s">
        <v>2161</v>
      </c>
      <c r="L711" s="11"/>
      <c r="M711" s="14"/>
      <c r="N711" s="470"/>
      <c r="O711" s="14"/>
      <c r="P711" s="14"/>
      <c r="Q711" s="14"/>
      <c r="R711" s="14"/>
      <c r="S711" s="14"/>
      <c r="T711" s="469"/>
      <c r="U711" s="454"/>
      <c r="V711" s="454"/>
      <c r="W711" s="9"/>
      <c r="X711" s="9"/>
      <c r="Y711" s="10"/>
      <c r="Z711" s="495">
        <v>1</v>
      </c>
      <c r="AA711" s="11"/>
      <c r="AB711" s="472"/>
      <c r="AC711" s="473"/>
      <c r="AD711" s="473"/>
      <c r="AE711" s="496">
        <v>1</v>
      </c>
      <c r="AF711" s="12"/>
      <c r="AG711" s="12"/>
      <c r="AH711" s="13"/>
      <c r="AI711" s="14"/>
      <c r="AJ711" s="14"/>
      <c r="AK711" s="7"/>
      <c r="AL711" s="7"/>
      <c r="AM711" s="15"/>
      <c r="AN711" s="15"/>
      <c r="AO711" s="8"/>
      <c r="AP711" s="453" t="s">
        <v>181</v>
      </c>
      <c r="AQ711" s="17"/>
      <c r="AR711" s="18"/>
      <c r="AS711" s="19"/>
      <c r="AT711" s="19"/>
      <c r="AU711" s="19"/>
      <c r="AV711" s="19"/>
      <c r="AW711" s="19"/>
      <c r="AX711" s="19"/>
      <c r="AY711" s="19"/>
      <c r="AZ711" s="20"/>
      <c r="BA711" s="20"/>
      <c r="BB711" s="21"/>
      <c r="BC711" s="22" t="s">
        <v>2179</v>
      </c>
      <c r="BD711" s="77"/>
      <c r="BE711" s="91"/>
      <c r="BF711" s="91" t="s">
        <v>2161</v>
      </c>
      <c r="BG711" s="92"/>
      <c r="BH711"/>
      <c r="BI711"/>
      <c r="BJ711"/>
      <c r="BK711"/>
      <c r="BL711"/>
      <c r="BM711"/>
      <c r="BN711"/>
      <c r="BO711"/>
      <c r="BP711"/>
      <c r="BQ711"/>
      <c r="BR711"/>
      <c r="BS711"/>
      <c r="BT711" s="92"/>
      <c r="BU711" s="92"/>
      <c r="BV711" s="92"/>
      <c r="BW711" s="5"/>
      <c r="BX711" s="5"/>
      <c r="BY711" s="5"/>
      <c r="BZ711" s="5"/>
      <c r="CA711" s="5"/>
      <c r="CB711" s="5"/>
      <c r="CC711" s="5"/>
      <c r="CD711" s="440"/>
      <c r="CE711" s="440"/>
      <c r="CF711" s="441"/>
      <c r="CG711" s="442"/>
      <c r="CH711" s="443"/>
      <c r="CI711" s="443"/>
      <c r="CJ711" s="443"/>
      <c r="CK711" s="443"/>
      <c r="CL711" s="4"/>
      <c r="CM711" s="4"/>
      <c r="CN711" s="5"/>
      <c r="CO711" s="4"/>
      <c r="CP711" s="444"/>
      <c r="CQ711" s="445"/>
      <c r="CR711" s="446"/>
      <c r="CS711" s="446"/>
      <c r="CT711" s="444"/>
      <c r="CU711" s="444"/>
      <c r="CV711" s="444"/>
      <c r="CW711" s="444"/>
      <c r="CX711" s="447"/>
      <c r="CY711" s="447"/>
      <c r="CZ711" s="447"/>
      <c r="DA711" s="447"/>
      <c r="DB711" s="448"/>
      <c r="DC711" s="448"/>
      <c r="DD711" s="446"/>
      <c r="DE711" s="439"/>
      <c r="DF711" s="439"/>
      <c r="DG711" s="439"/>
      <c r="DH711" s="439"/>
      <c r="DI711" s="439"/>
      <c r="DJ711" s="439"/>
      <c r="DK711" s="439"/>
      <c r="DL711" s="446"/>
      <c r="DM711" s="446"/>
      <c r="DN711" s="444"/>
      <c r="DO711" s="444"/>
      <c r="DP711" s="444"/>
      <c r="DQ711" s="444"/>
      <c r="DR711" s="444"/>
      <c r="DS711" s="441"/>
      <c r="DT711" s="449"/>
      <c r="DU711" s="450"/>
      <c r="DV711" s="450"/>
      <c r="DW711" s="450"/>
      <c r="DX711" s="450"/>
      <c r="DY711" s="450"/>
      <c r="DZ711" s="450"/>
      <c r="EA711" s="450"/>
      <c r="EB711" s="450"/>
      <c r="EC711" s="450"/>
      <c r="ED711" s="450"/>
      <c r="EE711" s="446"/>
      <c r="EF711" s="446"/>
      <c r="EL711" s="4"/>
      <c r="EM711" s="4"/>
      <c r="EN711" s="5"/>
      <c r="EO711" s="4"/>
      <c r="FA711" s="23"/>
      <c r="FB711" s="24"/>
      <c r="FC711" s="75"/>
      <c r="FD711" s="76"/>
      <c r="FF711" s="89"/>
      <c r="IA711" s="214"/>
      <c r="IB711" s="215"/>
      <c r="IC711" s="214"/>
      <c r="ID711" s="215"/>
      <c r="IE711" s="214"/>
      <c r="IF711" s="214"/>
      <c r="IG711" s="214"/>
      <c r="IH711" s="233"/>
      <c r="II711" s="160"/>
      <c r="IJ711" s="217"/>
      <c r="IK711" s="218"/>
      <c r="IL711" s="218"/>
      <c r="IM711" s="218"/>
      <c r="IO711" s="391"/>
    </row>
    <row r="712" spans="1:249" s="6" customFormat="1" ht="15" x14ac:dyDescent="0.2">
      <c r="A712" s="467" t="s">
        <v>2195</v>
      </c>
      <c r="B712" s="467" t="s">
        <v>2149</v>
      </c>
      <c r="C712" s="393" t="s">
        <v>851</v>
      </c>
      <c r="D712" s="468"/>
      <c r="E712" s="462" t="s">
        <v>2141</v>
      </c>
      <c r="F712" s="14" t="s">
        <v>2149</v>
      </c>
      <c r="G712" s="14" t="s">
        <v>2149</v>
      </c>
      <c r="H712" s="469" t="s">
        <v>2149</v>
      </c>
      <c r="I712" s="462"/>
      <c r="J712" s="456"/>
      <c r="K712" s="11"/>
      <c r="L712" s="11"/>
      <c r="M712" s="14"/>
      <c r="N712" s="470"/>
      <c r="O712" s="14"/>
      <c r="P712" s="14"/>
      <c r="Q712" s="14"/>
      <c r="R712" s="14"/>
      <c r="S712" s="14"/>
      <c r="T712" s="469"/>
      <c r="U712" s="454"/>
      <c r="V712" s="454"/>
      <c r="W712" s="9"/>
      <c r="X712" s="9"/>
      <c r="Y712" s="10"/>
      <c r="Z712" s="495" t="s">
        <v>2195</v>
      </c>
      <c r="AA712" s="11"/>
      <c r="AB712" s="472"/>
      <c r="AC712" s="473"/>
      <c r="AD712" s="473"/>
      <c r="AE712" s="496" t="s">
        <v>2195</v>
      </c>
      <c r="AF712" s="12"/>
      <c r="AG712" s="12"/>
      <c r="AH712" s="13"/>
      <c r="AI712" s="14"/>
      <c r="AJ712" s="14"/>
      <c r="AK712" s="7"/>
      <c r="AL712" s="7"/>
      <c r="AM712" s="15"/>
      <c r="AN712" s="15"/>
      <c r="AO712" s="8"/>
      <c r="AP712" s="453" t="s">
        <v>182</v>
      </c>
      <c r="AQ712" s="17"/>
      <c r="AR712" s="18"/>
      <c r="AS712" s="19"/>
      <c r="AT712" s="19"/>
      <c r="AU712" s="19"/>
      <c r="AV712" s="19"/>
      <c r="AW712" s="19"/>
      <c r="AX712" s="19"/>
      <c r="AY712" s="19"/>
      <c r="AZ712" s="20"/>
      <c r="BA712" s="20"/>
      <c r="BB712" s="21"/>
      <c r="BC712" s="22" t="s">
        <v>2179</v>
      </c>
      <c r="BD712" s="77"/>
      <c r="BE712" s="91"/>
      <c r="BF712" s="91"/>
      <c r="BG712" s="92"/>
      <c r="BH712"/>
      <c r="BI712"/>
      <c r="BJ712"/>
      <c r="BK712"/>
      <c r="BL712"/>
      <c r="BM712"/>
      <c r="BN712"/>
      <c r="BO712"/>
      <c r="BP712"/>
      <c r="BQ712"/>
      <c r="BR712"/>
      <c r="BS712"/>
      <c r="BT712" s="92"/>
      <c r="BU712" s="92"/>
      <c r="BV712" s="92"/>
      <c r="BW712" s="5"/>
      <c r="BX712" s="5"/>
      <c r="BY712" s="5"/>
      <c r="BZ712" s="5"/>
      <c r="CA712" s="5"/>
      <c r="CB712" s="5"/>
      <c r="CC712" s="5"/>
      <c r="CD712" s="440"/>
      <c r="CE712" s="440"/>
      <c r="CF712" s="441"/>
      <c r="CG712" s="442"/>
      <c r="CH712" s="443"/>
      <c r="CI712" s="443"/>
      <c r="CJ712" s="443"/>
      <c r="CK712" s="443"/>
      <c r="CL712" s="4"/>
      <c r="CM712" s="4"/>
      <c r="CN712" s="5"/>
      <c r="CO712" s="4"/>
      <c r="CP712" s="444"/>
      <c r="CQ712" s="445"/>
      <c r="CR712" s="446"/>
      <c r="CS712" s="446"/>
      <c r="CT712" s="444"/>
      <c r="CU712" s="444"/>
      <c r="CV712" s="444"/>
      <c r="CW712" s="444"/>
      <c r="CX712" s="447"/>
      <c r="CY712" s="447"/>
      <c r="CZ712" s="447"/>
      <c r="DA712" s="447"/>
      <c r="DB712" s="448"/>
      <c r="DC712" s="448"/>
      <c r="DD712" s="446"/>
      <c r="DE712" s="439"/>
      <c r="DF712" s="439"/>
      <c r="DG712" s="439"/>
      <c r="DH712" s="439"/>
      <c r="DI712" s="439"/>
      <c r="DJ712" s="439"/>
      <c r="DK712" s="439"/>
      <c r="DL712" s="446"/>
      <c r="DM712" s="446"/>
      <c r="DN712" s="444"/>
      <c r="DO712" s="444"/>
      <c r="DP712" s="444"/>
      <c r="DQ712" s="444"/>
      <c r="DR712" s="444"/>
      <c r="DS712" s="441"/>
      <c r="DT712" s="449"/>
      <c r="DU712" s="450"/>
      <c r="DV712" s="450"/>
      <c r="DW712" s="450"/>
      <c r="DX712" s="450"/>
      <c r="DY712" s="450"/>
      <c r="DZ712" s="450"/>
      <c r="EA712" s="450"/>
      <c r="EB712" s="450"/>
      <c r="EC712" s="450"/>
      <c r="ED712" s="450"/>
      <c r="EE712" s="446"/>
      <c r="EF712" s="446"/>
      <c r="EL712" s="4"/>
      <c r="EM712" s="4"/>
      <c r="EN712" s="5"/>
      <c r="EO712" s="4"/>
      <c r="FA712" s="23"/>
      <c r="FB712" s="24"/>
      <c r="FC712" s="75"/>
      <c r="FD712" s="76"/>
      <c r="FF712" s="89"/>
      <c r="IA712" s="214"/>
      <c r="IB712" s="215"/>
      <c r="IC712" s="214"/>
      <c r="ID712" s="215"/>
      <c r="IE712" s="214"/>
      <c r="IF712" s="214"/>
      <c r="IG712" s="214"/>
      <c r="IH712" s="233"/>
      <c r="II712" s="160"/>
      <c r="IJ712" s="217"/>
      <c r="IK712" s="218"/>
      <c r="IL712" s="218"/>
      <c r="IM712" s="218"/>
      <c r="IO712" s="391"/>
    </row>
    <row r="713" spans="1:249" s="6" customFormat="1" ht="15" x14ac:dyDescent="0.2">
      <c r="A713" s="467" t="s">
        <v>2166</v>
      </c>
      <c r="B713" s="467" t="s">
        <v>2149</v>
      </c>
      <c r="C713" s="393" t="s">
        <v>852</v>
      </c>
      <c r="D713" s="468"/>
      <c r="E713" s="462" t="s">
        <v>2139</v>
      </c>
      <c r="F713" s="14" t="s">
        <v>2147</v>
      </c>
      <c r="G713" s="14" t="s">
        <v>2154</v>
      </c>
      <c r="H713" s="469" t="s">
        <v>2149</v>
      </c>
      <c r="I713" s="462"/>
      <c r="J713" s="456"/>
      <c r="K713" s="11"/>
      <c r="L713" s="11"/>
      <c r="M713" s="14"/>
      <c r="N713" s="470"/>
      <c r="O713" s="14"/>
      <c r="P713" s="14"/>
      <c r="Q713" s="14"/>
      <c r="R713" s="14"/>
      <c r="S713" s="14"/>
      <c r="T713" s="469"/>
      <c r="U713" s="454"/>
      <c r="V713" s="454"/>
      <c r="W713" s="9"/>
      <c r="X713" s="9"/>
      <c r="Y713" s="10"/>
      <c r="Z713" s="495" t="s">
        <v>2166</v>
      </c>
      <c r="AA713" s="11"/>
      <c r="AB713" s="472"/>
      <c r="AC713" s="473"/>
      <c r="AD713" s="473"/>
      <c r="AE713" s="496" t="s">
        <v>2195</v>
      </c>
      <c r="AF713" s="12"/>
      <c r="AG713" s="12"/>
      <c r="AH713" s="13"/>
      <c r="AI713" s="14"/>
      <c r="AJ713" s="14"/>
      <c r="AK713" s="7"/>
      <c r="AL713" s="7"/>
      <c r="AM713" s="15"/>
      <c r="AN713" s="15"/>
      <c r="AO713" s="8"/>
      <c r="AP713" s="453" t="s">
        <v>183</v>
      </c>
      <c r="AQ713" s="17"/>
      <c r="AR713" s="18"/>
      <c r="AS713" s="19"/>
      <c r="AT713" s="19"/>
      <c r="AU713" s="19"/>
      <c r="AV713" s="19"/>
      <c r="AW713" s="19"/>
      <c r="AX713" s="19"/>
      <c r="AY713" s="19"/>
      <c r="AZ713" s="20"/>
      <c r="BA713" s="20"/>
      <c r="BB713" s="21"/>
      <c r="BC713" s="22" t="s">
        <v>2179</v>
      </c>
      <c r="BD713" s="77"/>
      <c r="BE713" s="91"/>
      <c r="BF713" s="91"/>
      <c r="BG713" s="92"/>
      <c r="BH713"/>
      <c r="BI713"/>
      <c r="BJ713"/>
      <c r="BK713"/>
      <c r="BL713"/>
      <c r="BM713"/>
      <c r="BN713"/>
      <c r="BO713"/>
      <c r="BP713"/>
      <c r="BQ713"/>
      <c r="BR713"/>
      <c r="BS713"/>
      <c r="BT713" s="92"/>
      <c r="BU713" s="92"/>
      <c r="BV713" s="92"/>
      <c r="BW713" s="5"/>
      <c r="BX713" s="5"/>
      <c r="BY713" s="5"/>
      <c r="BZ713" s="5"/>
      <c r="CA713" s="5"/>
      <c r="CB713" s="5"/>
      <c r="CC713" s="5"/>
      <c r="CD713" s="440"/>
      <c r="CE713" s="440"/>
      <c r="CF713" s="441"/>
      <c r="CG713" s="442"/>
      <c r="CH713" s="443"/>
      <c r="CI713" s="443"/>
      <c r="CJ713" s="443"/>
      <c r="CK713" s="443"/>
      <c r="CL713" s="4"/>
      <c r="CM713" s="4"/>
      <c r="CN713" s="5"/>
      <c r="CO713" s="4"/>
      <c r="CP713" s="444"/>
      <c r="CQ713" s="445"/>
      <c r="CR713" s="446"/>
      <c r="CS713" s="446"/>
      <c r="CT713" s="444"/>
      <c r="CU713" s="444"/>
      <c r="CV713" s="444"/>
      <c r="CW713" s="444"/>
      <c r="CX713" s="447"/>
      <c r="CY713" s="447"/>
      <c r="CZ713" s="447"/>
      <c r="DA713" s="447"/>
      <c r="DB713" s="448"/>
      <c r="DC713" s="448"/>
      <c r="DD713" s="446"/>
      <c r="DE713" s="439"/>
      <c r="DF713" s="439"/>
      <c r="DG713" s="439"/>
      <c r="DH713" s="439"/>
      <c r="DI713" s="439"/>
      <c r="DJ713" s="439"/>
      <c r="DK713" s="439"/>
      <c r="DL713" s="446"/>
      <c r="DM713" s="446"/>
      <c r="DN713" s="444"/>
      <c r="DO713" s="444"/>
      <c r="DP713" s="444"/>
      <c r="DQ713" s="444"/>
      <c r="DR713" s="444"/>
      <c r="DS713" s="441"/>
      <c r="DT713" s="449"/>
      <c r="DU713" s="450"/>
      <c r="DV713" s="450"/>
      <c r="DW713" s="450"/>
      <c r="DX713" s="450"/>
      <c r="DY713" s="450"/>
      <c r="DZ713" s="450"/>
      <c r="EA713" s="450"/>
      <c r="EB713" s="450"/>
      <c r="EC713" s="450"/>
      <c r="ED713" s="450"/>
      <c r="EE713" s="446"/>
      <c r="EF713" s="446"/>
      <c r="EL713" s="4"/>
      <c r="EM713" s="4"/>
      <c r="EN713" s="5"/>
      <c r="EO713" s="4"/>
      <c r="FA713" s="23"/>
      <c r="FB713" s="24"/>
      <c r="FC713" s="75"/>
      <c r="FD713" s="76"/>
      <c r="FF713" s="89"/>
      <c r="IA713" s="214"/>
      <c r="IB713" s="215"/>
      <c r="IC713" s="214"/>
      <c r="ID713" s="215"/>
      <c r="IE713" s="214"/>
      <c r="IF713" s="214"/>
      <c r="IG713" s="214"/>
      <c r="IH713" s="233"/>
      <c r="II713" s="160"/>
      <c r="IJ713" s="217"/>
      <c r="IK713" s="218"/>
      <c r="IL713" s="218"/>
      <c r="IM713" s="218"/>
      <c r="IO713" s="391"/>
    </row>
    <row r="714" spans="1:249" s="6" customFormat="1" ht="15" x14ac:dyDescent="0.2">
      <c r="A714" s="467">
        <v>1</v>
      </c>
      <c r="B714" s="467" t="s">
        <v>2157</v>
      </c>
      <c r="C714" s="393" t="s">
        <v>853</v>
      </c>
      <c r="D714" s="468"/>
      <c r="E714" s="462" t="s">
        <v>2136</v>
      </c>
      <c r="F714" s="14" t="s">
        <v>2147</v>
      </c>
      <c r="G714" s="14" t="s">
        <v>2142</v>
      </c>
      <c r="H714" s="469" t="s">
        <v>2149</v>
      </c>
      <c r="I714" s="462"/>
      <c r="J714" s="456"/>
      <c r="K714" s="11"/>
      <c r="L714" s="11"/>
      <c r="M714" s="14"/>
      <c r="N714" s="470"/>
      <c r="O714" s="14"/>
      <c r="P714" s="14"/>
      <c r="Q714" s="14"/>
      <c r="R714" s="14"/>
      <c r="S714" s="14"/>
      <c r="T714" s="469"/>
      <c r="U714" s="454"/>
      <c r="V714" s="454"/>
      <c r="W714" s="9"/>
      <c r="X714" s="9"/>
      <c r="Y714" s="10"/>
      <c r="Z714" s="495" t="s">
        <v>2165</v>
      </c>
      <c r="AA714" s="11"/>
      <c r="AB714" s="472"/>
      <c r="AC714" s="473"/>
      <c r="AD714" s="473"/>
      <c r="AE714" s="496">
        <v>2</v>
      </c>
      <c r="AF714" s="12"/>
      <c r="AG714" s="12"/>
      <c r="AH714" s="13"/>
      <c r="AI714" s="14"/>
      <c r="AJ714" s="14"/>
      <c r="AK714" s="7"/>
      <c r="AL714" s="7"/>
      <c r="AM714" s="15"/>
      <c r="AN714" s="15"/>
      <c r="AO714" s="8"/>
      <c r="AP714" s="453" t="s">
        <v>184</v>
      </c>
      <c r="AQ714" s="17"/>
      <c r="AR714" s="18"/>
      <c r="AS714" s="19"/>
      <c r="AT714" s="19"/>
      <c r="AU714" s="19"/>
      <c r="AV714" s="19"/>
      <c r="AW714" s="19"/>
      <c r="AX714" s="19"/>
      <c r="AY714" s="19"/>
      <c r="AZ714" s="20"/>
      <c r="BA714" s="20"/>
      <c r="BB714" s="21"/>
      <c r="BC714" s="22" t="s">
        <v>2179</v>
      </c>
      <c r="BD714" s="77"/>
      <c r="BE714" s="91"/>
      <c r="BF714" s="91"/>
      <c r="BG714" s="92"/>
      <c r="BH714"/>
      <c r="BI714"/>
      <c r="BJ714"/>
      <c r="BK714"/>
      <c r="BL714"/>
      <c r="BM714"/>
      <c r="BN714"/>
      <c r="BO714"/>
      <c r="BP714"/>
      <c r="BQ714"/>
      <c r="BR714"/>
      <c r="BS714"/>
      <c r="BT714" s="92"/>
      <c r="BU714" s="92"/>
      <c r="BV714" s="92"/>
      <c r="BW714" s="5"/>
      <c r="BX714" s="5"/>
      <c r="BY714" s="5"/>
      <c r="BZ714" s="5"/>
      <c r="CA714" s="5"/>
      <c r="CB714" s="5"/>
      <c r="CC714" s="5"/>
      <c r="CD714" s="440"/>
      <c r="CE714" s="440"/>
      <c r="CF714" s="441"/>
      <c r="CG714" s="442"/>
      <c r="CH714" s="443"/>
      <c r="CI714" s="443"/>
      <c r="CJ714" s="443"/>
      <c r="CK714" s="443"/>
      <c r="CL714" s="4"/>
      <c r="CM714" s="4"/>
      <c r="CN714" s="5"/>
      <c r="CO714" s="4"/>
      <c r="CP714" s="444"/>
      <c r="CQ714" s="445"/>
      <c r="CR714" s="446"/>
      <c r="CS714" s="446"/>
      <c r="CT714" s="444"/>
      <c r="CU714" s="444"/>
      <c r="CV714" s="444"/>
      <c r="CW714" s="444"/>
      <c r="CX714" s="447"/>
      <c r="CY714" s="447"/>
      <c r="CZ714" s="447"/>
      <c r="DA714" s="447"/>
      <c r="DB714" s="448"/>
      <c r="DC714" s="448"/>
      <c r="DD714" s="446"/>
      <c r="DE714" s="439"/>
      <c r="DF714" s="439"/>
      <c r="DG714" s="439"/>
      <c r="DH714" s="439"/>
      <c r="DI714" s="439"/>
      <c r="DJ714" s="439"/>
      <c r="DK714" s="439"/>
      <c r="DL714" s="446"/>
      <c r="DM714" s="446"/>
      <c r="DN714" s="444"/>
      <c r="DO714" s="444"/>
      <c r="DP714" s="444"/>
      <c r="DQ714" s="444"/>
      <c r="DR714" s="444"/>
      <c r="DS714" s="441"/>
      <c r="DT714" s="449"/>
      <c r="DU714" s="450"/>
      <c r="DV714" s="450"/>
      <c r="DW714" s="450"/>
      <c r="DX714" s="450"/>
      <c r="DY714" s="450"/>
      <c r="DZ714" s="450"/>
      <c r="EA714" s="450"/>
      <c r="EB714" s="450"/>
      <c r="EC714" s="450"/>
      <c r="ED714" s="450"/>
      <c r="EE714" s="446"/>
      <c r="EF714" s="446"/>
      <c r="EL714" s="4"/>
      <c r="EM714" s="4"/>
      <c r="EN714" s="5"/>
      <c r="EO714" s="4"/>
      <c r="FA714" s="23"/>
      <c r="FB714" s="24"/>
      <c r="FC714" s="75"/>
      <c r="FD714" s="76"/>
      <c r="FF714" s="89"/>
      <c r="IA714" s="214"/>
      <c r="IB714" s="215"/>
      <c r="IC714" s="214"/>
      <c r="ID714" s="215"/>
      <c r="IE714" s="214"/>
      <c r="IF714" s="214"/>
      <c r="IG714" s="214"/>
      <c r="IH714" s="233"/>
      <c r="II714" s="160"/>
      <c r="IJ714" s="217"/>
      <c r="IK714" s="218"/>
      <c r="IL714" s="218"/>
      <c r="IM714" s="218"/>
      <c r="IO714" s="391"/>
    </row>
    <row r="715" spans="1:249" s="6" customFormat="1" ht="15" x14ac:dyDescent="0.2">
      <c r="A715" s="467">
        <v>0</v>
      </c>
      <c r="B715" s="467" t="s">
        <v>2149</v>
      </c>
      <c r="C715" s="458" t="s">
        <v>3241</v>
      </c>
      <c r="D715" s="468"/>
      <c r="E715" s="462" t="s">
        <v>2135</v>
      </c>
      <c r="F715" s="14"/>
      <c r="G715" s="14"/>
      <c r="H715" s="469"/>
      <c r="I715" s="462"/>
      <c r="J715" s="456"/>
      <c r="K715" s="11"/>
      <c r="L715" s="11"/>
      <c r="M715" s="14"/>
      <c r="N715" s="470"/>
      <c r="O715" s="14"/>
      <c r="P715" s="14"/>
      <c r="Q715" s="14"/>
      <c r="R715" s="14"/>
      <c r="S715" s="14"/>
      <c r="T715" s="469"/>
      <c r="U715" s="454"/>
      <c r="V715" s="454"/>
      <c r="W715" s="454"/>
      <c r="X715" s="454"/>
      <c r="Y715" s="471"/>
      <c r="Z715" s="495">
        <v>0</v>
      </c>
      <c r="AA715" s="11"/>
      <c r="AB715" s="472"/>
      <c r="AC715" s="473"/>
      <c r="AD715" s="473"/>
      <c r="AE715" s="495">
        <v>0</v>
      </c>
      <c r="AF715" s="473"/>
      <c r="AG715" s="473"/>
      <c r="AH715" s="474"/>
      <c r="AI715" s="14"/>
      <c r="AJ715" s="14"/>
      <c r="AK715" s="11"/>
      <c r="AL715" s="11"/>
      <c r="AM715" s="475"/>
      <c r="AN715" s="475"/>
      <c r="AO715" s="469"/>
      <c r="AP715" s="476" t="s">
        <v>3242</v>
      </c>
      <c r="AQ715" s="477"/>
      <c r="AR715" s="478"/>
      <c r="AS715" s="479"/>
      <c r="AT715" s="479"/>
      <c r="AU715" s="479"/>
      <c r="AV715" s="479"/>
      <c r="AW715" s="479"/>
      <c r="AX715" s="479"/>
      <c r="AY715" s="479"/>
      <c r="AZ715" s="480"/>
      <c r="BA715" s="480"/>
      <c r="BB715" s="21"/>
      <c r="BC715" s="22" t="s">
        <v>2179</v>
      </c>
      <c r="BD715" s="77"/>
      <c r="BE715" s="91"/>
      <c r="BF715" s="91"/>
      <c r="BG715" s="92"/>
      <c r="BH715"/>
      <c r="BI715"/>
      <c r="BJ715"/>
      <c r="BK715"/>
      <c r="BL715"/>
      <c r="BM715"/>
      <c r="BN715"/>
      <c r="BO715"/>
      <c r="BP715"/>
      <c r="BQ715"/>
      <c r="BR715"/>
      <c r="BS715"/>
      <c r="BT715" s="92"/>
      <c r="BU715" s="92"/>
      <c r="BV715" s="92"/>
      <c r="BW715" s="5"/>
      <c r="BX715" s="5"/>
      <c r="BY715" s="5"/>
      <c r="BZ715" s="5"/>
      <c r="CA715" s="5"/>
      <c r="CB715" s="5"/>
      <c r="CC715" s="5"/>
      <c r="CD715" s="440"/>
      <c r="CE715" s="440"/>
      <c r="CF715" s="441"/>
      <c r="CG715" s="442"/>
      <c r="CH715" s="443"/>
      <c r="CI715" s="443"/>
      <c r="CJ715" s="443"/>
      <c r="CK715" s="443"/>
      <c r="CL715" s="4"/>
      <c r="CM715" s="4"/>
      <c r="CN715" s="5"/>
      <c r="CO715" s="4"/>
      <c r="CP715" s="444"/>
      <c r="CQ715" s="445"/>
      <c r="CR715" s="446"/>
      <c r="CS715" s="446"/>
      <c r="CT715" s="444"/>
      <c r="CU715" s="444"/>
      <c r="CV715" s="444"/>
      <c r="CW715" s="444"/>
      <c r="CX715" s="447"/>
      <c r="CY715" s="447"/>
      <c r="CZ715" s="447"/>
      <c r="DA715" s="447"/>
      <c r="DB715" s="448"/>
      <c r="DC715" s="448"/>
      <c r="DD715" s="446"/>
      <c r="DE715" s="439"/>
      <c r="DF715" s="439"/>
      <c r="DG715" s="439"/>
      <c r="DH715" s="439"/>
      <c r="DI715" s="439"/>
      <c r="DJ715" s="439"/>
      <c r="DK715" s="439"/>
      <c r="DL715" s="446"/>
      <c r="DM715" s="446"/>
      <c r="DN715" s="444"/>
      <c r="DO715" s="444"/>
      <c r="DP715" s="444"/>
      <c r="DQ715" s="444"/>
      <c r="DR715" s="444"/>
      <c r="DS715" s="441"/>
      <c r="DT715" s="449"/>
      <c r="DU715" s="450"/>
      <c r="DV715" s="450"/>
      <c r="DW715" s="450"/>
      <c r="DX715" s="450"/>
      <c r="DY715" s="450"/>
      <c r="DZ715" s="450"/>
      <c r="EA715" s="450"/>
      <c r="EB715" s="450"/>
      <c r="EC715" s="450"/>
      <c r="ED715" s="450"/>
      <c r="EE715" s="446"/>
      <c r="EF715" s="446"/>
      <c r="EL715" s="4"/>
      <c r="EM715" s="4"/>
      <c r="EN715" s="5"/>
      <c r="EO715" s="4"/>
      <c r="FA715" s="23"/>
      <c r="FB715" s="24"/>
      <c r="FC715" s="75"/>
      <c r="FD715" s="76"/>
      <c r="FF715" s="89"/>
      <c r="IA715" s="214"/>
      <c r="IB715" s="215"/>
      <c r="IC715" s="214"/>
      <c r="ID715" s="215"/>
      <c r="IE715" s="214"/>
      <c r="IF715" s="214"/>
      <c r="IG715" s="214"/>
      <c r="IH715" s="233"/>
      <c r="II715" s="160"/>
      <c r="IJ715" s="217"/>
      <c r="IK715" s="218"/>
      <c r="IL715" s="218"/>
      <c r="IM715" s="218"/>
      <c r="IO715" s="391"/>
    </row>
    <row r="716" spans="1:249" s="6" customFormat="1" ht="15" x14ac:dyDescent="0.2">
      <c r="A716" s="467" t="s">
        <v>2195</v>
      </c>
      <c r="B716" s="467" t="s">
        <v>2149</v>
      </c>
      <c r="C716" s="393" t="s">
        <v>854</v>
      </c>
      <c r="D716" s="468"/>
      <c r="E716" s="462" t="s">
        <v>2139</v>
      </c>
      <c r="F716" s="14" t="s">
        <v>2147</v>
      </c>
      <c r="G716" s="14" t="s">
        <v>2149</v>
      </c>
      <c r="H716" s="469" t="s">
        <v>2149</v>
      </c>
      <c r="I716" s="462"/>
      <c r="J716" s="456"/>
      <c r="K716" s="11"/>
      <c r="L716" s="11"/>
      <c r="M716" s="14"/>
      <c r="N716" s="470"/>
      <c r="O716" s="14"/>
      <c r="P716" s="14"/>
      <c r="Q716" s="14"/>
      <c r="R716" s="14"/>
      <c r="S716" s="14"/>
      <c r="T716" s="469"/>
      <c r="U716" s="454"/>
      <c r="V716" s="454"/>
      <c r="W716" s="9"/>
      <c r="X716" s="9"/>
      <c r="Y716" s="10"/>
      <c r="Z716" s="495" t="s">
        <v>2195</v>
      </c>
      <c r="AA716" s="11"/>
      <c r="AB716" s="472"/>
      <c r="AC716" s="473"/>
      <c r="AD716" s="473"/>
      <c r="AE716" s="496" t="s">
        <v>2195</v>
      </c>
      <c r="AF716" s="12"/>
      <c r="AG716" s="12"/>
      <c r="AH716" s="13"/>
      <c r="AI716" s="14"/>
      <c r="AJ716" s="14"/>
      <c r="AK716" s="7"/>
      <c r="AL716" s="7"/>
      <c r="AM716" s="15"/>
      <c r="AN716" s="15"/>
      <c r="AO716" s="8"/>
      <c r="AP716" s="453" t="s">
        <v>185</v>
      </c>
      <c r="AQ716" s="17"/>
      <c r="AR716" s="18"/>
      <c r="AS716" s="19"/>
      <c r="AT716" s="19"/>
      <c r="AU716" s="19"/>
      <c r="AV716" s="19"/>
      <c r="AW716" s="19"/>
      <c r="AX716" s="19"/>
      <c r="AY716" s="19"/>
      <c r="AZ716" s="20"/>
      <c r="BA716" s="20"/>
      <c r="BB716" s="21"/>
      <c r="BC716" s="22" t="s">
        <v>2179</v>
      </c>
      <c r="BD716" s="77"/>
      <c r="BE716" s="91"/>
      <c r="BF716" s="91"/>
      <c r="BG716" s="92"/>
      <c r="BH716"/>
      <c r="BI716"/>
      <c r="BJ716"/>
      <c r="BK716"/>
      <c r="BL716"/>
      <c r="BM716"/>
      <c r="BN716"/>
      <c r="BO716"/>
      <c r="BP716"/>
      <c r="BQ716"/>
      <c r="BR716"/>
      <c r="BS716"/>
      <c r="BT716" s="92"/>
      <c r="BU716" s="92"/>
      <c r="BV716" s="92"/>
      <c r="BW716" s="5"/>
      <c r="BX716" s="5"/>
      <c r="BY716" s="5"/>
      <c r="BZ716" s="5"/>
      <c r="CA716" s="5"/>
      <c r="CB716" s="5"/>
      <c r="CC716" s="5"/>
      <c r="CD716" s="440"/>
      <c r="CE716" s="440"/>
      <c r="CF716" s="441"/>
      <c r="CG716" s="442"/>
      <c r="CH716" s="443"/>
      <c r="CI716" s="443"/>
      <c r="CJ716" s="443"/>
      <c r="CK716" s="443"/>
      <c r="CL716" s="4"/>
      <c r="CM716" s="4"/>
      <c r="CN716" s="5"/>
      <c r="CO716" s="4"/>
      <c r="CP716" s="444"/>
      <c r="CQ716" s="445"/>
      <c r="CR716" s="446"/>
      <c r="CS716" s="446"/>
      <c r="CT716" s="444"/>
      <c r="CU716" s="444"/>
      <c r="CV716" s="444"/>
      <c r="CW716" s="444"/>
      <c r="CX716" s="447"/>
      <c r="CY716" s="447"/>
      <c r="CZ716" s="447"/>
      <c r="DA716" s="447"/>
      <c r="DB716" s="448"/>
      <c r="DC716" s="448"/>
      <c r="DD716" s="446"/>
      <c r="DE716" s="439"/>
      <c r="DF716" s="439"/>
      <c r="DG716" s="439"/>
      <c r="DH716" s="439"/>
      <c r="DI716" s="439"/>
      <c r="DJ716" s="439"/>
      <c r="DK716" s="439"/>
      <c r="DL716" s="446"/>
      <c r="DM716" s="446"/>
      <c r="DN716" s="444"/>
      <c r="DO716" s="444"/>
      <c r="DP716" s="444"/>
      <c r="DQ716" s="444"/>
      <c r="DR716" s="444"/>
      <c r="DS716" s="441"/>
      <c r="DT716" s="449"/>
      <c r="DU716" s="450"/>
      <c r="DV716" s="450"/>
      <c r="DW716" s="450"/>
      <c r="DX716" s="450"/>
      <c r="DY716" s="450"/>
      <c r="DZ716" s="450"/>
      <c r="EA716" s="450"/>
      <c r="EB716" s="450"/>
      <c r="EC716" s="450"/>
      <c r="ED716" s="450"/>
      <c r="EE716" s="446"/>
      <c r="EF716" s="446"/>
      <c r="EL716" s="4"/>
      <c r="EM716" s="4"/>
      <c r="EN716" s="5"/>
      <c r="EO716" s="4"/>
      <c r="FA716" s="23"/>
      <c r="FB716" s="24"/>
      <c r="FC716" s="75"/>
      <c r="FD716" s="76"/>
      <c r="FF716" s="89"/>
      <c r="IA716" s="214"/>
      <c r="IB716" s="215"/>
      <c r="IC716" s="214"/>
      <c r="ID716" s="215"/>
      <c r="IE716" s="214"/>
      <c r="IF716" s="214"/>
      <c r="IG716" s="214"/>
      <c r="IH716" s="233"/>
      <c r="II716" s="160"/>
      <c r="IJ716" s="217"/>
      <c r="IK716" s="218"/>
      <c r="IL716" s="218"/>
      <c r="IM716" s="218"/>
      <c r="IO716" s="391"/>
    </row>
    <row r="717" spans="1:249" s="6" customFormat="1" ht="15" x14ac:dyDescent="0.2">
      <c r="A717" s="467">
        <v>3</v>
      </c>
      <c r="B717" s="467" t="s">
        <v>2149</v>
      </c>
      <c r="C717" s="393" t="s">
        <v>855</v>
      </c>
      <c r="D717" s="468"/>
      <c r="E717" s="462" t="s">
        <v>2137</v>
      </c>
      <c r="F717" s="14" t="s">
        <v>2147</v>
      </c>
      <c r="G717" s="14" t="s">
        <v>2149</v>
      </c>
      <c r="H717" s="469" t="s">
        <v>2149</v>
      </c>
      <c r="I717" s="462"/>
      <c r="J717" s="456"/>
      <c r="K717" s="11"/>
      <c r="L717" s="11"/>
      <c r="M717" s="14"/>
      <c r="N717" s="470"/>
      <c r="O717" s="14"/>
      <c r="P717" s="14"/>
      <c r="Q717" s="14"/>
      <c r="R717" s="14"/>
      <c r="S717" s="14"/>
      <c r="T717" s="469"/>
      <c r="U717" s="454"/>
      <c r="V717" s="454"/>
      <c r="W717" s="9"/>
      <c r="X717" s="9"/>
      <c r="Y717" s="10"/>
      <c r="Z717" s="495">
        <v>3</v>
      </c>
      <c r="AA717" s="11"/>
      <c r="AB717" s="472"/>
      <c r="AC717" s="473"/>
      <c r="AD717" s="473"/>
      <c r="AE717" s="496">
        <v>3</v>
      </c>
      <c r="AF717" s="12"/>
      <c r="AG717" s="12"/>
      <c r="AH717" s="13"/>
      <c r="AI717" s="14"/>
      <c r="AJ717" s="14"/>
      <c r="AK717" s="7"/>
      <c r="AL717" s="7"/>
      <c r="AM717" s="15"/>
      <c r="AN717" s="15"/>
      <c r="AO717" s="8"/>
      <c r="AP717" s="453" t="s">
        <v>186</v>
      </c>
      <c r="AQ717" s="17"/>
      <c r="AR717" s="18"/>
      <c r="AS717" s="19"/>
      <c r="AT717" s="19"/>
      <c r="AU717" s="19"/>
      <c r="AV717" s="19"/>
      <c r="AW717" s="19"/>
      <c r="AX717" s="19"/>
      <c r="AY717" s="19"/>
      <c r="AZ717" s="20"/>
      <c r="BA717" s="20"/>
      <c r="BB717" s="21"/>
      <c r="BC717" s="22" t="s">
        <v>2179</v>
      </c>
      <c r="BD717" s="77"/>
      <c r="BE717" s="91"/>
      <c r="BF717" s="91"/>
      <c r="BG717" s="92"/>
      <c r="BH717"/>
      <c r="BI717"/>
      <c r="BJ717"/>
      <c r="BK717"/>
      <c r="BL717"/>
      <c r="BM717"/>
      <c r="BN717"/>
      <c r="BO717"/>
      <c r="BP717"/>
      <c r="BQ717"/>
      <c r="BR717"/>
      <c r="BS717"/>
      <c r="BT717" s="92"/>
      <c r="BU717" s="92"/>
      <c r="BV717" s="92"/>
      <c r="BW717" s="5"/>
      <c r="BX717" s="5"/>
      <c r="BY717" s="5"/>
      <c r="BZ717" s="5"/>
      <c r="CA717" s="5"/>
      <c r="CB717" s="5"/>
      <c r="CC717" s="5"/>
      <c r="CD717" s="440"/>
      <c r="CE717" s="440"/>
      <c r="CF717" s="441"/>
      <c r="CG717" s="442"/>
      <c r="CH717" s="443"/>
      <c r="CI717" s="443"/>
      <c r="CJ717" s="443"/>
      <c r="CK717" s="443"/>
      <c r="CL717" s="4"/>
      <c r="CM717" s="4"/>
      <c r="CN717" s="5"/>
      <c r="CO717" s="4"/>
      <c r="CP717" s="444"/>
      <c r="CQ717" s="445"/>
      <c r="CR717" s="446"/>
      <c r="CS717" s="446"/>
      <c r="CT717" s="444"/>
      <c r="CU717" s="444"/>
      <c r="CV717" s="444"/>
      <c r="CW717" s="444"/>
      <c r="CX717" s="447"/>
      <c r="CY717" s="447"/>
      <c r="CZ717" s="447"/>
      <c r="DA717" s="447"/>
      <c r="DB717" s="448"/>
      <c r="DC717" s="448"/>
      <c r="DD717" s="446"/>
      <c r="DE717" s="439"/>
      <c r="DF717" s="439"/>
      <c r="DG717" s="439"/>
      <c r="DH717" s="439"/>
      <c r="DI717" s="439"/>
      <c r="DJ717" s="439"/>
      <c r="DK717" s="439"/>
      <c r="DL717" s="446"/>
      <c r="DM717" s="446"/>
      <c r="DN717" s="444"/>
      <c r="DO717" s="444"/>
      <c r="DP717" s="444"/>
      <c r="DQ717" s="444"/>
      <c r="DR717" s="444"/>
      <c r="DS717" s="441"/>
      <c r="DT717" s="449"/>
      <c r="DU717" s="450"/>
      <c r="DV717" s="450"/>
      <c r="DW717" s="450"/>
      <c r="DX717" s="450"/>
      <c r="DY717" s="450"/>
      <c r="DZ717" s="450"/>
      <c r="EA717" s="450"/>
      <c r="EB717" s="450"/>
      <c r="EC717" s="450"/>
      <c r="ED717" s="450"/>
      <c r="EE717" s="446"/>
      <c r="EF717" s="446"/>
      <c r="EL717" s="4"/>
      <c r="EM717" s="4"/>
      <c r="EN717" s="5"/>
      <c r="EO717" s="4"/>
      <c r="FA717" s="23"/>
      <c r="FB717" s="24"/>
      <c r="FC717" s="75"/>
      <c r="FD717" s="76"/>
      <c r="FF717" s="89"/>
      <c r="IA717" s="214"/>
      <c r="IB717" s="215"/>
      <c r="IC717" s="214"/>
      <c r="ID717" s="215"/>
      <c r="IE717" s="214"/>
      <c r="IF717" s="214"/>
      <c r="IG717" s="214"/>
      <c r="IH717" s="233"/>
      <c r="II717" s="160"/>
      <c r="IJ717" s="217"/>
      <c r="IK717" s="218"/>
      <c r="IL717" s="218"/>
      <c r="IM717" s="218"/>
      <c r="IO717" s="391"/>
    </row>
    <row r="718" spans="1:249" s="6" customFormat="1" ht="15" x14ac:dyDescent="0.2">
      <c r="A718" s="467">
        <v>0</v>
      </c>
      <c r="B718" s="467" t="s">
        <v>2149</v>
      </c>
      <c r="C718" s="459" t="s">
        <v>856</v>
      </c>
      <c r="D718" s="468"/>
      <c r="E718" s="462" t="s">
        <v>2135</v>
      </c>
      <c r="F718" s="14"/>
      <c r="G718" s="14"/>
      <c r="H718" s="469"/>
      <c r="I718" s="462"/>
      <c r="J718" s="456"/>
      <c r="K718" s="11"/>
      <c r="L718" s="11"/>
      <c r="M718" s="14"/>
      <c r="N718" s="470"/>
      <c r="O718" s="14"/>
      <c r="P718" s="14"/>
      <c r="Q718" s="14"/>
      <c r="R718" s="14"/>
      <c r="S718" s="14"/>
      <c r="T718" s="469"/>
      <c r="U718" s="454"/>
      <c r="V718" s="454"/>
      <c r="W718" s="9"/>
      <c r="X718" s="9"/>
      <c r="Y718" s="10"/>
      <c r="Z718" s="495">
        <v>0</v>
      </c>
      <c r="AA718" s="11"/>
      <c r="AB718" s="472"/>
      <c r="AC718" s="473"/>
      <c r="AD718" s="473"/>
      <c r="AE718" s="496">
        <v>2</v>
      </c>
      <c r="AF718" s="12"/>
      <c r="AG718" s="12"/>
      <c r="AH718" s="13"/>
      <c r="AI718" s="14"/>
      <c r="AJ718" s="14"/>
      <c r="AK718" s="7"/>
      <c r="AL718" s="7"/>
      <c r="AM718" s="15"/>
      <c r="AN718" s="15"/>
      <c r="AO718" s="8"/>
      <c r="AP718" s="453" t="s">
        <v>187</v>
      </c>
      <c r="AQ718" s="17"/>
      <c r="AR718" s="18"/>
      <c r="AS718" s="19"/>
      <c r="AT718" s="19"/>
      <c r="AU718" s="19"/>
      <c r="AV718" s="19"/>
      <c r="AW718" s="19"/>
      <c r="AX718" s="19"/>
      <c r="AY718" s="19"/>
      <c r="AZ718" s="20"/>
      <c r="BA718" s="20"/>
      <c r="BB718" s="21"/>
      <c r="BC718" s="22" t="s">
        <v>2179</v>
      </c>
      <c r="BD718" s="77"/>
      <c r="BE718" s="91"/>
      <c r="BF718" s="91"/>
      <c r="BG718" s="92"/>
      <c r="BH718"/>
      <c r="BI718"/>
      <c r="BJ718"/>
      <c r="BK718"/>
      <c r="BL718"/>
      <c r="BM718"/>
      <c r="BN718"/>
      <c r="BO718"/>
      <c r="BP718"/>
      <c r="BQ718"/>
      <c r="BR718"/>
      <c r="BS718"/>
      <c r="BT718" s="92"/>
      <c r="BU718" s="92"/>
      <c r="BV718" s="92"/>
      <c r="BW718" s="5"/>
      <c r="BX718" s="5"/>
      <c r="BY718" s="5"/>
      <c r="BZ718" s="5"/>
      <c r="CA718" s="5"/>
      <c r="CB718" s="5"/>
      <c r="CC718" s="5"/>
      <c r="CD718" s="440"/>
      <c r="CE718" s="440"/>
      <c r="CF718" s="441"/>
      <c r="CG718" s="442"/>
      <c r="CH718" s="443"/>
      <c r="CI718" s="443"/>
      <c r="CJ718" s="443"/>
      <c r="CK718" s="443"/>
      <c r="CL718" s="4"/>
      <c r="CM718" s="4"/>
      <c r="CN718" s="5"/>
      <c r="CO718" s="4"/>
      <c r="CP718" s="444"/>
      <c r="CQ718" s="445"/>
      <c r="CR718" s="446"/>
      <c r="CS718" s="446"/>
      <c r="CT718" s="444"/>
      <c r="CU718" s="444"/>
      <c r="CV718" s="444"/>
      <c r="CW718" s="444"/>
      <c r="CX718" s="447"/>
      <c r="CY718" s="447"/>
      <c r="CZ718" s="447"/>
      <c r="DA718" s="447"/>
      <c r="DB718" s="448"/>
      <c r="DC718" s="448"/>
      <c r="DD718" s="446"/>
      <c r="DE718" s="439"/>
      <c r="DF718" s="439"/>
      <c r="DG718" s="439"/>
      <c r="DH718" s="439"/>
      <c r="DI718" s="439"/>
      <c r="DJ718" s="439"/>
      <c r="DK718" s="439"/>
      <c r="DL718" s="446"/>
      <c r="DM718" s="446"/>
      <c r="DN718" s="444"/>
      <c r="DO718" s="444"/>
      <c r="DP718" s="444"/>
      <c r="DQ718" s="444"/>
      <c r="DR718" s="444"/>
      <c r="DS718" s="441"/>
      <c r="DT718" s="449"/>
      <c r="DU718" s="450"/>
      <c r="DV718" s="450"/>
      <c r="DW718" s="450"/>
      <c r="DX718" s="450"/>
      <c r="DY718" s="450"/>
      <c r="DZ718" s="450"/>
      <c r="EA718" s="450"/>
      <c r="EB718" s="450"/>
      <c r="EC718" s="450"/>
      <c r="ED718" s="450"/>
      <c r="EE718" s="446"/>
      <c r="EF718" s="446"/>
      <c r="EL718" s="4"/>
      <c r="EM718" s="4"/>
      <c r="EN718" s="5"/>
      <c r="EO718" s="4"/>
      <c r="FA718" s="23"/>
      <c r="FB718" s="24"/>
      <c r="FC718" s="75"/>
      <c r="FD718" s="76"/>
      <c r="FF718" s="89"/>
      <c r="IA718" s="214"/>
      <c r="IB718" s="215"/>
      <c r="IC718" s="214"/>
      <c r="ID718" s="215"/>
      <c r="IE718" s="214"/>
      <c r="IF718" s="214"/>
      <c r="IG718" s="214"/>
      <c r="IH718" s="233"/>
      <c r="II718" s="160"/>
      <c r="IJ718" s="217"/>
      <c r="IK718" s="218"/>
      <c r="IL718" s="218"/>
      <c r="IM718" s="218"/>
      <c r="IO718" s="391"/>
    </row>
    <row r="719" spans="1:249" s="6" customFormat="1" ht="15" x14ac:dyDescent="0.2">
      <c r="A719" s="467" t="s">
        <v>2195</v>
      </c>
      <c r="B719" s="467" t="s">
        <v>2149</v>
      </c>
      <c r="C719" s="393" t="s">
        <v>857</v>
      </c>
      <c r="D719" s="468"/>
      <c r="E719" s="462" t="s">
        <v>2141</v>
      </c>
      <c r="F719" s="14" t="s">
        <v>2150</v>
      </c>
      <c r="G719" s="14" t="s">
        <v>2155</v>
      </c>
      <c r="H719" s="469" t="s">
        <v>2149</v>
      </c>
      <c r="I719" s="462"/>
      <c r="J719" s="456"/>
      <c r="K719" s="11"/>
      <c r="L719" s="11"/>
      <c r="M719" s="14"/>
      <c r="N719" s="470"/>
      <c r="O719" s="14"/>
      <c r="P719" s="14"/>
      <c r="Q719" s="14"/>
      <c r="R719" s="14"/>
      <c r="S719" s="14"/>
      <c r="T719" s="469"/>
      <c r="U719" s="454"/>
      <c r="V719" s="454"/>
      <c r="W719" s="9"/>
      <c r="X719" s="9"/>
      <c r="Y719" s="10"/>
      <c r="Z719" s="495" t="s">
        <v>2195</v>
      </c>
      <c r="AA719" s="11"/>
      <c r="AB719" s="472"/>
      <c r="AC719" s="473"/>
      <c r="AD719" s="473"/>
      <c r="AE719" s="496" t="s">
        <v>2195</v>
      </c>
      <c r="AF719" s="12"/>
      <c r="AG719" s="12"/>
      <c r="AH719" s="13"/>
      <c r="AI719" s="14"/>
      <c r="AJ719" s="14"/>
      <c r="AK719" s="7"/>
      <c r="AL719" s="7"/>
      <c r="AM719" s="15"/>
      <c r="AN719" s="15"/>
      <c r="AO719" s="8"/>
      <c r="AP719" s="453" t="s">
        <v>188</v>
      </c>
      <c r="AQ719" s="17"/>
      <c r="AR719" s="18"/>
      <c r="AS719" s="19"/>
      <c r="AT719" s="19"/>
      <c r="AU719" s="19"/>
      <c r="AV719" s="19"/>
      <c r="AW719" s="19"/>
      <c r="AX719" s="19"/>
      <c r="AY719" s="19"/>
      <c r="AZ719" s="20"/>
      <c r="BA719" s="20"/>
      <c r="BB719" s="21"/>
      <c r="BC719" s="22" t="s">
        <v>2179</v>
      </c>
      <c r="BD719" s="77"/>
      <c r="BE719" s="91"/>
      <c r="BF719" s="91"/>
      <c r="BG719" s="92"/>
      <c r="BH719"/>
      <c r="BI719"/>
      <c r="BJ719"/>
      <c r="BK719"/>
      <c r="BL719"/>
      <c r="BM719"/>
      <c r="BN719"/>
      <c r="BO719"/>
      <c r="BP719"/>
      <c r="BQ719"/>
      <c r="BR719"/>
      <c r="BS719"/>
      <c r="BT719" s="92"/>
      <c r="BU719" s="92"/>
      <c r="BV719" s="92"/>
      <c r="BW719" s="5"/>
      <c r="BX719" s="5"/>
      <c r="BY719" s="5"/>
      <c r="BZ719" s="5"/>
      <c r="CA719" s="5"/>
      <c r="CB719" s="5"/>
      <c r="CC719" s="5"/>
      <c r="CD719" s="440"/>
      <c r="CE719" s="440"/>
      <c r="CF719" s="441"/>
      <c r="CG719" s="442"/>
      <c r="CH719" s="443"/>
      <c r="CI719" s="443"/>
      <c r="CJ719" s="443"/>
      <c r="CK719" s="443"/>
      <c r="CL719" s="4"/>
      <c r="CM719" s="4"/>
      <c r="CN719" s="5"/>
      <c r="CO719" s="4"/>
      <c r="CP719" s="444"/>
      <c r="CQ719" s="445"/>
      <c r="CR719" s="446"/>
      <c r="CS719" s="446"/>
      <c r="CT719" s="444"/>
      <c r="CU719" s="444"/>
      <c r="CV719" s="444"/>
      <c r="CW719" s="444"/>
      <c r="CX719" s="447"/>
      <c r="CY719" s="447"/>
      <c r="CZ719" s="447"/>
      <c r="DA719" s="447"/>
      <c r="DB719" s="448"/>
      <c r="DC719" s="448"/>
      <c r="DD719" s="446"/>
      <c r="DE719" s="439"/>
      <c r="DF719" s="439"/>
      <c r="DG719" s="439"/>
      <c r="DH719" s="439"/>
      <c r="DI719" s="439"/>
      <c r="DJ719" s="439"/>
      <c r="DK719" s="439"/>
      <c r="DL719" s="446"/>
      <c r="DM719" s="446"/>
      <c r="DN719" s="444"/>
      <c r="DO719" s="444"/>
      <c r="DP719" s="444"/>
      <c r="DQ719" s="444"/>
      <c r="DR719" s="444"/>
      <c r="DS719" s="441"/>
      <c r="DT719" s="449"/>
      <c r="DU719" s="450"/>
      <c r="DV719" s="450"/>
      <c r="DW719" s="450"/>
      <c r="DX719" s="450"/>
      <c r="DY719" s="450"/>
      <c r="DZ719" s="450"/>
      <c r="EA719" s="450"/>
      <c r="EB719" s="450"/>
      <c r="EC719" s="450"/>
      <c r="ED719" s="450"/>
      <c r="EE719" s="446"/>
      <c r="EF719" s="446"/>
      <c r="EL719" s="4"/>
      <c r="EM719" s="4"/>
      <c r="EN719" s="5"/>
      <c r="EO719" s="4"/>
      <c r="FA719" s="23"/>
      <c r="FB719" s="24"/>
      <c r="FC719" s="75"/>
      <c r="FD719" s="76"/>
      <c r="FF719" s="89"/>
      <c r="IA719" s="214"/>
      <c r="IB719" s="215"/>
      <c r="IC719" s="214"/>
      <c r="ID719" s="215"/>
      <c r="IE719" s="214"/>
      <c r="IF719" s="214"/>
      <c r="IG719" s="214"/>
      <c r="IH719" s="233"/>
      <c r="II719" s="160"/>
      <c r="IJ719" s="217"/>
      <c r="IK719" s="218"/>
      <c r="IL719" s="218"/>
      <c r="IM719" s="218"/>
      <c r="IO719" s="391"/>
    </row>
    <row r="720" spans="1:249" s="6" customFormat="1" ht="15" x14ac:dyDescent="0.2">
      <c r="A720" s="467">
        <v>0</v>
      </c>
      <c r="B720" s="467" t="s">
        <v>2149</v>
      </c>
      <c r="C720" s="393" t="s">
        <v>858</v>
      </c>
      <c r="D720" s="468"/>
      <c r="E720" s="462" t="s">
        <v>2135</v>
      </c>
      <c r="F720" s="14"/>
      <c r="G720" s="14"/>
      <c r="H720" s="469"/>
      <c r="I720" s="462"/>
      <c r="J720" s="456"/>
      <c r="K720" s="11"/>
      <c r="L720" s="11"/>
      <c r="M720" s="14"/>
      <c r="N720" s="470"/>
      <c r="O720" s="14"/>
      <c r="P720" s="14"/>
      <c r="Q720" s="14"/>
      <c r="R720" s="14"/>
      <c r="S720" s="14"/>
      <c r="T720" s="469"/>
      <c r="U720" s="454"/>
      <c r="V720" s="454"/>
      <c r="W720" s="9"/>
      <c r="X720" s="9"/>
      <c r="Y720" s="10"/>
      <c r="Z720" s="495">
        <v>0</v>
      </c>
      <c r="AA720" s="11"/>
      <c r="AB720" s="472"/>
      <c r="AC720" s="473"/>
      <c r="AD720" s="473"/>
      <c r="AE720" s="496">
        <v>0</v>
      </c>
      <c r="AF720" s="12"/>
      <c r="AG720" s="12"/>
      <c r="AH720" s="13"/>
      <c r="AI720" s="14"/>
      <c r="AJ720" s="14"/>
      <c r="AK720" s="7"/>
      <c r="AL720" s="7"/>
      <c r="AM720" s="15"/>
      <c r="AN720" s="15"/>
      <c r="AO720" s="8"/>
      <c r="AP720" s="453" t="s">
        <v>189</v>
      </c>
      <c r="AQ720" s="17"/>
      <c r="AR720" s="18"/>
      <c r="AS720" s="19"/>
      <c r="AT720" s="19"/>
      <c r="AU720" s="19"/>
      <c r="AV720" s="19"/>
      <c r="AW720" s="19"/>
      <c r="AX720" s="19"/>
      <c r="AY720" s="19"/>
      <c r="AZ720" s="20"/>
      <c r="BA720" s="20"/>
      <c r="BB720" s="21"/>
      <c r="BC720" s="22" t="s">
        <v>2179</v>
      </c>
      <c r="BD720" s="77"/>
      <c r="BE720" s="91"/>
      <c r="BF720" s="91"/>
      <c r="BG720" s="92"/>
      <c r="BH720"/>
      <c r="BI720"/>
      <c r="BJ720"/>
      <c r="BK720"/>
      <c r="BL720"/>
      <c r="BM720"/>
      <c r="BN720"/>
      <c r="BO720"/>
      <c r="BP720"/>
      <c r="BQ720"/>
      <c r="BR720"/>
      <c r="BS720"/>
      <c r="BT720" s="92"/>
      <c r="BU720" s="92"/>
      <c r="BV720" s="92"/>
      <c r="BW720" s="5"/>
      <c r="BX720" s="5"/>
      <c r="BY720" s="5"/>
      <c r="BZ720" s="5"/>
      <c r="CA720" s="5"/>
      <c r="CB720" s="5"/>
      <c r="CC720" s="5"/>
      <c r="CD720" s="440"/>
      <c r="CE720" s="440"/>
      <c r="CF720" s="441"/>
      <c r="CG720" s="442"/>
      <c r="CH720" s="443"/>
      <c r="CI720" s="443"/>
      <c r="CJ720" s="443"/>
      <c r="CK720" s="443"/>
      <c r="CL720" s="4"/>
      <c r="CM720" s="4"/>
      <c r="CN720" s="5"/>
      <c r="CO720" s="4"/>
      <c r="CP720" s="444"/>
      <c r="CQ720" s="445"/>
      <c r="CR720" s="446"/>
      <c r="CS720" s="446"/>
      <c r="CT720" s="444"/>
      <c r="CU720" s="444"/>
      <c r="CV720" s="444"/>
      <c r="CW720" s="444"/>
      <c r="CX720" s="447"/>
      <c r="CY720" s="447"/>
      <c r="CZ720" s="447"/>
      <c r="DA720" s="447"/>
      <c r="DB720" s="448"/>
      <c r="DC720" s="448"/>
      <c r="DD720" s="446"/>
      <c r="DE720" s="439"/>
      <c r="DF720" s="439"/>
      <c r="DG720" s="439"/>
      <c r="DH720" s="439"/>
      <c r="DI720" s="439"/>
      <c r="DJ720" s="439"/>
      <c r="DK720" s="439"/>
      <c r="DL720" s="446"/>
      <c r="DM720" s="446"/>
      <c r="DN720" s="444"/>
      <c r="DO720" s="444"/>
      <c r="DP720" s="444"/>
      <c r="DQ720" s="444"/>
      <c r="DR720" s="444"/>
      <c r="DS720" s="441"/>
      <c r="DT720" s="449"/>
      <c r="DU720" s="450"/>
      <c r="DV720" s="450"/>
      <c r="DW720" s="450"/>
      <c r="DX720" s="450"/>
      <c r="DY720" s="450"/>
      <c r="DZ720" s="450"/>
      <c r="EA720" s="450"/>
      <c r="EB720" s="450"/>
      <c r="EC720" s="450"/>
      <c r="ED720" s="450"/>
      <c r="EE720" s="446"/>
      <c r="EF720" s="446"/>
      <c r="EL720" s="4"/>
      <c r="EM720" s="4"/>
      <c r="EN720" s="5"/>
      <c r="EO720" s="4"/>
      <c r="FA720" s="23"/>
      <c r="FB720" s="24"/>
      <c r="FC720" s="75"/>
      <c r="FD720" s="76"/>
      <c r="FF720" s="89"/>
      <c r="IA720" s="214"/>
      <c r="IB720" s="215"/>
      <c r="IC720" s="214"/>
      <c r="ID720" s="215"/>
      <c r="IE720" s="214"/>
      <c r="IF720" s="214"/>
      <c r="IG720" s="214"/>
      <c r="IH720" s="233"/>
      <c r="II720" s="160"/>
      <c r="IJ720" s="217"/>
      <c r="IK720" s="218"/>
      <c r="IL720" s="218"/>
      <c r="IM720" s="218"/>
      <c r="IO720" s="391"/>
    </row>
    <row r="721" spans="1:249" s="6" customFormat="1" ht="15" x14ac:dyDescent="0.2">
      <c r="A721" s="467">
        <v>0</v>
      </c>
      <c r="B721" s="467" t="s">
        <v>2149</v>
      </c>
      <c r="C721" s="393" t="s">
        <v>859</v>
      </c>
      <c r="D721" s="468"/>
      <c r="E721" s="462" t="s">
        <v>2135</v>
      </c>
      <c r="F721" s="14"/>
      <c r="G721" s="14"/>
      <c r="H721" s="469"/>
      <c r="I721" s="462"/>
      <c r="J721" s="456"/>
      <c r="K721" s="11"/>
      <c r="L721" s="11"/>
      <c r="M721" s="14"/>
      <c r="N721" s="470"/>
      <c r="O721" s="14"/>
      <c r="P721" s="14"/>
      <c r="Q721" s="14"/>
      <c r="R721" s="14"/>
      <c r="S721" s="14"/>
      <c r="T721" s="469"/>
      <c r="U721" s="454"/>
      <c r="V721" s="454"/>
      <c r="W721" s="9"/>
      <c r="X721" s="9"/>
      <c r="Y721" s="10"/>
      <c r="Z721" s="495">
        <v>0</v>
      </c>
      <c r="AA721" s="11"/>
      <c r="AB721" s="472"/>
      <c r="AC721" s="473"/>
      <c r="AD721" s="473"/>
      <c r="AE721" s="496">
        <v>0</v>
      </c>
      <c r="AF721" s="12"/>
      <c r="AG721" s="12"/>
      <c r="AH721" s="13"/>
      <c r="AI721" s="14"/>
      <c r="AJ721" s="14"/>
      <c r="AK721" s="7"/>
      <c r="AL721" s="7"/>
      <c r="AM721" s="15"/>
      <c r="AN721" s="15"/>
      <c r="AO721" s="8"/>
      <c r="AP721" s="453" t="s">
        <v>190</v>
      </c>
      <c r="AQ721" s="17"/>
      <c r="AR721" s="18"/>
      <c r="AS721" s="19"/>
      <c r="AT721" s="19"/>
      <c r="AU721" s="19"/>
      <c r="AV721" s="19"/>
      <c r="AW721" s="19"/>
      <c r="AX721" s="19"/>
      <c r="AY721" s="19"/>
      <c r="AZ721" s="20"/>
      <c r="BA721" s="20"/>
      <c r="BB721" s="21"/>
      <c r="BC721" s="22" t="s">
        <v>2179</v>
      </c>
      <c r="BD721" s="77"/>
      <c r="BE721" s="91"/>
      <c r="BF721" s="91"/>
      <c r="BG721" s="92"/>
      <c r="BH721"/>
      <c r="BI721"/>
      <c r="BJ721"/>
      <c r="BK721"/>
      <c r="BL721"/>
      <c r="BM721"/>
      <c r="BN721"/>
      <c r="BO721"/>
      <c r="BP721"/>
      <c r="BQ721"/>
      <c r="BR721"/>
      <c r="BS721"/>
      <c r="BT721" s="92"/>
      <c r="BU721" s="92"/>
      <c r="BV721" s="92"/>
      <c r="BW721" s="5"/>
      <c r="BX721" s="5"/>
      <c r="BY721" s="5"/>
      <c r="BZ721" s="5"/>
      <c r="CA721" s="5"/>
      <c r="CB721" s="5"/>
      <c r="CC721" s="5"/>
      <c r="CD721" s="440"/>
      <c r="CE721" s="440"/>
      <c r="CF721" s="441"/>
      <c r="CG721" s="442"/>
      <c r="CH721" s="443"/>
      <c r="CI721" s="443"/>
      <c r="CJ721" s="443"/>
      <c r="CK721" s="443"/>
      <c r="CL721" s="4"/>
      <c r="CM721" s="4"/>
      <c r="CN721" s="5"/>
      <c r="CO721" s="4"/>
      <c r="CP721" s="444"/>
      <c r="CQ721" s="445"/>
      <c r="CR721" s="446"/>
      <c r="CS721" s="446"/>
      <c r="CT721" s="444"/>
      <c r="CU721" s="444"/>
      <c r="CV721" s="444"/>
      <c r="CW721" s="444"/>
      <c r="CX721" s="447"/>
      <c r="CY721" s="447"/>
      <c r="CZ721" s="447"/>
      <c r="DA721" s="447"/>
      <c r="DB721" s="448"/>
      <c r="DC721" s="448"/>
      <c r="DD721" s="446"/>
      <c r="DE721" s="439"/>
      <c r="DF721" s="439"/>
      <c r="DG721" s="439"/>
      <c r="DH721" s="439"/>
      <c r="DI721" s="439"/>
      <c r="DJ721" s="439"/>
      <c r="DK721" s="439"/>
      <c r="DL721" s="446"/>
      <c r="DM721" s="446"/>
      <c r="DN721" s="444"/>
      <c r="DO721" s="444"/>
      <c r="DP721" s="444"/>
      <c r="DQ721" s="444"/>
      <c r="DR721" s="444"/>
      <c r="DS721" s="441"/>
      <c r="DT721" s="449"/>
      <c r="DU721" s="450"/>
      <c r="DV721" s="450"/>
      <c r="DW721" s="450"/>
      <c r="DX721" s="450"/>
      <c r="DY721" s="450"/>
      <c r="DZ721" s="450"/>
      <c r="EA721" s="450"/>
      <c r="EB721" s="450"/>
      <c r="EC721" s="450"/>
      <c r="ED721" s="450"/>
      <c r="EE721" s="446"/>
      <c r="EF721" s="446"/>
      <c r="EL721" s="4"/>
      <c r="EM721" s="4"/>
      <c r="EN721" s="5"/>
      <c r="EO721" s="4"/>
      <c r="FA721" s="23"/>
      <c r="FB721" s="24"/>
      <c r="FC721" s="75"/>
      <c r="FD721" s="76"/>
      <c r="FF721" s="89"/>
      <c r="IA721" s="214"/>
      <c r="IB721" s="215"/>
      <c r="IC721" s="214"/>
      <c r="ID721" s="215"/>
      <c r="IE721" s="214"/>
      <c r="IF721" s="214"/>
      <c r="IG721" s="214"/>
      <c r="IH721" s="233"/>
      <c r="II721" s="160"/>
      <c r="IJ721" s="217"/>
      <c r="IK721" s="218"/>
      <c r="IL721" s="218"/>
      <c r="IM721" s="218"/>
      <c r="IO721" s="391"/>
    </row>
    <row r="722" spans="1:249" s="6" customFormat="1" ht="15" x14ac:dyDescent="0.2">
      <c r="A722" s="467" t="s">
        <v>2195</v>
      </c>
      <c r="B722" s="467" t="s">
        <v>2149</v>
      </c>
      <c r="C722" s="393" t="s">
        <v>860</v>
      </c>
      <c r="D722" s="468"/>
      <c r="E722" s="462" t="s">
        <v>2141</v>
      </c>
      <c r="F722" s="14" t="s">
        <v>2149</v>
      </c>
      <c r="G722" s="14" t="s">
        <v>2149</v>
      </c>
      <c r="H722" s="469" t="s">
        <v>2149</v>
      </c>
      <c r="I722" s="462"/>
      <c r="J722" s="456"/>
      <c r="K722" s="11"/>
      <c r="L722" s="11"/>
      <c r="M722" s="14"/>
      <c r="N722" s="470"/>
      <c r="O722" s="14"/>
      <c r="P722" s="14"/>
      <c r="Q722" s="14"/>
      <c r="R722" s="14"/>
      <c r="S722" s="14"/>
      <c r="T722" s="469"/>
      <c r="U722" s="454"/>
      <c r="V722" s="454"/>
      <c r="W722" s="9"/>
      <c r="X722" s="9"/>
      <c r="Y722" s="10"/>
      <c r="Z722" s="495" t="s">
        <v>2195</v>
      </c>
      <c r="AA722" s="11"/>
      <c r="AB722" s="472"/>
      <c r="AC722" s="473"/>
      <c r="AD722" s="473"/>
      <c r="AE722" s="496" t="s">
        <v>2195</v>
      </c>
      <c r="AF722" s="12"/>
      <c r="AG722" s="12"/>
      <c r="AH722" s="13"/>
      <c r="AI722" s="14"/>
      <c r="AJ722" s="14"/>
      <c r="AK722" s="7"/>
      <c r="AL722" s="7"/>
      <c r="AM722" s="15"/>
      <c r="AN722" s="15"/>
      <c r="AO722" s="8"/>
      <c r="AP722" s="453" t="s">
        <v>191</v>
      </c>
      <c r="AQ722" s="17"/>
      <c r="AR722" s="18"/>
      <c r="AS722" s="19"/>
      <c r="AT722" s="19"/>
      <c r="AU722" s="19"/>
      <c r="AV722" s="19"/>
      <c r="AW722" s="19"/>
      <c r="AX722" s="19"/>
      <c r="AY722" s="19"/>
      <c r="AZ722" s="20"/>
      <c r="BA722" s="20"/>
      <c r="BB722" s="21"/>
      <c r="BC722" s="22" t="s">
        <v>2179</v>
      </c>
      <c r="BD722" s="77"/>
      <c r="BE722" s="91"/>
      <c r="BF722" s="91"/>
      <c r="BG722" s="92"/>
      <c r="BH722"/>
      <c r="BI722"/>
      <c r="BJ722"/>
      <c r="BK722"/>
      <c r="BL722"/>
      <c r="BM722"/>
      <c r="BN722"/>
      <c r="BO722"/>
      <c r="BP722"/>
      <c r="BQ722"/>
      <c r="BR722"/>
      <c r="BS722"/>
      <c r="BT722" s="92"/>
      <c r="BU722" s="92"/>
      <c r="BV722" s="92"/>
      <c r="BW722" s="5"/>
      <c r="BX722" s="5"/>
      <c r="BY722" s="5"/>
      <c r="BZ722" s="5"/>
      <c r="CA722" s="5"/>
      <c r="CB722" s="5"/>
      <c r="CC722" s="5"/>
      <c r="CD722" s="440"/>
      <c r="CE722" s="440"/>
      <c r="CF722" s="441"/>
      <c r="CG722" s="442"/>
      <c r="CH722" s="443"/>
      <c r="CI722" s="443"/>
      <c r="CJ722" s="443"/>
      <c r="CK722" s="443"/>
      <c r="CL722" s="4"/>
      <c r="CM722" s="4"/>
      <c r="CN722" s="5"/>
      <c r="CO722" s="4"/>
      <c r="CP722" s="444"/>
      <c r="CQ722" s="445"/>
      <c r="CR722" s="446"/>
      <c r="CS722" s="446"/>
      <c r="CT722" s="444"/>
      <c r="CU722" s="444"/>
      <c r="CV722" s="444"/>
      <c r="CW722" s="444"/>
      <c r="CX722" s="447"/>
      <c r="CY722" s="447"/>
      <c r="CZ722" s="447"/>
      <c r="DA722" s="447"/>
      <c r="DB722" s="448"/>
      <c r="DC722" s="448"/>
      <c r="DD722" s="446"/>
      <c r="DE722" s="439"/>
      <c r="DF722" s="439"/>
      <c r="DG722" s="439"/>
      <c r="DH722" s="439"/>
      <c r="DI722" s="439"/>
      <c r="DJ722" s="439"/>
      <c r="DK722" s="439"/>
      <c r="DL722" s="446"/>
      <c r="DM722" s="446"/>
      <c r="DN722" s="444"/>
      <c r="DO722" s="444"/>
      <c r="DP722" s="444"/>
      <c r="DQ722" s="444"/>
      <c r="DR722" s="444"/>
      <c r="DS722" s="441"/>
      <c r="DT722" s="449"/>
      <c r="DU722" s="450"/>
      <c r="DV722" s="450"/>
      <c r="DW722" s="450"/>
      <c r="DX722" s="450"/>
      <c r="DY722" s="450"/>
      <c r="DZ722" s="450"/>
      <c r="EA722" s="450"/>
      <c r="EB722" s="450"/>
      <c r="EC722" s="450"/>
      <c r="ED722" s="450"/>
      <c r="EE722" s="446"/>
      <c r="EF722" s="446"/>
      <c r="EL722" s="4"/>
      <c r="EM722" s="4"/>
      <c r="EN722" s="5"/>
      <c r="EO722" s="4"/>
      <c r="FA722" s="23"/>
      <c r="FB722" s="24"/>
      <c r="FC722" s="75"/>
      <c r="FD722" s="76"/>
      <c r="FF722" s="89"/>
      <c r="IA722" s="214"/>
      <c r="IB722" s="215"/>
      <c r="IC722" s="214"/>
      <c r="ID722" s="215"/>
      <c r="IE722" s="214"/>
      <c r="IF722" s="214"/>
      <c r="IG722" s="214"/>
      <c r="IH722" s="233"/>
      <c r="II722" s="160"/>
      <c r="IJ722" s="217"/>
      <c r="IK722" s="218"/>
      <c r="IL722" s="218"/>
      <c r="IM722" s="218"/>
      <c r="IO722" s="391"/>
    </row>
    <row r="723" spans="1:249" s="6" customFormat="1" ht="15" x14ac:dyDescent="0.2">
      <c r="A723" s="467" t="s">
        <v>2195</v>
      </c>
      <c r="B723" s="467" t="s">
        <v>2149</v>
      </c>
      <c r="C723" s="393" t="s">
        <v>861</v>
      </c>
      <c r="D723" s="468"/>
      <c r="E723" s="462" t="s">
        <v>2139</v>
      </c>
      <c r="F723" s="14" t="s">
        <v>2149</v>
      </c>
      <c r="G723" s="14" t="s">
        <v>2149</v>
      </c>
      <c r="H723" s="469" t="s">
        <v>2149</v>
      </c>
      <c r="I723" s="462"/>
      <c r="J723" s="456"/>
      <c r="K723" s="11"/>
      <c r="L723" s="11"/>
      <c r="M723" s="14"/>
      <c r="N723" s="470"/>
      <c r="O723" s="14"/>
      <c r="P723" s="14"/>
      <c r="Q723" s="14"/>
      <c r="R723" s="14"/>
      <c r="S723" s="14"/>
      <c r="T723" s="469"/>
      <c r="U723" s="454"/>
      <c r="V723" s="454"/>
      <c r="W723" s="9"/>
      <c r="X723" s="9"/>
      <c r="Y723" s="10"/>
      <c r="Z723" s="495" t="s">
        <v>2195</v>
      </c>
      <c r="AA723" s="11"/>
      <c r="AB723" s="472"/>
      <c r="AC723" s="473"/>
      <c r="AD723" s="473"/>
      <c r="AE723" s="496" t="s">
        <v>2195</v>
      </c>
      <c r="AF723" s="12"/>
      <c r="AG723" s="12"/>
      <c r="AH723" s="13"/>
      <c r="AI723" s="14"/>
      <c r="AJ723" s="14"/>
      <c r="AK723" s="7"/>
      <c r="AL723" s="7"/>
      <c r="AM723" s="15"/>
      <c r="AN723" s="15"/>
      <c r="AO723" s="8"/>
      <c r="AP723" s="453" t="s">
        <v>192</v>
      </c>
      <c r="AQ723" s="17"/>
      <c r="AR723" s="18"/>
      <c r="AS723" s="19"/>
      <c r="AT723" s="19"/>
      <c r="AU723" s="19"/>
      <c r="AV723" s="19"/>
      <c r="AW723" s="19"/>
      <c r="AX723" s="19"/>
      <c r="AY723" s="19"/>
      <c r="AZ723" s="20"/>
      <c r="BA723" s="20"/>
      <c r="BB723" s="21"/>
      <c r="BC723" s="22" t="s">
        <v>2179</v>
      </c>
      <c r="BD723" s="77"/>
      <c r="BE723" s="91"/>
      <c r="BF723" s="91"/>
      <c r="BG723" s="92"/>
      <c r="BH723"/>
      <c r="BI723"/>
      <c r="BJ723"/>
      <c r="BK723"/>
      <c r="BL723"/>
      <c r="BM723"/>
      <c r="BN723"/>
      <c r="BO723"/>
      <c r="BP723"/>
      <c r="BQ723"/>
      <c r="BR723"/>
      <c r="BS723"/>
      <c r="BT723" s="92"/>
      <c r="BU723" s="92"/>
      <c r="BV723" s="92"/>
      <c r="BW723" s="5"/>
      <c r="BX723" s="5"/>
      <c r="BY723" s="5"/>
      <c r="BZ723" s="5"/>
      <c r="CA723" s="5"/>
      <c r="CB723" s="5"/>
      <c r="CC723" s="5"/>
      <c r="CD723" s="440"/>
      <c r="CE723" s="440"/>
      <c r="CF723" s="441"/>
      <c r="CG723" s="442"/>
      <c r="CH723" s="443"/>
      <c r="CI723" s="443"/>
      <c r="CJ723" s="443"/>
      <c r="CK723" s="443"/>
      <c r="CL723" s="4"/>
      <c r="CM723" s="4"/>
      <c r="CN723" s="5"/>
      <c r="CO723" s="4"/>
      <c r="CP723" s="444"/>
      <c r="CQ723" s="445"/>
      <c r="CR723" s="446"/>
      <c r="CS723" s="446"/>
      <c r="CT723" s="444"/>
      <c r="CU723" s="444"/>
      <c r="CV723" s="444"/>
      <c r="CW723" s="444"/>
      <c r="CX723" s="447"/>
      <c r="CY723" s="447"/>
      <c r="CZ723" s="447"/>
      <c r="DA723" s="447"/>
      <c r="DB723" s="448"/>
      <c r="DC723" s="448"/>
      <c r="DD723" s="446"/>
      <c r="DE723" s="439"/>
      <c r="DF723" s="439"/>
      <c r="DG723" s="439"/>
      <c r="DH723" s="439"/>
      <c r="DI723" s="439"/>
      <c r="DJ723" s="439"/>
      <c r="DK723" s="439"/>
      <c r="DL723" s="446"/>
      <c r="DM723" s="446"/>
      <c r="DN723" s="444"/>
      <c r="DO723" s="444"/>
      <c r="DP723" s="444"/>
      <c r="DQ723" s="444"/>
      <c r="DR723" s="444"/>
      <c r="DS723" s="441"/>
      <c r="DT723" s="449"/>
      <c r="DU723" s="450"/>
      <c r="DV723" s="450"/>
      <c r="DW723" s="450"/>
      <c r="DX723" s="450"/>
      <c r="DY723" s="450"/>
      <c r="DZ723" s="450"/>
      <c r="EA723" s="450"/>
      <c r="EB723" s="450"/>
      <c r="EC723" s="450"/>
      <c r="ED723" s="450"/>
      <c r="EE723" s="446"/>
      <c r="EF723" s="446"/>
      <c r="EL723" s="4"/>
      <c r="EM723" s="4"/>
      <c r="EN723" s="5"/>
      <c r="EO723" s="4"/>
      <c r="FA723" s="23"/>
      <c r="FB723" s="24"/>
      <c r="FC723" s="75"/>
      <c r="FD723" s="76"/>
      <c r="FF723" s="89"/>
      <c r="IA723" s="214"/>
      <c r="IB723" s="215"/>
      <c r="IC723" s="214"/>
      <c r="ID723" s="215"/>
      <c r="IE723" s="214"/>
      <c r="IF723" s="214"/>
      <c r="IG723" s="214"/>
      <c r="IH723" s="233"/>
      <c r="II723" s="160"/>
      <c r="IJ723" s="217"/>
      <c r="IK723" s="218"/>
      <c r="IL723" s="218"/>
      <c r="IM723" s="218"/>
      <c r="IO723" s="391"/>
    </row>
    <row r="724" spans="1:249" s="6" customFormat="1" ht="15" x14ac:dyDescent="0.2">
      <c r="A724" s="467" t="s">
        <v>2195</v>
      </c>
      <c r="B724" s="467" t="s">
        <v>2149</v>
      </c>
      <c r="C724" s="393" t="s">
        <v>862</v>
      </c>
      <c r="D724" s="468"/>
      <c r="E724" s="462" t="s">
        <v>2141</v>
      </c>
      <c r="F724" s="14" t="s">
        <v>2149</v>
      </c>
      <c r="G724" s="14" t="s">
        <v>2149</v>
      </c>
      <c r="H724" s="469" t="s">
        <v>2149</v>
      </c>
      <c r="I724" s="462"/>
      <c r="J724" s="456"/>
      <c r="K724" s="11"/>
      <c r="L724" s="11"/>
      <c r="M724" s="14"/>
      <c r="N724" s="470"/>
      <c r="O724" s="14"/>
      <c r="P724" s="14"/>
      <c r="Q724" s="14"/>
      <c r="R724" s="14"/>
      <c r="S724" s="14"/>
      <c r="T724" s="469"/>
      <c r="U724" s="454"/>
      <c r="V724" s="454"/>
      <c r="W724" s="9"/>
      <c r="X724" s="9"/>
      <c r="Y724" s="10"/>
      <c r="Z724" s="495" t="s">
        <v>2195</v>
      </c>
      <c r="AA724" s="11"/>
      <c r="AB724" s="472"/>
      <c r="AC724" s="473"/>
      <c r="AD724" s="473"/>
      <c r="AE724" s="496" t="s">
        <v>2195</v>
      </c>
      <c r="AF724" s="12"/>
      <c r="AG724" s="12"/>
      <c r="AH724" s="13"/>
      <c r="AI724" s="14"/>
      <c r="AJ724" s="14"/>
      <c r="AK724" s="7"/>
      <c r="AL724" s="7"/>
      <c r="AM724" s="15"/>
      <c r="AN724" s="15"/>
      <c r="AO724" s="8"/>
      <c r="AP724" s="453" t="s">
        <v>193</v>
      </c>
      <c r="AQ724" s="17"/>
      <c r="AR724" s="18"/>
      <c r="AS724" s="19"/>
      <c r="AT724" s="19"/>
      <c r="AU724" s="19"/>
      <c r="AV724" s="19"/>
      <c r="AW724" s="19"/>
      <c r="AX724" s="19"/>
      <c r="AY724" s="19"/>
      <c r="AZ724" s="20"/>
      <c r="BA724" s="20"/>
      <c r="BB724" s="21"/>
      <c r="BC724" s="22" t="s">
        <v>2179</v>
      </c>
      <c r="BD724" s="77"/>
      <c r="BE724" s="91"/>
      <c r="BF724" s="91"/>
      <c r="BG724" s="92"/>
      <c r="BH724"/>
      <c r="BI724"/>
      <c r="BJ724"/>
      <c r="BK724"/>
      <c r="BL724"/>
      <c r="BM724"/>
      <c r="BN724"/>
      <c r="BO724"/>
      <c r="BP724"/>
      <c r="BQ724"/>
      <c r="BR724"/>
      <c r="BS724"/>
      <c r="BT724" s="92"/>
      <c r="BU724" s="92"/>
      <c r="BV724" s="92"/>
      <c r="BW724" s="5"/>
      <c r="BX724" s="5"/>
      <c r="BY724" s="5"/>
      <c r="BZ724" s="5"/>
      <c r="CA724" s="5"/>
      <c r="CB724" s="5"/>
      <c r="CC724" s="5"/>
      <c r="CD724" s="440"/>
      <c r="CE724" s="440"/>
      <c r="CF724" s="441"/>
      <c r="CG724" s="442"/>
      <c r="CH724" s="443"/>
      <c r="CI724" s="443"/>
      <c r="CJ724" s="443"/>
      <c r="CK724" s="443"/>
      <c r="CL724" s="4"/>
      <c r="CM724" s="4"/>
      <c r="CN724" s="5"/>
      <c r="CO724" s="4"/>
      <c r="CP724" s="444"/>
      <c r="CQ724" s="445"/>
      <c r="CR724" s="446"/>
      <c r="CS724" s="446"/>
      <c r="CT724" s="444"/>
      <c r="CU724" s="444"/>
      <c r="CV724" s="444"/>
      <c r="CW724" s="444"/>
      <c r="CX724" s="447"/>
      <c r="CY724" s="447"/>
      <c r="CZ724" s="447"/>
      <c r="DA724" s="447"/>
      <c r="DB724" s="448"/>
      <c r="DC724" s="448"/>
      <c r="DD724" s="446"/>
      <c r="DE724" s="439"/>
      <c r="DF724" s="439"/>
      <c r="DG724" s="439"/>
      <c r="DH724" s="439"/>
      <c r="DI724" s="439"/>
      <c r="DJ724" s="439"/>
      <c r="DK724" s="439"/>
      <c r="DL724" s="446"/>
      <c r="DM724" s="446"/>
      <c r="DN724" s="444"/>
      <c r="DO724" s="444"/>
      <c r="DP724" s="444"/>
      <c r="DQ724" s="444"/>
      <c r="DR724" s="444"/>
      <c r="DS724" s="441"/>
      <c r="DT724" s="449"/>
      <c r="DU724" s="450"/>
      <c r="DV724" s="450"/>
      <c r="DW724" s="450"/>
      <c r="DX724" s="450"/>
      <c r="DY724" s="450"/>
      <c r="DZ724" s="450"/>
      <c r="EA724" s="450"/>
      <c r="EB724" s="450"/>
      <c r="EC724" s="450"/>
      <c r="ED724" s="450"/>
      <c r="EE724" s="446"/>
      <c r="EF724" s="446"/>
      <c r="EL724" s="4"/>
      <c r="EM724" s="4"/>
      <c r="EN724" s="5"/>
      <c r="EO724" s="4"/>
      <c r="FA724" s="23"/>
      <c r="FB724" s="24"/>
      <c r="FC724" s="75"/>
      <c r="FD724" s="76"/>
      <c r="FF724" s="89"/>
      <c r="IA724" s="214"/>
      <c r="IB724" s="215"/>
      <c r="IC724" s="214"/>
      <c r="ID724" s="215"/>
      <c r="IE724" s="214"/>
      <c r="IF724" s="214"/>
      <c r="IG724" s="214"/>
      <c r="IH724" s="233"/>
      <c r="II724" s="160"/>
      <c r="IJ724" s="217"/>
      <c r="IK724" s="218"/>
      <c r="IL724" s="218"/>
      <c r="IM724" s="218"/>
      <c r="IO724" s="391"/>
    </row>
    <row r="725" spans="1:249" s="6" customFormat="1" ht="15" x14ac:dyDescent="0.2">
      <c r="A725" s="467">
        <v>0</v>
      </c>
      <c r="B725" s="467" t="s">
        <v>2149</v>
      </c>
      <c r="C725" s="393" t="s">
        <v>863</v>
      </c>
      <c r="D725" s="468"/>
      <c r="E725" s="462" t="s">
        <v>2135</v>
      </c>
      <c r="F725" s="14"/>
      <c r="G725" s="14"/>
      <c r="H725" s="469"/>
      <c r="I725" s="462"/>
      <c r="J725" s="456"/>
      <c r="K725" s="11"/>
      <c r="L725" s="11"/>
      <c r="M725" s="14"/>
      <c r="N725" s="470"/>
      <c r="O725" s="14"/>
      <c r="P725" s="14"/>
      <c r="Q725" s="14"/>
      <c r="R725" s="14"/>
      <c r="S725" s="14"/>
      <c r="T725" s="469"/>
      <c r="U725" s="454"/>
      <c r="V725" s="454"/>
      <c r="W725" s="9"/>
      <c r="X725" s="9"/>
      <c r="Y725" s="10"/>
      <c r="Z725" s="495">
        <v>0</v>
      </c>
      <c r="AA725" s="11"/>
      <c r="AB725" s="472"/>
      <c r="AC725" s="473"/>
      <c r="AD725" s="473"/>
      <c r="AE725" s="496">
        <v>3</v>
      </c>
      <c r="AF725" s="12"/>
      <c r="AG725" s="12"/>
      <c r="AH725" s="13"/>
      <c r="AI725" s="14"/>
      <c r="AJ725" s="14"/>
      <c r="AK725" s="7"/>
      <c r="AL725" s="7"/>
      <c r="AM725" s="15"/>
      <c r="AN725" s="15"/>
      <c r="AO725" s="8"/>
      <c r="AP725" s="453" t="s">
        <v>194</v>
      </c>
      <c r="AQ725" s="17"/>
      <c r="AR725" s="18"/>
      <c r="AS725" s="19"/>
      <c r="AT725" s="19"/>
      <c r="AU725" s="19"/>
      <c r="AV725" s="19"/>
      <c r="AW725" s="19"/>
      <c r="AX725" s="19"/>
      <c r="AY725" s="19"/>
      <c r="AZ725" s="20"/>
      <c r="BA725" s="20"/>
      <c r="BB725" s="21"/>
      <c r="BC725" s="22" t="s">
        <v>2179</v>
      </c>
      <c r="BD725" s="77"/>
      <c r="BE725" s="91"/>
      <c r="BF725" s="91"/>
      <c r="BG725" s="92"/>
      <c r="BH725"/>
      <c r="BI725"/>
      <c r="BJ725"/>
      <c r="BK725"/>
      <c r="BL725"/>
      <c r="BM725"/>
      <c r="BN725"/>
      <c r="BO725"/>
      <c r="BP725"/>
      <c r="BQ725"/>
      <c r="BR725"/>
      <c r="BS725"/>
      <c r="BT725" s="92"/>
      <c r="BU725" s="92"/>
      <c r="BV725" s="92"/>
      <c r="BW725" s="5"/>
      <c r="BX725" s="5"/>
      <c r="BY725" s="5"/>
      <c r="BZ725" s="5"/>
      <c r="CA725" s="5"/>
      <c r="CB725" s="5"/>
      <c r="CC725" s="5"/>
      <c r="CD725" s="440"/>
      <c r="CE725" s="440"/>
      <c r="CF725" s="441"/>
      <c r="CG725" s="442"/>
      <c r="CH725" s="443"/>
      <c r="CI725" s="443"/>
      <c r="CJ725" s="443"/>
      <c r="CK725" s="443"/>
      <c r="CL725" s="4"/>
      <c r="CM725" s="4"/>
      <c r="CN725" s="5"/>
      <c r="CO725" s="4"/>
      <c r="CP725" s="444"/>
      <c r="CQ725" s="445"/>
      <c r="CR725" s="446"/>
      <c r="CS725" s="446"/>
      <c r="CT725" s="444"/>
      <c r="CU725" s="444"/>
      <c r="CV725" s="444"/>
      <c r="CW725" s="444"/>
      <c r="CX725" s="447"/>
      <c r="CY725" s="447"/>
      <c r="CZ725" s="447"/>
      <c r="DA725" s="447"/>
      <c r="DB725" s="448"/>
      <c r="DC725" s="448"/>
      <c r="DD725" s="446"/>
      <c r="DE725" s="439"/>
      <c r="DF725" s="439"/>
      <c r="DG725" s="439"/>
      <c r="DH725" s="439"/>
      <c r="DI725" s="439"/>
      <c r="DJ725" s="439"/>
      <c r="DK725" s="439"/>
      <c r="DL725" s="446"/>
      <c r="DM725" s="446"/>
      <c r="DN725" s="444"/>
      <c r="DO725" s="444"/>
      <c r="DP725" s="444"/>
      <c r="DQ725" s="444"/>
      <c r="DR725" s="444"/>
      <c r="DS725" s="441"/>
      <c r="DT725" s="449"/>
      <c r="DU725" s="450"/>
      <c r="DV725" s="450"/>
      <c r="DW725" s="450"/>
      <c r="DX725" s="450"/>
      <c r="DY725" s="450"/>
      <c r="DZ725" s="450"/>
      <c r="EA725" s="450"/>
      <c r="EB725" s="450"/>
      <c r="EC725" s="450"/>
      <c r="ED725" s="450"/>
      <c r="EE725" s="446"/>
      <c r="EF725" s="446"/>
      <c r="EL725" s="4"/>
      <c r="EM725" s="4"/>
      <c r="EN725" s="5"/>
      <c r="EO725" s="4"/>
      <c r="FA725" s="23"/>
      <c r="FB725" s="24"/>
      <c r="FC725" s="75"/>
      <c r="FD725" s="76"/>
      <c r="FF725" s="89"/>
      <c r="IA725" s="214"/>
      <c r="IB725" s="215"/>
      <c r="IC725" s="214"/>
      <c r="ID725" s="215"/>
      <c r="IE725" s="214"/>
      <c r="IF725" s="214"/>
      <c r="IG725" s="214"/>
      <c r="IH725" s="233"/>
      <c r="II725" s="160"/>
      <c r="IJ725" s="217"/>
      <c r="IK725" s="218"/>
      <c r="IL725" s="218"/>
      <c r="IM725" s="218"/>
      <c r="IO725" s="391"/>
    </row>
    <row r="726" spans="1:249" s="6" customFormat="1" ht="15" x14ac:dyDescent="0.2">
      <c r="A726" s="467" t="s">
        <v>2195</v>
      </c>
      <c r="B726" s="467" t="s">
        <v>2149</v>
      </c>
      <c r="C726" s="393" t="s">
        <v>864</v>
      </c>
      <c r="D726" s="468"/>
      <c r="E726" s="462" t="s">
        <v>2141</v>
      </c>
      <c r="F726" s="14" t="s">
        <v>2147</v>
      </c>
      <c r="G726" s="14" t="s">
        <v>2154</v>
      </c>
      <c r="H726" s="469" t="s">
        <v>2149</v>
      </c>
      <c r="I726" s="462"/>
      <c r="J726" s="456"/>
      <c r="K726" s="11"/>
      <c r="L726" s="11"/>
      <c r="M726" s="14"/>
      <c r="N726" s="470"/>
      <c r="O726" s="14"/>
      <c r="P726" s="14"/>
      <c r="Q726" s="14"/>
      <c r="R726" s="14"/>
      <c r="S726" s="14"/>
      <c r="T726" s="469"/>
      <c r="U726" s="454"/>
      <c r="V726" s="454"/>
      <c r="W726" s="9"/>
      <c r="X726" s="9"/>
      <c r="Y726" s="10"/>
      <c r="Z726" s="495" t="s">
        <v>2195</v>
      </c>
      <c r="AA726" s="11"/>
      <c r="AB726" s="472"/>
      <c r="AC726" s="473"/>
      <c r="AD726" s="473"/>
      <c r="AE726" s="496" t="s">
        <v>2195</v>
      </c>
      <c r="AF726" s="12"/>
      <c r="AG726" s="12"/>
      <c r="AH726" s="13"/>
      <c r="AI726" s="14"/>
      <c r="AJ726" s="14"/>
      <c r="AK726" s="7"/>
      <c r="AL726" s="7"/>
      <c r="AM726" s="15"/>
      <c r="AN726" s="15"/>
      <c r="AO726" s="8"/>
      <c r="AP726" s="453" t="s">
        <v>195</v>
      </c>
      <c r="AQ726" s="17"/>
      <c r="AR726" s="18"/>
      <c r="AS726" s="19"/>
      <c r="AT726" s="19"/>
      <c r="AU726" s="19"/>
      <c r="AV726" s="19"/>
      <c r="AW726" s="19"/>
      <c r="AX726" s="19"/>
      <c r="AY726" s="19"/>
      <c r="AZ726" s="20"/>
      <c r="BA726" s="20"/>
      <c r="BB726" s="21"/>
      <c r="BC726" s="22" t="s">
        <v>2179</v>
      </c>
      <c r="BD726" s="77"/>
      <c r="BE726" s="91"/>
      <c r="BF726" s="91"/>
      <c r="BG726" s="92"/>
      <c r="BH726"/>
      <c r="BI726"/>
      <c r="BJ726"/>
      <c r="BK726"/>
      <c r="BL726"/>
      <c r="BM726"/>
      <c r="BN726"/>
      <c r="BO726"/>
      <c r="BP726"/>
      <c r="BQ726"/>
      <c r="BR726"/>
      <c r="BS726"/>
      <c r="BT726" s="92"/>
      <c r="BU726" s="92"/>
      <c r="BV726" s="92"/>
      <c r="BW726" s="5"/>
      <c r="BX726" s="5"/>
      <c r="BY726" s="5"/>
      <c r="BZ726" s="5"/>
      <c r="CA726" s="5"/>
      <c r="CB726" s="5"/>
      <c r="CC726" s="5"/>
      <c r="CD726" s="440"/>
      <c r="CE726" s="440"/>
      <c r="CF726" s="441"/>
      <c r="CG726" s="442"/>
      <c r="CH726" s="443"/>
      <c r="CI726" s="443"/>
      <c r="CJ726" s="443"/>
      <c r="CK726" s="443"/>
      <c r="CL726" s="4"/>
      <c r="CM726" s="4"/>
      <c r="CN726" s="5"/>
      <c r="CO726" s="4"/>
      <c r="CP726" s="444"/>
      <c r="CQ726" s="445"/>
      <c r="CR726" s="446"/>
      <c r="CS726" s="446"/>
      <c r="CT726" s="444"/>
      <c r="CU726" s="444"/>
      <c r="CV726" s="444"/>
      <c r="CW726" s="444"/>
      <c r="CX726" s="447"/>
      <c r="CY726" s="447"/>
      <c r="CZ726" s="447"/>
      <c r="DA726" s="447"/>
      <c r="DB726" s="448"/>
      <c r="DC726" s="448"/>
      <c r="DD726" s="446"/>
      <c r="DE726" s="439"/>
      <c r="DF726" s="439"/>
      <c r="DG726" s="439"/>
      <c r="DH726" s="439"/>
      <c r="DI726" s="439"/>
      <c r="DJ726" s="439"/>
      <c r="DK726" s="439"/>
      <c r="DL726" s="446"/>
      <c r="DM726" s="446"/>
      <c r="DN726" s="444"/>
      <c r="DO726" s="444"/>
      <c r="DP726" s="444"/>
      <c r="DQ726" s="444"/>
      <c r="DR726" s="444"/>
      <c r="DS726" s="441"/>
      <c r="DT726" s="449"/>
      <c r="DU726" s="450"/>
      <c r="DV726" s="450"/>
      <c r="DW726" s="450"/>
      <c r="DX726" s="450"/>
      <c r="DY726" s="450"/>
      <c r="DZ726" s="450"/>
      <c r="EA726" s="450"/>
      <c r="EB726" s="450"/>
      <c r="EC726" s="450"/>
      <c r="ED726" s="450"/>
      <c r="EE726" s="446"/>
      <c r="EF726" s="446"/>
      <c r="EL726" s="4"/>
      <c r="EM726" s="4"/>
      <c r="EN726" s="5"/>
      <c r="EO726" s="4"/>
      <c r="FA726" s="23"/>
      <c r="FB726" s="24"/>
      <c r="FC726" s="75"/>
      <c r="FD726" s="76"/>
      <c r="FF726" s="89"/>
      <c r="IA726" s="214"/>
      <c r="IB726" s="215"/>
      <c r="IC726" s="214"/>
      <c r="ID726" s="215"/>
      <c r="IE726" s="214"/>
      <c r="IF726" s="214"/>
      <c r="IG726" s="214"/>
      <c r="IH726" s="233"/>
      <c r="II726" s="160"/>
      <c r="IJ726" s="217"/>
      <c r="IK726" s="218"/>
      <c r="IL726" s="218"/>
      <c r="IM726" s="218"/>
      <c r="IO726" s="391"/>
    </row>
    <row r="727" spans="1:249" s="6" customFormat="1" ht="15" x14ac:dyDescent="0.2">
      <c r="A727" s="467">
        <v>0</v>
      </c>
      <c r="B727" s="467" t="s">
        <v>2149</v>
      </c>
      <c r="C727" s="459" t="s">
        <v>865</v>
      </c>
      <c r="D727" s="468"/>
      <c r="E727" s="462" t="s">
        <v>2135</v>
      </c>
      <c r="F727" s="14"/>
      <c r="G727" s="14"/>
      <c r="H727" s="469"/>
      <c r="I727" s="462"/>
      <c r="J727" s="456"/>
      <c r="K727" s="11"/>
      <c r="L727" s="11"/>
      <c r="M727" s="14"/>
      <c r="N727" s="470"/>
      <c r="O727" s="14"/>
      <c r="P727" s="14"/>
      <c r="Q727" s="14"/>
      <c r="R727" s="14"/>
      <c r="S727" s="14"/>
      <c r="T727" s="469"/>
      <c r="U727" s="454"/>
      <c r="V727" s="454"/>
      <c r="W727" s="9"/>
      <c r="X727" s="9"/>
      <c r="Y727" s="10"/>
      <c r="Z727" s="495">
        <v>0</v>
      </c>
      <c r="AA727" s="11"/>
      <c r="AB727" s="472"/>
      <c r="AC727" s="473"/>
      <c r="AD727" s="473"/>
      <c r="AE727" s="496" t="s">
        <v>2166</v>
      </c>
      <c r="AF727" s="12"/>
      <c r="AG727" s="12"/>
      <c r="AH727" s="13"/>
      <c r="AI727" s="14"/>
      <c r="AJ727" s="14"/>
      <c r="AK727" s="7"/>
      <c r="AL727" s="7"/>
      <c r="AM727" s="15"/>
      <c r="AN727" s="15"/>
      <c r="AO727" s="8"/>
      <c r="AP727" s="453" t="s">
        <v>196</v>
      </c>
      <c r="AQ727" s="17"/>
      <c r="AR727" s="18"/>
      <c r="AS727" s="19"/>
      <c r="AT727" s="19"/>
      <c r="AU727" s="19"/>
      <c r="AV727" s="19"/>
      <c r="AW727" s="19"/>
      <c r="AX727" s="19"/>
      <c r="AY727" s="19"/>
      <c r="AZ727" s="20"/>
      <c r="BA727" s="20"/>
      <c r="BB727" s="21"/>
      <c r="BC727" s="22" t="s">
        <v>2179</v>
      </c>
      <c r="BD727" s="77"/>
      <c r="BE727" s="91"/>
      <c r="BF727" s="91"/>
      <c r="BG727" s="92"/>
      <c r="BH727"/>
      <c r="BI727"/>
      <c r="BJ727"/>
      <c r="BK727"/>
      <c r="BL727"/>
      <c r="BM727"/>
      <c r="BN727"/>
      <c r="BO727"/>
      <c r="BP727"/>
      <c r="BQ727"/>
      <c r="BR727"/>
      <c r="BS727"/>
      <c r="BT727" s="92"/>
      <c r="BU727" s="92"/>
      <c r="BV727" s="92"/>
      <c r="BW727" s="5"/>
      <c r="BX727" s="5"/>
      <c r="BY727" s="5"/>
      <c r="BZ727" s="5"/>
      <c r="CA727" s="5"/>
      <c r="CB727" s="5"/>
      <c r="CC727" s="5"/>
      <c r="CD727" s="440"/>
      <c r="CE727" s="440"/>
      <c r="CF727" s="441"/>
      <c r="CG727" s="442"/>
      <c r="CH727" s="443"/>
      <c r="CI727" s="443"/>
      <c r="CJ727" s="443"/>
      <c r="CK727" s="443"/>
      <c r="CL727" s="4"/>
      <c r="CM727" s="4"/>
      <c r="CN727" s="5"/>
      <c r="CO727" s="4"/>
      <c r="CP727" s="444"/>
      <c r="CQ727" s="445"/>
      <c r="CR727" s="446"/>
      <c r="CS727" s="446"/>
      <c r="CT727" s="444"/>
      <c r="CU727" s="444"/>
      <c r="CV727" s="444"/>
      <c r="CW727" s="444"/>
      <c r="CX727" s="447"/>
      <c r="CY727" s="447"/>
      <c r="CZ727" s="447"/>
      <c r="DA727" s="447"/>
      <c r="DB727" s="448"/>
      <c r="DC727" s="448"/>
      <c r="DD727" s="446"/>
      <c r="DE727" s="439"/>
      <c r="DF727" s="439"/>
      <c r="DG727" s="439"/>
      <c r="DH727" s="439"/>
      <c r="DI727" s="439"/>
      <c r="DJ727" s="439"/>
      <c r="DK727" s="439"/>
      <c r="DL727" s="446"/>
      <c r="DM727" s="446"/>
      <c r="DN727" s="444"/>
      <c r="DO727" s="444"/>
      <c r="DP727" s="444"/>
      <c r="DQ727" s="444"/>
      <c r="DR727" s="444"/>
      <c r="DS727" s="441"/>
      <c r="DT727" s="449"/>
      <c r="DU727" s="450"/>
      <c r="DV727" s="450"/>
      <c r="DW727" s="450"/>
      <c r="DX727" s="450"/>
      <c r="DY727" s="450"/>
      <c r="DZ727" s="450"/>
      <c r="EA727" s="450"/>
      <c r="EB727" s="450"/>
      <c r="EC727" s="450"/>
      <c r="ED727" s="450"/>
      <c r="EE727" s="446"/>
      <c r="EF727" s="446"/>
      <c r="EL727" s="4"/>
      <c r="EM727" s="4"/>
      <c r="EN727" s="5"/>
      <c r="EO727" s="4"/>
      <c r="FA727" s="23"/>
      <c r="FB727" s="24"/>
      <c r="FC727" s="75"/>
      <c r="FD727" s="76"/>
      <c r="FF727" s="89"/>
      <c r="IA727" s="214"/>
      <c r="IB727" s="215"/>
      <c r="IC727" s="214"/>
      <c r="ID727" s="215"/>
      <c r="IE727" s="214"/>
      <c r="IF727" s="214"/>
      <c r="IG727" s="214"/>
      <c r="IH727" s="233"/>
      <c r="II727" s="160"/>
      <c r="IJ727" s="217"/>
      <c r="IK727" s="218"/>
      <c r="IL727" s="218"/>
      <c r="IM727" s="218"/>
      <c r="IO727" s="391"/>
    </row>
    <row r="728" spans="1:249" s="6" customFormat="1" ht="15" x14ac:dyDescent="0.2">
      <c r="A728" s="467" t="s">
        <v>2195</v>
      </c>
      <c r="B728" s="467" t="s">
        <v>2149</v>
      </c>
      <c r="C728" s="393" t="s">
        <v>866</v>
      </c>
      <c r="D728" s="468"/>
      <c r="E728" s="462" t="s">
        <v>2137</v>
      </c>
      <c r="F728" s="14" t="s">
        <v>2149</v>
      </c>
      <c r="G728" s="14" t="s">
        <v>2149</v>
      </c>
      <c r="H728" s="469" t="s">
        <v>2149</v>
      </c>
      <c r="I728" s="462"/>
      <c r="J728" s="456"/>
      <c r="K728" s="11"/>
      <c r="L728" s="11"/>
      <c r="M728" s="14"/>
      <c r="N728" s="470"/>
      <c r="O728" s="14"/>
      <c r="P728" s="14"/>
      <c r="Q728" s="14"/>
      <c r="R728" s="14"/>
      <c r="S728" s="14"/>
      <c r="T728" s="469"/>
      <c r="U728" s="454"/>
      <c r="V728" s="454"/>
      <c r="W728" s="9"/>
      <c r="X728" s="9"/>
      <c r="Y728" s="10"/>
      <c r="Z728" s="495" t="s">
        <v>2195</v>
      </c>
      <c r="AA728" s="11"/>
      <c r="AB728" s="472"/>
      <c r="AC728" s="473"/>
      <c r="AD728" s="473"/>
      <c r="AE728" s="496" t="s">
        <v>2195</v>
      </c>
      <c r="AF728" s="12"/>
      <c r="AG728" s="12"/>
      <c r="AH728" s="13"/>
      <c r="AI728" s="14"/>
      <c r="AJ728" s="14"/>
      <c r="AK728" s="7"/>
      <c r="AL728" s="7"/>
      <c r="AM728" s="15"/>
      <c r="AN728" s="15"/>
      <c r="AO728" s="8"/>
      <c r="AP728" s="453" t="s">
        <v>197</v>
      </c>
      <c r="AQ728" s="17"/>
      <c r="AR728" s="18"/>
      <c r="AS728" s="19"/>
      <c r="AT728" s="19"/>
      <c r="AU728" s="19"/>
      <c r="AV728" s="19"/>
      <c r="AW728" s="19"/>
      <c r="AX728" s="19"/>
      <c r="AY728" s="19"/>
      <c r="AZ728" s="20"/>
      <c r="BA728" s="20"/>
      <c r="BB728" s="21"/>
      <c r="BC728" s="22" t="s">
        <v>2179</v>
      </c>
      <c r="BD728" s="77"/>
      <c r="BE728" s="91"/>
      <c r="BF728" s="91"/>
      <c r="BG728" s="92"/>
      <c r="BH728"/>
      <c r="BI728"/>
      <c r="BJ728"/>
      <c r="BK728"/>
      <c r="BL728"/>
      <c r="BM728"/>
      <c r="BN728"/>
      <c r="BO728"/>
      <c r="BP728"/>
      <c r="BQ728"/>
      <c r="BR728"/>
      <c r="BS728"/>
      <c r="BT728" s="92"/>
      <c r="BU728" s="92"/>
      <c r="BV728" s="92"/>
      <c r="BW728" s="5"/>
      <c r="BX728" s="5"/>
      <c r="BY728" s="5"/>
      <c r="BZ728" s="5"/>
      <c r="CA728" s="5"/>
      <c r="CB728" s="5"/>
      <c r="CC728" s="5"/>
      <c r="CD728" s="440"/>
      <c r="CE728" s="440"/>
      <c r="CF728" s="441"/>
      <c r="CG728" s="442"/>
      <c r="CH728" s="443"/>
      <c r="CI728" s="443"/>
      <c r="CJ728" s="443"/>
      <c r="CK728" s="443"/>
      <c r="CL728" s="4"/>
      <c r="CM728" s="4"/>
      <c r="CN728" s="5"/>
      <c r="CO728" s="4"/>
      <c r="CP728" s="444"/>
      <c r="CQ728" s="445"/>
      <c r="CR728" s="446"/>
      <c r="CS728" s="446"/>
      <c r="CT728" s="444"/>
      <c r="CU728" s="444"/>
      <c r="CV728" s="444"/>
      <c r="CW728" s="444"/>
      <c r="CX728" s="447"/>
      <c r="CY728" s="447"/>
      <c r="CZ728" s="447"/>
      <c r="DA728" s="447"/>
      <c r="DB728" s="448"/>
      <c r="DC728" s="448"/>
      <c r="DD728" s="446"/>
      <c r="DE728" s="439"/>
      <c r="DF728" s="439"/>
      <c r="DG728" s="439"/>
      <c r="DH728" s="439"/>
      <c r="DI728" s="439"/>
      <c r="DJ728" s="439"/>
      <c r="DK728" s="439"/>
      <c r="DL728" s="446"/>
      <c r="DM728" s="446"/>
      <c r="DN728" s="444"/>
      <c r="DO728" s="444"/>
      <c r="DP728" s="444"/>
      <c r="DQ728" s="444"/>
      <c r="DR728" s="444"/>
      <c r="DS728" s="441"/>
      <c r="DT728" s="449"/>
      <c r="DU728" s="450"/>
      <c r="DV728" s="450"/>
      <c r="DW728" s="450"/>
      <c r="DX728" s="450"/>
      <c r="DY728" s="450"/>
      <c r="DZ728" s="450"/>
      <c r="EA728" s="450"/>
      <c r="EB728" s="450"/>
      <c r="EC728" s="450"/>
      <c r="ED728" s="450"/>
      <c r="EE728" s="446"/>
      <c r="EF728" s="446"/>
      <c r="EL728" s="4"/>
      <c r="EM728" s="4"/>
      <c r="EN728" s="5"/>
      <c r="EO728" s="4"/>
      <c r="FA728" s="23"/>
      <c r="FB728" s="24"/>
      <c r="FC728" s="75"/>
      <c r="FD728" s="76"/>
      <c r="FF728" s="89"/>
      <c r="IA728" s="214"/>
      <c r="IB728" s="215"/>
      <c r="IC728" s="214"/>
      <c r="ID728" s="215"/>
      <c r="IE728" s="214"/>
      <c r="IF728" s="214"/>
      <c r="IG728" s="214"/>
      <c r="IH728" s="233"/>
      <c r="II728" s="160"/>
      <c r="IJ728" s="217"/>
      <c r="IK728" s="218"/>
      <c r="IL728" s="218"/>
      <c r="IM728" s="218"/>
      <c r="IO728" s="391"/>
    </row>
    <row r="729" spans="1:249" s="6" customFormat="1" ht="15" x14ac:dyDescent="0.2">
      <c r="A729" s="467">
        <v>0</v>
      </c>
      <c r="B729" s="467" t="s">
        <v>2149</v>
      </c>
      <c r="C729" s="393" t="s">
        <v>867</v>
      </c>
      <c r="D729" s="468"/>
      <c r="E729" s="462" t="s">
        <v>2135</v>
      </c>
      <c r="F729" s="14"/>
      <c r="G729" s="14"/>
      <c r="H729" s="469"/>
      <c r="I729" s="462"/>
      <c r="J729" s="456"/>
      <c r="K729" s="11"/>
      <c r="L729" s="11"/>
      <c r="M729" s="14"/>
      <c r="N729" s="470"/>
      <c r="O729" s="14"/>
      <c r="P729" s="14"/>
      <c r="Q729" s="14"/>
      <c r="R729" s="14"/>
      <c r="S729" s="14"/>
      <c r="T729" s="469"/>
      <c r="U729" s="454"/>
      <c r="V729" s="454"/>
      <c r="W729" s="9"/>
      <c r="X729" s="9"/>
      <c r="Y729" s="10"/>
      <c r="Z729" s="495">
        <v>0</v>
      </c>
      <c r="AA729" s="11"/>
      <c r="AB729" s="472"/>
      <c r="AC729" s="473"/>
      <c r="AD729" s="473"/>
      <c r="AE729" s="496">
        <v>0</v>
      </c>
      <c r="AF729" s="12"/>
      <c r="AG729" s="12"/>
      <c r="AH729" s="13"/>
      <c r="AI729" s="14"/>
      <c r="AJ729" s="14"/>
      <c r="AK729" s="7"/>
      <c r="AL729" s="7"/>
      <c r="AM729" s="15"/>
      <c r="AN729" s="15"/>
      <c r="AO729" s="8"/>
      <c r="AP729" s="453" t="s">
        <v>198</v>
      </c>
      <c r="AQ729" s="17"/>
      <c r="AR729" s="18"/>
      <c r="AS729" s="19"/>
      <c r="AT729" s="19"/>
      <c r="AU729" s="19"/>
      <c r="AV729" s="19"/>
      <c r="AW729" s="19"/>
      <c r="AX729" s="19"/>
      <c r="AY729" s="19"/>
      <c r="AZ729" s="20"/>
      <c r="BA729" s="20"/>
      <c r="BB729" s="21"/>
      <c r="BC729" s="22" t="s">
        <v>2179</v>
      </c>
      <c r="BD729" s="77"/>
      <c r="BE729" s="91"/>
      <c r="BF729" s="91"/>
      <c r="BG729" s="92"/>
      <c r="BH729"/>
      <c r="BI729"/>
      <c r="BJ729"/>
      <c r="BK729"/>
      <c r="BL729"/>
      <c r="BM729"/>
      <c r="BN729"/>
      <c r="BO729"/>
      <c r="BP729"/>
      <c r="BQ729"/>
      <c r="BR729"/>
      <c r="BS729"/>
      <c r="BT729" s="92"/>
      <c r="BU729" s="92"/>
      <c r="BV729" s="92"/>
      <c r="BW729" s="5"/>
      <c r="BX729" s="5"/>
      <c r="BY729" s="5"/>
      <c r="BZ729" s="5"/>
      <c r="CA729" s="5"/>
      <c r="CB729" s="5"/>
      <c r="CC729" s="5"/>
      <c r="CD729" s="440"/>
      <c r="CE729" s="440"/>
      <c r="CF729" s="441"/>
      <c r="CG729" s="442"/>
      <c r="CH729" s="443"/>
      <c r="CI729" s="443"/>
      <c r="CJ729" s="443"/>
      <c r="CK729" s="443"/>
      <c r="CL729" s="4"/>
      <c r="CM729" s="4"/>
      <c r="CN729" s="5"/>
      <c r="CO729" s="4"/>
      <c r="CP729" s="444"/>
      <c r="CQ729" s="445"/>
      <c r="CR729" s="446"/>
      <c r="CS729" s="446"/>
      <c r="CT729" s="444"/>
      <c r="CU729" s="444"/>
      <c r="CV729" s="444"/>
      <c r="CW729" s="444"/>
      <c r="CX729" s="447"/>
      <c r="CY729" s="447"/>
      <c r="CZ729" s="447"/>
      <c r="DA729" s="447"/>
      <c r="DB729" s="448"/>
      <c r="DC729" s="448"/>
      <c r="DD729" s="446"/>
      <c r="DE729" s="439"/>
      <c r="DF729" s="439"/>
      <c r="DG729" s="439"/>
      <c r="DH729" s="439"/>
      <c r="DI729" s="439"/>
      <c r="DJ729" s="439"/>
      <c r="DK729" s="439"/>
      <c r="DL729" s="446"/>
      <c r="DM729" s="446"/>
      <c r="DN729" s="444"/>
      <c r="DO729" s="444"/>
      <c r="DP729" s="444"/>
      <c r="DQ729" s="444"/>
      <c r="DR729" s="444"/>
      <c r="DS729" s="441"/>
      <c r="DT729" s="449"/>
      <c r="DU729" s="450"/>
      <c r="DV729" s="450"/>
      <c r="DW729" s="450"/>
      <c r="DX729" s="450"/>
      <c r="DY729" s="450"/>
      <c r="DZ729" s="450"/>
      <c r="EA729" s="450"/>
      <c r="EB729" s="450"/>
      <c r="EC729" s="450"/>
      <c r="ED729" s="450"/>
      <c r="EE729" s="446"/>
      <c r="EF729" s="446"/>
      <c r="EL729" s="4"/>
      <c r="EM729" s="4"/>
      <c r="EN729" s="5"/>
      <c r="EO729" s="4"/>
      <c r="FA729" s="23"/>
      <c r="FB729" s="24"/>
      <c r="FC729" s="75"/>
      <c r="FD729" s="76"/>
      <c r="FF729" s="89"/>
      <c r="IA729" s="214"/>
      <c r="IB729" s="215"/>
      <c r="IC729" s="214"/>
      <c r="ID729" s="215"/>
      <c r="IE729" s="214"/>
      <c r="IF729" s="214"/>
      <c r="IG729" s="214"/>
      <c r="IH729" s="233"/>
      <c r="II729" s="160"/>
      <c r="IJ729" s="217"/>
      <c r="IK729" s="218"/>
      <c r="IL729" s="218"/>
      <c r="IM729" s="218"/>
      <c r="IO729" s="391"/>
    </row>
    <row r="730" spans="1:249" s="6" customFormat="1" ht="15" x14ac:dyDescent="0.2">
      <c r="A730" s="467" t="s">
        <v>2195</v>
      </c>
      <c r="B730" s="467" t="s">
        <v>2149</v>
      </c>
      <c r="C730" s="393" t="s">
        <v>868</v>
      </c>
      <c r="D730" s="468"/>
      <c r="E730" s="462" t="s">
        <v>2141</v>
      </c>
      <c r="F730" s="14" t="s">
        <v>2147</v>
      </c>
      <c r="G730" s="14" t="s">
        <v>2154</v>
      </c>
      <c r="H730" s="469" t="s">
        <v>2149</v>
      </c>
      <c r="I730" s="462"/>
      <c r="J730" s="456"/>
      <c r="K730" s="11"/>
      <c r="L730" s="11"/>
      <c r="M730" s="14"/>
      <c r="N730" s="470"/>
      <c r="O730" s="14"/>
      <c r="P730" s="14"/>
      <c r="Q730" s="14"/>
      <c r="R730" s="14"/>
      <c r="S730" s="14"/>
      <c r="T730" s="469"/>
      <c r="U730" s="454"/>
      <c r="V730" s="454"/>
      <c r="W730" s="9"/>
      <c r="X730" s="9"/>
      <c r="Y730" s="10"/>
      <c r="Z730" s="495" t="s">
        <v>2195</v>
      </c>
      <c r="AA730" s="11"/>
      <c r="AB730" s="472"/>
      <c r="AC730" s="473"/>
      <c r="AD730" s="473"/>
      <c r="AE730" s="496" t="s">
        <v>2195</v>
      </c>
      <c r="AF730" s="12"/>
      <c r="AG730" s="12"/>
      <c r="AH730" s="13"/>
      <c r="AI730" s="14"/>
      <c r="AJ730" s="14"/>
      <c r="AK730" s="7"/>
      <c r="AL730" s="7"/>
      <c r="AM730" s="15"/>
      <c r="AN730" s="15"/>
      <c r="AO730" s="8"/>
      <c r="AP730" s="453" t="s">
        <v>199</v>
      </c>
      <c r="AQ730" s="17"/>
      <c r="AR730" s="18"/>
      <c r="AS730" s="19"/>
      <c r="AT730" s="19"/>
      <c r="AU730" s="19"/>
      <c r="AV730" s="19"/>
      <c r="AW730" s="19"/>
      <c r="AX730" s="19"/>
      <c r="AY730" s="19"/>
      <c r="AZ730" s="20"/>
      <c r="BA730" s="20"/>
      <c r="BB730" s="21"/>
      <c r="BC730" s="22" t="s">
        <v>2179</v>
      </c>
      <c r="BD730" s="77"/>
      <c r="BE730" s="91"/>
      <c r="BF730" s="91"/>
      <c r="BG730" s="92"/>
      <c r="BH730"/>
      <c r="BI730"/>
      <c r="BJ730"/>
      <c r="BK730"/>
      <c r="BL730"/>
      <c r="BM730"/>
      <c r="BN730"/>
      <c r="BO730"/>
      <c r="BP730"/>
      <c r="BQ730"/>
      <c r="BR730"/>
      <c r="BS730"/>
      <c r="BT730" s="92"/>
      <c r="BU730" s="92"/>
      <c r="BV730" s="92"/>
      <c r="BW730" s="5"/>
      <c r="BX730" s="5"/>
      <c r="BY730" s="5"/>
      <c r="BZ730" s="5"/>
      <c r="CA730" s="5"/>
      <c r="CB730" s="5"/>
      <c r="CC730" s="5"/>
      <c r="CD730" s="440"/>
      <c r="CE730" s="440"/>
      <c r="CF730" s="441"/>
      <c r="CG730" s="442"/>
      <c r="CH730" s="443"/>
      <c r="CI730" s="443"/>
      <c r="CJ730" s="443"/>
      <c r="CK730" s="443"/>
      <c r="CL730" s="4"/>
      <c r="CM730" s="4"/>
      <c r="CN730" s="5"/>
      <c r="CO730" s="4"/>
      <c r="CP730" s="444"/>
      <c r="CQ730" s="445"/>
      <c r="CR730" s="446"/>
      <c r="CS730" s="446"/>
      <c r="CT730" s="444"/>
      <c r="CU730" s="444"/>
      <c r="CV730" s="444"/>
      <c r="CW730" s="444"/>
      <c r="CX730" s="447"/>
      <c r="CY730" s="447"/>
      <c r="CZ730" s="447"/>
      <c r="DA730" s="447"/>
      <c r="DB730" s="448"/>
      <c r="DC730" s="448"/>
      <c r="DD730" s="446"/>
      <c r="DE730" s="439"/>
      <c r="DF730" s="439"/>
      <c r="DG730" s="439"/>
      <c r="DH730" s="439"/>
      <c r="DI730" s="439"/>
      <c r="DJ730" s="439"/>
      <c r="DK730" s="439"/>
      <c r="DL730" s="446"/>
      <c r="DM730" s="446"/>
      <c r="DN730" s="444"/>
      <c r="DO730" s="444"/>
      <c r="DP730" s="444"/>
      <c r="DQ730" s="444"/>
      <c r="DR730" s="444"/>
      <c r="DS730" s="441"/>
      <c r="DT730" s="449"/>
      <c r="DU730" s="450"/>
      <c r="DV730" s="450"/>
      <c r="DW730" s="450"/>
      <c r="DX730" s="450"/>
      <c r="DY730" s="450"/>
      <c r="DZ730" s="450"/>
      <c r="EA730" s="450"/>
      <c r="EB730" s="450"/>
      <c r="EC730" s="450"/>
      <c r="ED730" s="450"/>
      <c r="EE730" s="446"/>
      <c r="EF730" s="446"/>
      <c r="EL730" s="4"/>
      <c r="EM730" s="4"/>
      <c r="EN730" s="5"/>
      <c r="EO730" s="4"/>
      <c r="FA730" s="23"/>
      <c r="FB730" s="24"/>
      <c r="FC730" s="75"/>
      <c r="FD730" s="76"/>
      <c r="FF730" s="89"/>
      <c r="IA730" s="214"/>
      <c r="IB730" s="215"/>
      <c r="IC730" s="214"/>
      <c r="ID730" s="215"/>
      <c r="IE730" s="214"/>
      <c r="IF730" s="214"/>
      <c r="IG730" s="214"/>
      <c r="IH730" s="233"/>
      <c r="II730" s="160"/>
      <c r="IJ730" s="217"/>
      <c r="IK730" s="218"/>
      <c r="IL730" s="218"/>
      <c r="IM730" s="218"/>
      <c r="IO730" s="391"/>
    </row>
    <row r="731" spans="1:249" s="6" customFormat="1" ht="15" x14ac:dyDescent="0.2">
      <c r="A731" s="467" t="s">
        <v>2195</v>
      </c>
      <c r="B731" s="467" t="s">
        <v>1960</v>
      </c>
      <c r="C731" s="393" t="s">
        <v>869</v>
      </c>
      <c r="D731" s="468"/>
      <c r="E731" s="462" t="s">
        <v>2137</v>
      </c>
      <c r="F731" s="14" t="s">
        <v>2149</v>
      </c>
      <c r="G731" s="14" t="s">
        <v>2149</v>
      </c>
      <c r="H731" s="469" t="s">
        <v>2149</v>
      </c>
      <c r="I731" s="462"/>
      <c r="J731" s="456"/>
      <c r="K731" s="11"/>
      <c r="L731" s="11"/>
      <c r="M731" s="14"/>
      <c r="N731" s="470"/>
      <c r="O731" s="14"/>
      <c r="P731" s="14"/>
      <c r="Q731" s="14"/>
      <c r="R731" s="14"/>
      <c r="S731" s="14"/>
      <c r="T731" s="469"/>
      <c r="U731" s="454"/>
      <c r="V731" s="454"/>
      <c r="W731" s="9"/>
      <c r="X731" s="9"/>
      <c r="Y731" s="10"/>
      <c r="Z731" s="495" t="s">
        <v>2161</v>
      </c>
      <c r="AA731" s="11"/>
      <c r="AB731" s="472"/>
      <c r="AC731" s="473"/>
      <c r="AD731" s="473"/>
      <c r="AE731" s="496" t="s">
        <v>2195</v>
      </c>
      <c r="AF731" s="12"/>
      <c r="AG731" s="12"/>
      <c r="AH731" s="13"/>
      <c r="AI731" s="14"/>
      <c r="AJ731" s="14"/>
      <c r="AK731" s="7"/>
      <c r="AL731" s="7"/>
      <c r="AM731" s="15"/>
      <c r="AN731" s="15"/>
      <c r="AO731" s="8"/>
      <c r="AP731" s="453" t="s">
        <v>200</v>
      </c>
      <c r="AQ731" s="17"/>
      <c r="AR731" s="18"/>
      <c r="AS731" s="19"/>
      <c r="AT731" s="19"/>
      <c r="AU731" s="19"/>
      <c r="AV731" s="19"/>
      <c r="AW731" s="19"/>
      <c r="AX731" s="19"/>
      <c r="AY731" s="19"/>
      <c r="AZ731" s="20"/>
      <c r="BA731" s="20"/>
      <c r="BB731" s="21"/>
      <c r="BC731" s="22" t="s">
        <v>2179</v>
      </c>
      <c r="BD731" s="77"/>
      <c r="BE731" s="91"/>
      <c r="BF731" s="91"/>
      <c r="BG731" s="92"/>
      <c r="BH731"/>
      <c r="BI731"/>
      <c r="BJ731"/>
      <c r="BK731"/>
      <c r="BL731"/>
      <c r="BM731"/>
      <c r="BN731"/>
      <c r="BO731"/>
      <c r="BP731"/>
      <c r="BQ731"/>
      <c r="BR731"/>
      <c r="BS731"/>
      <c r="BT731" s="92"/>
      <c r="BU731" s="92"/>
      <c r="BV731" s="92"/>
      <c r="BW731" s="5"/>
      <c r="BX731" s="5"/>
      <c r="BY731" s="5"/>
      <c r="BZ731" s="5"/>
      <c r="CA731" s="5"/>
      <c r="CB731" s="5"/>
      <c r="CC731" s="5"/>
      <c r="CD731" s="440"/>
      <c r="CE731" s="440"/>
      <c r="CF731" s="441"/>
      <c r="CG731" s="442"/>
      <c r="CH731" s="443"/>
      <c r="CI731" s="443"/>
      <c r="CJ731" s="443"/>
      <c r="CK731" s="443"/>
      <c r="CL731" s="4"/>
      <c r="CM731" s="4"/>
      <c r="CN731" s="5"/>
      <c r="CO731" s="4"/>
      <c r="CP731" s="444"/>
      <c r="CQ731" s="445"/>
      <c r="CR731" s="446"/>
      <c r="CS731" s="446"/>
      <c r="CT731" s="444"/>
      <c r="CU731" s="444"/>
      <c r="CV731" s="444"/>
      <c r="CW731" s="444"/>
      <c r="CX731" s="447"/>
      <c r="CY731" s="447"/>
      <c r="CZ731" s="447"/>
      <c r="DA731" s="447"/>
      <c r="DB731" s="448"/>
      <c r="DC731" s="448"/>
      <c r="DD731" s="446"/>
      <c r="DE731" s="439"/>
      <c r="DF731" s="439"/>
      <c r="DG731" s="439"/>
      <c r="DH731" s="439"/>
      <c r="DI731" s="439"/>
      <c r="DJ731" s="439"/>
      <c r="DK731" s="439"/>
      <c r="DL731" s="446"/>
      <c r="DM731" s="446"/>
      <c r="DN731" s="444"/>
      <c r="DO731" s="444"/>
      <c r="DP731" s="444"/>
      <c r="DQ731" s="444"/>
      <c r="DR731" s="444"/>
      <c r="DS731" s="441"/>
      <c r="DT731" s="449"/>
      <c r="DU731" s="450"/>
      <c r="DV731" s="450"/>
      <c r="DW731" s="450"/>
      <c r="DX731" s="450"/>
      <c r="DY731" s="450"/>
      <c r="DZ731" s="450"/>
      <c r="EA731" s="450"/>
      <c r="EB731" s="450"/>
      <c r="EC731" s="450"/>
      <c r="ED731" s="450"/>
      <c r="EE731" s="446"/>
      <c r="EF731" s="446"/>
      <c r="EL731" s="4"/>
      <c r="EM731" s="4"/>
      <c r="EN731" s="5"/>
      <c r="EO731" s="4"/>
      <c r="FA731" s="23"/>
      <c r="FB731" s="24"/>
      <c r="FC731" s="75"/>
      <c r="FD731" s="76"/>
      <c r="FF731" s="89"/>
      <c r="IA731" s="214"/>
      <c r="IB731" s="215"/>
      <c r="IC731" s="214"/>
      <c r="ID731" s="215"/>
      <c r="IE731" s="214"/>
      <c r="IF731" s="214"/>
      <c r="IG731" s="214"/>
      <c r="IH731" s="233"/>
      <c r="II731" s="160"/>
      <c r="IJ731" s="217"/>
      <c r="IK731" s="218"/>
      <c r="IL731" s="218"/>
      <c r="IM731" s="218"/>
      <c r="IO731" s="391"/>
    </row>
    <row r="732" spans="1:249" s="6" customFormat="1" ht="15" x14ac:dyDescent="0.2">
      <c r="A732" s="467" t="s">
        <v>2195</v>
      </c>
      <c r="B732" s="467" t="s">
        <v>2149</v>
      </c>
      <c r="C732" s="393" t="s">
        <v>870</v>
      </c>
      <c r="D732" s="468"/>
      <c r="E732" s="462" t="s">
        <v>2137</v>
      </c>
      <c r="F732" s="14" t="s">
        <v>2149</v>
      </c>
      <c r="G732" s="14" t="s">
        <v>2149</v>
      </c>
      <c r="H732" s="469" t="s">
        <v>2149</v>
      </c>
      <c r="I732" s="462"/>
      <c r="J732" s="456"/>
      <c r="K732" s="11"/>
      <c r="L732" s="11"/>
      <c r="M732" s="14"/>
      <c r="N732" s="470"/>
      <c r="O732" s="14"/>
      <c r="P732" s="14"/>
      <c r="Q732" s="14"/>
      <c r="R732" s="14"/>
      <c r="S732" s="14"/>
      <c r="T732" s="469"/>
      <c r="U732" s="454"/>
      <c r="V732" s="454"/>
      <c r="W732" s="9"/>
      <c r="X732" s="9"/>
      <c r="Y732" s="10"/>
      <c r="Z732" s="495" t="s">
        <v>2195</v>
      </c>
      <c r="AA732" s="11"/>
      <c r="AB732" s="472"/>
      <c r="AC732" s="473"/>
      <c r="AD732" s="473"/>
      <c r="AE732" s="496" t="s">
        <v>2195</v>
      </c>
      <c r="AF732" s="12"/>
      <c r="AG732" s="12"/>
      <c r="AH732" s="13"/>
      <c r="AI732" s="14"/>
      <c r="AJ732" s="14"/>
      <c r="AK732" s="7"/>
      <c r="AL732" s="7"/>
      <c r="AM732" s="15"/>
      <c r="AN732" s="15"/>
      <c r="AO732" s="8"/>
      <c r="AP732" s="453" t="s">
        <v>201</v>
      </c>
      <c r="AQ732" s="17"/>
      <c r="AR732" s="18"/>
      <c r="AS732" s="19"/>
      <c r="AT732" s="19"/>
      <c r="AU732" s="19"/>
      <c r="AV732" s="19"/>
      <c r="AW732" s="19"/>
      <c r="AX732" s="19"/>
      <c r="AY732" s="19"/>
      <c r="AZ732" s="20"/>
      <c r="BA732" s="20"/>
      <c r="BB732" s="21"/>
      <c r="BC732" s="22" t="s">
        <v>2179</v>
      </c>
      <c r="BD732" s="77"/>
      <c r="BE732" s="91"/>
      <c r="BF732" s="91"/>
      <c r="BG732" s="92"/>
      <c r="BH732"/>
      <c r="BI732"/>
      <c r="BJ732"/>
      <c r="BK732"/>
      <c r="BL732"/>
      <c r="BM732"/>
      <c r="BN732"/>
      <c r="BO732"/>
      <c r="BP732"/>
      <c r="BQ732"/>
      <c r="BR732"/>
      <c r="BS732"/>
      <c r="BT732" s="92"/>
      <c r="BU732" s="92"/>
      <c r="BV732" s="92"/>
      <c r="BW732" s="5"/>
      <c r="BX732" s="5"/>
      <c r="BY732" s="5"/>
      <c r="BZ732" s="5"/>
      <c r="CA732" s="5"/>
      <c r="CB732" s="5"/>
      <c r="CC732" s="5"/>
      <c r="CD732" s="440"/>
      <c r="CE732" s="440"/>
      <c r="CF732" s="441"/>
      <c r="CG732" s="442"/>
      <c r="CH732" s="443"/>
      <c r="CI732" s="443"/>
      <c r="CJ732" s="443"/>
      <c r="CK732" s="443"/>
      <c r="CL732" s="4"/>
      <c r="CM732" s="4"/>
      <c r="CN732" s="5"/>
      <c r="CO732" s="4"/>
      <c r="CP732" s="444"/>
      <c r="CQ732" s="445"/>
      <c r="CR732" s="446"/>
      <c r="CS732" s="446"/>
      <c r="CT732" s="444"/>
      <c r="CU732" s="444"/>
      <c r="CV732" s="444"/>
      <c r="CW732" s="444"/>
      <c r="CX732" s="447"/>
      <c r="CY732" s="447"/>
      <c r="CZ732" s="447"/>
      <c r="DA732" s="447"/>
      <c r="DB732" s="448"/>
      <c r="DC732" s="448"/>
      <c r="DD732" s="446"/>
      <c r="DE732" s="439"/>
      <c r="DF732" s="439"/>
      <c r="DG732" s="439"/>
      <c r="DH732" s="439"/>
      <c r="DI732" s="439"/>
      <c r="DJ732" s="439"/>
      <c r="DK732" s="439"/>
      <c r="DL732" s="446"/>
      <c r="DM732" s="446"/>
      <c r="DN732" s="444"/>
      <c r="DO732" s="444"/>
      <c r="DP732" s="444"/>
      <c r="DQ732" s="444"/>
      <c r="DR732" s="444"/>
      <c r="DS732" s="441"/>
      <c r="DT732" s="449"/>
      <c r="DU732" s="450"/>
      <c r="DV732" s="450"/>
      <c r="DW732" s="450"/>
      <c r="DX732" s="450"/>
      <c r="DY732" s="450"/>
      <c r="DZ732" s="450"/>
      <c r="EA732" s="450"/>
      <c r="EB732" s="450"/>
      <c r="EC732" s="450"/>
      <c r="ED732" s="450"/>
      <c r="EE732" s="446"/>
      <c r="EF732" s="446"/>
      <c r="EL732" s="4"/>
      <c r="EM732" s="4"/>
      <c r="EN732" s="5"/>
      <c r="EO732" s="4"/>
      <c r="FA732" s="23"/>
      <c r="FB732" s="24"/>
      <c r="FC732" s="75"/>
      <c r="FD732" s="76"/>
      <c r="FF732" s="89"/>
      <c r="IA732" s="214"/>
      <c r="IB732" s="215"/>
      <c r="IC732" s="214"/>
      <c r="ID732" s="215"/>
      <c r="IE732" s="214"/>
      <c r="IF732" s="214"/>
      <c r="IG732" s="214"/>
      <c r="IH732" s="233"/>
      <c r="II732" s="160"/>
      <c r="IJ732" s="217"/>
      <c r="IK732" s="218"/>
      <c r="IL732" s="218"/>
      <c r="IM732" s="218"/>
      <c r="IO732" s="391"/>
    </row>
    <row r="733" spans="1:249" s="6" customFormat="1" ht="15" x14ac:dyDescent="0.2">
      <c r="A733" s="467" t="s">
        <v>2195</v>
      </c>
      <c r="B733" s="467" t="s">
        <v>2149</v>
      </c>
      <c r="C733" s="393" t="s">
        <v>871</v>
      </c>
      <c r="D733" s="468"/>
      <c r="E733" s="462" t="s">
        <v>2141</v>
      </c>
      <c r="F733" s="14" t="s">
        <v>2149</v>
      </c>
      <c r="G733" s="14" t="s">
        <v>2149</v>
      </c>
      <c r="H733" s="469" t="s">
        <v>2149</v>
      </c>
      <c r="I733" s="462"/>
      <c r="J733" s="456"/>
      <c r="K733" s="11"/>
      <c r="L733" s="11"/>
      <c r="M733" s="14"/>
      <c r="N733" s="470"/>
      <c r="O733" s="14"/>
      <c r="P733" s="14"/>
      <c r="Q733" s="14"/>
      <c r="R733" s="14"/>
      <c r="S733" s="14"/>
      <c r="T733" s="469"/>
      <c r="U733" s="454"/>
      <c r="V733" s="454"/>
      <c r="W733" s="9"/>
      <c r="X733" s="9"/>
      <c r="Y733" s="10"/>
      <c r="Z733" s="495" t="s">
        <v>2195</v>
      </c>
      <c r="AA733" s="11"/>
      <c r="AB733" s="472"/>
      <c r="AC733" s="473"/>
      <c r="AD733" s="473"/>
      <c r="AE733" s="496" t="s">
        <v>2195</v>
      </c>
      <c r="AF733" s="12"/>
      <c r="AG733" s="12"/>
      <c r="AH733" s="13"/>
      <c r="AI733" s="14"/>
      <c r="AJ733" s="14"/>
      <c r="AK733" s="7"/>
      <c r="AL733" s="7"/>
      <c r="AM733" s="15"/>
      <c r="AN733" s="15"/>
      <c r="AO733" s="8"/>
      <c r="AP733" s="453" t="s">
        <v>202</v>
      </c>
      <c r="AQ733" s="17"/>
      <c r="AR733" s="18"/>
      <c r="AS733" s="19"/>
      <c r="AT733" s="19"/>
      <c r="AU733" s="19"/>
      <c r="AV733" s="19"/>
      <c r="AW733" s="19"/>
      <c r="AX733" s="19"/>
      <c r="AY733" s="19"/>
      <c r="AZ733" s="20"/>
      <c r="BA733" s="20"/>
      <c r="BB733" s="21"/>
      <c r="BC733" s="22" t="s">
        <v>2163</v>
      </c>
      <c r="BD733" s="77"/>
      <c r="BE733" s="91"/>
      <c r="BF733" s="91"/>
      <c r="BG733" s="92"/>
      <c r="BH733"/>
      <c r="BI733"/>
      <c r="BJ733"/>
      <c r="BK733"/>
      <c r="BL733"/>
      <c r="BM733"/>
      <c r="BN733"/>
      <c r="BO733"/>
      <c r="BP733"/>
      <c r="BQ733"/>
      <c r="BR733"/>
      <c r="BS733"/>
      <c r="BT733" s="92"/>
      <c r="BU733" s="92"/>
      <c r="BV733" s="92"/>
      <c r="BW733" s="5"/>
      <c r="BX733" s="5"/>
      <c r="BY733" s="5"/>
      <c r="BZ733" s="5"/>
      <c r="CA733" s="5"/>
      <c r="CB733" s="5"/>
      <c r="CC733" s="5"/>
      <c r="CD733" s="440"/>
      <c r="CE733" s="440"/>
      <c r="CF733" s="441"/>
      <c r="CG733" s="442"/>
      <c r="CH733" s="443"/>
      <c r="CI733" s="443"/>
      <c r="CJ733" s="443"/>
      <c r="CK733" s="443"/>
      <c r="CL733" s="4"/>
      <c r="CM733" s="4"/>
      <c r="CN733" s="5"/>
      <c r="CO733" s="4"/>
      <c r="CP733" s="444"/>
      <c r="CQ733" s="445"/>
      <c r="CR733" s="446"/>
      <c r="CS733" s="446"/>
      <c r="CT733" s="444"/>
      <c r="CU733" s="444"/>
      <c r="CV733" s="444"/>
      <c r="CW733" s="444"/>
      <c r="CX733" s="447"/>
      <c r="CY733" s="447"/>
      <c r="CZ733" s="447"/>
      <c r="DA733" s="447"/>
      <c r="DB733" s="448"/>
      <c r="DC733" s="448"/>
      <c r="DD733" s="446"/>
      <c r="DE733" s="439"/>
      <c r="DF733" s="439"/>
      <c r="DG733" s="439"/>
      <c r="DH733" s="439"/>
      <c r="DI733" s="439"/>
      <c r="DJ733" s="439"/>
      <c r="DK733" s="439"/>
      <c r="DL733" s="446"/>
      <c r="DM733" s="446"/>
      <c r="DN733" s="444"/>
      <c r="DO733" s="444"/>
      <c r="DP733" s="444"/>
      <c r="DQ733" s="444"/>
      <c r="DR733" s="444"/>
      <c r="DS733" s="441"/>
      <c r="DT733" s="449"/>
      <c r="DU733" s="450"/>
      <c r="DV733" s="450"/>
      <c r="DW733" s="450"/>
      <c r="DX733" s="450"/>
      <c r="DY733" s="450"/>
      <c r="DZ733" s="450"/>
      <c r="EA733" s="450"/>
      <c r="EB733" s="450"/>
      <c r="EC733" s="450"/>
      <c r="ED733" s="450"/>
      <c r="EE733" s="446"/>
      <c r="EF733" s="446"/>
      <c r="EL733" s="4"/>
      <c r="EM733" s="4"/>
      <c r="EN733" s="5"/>
      <c r="EO733" s="4"/>
      <c r="FA733" s="23"/>
      <c r="FB733" s="24"/>
      <c r="FC733" s="75"/>
      <c r="FD733" s="76"/>
      <c r="FF733" s="89"/>
      <c r="IA733" s="214"/>
      <c r="IB733" s="215"/>
      <c r="IC733" s="214"/>
      <c r="ID733" s="215"/>
      <c r="IE733" s="214"/>
      <c r="IF733" s="214"/>
      <c r="IG733" s="214"/>
      <c r="IH733" s="233"/>
      <c r="II733" s="160"/>
      <c r="IJ733" s="217"/>
      <c r="IK733" s="218"/>
      <c r="IL733" s="218"/>
      <c r="IM733" s="218"/>
      <c r="IO733" s="391"/>
    </row>
    <row r="734" spans="1:249" s="6" customFormat="1" ht="15" x14ac:dyDescent="0.2">
      <c r="A734" s="467" t="s">
        <v>2195</v>
      </c>
      <c r="B734" s="467" t="s">
        <v>2149</v>
      </c>
      <c r="C734" s="393" t="s">
        <v>872</v>
      </c>
      <c r="D734" s="468"/>
      <c r="E734" s="462" t="s">
        <v>2138</v>
      </c>
      <c r="F734" s="14" t="s">
        <v>2149</v>
      </c>
      <c r="G734" s="14" t="s">
        <v>2149</v>
      </c>
      <c r="H734" s="469" t="s">
        <v>2149</v>
      </c>
      <c r="I734" s="462"/>
      <c r="J734" s="456"/>
      <c r="K734" s="11"/>
      <c r="L734" s="11"/>
      <c r="M734" s="14"/>
      <c r="N734" s="470"/>
      <c r="O734" s="14"/>
      <c r="P734" s="14"/>
      <c r="Q734" s="14"/>
      <c r="R734" s="14"/>
      <c r="S734" s="14"/>
      <c r="T734" s="469"/>
      <c r="U734" s="454"/>
      <c r="V734" s="454"/>
      <c r="W734" s="9"/>
      <c r="X734" s="9"/>
      <c r="Y734" s="10"/>
      <c r="Z734" s="495" t="s">
        <v>2195</v>
      </c>
      <c r="AA734" s="11"/>
      <c r="AB734" s="472"/>
      <c r="AC734" s="473"/>
      <c r="AD734" s="473"/>
      <c r="AE734" s="496" t="s">
        <v>2195</v>
      </c>
      <c r="AF734" s="12"/>
      <c r="AG734" s="12"/>
      <c r="AH734" s="13"/>
      <c r="AI734" s="14"/>
      <c r="AJ734" s="14"/>
      <c r="AK734" s="7"/>
      <c r="AL734" s="7"/>
      <c r="AM734" s="15"/>
      <c r="AN734" s="15"/>
      <c r="AO734" s="8"/>
      <c r="AP734" s="453" t="s">
        <v>203</v>
      </c>
      <c r="AQ734" s="17"/>
      <c r="AR734" s="18"/>
      <c r="AS734" s="19"/>
      <c r="AT734" s="19"/>
      <c r="AU734" s="19"/>
      <c r="AV734" s="19"/>
      <c r="AW734" s="19"/>
      <c r="AX734" s="19"/>
      <c r="AY734" s="19"/>
      <c r="AZ734" s="20"/>
      <c r="BA734" s="20"/>
      <c r="BB734" s="21"/>
      <c r="BC734" s="22" t="s">
        <v>2163</v>
      </c>
      <c r="BD734" s="77"/>
      <c r="BE734" s="91"/>
      <c r="BF734" s="91"/>
      <c r="BG734" s="92"/>
      <c r="BH734"/>
      <c r="BI734"/>
      <c r="BJ734"/>
      <c r="BK734"/>
      <c r="BL734"/>
      <c r="BM734"/>
      <c r="BN734"/>
      <c r="BO734"/>
      <c r="BP734"/>
      <c r="BQ734"/>
      <c r="BR734"/>
      <c r="BS734"/>
      <c r="BT734" s="92"/>
      <c r="BU734" s="92"/>
      <c r="BV734" s="92"/>
      <c r="BW734" s="5"/>
      <c r="BX734" s="5"/>
      <c r="BY734" s="5"/>
      <c r="BZ734" s="5"/>
      <c r="CA734" s="5"/>
      <c r="CB734" s="5"/>
      <c r="CC734" s="5"/>
      <c r="CD734" s="440"/>
      <c r="CE734" s="440"/>
      <c r="CF734" s="441"/>
      <c r="CG734" s="442"/>
      <c r="CH734" s="443"/>
      <c r="CI734" s="443"/>
      <c r="CJ734" s="443"/>
      <c r="CK734" s="443"/>
      <c r="CL734" s="4"/>
      <c r="CM734" s="4"/>
      <c r="CN734" s="5"/>
      <c r="CO734" s="4"/>
      <c r="CP734" s="444"/>
      <c r="CQ734" s="445"/>
      <c r="CR734" s="446"/>
      <c r="CS734" s="446"/>
      <c r="CT734" s="444"/>
      <c r="CU734" s="444"/>
      <c r="CV734" s="444"/>
      <c r="CW734" s="444"/>
      <c r="CX734" s="447"/>
      <c r="CY734" s="447"/>
      <c r="CZ734" s="447"/>
      <c r="DA734" s="447"/>
      <c r="DB734" s="448"/>
      <c r="DC734" s="448"/>
      <c r="DD734" s="446"/>
      <c r="DE734" s="439"/>
      <c r="DF734" s="439"/>
      <c r="DG734" s="439"/>
      <c r="DH734" s="439"/>
      <c r="DI734" s="439"/>
      <c r="DJ734" s="439"/>
      <c r="DK734" s="439"/>
      <c r="DL734" s="446"/>
      <c r="DM734" s="446"/>
      <c r="DN734" s="444"/>
      <c r="DO734" s="444"/>
      <c r="DP734" s="444"/>
      <c r="DQ734" s="444"/>
      <c r="DR734" s="444"/>
      <c r="DS734" s="441"/>
      <c r="DT734" s="449"/>
      <c r="DU734" s="450"/>
      <c r="DV734" s="450"/>
      <c r="DW734" s="450"/>
      <c r="DX734" s="450"/>
      <c r="DY734" s="450"/>
      <c r="DZ734" s="450"/>
      <c r="EA734" s="450"/>
      <c r="EB734" s="450"/>
      <c r="EC734" s="450"/>
      <c r="ED734" s="450"/>
      <c r="EE734" s="446"/>
      <c r="EF734" s="446"/>
      <c r="EL734" s="4"/>
      <c r="EM734" s="4"/>
      <c r="EN734" s="5"/>
      <c r="EO734" s="4"/>
      <c r="FA734" s="23"/>
      <c r="FB734" s="24"/>
      <c r="FC734" s="75"/>
      <c r="FD734" s="76"/>
      <c r="FF734" s="89"/>
      <c r="IA734" s="214"/>
      <c r="IB734" s="215"/>
      <c r="IC734" s="214"/>
      <c r="ID734" s="215"/>
      <c r="IE734" s="214"/>
      <c r="IF734" s="214"/>
      <c r="IG734" s="214"/>
      <c r="IH734" s="233"/>
      <c r="II734" s="160"/>
      <c r="IJ734" s="217"/>
      <c r="IK734" s="218"/>
      <c r="IL734" s="218"/>
      <c r="IM734" s="218"/>
      <c r="IO734" s="391"/>
    </row>
    <row r="735" spans="1:249" s="6" customFormat="1" ht="15" x14ac:dyDescent="0.2">
      <c r="A735" s="467" t="s">
        <v>2195</v>
      </c>
      <c r="B735" s="467" t="s">
        <v>2149</v>
      </c>
      <c r="C735" s="393" t="s">
        <v>873</v>
      </c>
      <c r="D735" s="468"/>
      <c r="E735" s="462" t="s">
        <v>2139</v>
      </c>
      <c r="F735" s="14" t="s">
        <v>2149</v>
      </c>
      <c r="G735" s="14" t="s">
        <v>2154</v>
      </c>
      <c r="H735" s="469" t="s">
        <v>2149</v>
      </c>
      <c r="I735" s="462"/>
      <c r="J735" s="456"/>
      <c r="K735" s="11"/>
      <c r="L735" s="11"/>
      <c r="M735" s="14"/>
      <c r="N735" s="470"/>
      <c r="O735" s="14"/>
      <c r="P735" s="14"/>
      <c r="Q735" s="14"/>
      <c r="R735" s="14"/>
      <c r="S735" s="14"/>
      <c r="T735" s="469"/>
      <c r="U735" s="454"/>
      <c r="V735" s="454"/>
      <c r="W735" s="9"/>
      <c r="X735" s="9"/>
      <c r="Y735" s="10"/>
      <c r="Z735" s="495" t="s">
        <v>2195</v>
      </c>
      <c r="AA735" s="11"/>
      <c r="AB735" s="472"/>
      <c r="AC735" s="473"/>
      <c r="AD735" s="473"/>
      <c r="AE735" s="496" t="s">
        <v>2195</v>
      </c>
      <c r="AF735" s="12"/>
      <c r="AG735" s="12"/>
      <c r="AH735" s="13"/>
      <c r="AI735" s="14"/>
      <c r="AJ735" s="14"/>
      <c r="AK735" s="7"/>
      <c r="AL735" s="7"/>
      <c r="AM735" s="15"/>
      <c r="AN735" s="15"/>
      <c r="AO735" s="8"/>
      <c r="AP735" s="453" t="s">
        <v>204</v>
      </c>
      <c r="AQ735" s="17"/>
      <c r="AR735" s="18"/>
      <c r="AS735" s="19"/>
      <c r="AT735" s="19"/>
      <c r="AU735" s="19"/>
      <c r="AV735" s="19"/>
      <c r="AW735" s="19"/>
      <c r="AX735" s="19"/>
      <c r="AY735" s="19"/>
      <c r="AZ735" s="20"/>
      <c r="BA735" s="20"/>
      <c r="BB735" s="21"/>
      <c r="BC735" s="22" t="s">
        <v>2179</v>
      </c>
      <c r="BD735" s="77"/>
      <c r="BE735" s="91"/>
      <c r="BF735" s="91"/>
      <c r="BG735" s="92"/>
      <c r="BH735"/>
      <c r="BI735"/>
      <c r="BJ735"/>
      <c r="BK735"/>
      <c r="BL735"/>
      <c r="BM735"/>
      <c r="BN735"/>
      <c r="BO735"/>
      <c r="BP735"/>
      <c r="BQ735"/>
      <c r="BR735"/>
      <c r="BS735"/>
      <c r="BT735" s="92"/>
      <c r="BU735" s="92"/>
      <c r="BV735" s="92"/>
      <c r="BW735" s="5"/>
      <c r="BX735" s="5"/>
      <c r="BY735" s="5"/>
      <c r="BZ735" s="5"/>
      <c r="CA735" s="5"/>
      <c r="CB735" s="5"/>
      <c r="CC735" s="5"/>
      <c r="CD735" s="440"/>
      <c r="CE735" s="440"/>
      <c r="CF735" s="441"/>
      <c r="CG735" s="442"/>
      <c r="CH735" s="443"/>
      <c r="CI735" s="443"/>
      <c r="CJ735" s="443"/>
      <c r="CK735" s="443"/>
      <c r="CL735" s="4"/>
      <c r="CM735" s="4"/>
      <c r="CN735" s="5"/>
      <c r="CO735" s="4"/>
      <c r="CP735" s="444"/>
      <c r="CQ735" s="445"/>
      <c r="CR735" s="446"/>
      <c r="CS735" s="446"/>
      <c r="CT735" s="444"/>
      <c r="CU735" s="444"/>
      <c r="CV735" s="444"/>
      <c r="CW735" s="444"/>
      <c r="CX735" s="447"/>
      <c r="CY735" s="447"/>
      <c r="CZ735" s="447"/>
      <c r="DA735" s="447"/>
      <c r="DB735" s="448"/>
      <c r="DC735" s="448"/>
      <c r="DD735" s="446"/>
      <c r="DE735" s="439"/>
      <c r="DF735" s="439"/>
      <c r="DG735" s="439"/>
      <c r="DH735" s="439"/>
      <c r="DI735" s="439"/>
      <c r="DJ735" s="439"/>
      <c r="DK735" s="439"/>
      <c r="DL735" s="446"/>
      <c r="DM735" s="446"/>
      <c r="DN735" s="444"/>
      <c r="DO735" s="444"/>
      <c r="DP735" s="444"/>
      <c r="DQ735" s="444"/>
      <c r="DR735" s="444"/>
      <c r="DS735" s="441"/>
      <c r="DT735" s="449"/>
      <c r="DU735" s="450"/>
      <c r="DV735" s="450"/>
      <c r="DW735" s="450"/>
      <c r="DX735" s="450"/>
      <c r="DY735" s="450"/>
      <c r="DZ735" s="450"/>
      <c r="EA735" s="450"/>
      <c r="EB735" s="450"/>
      <c r="EC735" s="450"/>
      <c r="ED735" s="450"/>
      <c r="EE735" s="446"/>
      <c r="EF735" s="446"/>
      <c r="EL735" s="4"/>
      <c r="EM735" s="4"/>
      <c r="EN735" s="5"/>
      <c r="EO735" s="4"/>
      <c r="FA735" s="23"/>
      <c r="FB735" s="24"/>
      <c r="FC735" s="75"/>
      <c r="FD735" s="76"/>
      <c r="FF735" s="89"/>
      <c r="IA735" s="214"/>
      <c r="IB735" s="215"/>
      <c r="IC735" s="214"/>
      <c r="ID735" s="215"/>
      <c r="IE735" s="214"/>
      <c r="IF735" s="214"/>
      <c r="IG735" s="214"/>
      <c r="IH735" s="233"/>
      <c r="II735" s="160"/>
      <c r="IJ735" s="217"/>
      <c r="IK735" s="218"/>
      <c r="IL735" s="218"/>
      <c r="IM735" s="218"/>
      <c r="IO735" s="391"/>
    </row>
    <row r="736" spans="1:249" s="6" customFormat="1" ht="15" x14ac:dyDescent="0.2">
      <c r="A736" s="467" t="s">
        <v>2195</v>
      </c>
      <c r="B736" s="467" t="s">
        <v>2149</v>
      </c>
      <c r="C736" s="393" t="s">
        <v>874</v>
      </c>
      <c r="D736" s="468"/>
      <c r="E736" s="462" t="s">
        <v>2141</v>
      </c>
      <c r="F736" s="14" t="s">
        <v>2149</v>
      </c>
      <c r="G736" s="14" t="s">
        <v>2149</v>
      </c>
      <c r="H736" s="469" t="s">
        <v>2149</v>
      </c>
      <c r="I736" s="462"/>
      <c r="J736" s="456"/>
      <c r="K736" s="11"/>
      <c r="L736" s="11"/>
      <c r="M736" s="14"/>
      <c r="N736" s="470"/>
      <c r="O736" s="14"/>
      <c r="P736" s="14"/>
      <c r="Q736" s="14"/>
      <c r="R736" s="14"/>
      <c r="S736" s="14"/>
      <c r="T736" s="469"/>
      <c r="U736" s="454"/>
      <c r="V736" s="454"/>
      <c r="W736" s="9"/>
      <c r="X736" s="9"/>
      <c r="Y736" s="10"/>
      <c r="Z736" s="495" t="s">
        <v>2195</v>
      </c>
      <c r="AA736" s="11"/>
      <c r="AB736" s="472"/>
      <c r="AC736" s="473"/>
      <c r="AD736" s="473"/>
      <c r="AE736" s="496" t="s">
        <v>2195</v>
      </c>
      <c r="AF736" s="12"/>
      <c r="AG736" s="12"/>
      <c r="AH736" s="13"/>
      <c r="AI736" s="14"/>
      <c r="AJ736" s="14"/>
      <c r="AK736" s="7"/>
      <c r="AL736" s="7"/>
      <c r="AM736" s="15"/>
      <c r="AN736" s="15"/>
      <c r="AO736" s="8"/>
      <c r="AP736" s="453" t="s">
        <v>205</v>
      </c>
      <c r="AQ736" s="17"/>
      <c r="AR736" s="18"/>
      <c r="AS736" s="19"/>
      <c r="AT736" s="19"/>
      <c r="AU736" s="19"/>
      <c r="AV736" s="19"/>
      <c r="AW736" s="19"/>
      <c r="AX736" s="19"/>
      <c r="AY736" s="19"/>
      <c r="AZ736" s="20"/>
      <c r="BA736" s="20"/>
      <c r="BB736" s="21"/>
      <c r="BC736" s="22" t="s">
        <v>2179</v>
      </c>
      <c r="BD736" s="77"/>
      <c r="BE736" s="91"/>
      <c r="BF736" s="91"/>
      <c r="BG736" s="92"/>
      <c r="BH736"/>
      <c r="BI736"/>
      <c r="BJ736"/>
      <c r="BK736"/>
      <c r="BL736"/>
      <c r="BM736"/>
      <c r="BN736"/>
      <c r="BO736"/>
      <c r="BP736"/>
      <c r="BQ736"/>
      <c r="BR736"/>
      <c r="BS736"/>
      <c r="BT736" s="92"/>
      <c r="BU736" s="92"/>
      <c r="BV736" s="92"/>
      <c r="BW736" s="5"/>
      <c r="BX736" s="5"/>
      <c r="BY736" s="5"/>
      <c r="BZ736" s="5"/>
      <c r="CA736" s="5"/>
      <c r="CB736" s="5"/>
      <c r="CC736" s="5"/>
      <c r="CD736" s="440"/>
      <c r="CE736" s="440"/>
      <c r="CF736" s="441"/>
      <c r="CG736" s="442"/>
      <c r="CH736" s="443"/>
      <c r="CI736" s="443"/>
      <c r="CJ736" s="443"/>
      <c r="CK736" s="443"/>
      <c r="CL736" s="4"/>
      <c r="CM736" s="4"/>
      <c r="CN736" s="5"/>
      <c r="CO736" s="4"/>
      <c r="CP736" s="444"/>
      <c r="CQ736" s="445"/>
      <c r="CR736" s="446"/>
      <c r="CS736" s="446"/>
      <c r="CT736" s="444"/>
      <c r="CU736" s="444"/>
      <c r="CV736" s="444"/>
      <c r="CW736" s="444"/>
      <c r="CX736" s="447"/>
      <c r="CY736" s="447"/>
      <c r="CZ736" s="447"/>
      <c r="DA736" s="447"/>
      <c r="DB736" s="448"/>
      <c r="DC736" s="448"/>
      <c r="DD736" s="446"/>
      <c r="DE736" s="439"/>
      <c r="DF736" s="439"/>
      <c r="DG736" s="439"/>
      <c r="DH736" s="439"/>
      <c r="DI736" s="439"/>
      <c r="DJ736" s="439"/>
      <c r="DK736" s="439"/>
      <c r="DL736" s="446"/>
      <c r="DM736" s="446"/>
      <c r="DN736" s="444"/>
      <c r="DO736" s="444"/>
      <c r="DP736" s="444"/>
      <c r="DQ736" s="444"/>
      <c r="DR736" s="444"/>
      <c r="DS736" s="441"/>
      <c r="DT736" s="449"/>
      <c r="DU736" s="450"/>
      <c r="DV736" s="450"/>
      <c r="DW736" s="450"/>
      <c r="DX736" s="450"/>
      <c r="DY736" s="450"/>
      <c r="DZ736" s="450"/>
      <c r="EA736" s="450"/>
      <c r="EB736" s="450"/>
      <c r="EC736" s="450"/>
      <c r="ED736" s="450"/>
      <c r="EE736" s="446"/>
      <c r="EF736" s="446"/>
      <c r="EL736" s="4"/>
      <c r="EM736" s="4"/>
      <c r="EN736" s="5"/>
      <c r="EO736" s="4"/>
      <c r="FA736" s="23"/>
      <c r="FB736" s="24"/>
      <c r="FC736" s="75"/>
      <c r="FD736" s="76"/>
      <c r="FF736" s="89"/>
      <c r="IA736" s="214"/>
      <c r="IB736" s="215"/>
      <c r="IC736" s="214"/>
      <c r="ID736" s="215"/>
      <c r="IE736" s="214"/>
      <c r="IF736" s="214"/>
      <c r="IG736" s="214"/>
      <c r="IH736" s="233"/>
      <c r="II736" s="160"/>
      <c r="IJ736" s="217"/>
      <c r="IK736" s="218"/>
      <c r="IL736" s="218"/>
      <c r="IM736" s="218"/>
      <c r="IO736" s="391"/>
    </row>
    <row r="737" spans="1:249" s="6" customFormat="1" ht="15" x14ac:dyDescent="0.2">
      <c r="A737" s="467" t="s">
        <v>2195</v>
      </c>
      <c r="B737" s="467" t="s">
        <v>2149</v>
      </c>
      <c r="C737" s="393" t="s">
        <v>875</v>
      </c>
      <c r="D737" s="468"/>
      <c r="E737" s="462" t="s">
        <v>2137</v>
      </c>
      <c r="F737" s="14" t="s">
        <v>2149</v>
      </c>
      <c r="G737" s="14" t="s">
        <v>2149</v>
      </c>
      <c r="H737" s="469" t="s">
        <v>2149</v>
      </c>
      <c r="I737" s="462"/>
      <c r="J737" s="456"/>
      <c r="K737" s="11"/>
      <c r="L737" s="11"/>
      <c r="M737" s="14"/>
      <c r="N737" s="470"/>
      <c r="O737" s="14"/>
      <c r="P737" s="14"/>
      <c r="Q737" s="14"/>
      <c r="R737" s="14"/>
      <c r="S737" s="14"/>
      <c r="T737" s="469"/>
      <c r="U737" s="454"/>
      <c r="V737" s="454"/>
      <c r="W737" s="9"/>
      <c r="X737" s="9"/>
      <c r="Y737" s="10"/>
      <c r="Z737" s="495" t="s">
        <v>2195</v>
      </c>
      <c r="AA737" s="11"/>
      <c r="AB737" s="472"/>
      <c r="AC737" s="473"/>
      <c r="AD737" s="473"/>
      <c r="AE737" s="496" t="s">
        <v>2195</v>
      </c>
      <c r="AF737" s="12"/>
      <c r="AG737" s="12"/>
      <c r="AH737" s="13"/>
      <c r="AI737" s="14"/>
      <c r="AJ737" s="14"/>
      <c r="AK737" s="7"/>
      <c r="AL737" s="7"/>
      <c r="AM737" s="15"/>
      <c r="AN737" s="15"/>
      <c r="AO737" s="8"/>
      <c r="AP737" s="453" t="s">
        <v>206</v>
      </c>
      <c r="AQ737" s="17"/>
      <c r="AR737" s="18"/>
      <c r="AS737" s="19"/>
      <c r="AT737" s="19"/>
      <c r="AU737" s="19"/>
      <c r="AV737" s="19"/>
      <c r="AW737" s="19"/>
      <c r="AX737" s="19"/>
      <c r="AY737" s="19"/>
      <c r="AZ737" s="20"/>
      <c r="BA737" s="20"/>
      <c r="BB737" s="21"/>
      <c r="BC737" s="22" t="s">
        <v>2179</v>
      </c>
      <c r="BD737" s="77"/>
      <c r="BE737" s="91"/>
      <c r="BF737" s="91"/>
      <c r="BG737" s="92"/>
      <c r="BH737"/>
      <c r="BI737"/>
      <c r="BJ737"/>
      <c r="BK737"/>
      <c r="BL737"/>
      <c r="BM737"/>
      <c r="BN737"/>
      <c r="BO737"/>
      <c r="BP737"/>
      <c r="BQ737"/>
      <c r="BR737"/>
      <c r="BS737"/>
      <c r="BT737" s="92"/>
      <c r="BU737" s="92"/>
      <c r="BV737" s="92"/>
      <c r="BW737" s="5"/>
      <c r="BX737" s="5"/>
      <c r="BY737" s="5"/>
      <c r="BZ737" s="5"/>
      <c r="CA737" s="5"/>
      <c r="CB737" s="5"/>
      <c r="CC737" s="5"/>
      <c r="CD737" s="440"/>
      <c r="CE737" s="440"/>
      <c r="CF737" s="441"/>
      <c r="CG737" s="442"/>
      <c r="CH737" s="443"/>
      <c r="CI737" s="443"/>
      <c r="CJ737" s="443"/>
      <c r="CK737" s="443"/>
      <c r="CL737" s="4"/>
      <c r="CM737" s="4"/>
      <c r="CN737" s="5"/>
      <c r="CO737" s="4"/>
      <c r="CP737" s="444"/>
      <c r="CQ737" s="445"/>
      <c r="CR737" s="446"/>
      <c r="CS737" s="446"/>
      <c r="CT737" s="444"/>
      <c r="CU737" s="444"/>
      <c r="CV737" s="444"/>
      <c r="CW737" s="444"/>
      <c r="CX737" s="447"/>
      <c r="CY737" s="447"/>
      <c r="CZ737" s="447"/>
      <c r="DA737" s="447"/>
      <c r="DB737" s="448"/>
      <c r="DC737" s="448"/>
      <c r="DD737" s="446"/>
      <c r="DE737" s="439"/>
      <c r="DF737" s="439"/>
      <c r="DG737" s="439"/>
      <c r="DH737" s="439"/>
      <c r="DI737" s="439"/>
      <c r="DJ737" s="439"/>
      <c r="DK737" s="439"/>
      <c r="DL737" s="446"/>
      <c r="DM737" s="446"/>
      <c r="DN737" s="444"/>
      <c r="DO737" s="444"/>
      <c r="DP737" s="444"/>
      <c r="DQ737" s="444"/>
      <c r="DR737" s="444"/>
      <c r="DS737" s="441"/>
      <c r="DT737" s="449"/>
      <c r="DU737" s="450"/>
      <c r="DV737" s="450"/>
      <c r="DW737" s="450"/>
      <c r="DX737" s="450"/>
      <c r="DY737" s="450"/>
      <c r="DZ737" s="450"/>
      <c r="EA737" s="450"/>
      <c r="EB737" s="450"/>
      <c r="EC737" s="450"/>
      <c r="ED737" s="450"/>
      <c r="EE737" s="446"/>
      <c r="EF737" s="446"/>
      <c r="EL737" s="4"/>
      <c r="EM737" s="4"/>
      <c r="EN737" s="5"/>
      <c r="EO737" s="4"/>
      <c r="FA737" s="23"/>
      <c r="FB737" s="24"/>
      <c r="FC737" s="75"/>
      <c r="FD737" s="76"/>
      <c r="FF737" s="89"/>
      <c r="IA737" s="214"/>
      <c r="IB737" s="215"/>
      <c r="IC737" s="214"/>
      <c r="ID737" s="215"/>
      <c r="IE737" s="214"/>
      <c r="IF737" s="214"/>
      <c r="IG737" s="214"/>
      <c r="IH737" s="233"/>
      <c r="II737" s="160"/>
      <c r="IJ737" s="217"/>
      <c r="IK737" s="218"/>
      <c r="IL737" s="218"/>
      <c r="IM737" s="218"/>
      <c r="IO737" s="391"/>
    </row>
    <row r="738" spans="1:249" s="6" customFormat="1" ht="15" x14ac:dyDescent="0.2">
      <c r="A738" s="467" t="s">
        <v>2195</v>
      </c>
      <c r="B738" s="467" t="s">
        <v>2149</v>
      </c>
      <c r="C738" s="393" t="s">
        <v>876</v>
      </c>
      <c r="D738" s="468"/>
      <c r="E738" s="462" t="s">
        <v>2141</v>
      </c>
      <c r="F738" s="14" t="s">
        <v>2147</v>
      </c>
      <c r="G738" s="14" t="s">
        <v>2154</v>
      </c>
      <c r="H738" s="469" t="s">
        <v>2149</v>
      </c>
      <c r="I738" s="462"/>
      <c r="J738" s="456"/>
      <c r="K738" s="11"/>
      <c r="L738" s="11"/>
      <c r="M738" s="14"/>
      <c r="N738" s="470"/>
      <c r="O738" s="14"/>
      <c r="P738" s="14"/>
      <c r="Q738" s="14"/>
      <c r="R738" s="14"/>
      <c r="S738" s="14"/>
      <c r="T738" s="469"/>
      <c r="U738" s="454"/>
      <c r="V738" s="454"/>
      <c r="W738" s="9"/>
      <c r="X738" s="9"/>
      <c r="Y738" s="10"/>
      <c r="Z738" s="495" t="s">
        <v>2195</v>
      </c>
      <c r="AA738" s="11"/>
      <c r="AB738" s="472"/>
      <c r="AC738" s="473"/>
      <c r="AD738" s="473"/>
      <c r="AE738" s="496" t="s">
        <v>2195</v>
      </c>
      <c r="AF738" s="12"/>
      <c r="AG738" s="12"/>
      <c r="AH738" s="13"/>
      <c r="AI738" s="14"/>
      <c r="AJ738" s="14"/>
      <c r="AK738" s="7"/>
      <c r="AL738" s="7"/>
      <c r="AM738" s="15"/>
      <c r="AN738" s="15"/>
      <c r="AO738" s="8"/>
      <c r="AP738" s="453" t="s">
        <v>207</v>
      </c>
      <c r="AQ738" s="17"/>
      <c r="AR738" s="18"/>
      <c r="AS738" s="19"/>
      <c r="AT738" s="19"/>
      <c r="AU738" s="19"/>
      <c r="AV738" s="19"/>
      <c r="AW738" s="19"/>
      <c r="AX738" s="19"/>
      <c r="AY738" s="19"/>
      <c r="AZ738" s="20"/>
      <c r="BA738" s="20"/>
      <c r="BB738" s="21"/>
      <c r="BC738" s="22" t="s">
        <v>2179</v>
      </c>
      <c r="BD738" s="77"/>
      <c r="BE738" s="91"/>
      <c r="BF738" s="91"/>
      <c r="BG738" s="92"/>
      <c r="BH738"/>
      <c r="BI738"/>
      <c r="BJ738"/>
      <c r="BK738"/>
      <c r="BL738"/>
      <c r="BM738"/>
      <c r="BN738"/>
      <c r="BO738"/>
      <c r="BP738"/>
      <c r="BQ738"/>
      <c r="BR738"/>
      <c r="BS738"/>
      <c r="BT738" s="92"/>
      <c r="BU738" s="92"/>
      <c r="BV738" s="92"/>
      <c r="BW738" s="5"/>
      <c r="BX738" s="5"/>
      <c r="BY738" s="5"/>
      <c r="BZ738" s="5"/>
      <c r="CA738" s="5"/>
      <c r="CB738" s="5"/>
      <c r="CC738" s="5"/>
      <c r="CD738" s="440"/>
      <c r="CE738" s="440"/>
      <c r="CF738" s="441"/>
      <c r="CG738" s="442"/>
      <c r="CH738" s="443"/>
      <c r="CI738" s="443"/>
      <c r="CJ738" s="443"/>
      <c r="CK738" s="443"/>
      <c r="CL738" s="4"/>
      <c r="CM738" s="4"/>
      <c r="CN738" s="5"/>
      <c r="CO738" s="4"/>
      <c r="CP738" s="444"/>
      <c r="CQ738" s="445"/>
      <c r="CR738" s="446"/>
      <c r="CS738" s="446"/>
      <c r="CT738" s="444"/>
      <c r="CU738" s="444"/>
      <c r="CV738" s="444"/>
      <c r="CW738" s="444"/>
      <c r="CX738" s="447"/>
      <c r="CY738" s="447"/>
      <c r="CZ738" s="447"/>
      <c r="DA738" s="447"/>
      <c r="DB738" s="448"/>
      <c r="DC738" s="448"/>
      <c r="DD738" s="446"/>
      <c r="DE738" s="439"/>
      <c r="DF738" s="439"/>
      <c r="DG738" s="439"/>
      <c r="DH738" s="439"/>
      <c r="DI738" s="439"/>
      <c r="DJ738" s="439"/>
      <c r="DK738" s="439"/>
      <c r="DL738" s="446"/>
      <c r="DM738" s="446"/>
      <c r="DN738" s="444"/>
      <c r="DO738" s="444"/>
      <c r="DP738" s="444"/>
      <c r="DQ738" s="444"/>
      <c r="DR738" s="444"/>
      <c r="DS738" s="441"/>
      <c r="DT738" s="449"/>
      <c r="DU738" s="450"/>
      <c r="DV738" s="450"/>
      <c r="DW738" s="450"/>
      <c r="DX738" s="450"/>
      <c r="DY738" s="450"/>
      <c r="DZ738" s="450"/>
      <c r="EA738" s="450"/>
      <c r="EB738" s="450"/>
      <c r="EC738" s="450"/>
      <c r="ED738" s="450"/>
      <c r="EE738" s="446"/>
      <c r="EF738" s="446"/>
      <c r="EL738" s="4"/>
      <c r="EM738" s="4"/>
      <c r="EN738" s="5"/>
      <c r="EO738" s="4"/>
      <c r="FA738" s="23"/>
      <c r="FB738" s="24"/>
      <c r="FC738" s="75"/>
      <c r="FD738" s="76"/>
      <c r="FF738" s="89"/>
      <c r="IA738" s="214"/>
      <c r="IB738" s="215"/>
      <c r="IC738" s="214"/>
      <c r="ID738" s="215"/>
      <c r="IE738" s="214"/>
      <c r="IF738" s="214"/>
      <c r="IG738" s="214"/>
      <c r="IH738" s="233"/>
      <c r="II738" s="160"/>
      <c r="IJ738" s="217"/>
      <c r="IK738" s="218"/>
      <c r="IL738" s="218"/>
      <c r="IM738" s="218"/>
      <c r="IO738" s="391"/>
    </row>
    <row r="739" spans="1:249" s="6" customFormat="1" ht="15.75" x14ac:dyDescent="0.25">
      <c r="A739" s="467">
        <v>2</v>
      </c>
      <c r="B739" s="467" t="s">
        <v>2157</v>
      </c>
      <c r="C739" s="393" t="s">
        <v>877</v>
      </c>
      <c r="D739" s="468"/>
      <c r="E739" s="462" t="s">
        <v>2138</v>
      </c>
      <c r="F739" s="14" t="s">
        <v>2146</v>
      </c>
      <c r="G739" s="14" t="s">
        <v>2154</v>
      </c>
      <c r="H739" s="469" t="s">
        <v>2149</v>
      </c>
      <c r="I739" s="462"/>
      <c r="J739" s="456"/>
      <c r="K739" s="11"/>
      <c r="L739" s="11"/>
      <c r="M739" s="14"/>
      <c r="N739" s="470"/>
      <c r="O739" s="14"/>
      <c r="P739" s="14"/>
      <c r="Q739" s="14"/>
      <c r="R739" s="14"/>
      <c r="S739" s="14"/>
      <c r="T739" s="469"/>
      <c r="U739" s="454"/>
      <c r="V739" s="498"/>
      <c r="W739" s="9"/>
      <c r="X739" s="9"/>
      <c r="Y739" s="10"/>
      <c r="Z739" s="495">
        <v>3</v>
      </c>
      <c r="AA739" s="11"/>
      <c r="AB739" s="472"/>
      <c r="AC739" s="473"/>
      <c r="AD739" s="473"/>
      <c r="AE739" s="496">
        <v>3</v>
      </c>
      <c r="AF739" s="12"/>
      <c r="AG739" s="12"/>
      <c r="AH739" s="13"/>
      <c r="AI739" s="14"/>
      <c r="AJ739" s="14"/>
      <c r="AK739" s="7"/>
      <c r="AL739" s="7"/>
      <c r="AM739" s="15"/>
      <c r="AN739" s="15"/>
      <c r="AO739" s="8"/>
      <c r="AP739" s="453" t="s">
        <v>208</v>
      </c>
      <c r="AQ739" s="17"/>
      <c r="AR739" s="18"/>
      <c r="AS739" s="19"/>
      <c r="AT739" s="19"/>
      <c r="AU739" s="19"/>
      <c r="AV739" s="19"/>
      <c r="AW739" s="19"/>
      <c r="AX739" s="19"/>
      <c r="AY739" s="19"/>
      <c r="AZ739" s="20"/>
      <c r="BA739" s="20"/>
      <c r="BB739" s="21"/>
      <c r="BC739" s="22" t="s">
        <v>2179</v>
      </c>
      <c r="BD739" s="77"/>
      <c r="BE739" s="91"/>
      <c r="BF739" s="91"/>
      <c r="BG739" s="92"/>
      <c r="BH739"/>
      <c r="BI739"/>
      <c r="BJ739"/>
      <c r="BK739"/>
      <c r="BL739"/>
      <c r="BM739"/>
      <c r="BN739"/>
      <c r="BO739"/>
      <c r="BP739"/>
      <c r="BQ739"/>
      <c r="BR739"/>
      <c r="BS739"/>
      <c r="BT739" s="92"/>
      <c r="BU739" s="92"/>
      <c r="BV739" s="92"/>
      <c r="BW739" s="5"/>
      <c r="BX739" s="5"/>
      <c r="BY739" s="5"/>
      <c r="BZ739" s="5"/>
      <c r="CA739" s="5"/>
      <c r="CB739" s="5"/>
      <c r="CC739" s="5"/>
      <c r="CD739" s="440"/>
      <c r="CE739" s="440"/>
      <c r="CF739" s="441"/>
      <c r="CG739" s="442"/>
      <c r="CH739" s="443"/>
      <c r="CI739" s="443"/>
      <c r="CJ739" s="443"/>
      <c r="CK739" s="443"/>
      <c r="CL739" s="4"/>
      <c r="CM739" s="4"/>
      <c r="CN739" s="5"/>
      <c r="CO739" s="4"/>
      <c r="CP739" s="444"/>
      <c r="CQ739" s="445"/>
      <c r="CR739" s="446"/>
      <c r="CS739" s="446"/>
      <c r="CT739" s="444"/>
      <c r="CU739" s="444"/>
      <c r="CV739" s="444"/>
      <c r="CW739" s="444"/>
      <c r="CX739" s="447"/>
      <c r="CY739" s="447"/>
      <c r="CZ739" s="447"/>
      <c r="DA739" s="447"/>
      <c r="DB739" s="448"/>
      <c r="DC739" s="448"/>
      <c r="DD739" s="446"/>
      <c r="DE739" s="439"/>
      <c r="DF739" s="439"/>
      <c r="DG739" s="439"/>
      <c r="DH739" s="439"/>
      <c r="DI739" s="439"/>
      <c r="DJ739" s="439"/>
      <c r="DK739" s="439"/>
      <c r="DL739" s="446"/>
      <c r="DM739" s="446"/>
      <c r="DN739" s="444"/>
      <c r="DO739" s="444"/>
      <c r="DP739" s="444"/>
      <c r="DQ739" s="444"/>
      <c r="DR739" s="444"/>
      <c r="DS739" s="441"/>
      <c r="DT739" s="449"/>
      <c r="DU739" s="450"/>
      <c r="DV739" s="450"/>
      <c r="DW739" s="450"/>
      <c r="DX739" s="450"/>
      <c r="DY739" s="450"/>
      <c r="DZ739" s="450"/>
      <c r="EA739" s="450"/>
      <c r="EB739" s="450"/>
      <c r="EC739" s="450"/>
      <c r="ED739" s="450"/>
      <c r="EE739" s="446"/>
      <c r="EF739" s="446"/>
      <c r="EL739" s="4"/>
      <c r="EM739" s="4"/>
      <c r="EN739" s="5"/>
      <c r="EO739" s="4"/>
      <c r="FA739" s="23"/>
      <c r="FB739" s="24"/>
      <c r="FC739" s="75"/>
      <c r="FD739" s="76"/>
      <c r="FF739" s="89"/>
      <c r="IA739" s="214"/>
      <c r="IB739" s="215"/>
      <c r="IC739" s="214"/>
      <c r="ID739" s="215"/>
      <c r="IE739" s="214"/>
      <c r="IF739" s="214"/>
      <c r="IG739" s="214"/>
      <c r="IH739" s="233"/>
      <c r="II739" s="160"/>
      <c r="IJ739" s="217"/>
      <c r="IK739" s="218"/>
      <c r="IL739" s="218"/>
      <c r="IM739" s="218"/>
      <c r="IO739" s="391"/>
    </row>
    <row r="740" spans="1:249" s="6" customFormat="1" ht="15" x14ac:dyDescent="0.2">
      <c r="A740" s="467">
        <v>0</v>
      </c>
      <c r="B740" s="467" t="s">
        <v>2149</v>
      </c>
      <c r="C740" s="393" t="s">
        <v>878</v>
      </c>
      <c r="D740" s="468"/>
      <c r="E740" s="462" t="s">
        <v>2135</v>
      </c>
      <c r="F740" s="14"/>
      <c r="G740" s="14"/>
      <c r="H740" s="469"/>
      <c r="I740" s="462"/>
      <c r="J740" s="456"/>
      <c r="K740" s="11"/>
      <c r="L740" s="11"/>
      <c r="M740" s="14"/>
      <c r="N740" s="470"/>
      <c r="O740" s="14"/>
      <c r="P740" s="14"/>
      <c r="Q740" s="14"/>
      <c r="R740" s="14"/>
      <c r="S740" s="14"/>
      <c r="T740" s="469"/>
      <c r="U740" s="454"/>
      <c r="V740" s="454"/>
      <c r="W740" s="9"/>
      <c r="X740" s="9"/>
      <c r="Y740" s="10"/>
      <c r="Z740" s="495">
        <v>0</v>
      </c>
      <c r="AA740" s="11"/>
      <c r="AB740" s="472"/>
      <c r="AC740" s="473"/>
      <c r="AD740" s="473"/>
      <c r="AE740" s="496">
        <v>2</v>
      </c>
      <c r="AF740" s="12"/>
      <c r="AG740" s="12"/>
      <c r="AH740" s="13"/>
      <c r="AI740" s="14"/>
      <c r="AJ740" s="14"/>
      <c r="AK740" s="7"/>
      <c r="AL740" s="7"/>
      <c r="AM740" s="15"/>
      <c r="AN740" s="15"/>
      <c r="AO740" s="8"/>
      <c r="AP740" s="453" t="s">
        <v>209</v>
      </c>
      <c r="AQ740" s="17"/>
      <c r="AR740" s="18"/>
      <c r="AS740" s="19"/>
      <c r="AT740" s="19"/>
      <c r="AU740" s="19"/>
      <c r="AV740" s="19"/>
      <c r="AW740" s="19"/>
      <c r="AX740" s="19"/>
      <c r="AY740" s="19"/>
      <c r="AZ740" s="20"/>
      <c r="BA740" s="20"/>
      <c r="BB740" s="21"/>
      <c r="BC740" s="22" t="s">
        <v>2179</v>
      </c>
      <c r="BD740" s="77"/>
      <c r="BE740" s="91"/>
      <c r="BF740" s="91"/>
      <c r="BG740" s="92"/>
      <c r="BH740"/>
      <c r="BI740"/>
      <c r="BJ740"/>
      <c r="BK740"/>
      <c r="BL740"/>
      <c r="BM740"/>
      <c r="BN740"/>
      <c r="BO740"/>
      <c r="BP740"/>
      <c r="BQ740"/>
      <c r="BR740"/>
      <c r="BS740"/>
      <c r="BT740" s="92"/>
      <c r="BU740" s="92"/>
      <c r="BV740" s="92"/>
      <c r="BW740" s="5"/>
      <c r="BX740" s="5"/>
      <c r="BY740" s="5"/>
      <c r="BZ740" s="5"/>
      <c r="CA740" s="5"/>
      <c r="CB740" s="5"/>
      <c r="CC740" s="5"/>
      <c r="CD740" s="440"/>
      <c r="CE740" s="440"/>
      <c r="CF740" s="441"/>
      <c r="CG740" s="442"/>
      <c r="CH740" s="443"/>
      <c r="CI740" s="443"/>
      <c r="CJ740" s="443"/>
      <c r="CK740" s="443"/>
      <c r="CL740" s="4"/>
      <c r="CM740" s="4"/>
      <c r="CN740" s="5"/>
      <c r="CO740" s="4"/>
      <c r="CP740" s="444"/>
      <c r="CQ740" s="445"/>
      <c r="CR740" s="446"/>
      <c r="CS740" s="446"/>
      <c r="CT740" s="444"/>
      <c r="CU740" s="444"/>
      <c r="CV740" s="444"/>
      <c r="CW740" s="444"/>
      <c r="CX740" s="447"/>
      <c r="CY740" s="447"/>
      <c r="CZ740" s="447"/>
      <c r="DA740" s="447"/>
      <c r="DB740" s="448"/>
      <c r="DC740" s="448"/>
      <c r="DD740" s="446"/>
      <c r="DE740" s="439"/>
      <c r="DF740" s="439"/>
      <c r="DG740" s="439"/>
      <c r="DH740" s="439"/>
      <c r="DI740" s="439"/>
      <c r="DJ740" s="439"/>
      <c r="DK740" s="439"/>
      <c r="DL740" s="446"/>
      <c r="DM740" s="446"/>
      <c r="DN740" s="444"/>
      <c r="DO740" s="444"/>
      <c r="DP740" s="444"/>
      <c r="DQ740" s="444"/>
      <c r="DR740" s="444"/>
      <c r="DS740" s="441"/>
      <c r="DT740" s="449"/>
      <c r="DU740" s="450"/>
      <c r="DV740" s="450"/>
      <c r="DW740" s="450"/>
      <c r="DX740" s="450"/>
      <c r="DY740" s="450"/>
      <c r="DZ740" s="450"/>
      <c r="EA740" s="450"/>
      <c r="EB740" s="450"/>
      <c r="EC740" s="450"/>
      <c r="ED740" s="450"/>
      <c r="EE740" s="446"/>
      <c r="EF740" s="446"/>
      <c r="EL740" s="4"/>
      <c r="EM740" s="4"/>
      <c r="EN740" s="5"/>
      <c r="EO740" s="4"/>
      <c r="FA740" s="23"/>
      <c r="FB740" s="24"/>
      <c r="FC740" s="75"/>
      <c r="FD740" s="76"/>
      <c r="FF740" s="89"/>
      <c r="IA740" s="214"/>
      <c r="IB740" s="215"/>
      <c r="IC740" s="214"/>
      <c r="ID740" s="215"/>
      <c r="IE740" s="214"/>
      <c r="IF740" s="214"/>
      <c r="IG740" s="214"/>
      <c r="IH740" s="233"/>
      <c r="II740" s="160"/>
      <c r="IJ740" s="217"/>
      <c r="IK740" s="218"/>
      <c r="IL740" s="218"/>
      <c r="IM740" s="218"/>
      <c r="IO740" s="391"/>
    </row>
    <row r="741" spans="1:249" s="6" customFormat="1" ht="15" x14ac:dyDescent="0.2">
      <c r="A741" s="467">
        <v>2</v>
      </c>
      <c r="B741" s="467" t="s">
        <v>2157</v>
      </c>
      <c r="C741" s="393" t="s">
        <v>879</v>
      </c>
      <c r="D741" s="468"/>
      <c r="E741" s="462" t="s">
        <v>2137</v>
      </c>
      <c r="F741" s="14" t="s">
        <v>2147</v>
      </c>
      <c r="G741" s="14" t="s">
        <v>2153</v>
      </c>
      <c r="H741" s="469" t="s">
        <v>2149</v>
      </c>
      <c r="I741" s="462"/>
      <c r="J741" s="456"/>
      <c r="K741" s="11"/>
      <c r="L741" s="11"/>
      <c r="M741" s="14"/>
      <c r="N741" s="470"/>
      <c r="O741" s="14"/>
      <c r="P741" s="14"/>
      <c r="Q741" s="14"/>
      <c r="R741" s="14"/>
      <c r="S741" s="14"/>
      <c r="T741" s="469"/>
      <c r="U741" s="454"/>
      <c r="V741" s="454"/>
      <c r="W741" s="9"/>
      <c r="X741" s="9"/>
      <c r="Y741" s="10"/>
      <c r="Z741" s="495">
        <v>3</v>
      </c>
      <c r="AA741" s="11"/>
      <c r="AB741" s="472"/>
      <c r="AC741" s="473"/>
      <c r="AD741" s="473"/>
      <c r="AE741" s="496" t="s">
        <v>2166</v>
      </c>
      <c r="AF741" s="12"/>
      <c r="AG741" s="12"/>
      <c r="AH741" s="13"/>
      <c r="AI741" s="14"/>
      <c r="AJ741" s="14"/>
      <c r="AK741" s="7"/>
      <c r="AL741" s="7"/>
      <c r="AM741" s="15"/>
      <c r="AN741" s="15"/>
      <c r="AO741" s="8"/>
      <c r="AP741" s="453" t="s">
        <v>210</v>
      </c>
      <c r="AQ741" s="17"/>
      <c r="AR741" s="18"/>
      <c r="AS741" s="19"/>
      <c r="AT741" s="19"/>
      <c r="AU741" s="19"/>
      <c r="AV741" s="19"/>
      <c r="AW741" s="19"/>
      <c r="AX741" s="19"/>
      <c r="AY741" s="19"/>
      <c r="AZ741" s="20"/>
      <c r="BA741" s="20"/>
      <c r="BB741" s="21"/>
      <c r="BC741" s="22" t="s">
        <v>2179</v>
      </c>
      <c r="BD741" s="77"/>
      <c r="BE741" s="91"/>
      <c r="BF741" s="91"/>
      <c r="BG741" s="92"/>
      <c r="BH741"/>
      <c r="BI741"/>
      <c r="BJ741"/>
      <c r="BK741"/>
      <c r="BL741"/>
      <c r="BM741"/>
      <c r="BN741"/>
      <c r="BO741"/>
      <c r="BP741"/>
      <c r="BQ741"/>
      <c r="BR741"/>
      <c r="BS741"/>
      <c r="BT741" s="92"/>
      <c r="BU741" s="92"/>
      <c r="BV741" s="92"/>
      <c r="BW741" s="5"/>
      <c r="BX741" s="5"/>
      <c r="BY741" s="5"/>
      <c r="BZ741" s="5"/>
      <c r="CA741" s="5"/>
      <c r="CB741" s="5"/>
      <c r="CC741" s="5"/>
      <c r="CD741" s="440"/>
      <c r="CE741" s="440"/>
      <c r="CF741" s="441"/>
      <c r="CG741" s="442"/>
      <c r="CH741" s="443"/>
      <c r="CI741" s="443"/>
      <c r="CJ741" s="443"/>
      <c r="CK741" s="443"/>
      <c r="CL741" s="4"/>
      <c r="CM741" s="4"/>
      <c r="CN741" s="5"/>
      <c r="CO741" s="4"/>
      <c r="CP741" s="444"/>
      <c r="CQ741" s="445"/>
      <c r="CR741" s="446"/>
      <c r="CS741" s="446"/>
      <c r="CT741" s="444"/>
      <c r="CU741" s="444"/>
      <c r="CV741" s="444"/>
      <c r="CW741" s="444"/>
      <c r="CX741" s="447"/>
      <c r="CY741" s="447"/>
      <c r="CZ741" s="447"/>
      <c r="DA741" s="447"/>
      <c r="DB741" s="448"/>
      <c r="DC741" s="448"/>
      <c r="DD741" s="446"/>
      <c r="DE741" s="439"/>
      <c r="DF741" s="439"/>
      <c r="DG741" s="439"/>
      <c r="DH741" s="439"/>
      <c r="DI741" s="439"/>
      <c r="DJ741" s="439"/>
      <c r="DK741" s="439"/>
      <c r="DL741" s="446"/>
      <c r="DM741" s="446"/>
      <c r="DN741" s="444"/>
      <c r="DO741" s="444"/>
      <c r="DP741" s="444"/>
      <c r="DQ741" s="444"/>
      <c r="DR741" s="444"/>
      <c r="DS741" s="441"/>
      <c r="DT741" s="449"/>
      <c r="DU741" s="450"/>
      <c r="DV741" s="450"/>
      <c r="DW741" s="450"/>
      <c r="DX741" s="450"/>
      <c r="DY741" s="450"/>
      <c r="DZ741" s="450"/>
      <c r="EA741" s="450"/>
      <c r="EB741" s="450"/>
      <c r="EC741" s="450"/>
      <c r="ED741" s="450"/>
      <c r="EE741" s="446"/>
      <c r="EF741" s="446"/>
      <c r="EL741" s="4"/>
      <c r="EM741" s="4"/>
      <c r="EN741" s="5"/>
      <c r="EO741" s="4"/>
      <c r="FA741" s="23"/>
      <c r="FB741" s="24"/>
      <c r="FC741" s="75"/>
      <c r="FD741" s="76"/>
      <c r="FF741" s="89"/>
      <c r="IA741" s="214"/>
      <c r="IB741" s="215"/>
      <c r="IC741" s="214"/>
      <c r="ID741" s="215"/>
      <c r="IE741" s="214"/>
      <c r="IF741" s="214"/>
      <c r="IG741" s="214"/>
      <c r="IH741" s="233"/>
      <c r="II741" s="160"/>
      <c r="IJ741" s="217"/>
      <c r="IK741" s="218"/>
      <c r="IL741" s="218"/>
      <c r="IM741" s="218"/>
      <c r="IO741" s="391"/>
    </row>
    <row r="742" spans="1:249" s="6" customFormat="1" ht="15" x14ac:dyDescent="0.2">
      <c r="A742" s="467">
        <v>3</v>
      </c>
      <c r="B742" s="467" t="s">
        <v>2157</v>
      </c>
      <c r="C742" s="393" t="s">
        <v>880</v>
      </c>
      <c r="D742" s="468"/>
      <c r="E742" s="462" t="s">
        <v>2138</v>
      </c>
      <c r="F742" s="14" t="s">
        <v>2147</v>
      </c>
      <c r="G742" s="14" t="s">
        <v>2154</v>
      </c>
      <c r="H742" s="469" t="s">
        <v>2149</v>
      </c>
      <c r="I742" s="462"/>
      <c r="J742" s="456"/>
      <c r="K742" s="11"/>
      <c r="L742" s="11"/>
      <c r="M742" s="14"/>
      <c r="N742" s="470"/>
      <c r="O742" s="14"/>
      <c r="P742" s="14"/>
      <c r="Q742" s="14"/>
      <c r="R742" s="14"/>
      <c r="S742" s="14"/>
      <c r="T742" s="469"/>
      <c r="U742" s="454"/>
      <c r="V742" s="454"/>
      <c r="W742" s="9"/>
      <c r="X742" s="9"/>
      <c r="Y742" s="10"/>
      <c r="Z742" s="495" t="s">
        <v>2166</v>
      </c>
      <c r="AA742" s="11"/>
      <c r="AB742" s="472"/>
      <c r="AC742" s="473"/>
      <c r="AD742" s="473"/>
      <c r="AE742" s="496">
        <v>3</v>
      </c>
      <c r="AF742" s="12"/>
      <c r="AG742" s="12"/>
      <c r="AH742" s="13"/>
      <c r="AI742" s="14"/>
      <c r="AJ742" s="14"/>
      <c r="AK742" s="7"/>
      <c r="AL742" s="7"/>
      <c r="AM742" s="15"/>
      <c r="AN742" s="15"/>
      <c r="AO742" s="8"/>
      <c r="AP742" s="453" t="s">
        <v>211</v>
      </c>
      <c r="AQ742" s="17"/>
      <c r="AR742" s="18"/>
      <c r="AS742" s="19"/>
      <c r="AT742" s="19"/>
      <c r="AU742" s="19"/>
      <c r="AV742" s="19"/>
      <c r="AW742" s="19"/>
      <c r="AX742" s="19"/>
      <c r="AY742" s="19"/>
      <c r="AZ742" s="20"/>
      <c r="BA742" s="20"/>
      <c r="BB742" s="21"/>
      <c r="BC742" s="22" t="s">
        <v>2179</v>
      </c>
      <c r="BD742" s="77"/>
      <c r="BE742" s="91"/>
      <c r="BF742" s="91"/>
      <c r="BG742" s="92"/>
      <c r="BH742"/>
      <c r="BI742"/>
      <c r="BJ742"/>
      <c r="BK742"/>
      <c r="BL742"/>
      <c r="BM742"/>
      <c r="BN742"/>
      <c r="BO742"/>
      <c r="BP742"/>
      <c r="BQ742"/>
      <c r="BR742"/>
      <c r="BS742"/>
      <c r="BT742" s="92"/>
      <c r="BU742" s="92"/>
      <c r="BV742" s="92"/>
      <c r="BW742" s="5"/>
      <c r="BX742" s="5"/>
      <c r="BY742" s="5"/>
      <c r="BZ742" s="5"/>
      <c r="CA742" s="5"/>
      <c r="CB742" s="5"/>
      <c r="CC742" s="5"/>
      <c r="CD742" s="440"/>
      <c r="CE742" s="440"/>
      <c r="CF742" s="441"/>
      <c r="CG742" s="442"/>
      <c r="CH742" s="443"/>
      <c r="CI742" s="443"/>
      <c r="CJ742" s="443"/>
      <c r="CK742" s="443"/>
      <c r="CL742" s="4"/>
      <c r="CM742" s="4"/>
      <c r="CN742" s="5"/>
      <c r="CO742" s="4"/>
      <c r="CP742" s="444"/>
      <c r="CQ742" s="445"/>
      <c r="CR742" s="446"/>
      <c r="CS742" s="446"/>
      <c r="CT742" s="444"/>
      <c r="CU742" s="444"/>
      <c r="CV742" s="444"/>
      <c r="CW742" s="444"/>
      <c r="CX742" s="447"/>
      <c r="CY742" s="447"/>
      <c r="CZ742" s="447"/>
      <c r="DA742" s="447"/>
      <c r="DB742" s="448"/>
      <c r="DC742" s="448"/>
      <c r="DD742" s="446"/>
      <c r="DE742" s="439"/>
      <c r="DF742" s="439"/>
      <c r="DG742" s="439"/>
      <c r="DH742" s="439"/>
      <c r="DI742" s="439"/>
      <c r="DJ742" s="439"/>
      <c r="DK742" s="439"/>
      <c r="DL742" s="446"/>
      <c r="DM742" s="446"/>
      <c r="DN742" s="444"/>
      <c r="DO742" s="444"/>
      <c r="DP742" s="444"/>
      <c r="DQ742" s="444"/>
      <c r="DR742" s="444"/>
      <c r="DS742" s="441"/>
      <c r="DT742" s="449"/>
      <c r="DU742" s="450"/>
      <c r="DV742" s="450"/>
      <c r="DW742" s="450"/>
      <c r="DX742" s="450"/>
      <c r="DY742" s="450"/>
      <c r="DZ742" s="450"/>
      <c r="EA742" s="450"/>
      <c r="EB742" s="450"/>
      <c r="EC742" s="450"/>
      <c r="ED742" s="450"/>
      <c r="EE742" s="446"/>
      <c r="EF742" s="446"/>
      <c r="EL742" s="4"/>
      <c r="EM742" s="4"/>
      <c r="EN742" s="5"/>
      <c r="EO742" s="4"/>
      <c r="FA742" s="23"/>
      <c r="FB742" s="24"/>
      <c r="FC742" s="75"/>
      <c r="FD742" s="76"/>
      <c r="FF742" s="89"/>
      <c r="IA742" s="214"/>
      <c r="IB742" s="215"/>
      <c r="IC742" s="214"/>
      <c r="ID742" s="215"/>
      <c r="IE742" s="214"/>
      <c r="IF742" s="214"/>
      <c r="IG742" s="214"/>
      <c r="IH742" s="233"/>
      <c r="II742" s="160"/>
      <c r="IJ742" s="217"/>
      <c r="IK742" s="218"/>
      <c r="IL742" s="218"/>
      <c r="IM742" s="218"/>
      <c r="IO742" s="391"/>
    </row>
    <row r="743" spans="1:249" s="6" customFormat="1" ht="15" x14ac:dyDescent="0.2">
      <c r="A743" s="467" t="s">
        <v>2195</v>
      </c>
      <c r="B743" s="467" t="s">
        <v>2149</v>
      </c>
      <c r="C743" s="393" t="s">
        <v>881</v>
      </c>
      <c r="D743" s="468"/>
      <c r="E743" s="462" t="s">
        <v>2141</v>
      </c>
      <c r="F743" s="14" t="s">
        <v>2149</v>
      </c>
      <c r="G743" s="14" t="s">
        <v>2149</v>
      </c>
      <c r="H743" s="469" t="s">
        <v>2149</v>
      </c>
      <c r="I743" s="462"/>
      <c r="J743" s="456"/>
      <c r="K743" s="11"/>
      <c r="L743" s="11"/>
      <c r="M743" s="14"/>
      <c r="N743" s="470"/>
      <c r="O743" s="14"/>
      <c r="P743" s="14"/>
      <c r="Q743" s="14"/>
      <c r="R743" s="14"/>
      <c r="S743" s="14"/>
      <c r="T743" s="469"/>
      <c r="U743" s="454"/>
      <c r="V743" s="454"/>
      <c r="W743" s="9"/>
      <c r="X743" s="9"/>
      <c r="Y743" s="10"/>
      <c r="Z743" s="495" t="s">
        <v>2195</v>
      </c>
      <c r="AA743" s="11"/>
      <c r="AB743" s="472"/>
      <c r="AC743" s="473"/>
      <c r="AD743" s="473"/>
      <c r="AE743" s="496" t="s">
        <v>2195</v>
      </c>
      <c r="AF743" s="12"/>
      <c r="AG743" s="12"/>
      <c r="AH743" s="13"/>
      <c r="AI743" s="14"/>
      <c r="AJ743" s="14"/>
      <c r="AK743" s="7"/>
      <c r="AL743" s="7"/>
      <c r="AM743" s="15"/>
      <c r="AN743" s="15"/>
      <c r="AO743" s="8"/>
      <c r="AP743" s="453" t="s">
        <v>212</v>
      </c>
      <c r="AQ743" s="17"/>
      <c r="AR743" s="18"/>
      <c r="AS743" s="19"/>
      <c r="AT743" s="19"/>
      <c r="AU743" s="19"/>
      <c r="AV743" s="19"/>
      <c r="AW743" s="19"/>
      <c r="AX743" s="19"/>
      <c r="AY743" s="19"/>
      <c r="AZ743" s="20"/>
      <c r="BA743" s="20"/>
      <c r="BB743" s="21"/>
      <c r="BC743" s="22" t="s">
        <v>2179</v>
      </c>
      <c r="BD743" s="77"/>
      <c r="BE743" s="91"/>
      <c r="BF743" s="91"/>
      <c r="BG743" s="92"/>
      <c r="BH743"/>
      <c r="BI743"/>
      <c r="BJ743"/>
      <c r="BK743"/>
      <c r="BL743"/>
      <c r="BM743"/>
      <c r="BN743"/>
      <c r="BO743"/>
      <c r="BP743"/>
      <c r="BQ743"/>
      <c r="BR743"/>
      <c r="BS743"/>
      <c r="BT743" s="92"/>
      <c r="BU743" s="92"/>
      <c r="BV743" s="92"/>
      <c r="BW743" s="5"/>
      <c r="BX743" s="5"/>
      <c r="BY743" s="5"/>
      <c r="BZ743" s="5"/>
      <c r="CA743" s="5"/>
      <c r="CB743" s="5"/>
      <c r="CC743" s="5"/>
      <c r="CD743" s="440"/>
      <c r="CE743" s="440"/>
      <c r="CF743" s="441"/>
      <c r="CG743" s="442"/>
      <c r="CH743" s="443"/>
      <c r="CI743" s="443"/>
      <c r="CJ743" s="443"/>
      <c r="CK743" s="443"/>
      <c r="CL743" s="4"/>
      <c r="CM743" s="4"/>
      <c r="CN743" s="5"/>
      <c r="CO743" s="4"/>
      <c r="CP743" s="444"/>
      <c r="CQ743" s="445"/>
      <c r="CR743" s="446"/>
      <c r="CS743" s="446"/>
      <c r="CT743" s="444"/>
      <c r="CU743" s="444"/>
      <c r="CV743" s="444"/>
      <c r="CW743" s="444"/>
      <c r="CX743" s="447"/>
      <c r="CY743" s="447"/>
      <c r="CZ743" s="447"/>
      <c r="DA743" s="447"/>
      <c r="DB743" s="448"/>
      <c r="DC743" s="448"/>
      <c r="DD743" s="446"/>
      <c r="DE743" s="439"/>
      <c r="DF743" s="439"/>
      <c r="DG743" s="439"/>
      <c r="DH743" s="439"/>
      <c r="DI743" s="439"/>
      <c r="DJ743" s="439"/>
      <c r="DK743" s="439"/>
      <c r="DL743" s="446"/>
      <c r="DM743" s="446"/>
      <c r="DN743" s="444"/>
      <c r="DO743" s="444"/>
      <c r="DP743" s="444"/>
      <c r="DQ743" s="444"/>
      <c r="DR743" s="444"/>
      <c r="DS743" s="441"/>
      <c r="DT743" s="449"/>
      <c r="DU743" s="450"/>
      <c r="DV743" s="450"/>
      <c r="DW743" s="450"/>
      <c r="DX743" s="450"/>
      <c r="DY743" s="450"/>
      <c r="DZ743" s="450"/>
      <c r="EA743" s="450"/>
      <c r="EB743" s="450"/>
      <c r="EC743" s="450"/>
      <c r="ED743" s="450"/>
      <c r="EE743" s="446"/>
      <c r="EF743" s="446"/>
      <c r="EL743" s="4"/>
      <c r="EM743" s="4"/>
      <c r="EN743" s="5"/>
      <c r="EO743" s="4"/>
      <c r="FA743" s="23"/>
      <c r="FB743" s="24"/>
      <c r="FC743" s="75"/>
      <c r="FD743" s="76"/>
      <c r="FF743" s="89"/>
      <c r="IA743" s="214"/>
      <c r="IB743" s="215"/>
      <c r="IC743" s="214"/>
      <c r="ID743" s="215"/>
      <c r="IE743" s="214"/>
      <c r="IF743" s="214"/>
      <c r="IG743" s="214"/>
      <c r="IH743" s="233"/>
      <c r="II743" s="160"/>
      <c r="IJ743" s="217"/>
      <c r="IK743" s="218"/>
      <c r="IL743" s="218"/>
      <c r="IM743" s="218"/>
      <c r="IO743" s="391"/>
    </row>
    <row r="744" spans="1:249" s="6" customFormat="1" ht="15" x14ac:dyDescent="0.2">
      <c r="A744" s="467" t="s">
        <v>2195</v>
      </c>
      <c r="B744" s="467" t="s">
        <v>2149</v>
      </c>
      <c r="C744" s="393" t="s">
        <v>882</v>
      </c>
      <c r="D744" s="468"/>
      <c r="E744" s="462" t="s">
        <v>2138</v>
      </c>
      <c r="F744" s="14" t="s">
        <v>2149</v>
      </c>
      <c r="G744" s="14" t="s">
        <v>2149</v>
      </c>
      <c r="H744" s="469" t="s">
        <v>2149</v>
      </c>
      <c r="I744" s="462"/>
      <c r="J744" s="456"/>
      <c r="K744" s="11"/>
      <c r="L744" s="11"/>
      <c r="M744" s="14"/>
      <c r="N744" s="470"/>
      <c r="O744" s="14"/>
      <c r="P744" s="14"/>
      <c r="Q744" s="14"/>
      <c r="R744" s="14"/>
      <c r="S744" s="14"/>
      <c r="T744" s="469"/>
      <c r="U744" s="454"/>
      <c r="V744" s="454"/>
      <c r="W744" s="9"/>
      <c r="X744" s="9"/>
      <c r="Y744" s="10"/>
      <c r="Z744" s="495" t="s">
        <v>2195</v>
      </c>
      <c r="AA744" s="11"/>
      <c r="AB744" s="472"/>
      <c r="AC744" s="473"/>
      <c r="AD744" s="473"/>
      <c r="AE744" s="496" t="s">
        <v>2195</v>
      </c>
      <c r="AF744" s="12"/>
      <c r="AG744" s="12"/>
      <c r="AH744" s="13"/>
      <c r="AI744" s="14"/>
      <c r="AJ744" s="14"/>
      <c r="AK744" s="7"/>
      <c r="AL744" s="7"/>
      <c r="AM744" s="15"/>
      <c r="AN744" s="15"/>
      <c r="AO744" s="8"/>
      <c r="AP744" s="453" t="s">
        <v>213</v>
      </c>
      <c r="AQ744" s="17"/>
      <c r="AR744" s="18"/>
      <c r="AS744" s="19"/>
      <c r="AT744" s="19"/>
      <c r="AU744" s="19"/>
      <c r="AV744" s="19"/>
      <c r="AW744" s="19"/>
      <c r="AX744" s="19"/>
      <c r="AY744" s="19"/>
      <c r="AZ744" s="20"/>
      <c r="BA744" s="20"/>
      <c r="BB744" s="21"/>
      <c r="BC744" s="22" t="s">
        <v>2179</v>
      </c>
      <c r="BD744" s="77"/>
      <c r="BE744" s="91"/>
      <c r="BF744" s="91"/>
      <c r="BG744" s="92"/>
      <c r="BH744"/>
      <c r="BI744"/>
      <c r="BJ744"/>
      <c r="BK744"/>
      <c r="BL744"/>
      <c r="BM744"/>
      <c r="BN744"/>
      <c r="BO744"/>
      <c r="BP744"/>
      <c r="BQ744"/>
      <c r="BR744"/>
      <c r="BS744"/>
      <c r="BT744" s="92"/>
      <c r="BU744" s="92"/>
      <c r="BV744" s="92"/>
      <c r="BW744" s="5"/>
      <c r="BX744" s="5"/>
      <c r="BY744" s="5"/>
      <c r="BZ744" s="5"/>
      <c r="CA744" s="5"/>
      <c r="CB744" s="5"/>
      <c r="CC744" s="5"/>
      <c r="CD744" s="440"/>
      <c r="CE744" s="440"/>
      <c r="CF744" s="441"/>
      <c r="CG744" s="442"/>
      <c r="CH744" s="443"/>
      <c r="CI744" s="443"/>
      <c r="CJ744" s="443"/>
      <c r="CK744" s="443"/>
      <c r="CL744" s="4"/>
      <c r="CM744" s="4"/>
      <c r="CN744" s="5"/>
      <c r="CO744" s="4"/>
      <c r="CP744" s="444"/>
      <c r="CQ744" s="445"/>
      <c r="CR744" s="446"/>
      <c r="CS744" s="446"/>
      <c r="CT744" s="444"/>
      <c r="CU744" s="444"/>
      <c r="CV744" s="444"/>
      <c r="CW744" s="444"/>
      <c r="CX744" s="447"/>
      <c r="CY744" s="447"/>
      <c r="CZ744" s="447"/>
      <c r="DA744" s="447"/>
      <c r="DB744" s="448"/>
      <c r="DC744" s="448"/>
      <c r="DD744" s="446"/>
      <c r="DE744" s="439"/>
      <c r="DF744" s="439"/>
      <c r="DG744" s="439"/>
      <c r="DH744" s="439"/>
      <c r="DI744" s="439"/>
      <c r="DJ744" s="439"/>
      <c r="DK744" s="439"/>
      <c r="DL744" s="446"/>
      <c r="DM744" s="446"/>
      <c r="DN744" s="444"/>
      <c r="DO744" s="444"/>
      <c r="DP744" s="444"/>
      <c r="DQ744" s="444"/>
      <c r="DR744" s="444"/>
      <c r="DS744" s="441"/>
      <c r="DT744" s="449"/>
      <c r="DU744" s="450"/>
      <c r="DV744" s="450"/>
      <c r="DW744" s="450"/>
      <c r="DX744" s="450"/>
      <c r="DY744" s="450"/>
      <c r="DZ744" s="450"/>
      <c r="EA744" s="450"/>
      <c r="EB744" s="450"/>
      <c r="EC744" s="450"/>
      <c r="ED744" s="450"/>
      <c r="EE744" s="446"/>
      <c r="EF744" s="446"/>
      <c r="EL744" s="4"/>
      <c r="EM744" s="4"/>
      <c r="EN744" s="5"/>
      <c r="EO744" s="4"/>
      <c r="FA744" s="23"/>
      <c r="FB744" s="24"/>
      <c r="FC744" s="75"/>
      <c r="FD744" s="76"/>
      <c r="FF744" s="89"/>
      <c r="IA744" s="214"/>
      <c r="IB744" s="215"/>
      <c r="IC744" s="214"/>
      <c r="ID744" s="215"/>
      <c r="IE744" s="214"/>
      <c r="IF744" s="214"/>
      <c r="IG744" s="214"/>
      <c r="IH744" s="233"/>
      <c r="II744" s="160"/>
      <c r="IJ744" s="217"/>
      <c r="IK744" s="218"/>
      <c r="IL744" s="218"/>
      <c r="IM744" s="218"/>
      <c r="IO744" s="391"/>
    </row>
    <row r="745" spans="1:249" s="6" customFormat="1" ht="15" x14ac:dyDescent="0.2">
      <c r="A745" s="467" t="s">
        <v>2195</v>
      </c>
      <c r="B745" s="467" t="s">
        <v>2149</v>
      </c>
      <c r="C745" s="393" t="s">
        <v>883</v>
      </c>
      <c r="D745" s="468"/>
      <c r="E745" s="462" t="s">
        <v>2141</v>
      </c>
      <c r="F745" s="14" t="s">
        <v>2147</v>
      </c>
      <c r="G745" s="14" t="s">
        <v>2154</v>
      </c>
      <c r="H745" s="469" t="s">
        <v>2149</v>
      </c>
      <c r="I745" s="462"/>
      <c r="J745" s="456"/>
      <c r="K745" s="11"/>
      <c r="L745" s="11"/>
      <c r="M745" s="14"/>
      <c r="N745" s="470"/>
      <c r="O745" s="14"/>
      <c r="P745" s="14"/>
      <c r="Q745" s="14"/>
      <c r="R745" s="14"/>
      <c r="S745" s="14"/>
      <c r="T745" s="469"/>
      <c r="U745" s="454"/>
      <c r="V745" s="454"/>
      <c r="W745" s="9"/>
      <c r="X745" s="9"/>
      <c r="Y745" s="10"/>
      <c r="Z745" s="495" t="s">
        <v>2195</v>
      </c>
      <c r="AA745" s="11"/>
      <c r="AB745" s="472"/>
      <c r="AC745" s="473"/>
      <c r="AD745" s="473"/>
      <c r="AE745" s="496" t="s">
        <v>2195</v>
      </c>
      <c r="AF745" s="12"/>
      <c r="AG745" s="12"/>
      <c r="AH745" s="13"/>
      <c r="AI745" s="14"/>
      <c r="AJ745" s="14"/>
      <c r="AK745" s="7"/>
      <c r="AL745" s="7"/>
      <c r="AM745" s="15"/>
      <c r="AN745" s="15"/>
      <c r="AO745" s="8"/>
      <c r="AP745" s="453" t="s">
        <v>214</v>
      </c>
      <c r="AQ745" s="17"/>
      <c r="AR745" s="18"/>
      <c r="AS745" s="19"/>
      <c r="AT745" s="19"/>
      <c r="AU745" s="19"/>
      <c r="AV745" s="19"/>
      <c r="AW745" s="19"/>
      <c r="AX745" s="19"/>
      <c r="AY745" s="19"/>
      <c r="AZ745" s="20"/>
      <c r="BA745" s="20"/>
      <c r="BB745" s="21"/>
      <c r="BC745" s="22" t="s">
        <v>2179</v>
      </c>
      <c r="BD745" s="77"/>
      <c r="BE745" s="91"/>
      <c r="BF745" s="91"/>
      <c r="BG745" s="92"/>
      <c r="BH745"/>
      <c r="BI745"/>
      <c r="BJ745"/>
      <c r="BK745"/>
      <c r="BL745"/>
      <c r="BM745"/>
      <c r="BN745"/>
      <c r="BO745"/>
      <c r="BP745"/>
      <c r="BQ745"/>
      <c r="BR745"/>
      <c r="BS745"/>
      <c r="BT745" s="92"/>
      <c r="BU745" s="92"/>
      <c r="BV745" s="92"/>
      <c r="BW745" s="5"/>
      <c r="BX745" s="5"/>
      <c r="BY745" s="5"/>
      <c r="BZ745" s="5"/>
      <c r="CA745" s="5"/>
      <c r="CB745" s="5"/>
      <c r="CC745" s="5"/>
      <c r="CD745" s="440"/>
      <c r="CE745" s="440"/>
      <c r="CF745" s="441"/>
      <c r="CG745" s="442"/>
      <c r="CH745" s="443"/>
      <c r="CI745" s="443"/>
      <c r="CJ745" s="443"/>
      <c r="CK745" s="443"/>
      <c r="CL745" s="4"/>
      <c r="CM745" s="4"/>
      <c r="CN745" s="5"/>
      <c r="CO745" s="4"/>
      <c r="CP745" s="444"/>
      <c r="CQ745" s="445"/>
      <c r="CR745" s="446"/>
      <c r="CS745" s="446"/>
      <c r="CT745" s="444"/>
      <c r="CU745" s="444"/>
      <c r="CV745" s="444"/>
      <c r="CW745" s="444"/>
      <c r="CX745" s="447"/>
      <c r="CY745" s="447"/>
      <c r="CZ745" s="447"/>
      <c r="DA745" s="447"/>
      <c r="DB745" s="448"/>
      <c r="DC745" s="448"/>
      <c r="DD745" s="446"/>
      <c r="DE745" s="439"/>
      <c r="DF745" s="439"/>
      <c r="DG745" s="439"/>
      <c r="DH745" s="439"/>
      <c r="DI745" s="439"/>
      <c r="DJ745" s="439"/>
      <c r="DK745" s="439"/>
      <c r="DL745" s="446"/>
      <c r="DM745" s="446"/>
      <c r="DN745" s="444"/>
      <c r="DO745" s="444"/>
      <c r="DP745" s="444"/>
      <c r="DQ745" s="444"/>
      <c r="DR745" s="444"/>
      <c r="DS745" s="441"/>
      <c r="DT745" s="449"/>
      <c r="DU745" s="450"/>
      <c r="DV745" s="450"/>
      <c r="DW745" s="450"/>
      <c r="DX745" s="450"/>
      <c r="DY745" s="450"/>
      <c r="DZ745" s="450"/>
      <c r="EA745" s="450"/>
      <c r="EB745" s="450"/>
      <c r="EC745" s="450"/>
      <c r="ED745" s="450"/>
      <c r="EE745" s="446"/>
      <c r="EF745" s="446"/>
      <c r="EL745" s="4"/>
      <c r="EM745" s="4"/>
      <c r="EN745" s="5"/>
      <c r="EO745" s="4"/>
      <c r="FA745" s="23"/>
      <c r="FB745" s="24"/>
      <c r="FC745" s="75"/>
      <c r="FD745" s="76"/>
      <c r="FF745" s="89"/>
      <c r="IA745" s="214"/>
      <c r="IB745" s="215"/>
      <c r="IC745" s="214"/>
      <c r="ID745" s="215"/>
      <c r="IE745" s="214"/>
      <c r="IF745" s="214"/>
      <c r="IG745" s="214"/>
      <c r="IH745" s="233"/>
      <c r="II745" s="160"/>
      <c r="IJ745" s="217"/>
      <c r="IK745" s="218"/>
      <c r="IL745" s="218"/>
      <c r="IM745" s="218"/>
      <c r="IO745" s="391"/>
    </row>
    <row r="746" spans="1:249" s="6" customFormat="1" ht="15" x14ac:dyDescent="0.2">
      <c r="A746" s="467" t="s">
        <v>2195</v>
      </c>
      <c r="B746" s="467" t="s">
        <v>2149</v>
      </c>
      <c r="C746" s="393" t="s">
        <v>884</v>
      </c>
      <c r="D746" s="468"/>
      <c r="E746" s="462" t="s">
        <v>2141</v>
      </c>
      <c r="F746" s="14" t="s">
        <v>2149</v>
      </c>
      <c r="G746" s="14" t="s">
        <v>2149</v>
      </c>
      <c r="H746" s="469" t="s">
        <v>2149</v>
      </c>
      <c r="I746" s="462"/>
      <c r="J746" s="456"/>
      <c r="K746" s="11"/>
      <c r="L746" s="11"/>
      <c r="M746" s="14"/>
      <c r="N746" s="470"/>
      <c r="O746" s="14"/>
      <c r="P746" s="14"/>
      <c r="Q746" s="14"/>
      <c r="R746" s="14"/>
      <c r="S746" s="14"/>
      <c r="T746" s="469"/>
      <c r="U746" s="454"/>
      <c r="V746" s="454"/>
      <c r="W746" s="9"/>
      <c r="X746" s="9"/>
      <c r="Y746" s="10"/>
      <c r="Z746" s="495" t="s">
        <v>2195</v>
      </c>
      <c r="AA746" s="11"/>
      <c r="AB746" s="472"/>
      <c r="AC746" s="473"/>
      <c r="AD746" s="473"/>
      <c r="AE746" s="496" t="s">
        <v>2195</v>
      </c>
      <c r="AF746" s="12"/>
      <c r="AG746" s="12"/>
      <c r="AH746" s="13"/>
      <c r="AI746" s="14"/>
      <c r="AJ746" s="14"/>
      <c r="AK746" s="7"/>
      <c r="AL746" s="7"/>
      <c r="AM746" s="15"/>
      <c r="AN746" s="15"/>
      <c r="AO746" s="8"/>
      <c r="AP746" s="453" t="s">
        <v>215</v>
      </c>
      <c r="AQ746" s="17"/>
      <c r="AR746" s="18"/>
      <c r="AS746" s="19"/>
      <c r="AT746" s="19"/>
      <c r="AU746" s="19"/>
      <c r="AV746" s="19"/>
      <c r="AW746" s="19"/>
      <c r="AX746" s="19"/>
      <c r="AY746" s="19"/>
      <c r="AZ746" s="20"/>
      <c r="BA746" s="20"/>
      <c r="BB746" s="21"/>
      <c r="BC746" s="22" t="s">
        <v>2179</v>
      </c>
      <c r="BD746" s="77"/>
      <c r="BE746" s="91"/>
      <c r="BF746" s="91"/>
      <c r="BG746" s="92"/>
      <c r="BH746"/>
      <c r="BI746"/>
      <c r="BJ746"/>
      <c r="BK746"/>
      <c r="BL746"/>
      <c r="BM746"/>
      <c r="BN746"/>
      <c r="BO746"/>
      <c r="BP746"/>
      <c r="BQ746"/>
      <c r="BR746"/>
      <c r="BS746"/>
      <c r="BT746" s="92"/>
      <c r="BU746" s="92"/>
      <c r="BV746" s="92"/>
      <c r="BW746" s="5"/>
      <c r="BX746" s="5"/>
      <c r="BY746" s="5"/>
      <c r="BZ746" s="5"/>
      <c r="CA746" s="5"/>
      <c r="CB746" s="5"/>
      <c r="CC746" s="5"/>
      <c r="CD746" s="440"/>
      <c r="CE746" s="440"/>
      <c r="CF746" s="441"/>
      <c r="CG746" s="442"/>
      <c r="CH746" s="443"/>
      <c r="CI746" s="443"/>
      <c r="CJ746" s="443"/>
      <c r="CK746" s="443"/>
      <c r="CL746" s="4"/>
      <c r="CM746" s="4"/>
      <c r="CN746" s="5"/>
      <c r="CO746" s="4"/>
      <c r="CP746" s="444"/>
      <c r="CQ746" s="445"/>
      <c r="CR746" s="446"/>
      <c r="CS746" s="446"/>
      <c r="CT746" s="444"/>
      <c r="CU746" s="444"/>
      <c r="CV746" s="444"/>
      <c r="CW746" s="444"/>
      <c r="CX746" s="447"/>
      <c r="CY746" s="447"/>
      <c r="CZ746" s="447"/>
      <c r="DA746" s="447"/>
      <c r="DB746" s="448"/>
      <c r="DC746" s="448"/>
      <c r="DD746" s="446"/>
      <c r="DE746" s="439"/>
      <c r="DF746" s="439"/>
      <c r="DG746" s="439"/>
      <c r="DH746" s="439"/>
      <c r="DI746" s="439"/>
      <c r="DJ746" s="439"/>
      <c r="DK746" s="439"/>
      <c r="DL746" s="446"/>
      <c r="DM746" s="446"/>
      <c r="DN746" s="444"/>
      <c r="DO746" s="444"/>
      <c r="DP746" s="444"/>
      <c r="DQ746" s="444"/>
      <c r="DR746" s="444"/>
      <c r="DS746" s="441"/>
      <c r="DT746" s="449"/>
      <c r="DU746" s="450"/>
      <c r="DV746" s="450"/>
      <c r="DW746" s="450"/>
      <c r="DX746" s="450"/>
      <c r="DY746" s="450"/>
      <c r="DZ746" s="450"/>
      <c r="EA746" s="450"/>
      <c r="EB746" s="450"/>
      <c r="EC746" s="450"/>
      <c r="ED746" s="450"/>
      <c r="EE746" s="446"/>
      <c r="EF746" s="446"/>
      <c r="EL746" s="4"/>
      <c r="EM746" s="4"/>
      <c r="EN746" s="5"/>
      <c r="EO746" s="4"/>
      <c r="FA746" s="23"/>
      <c r="FB746" s="24"/>
      <c r="FC746" s="75"/>
      <c r="FD746" s="76"/>
      <c r="FF746" s="89"/>
      <c r="IA746" s="214"/>
      <c r="IB746" s="215"/>
      <c r="IC746" s="214"/>
      <c r="ID746" s="215"/>
      <c r="IE746" s="214"/>
      <c r="IF746" s="214"/>
      <c r="IG746" s="214"/>
      <c r="IH746" s="233"/>
      <c r="II746" s="160"/>
      <c r="IJ746" s="217"/>
      <c r="IK746" s="218"/>
      <c r="IL746" s="218"/>
      <c r="IM746" s="218"/>
      <c r="IO746" s="391"/>
    </row>
    <row r="747" spans="1:249" s="6" customFormat="1" ht="15" x14ac:dyDescent="0.2">
      <c r="A747" s="467" t="s">
        <v>2195</v>
      </c>
      <c r="B747" s="467" t="s">
        <v>2149</v>
      </c>
      <c r="C747" s="393" t="s">
        <v>885</v>
      </c>
      <c r="D747" s="468"/>
      <c r="E747" s="462" t="s">
        <v>2141</v>
      </c>
      <c r="F747" s="14" t="s">
        <v>2149</v>
      </c>
      <c r="G747" s="14" t="s">
        <v>2149</v>
      </c>
      <c r="H747" s="469" t="s">
        <v>2149</v>
      </c>
      <c r="I747" s="462"/>
      <c r="J747" s="456"/>
      <c r="K747" s="11"/>
      <c r="L747" s="11"/>
      <c r="M747" s="14"/>
      <c r="N747" s="470"/>
      <c r="O747" s="14"/>
      <c r="P747" s="14"/>
      <c r="Q747" s="14"/>
      <c r="R747" s="14"/>
      <c r="S747" s="14"/>
      <c r="T747" s="469"/>
      <c r="U747" s="454"/>
      <c r="V747" s="454"/>
      <c r="W747" s="9"/>
      <c r="X747" s="9"/>
      <c r="Y747" s="10"/>
      <c r="Z747" s="495" t="s">
        <v>2195</v>
      </c>
      <c r="AA747" s="11"/>
      <c r="AB747" s="472"/>
      <c r="AC747" s="473"/>
      <c r="AD747" s="473"/>
      <c r="AE747" s="496" t="s">
        <v>2195</v>
      </c>
      <c r="AF747" s="12"/>
      <c r="AG747" s="12"/>
      <c r="AH747" s="13"/>
      <c r="AI747" s="14"/>
      <c r="AJ747" s="14"/>
      <c r="AK747" s="7"/>
      <c r="AL747" s="7"/>
      <c r="AM747" s="15"/>
      <c r="AN747" s="15"/>
      <c r="AO747" s="8"/>
      <c r="AP747" s="453" t="s">
        <v>216</v>
      </c>
      <c r="AQ747" s="17"/>
      <c r="AR747" s="18"/>
      <c r="AS747" s="19"/>
      <c r="AT747" s="19"/>
      <c r="AU747" s="19"/>
      <c r="AV747" s="19"/>
      <c r="AW747" s="19"/>
      <c r="AX747" s="19"/>
      <c r="AY747" s="19"/>
      <c r="AZ747" s="20"/>
      <c r="BA747" s="20"/>
      <c r="BB747" s="21"/>
      <c r="BC747" s="22" t="s">
        <v>2179</v>
      </c>
      <c r="BD747" s="77"/>
      <c r="BE747" s="91"/>
      <c r="BF747" s="91"/>
      <c r="BG747" s="92"/>
      <c r="BH747"/>
      <c r="BI747"/>
      <c r="BJ747"/>
      <c r="BK747"/>
      <c r="BL747"/>
      <c r="BM747"/>
      <c r="BN747"/>
      <c r="BO747"/>
      <c r="BP747"/>
      <c r="BQ747"/>
      <c r="BR747"/>
      <c r="BS747"/>
      <c r="BT747" s="92"/>
      <c r="BU747" s="92"/>
      <c r="BV747" s="92"/>
      <c r="BW747" s="5"/>
      <c r="BX747" s="5"/>
      <c r="BY747" s="5"/>
      <c r="BZ747" s="5"/>
      <c r="CA747" s="5"/>
      <c r="CB747" s="5"/>
      <c r="CC747" s="5"/>
      <c r="CD747" s="440"/>
      <c r="CE747" s="440"/>
      <c r="CF747" s="441"/>
      <c r="CG747" s="442"/>
      <c r="CH747" s="443"/>
      <c r="CI747" s="443"/>
      <c r="CJ747" s="443"/>
      <c r="CK747" s="443"/>
      <c r="CL747" s="4"/>
      <c r="CM747" s="4"/>
      <c r="CN747" s="5"/>
      <c r="CO747" s="4"/>
      <c r="CP747" s="444"/>
      <c r="CQ747" s="445"/>
      <c r="CR747" s="446"/>
      <c r="CS747" s="446"/>
      <c r="CT747" s="444"/>
      <c r="CU747" s="444"/>
      <c r="CV747" s="444"/>
      <c r="CW747" s="444"/>
      <c r="CX747" s="447"/>
      <c r="CY747" s="447"/>
      <c r="CZ747" s="447"/>
      <c r="DA747" s="447"/>
      <c r="DB747" s="448"/>
      <c r="DC747" s="448"/>
      <c r="DD747" s="446"/>
      <c r="DE747" s="439"/>
      <c r="DF747" s="439"/>
      <c r="DG747" s="439"/>
      <c r="DH747" s="439"/>
      <c r="DI747" s="439"/>
      <c r="DJ747" s="439"/>
      <c r="DK747" s="439"/>
      <c r="DL747" s="446"/>
      <c r="DM747" s="446"/>
      <c r="DN747" s="444"/>
      <c r="DO747" s="444"/>
      <c r="DP747" s="444"/>
      <c r="DQ747" s="444"/>
      <c r="DR747" s="444"/>
      <c r="DS747" s="441"/>
      <c r="DT747" s="449"/>
      <c r="DU747" s="450"/>
      <c r="DV747" s="450"/>
      <c r="DW747" s="450"/>
      <c r="DX747" s="450"/>
      <c r="DY747" s="450"/>
      <c r="DZ747" s="450"/>
      <c r="EA747" s="450"/>
      <c r="EB747" s="450"/>
      <c r="EC747" s="450"/>
      <c r="ED747" s="450"/>
      <c r="EE747" s="446"/>
      <c r="EF747" s="446"/>
      <c r="EL747" s="4"/>
      <c r="EM747" s="4"/>
      <c r="EN747" s="5"/>
      <c r="EO747" s="4"/>
      <c r="FA747" s="23"/>
      <c r="FB747" s="24"/>
      <c r="FC747" s="75"/>
      <c r="FD747" s="76"/>
      <c r="FF747" s="89"/>
      <c r="IA747" s="214"/>
      <c r="IB747" s="215"/>
      <c r="IC747" s="214"/>
      <c r="ID747" s="215"/>
      <c r="IE747" s="214"/>
      <c r="IF747" s="214"/>
      <c r="IG747" s="214"/>
      <c r="IH747" s="233"/>
      <c r="II747" s="160"/>
      <c r="IJ747" s="217"/>
      <c r="IK747" s="218"/>
      <c r="IL747" s="218"/>
      <c r="IM747" s="218"/>
      <c r="IO747" s="391"/>
    </row>
    <row r="748" spans="1:249" s="6" customFormat="1" ht="15" x14ac:dyDescent="0.2">
      <c r="A748" s="467" t="s">
        <v>2195</v>
      </c>
      <c r="B748" s="467" t="s">
        <v>2149</v>
      </c>
      <c r="C748" s="393" t="s">
        <v>886</v>
      </c>
      <c r="D748" s="468"/>
      <c r="E748" s="462" t="s">
        <v>2139</v>
      </c>
      <c r="F748" s="14" t="s">
        <v>2149</v>
      </c>
      <c r="G748" s="14" t="s">
        <v>2149</v>
      </c>
      <c r="H748" s="469" t="s">
        <v>2149</v>
      </c>
      <c r="I748" s="462"/>
      <c r="J748" s="456"/>
      <c r="K748" s="11"/>
      <c r="L748" s="11"/>
      <c r="M748" s="14"/>
      <c r="N748" s="470"/>
      <c r="O748" s="14"/>
      <c r="P748" s="14"/>
      <c r="Q748" s="14"/>
      <c r="R748" s="14"/>
      <c r="S748" s="14"/>
      <c r="T748" s="469"/>
      <c r="U748" s="454"/>
      <c r="V748" s="454"/>
      <c r="W748" s="9"/>
      <c r="X748" s="9"/>
      <c r="Y748" s="10"/>
      <c r="Z748" s="495" t="s">
        <v>2195</v>
      </c>
      <c r="AA748" s="11"/>
      <c r="AB748" s="472"/>
      <c r="AC748" s="473"/>
      <c r="AD748" s="473"/>
      <c r="AE748" s="496" t="s">
        <v>2195</v>
      </c>
      <c r="AF748" s="12"/>
      <c r="AG748" s="12"/>
      <c r="AH748" s="13"/>
      <c r="AI748" s="14"/>
      <c r="AJ748" s="14"/>
      <c r="AK748" s="7"/>
      <c r="AL748" s="7"/>
      <c r="AM748" s="15"/>
      <c r="AN748" s="15"/>
      <c r="AO748" s="8"/>
      <c r="AP748" s="453" t="s">
        <v>217</v>
      </c>
      <c r="AQ748" s="17"/>
      <c r="AR748" s="18"/>
      <c r="AS748" s="19"/>
      <c r="AT748" s="19"/>
      <c r="AU748" s="19"/>
      <c r="AV748" s="19"/>
      <c r="AW748" s="19"/>
      <c r="AX748" s="19"/>
      <c r="AY748" s="19"/>
      <c r="AZ748" s="20"/>
      <c r="BA748" s="20"/>
      <c r="BB748" s="21"/>
      <c r="BC748" s="22" t="s">
        <v>2179</v>
      </c>
      <c r="BD748" s="77"/>
      <c r="BE748" s="91"/>
      <c r="BF748" s="91"/>
      <c r="BG748" s="92"/>
      <c r="BH748"/>
      <c r="BI748"/>
      <c r="BJ748"/>
      <c r="BK748"/>
      <c r="BL748"/>
      <c r="BM748"/>
      <c r="BN748"/>
      <c r="BO748"/>
      <c r="BP748"/>
      <c r="BQ748"/>
      <c r="BR748"/>
      <c r="BS748"/>
      <c r="BT748" s="92"/>
      <c r="BU748" s="92"/>
      <c r="BV748" s="92"/>
      <c r="BW748" s="5"/>
      <c r="BX748" s="5"/>
      <c r="BY748" s="5"/>
      <c r="BZ748" s="5"/>
      <c r="CA748" s="5"/>
      <c r="CB748" s="5"/>
      <c r="CC748" s="5"/>
      <c r="CD748" s="440"/>
      <c r="CE748" s="440"/>
      <c r="CF748" s="441"/>
      <c r="CG748" s="442"/>
      <c r="CH748" s="443"/>
      <c r="CI748" s="443"/>
      <c r="CJ748" s="443"/>
      <c r="CK748" s="443"/>
      <c r="CL748" s="4"/>
      <c r="CM748" s="4"/>
      <c r="CN748" s="5"/>
      <c r="CO748" s="4"/>
      <c r="CP748" s="444"/>
      <c r="CQ748" s="445"/>
      <c r="CR748" s="446"/>
      <c r="CS748" s="446"/>
      <c r="CT748" s="444"/>
      <c r="CU748" s="444"/>
      <c r="CV748" s="444"/>
      <c r="CW748" s="444"/>
      <c r="CX748" s="447"/>
      <c r="CY748" s="447"/>
      <c r="CZ748" s="447"/>
      <c r="DA748" s="447"/>
      <c r="DB748" s="448"/>
      <c r="DC748" s="448"/>
      <c r="DD748" s="446"/>
      <c r="DE748" s="439"/>
      <c r="DF748" s="439"/>
      <c r="DG748" s="439"/>
      <c r="DH748" s="439"/>
      <c r="DI748" s="439"/>
      <c r="DJ748" s="439"/>
      <c r="DK748" s="439"/>
      <c r="DL748" s="446"/>
      <c r="DM748" s="446"/>
      <c r="DN748" s="444"/>
      <c r="DO748" s="444"/>
      <c r="DP748" s="444"/>
      <c r="DQ748" s="444"/>
      <c r="DR748" s="444"/>
      <c r="DS748" s="441"/>
      <c r="DT748" s="449"/>
      <c r="DU748" s="450"/>
      <c r="DV748" s="450"/>
      <c r="DW748" s="450"/>
      <c r="DX748" s="450"/>
      <c r="DY748" s="450"/>
      <c r="DZ748" s="450"/>
      <c r="EA748" s="450"/>
      <c r="EB748" s="450"/>
      <c r="EC748" s="450"/>
      <c r="ED748" s="450"/>
      <c r="EE748" s="446"/>
      <c r="EF748" s="446"/>
      <c r="EL748" s="4"/>
      <c r="EM748" s="4"/>
      <c r="EN748" s="5"/>
      <c r="EO748" s="4"/>
      <c r="FA748" s="23"/>
      <c r="FB748" s="24"/>
      <c r="FC748" s="75"/>
      <c r="FD748" s="76"/>
      <c r="FF748" s="89"/>
      <c r="IA748" s="214"/>
      <c r="IB748" s="215"/>
      <c r="IC748" s="214"/>
      <c r="ID748" s="215"/>
      <c r="IE748" s="214"/>
      <c r="IF748" s="214"/>
      <c r="IG748" s="214"/>
      <c r="IH748" s="233"/>
      <c r="II748" s="160"/>
      <c r="IJ748" s="217"/>
      <c r="IK748" s="218"/>
      <c r="IL748" s="218"/>
      <c r="IM748" s="218"/>
      <c r="IO748" s="391"/>
    </row>
    <row r="749" spans="1:249" s="6" customFormat="1" ht="15" x14ac:dyDescent="0.2">
      <c r="A749" s="467" t="s">
        <v>2161</v>
      </c>
      <c r="B749" s="467" t="s">
        <v>3037</v>
      </c>
      <c r="C749" s="458" t="s">
        <v>3231</v>
      </c>
      <c r="D749" s="468"/>
      <c r="E749" s="462" t="s">
        <v>2138</v>
      </c>
      <c r="F749" s="14" t="s">
        <v>2142</v>
      </c>
      <c r="G749" s="14" t="s">
        <v>2142</v>
      </c>
      <c r="H749" s="469" t="s">
        <v>2149</v>
      </c>
      <c r="I749" s="462"/>
      <c r="J749" s="456"/>
      <c r="K749" s="11"/>
      <c r="L749" s="11"/>
      <c r="M749" s="14"/>
      <c r="N749" s="470"/>
      <c r="O749" s="14"/>
      <c r="P749" s="14"/>
      <c r="Q749" s="14"/>
      <c r="R749" s="14"/>
      <c r="S749" s="14"/>
      <c r="T749" s="469"/>
      <c r="U749" s="454"/>
      <c r="V749" s="454"/>
      <c r="W749" s="454"/>
      <c r="X749" s="454"/>
      <c r="Y749" s="471"/>
      <c r="Z749" s="495" t="s">
        <v>2194</v>
      </c>
      <c r="AA749" s="495"/>
      <c r="AB749" s="495"/>
      <c r="AC749" s="495"/>
      <c r="AD749" s="495"/>
      <c r="AE749" s="495" t="s">
        <v>2166</v>
      </c>
      <c r="AF749" s="473"/>
      <c r="AG749" s="473"/>
      <c r="AH749" s="474"/>
      <c r="AI749" s="14"/>
      <c r="AJ749" s="14"/>
      <c r="AK749" s="11"/>
      <c r="AL749" s="11"/>
      <c r="AM749" s="475"/>
      <c r="AN749" s="475"/>
      <c r="AO749" s="469"/>
      <c r="AP749" s="476" t="s">
        <v>3239</v>
      </c>
      <c r="AQ749" s="477"/>
      <c r="AR749" s="478"/>
      <c r="AS749" s="479"/>
      <c r="AT749" s="479"/>
      <c r="AU749" s="479"/>
      <c r="AV749" s="479"/>
      <c r="AW749" s="479"/>
      <c r="AX749" s="479"/>
      <c r="AY749" s="479"/>
      <c r="AZ749" s="480"/>
      <c r="BA749" s="480"/>
      <c r="BB749" s="21"/>
      <c r="BC749" s="22" t="s">
        <v>2179</v>
      </c>
      <c r="BD749" s="77"/>
      <c r="BE749" s="91"/>
      <c r="BF749" s="91"/>
      <c r="BG749" s="92"/>
      <c r="BH749"/>
      <c r="BI749"/>
      <c r="BJ749"/>
      <c r="BK749"/>
      <c r="BL749"/>
      <c r="BM749"/>
      <c r="BN749"/>
      <c r="BO749"/>
      <c r="BP749"/>
      <c r="BQ749"/>
      <c r="BR749"/>
      <c r="BS749"/>
      <c r="BT749" s="92"/>
      <c r="BU749" s="92"/>
      <c r="BV749" s="92"/>
      <c r="BW749" s="5"/>
      <c r="BX749" s="5"/>
      <c r="BY749" s="5"/>
      <c r="BZ749" s="5"/>
      <c r="CA749" s="5"/>
      <c r="CB749" s="5"/>
      <c r="CC749" s="5"/>
      <c r="CD749" s="440"/>
      <c r="CE749" s="440"/>
      <c r="CF749" s="441"/>
      <c r="CG749" s="442"/>
      <c r="CH749" s="443"/>
      <c r="CI749" s="443"/>
      <c r="CJ749" s="443"/>
      <c r="CK749" s="443"/>
      <c r="CL749" s="4"/>
      <c r="CM749" s="4"/>
      <c r="CN749" s="5"/>
      <c r="CO749" s="4"/>
      <c r="CP749" s="444"/>
      <c r="CQ749" s="445"/>
      <c r="CR749" s="446"/>
      <c r="CS749" s="446"/>
      <c r="CT749" s="444"/>
      <c r="CU749" s="444"/>
      <c r="CV749" s="444"/>
      <c r="CW749" s="444"/>
      <c r="CX749" s="447"/>
      <c r="CY749" s="447"/>
      <c r="CZ749" s="447"/>
      <c r="DA749" s="447"/>
      <c r="DB749" s="448"/>
      <c r="DC749" s="448"/>
      <c r="DD749" s="446"/>
      <c r="DE749" s="439"/>
      <c r="DF749" s="439"/>
      <c r="DG749" s="439"/>
      <c r="DH749" s="439"/>
      <c r="DI749" s="439"/>
      <c r="DJ749" s="439"/>
      <c r="DK749" s="439"/>
      <c r="DL749" s="446"/>
      <c r="DM749" s="446"/>
      <c r="DN749" s="444"/>
      <c r="DO749" s="444"/>
      <c r="DP749" s="444"/>
      <c r="DQ749" s="444"/>
      <c r="DR749" s="444"/>
      <c r="DS749" s="441"/>
      <c r="DT749" s="449"/>
      <c r="DU749" s="450"/>
      <c r="DV749" s="450"/>
      <c r="DW749" s="450"/>
      <c r="DX749" s="450"/>
      <c r="DY749" s="450"/>
      <c r="DZ749" s="450"/>
      <c r="EA749" s="450"/>
      <c r="EB749" s="450"/>
      <c r="EC749" s="450"/>
      <c r="ED749" s="450"/>
      <c r="EE749" s="446"/>
      <c r="EF749" s="446"/>
      <c r="EL749" s="4"/>
      <c r="EM749" s="4"/>
      <c r="EN749" s="5"/>
      <c r="EO749" s="4"/>
      <c r="FA749" s="23"/>
      <c r="FB749" s="24"/>
      <c r="FC749" s="75"/>
      <c r="FD749" s="76"/>
      <c r="FF749" s="89"/>
      <c r="IA749" s="214"/>
      <c r="IB749" s="215"/>
      <c r="IC749" s="214"/>
      <c r="ID749" s="215"/>
      <c r="IE749" s="214"/>
      <c r="IF749" s="214"/>
      <c r="IG749" s="214"/>
      <c r="IH749" s="233"/>
      <c r="II749" s="160"/>
      <c r="IJ749" s="217"/>
      <c r="IK749" s="218"/>
      <c r="IL749" s="218"/>
      <c r="IM749" s="218"/>
      <c r="IO749" s="391"/>
    </row>
    <row r="750" spans="1:249" s="6" customFormat="1" ht="15" x14ac:dyDescent="0.2">
      <c r="A750" s="467" t="s">
        <v>2195</v>
      </c>
      <c r="B750" s="467" t="s">
        <v>2149</v>
      </c>
      <c r="C750" s="460" t="s">
        <v>887</v>
      </c>
      <c r="D750" s="468"/>
      <c r="E750" s="462" t="s">
        <v>2138</v>
      </c>
      <c r="F750" s="14" t="s">
        <v>2149</v>
      </c>
      <c r="G750" s="14" t="s">
        <v>2149</v>
      </c>
      <c r="H750" s="469" t="s">
        <v>2149</v>
      </c>
      <c r="I750" s="462"/>
      <c r="J750" s="456"/>
      <c r="K750" s="11"/>
      <c r="L750" s="11"/>
      <c r="M750" s="14"/>
      <c r="N750" s="470"/>
      <c r="O750" s="14"/>
      <c r="P750" s="14"/>
      <c r="Q750" s="14"/>
      <c r="R750" s="14"/>
      <c r="S750" s="14"/>
      <c r="T750" s="469"/>
      <c r="U750" s="454"/>
      <c r="V750" s="454"/>
      <c r="W750" s="9"/>
      <c r="X750" s="9"/>
      <c r="Y750" s="10"/>
      <c r="Z750" s="495" t="s">
        <v>2195</v>
      </c>
      <c r="AA750" s="11"/>
      <c r="AB750" s="472"/>
      <c r="AC750" s="473"/>
      <c r="AD750" s="473"/>
      <c r="AE750" s="496" t="s">
        <v>2195</v>
      </c>
      <c r="AF750" s="12"/>
      <c r="AG750" s="12"/>
      <c r="AH750" s="13"/>
      <c r="AI750" s="14"/>
      <c r="AJ750" s="14"/>
      <c r="AK750" s="7"/>
      <c r="AL750" s="7"/>
      <c r="AM750" s="15"/>
      <c r="AN750" s="15"/>
      <c r="AO750" s="8"/>
      <c r="AP750" s="453" t="s">
        <v>218</v>
      </c>
      <c r="AQ750" s="17"/>
      <c r="AR750" s="18"/>
      <c r="AS750" s="19"/>
      <c r="AT750" s="19"/>
      <c r="AU750" s="19"/>
      <c r="AV750" s="19"/>
      <c r="AW750" s="19"/>
      <c r="AX750" s="19"/>
      <c r="AY750" s="19"/>
      <c r="AZ750" s="20"/>
      <c r="BA750" s="20"/>
      <c r="BB750" s="21"/>
      <c r="BC750" s="22" t="s">
        <v>2179</v>
      </c>
      <c r="BD750" s="77"/>
      <c r="BE750" s="91"/>
      <c r="BF750" s="91"/>
      <c r="BG750" s="92"/>
      <c r="BH750"/>
      <c r="BI750"/>
      <c r="BJ750"/>
      <c r="BK750"/>
      <c r="BL750"/>
      <c r="BM750"/>
      <c r="BN750"/>
      <c r="BO750"/>
      <c r="BP750"/>
      <c r="BQ750"/>
      <c r="BR750"/>
      <c r="BS750"/>
      <c r="BT750" s="92"/>
      <c r="BU750" s="92"/>
      <c r="BV750" s="92"/>
      <c r="BW750" s="5"/>
      <c r="BX750" s="5"/>
      <c r="BY750" s="5"/>
      <c r="BZ750" s="5"/>
      <c r="CA750" s="5"/>
      <c r="CB750" s="5"/>
      <c r="CC750" s="5"/>
      <c r="CD750" s="440"/>
      <c r="CE750" s="440"/>
      <c r="CF750" s="441"/>
      <c r="CG750" s="442"/>
      <c r="CH750" s="443"/>
      <c r="CI750" s="443"/>
      <c r="CJ750" s="443"/>
      <c r="CK750" s="443"/>
      <c r="CL750" s="4"/>
      <c r="CM750" s="4"/>
      <c r="CN750" s="5"/>
      <c r="CO750" s="4"/>
      <c r="CP750" s="444"/>
      <c r="CQ750" s="445"/>
      <c r="CR750" s="446"/>
      <c r="CS750" s="446"/>
      <c r="CT750" s="444"/>
      <c r="CU750" s="444"/>
      <c r="CV750" s="444"/>
      <c r="CW750" s="444"/>
      <c r="CX750" s="447"/>
      <c r="CY750" s="447"/>
      <c r="CZ750" s="447"/>
      <c r="DA750" s="447"/>
      <c r="DB750" s="448"/>
      <c r="DC750" s="448"/>
      <c r="DD750" s="446"/>
      <c r="DE750" s="439"/>
      <c r="DF750" s="439"/>
      <c r="DG750" s="439"/>
      <c r="DH750" s="439"/>
      <c r="DI750" s="439"/>
      <c r="DJ750" s="439"/>
      <c r="DK750" s="439"/>
      <c r="DL750" s="446"/>
      <c r="DM750" s="446"/>
      <c r="DN750" s="444"/>
      <c r="DO750" s="444"/>
      <c r="DP750" s="444"/>
      <c r="DQ750" s="444"/>
      <c r="DR750" s="444"/>
      <c r="DS750" s="441"/>
      <c r="DT750" s="449"/>
      <c r="DU750" s="450"/>
      <c r="DV750" s="450"/>
      <c r="DW750" s="450"/>
      <c r="DX750" s="450"/>
      <c r="DY750" s="450"/>
      <c r="DZ750" s="450"/>
      <c r="EA750" s="450"/>
      <c r="EB750" s="450"/>
      <c r="EC750" s="450"/>
      <c r="ED750" s="450"/>
      <c r="EE750" s="446"/>
      <c r="EF750" s="446"/>
      <c r="EL750" s="4"/>
      <c r="EM750" s="4"/>
      <c r="EN750" s="5"/>
      <c r="EO750" s="4"/>
      <c r="FA750" s="23"/>
      <c r="FB750" s="24"/>
      <c r="FC750" s="75"/>
      <c r="FD750" s="76"/>
      <c r="FF750" s="89"/>
      <c r="IA750" s="214"/>
      <c r="IB750" s="215"/>
      <c r="IC750" s="214"/>
      <c r="ID750" s="215"/>
      <c r="IE750" s="214"/>
      <c r="IF750" s="214"/>
      <c r="IG750" s="214"/>
      <c r="IH750" s="233"/>
      <c r="II750" s="160"/>
      <c r="IJ750" s="217"/>
      <c r="IK750" s="218"/>
      <c r="IL750" s="218"/>
      <c r="IM750" s="218"/>
      <c r="IO750" s="391"/>
    </row>
    <row r="751" spans="1:249" s="6" customFormat="1" ht="15" x14ac:dyDescent="0.2">
      <c r="A751" s="467" t="s">
        <v>2195</v>
      </c>
      <c r="B751" s="467" t="s">
        <v>2149</v>
      </c>
      <c r="C751" s="393" t="s">
        <v>888</v>
      </c>
      <c r="D751" s="468"/>
      <c r="E751" s="462" t="s">
        <v>2141</v>
      </c>
      <c r="F751" s="14" t="s">
        <v>2149</v>
      </c>
      <c r="G751" s="14" t="s">
        <v>2149</v>
      </c>
      <c r="H751" s="469" t="s">
        <v>2149</v>
      </c>
      <c r="I751" s="462"/>
      <c r="J751" s="456"/>
      <c r="K751" s="11"/>
      <c r="L751" s="11"/>
      <c r="M751" s="14"/>
      <c r="N751" s="470"/>
      <c r="O751" s="14"/>
      <c r="P751" s="14"/>
      <c r="Q751" s="14"/>
      <c r="R751" s="14"/>
      <c r="S751" s="14"/>
      <c r="T751" s="469"/>
      <c r="U751" s="454"/>
      <c r="V751" s="454"/>
      <c r="W751" s="9"/>
      <c r="X751" s="9"/>
      <c r="Y751" s="10"/>
      <c r="Z751" s="495" t="s">
        <v>2195</v>
      </c>
      <c r="AA751" s="11"/>
      <c r="AB751" s="472"/>
      <c r="AC751" s="473"/>
      <c r="AD751" s="473"/>
      <c r="AE751" s="496" t="s">
        <v>2195</v>
      </c>
      <c r="AF751" s="12"/>
      <c r="AG751" s="12"/>
      <c r="AH751" s="13"/>
      <c r="AI751" s="14"/>
      <c r="AJ751" s="14"/>
      <c r="AK751" s="7"/>
      <c r="AL751" s="7"/>
      <c r="AM751" s="15"/>
      <c r="AN751" s="15"/>
      <c r="AO751" s="8"/>
      <c r="AP751" s="453" t="s">
        <v>219</v>
      </c>
      <c r="AQ751" s="17"/>
      <c r="AR751" s="18"/>
      <c r="AS751" s="19"/>
      <c r="AT751" s="19"/>
      <c r="AU751" s="19"/>
      <c r="AV751" s="19"/>
      <c r="AW751" s="19"/>
      <c r="AX751" s="19"/>
      <c r="AY751" s="19"/>
      <c r="AZ751" s="20"/>
      <c r="BA751" s="20"/>
      <c r="BB751" s="21"/>
      <c r="BC751" s="22" t="s">
        <v>2179</v>
      </c>
      <c r="BD751" s="77"/>
      <c r="BE751" s="91"/>
      <c r="BF751" s="91"/>
      <c r="BG751" s="92"/>
      <c r="BH751"/>
      <c r="BI751"/>
      <c r="BJ751"/>
      <c r="BK751"/>
      <c r="BL751"/>
      <c r="BM751"/>
      <c r="BN751"/>
      <c r="BO751"/>
      <c r="BP751"/>
      <c r="BQ751"/>
      <c r="BR751"/>
      <c r="BS751"/>
      <c r="BT751" s="92"/>
      <c r="BU751" s="92"/>
      <c r="BV751" s="92"/>
      <c r="BW751" s="5"/>
      <c r="BX751" s="5"/>
      <c r="BY751" s="5"/>
      <c r="BZ751" s="5"/>
      <c r="CA751" s="5"/>
      <c r="CB751" s="5"/>
      <c r="CC751" s="5"/>
      <c r="CD751" s="440"/>
      <c r="CE751" s="440"/>
      <c r="CF751" s="441"/>
      <c r="CG751" s="442"/>
      <c r="CH751" s="443"/>
      <c r="CI751" s="443"/>
      <c r="CJ751" s="443"/>
      <c r="CK751" s="443"/>
      <c r="CL751" s="4"/>
      <c r="CM751" s="4"/>
      <c r="CN751" s="5"/>
      <c r="CO751" s="4"/>
      <c r="CP751" s="444"/>
      <c r="CQ751" s="445"/>
      <c r="CR751" s="446"/>
      <c r="CS751" s="446"/>
      <c r="CT751" s="444"/>
      <c r="CU751" s="444"/>
      <c r="CV751" s="444"/>
      <c r="CW751" s="444"/>
      <c r="CX751" s="447"/>
      <c r="CY751" s="447"/>
      <c r="CZ751" s="447"/>
      <c r="DA751" s="447"/>
      <c r="DB751" s="448"/>
      <c r="DC751" s="448"/>
      <c r="DD751" s="446"/>
      <c r="DE751" s="439"/>
      <c r="DF751" s="439"/>
      <c r="DG751" s="439"/>
      <c r="DH751" s="439"/>
      <c r="DI751" s="439"/>
      <c r="DJ751" s="439"/>
      <c r="DK751" s="439"/>
      <c r="DL751" s="446"/>
      <c r="DM751" s="446"/>
      <c r="DN751" s="444"/>
      <c r="DO751" s="444"/>
      <c r="DP751" s="444"/>
      <c r="DQ751" s="444"/>
      <c r="DR751" s="444"/>
      <c r="DS751" s="441"/>
      <c r="DT751" s="449"/>
      <c r="DU751" s="450"/>
      <c r="DV751" s="450"/>
      <c r="DW751" s="450"/>
      <c r="DX751" s="450"/>
      <c r="DY751" s="450"/>
      <c r="DZ751" s="450"/>
      <c r="EA751" s="450"/>
      <c r="EB751" s="450"/>
      <c r="EC751" s="450"/>
      <c r="ED751" s="450"/>
      <c r="EE751" s="446"/>
      <c r="EF751" s="446"/>
      <c r="EL751" s="4"/>
      <c r="EM751" s="4"/>
      <c r="EN751" s="5"/>
      <c r="EO751" s="4"/>
      <c r="FA751" s="23"/>
      <c r="FB751" s="24"/>
      <c r="FC751" s="75"/>
      <c r="FD751" s="76"/>
      <c r="FF751" s="89"/>
      <c r="IA751" s="214"/>
      <c r="IB751" s="215"/>
      <c r="IC751" s="214"/>
      <c r="ID751" s="215"/>
      <c r="IE751" s="214"/>
      <c r="IF751" s="214"/>
      <c r="IG751" s="214"/>
      <c r="IH751" s="233"/>
      <c r="II751" s="160"/>
      <c r="IJ751" s="217"/>
      <c r="IK751" s="218"/>
      <c r="IL751" s="218"/>
      <c r="IM751" s="218"/>
      <c r="IO751" s="391"/>
    </row>
    <row r="752" spans="1:249" s="6" customFormat="1" ht="15" x14ac:dyDescent="0.2">
      <c r="A752" s="467" t="s">
        <v>2195</v>
      </c>
      <c r="B752" s="467" t="s">
        <v>2149</v>
      </c>
      <c r="C752" s="393" t="s">
        <v>889</v>
      </c>
      <c r="D752" s="468"/>
      <c r="E752" s="462" t="s">
        <v>2139</v>
      </c>
      <c r="F752" s="14" t="s">
        <v>2149</v>
      </c>
      <c r="G752" s="14" t="s">
        <v>2149</v>
      </c>
      <c r="H752" s="469" t="s">
        <v>2149</v>
      </c>
      <c r="I752" s="462"/>
      <c r="J752" s="456"/>
      <c r="K752" s="11"/>
      <c r="L752" s="11"/>
      <c r="M752" s="14"/>
      <c r="N752" s="470"/>
      <c r="O752" s="14"/>
      <c r="P752" s="14"/>
      <c r="Q752" s="14"/>
      <c r="R752" s="14"/>
      <c r="S752" s="14"/>
      <c r="T752" s="469"/>
      <c r="U752" s="454"/>
      <c r="V752" s="454"/>
      <c r="W752" s="9"/>
      <c r="X752" s="9"/>
      <c r="Y752" s="10"/>
      <c r="Z752" s="495" t="s">
        <v>2195</v>
      </c>
      <c r="AA752" s="11"/>
      <c r="AB752" s="472"/>
      <c r="AC752" s="473"/>
      <c r="AD752" s="473"/>
      <c r="AE752" s="496" t="s">
        <v>2195</v>
      </c>
      <c r="AF752" s="12"/>
      <c r="AG752" s="12"/>
      <c r="AH752" s="13"/>
      <c r="AI752" s="14"/>
      <c r="AJ752" s="14"/>
      <c r="AK752" s="7"/>
      <c r="AL752" s="7"/>
      <c r="AM752" s="15"/>
      <c r="AN752" s="15"/>
      <c r="AO752" s="8"/>
      <c r="AP752" s="453" t="s">
        <v>220</v>
      </c>
      <c r="AQ752" s="17"/>
      <c r="AR752" s="18"/>
      <c r="AS752" s="19"/>
      <c r="AT752" s="19"/>
      <c r="AU752" s="19"/>
      <c r="AV752" s="19"/>
      <c r="AW752" s="19"/>
      <c r="AX752" s="19"/>
      <c r="AY752" s="19"/>
      <c r="AZ752" s="20"/>
      <c r="BA752" s="20"/>
      <c r="BB752" s="21"/>
      <c r="BC752" s="22" t="s">
        <v>2179</v>
      </c>
      <c r="BD752" s="77"/>
      <c r="BE752" s="91"/>
      <c r="BF752" s="91"/>
      <c r="BG752" s="92"/>
      <c r="BH752"/>
      <c r="BI752"/>
      <c r="BJ752"/>
      <c r="BK752"/>
      <c r="BL752"/>
      <c r="BM752"/>
      <c r="BN752"/>
      <c r="BO752"/>
      <c r="BP752"/>
      <c r="BQ752"/>
      <c r="BR752"/>
      <c r="BS752"/>
      <c r="BT752" s="92"/>
      <c r="BU752" s="92"/>
      <c r="BV752" s="92"/>
      <c r="BW752" s="5"/>
      <c r="BX752" s="5"/>
      <c r="BY752" s="5"/>
      <c r="BZ752" s="5"/>
      <c r="CA752" s="5"/>
      <c r="CB752" s="5"/>
      <c r="CC752" s="5"/>
      <c r="CD752" s="440"/>
      <c r="CE752" s="440"/>
      <c r="CF752" s="441"/>
      <c r="CG752" s="442"/>
      <c r="CH752" s="443"/>
      <c r="CI752" s="443"/>
      <c r="CJ752" s="443"/>
      <c r="CK752" s="443"/>
      <c r="CL752" s="4"/>
      <c r="CM752" s="4"/>
      <c r="CN752" s="5"/>
      <c r="CO752" s="4"/>
      <c r="CP752" s="444"/>
      <c r="CQ752" s="445"/>
      <c r="CR752" s="446"/>
      <c r="CS752" s="446"/>
      <c r="CT752" s="444"/>
      <c r="CU752" s="444"/>
      <c r="CV752" s="444"/>
      <c r="CW752" s="444"/>
      <c r="CX752" s="447"/>
      <c r="CY752" s="447"/>
      <c r="CZ752" s="447"/>
      <c r="DA752" s="447"/>
      <c r="DB752" s="448"/>
      <c r="DC752" s="448"/>
      <c r="DD752" s="446"/>
      <c r="DE752" s="439"/>
      <c r="DF752" s="439"/>
      <c r="DG752" s="439"/>
      <c r="DH752" s="439"/>
      <c r="DI752" s="439"/>
      <c r="DJ752" s="439"/>
      <c r="DK752" s="439"/>
      <c r="DL752" s="446"/>
      <c r="DM752" s="446"/>
      <c r="DN752" s="444"/>
      <c r="DO752" s="444"/>
      <c r="DP752" s="444"/>
      <c r="DQ752" s="444"/>
      <c r="DR752" s="444"/>
      <c r="DS752" s="441"/>
      <c r="DT752" s="449"/>
      <c r="DU752" s="450"/>
      <c r="DV752" s="450"/>
      <c r="DW752" s="450"/>
      <c r="DX752" s="450"/>
      <c r="DY752" s="450"/>
      <c r="DZ752" s="450"/>
      <c r="EA752" s="450"/>
      <c r="EB752" s="450"/>
      <c r="EC752" s="450"/>
      <c r="ED752" s="450"/>
      <c r="EE752" s="446"/>
      <c r="EF752" s="446"/>
      <c r="EL752" s="4"/>
      <c r="EM752" s="4"/>
      <c r="EN752" s="5"/>
      <c r="EO752" s="4"/>
      <c r="FA752" s="23"/>
      <c r="FB752" s="24"/>
      <c r="FC752" s="75"/>
      <c r="FD752" s="76"/>
      <c r="FF752" s="89"/>
      <c r="IA752" s="214"/>
      <c r="IB752" s="215"/>
      <c r="IC752" s="214"/>
      <c r="ID752" s="215"/>
      <c r="IE752" s="214"/>
      <c r="IF752" s="214"/>
      <c r="IG752" s="214"/>
      <c r="IH752" s="233"/>
      <c r="II752" s="160"/>
      <c r="IJ752" s="217"/>
      <c r="IK752" s="218"/>
      <c r="IL752" s="218"/>
      <c r="IM752" s="218"/>
      <c r="IO752" s="391"/>
    </row>
    <row r="753" spans="1:249" s="6" customFormat="1" ht="15" x14ac:dyDescent="0.2">
      <c r="A753" s="467">
        <v>0</v>
      </c>
      <c r="B753" s="467" t="s">
        <v>2149</v>
      </c>
      <c r="C753" s="393" t="s">
        <v>890</v>
      </c>
      <c r="D753" s="468"/>
      <c r="E753" s="462" t="s">
        <v>2135</v>
      </c>
      <c r="F753" s="14"/>
      <c r="G753" s="14"/>
      <c r="H753" s="469"/>
      <c r="I753" s="462"/>
      <c r="J753" s="456"/>
      <c r="K753" s="11"/>
      <c r="L753" s="11"/>
      <c r="M753" s="14"/>
      <c r="N753" s="470"/>
      <c r="O753" s="14"/>
      <c r="P753" s="14"/>
      <c r="Q753" s="14"/>
      <c r="R753" s="14"/>
      <c r="S753" s="14"/>
      <c r="T753" s="469"/>
      <c r="U753" s="454"/>
      <c r="V753" s="454"/>
      <c r="W753" s="9"/>
      <c r="X753" s="9"/>
      <c r="Y753" s="10"/>
      <c r="Z753" s="495">
        <v>0</v>
      </c>
      <c r="AA753" s="11"/>
      <c r="AB753" s="472"/>
      <c r="AC753" s="473"/>
      <c r="AD753" s="473"/>
      <c r="AE753" s="496">
        <v>2</v>
      </c>
      <c r="AF753" s="12"/>
      <c r="AG753" s="12"/>
      <c r="AH753" s="13"/>
      <c r="AI753" s="14"/>
      <c r="AJ753" s="14"/>
      <c r="AK753" s="7"/>
      <c r="AL753" s="7"/>
      <c r="AM753" s="15"/>
      <c r="AN753" s="15"/>
      <c r="AO753" s="8"/>
      <c r="AP753" s="453" t="s">
        <v>221</v>
      </c>
      <c r="AQ753" s="17"/>
      <c r="AR753" s="18"/>
      <c r="AS753" s="19"/>
      <c r="AT753" s="19"/>
      <c r="AU753" s="19"/>
      <c r="AV753" s="19"/>
      <c r="AW753" s="19"/>
      <c r="AX753" s="19"/>
      <c r="AY753" s="19"/>
      <c r="AZ753" s="20"/>
      <c r="BA753" s="20"/>
      <c r="BB753" s="21"/>
      <c r="BC753" s="22" t="s">
        <v>2179</v>
      </c>
      <c r="BD753" s="77"/>
      <c r="BE753" s="91"/>
      <c r="BF753" s="91"/>
      <c r="BG753" s="92"/>
      <c r="BH753"/>
      <c r="BI753"/>
      <c r="BJ753"/>
      <c r="BK753"/>
      <c r="BL753"/>
      <c r="BM753"/>
      <c r="BN753"/>
      <c r="BO753"/>
      <c r="BP753"/>
      <c r="BQ753"/>
      <c r="BR753"/>
      <c r="BS753"/>
      <c r="BT753" s="92"/>
      <c r="BU753" s="92"/>
      <c r="BV753" s="92"/>
      <c r="BW753" s="5"/>
      <c r="BX753" s="5"/>
      <c r="BY753" s="5"/>
      <c r="BZ753" s="5"/>
      <c r="CA753" s="5"/>
      <c r="CB753" s="5"/>
      <c r="CC753" s="5"/>
      <c r="CD753" s="440"/>
      <c r="CE753" s="440"/>
      <c r="CF753" s="441"/>
      <c r="CG753" s="442"/>
      <c r="CH753" s="443"/>
      <c r="CI753" s="443"/>
      <c r="CJ753" s="443"/>
      <c r="CK753" s="443"/>
      <c r="CL753" s="4"/>
      <c r="CM753" s="4"/>
      <c r="CN753" s="5"/>
      <c r="CO753" s="4"/>
      <c r="CP753" s="444"/>
      <c r="CQ753" s="445"/>
      <c r="CR753" s="446"/>
      <c r="CS753" s="446"/>
      <c r="CT753" s="444"/>
      <c r="CU753" s="444"/>
      <c r="CV753" s="444"/>
      <c r="CW753" s="444"/>
      <c r="CX753" s="447"/>
      <c r="CY753" s="447"/>
      <c r="CZ753" s="447"/>
      <c r="DA753" s="447"/>
      <c r="DB753" s="448"/>
      <c r="DC753" s="448"/>
      <c r="DD753" s="446"/>
      <c r="DE753" s="439"/>
      <c r="DF753" s="439"/>
      <c r="DG753" s="439"/>
      <c r="DH753" s="439"/>
      <c r="DI753" s="439"/>
      <c r="DJ753" s="439"/>
      <c r="DK753" s="439"/>
      <c r="DL753" s="446"/>
      <c r="DM753" s="446"/>
      <c r="DN753" s="444"/>
      <c r="DO753" s="444"/>
      <c r="DP753" s="444"/>
      <c r="DQ753" s="444"/>
      <c r="DR753" s="444"/>
      <c r="DS753" s="441"/>
      <c r="DT753" s="449"/>
      <c r="DU753" s="450"/>
      <c r="DV753" s="450"/>
      <c r="DW753" s="450"/>
      <c r="DX753" s="450"/>
      <c r="DY753" s="450"/>
      <c r="DZ753" s="450"/>
      <c r="EA753" s="450"/>
      <c r="EB753" s="450"/>
      <c r="EC753" s="450"/>
      <c r="ED753" s="450"/>
      <c r="EE753" s="446"/>
      <c r="EF753" s="446"/>
      <c r="EL753" s="4"/>
      <c r="EM753" s="4"/>
      <c r="EN753" s="5"/>
      <c r="EO753" s="4"/>
      <c r="FA753" s="23"/>
      <c r="FB753" s="24"/>
      <c r="FC753" s="75"/>
      <c r="FD753" s="76"/>
      <c r="FF753" s="89"/>
      <c r="IA753" s="214"/>
      <c r="IB753" s="215"/>
      <c r="IC753" s="214"/>
      <c r="ID753" s="215"/>
      <c r="IE753" s="214"/>
      <c r="IF753" s="214"/>
      <c r="IG753" s="214"/>
      <c r="IH753" s="233"/>
      <c r="II753" s="160"/>
      <c r="IJ753" s="217"/>
      <c r="IK753" s="218"/>
      <c r="IL753" s="218"/>
      <c r="IM753" s="218"/>
      <c r="IO753" s="391"/>
    </row>
    <row r="754" spans="1:249" s="6" customFormat="1" ht="15" x14ac:dyDescent="0.2">
      <c r="A754" s="467" t="s">
        <v>2195</v>
      </c>
      <c r="B754" s="467" t="s">
        <v>2149</v>
      </c>
      <c r="C754" s="393" t="s">
        <v>891</v>
      </c>
      <c r="D754" s="468"/>
      <c r="E754" s="462" t="s">
        <v>2138</v>
      </c>
      <c r="F754" s="14" t="s">
        <v>2149</v>
      </c>
      <c r="G754" s="14" t="s">
        <v>2149</v>
      </c>
      <c r="H754" s="469" t="s">
        <v>2149</v>
      </c>
      <c r="I754" s="462"/>
      <c r="J754" s="456"/>
      <c r="K754" s="11"/>
      <c r="L754" s="11"/>
      <c r="M754" s="14"/>
      <c r="N754" s="470"/>
      <c r="O754" s="14"/>
      <c r="P754" s="14"/>
      <c r="Q754" s="14"/>
      <c r="R754" s="14"/>
      <c r="S754" s="14"/>
      <c r="T754" s="469"/>
      <c r="U754" s="454"/>
      <c r="V754" s="454"/>
      <c r="W754" s="9"/>
      <c r="X754" s="9"/>
      <c r="Y754" s="10"/>
      <c r="Z754" s="495" t="s">
        <v>2195</v>
      </c>
      <c r="AA754" s="11"/>
      <c r="AB754" s="472"/>
      <c r="AC754" s="473"/>
      <c r="AD754" s="473"/>
      <c r="AE754" s="496" t="s">
        <v>2195</v>
      </c>
      <c r="AF754" s="12"/>
      <c r="AG754" s="12"/>
      <c r="AH754" s="13"/>
      <c r="AI754" s="14"/>
      <c r="AJ754" s="14"/>
      <c r="AK754" s="7"/>
      <c r="AL754" s="7"/>
      <c r="AM754" s="15"/>
      <c r="AN754" s="15"/>
      <c r="AO754" s="8"/>
      <c r="AP754" s="453" t="s">
        <v>222</v>
      </c>
      <c r="AQ754" s="17"/>
      <c r="AR754" s="18"/>
      <c r="AS754" s="19"/>
      <c r="AT754" s="19"/>
      <c r="AU754" s="19"/>
      <c r="AV754" s="19"/>
      <c r="AW754" s="19"/>
      <c r="AX754" s="19"/>
      <c r="AY754" s="19"/>
      <c r="AZ754" s="20"/>
      <c r="BA754" s="20"/>
      <c r="BB754" s="21"/>
      <c r="BC754" s="22" t="s">
        <v>2163</v>
      </c>
      <c r="BD754" s="77"/>
      <c r="BE754" s="91"/>
      <c r="BF754" s="91"/>
      <c r="BG754" s="92"/>
      <c r="BH754"/>
      <c r="BI754"/>
      <c r="BJ754"/>
      <c r="BK754"/>
      <c r="BL754"/>
      <c r="BM754"/>
      <c r="BN754"/>
      <c r="BO754"/>
      <c r="BP754"/>
      <c r="BQ754"/>
      <c r="BR754"/>
      <c r="BS754"/>
      <c r="BT754" s="92"/>
      <c r="BU754" s="92"/>
      <c r="BV754" s="92"/>
      <c r="BW754" s="5"/>
      <c r="BX754" s="5"/>
      <c r="BY754" s="5"/>
      <c r="BZ754" s="5"/>
      <c r="CA754" s="5"/>
      <c r="CB754" s="5"/>
      <c r="CC754" s="5"/>
      <c r="CD754" s="440"/>
      <c r="CE754" s="440"/>
      <c r="CF754" s="441"/>
      <c r="CG754" s="442"/>
      <c r="CH754" s="443"/>
      <c r="CI754" s="443"/>
      <c r="CJ754" s="443"/>
      <c r="CK754" s="443"/>
      <c r="CL754" s="4"/>
      <c r="CM754" s="4"/>
      <c r="CN754" s="5"/>
      <c r="CO754" s="4"/>
      <c r="CP754" s="444"/>
      <c r="CQ754" s="445"/>
      <c r="CR754" s="446"/>
      <c r="CS754" s="446"/>
      <c r="CT754" s="444"/>
      <c r="CU754" s="444"/>
      <c r="CV754" s="444"/>
      <c r="CW754" s="444"/>
      <c r="CX754" s="447"/>
      <c r="CY754" s="447"/>
      <c r="CZ754" s="447"/>
      <c r="DA754" s="447"/>
      <c r="DB754" s="448"/>
      <c r="DC754" s="448"/>
      <c r="DD754" s="446"/>
      <c r="DE754" s="439"/>
      <c r="DF754" s="439"/>
      <c r="DG754" s="439"/>
      <c r="DH754" s="439"/>
      <c r="DI754" s="439"/>
      <c r="DJ754" s="439"/>
      <c r="DK754" s="439"/>
      <c r="DL754" s="446"/>
      <c r="DM754" s="446"/>
      <c r="DN754" s="444"/>
      <c r="DO754" s="444"/>
      <c r="DP754" s="444"/>
      <c r="DQ754" s="444"/>
      <c r="DR754" s="444"/>
      <c r="DS754" s="441"/>
      <c r="DT754" s="449"/>
      <c r="DU754" s="450"/>
      <c r="DV754" s="450"/>
      <c r="DW754" s="450"/>
      <c r="DX754" s="450"/>
      <c r="DY754" s="450"/>
      <c r="DZ754" s="450"/>
      <c r="EA754" s="450"/>
      <c r="EB754" s="450"/>
      <c r="EC754" s="450"/>
      <c r="ED754" s="450"/>
      <c r="EE754" s="446"/>
      <c r="EF754" s="446"/>
      <c r="EL754" s="4"/>
      <c r="EM754" s="4"/>
      <c r="EN754" s="5"/>
      <c r="EO754" s="4"/>
      <c r="FA754" s="23"/>
      <c r="FB754" s="24"/>
      <c r="FC754" s="75"/>
      <c r="FD754" s="76"/>
      <c r="FF754" s="89"/>
      <c r="IA754" s="214"/>
      <c r="IB754" s="215"/>
      <c r="IC754" s="214"/>
      <c r="ID754" s="215"/>
      <c r="IE754" s="214"/>
      <c r="IF754" s="214"/>
      <c r="IG754" s="214"/>
      <c r="IH754" s="233"/>
      <c r="II754" s="160"/>
      <c r="IJ754" s="217"/>
      <c r="IK754" s="218"/>
      <c r="IL754" s="218"/>
      <c r="IM754" s="218"/>
      <c r="IO754" s="391"/>
    </row>
    <row r="755" spans="1:249" s="6" customFormat="1" ht="15" x14ac:dyDescent="0.2">
      <c r="A755" s="467">
        <v>0</v>
      </c>
      <c r="B755" s="467" t="s">
        <v>2149</v>
      </c>
      <c r="C755" s="393" t="s">
        <v>892</v>
      </c>
      <c r="D755" s="468"/>
      <c r="E755" s="462" t="s">
        <v>2135</v>
      </c>
      <c r="F755" s="14"/>
      <c r="G755" s="14"/>
      <c r="H755" s="469"/>
      <c r="I755" s="462"/>
      <c r="J755" s="456"/>
      <c r="K755" s="11"/>
      <c r="L755" s="11"/>
      <c r="M755" s="14"/>
      <c r="N755" s="470"/>
      <c r="O755" s="14"/>
      <c r="P755" s="14"/>
      <c r="Q755" s="14"/>
      <c r="R755" s="14"/>
      <c r="S755" s="14"/>
      <c r="T755" s="469"/>
      <c r="U755" s="454"/>
      <c r="V755" s="454"/>
      <c r="W755" s="9"/>
      <c r="X755" s="9"/>
      <c r="Y755" s="10"/>
      <c r="Z755" s="495">
        <v>0</v>
      </c>
      <c r="AA755" s="11"/>
      <c r="AB755" s="472"/>
      <c r="AC755" s="473"/>
      <c r="AD755" s="473"/>
      <c r="AE755" s="496">
        <v>1</v>
      </c>
      <c r="AF755" s="12"/>
      <c r="AG755" s="12"/>
      <c r="AH755" s="13"/>
      <c r="AI755" s="14"/>
      <c r="AJ755" s="14"/>
      <c r="AK755" s="7"/>
      <c r="AL755" s="7"/>
      <c r="AM755" s="15"/>
      <c r="AN755" s="15"/>
      <c r="AO755" s="8"/>
      <c r="AP755" s="453" t="s">
        <v>223</v>
      </c>
      <c r="AQ755" s="17"/>
      <c r="AR755" s="18"/>
      <c r="AS755" s="19"/>
      <c r="AT755" s="19"/>
      <c r="AU755" s="19"/>
      <c r="AV755" s="19"/>
      <c r="AW755" s="19"/>
      <c r="AX755" s="19"/>
      <c r="AY755" s="19"/>
      <c r="AZ755" s="20"/>
      <c r="BA755" s="20"/>
      <c r="BB755" s="21"/>
      <c r="BC755" s="22" t="s">
        <v>2179</v>
      </c>
      <c r="BD755" s="77"/>
      <c r="BE755" s="91"/>
      <c r="BF755" s="91"/>
      <c r="BG755" s="92"/>
      <c r="BH755"/>
      <c r="BI755"/>
      <c r="BJ755"/>
      <c r="BK755"/>
      <c r="BL755"/>
      <c r="BM755"/>
      <c r="BN755"/>
      <c r="BO755"/>
      <c r="BP755"/>
      <c r="BQ755"/>
      <c r="BR755"/>
      <c r="BS755"/>
      <c r="BT755" s="92"/>
      <c r="BU755" s="92"/>
      <c r="BV755" s="92"/>
      <c r="BW755" s="5"/>
      <c r="BX755" s="5"/>
      <c r="BY755" s="5"/>
      <c r="BZ755" s="5"/>
      <c r="CA755" s="5"/>
      <c r="CB755" s="5"/>
      <c r="CC755" s="5"/>
      <c r="CD755" s="440"/>
      <c r="CE755" s="440"/>
      <c r="CF755" s="441"/>
      <c r="CG755" s="442"/>
      <c r="CH755" s="443"/>
      <c r="CI755" s="443"/>
      <c r="CJ755" s="443"/>
      <c r="CK755" s="443"/>
      <c r="CL755" s="4"/>
      <c r="CM755" s="4"/>
      <c r="CN755" s="5"/>
      <c r="CO755" s="4"/>
      <c r="CP755" s="444"/>
      <c r="CQ755" s="445"/>
      <c r="CR755" s="446"/>
      <c r="CS755" s="446"/>
      <c r="CT755" s="444"/>
      <c r="CU755" s="444"/>
      <c r="CV755" s="444"/>
      <c r="CW755" s="444"/>
      <c r="CX755" s="447"/>
      <c r="CY755" s="447"/>
      <c r="CZ755" s="447"/>
      <c r="DA755" s="447"/>
      <c r="DB755" s="448"/>
      <c r="DC755" s="448"/>
      <c r="DD755" s="446"/>
      <c r="DE755" s="439"/>
      <c r="DF755" s="439"/>
      <c r="DG755" s="439"/>
      <c r="DH755" s="439"/>
      <c r="DI755" s="439"/>
      <c r="DJ755" s="439"/>
      <c r="DK755" s="439"/>
      <c r="DL755" s="446"/>
      <c r="DM755" s="446"/>
      <c r="DN755" s="444"/>
      <c r="DO755" s="444"/>
      <c r="DP755" s="444"/>
      <c r="DQ755" s="444"/>
      <c r="DR755" s="444"/>
      <c r="DS755" s="441"/>
      <c r="DT755" s="449"/>
      <c r="DU755" s="450"/>
      <c r="DV755" s="450"/>
      <c r="DW755" s="450"/>
      <c r="DX755" s="450"/>
      <c r="DY755" s="450"/>
      <c r="DZ755" s="450"/>
      <c r="EA755" s="450"/>
      <c r="EB755" s="450"/>
      <c r="EC755" s="450"/>
      <c r="ED755" s="450"/>
      <c r="EE755" s="446"/>
      <c r="EF755" s="446"/>
      <c r="EL755" s="4"/>
      <c r="EM755" s="4"/>
      <c r="EN755" s="5"/>
      <c r="EO755" s="4"/>
      <c r="FA755" s="23"/>
      <c r="FB755" s="24"/>
      <c r="FC755" s="75"/>
      <c r="FD755" s="76"/>
      <c r="FF755" s="89"/>
      <c r="IA755" s="214"/>
      <c r="IB755" s="215"/>
      <c r="IC755" s="214"/>
      <c r="ID755" s="215"/>
      <c r="IE755" s="214"/>
      <c r="IF755" s="214"/>
      <c r="IG755" s="214"/>
      <c r="IH755" s="233"/>
      <c r="II755" s="160"/>
      <c r="IJ755" s="217"/>
      <c r="IK755" s="218"/>
      <c r="IL755" s="218"/>
      <c r="IM755" s="218"/>
      <c r="IO755" s="391"/>
    </row>
    <row r="756" spans="1:249" s="6" customFormat="1" ht="15" x14ac:dyDescent="0.2">
      <c r="A756" s="467" t="s">
        <v>2195</v>
      </c>
      <c r="B756" s="467" t="s">
        <v>2149</v>
      </c>
      <c r="C756" s="393" t="s">
        <v>3174</v>
      </c>
      <c r="D756" s="468"/>
      <c r="E756" s="462" t="s">
        <v>2141</v>
      </c>
      <c r="F756" s="14" t="s">
        <v>2147</v>
      </c>
      <c r="G756" s="14" t="s">
        <v>2154</v>
      </c>
      <c r="H756" s="469" t="s">
        <v>2149</v>
      </c>
      <c r="I756" s="462"/>
      <c r="J756" s="456"/>
      <c r="K756" s="11"/>
      <c r="L756" s="11"/>
      <c r="M756" s="14"/>
      <c r="N756" s="470"/>
      <c r="O756" s="14"/>
      <c r="P756" s="14"/>
      <c r="Q756" s="14"/>
      <c r="R756" s="14"/>
      <c r="S756" s="14"/>
      <c r="T756" s="469"/>
      <c r="U756" s="454"/>
      <c r="V756" s="454"/>
      <c r="W756" s="9"/>
      <c r="X756" s="9"/>
      <c r="Y756" s="10"/>
      <c r="Z756" s="495" t="s">
        <v>2195</v>
      </c>
      <c r="AA756" s="11"/>
      <c r="AB756" s="472"/>
      <c r="AC756" s="473"/>
      <c r="AD756" s="473"/>
      <c r="AE756" s="496" t="s">
        <v>2195</v>
      </c>
      <c r="AF756" s="12"/>
      <c r="AG756" s="12"/>
      <c r="AH756" s="13"/>
      <c r="AI756" s="14"/>
      <c r="AJ756" s="14"/>
      <c r="AK756" s="7"/>
      <c r="AL756" s="7"/>
      <c r="AM756" s="15"/>
      <c r="AN756" s="15"/>
      <c r="AO756" s="8"/>
      <c r="AP756" s="453" t="s">
        <v>224</v>
      </c>
      <c r="AQ756" s="17"/>
      <c r="AR756" s="18"/>
      <c r="AS756" s="19"/>
      <c r="AT756" s="19"/>
      <c r="AU756" s="19"/>
      <c r="AV756" s="19"/>
      <c r="AW756" s="19"/>
      <c r="AX756" s="19"/>
      <c r="AY756" s="19"/>
      <c r="AZ756" s="20"/>
      <c r="BA756" s="20"/>
      <c r="BB756" s="21"/>
      <c r="BC756" s="22" t="s">
        <v>2179</v>
      </c>
      <c r="BD756" s="77"/>
      <c r="BE756" s="91"/>
      <c r="BF756" s="91"/>
      <c r="BG756" s="92"/>
      <c r="BH756"/>
      <c r="BI756"/>
      <c r="BJ756"/>
      <c r="BK756"/>
      <c r="BL756"/>
      <c r="BM756"/>
      <c r="BN756"/>
      <c r="BO756"/>
      <c r="BP756"/>
      <c r="BQ756"/>
      <c r="BR756"/>
      <c r="BS756"/>
      <c r="BT756" s="92"/>
      <c r="BU756" s="92"/>
      <c r="BV756" s="92"/>
      <c r="BW756" s="5"/>
      <c r="BX756" s="5"/>
      <c r="BY756" s="5"/>
      <c r="BZ756" s="5"/>
      <c r="CA756" s="5"/>
      <c r="CB756" s="5"/>
      <c r="CC756" s="5"/>
      <c r="CD756" s="440"/>
      <c r="CE756" s="440"/>
      <c r="CF756" s="441"/>
      <c r="CG756" s="442"/>
      <c r="CH756" s="443"/>
      <c r="CI756" s="443"/>
      <c r="CJ756" s="443"/>
      <c r="CK756" s="443"/>
      <c r="CL756" s="4"/>
      <c r="CM756" s="4"/>
      <c r="CN756" s="5"/>
      <c r="CO756" s="4"/>
      <c r="CP756" s="444"/>
      <c r="CQ756" s="445"/>
      <c r="CR756" s="446"/>
      <c r="CS756" s="446"/>
      <c r="CT756" s="444"/>
      <c r="CU756" s="444"/>
      <c r="CV756" s="444"/>
      <c r="CW756" s="444"/>
      <c r="CX756" s="447"/>
      <c r="CY756" s="447"/>
      <c r="CZ756" s="447"/>
      <c r="DA756" s="447"/>
      <c r="DB756" s="448"/>
      <c r="DC756" s="448"/>
      <c r="DD756" s="446"/>
      <c r="DE756" s="439"/>
      <c r="DF756" s="439"/>
      <c r="DG756" s="439"/>
      <c r="DH756" s="439"/>
      <c r="DI756" s="439"/>
      <c r="DJ756" s="439"/>
      <c r="DK756" s="439"/>
      <c r="DL756" s="446"/>
      <c r="DM756" s="446"/>
      <c r="DN756" s="444"/>
      <c r="DO756" s="444"/>
      <c r="DP756" s="444"/>
      <c r="DQ756" s="444"/>
      <c r="DR756" s="444"/>
      <c r="DS756" s="441"/>
      <c r="DT756" s="449"/>
      <c r="DU756" s="450"/>
      <c r="DV756" s="450"/>
      <c r="DW756" s="450"/>
      <c r="DX756" s="450"/>
      <c r="DY756" s="450"/>
      <c r="DZ756" s="450"/>
      <c r="EA756" s="450"/>
      <c r="EB756" s="450"/>
      <c r="EC756" s="450"/>
      <c r="ED756" s="450"/>
      <c r="EE756" s="446"/>
      <c r="EF756" s="446"/>
      <c r="EL756" s="4"/>
      <c r="EM756" s="4"/>
      <c r="EN756" s="5"/>
      <c r="EO756" s="4"/>
      <c r="FA756" s="23"/>
      <c r="FB756" s="24"/>
      <c r="FC756" s="75"/>
      <c r="FD756" s="76"/>
      <c r="FF756" s="89"/>
      <c r="IA756" s="214"/>
      <c r="IB756" s="215"/>
      <c r="IC756" s="214"/>
      <c r="ID756" s="215"/>
      <c r="IE756" s="214"/>
      <c r="IF756" s="214"/>
      <c r="IG756" s="214"/>
      <c r="IH756" s="233"/>
      <c r="II756" s="160"/>
      <c r="IJ756" s="217"/>
      <c r="IK756" s="218"/>
      <c r="IL756" s="218"/>
      <c r="IM756" s="218"/>
      <c r="IO756" s="391"/>
    </row>
    <row r="757" spans="1:249" s="6" customFormat="1" ht="15" x14ac:dyDescent="0.2">
      <c r="A757" s="467" t="s">
        <v>2165</v>
      </c>
      <c r="B757" s="467" t="s">
        <v>1969</v>
      </c>
      <c r="C757" s="393" t="s">
        <v>893</v>
      </c>
      <c r="D757" s="468"/>
      <c r="E757" s="462" t="s">
        <v>2136</v>
      </c>
      <c r="F757" s="14" t="s">
        <v>2149</v>
      </c>
      <c r="G757" s="14" t="s">
        <v>2149</v>
      </c>
      <c r="H757" s="469" t="s">
        <v>2149</v>
      </c>
      <c r="I757" s="462"/>
      <c r="J757" s="456"/>
      <c r="K757" s="11"/>
      <c r="L757" s="11"/>
      <c r="M757" s="14"/>
      <c r="N757" s="470"/>
      <c r="O757" s="14"/>
      <c r="P757" s="14"/>
      <c r="Q757" s="14"/>
      <c r="R757" s="14"/>
      <c r="S757" s="14"/>
      <c r="T757" s="469"/>
      <c r="U757" s="454"/>
      <c r="V757" s="454"/>
      <c r="W757" s="9"/>
      <c r="X757" s="9"/>
      <c r="Y757" s="10"/>
      <c r="Z757" s="495">
        <v>2</v>
      </c>
      <c r="AA757" s="11"/>
      <c r="AB757" s="472"/>
      <c r="AC757" s="473"/>
      <c r="AD757" s="473"/>
      <c r="AE757" s="496" t="s">
        <v>2195</v>
      </c>
      <c r="AF757" s="12"/>
      <c r="AG757" s="12"/>
      <c r="AH757" s="13"/>
      <c r="AI757" s="14"/>
      <c r="AJ757" s="14"/>
      <c r="AK757" s="7"/>
      <c r="AL757" s="7"/>
      <c r="AM757" s="15"/>
      <c r="AN757" s="15"/>
      <c r="AO757" s="8"/>
      <c r="AP757" s="453" t="s">
        <v>225</v>
      </c>
      <c r="AQ757" s="17"/>
      <c r="AR757" s="18"/>
      <c r="AS757" s="19"/>
      <c r="AT757" s="19"/>
      <c r="AU757" s="19"/>
      <c r="AV757" s="19"/>
      <c r="AW757" s="19"/>
      <c r="AX757" s="19"/>
      <c r="AY757" s="19"/>
      <c r="AZ757" s="20"/>
      <c r="BA757" s="20"/>
      <c r="BB757" s="21"/>
      <c r="BC757" s="22" t="s">
        <v>2179</v>
      </c>
      <c r="BD757" s="77"/>
      <c r="BE757" s="91"/>
      <c r="BF757" s="91"/>
      <c r="BG757" s="92"/>
      <c r="BH757"/>
      <c r="BI757"/>
      <c r="BJ757"/>
      <c r="BK757"/>
      <c r="BL757"/>
      <c r="BM757"/>
      <c r="BN757"/>
      <c r="BO757"/>
      <c r="BP757"/>
      <c r="BQ757"/>
      <c r="BR757"/>
      <c r="BS757"/>
      <c r="BT757" s="92"/>
      <c r="BU757" s="92"/>
      <c r="BV757" s="92"/>
      <c r="BW757" s="5"/>
      <c r="BX757" s="5"/>
      <c r="BY757" s="5"/>
      <c r="BZ757" s="5"/>
      <c r="CA757" s="5"/>
      <c r="CB757" s="5"/>
      <c r="CC757" s="5"/>
      <c r="CD757" s="440"/>
      <c r="CE757" s="440"/>
      <c r="CF757" s="441"/>
      <c r="CG757" s="442"/>
      <c r="CH757" s="443"/>
      <c r="CI757" s="443"/>
      <c r="CJ757" s="443"/>
      <c r="CK757" s="443"/>
      <c r="CL757" s="4"/>
      <c r="CM757" s="4"/>
      <c r="CN757" s="5"/>
      <c r="CO757" s="4"/>
      <c r="CP757" s="444"/>
      <c r="CQ757" s="445"/>
      <c r="CR757" s="446"/>
      <c r="CS757" s="446"/>
      <c r="CT757" s="444"/>
      <c r="CU757" s="444"/>
      <c r="CV757" s="444"/>
      <c r="CW757" s="444"/>
      <c r="CX757" s="447"/>
      <c r="CY757" s="447"/>
      <c r="CZ757" s="447"/>
      <c r="DA757" s="447"/>
      <c r="DB757" s="448"/>
      <c r="DC757" s="448"/>
      <c r="DD757" s="446"/>
      <c r="DE757" s="439"/>
      <c r="DF757" s="439"/>
      <c r="DG757" s="439"/>
      <c r="DH757" s="439"/>
      <c r="DI757" s="439"/>
      <c r="DJ757" s="439"/>
      <c r="DK757" s="439"/>
      <c r="DL757" s="446"/>
      <c r="DM757" s="446"/>
      <c r="DN757" s="444"/>
      <c r="DO757" s="444"/>
      <c r="DP757" s="444"/>
      <c r="DQ757" s="444"/>
      <c r="DR757" s="444"/>
      <c r="DS757" s="441"/>
      <c r="DT757" s="449"/>
      <c r="DU757" s="450"/>
      <c r="DV757" s="450"/>
      <c r="DW757" s="450"/>
      <c r="DX757" s="450"/>
      <c r="DY757" s="450"/>
      <c r="DZ757" s="450"/>
      <c r="EA757" s="450"/>
      <c r="EB757" s="450"/>
      <c r="EC757" s="450"/>
      <c r="ED757" s="450"/>
      <c r="EE757" s="446"/>
      <c r="EF757" s="446"/>
      <c r="EL757" s="4"/>
      <c r="EM757" s="4"/>
      <c r="EN757" s="5"/>
      <c r="EO757" s="4"/>
      <c r="FA757" s="23"/>
      <c r="FB757" s="24"/>
      <c r="FC757" s="75"/>
      <c r="FD757" s="76"/>
      <c r="FF757" s="89"/>
      <c r="IA757" s="214"/>
      <c r="IB757" s="215"/>
      <c r="IC757" s="214"/>
      <c r="ID757" s="215"/>
      <c r="IE757" s="214"/>
      <c r="IF757" s="214"/>
      <c r="IG757" s="214"/>
      <c r="IH757" s="233"/>
      <c r="II757" s="160"/>
      <c r="IJ757" s="217"/>
      <c r="IK757" s="218"/>
      <c r="IL757" s="218"/>
      <c r="IM757" s="218"/>
      <c r="IO757" s="391"/>
    </row>
    <row r="758" spans="1:249" s="6" customFormat="1" ht="15" x14ac:dyDescent="0.2">
      <c r="A758" s="467" t="s">
        <v>2195</v>
      </c>
      <c r="B758" s="467" t="s">
        <v>2149</v>
      </c>
      <c r="C758" s="393" t="s">
        <v>894</v>
      </c>
      <c r="D758" s="468"/>
      <c r="E758" s="462" t="s">
        <v>2137</v>
      </c>
      <c r="F758" s="14" t="s">
        <v>2149</v>
      </c>
      <c r="G758" s="14" t="s">
        <v>2149</v>
      </c>
      <c r="H758" s="469" t="s">
        <v>2149</v>
      </c>
      <c r="I758" s="462"/>
      <c r="J758" s="456"/>
      <c r="K758" s="11"/>
      <c r="L758" s="11"/>
      <c r="M758" s="14"/>
      <c r="N758" s="470"/>
      <c r="O758" s="14"/>
      <c r="P758" s="14"/>
      <c r="Q758" s="14"/>
      <c r="R758" s="14"/>
      <c r="S758" s="14"/>
      <c r="T758" s="469"/>
      <c r="U758" s="454"/>
      <c r="V758" s="454"/>
      <c r="W758" s="9"/>
      <c r="X758" s="9"/>
      <c r="Y758" s="10"/>
      <c r="Z758" s="495" t="s">
        <v>2195</v>
      </c>
      <c r="AA758" s="11"/>
      <c r="AB758" s="472"/>
      <c r="AC758" s="473"/>
      <c r="AD758" s="473"/>
      <c r="AE758" s="496" t="s">
        <v>2195</v>
      </c>
      <c r="AF758" s="12"/>
      <c r="AG758" s="12"/>
      <c r="AH758" s="13"/>
      <c r="AI758" s="14"/>
      <c r="AJ758" s="14"/>
      <c r="AK758" s="7"/>
      <c r="AL758" s="7"/>
      <c r="AM758" s="15"/>
      <c r="AN758" s="15"/>
      <c r="AO758" s="8"/>
      <c r="AP758" s="453" t="s">
        <v>226</v>
      </c>
      <c r="AQ758" s="17"/>
      <c r="AR758" s="18"/>
      <c r="AS758" s="19"/>
      <c r="AT758" s="19"/>
      <c r="AU758" s="19"/>
      <c r="AV758" s="19"/>
      <c r="AW758" s="19"/>
      <c r="AX758" s="19"/>
      <c r="AY758" s="19"/>
      <c r="AZ758" s="20"/>
      <c r="BA758" s="20"/>
      <c r="BB758" s="21"/>
      <c r="BC758" s="22" t="s">
        <v>2179</v>
      </c>
      <c r="BD758" s="77"/>
      <c r="BE758" s="91"/>
      <c r="BF758" s="91"/>
      <c r="BG758" s="92"/>
      <c r="BH758"/>
      <c r="BI758"/>
      <c r="BJ758"/>
      <c r="BK758"/>
      <c r="BL758"/>
      <c r="BM758"/>
      <c r="BN758"/>
      <c r="BO758"/>
      <c r="BP758"/>
      <c r="BQ758"/>
      <c r="BR758"/>
      <c r="BS758"/>
      <c r="BT758" s="92"/>
      <c r="BU758" s="92"/>
      <c r="BV758" s="92"/>
      <c r="BW758" s="5"/>
      <c r="BX758" s="5"/>
      <c r="BY758" s="5"/>
      <c r="BZ758" s="5"/>
      <c r="CA758" s="5"/>
      <c r="CB758" s="5"/>
      <c r="CC758" s="5"/>
      <c r="CD758" s="440"/>
      <c r="CE758" s="440"/>
      <c r="CF758" s="441"/>
      <c r="CG758" s="442"/>
      <c r="CH758" s="443"/>
      <c r="CI758" s="443"/>
      <c r="CJ758" s="443"/>
      <c r="CK758" s="443"/>
      <c r="CL758" s="4"/>
      <c r="CM758" s="4"/>
      <c r="CN758" s="5"/>
      <c r="CO758" s="4"/>
      <c r="CP758" s="444"/>
      <c r="CQ758" s="445"/>
      <c r="CR758" s="446"/>
      <c r="CS758" s="446"/>
      <c r="CT758" s="444"/>
      <c r="CU758" s="444"/>
      <c r="CV758" s="444"/>
      <c r="CW758" s="444"/>
      <c r="CX758" s="447"/>
      <c r="CY758" s="447"/>
      <c r="CZ758" s="447"/>
      <c r="DA758" s="447"/>
      <c r="DB758" s="448"/>
      <c r="DC758" s="448"/>
      <c r="DD758" s="446"/>
      <c r="DE758" s="439"/>
      <c r="DF758" s="439"/>
      <c r="DG758" s="439"/>
      <c r="DH758" s="439"/>
      <c r="DI758" s="439"/>
      <c r="DJ758" s="439"/>
      <c r="DK758" s="439"/>
      <c r="DL758" s="446"/>
      <c r="DM758" s="446"/>
      <c r="DN758" s="444"/>
      <c r="DO758" s="444"/>
      <c r="DP758" s="444"/>
      <c r="DQ758" s="444"/>
      <c r="DR758" s="444"/>
      <c r="DS758" s="441"/>
      <c r="DT758" s="449"/>
      <c r="DU758" s="450"/>
      <c r="DV758" s="450"/>
      <c r="DW758" s="450"/>
      <c r="DX758" s="450"/>
      <c r="DY758" s="450"/>
      <c r="DZ758" s="450"/>
      <c r="EA758" s="450"/>
      <c r="EB758" s="450"/>
      <c r="EC758" s="450"/>
      <c r="ED758" s="450"/>
      <c r="EE758" s="446"/>
      <c r="EF758" s="446"/>
      <c r="EL758" s="4"/>
      <c r="EM758" s="4"/>
      <c r="EN758" s="5"/>
      <c r="EO758" s="4"/>
      <c r="FA758" s="23"/>
      <c r="FB758" s="24"/>
      <c r="FC758" s="75"/>
      <c r="FD758" s="76"/>
      <c r="FF758" s="89"/>
      <c r="IA758" s="214"/>
      <c r="IB758" s="215"/>
      <c r="IC758" s="214"/>
      <c r="ID758" s="215"/>
      <c r="IE758" s="214"/>
      <c r="IF758" s="214"/>
      <c r="IG758" s="214"/>
      <c r="IH758" s="233"/>
      <c r="II758" s="160"/>
      <c r="IJ758" s="217"/>
      <c r="IK758" s="218"/>
      <c r="IL758" s="218"/>
      <c r="IM758" s="218"/>
      <c r="IO758" s="391"/>
    </row>
    <row r="759" spans="1:249" s="6" customFormat="1" ht="15" x14ac:dyDescent="0.2">
      <c r="A759" s="467" t="s">
        <v>2195</v>
      </c>
      <c r="B759" s="467" t="s">
        <v>2149</v>
      </c>
      <c r="C759" s="393" t="s">
        <v>895</v>
      </c>
      <c r="D759" s="468"/>
      <c r="E759" s="462" t="s">
        <v>2141</v>
      </c>
      <c r="F759" s="14" t="s">
        <v>2149</v>
      </c>
      <c r="G759" s="14" t="s">
        <v>2149</v>
      </c>
      <c r="H759" s="469" t="s">
        <v>2149</v>
      </c>
      <c r="I759" s="462"/>
      <c r="J759" s="456"/>
      <c r="K759" s="11"/>
      <c r="L759" s="11"/>
      <c r="M759" s="14"/>
      <c r="N759" s="470"/>
      <c r="O759" s="14"/>
      <c r="P759" s="14"/>
      <c r="Q759" s="14"/>
      <c r="R759" s="14"/>
      <c r="S759" s="14"/>
      <c r="T759" s="469"/>
      <c r="U759" s="454"/>
      <c r="V759" s="454"/>
      <c r="W759" s="9"/>
      <c r="X759" s="9"/>
      <c r="Y759" s="10"/>
      <c r="Z759" s="495" t="s">
        <v>2195</v>
      </c>
      <c r="AA759" s="11"/>
      <c r="AB759" s="472"/>
      <c r="AC759" s="473"/>
      <c r="AD759" s="473"/>
      <c r="AE759" s="496" t="s">
        <v>2195</v>
      </c>
      <c r="AF759" s="12"/>
      <c r="AG759" s="12"/>
      <c r="AH759" s="13"/>
      <c r="AI759" s="14"/>
      <c r="AJ759" s="14"/>
      <c r="AK759" s="7"/>
      <c r="AL759" s="7"/>
      <c r="AM759" s="15"/>
      <c r="AN759" s="15"/>
      <c r="AO759" s="8"/>
      <c r="AP759" s="453" t="s">
        <v>227</v>
      </c>
      <c r="AQ759" s="17"/>
      <c r="AR759" s="18"/>
      <c r="AS759" s="19"/>
      <c r="AT759" s="19"/>
      <c r="AU759" s="19"/>
      <c r="AV759" s="19"/>
      <c r="AW759" s="19"/>
      <c r="AX759" s="19"/>
      <c r="AY759" s="19"/>
      <c r="AZ759" s="20"/>
      <c r="BA759" s="20"/>
      <c r="BB759" s="21"/>
      <c r="BC759" s="22" t="s">
        <v>2179</v>
      </c>
      <c r="BD759" s="77"/>
      <c r="BE759" s="91"/>
      <c r="BF759" s="91"/>
      <c r="BG759" s="92"/>
      <c r="BH759"/>
      <c r="BI759"/>
      <c r="BJ759"/>
      <c r="BK759"/>
      <c r="BL759"/>
      <c r="BM759"/>
      <c r="BN759"/>
      <c r="BO759"/>
      <c r="BP759"/>
      <c r="BQ759"/>
      <c r="BR759"/>
      <c r="BS759"/>
      <c r="BT759" s="92"/>
      <c r="BU759" s="92"/>
      <c r="BV759" s="92"/>
      <c r="BW759" s="5"/>
      <c r="BX759" s="5"/>
      <c r="BY759" s="5"/>
      <c r="BZ759" s="5"/>
      <c r="CA759" s="5"/>
      <c r="CB759" s="5"/>
      <c r="CC759" s="5"/>
      <c r="CD759" s="440"/>
      <c r="CE759" s="440"/>
      <c r="CF759" s="441"/>
      <c r="CG759" s="442"/>
      <c r="CH759" s="443"/>
      <c r="CI759" s="443"/>
      <c r="CJ759" s="443"/>
      <c r="CK759" s="443"/>
      <c r="CL759" s="4"/>
      <c r="CM759" s="4"/>
      <c r="CN759" s="5"/>
      <c r="CO759" s="4"/>
      <c r="CP759" s="444"/>
      <c r="CQ759" s="445"/>
      <c r="CR759" s="446"/>
      <c r="CS759" s="446"/>
      <c r="CT759" s="444"/>
      <c r="CU759" s="444"/>
      <c r="CV759" s="444"/>
      <c r="CW759" s="444"/>
      <c r="CX759" s="447"/>
      <c r="CY759" s="447"/>
      <c r="CZ759" s="447"/>
      <c r="DA759" s="447"/>
      <c r="DB759" s="448"/>
      <c r="DC759" s="448"/>
      <c r="DD759" s="446"/>
      <c r="DE759" s="439"/>
      <c r="DF759" s="439"/>
      <c r="DG759" s="439"/>
      <c r="DH759" s="439"/>
      <c r="DI759" s="439"/>
      <c r="DJ759" s="439"/>
      <c r="DK759" s="439"/>
      <c r="DL759" s="446"/>
      <c r="DM759" s="446"/>
      <c r="DN759" s="444"/>
      <c r="DO759" s="444"/>
      <c r="DP759" s="444"/>
      <c r="DQ759" s="444"/>
      <c r="DR759" s="444"/>
      <c r="DS759" s="441"/>
      <c r="DT759" s="449"/>
      <c r="DU759" s="450"/>
      <c r="DV759" s="450"/>
      <c r="DW759" s="450"/>
      <c r="DX759" s="450"/>
      <c r="DY759" s="450"/>
      <c r="DZ759" s="450"/>
      <c r="EA759" s="450"/>
      <c r="EB759" s="450"/>
      <c r="EC759" s="450"/>
      <c r="ED759" s="450"/>
      <c r="EE759" s="446"/>
      <c r="EF759" s="446"/>
      <c r="EL759" s="4"/>
      <c r="EM759" s="4"/>
      <c r="EN759" s="5"/>
      <c r="EO759" s="4"/>
      <c r="FA759" s="23"/>
      <c r="FB759" s="24"/>
      <c r="FC759" s="75"/>
      <c r="FD759" s="76"/>
      <c r="FF759" s="89"/>
      <c r="IA759" s="214"/>
      <c r="IB759" s="215"/>
      <c r="IC759" s="214"/>
      <c r="ID759" s="215"/>
      <c r="IE759" s="214"/>
      <c r="IF759" s="214"/>
      <c r="IG759" s="214"/>
      <c r="IH759" s="233"/>
      <c r="II759" s="160"/>
      <c r="IJ759" s="217"/>
      <c r="IK759" s="218"/>
      <c r="IL759" s="218"/>
      <c r="IM759" s="218"/>
      <c r="IO759" s="391"/>
    </row>
    <row r="760" spans="1:249" s="6" customFormat="1" ht="15" x14ac:dyDescent="0.2">
      <c r="A760" s="467" t="s">
        <v>2195</v>
      </c>
      <c r="B760" s="467" t="s">
        <v>1969</v>
      </c>
      <c r="C760" s="393" t="s">
        <v>896</v>
      </c>
      <c r="D760" s="468"/>
      <c r="E760" s="462" t="s">
        <v>2137</v>
      </c>
      <c r="F760" s="14" t="s">
        <v>2149</v>
      </c>
      <c r="G760" s="14" t="s">
        <v>2149</v>
      </c>
      <c r="H760" s="469" t="s">
        <v>2149</v>
      </c>
      <c r="I760" s="462"/>
      <c r="J760" s="456"/>
      <c r="K760" s="11"/>
      <c r="L760" s="11"/>
      <c r="M760" s="14"/>
      <c r="N760" s="470"/>
      <c r="O760" s="14"/>
      <c r="P760" s="14"/>
      <c r="Q760" s="14"/>
      <c r="R760" s="14"/>
      <c r="S760" s="14"/>
      <c r="T760" s="469"/>
      <c r="U760" s="454"/>
      <c r="V760" s="454"/>
      <c r="W760" s="9"/>
      <c r="X760" s="9"/>
      <c r="Y760" s="10"/>
      <c r="Z760" s="495">
        <v>3</v>
      </c>
      <c r="AA760" s="11"/>
      <c r="AB760" s="472"/>
      <c r="AC760" s="473"/>
      <c r="AD760" s="473"/>
      <c r="AE760" s="496">
        <v>3</v>
      </c>
      <c r="AF760" s="12"/>
      <c r="AG760" s="12"/>
      <c r="AH760" s="13"/>
      <c r="AI760" s="14"/>
      <c r="AJ760" s="14"/>
      <c r="AK760" s="7"/>
      <c r="AL760" s="7"/>
      <c r="AM760" s="15"/>
      <c r="AN760" s="15"/>
      <c r="AO760" s="8"/>
      <c r="AP760" s="453" t="s">
        <v>228</v>
      </c>
      <c r="AQ760" s="17"/>
      <c r="AR760" s="18"/>
      <c r="AS760" s="19"/>
      <c r="AT760" s="19"/>
      <c r="AU760" s="19"/>
      <c r="AV760" s="19"/>
      <c r="AW760" s="19"/>
      <c r="AX760" s="19"/>
      <c r="AY760" s="19"/>
      <c r="AZ760" s="20"/>
      <c r="BA760" s="20"/>
      <c r="BB760" s="21"/>
      <c r="BC760" s="22" t="s">
        <v>2179</v>
      </c>
      <c r="BD760" s="77"/>
      <c r="BE760" s="91"/>
      <c r="BF760" s="91"/>
      <c r="BG760" s="92"/>
      <c r="BH760"/>
      <c r="BI760"/>
      <c r="BJ760"/>
      <c r="BK760"/>
      <c r="BL760"/>
      <c r="BM760"/>
      <c r="BN760"/>
      <c r="BO760"/>
      <c r="BP760"/>
      <c r="BQ760"/>
      <c r="BR760"/>
      <c r="BS760"/>
      <c r="BT760" s="92"/>
      <c r="BU760" s="92"/>
      <c r="BV760" s="92"/>
      <c r="BW760" s="5"/>
      <c r="BX760" s="5"/>
      <c r="BY760" s="5"/>
      <c r="BZ760" s="5"/>
      <c r="CA760" s="5"/>
      <c r="CB760" s="5"/>
      <c r="CC760" s="5"/>
      <c r="CD760" s="440"/>
      <c r="CE760" s="440"/>
      <c r="CF760" s="441"/>
      <c r="CG760" s="442"/>
      <c r="CH760" s="443"/>
      <c r="CI760" s="443"/>
      <c r="CJ760" s="443"/>
      <c r="CK760" s="443"/>
      <c r="CL760" s="4"/>
      <c r="CM760" s="4"/>
      <c r="CN760" s="5"/>
      <c r="CO760" s="4"/>
      <c r="CP760" s="444"/>
      <c r="CQ760" s="445"/>
      <c r="CR760" s="446"/>
      <c r="CS760" s="446"/>
      <c r="CT760" s="444"/>
      <c r="CU760" s="444"/>
      <c r="CV760" s="444"/>
      <c r="CW760" s="444"/>
      <c r="CX760" s="447"/>
      <c r="CY760" s="447"/>
      <c r="CZ760" s="447"/>
      <c r="DA760" s="447"/>
      <c r="DB760" s="448"/>
      <c r="DC760" s="448"/>
      <c r="DD760" s="446"/>
      <c r="DE760" s="439"/>
      <c r="DF760" s="439"/>
      <c r="DG760" s="439"/>
      <c r="DH760" s="439"/>
      <c r="DI760" s="439"/>
      <c r="DJ760" s="439"/>
      <c r="DK760" s="439"/>
      <c r="DL760" s="446"/>
      <c r="DM760" s="446"/>
      <c r="DN760" s="444"/>
      <c r="DO760" s="444"/>
      <c r="DP760" s="444"/>
      <c r="DQ760" s="444"/>
      <c r="DR760" s="444"/>
      <c r="DS760" s="441"/>
      <c r="DT760" s="449"/>
      <c r="DU760" s="450"/>
      <c r="DV760" s="450"/>
      <c r="DW760" s="450"/>
      <c r="DX760" s="450"/>
      <c r="DY760" s="450"/>
      <c r="DZ760" s="450"/>
      <c r="EA760" s="450"/>
      <c r="EB760" s="450"/>
      <c r="EC760" s="450"/>
      <c r="ED760" s="450"/>
      <c r="EE760" s="446"/>
      <c r="EF760" s="446"/>
      <c r="EL760" s="4"/>
      <c r="EM760" s="4"/>
      <c r="EN760" s="5"/>
      <c r="EO760" s="4"/>
      <c r="FA760" s="23"/>
      <c r="FB760" s="24"/>
      <c r="FC760" s="75"/>
      <c r="FD760" s="76"/>
      <c r="FF760" s="89"/>
      <c r="IA760" s="214"/>
      <c r="IB760" s="215"/>
      <c r="IC760" s="214"/>
      <c r="ID760" s="215"/>
      <c r="IE760" s="214"/>
      <c r="IF760" s="214"/>
      <c r="IG760" s="214"/>
      <c r="IH760" s="233"/>
      <c r="II760" s="160"/>
      <c r="IJ760" s="217"/>
      <c r="IK760" s="218"/>
      <c r="IL760" s="218"/>
      <c r="IM760" s="218"/>
      <c r="IO760" s="391"/>
    </row>
    <row r="761" spans="1:249" s="6" customFormat="1" ht="15" x14ac:dyDescent="0.2">
      <c r="A761" s="467">
        <v>2</v>
      </c>
      <c r="B761" s="467" t="s">
        <v>2157</v>
      </c>
      <c r="C761" s="393" t="s">
        <v>897</v>
      </c>
      <c r="D761" s="468"/>
      <c r="E761" s="462" t="s">
        <v>2137</v>
      </c>
      <c r="F761" s="14" t="s">
        <v>2147</v>
      </c>
      <c r="G761" s="14" t="s">
        <v>2154</v>
      </c>
      <c r="H761" s="469" t="s">
        <v>2149</v>
      </c>
      <c r="I761" s="462"/>
      <c r="J761" s="456"/>
      <c r="K761" s="11"/>
      <c r="L761" s="11"/>
      <c r="M761" s="14"/>
      <c r="N761" s="470"/>
      <c r="O761" s="14"/>
      <c r="P761" s="14"/>
      <c r="Q761" s="14"/>
      <c r="R761" s="14"/>
      <c r="S761" s="14"/>
      <c r="T761" s="469"/>
      <c r="U761" s="454"/>
      <c r="V761" s="454"/>
      <c r="W761" s="9"/>
      <c r="X761" s="9"/>
      <c r="Y761" s="10"/>
      <c r="Z761" s="495">
        <v>3</v>
      </c>
      <c r="AA761" s="11"/>
      <c r="AB761" s="472"/>
      <c r="AC761" s="473"/>
      <c r="AD761" s="473"/>
      <c r="AE761" s="496">
        <v>3</v>
      </c>
      <c r="AF761" s="12"/>
      <c r="AG761" s="12"/>
      <c r="AH761" s="13"/>
      <c r="AI761" s="14"/>
      <c r="AJ761" s="14"/>
      <c r="AK761" s="7"/>
      <c r="AL761" s="7"/>
      <c r="AM761" s="15"/>
      <c r="AN761" s="15"/>
      <c r="AO761" s="8"/>
      <c r="AP761" s="453" t="s">
        <v>229</v>
      </c>
      <c r="AQ761" s="17"/>
      <c r="AR761" s="18"/>
      <c r="AS761" s="19"/>
      <c r="AT761" s="19"/>
      <c r="AU761" s="19"/>
      <c r="AV761" s="19"/>
      <c r="AW761" s="19"/>
      <c r="AX761" s="19"/>
      <c r="AY761" s="19"/>
      <c r="AZ761" s="20"/>
      <c r="BA761" s="20"/>
      <c r="BB761" s="21"/>
      <c r="BC761" s="22" t="s">
        <v>2179</v>
      </c>
      <c r="BD761" s="77"/>
      <c r="BE761" s="91"/>
      <c r="BF761" s="91"/>
      <c r="BG761" s="92"/>
      <c r="BH761"/>
      <c r="BI761"/>
      <c r="BJ761"/>
      <c r="BK761"/>
      <c r="BL761"/>
      <c r="BM761"/>
      <c r="BN761"/>
      <c r="BO761"/>
      <c r="BP761"/>
      <c r="BQ761"/>
      <c r="BR761"/>
      <c r="BS761"/>
      <c r="BT761" s="92"/>
      <c r="BU761" s="92"/>
      <c r="BV761" s="92"/>
      <c r="BW761" s="5"/>
      <c r="BX761" s="5"/>
      <c r="BY761" s="5"/>
      <c r="BZ761" s="5"/>
      <c r="CA761" s="5"/>
      <c r="CB761" s="5"/>
      <c r="CC761" s="5"/>
      <c r="CD761" s="440"/>
      <c r="CE761" s="440"/>
      <c r="CF761" s="441"/>
      <c r="CG761" s="442"/>
      <c r="CH761" s="443"/>
      <c r="CI761" s="443"/>
      <c r="CJ761" s="443"/>
      <c r="CK761" s="443"/>
      <c r="CL761" s="4"/>
      <c r="CM761" s="4"/>
      <c r="CN761" s="5"/>
      <c r="CO761" s="4"/>
      <c r="CP761" s="444"/>
      <c r="CQ761" s="445"/>
      <c r="CR761" s="446"/>
      <c r="CS761" s="446"/>
      <c r="CT761" s="444"/>
      <c r="CU761" s="444"/>
      <c r="CV761" s="444"/>
      <c r="CW761" s="444"/>
      <c r="CX761" s="447"/>
      <c r="CY761" s="447"/>
      <c r="CZ761" s="447"/>
      <c r="DA761" s="447"/>
      <c r="DB761" s="448"/>
      <c r="DC761" s="448"/>
      <c r="DD761" s="446"/>
      <c r="DE761" s="439"/>
      <c r="DF761" s="439"/>
      <c r="DG761" s="439"/>
      <c r="DH761" s="439"/>
      <c r="DI761" s="439"/>
      <c r="DJ761" s="439"/>
      <c r="DK761" s="439"/>
      <c r="DL761" s="446"/>
      <c r="DM761" s="446"/>
      <c r="DN761" s="444"/>
      <c r="DO761" s="444"/>
      <c r="DP761" s="444"/>
      <c r="DQ761" s="444"/>
      <c r="DR761" s="444"/>
      <c r="DS761" s="441"/>
      <c r="DT761" s="449"/>
      <c r="DU761" s="450"/>
      <c r="DV761" s="450"/>
      <c r="DW761" s="450"/>
      <c r="DX761" s="450"/>
      <c r="DY761" s="450"/>
      <c r="DZ761" s="450"/>
      <c r="EA761" s="450"/>
      <c r="EB761" s="450"/>
      <c r="EC761" s="450"/>
      <c r="ED761" s="450"/>
      <c r="EE761" s="446"/>
      <c r="EF761" s="446"/>
      <c r="EL761" s="4"/>
      <c r="EM761" s="4"/>
      <c r="EN761" s="5"/>
      <c r="EO761" s="4"/>
      <c r="FA761" s="23"/>
      <c r="FB761" s="24"/>
      <c r="FC761" s="75"/>
      <c r="FD761" s="76"/>
      <c r="FF761" s="89"/>
      <c r="IA761" s="214"/>
      <c r="IB761" s="215"/>
      <c r="IC761" s="214"/>
      <c r="ID761" s="215"/>
      <c r="IE761" s="214"/>
      <c r="IF761" s="214"/>
      <c r="IG761" s="214"/>
      <c r="IH761" s="233"/>
      <c r="II761" s="160"/>
      <c r="IJ761" s="217"/>
      <c r="IK761" s="218"/>
      <c r="IL761" s="218"/>
      <c r="IM761" s="218"/>
      <c r="IO761" s="391"/>
    </row>
    <row r="762" spans="1:249" s="6" customFormat="1" ht="15" x14ac:dyDescent="0.2">
      <c r="A762" s="467">
        <v>2</v>
      </c>
      <c r="B762" s="467" t="s">
        <v>2149</v>
      </c>
      <c r="C762" s="393" t="s">
        <v>898</v>
      </c>
      <c r="D762" s="468"/>
      <c r="E762" s="462" t="s">
        <v>2137</v>
      </c>
      <c r="F762" s="14" t="s">
        <v>2147</v>
      </c>
      <c r="G762" s="14" t="s">
        <v>2153</v>
      </c>
      <c r="H762" s="469" t="s">
        <v>2149</v>
      </c>
      <c r="I762" s="462"/>
      <c r="J762" s="456"/>
      <c r="K762" s="11"/>
      <c r="L762" s="11"/>
      <c r="M762" s="14"/>
      <c r="N762" s="470"/>
      <c r="O762" s="14"/>
      <c r="P762" s="14"/>
      <c r="Q762" s="14"/>
      <c r="R762" s="14"/>
      <c r="S762" s="14"/>
      <c r="T762" s="469"/>
      <c r="U762" s="454"/>
      <c r="V762" s="454"/>
      <c r="W762" s="9"/>
      <c r="X762" s="9"/>
      <c r="Y762" s="10"/>
      <c r="Z762" s="495">
        <v>2</v>
      </c>
      <c r="AA762" s="11"/>
      <c r="AB762" s="472"/>
      <c r="AC762" s="473"/>
      <c r="AD762" s="473"/>
      <c r="AE762" s="496">
        <v>2</v>
      </c>
      <c r="AF762" s="12"/>
      <c r="AG762" s="12"/>
      <c r="AH762" s="13"/>
      <c r="AI762" s="14"/>
      <c r="AJ762" s="14"/>
      <c r="AK762" s="7"/>
      <c r="AL762" s="7"/>
      <c r="AM762" s="15"/>
      <c r="AN762" s="15"/>
      <c r="AO762" s="8"/>
      <c r="AP762" s="453" t="s">
        <v>230</v>
      </c>
      <c r="AQ762" s="17"/>
      <c r="AR762" s="18"/>
      <c r="AS762" s="19"/>
      <c r="AT762" s="19"/>
      <c r="AU762" s="19"/>
      <c r="AV762" s="19"/>
      <c r="AW762" s="19"/>
      <c r="AX762" s="19"/>
      <c r="AY762" s="19"/>
      <c r="AZ762" s="20"/>
      <c r="BA762" s="20"/>
      <c r="BB762" s="21"/>
      <c r="BC762" s="22" t="s">
        <v>2179</v>
      </c>
      <c r="BD762" s="77"/>
      <c r="BE762" s="91"/>
      <c r="BF762" s="91"/>
      <c r="BG762" s="92"/>
      <c r="BH762"/>
      <c r="BI762"/>
      <c r="BJ762"/>
      <c r="BK762"/>
      <c r="BL762"/>
      <c r="BM762"/>
      <c r="BN762"/>
      <c r="BO762"/>
      <c r="BP762"/>
      <c r="BQ762"/>
      <c r="BR762"/>
      <c r="BS762"/>
      <c r="BT762" s="92"/>
      <c r="BU762" s="92"/>
      <c r="BV762" s="92"/>
      <c r="BW762" s="5"/>
      <c r="BX762" s="5"/>
      <c r="BY762" s="5"/>
      <c r="BZ762" s="5"/>
      <c r="CA762" s="5"/>
      <c r="CB762" s="5"/>
      <c r="CC762" s="5"/>
      <c r="CD762" s="440"/>
      <c r="CE762" s="440"/>
      <c r="CF762" s="441"/>
      <c r="CG762" s="442"/>
      <c r="CH762" s="443"/>
      <c r="CI762" s="443"/>
      <c r="CJ762" s="443"/>
      <c r="CK762" s="443"/>
      <c r="CL762" s="4"/>
      <c r="CM762" s="4"/>
      <c r="CN762" s="5"/>
      <c r="CO762" s="4"/>
      <c r="CP762" s="444"/>
      <c r="CQ762" s="445"/>
      <c r="CR762" s="446"/>
      <c r="CS762" s="446"/>
      <c r="CT762" s="444"/>
      <c r="CU762" s="444"/>
      <c r="CV762" s="444"/>
      <c r="CW762" s="444"/>
      <c r="CX762" s="447"/>
      <c r="CY762" s="447"/>
      <c r="CZ762" s="447"/>
      <c r="DA762" s="447"/>
      <c r="DB762" s="448"/>
      <c r="DC762" s="448"/>
      <c r="DD762" s="446"/>
      <c r="DE762" s="439"/>
      <c r="DF762" s="439"/>
      <c r="DG762" s="439"/>
      <c r="DH762" s="439"/>
      <c r="DI762" s="439"/>
      <c r="DJ762" s="439"/>
      <c r="DK762" s="439"/>
      <c r="DL762" s="446"/>
      <c r="DM762" s="446"/>
      <c r="DN762" s="444"/>
      <c r="DO762" s="444"/>
      <c r="DP762" s="444"/>
      <c r="DQ762" s="444"/>
      <c r="DR762" s="444"/>
      <c r="DS762" s="441"/>
      <c r="DT762" s="449"/>
      <c r="DU762" s="450"/>
      <c r="DV762" s="450"/>
      <c r="DW762" s="450"/>
      <c r="DX762" s="450"/>
      <c r="DY762" s="450"/>
      <c r="DZ762" s="450"/>
      <c r="EA762" s="450"/>
      <c r="EB762" s="450"/>
      <c r="EC762" s="450"/>
      <c r="ED762" s="450"/>
      <c r="EE762" s="446"/>
      <c r="EF762" s="446"/>
      <c r="EL762" s="4"/>
      <c r="EM762" s="4"/>
      <c r="EN762" s="5"/>
      <c r="EO762" s="4"/>
      <c r="FA762" s="23"/>
      <c r="FB762" s="24"/>
      <c r="FC762" s="75"/>
      <c r="FD762" s="76"/>
      <c r="FF762" s="89"/>
      <c r="IA762" s="214"/>
      <c r="IB762" s="215"/>
      <c r="IC762" s="214"/>
      <c r="ID762" s="215"/>
      <c r="IE762" s="214"/>
      <c r="IF762" s="214"/>
      <c r="IG762" s="214"/>
      <c r="IH762" s="233"/>
      <c r="II762" s="160"/>
      <c r="IJ762" s="217"/>
      <c r="IK762" s="218"/>
      <c r="IL762" s="218"/>
      <c r="IM762" s="218"/>
      <c r="IO762" s="391"/>
    </row>
    <row r="763" spans="1:249" s="6" customFormat="1" ht="15" x14ac:dyDescent="0.2">
      <c r="A763" s="467" t="s">
        <v>2195</v>
      </c>
      <c r="B763" s="467" t="s">
        <v>2149</v>
      </c>
      <c r="C763" s="393" t="s">
        <v>899</v>
      </c>
      <c r="D763" s="468"/>
      <c r="E763" s="462" t="s">
        <v>2141</v>
      </c>
      <c r="F763" s="14" t="s">
        <v>2149</v>
      </c>
      <c r="G763" s="14" t="s">
        <v>2149</v>
      </c>
      <c r="H763" s="469" t="s">
        <v>2149</v>
      </c>
      <c r="I763" s="462"/>
      <c r="J763" s="456"/>
      <c r="K763" s="11"/>
      <c r="L763" s="11"/>
      <c r="M763" s="14"/>
      <c r="N763" s="470"/>
      <c r="O763" s="14"/>
      <c r="P763" s="14"/>
      <c r="Q763" s="14"/>
      <c r="R763" s="14"/>
      <c r="S763" s="14"/>
      <c r="T763" s="469"/>
      <c r="U763" s="454"/>
      <c r="V763" s="454"/>
      <c r="W763" s="9"/>
      <c r="X763" s="9"/>
      <c r="Y763" s="10"/>
      <c r="Z763" s="495" t="s">
        <v>2195</v>
      </c>
      <c r="AA763" s="11"/>
      <c r="AB763" s="472"/>
      <c r="AC763" s="473"/>
      <c r="AD763" s="473"/>
      <c r="AE763" s="496" t="s">
        <v>2195</v>
      </c>
      <c r="AF763" s="12"/>
      <c r="AG763" s="12"/>
      <c r="AH763" s="13"/>
      <c r="AI763" s="14"/>
      <c r="AJ763" s="14"/>
      <c r="AK763" s="7"/>
      <c r="AL763" s="7"/>
      <c r="AM763" s="15"/>
      <c r="AN763" s="15"/>
      <c r="AO763" s="8"/>
      <c r="AP763" s="453" t="s">
        <v>231</v>
      </c>
      <c r="AQ763" s="17"/>
      <c r="AR763" s="18"/>
      <c r="AS763" s="19"/>
      <c r="AT763" s="19"/>
      <c r="AU763" s="19"/>
      <c r="AV763" s="19"/>
      <c r="AW763" s="19"/>
      <c r="AX763" s="19"/>
      <c r="AY763" s="19"/>
      <c r="AZ763" s="20"/>
      <c r="BA763" s="20"/>
      <c r="BB763" s="21"/>
      <c r="BC763" s="22" t="s">
        <v>2179</v>
      </c>
      <c r="BD763" s="77"/>
      <c r="BE763" s="91"/>
      <c r="BF763" s="91"/>
      <c r="BG763" s="92"/>
      <c r="BH763"/>
      <c r="BI763"/>
      <c r="BJ763"/>
      <c r="BK763"/>
      <c r="BL763"/>
      <c r="BM763"/>
      <c r="BN763"/>
      <c r="BO763"/>
      <c r="BP763"/>
      <c r="BQ763"/>
      <c r="BR763"/>
      <c r="BS763"/>
      <c r="BT763" s="92"/>
      <c r="BU763" s="92"/>
      <c r="BV763" s="92"/>
      <c r="BW763" s="5"/>
      <c r="BX763" s="5"/>
      <c r="BY763" s="5"/>
      <c r="BZ763" s="5"/>
      <c r="CA763" s="5"/>
      <c r="CB763" s="5"/>
      <c r="CC763" s="5"/>
      <c r="CD763" s="440"/>
      <c r="CE763" s="440"/>
      <c r="CF763" s="441"/>
      <c r="CG763" s="442"/>
      <c r="CH763" s="443"/>
      <c r="CI763" s="443"/>
      <c r="CJ763" s="443"/>
      <c r="CK763" s="443"/>
      <c r="CL763" s="4"/>
      <c r="CM763" s="4"/>
      <c r="CN763" s="5"/>
      <c r="CO763" s="4"/>
      <c r="CP763" s="444"/>
      <c r="CQ763" s="445"/>
      <c r="CR763" s="446"/>
      <c r="CS763" s="446"/>
      <c r="CT763" s="444"/>
      <c r="CU763" s="444"/>
      <c r="CV763" s="444"/>
      <c r="CW763" s="444"/>
      <c r="CX763" s="447"/>
      <c r="CY763" s="447"/>
      <c r="CZ763" s="447"/>
      <c r="DA763" s="447"/>
      <c r="DB763" s="448"/>
      <c r="DC763" s="448"/>
      <c r="DD763" s="446"/>
      <c r="DE763" s="439"/>
      <c r="DF763" s="439"/>
      <c r="DG763" s="439"/>
      <c r="DH763" s="439"/>
      <c r="DI763" s="439"/>
      <c r="DJ763" s="439"/>
      <c r="DK763" s="439"/>
      <c r="DL763" s="446"/>
      <c r="DM763" s="446"/>
      <c r="DN763" s="444"/>
      <c r="DO763" s="444"/>
      <c r="DP763" s="444"/>
      <c r="DQ763" s="444"/>
      <c r="DR763" s="444"/>
      <c r="DS763" s="441"/>
      <c r="DT763" s="449"/>
      <c r="DU763" s="450"/>
      <c r="DV763" s="450"/>
      <c r="DW763" s="450"/>
      <c r="DX763" s="450"/>
      <c r="DY763" s="450"/>
      <c r="DZ763" s="450"/>
      <c r="EA763" s="450"/>
      <c r="EB763" s="450"/>
      <c r="EC763" s="450"/>
      <c r="ED763" s="450"/>
      <c r="EE763" s="446"/>
      <c r="EF763" s="446"/>
      <c r="EL763" s="4"/>
      <c r="EM763" s="4"/>
      <c r="EN763" s="5"/>
      <c r="EO763" s="4"/>
      <c r="FA763" s="23"/>
      <c r="FB763" s="24"/>
      <c r="FC763" s="75"/>
      <c r="FD763" s="76"/>
      <c r="FF763" s="89"/>
      <c r="IA763" s="214"/>
      <c r="IB763" s="215"/>
      <c r="IC763" s="214"/>
      <c r="ID763" s="215"/>
      <c r="IE763" s="214"/>
      <c r="IF763" s="214"/>
      <c r="IG763" s="214"/>
      <c r="IH763" s="233"/>
      <c r="II763" s="160"/>
      <c r="IJ763" s="217"/>
      <c r="IK763" s="218"/>
      <c r="IL763" s="218"/>
      <c r="IM763" s="218"/>
      <c r="IO763" s="391"/>
    </row>
    <row r="764" spans="1:249" s="6" customFormat="1" ht="15" x14ac:dyDescent="0.2">
      <c r="A764" s="467" t="s">
        <v>2165</v>
      </c>
      <c r="B764" s="467" t="s">
        <v>1969</v>
      </c>
      <c r="C764" s="460" t="s">
        <v>900</v>
      </c>
      <c r="D764" s="468"/>
      <c r="E764" s="462" t="s">
        <v>2136</v>
      </c>
      <c r="F764" s="14" t="s">
        <v>2149</v>
      </c>
      <c r="G764" s="14" t="s">
        <v>2149</v>
      </c>
      <c r="H764" s="469" t="s">
        <v>2149</v>
      </c>
      <c r="I764" s="462"/>
      <c r="J764" s="456"/>
      <c r="K764" s="11"/>
      <c r="L764" s="11"/>
      <c r="M764" s="14"/>
      <c r="N764" s="470"/>
      <c r="O764" s="14"/>
      <c r="P764" s="14"/>
      <c r="Q764" s="14"/>
      <c r="R764" s="14"/>
      <c r="S764" s="14"/>
      <c r="T764" s="469"/>
      <c r="U764" s="454"/>
      <c r="V764" s="454"/>
      <c r="W764" s="9"/>
      <c r="X764" s="9"/>
      <c r="Y764" s="10"/>
      <c r="Z764" s="495">
        <v>1</v>
      </c>
      <c r="AA764" s="11"/>
      <c r="AB764" s="472"/>
      <c r="AC764" s="473"/>
      <c r="AD764" s="473"/>
      <c r="AE764" s="496">
        <v>1</v>
      </c>
      <c r="AF764" s="12"/>
      <c r="AG764" s="12"/>
      <c r="AH764" s="13"/>
      <c r="AI764" s="14"/>
      <c r="AJ764" s="14"/>
      <c r="AK764" s="7"/>
      <c r="AL764" s="7"/>
      <c r="AM764" s="15"/>
      <c r="AN764" s="15"/>
      <c r="AO764" s="8"/>
      <c r="AP764" s="453" t="s">
        <v>232</v>
      </c>
      <c r="AQ764" s="17"/>
      <c r="AR764" s="18"/>
      <c r="AS764" s="19"/>
      <c r="AT764" s="19"/>
      <c r="AU764" s="19"/>
      <c r="AV764" s="19"/>
      <c r="AW764" s="19"/>
      <c r="AX764" s="19"/>
      <c r="AY764" s="19"/>
      <c r="AZ764" s="20"/>
      <c r="BA764" s="20"/>
      <c r="BB764" s="21"/>
      <c r="BC764" s="22" t="s">
        <v>2179</v>
      </c>
      <c r="BD764" s="77"/>
      <c r="BE764" s="91"/>
      <c r="BF764" s="91"/>
      <c r="BG764" s="92"/>
      <c r="BH764"/>
      <c r="BI764"/>
      <c r="BJ764"/>
      <c r="BK764"/>
      <c r="BL764"/>
      <c r="BM764"/>
      <c r="BN764"/>
      <c r="BO764"/>
      <c r="BP764"/>
      <c r="BQ764"/>
      <c r="BR764"/>
      <c r="BS764"/>
      <c r="BT764" s="92"/>
      <c r="BU764" s="92"/>
      <c r="BV764" s="92"/>
      <c r="BW764" s="5"/>
      <c r="BX764" s="5"/>
      <c r="BY764" s="5"/>
      <c r="BZ764" s="5"/>
      <c r="CA764" s="5"/>
      <c r="CB764" s="5"/>
      <c r="CC764" s="5"/>
      <c r="CD764" s="440"/>
      <c r="CE764" s="440"/>
      <c r="CF764" s="441"/>
      <c r="CG764" s="442"/>
      <c r="CH764" s="443"/>
      <c r="CI764" s="443"/>
      <c r="CJ764" s="443"/>
      <c r="CK764" s="443"/>
      <c r="CL764" s="4"/>
      <c r="CM764" s="4"/>
      <c r="CN764" s="5"/>
      <c r="CO764" s="4"/>
      <c r="CP764" s="444"/>
      <c r="CQ764" s="445"/>
      <c r="CR764" s="446"/>
      <c r="CS764" s="446"/>
      <c r="CT764" s="444"/>
      <c r="CU764" s="444"/>
      <c r="CV764" s="444"/>
      <c r="CW764" s="444"/>
      <c r="CX764" s="447"/>
      <c r="CY764" s="447"/>
      <c r="CZ764" s="447"/>
      <c r="DA764" s="447"/>
      <c r="DB764" s="448"/>
      <c r="DC764" s="448"/>
      <c r="DD764" s="446"/>
      <c r="DE764" s="439"/>
      <c r="DF764" s="439"/>
      <c r="DG764" s="439"/>
      <c r="DH764" s="439"/>
      <c r="DI764" s="439"/>
      <c r="DJ764" s="439"/>
      <c r="DK764" s="439"/>
      <c r="DL764" s="446"/>
      <c r="DM764" s="446"/>
      <c r="DN764" s="444"/>
      <c r="DO764" s="444"/>
      <c r="DP764" s="444"/>
      <c r="DQ764" s="444"/>
      <c r="DR764" s="444"/>
      <c r="DS764" s="441"/>
      <c r="DT764" s="449"/>
      <c r="DU764" s="450"/>
      <c r="DV764" s="450"/>
      <c r="DW764" s="450"/>
      <c r="DX764" s="450"/>
      <c r="DY764" s="450"/>
      <c r="DZ764" s="450"/>
      <c r="EA764" s="450"/>
      <c r="EB764" s="450"/>
      <c r="EC764" s="450"/>
      <c r="ED764" s="450"/>
      <c r="EE764" s="446"/>
      <c r="EF764" s="446"/>
      <c r="EL764" s="4"/>
      <c r="EM764" s="4"/>
      <c r="EN764" s="5"/>
      <c r="EO764" s="4"/>
      <c r="FA764" s="23"/>
      <c r="FB764" s="24"/>
      <c r="FC764" s="75"/>
      <c r="FD764" s="76"/>
      <c r="FF764" s="89"/>
      <c r="IA764" s="214"/>
      <c r="IB764" s="215"/>
      <c r="IC764" s="214"/>
      <c r="ID764" s="215"/>
      <c r="IE764" s="214"/>
      <c r="IF764" s="214"/>
      <c r="IG764" s="214"/>
      <c r="IH764" s="233"/>
      <c r="II764" s="160"/>
      <c r="IJ764" s="217"/>
      <c r="IK764" s="218"/>
      <c r="IL764" s="218"/>
      <c r="IM764" s="218"/>
      <c r="IO764" s="391"/>
    </row>
    <row r="765" spans="1:249" s="6" customFormat="1" ht="15" x14ac:dyDescent="0.2">
      <c r="A765" s="467" t="s">
        <v>2195</v>
      </c>
      <c r="B765" s="467" t="s">
        <v>2149</v>
      </c>
      <c r="C765" s="393" t="s">
        <v>3068</v>
      </c>
      <c r="D765" s="468"/>
      <c r="E765" s="462" t="s">
        <v>2137</v>
      </c>
      <c r="F765" s="14" t="s">
        <v>2149</v>
      </c>
      <c r="G765" s="14" t="s">
        <v>2149</v>
      </c>
      <c r="H765" s="469" t="s">
        <v>2149</v>
      </c>
      <c r="I765" s="462"/>
      <c r="J765" s="456"/>
      <c r="K765" s="11"/>
      <c r="L765" s="11"/>
      <c r="M765" s="14"/>
      <c r="N765" s="470"/>
      <c r="O765" s="14"/>
      <c r="P765" s="14"/>
      <c r="Q765" s="14"/>
      <c r="R765" s="14"/>
      <c r="S765" s="14"/>
      <c r="T765" s="469"/>
      <c r="U765" s="454"/>
      <c r="V765" s="454"/>
      <c r="W765" s="9"/>
      <c r="X765" s="9"/>
      <c r="Y765" s="10"/>
      <c r="Z765" s="495" t="s">
        <v>2195</v>
      </c>
      <c r="AA765" s="11"/>
      <c r="AB765" s="472"/>
      <c r="AC765" s="473"/>
      <c r="AD765" s="473"/>
      <c r="AE765" s="496" t="s">
        <v>2195</v>
      </c>
      <c r="AF765" s="12"/>
      <c r="AG765" s="12"/>
      <c r="AH765" s="13"/>
      <c r="AI765" s="14"/>
      <c r="AJ765" s="14"/>
      <c r="AK765" s="7"/>
      <c r="AL765" s="7"/>
      <c r="AM765" s="15"/>
      <c r="AN765" s="15"/>
      <c r="AO765" s="8"/>
      <c r="AP765" s="453" t="s">
        <v>233</v>
      </c>
      <c r="AQ765" s="17"/>
      <c r="AR765" s="18"/>
      <c r="AS765" s="19"/>
      <c r="AT765" s="19"/>
      <c r="AU765" s="19"/>
      <c r="AV765" s="19"/>
      <c r="AW765" s="19"/>
      <c r="AX765" s="19"/>
      <c r="AY765" s="19"/>
      <c r="AZ765" s="20"/>
      <c r="BA765" s="20"/>
      <c r="BB765" s="21"/>
      <c r="BC765" s="22" t="s">
        <v>2163</v>
      </c>
      <c r="BD765" s="77"/>
      <c r="BE765" s="91"/>
      <c r="BF765" s="91"/>
      <c r="BG765" s="92"/>
      <c r="BH765"/>
      <c r="BI765"/>
      <c r="BJ765"/>
      <c r="BK765"/>
      <c r="BL765"/>
      <c r="BM765"/>
      <c r="BN765"/>
      <c r="BO765"/>
      <c r="BP765"/>
      <c r="BQ765"/>
      <c r="BR765"/>
      <c r="BS765"/>
      <c r="BT765" s="92"/>
      <c r="BU765" s="92"/>
      <c r="BV765" s="92"/>
      <c r="BW765" s="5"/>
      <c r="BX765" s="5"/>
      <c r="BY765" s="5"/>
      <c r="BZ765" s="5"/>
      <c r="CA765" s="5"/>
      <c r="CB765" s="5"/>
      <c r="CC765" s="5"/>
      <c r="CD765" s="440"/>
      <c r="CE765" s="440"/>
      <c r="CF765" s="441"/>
      <c r="CG765" s="442"/>
      <c r="CH765" s="443"/>
      <c r="CI765" s="443"/>
      <c r="CJ765" s="443"/>
      <c r="CK765" s="443"/>
      <c r="CL765" s="4"/>
      <c r="CM765" s="4"/>
      <c r="CN765" s="5"/>
      <c r="CO765" s="4"/>
      <c r="CP765" s="444"/>
      <c r="CQ765" s="445"/>
      <c r="CR765" s="446"/>
      <c r="CS765" s="446"/>
      <c r="CT765" s="444"/>
      <c r="CU765" s="444"/>
      <c r="CV765" s="444"/>
      <c r="CW765" s="444"/>
      <c r="CX765" s="447"/>
      <c r="CY765" s="447"/>
      <c r="CZ765" s="447"/>
      <c r="DA765" s="447"/>
      <c r="DB765" s="448"/>
      <c r="DC765" s="448"/>
      <c r="DD765" s="446"/>
      <c r="DE765" s="439"/>
      <c r="DF765" s="439"/>
      <c r="DG765" s="439"/>
      <c r="DH765" s="439"/>
      <c r="DI765" s="439"/>
      <c r="DJ765" s="439"/>
      <c r="DK765" s="439"/>
      <c r="DL765" s="446"/>
      <c r="DM765" s="446"/>
      <c r="DN765" s="444"/>
      <c r="DO765" s="444"/>
      <c r="DP765" s="444"/>
      <c r="DQ765" s="444"/>
      <c r="DR765" s="444"/>
      <c r="DS765" s="441"/>
      <c r="DT765" s="449"/>
      <c r="DU765" s="450"/>
      <c r="DV765" s="450"/>
      <c r="DW765" s="450"/>
      <c r="DX765" s="450"/>
      <c r="DY765" s="450"/>
      <c r="DZ765" s="450"/>
      <c r="EA765" s="450"/>
      <c r="EB765" s="450"/>
      <c r="EC765" s="450"/>
      <c r="ED765" s="450"/>
      <c r="EE765" s="446"/>
      <c r="EF765" s="446"/>
      <c r="EL765" s="4"/>
      <c r="EM765" s="4"/>
      <c r="EN765" s="5"/>
      <c r="EO765" s="4"/>
      <c r="FA765" s="23"/>
      <c r="FB765" s="24"/>
      <c r="FC765" s="75"/>
      <c r="FD765" s="76"/>
      <c r="FF765" s="89"/>
      <c r="IA765" s="214"/>
      <c r="IB765" s="215"/>
      <c r="IC765" s="214"/>
      <c r="ID765" s="215"/>
      <c r="IE765" s="214"/>
      <c r="IF765" s="214"/>
      <c r="IG765" s="214"/>
      <c r="IH765" s="233"/>
      <c r="II765" s="160"/>
      <c r="IJ765" s="217"/>
      <c r="IK765" s="218"/>
      <c r="IL765" s="218"/>
      <c r="IM765" s="218"/>
      <c r="IO765" s="391"/>
    </row>
    <row r="766" spans="1:249" s="6" customFormat="1" ht="15" x14ac:dyDescent="0.2">
      <c r="A766" s="467" t="s">
        <v>2195</v>
      </c>
      <c r="B766" s="467" t="s">
        <v>2149</v>
      </c>
      <c r="C766" s="393" t="s">
        <v>901</v>
      </c>
      <c r="D766" s="468"/>
      <c r="E766" s="462" t="s">
        <v>2138</v>
      </c>
      <c r="F766" s="14" t="s">
        <v>2149</v>
      </c>
      <c r="G766" s="14" t="s">
        <v>2149</v>
      </c>
      <c r="H766" s="469" t="s">
        <v>2149</v>
      </c>
      <c r="I766" s="462"/>
      <c r="J766" s="456"/>
      <c r="K766" s="11"/>
      <c r="L766" s="11"/>
      <c r="M766" s="14"/>
      <c r="N766" s="470"/>
      <c r="O766" s="14"/>
      <c r="P766" s="14"/>
      <c r="Q766" s="14"/>
      <c r="R766" s="14"/>
      <c r="S766" s="14"/>
      <c r="T766" s="469"/>
      <c r="U766" s="454"/>
      <c r="V766" s="454"/>
      <c r="W766" s="9"/>
      <c r="X766" s="9"/>
      <c r="Y766" s="10"/>
      <c r="Z766" s="495" t="s">
        <v>2195</v>
      </c>
      <c r="AA766" s="11"/>
      <c r="AB766" s="472"/>
      <c r="AC766" s="473"/>
      <c r="AD766" s="473"/>
      <c r="AE766" s="496" t="s">
        <v>2195</v>
      </c>
      <c r="AF766" s="12"/>
      <c r="AG766" s="12"/>
      <c r="AH766" s="13"/>
      <c r="AI766" s="14"/>
      <c r="AJ766" s="14"/>
      <c r="AK766" s="7"/>
      <c r="AL766" s="7"/>
      <c r="AM766" s="15"/>
      <c r="AN766" s="15"/>
      <c r="AO766" s="8"/>
      <c r="AP766" s="453" t="s">
        <v>234</v>
      </c>
      <c r="AQ766" s="17"/>
      <c r="AR766" s="18"/>
      <c r="AS766" s="19"/>
      <c r="AT766" s="19"/>
      <c r="AU766" s="19"/>
      <c r="AV766" s="19"/>
      <c r="AW766" s="19"/>
      <c r="AX766" s="19"/>
      <c r="AY766" s="19"/>
      <c r="AZ766" s="20"/>
      <c r="BA766" s="20"/>
      <c r="BB766" s="21"/>
      <c r="BC766" s="22" t="s">
        <v>2179</v>
      </c>
      <c r="BD766" s="77"/>
      <c r="BE766" s="91"/>
      <c r="BF766" s="91"/>
      <c r="BG766" s="92"/>
      <c r="BH766"/>
      <c r="BI766"/>
      <c r="BJ766"/>
      <c r="BK766"/>
      <c r="BL766"/>
      <c r="BM766"/>
      <c r="BN766"/>
      <c r="BO766"/>
      <c r="BP766"/>
      <c r="BQ766"/>
      <c r="BR766"/>
      <c r="BS766"/>
      <c r="BT766" s="92"/>
      <c r="BU766" s="92"/>
      <c r="BV766" s="92"/>
      <c r="BW766" s="5"/>
      <c r="BX766" s="5"/>
      <c r="BY766" s="5"/>
      <c r="BZ766" s="5"/>
      <c r="CA766" s="5"/>
      <c r="CB766" s="5"/>
      <c r="CC766" s="5"/>
      <c r="CD766" s="440"/>
      <c r="CE766" s="440"/>
      <c r="CF766" s="441"/>
      <c r="CG766" s="442"/>
      <c r="CH766" s="443"/>
      <c r="CI766" s="443"/>
      <c r="CJ766" s="443"/>
      <c r="CK766" s="443"/>
      <c r="CL766" s="4"/>
      <c r="CM766" s="4"/>
      <c r="CN766" s="5"/>
      <c r="CO766" s="4"/>
      <c r="CP766" s="444"/>
      <c r="CQ766" s="445"/>
      <c r="CR766" s="446"/>
      <c r="CS766" s="446"/>
      <c r="CT766" s="444"/>
      <c r="CU766" s="444"/>
      <c r="CV766" s="444"/>
      <c r="CW766" s="444"/>
      <c r="CX766" s="447"/>
      <c r="CY766" s="447"/>
      <c r="CZ766" s="447"/>
      <c r="DA766" s="447"/>
      <c r="DB766" s="448"/>
      <c r="DC766" s="448"/>
      <c r="DD766" s="446"/>
      <c r="DE766" s="439"/>
      <c r="DF766" s="439"/>
      <c r="DG766" s="439"/>
      <c r="DH766" s="439"/>
      <c r="DI766" s="439"/>
      <c r="DJ766" s="439"/>
      <c r="DK766" s="439"/>
      <c r="DL766" s="446"/>
      <c r="DM766" s="446"/>
      <c r="DN766" s="444"/>
      <c r="DO766" s="444"/>
      <c r="DP766" s="444"/>
      <c r="DQ766" s="444"/>
      <c r="DR766" s="444"/>
      <c r="DS766" s="441"/>
      <c r="DT766" s="449"/>
      <c r="DU766" s="450"/>
      <c r="DV766" s="450"/>
      <c r="DW766" s="450"/>
      <c r="DX766" s="450"/>
      <c r="DY766" s="450"/>
      <c r="DZ766" s="450"/>
      <c r="EA766" s="450"/>
      <c r="EB766" s="450"/>
      <c r="EC766" s="450"/>
      <c r="ED766" s="450"/>
      <c r="EE766" s="446"/>
      <c r="EF766" s="446"/>
      <c r="EL766" s="4"/>
      <c r="EM766" s="4"/>
      <c r="EN766" s="5"/>
      <c r="EO766" s="4"/>
      <c r="FA766" s="23"/>
      <c r="FB766" s="24"/>
      <c r="FC766" s="75"/>
      <c r="FD766" s="76"/>
      <c r="FF766" s="89"/>
      <c r="IA766" s="214"/>
      <c r="IB766" s="215"/>
      <c r="IC766" s="214"/>
      <c r="ID766" s="215"/>
      <c r="IE766" s="214"/>
      <c r="IF766" s="214"/>
      <c r="IG766" s="214"/>
      <c r="IH766" s="233"/>
      <c r="II766" s="160"/>
      <c r="IJ766" s="217"/>
      <c r="IK766" s="218"/>
      <c r="IL766" s="218"/>
      <c r="IM766" s="218"/>
      <c r="IO766" s="391"/>
    </row>
    <row r="767" spans="1:249" s="6" customFormat="1" ht="15" x14ac:dyDescent="0.2">
      <c r="A767" s="467" t="s">
        <v>2195</v>
      </c>
      <c r="B767" s="467" t="s">
        <v>2149</v>
      </c>
      <c r="C767" s="393" t="s">
        <v>902</v>
      </c>
      <c r="D767" s="468"/>
      <c r="E767" s="462" t="s">
        <v>2137</v>
      </c>
      <c r="F767" s="14" t="s">
        <v>2149</v>
      </c>
      <c r="G767" s="14" t="s">
        <v>2149</v>
      </c>
      <c r="H767" s="469" t="s">
        <v>2149</v>
      </c>
      <c r="I767" s="462"/>
      <c r="J767" s="456"/>
      <c r="K767" s="11"/>
      <c r="L767" s="11"/>
      <c r="M767" s="14"/>
      <c r="N767" s="470"/>
      <c r="O767" s="14"/>
      <c r="P767" s="14"/>
      <c r="Q767" s="14"/>
      <c r="R767" s="14"/>
      <c r="S767" s="14"/>
      <c r="T767" s="469"/>
      <c r="U767" s="454"/>
      <c r="V767" s="454"/>
      <c r="W767" s="9"/>
      <c r="X767" s="9"/>
      <c r="Y767" s="10"/>
      <c r="Z767" s="495" t="s">
        <v>2195</v>
      </c>
      <c r="AA767" s="11"/>
      <c r="AB767" s="472"/>
      <c r="AC767" s="473"/>
      <c r="AD767" s="473"/>
      <c r="AE767" s="496" t="s">
        <v>2195</v>
      </c>
      <c r="AF767" s="12"/>
      <c r="AG767" s="12"/>
      <c r="AH767" s="13"/>
      <c r="AI767" s="14"/>
      <c r="AJ767" s="14"/>
      <c r="AK767" s="7"/>
      <c r="AL767" s="7"/>
      <c r="AM767" s="15"/>
      <c r="AN767" s="15"/>
      <c r="AO767" s="8"/>
      <c r="AP767" s="453" t="s">
        <v>235</v>
      </c>
      <c r="AQ767" s="17"/>
      <c r="AR767" s="18"/>
      <c r="AS767" s="19"/>
      <c r="AT767" s="19"/>
      <c r="AU767" s="19"/>
      <c r="AV767" s="19"/>
      <c r="AW767" s="19"/>
      <c r="AX767" s="19"/>
      <c r="AY767" s="19"/>
      <c r="AZ767" s="20"/>
      <c r="BA767" s="20"/>
      <c r="BB767" s="21"/>
      <c r="BC767" s="22" t="s">
        <v>2179</v>
      </c>
      <c r="BD767" s="77"/>
      <c r="BE767" s="91"/>
      <c r="BF767" s="91"/>
      <c r="BG767" s="92"/>
      <c r="BH767"/>
      <c r="BI767"/>
      <c r="BJ767"/>
      <c r="BK767"/>
      <c r="BL767"/>
      <c r="BM767"/>
      <c r="BN767"/>
      <c r="BO767"/>
      <c r="BP767"/>
      <c r="BQ767"/>
      <c r="BR767"/>
      <c r="BS767"/>
      <c r="BT767" s="92"/>
      <c r="BU767" s="92"/>
      <c r="BV767" s="92"/>
      <c r="BW767" s="5"/>
      <c r="BX767" s="5"/>
      <c r="BY767" s="5"/>
      <c r="BZ767" s="5"/>
      <c r="CA767" s="5"/>
      <c r="CB767" s="5"/>
      <c r="CC767" s="5"/>
      <c r="CD767" s="440"/>
      <c r="CE767" s="440"/>
      <c r="CF767" s="441"/>
      <c r="CG767" s="442"/>
      <c r="CH767" s="443"/>
      <c r="CI767" s="443"/>
      <c r="CJ767" s="443"/>
      <c r="CK767" s="443"/>
      <c r="CL767" s="4"/>
      <c r="CM767" s="4"/>
      <c r="CN767" s="5"/>
      <c r="CO767" s="4"/>
      <c r="CP767" s="444"/>
      <c r="CQ767" s="445"/>
      <c r="CR767" s="446"/>
      <c r="CS767" s="446"/>
      <c r="CT767" s="444"/>
      <c r="CU767" s="444"/>
      <c r="CV767" s="444"/>
      <c r="CW767" s="444"/>
      <c r="CX767" s="447"/>
      <c r="CY767" s="447"/>
      <c r="CZ767" s="447"/>
      <c r="DA767" s="447"/>
      <c r="DB767" s="448"/>
      <c r="DC767" s="448"/>
      <c r="DD767" s="446"/>
      <c r="DE767" s="439"/>
      <c r="DF767" s="439"/>
      <c r="DG767" s="439"/>
      <c r="DH767" s="439"/>
      <c r="DI767" s="439"/>
      <c r="DJ767" s="439"/>
      <c r="DK767" s="439"/>
      <c r="DL767" s="446"/>
      <c r="DM767" s="446"/>
      <c r="DN767" s="444"/>
      <c r="DO767" s="444"/>
      <c r="DP767" s="444"/>
      <c r="DQ767" s="444"/>
      <c r="DR767" s="444"/>
      <c r="DS767" s="441"/>
      <c r="DT767" s="449"/>
      <c r="DU767" s="450"/>
      <c r="DV767" s="450"/>
      <c r="DW767" s="450"/>
      <c r="DX767" s="450"/>
      <c r="DY767" s="450"/>
      <c r="DZ767" s="450"/>
      <c r="EA767" s="450"/>
      <c r="EB767" s="450"/>
      <c r="EC767" s="450"/>
      <c r="ED767" s="450"/>
      <c r="EE767" s="446"/>
      <c r="EF767" s="446"/>
      <c r="EL767" s="4"/>
      <c r="EM767" s="4"/>
      <c r="EN767" s="5"/>
      <c r="EO767" s="4"/>
      <c r="FA767" s="23"/>
      <c r="FB767" s="24"/>
      <c r="FC767" s="75"/>
      <c r="FD767" s="76"/>
      <c r="FF767" s="89"/>
      <c r="IA767" s="214"/>
      <c r="IB767" s="215"/>
      <c r="IC767" s="214"/>
      <c r="ID767" s="215"/>
      <c r="IE767" s="214"/>
      <c r="IF767" s="214"/>
      <c r="IG767" s="214"/>
      <c r="IH767" s="233"/>
      <c r="II767" s="160"/>
      <c r="IJ767" s="217"/>
      <c r="IK767" s="218"/>
      <c r="IL767" s="218"/>
      <c r="IM767" s="218"/>
      <c r="IO767" s="391"/>
    </row>
    <row r="768" spans="1:249" s="6" customFormat="1" ht="15" x14ac:dyDescent="0.2">
      <c r="A768" s="467" t="s">
        <v>2195</v>
      </c>
      <c r="B768" s="467" t="s">
        <v>2149</v>
      </c>
      <c r="C768" s="393" t="s">
        <v>903</v>
      </c>
      <c r="D768" s="468"/>
      <c r="E768" s="462" t="s">
        <v>2141</v>
      </c>
      <c r="F768" s="14" t="s">
        <v>2149</v>
      </c>
      <c r="G768" s="14" t="s">
        <v>2149</v>
      </c>
      <c r="H768" s="469" t="s">
        <v>2149</v>
      </c>
      <c r="I768" s="462"/>
      <c r="J768" s="456"/>
      <c r="K768" s="11"/>
      <c r="L768" s="11"/>
      <c r="M768" s="14"/>
      <c r="N768" s="470"/>
      <c r="O768" s="14"/>
      <c r="P768" s="14"/>
      <c r="Q768" s="14"/>
      <c r="R768" s="14"/>
      <c r="S768" s="14"/>
      <c r="T768" s="469"/>
      <c r="U768" s="454"/>
      <c r="V768" s="454"/>
      <c r="W768" s="9"/>
      <c r="X768" s="9"/>
      <c r="Y768" s="10"/>
      <c r="Z768" s="495" t="s">
        <v>2195</v>
      </c>
      <c r="AA768" s="11"/>
      <c r="AB768" s="472"/>
      <c r="AC768" s="473"/>
      <c r="AD768" s="473"/>
      <c r="AE768" s="496" t="s">
        <v>2195</v>
      </c>
      <c r="AF768" s="12"/>
      <c r="AG768" s="12"/>
      <c r="AH768" s="13"/>
      <c r="AI768" s="14"/>
      <c r="AJ768" s="14"/>
      <c r="AK768" s="7"/>
      <c r="AL768" s="7"/>
      <c r="AM768" s="15"/>
      <c r="AN768" s="15"/>
      <c r="AO768" s="8"/>
      <c r="AP768" s="453" t="s">
        <v>236</v>
      </c>
      <c r="AQ768" s="17"/>
      <c r="AR768" s="18"/>
      <c r="AS768" s="19"/>
      <c r="AT768" s="19"/>
      <c r="AU768" s="19"/>
      <c r="AV768" s="19"/>
      <c r="AW768" s="19"/>
      <c r="AX768" s="19"/>
      <c r="AY768" s="19"/>
      <c r="AZ768" s="20"/>
      <c r="BA768" s="20"/>
      <c r="BB768" s="21"/>
      <c r="BC768" s="22" t="s">
        <v>2179</v>
      </c>
      <c r="BD768" s="77"/>
      <c r="BE768" s="91"/>
      <c r="BF768" s="91"/>
      <c r="BG768" s="92"/>
      <c r="BH768"/>
      <c r="BI768"/>
      <c r="BJ768"/>
      <c r="BK768"/>
      <c r="BL768"/>
      <c r="BM768"/>
      <c r="BN768"/>
      <c r="BO768"/>
      <c r="BP768"/>
      <c r="BQ768"/>
      <c r="BR768"/>
      <c r="BS768"/>
      <c r="BT768" s="92"/>
      <c r="BU768" s="92"/>
      <c r="BV768" s="92"/>
      <c r="BW768" s="5"/>
      <c r="BX768" s="5"/>
      <c r="BY768" s="5"/>
      <c r="BZ768" s="5"/>
      <c r="CA768" s="5"/>
      <c r="CB768" s="5"/>
      <c r="CC768" s="5"/>
      <c r="CD768" s="440"/>
      <c r="CE768" s="440"/>
      <c r="CF768" s="441"/>
      <c r="CG768" s="442"/>
      <c r="CH768" s="443"/>
      <c r="CI768" s="443"/>
      <c r="CJ768" s="443"/>
      <c r="CK768" s="443"/>
      <c r="CL768" s="4"/>
      <c r="CM768" s="4"/>
      <c r="CN768" s="5"/>
      <c r="CO768" s="4"/>
      <c r="CP768" s="444"/>
      <c r="CQ768" s="445"/>
      <c r="CR768" s="446"/>
      <c r="CS768" s="446"/>
      <c r="CT768" s="444"/>
      <c r="CU768" s="444"/>
      <c r="CV768" s="444"/>
      <c r="CW768" s="444"/>
      <c r="CX768" s="447"/>
      <c r="CY768" s="447"/>
      <c r="CZ768" s="447"/>
      <c r="DA768" s="447"/>
      <c r="DB768" s="448"/>
      <c r="DC768" s="448"/>
      <c r="DD768" s="446"/>
      <c r="DE768" s="439"/>
      <c r="DF768" s="439"/>
      <c r="DG768" s="439"/>
      <c r="DH768" s="439"/>
      <c r="DI768" s="439"/>
      <c r="DJ768" s="439"/>
      <c r="DK768" s="439"/>
      <c r="DL768" s="446"/>
      <c r="DM768" s="446"/>
      <c r="DN768" s="444"/>
      <c r="DO768" s="444"/>
      <c r="DP768" s="444"/>
      <c r="DQ768" s="444"/>
      <c r="DR768" s="444"/>
      <c r="DS768" s="441"/>
      <c r="DT768" s="449"/>
      <c r="DU768" s="450"/>
      <c r="DV768" s="450"/>
      <c r="DW768" s="450"/>
      <c r="DX768" s="450"/>
      <c r="DY768" s="450"/>
      <c r="DZ768" s="450"/>
      <c r="EA768" s="450"/>
      <c r="EB768" s="450"/>
      <c r="EC768" s="450"/>
      <c r="ED768" s="450"/>
      <c r="EE768" s="446"/>
      <c r="EF768" s="446"/>
      <c r="EL768" s="4"/>
      <c r="EM768" s="4"/>
      <c r="EN768" s="5"/>
      <c r="EO768" s="4"/>
      <c r="FA768" s="23"/>
      <c r="FB768" s="24"/>
      <c r="FC768" s="75"/>
      <c r="FD768" s="76"/>
      <c r="FF768" s="89"/>
      <c r="IA768" s="214"/>
      <c r="IB768" s="215"/>
      <c r="IC768" s="214"/>
      <c r="ID768" s="215"/>
      <c r="IE768" s="214"/>
      <c r="IF768" s="214"/>
      <c r="IG768" s="214"/>
      <c r="IH768" s="233"/>
      <c r="II768" s="160"/>
      <c r="IJ768" s="217"/>
      <c r="IK768" s="218"/>
      <c r="IL768" s="218"/>
      <c r="IM768" s="218"/>
      <c r="IO768" s="391"/>
    </row>
    <row r="769" spans="1:249" s="6" customFormat="1" ht="15" x14ac:dyDescent="0.2">
      <c r="A769" s="467" t="s">
        <v>2195</v>
      </c>
      <c r="B769" s="467" t="s">
        <v>2149</v>
      </c>
      <c r="C769" s="393" t="s">
        <v>904</v>
      </c>
      <c r="D769" s="468"/>
      <c r="E769" s="462" t="s">
        <v>2141</v>
      </c>
      <c r="F769" s="14" t="s">
        <v>2149</v>
      </c>
      <c r="G769" s="14" t="s">
        <v>2149</v>
      </c>
      <c r="H769" s="469" t="s">
        <v>2149</v>
      </c>
      <c r="I769" s="462"/>
      <c r="J769" s="456"/>
      <c r="K769" s="11"/>
      <c r="L769" s="11"/>
      <c r="M769" s="14"/>
      <c r="N769" s="470"/>
      <c r="O769" s="14"/>
      <c r="P769" s="14"/>
      <c r="Q769" s="14"/>
      <c r="R769" s="14"/>
      <c r="S769" s="14"/>
      <c r="T769" s="469"/>
      <c r="U769" s="454"/>
      <c r="V769" s="454"/>
      <c r="W769" s="9"/>
      <c r="X769" s="9"/>
      <c r="Y769" s="10"/>
      <c r="Z769" s="495" t="s">
        <v>2195</v>
      </c>
      <c r="AA769" s="11"/>
      <c r="AB769" s="472"/>
      <c r="AC769" s="473"/>
      <c r="AD769" s="473"/>
      <c r="AE769" s="496" t="s">
        <v>2195</v>
      </c>
      <c r="AF769" s="12"/>
      <c r="AG769" s="12"/>
      <c r="AH769" s="13"/>
      <c r="AI769" s="14"/>
      <c r="AJ769" s="14"/>
      <c r="AK769" s="7"/>
      <c r="AL769" s="7"/>
      <c r="AM769" s="15"/>
      <c r="AN769" s="15"/>
      <c r="AO769" s="8"/>
      <c r="AP769" s="453" t="s">
        <v>237</v>
      </c>
      <c r="AQ769" s="17"/>
      <c r="AR769" s="18"/>
      <c r="AS769" s="19"/>
      <c r="AT769" s="19"/>
      <c r="AU769" s="19"/>
      <c r="AV769" s="19"/>
      <c r="AW769" s="19"/>
      <c r="AX769" s="19"/>
      <c r="AY769" s="19"/>
      <c r="AZ769" s="20"/>
      <c r="BA769" s="20"/>
      <c r="BB769" s="21"/>
      <c r="BC769" s="22" t="s">
        <v>2179</v>
      </c>
      <c r="BD769" s="77"/>
      <c r="BE769" s="91"/>
      <c r="BF769" s="91"/>
      <c r="BG769" s="92"/>
      <c r="BH769"/>
      <c r="BI769"/>
      <c r="BJ769"/>
      <c r="BK769"/>
      <c r="BL769"/>
      <c r="BM769"/>
      <c r="BN769"/>
      <c r="BO769"/>
      <c r="BP769"/>
      <c r="BQ769"/>
      <c r="BR769"/>
      <c r="BS769"/>
      <c r="BT769" s="92"/>
      <c r="BU769" s="92"/>
      <c r="BV769" s="92"/>
      <c r="BW769" s="5"/>
      <c r="BX769" s="5"/>
      <c r="BY769" s="5"/>
      <c r="BZ769" s="5"/>
      <c r="CA769" s="5"/>
      <c r="CB769" s="5"/>
      <c r="CC769" s="5"/>
      <c r="CD769" s="440"/>
      <c r="CE769" s="440"/>
      <c r="CF769" s="441"/>
      <c r="CG769" s="442"/>
      <c r="CH769" s="443"/>
      <c r="CI769" s="443"/>
      <c r="CJ769" s="443"/>
      <c r="CK769" s="443"/>
      <c r="CL769" s="4"/>
      <c r="CM769" s="4"/>
      <c r="CN769" s="5"/>
      <c r="CO769" s="4"/>
      <c r="CP769" s="444"/>
      <c r="CQ769" s="445"/>
      <c r="CR769" s="446"/>
      <c r="CS769" s="446"/>
      <c r="CT769" s="444"/>
      <c r="CU769" s="444"/>
      <c r="CV769" s="444"/>
      <c r="CW769" s="444"/>
      <c r="CX769" s="447"/>
      <c r="CY769" s="447"/>
      <c r="CZ769" s="447"/>
      <c r="DA769" s="447"/>
      <c r="DB769" s="448"/>
      <c r="DC769" s="448"/>
      <c r="DD769" s="446"/>
      <c r="DE769" s="439"/>
      <c r="DF769" s="439"/>
      <c r="DG769" s="439"/>
      <c r="DH769" s="439"/>
      <c r="DI769" s="439"/>
      <c r="DJ769" s="439"/>
      <c r="DK769" s="439"/>
      <c r="DL769" s="446"/>
      <c r="DM769" s="446"/>
      <c r="DN769" s="444"/>
      <c r="DO769" s="444"/>
      <c r="DP769" s="444"/>
      <c r="DQ769" s="444"/>
      <c r="DR769" s="444"/>
      <c r="DS769" s="441"/>
      <c r="DT769" s="449"/>
      <c r="DU769" s="450"/>
      <c r="DV769" s="450"/>
      <c r="DW769" s="450"/>
      <c r="DX769" s="450"/>
      <c r="DY769" s="450"/>
      <c r="DZ769" s="450"/>
      <c r="EA769" s="450"/>
      <c r="EB769" s="450"/>
      <c r="EC769" s="450"/>
      <c r="ED769" s="450"/>
      <c r="EE769" s="446"/>
      <c r="EF769" s="446"/>
      <c r="EL769" s="4"/>
      <c r="EM769" s="4"/>
      <c r="EN769" s="5"/>
      <c r="EO769" s="4"/>
      <c r="FA769" s="23"/>
      <c r="FB769" s="24"/>
      <c r="FC769" s="75"/>
      <c r="FD769" s="76"/>
      <c r="FF769" s="89"/>
      <c r="IA769" s="214"/>
      <c r="IB769" s="215"/>
      <c r="IC769" s="214"/>
      <c r="ID769" s="215"/>
      <c r="IE769" s="214"/>
      <c r="IF769" s="214"/>
      <c r="IG769" s="214"/>
      <c r="IH769" s="233"/>
      <c r="II769" s="160"/>
      <c r="IJ769" s="217"/>
      <c r="IK769" s="218"/>
      <c r="IL769" s="218"/>
      <c r="IM769" s="218"/>
      <c r="IO769" s="391"/>
    </row>
    <row r="770" spans="1:249" s="6" customFormat="1" ht="15" x14ac:dyDescent="0.2">
      <c r="A770" s="467" t="s">
        <v>2195</v>
      </c>
      <c r="B770" s="467" t="s">
        <v>2149</v>
      </c>
      <c r="C770" s="393" t="s">
        <v>905</v>
      </c>
      <c r="D770" s="468"/>
      <c r="E770" s="462" t="s">
        <v>2137</v>
      </c>
      <c r="F770" s="14" t="s">
        <v>2149</v>
      </c>
      <c r="G770" s="14" t="s">
        <v>2149</v>
      </c>
      <c r="H770" s="469" t="s">
        <v>2149</v>
      </c>
      <c r="I770" s="462"/>
      <c r="J770" s="456"/>
      <c r="K770" s="11"/>
      <c r="L770" s="11"/>
      <c r="M770" s="14"/>
      <c r="N770" s="470"/>
      <c r="O770" s="14"/>
      <c r="P770" s="14"/>
      <c r="Q770" s="14"/>
      <c r="R770" s="14"/>
      <c r="S770" s="14"/>
      <c r="T770" s="469"/>
      <c r="U770" s="454"/>
      <c r="V770" s="454"/>
      <c r="W770" s="9"/>
      <c r="X770" s="9"/>
      <c r="Y770" s="10"/>
      <c r="Z770" s="495" t="s">
        <v>2195</v>
      </c>
      <c r="AA770" s="11"/>
      <c r="AB770" s="472"/>
      <c r="AC770" s="473"/>
      <c r="AD770" s="473"/>
      <c r="AE770" s="496" t="s">
        <v>2195</v>
      </c>
      <c r="AF770" s="12"/>
      <c r="AG770" s="12"/>
      <c r="AH770" s="13"/>
      <c r="AI770" s="14"/>
      <c r="AJ770" s="14"/>
      <c r="AK770" s="7"/>
      <c r="AL770" s="7"/>
      <c r="AM770" s="15"/>
      <c r="AN770" s="15"/>
      <c r="AO770" s="8"/>
      <c r="AP770" s="453" t="s">
        <v>238</v>
      </c>
      <c r="AQ770" s="17"/>
      <c r="AR770" s="18"/>
      <c r="AS770" s="19"/>
      <c r="AT770" s="19"/>
      <c r="AU770" s="19"/>
      <c r="AV770" s="19"/>
      <c r="AW770" s="19"/>
      <c r="AX770" s="19"/>
      <c r="AY770" s="19"/>
      <c r="AZ770" s="20"/>
      <c r="BA770" s="20"/>
      <c r="BB770" s="21"/>
      <c r="BC770" s="22" t="s">
        <v>2179</v>
      </c>
      <c r="BD770" s="77"/>
      <c r="BE770" s="91"/>
      <c r="BF770" s="91"/>
      <c r="BG770" s="92"/>
      <c r="BH770"/>
      <c r="BI770"/>
      <c r="BJ770"/>
      <c r="BK770"/>
      <c r="BL770"/>
      <c r="BM770"/>
      <c r="BN770"/>
      <c r="BO770"/>
      <c r="BP770"/>
      <c r="BQ770"/>
      <c r="BR770"/>
      <c r="BS770"/>
      <c r="BT770" s="92"/>
      <c r="BU770" s="92"/>
      <c r="BV770" s="92"/>
      <c r="BW770" s="5"/>
      <c r="BX770" s="5"/>
      <c r="BY770" s="5"/>
      <c r="BZ770" s="5"/>
      <c r="CA770" s="5"/>
      <c r="CB770" s="5"/>
      <c r="CC770" s="5"/>
      <c r="CD770" s="440"/>
      <c r="CE770" s="440"/>
      <c r="CF770" s="441"/>
      <c r="CG770" s="442"/>
      <c r="CH770" s="443"/>
      <c r="CI770" s="443"/>
      <c r="CJ770" s="443"/>
      <c r="CK770" s="443"/>
      <c r="CL770" s="4"/>
      <c r="CM770" s="4"/>
      <c r="CN770" s="5"/>
      <c r="CO770" s="4"/>
      <c r="CP770" s="444"/>
      <c r="CQ770" s="445"/>
      <c r="CR770" s="446"/>
      <c r="CS770" s="446"/>
      <c r="CT770" s="444"/>
      <c r="CU770" s="444"/>
      <c r="CV770" s="444"/>
      <c r="CW770" s="444"/>
      <c r="CX770" s="447"/>
      <c r="CY770" s="447"/>
      <c r="CZ770" s="447"/>
      <c r="DA770" s="447"/>
      <c r="DB770" s="448"/>
      <c r="DC770" s="448"/>
      <c r="DD770" s="446"/>
      <c r="DE770" s="439"/>
      <c r="DF770" s="439"/>
      <c r="DG770" s="439"/>
      <c r="DH770" s="439"/>
      <c r="DI770" s="439"/>
      <c r="DJ770" s="439"/>
      <c r="DK770" s="439"/>
      <c r="DL770" s="446"/>
      <c r="DM770" s="446"/>
      <c r="DN770" s="444"/>
      <c r="DO770" s="444"/>
      <c r="DP770" s="444"/>
      <c r="DQ770" s="444"/>
      <c r="DR770" s="444"/>
      <c r="DS770" s="441"/>
      <c r="DT770" s="449"/>
      <c r="DU770" s="450"/>
      <c r="DV770" s="450"/>
      <c r="DW770" s="450"/>
      <c r="DX770" s="450"/>
      <c r="DY770" s="450"/>
      <c r="DZ770" s="450"/>
      <c r="EA770" s="450"/>
      <c r="EB770" s="450"/>
      <c r="EC770" s="450"/>
      <c r="ED770" s="450"/>
      <c r="EE770" s="446"/>
      <c r="EF770" s="446"/>
      <c r="EL770" s="4"/>
      <c r="EM770" s="4"/>
      <c r="EN770" s="5"/>
      <c r="EO770" s="4"/>
      <c r="FA770" s="23"/>
      <c r="FB770" s="24"/>
      <c r="FC770" s="75"/>
      <c r="FD770" s="76"/>
      <c r="FF770" s="89"/>
      <c r="IA770" s="214"/>
      <c r="IB770" s="215"/>
      <c r="IC770" s="214"/>
      <c r="ID770" s="215"/>
      <c r="IE770" s="214"/>
      <c r="IF770" s="214"/>
      <c r="IG770" s="214"/>
      <c r="IH770" s="233"/>
      <c r="II770" s="160"/>
      <c r="IJ770" s="217"/>
      <c r="IK770" s="218"/>
      <c r="IL770" s="218"/>
      <c r="IM770" s="218"/>
      <c r="IO770" s="391"/>
    </row>
    <row r="771" spans="1:249" s="6" customFormat="1" ht="15" x14ac:dyDescent="0.2">
      <c r="A771" s="467" t="s">
        <v>2195</v>
      </c>
      <c r="B771" s="467" t="s">
        <v>2149</v>
      </c>
      <c r="C771" s="393" t="s">
        <v>906</v>
      </c>
      <c r="D771" s="468"/>
      <c r="E771" s="462" t="s">
        <v>2139</v>
      </c>
      <c r="F771" s="14" t="s">
        <v>2149</v>
      </c>
      <c r="G771" s="14" t="s">
        <v>2149</v>
      </c>
      <c r="H771" s="469" t="s">
        <v>2149</v>
      </c>
      <c r="I771" s="462"/>
      <c r="J771" s="456"/>
      <c r="K771" s="11"/>
      <c r="L771" s="11"/>
      <c r="M771" s="14"/>
      <c r="N771" s="470"/>
      <c r="O771" s="14"/>
      <c r="P771" s="14"/>
      <c r="Q771" s="14"/>
      <c r="R771" s="14"/>
      <c r="S771" s="14"/>
      <c r="T771" s="469"/>
      <c r="U771" s="454"/>
      <c r="V771" s="454"/>
      <c r="W771" s="9"/>
      <c r="X771" s="9"/>
      <c r="Y771" s="10"/>
      <c r="Z771" s="495" t="s">
        <v>2195</v>
      </c>
      <c r="AA771" s="11"/>
      <c r="AB771" s="472"/>
      <c r="AC771" s="473"/>
      <c r="AD771" s="473"/>
      <c r="AE771" s="496" t="s">
        <v>2195</v>
      </c>
      <c r="AF771" s="12"/>
      <c r="AG771" s="12"/>
      <c r="AH771" s="13"/>
      <c r="AI771" s="14"/>
      <c r="AJ771" s="14"/>
      <c r="AK771" s="7"/>
      <c r="AL771" s="7"/>
      <c r="AM771" s="15"/>
      <c r="AN771" s="15"/>
      <c r="AO771" s="8"/>
      <c r="AP771" s="453" t="s">
        <v>239</v>
      </c>
      <c r="AQ771" s="17"/>
      <c r="AR771" s="18"/>
      <c r="AS771" s="19"/>
      <c r="AT771" s="19"/>
      <c r="AU771" s="19"/>
      <c r="AV771" s="19"/>
      <c r="AW771" s="19"/>
      <c r="AX771" s="19"/>
      <c r="AY771" s="19"/>
      <c r="AZ771" s="20"/>
      <c r="BA771" s="20"/>
      <c r="BB771" s="21"/>
      <c r="BC771" s="22" t="s">
        <v>2179</v>
      </c>
      <c r="BD771" s="77"/>
      <c r="BE771" s="91"/>
      <c r="BF771" s="91"/>
      <c r="BG771" s="92"/>
      <c r="BH771"/>
      <c r="BI771"/>
      <c r="BJ771"/>
      <c r="BK771"/>
      <c r="BL771"/>
      <c r="BM771"/>
      <c r="BN771"/>
      <c r="BO771"/>
      <c r="BP771"/>
      <c r="BQ771"/>
      <c r="BR771"/>
      <c r="BS771"/>
      <c r="BT771" s="92"/>
      <c r="BU771" s="92"/>
      <c r="BV771" s="92"/>
      <c r="BW771" s="5"/>
      <c r="BX771" s="5"/>
      <c r="BY771" s="5"/>
      <c r="BZ771" s="5"/>
      <c r="CA771" s="5"/>
      <c r="CB771" s="5"/>
      <c r="CC771" s="5"/>
      <c r="CD771" s="440"/>
      <c r="CE771" s="440"/>
      <c r="CF771" s="441"/>
      <c r="CG771" s="442"/>
      <c r="CH771" s="443"/>
      <c r="CI771" s="443"/>
      <c r="CJ771" s="443"/>
      <c r="CK771" s="443"/>
      <c r="CL771" s="4"/>
      <c r="CM771" s="4"/>
      <c r="CN771" s="5"/>
      <c r="CO771" s="4"/>
      <c r="CP771" s="444"/>
      <c r="CQ771" s="445"/>
      <c r="CR771" s="446"/>
      <c r="CS771" s="446"/>
      <c r="CT771" s="444"/>
      <c r="CU771" s="444"/>
      <c r="CV771" s="444"/>
      <c r="CW771" s="444"/>
      <c r="CX771" s="447"/>
      <c r="CY771" s="447"/>
      <c r="CZ771" s="447"/>
      <c r="DA771" s="447"/>
      <c r="DB771" s="448"/>
      <c r="DC771" s="448"/>
      <c r="DD771" s="446"/>
      <c r="DE771" s="439"/>
      <c r="DF771" s="439"/>
      <c r="DG771" s="439"/>
      <c r="DH771" s="439"/>
      <c r="DI771" s="439"/>
      <c r="DJ771" s="439"/>
      <c r="DK771" s="439"/>
      <c r="DL771" s="446"/>
      <c r="DM771" s="446"/>
      <c r="DN771" s="444"/>
      <c r="DO771" s="444"/>
      <c r="DP771" s="444"/>
      <c r="DQ771" s="444"/>
      <c r="DR771" s="444"/>
      <c r="DS771" s="441"/>
      <c r="DT771" s="449"/>
      <c r="DU771" s="450"/>
      <c r="DV771" s="450"/>
      <c r="DW771" s="450"/>
      <c r="DX771" s="450"/>
      <c r="DY771" s="450"/>
      <c r="DZ771" s="450"/>
      <c r="EA771" s="450"/>
      <c r="EB771" s="450"/>
      <c r="EC771" s="450"/>
      <c r="ED771" s="450"/>
      <c r="EE771" s="446"/>
      <c r="EF771" s="446"/>
      <c r="EL771" s="4"/>
      <c r="EM771" s="4"/>
      <c r="EN771" s="5"/>
      <c r="EO771" s="4"/>
      <c r="FA771" s="23"/>
      <c r="FB771" s="24"/>
      <c r="FC771" s="75"/>
      <c r="FD771" s="76"/>
      <c r="FF771" s="89"/>
      <c r="IA771" s="214"/>
      <c r="IB771" s="215"/>
      <c r="IC771" s="214"/>
      <c r="ID771" s="215"/>
      <c r="IE771" s="214"/>
      <c r="IF771" s="214"/>
      <c r="IG771" s="214"/>
      <c r="IH771" s="233"/>
      <c r="II771" s="160"/>
      <c r="IJ771" s="217"/>
      <c r="IK771" s="218"/>
      <c r="IL771" s="218"/>
      <c r="IM771" s="218"/>
      <c r="IO771" s="391"/>
    </row>
    <row r="772" spans="1:249" s="6" customFormat="1" ht="15" x14ac:dyDescent="0.2">
      <c r="A772" s="467">
        <v>0</v>
      </c>
      <c r="B772" s="467" t="s">
        <v>2149</v>
      </c>
      <c r="C772" s="393" t="s">
        <v>907</v>
      </c>
      <c r="D772" s="468"/>
      <c r="E772" s="462" t="s">
        <v>2135</v>
      </c>
      <c r="F772" s="14"/>
      <c r="G772" s="14"/>
      <c r="H772" s="469"/>
      <c r="I772" s="462"/>
      <c r="J772" s="456"/>
      <c r="K772" s="11"/>
      <c r="L772" s="11"/>
      <c r="M772" s="14"/>
      <c r="N772" s="470"/>
      <c r="O772" s="14"/>
      <c r="P772" s="14"/>
      <c r="Q772" s="14"/>
      <c r="R772" s="14"/>
      <c r="S772" s="14"/>
      <c r="T772" s="469"/>
      <c r="U772" s="454"/>
      <c r="V772" s="454"/>
      <c r="W772" s="9"/>
      <c r="X772" s="9"/>
      <c r="Y772" s="10"/>
      <c r="Z772" s="495">
        <v>0</v>
      </c>
      <c r="AA772" s="11"/>
      <c r="AB772" s="472"/>
      <c r="AC772" s="473"/>
      <c r="AD772" s="473"/>
      <c r="AE772" s="496">
        <v>0</v>
      </c>
      <c r="AF772" s="12"/>
      <c r="AG772" s="12"/>
      <c r="AH772" s="13"/>
      <c r="AI772" s="14"/>
      <c r="AJ772" s="14"/>
      <c r="AK772" s="7"/>
      <c r="AL772" s="7"/>
      <c r="AM772" s="15"/>
      <c r="AN772" s="15"/>
      <c r="AO772" s="8"/>
      <c r="AP772" s="453" t="s">
        <v>240</v>
      </c>
      <c r="AQ772" s="17"/>
      <c r="AR772" s="18"/>
      <c r="AS772" s="19"/>
      <c r="AT772" s="19"/>
      <c r="AU772" s="19"/>
      <c r="AV772" s="19"/>
      <c r="AW772" s="19"/>
      <c r="AX772" s="19"/>
      <c r="AY772" s="19"/>
      <c r="AZ772" s="20"/>
      <c r="BA772" s="20"/>
      <c r="BB772" s="21"/>
      <c r="BC772" s="22" t="s">
        <v>2179</v>
      </c>
      <c r="BD772" s="77"/>
      <c r="BE772" s="91"/>
      <c r="BF772" s="91"/>
      <c r="BG772" s="92"/>
      <c r="BH772"/>
      <c r="BI772"/>
      <c r="BJ772"/>
      <c r="BK772"/>
      <c r="BL772"/>
      <c r="BM772"/>
      <c r="BN772"/>
      <c r="BO772"/>
      <c r="BP772"/>
      <c r="BQ772"/>
      <c r="BR772"/>
      <c r="BS772"/>
      <c r="BT772" s="92"/>
      <c r="BU772" s="92"/>
      <c r="BV772" s="92"/>
      <c r="BW772" s="5"/>
      <c r="BX772" s="5"/>
      <c r="BY772" s="5"/>
      <c r="BZ772" s="5"/>
      <c r="CA772" s="5"/>
      <c r="CB772" s="5"/>
      <c r="CC772" s="5"/>
      <c r="CD772" s="440"/>
      <c r="CE772" s="440"/>
      <c r="CF772" s="441"/>
      <c r="CG772" s="442"/>
      <c r="CH772" s="443"/>
      <c r="CI772" s="443"/>
      <c r="CJ772" s="443"/>
      <c r="CK772" s="443"/>
      <c r="CL772" s="4"/>
      <c r="CM772" s="4"/>
      <c r="CN772" s="5"/>
      <c r="CO772" s="4"/>
      <c r="CP772" s="444"/>
      <c r="CQ772" s="445"/>
      <c r="CR772" s="446"/>
      <c r="CS772" s="446"/>
      <c r="CT772" s="444"/>
      <c r="CU772" s="444"/>
      <c r="CV772" s="444"/>
      <c r="CW772" s="444"/>
      <c r="CX772" s="447"/>
      <c r="CY772" s="447"/>
      <c r="CZ772" s="447"/>
      <c r="DA772" s="447"/>
      <c r="DB772" s="448"/>
      <c r="DC772" s="448"/>
      <c r="DD772" s="446"/>
      <c r="DE772" s="439"/>
      <c r="DF772" s="439"/>
      <c r="DG772" s="439"/>
      <c r="DH772" s="439"/>
      <c r="DI772" s="439"/>
      <c r="DJ772" s="439"/>
      <c r="DK772" s="439"/>
      <c r="DL772" s="446"/>
      <c r="DM772" s="446"/>
      <c r="DN772" s="444"/>
      <c r="DO772" s="444"/>
      <c r="DP772" s="444"/>
      <c r="DQ772" s="444"/>
      <c r="DR772" s="444"/>
      <c r="DS772" s="441"/>
      <c r="DT772" s="449"/>
      <c r="DU772" s="450"/>
      <c r="DV772" s="450"/>
      <c r="DW772" s="450"/>
      <c r="DX772" s="450"/>
      <c r="DY772" s="450"/>
      <c r="DZ772" s="450"/>
      <c r="EA772" s="450"/>
      <c r="EB772" s="450"/>
      <c r="EC772" s="450"/>
      <c r="ED772" s="450"/>
      <c r="EE772" s="446"/>
      <c r="EF772" s="446"/>
      <c r="EL772" s="4"/>
      <c r="EM772" s="4"/>
      <c r="EN772" s="5"/>
      <c r="EO772" s="4"/>
      <c r="FA772" s="23"/>
      <c r="FB772" s="24"/>
      <c r="FC772" s="75"/>
      <c r="FD772" s="76"/>
      <c r="FF772" s="89"/>
      <c r="IA772" s="214"/>
      <c r="IB772" s="215"/>
      <c r="IC772" s="214"/>
      <c r="ID772" s="215"/>
      <c r="IE772" s="214"/>
      <c r="IF772" s="214"/>
      <c r="IG772" s="214"/>
      <c r="IH772" s="233"/>
      <c r="II772" s="160"/>
      <c r="IJ772" s="217"/>
      <c r="IK772" s="218"/>
      <c r="IL772" s="218"/>
      <c r="IM772" s="218"/>
      <c r="IO772" s="391"/>
    </row>
    <row r="773" spans="1:249" s="6" customFormat="1" ht="15" x14ac:dyDescent="0.2">
      <c r="A773" s="467" t="s">
        <v>3037</v>
      </c>
      <c r="B773" s="467" t="s">
        <v>3037</v>
      </c>
      <c r="C773" s="393" t="s">
        <v>908</v>
      </c>
      <c r="D773" s="468"/>
      <c r="E773" s="462"/>
      <c r="F773" s="14"/>
      <c r="G773" s="14"/>
      <c r="H773" s="469"/>
      <c r="I773" s="462"/>
      <c r="J773" s="456"/>
      <c r="K773" s="11"/>
      <c r="L773" s="11"/>
      <c r="M773" s="14"/>
      <c r="N773" s="470"/>
      <c r="O773" s="14"/>
      <c r="P773" s="14"/>
      <c r="Q773" s="14"/>
      <c r="R773" s="14"/>
      <c r="S773" s="14"/>
      <c r="T773" s="469"/>
      <c r="U773" s="454"/>
      <c r="V773" s="454"/>
      <c r="W773" s="9"/>
      <c r="X773" s="9"/>
      <c r="Y773" s="10"/>
      <c r="Z773" s="495"/>
      <c r="AA773" s="11"/>
      <c r="AB773" s="472"/>
      <c r="AC773" s="473"/>
      <c r="AD773" s="473"/>
      <c r="AE773" s="496"/>
      <c r="AF773" s="12"/>
      <c r="AG773" s="12"/>
      <c r="AH773" s="13"/>
      <c r="AI773" s="14"/>
      <c r="AJ773" s="14"/>
      <c r="AK773" s="7"/>
      <c r="AL773" s="7"/>
      <c r="AM773" s="15"/>
      <c r="AN773" s="15"/>
      <c r="AO773" s="8"/>
      <c r="AP773" s="453"/>
      <c r="AQ773" s="17"/>
      <c r="AR773" s="18"/>
      <c r="AS773" s="19"/>
      <c r="AT773" s="19"/>
      <c r="AU773" s="19"/>
      <c r="AV773" s="19"/>
      <c r="AW773" s="19"/>
      <c r="AX773" s="19"/>
      <c r="AY773" s="19"/>
      <c r="AZ773" s="20"/>
      <c r="BA773" s="20"/>
      <c r="BB773" s="21"/>
      <c r="BC773" s="22" t="s">
        <v>2198</v>
      </c>
      <c r="BD773" s="77"/>
      <c r="BE773" s="91"/>
      <c r="BF773" s="91"/>
      <c r="BG773" s="92"/>
      <c r="BH773"/>
      <c r="BI773"/>
      <c r="BJ773"/>
      <c r="BK773"/>
      <c r="BL773"/>
      <c r="BM773"/>
      <c r="BN773"/>
      <c r="BO773"/>
      <c r="BP773"/>
      <c r="BQ773"/>
      <c r="BR773"/>
      <c r="BS773"/>
      <c r="BT773" s="92"/>
      <c r="BU773" s="92"/>
      <c r="BV773" s="92"/>
      <c r="BW773" s="5"/>
      <c r="BX773" s="5"/>
      <c r="BY773" s="5"/>
      <c r="BZ773" s="5"/>
      <c r="CA773" s="5"/>
      <c r="CB773" s="5"/>
      <c r="CC773" s="5"/>
      <c r="CD773" s="440"/>
      <c r="CE773" s="440"/>
      <c r="CF773" s="441"/>
      <c r="CG773" s="442"/>
      <c r="CH773" s="443"/>
      <c r="CI773" s="443"/>
      <c r="CJ773" s="443"/>
      <c r="CK773" s="443"/>
      <c r="CL773" s="4"/>
      <c r="CM773" s="4"/>
      <c r="CN773" s="5"/>
      <c r="CO773" s="4"/>
      <c r="CP773" s="444"/>
      <c r="CQ773" s="445"/>
      <c r="CR773" s="446"/>
      <c r="CS773" s="446"/>
      <c r="CT773" s="444"/>
      <c r="CU773" s="444"/>
      <c r="CV773" s="444"/>
      <c r="CW773" s="444"/>
      <c r="CX773" s="447"/>
      <c r="CY773" s="447"/>
      <c r="CZ773" s="447"/>
      <c r="DA773" s="447"/>
      <c r="DB773" s="448"/>
      <c r="DC773" s="448"/>
      <c r="DD773" s="446"/>
      <c r="DE773" s="439"/>
      <c r="DF773" s="439"/>
      <c r="DG773" s="439"/>
      <c r="DH773" s="439"/>
      <c r="DI773" s="439"/>
      <c r="DJ773" s="439"/>
      <c r="DK773" s="439"/>
      <c r="DL773" s="446"/>
      <c r="DM773" s="446"/>
      <c r="DN773" s="444"/>
      <c r="DO773" s="444"/>
      <c r="DP773" s="444"/>
      <c r="DQ773" s="444"/>
      <c r="DR773" s="444"/>
      <c r="DS773" s="441"/>
      <c r="DT773" s="449"/>
      <c r="DU773" s="450"/>
      <c r="DV773" s="450"/>
      <c r="DW773" s="450"/>
      <c r="DX773" s="450"/>
      <c r="DY773" s="450"/>
      <c r="DZ773" s="450"/>
      <c r="EA773" s="450"/>
      <c r="EB773" s="450"/>
      <c r="EC773" s="450"/>
      <c r="ED773" s="450"/>
      <c r="EE773" s="446"/>
      <c r="EF773" s="446"/>
      <c r="EL773" s="4"/>
      <c r="EM773" s="4"/>
      <c r="EN773" s="5"/>
      <c r="EO773" s="4"/>
      <c r="FA773" s="23"/>
      <c r="FB773" s="24"/>
      <c r="FC773" s="75"/>
      <c r="FD773" s="76"/>
      <c r="FF773" s="89"/>
      <c r="IA773" s="214"/>
      <c r="IB773" s="215"/>
      <c r="IC773" s="214"/>
      <c r="ID773" s="215"/>
      <c r="IE773" s="214"/>
      <c r="IF773" s="214"/>
      <c r="IG773" s="214"/>
      <c r="IH773" s="233"/>
      <c r="II773" s="160"/>
      <c r="IJ773" s="217"/>
      <c r="IK773" s="218"/>
      <c r="IL773" s="218"/>
      <c r="IM773" s="218"/>
      <c r="IO773" s="391"/>
    </row>
    <row r="774" spans="1:249" s="6" customFormat="1" ht="15" x14ac:dyDescent="0.2">
      <c r="A774" s="467" t="s">
        <v>3037</v>
      </c>
      <c r="B774" s="467" t="s">
        <v>3037</v>
      </c>
      <c r="C774" s="393" t="s">
        <v>909</v>
      </c>
      <c r="D774" s="468"/>
      <c r="E774" s="462"/>
      <c r="F774" s="14"/>
      <c r="G774" s="14"/>
      <c r="H774" s="469"/>
      <c r="I774" s="462"/>
      <c r="J774" s="456"/>
      <c r="K774" s="11"/>
      <c r="L774" s="11"/>
      <c r="M774" s="14"/>
      <c r="N774" s="470"/>
      <c r="O774" s="14"/>
      <c r="P774" s="14"/>
      <c r="Q774" s="14"/>
      <c r="R774" s="14"/>
      <c r="S774" s="14"/>
      <c r="T774" s="469"/>
      <c r="U774" s="454"/>
      <c r="V774" s="454"/>
      <c r="W774" s="9"/>
      <c r="X774" s="9"/>
      <c r="Y774" s="10"/>
      <c r="Z774" s="495"/>
      <c r="AA774" s="11"/>
      <c r="AB774" s="472"/>
      <c r="AC774" s="473"/>
      <c r="AD774" s="473"/>
      <c r="AE774" s="496"/>
      <c r="AF774" s="12"/>
      <c r="AG774" s="12"/>
      <c r="AH774" s="13"/>
      <c r="AI774" s="14"/>
      <c r="AJ774" s="14"/>
      <c r="AK774" s="7"/>
      <c r="AL774" s="7"/>
      <c r="AM774" s="15"/>
      <c r="AN774" s="15"/>
      <c r="AO774" s="8"/>
      <c r="AP774" s="453"/>
      <c r="AQ774" s="17"/>
      <c r="AR774" s="18"/>
      <c r="AS774" s="19"/>
      <c r="AT774" s="19"/>
      <c r="AU774" s="19"/>
      <c r="AV774" s="19"/>
      <c r="AW774" s="19"/>
      <c r="AX774" s="19"/>
      <c r="AY774" s="19"/>
      <c r="AZ774" s="20"/>
      <c r="BA774" s="20"/>
      <c r="BB774" s="21"/>
      <c r="BC774" s="22" t="s">
        <v>2198</v>
      </c>
      <c r="BD774" s="77"/>
      <c r="BE774" s="91"/>
      <c r="BF774" s="91"/>
      <c r="BG774" s="92"/>
      <c r="BH774"/>
      <c r="BI774"/>
      <c r="BJ774"/>
      <c r="BK774"/>
      <c r="BL774"/>
      <c r="BM774"/>
      <c r="BN774"/>
      <c r="BO774"/>
      <c r="BP774"/>
      <c r="BQ774"/>
      <c r="BR774"/>
      <c r="BS774"/>
      <c r="BT774" s="92"/>
      <c r="BU774" s="92"/>
      <c r="BV774" s="92"/>
      <c r="BW774" s="5"/>
      <c r="BX774" s="5"/>
      <c r="BY774" s="5"/>
      <c r="BZ774" s="5"/>
      <c r="CA774" s="5"/>
      <c r="CB774" s="5"/>
      <c r="CC774" s="5"/>
      <c r="CD774" s="440"/>
      <c r="CE774" s="440"/>
      <c r="CF774" s="441"/>
      <c r="CG774" s="442"/>
      <c r="CH774" s="443"/>
      <c r="CI774" s="443"/>
      <c r="CJ774" s="443"/>
      <c r="CK774" s="443"/>
      <c r="CL774" s="4"/>
      <c r="CM774" s="4"/>
      <c r="CN774" s="5"/>
      <c r="CO774" s="4"/>
      <c r="CP774" s="444"/>
      <c r="CQ774" s="445"/>
      <c r="CR774" s="446"/>
      <c r="CS774" s="446"/>
      <c r="CT774" s="444"/>
      <c r="CU774" s="444"/>
      <c r="CV774" s="444"/>
      <c r="CW774" s="444"/>
      <c r="CX774" s="447"/>
      <c r="CY774" s="447"/>
      <c r="CZ774" s="447"/>
      <c r="DA774" s="447"/>
      <c r="DB774" s="448"/>
      <c r="DC774" s="448"/>
      <c r="DD774" s="446"/>
      <c r="DE774" s="439"/>
      <c r="DF774" s="439"/>
      <c r="DG774" s="439"/>
      <c r="DH774" s="439"/>
      <c r="DI774" s="439"/>
      <c r="DJ774" s="439"/>
      <c r="DK774" s="439"/>
      <c r="DL774" s="446"/>
      <c r="DM774" s="446"/>
      <c r="DN774" s="444"/>
      <c r="DO774" s="444"/>
      <c r="DP774" s="444"/>
      <c r="DQ774" s="444"/>
      <c r="DR774" s="444"/>
      <c r="DS774" s="441"/>
      <c r="DT774" s="449"/>
      <c r="DU774" s="450"/>
      <c r="DV774" s="450"/>
      <c r="DW774" s="450"/>
      <c r="DX774" s="450"/>
      <c r="DY774" s="450"/>
      <c r="DZ774" s="450"/>
      <c r="EA774" s="450"/>
      <c r="EB774" s="450"/>
      <c r="EC774" s="450"/>
      <c r="ED774" s="450"/>
      <c r="EE774" s="446"/>
      <c r="EF774" s="446"/>
      <c r="EL774" s="4"/>
      <c r="EM774" s="4"/>
      <c r="EN774" s="5"/>
      <c r="EO774" s="4"/>
      <c r="FA774" s="23"/>
      <c r="FB774" s="24"/>
      <c r="FC774" s="75"/>
      <c r="FD774" s="76"/>
      <c r="FF774" s="89"/>
      <c r="IA774" s="214"/>
      <c r="IB774" s="215"/>
      <c r="IC774" s="214"/>
      <c r="ID774" s="215"/>
      <c r="IE774" s="214"/>
      <c r="IF774" s="214"/>
      <c r="IG774" s="214"/>
      <c r="IH774" s="233"/>
      <c r="II774" s="160"/>
      <c r="IJ774" s="217"/>
      <c r="IK774" s="218"/>
      <c r="IL774" s="218"/>
      <c r="IM774" s="218"/>
      <c r="IO774" s="391"/>
    </row>
    <row r="775" spans="1:249" s="6" customFormat="1" ht="15" x14ac:dyDescent="0.2">
      <c r="A775" s="467" t="s">
        <v>3037</v>
      </c>
      <c r="B775" s="467" t="s">
        <v>3037</v>
      </c>
      <c r="C775" s="393" t="s">
        <v>910</v>
      </c>
      <c r="D775" s="468"/>
      <c r="E775" s="462"/>
      <c r="F775" s="14"/>
      <c r="G775" s="14"/>
      <c r="H775" s="469"/>
      <c r="I775" s="462"/>
      <c r="J775" s="456"/>
      <c r="K775" s="11"/>
      <c r="L775" s="11"/>
      <c r="M775" s="14"/>
      <c r="N775" s="470"/>
      <c r="O775" s="14"/>
      <c r="P775" s="14"/>
      <c r="Q775" s="14"/>
      <c r="R775" s="14"/>
      <c r="S775" s="14"/>
      <c r="T775" s="469"/>
      <c r="U775" s="454"/>
      <c r="V775" s="454"/>
      <c r="W775" s="9"/>
      <c r="X775" s="9"/>
      <c r="Y775" s="10"/>
      <c r="Z775" s="495"/>
      <c r="AA775" s="11"/>
      <c r="AB775" s="472"/>
      <c r="AC775" s="473"/>
      <c r="AD775" s="473"/>
      <c r="AE775" s="496"/>
      <c r="AF775" s="12"/>
      <c r="AG775" s="12"/>
      <c r="AH775" s="13"/>
      <c r="AI775" s="14"/>
      <c r="AJ775" s="14"/>
      <c r="AK775" s="7"/>
      <c r="AL775" s="7"/>
      <c r="AM775" s="15"/>
      <c r="AN775" s="15"/>
      <c r="AO775" s="8"/>
      <c r="AP775" s="453"/>
      <c r="AQ775" s="17"/>
      <c r="AR775" s="18"/>
      <c r="AS775" s="19"/>
      <c r="AT775" s="19"/>
      <c r="AU775" s="19"/>
      <c r="AV775" s="19"/>
      <c r="AW775" s="19"/>
      <c r="AX775" s="19"/>
      <c r="AY775" s="19"/>
      <c r="AZ775" s="20"/>
      <c r="BA775" s="20"/>
      <c r="BB775" s="21"/>
      <c r="BC775" s="22" t="s">
        <v>2198</v>
      </c>
      <c r="BD775" s="77"/>
      <c r="BE775" s="91"/>
      <c r="BF775" s="91"/>
      <c r="BG775" s="92"/>
      <c r="BH775"/>
      <c r="BI775"/>
      <c r="BJ775"/>
      <c r="BK775"/>
      <c r="BL775"/>
      <c r="BM775"/>
      <c r="BN775"/>
      <c r="BO775"/>
      <c r="BP775"/>
      <c r="BQ775"/>
      <c r="BR775"/>
      <c r="BS775"/>
      <c r="BT775" s="92"/>
      <c r="BU775" s="92"/>
      <c r="BV775" s="92"/>
      <c r="BW775" s="5"/>
      <c r="BX775" s="5"/>
      <c r="BY775" s="5"/>
      <c r="BZ775" s="5"/>
      <c r="CA775" s="5"/>
      <c r="CB775" s="5"/>
      <c r="CC775" s="5"/>
      <c r="CD775" s="440"/>
      <c r="CE775" s="440"/>
      <c r="CF775" s="441"/>
      <c r="CG775" s="442"/>
      <c r="CH775" s="443"/>
      <c r="CI775" s="443"/>
      <c r="CJ775" s="443"/>
      <c r="CK775" s="443"/>
      <c r="CL775" s="4"/>
      <c r="CM775" s="4"/>
      <c r="CN775" s="5"/>
      <c r="CO775" s="4"/>
      <c r="CP775" s="444"/>
      <c r="CQ775" s="445"/>
      <c r="CR775" s="446"/>
      <c r="CS775" s="446"/>
      <c r="CT775" s="444"/>
      <c r="CU775" s="444"/>
      <c r="CV775" s="444"/>
      <c r="CW775" s="444"/>
      <c r="CX775" s="447"/>
      <c r="CY775" s="447"/>
      <c r="CZ775" s="447"/>
      <c r="DA775" s="447"/>
      <c r="DB775" s="448"/>
      <c r="DC775" s="448"/>
      <c r="DD775" s="446"/>
      <c r="DE775" s="439"/>
      <c r="DF775" s="439"/>
      <c r="DG775" s="439"/>
      <c r="DH775" s="439"/>
      <c r="DI775" s="439"/>
      <c r="DJ775" s="439"/>
      <c r="DK775" s="439"/>
      <c r="DL775" s="446"/>
      <c r="DM775" s="446"/>
      <c r="DN775" s="444"/>
      <c r="DO775" s="444"/>
      <c r="DP775" s="444"/>
      <c r="DQ775" s="444"/>
      <c r="DR775" s="444"/>
      <c r="DS775" s="441"/>
      <c r="DT775" s="449"/>
      <c r="DU775" s="450"/>
      <c r="DV775" s="450"/>
      <c r="DW775" s="450"/>
      <c r="DX775" s="450"/>
      <c r="DY775" s="450"/>
      <c r="DZ775" s="450"/>
      <c r="EA775" s="450"/>
      <c r="EB775" s="450"/>
      <c r="EC775" s="450"/>
      <c r="ED775" s="450"/>
      <c r="EE775" s="446"/>
      <c r="EF775" s="446"/>
      <c r="EL775" s="4"/>
      <c r="EM775" s="4"/>
      <c r="EN775" s="5"/>
      <c r="EO775" s="4"/>
      <c r="FA775" s="23"/>
      <c r="FB775" s="24"/>
      <c r="FC775" s="75"/>
      <c r="FD775" s="76"/>
      <c r="FF775" s="89"/>
      <c r="IA775" s="214"/>
      <c r="IB775" s="215"/>
      <c r="IC775" s="214"/>
      <c r="ID775" s="215"/>
      <c r="IE775" s="214"/>
      <c r="IF775" s="214"/>
      <c r="IG775" s="214"/>
      <c r="IH775" s="233"/>
      <c r="II775" s="160"/>
      <c r="IJ775" s="217"/>
      <c r="IK775" s="218"/>
      <c r="IL775" s="218"/>
      <c r="IM775" s="218"/>
      <c r="IO775" s="391"/>
    </row>
    <row r="776" spans="1:249" s="6" customFormat="1" ht="15" x14ac:dyDescent="0.2">
      <c r="A776" s="467" t="s">
        <v>2195</v>
      </c>
      <c r="B776" s="467" t="s">
        <v>2149</v>
      </c>
      <c r="C776" s="393" t="s">
        <v>911</v>
      </c>
      <c r="D776" s="468"/>
      <c r="E776" s="462" t="s">
        <v>2141</v>
      </c>
      <c r="F776" s="14" t="s">
        <v>2149</v>
      </c>
      <c r="G776" s="14" t="s">
        <v>2154</v>
      </c>
      <c r="H776" s="469" t="s">
        <v>2149</v>
      </c>
      <c r="I776" s="462"/>
      <c r="J776" s="456"/>
      <c r="K776" s="11"/>
      <c r="L776" s="11"/>
      <c r="M776" s="14"/>
      <c r="N776" s="470"/>
      <c r="O776" s="14"/>
      <c r="P776" s="14"/>
      <c r="Q776" s="14"/>
      <c r="R776" s="14"/>
      <c r="S776" s="14"/>
      <c r="T776" s="469"/>
      <c r="U776" s="454"/>
      <c r="V776" s="454"/>
      <c r="W776" s="9"/>
      <c r="X776" s="9"/>
      <c r="Y776" s="10"/>
      <c r="Z776" s="495" t="s">
        <v>2195</v>
      </c>
      <c r="AA776" s="11"/>
      <c r="AB776" s="472"/>
      <c r="AC776" s="473"/>
      <c r="AD776" s="473"/>
      <c r="AE776" s="496" t="s">
        <v>2195</v>
      </c>
      <c r="AF776" s="12"/>
      <c r="AG776" s="12"/>
      <c r="AH776" s="13"/>
      <c r="AI776" s="14"/>
      <c r="AJ776" s="14"/>
      <c r="AK776" s="7"/>
      <c r="AL776" s="7"/>
      <c r="AM776" s="15"/>
      <c r="AN776" s="15"/>
      <c r="AO776" s="8"/>
      <c r="AP776" s="453" t="s">
        <v>241</v>
      </c>
      <c r="AQ776" s="17"/>
      <c r="AR776" s="18"/>
      <c r="AS776" s="19"/>
      <c r="AT776" s="19"/>
      <c r="AU776" s="19"/>
      <c r="AV776" s="19"/>
      <c r="AW776" s="19"/>
      <c r="AX776" s="19"/>
      <c r="AY776" s="19"/>
      <c r="AZ776" s="20"/>
      <c r="BA776" s="20"/>
      <c r="BB776" s="21"/>
      <c r="BC776" s="22" t="s">
        <v>2179</v>
      </c>
      <c r="BD776" s="77"/>
      <c r="BE776" s="91"/>
      <c r="BF776" s="91"/>
      <c r="BG776" s="92"/>
      <c r="BH776"/>
      <c r="BI776"/>
      <c r="BJ776"/>
      <c r="BK776"/>
      <c r="BL776"/>
      <c r="BM776"/>
      <c r="BN776"/>
      <c r="BO776"/>
      <c r="BP776"/>
      <c r="BQ776"/>
      <c r="BR776"/>
      <c r="BS776"/>
      <c r="BT776" s="92"/>
      <c r="BU776" s="92"/>
      <c r="BV776" s="92"/>
      <c r="BW776" s="5"/>
      <c r="BX776" s="5"/>
      <c r="BY776" s="5"/>
      <c r="BZ776" s="5"/>
      <c r="CA776" s="5"/>
      <c r="CB776" s="5"/>
      <c r="CC776" s="5"/>
      <c r="CD776" s="440"/>
      <c r="CE776" s="440"/>
      <c r="CF776" s="441"/>
      <c r="CG776" s="442"/>
      <c r="CH776" s="443"/>
      <c r="CI776" s="443"/>
      <c r="CJ776" s="443"/>
      <c r="CK776" s="443"/>
      <c r="CL776" s="4"/>
      <c r="CM776" s="4"/>
      <c r="CN776" s="5"/>
      <c r="CO776" s="4"/>
      <c r="CP776" s="444"/>
      <c r="CQ776" s="445"/>
      <c r="CR776" s="446"/>
      <c r="CS776" s="446"/>
      <c r="CT776" s="444"/>
      <c r="CU776" s="444"/>
      <c r="CV776" s="444"/>
      <c r="CW776" s="444"/>
      <c r="CX776" s="447"/>
      <c r="CY776" s="447"/>
      <c r="CZ776" s="447"/>
      <c r="DA776" s="447"/>
      <c r="DB776" s="448"/>
      <c r="DC776" s="448"/>
      <c r="DD776" s="446"/>
      <c r="DE776" s="439"/>
      <c r="DF776" s="439"/>
      <c r="DG776" s="439"/>
      <c r="DH776" s="439"/>
      <c r="DI776" s="439"/>
      <c r="DJ776" s="439"/>
      <c r="DK776" s="439"/>
      <c r="DL776" s="446"/>
      <c r="DM776" s="446"/>
      <c r="DN776" s="444"/>
      <c r="DO776" s="444"/>
      <c r="DP776" s="444"/>
      <c r="DQ776" s="444"/>
      <c r="DR776" s="444"/>
      <c r="DS776" s="441"/>
      <c r="DT776" s="449"/>
      <c r="DU776" s="450"/>
      <c r="DV776" s="450"/>
      <c r="DW776" s="450"/>
      <c r="DX776" s="450"/>
      <c r="DY776" s="450"/>
      <c r="DZ776" s="450"/>
      <c r="EA776" s="450"/>
      <c r="EB776" s="450"/>
      <c r="EC776" s="450"/>
      <c r="ED776" s="450"/>
      <c r="EE776" s="446"/>
      <c r="EF776" s="446"/>
      <c r="EL776" s="4"/>
      <c r="EM776" s="4"/>
      <c r="EN776" s="5"/>
      <c r="EO776" s="4"/>
      <c r="FA776" s="23"/>
      <c r="FB776" s="24"/>
      <c r="FC776" s="75"/>
      <c r="FD776" s="76"/>
      <c r="FF776" s="89"/>
      <c r="IA776" s="214"/>
      <c r="IB776" s="215"/>
      <c r="IC776" s="214"/>
      <c r="ID776" s="215"/>
      <c r="IE776" s="214"/>
      <c r="IF776" s="214"/>
      <c r="IG776" s="214"/>
      <c r="IH776" s="233"/>
      <c r="II776" s="160"/>
      <c r="IJ776" s="217"/>
      <c r="IK776" s="218"/>
      <c r="IL776" s="218"/>
      <c r="IM776" s="218"/>
      <c r="IO776" s="391"/>
    </row>
    <row r="777" spans="1:249" s="6" customFormat="1" ht="15" x14ac:dyDescent="0.2">
      <c r="A777" s="467" t="s">
        <v>2195</v>
      </c>
      <c r="B777" s="467" t="s">
        <v>2149</v>
      </c>
      <c r="C777" s="393" t="s">
        <v>912</v>
      </c>
      <c r="D777" s="468"/>
      <c r="E777" s="462" t="s">
        <v>2141</v>
      </c>
      <c r="F777" s="14" t="s">
        <v>2149</v>
      </c>
      <c r="G777" s="14" t="s">
        <v>2149</v>
      </c>
      <c r="H777" s="469" t="s">
        <v>2149</v>
      </c>
      <c r="I777" s="462"/>
      <c r="J777" s="456"/>
      <c r="K777" s="11"/>
      <c r="L777" s="11"/>
      <c r="M777" s="14"/>
      <c r="N777" s="470"/>
      <c r="O777" s="14"/>
      <c r="P777" s="14"/>
      <c r="Q777" s="14"/>
      <c r="R777" s="14"/>
      <c r="S777" s="14"/>
      <c r="T777" s="469"/>
      <c r="U777" s="454"/>
      <c r="V777" s="454"/>
      <c r="W777" s="9"/>
      <c r="X777" s="9"/>
      <c r="Y777" s="10"/>
      <c r="Z777" s="495" t="s">
        <v>2195</v>
      </c>
      <c r="AA777" s="11"/>
      <c r="AB777" s="472"/>
      <c r="AC777" s="473"/>
      <c r="AD777" s="473"/>
      <c r="AE777" s="496" t="s">
        <v>2195</v>
      </c>
      <c r="AF777" s="12"/>
      <c r="AG777" s="12"/>
      <c r="AH777" s="13"/>
      <c r="AI777" s="14"/>
      <c r="AJ777" s="14"/>
      <c r="AK777" s="7"/>
      <c r="AL777" s="7"/>
      <c r="AM777" s="15"/>
      <c r="AN777" s="15"/>
      <c r="AO777" s="8"/>
      <c r="AP777" s="453" t="s">
        <v>242</v>
      </c>
      <c r="AQ777" s="17"/>
      <c r="AR777" s="18"/>
      <c r="AS777" s="19"/>
      <c r="AT777" s="19"/>
      <c r="AU777" s="19"/>
      <c r="AV777" s="19"/>
      <c r="AW777" s="19"/>
      <c r="AX777" s="19"/>
      <c r="AY777" s="19"/>
      <c r="AZ777" s="20"/>
      <c r="BA777" s="20"/>
      <c r="BB777" s="21"/>
      <c r="BC777" s="22" t="s">
        <v>2179</v>
      </c>
      <c r="BD777" s="77"/>
      <c r="BE777" s="91"/>
      <c r="BF777" s="91"/>
      <c r="BG777" s="92"/>
      <c r="BH777"/>
      <c r="BI777"/>
      <c r="BJ777"/>
      <c r="BK777"/>
      <c r="BL777"/>
      <c r="BM777"/>
      <c r="BN777"/>
      <c r="BO777"/>
      <c r="BP777"/>
      <c r="BQ777"/>
      <c r="BR777"/>
      <c r="BS777"/>
      <c r="BT777" s="92"/>
      <c r="BU777" s="92"/>
      <c r="BV777" s="92"/>
      <c r="BW777" s="5"/>
      <c r="BX777" s="5"/>
      <c r="BY777" s="5"/>
      <c r="BZ777" s="5"/>
      <c r="CA777" s="5"/>
      <c r="CB777" s="5"/>
      <c r="CC777" s="5"/>
      <c r="CD777" s="440"/>
      <c r="CE777" s="440"/>
      <c r="CF777" s="441"/>
      <c r="CG777" s="442"/>
      <c r="CH777" s="443"/>
      <c r="CI777" s="443"/>
      <c r="CJ777" s="443"/>
      <c r="CK777" s="443"/>
      <c r="CL777" s="4"/>
      <c r="CM777" s="4"/>
      <c r="CN777" s="5"/>
      <c r="CO777" s="4"/>
      <c r="CP777" s="444"/>
      <c r="CQ777" s="445"/>
      <c r="CR777" s="446"/>
      <c r="CS777" s="446"/>
      <c r="CT777" s="444"/>
      <c r="CU777" s="444"/>
      <c r="CV777" s="444"/>
      <c r="CW777" s="444"/>
      <c r="CX777" s="447"/>
      <c r="CY777" s="447"/>
      <c r="CZ777" s="447"/>
      <c r="DA777" s="447"/>
      <c r="DB777" s="448"/>
      <c r="DC777" s="448"/>
      <c r="DD777" s="446"/>
      <c r="DE777" s="439"/>
      <c r="DF777" s="439"/>
      <c r="DG777" s="439"/>
      <c r="DH777" s="439"/>
      <c r="DI777" s="439"/>
      <c r="DJ777" s="439"/>
      <c r="DK777" s="439"/>
      <c r="DL777" s="446"/>
      <c r="DM777" s="446"/>
      <c r="DN777" s="444"/>
      <c r="DO777" s="444"/>
      <c r="DP777" s="444"/>
      <c r="DQ777" s="444"/>
      <c r="DR777" s="444"/>
      <c r="DS777" s="441"/>
      <c r="DT777" s="449"/>
      <c r="DU777" s="450"/>
      <c r="DV777" s="450"/>
      <c r="DW777" s="450"/>
      <c r="DX777" s="450"/>
      <c r="DY777" s="450"/>
      <c r="DZ777" s="450"/>
      <c r="EA777" s="450"/>
      <c r="EB777" s="450"/>
      <c r="EC777" s="450"/>
      <c r="ED777" s="450"/>
      <c r="EE777" s="446"/>
      <c r="EF777" s="446"/>
      <c r="EL777" s="4"/>
      <c r="EM777" s="4"/>
      <c r="EN777" s="5"/>
      <c r="EO777" s="4"/>
      <c r="FA777" s="23"/>
      <c r="FB777" s="24"/>
      <c r="FC777" s="75"/>
      <c r="FD777" s="76"/>
      <c r="FF777" s="89"/>
      <c r="IA777" s="214"/>
      <c r="IB777" s="215"/>
      <c r="IC777" s="214"/>
      <c r="ID777" s="215"/>
      <c r="IE777" s="214"/>
      <c r="IF777" s="214"/>
      <c r="IG777" s="214"/>
      <c r="IH777" s="233"/>
      <c r="II777" s="160"/>
      <c r="IJ777" s="217"/>
      <c r="IK777" s="218"/>
      <c r="IL777" s="218"/>
      <c r="IM777" s="218"/>
      <c r="IO777" s="391"/>
    </row>
    <row r="778" spans="1:249" s="6" customFormat="1" ht="15" x14ac:dyDescent="0.2">
      <c r="A778" s="467" t="s">
        <v>2195</v>
      </c>
      <c r="B778" s="467" t="s">
        <v>2149</v>
      </c>
      <c r="C778" s="393" t="s">
        <v>913</v>
      </c>
      <c r="D778" s="468"/>
      <c r="E778" s="462" t="s">
        <v>2138</v>
      </c>
      <c r="F778" s="14" t="s">
        <v>2149</v>
      </c>
      <c r="G778" s="14" t="s">
        <v>2149</v>
      </c>
      <c r="H778" s="469" t="s">
        <v>2149</v>
      </c>
      <c r="I778" s="462"/>
      <c r="J778" s="456"/>
      <c r="K778" s="11"/>
      <c r="L778" s="11"/>
      <c r="M778" s="14"/>
      <c r="N778" s="470"/>
      <c r="O778" s="14"/>
      <c r="P778" s="14"/>
      <c r="Q778" s="14"/>
      <c r="R778" s="14"/>
      <c r="S778" s="14"/>
      <c r="T778" s="469"/>
      <c r="U778" s="454"/>
      <c r="V778" s="454"/>
      <c r="W778" s="9"/>
      <c r="X778" s="9"/>
      <c r="Y778" s="10"/>
      <c r="Z778" s="495" t="s">
        <v>2195</v>
      </c>
      <c r="AA778" s="11"/>
      <c r="AB778" s="472"/>
      <c r="AC778" s="473"/>
      <c r="AD778" s="473"/>
      <c r="AE778" s="496" t="s">
        <v>2195</v>
      </c>
      <c r="AF778" s="12"/>
      <c r="AG778" s="12"/>
      <c r="AH778" s="13"/>
      <c r="AI778" s="14"/>
      <c r="AJ778" s="14"/>
      <c r="AK778" s="7"/>
      <c r="AL778" s="7"/>
      <c r="AM778" s="15"/>
      <c r="AN778" s="15"/>
      <c r="AO778" s="8"/>
      <c r="AP778" s="453" t="s">
        <v>243</v>
      </c>
      <c r="AQ778" s="17"/>
      <c r="AR778" s="18"/>
      <c r="AS778" s="19"/>
      <c r="AT778" s="19"/>
      <c r="AU778" s="19"/>
      <c r="AV778" s="19"/>
      <c r="AW778" s="19"/>
      <c r="AX778" s="19"/>
      <c r="AY778" s="19"/>
      <c r="AZ778" s="20"/>
      <c r="BA778" s="20"/>
      <c r="BB778" s="21"/>
      <c r="BC778" s="22" t="s">
        <v>2179</v>
      </c>
      <c r="BD778" s="77"/>
      <c r="BE778" s="91"/>
      <c r="BF778" s="91"/>
      <c r="BG778" s="92"/>
      <c r="BH778"/>
      <c r="BI778"/>
      <c r="BJ778"/>
      <c r="BK778"/>
      <c r="BL778"/>
      <c r="BM778"/>
      <c r="BN778"/>
      <c r="BO778"/>
      <c r="BP778"/>
      <c r="BQ778"/>
      <c r="BR778"/>
      <c r="BS778"/>
      <c r="BT778" s="92"/>
      <c r="BU778" s="92"/>
      <c r="BV778" s="92"/>
      <c r="BW778" s="5"/>
      <c r="BX778" s="5"/>
      <c r="BY778" s="5"/>
      <c r="BZ778" s="5"/>
      <c r="CA778" s="5"/>
      <c r="CB778" s="5"/>
      <c r="CC778" s="5"/>
      <c r="CD778" s="440"/>
      <c r="CE778" s="440"/>
      <c r="CF778" s="441"/>
      <c r="CG778" s="442"/>
      <c r="CH778" s="443"/>
      <c r="CI778" s="443"/>
      <c r="CJ778" s="443"/>
      <c r="CK778" s="443"/>
      <c r="CL778" s="4"/>
      <c r="CM778" s="4"/>
      <c r="CN778" s="5"/>
      <c r="CO778" s="4"/>
      <c r="CP778" s="444"/>
      <c r="CQ778" s="445"/>
      <c r="CR778" s="446"/>
      <c r="CS778" s="446"/>
      <c r="CT778" s="444"/>
      <c r="CU778" s="444"/>
      <c r="CV778" s="444"/>
      <c r="CW778" s="444"/>
      <c r="CX778" s="447"/>
      <c r="CY778" s="447"/>
      <c r="CZ778" s="447"/>
      <c r="DA778" s="447"/>
      <c r="DB778" s="448"/>
      <c r="DC778" s="448"/>
      <c r="DD778" s="446"/>
      <c r="DE778" s="439"/>
      <c r="DF778" s="439"/>
      <c r="DG778" s="439"/>
      <c r="DH778" s="439"/>
      <c r="DI778" s="439"/>
      <c r="DJ778" s="439"/>
      <c r="DK778" s="439"/>
      <c r="DL778" s="446"/>
      <c r="DM778" s="446"/>
      <c r="DN778" s="444"/>
      <c r="DO778" s="444"/>
      <c r="DP778" s="444"/>
      <c r="DQ778" s="444"/>
      <c r="DR778" s="444"/>
      <c r="DS778" s="441"/>
      <c r="DT778" s="449"/>
      <c r="DU778" s="450"/>
      <c r="DV778" s="450"/>
      <c r="DW778" s="450"/>
      <c r="DX778" s="450"/>
      <c r="DY778" s="450"/>
      <c r="DZ778" s="450"/>
      <c r="EA778" s="450"/>
      <c r="EB778" s="450"/>
      <c r="EC778" s="450"/>
      <c r="ED778" s="450"/>
      <c r="EE778" s="446"/>
      <c r="EF778" s="446"/>
      <c r="EL778" s="4"/>
      <c r="EM778" s="4"/>
      <c r="EN778" s="5"/>
      <c r="EO778" s="4"/>
      <c r="FA778" s="23"/>
      <c r="FB778" s="24"/>
      <c r="FC778" s="75"/>
      <c r="FD778" s="76"/>
      <c r="FF778" s="89"/>
      <c r="IA778" s="214"/>
      <c r="IB778" s="215"/>
      <c r="IC778" s="214"/>
      <c r="ID778" s="215"/>
      <c r="IE778" s="214"/>
      <c r="IF778" s="214"/>
      <c r="IG778" s="214"/>
      <c r="IH778" s="233"/>
      <c r="II778" s="160"/>
      <c r="IJ778" s="217"/>
      <c r="IK778" s="218"/>
      <c r="IL778" s="218"/>
      <c r="IM778" s="218"/>
      <c r="IO778" s="391"/>
    </row>
    <row r="779" spans="1:249" s="6" customFormat="1" ht="15" x14ac:dyDescent="0.2">
      <c r="A779" s="467" t="s">
        <v>2165</v>
      </c>
      <c r="B779" s="467" t="s">
        <v>1969</v>
      </c>
      <c r="C779" s="393" t="s">
        <v>914</v>
      </c>
      <c r="D779" s="468"/>
      <c r="E779" s="462" t="s">
        <v>2136</v>
      </c>
      <c r="F779" s="14" t="s">
        <v>2149</v>
      </c>
      <c r="G779" s="14" t="s">
        <v>2149</v>
      </c>
      <c r="H779" s="469" t="s">
        <v>2149</v>
      </c>
      <c r="I779" s="462"/>
      <c r="J779" s="456"/>
      <c r="K779" s="11"/>
      <c r="L779" s="11"/>
      <c r="M779" s="14"/>
      <c r="N779" s="470"/>
      <c r="O779" s="14"/>
      <c r="P779" s="14"/>
      <c r="Q779" s="14"/>
      <c r="R779" s="14"/>
      <c r="S779" s="14"/>
      <c r="T779" s="469"/>
      <c r="U779" s="454"/>
      <c r="V779" s="454"/>
      <c r="W779" s="9"/>
      <c r="X779" s="9"/>
      <c r="Y779" s="10"/>
      <c r="Z779" s="495">
        <v>2</v>
      </c>
      <c r="AA779" s="11"/>
      <c r="AB779" s="472"/>
      <c r="AC779" s="473"/>
      <c r="AD779" s="473"/>
      <c r="AE779" s="496">
        <v>2</v>
      </c>
      <c r="AF779" s="12"/>
      <c r="AG779" s="12"/>
      <c r="AH779" s="13"/>
      <c r="AI779" s="14"/>
      <c r="AJ779" s="14"/>
      <c r="AK779" s="7"/>
      <c r="AL779" s="7"/>
      <c r="AM779" s="15"/>
      <c r="AN779" s="15"/>
      <c r="AO779" s="8"/>
      <c r="AP779" s="453" t="s">
        <v>244</v>
      </c>
      <c r="AQ779" s="17"/>
      <c r="AR779" s="18"/>
      <c r="AS779" s="19"/>
      <c r="AT779" s="19"/>
      <c r="AU779" s="19"/>
      <c r="AV779" s="19"/>
      <c r="AW779" s="19"/>
      <c r="AX779" s="19"/>
      <c r="AY779" s="19"/>
      <c r="AZ779" s="20"/>
      <c r="BA779" s="20"/>
      <c r="BB779" s="21"/>
      <c r="BC779" s="22" t="s">
        <v>2179</v>
      </c>
      <c r="BD779" s="77"/>
      <c r="BE779" s="91"/>
      <c r="BF779" s="91"/>
      <c r="BG779" s="92"/>
      <c r="BH779"/>
      <c r="BI779"/>
      <c r="BJ779"/>
      <c r="BK779"/>
      <c r="BL779"/>
      <c r="BM779"/>
      <c r="BN779"/>
      <c r="BO779"/>
      <c r="BP779"/>
      <c r="BQ779"/>
      <c r="BR779"/>
      <c r="BS779"/>
      <c r="BT779" s="92"/>
      <c r="BU779" s="92"/>
      <c r="BV779" s="92"/>
      <c r="BW779" s="5"/>
      <c r="BX779" s="5"/>
      <c r="BY779" s="5"/>
      <c r="BZ779" s="5"/>
      <c r="CA779" s="5"/>
      <c r="CB779" s="5"/>
      <c r="CC779" s="5"/>
      <c r="CD779" s="440"/>
      <c r="CE779" s="440"/>
      <c r="CF779" s="441"/>
      <c r="CG779" s="442"/>
      <c r="CH779" s="443"/>
      <c r="CI779" s="443"/>
      <c r="CJ779" s="443"/>
      <c r="CK779" s="443"/>
      <c r="CL779" s="4"/>
      <c r="CM779" s="4"/>
      <c r="CN779" s="5"/>
      <c r="CO779" s="4"/>
      <c r="CP779" s="444"/>
      <c r="CQ779" s="445"/>
      <c r="CR779" s="446"/>
      <c r="CS779" s="446"/>
      <c r="CT779" s="444"/>
      <c r="CU779" s="444"/>
      <c r="CV779" s="444"/>
      <c r="CW779" s="444"/>
      <c r="CX779" s="447"/>
      <c r="CY779" s="447"/>
      <c r="CZ779" s="447"/>
      <c r="DA779" s="447"/>
      <c r="DB779" s="448"/>
      <c r="DC779" s="448"/>
      <c r="DD779" s="446"/>
      <c r="DE779" s="439"/>
      <c r="DF779" s="439"/>
      <c r="DG779" s="439"/>
      <c r="DH779" s="439"/>
      <c r="DI779" s="439"/>
      <c r="DJ779" s="439"/>
      <c r="DK779" s="439"/>
      <c r="DL779" s="446"/>
      <c r="DM779" s="446"/>
      <c r="DN779" s="444"/>
      <c r="DO779" s="444"/>
      <c r="DP779" s="444"/>
      <c r="DQ779" s="444"/>
      <c r="DR779" s="444"/>
      <c r="DS779" s="441"/>
      <c r="DT779" s="449"/>
      <c r="DU779" s="450"/>
      <c r="DV779" s="450"/>
      <c r="DW779" s="450"/>
      <c r="DX779" s="450"/>
      <c r="DY779" s="450"/>
      <c r="DZ779" s="450"/>
      <c r="EA779" s="450"/>
      <c r="EB779" s="450"/>
      <c r="EC779" s="450"/>
      <c r="ED779" s="450"/>
      <c r="EE779" s="446"/>
      <c r="EF779" s="446"/>
      <c r="EL779" s="4"/>
      <c r="EM779" s="4"/>
      <c r="EN779" s="5"/>
      <c r="EO779" s="4"/>
      <c r="FA779" s="23"/>
      <c r="FB779" s="24"/>
      <c r="FC779" s="75"/>
      <c r="FD779" s="76"/>
      <c r="FF779" s="89"/>
      <c r="IA779" s="214"/>
      <c r="IB779" s="215"/>
      <c r="IC779" s="214"/>
      <c r="ID779" s="215"/>
      <c r="IE779" s="214"/>
      <c r="IF779" s="214"/>
      <c r="IG779" s="214"/>
      <c r="IH779" s="233"/>
      <c r="II779" s="160"/>
      <c r="IJ779" s="217"/>
      <c r="IK779" s="218"/>
      <c r="IL779" s="218"/>
      <c r="IM779" s="218"/>
      <c r="IO779" s="391"/>
    </row>
    <row r="780" spans="1:249" s="6" customFormat="1" ht="15" x14ac:dyDescent="0.2">
      <c r="A780" s="467">
        <v>3</v>
      </c>
      <c r="B780" s="467" t="s">
        <v>2149</v>
      </c>
      <c r="C780" s="460" t="s">
        <v>915</v>
      </c>
      <c r="D780" s="468"/>
      <c r="E780" s="462" t="s">
        <v>2138</v>
      </c>
      <c r="F780" s="14" t="s">
        <v>2147</v>
      </c>
      <c r="G780" s="14" t="s">
        <v>2154</v>
      </c>
      <c r="H780" s="469" t="s">
        <v>2157</v>
      </c>
      <c r="I780" s="462"/>
      <c r="J780" s="456"/>
      <c r="K780" s="11" t="s">
        <v>2161</v>
      </c>
      <c r="L780" s="11"/>
      <c r="M780" s="14"/>
      <c r="N780" s="470"/>
      <c r="O780" s="14"/>
      <c r="P780" s="14"/>
      <c r="Q780" s="14"/>
      <c r="R780" s="14"/>
      <c r="S780" s="14"/>
      <c r="T780" s="469"/>
      <c r="U780" s="454"/>
      <c r="V780" s="454"/>
      <c r="W780" s="9"/>
      <c r="X780" s="9"/>
      <c r="Y780" s="10"/>
      <c r="Z780" s="495">
        <v>3</v>
      </c>
      <c r="AA780" s="11"/>
      <c r="AB780" s="472"/>
      <c r="AC780" s="473"/>
      <c r="AD780" s="473"/>
      <c r="AE780" s="496">
        <v>3</v>
      </c>
      <c r="AF780" s="12"/>
      <c r="AG780" s="12"/>
      <c r="AH780" s="13"/>
      <c r="AI780" s="14"/>
      <c r="AJ780" s="14"/>
      <c r="AK780" s="7"/>
      <c r="AL780" s="7"/>
      <c r="AM780" s="15"/>
      <c r="AN780" s="15"/>
      <c r="AO780" s="8"/>
      <c r="AP780" s="453" t="s">
        <v>245</v>
      </c>
      <c r="AQ780" s="17"/>
      <c r="AR780" s="18"/>
      <c r="AS780" s="19"/>
      <c r="AT780" s="19"/>
      <c r="AU780" s="19"/>
      <c r="AV780" s="19"/>
      <c r="AW780" s="19"/>
      <c r="AX780" s="19"/>
      <c r="AY780" s="19"/>
      <c r="AZ780" s="20"/>
      <c r="BA780" s="20"/>
      <c r="BB780" s="21"/>
      <c r="BC780" s="22" t="s">
        <v>2179</v>
      </c>
      <c r="BD780" s="77"/>
      <c r="BE780" s="91"/>
      <c r="BF780" s="91" t="s">
        <v>2161</v>
      </c>
      <c r="BG780" s="92"/>
      <c r="BH780"/>
      <c r="BI780"/>
      <c r="BJ780"/>
      <c r="BK780"/>
      <c r="BL780"/>
      <c r="BM780"/>
      <c r="BN780"/>
      <c r="BO780"/>
      <c r="BP780"/>
      <c r="BQ780"/>
      <c r="BR780"/>
      <c r="BS780"/>
      <c r="BT780" s="92"/>
      <c r="BU780" s="92"/>
      <c r="BV780" s="92"/>
      <c r="BW780" s="5"/>
      <c r="BX780" s="5"/>
      <c r="BY780" s="5"/>
      <c r="BZ780" s="5"/>
      <c r="CA780" s="5"/>
      <c r="CB780" s="5"/>
      <c r="CC780" s="5"/>
      <c r="CD780" s="440"/>
      <c r="CE780" s="440"/>
      <c r="CF780" s="441"/>
      <c r="CG780" s="442"/>
      <c r="CH780" s="443"/>
      <c r="CI780" s="443"/>
      <c r="CJ780" s="443"/>
      <c r="CK780" s="443"/>
      <c r="CL780" s="4"/>
      <c r="CM780" s="4"/>
      <c r="CN780" s="5"/>
      <c r="CO780" s="4"/>
      <c r="CP780" s="444"/>
      <c r="CQ780" s="445"/>
      <c r="CR780" s="446"/>
      <c r="CS780" s="446"/>
      <c r="CT780" s="444"/>
      <c r="CU780" s="444"/>
      <c r="CV780" s="444"/>
      <c r="CW780" s="444"/>
      <c r="CX780" s="447"/>
      <c r="CY780" s="447"/>
      <c r="CZ780" s="447"/>
      <c r="DA780" s="447"/>
      <c r="DB780" s="448"/>
      <c r="DC780" s="448"/>
      <c r="DD780" s="446"/>
      <c r="DE780" s="439"/>
      <c r="DF780" s="439"/>
      <c r="DG780" s="439"/>
      <c r="DH780" s="439"/>
      <c r="DI780" s="439"/>
      <c r="DJ780" s="439"/>
      <c r="DK780" s="439"/>
      <c r="DL780" s="446"/>
      <c r="DM780" s="446"/>
      <c r="DN780" s="444"/>
      <c r="DO780" s="444"/>
      <c r="DP780" s="444"/>
      <c r="DQ780" s="444"/>
      <c r="DR780" s="444"/>
      <c r="DS780" s="441"/>
      <c r="DT780" s="449"/>
      <c r="DU780" s="450"/>
      <c r="DV780" s="450"/>
      <c r="DW780" s="450"/>
      <c r="DX780" s="450"/>
      <c r="DY780" s="450"/>
      <c r="DZ780" s="450"/>
      <c r="EA780" s="450"/>
      <c r="EB780" s="450"/>
      <c r="EC780" s="450"/>
      <c r="ED780" s="450"/>
      <c r="EE780" s="446"/>
      <c r="EF780" s="446"/>
      <c r="EL780" s="4"/>
      <c r="EM780" s="4"/>
      <c r="EN780" s="5"/>
      <c r="EO780" s="4"/>
      <c r="FA780" s="23"/>
      <c r="FB780" s="24"/>
      <c r="FC780" s="75"/>
      <c r="FD780" s="76"/>
      <c r="FF780" s="89"/>
      <c r="IA780" s="214"/>
      <c r="IB780" s="215"/>
      <c r="IC780" s="214"/>
      <c r="ID780" s="215"/>
      <c r="IE780" s="214"/>
      <c r="IF780" s="214"/>
      <c r="IG780" s="214"/>
      <c r="IH780" s="233"/>
      <c r="II780" s="160"/>
      <c r="IJ780" s="217"/>
      <c r="IK780" s="218"/>
      <c r="IL780" s="218"/>
      <c r="IM780" s="218"/>
      <c r="IO780" s="391"/>
    </row>
    <row r="781" spans="1:249" s="6" customFormat="1" ht="15" x14ac:dyDescent="0.2">
      <c r="A781" s="467" t="s">
        <v>2195</v>
      </c>
      <c r="B781" s="467" t="s">
        <v>2149</v>
      </c>
      <c r="C781" s="393" t="s">
        <v>916</v>
      </c>
      <c r="D781" s="468"/>
      <c r="E781" s="462" t="s">
        <v>2138</v>
      </c>
      <c r="F781" s="14" t="s">
        <v>2149</v>
      </c>
      <c r="G781" s="14" t="s">
        <v>2149</v>
      </c>
      <c r="H781" s="469" t="s">
        <v>2149</v>
      </c>
      <c r="I781" s="462"/>
      <c r="J781" s="456"/>
      <c r="K781" s="11"/>
      <c r="L781" s="11"/>
      <c r="M781" s="14"/>
      <c r="N781" s="470"/>
      <c r="O781" s="14"/>
      <c r="P781" s="14"/>
      <c r="Q781" s="14"/>
      <c r="R781" s="14"/>
      <c r="S781" s="14"/>
      <c r="T781" s="469"/>
      <c r="U781" s="454"/>
      <c r="V781" s="454"/>
      <c r="W781" s="9"/>
      <c r="X781" s="9"/>
      <c r="Y781" s="10"/>
      <c r="Z781" s="495" t="s">
        <v>2195</v>
      </c>
      <c r="AA781" s="11"/>
      <c r="AB781" s="472"/>
      <c r="AC781" s="473"/>
      <c r="AD781" s="473"/>
      <c r="AE781" s="496" t="s">
        <v>2195</v>
      </c>
      <c r="AF781" s="12"/>
      <c r="AG781" s="12"/>
      <c r="AH781" s="13"/>
      <c r="AI781" s="14"/>
      <c r="AJ781" s="14"/>
      <c r="AK781" s="7"/>
      <c r="AL781" s="7"/>
      <c r="AM781" s="15"/>
      <c r="AN781" s="15"/>
      <c r="AO781" s="8"/>
      <c r="AP781" s="453" t="s">
        <v>246</v>
      </c>
      <c r="AQ781" s="17"/>
      <c r="AR781" s="18"/>
      <c r="AS781" s="19"/>
      <c r="AT781" s="19"/>
      <c r="AU781" s="19"/>
      <c r="AV781" s="19"/>
      <c r="AW781" s="19"/>
      <c r="AX781" s="19"/>
      <c r="AY781" s="19"/>
      <c r="AZ781" s="20"/>
      <c r="BA781" s="20"/>
      <c r="BB781" s="21"/>
      <c r="BC781" s="22" t="s">
        <v>2179</v>
      </c>
      <c r="BD781" s="77"/>
      <c r="BE781" s="91"/>
      <c r="BF781" s="91"/>
      <c r="BG781" s="92"/>
      <c r="BH781"/>
      <c r="BI781"/>
      <c r="BJ781"/>
      <c r="BK781"/>
      <c r="BL781"/>
      <c r="BM781"/>
      <c r="BN781"/>
      <c r="BO781"/>
      <c r="BP781"/>
      <c r="BQ781"/>
      <c r="BR781"/>
      <c r="BS781"/>
      <c r="BT781" s="92"/>
      <c r="BU781" s="92"/>
      <c r="BV781" s="92"/>
      <c r="BW781" s="5"/>
      <c r="BX781" s="5"/>
      <c r="BY781" s="5"/>
      <c r="BZ781" s="5"/>
      <c r="CA781" s="5"/>
      <c r="CB781" s="5"/>
      <c r="CC781" s="5"/>
      <c r="CD781" s="440"/>
      <c r="CE781" s="440"/>
      <c r="CF781" s="441"/>
      <c r="CG781" s="442"/>
      <c r="CH781" s="443"/>
      <c r="CI781" s="443"/>
      <c r="CJ781" s="443"/>
      <c r="CK781" s="443"/>
      <c r="CL781" s="4"/>
      <c r="CM781" s="4"/>
      <c r="CN781" s="5"/>
      <c r="CO781" s="4"/>
      <c r="CP781" s="444"/>
      <c r="CQ781" s="445"/>
      <c r="CR781" s="446"/>
      <c r="CS781" s="446"/>
      <c r="CT781" s="444"/>
      <c r="CU781" s="444"/>
      <c r="CV781" s="444"/>
      <c r="CW781" s="444"/>
      <c r="CX781" s="447"/>
      <c r="CY781" s="447"/>
      <c r="CZ781" s="447"/>
      <c r="DA781" s="447"/>
      <c r="DB781" s="448"/>
      <c r="DC781" s="448"/>
      <c r="DD781" s="446"/>
      <c r="DE781" s="439"/>
      <c r="DF781" s="439"/>
      <c r="DG781" s="439"/>
      <c r="DH781" s="439"/>
      <c r="DI781" s="439"/>
      <c r="DJ781" s="439"/>
      <c r="DK781" s="439"/>
      <c r="DL781" s="446"/>
      <c r="DM781" s="446"/>
      <c r="DN781" s="444"/>
      <c r="DO781" s="444"/>
      <c r="DP781" s="444"/>
      <c r="DQ781" s="444"/>
      <c r="DR781" s="444"/>
      <c r="DS781" s="441"/>
      <c r="DT781" s="449"/>
      <c r="DU781" s="450"/>
      <c r="DV781" s="450"/>
      <c r="DW781" s="450"/>
      <c r="DX781" s="450"/>
      <c r="DY781" s="450"/>
      <c r="DZ781" s="450"/>
      <c r="EA781" s="450"/>
      <c r="EB781" s="450"/>
      <c r="EC781" s="450"/>
      <c r="ED781" s="450"/>
      <c r="EE781" s="446"/>
      <c r="EF781" s="446"/>
      <c r="EL781" s="4"/>
      <c r="EM781" s="4"/>
      <c r="EN781" s="5"/>
      <c r="EO781" s="4"/>
      <c r="FA781" s="23"/>
      <c r="FB781" s="24"/>
      <c r="FC781" s="75"/>
      <c r="FD781" s="76"/>
      <c r="FF781" s="89"/>
      <c r="IA781" s="214"/>
      <c r="IB781" s="215"/>
      <c r="IC781" s="214"/>
      <c r="ID781" s="215"/>
      <c r="IE781" s="214"/>
      <c r="IF781" s="214"/>
      <c r="IG781" s="214"/>
      <c r="IH781" s="233"/>
      <c r="II781" s="160"/>
      <c r="IJ781" s="217"/>
      <c r="IK781" s="218"/>
      <c r="IL781" s="218"/>
      <c r="IM781" s="218"/>
      <c r="IO781" s="391"/>
    </row>
    <row r="782" spans="1:249" s="6" customFormat="1" ht="15" x14ac:dyDescent="0.2">
      <c r="A782" s="467" t="s">
        <v>2195</v>
      </c>
      <c r="B782" s="467" t="s">
        <v>2149</v>
      </c>
      <c r="C782" s="393" t="s">
        <v>917</v>
      </c>
      <c r="D782" s="468"/>
      <c r="E782" s="462" t="s">
        <v>2141</v>
      </c>
      <c r="F782" s="14" t="s">
        <v>2149</v>
      </c>
      <c r="G782" s="14" t="s">
        <v>2149</v>
      </c>
      <c r="H782" s="469" t="s">
        <v>2149</v>
      </c>
      <c r="I782" s="462"/>
      <c r="J782" s="456"/>
      <c r="K782" s="11"/>
      <c r="L782" s="11"/>
      <c r="M782" s="14"/>
      <c r="N782" s="470"/>
      <c r="O782" s="14"/>
      <c r="P782" s="14"/>
      <c r="Q782" s="14"/>
      <c r="R782" s="14"/>
      <c r="S782" s="14"/>
      <c r="T782" s="469"/>
      <c r="U782" s="454"/>
      <c r="V782" s="454"/>
      <c r="W782" s="9"/>
      <c r="X782" s="9"/>
      <c r="Y782" s="10"/>
      <c r="Z782" s="495" t="s">
        <v>2195</v>
      </c>
      <c r="AA782" s="11"/>
      <c r="AB782" s="472"/>
      <c r="AC782" s="473"/>
      <c r="AD782" s="473"/>
      <c r="AE782" s="496" t="s">
        <v>2195</v>
      </c>
      <c r="AF782" s="12"/>
      <c r="AG782" s="12"/>
      <c r="AH782" s="13"/>
      <c r="AI782" s="14"/>
      <c r="AJ782" s="14"/>
      <c r="AK782" s="7"/>
      <c r="AL782" s="7"/>
      <c r="AM782" s="15"/>
      <c r="AN782" s="15"/>
      <c r="AO782" s="8"/>
      <c r="AP782" s="453" t="s">
        <v>247</v>
      </c>
      <c r="AQ782" s="17"/>
      <c r="AR782" s="18"/>
      <c r="AS782" s="19"/>
      <c r="AT782" s="19"/>
      <c r="AU782" s="19"/>
      <c r="AV782" s="19"/>
      <c r="AW782" s="19"/>
      <c r="AX782" s="19"/>
      <c r="AY782" s="19"/>
      <c r="AZ782" s="20"/>
      <c r="BA782" s="20"/>
      <c r="BB782" s="21"/>
      <c r="BC782" s="22" t="s">
        <v>2179</v>
      </c>
      <c r="BD782" s="77"/>
      <c r="BE782" s="91"/>
      <c r="BF782" s="91"/>
      <c r="BG782" s="92"/>
      <c r="BH782"/>
      <c r="BI782"/>
      <c r="BJ782"/>
      <c r="BK782"/>
      <c r="BL782"/>
      <c r="BM782"/>
      <c r="BN782"/>
      <c r="BO782"/>
      <c r="BP782"/>
      <c r="BQ782"/>
      <c r="BR782"/>
      <c r="BS782"/>
      <c r="BT782" s="92"/>
      <c r="BU782" s="92"/>
      <c r="BV782" s="92"/>
      <c r="BW782" s="5"/>
      <c r="BX782" s="5"/>
      <c r="BY782" s="5"/>
      <c r="BZ782" s="5"/>
      <c r="CA782" s="5"/>
      <c r="CB782" s="5"/>
      <c r="CC782" s="5"/>
      <c r="CD782" s="440"/>
      <c r="CE782" s="440"/>
      <c r="CF782" s="441"/>
      <c r="CG782" s="442"/>
      <c r="CH782" s="443"/>
      <c r="CI782" s="443"/>
      <c r="CJ782" s="443"/>
      <c r="CK782" s="443"/>
      <c r="CL782" s="4"/>
      <c r="CM782" s="4"/>
      <c r="CN782" s="5"/>
      <c r="CO782" s="4"/>
      <c r="CP782" s="444"/>
      <c r="CQ782" s="445"/>
      <c r="CR782" s="446"/>
      <c r="CS782" s="446"/>
      <c r="CT782" s="444"/>
      <c r="CU782" s="444"/>
      <c r="CV782" s="444"/>
      <c r="CW782" s="444"/>
      <c r="CX782" s="447"/>
      <c r="CY782" s="447"/>
      <c r="CZ782" s="447"/>
      <c r="DA782" s="447"/>
      <c r="DB782" s="448"/>
      <c r="DC782" s="448"/>
      <c r="DD782" s="446"/>
      <c r="DE782" s="439"/>
      <c r="DF782" s="439"/>
      <c r="DG782" s="439"/>
      <c r="DH782" s="439"/>
      <c r="DI782" s="439"/>
      <c r="DJ782" s="439"/>
      <c r="DK782" s="439"/>
      <c r="DL782" s="446"/>
      <c r="DM782" s="446"/>
      <c r="DN782" s="444"/>
      <c r="DO782" s="444"/>
      <c r="DP782" s="444"/>
      <c r="DQ782" s="444"/>
      <c r="DR782" s="444"/>
      <c r="DS782" s="441"/>
      <c r="DT782" s="449"/>
      <c r="DU782" s="450"/>
      <c r="DV782" s="450"/>
      <c r="DW782" s="450"/>
      <c r="DX782" s="450"/>
      <c r="DY782" s="450"/>
      <c r="DZ782" s="450"/>
      <c r="EA782" s="450"/>
      <c r="EB782" s="450"/>
      <c r="EC782" s="450"/>
      <c r="ED782" s="450"/>
      <c r="EE782" s="446"/>
      <c r="EF782" s="446"/>
      <c r="EL782" s="4"/>
      <c r="EM782" s="4"/>
      <c r="EN782" s="5"/>
      <c r="EO782" s="4"/>
      <c r="FA782" s="23"/>
      <c r="FB782" s="24"/>
      <c r="FC782" s="75"/>
      <c r="FD782" s="76"/>
      <c r="FF782" s="89"/>
      <c r="IA782" s="214"/>
      <c r="IB782" s="215"/>
      <c r="IC782" s="214"/>
      <c r="ID782" s="215"/>
      <c r="IE782" s="214"/>
      <c r="IF782" s="214"/>
      <c r="IG782" s="214"/>
      <c r="IH782" s="233"/>
      <c r="II782" s="160"/>
      <c r="IJ782" s="217"/>
      <c r="IK782" s="218"/>
      <c r="IL782" s="218"/>
      <c r="IM782" s="218"/>
      <c r="IO782" s="391"/>
    </row>
    <row r="783" spans="1:249" s="6" customFormat="1" ht="15" x14ac:dyDescent="0.2">
      <c r="A783" s="467" t="s">
        <v>2195</v>
      </c>
      <c r="B783" s="467" t="s">
        <v>1969</v>
      </c>
      <c r="C783" s="393" t="s">
        <v>3069</v>
      </c>
      <c r="D783" s="468"/>
      <c r="E783" s="462" t="s">
        <v>2137</v>
      </c>
      <c r="F783" s="14" t="s">
        <v>2149</v>
      </c>
      <c r="G783" s="14" t="s">
        <v>2149</v>
      </c>
      <c r="H783" s="469" t="s">
        <v>2149</v>
      </c>
      <c r="I783" s="462"/>
      <c r="J783" s="456"/>
      <c r="K783" s="11"/>
      <c r="L783" s="11"/>
      <c r="M783" s="14"/>
      <c r="N783" s="470"/>
      <c r="O783" s="14"/>
      <c r="P783" s="14"/>
      <c r="Q783" s="14"/>
      <c r="R783" s="14"/>
      <c r="S783" s="14"/>
      <c r="T783" s="469"/>
      <c r="U783" s="454"/>
      <c r="V783" s="454"/>
      <c r="W783" s="9"/>
      <c r="X783" s="9"/>
      <c r="Y783" s="10"/>
      <c r="Z783" s="495" t="s">
        <v>2166</v>
      </c>
      <c r="AA783" s="11"/>
      <c r="AB783" s="472"/>
      <c r="AC783" s="473"/>
      <c r="AD783" s="473"/>
      <c r="AE783" s="496" t="s">
        <v>2195</v>
      </c>
      <c r="AF783" s="12"/>
      <c r="AG783" s="12"/>
      <c r="AH783" s="13"/>
      <c r="AI783" s="14"/>
      <c r="AJ783" s="14"/>
      <c r="AK783" s="7"/>
      <c r="AL783" s="7"/>
      <c r="AM783" s="15"/>
      <c r="AN783" s="15"/>
      <c r="AO783" s="8"/>
      <c r="AP783" s="453" t="s">
        <v>248</v>
      </c>
      <c r="AQ783" s="17"/>
      <c r="AR783" s="18"/>
      <c r="AS783" s="19"/>
      <c r="AT783" s="19"/>
      <c r="AU783" s="19"/>
      <c r="AV783" s="19"/>
      <c r="AW783" s="19"/>
      <c r="AX783" s="19"/>
      <c r="AY783" s="19"/>
      <c r="AZ783" s="20"/>
      <c r="BA783" s="20"/>
      <c r="BB783" s="21"/>
      <c r="BC783" s="22" t="s">
        <v>2179</v>
      </c>
      <c r="BD783" s="77"/>
      <c r="BE783" s="91"/>
      <c r="BF783" s="91"/>
      <c r="BG783" s="92"/>
      <c r="BH783"/>
      <c r="BI783"/>
      <c r="BJ783"/>
      <c r="BK783"/>
      <c r="BL783"/>
      <c r="BM783"/>
      <c r="BN783"/>
      <c r="BO783"/>
      <c r="BP783"/>
      <c r="BQ783"/>
      <c r="BR783"/>
      <c r="BS783"/>
      <c r="BT783" s="92"/>
      <c r="BU783" s="92"/>
      <c r="BV783" s="92"/>
      <c r="BW783" s="5"/>
      <c r="BX783" s="5"/>
      <c r="BY783" s="5"/>
      <c r="BZ783" s="5"/>
      <c r="CA783" s="5"/>
      <c r="CB783" s="5"/>
      <c r="CC783" s="5"/>
      <c r="CD783" s="440"/>
      <c r="CE783" s="440"/>
      <c r="CF783" s="441"/>
      <c r="CG783" s="442"/>
      <c r="CH783" s="443"/>
      <c r="CI783" s="443"/>
      <c r="CJ783" s="443"/>
      <c r="CK783" s="443"/>
      <c r="CL783" s="4"/>
      <c r="CM783" s="4"/>
      <c r="CN783" s="5"/>
      <c r="CO783" s="4"/>
      <c r="CP783" s="444"/>
      <c r="CQ783" s="445"/>
      <c r="CR783" s="446"/>
      <c r="CS783" s="446"/>
      <c r="CT783" s="444"/>
      <c r="CU783" s="444"/>
      <c r="CV783" s="444"/>
      <c r="CW783" s="444"/>
      <c r="CX783" s="447"/>
      <c r="CY783" s="447"/>
      <c r="CZ783" s="447"/>
      <c r="DA783" s="447"/>
      <c r="DB783" s="448"/>
      <c r="DC783" s="448"/>
      <c r="DD783" s="446"/>
      <c r="DE783" s="439"/>
      <c r="DF783" s="439"/>
      <c r="DG783" s="439"/>
      <c r="DH783" s="439"/>
      <c r="DI783" s="439"/>
      <c r="DJ783" s="439"/>
      <c r="DK783" s="439"/>
      <c r="DL783" s="446"/>
      <c r="DM783" s="446"/>
      <c r="DN783" s="444"/>
      <c r="DO783" s="444"/>
      <c r="DP783" s="444"/>
      <c r="DQ783" s="444"/>
      <c r="DR783" s="444"/>
      <c r="DS783" s="441"/>
      <c r="DT783" s="449"/>
      <c r="DU783" s="450"/>
      <c r="DV783" s="450"/>
      <c r="DW783" s="450"/>
      <c r="DX783" s="450"/>
      <c r="DY783" s="450"/>
      <c r="DZ783" s="450"/>
      <c r="EA783" s="450"/>
      <c r="EB783" s="450"/>
      <c r="EC783" s="450"/>
      <c r="ED783" s="450"/>
      <c r="EE783" s="446"/>
      <c r="EF783" s="446"/>
      <c r="EL783" s="4"/>
      <c r="EM783" s="4"/>
      <c r="EN783" s="5"/>
      <c r="EO783" s="4"/>
      <c r="FA783" s="23"/>
      <c r="FB783" s="24"/>
      <c r="FC783" s="75"/>
      <c r="FD783" s="76"/>
      <c r="FF783" s="89"/>
      <c r="IA783" s="214"/>
      <c r="IB783" s="215"/>
      <c r="IC783" s="214"/>
      <c r="ID783" s="215"/>
      <c r="IE783" s="214"/>
      <c r="IF783" s="214"/>
      <c r="IG783" s="214"/>
      <c r="IH783" s="233"/>
      <c r="II783" s="160"/>
      <c r="IJ783" s="217"/>
      <c r="IK783" s="218"/>
      <c r="IL783" s="218"/>
      <c r="IM783" s="218"/>
      <c r="IO783" s="391"/>
    </row>
    <row r="784" spans="1:249" s="6" customFormat="1" ht="15" x14ac:dyDescent="0.2">
      <c r="A784" s="467" t="s">
        <v>2195</v>
      </c>
      <c r="B784" s="467" t="s">
        <v>2149</v>
      </c>
      <c r="C784" s="393" t="s">
        <v>918</v>
      </c>
      <c r="D784" s="468"/>
      <c r="E784" s="462" t="s">
        <v>2141</v>
      </c>
      <c r="F784" s="14" t="s">
        <v>2149</v>
      </c>
      <c r="G784" s="14" t="s">
        <v>2149</v>
      </c>
      <c r="H784" s="469" t="s">
        <v>2149</v>
      </c>
      <c r="I784" s="462"/>
      <c r="J784" s="456"/>
      <c r="K784" s="11"/>
      <c r="L784" s="11"/>
      <c r="M784" s="14"/>
      <c r="N784" s="470"/>
      <c r="O784" s="14"/>
      <c r="P784" s="14"/>
      <c r="Q784" s="14"/>
      <c r="R784" s="14"/>
      <c r="S784" s="14"/>
      <c r="T784" s="469"/>
      <c r="U784" s="454"/>
      <c r="V784" s="454"/>
      <c r="W784" s="9"/>
      <c r="X784" s="9"/>
      <c r="Y784" s="10"/>
      <c r="Z784" s="495" t="s">
        <v>2195</v>
      </c>
      <c r="AA784" s="11"/>
      <c r="AB784" s="472"/>
      <c r="AC784" s="473"/>
      <c r="AD784" s="473"/>
      <c r="AE784" s="496" t="s">
        <v>2195</v>
      </c>
      <c r="AF784" s="12"/>
      <c r="AG784" s="12"/>
      <c r="AH784" s="13"/>
      <c r="AI784" s="14"/>
      <c r="AJ784" s="14"/>
      <c r="AK784" s="7"/>
      <c r="AL784" s="7"/>
      <c r="AM784" s="15"/>
      <c r="AN784" s="15"/>
      <c r="AO784" s="8"/>
      <c r="AP784" s="453" t="s">
        <v>249</v>
      </c>
      <c r="AQ784" s="17"/>
      <c r="AR784" s="18"/>
      <c r="AS784" s="19"/>
      <c r="AT784" s="19"/>
      <c r="AU784" s="19"/>
      <c r="AV784" s="19"/>
      <c r="AW784" s="19"/>
      <c r="AX784" s="19"/>
      <c r="AY784" s="19"/>
      <c r="AZ784" s="20"/>
      <c r="BA784" s="20"/>
      <c r="BB784" s="21"/>
      <c r="BC784" s="22" t="s">
        <v>2179</v>
      </c>
      <c r="BD784" s="77"/>
      <c r="BE784" s="91"/>
      <c r="BF784" s="91"/>
      <c r="BG784" s="92"/>
      <c r="BH784"/>
      <c r="BI784"/>
      <c r="BJ784"/>
      <c r="BK784"/>
      <c r="BL784"/>
      <c r="BM784"/>
      <c r="BN784"/>
      <c r="BO784"/>
      <c r="BP784"/>
      <c r="BQ784"/>
      <c r="BR784"/>
      <c r="BS784"/>
      <c r="BT784" s="92"/>
      <c r="BU784" s="92"/>
      <c r="BV784" s="92"/>
      <c r="BW784" s="5"/>
      <c r="BX784" s="5"/>
      <c r="BY784" s="5"/>
      <c r="BZ784" s="5"/>
      <c r="CA784" s="5"/>
      <c r="CB784" s="5"/>
      <c r="CC784" s="5"/>
      <c r="CD784" s="440"/>
      <c r="CE784" s="440"/>
      <c r="CF784" s="441"/>
      <c r="CG784" s="442"/>
      <c r="CH784" s="443"/>
      <c r="CI784" s="443"/>
      <c r="CJ784" s="443"/>
      <c r="CK784" s="443"/>
      <c r="CL784" s="4"/>
      <c r="CM784" s="4"/>
      <c r="CN784" s="5"/>
      <c r="CO784" s="4"/>
      <c r="CP784" s="444"/>
      <c r="CQ784" s="445"/>
      <c r="CR784" s="446"/>
      <c r="CS784" s="446"/>
      <c r="CT784" s="444"/>
      <c r="CU784" s="444"/>
      <c r="CV784" s="444"/>
      <c r="CW784" s="444"/>
      <c r="CX784" s="447"/>
      <c r="CY784" s="447"/>
      <c r="CZ784" s="447"/>
      <c r="DA784" s="447"/>
      <c r="DB784" s="448"/>
      <c r="DC784" s="448"/>
      <c r="DD784" s="446"/>
      <c r="DE784" s="439"/>
      <c r="DF784" s="439"/>
      <c r="DG784" s="439"/>
      <c r="DH784" s="439"/>
      <c r="DI784" s="439"/>
      <c r="DJ784" s="439"/>
      <c r="DK784" s="439"/>
      <c r="DL784" s="446"/>
      <c r="DM784" s="446"/>
      <c r="DN784" s="444"/>
      <c r="DO784" s="444"/>
      <c r="DP784" s="444"/>
      <c r="DQ784" s="444"/>
      <c r="DR784" s="444"/>
      <c r="DS784" s="441"/>
      <c r="DT784" s="449"/>
      <c r="DU784" s="450"/>
      <c r="DV784" s="450"/>
      <c r="DW784" s="450"/>
      <c r="DX784" s="450"/>
      <c r="DY784" s="450"/>
      <c r="DZ784" s="450"/>
      <c r="EA784" s="450"/>
      <c r="EB784" s="450"/>
      <c r="EC784" s="450"/>
      <c r="ED784" s="450"/>
      <c r="EE784" s="446"/>
      <c r="EF784" s="446"/>
      <c r="EL784" s="4"/>
      <c r="EM784" s="4"/>
      <c r="EN784" s="5"/>
      <c r="EO784" s="4"/>
      <c r="FA784" s="23"/>
      <c r="FB784" s="24"/>
      <c r="FC784" s="75"/>
      <c r="FD784" s="76"/>
      <c r="FF784" s="89"/>
      <c r="IA784" s="214"/>
      <c r="IB784" s="215"/>
      <c r="IC784" s="214"/>
      <c r="ID784" s="215"/>
      <c r="IE784" s="214"/>
      <c r="IF784" s="214"/>
      <c r="IG784" s="214"/>
      <c r="IH784" s="233"/>
      <c r="II784" s="160"/>
      <c r="IJ784" s="217"/>
      <c r="IK784" s="218"/>
      <c r="IL784" s="218"/>
      <c r="IM784" s="218"/>
      <c r="IO784" s="391"/>
    </row>
    <row r="785" spans="1:249" s="6" customFormat="1" ht="15" x14ac:dyDescent="0.2">
      <c r="A785" s="467">
        <v>1</v>
      </c>
      <c r="B785" s="467" t="s">
        <v>2157</v>
      </c>
      <c r="C785" s="393" t="s">
        <v>919</v>
      </c>
      <c r="D785" s="468"/>
      <c r="E785" s="462" t="s">
        <v>2136</v>
      </c>
      <c r="F785" s="14" t="s">
        <v>2146</v>
      </c>
      <c r="G785" s="14" t="s">
        <v>2154</v>
      </c>
      <c r="H785" s="469" t="s">
        <v>2149</v>
      </c>
      <c r="I785" s="462"/>
      <c r="J785" s="456"/>
      <c r="K785" s="11"/>
      <c r="L785" s="11"/>
      <c r="M785" s="14"/>
      <c r="N785" s="470"/>
      <c r="O785" s="14"/>
      <c r="P785" s="14"/>
      <c r="Q785" s="14"/>
      <c r="R785" s="14"/>
      <c r="S785" s="14"/>
      <c r="T785" s="469"/>
      <c r="U785" s="454"/>
      <c r="V785" s="454"/>
      <c r="W785" s="9"/>
      <c r="X785" s="9"/>
      <c r="Y785" s="10"/>
      <c r="Z785" s="495">
        <v>2</v>
      </c>
      <c r="AA785" s="11"/>
      <c r="AB785" s="472"/>
      <c r="AC785" s="473"/>
      <c r="AD785" s="473"/>
      <c r="AE785" s="496">
        <v>3</v>
      </c>
      <c r="AF785" s="12"/>
      <c r="AG785" s="12"/>
      <c r="AH785" s="13"/>
      <c r="AI785" s="14"/>
      <c r="AJ785" s="14"/>
      <c r="AK785" s="7"/>
      <c r="AL785" s="7"/>
      <c r="AM785" s="15"/>
      <c r="AN785" s="15"/>
      <c r="AO785" s="8"/>
      <c r="AP785" s="453" t="s">
        <v>250</v>
      </c>
      <c r="AQ785" s="17"/>
      <c r="AR785" s="18"/>
      <c r="AS785" s="19"/>
      <c r="AT785" s="19"/>
      <c r="AU785" s="19"/>
      <c r="AV785" s="19"/>
      <c r="AW785" s="19"/>
      <c r="AX785" s="19"/>
      <c r="AY785" s="19"/>
      <c r="AZ785" s="20"/>
      <c r="BA785" s="20"/>
      <c r="BB785" s="21"/>
      <c r="BC785" s="22" t="s">
        <v>2163</v>
      </c>
      <c r="BD785" s="77"/>
      <c r="BE785" s="91"/>
      <c r="BF785" s="91"/>
      <c r="BG785" s="92"/>
      <c r="BH785"/>
      <c r="BI785"/>
      <c r="BJ785"/>
      <c r="BK785"/>
      <c r="BL785"/>
      <c r="BM785"/>
      <c r="BN785"/>
      <c r="BO785"/>
      <c r="BP785"/>
      <c r="BQ785"/>
      <c r="BR785"/>
      <c r="BS785"/>
      <c r="BT785" s="92"/>
      <c r="BU785" s="92"/>
      <c r="BV785" s="92"/>
      <c r="BW785" s="5"/>
      <c r="BX785" s="5"/>
      <c r="BY785" s="5"/>
      <c r="BZ785" s="5"/>
      <c r="CA785" s="5"/>
      <c r="CB785" s="5"/>
      <c r="CC785" s="5"/>
      <c r="CD785" s="440"/>
      <c r="CE785" s="440"/>
      <c r="CF785" s="441"/>
      <c r="CG785" s="442"/>
      <c r="CH785" s="443"/>
      <c r="CI785" s="443"/>
      <c r="CJ785" s="443"/>
      <c r="CK785" s="443"/>
      <c r="CL785" s="4"/>
      <c r="CM785" s="4"/>
      <c r="CN785" s="5"/>
      <c r="CO785" s="4"/>
      <c r="CP785" s="444"/>
      <c r="CQ785" s="445"/>
      <c r="CR785" s="446"/>
      <c r="CS785" s="446"/>
      <c r="CT785" s="444"/>
      <c r="CU785" s="444"/>
      <c r="CV785" s="444"/>
      <c r="CW785" s="444"/>
      <c r="CX785" s="447"/>
      <c r="CY785" s="447"/>
      <c r="CZ785" s="447"/>
      <c r="DA785" s="447"/>
      <c r="DB785" s="448"/>
      <c r="DC785" s="448"/>
      <c r="DD785" s="446"/>
      <c r="DE785" s="439"/>
      <c r="DF785" s="439"/>
      <c r="DG785" s="439"/>
      <c r="DH785" s="439"/>
      <c r="DI785" s="439"/>
      <c r="DJ785" s="439"/>
      <c r="DK785" s="439"/>
      <c r="DL785" s="446"/>
      <c r="DM785" s="446"/>
      <c r="DN785" s="444"/>
      <c r="DO785" s="444"/>
      <c r="DP785" s="444"/>
      <c r="DQ785" s="444"/>
      <c r="DR785" s="444"/>
      <c r="DS785" s="441"/>
      <c r="DT785" s="449"/>
      <c r="DU785" s="450"/>
      <c r="DV785" s="450"/>
      <c r="DW785" s="450"/>
      <c r="DX785" s="450"/>
      <c r="DY785" s="450"/>
      <c r="DZ785" s="450"/>
      <c r="EA785" s="450"/>
      <c r="EB785" s="450"/>
      <c r="EC785" s="450"/>
      <c r="ED785" s="450"/>
      <c r="EE785" s="446"/>
      <c r="EF785" s="446"/>
      <c r="EL785" s="4"/>
      <c r="EM785" s="4"/>
      <c r="EN785" s="5"/>
      <c r="EO785" s="4"/>
      <c r="FA785" s="23"/>
      <c r="FB785" s="24"/>
      <c r="FC785" s="75"/>
      <c r="FD785" s="76"/>
      <c r="FF785" s="89"/>
      <c r="IA785" s="214"/>
      <c r="IB785" s="215"/>
      <c r="IC785" s="214"/>
      <c r="ID785" s="215"/>
      <c r="IE785" s="214"/>
      <c r="IF785" s="214"/>
      <c r="IG785" s="214"/>
      <c r="IH785" s="233"/>
      <c r="II785" s="160"/>
      <c r="IJ785" s="217"/>
      <c r="IK785" s="218"/>
      <c r="IL785" s="218"/>
      <c r="IM785" s="218"/>
      <c r="IO785" s="391"/>
    </row>
    <row r="786" spans="1:249" s="6" customFormat="1" ht="15" x14ac:dyDescent="0.2">
      <c r="A786" s="467">
        <v>3</v>
      </c>
      <c r="B786" s="467" t="s">
        <v>2149</v>
      </c>
      <c r="C786" s="460" t="s">
        <v>920</v>
      </c>
      <c r="D786" s="468"/>
      <c r="E786" s="462" t="s">
        <v>2138</v>
      </c>
      <c r="F786" s="14" t="s">
        <v>2147</v>
      </c>
      <c r="G786" s="14" t="s">
        <v>2154</v>
      </c>
      <c r="H786" s="469" t="s">
        <v>2149</v>
      </c>
      <c r="I786" s="462"/>
      <c r="J786" s="456"/>
      <c r="K786" s="11"/>
      <c r="L786" s="11"/>
      <c r="M786" s="14"/>
      <c r="N786" s="470"/>
      <c r="O786" s="14"/>
      <c r="P786" s="14"/>
      <c r="Q786" s="14"/>
      <c r="R786" s="14"/>
      <c r="S786" s="14"/>
      <c r="T786" s="469"/>
      <c r="U786" s="454"/>
      <c r="V786" s="454"/>
      <c r="W786" s="9"/>
      <c r="X786" s="9"/>
      <c r="Y786" s="10"/>
      <c r="Z786" s="495">
        <v>3</v>
      </c>
      <c r="AA786" s="11"/>
      <c r="AB786" s="472"/>
      <c r="AC786" s="473"/>
      <c r="AD786" s="473"/>
      <c r="AE786" s="496">
        <v>3</v>
      </c>
      <c r="AF786" s="12"/>
      <c r="AG786" s="12"/>
      <c r="AH786" s="13"/>
      <c r="AI786" s="14"/>
      <c r="AJ786" s="14"/>
      <c r="AK786" s="7"/>
      <c r="AL786" s="7"/>
      <c r="AM786" s="15"/>
      <c r="AN786" s="15"/>
      <c r="AO786" s="8"/>
      <c r="AP786" s="453" t="s">
        <v>251</v>
      </c>
      <c r="AQ786" s="17"/>
      <c r="AR786" s="18"/>
      <c r="AS786" s="19"/>
      <c r="AT786" s="19"/>
      <c r="AU786" s="19"/>
      <c r="AV786" s="19"/>
      <c r="AW786" s="19"/>
      <c r="AX786" s="19"/>
      <c r="AY786" s="19"/>
      <c r="AZ786" s="20"/>
      <c r="BA786" s="20"/>
      <c r="BB786" s="21"/>
      <c r="BC786" s="22" t="s">
        <v>2179</v>
      </c>
      <c r="BD786" s="77"/>
      <c r="BE786" s="91"/>
      <c r="BF786" s="91"/>
      <c r="BG786" s="92"/>
      <c r="BH786"/>
      <c r="BI786"/>
      <c r="BJ786"/>
      <c r="BK786"/>
      <c r="BL786"/>
      <c r="BM786"/>
      <c r="BN786"/>
      <c r="BO786"/>
      <c r="BP786"/>
      <c r="BQ786"/>
      <c r="BR786"/>
      <c r="BS786"/>
      <c r="BT786" s="92"/>
      <c r="BU786" s="92"/>
      <c r="BV786" s="92"/>
      <c r="BW786" s="5"/>
      <c r="BX786" s="5"/>
      <c r="BY786" s="5"/>
      <c r="BZ786" s="5"/>
      <c r="CA786" s="5"/>
      <c r="CB786" s="5"/>
      <c r="CC786" s="5"/>
      <c r="CD786" s="440"/>
      <c r="CE786" s="440"/>
      <c r="CF786" s="441"/>
      <c r="CG786" s="442"/>
      <c r="CH786" s="443"/>
      <c r="CI786" s="443"/>
      <c r="CJ786" s="443"/>
      <c r="CK786" s="443"/>
      <c r="CL786" s="4"/>
      <c r="CM786" s="4"/>
      <c r="CN786" s="5"/>
      <c r="CO786" s="4"/>
      <c r="CP786" s="444"/>
      <c r="CQ786" s="445"/>
      <c r="CR786" s="446"/>
      <c r="CS786" s="446"/>
      <c r="CT786" s="444"/>
      <c r="CU786" s="444"/>
      <c r="CV786" s="444"/>
      <c r="CW786" s="444"/>
      <c r="CX786" s="447"/>
      <c r="CY786" s="447"/>
      <c r="CZ786" s="447"/>
      <c r="DA786" s="447"/>
      <c r="DB786" s="448"/>
      <c r="DC786" s="448"/>
      <c r="DD786" s="446"/>
      <c r="DE786" s="439"/>
      <c r="DF786" s="439"/>
      <c r="DG786" s="439"/>
      <c r="DH786" s="439"/>
      <c r="DI786" s="439"/>
      <c r="DJ786" s="439"/>
      <c r="DK786" s="439"/>
      <c r="DL786" s="446"/>
      <c r="DM786" s="446"/>
      <c r="DN786" s="444"/>
      <c r="DO786" s="444"/>
      <c r="DP786" s="444"/>
      <c r="DQ786" s="444"/>
      <c r="DR786" s="444"/>
      <c r="DS786" s="441"/>
      <c r="DT786" s="449"/>
      <c r="DU786" s="450"/>
      <c r="DV786" s="450"/>
      <c r="DW786" s="450"/>
      <c r="DX786" s="450"/>
      <c r="DY786" s="450"/>
      <c r="DZ786" s="450"/>
      <c r="EA786" s="450"/>
      <c r="EB786" s="450"/>
      <c r="EC786" s="450"/>
      <c r="ED786" s="450"/>
      <c r="EE786" s="446"/>
      <c r="EF786" s="446"/>
      <c r="EL786" s="4"/>
      <c r="EM786" s="4"/>
      <c r="EN786" s="5"/>
      <c r="EO786" s="4"/>
      <c r="FA786" s="23"/>
      <c r="FB786" s="24"/>
      <c r="FC786" s="75"/>
      <c r="FD786" s="76"/>
      <c r="FF786" s="89"/>
      <c r="IA786" s="214"/>
      <c r="IB786" s="215"/>
      <c r="IC786" s="214"/>
      <c r="ID786" s="215"/>
      <c r="IE786" s="214"/>
      <c r="IF786" s="214"/>
      <c r="IG786" s="214"/>
      <c r="IH786" s="233"/>
      <c r="II786" s="160"/>
      <c r="IJ786" s="217"/>
      <c r="IK786" s="218"/>
      <c r="IL786" s="218"/>
      <c r="IM786" s="218"/>
      <c r="IO786" s="391"/>
    </row>
    <row r="787" spans="1:249" s="6" customFormat="1" ht="15.75" x14ac:dyDescent="0.25">
      <c r="A787" s="467" t="s">
        <v>2195</v>
      </c>
      <c r="B787" s="467" t="s">
        <v>2149</v>
      </c>
      <c r="C787" s="393" t="s">
        <v>921</v>
      </c>
      <c r="D787" s="468"/>
      <c r="E787" s="462" t="s">
        <v>2141</v>
      </c>
      <c r="F787" s="14" t="s">
        <v>2149</v>
      </c>
      <c r="G787" s="14" t="s">
        <v>2149</v>
      </c>
      <c r="H787" s="469" t="s">
        <v>2149</v>
      </c>
      <c r="I787" s="462"/>
      <c r="J787" s="456"/>
      <c r="K787" s="11"/>
      <c r="L787" s="11"/>
      <c r="M787" s="14"/>
      <c r="N787" s="470"/>
      <c r="O787" s="14"/>
      <c r="P787" s="14"/>
      <c r="Q787" s="14"/>
      <c r="R787" s="14"/>
      <c r="S787" s="14"/>
      <c r="T787" s="469"/>
      <c r="U787" s="454"/>
      <c r="V787" s="501"/>
      <c r="W787" s="9"/>
      <c r="X787" s="9"/>
      <c r="Y787" s="10"/>
      <c r="Z787" s="495" t="s">
        <v>2195</v>
      </c>
      <c r="AA787" s="11"/>
      <c r="AB787" s="472"/>
      <c r="AC787" s="473"/>
      <c r="AD787" s="473"/>
      <c r="AE787" s="496" t="s">
        <v>2195</v>
      </c>
      <c r="AF787" s="12"/>
      <c r="AG787" s="12"/>
      <c r="AH787" s="13"/>
      <c r="AI787" s="14"/>
      <c r="AJ787" s="14"/>
      <c r="AK787" s="7"/>
      <c r="AL787" s="7"/>
      <c r="AM787" s="15"/>
      <c r="AN787" s="15"/>
      <c r="AO787" s="8"/>
      <c r="AP787" s="453" t="s">
        <v>252</v>
      </c>
      <c r="AQ787" s="17"/>
      <c r="AR787" s="18"/>
      <c r="AS787" s="19"/>
      <c r="AT787" s="19"/>
      <c r="AU787" s="19"/>
      <c r="AV787" s="19"/>
      <c r="AW787" s="19"/>
      <c r="AX787" s="19"/>
      <c r="AY787" s="19"/>
      <c r="AZ787" s="20"/>
      <c r="BA787" s="20"/>
      <c r="BB787" s="21"/>
      <c r="BC787" s="22" t="s">
        <v>2179</v>
      </c>
      <c r="BD787" s="77"/>
      <c r="BE787" s="91"/>
      <c r="BF787" s="91"/>
      <c r="BG787" s="92"/>
      <c r="BH787"/>
      <c r="BI787"/>
      <c r="BJ787"/>
      <c r="BK787"/>
      <c r="BL787"/>
      <c r="BM787"/>
      <c r="BN787"/>
      <c r="BO787"/>
      <c r="BP787"/>
      <c r="BQ787"/>
      <c r="BR787"/>
      <c r="BS787"/>
      <c r="BT787" s="92"/>
      <c r="BU787" s="92"/>
      <c r="BV787" s="92"/>
      <c r="BW787" s="5"/>
      <c r="BX787" s="5"/>
      <c r="BY787" s="5"/>
      <c r="BZ787" s="5"/>
      <c r="CA787" s="5"/>
      <c r="CB787" s="5"/>
      <c r="CC787" s="5"/>
      <c r="CD787" s="440"/>
      <c r="CE787" s="440"/>
      <c r="CF787" s="441"/>
      <c r="CG787" s="442"/>
      <c r="CH787" s="443"/>
      <c r="CI787" s="443"/>
      <c r="CJ787" s="443"/>
      <c r="CK787" s="443"/>
      <c r="CL787" s="4"/>
      <c r="CM787" s="4"/>
      <c r="CN787" s="5"/>
      <c r="CO787" s="4"/>
      <c r="CP787" s="444"/>
      <c r="CQ787" s="445"/>
      <c r="CR787" s="446"/>
      <c r="CS787" s="446"/>
      <c r="CT787" s="444"/>
      <c r="CU787" s="444"/>
      <c r="CV787" s="444"/>
      <c r="CW787" s="444"/>
      <c r="CX787" s="447"/>
      <c r="CY787" s="447"/>
      <c r="CZ787" s="447"/>
      <c r="DA787" s="447"/>
      <c r="DB787" s="448"/>
      <c r="DC787" s="448"/>
      <c r="DD787" s="446"/>
      <c r="DE787" s="439"/>
      <c r="DF787" s="439"/>
      <c r="DG787" s="439"/>
      <c r="DH787" s="439"/>
      <c r="DI787" s="439"/>
      <c r="DJ787" s="439"/>
      <c r="DK787" s="439"/>
      <c r="DL787" s="446"/>
      <c r="DM787" s="446"/>
      <c r="DN787" s="444"/>
      <c r="DO787" s="444"/>
      <c r="DP787" s="444"/>
      <c r="DQ787" s="444"/>
      <c r="DR787" s="444"/>
      <c r="DS787" s="441"/>
      <c r="DT787" s="449"/>
      <c r="DU787" s="450"/>
      <c r="DV787" s="450"/>
      <c r="DW787" s="450"/>
      <c r="DX787" s="450"/>
      <c r="DY787" s="450"/>
      <c r="DZ787" s="450"/>
      <c r="EA787" s="450"/>
      <c r="EB787" s="450"/>
      <c r="EC787" s="450"/>
      <c r="ED787" s="450"/>
      <c r="EE787" s="446"/>
      <c r="EF787" s="446"/>
      <c r="EL787" s="4"/>
      <c r="EM787" s="4"/>
      <c r="EN787" s="5"/>
      <c r="EO787" s="4"/>
      <c r="FA787" s="23"/>
      <c r="FB787" s="24"/>
      <c r="FC787" s="75"/>
      <c r="FD787" s="76"/>
      <c r="FF787" s="89"/>
      <c r="IA787" s="214"/>
      <c r="IB787" s="215"/>
      <c r="IC787" s="214"/>
      <c r="ID787" s="215"/>
      <c r="IE787" s="214"/>
      <c r="IF787" s="214"/>
      <c r="IG787" s="214"/>
      <c r="IH787" s="233"/>
      <c r="II787" s="160"/>
      <c r="IJ787" s="217"/>
      <c r="IK787" s="218"/>
      <c r="IL787" s="218"/>
      <c r="IM787" s="218"/>
      <c r="IO787" s="391"/>
    </row>
    <row r="788" spans="1:249" s="6" customFormat="1" ht="15" x14ac:dyDescent="0.2">
      <c r="A788" s="467">
        <v>1</v>
      </c>
      <c r="B788" s="467" t="s">
        <v>2157</v>
      </c>
      <c r="C788" s="393" t="s">
        <v>922</v>
      </c>
      <c r="D788" s="468"/>
      <c r="E788" s="462" t="s">
        <v>2137</v>
      </c>
      <c r="F788" s="14" t="s">
        <v>2146</v>
      </c>
      <c r="G788" s="14" t="s">
        <v>2153</v>
      </c>
      <c r="H788" s="469" t="s">
        <v>2157</v>
      </c>
      <c r="I788" s="462"/>
      <c r="J788" s="456"/>
      <c r="K788" s="11"/>
      <c r="L788" s="11"/>
      <c r="M788" s="14"/>
      <c r="N788" s="470"/>
      <c r="O788" s="14"/>
      <c r="P788" s="14"/>
      <c r="Q788" s="14"/>
      <c r="R788" s="14"/>
      <c r="S788" s="14"/>
      <c r="T788" s="469"/>
      <c r="U788" s="454"/>
      <c r="V788" s="454"/>
      <c r="W788" s="9"/>
      <c r="X788" s="9"/>
      <c r="Y788" s="10"/>
      <c r="Z788" s="495">
        <v>2</v>
      </c>
      <c r="AA788" s="11"/>
      <c r="AB788" s="472"/>
      <c r="AC788" s="473"/>
      <c r="AD788" s="473"/>
      <c r="AE788" s="496">
        <v>2</v>
      </c>
      <c r="AF788" s="12"/>
      <c r="AG788" s="12"/>
      <c r="AH788" s="13"/>
      <c r="AI788" s="14"/>
      <c r="AJ788" s="14"/>
      <c r="AK788" s="7"/>
      <c r="AL788" s="7"/>
      <c r="AM788" s="15"/>
      <c r="AN788" s="15"/>
      <c r="AO788" s="8"/>
      <c r="AP788" s="453" t="s">
        <v>253</v>
      </c>
      <c r="AQ788" s="17"/>
      <c r="AR788" s="18"/>
      <c r="AS788" s="19"/>
      <c r="AT788" s="19"/>
      <c r="AU788" s="19"/>
      <c r="AV788" s="19"/>
      <c r="AW788" s="19"/>
      <c r="AX788" s="19"/>
      <c r="AY788" s="19"/>
      <c r="AZ788" s="20"/>
      <c r="BA788" s="20"/>
      <c r="BB788" s="21"/>
      <c r="BC788" s="22" t="s">
        <v>2179</v>
      </c>
      <c r="BD788" s="77"/>
      <c r="BE788" s="91"/>
      <c r="BF788" s="91"/>
      <c r="BG788" s="92"/>
      <c r="BH788"/>
      <c r="BI788"/>
      <c r="BJ788"/>
      <c r="BK788"/>
      <c r="BL788"/>
      <c r="BM788"/>
      <c r="BN788"/>
      <c r="BO788"/>
      <c r="BP788"/>
      <c r="BQ788"/>
      <c r="BR788"/>
      <c r="BS788"/>
      <c r="BT788" s="92"/>
      <c r="BU788" s="92"/>
      <c r="BV788" s="92"/>
      <c r="BW788" s="5"/>
      <c r="BX788" s="5"/>
      <c r="BY788" s="5"/>
      <c r="BZ788" s="5"/>
      <c r="CA788" s="5"/>
      <c r="CB788" s="5"/>
      <c r="CC788" s="5"/>
      <c r="CD788" s="440"/>
      <c r="CE788" s="440"/>
      <c r="CF788" s="441"/>
      <c r="CG788" s="442"/>
      <c r="CH788" s="443"/>
      <c r="CI788" s="443"/>
      <c r="CJ788" s="443"/>
      <c r="CK788" s="443"/>
      <c r="CL788" s="4"/>
      <c r="CM788" s="4"/>
      <c r="CN788" s="5"/>
      <c r="CO788" s="4"/>
      <c r="CP788" s="444"/>
      <c r="CQ788" s="445"/>
      <c r="CR788" s="446"/>
      <c r="CS788" s="446"/>
      <c r="CT788" s="444"/>
      <c r="CU788" s="444"/>
      <c r="CV788" s="444"/>
      <c r="CW788" s="444"/>
      <c r="CX788" s="447"/>
      <c r="CY788" s="447"/>
      <c r="CZ788" s="447"/>
      <c r="DA788" s="447"/>
      <c r="DB788" s="448"/>
      <c r="DC788" s="448"/>
      <c r="DD788" s="446"/>
      <c r="DE788" s="439"/>
      <c r="DF788" s="439"/>
      <c r="DG788" s="439"/>
      <c r="DH788" s="439"/>
      <c r="DI788" s="439"/>
      <c r="DJ788" s="439"/>
      <c r="DK788" s="439"/>
      <c r="DL788" s="446"/>
      <c r="DM788" s="446"/>
      <c r="DN788" s="444"/>
      <c r="DO788" s="444"/>
      <c r="DP788" s="444"/>
      <c r="DQ788" s="444"/>
      <c r="DR788" s="444"/>
      <c r="DS788" s="441"/>
      <c r="DT788" s="449"/>
      <c r="DU788" s="450"/>
      <c r="DV788" s="450"/>
      <c r="DW788" s="450"/>
      <c r="DX788" s="450"/>
      <c r="DY788" s="450"/>
      <c r="DZ788" s="450"/>
      <c r="EA788" s="450"/>
      <c r="EB788" s="450"/>
      <c r="EC788" s="450"/>
      <c r="ED788" s="450"/>
      <c r="EE788" s="446"/>
      <c r="EF788" s="446"/>
      <c r="EL788" s="4"/>
      <c r="EM788" s="4"/>
      <c r="EN788" s="5"/>
      <c r="EO788" s="4"/>
      <c r="FA788" s="23"/>
      <c r="FB788" s="24"/>
      <c r="FC788" s="75"/>
      <c r="FD788" s="76"/>
      <c r="FF788" s="89"/>
      <c r="IA788" s="214"/>
      <c r="IB788" s="215"/>
      <c r="IC788" s="214"/>
      <c r="ID788" s="215"/>
      <c r="IE788" s="214"/>
      <c r="IF788" s="214"/>
      <c r="IG788" s="214"/>
      <c r="IH788" s="233"/>
      <c r="II788" s="160"/>
      <c r="IJ788" s="217"/>
      <c r="IK788" s="218"/>
      <c r="IL788" s="218"/>
      <c r="IM788" s="218"/>
      <c r="IO788" s="391"/>
    </row>
    <row r="789" spans="1:249" s="6" customFormat="1" ht="15" x14ac:dyDescent="0.2">
      <c r="A789" s="467" t="s">
        <v>2195</v>
      </c>
      <c r="B789" s="467" t="s">
        <v>1960</v>
      </c>
      <c r="C789" s="393" t="s">
        <v>923</v>
      </c>
      <c r="D789" s="468"/>
      <c r="E789" s="462" t="s">
        <v>2137</v>
      </c>
      <c r="F789" s="14" t="s">
        <v>2149</v>
      </c>
      <c r="G789" s="14" t="s">
        <v>2149</v>
      </c>
      <c r="H789" s="469" t="s">
        <v>2149</v>
      </c>
      <c r="I789" s="462"/>
      <c r="J789" s="456"/>
      <c r="K789" s="11"/>
      <c r="L789" s="11"/>
      <c r="M789" s="14"/>
      <c r="N789" s="470"/>
      <c r="O789" s="14"/>
      <c r="P789" s="14"/>
      <c r="Q789" s="14"/>
      <c r="R789" s="14"/>
      <c r="S789" s="14"/>
      <c r="T789" s="469"/>
      <c r="U789" s="454"/>
      <c r="V789" s="454"/>
      <c r="W789" s="9"/>
      <c r="X789" s="9"/>
      <c r="Y789" s="10"/>
      <c r="Z789" s="495" t="s">
        <v>2161</v>
      </c>
      <c r="AA789" s="11"/>
      <c r="AB789" s="472"/>
      <c r="AC789" s="473"/>
      <c r="AD789" s="473"/>
      <c r="AE789" s="496" t="s">
        <v>2195</v>
      </c>
      <c r="AF789" s="12"/>
      <c r="AG789" s="12"/>
      <c r="AH789" s="13"/>
      <c r="AI789" s="14"/>
      <c r="AJ789" s="14"/>
      <c r="AK789" s="7"/>
      <c r="AL789" s="7"/>
      <c r="AM789" s="15"/>
      <c r="AN789" s="15"/>
      <c r="AO789" s="8"/>
      <c r="AP789" s="453" t="s">
        <v>254</v>
      </c>
      <c r="AQ789" s="17"/>
      <c r="AR789" s="18"/>
      <c r="AS789" s="19"/>
      <c r="AT789" s="19"/>
      <c r="AU789" s="19"/>
      <c r="AV789" s="19"/>
      <c r="AW789" s="19"/>
      <c r="AX789" s="19"/>
      <c r="AY789" s="19"/>
      <c r="AZ789" s="20"/>
      <c r="BA789" s="20"/>
      <c r="BB789" s="21"/>
      <c r="BC789" s="22" t="s">
        <v>2179</v>
      </c>
      <c r="BD789" s="77"/>
      <c r="BE789" s="91"/>
      <c r="BF789" s="91"/>
      <c r="BG789" s="92"/>
      <c r="BH789"/>
      <c r="BI789"/>
      <c r="BJ789"/>
      <c r="BK789"/>
      <c r="BL789"/>
      <c r="BM789"/>
      <c r="BN789"/>
      <c r="BO789"/>
      <c r="BP789"/>
      <c r="BQ789"/>
      <c r="BR789"/>
      <c r="BS789"/>
      <c r="BT789" s="92"/>
      <c r="BU789" s="92"/>
      <c r="BV789" s="92"/>
      <c r="BW789" s="5"/>
      <c r="BX789" s="5"/>
      <c r="BY789" s="5"/>
      <c r="BZ789" s="5"/>
      <c r="CA789" s="5"/>
      <c r="CB789" s="5"/>
      <c r="CC789" s="5"/>
      <c r="CD789" s="440"/>
      <c r="CE789" s="440"/>
      <c r="CF789" s="441"/>
      <c r="CG789" s="442"/>
      <c r="CH789" s="443"/>
      <c r="CI789" s="443"/>
      <c r="CJ789" s="443"/>
      <c r="CK789" s="443"/>
      <c r="CL789" s="4"/>
      <c r="CM789" s="4"/>
      <c r="CN789" s="5"/>
      <c r="CO789" s="4"/>
      <c r="CP789" s="444"/>
      <c r="CQ789" s="445"/>
      <c r="CR789" s="446"/>
      <c r="CS789" s="446"/>
      <c r="CT789" s="444"/>
      <c r="CU789" s="444"/>
      <c r="CV789" s="444"/>
      <c r="CW789" s="444"/>
      <c r="CX789" s="447"/>
      <c r="CY789" s="447"/>
      <c r="CZ789" s="447"/>
      <c r="DA789" s="447"/>
      <c r="DB789" s="448"/>
      <c r="DC789" s="448"/>
      <c r="DD789" s="446"/>
      <c r="DE789" s="439"/>
      <c r="DF789" s="439"/>
      <c r="DG789" s="439"/>
      <c r="DH789" s="439"/>
      <c r="DI789" s="439"/>
      <c r="DJ789" s="439"/>
      <c r="DK789" s="439"/>
      <c r="DL789" s="446"/>
      <c r="DM789" s="446"/>
      <c r="DN789" s="444"/>
      <c r="DO789" s="444"/>
      <c r="DP789" s="444"/>
      <c r="DQ789" s="444"/>
      <c r="DR789" s="444"/>
      <c r="DS789" s="441"/>
      <c r="DT789" s="449"/>
      <c r="DU789" s="450"/>
      <c r="DV789" s="450"/>
      <c r="DW789" s="450"/>
      <c r="DX789" s="450"/>
      <c r="DY789" s="450"/>
      <c r="DZ789" s="450"/>
      <c r="EA789" s="450"/>
      <c r="EB789" s="450"/>
      <c r="EC789" s="450"/>
      <c r="ED789" s="450"/>
      <c r="EE789" s="446"/>
      <c r="EF789" s="446"/>
      <c r="EL789" s="4"/>
      <c r="EM789" s="4"/>
      <c r="EN789" s="5"/>
      <c r="EO789" s="4"/>
      <c r="FA789" s="23"/>
      <c r="FB789" s="24"/>
      <c r="FC789" s="75"/>
      <c r="FD789" s="76"/>
      <c r="FF789" s="89"/>
      <c r="IA789" s="214"/>
      <c r="IB789" s="215"/>
      <c r="IC789" s="214"/>
      <c r="ID789" s="215"/>
      <c r="IE789" s="214"/>
      <c r="IF789" s="214"/>
      <c r="IG789" s="214"/>
      <c r="IH789" s="233"/>
      <c r="II789" s="160"/>
      <c r="IJ789" s="217"/>
      <c r="IK789" s="218"/>
      <c r="IL789" s="218"/>
      <c r="IM789" s="218"/>
      <c r="IO789" s="391"/>
    </row>
    <row r="790" spans="1:249" s="6" customFormat="1" ht="15" x14ac:dyDescent="0.2">
      <c r="A790" s="467" t="s">
        <v>2195</v>
      </c>
      <c r="B790" s="467" t="s">
        <v>2149</v>
      </c>
      <c r="C790" s="393" t="s">
        <v>924</v>
      </c>
      <c r="D790" s="468"/>
      <c r="E790" s="462" t="s">
        <v>2139</v>
      </c>
      <c r="F790" s="14" t="s">
        <v>2149</v>
      </c>
      <c r="G790" s="14" t="s">
        <v>2149</v>
      </c>
      <c r="H790" s="469" t="s">
        <v>2149</v>
      </c>
      <c r="I790" s="462"/>
      <c r="J790" s="456"/>
      <c r="K790" s="11"/>
      <c r="L790" s="11"/>
      <c r="M790" s="14"/>
      <c r="N790" s="470"/>
      <c r="O790" s="14"/>
      <c r="P790" s="14"/>
      <c r="Q790" s="14"/>
      <c r="R790" s="14"/>
      <c r="S790" s="14"/>
      <c r="T790" s="469"/>
      <c r="U790" s="454"/>
      <c r="V790" s="454"/>
      <c r="W790" s="9"/>
      <c r="X790" s="9"/>
      <c r="Y790" s="10"/>
      <c r="Z790" s="495" t="s">
        <v>2195</v>
      </c>
      <c r="AA790" s="11"/>
      <c r="AB790" s="472"/>
      <c r="AC790" s="473"/>
      <c r="AD790" s="473"/>
      <c r="AE790" s="496" t="s">
        <v>2195</v>
      </c>
      <c r="AF790" s="12"/>
      <c r="AG790" s="12"/>
      <c r="AH790" s="13"/>
      <c r="AI790" s="14"/>
      <c r="AJ790" s="14"/>
      <c r="AK790" s="7"/>
      <c r="AL790" s="7"/>
      <c r="AM790" s="15"/>
      <c r="AN790" s="15"/>
      <c r="AO790" s="8"/>
      <c r="AP790" s="453" t="s">
        <v>255</v>
      </c>
      <c r="AQ790" s="17"/>
      <c r="AR790" s="18"/>
      <c r="AS790" s="19"/>
      <c r="AT790" s="19"/>
      <c r="AU790" s="19"/>
      <c r="AV790" s="19"/>
      <c r="AW790" s="19"/>
      <c r="AX790" s="19"/>
      <c r="AY790" s="19"/>
      <c r="AZ790" s="20"/>
      <c r="BA790" s="20"/>
      <c r="BB790" s="21"/>
      <c r="BC790" s="22" t="s">
        <v>2179</v>
      </c>
      <c r="BD790" s="77"/>
      <c r="BE790" s="91"/>
      <c r="BF790" s="91"/>
      <c r="BG790" s="92"/>
      <c r="BH790"/>
      <c r="BI790"/>
      <c r="BJ790"/>
      <c r="BK790"/>
      <c r="BL790"/>
      <c r="BM790"/>
      <c r="BN790"/>
      <c r="BO790"/>
      <c r="BP790"/>
      <c r="BQ790"/>
      <c r="BR790"/>
      <c r="BS790"/>
      <c r="BT790" s="92"/>
      <c r="BU790" s="92"/>
      <c r="BV790" s="92"/>
      <c r="BW790" s="5"/>
      <c r="BX790" s="5"/>
      <c r="BY790" s="5"/>
      <c r="BZ790" s="5"/>
      <c r="CA790" s="5"/>
      <c r="CB790" s="5"/>
      <c r="CC790" s="5"/>
      <c r="CD790" s="440"/>
      <c r="CE790" s="440"/>
      <c r="CF790" s="441"/>
      <c r="CG790" s="442"/>
      <c r="CH790" s="443"/>
      <c r="CI790" s="443"/>
      <c r="CJ790" s="443"/>
      <c r="CK790" s="443"/>
      <c r="CL790" s="4"/>
      <c r="CM790" s="4"/>
      <c r="CN790" s="5"/>
      <c r="CO790" s="4"/>
      <c r="CP790" s="444"/>
      <c r="CQ790" s="445"/>
      <c r="CR790" s="446"/>
      <c r="CS790" s="446"/>
      <c r="CT790" s="444"/>
      <c r="CU790" s="444"/>
      <c r="CV790" s="444"/>
      <c r="CW790" s="444"/>
      <c r="CX790" s="447"/>
      <c r="CY790" s="447"/>
      <c r="CZ790" s="447"/>
      <c r="DA790" s="447"/>
      <c r="DB790" s="448"/>
      <c r="DC790" s="448"/>
      <c r="DD790" s="446"/>
      <c r="DE790" s="439"/>
      <c r="DF790" s="439"/>
      <c r="DG790" s="439"/>
      <c r="DH790" s="439"/>
      <c r="DI790" s="439"/>
      <c r="DJ790" s="439"/>
      <c r="DK790" s="439"/>
      <c r="DL790" s="446"/>
      <c r="DM790" s="446"/>
      <c r="DN790" s="444"/>
      <c r="DO790" s="444"/>
      <c r="DP790" s="444"/>
      <c r="DQ790" s="444"/>
      <c r="DR790" s="444"/>
      <c r="DS790" s="441"/>
      <c r="DT790" s="449"/>
      <c r="DU790" s="450"/>
      <c r="DV790" s="450"/>
      <c r="DW790" s="450"/>
      <c r="DX790" s="450"/>
      <c r="DY790" s="450"/>
      <c r="DZ790" s="450"/>
      <c r="EA790" s="450"/>
      <c r="EB790" s="450"/>
      <c r="EC790" s="450"/>
      <c r="ED790" s="450"/>
      <c r="EE790" s="446"/>
      <c r="EF790" s="446"/>
      <c r="EL790" s="4"/>
      <c r="EM790" s="4"/>
      <c r="EN790" s="5"/>
      <c r="EO790" s="4"/>
      <c r="FA790" s="23"/>
      <c r="FB790" s="24"/>
      <c r="FC790" s="75"/>
      <c r="FD790" s="76"/>
      <c r="FF790" s="89"/>
      <c r="IA790" s="214"/>
      <c r="IB790" s="215"/>
      <c r="IC790" s="214"/>
      <c r="ID790" s="215"/>
      <c r="IE790" s="214"/>
      <c r="IF790" s="214"/>
      <c r="IG790" s="214"/>
      <c r="IH790" s="233"/>
      <c r="II790" s="160"/>
      <c r="IJ790" s="217"/>
      <c r="IK790" s="218"/>
      <c r="IL790" s="218"/>
      <c r="IM790" s="218"/>
      <c r="IO790" s="391"/>
    </row>
    <row r="791" spans="1:249" s="6" customFormat="1" ht="15" x14ac:dyDescent="0.2">
      <c r="A791" s="467">
        <v>1</v>
      </c>
      <c r="B791" s="467" t="s">
        <v>2149</v>
      </c>
      <c r="C791" s="393" t="s">
        <v>925</v>
      </c>
      <c r="D791" s="468"/>
      <c r="E791" s="462" t="s">
        <v>2136</v>
      </c>
      <c r="F791" s="14" t="s">
        <v>2146</v>
      </c>
      <c r="G791" s="14" t="s">
        <v>2154</v>
      </c>
      <c r="H791" s="469" t="s">
        <v>2149</v>
      </c>
      <c r="I791" s="462"/>
      <c r="J791" s="456"/>
      <c r="K791" s="11"/>
      <c r="L791" s="11"/>
      <c r="M791" s="14"/>
      <c r="N791" s="470"/>
      <c r="O791" s="14"/>
      <c r="P791" s="14"/>
      <c r="Q791" s="14"/>
      <c r="R791" s="14"/>
      <c r="S791" s="14"/>
      <c r="T791" s="469"/>
      <c r="U791" s="454"/>
      <c r="V791" s="454"/>
      <c r="W791" s="9"/>
      <c r="X791" s="9"/>
      <c r="Y791" s="10"/>
      <c r="Z791" s="495">
        <v>1</v>
      </c>
      <c r="AA791" s="11"/>
      <c r="AB791" s="472"/>
      <c r="AC791" s="473"/>
      <c r="AD791" s="473"/>
      <c r="AE791" s="496">
        <v>2</v>
      </c>
      <c r="AF791" s="12"/>
      <c r="AG791" s="12"/>
      <c r="AH791" s="13"/>
      <c r="AI791" s="14"/>
      <c r="AJ791" s="14"/>
      <c r="AK791" s="7"/>
      <c r="AL791" s="7"/>
      <c r="AM791" s="15"/>
      <c r="AN791" s="15"/>
      <c r="AO791" s="8"/>
      <c r="AP791" s="453" t="s">
        <v>256</v>
      </c>
      <c r="AQ791" s="17"/>
      <c r="AR791" s="18"/>
      <c r="AS791" s="19"/>
      <c r="AT791" s="19"/>
      <c r="AU791" s="19"/>
      <c r="AV791" s="19"/>
      <c r="AW791" s="19"/>
      <c r="AX791" s="19"/>
      <c r="AY791" s="19"/>
      <c r="AZ791" s="20"/>
      <c r="BA791" s="20"/>
      <c r="BB791" s="21"/>
      <c r="BC791" s="22" t="s">
        <v>2179</v>
      </c>
      <c r="BD791" s="77"/>
      <c r="BE791" s="91"/>
      <c r="BF791" s="91"/>
      <c r="BG791" s="92"/>
      <c r="BH791"/>
      <c r="BI791"/>
      <c r="BJ791"/>
      <c r="BK791"/>
      <c r="BL791"/>
      <c r="BM791"/>
      <c r="BN791"/>
      <c r="BO791"/>
      <c r="BP791"/>
      <c r="BQ791"/>
      <c r="BR791"/>
      <c r="BS791"/>
      <c r="BT791" s="92"/>
      <c r="BU791" s="92"/>
      <c r="BV791" s="92"/>
      <c r="BW791" s="5"/>
      <c r="BX791" s="5"/>
      <c r="BY791" s="5"/>
      <c r="BZ791" s="5"/>
      <c r="CA791" s="5"/>
      <c r="CB791" s="5"/>
      <c r="CC791" s="5"/>
      <c r="CD791" s="440"/>
      <c r="CE791" s="440"/>
      <c r="CF791" s="441"/>
      <c r="CG791" s="442"/>
      <c r="CH791" s="443"/>
      <c r="CI791" s="443"/>
      <c r="CJ791" s="443"/>
      <c r="CK791" s="443"/>
      <c r="CL791" s="4"/>
      <c r="CM791" s="4"/>
      <c r="CN791" s="5"/>
      <c r="CO791" s="4"/>
      <c r="CP791" s="444"/>
      <c r="CQ791" s="445"/>
      <c r="CR791" s="446"/>
      <c r="CS791" s="446"/>
      <c r="CT791" s="444"/>
      <c r="CU791" s="444"/>
      <c r="CV791" s="444"/>
      <c r="CW791" s="444"/>
      <c r="CX791" s="447"/>
      <c r="CY791" s="447"/>
      <c r="CZ791" s="447"/>
      <c r="DA791" s="447"/>
      <c r="DB791" s="448"/>
      <c r="DC791" s="448"/>
      <c r="DD791" s="446"/>
      <c r="DE791" s="439"/>
      <c r="DF791" s="439"/>
      <c r="DG791" s="439"/>
      <c r="DH791" s="439"/>
      <c r="DI791" s="439"/>
      <c r="DJ791" s="439"/>
      <c r="DK791" s="439"/>
      <c r="DL791" s="446"/>
      <c r="DM791" s="446"/>
      <c r="DN791" s="444"/>
      <c r="DO791" s="444"/>
      <c r="DP791" s="444"/>
      <c r="DQ791" s="444"/>
      <c r="DR791" s="444"/>
      <c r="DS791" s="441"/>
      <c r="DT791" s="449"/>
      <c r="DU791" s="450"/>
      <c r="DV791" s="450"/>
      <c r="DW791" s="450"/>
      <c r="DX791" s="450"/>
      <c r="DY791" s="450"/>
      <c r="DZ791" s="450"/>
      <c r="EA791" s="450"/>
      <c r="EB791" s="450"/>
      <c r="EC791" s="450"/>
      <c r="ED791" s="450"/>
      <c r="EE791" s="446"/>
      <c r="EF791" s="446"/>
      <c r="EL791" s="4"/>
      <c r="EM791" s="4"/>
      <c r="EN791" s="5"/>
      <c r="EO791" s="4"/>
      <c r="FA791" s="23"/>
      <c r="FB791" s="24"/>
      <c r="FC791" s="75"/>
      <c r="FD791" s="76"/>
      <c r="FF791" s="89"/>
      <c r="IA791" s="214"/>
      <c r="IB791" s="215"/>
      <c r="IC791" s="214"/>
      <c r="ID791" s="215"/>
      <c r="IE791" s="214"/>
      <c r="IF791" s="214"/>
      <c r="IG791" s="214"/>
      <c r="IH791" s="233"/>
      <c r="II791" s="160"/>
      <c r="IJ791" s="217"/>
      <c r="IK791" s="218"/>
      <c r="IL791" s="218"/>
      <c r="IM791" s="218"/>
      <c r="IO791" s="391"/>
    </row>
    <row r="792" spans="1:249" s="6" customFormat="1" ht="15" x14ac:dyDescent="0.2">
      <c r="A792" s="467">
        <v>2</v>
      </c>
      <c r="B792" s="467" t="s">
        <v>1960</v>
      </c>
      <c r="C792" s="460" t="s">
        <v>3217</v>
      </c>
      <c r="D792" s="468"/>
      <c r="E792" s="462" t="s">
        <v>2138</v>
      </c>
      <c r="F792" s="14" t="s">
        <v>2146</v>
      </c>
      <c r="G792" s="14" t="s">
        <v>2154</v>
      </c>
      <c r="H792" s="469" t="s">
        <v>2149</v>
      </c>
      <c r="I792" s="462"/>
      <c r="J792" s="456"/>
      <c r="K792" s="11"/>
      <c r="L792" s="11"/>
      <c r="M792" s="14"/>
      <c r="N792" s="470"/>
      <c r="O792" s="14"/>
      <c r="P792" s="14"/>
      <c r="Q792" s="14"/>
      <c r="R792" s="14"/>
      <c r="S792" s="14"/>
      <c r="T792" s="469"/>
      <c r="U792" s="454"/>
      <c r="V792" s="454"/>
      <c r="W792" s="9"/>
      <c r="X792" s="9"/>
      <c r="Y792" s="10"/>
      <c r="Z792" s="495" t="s">
        <v>2194</v>
      </c>
      <c r="AA792" s="11"/>
      <c r="AB792" s="472"/>
      <c r="AC792" s="473"/>
      <c r="AD792" s="473"/>
      <c r="AE792" s="496" t="s">
        <v>2166</v>
      </c>
      <c r="AF792" s="12"/>
      <c r="AG792" s="12"/>
      <c r="AH792" s="13"/>
      <c r="AI792" s="14"/>
      <c r="AJ792" s="14"/>
      <c r="AK792" s="7"/>
      <c r="AL792" s="7"/>
      <c r="AM792" s="15"/>
      <c r="AN792" s="15"/>
      <c r="AO792" s="8"/>
      <c r="AP792" s="453" t="s">
        <v>257</v>
      </c>
      <c r="AQ792" s="17"/>
      <c r="AR792" s="18"/>
      <c r="AS792" s="19"/>
      <c r="AT792" s="19"/>
      <c r="AU792" s="19"/>
      <c r="AV792" s="19"/>
      <c r="AW792" s="19"/>
      <c r="AX792" s="19"/>
      <c r="AY792" s="19"/>
      <c r="AZ792" s="20"/>
      <c r="BA792" s="20"/>
      <c r="BB792" s="21"/>
      <c r="BC792" s="22" t="s">
        <v>2163</v>
      </c>
      <c r="BD792" s="77"/>
      <c r="BE792" s="91"/>
      <c r="BF792" s="91"/>
      <c r="BG792" s="92"/>
      <c r="BH792"/>
      <c r="BI792"/>
      <c r="BJ792"/>
      <c r="BK792"/>
      <c r="BL792"/>
      <c r="BM792"/>
      <c r="BN792"/>
      <c r="BO792"/>
      <c r="BP792"/>
      <c r="BQ792"/>
      <c r="BR792"/>
      <c r="BS792"/>
      <c r="BT792" s="92"/>
      <c r="BU792" s="92"/>
      <c r="BV792" s="92"/>
      <c r="BW792" s="5"/>
      <c r="BX792" s="5"/>
      <c r="BY792" s="5"/>
      <c r="BZ792" s="5"/>
      <c r="CA792" s="5"/>
      <c r="CB792" s="5"/>
      <c r="CC792" s="5"/>
      <c r="CD792" s="440"/>
      <c r="CE792" s="440"/>
      <c r="CF792" s="441"/>
      <c r="CG792" s="442"/>
      <c r="CH792" s="443"/>
      <c r="CI792" s="443"/>
      <c r="CJ792" s="443"/>
      <c r="CK792" s="443"/>
      <c r="CL792" s="4"/>
      <c r="CM792" s="4"/>
      <c r="CN792" s="5"/>
      <c r="CO792" s="4"/>
      <c r="CP792" s="444"/>
      <c r="CQ792" s="445"/>
      <c r="CR792" s="446"/>
      <c r="CS792" s="446"/>
      <c r="CT792" s="444"/>
      <c r="CU792" s="444"/>
      <c r="CV792" s="444"/>
      <c r="CW792" s="444"/>
      <c r="CX792" s="447"/>
      <c r="CY792" s="447"/>
      <c r="CZ792" s="447"/>
      <c r="DA792" s="447"/>
      <c r="DB792" s="448"/>
      <c r="DC792" s="448"/>
      <c r="DD792" s="446"/>
      <c r="DE792" s="439"/>
      <c r="DF792" s="439"/>
      <c r="DG792" s="439"/>
      <c r="DH792" s="439"/>
      <c r="DI792" s="439"/>
      <c r="DJ792" s="439"/>
      <c r="DK792" s="439"/>
      <c r="DL792" s="446"/>
      <c r="DM792" s="446"/>
      <c r="DN792" s="444"/>
      <c r="DO792" s="444"/>
      <c r="DP792" s="444"/>
      <c r="DQ792" s="444"/>
      <c r="DR792" s="444"/>
      <c r="DS792" s="441"/>
      <c r="DT792" s="449"/>
      <c r="DU792" s="450"/>
      <c r="DV792" s="450"/>
      <c r="DW792" s="450"/>
      <c r="DX792" s="450"/>
      <c r="DY792" s="450"/>
      <c r="DZ792" s="450"/>
      <c r="EA792" s="450"/>
      <c r="EB792" s="450"/>
      <c r="EC792" s="450"/>
      <c r="ED792" s="450"/>
      <c r="EE792" s="446"/>
      <c r="EF792" s="446"/>
      <c r="EL792" s="4"/>
      <c r="EM792" s="4"/>
      <c r="EN792" s="5"/>
      <c r="EO792" s="4"/>
      <c r="FA792" s="23"/>
      <c r="FB792" s="24"/>
      <c r="FC792" s="75"/>
      <c r="FD792" s="76"/>
      <c r="FF792" s="89"/>
      <c r="IA792" s="214"/>
      <c r="IB792" s="215"/>
      <c r="IC792" s="214"/>
      <c r="ID792" s="215"/>
      <c r="IE792" s="214"/>
      <c r="IF792" s="214"/>
      <c r="IG792" s="214"/>
      <c r="IH792" s="233"/>
      <c r="II792" s="160"/>
      <c r="IJ792" s="217"/>
      <c r="IK792" s="218"/>
      <c r="IL792" s="218"/>
      <c r="IM792" s="218"/>
      <c r="IO792" s="391"/>
    </row>
    <row r="793" spans="1:249" s="6" customFormat="1" ht="15" x14ac:dyDescent="0.2">
      <c r="A793" s="467" t="s">
        <v>2165</v>
      </c>
      <c r="B793" s="467" t="s">
        <v>1969</v>
      </c>
      <c r="C793" s="393" t="s">
        <v>3070</v>
      </c>
      <c r="D793" s="468"/>
      <c r="E793" s="462" t="s">
        <v>2136</v>
      </c>
      <c r="F793" s="14" t="s">
        <v>2149</v>
      </c>
      <c r="G793" s="14" t="s">
        <v>2149</v>
      </c>
      <c r="H793" s="469" t="s">
        <v>2149</v>
      </c>
      <c r="I793" s="462"/>
      <c r="J793" s="456"/>
      <c r="K793" s="11"/>
      <c r="L793" s="11"/>
      <c r="M793" s="14"/>
      <c r="N793" s="470"/>
      <c r="O793" s="14"/>
      <c r="P793" s="14"/>
      <c r="Q793" s="14"/>
      <c r="R793" s="14"/>
      <c r="S793" s="14"/>
      <c r="T793" s="469"/>
      <c r="U793" s="454"/>
      <c r="V793" s="454"/>
      <c r="W793" s="9"/>
      <c r="X793" s="9"/>
      <c r="Y793" s="10"/>
      <c r="Z793" s="495" t="s">
        <v>2194</v>
      </c>
      <c r="AA793" s="11"/>
      <c r="AB793" s="472"/>
      <c r="AC793" s="473"/>
      <c r="AD793" s="473"/>
      <c r="AE793" s="496">
        <v>3</v>
      </c>
      <c r="AF793" s="12"/>
      <c r="AG793" s="12"/>
      <c r="AH793" s="13"/>
      <c r="AI793" s="14"/>
      <c r="AJ793" s="14"/>
      <c r="AK793" s="7"/>
      <c r="AL793" s="7"/>
      <c r="AM793" s="15"/>
      <c r="AN793" s="15"/>
      <c r="AO793" s="8"/>
      <c r="AP793" s="453" t="s">
        <v>258</v>
      </c>
      <c r="AQ793" s="17"/>
      <c r="AR793" s="18"/>
      <c r="AS793" s="19"/>
      <c r="AT793" s="19"/>
      <c r="AU793" s="19"/>
      <c r="AV793" s="19"/>
      <c r="AW793" s="19"/>
      <c r="AX793" s="19"/>
      <c r="AY793" s="19"/>
      <c r="AZ793" s="20"/>
      <c r="BA793" s="20"/>
      <c r="BB793" s="21"/>
      <c r="BC793" s="22" t="s">
        <v>2163</v>
      </c>
      <c r="BD793" s="77"/>
      <c r="BE793" s="91"/>
      <c r="BF793" s="91"/>
      <c r="BG793" s="92"/>
      <c r="BH793"/>
      <c r="BI793"/>
      <c r="BJ793"/>
      <c r="BK793"/>
      <c r="BL793"/>
      <c r="BM793"/>
      <c r="BN793"/>
      <c r="BO793"/>
      <c r="BP793"/>
      <c r="BQ793"/>
      <c r="BR793"/>
      <c r="BS793"/>
      <c r="BT793" s="92"/>
      <c r="BU793" s="92"/>
      <c r="BV793" s="92"/>
      <c r="BW793" s="5"/>
      <c r="BX793" s="5"/>
      <c r="BY793" s="5"/>
      <c r="BZ793" s="5"/>
      <c r="CA793" s="5"/>
      <c r="CB793" s="5"/>
      <c r="CC793" s="5"/>
      <c r="CD793" s="440"/>
      <c r="CE793" s="440"/>
      <c r="CF793" s="441"/>
      <c r="CG793" s="442"/>
      <c r="CH793" s="443"/>
      <c r="CI793" s="443"/>
      <c r="CJ793" s="443"/>
      <c r="CK793" s="443"/>
      <c r="CL793" s="4"/>
      <c r="CM793" s="4"/>
      <c r="CN793" s="5"/>
      <c r="CO793" s="4"/>
      <c r="CP793" s="444"/>
      <c r="CQ793" s="445"/>
      <c r="CR793" s="446"/>
      <c r="CS793" s="446"/>
      <c r="CT793" s="444"/>
      <c r="CU793" s="444"/>
      <c r="CV793" s="444"/>
      <c r="CW793" s="444"/>
      <c r="CX793" s="447"/>
      <c r="CY793" s="447"/>
      <c r="CZ793" s="447"/>
      <c r="DA793" s="447"/>
      <c r="DB793" s="448"/>
      <c r="DC793" s="448"/>
      <c r="DD793" s="446"/>
      <c r="DE793" s="439"/>
      <c r="DF793" s="439"/>
      <c r="DG793" s="439"/>
      <c r="DH793" s="439"/>
      <c r="DI793" s="439"/>
      <c r="DJ793" s="439"/>
      <c r="DK793" s="439"/>
      <c r="DL793" s="446"/>
      <c r="DM793" s="446"/>
      <c r="DN793" s="444"/>
      <c r="DO793" s="444"/>
      <c r="DP793" s="444"/>
      <c r="DQ793" s="444"/>
      <c r="DR793" s="444"/>
      <c r="DS793" s="441"/>
      <c r="DT793" s="449"/>
      <c r="DU793" s="450"/>
      <c r="DV793" s="450"/>
      <c r="DW793" s="450"/>
      <c r="DX793" s="450"/>
      <c r="DY793" s="450"/>
      <c r="DZ793" s="450"/>
      <c r="EA793" s="450"/>
      <c r="EB793" s="450"/>
      <c r="EC793" s="450"/>
      <c r="ED793" s="450"/>
      <c r="EE793" s="446"/>
      <c r="EF793" s="446"/>
      <c r="EL793" s="4"/>
      <c r="EM793" s="4"/>
      <c r="EN793" s="5"/>
      <c r="EO793" s="4"/>
      <c r="FA793" s="23"/>
      <c r="FB793" s="24"/>
      <c r="FC793" s="75"/>
      <c r="FD793" s="76"/>
      <c r="FF793" s="89"/>
      <c r="IA793" s="214"/>
      <c r="IB793" s="215"/>
      <c r="IC793" s="214"/>
      <c r="ID793" s="215"/>
      <c r="IE793" s="214"/>
      <c r="IF793" s="214"/>
      <c r="IG793" s="214"/>
      <c r="IH793" s="233"/>
      <c r="II793" s="160"/>
      <c r="IJ793" s="217"/>
      <c r="IK793" s="218"/>
      <c r="IL793" s="218"/>
      <c r="IM793" s="218"/>
      <c r="IO793" s="391"/>
    </row>
    <row r="794" spans="1:249" s="6" customFormat="1" ht="15" x14ac:dyDescent="0.2">
      <c r="A794" s="467" t="s">
        <v>2165</v>
      </c>
      <c r="B794" s="467" t="s">
        <v>1969</v>
      </c>
      <c r="C794" s="393" t="s">
        <v>926</v>
      </c>
      <c r="D794" s="468"/>
      <c r="E794" s="462" t="s">
        <v>2136</v>
      </c>
      <c r="F794" s="14" t="s">
        <v>2149</v>
      </c>
      <c r="G794" s="14" t="s">
        <v>2149</v>
      </c>
      <c r="H794" s="469" t="s">
        <v>2149</v>
      </c>
      <c r="I794" s="462"/>
      <c r="J794" s="456"/>
      <c r="K794" s="11"/>
      <c r="L794" s="11"/>
      <c r="M794" s="14"/>
      <c r="N794" s="470"/>
      <c r="O794" s="14"/>
      <c r="P794" s="14"/>
      <c r="Q794" s="14"/>
      <c r="R794" s="14"/>
      <c r="S794" s="14"/>
      <c r="T794" s="469"/>
      <c r="U794" s="454"/>
      <c r="V794" s="454"/>
      <c r="W794" s="9"/>
      <c r="X794" s="9"/>
      <c r="Y794" s="10"/>
      <c r="Z794" s="495" t="s">
        <v>2194</v>
      </c>
      <c r="AA794" s="11"/>
      <c r="AB794" s="472"/>
      <c r="AC794" s="473"/>
      <c r="AD794" s="473"/>
      <c r="AE794" s="496">
        <v>3</v>
      </c>
      <c r="AF794" s="12"/>
      <c r="AG794" s="12"/>
      <c r="AH794" s="13"/>
      <c r="AI794" s="14"/>
      <c r="AJ794" s="14"/>
      <c r="AK794" s="7"/>
      <c r="AL794" s="7"/>
      <c r="AM794" s="15"/>
      <c r="AN794" s="15"/>
      <c r="AO794" s="8"/>
      <c r="AP794" s="453" t="s">
        <v>259</v>
      </c>
      <c r="AQ794" s="17"/>
      <c r="AR794" s="18"/>
      <c r="AS794" s="19"/>
      <c r="AT794" s="19"/>
      <c r="AU794" s="19"/>
      <c r="AV794" s="19"/>
      <c r="AW794" s="19"/>
      <c r="AX794" s="19"/>
      <c r="AY794" s="19"/>
      <c r="AZ794" s="20"/>
      <c r="BA794" s="20"/>
      <c r="BB794" s="21"/>
      <c r="BC794" s="22" t="s">
        <v>2163</v>
      </c>
      <c r="BD794" s="77"/>
      <c r="BE794" s="91"/>
      <c r="BF794" s="91"/>
      <c r="BG794" s="92"/>
      <c r="BH794"/>
      <c r="BI794"/>
      <c r="BJ794"/>
      <c r="BK794"/>
      <c r="BL794"/>
      <c r="BM794"/>
      <c r="BN794"/>
      <c r="BO794"/>
      <c r="BP794"/>
      <c r="BQ794"/>
      <c r="BR794"/>
      <c r="BS794"/>
      <c r="BT794" s="92"/>
      <c r="BU794" s="92"/>
      <c r="BV794" s="92"/>
      <c r="BW794" s="5"/>
      <c r="BX794" s="5"/>
      <c r="BY794" s="5"/>
      <c r="BZ794" s="5"/>
      <c r="CA794" s="5"/>
      <c r="CB794" s="5"/>
      <c r="CC794" s="5"/>
      <c r="CD794" s="440"/>
      <c r="CE794" s="440"/>
      <c r="CF794" s="441"/>
      <c r="CG794" s="442"/>
      <c r="CH794" s="443"/>
      <c r="CI794" s="443"/>
      <c r="CJ794" s="443"/>
      <c r="CK794" s="443"/>
      <c r="CL794" s="4"/>
      <c r="CM794" s="4"/>
      <c r="CN794" s="5"/>
      <c r="CO794" s="4"/>
      <c r="CP794" s="444"/>
      <c r="CQ794" s="445"/>
      <c r="CR794" s="446"/>
      <c r="CS794" s="446"/>
      <c r="CT794" s="444"/>
      <c r="CU794" s="444"/>
      <c r="CV794" s="444"/>
      <c r="CW794" s="444"/>
      <c r="CX794" s="447"/>
      <c r="CY794" s="447"/>
      <c r="CZ794" s="447"/>
      <c r="DA794" s="447"/>
      <c r="DB794" s="448"/>
      <c r="DC794" s="448"/>
      <c r="DD794" s="446"/>
      <c r="DE794" s="439"/>
      <c r="DF794" s="439"/>
      <c r="DG794" s="439"/>
      <c r="DH794" s="439"/>
      <c r="DI794" s="439"/>
      <c r="DJ794" s="439"/>
      <c r="DK794" s="439"/>
      <c r="DL794" s="446"/>
      <c r="DM794" s="446"/>
      <c r="DN794" s="444"/>
      <c r="DO794" s="444"/>
      <c r="DP794" s="444"/>
      <c r="DQ794" s="444"/>
      <c r="DR794" s="444"/>
      <c r="DS794" s="441"/>
      <c r="DT794" s="449"/>
      <c r="DU794" s="450"/>
      <c r="DV794" s="450"/>
      <c r="DW794" s="450"/>
      <c r="DX794" s="450"/>
      <c r="DY794" s="450"/>
      <c r="DZ794" s="450"/>
      <c r="EA794" s="450"/>
      <c r="EB794" s="450"/>
      <c r="EC794" s="450"/>
      <c r="ED794" s="450"/>
      <c r="EE794" s="446"/>
      <c r="EF794" s="446"/>
      <c r="EL794" s="4"/>
      <c r="EM794" s="4"/>
      <c r="EN794" s="5"/>
      <c r="EO794" s="4"/>
      <c r="FA794" s="23"/>
      <c r="FB794" s="24"/>
      <c r="FC794" s="75"/>
      <c r="FD794" s="76"/>
      <c r="FF794" s="89"/>
      <c r="IA794" s="214"/>
      <c r="IB794" s="215"/>
      <c r="IC794" s="214"/>
      <c r="ID794" s="215"/>
      <c r="IE794" s="214"/>
      <c r="IF794" s="214"/>
      <c r="IG794" s="214"/>
      <c r="IH794" s="233"/>
      <c r="II794" s="160"/>
      <c r="IJ794" s="217"/>
      <c r="IK794" s="218"/>
      <c r="IL794" s="218"/>
      <c r="IM794" s="218"/>
      <c r="IO794" s="391"/>
    </row>
    <row r="795" spans="1:249" s="6" customFormat="1" ht="15" x14ac:dyDescent="0.2">
      <c r="A795" s="467">
        <v>3</v>
      </c>
      <c r="B795" s="467" t="s">
        <v>2149</v>
      </c>
      <c r="C795" s="393" t="s">
        <v>927</v>
      </c>
      <c r="D795" s="468"/>
      <c r="E795" s="462" t="s">
        <v>2137</v>
      </c>
      <c r="F795" s="14" t="s">
        <v>2149</v>
      </c>
      <c r="G795" s="14" t="s">
        <v>2153</v>
      </c>
      <c r="H795" s="469" t="s">
        <v>2149</v>
      </c>
      <c r="I795" s="462"/>
      <c r="J795" s="456"/>
      <c r="K795" s="11"/>
      <c r="L795" s="11"/>
      <c r="M795" s="14"/>
      <c r="N795" s="470"/>
      <c r="O795" s="14"/>
      <c r="P795" s="14"/>
      <c r="Q795" s="14"/>
      <c r="R795" s="14"/>
      <c r="S795" s="14"/>
      <c r="T795" s="469"/>
      <c r="U795" s="454"/>
      <c r="V795" s="454"/>
      <c r="W795" s="9"/>
      <c r="X795" s="9"/>
      <c r="Y795" s="10"/>
      <c r="Z795" s="495">
        <v>3</v>
      </c>
      <c r="AA795" s="11"/>
      <c r="AB795" s="472"/>
      <c r="AC795" s="473"/>
      <c r="AD795" s="473"/>
      <c r="AE795" s="496">
        <v>3</v>
      </c>
      <c r="AF795" s="12"/>
      <c r="AG795" s="12"/>
      <c r="AH795" s="13"/>
      <c r="AI795" s="14"/>
      <c r="AJ795" s="14"/>
      <c r="AK795" s="7"/>
      <c r="AL795" s="7"/>
      <c r="AM795" s="15"/>
      <c r="AN795" s="15"/>
      <c r="AO795" s="8"/>
      <c r="AP795" s="453" t="s">
        <v>260</v>
      </c>
      <c r="AQ795" s="17"/>
      <c r="AR795" s="18"/>
      <c r="AS795" s="19"/>
      <c r="AT795" s="19"/>
      <c r="AU795" s="19"/>
      <c r="AV795" s="19"/>
      <c r="AW795" s="19"/>
      <c r="AX795" s="19"/>
      <c r="AY795" s="19"/>
      <c r="AZ795" s="20"/>
      <c r="BA795" s="20"/>
      <c r="BB795" s="21"/>
      <c r="BC795" s="22" t="s">
        <v>2179</v>
      </c>
      <c r="BD795" s="77"/>
      <c r="BE795" s="91"/>
      <c r="BF795" s="91"/>
      <c r="BG795" s="92"/>
      <c r="BH795"/>
      <c r="BI795"/>
      <c r="BJ795"/>
      <c r="BK795"/>
      <c r="BL795"/>
      <c r="BM795"/>
      <c r="BN795"/>
      <c r="BO795"/>
      <c r="BP795"/>
      <c r="BQ795"/>
      <c r="BR795"/>
      <c r="BS795"/>
      <c r="BT795" s="92"/>
      <c r="BU795" s="92"/>
      <c r="BV795" s="92"/>
      <c r="BW795" s="5"/>
      <c r="BX795" s="5"/>
      <c r="BY795" s="5"/>
      <c r="BZ795" s="5"/>
      <c r="CA795" s="5"/>
      <c r="CB795" s="5"/>
      <c r="CC795" s="5"/>
      <c r="CD795" s="440"/>
      <c r="CE795" s="440"/>
      <c r="CF795" s="441"/>
      <c r="CG795" s="442"/>
      <c r="CH795" s="443"/>
      <c r="CI795" s="443"/>
      <c r="CJ795" s="443"/>
      <c r="CK795" s="443"/>
      <c r="CL795" s="4"/>
      <c r="CM795" s="4"/>
      <c r="CN795" s="5"/>
      <c r="CO795" s="4"/>
      <c r="CP795" s="444"/>
      <c r="CQ795" s="445"/>
      <c r="CR795" s="446"/>
      <c r="CS795" s="446"/>
      <c r="CT795" s="444"/>
      <c r="CU795" s="444"/>
      <c r="CV795" s="444"/>
      <c r="CW795" s="444"/>
      <c r="CX795" s="447"/>
      <c r="CY795" s="447"/>
      <c r="CZ795" s="447"/>
      <c r="DA795" s="447"/>
      <c r="DB795" s="448"/>
      <c r="DC795" s="448"/>
      <c r="DD795" s="446"/>
      <c r="DE795" s="439"/>
      <c r="DF795" s="439"/>
      <c r="DG795" s="439"/>
      <c r="DH795" s="439"/>
      <c r="DI795" s="439"/>
      <c r="DJ795" s="439"/>
      <c r="DK795" s="439"/>
      <c r="DL795" s="446"/>
      <c r="DM795" s="446"/>
      <c r="DN795" s="444"/>
      <c r="DO795" s="444"/>
      <c r="DP795" s="444"/>
      <c r="DQ795" s="444"/>
      <c r="DR795" s="444"/>
      <c r="DS795" s="441"/>
      <c r="DT795" s="449"/>
      <c r="DU795" s="450"/>
      <c r="DV795" s="450"/>
      <c r="DW795" s="450"/>
      <c r="DX795" s="450"/>
      <c r="DY795" s="450"/>
      <c r="DZ795" s="450"/>
      <c r="EA795" s="450"/>
      <c r="EB795" s="450"/>
      <c r="EC795" s="450"/>
      <c r="ED795" s="450"/>
      <c r="EE795" s="446"/>
      <c r="EF795" s="446"/>
      <c r="EL795" s="4"/>
      <c r="EM795" s="4"/>
      <c r="EN795" s="5"/>
      <c r="EO795" s="4"/>
      <c r="FA795" s="23"/>
      <c r="FB795" s="24"/>
      <c r="FC795" s="75"/>
      <c r="FD795" s="76"/>
      <c r="FF795" s="89"/>
      <c r="IA795" s="214"/>
      <c r="IB795" s="215"/>
      <c r="IC795" s="214"/>
      <c r="ID795" s="215"/>
      <c r="IE795" s="214"/>
      <c r="IF795" s="214"/>
      <c r="IG795" s="214"/>
      <c r="IH795" s="233"/>
      <c r="II795" s="160"/>
      <c r="IJ795" s="217"/>
      <c r="IK795" s="218"/>
      <c r="IL795" s="218"/>
      <c r="IM795" s="218"/>
      <c r="IO795" s="391"/>
    </row>
    <row r="796" spans="1:249" s="6" customFormat="1" ht="15" x14ac:dyDescent="0.2">
      <c r="A796" s="467">
        <v>3</v>
      </c>
      <c r="B796" s="467" t="s">
        <v>1960</v>
      </c>
      <c r="C796" s="393" t="s">
        <v>3071</v>
      </c>
      <c r="D796" s="468"/>
      <c r="E796" s="462" t="s">
        <v>2137</v>
      </c>
      <c r="F796" s="14" t="s">
        <v>2149</v>
      </c>
      <c r="G796" s="14" t="s">
        <v>2153</v>
      </c>
      <c r="H796" s="469" t="s">
        <v>2149</v>
      </c>
      <c r="I796" s="462"/>
      <c r="J796" s="456"/>
      <c r="K796" s="11"/>
      <c r="L796" s="11"/>
      <c r="M796" s="14"/>
      <c r="N796" s="470"/>
      <c r="O796" s="14"/>
      <c r="P796" s="14"/>
      <c r="Q796" s="14"/>
      <c r="R796" s="14"/>
      <c r="S796" s="14"/>
      <c r="T796" s="469"/>
      <c r="U796" s="454"/>
      <c r="V796" s="454"/>
      <c r="W796" s="9"/>
      <c r="X796" s="9"/>
      <c r="Y796" s="10"/>
      <c r="Z796" s="495" t="s">
        <v>2194</v>
      </c>
      <c r="AA796" s="11"/>
      <c r="AB796" s="472"/>
      <c r="AC796" s="473"/>
      <c r="AD796" s="473"/>
      <c r="AE796" s="496">
        <v>3</v>
      </c>
      <c r="AF796" s="12"/>
      <c r="AG796" s="12"/>
      <c r="AH796" s="13"/>
      <c r="AI796" s="14"/>
      <c r="AJ796" s="14"/>
      <c r="AK796" s="7"/>
      <c r="AL796" s="7"/>
      <c r="AM796" s="15"/>
      <c r="AN796" s="15"/>
      <c r="AO796" s="8"/>
      <c r="AP796" s="453" t="s">
        <v>261</v>
      </c>
      <c r="AQ796" s="17"/>
      <c r="AR796" s="18"/>
      <c r="AS796" s="19"/>
      <c r="AT796" s="19"/>
      <c r="AU796" s="19"/>
      <c r="AV796" s="19"/>
      <c r="AW796" s="19"/>
      <c r="AX796" s="19"/>
      <c r="AY796" s="19"/>
      <c r="AZ796" s="20"/>
      <c r="BA796" s="20"/>
      <c r="BB796" s="21"/>
      <c r="BC796" s="22" t="s">
        <v>2179</v>
      </c>
      <c r="BD796" s="77"/>
      <c r="BE796" s="91"/>
      <c r="BF796" s="91"/>
      <c r="BG796" s="92"/>
      <c r="BH796"/>
      <c r="BI796"/>
      <c r="BJ796"/>
      <c r="BK796"/>
      <c r="BL796"/>
      <c r="BM796"/>
      <c r="BN796"/>
      <c r="BO796"/>
      <c r="BP796"/>
      <c r="BQ796"/>
      <c r="BR796"/>
      <c r="BS796"/>
      <c r="BT796" s="92"/>
      <c r="BU796" s="92"/>
      <c r="BV796" s="92"/>
      <c r="BW796" s="5"/>
      <c r="BX796" s="5"/>
      <c r="BY796" s="5"/>
      <c r="BZ796" s="5"/>
      <c r="CA796" s="5"/>
      <c r="CB796" s="5"/>
      <c r="CC796" s="5"/>
      <c r="CD796" s="440"/>
      <c r="CE796" s="440"/>
      <c r="CF796" s="441"/>
      <c r="CG796" s="442"/>
      <c r="CH796" s="443"/>
      <c r="CI796" s="443"/>
      <c r="CJ796" s="443"/>
      <c r="CK796" s="443"/>
      <c r="CL796" s="4"/>
      <c r="CM796" s="4"/>
      <c r="CN796" s="5"/>
      <c r="CO796" s="4"/>
      <c r="CP796" s="444"/>
      <c r="CQ796" s="445"/>
      <c r="CR796" s="446"/>
      <c r="CS796" s="446"/>
      <c r="CT796" s="444"/>
      <c r="CU796" s="444"/>
      <c r="CV796" s="444"/>
      <c r="CW796" s="444"/>
      <c r="CX796" s="447"/>
      <c r="CY796" s="447"/>
      <c r="CZ796" s="447"/>
      <c r="DA796" s="447"/>
      <c r="DB796" s="448"/>
      <c r="DC796" s="448"/>
      <c r="DD796" s="446"/>
      <c r="DE796" s="439"/>
      <c r="DF796" s="439"/>
      <c r="DG796" s="439"/>
      <c r="DH796" s="439"/>
      <c r="DI796" s="439"/>
      <c r="DJ796" s="439"/>
      <c r="DK796" s="439"/>
      <c r="DL796" s="446"/>
      <c r="DM796" s="446"/>
      <c r="DN796" s="444"/>
      <c r="DO796" s="444"/>
      <c r="DP796" s="444"/>
      <c r="DQ796" s="444"/>
      <c r="DR796" s="444"/>
      <c r="DS796" s="441"/>
      <c r="DT796" s="449"/>
      <c r="DU796" s="450"/>
      <c r="DV796" s="450"/>
      <c r="DW796" s="450"/>
      <c r="DX796" s="450"/>
      <c r="DY796" s="450"/>
      <c r="DZ796" s="450"/>
      <c r="EA796" s="450"/>
      <c r="EB796" s="450"/>
      <c r="EC796" s="450"/>
      <c r="ED796" s="450"/>
      <c r="EE796" s="446"/>
      <c r="EF796" s="446"/>
      <c r="EL796" s="4"/>
      <c r="EM796" s="4"/>
      <c r="EN796" s="5"/>
      <c r="EO796" s="4"/>
      <c r="FA796" s="23"/>
      <c r="FB796" s="24"/>
      <c r="FC796" s="75"/>
      <c r="FD796" s="76"/>
      <c r="FF796" s="89"/>
      <c r="IA796" s="214"/>
      <c r="IB796" s="215"/>
      <c r="IC796" s="214"/>
      <c r="ID796" s="215"/>
      <c r="IE796" s="214"/>
      <c r="IF796" s="214"/>
      <c r="IG796" s="214"/>
      <c r="IH796" s="233"/>
      <c r="II796" s="160"/>
      <c r="IJ796" s="217"/>
      <c r="IK796" s="218"/>
      <c r="IL796" s="218"/>
      <c r="IM796" s="218"/>
      <c r="IO796" s="391"/>
    </row>
    <row r="797" spans="1:249" s="6" customFormat="1" ht="15" x14ac:dyDescent="0.2">
      <c r="A797" s="467" t="s">
        <v>2195</v>
      </c>
      <c r="B797" s="467" t="s">
        <v>2149</v>
      </c>
      <c r="C797" s="393" t="s">
        <v>928</v>
      </c>
      <c r="D797" s="468"/>
      <c r="E797" s="462" t="s">
        <v>2141</v>
      </c>
      <c r="F797" s="14" t="s">
        <v>2149</v>
      </c>
      <c r="G797" s="14" t="s">
        <v>2149</v>
      </c>
      <c r="H797" s="469" t="s">
        <v>2149</v>
      </c>
      <c r="I797" s="462"/>
      <c r="J797" s="456"/>
      <c r="K797" s="11"/>
      <c r="L797" s="11"/>
      <c r="M797" s="14"/>
      <c r="N797" s="470"/>
      <c r="O797" s="14"/>
      <c r="P797" s="14"/>
      <c r="Q797" s="14"/>
      <c r="R797" s="14"/>
      <c r="S797" s="14"/>
      <c r="T797" s="469"/>
      <c r="U797" s="454"/>
      <c r="V797" s="454"/>
      <c r="W797" s="9"/>
      <c r="X797" s="9"/>
      <c r="Y797" s="10"/>
      <c r="Z797" s="495" t="s">
        <v>2195</v>
      </c>
      <c r="AA797" s="11"/>
      <c r="AB797" s="472"/>
      <c r="AC797" s="473"/>
      <c r="AD797" s="473"/>
      <c r="AE797" s="496" t="s">
        <v>2195</v>
      </c>
      <c r="AF797" s="12"/>
      <c r="AG797" s="12"/>
      <c r="AH797" s="13"/>
      <c r="AI797" s="14"/>
      <c r="AJ797" s="14"/>
      <c r="AK797" s="7"/>
      <c r="AL797" s="7"/>
      <c r="AM797" s="15"/>
      <c r="AN797" s="15"/>
      <c r="AO797" s="8"/>
      <c r="AP797" s="453" t="s">
        <v>262</v>
      </c>
      <c r="AQ797" s="17"/>
      <c r="AR797" s="18"/>
      <c r="AS797" s="19"/>
      <c r="AT797" s="19"/>
      <c r="AU797" s="19"/>
      <c r="AV797" s="19"/>
      <c r="AW797" s="19"/>
      <c r="AX797" s="19"/>
      <c r="AY797" s="19"/>
      <c r="AZ797" s="20"/>
      <c r="BA797" s="20"/>
      <c r="BB797" s="21"/>
      <c r="BC797" s="22" t="s">
        <v>2179</v>
      </c>
      <c r="BD797" s="77"/>
      <c r="BE797" s="91"/>
      <c r="BF797" s="91"/>
      <c r="BG797" s="92"/>
      <c r="BH797"/>
      <c r="BI797"/>
      <c r="BJ797"/>
      <c r="BK797"/>
      <c r="BL797"/>
      <c r="BM797"/>
      <c r="BN797"/>
      <c r="BO797"/>
      <c r="BP797"/>
      <c r="BQ797"/>
      <c r="BR797"/>
      <c r="BS797"/>
      <c r="BT797" s="92"/>
      <c r="BU797" s="92"/>
      <c r="BV797" s="92"/>
      <c r="BW797" s="5"/>
      <c r="BX797" s="5"/>
      <c r="BY797" s="5"/>
      <c r="BZ797" s="5"/>
      <c r="CA797" s="5"/>
      <c r="CB797" s="5"/>
      <c r="CC797" s="5"/>
      <c r="CD797" s="440"/>
      <c r="CE797" s="440"/>
      <c r="CF797" s="441"/>
      <c r="CG797" s="442"/>
      <c r="CH797" s="443"/>
      <c r="CI797" s="443"/>
      <c r="CJ797" s="443"/>
      <c r="CK797" s="443"/>
      <c r="CL797" s="4"/>
      <c r="CM797" s="4"/>
      <c r="CN797" s="5"/>
      <c r="CO797" s="4"/>
      <c r="CP797" s="444"/>
      <c r="CQ797" s="445"/>
      <c r="CR797" s="446"/>
      <c r="CS797" s="446"/>
      <c r="CT797" s="444"/>
      <c r="CU797" s="444"/>
      <c r="CV797" s="444"/>
      <c r="CW797" s="444"/>
      <c r="CX797" s="447"/>
      <c r="CY797" s="447"/>
      <c r="CZ797" s="447"/>
      <c r="DA797" s="447"/>
      <c r="DB797" s="448"/>
      <c r="DC797" s="448"/>
      <c r="DD797" s="446"/>
      <c r="DE797" s="439"/>
      <c r="DF797" s="439"/>
      <c r="DG797" s="439"/>
      <c r="DH797" s="439"/>
      <c r="DI797" s="439"/>
      <c r="DJ797" s="439"/>
      <c r="DK797" s="439"/>
      <c r="DL797" s="446"/>
      <c r="DM797" s="446"/>
      <c r="DN797" s="444"/>
      <c r="DO797" s="444"/>
      <c r="DP797" s="444"/>
      <c r="DQ797" s="444"/>
      <c r="DR797" s="444"/>
      <c r="DS797" s="441"/>
      <c r="DT797" s="449"/>
      <c r="DU797" s="450"/>
      <c r="DV797" s="450"/>
      <c r="DW797" s="450"/>
      <c r="DX797" s="450"/>
      <c r="DY797" s="450"/>
      <c r="DZ797" s="450"/>
      <c r="EA797" s="450"/>
      <c r="EB797" s="450"/>
      <c r="EC797" s="450"/>
      <c r="ED797" s="450"/>
      <c r="EE797" s="446"/>
      <c r="EF797" s="446"/>
      <c r="EL797" s="4"/>
      <c r="EM797" s="4"/>
      <c r="EN797" s="5"/>
      <c r="EO797" s="4"/>
      <c r="FA797" s="23"/>
      <c r="FB797" s="24"/>
      <c r="FC797" s="75"/>
      <c r="FD797" s="76"/>
      <c r="FF797" s="89"/>
      <c r="IA797" s="214"/>
      <c r="IB797" s="215"/>
      <c r="IC797" s="214"/>
      <c r="ID797" s="215"/>
      <c r="IE797" s="214"/>
      <c r="IF797" s="214"/>
      <c r="IG797" s="214"/>
      <c r="IH797" s="233"/>
      <c r="II797" s="160"/>
      <c r="IJ797" s="217"/>
      <c r="IK797" s="218"/>
      <c r="IL797" s="218"/>
      <c r="IM797" s="218"/>
      <c r="IO797" s="391"/>
    </row>
    <row r="798" spans="1:249" s="6" customFormat="1" ht="15" x14ac:dyDescent="0.2">
      <c r="A798" s="467" t="s">
        <v>2195</v>
      </c>
      <c r="B798" s="467" t="s">
        <v>2149</v>
      </c>
      <c r="C798" s="393" t="s">
        <v>929</v>
      </c>
      <c r="D798" s="468"/>
      <c r="E798" s="462" t="s">
        <v>2141</v>
      </c>
      <c r="F798" s="14" t="s">
        <v>2149</v>
      </c>
      <c r="G798" s="14" t="s">
        <v>2149</v>
      </c>
      <c r="H798" s="469" t="s">
        <v>2149</v>
      </c>
      <c r="I798" s="462"/>
      <c r="J798" s="456"/>
      <c r="K798" s="11"/>
      <c r="L798" s="11"/>
      <c r="M798" s="14"/>
      <c r="N798" s="470"/>
      <c r="O798" s="14"/>
      <c r="P798" s="14"/>
      <c r="Q798" s="14"/>
      <c r="R798" s="14"/>
      <c r="S798" s="14"/>
      <c r="T798" s="469"/>
      <c r="U798" s="454"/>
      <c r="V798" s="454"/>
      <c r="W798" s="9"/>
      <c r="X798" s="9"/>
      <c r="Y798" s="10"/>
      <c r="Z798" s="495" t="s">
        <v>2195</v>
      </c>
      <c r="AA798" s="11"/>
      <c r="AB798" s="472"/>
      <c r="AC798" s="473"/>
      <c r="AD798" s="473"/>
      <c r="AE798" s="496" t="s">
        <v>2195</v>
      </c>
      <c r="AF798" s="12"/>
      <c r="AG798" s="12"/>
      <c r="AH798" s="13"/>
      <c r="AI798" s="14"/>
      <c r="AJ798" s="14"/>
      <c r="AK798" s="7"/>
      <c r="AL798" s="7"/>
      <c r="AM798" s="15"/>
      <c r="AN798" s="15"/>
      <c r="AO798" s="8"/>
      <c r="AP798" s="453" t="s">
        <v>263</v>
      </c>
      <c r="AQ798" s="17"/>
      <c r="AR798" s="18"/>
      <c r="AS798" s="19"/>
      <c r="AT798" s="19"/>
      <c r="AU798" s="19"/>
      <c r="AV798" s="19"/>
      <c r="AW798" s="19"/>
      <c r="AX798" s="19"/>
      <c r="AY798" s="19"/>
      <c r="AZ798" s="20"/>
      <c r="BA798" s="20"/>
      <c r="BB798" s="21"/>
      <c r="BC798" s="22" t="s">
        <v>2179</v>
      </c>
      <c r="BD798" s="77"/>
      <c r="BE798" s="91"/>
      <c r="BF798" s="91"/>
      <c r="BG798" s="92"/>
      <c r="BH798"/>
      <c r="BI798"/>
      <c r="BJ798"/>
      <c r="BK798"/>
      <c r="BL798"/>
      <c r="BM798"/>
      <c r="BN798"/>
      <c r="BO798"/>
      <c r="BP798"/>
      <c r="BQ798"/>
      <c r="BR798"/>
      <c r="BS798"/>
      <c r="BT798" s="92"/>
      <c r="BU798" s="92"/>
      <c r="BV798" s="92"/>
      <c r="BW798" s="5"/>
      <c r="BX798" s="5"/>
      <c r="BY798" s="5"/>
      <c r="BZ798" s="5"/>
      <c r="CA798" s="5"/>
      <c r="CB798" s="5"/>
      <c r="CC798" s="5"/>
      <c r="CD798" s="440"/>
      <c r="CE798" s="440"/>
      <c r="CF798" s="441"/>
      <c r="CG798" s="442"/>
      <c r="CH798" s="443"/>
      <c r="CI798" s="443"/>
      <c r="CJ798" s="443"/>
      <c r="CK798" s="443"/>
      <c r="CL798" s="4"/>
      <c r="CM798" s="4"/>
      <c r="CN798" s="5"/>
      <c r="CO798" s="4"/>
      <c r="CP798" s="444"/>
      <c r="CQ798" s="445"/>
      <c r="CR798" s="446"/>
      <c r="CS798" s="446"/>
      <c r="CT798" s="444"/>
      <c r="CU798" s="444"/>
      <c r="CV798" s="444"/>
      <c r="CW798" s="444"/>
      <c r="CX798" s="447"/>
      <c r="CY798" s="447"/>
      <c r="CZ798" s="447"/>
      <c r="DA798" s="447"/>
      <c r="DB798" s="448"/>
      <c r="DC798" s="448"/>
      <c r="DD798" s="446"/>
      <c r="DE798" s="439"/>
      <c r="DF798" s="439"/>
      <c r="DG798" s="439"/>
      <c r="DH798" s="439"/>
      <c r="DI798" s="439"/>
      <c r="DJ798" s="439"/>
      <c r="DK798" s="439"/>
      <c r="DL798" s="446"/>
      <c r="DM798" s="446"/>
      <c r="DN798" s="444"/>
      <c r="DO798" s="444"/>
      <c r="DP798" s="444"/>
      <c r="DQ798" s="444"/>
      <c r="DR798" s="444"/>
      <c r="DS798" s="441"/>
      <c r="DT798" s="449"/>
      <c r="DU798" s="450"/>
      <c r="DV798" s="450"/>
      <c r="DW798" s="450"/>
      <c r="DX798" s="450"/>
      <c r="DY798" s="450"/>
      <c r="DZ798" s="450"/>
      <c r="EA798" s="450"/>
      <c r="EB798" s="450"/>
      <c r="EC798" s="450"/>
      <c r="ED798" s="450"/>
      <c r="EE798" s="446"/>
      <c r="EF798" s="446"/>
      <c r="EL798" s="4"/>
      <c r="EM798" s="4"/>
      <c r="EN798" s="5"/>
      <c r="EO798" s="4"/>
      <c r="FA798" s="23"/>
      <c r="FB798" s="24"/>
      <c r="FC798" s="75"/>
      <c r="FD798" s="76"/>
      <c r="FF798" s="89"/>
      <c r="IA798" s="214"/>
      <c r="IB798" s="215"/>
      <c r="IC798" s="214"/>
      <c r="ID798" s="215"/>
      <c r="IE798" s="214"/>
      <c r="IF798" s="214"/>
      <c r="IG798" s="214"/>
      <c r="IH798" s="233"/>
      <c r="II798" s="160"/>
      <c r="IJ798" s="217"/>
      <c r="IK798" s="218"/>
      <c r="IL798" s="218"/>
      <c r="IM798" s="218"/>
      <c r="IO798" s="391"/>
    </row>
    <row r="799" spans="1:249" s="6" customFormat="1" ht="15" x14ac:dyDescent="0.2">
      <c r="A799" s="467" t="s">
        <v>2166</v>
      </c>
      <c r="B799" s="467" t="s">
        <v>2149</v>
      </c>
      <c r="C799" s="393" t="s">
        <v>930</v>
      </c>
      <c r="D799" s="468"/>
      <c r="E799" s="462" t="s">
        <v>2138</v>
      </c>
      <c r="F799" s="14" t="s">
        <v>2149</v>
      </c>
      <c r="G799" s="14" t="s">
        <v>2154</v>
      </c>
      <c r="H799" s="469" t="s">
        <v>2149</v>
      </c>
      <c r="I799" s="462"/>
      <c r="J799" s="456"/>
      <c r="K799" s="11"/>
      <c r="L799" s="11"/>
      <c r="M799" s="14"/>
      <c r="N799" s="470"/>
      <c r="O799" s="14"/>
      <c r="P799" s="14"/>
      <c r="Q799" s="14"/>
      <c r="R799" s="14"/>
      <c r="S799" s="14"/>
      <c r="T799" s="469"/>
      <c r="U799" s="454"/>
      <c r="V799" s="454"/>
      <c r="W799" s="9"/>
      <c r="X799" s="9"/>
      <c r="Y799" s="10"/>
      <c r="Z799" s="495" t="s">
        <v>2166</v>
      </c>
      <c r="AA799" s="11"/>
      <c r="AB799" s="472"/>
      <c r="AC799" s="473"/>
      <c r="AD799" s="473"/>
      <c r="AE799" s="496" t="s">
        <v>2166</v>
      </c>
      <c r="AF799" s="12"/>
      <c r="AG799" s="12"/>
      <c r="AH799" s="13"/>
      <c r="AI799" s="14"/>
      <c r="AJ799" s="14"/>
      <c r="AK799" s="7"/>
      <c r="AL799" s="7"/>
      <c r="AM799" s="15"/>
      <c r="AN799" s="15"/>
      <c r="AO799" s="8"/>
      <c r="AP799" s="453" t="s">
        <v>264</v>
      </c>
      <c r="AQ799" s="17"/>
      <c r="AR799" s="18"/>
      <c r="AS799" s="19"/>
      <c r="AT799" s="19"/>
      <c r="AU799" s="19"/>
      <c r="AV799" s="19"/>
      <c r="AW799" s="19"/>
      <c r="AX799" s="19"/>
      <c r="AY799" s="19"/>
      <c r="AZ799" s="20"/>
      <c r="BA799" s="20"/>
      <c r="BB799" s="21"/>
      <c r="BC799" s="22" t="s">
        <v>2179</v>
      </c>
      <c r="BD799" s="77"/>
      <c r="BE799" s="91"/>
      <c r="BF799" s="91"/>
      <c r="BG799" s="92"/>
      <c r="BH799"/>
      <c r="BI799"/>
      <c r="BJ799"/>
      <c r="BK799"/>
      <c r="BL799"/>
      <c r="BM799"/>
      <c r="BN799"/>
      <c r="BO799"/>
      <c r="BP799"/>
      <c r="BQ799"/>
      <c r="BR799"/>
      <c r="BS799"/>
      <c r="BT799" s="92"/>
      <c r="BU799" s="92"/>
      <c r="BV799" s="92"/>
      <c r="BW799" s="5"/>
      <c r="BX799" s="5"/>
      <c r="BY799" s="5"/>
      <c r="BZ799" s="5"/>
      <c r="CA799" s="5"/>
      <c r="CB799" s="5"/>
      <c r="CC799" s="5"/>
      <c r="CD799" s="440"/>
      <c r="CE799" s="440"/>
      <c r="CF799" s="441"/>
      <c r="CG799" s="442"/>
      <c r="CH799" s="443"/>
      <c r="CI799" s="443"/>
      <c r="CJ799" s="443"/>
      <c r="CK799" s="443"/>
      <c r="CL799" s="4"/>
      <c r="CM799" s="4"/>
      <c r="CN799" s="5"/>
      <c r="CO799" s="4"/>
      <c r="CP799" s="444"/>
      <c r="CQ799" s="445"/>
      <c r="CR799" s="446"/>
      <c r="CS799" s="446"/>
      <c r="CT799" s="444"/>
      <c r="CU799" s="444"/>
      <c r="CV799" s="444"/>
      <c r="CW799" s="444"/>
      <c r="CX799" s="447"/>
      <c r="CY799" s="447"/>
      <c r="CZ799" s="447"/>
      <c r="DA799" s="447"/>
      <c r="DB799" s="448"/>
      <c r="DC799" s="448"/>
      <c r="DD799" s="446"/>
      <c r="DE799" s="439"/>
      <c r="DF799" s="439"/>
      <c r="DG799" s="439"/>
      <c r="DH799" s="439"/>
      <c r="DI799" s="439"/>
      <c r="DJ799" s="439"/>
      <c r="DK799" s="439"/>
      <c r="DL799" s="446"/>
      <c r="DM799" s="446"/>
      <c r="DN799" s="444"/>
      <c r="DO799" s="444"/>
      <c r="DP799" s="444"/>
      <c r="DQ799" s="444"/>
      <c r="DR799" s="444"/>
      <c r="DS799" s="441"/>
      <c r="DT799" s="449"/>
      <c r="DU799" s="450"/>
      <c r="DV799" s="450"/>
      <c r="DW799" s="450"/>
      <c r="DX799" s="450"/>
      <c r="DY799" s="450"/>
      <c r="DZ799" s="450"/>
      <c r="EA799" s="450"/>
      <c r="EB799" s="450"/>
      <c r="EC799" s="450"/>
      <c r="ED799" s="450"/>
      <c r="EE799" s="446"/>
      <c r="EF799" s="446"/>
      <c r="EL799" s="4"/>
      <c r="EM799" s="4"/>
      <c r="EN799" s="5"/>
      <c r="EO799" s="4"/>
      <c r="FA799" s="23"/>
      <c r="FB799" s="24"/>
      <c r="FC799" s="75"/>
      <c r="FD799" s="76"/>
      <c r="FF799" s="89"/>
      <c r="IA799" s="214"/>
      <c r="IB799" s="215"/>
      <c r="IC799" s="214"/>
      <c r="ID799" s="215"/>
      <c r="IE799" s="214"/>
      <c r="IF799" s="214"/>
      <c r="IG799" s="214"/>
      <c r="IH799" s="233"/>
      <c r="II799" s="160"/>
      <c r="IJ799" s="217"/>
      <c r="IK799" s="218"/>
      <c r="IL799" s="218"/>
      <c r="IM799" s="218"/>
      <c r="IO799" s="391"/>
    </row>
    <row r="800" spans="1:249" s="6" customFormat="1" ht="15" x14ac:dyDescent="0.2">
      <c r="A800" s="467" t="s">
        <v>2195</v>
      </c>
      <c r="B800" s="467" t="s">
        <v>1960</v>
      </c>
      <c r="C800" s="393" t="s">
        <v>931</v>
      </c>
      <c r="D800" s="468"/>
      <c r="E800" s="462" t="s">
        <v>2138</v>
      </c>
      <c r="F800" s="14" t="s">
        <v>2149</v>
      </c>
      <c r="G800" s="14" t="s">
        <v>2149</v>
      </c>
      <c r="H800" s="469" t="s">
        <v>2149</v>
      </c>
      <c r="I800" s="462"/>
      <c r="J800" s="456"/>
      <c r="K800" s="11"/>
      <c r="L800" s="11"/>
      <c r="M800" s="14"/>
      <c r="N800" s="470"/>
      <c r="O800" s="14"/>
      <c r="P800" s="14"/>
      <c r="Q800" s="14"/>
      <c r="R800" s="14"/>
      <c r="S800" s="14"/>
      <c r="T800" s="469"/>
      <c r="U800" s="454"/>
      <c r="V800" s="454"/>
      <c r="W800" s="9"/>
      <c r="X800" s="9"/>
      <c r="Y800" s="10"/>
      <c r="Z800" s="495" t="s">
        <v>2161</v>
      </c>
      <c r="AA800" s="11"/>
      <c r="AB800" s="472"/>
      <c r="AC800" s="473"/>
      <c r="AD800" s="473"/>
      <c r="AE800" s="496" t="s">
        <v>2195</v>
      </c>
      <c r="AF800" s="12"/>
      <c r="AG800" s="12"/>
      <c r="AH800" s="13"/>
      <c r="AI800" s="14"/>
      <c r="AJ800" s="14"/>
      <c r="AK800" s="7"/>
      <c r="AL800" s="7"/>
      <c r="AM800" s="15"/>
      <c r="AN800" s="15"/>
      <c r="AO800" s="8"/>
      <c r="AP800" s="453" t="s">
        <v>265</v>
      </c>
      <c r="AQ800" s="17"/>
      <c r="AR800" s="18"/>
      <c r="AS800" s="19"/>
      <c r="AT800" s="19"/>
      <c r="AU800" s="19"/>
      <c r="AV800" s="19"/>
      <c r="AW800" s="19"/>
      <c r="AX800" s="19"/>
      <c r="AY800" s="19"/>
      <c r="AZ800" s="20"/>
      <c r="BA800" s="20"/>
      <c r="BB800" s="21"/>
      <c r="BC800" s="22" t="s">
        <v>2179</v>
      </c>
      <c r="BD800" s="77"/>
      <c r="BE800" s="91"/>
      <c r="BF800" s="91"/>
      <c r="BG800" s="92"/>
      <c r="BH800"/>
      <c r="BI800"/>
      <c r="BJ800"/>
      <c r="BK800"/>
      <c r="BL800"/>
      <c r="BM800"/>
      <c r="BN800"/>
      <c r="BO800"/>
      <c r="BP800"/>
      <c r="BQ800"/>
      <c r="BR800"/>
      <c r="BS800"/>
      <c r="BT800" s="92"/>
      <c r="BU800" s="92"/>
      <c r="BV800" s="92"/>
      <c r="BW800" s="5"/>
      <c r="BX800" s="5"/>
      <c r="BY800" s="5"/>
      <c r="BZ800" s="5"/>
      <c r="CA800" s="5"/>
      <c r="CB800" s="5"/>
      <c r="CC800" s="5"/>
      <c r="CD800" s="440"/>
      <c r="CE800" s="440"/>
      <c r="CF800" s="441"/>
      <c r="CG800" s="442"/>
      <c r="CH800" s="443"/>
      <c r="CI800" s="443"/>
      <c r="CJ800" s="443"/>
      <c r="CK800" s="443"/>
      <c r="CL800" s="4"/>
      <c r="CM800" s="4"/>
      <c r="CN800" s="5"/>
      <c r="CO800" s="4"/>
      <c r="CP800" s="444"/>
      <c r="CQ800" s="445"/>
      <c r="CR800" s="446"/>
      <c r="CS800" s="446"/>
      <c r="CT800" s="444"/>
      <c r="CU800" s="444"/>
      <c r="CV800" s="444"/>
      <c r="CW800" s="444"/>
      <c r="CX800" s="447"/>
      <c r="CY800" s="447"/>
      <c r="CZ800" s="447"/>
      <c r="DA800" s="447"/>
      <c r="DB800" s="448"/>
      <c r="DC800" s="448"/>
      <c r="DD800" s="446"/>
      <c r="DE800" s="439"/>
      <c r="DF800" s="439"/>
      <c r="DG800" s="439"/>
      <c r="DH800" s="439"/>
      <c r="DI800" s="439"/>
      <c r="DJ800" s="439"/>
      <c r="DK800" s="439"/>
      <c r="DL800" s="446"/>
      <c r="DM800" s="446"/>
      <c r="DN800" s="444"/>
      <c r="DO800" s="444"/>
      <c r="DP800" s="444"/>
      <c r="DQ800" s="444"/>
      <c r="DR800" s="444"/>
      <c r="DS800" s="441"/>
      <c r="DT800" s="449"/>
      <c r="DU800" s="450"/>
      <c r="DV800" s="450"/>
      <c r="DW800" s="450"/>
      <c r="DX800" s="450"/>
      <c r="DY800" s="450"/>
      <c r="DZ800" s="450"/>
      <c r="EA800" s="450"/>
      <c r="EB800" s="450"/>
      <c r="EC800" s="450"/>
      <c r="ED800" s="450"/>
      <c r="EE800" s="446"/>
      <c r="EF800" s="446"/>
      <c r="EL800" s="4"/>
      <c r="EM800" s="4"/>
      <c r="EN800" s="5"/>
      <c r="EO800" s="4"/>
      <c r="FA800" s="23"/>
      <c r="FB800" s="24"/>
      <c r="FC800" s="75"/>
      <c r="FD800" s="76"/>
      <c r="FF800" s="89"/>
      <c r="IA800" s="214"/>
      <c r="IB800" s="215"/>
      <c r="IC800" s="214"/>
      <c r="ID800" s="215"/>
      <c r="IE800" s="214"/>
      <c r="IF800" s="214"/>
      <c r="IG800" s="214"/>
      <c r="IH800" s="233"/>
      <c r="II800" s="160"/>
      <c r="IJ800" s="217"/>
      <c r="IK800" s="218"/>
      <c r="IL800" s="218"/>
      <c r="IM800" s="218"/>
      <c r="IO800" s="391"/>
    </row>
    <row r="801" spans="1:249" s="6" customFormat="1" ht="15" x14ac:dyDescent="0.2">
      <c r="A801" s="467" t="s">
        <v>2195</v>
      </c>
      <c r="B801" s="467" t="s">
        <v>2149</v>
      </c>
      <c r="C801" s="393" t="s">
        <v>932</v>
      </c>
      <c r="D801" s="468"/>
      <c r="E801" s="462" t="s">
        <v>2140</v>
      </c>
      <c r="F801" s="14" t="s">
        <v>2149</v>
      </c>
      <c r="G801" s="14" t="s">
        <v>2154</v>
      </c>
      <c r="H801" s="469" t="s">
        <v>2149</v>
      </c>
      <c r="I801" s="462"/>
      <c r="J801" s="456"/>
      <c r="K801" s="11"/>
      <c r="L801" s="11"/>
      <c r="M801" s="14"/>
      <c r="N801" s="470"/>
      <c r="O801" s="14"/>
      <c r="P801" s="14"/>
      <c r="Q801" s="14"/>
      <c r="R801" s="14"/>
      <c r="S801" s="14"/>
      <c r="T801" s="469"/>
      <c r="U801" s="454"/>
      <c r="V801" s="454"/>
      <c r="W801" s="9"/>
      <c r="X801" s="9"/>
      <c r="Y801" s="10"/>
      <c r="Z801" s="495" t="s">
        <v>2195</v>
      </c>
      <c r="AA801" s="11"/>
      <c r="AB801" s="472"/>
      <c r="AC801" s="473"/>
      <c r="AD801" s="473"/>
      <c r="AE801" s="496" t="s">
        <v>2195</v>
      </c>
      <c r="AF801" s="12"/>
      <c r="AG801" s="12"/>
      <c r="AH801" s="13"/>
      <c r="AI801" s="14"/>
      <c r="AJ801" s="14"/>
      <c r="AK801" s="7"/>
      <c r="AL801" s="7"/>
      <c r="AM801" s="15"/>
      <c r="AN801" s="15"/>
      <c r="AO801" s="8"/>
      <c r="AP801" s="453" t="s">
        <v>266</v>
      </c>
      <c r="AQ801" s="17"/>
      <c r="AR801" s="18"/>
      <c r="AS801" s="19"/>
      <c r="AT801" s="19"/>
      <c r="AU801" s="19"/>
      <c r="AV801" s="19"/>
      <c r="AW801" s="19"/>
      <c r="AX801" s="19"/>
      <c r="AY801" s="19"/>
      <c r="AZ801" s="20"/>
      <c r="BA801" s="20"/>
      <c r="BB801" s="21"/>
      <c r="BC801" s="22" t="s">
        <v>2179</v>
      </c>
      <c r="BD801" s="77"/>
      <c r="BE801" s="91"/>
      <c r="BF801" s="91"/>
      <c r="BG801" s="92"/>
      <c r="BH801"/>
      <c r="BI801"/>
      <c r="BJ801"/>
      <c r="BK801"/>
      <c r="BL801"/>
      <c r="BM801"/>
      <c r="BN801"/>
      <c r="BO801"/>
      <c r="BP801"/>
      <c r="BQ801"/>
      <c r="BR801"/>
      <c r="BS801"/>
      <c r="BT801" s="92"/>
      <c r="BU801" s="92"/>
      <c r="BV801" s="92"/>
      <c r="BW801" s="5"/>
      <c r="BX801" s="5"/>
      <c r="BY801" s="5"/>
      <c r="BZ801" s="5"/>
      <c r="CA801" s="5"/>
      <c r="CB801" s="5"/>
      <c r="CC801" s="5"/>
      <c r="CD801" s="440"/>
      <c r="CE801" s="440"/>
      <c r="CF801" s="441"/>
      <c r="CG801" s="442"/>
      <c r="CH801" s="443"/>
      <c r="CI801" s="443"/>
      <c r="CJ801" s="443"/>
      <c r="CK801" s="443"/>
      <c r="CL801" s="4"/>
      <c r="CM801" s="4"/>
      <c r="CN801" s="5"/>
      <c r="CO801" s="4"/>
      <c r="CP801" s="444"/>
      <c r="CQ801" s="445"/>
      <c r="CR801" s="446"/>
      <c r="CS801" s="446"/>
      <c r="CT801" s="444"/>
      <c r="CU801" s="444"/>
      <c r="CV801" s="444"/>
      <c r="CW801" s="444"/>
      <c r="CX801" s="447"/>
      <c r="CY801" s="447"/>
      <c r="CZ801" s="447"/>
      <c r="DA801" s="447"/>
      <c r="DB801" s="448"/>
      <c r="DC801" s="448"/>
      <c r="DD801" s="446"/>
      <c r="DE801" s="439"/>
      <c r="DF801" s="439"/>
      <c r="DG801" s="439"/>
      <c r="DH801" s="439"/>
      <c r="DI801" s="439"/>
      <c r="DJ801" s="439"/>
      <c r="DK801" s="439"/>
      <c r="DL801" s="446"/>
      <c r="DM801" s="446"/>
      <c r="DN801" s="444"/>
      <c r="DO801" s="444"/>
      <c r="DP801" s="444"/>
      <c r="DQ801" s="444"/>
      <c r="DR801" s="444"/>
      <c r="DS801" s="441"/>
      <c r="DT801" s="449"/>
      <c r="DU801" s="450"/>
      <c r="DV801" s="450"/>
      <c r="DW801" s="450"/>
      <c r="DX801" s="450"/>
      <c r="DY801" s="450"/>
      <c r="DZ801" s="450"/>
      <c r="EA801" s="450"/>
      <c r="EB801" s="450"/>
      <c r="EC801" s="450"/>
      <c r="ED801" s="450"/>
      <c r="EE801" s="446"/>
      <c r="EF801" s="446"/>
      <c r="EL801" s="4"/>
      <c r="EM801" s="4"/>
      <c r="EN801" s="5"/>
      <c r="EO801" s="4"/>
      <c r="FA801" s="23"/>
      <c r="FB801" s="24"/>
      <c r="FC801" s="75"/>
      <c r="FD801" s="76"/>
      <c r="FF801" s="89"/>
      <c r="IA801" s="214"/>
      <c r="IB801" s="215"/>
      <c r="IC801" s="214"/>
      <c r="ID801" s="215"/>
      <c r="IE801" s="214"/>
      <c r="IF801" s="214"/>
      <c r="IG801" s="214"/>
      <c r="IH801" s="233"/>
      <c r="II801" s="160"/>
      <c r="IJ801" s="217"/>
      <c r="IK801" s="218"/>
      <c r="IL801" s="218"/>
      <c r="IM801" s="218"/>
      <c r="IO801" s="391"/>
    </row>
    <row r="802" spans="1:249" s="6" customFormat="1" ht="15" x14ac:dyDescent="0.2">
      <c r="A802" s="467" t="s">
        <v>2195</v>
      </c>
      <c r="B802" s="467" t="s">
        <v>2149</v>
      </c>
      <c r="C802" s="393" t="s">
        <v>933</v>
      </c>
      <c r="D802" s="468"/>
      <c r="E802" s="462" t="s">
        <v>2139</v>
      </c>
      <c r="F802" s="14" t="s">
        <v>2149</v>
      </c>
      <c r="G802" s="14" t="s">
        <v>2149</v>
      </c>
      <c r="H802" s="469" t="s">
        <v>2149</v>
      </c>
      <c r="I802" s="462"/>
      <c r="J802" s="456"/>
      <c r="K802" s="11"/>
      <c r="L802" s="11"/>
      <c r="M802" s="14"/>
      <c r="N802" s="470"/>
      <c r="O802" s="14"/>
      <c r="P802" s="14"/>
      <c r="Q802" s="14"/>
      <c r="R802" s="14"/>
      <c r="S802" s="14"/>
      <c r="T802" s="469"/>
      <c r="U802" s="454"/>
      <c r="V802" s="454"/>
      <c r="W802" s="9"/>
      <c r="X802" s="9"/>
      <c r="Y802" s="10"/>
      <c r="Z802" s="495" t="s">
        <v>2195</v>
      </c>
      <c r="AA802" s="11"/>
      <c r="AB802" s="472"/>
      <c r="AC802" s="473"/>
      <c r="AD802" s="473"/>
      <c r="AE802" s="496" t="s">
        <v>2195</v>
      </c>
      <c r="AF802" s="12"/>
      <c r="AG802" s="12"/>
      <c r="AH802" s="13"/>
      <c r="AI802" s="14"/>
      <c r="AJ802" s="14"/>
      <c r="AK802" s="7"/>
      <c r="AL802" s="7"/>
      <c r="AM802" s="15"/>
      <c r="AN802" s="15"/>
      <c r="AO802" s="8"/>
      <c r="AP802" s="453" t="s">
        <v>267</v>
      </c>
      <c r="AQ802" s="17"/>
      <c r="AR802" s="18"/>
      <c r="AS802" s="19"/>
      <c r="AT802" s="19"/>
      <c r="AU802" s="19"/>
      <c r="AV802" s="19"/>
      <c r="AW802" s="19"/>
      <c r="AX802" s="19"/>
      <c r="AY802" s="19"/>
      <c r="AZ802" s="20"/>
      <c r="BA802" s="20"/>
      <c r="BB802" s="21"/>
      <c r="BC802" s="22" t="s">
        <v>2179</v>
      </c>
      <c r="BD802" s="77"/>
      <c r="BE802" s="91"/>
      <c r="BF802" s="91"/>
      <c r="BG802" s="92"/>
      <c r="BH802"/>
      <c r="BI802"/>
      <c r="BJ802"/>
      <c r="BK802"/>
      <c r="BL802"/>
      <c r="BM802"/>
      <c r="BN802"/>
      <c r="BO802"/>
      <c r="BP802"/>
      <c r="BQ802"/>
      <c r="BR802"/>
      <c r="BS802"/>
      <c r="BT802" s="92"/>
      <c r="BU802" s="92"/>
      <c r="BV802" s="92"/>
      <c r="BW802" s="5"/>
      <c r="BX802" s="5"/>
      <c r="BY802" s="5"/>
      <c r="BZ802" s="5"/>
      <c r="CA802" s="5"/>
      <c r="CB802" s="5"/>
      <c r="CC802" s="5"/>
      <c r="CD802" s="440"/>
      <c r="CE802" s="440"/>
      <c r="CF802" s="441"/>
      <c r="CG802" s="442"/>
      <c r="CH802" s="443"/>
      <c r="CI802" s="443"/>
      <c r="CJ802" s="443"/>
      <c r="CK802" s="443"/>
      <c r="CL802" s="4"/>
      <c r="CM802" s="4"/>
      <c r="CN802" s="5"/>
      <c r="CO802" s="4"/>
      <c r="CP802" s="444"/>
      <c r="CQ802" s="445"/>
      <c r="CR802" s="446"/>
      <c r="CS802" s="446"/>
      <c r="CT802" s="444"/>
      <c r="CU802" s="444"/>
      <c r="CV802" s="444"/>
      <c r="CW802" s="444"/>
      <c r="CX802" s="447"/>
      <c r="CY802" s="447"/>
      <c r="CZ802" s="447"/>
      <c r="DA802" s="447"/>
      <c r="DB802" s="448"/>
      <c r="DC802" s="448"/>
      <c r="DD802" s="446"/>
      <c r="DE802" s="439"/>
      <c r="DF802" s="439"/>
      <c r="DG802" s="439"/>
      <c r="DH802" s="439"/>
      <c r="DI802" s="439"/>
      <c r="DJ802" s="439"/>
      <c r="DK802" s="439"/>
      <c r="DL802" s="446"/>
      <c r="DM802" s="446"/>
      <c r="DN802" s="444"/>
      <c r="DO802" s="444"/>
      <c r="DP802" s="444"/>
      <c r="DQ802" s="444"/>
      <c r="DR802" s="444"/>
      <c r="DS802" s="441"/>
      <c r="DT802" s="449"/>
      <c r="DU802" s="450"/>
      <c r="DV802" s="450"/>
      <c r="DW802" s="450"/>
      <c r="DX802" s="450"/>
      <c r="DY802" s="450"/>
      <c r="DZ802" s="450"/>
      <c r="EA802" s="450"/>
      <c r="EB802" s="450"/>
      <c r="EC802" s="450"/>
      <c r="ED802" s="450"/>
      <c r="EE802" s="446"/>
      <c r="EF802" s="446"/>
      <c r="EL802" s="4"/>
      <c r="EM802" s="4"/>
      <c r="EN802" s="5"/>
      <c r="EO802" s="4"/>
      <c r="FA802" s="23"/>
      <c r="FB802" s="24"/>
      <c r="FC802" s="75"/>
      <c r="FD802" s="76"/>
      <c r="FF802" s="89"/>
      <c r="IA802" s="214"/>
      <c r="IB802" s="215"/>
      <c r="IC802" s="214"/>
      <c r="ID802" s="215"/>
      <c r="IE802" s="214"/>
      <c r="IF802" s="214"/>
      <c r="IG802" s="214"/>
      <c r="IH802" s="233"/>
      <c r="II802" s="160"/>
      <c r="IJ802" s="217"/>
      <c r="IK802" s="218"/>
      <c r="IL802" s="218"/>
      <c r="IM802" s="218"/>
      <c r="IO802" s="391"/>
    </row>
    <row r="803" spans="1:249" s="6" customFormat="1" ht="15" x14ac:dyDescent="0.2">
      <c r="A803" s="467" t="s">
        <v>2195</v>
      </c>
      <c r="B803" s="467" t="s">
        <v>2149</v>
      </c>
      <c r="C803" s="393" t="s">
        <v>934</v>
      </c>
      <c r="D803" s="468"/>
      <c r="E803" s="462" t="s">
        <v>2139</v>
      </c>
      <c r="F803" s="14" t="s">
        <v>2149</v>
      </c>
      <c r="G803" s="14" t="s">
        <v>2149</v>
      </c>
      <c r="H803" s="469" t="s">
        <v>2149</v>
      </c>
      <c r="I803" s="462"/>
      <c r="J803" s="456"/>
      <c r="K803" s="11"/>
      <c r="L803" s="11"/>
      <c r="M803" s="14"/>
      <c r="N803" s="470"/>
      <c r="O803" s="14"/>
      <c r="P803" s="14"/>
      <c r="Q803" s="14"/>
      <c r="R803" s="14"/>
      <c r="S803" s="14"/>
      <c r="T803" s="469"/>
      <c r="U803" s="454"/>
      <c r="V803" s="454"/>
      <c r="W803" s="9"/>
      <c r="X803" s="9"/>
      <c r="Y803" s="10"/>
      <c r="Z803" s="495" t="s">
        <v>2195</v>
      </c>
      <c r="AA803" s="11"/>
      <c r="AB803" s="472"/>
      <c r="AC803" s="473"/>
      <c r="AD803" s="473"/>
      <c r="AE803" s="496" t="s">
        <v>2195</v>
      </c>
      <c r="AF803" s="12"/>
      <c r="AG803" s="12"/>
      <c r="AH803" s="13"/>
      <c r="AI803" s="14"/>
      <c r="AJ803" s="14"/>
      <c r="AK803" s="7"/>
      <c r="AL803" s="7"/>
      <c r="AM803" s="15"/>
      <c r="AN803" s="15"/>
      <c r="AO803" s="8"/>
      <c r="AP803" s="453" t="s">
        <v>268</v>
      </c>
      <c r="AQ803" s="17"/>
      <c r="AR803" s="18"/>
      <c r="AS803" s="19"/>
      <c r="AT803" s="19"/>
      <c r="AU803" s="19"/>
      <c r="AV803" s="19"/>
      <c r="AW803" s="19"/>
      <c r="AX803" s="19"/>
      <c r="AY803" s="19"/>
      <c r="AZ803" s="20"/>
      <c r="BA803" s="20"/>
      <c r="BB803" s="21"/>
      <c r="BC803" s="22" t="s">
        <v>2179</v>
      </c>
      <c r="BD803" s="77"/>
      <c r="BE803" s="91"/>
      <c r="BF803" s="91"/>
      <c r="BG803" s="92"/>
      <c r="BH803"/>
      <c r="BI803"/>
      <c r="BJ803"/>
      <c r="BK803"/>
      <c r="BL803"/>
      <c r="BM803"/>
      <c r="BN803"/>
      <c r="BO803"/>
      <c r="BP803"/>
      <c r="BQ803"/>
      <c r="BR803"/>
      <c r="BS803"/>
      <c r="BT803" s="92"/>
      <c r="BU803" s="92"/>
      <c r="BV803" s="92"/>
      <c r="BW803" s="5"/>
      <c r="BX803" s="5"/>
      <c r="BY803" s="5"/>
      <c r="BZ803" s="5"/>
      <c r="CA803" s="5"/>
      <c r="CB803" s="5"/>
      <c r="CC803" s="5"/>
      <c r="CD803" s="440"/>
      <c r="CE803" s="440"/>
      <c r="CF803" s="441"/>
      <c r="CG803" s="442"/>
      <c r="CH803" s="443"/>
      <c r="CI803" s="443"/>
      <c r="CJ803" s="443"/>
      <c r="CK803" s="443"/>
      <c r="CL803" s="4"/>
      <c r="CM803" s="4"/>
      <c r="CN803" s="5"/>
      <c r="CO803" s="4"/>
      <c r="CP803" s="444"/>
      <c r="CQ803" s="445"/>
      <c r="CR803" s="446"/>
      <c r="CS803" s="446"/>
      <c r="CT803" s="444"/>
      <c r="CU803" s="444"/>
      <c r="CV803" s="444"/>
      <c r="CW803" s="444"/>
      <c r="CX803" s="447"/>
      <c r="CY803" s="447"/>
      <c r="CZ803" s="447"/>
      <c r="DA803" s="447"/>
      <c r="DB803" s="448"/>
      <c r="DC803" s="448"/>
      <c r="DD803" s="446"/>
      <c r="DE803" s="439"/>
      <c r="DF803" s="439"/>
      <c r="DG803" s="439"/>
      <c r="DH803" s="439"/>
      <c r="DI803" s="439"/>
      <c r="DJ803" s="439"/>
      <c r="DK803" s="439"/>
      <c r="DL803" s="446"/>
      <c r="DM803" s="446"/>
      <c r="DN803" s="444"/>
      <c r="DO803" s="444"/>
      <c r="DP803" s="444"/>
      <c r="DQ803" s="444"/>
      <c r="DR803" s="444"/>
      <c r="DS803" s="441"/>
      <c r="DT803" s="449"/>
      <c r="DU803" s="450"/>
      <c r="DV803" s="450"/>
      <c r="DW803" s="450"/>
      <c r="DX803" s="450"/>
      <c r="DY803" s="450"/>
      <c r="DZ803" s="450"/>
      <c r="EA803" s="450"/>
      <c r="EB803" s="450"/>
      <c r="EC803" s="450"/>
      <c r="ED803" s="450"/>
      <c r="EE803" s="446"/>
      <c r="EF803" s="446"/>
      <c r="EL803" s="4"/>
      <c r="EM803" s="4"/>
      <c r="EN803" s="5"/>
      <c r="EO803" s="4"/>
      <c r="FA803" s="23"/>
      <c r="FB803" s="24"/>
      <c r="FC803" s="75"/>
      <c r="FD803" s="76"/>
      <c r="FF803" s="89"/>
      <c r="IA803" s="214"/>
      <c r="IB803" s="215"/>
      <c r="IC803" s="214"/>
      <c r="ID803" s="215"/>
      <c r="IE803" s="214"/>
      <c r="IF803" s="214"/>
      <c r="IG803" s="214"/>
      <c r="IH803" s="233"/>
      <c r="II803" s="160"/>
      <c r="IJ803" s="217"/>
      <c r="IK803" s="218"/>
      <c r="IL803" s="218"/>
      <c r="IM803" s="218"/>
      <c r="IO803" s="391"/>
    </row>
    <row r="804" spans="1:249" s="6" customFormat="1" ht="15" x14ac:dyDescent="0.2">
      <c r="A804" s="467" t="s">
        <v>2166</v>
      </c>
      <c r="B804" s="467" t="s">
        <v>2149</v>
      </c>
      <c r="C804" s="393" t="s">
        <v>935</v>
      </c>
      <c r="D804" s="468"/>
      <c r="E804" s="462" t="s">
        <v>2138</v>
      </c>
      <c r="F804" s="14" t="s">
        <v>2149</v>
      </c>
      <c r="G804" s="14" t="s">
        <v>2154</v>
      </c>
      <c r="H804" s="469" t="s">
        <v>2149</v>
      </c>
      <c r="I804" s="462"/>
      <c r="J804" s="456"/>
      <c r="K804" s="11"/>
      <c r="L804" s="11"/>
      <c r="M804" s="14"/>
      <c r="N804" s="470"/>
      <c r="O804" s="14"/>
      <c r="P804" s="14"/>
      <c r="Q804" s="14"/>
      <c r="R804" s="14"/>
      <c r="S804" s="14"/>
      <c r="T804" s="469"/>
      <c r="U804" s="454"/>
      <c r="V804" s="454"/>
      <c r="W804" s="9"/>
      <c r="X804" s="9"/>
      <c r="Y804" s="10"/>
      <c r="Z804" s="495" t="s">
        <v>2166</v>
      </c>
      <c r="AA804" s="11"/>
      <c r="AB804" s="472"/>
      <c r="AC804" s="473"/>
      <c r="AD804" s="473"/>
      <c r="AE804" s="496" t="s">
        <v>2195</v>
      </c>
      <c r="AF804" s="12"/>
      <c r="AG804" s="12"/>
      <c r="AH804" s="13"/>
      <c r="AI804" s="14"/>
      <c r="AJ804" s="14"/>
      <c r="AK804" s="7"/>
      <c r="AL804" s="7"/>
      <c r="AM804" s="15"/>
      <c r="AN804" s="15"/>
      <c r="AO804" s="8"/>
      <c r="AP804" s="453" t="s">
        <v>269</v>
      </c>
      <c r="AQ804" s="17"/>
      <c r="AR804" s="18"/>
      <c r="AS804" s="19"/>
      <c r="AT804" s="19"/>
      <c r="AU804" s="19"/>
      <c r="AV804" s="19"/>
      <c r="AW804" s="19"/>
      <c r="AX804" s="19"/>
      <c r="AY804" s="19"/>
      <c r="AZ804" s="20"/>
      <c r="BA804" s="20"/>
      <c r="BB804" s="21"/>
      <c r="BC804" s="22" t="s">
        <v>2179</v>
      </c>
      <c r="BD804" s="77"/>
      <c r="BE804" s="91"/>
      <c r="BF804" s="91"/>
      <c r="BG804" s="92"/>
      <c r="BH804"/>
      <c r="BI804"/>
      <c r="BJ804"/>
      <c r="BK804"/>
      <c r="BL804"/>
      <c r="BM804"/>
      <c r="BN804"/>
      <c r="BO804"/>
      <c r="BP804"/>
      <c r="BQ804"/>
      <c r="BR804"/>
      <c r="BS804"/>
      <c r="BT804" s="92"/>
      <c r="BU804" s="92"/>
      <c r="BV804" s="92"/>
      <c r="BW804" s="5"/>
      <c r="BX804" s="5"/>
      <c r="BY804" s="5"/>
      <c r="BZ804" s="5"/>
      <c r="CA804" s="5"/>
      <c r="CB804" s="5"/>
      <c r="CC804" s="5"/>
      <c r="CD804" s="440"/>
      <c r="CE804" s="440"/>
      <c r="CF804" s="441"/>
      <c r="CG804" s="442"/>
      <c r="CH804" s="443"/>
      <c r="CI804" s="443"/>
      <c r="CJ804" s="443"/>
      <c r="CK804" s="443"/>
      <c r="CL804" s="4"/>
      <c r="CM804" s="4"/>
      <c r="CN804" s="5"/>
      <c r="CO804" s="4"/>
      <c r="CP804" s="444"/>
      <c r="CQ804" s="445"/>
      <c r="CR804" s="446"/>
      <c r="CS804" s="446"/>
      <c r="CT804" s="444"/>
      <c r="CU804" s="444"/>
      <c r="CV804" s="444"/>
      <c r="CW804" s="444"/>
      <c r="CX804" s="447"/>
      <c r="CY804" s="447"/>
      <c r="CZ804" s="447"/>
      <c r="DA804" s="447"/>
      <c r="DB804" s="448"/>
      <c r="DC804" s="448"/>
      <c r="DD804" s="446"/>
      <c r="DE804" s="439"/>
      <c r="DF804" s="439"/>
      <c r="DG804" s="439"/>
      <c r="DH804" s="439"/>
      <c r="DI804" s="439"/>
      <c r="DJ804" s="439"/>
      <c r="DK804" s="439"/>
      <c r="DL804" s="446"/>
      <c r="DM804" s="446"/>
      <c r="DN804" s="444"/>
      <c r="DO804" s="444"/>
      <c r="DP804" s="444"/>
      <c r="DQ804" s="444"/>
      <c r="DR804" s="444"/>
      <c r="DS804" s="441"/>
      <c r="DT804" s="449"/>
      <c r="DU804" s="450"/>
      <c r="DV804" s="450"/>
      <c r="DW804" s="450"/>
      <c r="DX804" s="450"/>
      <c r="DY804" s="450"/>
      <c r="DZ804" s="450"/>
      <c r="EA804" s="450"/>
      <c r="EB804" s="450"/>
      <c r="EC804" s="450"/>
      <c r="ED804" s="450"/>
      <c r="EE804" s="446"/>
      <c r="EF804" s="446"/>
      <c r="EL804" s="4"/>
      <c r="EM804" s="4"/>
      <c r="EN804" s="5"/>
      <c r="EO804" s="4"/>
      <c r="FA804" s="23"/>
      <c r="FB804" s="24"/>
      <c r="FC804" s="75"/>
      <c r="FD804" s="76"/>
      <c r="FF804" s="89"/>
      <c r="IA804" s="214"/>
      <c r="IB804" s="215"/>
      <c r="IC804" s="214"/>
      <c r="ID804" s="215"/>
      <c r="IE804" s="214"/>
      <c r="IF804" s="214"/>
      <c r="IG804" s="214"/>
      <c r="IH804" s="233"/>
      <c r="II804" s="160"/>
      <c r="IJ804" s="217"/>
      <c r="IK804" s="218"/>
      <c r="IL804" s="218"/>
      <c r="IM804" s="218"/>
      <c r="IO804" s="391"/>
    </row>
    <row r="805" spans="1:249" s="6" customFormat="1" ht="15" x14ac:dyDescent="0.2">
      <c r="A805" s="467" t="s">
        <v>2195</v>
      </c>
      <c r="B805" s="467" t="s">
        <v>2149</v>
      </c>
      <c r="C805" s="393" t="s">
        <v>936</v>
      </c>
      <c r="D805" s="468"/>
      <c r="E805" s="462" t="s">
        <v>2139</v>
      </c>
      <c r="F805" s="14" t="s">
        <v>2149</v>
      </c>
      <c r="G805" s="14" t="s">
        <v>2149</v>
      </c>
      <c r="H805" s="469" t="s">
        <v>2149</v>
      </c>
      <c r="I805" s="462"/>
      <c r="J805" s="456"/>
      <c r="K805" s="11"/>
      <c r="L805" s="11"/>
      <c r="M805" s="14"/>
      <c r="N805" s="470"/>
      <c r="O805" s="14"/>
      <c r="P805" s="14"/>
      <c r="Q805" s="14"/>
      <c r="R805" s="14"/>
      <c r="S805" s="14"/>
      <c r="T805" s="469"/>
      <c r="U805" s="454"/>
      <c r="V805" s="454"/>
      <c r="W805" s="9"/>
      <c r="X805" s="9"/>
      <c r="Y805" s="10"/>
      <c r="Z805" s="495" t="s">
        <v>2195</v>
      </c>
      <c r="AA805" s="11"/>
      <c r="AB805" s="472"/>
      <c r="AC805" s="473"/>
      <c r="AD805" s="473"/>
      <c r="AE805" s="496" t="s">
        <v>2195</v>
      </c>
      <c r="AF805" s="12"/>
      <c r="AG805" s="12"/>
      <c r="AH805" s="13"/>
      <c r="AI805" s="14"/>
      <c r="AJ805" s="14"/>
      <c r="AK805" s="7"/>
      <c r="AL805" s="7"/>
      <c r="AM805" s="15"/>
      <c r="AN805" s="15"/>
      <c r="AO805" s="8"/>
      <c r="AP805" s="453" t="s">
        <v>270</v>
      </c>
      <c r="AQ805" s="17"/>
      <c r="AR805" s="18"/>
      <c r="AS805" s="19"/>
      <c r="AT805" s="19"/>
      <c r="AU805" s="19"/>
      <c r="AV805" s="19"/>
      <c r="AW805" s="19"/>
      <c r="AX805" s="19"/>
      <c r="AY805" s="19"/>
      <c r="AZ805" s="20"/>
      <c r="BA805" s="20"/>
      <c r="BB805" s="21"/>
      <c r="BC805" s="22" t="s">
        <v>2179</v>
      </c>
      <c r="BD805" s="77"/>
      <c r="BE805" s="91"/>
      <c r="BF805" s="91"/>
      <c r="BG805" s="92"/>
      <c r="BH805"/>
      <c r="BI805"/>
      <c r="BJ805"/>
      <c r="BK805"/>
      <c r="BL805"/>
      <c r="BM805"/>
      <c r="BN805"/>
      <c r="BO805"/>
      <c r="BP805"/>
      <c r="BQ805"/>
      <c r="BR805"/>
      <c r="BS805"/>
      <c r="BT805" s="92"/>
      <c r="BU805" s="92"/>
      <c r="BV805" s="92"/>
      <c r="BW805" s="5"/>
      <c r="BX805" s="5"/>
      <c r="BY805" s="5"/>
      <c r="BZ805" s="5"/>
      <c r="CA805" s="5"/>
      <c r="CB805" s="5"/>
      <c r="CC805" s="5"/>
      <c r="CD805" s="440"/>
      <c r="CE805" s="440"/>
      <c r="CF805" s="441"/>
      <c r="CG805" s="442"/>
      <c r="CH805" s="443"/>
      <c r="CI805" s="443"/>
      <c r="CJ805" s="443"/>
      <c r="CK805" s="443"/>
      <c r="CL805" s="4"/>
      <c r="CM805" s="4"/>
      <c r="CN805" s="5"/>
      <c r="CO805" s="4"/>
      <c r="CP805" s="444"/>
      <c r="CQ805" s="445"/>
      <c r="CR805" s="446"/>
      <c r="CS805" s="446"/>
      <c r="CT805" s="444"/>
      <c r="CU805" s="444"/>
      <c r="CV805" s="444"/>
      <c r="CW805" s="444"/>
      <c r="CX805" s="447"/>
      <c r="CY805" s="447"/>
      <c r="CZ805" s="447"/>
      <c r="DA805" s="447"/>
      <c r="DB805" s="448"/>
      <c r="DC805" s="448"/>
      <c r="DD805" s="446"/>
      <c r="DE805" s="439"/>
      <c r="DF805" s="439"/>
      <c r="DG805" s="439"/>
      <c r="DH805" s="439"/>
      <c r="DI805" s="439"/>
      <c r="DJ805" s="439"/>
      <c r="DK805" s="439"/>
      <c r="DL805" s="446"/>
      <c r="DM805" s="446"/>
      <c r="DN805" s="444"/>
      <c r="DO805" s="444"/>
      <c r="DP805" s="444"/>
      <c r="DQ805" s="444"/>
      <c r="DR805" s="444"/>
      <c r="DS805" s="441"/>
      <c r="DT805" s="449"/>
      <c r="DU805" s="450"/>
      <c r="DV805" s="450"/>
      <c r="DW805" s="450"/>
      <c r="DX805" s="450"/>
      <c r="DY805" s="450"/>
      <c r="DZ805" s="450"/>
      <c r="EA805" s="450"/>
      <c r="EB805" s="450"/>
      <c r="EC805" s="450"/>
      <c r="ED805" s="450"/>
      <c r="EE805" s="446"/>
      <c r="EF805" s="446"/>
      <c r="EL805" s="4"/>
      <c r="EM805" s="4"/>
      <c r="EN805" s="5"/>
      <c r="EO805" s="4"/>
      <c r="FA805" s="23"/>
      <c r="FB805" s="24"/>
      <c r="FC805" s="75"/>
      <c r="FD805" s="76"/>
      <c r="FF805" s="89"/>
      <c r="IA805" s="214"/>
      <c r="IB805" s="215"/>
      <c r="IC805" s="214"/>
      <c r="ID805" s="215"/>
      <c r="IE805" s="214"/>
      <c r="IF805" s="214"/>
      <c r="IG805" s="214"/>
      <c r="IH805" s="233"/>
      <c r="II805" s="160"/>
      <c r="IJ805" s="217"/>
      <c r="IK805" s="218"/>
      <c r="IL805" s="218"/>
      <c r="IM805" s="218"/>
      <c r="IO805" s="391"/>
    </row>
    <row r="806" spans="1:249" s="6" customFormat="1" ht="15" x14ac:dyDescent="0.2">
      <c r="A806" s="467" t="s">
        <v>2166</v>
      </c>
      <c r="B806" s="467" t="s">
        <v>2149</v>
      </c>
      <c r="C806" s="460" t="s">
        <v>937</v>
      </c>
      <c r="D806" s="468"/>
      <c r="E806" s="462" t="s">
        <v>2138</v>
      </c>
      <c r="F806" s="14" t="s">
        <v>2147</v>
      </c>
      <c r="G806" s="14" t="s">
        <v>2149</v>
      </c>
      <c r="H806" s="469" t="s">
        <v>2149</v>
      </c>
      <c r="I806" s="462"/>
      <c r="J806" s="456"/>
      <c r="K806" s="11"/>
      <c r="L806" s="11"/>
      <c r="M806" s="14"/>
      <c r="N806" s="470"/>
      <c r="O806" s="14"/>
      <c r="P806" s="14"/>
      <c r="Q806" s="14"/>
      <c r="R806" s="14"/>
      <c r="S806" s="14"/>
      <c r="T806" s="469"/>
      <c r="U806" s="454"/>
      <c r="V806" s="454"/>
      <c r="W806" s="9"/>
      <c r="X806" s="9"/>
      <c r="Y806" s="10"/>
      <c r="Z806" s="495" t="s">
        <v>2166</v>
      </c>
      <c r="AA806" s="11"/>
      <c r="AB806" s="472"/>
      <c r="AC806" s="473"/>
      <c r="AD806" s="473"/>
      <c r="AE806" s="496" t="s">
        <v>2195</v>
      </c>
      <c r="AF806" s="12"/>
      <c r="AG806" s="12"/>
      <c r="AH806" s="13"/>
      <c r="AI806" s="14"/>
      <c r="AJ806" s="14"/>
      <c r="AK806" s="7"/>
      <c r="AL806" s="7"/>
      <c r="AM806" s="15"/>
      <c r="AN806" s="15"/>
      <c r="AO806" s="8"/>
      <c r="AP806" s="453" t="s">
        <v>271</v>
      </c>
      <c r="AQ806" s="17"/>
      <c r="AR806" s="18"/>
      <c r="AS806" s="19"/>
      <c r="AT806" s="19"/>
      <c r="AU806" s="19"/>
      <c r="AV806" s="19"/>
      <c r="AW806" s="19"/>
      <c r="AX806" s="19"/>
      <c r="AY806" s="19"/>
      <c r="AZ806" s="20"/>
      <c r="BA806" s="20"/>
      <c r="BB806" s="21"/>
      <c r="BC806" s="22" t="s">
        <v>2179</v>
      </c>
      <c r="BD806" s="77"/>
      <c r="BE806" s="91"/>
      <c r="BF806" s="91"/>
      <c r="BG806" s="92"/>
      <c r="BH806"/>
      <c r="BI806"/>
      <c r="BJ806"/>
      <c r="BK806"/>
      <c r="BL806"/>
      <c r="BM806"/>
      <c r="BN806"/>
      <c r="BO806"/>
      <c r="BP806"/>
      <c r="BQ806"/>
      <c r="BR806"/>
      <c r="BS806"/>
      <c r="BT806" s="92"/>
      <c r="BU806" s="92"/>
      <c r="BV806" s="92"/>
      <c r="BW806" s="5"/>
      <c r="BX806" s="5"/>
      <c r="BY806" s="5"/>
      <c r="BZ806" s="5"/>
      <c r="CA806" s="5"/>
      <c r="CB806" s="5"/>
      <c r="CC806" s="5"/>
      <c r="CD806" s="440"/>
      <c r="CE806" s="440"/>
      <c r="CF806" s="441"/>
      <c r="CG806" s="442"/>
      <c r="CH806" s="443"/>
      <c r="CI806" s="443"/>
      <c r="CJ806" s="443"/>
      <c r="CK806" s="443"/>
      <c r="CL806" s="4"/>
      <c r="CM806" s="4"/>
      <c r="CN806" s="5"/>
      <c r="CO806" s="4"/>
      <c r="CP806" s="444"/>
      <c r="CQ806" s="445"/>
      <c r="CR806" s="446"/>
      <c r="CS806" s="446"/>
      <c r="CT806" s="444"/>
      <c r="CU806" s="444"/>
      <c r="CV806" s="444"/>
      <c r="CW806" s="444"/>
      <c r="CX806" s="447"/>
      <c r="CY806" s="447"/>
      <c r="CZ806" s="447"/>
      <c r="DA806" s="447"/>
      <c r="DB806" s="448"/>
      <c r="DC806" s="448"/>
      <c r="DD806" s="446"/>
      <c r="DE806" s="439"/>
      <c r="DF806" s="439"/>
      <c r="DG806" s="439"/>
      <c r="DH806" s="439"/>
      <c r="DI806" s="439"/>
      <c r="DJ806" s="439"/>
      <c r="DK806" s="439"/>
      <c r="DL806" s="446"/>
      <c r="DM806" s="446"/>
      <c r="DN806" s="444"/>
      <c r="DO806" s="444"/>
      <c r="DP806" s="444"/>
      <c r="DQ806" s="444"/>
      <c r="DR806" s="444"/>
      <c r="DS806" s="441"/>
      <c r="DT806" s="449"/>
      <c r="DU806" s="450"/>
      <c r="DV806" s="450"/>
      <c r="DW806" s="450"/>
      <c r="DX806" s="450"/>
      <c r="DY806" s="450"/>
      <c r="DZ806" s="450"/>
      <c r="EA806" s="450"/>
      <c r="EB806" s="450"/>
      <c r="EC806" s="450"/>
      <c r="ED806" s="450"/>
      <c r="EE806" s="446"/>
      <c r="EF806" s="446"/>
      <c r="EL806" s="4"/>
      <c r="EM806" s="4"/>
      <c r="EN806" s="5"/>
      <c r="EO806" s="4"/>
      <c r="FA806" s="23"/>
      <c r="FB806" s="24"/>
      <c r="FC806" s="75"/>
      <c r="FD806" s="76"/>
      <c r="FF806" s="89"/>
      <c r="IA806" s="214"/>
      <c r="IB806" s="215"/>
      <c r="IC806" s="214"/>
      <c r="ID806" s="215"/>
      <c r="IE806" s="214"/>
      <c r="IF806" s="214"/>
      <c r="IG806" s="214"/>
      <c r="IH806" s="233"/>
      <c r="II806" s="160"/>
      <c r="IJ806" s="217"/>
      <c r="IK806" s="218"/>
      <c r="IL806" s="218"/>
      <c r="IM806" s="218"/>
      <c r="IO806" s="391"/>
    </row>
    <row r="807" spans="1:249" s="6" customFormat="1" ht="15" x14ac:dyDescent="0.2">
      <c r="A807" s="467" t="s">
        <v>2195</v>
      </c>
      <c r="B807" s="467" t="s">
        <v>2149</v>
      </c>
      <c r="C807" s="393" t="s">
        <v>938</v>
      </c>
      <c r="D807" s="468"/>
      <c r="E807" s="462" t="s">
        <v>2138</v>
      </c>
      <c r="F807" s="14" t="s">
        <v>2149</v>
      </c>
      <c r="G807" s="14" t="s">
        <v>2149</v>
      </c>
      <c r="H807" s="469" t="s">
        <v>2149</v>
      </c>
      <c r="I807" s="462"/>
      <c r="J807" s="456"/>
      <c r="K807" s="11"/>
      <c r="L807" s="11"/>
      <c r="M807" s="14"/>
      <c r="N807" s="470"/>
      <c r="O807" s="14"/>
      <c r="P807" s="14"/>
      <c r="Q807" s="14"/>
      <c r="R807" s="14"/>
      <c r="S807" s="14"/>
      <c r="T807" s="469"/>
      <c r="U807" s="454"/>
      <c r="V807" s="454"/>
      <c r="W807" s="9"/>
      <c r="X807" s="9"/>
      <c r="Y807" s="10"/>
      <c r="Z807" s="495" t="s">
        <v>2195</v>
      </c>
      <c r="AA807" s="11"/>
      <c r="AB807" s="472"/>
      <c r="AC807" s="473"/>
      <c r="AD807" s="473"/>
      <c r="AE807" s="496" t="s">
        <v>2195</v>
      </c>
      <c r="AF807" s="12"/>
      <c r="AG807" s="12"/>
      <c r="AH807" s="13"/>
      <c r="AI807" s="14"/>
      <c r="AJ807" s="14"/>
      <c r="AK807" s="7"/>
      <c r="AL807" s="7"/>
      <c r="AM807" s="15"/>
      <c r="AN807" s="15"/>
      <c r="AO807" s="8"/>
      <c r="AP807" s="453" t="s">
        <v>272</v>
      </c>
      <c r="AQ807" s="17"/>
      <c r="AR807" s="18"/>
      <c r="AS807" s="19"/>
      <c r="AT807" s="19"/>
      <c r="AU807" s="19"/>
      <c r="AV807" s="19"/>
      <c r="AW807" s="19"/>
      <c r="AX807" s="19"/>
      <c r="AY807" s="19"/>
      <c r="AZ807" s="20"/>
      <c r="BA807" s="20"/>
      <c r="BB807" s="21"/>
      <c r="BC807" s="22" t="s">
        <v>2179</v>
      </c>
      <c r="BD807" s="77"/>
      <c r="BE807" s="91"/>
      <c r="BF807" s="91"/>
      <c r="BG807" s="92"/>
      <c r="BH807"/>
      <c r="BI807"/>
      <c r="BJ807"/>
      <c r="BK807"/>
      <c r="BL807"/>
      <c r="BM807"/>
      <c r="BN807"/>
      <c r="BO807"/>
      <c r="BP807"/>
      <c r="BQ807"/>
      <c r="BR807"/>
      <c r="BS807"/>
      <c r="BT807" s="92"/>
      <c r="BU807" s="92"/>
      <c r="BV807" s="92"/>
      <c r="BW807" s="5"/>
      <c r="BX807" s="5"/>
      <c r="BY807" s="5"/>
      <c r="BZ807" s="5"/>
      <c r="CA807" s="5"/>
      <c r="CB807" s="5"/>
      <c r="CC807" s="5"/>
      <c r="CD807" s="440"/>
      <c r="CE807" s="440"/>
      <c r="CF807" s="441"/>
      <c r="CG807" s="442"/>
      <c r="CH807" s="443"/>
      <c r="CI807" s="443"/>
      <c r="CJ807" s="443"/>
      <c r="CK807" s="443"/>
      <c r="CL807" s="4"/>
      <c r="CM807" s="4"/>
      <c r="CN807" s="5"/>
      <c r="CO807" s="4"/>
      <c r="CP807" s="444"/>
      <c r="CQ807" s="445"/>
      <c r="CR807" s="446"/>
      <c r="CS807" s="446"/>
      <c r="CT807" s="444"/>
      <c r="CU807" s="444"/>
      <c r="CV807" s="444"/>
      <c r="CW807" s="444"/>
      <c r="CX807" s="447"/>
      <c r="CY807" s="447"/>
      <c r="CZ807" s="447"/>
      <c r="DA807" s="447"/>
      <c r="DB807" s="448"/>
      <c r="DC807" s="448"/>
      <c r="DD807" s="446"/>
      <c r="DE807" s="439"/>
      <c r="DF807" s="439"/>
      <c r="DG807" s="439"/>
      <c r="DH807" s="439"/>
      <c r="DI807" s="439"/>
      <c r="DJ807" s="439"/>
      <c r="DK807" s="439"/>
      <c r="DL807" s="446"/>
      <c r="DM807" s="446"/>
      <c r="DN807" s="444"/>
      <c r="DO807" s="444"/>
      <c r="DP807" s="444"/>
      <c r="DQ807" s="444"/>
      <c r="DR807" s="444"/>
      <c r="DS807" s="441"/>
      <c r="DT807" s="449"/>
      <c r="DU807" s="450"/>
      <c r="DV807" s="450"/>
      <c r="DW807" s="450"/>
      <c r="DX807" s="450"/>
      <c r="DY807" s="450"/>
      <c r="DZ807" s="450"/>
      <c r="EA807" s="450"/>
      <c r="EB807" s="450"/>
      <c r="EC807" s="450"/>
      <c r="ED807" s="450"/>
      <c r="EE807" s="446"/>
      <c r="EF807" s="446"/>
      <c r="EL807" s="4"/>
      <c r="EM807" s="4"/>
      <c r="EN807" s="5"/>
      <c r="EO807" s="4"/>
      <c r="FA807" s="23"/>
      <c r="FB807" s="24"/>
      <c r="FC807" s="75"/>
      <c r="FD807" s="76"/>
      <c r="FF807" s="89"/>
      <c r="IA807" s="214"/>
      <c r="IB807" s="215"/>
      <c r="IC807" s="214"/>
      <c r="ID807" s="215"/>
      <c r="IE807" s="214"/>
      <c r="IF807" s="214"/>
      <c r="IG807" s="214"/>
      <c r="IH807" s="233"/>
      <c r="II807" s="160"/>
      <c r="IJ807" s="217"/>
      <c r="IK807" s="218"/>
      <c r="IL807" s="218"/>
      <c r="IM807" s="218"/>
      <c r="IO807" s="391"/>
    </row>
    <row r="808" spans="1:249" s="6" customFormat="1" ht="15" x14ac:dyDescent="0.2">
      <c r="A808" s="467">
        <v>3</v>
      </c>
      <c r="B808" s="467" t="s">
        <v>2157</v>
      </c>
      <c r="C808" s="393" t="s">
        <v>939</v>
      </c>
      <c r="D808" s="468"/>
      <c r="E808" s="462" t="s">
        <v>2137</v>
      </c>
      <c r="F808" s="14" t="s">
        <v>2149</v>
      </c>
      <c r="G808" s="14" t="s">
        <v>2154</v>
      </c>
      <c r="H808" s="469" t="s">
        <v>2149</v>
      </c>
      <c r="I808" s="462"/>
      <c r="J808" s="456"/>
      <c r="K808" s="11"/>
      <c r="L808" s="11"/>
      <c r="M808" s="14"/>
      <c r="N808" s="470"/>
      <c r="O808" s="14"/>
      <c r="P808" s="14"/>
      <c r="Q808" s="14"/>
      <c r="R808" s="14"/>
      <c r="S808" s="14"/>
      <c r="T808" s="469"/>
      <c r="U808" s="454"/>
      <c r="V808" s="454"/>
      <c r="W808" s="9"/>
      <c r="X808" s="9"/>
      <c r="Y808" s="10"/>
      <c r="Z808" s="495" t="s">
        <v>2195</v>
      </c>
      <c r="AA808" s="11"/>
      <c r="AB808" s="472"/>
      <c r="AC808" s="473"/>
      <c r="AD808" s="473"/>
      <c r="AE808" s="496" t="s">
        <v>2195</v>
      </c>
      <c r="AF808" s="12"/>
      <c r="AG808" s="12"/>
      <c r="AH808" s="13"/>
      <c r="AI808" s="14"/>
      <c r="AJ808" s="14"/>
      <c r="AK808" s="7"/>
      <c r="AL808" s="7"/>
      <c r="AM808" s="15"/>
      <c r="AN808" s="15"/>
      <c r="AO808" s="8"/>
      <c r="AP808" s="453" t="s">
        <v>273</v>
      </c>
      <c r="AQ808" s="17"/>
      <c r="AR808" s="18"/>
      <c r="AS808" s="19"/>
      <c r="AT808" s="19"/>
      <c r="AU808" s="19"/>
      <c r="AV808" s="19"/>
      <c r="AW808" s="19"/>
      <c r="AX808" s="19"/>
      <c r="AY808" s="19"/>
      <c r="AZ808" s="20"/>
      <c r="BA808" s="20"/>
      <c r="BB808" s="21"/>
      <c r="BC808" s="22" t="s">
        <v>2179</v>
      </c>
      <c r="BD808" s="77"/>
      <c r="BE808" s="91"/>
      <c r="BF808" s="91"/>
      <c r="BG808" s="92"/>
      <c r="BH808"/>
      <c r="BI808"/>
      <c r="BJ808"/>
      <c r="BK808"/>
      <c r="BL808"/>
      <c r="BM808"/>
      <c r="BN808"/>
      <c r="BO808"/>
      <c r="BP808"/>
      <c r="BQ808"/>
      <c r="BR808"/>
      <c r="BS808"/>
      <c r="BT808" s="92"/>
      <c r="BU808" s="92"/>
      <c r="BV808" s="92"/>
      <c r="BW808" s="5"/>
      <c r="BX808" s="5"/>
      <c r="BY808" s="5"/>
      <c r="BZ808" s="5"/>
      <c r="CA808" s="5"/>
      <c r="CB808" s="5"/>
      <c r="CC808" s="5"/>
      <c r="CD808" s="440"/>
      <c r="CE808" s="440"/>
      <c r="CF808" s="441"/>
      <c r="CG808" s="442"/>
      <c r="CH808" s="443"/>
      <c r="CI808" s="443"/>
      <c r="CJ808" s="443"/>
      <c r="CK808" s="443"/>
      <c r="CL808" s="4"/>
      <c r="CM808" s="4"/>
      <c r="CN808" s="5"/>
      <c r="CO808" s="4"/>
      <c r="CP808" s="444"/>
      <c r="CQ808" s="445"/>
      <c r="CR808" s="446"/>
      <c r="CS808" s="446"/>
      <c r="CT808" s="444"/>
      <c r="CU808" s="444"/>
      <c r="CV808" s="444"/>
      <c r="CW808" s="444"/>
      <c r="CX808" s="447"/>
      <c r="CY808" s="447"/>
      <c r="CZ808" s="447"/>
      <c r="DA808" s="447"/>
      <c r="DB808" s="448"/>
      <c r="DC808" s="448"/>
      <c r="DD808" s="446"/>
      <c r="DE808" s="439"/>
      <c r="DF808" s="439"/>
      <c r="DG808" s="439"/>
      <c r="DH808" s="439"/>
      <c r="DI808" s="439"/>
      <c r="DJ808" s="439"/>
      <c r="DK808" s="439"/>
      <c r="DL808" s="446"/>
      <c r="DM808" s="446"/>
      <c r="DN808" s="444"/>
      <c r="DO808" s="444"/>
      <c r="DP808" s="444"/>
      <c r="DQ808" s="444"/>
      <c r="DR808" s="444"/>
      <c r="DS808" s="441"/>
      <c r="DT808" s="449"/>
      <c r="DU808" s="450"/>
      <c r="DV808" s="450"/>
      <c r="DW808" s="450"/>
      <c r="DX808" s="450"/>
      <c r="DY808" s="450"/>
      <c r="DZ808" s="450"/>
      <c r="EA808" s="450"/>
      <c r="EB808" s="450"/>
      <c r="EC808" s="450"/>
      <c r="ED808" s="450"/>
      <c r="EE808" s="446"/>
      <c r="EF808" s="446"/>
      <c r="EL808" s="4"/>
      <c r="EM808" s="4"/>
      <c r="EN808" s="5"/>
      <c r="EO808" s="4"/>
      <c r="FA808" s="23"/>
      <c r="FB808" s="24"/>
      <c r="FC808" s="75"/>
      <c r="FD808" s="76"/>
      <c r="FF808" s="89"/>
      <c r="IA808" s="214"/>
      <c r="IB808" s="215"/>
      <c r="IC808" s="214"/>
      <c r="ID808" s="215"/>
      <c r="IE808" s="214"/>
      <c r="IF808" s="214"/>
      <c r="IG808" s="214"/>
      <c r="IH808" s="233"/>
      <c r="II808" s="160"/>
      <c r="IJ808" s="217"/>
      <c r="IK808" s="218"/>
      <c r="IL808" s="218"/>
      <c r="IM808" s="218"/>
      <c r="IO808" s="391"/>
    </row>
    <row r="809" spans="1:249" s="6" customFormat="1" ht="15" x14ac:dyDescent="0.2">
      <c r="A809" s="467" t="s">
        <v>2166</v>
      </c>
      <c r="B809" s="467" t="s">
        <v>2149</v>
      </c>
      <c r="C809" s="393" t="s">
        <v>940</v>
      </c>
      <c r="D809" s="468"/>
      <c r="E809" s="462" t="s">
        <v>2139</v>
      </c>
      <c r="F809" s="14" t="s">
        <v>2146</v>
      </c>
      <c r="G809" s="14" t="s">
        <v>2149</v>
      </c>
      <c r="H809" s="469" t="s">
        <v>2149</v>
      </c>
      <c r="I809" s="462"/>
      <c r="J809" s="456"/>
      <c r="K809" s="11"/>
      <c r="L809" s="11"/>
      <c r="M809" s="14"/>
      <c r="N809" s="470"/>
      <c r="O809" s="14"/>
      <c r="P809" s="14"/>
      <c r="Q809" s="14"/>
      <c r="R809" s="14"/>
      <c r="S809" s="14"/>
      <c r="T809" s="469"/>
      <c r="U809" s="454"/>
      <c r="V809" s="454"/>
      <c r="W809" s="9"/>
      <c r="X809" s="9"/>
      <c r="Y809" s="10"/>
      <c r="Z809" s="495" t="s">
        <v>2166</v>
      </c>
      <c r="AA809" s="11"/>
      <c r="AB809" s="472"/>
      <c r="AC809" s="473"/>
      <c r="AD809" s="473"/>
      <c r="AE809" s="496" t="s">
        <v>2166</v>
      </c>
      <c r="AF809" s="12"/>
      <c r="AG809" s="12"/>
      <c r="AH809" s="13"/>
      <c r="AI809" s="14"/>
      <c r="AJ809" s="14"/>
      <c r="AK809" s="7"/>
      <c r="AL809" s="7"/>
      <c r="AM809" s="15"/>
      <c r="AN809" s="15"/>
      <c r="AO809" s="8"/>
      <c r="AP809" s="453" t="s">
        <v>274</v>
      </c>
      <c r="AQ809" s="17"/>
      <c r="AR809" s="18"/>
      <c r="AS809" s="19"/>
      <c r="AT809" s="19"/>
      <c r="AU809" s="19"/>
      <c r="AV809" s="19"/>
      <c r="AW809" s="19"/>
      <c r="AX809" s="19"/>
      <c r="AY809" s="19"/>
      <c r="AZ809" s="20"/>
      <c r="BA809" s="20"/>
      <c r="BB809" s="21"/>
      <c r="BC809" s="22" t="s">
        <v>2179</v>
      </c>
      <c r="BD809" s="77"/>
      <c r="BE809" s="91"/>
      <c r="BF809" s="91"/>
      <c r="BG809" s="92"/>
      <c r="BH809"/>
      <c r="BI809"/>
      <c r="BJ809"/>
      <c r="BK809"/>
      <c r="BL809"/>
      <c r="BM809"/>
      <c r="BN809"/>
      <c r="BO809"/>
      <c r="BP809"/>
      <c r="BQ809"/>
      <c r="BR809"/>
      <c r="BS809"/>
      <c r="BT809" s="92"/>
      <c r="BU809" s="92"/>
      <c r="BV809" s="92"/>
      <c r="BW809" s="5"/>
      <c r="BX809" s="5"/>
      <c r="BY809" s="5"/>
      <c r="BZ809" s="5"/>
      <c r="CA809" s="5"/>
      <c r="CB809" s="5"/>
      <c r="CC809" s="5"/>
      <c r="CD809" s="440"/>
      <c r="CE809" s="440"/>
      <c r="CF809" s="441"/>
      <c r="CG809" s="442"/>
      <c r="CH809" s="443"/>
      <c r="CI809" s="443"/>
      <c r="CJ809" s="443"/>
      <c r="CK809" s="443"/>
      <c r="CL809" s="4"/>
      <c r="CM809" s="4"/>
      <c r="CN809" s="5"/>
      <c r="CO809" s="4"/>
      <c r="CP809" s="444"/>
      <c r="CQ809" s="445"/>
      <c r="CR809" s="446"/>
      <c r="CS809" s="446"/>
      <c r="CT809" s="444"/>
      <c r="CU809" s="444"/>
      <c r="CV809" s="444"/>
      <c r="CW809" s="444"/>
      <c r="CX809" s="447"/>
      <c r="CY809" s="447"/>
      <c r="CZ809" s="447"/>
      <c r="DA809" s="447"/>
      <c r="DB809" s="448"/>
      <c r="DC809" s="448"/>
      <c r="DD809" s="446"/>
      <c r="DE809" s="439"/>
      <c r="DF809" s="439"/>
      <c r="DG809" s="439"/>
      <c r="DH809" s="439"/>
      <c r="DI809" s="439"/>
      <c r="DJ809" s="439"/>
      <c r="DK809" s="439"/>
      <c r="DL809" s="446"/>
      <c r="DM809" s="446"/>
      <c r="DN809" s="444"/>
      <c r="DO809" s="444"/>
      <c r="DP809" s="444"/>
      <c r="DQ809" s="444"/>
      <c r="DR809" s="444"/>
      <c r="DS809" s="441"/>
      <c r="DT809" s="449"/>
      <c r="DU809" s="450"/>
      <c r="DV809" s="450"/>
      <c r="DW809" s="450"/>
      <c r="DX809" s="450"/>
      <c r="DY809" s="450"/>
      <c r="DZ809" s="450"/>
      <c r="EA809" s="450"/>
      <c r="EB809" s="450"/>
      <c r="EC809" s="450"/>
      <c r="ED809" s="450"/>
      <c r="EE809" s="446"/>
      <c r="EF809" s="446"/>
      <c r="EL809" s="4"/>
      <c r="EM809" s="4"/>
      <c r="EN809" s="5"/>
      <c r="EO809" s="4"/>
      <c r="FA809" s="23"/>
      <c r="FB809" s="24"/>
      <c r="FC809" s="75"/>
      <c r="FD809" s="76"/>
      <c r="FF809" s="89"/>
      <c r="IA809" s="214"/>
      <c r="IB809" s="215"/>
      <c r="IC809" s="214"/>
      <c r="ID809" s="215"/>
      <c r="IE809" s="214"/>
      <c r="IF809" s="214"/>
      <c r="IG809" s="214"/>
      <c r="IH809" s="233"/>
      <c r="II809" s="160"/>
      <c r="IJ809" s="217"/>
      <c r="IK809" s="218"/>
      <c r="IL809" s="218"/>
      <c r="IM809" s="218"/>
      <c r="IO809" s="391"/>
    </row>
    <row r="810" spans="1:249" s="6" customFormat="1" ht="15" x14ac:dyDescent="0.2">
      <c r="A810" s="467" t="s">
        <v>3037</v>
      </c>
      <c r="B810" s="467" t="s">
        <v>3037</v>
      </c>
      <c r="C810" s="393" t="s">
        <v>941</v>
      </c>
      <c r="D810" s="468"/>
      <c r="E810" s="462"/>
      <c r="F810" s="14"/>
      <c r="G810" s="14"/>
      <c r="H810" s="469"/>
      <c r="I810" s="462"/>
      <c r="J810" s="456"/>
      <c r="K810" s="11"/>
      <c r="L810" s="11"/>
      <c r="M810" s="14"/>
      <c r="N810" s="470"/>
      <c r="O810" s="14"/>
      <c r="P810" s="14"/>
      <c r="Q810" s="14"/>
      <c r="R810" s="14"/>
      <c r="S810" s="14"/>
      <c r="T810" s="469"/>
      <c r="U810" s="454"/>
      <c r="V810" s="454"/>
      <c r="W810" s="9"/>
      <c r="X810" s="9"/>
      <c r="Y810" s="10"/>
      <c r="Z810" s="495"/>
      <c r="AA810" s="11"/>
      <c r="AB810" s="472"/>
      <c r="AC810" s="473"/>
      <c r="AD810" s="473"/>
      <c r="AE810" s="496"/>
      <c r="AF810" s="12"/>
      <c r="AG810" s="12"/>
      <c r="AH810" s="13"/>
      <c r="AI810" s="14"/>
      <c r="AJ810" s="14"/>
      <c r="AK810" s="7"/>
      <c r="AL810" s="7"/>
      <c r="AM810" s="15"/>
      <c r="AN810" s="15"/>
      <c r="AO810" s="8"/>
      <c r="AP810" s="453"/>
      <c r="AQ810" s="17"/>
      <c r="AR810" s="18"/>
      <c r="AS810" s="19"/>
      <c r="AT810" s="19"/>
      <c r="AU810" s="19"/>
      <c r="AV810" s="19"/>
      <c r="AW810" s="19"/>
      <c r="AX810" s="19"/>
      <c r="AY810" s="19"/>
      <c r="AZ810" s="20"/>
      <c r="BA810" s="20"/>
      <c r="BB810" s="21"/>
      <c r="BC810" s="22" t="s">
        <v>2198</v>
      </c>
      <c r="BD810" s="77"/>
      <c r="BE810" s="91"/>
      <c r="BF810" s="91"/>
      <c r="BG810" s="92"/>
      <c r="BH810"/>
      <c r="BI810"/>
      <c r="BJ810"/>
      <c r="BK810"/>
      <c r="BL810"/>
      <c r="BM810"/>
      <c r="BN810"/>
      <c r="BO810"/>
      <c r="BP810"/>
      <c r="BQ810"/>
      <c r="BR810"/>
      <c r="BS810"/>
      <c r="BT810" s="92"/>
      <c r="BU810" s="92"/>
      <c r="BV810" s="92"/>
      <c r="BW810" s="5"/>
      <c r="BX810" s="5"/>
      <c r="BY810" s="5"/>
      <c r="BZ810" s="5"/>
      <c r="CA810" s="5"/>
      <c r="CB810" s="5"/>
      <c r="CC810" s="5"/>
      <c r="CD810" s="440"/>
      <c r="CE810" s="440"/>
      <c r="CF810" s="441"/>
      <c r="CG810" s="442"/>
      <c r="CH810" s="443"/>
      <c r="CI810" s="443"/>
      <c r="CJ810" s="443"/>
      <c r="CK810" s="443"/>
      <c r="CL810" s="4"/>
      <c r="CM810" s="4"/>
      <c r="CN810" s="5"/>
      <c r="CO810" s="4"/>
      <c r="CP810" s="444"/>
      <c r="CQ810" s="445"/>
      <c r="CR810" s="446"/>
      <c r="CS810" s="446"/>
      <c r="CT810" s="444"/>
      <c r="CU810" s="444"/>
      <c r="CV810" s="444"/>
      <c r="CW810" s="444"/>
      <c r="CX810" s="447"/>
      <c r="CY810" s="447"/>
      <c r="CZ810" s="447"/>
      <c r="DA810" s="447"/>
      <c r="DB810" s="448"/>
      <c r="DC810" s="448"/>
      <c r="DD810" s="446"/>
      <c r="DE810" s="439"/>
      <c r="DF810" s="439"/>
      <c r="DG810" s="439"/>
      <c r="DH810" s="439"/>
      <c r="DI810" s="439"/>
      <c r="DJ810" s="439"/>
      <c r="DK810" s="439"/>
      <c r="DL810" s="446"/>
      <c r="DM810" s="446"/>
      <c r="DN810" s="444"/>
      <c r="DO810" s="444"/>
      <c r="DP810" s="444"/>
      <c r="DQ810" s="444"/>
      <c r="DR810" s="444"/>
      <c r="DS810" s="441"/>
      <c r="DT810" s="449"/>
      <c r="DU810" s="450"/>
      <c r="DV810" s="450"/>
      <c r="DW810" s="450"/>
      <c r="DX810" s="450"/>
      <c r="DY810" s="450"/>
      <c r="DZ810" s="450"/>
      <c r="EA810" s="450"/>
      <c r="EB810" s="450"/>
      <c r="EC810" s="450"/>
      <c r="ED810" s="450"/>
      <c r="EE810" s="446"/>
      <c r="EF810" s="446"/>
      <c r="EL810" s="4"/>
      <c r="EM810" s="4"/>
      <c r="EN810" s="5"/>
      <c r="EO810" s="4"/>
      <c r="FA810" s="23"/>
      <c r="FB810" s="24"/>
      <c r="FC810" s="75"/>
      <c r="FD810" s="76"/>
      <c r="FF810" s="89"/>
      <c r="IA810" s="214"/>
      <c r="IB810" s="215"/>
      <c r="IC810" s="214"/>
      <c r="ID810" s="215"/>
      <c r="IE810" s="214"/>
      <c r="IF810" s="214"/>
      <c r="IG810" s="214"/>
      <c r="IH810" s="233"/>
      <c r="II810" s="160"/>
      <c r="IJ810" s="217"/>
      <c r="IK810" s="218"/>
      <c r="IL810" s="218"/>
      <c r="IM810" s="218"/>
      <c r="IO810" s="391"/>
    </row>
    <row r="811" spans="1:249" s="6" customFormat="1" ht="15" x14ac:dyDescent="0.2">
      <c r="A811" s="467" t="s">
        <v>2165</v>
      </c>
      <c r="B811" s="467" t="s">
        <v>1960</v>
      </c>
      <c r="C811" s="393" t="s">
        <v>942</v>
      </c>
      <c r="D811" s="468"/>
      <c r="E811" s="462" t="s">
        <v>2136</v>
      </c>
      <c r="F811" s="14" t="s">
        <v>2149</v>
      </c>
      <c r="G811" s="14" t="s">
        <v>2149</v>
      </c>
      <c r="H811" s="469" t="s">
        <v>2149</v>
      </c>
      <c r="I811" s="462"/>
      <c r="J811" s="456"/>
      <c r="K811" s="11"/>
      <c r="L811" s="11"/>
      <c r="M811" s="14"/>
      <c r="N811" s="470"/>
      <c r="O811" s="14"/>
      <c r="P811" s="14"/>
      <c r="Q811" s="14"/>
      <c r="R811" s="14"/>
      <c r="S811" s="14"/>
      <c r="T811" s="469"/>
      <c r="U811" s="454"/>
      <c r="V811" s="454"/>
      <c r="W811" s="9"/>
      <c r="X811" s="9"/>
      <c r="Y811" s="10"/>
      <c r="Z811" s="495" t="s">
        <v>2161</v>
      </c>
      <c r="AA811" s="11"/>
      <c r="AB811" s="472"/>
      <c r="AC811" s="473"/>
      <c r="AD811" s="473"/>
      <c r="AE811" s="496" t="s">
        <v>2195</v>
      </c>
      <c r="AF811" s="12"/>
      <c r="AG811" s="12"/>
      <c r="AH811" s="13"/>
      <c r="AI811" s="14"/>
      <c r="AJ811" s="14"/>
      <c r="AK811" s="7"/>
      <c r="AL811" s="7"/>
      <c r="AM811" s="15"/>
      <c r="AN811" s="15"/>
      <c r="AO811" s="8"/>
      <c r="AP811" s="453" t="s">
        <v>275</v>
      </c>
      <c r="AQ811" s="17"/>
      <c r="AR811" s="18"/>
      <c r="AS811" s="19"/>
      <c r="AT811" s="19"/>
      <c r="AU811" s="19"/>
      <c r="AV811" s="19"/>
      <c r="AW811" s="19"/>
      <c r="AX811" s="19"/>
      <c r="AY811" s="19"/>
      <c r="AZ811" s="20"/>
      <c r="BA811" s="20"/>
      <c r="BB811" s="21"/>
      <c r="BC811" s="22" t="s">
        <v>2179</v>
      </c>
      <c r="BD811" s="77"/>
      <c r="BE811" s="91"/>
      <c r="BF811" s="91"/>
      <c r="BG811" s="92"/>
      <c r="BH811"/>
      <c r="BI811"/>
      <c r="BJ811"/>
      <c r="BK811"/>
      <c r="BL811"/>
      <c r="BM811"/>
      <c r="BN811"/>
      <c r="BO811"/>
      <c r="BP811"/>
      <c r="BQ811"/>
      <c r="BR811"/>
      <c r="BS811"/>
      <c r="BT811" s="92"/>
      <c r="BU811" s="92"/>
      <c r="BV811" s="92"/>
      <c r="BW811" s="5"/>
      <c r="BX811" s="5"/>
      <c r="BY811" s="5"/>
      <c r="BZ811" s="5"/>
      <c r="CA811" s="5"/>
      <c r="CB811" s="5"/>
      <c r="CC811" s="5"/>
      <c r="CD811" s="440"/>
      <c r="CE811" s="440"/>
      <c r="CF811" s="441"/>
      <c r="CG811" s="442"/>
      <c r="CH811" s="443"/>
      <c r="CI811" s="443"/>
      <c r="CJ811" s="443"/>
      <c r="CK811" s="443"/>
      <c r="CL811" s="4"/>
      <c r="CM811" s="4"/>
      <c r="CN811" s="5"/>
      <c r="CO811" s="4"/>
      <c r="CP811" s="444"/>
      <c r="CQ811" s="445"/>
      <c r="CR811" s="446"/>
      <c r="CS811" s="446"/>
      <c r="CT811" s="444"/>
      <c r="CU811" s="444"/>
      <c r="CV811" s="444"/>
      <c r="CW811" s="444"/>
      <c r="CX811" s="447"/>
      <c r="CY811" s="447"/>
      <c r="CZ811" s="447"/>
      <c r="DA811" s="447"/>
      <c r="DB811" s="448"/>
      <c r="DC811" s="448"/>
      <c r="DD811" s="446"/>
      <c r="DE811" s="439"/>
      <c r="DF811" s="439"/>
      <c r="DG811" s="439"/>
      <c r="DH811" s="439"/>
      <c r="DI811" s="439"/>
      <c r="DJ811" s="439"/>
      <c r="DK811" s="439"/>
      <c r="DL811" s="446"/>
      <c r="DM811" s="446"/>
      <c r="DN811" s="444"/>
      <c r="DO811" s="444"/>
      <c r="DP811" s="444"/>
      <c r="DQ811" s="444"/>
      <c r="DR811" s="444"/>
      <c r="DS811" s="441"/>
      <c r="DT811" s="449"/>
      <c r="DU811" s="450"/>
      <c r="DV811" s="450"/>
      <c r="DW811" s="450"/>
      <c r="DX811" s="450"/>
      <c r="DY811" s="450"/>
      <c r="DZ811" s="450"/>
      <c r="EA811" s="450"/>
      <c r="EB811" s="450"/>
      <c r="EC811" s="450"/>
      <c r="ED811" s="450"/>
      <c r="EE811" s="446"/>
      <c r="EF811" s="446"/>
      <c r="EL811" s="4"/>
      <c r="EM811" s="4"/>
      <c r="EN811" s="5"/>
      <c r="EO811" s="4"/>
      <c r="FA811" s="23"/>
      <c r="FB811" s="24"/>
      <c r="FC811" s="75"/>
      <c r="FD811" s="76"/>
      <c r="FF811" s="89"/>
      <c r="IA811" s="214"/>
      <c r="IB811" s="215"/>
      <c r="IC811" s="214"/>
      <c r="ID811" s="215"/>
      <c r="IE811" s="214"/>
      <c r="IF811" s="214"/>
      <c r="IG811" s="214"/>
      <c r="IH811" s="233"/>
      <c r="II811" s="160"/>
      <c r="IJ811" s="217"/>
      <c r="IK811" s="218"/>
      <c r="IL811" s="218"/>
      <c r="IM811" s="218"/>
      <c r="IO811" s="391"/>
    </row>
    <row r="812" spans="1:249" s="6" customFormat="1" ht="15" x14ac:dyDescent="0.2">
      <c r="A812" s="467" t="s">
        <v>2195</v>
      </c>
      <c r="B812" s="467" t="s">
        <v>1969</v>
      </c>
      <c r="C812" s="460" t="s">
        <v>943</v>
      </c>
      <c r="D812" s="468"/>
      <c r="E812" s="462" t="s">
        <v>2138</v>
      </c>
      <c r="F812" s="14" t="s">
        <v>2149</v>
      </c>
      <c r="G812" s="14" t="s">
        <v>2149</v>
      </c>
      <c r="H812" s="469" t="s">
        <v>2149</v>
      </c>
      <c r="I812" s="462"/>
      <c r="J812" s="456"/>
      <c r="K812" s="11"/>
      <c r="L812" s="11"/>
      <c r="M812" s="14"/>
      <c r="N812" s="470"/>
      <c r="O812" s="14"/>
      <c r="P812" s="14"/>
      <c r="Q812" s="14"/>
      <c r="R812" s="14"/>
      <c r="S812" s="14"/>
      <c r="T812" s="469"/>
      <c r="U812" s="454"/>
      <c r="V812" s="454"/>
      <c r="W812" s="9"/>
      <c r="X812" s="9"/>
      <c r="Y812" s="10"/>
      <c r="Z812" s="495" t="s">
        <v>2166</v>
      </c>
      <c r="AA812" s="11"/>
      <c r="AB812" s="472"/>
      <c r="AC812" s="473"/>
      <c r="AD812" s="473"/>
      <c r="AE812" s="496" t="s">
        <v>2195</v>
      </c>
      <c r="AF812" s="12"/>
      <c r="AG812" s="12"/>
      <c r="AH812" s="13"/>
      <c r="AI812" s="14"/>
      <c r="AJ812" s="14"/>
      <c r="AK812" s="7"/>
      <c r="AL812" s="7"/>
      <c r="AM812" s="15"/>
      <c r="AN812" s="15"/>
      <c r="AO812" s="8"/>
      <c r="AP812" s="453" t="s">
        <v>276</v>
      </c>
      <c r="AQ812" s="17"/>
      <c r="AR812" s="18"/>
      <c r="AS812" s="19"/>
      <c r="AT812" s="19"/>
      <c r="AU812" s="19"/>
      <c r="AV812" s="19"/>
      <c r="AW812" s="19"/>
      <c r="AX812" s="19"/>
      <c r="AY812" s="19"/>
      <c r="AZ812" s="20"/>
      <c r="BA812" s="20"/>
      <c r="BB812" s="21"/>
      <c r="BC812" s="22" t="s">
        <v>2179</v>
      </c>
      <c r="BD812" s="77"/>
      <c r="BE812" s="91"/>
      <c r="BF812" s="91"/>
      <c r="BG812" s="92"/>
      <c r="BH812"/>
      <c r="BI812"/>
      <c r="BJ812"/>
      <c r="BK812"/>
      <c r="BL812"/>
      <c r="BM812"/>
      <c r="BN812"/>
      <c r="BO812"/>
      <c r="BP812"/>
      <c r="BQ812"/>
      <c r="BR812"/>
      <c r="BS812"/>
      <c r="BT812" s="92"/>
      <c r="BU812" s="92"/>
      <c r="BV812" s="92"/>
      <c r="BW812" s="5"/>
      <c r="BX812" s="5"/>
      <c r="BY812" s="5"/>
      <c r="BZ812" s="5"/>
      <c r="CA812" s="5"/>
      <c r="CB812" s="5"/>
      <c r="CC812" s="5"/>
      <c r="CD812" s="440"/>
      <c r="CE812" s="440"/>
      <c r="CF812" s="441"/>
      <c r="CG812" s="442"/>
      <c r="CH812" s="443"/>
      <c r="CI812" s="443"/>
      <c r="CJ812" s="443"/>
      <c r="CK812" s="443"/>
      <c r="CL812" s="4"/>
      <c r="CM812" s="4"/>
      <c r="CN812" s="5"/>
      <c r="CO812" s="4"/>
      <c r="CP812" s="444"/>
      <c r="CQ812" s="445"/>
      <c r="CR812" s="446"/>
      <c r="CS812" s="446"/>
      <c r="CT812" s="444"/>
      <c r="CU812" s="444"/>
      <c r="CV812" s="444"/>
      <c r="CW812" s="444"/>
      <c r="CX812" s="447"/>
      <c r="CY812" s="447"/>
      <c r="CZ812" s="447"/>
      <c r="DA812" s="447"/>
      <c r="DB812" s="448"/>
      <c r="DC812" s="448"/>
      <c r="DD812" s="446"/>
      <c r="DE812" s="439"/>
      <c r="DF812" s="439"/>
      <c r="DG812" s="439"/>
      <c r="DH812" s="439"/>
      <c r="DI812" s="439"/>
      <c r="DJ812" s="439"/>
      <c r="DK812" s="439"/>
      <c r="DL812" s="446"/>
      <c r="DM812" s="446"/>
      <c r="DN812" s="444"/>
      <c r="DO812" s="444"/>
      <c r="DP812" s="444"/>
      <c r="DQ812" s="444"/>
      <c r="DR812" s="444"/>
      <c r="DS812" s="441"/>
      <c r="DT812" s="449"/>
      <c r="DU812" s="450"/>
      <c r="DV812" s="450"/>
      <c r="DW812" s="450"/>
      <c r="DX812" s="450"/>
      <c r="DY812" s="450"/>
      <c r="DZ812" s="450"/>
      <c r="EA812" s="450"/>
      <c r="EB812" s="450"/>
      <c r="EC812" s="450"/>
      <c r="ED812" s="450"/>
      <c r="EE812" s="446"/>
      <c r="EF812" s="446"/>
      <c r="EL812" s="4"/>
      <c r="EM812" s="4"/>
      <c r="EN812" s="5"/>
      <c r="EO812" s="4"/>
      <c r="FA812" s="23"/>
      <c r="FB812" s="24"/>
      <c r="FC812" s="75"/>
      <c r="FD812" s="76"/>
      <c r="FF812" s="89"/>
      <c r="IA812" s="214"/>
      <c r="IB812" s="215"/>
      <c r="IC812" s="214"/>
      <c r="ID812" s="215"/>
      <c r="IE812" s="214"/>
      <c r="IF812" s="214"/>
      <c r="IG812" s="214"/>
      <c r="IH812" s="233"/>
      <c r="II812" s="160"/>
      <c r="IJ812" s="217"/>
      <c r="IK812" s="218"/>
      <c r="IL812" s="218"/>
      <c r="IM812" s="218"/>
      <c r="IO812" s="391"/>
    </row>
    <row r="813" spans="1:249" s="6" customFormat="1" ht="15" x14ac:dyDescent="0.2">
      <c r="A813" s="467" t="s">
        <v>2195</v>
      </c>
      <c r="B813" s="467" t="s">
        <v>2149</v>
      </c>
      <c r="C813" s="393" t="s">
        <v>944</v>
      </c>
      <c r="D813" s="468"/>
      <c r="E813" s="462" t="s">
        <v>2138</v>
      </c>
      <c r="F813" s="14" t="s">
        <v>2149</v>
      </c>
      <c r="G813" s="14" t="s">
        <v>2149</v>
      </c>
      <c r="H813" s="469" t="s">
        <v>2149</v>
      </c>
      <c r="I813" s="462"/>
      <c r="J813" s="456"/>
      <c r="K813" s="11"/>
      <c r="L813" s="11"/>
      <c r="M813" s="14"/>
      <c r="N813" s="470"/>
      <c r="O813" s="14"/>
      <c r="P813" s="14"/>
      <c r="Q813" s="14"/>
      <c r="R813" s="14"/>
      <c r="S813" s="14"/>
      <c r="T813" s="469"/>
      <c r="U813" s="454"/>
      <c r="V813" s="454"/>
      <c r="W813" s="9"/>
      <c r="X813" s="9"/>
      <c r="Y813" s="10"/>
      <c r="Z813" s="495" t="s">
        <v>2195</v>
      </c>
      <c r="AA813" s="11"/>
      <c r="AB813" s="472"/>
      <c r="AC813" s="473"/>
      <c r="AD813" s="473"/>
      <c r="AE813" s="496" t="s">
        <v>2195</v>
      </c>
      <c r="AF813" s="12"/>
      <c r="AG813" s="12"/>
      <c r="AH813" s="13"/>
      <c r="AI813" s="14"/>
      <c r="AJ813" s="14"/>
      <c r="AK813" s="7"/>
      <c r="AL813" s="7"/>
      <c r="AM813" s="15"/>
      <c r="AN813" s="15"/>
      <c r="AO813" s="8"/>
      <c r="AP813" s="453" t="s">
        <v>277</v>
      </c>
      <c r="AQ813" s="17"/>
      <c r="AR813" s="18"/>
      <c r="AS813" s="19"/>
      <c r="AT813" s="19"/>
      <c r="AU813" s="19"/>
      <c r="AV813" s="19"/>
      <c r="AW813" s="19"/>
      <c r="AX813" s="19"/>
      <c r="AY813" s="19"/>
      <c r="AZ813" s="20"/>
      <c r="BA813" s="20"/>
      <c r="BB813" s="21"/>
      <c r="BC813" s="22" t="s">
        <v>2179</v>
      </c>
      <c r="BD813" s="77"/>
      <c r="BE813" s="91"/>
      <c r="BF813" s="91"/>
      <c r="BG813" s="92"/>
      <c r="BH813"/>
      <c r="BI813"/>
      <c r="BJ813"/>
      <c r="BK813"/>
      <c r="BL813"/>
      <c r="BM813"/>
      <c r="BN813"/>
      <c r="BO813"/>
      <c r="BP813"/>
      <c r="BQ813"/>
      <c r="BR813"/>
      <c r="BS813"/>
      <c r="BT813" s="92"/>
      <c r="BU813" s="92"/>
      <c r="BV813" s="92"/>
      <c r="BW813" s="5"/>
      <c r="BX813" s="5"/>
      <c r="BY813" s="5"/>
      <c r="BZ813" s="5"/>
      <c r="CA813" s="5"/>
      <c r="CB813" s="5"/>
      <c r="CC813" s="5"/>
      <c r="CD813" s="440"/>
      <c r="CE813" s="440"/>
      <c r="CF813" s="441"/>
      <c r="CG813" s="442"/>
      <c r="CH813" s="443"/>
      <c r="CI813" s="443"/>
      <c r="CJ813" s="443"/>
      <c r="CK813" s="443"/>
      <c r="CL813" s="4"/>
      <c r="CM813" s="4"/>
      <c r="CN813" s="5"/>
      <c r="CO813" s="4"/>
      <c r="CP813" s="444"/>
      <c r="CQ813" s="445"/>
      <c r="CR813" s="446"/>
      <c r="CS813" s="446"/>
      <c r="CT813" s="444"/>
      <c r="CU813" s="444"/>
      <c r="CV813" s="444"/>
      <c r="CW813" s="444"/>
      <c r="CX813" s="447"/>
      <c r="CY813" s="447"/>
      <c r="CZ813" s="447"/>
      <c r="DA813" s="447"/>
      <c r="DB813" s="448"/>
      <c r="DC813" s="448"/>
      <c r="DD813" s="446"/>
      <c r="DE813" s="439"/>
      <c r="DF813" s="439"/>
      <c r="DG813" s="439"/>
      <c r="DH813" s="439"/>
      <c r="DI813" s="439"/>
      <c r="DJ813" s="439"/>
      <c r="DK813" s="439"/>
      <c r="DL813" s="446"/>
      <c r="DM813" s="446"/>
      <c r="DN813" s="444"/>
      <c r="DO813" s="444"/>
      <c r="DP813" s="444"/>
      <c r="DQ813" s="444"/>
      <c r="DR813" s="444"/>
      <c r="DS813" s="441"/>
      <c r="DT813" s="449"/>
      <c r="DU813" s="450"/>
      <c r="DV813" s="450"/>
      <c r="DW813" s="450"/>
      <c r="DX813" s="450"/>
      <c r="DY813" s="450"/>
      <c r="DZ813" s="450"/>
      <c r="EA813" s="450"/>
      <c r="EB813" s="450"/>
      <c r="EC813" s="450"/>
      <c r="ED813" s="450"/>
      <c r="EE813" s="446"/>
      <c r="EF813" s="446"/>
      <c r="EL813" s="4"/>
      <c r="EM813" s="4"/>
      <c r="EN813" s="5"/>
      <c r="EO813" s="4"/>
      <c r="FA813" s="23"/>
      <c r="FB813" s="24"/>
      <c r="FC813" s="75"/>
      <c r="FD813" s="76"/>
      <c r="FF813" s="89"/>
      <c r="IA813" s="214"/>
      <c r="IB813" s="215"/>
      <c r="IC813" s="214"/>
      <c r="ID813" s="215"/>
      <c r="IE813" s="214"/>
      <c r="IF813" s="214"/>
      <c r="IG813" s="214"/>
      <c r="IH813" s="233"/>
      <c r="II813" s="160"/>
      <c r="IJ813" s="217"/>
      <c r="IK813" s="218"/>
      <c r="IL813" s="218"/>
      <c r="IM813" s="218"/>
      <c r="IO813" s="391"/>
    </row>
    <row r="814" spans="1:249" s="6" customFormat="1" ht="15" x14ac:dyDescent="0.2">
      <c r="A814" s="467">
        <v>2</v>
      </c>
      <c r="B814" s="467" t="s">
        <v>2149</v>
      </c>
      <c r="C814" s="393" t="s">
        <v>945</v>
      </c>
      <c r="D814" s="468"/>
      <c r="E814" s="462" t="s">
        <v>2137</v>
      </c>
      <c r="F814" s="14" t="s">
        <v>2147</v>
      </c>
      <c r="G814" s="14" t="s">
        <v>2154</v>
      </c>
      <c r="H814" s="469" t="s">
        <v>2149</v>
      </c>
      <c r="I814" s="462"/>
      <c r="J814" s="456"/>
      <c r="K814" s="11"/>
      <c r="L814" s="11"/>
      <c r="M814" s="14"/>
      <c r="N814" s="470"/>
      <c r="O814" s="14"/>
      <c r="P814" s="14"/>
      <c r="Q814" s="14"/>
      <c r="R814" s="14"/>
      <c r="S814" s="14"/>
      <c r="T814" s="469"/>
      <c r="U814" s="454"/>
      <c r="V814" s="454"/>
      <c r="W814" s="9"/>
      <c r="X814" s="9"/>
      <c r="Y814" s="10"/>
      <c r="Z814" s="495">
        <v>2</v>
      </c>
      <c r="AA814" s="11"/>
      <c r="AB814" s="472"/>
      <c r="AC814" s="473"/>
      <c r="AD814" s="473"/>
      <c r="AE814" s="496">
        <v>3</v>
      </c>
      <c r="AF814" s="12"/>
      <c r="AG814" s="12"/>
      <c r="AH814" s="13"/>
      <c r="AI814" s="14"/>
      <c r="AJ814" s="14"/>
      <c r="AK814" s="7"/>
      <c r="AL814" s="7"/>
      <c r="AM814" s="15"/>
      <c r="AN814" s="15"/>
      <c r="AO814" s="8"/>
      <c r="AP814" s="453" t="s">
        <v>278</v>
      </c>
      <c r="AQ814" s="17"/>
      <c r="AR814" s="18"/>
      <c r="AS814" s="19"/>
      <c r="AT814" s="19"/>
      <c r="AU814" s="19"/>
      <c r="AV814" s="19"/>
      <c r="AW814" s="19"/>
      <c r="AX814" s="19"/>
      <c r="AY814" s="19"/>
      <c r="AZ814" s="20"/>
      <c r="BA814" s="20"/>
      <c r="BB814" s="21"/>
      <c r="BC814" s="22" t="s">
        <v>2179</v>
      </c>
      <c r="BD814" s="77"/>
      <c r="BE814" s="91"/>
      <c r="BF814" s="91"/>
      <c r="BG814" s="92"/>
      <c r="BH814"/>
      <c r="BI814"/>
      <c r="BJ814"/>
      <c r="BK814"/>
      <c r="BL814"/>
      <c r="BM814"/>
      <c r="BN814"/>
      <c r="BO814"/>
      <c r="BP814"/>
      <c r="BQ814"/>
      <c r="BR814"/>
      <c r="BS814"/>
      <c r="BT814" s="92"/>
      <c r="BU814" s="92"/>
      <c r="BV814" s="92"/>
      <c r="BW814" s="5"/>
      <c r="BX814" s="5"/>
      <c r="BY814" s="5"/>
      <c r="BZ814" s="5"/>
      <c r="CA814" s="5"/>
      <c r="CB814" s="5"/>
      <c r="CC814" s="5"/>
      <c r="CD814" s="440"/>
      <c r="CE814" s="440"/>
      <c r="CF814" s="441"/>
      <c r="CG814" s="442"/>
      <c r="CH814" s="443"/>
      <c r="CI814" s="443"/>
      <c r="CJ814" s="443"/>
      <c r="CK814" s="443"/>
      <c r="CL814" s="4"/>
      <c r="CM814" s="4"/>
      <c r="CN814" s="5"/>
      <c r="CO814" s="4"/>
      <c r="CP814" s="444"/>
      <c r="CQ814" s="445"/>
      <c r="CR814" s="446"/>
      <c r="CS814" s="446"/>
      <c r="CT814" s="444"/>
      <c r="CU814" s="444"/>
      <c r="CV814" s="444"/>
      <c r="CW814" s="444"/>
      <c r="CX814" s="447"/>
      <c r="CY814" s="447"/>
      <c r="CZ814" s="447"/>
      <c r="DA814" s="447"/>
      <c r="DB814" s="448"/>
      <c r="DC814" s="448"/>
      <c r="DD814" s="446"/>
      <c r="DE814" s="439"/>
      <c r="DF814" s="439"/>
      <c r="DG814" s="439"/>
      <c r="DH814" s="439"/>
      <c r="DI814" s="439"/>
      <c r="DJ814" s="439"/>
      <c r="DK814" s="439"/>
      <c r="DL814" s="446"/>
      <c r="DM814" s="446"/>
      <c r="DN814" s="444"/>
      <c r="DO814" s="444"/>
      <c r="DP814" s="444"/>
      <c r="DQ814" s="444"/>
      <c r="DR814" s="444"/>
      <c r="DS814" s="441"/>
      <c r="DT814" s="449"/>
      <c r="DU814" s="450"/>
      <c r="DV814" s="450"/>
      <c r="DW814" s="450"/>
      <c r="DX814" s="450"/>
      <c r="DY814" s="450"/>
      <c r="DZ814" s="450"/>
      <c r="EA814" s="450"/>
      <c r="EB814" s="450"/>
      <c r="EC814" s="450"/>
      <c r="ED814" s="450"/>
      <c r="EE814" s="446"/>
      <c r="EF814" s="446"/>
      <c r="EL814" s="4"/>
      <c r="EM814" s="4"/>
      <c r="EN814" s="5"/>
      <c r="EO814" s="4"/>
      <c r="FA814" s="23"/>
      <c r="FB814" s="24"/>
      <c r="FC814" s="75"/>
      <c r="FD814" s="76"/>
      <c r="FF814" s="89"/>
      <c r="IA814" s="214"/>
      <c r="IB814" s="215"/>
      <c r="IC814" s="214"/>
      <c r="ID814" s="215"/>
      <c r="IE814" s="214"/>
      <c r="IF814" s="214"/>
      <c r="IG814" s="214"/>
      <c r="IH814" s="233"/>
      <c r="II814" s="160"/>
      <c r="IJ814" s="217"/>
      <c r="IK814" s="218"/>
      <c r="IL814" s="218"/>
      <c r="IM814" s="218"/>
      <c r="IO814" s="391"/>
    </row>
    <row r="815" spans="1:249" s="6" customFormat="1" ht="15" x14ac:dyDescent="0.2">
      <c r="A815" s="467">
        <v>0</v>
      </c>
      <c r="B815" s="467" t="s">
        <v>2149</v>
      </c>
      <c r="C815" s="393" t="s">
        <v>946</v>
      </c>
      <c r="D815" s="468"/>
      <c r="E815" s="462" t="s">
        <v>2135</v>
      </c>
      <c r="F815" s="14"/>
      <c r="G815" s="14"/>
      <c r="H815" s="469"/>
      <c r="I815" s="462"/>
      <c r="J815" s="456"/>
      <c r="K815" s="11"/>
      <c r="L815" s="11"/>
      <c r="M815" s="14"/>
      <c r="N815" s="470"/>
      <c r="O815" s="14"/>
      <c r="P815" s="14"/>
      <c r="Q815" s="14"/>
      <c r="R815" s="14"/>
      <c r="S815" s="14"/>
      <c r="T815" s="469"/>
      <c r="U815" s="454"/>
      <c r="V815" s="454"/>
      <c r="W815" s="9"/>
      <c r="X815" s="9"/>
      <c r="Y815" s="10"/>
      <c r="Z815" s="495">
        <v>0</v>
      </c>
      <c r="AA815" s="11"/>
      <c r="AB815" s="472"/>
      <c r="AC815" s="473"/>
      <c r="AD815" s="473"/>
      <c r="AE815" s="496">
        <v>1</v>
      </c>
      <c r="AF815" s="12"/>
      <c r="AG815" s="12"/>
      <c r="AH815" s="13"/>
      <c r="AI815" s="14"/>
      <c r="AJ815" s="14"/>
      <c r="AK815" s="7"/>
      <c r="AL815" s="7"/>
      <c r="AM815" s="15"/>
      <c r="AN815" s="15"/>
      <c r="AO815" s="8"/>
      <c r="AP815" s="453" t="s">
        <v>279</v>
      </c>
      <c r="AQ815" s="17"/>
      <c r="AR815" s="18"/>
      <c r="AS815" s="19"/>
      <c r="AT815" s="19"/>
      <c r="AU815" s="19"/>
      <c r="AV815" s="19"/>
      <c r="AW815" s="19"/>
      <c r="AX815" s="19"/>
      <c r="AY815" s="19"/>
      <c r="AZ815" s="20"/>
      <c r="BA815" s="20"/>
      <c r="BB815" s="21"/>
      <c r="BC815" s="22" t="s">
        <v>2179</v>
      </c>
      <c r="BD815" s="77"/>
      <c r="BE815" s="91"/>
      <c r="BF815" s="91"/>
      <c r="BG815" s="92"/>
      <c r="BH815"/>
      <c r="BI815"/>
      <c r="BJ815"/>
      <c r="BK815"/>
      <c r="BL815"/>
      <c r="BM815"/>
      <c r="BN815"/>
      <c r="BO815"/>
      <c r="BP815"/>
      <c r="BQ815"/>
      <c r="BR815"/>
      <c r="BS815"/>
      <c r="BT815" s="92"/>
      <c r="BU815" s="92"/>
      <c r="BV815" s="92"/>
      <c r="BW815" s="5"/>
      <c r="BX815" s="5"/>
      <c r="BY815" s="5"/>
      <c r="BZ815" s="5"/>
      <c r="CA815" s="5"/>
      <c r="CB815" s="5"/>
      <c r="CC815" s="5"/>
      <c r="CD815" s="440"/>
      <c r="CE815" s="440"/>
      <c r="CF815" s="441"/>
      <c r="CG815" s="442"/>
      <c r="CH815" s="443"/>
      <c r="CI815" s="443"/>
      <c r="CJ815" s="443"/>
      <c r="CK815" s="443"/>
      <c r="CL815" s="4"/>
      <c r="CM815" s="4"/>
      <c r="CN815" s="5"/>
      <c r="CO815" s="4"/>
      <c r="CP815" s="444"/>
      <c r="CQ815" s="445"/>
      <c r="CR815" s="446"/>
      <c r="CS815" s="446"/>
      <c r="CT815" s="444"/>
      <c r="CU815" s="444"/>
      <c r="CV815" s="444"/>
      <c r="CW815" s="444"/>
      <c r="CX815" s="447"/>
      <c r="CY815" s="447"/>
      <c r="CZ815" s="447"/>
      <c r="DA815" s="447"/>
      <c r="DB815" s="448"/>
      <c r="DC815" s="448"/>
      <c r="DD815" s="446"/>
      <c r="DE815" s="439"/>
      <c r="DF815" s="439"/>
      <c r="DG815" s="439"/>
      <c r="DH815" s="439"/>
      <c r="DI815" s="439"/>
      <c r="DJ815" s="439"/>
      <c r="DK815" s="439"/>
      <c r="DL815" s="446"/>
      <c r="DM815" s="446"/>
      <c r="DN815" s="444"/>
      <c r="DO815" s="444"/>
      <c r="DP815" s="444"/>
      <c r="DQ815" s="444"/>
      <c r="DR815" s="444"/>
      <c r="DS815" s="441"/>
      <c r="DT815" s="449"/>
      <c r="DU815" s="450"/>
      <c r="DV815" s="450"/>
      <c r="DW815" s="450"/>
      <c r="DX815" s="450"/>
      <c r="DY815" s="450"/>
      <c r="DZ815" s="450"/>
      <c r="EA815" s="450"/>
      <c r="EB815" s="450"/>
      <c r="EC815" s="450"/>
      <c r="ED815" s="450"/>
      <c r="EE815" s="446"/>
      <c r="EF815" s="446"/>
      <c r="EL815" s="4"/>
      <c r="EM815" s="4"/>
      <c r="EN815" s="5"/>
      <c r="EO815" s="4"/>
      <c r="FA815" s="23"/>
      <c r="FB815" s="24"/>
      <c r="FC815" s="75"/>
      <c r="FD815" s="76"/>
      <c r="FF815" s="89"/>
      <c r="IA815" s="214"/>
      <c r="IB815" s="215"/>
      <c r="IC815" s="214"/>
      <c r="ID815" s="215"/>
      <c r="IE815" s="214"/>
      <c r="IF815" s="214"/>
      <c r="IG815" s="214"/>
      <c r="IH815" s="233"/>
      <c r="II815" s="160"/>
      <c r="IJ815" s="217"/>
      <c r="IK815" s="218"/>
      <c r="IL815" s="218"/>
      <c r="IM815" s="218"/>
      <c r="IO815" s="391"/>
    </row>
    <row r="816" spans="1:249" s="6" customFormat="1" ht="15" x14ac:dyDescent="0.2">
      <c r="A816" s="467">
        <v>0</v>
      </c>
      <c r="B816" s="467" t="s">
        <v>2149</v>
      </c>
      <c r="C816" s="393" t="s">
        <v>947</v>
      </c>
      <c r="D816" s="468"/>
      <c r="E816" s="462" t="s">
        <v>2135</v>
      </c>
      <c r="F816" s="14"/>
      <c r="G816" s="14"/>
      <c r="H816" s="469"/>
      <c r="I816" s="462"/>
      <c r="J816" s="456"/>
      <c r="K816" s="11"/>
      <c r="L816" s="11"/>
      <c r="M816" s="14"/>
      <c r="N816" s="470"/>
      <c r="O816" s="14"/>
      <c r="P816" s="14"/>
      <c r="Q816" s="14"/>
      <c r="R816" s="14"/>
      <c r="S816" s="14"/>
      <c r="T816" s="469"/>
      <c r="U816" s="454"/>
      <c r="V816" s="454"/>
      <c r="W816" s="9"/>
      <c r="X816" s="9"/>
      <c r="Y816" s="10"/>
      <c r="Z816" s="495">
        <v>0</v>
      </c>
      <c r="AA816" s="11"/>
      <c r="AB816" s="472"/>
      <c r="AC816" s="473"/>
      <c r="AD816" s="473"/>
      <c r="AE816" s="496">
        <v>1</v>
      </c>
      <c r="AF816" s="12"/>
      <c r="AG816" s="12"/>
      <c r="AH816" s="13"/>
      <c r="AI816" s="14"/>
      <c r="AJ816" s="14"/>
      <c r="AK816" s="7"/>
      <c r="AL816" s="7"/>
      <c r="AM816" s="15"/>
      <c r="AN816" s="15"/>
      <c r="AO816" s="8"/>
      <c r="AP816" s="453" t="s">
        <v>280</v>
      </c>
      <c r="AQ816" s="17"/>
      <c r="AR816" s="18"/>
      <c r="AS816" s="19"/>
      <c r="AT816" s="19"/>
      <c r="AU816" s="19"/>
      <c r="AV816" s="19"/>
      <c r="AW816" s="19"/>
      <c r="AX816" s="19"/>
      <c r="AY816" s="19"/>
      <c r="AZ816" s="20"/>
      <c r="BA816" s="20"/>
      <c r="BB816" s="21"/>
      <c r="BC816" s="22" t="s">
        <v>2179</v>
      </c>
      <c r="BD816" s="77"/>
      <c r="BE816" s="91"/>
      <c r="BF816" s="91"/>
      <c r="BG816" s="92"/>
      <c r="BH816"/>
      <c r="BI816"/>
      <c r="BJ816"/>
      <c r="BK816"/>
      <c r="BL816"/>
      <c r="BM816"/>
      <c r="BN816"/>
      <c r="BO816"/>
      <c r="BP816"/>
      <c r="BQ816"/>
      <c r="BR816"/>
      <c r="BS816"/>
      <c r="BT816" s="92"/>
      <c r="BU816" s="92"/>
      <c r="BV816" s="92"/>
      <c r="BW816" s="5"/>
      <c r="BX816" s="5"/>
      <c r="BY816" s="5"/>
      <c r="BZ816" s="5"/>
      <c r="CA816" s="5"/>
      <c r="CB816" s="5"/>
      <c r="CC816" s="5"/>
      <c r="CD816" s="440"/>
      <c r="CE816" s="440"/>
      <c r="CF816" s="441"/>
      <c r="CG816" s="442"/>
      <c r="CH816" s="443"/>
      <c r="CI816" s="443"/>
      <c r="CJ816" s="443"/>
      <c r="CK816" s="443"/>
      <c r="CL816" s="4"/>
      <c r="CM816" s="4"/>
      <c r="CN816" s="5"/>
      <c r="CO816" s="4"/>
      <c r="CP816" s="444"/>
      <c r="CQ816" s="445"/>
      <c r="CR816" s="446"/>
      <c r="CS816" s="446"/>
      <c r="CT816" s="444"/>
      <c r="CU816" s="444"/>
      <c r="CV816" s="444"/>
      <c r="CW816" s="444"/>
      <c r="CX816" s="447"/>
      <c r="CY816" s="447"/>
      <c r="CZ816" s="447"/>
      <c r="DA816" s="447"/>
      <c r="DB816" s="448"/>
      <c r="DC816" s="448"/>
      <c r="DD816" s="446"/>
      <c r="DE816" s="439"/>
      <c r="DF816" s="439"/>
      <c r="DG816" s="439"/>
      <c r="DH816" s="439"/>
      <c r="DI816" s="439"/>
      <c r="DJ816" s="439"/>
      <c r="DK816" s="439"/>
      <c r="DL816" s="446"/>
      <c r="DM816" s="446"/>
      <c r="DN816" s="444"/>
      <c r="DO816" s="444"/>
      <c r="DP816" s="444"/>
      <c r="DQ816" s="444"/>
      <c r="DR816" s="444"/>
      <c r="DS816" s="441"/>
      <c r="DT816" s="449"/>
      <c r="DU816" s="450"/>
      <c r="DV816" s="450"/>
      <c r="DW816" s="450"/>
      <c r="DX816" s="450"/>
      <c r="DY816" s="450"/>
      <c r="DZ816" s="450"/>
      <c r="EA816" s="450"/>
      <c r="EB816" s="450"/>
      <c r="EC816" s="450"/>
      <c r="ED816" s="450"/>
      <c r="EE816" s="446"/>
      <c r="EF816" s="446"/>
      <c r="EL816" s="4"/>
      <c r="EM816" s="4"/>
      <c r="EN816" s="5"/>
      <c r="EO816" s="4"/>
      <c r="FA816" s="23"/>
      <c r="FB816" s="24"/>
      <c r="FC816" s="75"/>
      <c r="FD816" s="76"/>
      <c r="FF816" s="89"/>
      <c r="IA816" s="214"/>
      <c r="IB816" s="215"/>
      <c r="IC816" s="214"/>
      <c r="ID816" s="215"/>
      <c r="IE816" s="214"/>
      <c r="IF816" s="214"/>
      <c r="IG816" s="214"/>
      <c r="IH816" s="233"/>
      <c r="II816" s="160"/>
      <c r="IJ816" s="217"/>
      <c r="IK816" s="218"/>
      <c r="IL816" s="218"/>
      <c r="IM816" s="218"/>
      <c r="IO816" s="391"/>
    </row>
    <row r="817" spans="1:249" s="6" customFormat="1" ht="15" x14ac:dyDescent="0.2">
      <c r="A817" s="467">
        <v>2</v>
      </c>
      <c r="B817" s="467" t="s">
        <v>2157</v>
      </c>
      <c r="C817" s="393" t="s">
        <v>3175</v>
      </c>
      <c r="D817" s="468"/>
      <c r="E817" s="462" t="s">
        <v>2137</v>
      </c>
      <c r="F817" s="14" t="s">
        <v>2147</v>
      </c>
      <c r="G817" s="14" t="s">
        <v>2154</v>
      </c>
      <c r="H817" s="469" t="s">
        <v>2149</v>
      </c>
      <c r="I817" s="462"/>
      <c r="J817" s="456"/>
      <c r="K817" s="11"/>
      <c r="L817" s="11"/>
      <c r="M817" s="14"/>
      <c r="N817" s="470"/>
      <c r="O817" s="14"/>
      <c r="P817" s="14"/>
      <c r="Q817" s="14"/>
      <c r="R817" s="14"/>
      <c r="S817" s="14"/>
      <c r="T817" s="469"/>
      <c r="U817" s="454"/>
      <c r="V817" s="454"/>
      <c r="W817" s="9"/>
      <c r="X817" s="9"/>
      <c r="Y817" s="10"/>
      <c r="Z817" s="495">
        <v>3</v>
      </c>
      <c r="AA817" s="11"/>
      <c r="AB817" s="472"/>
      <c r="AC817" s="473"/>
      <c r="AD817" s="473"/>
      <c r="AE817" s="496" t="s">
        <v>2166</v>
      </c>
      <c r="AF817" s="12"/>
      <c r="AG817" s="12"/>
      <c r="AH817" s="13"/>
      <c r="AI817" s="14"/>
      <c r="AJ817" s="14"/>
      <c r="AK817" s="7"/>
      <c r="AL817" s="7"/>
      <c r="AM817" s="15"/>
      <c r="AN817" s="15"/>
      <c r="AO817" s="8"/>
      <c r="AP817" s="453" t="s">
        <v>281</v>
      </c>
      <c r="AQ817" s="17"/>
      <c r="AR817" s="18"/>
      <c r="AS817" s="19"/>
      <c r="AT817" s="19"/>
      <c r="AU817" s="19"/>
      <c r="AV817" s="19"/>
      <c r="AW817" s="19"/>
      <c r="AX817" s="19"/>
      <c r="AY817" s="19"/>
      <c r="AZ817" s="20"/>
      <c r="BA817" s="20"/>
      <c r="BB817" s="21"/>
      <c r="BC817" s="22" t="s">
        <v>2163</v>
      </c>
      <c r="BD817" s="77"/>
      <c r="BE817" s="91"/>
      <c r="BF817" s="91"/>
      <c r="BG817" s="92"/>
      <c r="BH817"/>
      <c r="BI817"/>
      <c r="BJ817"/>
      <c r="BK817"/>
      <c r="BL817"/>
      <c r="BM817"/>
      <c r="BN817"/>
      <c r="BO817"/>
      <c r="BP817"/>
      <c r="BQ817"/>
      <c r="BR817"/>
      <c r="BS817"/>
      <c r="BT817" s="92"/>
      <c r="BU817" s="92"/>
      <c r="BV817" s="92"/>
      <c r="BW817" s="5"/>
      <c r="BX817" s="5"/>
      <c r="BY817" s="5"/>
      <c r="BZ817" s="5"/>
      <c r="CA817" s="5"/>
      <c r="CB817" s="5"/>
      <c r="CC817" s="5"/>
      <c r="CD817" s="440"/>
      <c r="CE817" s="440"/>
      <c r="CF817" s="441"/>
      <c r="CG817" s="442"/>
      <c r="CH817" s="443"/>
      <c r="CI817" s="443"/>
      <c r="CJ817" s="443"/>
      <c r="CK817" s="443"/>
      <c r="CL817" s="4"/>
      <c r="CM817" s="4"/>
      <c r="CN817" s="5"/>
      <c r="CO817" s="4"/>
      <c r="CP817" s="444"/>
      <c r="CQ817" s="445"/>
      <c r="CR817" s="446"/>
      <c r="CS817" s="446"/>
      <c r="CT817" s="444"/>
      <c r="CU817" s="444"/>
      <c r="CV817" s="444"/>
      <c r="CW817" s="444"/>
      <c r="CX817" s="447"/>
      <c r="CY817" s="447"/>
      <c r="CZ817" s="447"/>
      <c r="DA817" s="447"/>
      <c r="DB817" s="448"/>
      <c r="DC817" s="448"/>
      <c r="DD817" s="446"/>
      <c r="DE817" s="439"/>
      <c r="DF817" s="439"/>
      <c r="DG817" s="439"/>
      <c r="DH817" s="439"/>
      <c r="DI817" s="439"/>
      <c r="DJ817" s="439"/>
      <c r="DK817" s="439"/>
      <c r="DL817" s="446"/>
      <c r="DM817" s="446"/>
      <c r="DN817" s="444"/>
      <c r="DO817" s="444"/>
      <c r="DP817" s="444"/>
      <c r="DQ817" s="444"/>
      <c r="DR817" s="444"/>
      <c r="DS817" s="441"/>
      <c r="DT817" s="449"/>
      <c r="DU817" s="450"/>
      <c r="DV817" s="450"/>
      <c r="DW817" s="450"/>
      <c r="DX817" s="450"/>
      <c r="DY817" s="450"/>
      <c r="DZ817" s="450"/>
      <c r="EA817" s="450"/>
      <c r="EB817" s="450"/>
      <c r="EC817" s="450"/>
      <c r="ED817" s="450"/>
      <c r="EE817" s="446"/>
      <c r="EF817" s="446"/>
      <c r="EL817" s="4"/>
      <c r="EM817" s="4"/>
      <c r="EN817" s="5"/>
      <c r="EO817" s="4"/>
      <c r="FA817" s="23"/>
      <c r="FB817" s="24"/>
      <c r="FC817" s="75"/>
      <c r="FD817" s="76"/>
      <c r="FF817" s="89"/>
      <c r="IA817" s="214"/>
      <c r="IB817" s="215"/>
      <c r="IC817" s="214"/>
      <c r="ID817" s="215"/>
      <c r="IE817" s="214"/>
      <c r="IF817" s="214"/>
      <c r="IG817" s="214"/>
      <c r="IH817" s="233"/>
      <c r="II817" s="160"/>
      <c r="IJ817" s="217"/>
      <c r="IK817" s="218"/>
      <c r="IL817" s="218"/>
      <c r="IM817" s="218"/>
      <c r="IO817" s="391"/>
    </row>
    <row r="818" spans="1:249" s="6" customFormat="1" ht="15" x14ac:dyDescent="0.2">
      <c r="A818" s="467" t="s">
        <v>2195</v>
      </c>
      <c r="B818" s="467" t="s">
        <v>2149</v>
      </c>
      <c r="C818" s="393" t="s">
        <v>948</v>
      </c>
      <c r="D818" s="468"/>
      <c r="E818" s="462" t="s">
        <v>2138</v>
      </c>
      <c r="F818" s="14" t="s">
        <v>2149</v>
      </c>
      <c r="G818" s="14" t="s">
        <v>2149</v>
      </c>
      <c r="H818" s="469" t="s">
        <v>2149</v>
      </c>
      <c r="I818" s="462"/>
      <c r="J818" s="456"/>
      <c r="K818" s="11"/>
      <c r="L818" s="11"/>
      <c r="M818" s="14"/>
      <c r="N818" s="470"/>
      <c r="O818" s="14"/>
      <c r="P818" s="14"/>
      <c r="Q818" s="14"/>
      <c r="R818" s="14"/>
      <c r="S818" s="14"/>
      <c r="T818" s="469"/>
      <c r="U818" s="454"/>
      <c r="V818" s="454"/>
      <c r="W818" s="9"/>
      <c r="X818" s="9"/>
      <c r="Y818" s="10"/>
      <c r="Z818" s="495" t="s">
        <v>2195</v>
      </c>
      <c r="AA818" s="11"/>
      <c r="AB818" s="472"/>
      <c r="AC818" s="473"/>
      <c r="AD818" s="473"/>
      <c r="AE818" s="496" t="s">
        <v>2195</v>
      </c>
      <c r="AF818" s="12"/>
      <c r="AG818" s="12"/>
      <c r="AH818" s="13"/>
      <c r="AI818" s="14"/>
      <c r="AJ818" s="14"/>
      <c r="AK818" s="7"/>
      <c r="AL818" s="7"/>
      <c r="AM818" s="15"/>
      <c r="AN818" s="15"/>
      <c r="AO818" s="8"/>
      <c r="AP818" s="453" t="s">
        <v>282</v>
      </c>
      <c r="AQ818" s="17"/>
      <c r="AR818" s="18"/>
      <c r="AS818" s="19"/>
      <c r="AT818" s="19"/>
      <c r="AU818" s="19"/>
      <c r="AV818" s="19"/>
      <c r="AW818" s="19"/>
      <c r="AX818" s="19"/>
      <c r="AY818" s="19"/>
      <c r="AZ818" s="20"/>
      <c r="BA818" s="20"/>
      <c r="BB818" s="21"/>
      <c r="BC818" s="22" t="s">
        <v>2179</v>
      </c>
      <c r="BD818" s="77"/>
      <c r="BE818" s="91"/>
      <c r="BF818" s="91"/>
      <c r="BG818" s="92"/>
      <c r="BH818"/>
      <c r="BI818"/>
      <c r="BJ818"/>
      <c r="BK818"/>
      <c r="BL818"/>
      <c r="BM818"/>
      <c r="BN818"/>
      <c r="BO818"/>
      <c r="BP818"/>
      <c r="BQ818"/>
      <c r="BR818"/>
      <c r="BS818"/>
      <c r="BT818" s="92"/>
      <c r="BU818" s="92"/>
      <c r="BV818" s="92"/>
      <c r="BW818" s="5"/>
      <c r="BX818" s="5"/>
      <c r="BY818" s="5"/>
      <c r="BZ818" s="5"/>
      <c r="CA818" s="5"/>
      <c r="CB818" s="5"/>
      <c r="CC818" s="5"/>
      <c r="CD818" s="440"/>
      <c r="CE818" s="440"/>
      <c r="CF818" s="441"/>
      <c r="CG818" s="442"/>
      <c r="CH818" s="443"/>
      <c r="CI818" s="443"/>
      <c r="CJ818" s="443"/>
      <c r="CK818" s="443"/>
      <c r="CL818" s="4"/>
      <c r="CM818" s="4"/>
      <c r="CN818" s="5"/>
      <c r="CO818" s="4"/>
      <c r="CP818" s="444"/>
      <c r="CQ818" s="445"/>
      <c r="CR818" s="446"/>
      <c r="CS818" s="446"/>
      <c r="CT818" s="444"/>
      <c r="CU818" s="444"/>
      <c r="CV818" s="444"/>
      <c r="CW818" s="444"/>
      <c r="CX818" s="447"/>
      <c r="CY818" s="447"/>
      <c r="CZ818" s="447"/>
      <c r="DA818" s="447"/>
      <c r="DB818" s="448"/>
      <c r="DC818" s="448"/>
      <c r="DD818" s="446"/>
      <c r="DE818" s="439"/>
      <c r="DF818" s="439"/>
      <c r="DG818" s="439"/>
      <c r="DH818" s="439"/>
      <c r="DI818" s="439"/>
      <c r="DJ818" s="439"/>
      <c r="DK818" s="439"/>
      <c r="DL818" s="446"/>
      <c r="DM818" s="446"/>
      <c r="DN818" s="444"/>
      <c r="DO818" s="444"/>
      <c r="DP818" s="444"/>
      <c r="DQ818" s="444"/>
      <c r="DR818" s="444"/>
      <c r="DS818" s="441"/>
      <c r="DT818" s="449"/>
      <c r="DU818" s="450"/>
      <c r="DV818" s="450"/>
      <c r="DW818" s="450"/>
      <c r="DX818" s="450"/>
      <c r="DY818" s="450"/>
      <c r="DZ818" s="450"/>
      <c r="EA818" s="450"/>
      <c r="EB818" s="450"/>
      <c r="EC818" s="450"/>
      <c r="ED818" s="450"/>
      <c r="EE818" s="446"/>
      <c r="EF818" s="446"/>
      <c r="EL818" s="4"/>
      <c r="EM818" s="4"/>
      <c r="EN818" s="5"/>
      <c r="EO818" s="4"/>
      <c r="FA818" s="23"/>
      <c r="FB818" s="24"/>
      <c r="FC818" s="75"/>
      <c r="FD818" s="76"/>
      <c r="FF818" s="89"/>
      <c r="IA818" s="214"/>
      <c r="IB818" s="215"/>
      <c r="IC818" s="214"/>
      <c r="ID818" s="215"/>
      <c r="IE818" s="214"/>
      <c r="IF818" s="214"/>
      <c r="IG818" s="214"/>
      <c r="IH818" s="233"/>
      <c r="II818" s="160"/>
      <c r="IJ818" s="217"/>
      <c r="IK818" s="218"/>
      <c r="IL818" s="218"/>
      <c r="IM818" s="218"/>
      <c r="IO818" s="391"/>
    </row>
    <row r="819" spans="1:249" s="6" customFormat="1" ht="15" x14ac:dyDescent="0.2">
      <c r="A819" s="467">
        <v>0</v>
      </c>
      <c r="B819" s="467" t="s">
        <v>3037</v>
      </c>
      <c r="C819" s="458" t="s">
        <v>3128</v>
      </c>
      <c r="D819" s="468"/>
      <c r="E819" s="462" t="s">
        <v>2135</v>
      </c>
      <c r="F819" s="14"/>
      <c r="G819" s="14"/>
      <c r="H819" s="469"/>
      <c r="I819" s="462"/>
      <c r="J819" s="456"/>
      <c r="K819" s="11"/>
      <c r="L819" s="11"/>
      <c r="M819" s="14"/>
      <c r="N819" s="470"/>
      <c r="O819" s="14"/>
      <c r="P819" s="14"/>
      <c r="Q819" s="14"/>
      <c r="R819" s="14"/>
      <c r="S819" s="14"/>
      <c r="T819" s="469"/>
      <c r="U819" s="454"/>
      <c r="V819" s="454"/>
      <c r="W819" s="9"/>
      <c r="X819" s="9"/>
      <c r="Y819" s="10"/>
      <c r="Z819" s="471"/>
      <c r="AA819" s="11"/>
      <c r="AB819" s="472"/>
      <c r="AC819" s="473"/>
      <c r="AD819" s="473"/>
      <c r="AE819" s="473"/>
      <c r="AF819" s="12"/>
      <c r="AG819" s="12"/>
      <c r="AH819" s="13"/>
      <c r="AI819" s="14"/>
      <c r="AJ819" s="14"/>
      <c r="AK819" s="7"/>
      <c r="AL819" s="7"/>
      <c r="AM819" s="15"/>
      <c r="AN819" s="15"/>
      <c r="AO819" s="8"/>
      <c r="AP819" s="16" t="s">
        <v>3129</v>
      </c>
      <c r="AQ819" s="17"/>
      <c r="AR819" s="18"/>
      <c r="AS819" s="19"/>
      <c r="AT819" s="19"/>
      <c r="AU819" s="19"/>
      <c r="AV819" s="19"/>
      <c r="AW819" s="19"/>
      <c r="AX819" s="19"/>
      <c r="AY819" s="19"/>
      <c r="AZ819" s="20"/>
      <c r="BA819" s="20"/>
      <c r="BB819" s="21"/>
      <c r="BC819" s="22"/>
      <c r="BD819" s="77"/>
      <c r="BE819" s="91"/>
      <c r="BF819" s="91"/>
      <c r="BG819" s="92"/>
      <c r="BH819"/>
      <c r="BI819"/>
      <c r="BJ819"/>
      <c r="BK819"/>
      <c r="BL819"/>
      <c r="BM819"/>
      <c r="BN819"/>
      <c r="BO819"/>
      <c r="BP819"/>
      <c r="BQ819"/>
      <c r="BR819"/>
      <c r="BS819"/>
      <c r="BT819" s="92"/>
      <c r="BU819" s="92"/>
      <c r="BV819" s="92"/>
      <c r="BW819" s="5"/>
      <c r="BX819" s="5"/>
      <c r="BY819" s="5"/>
      <c r="BZ819" s="5"/>
      <c r="CA819" s="5"/>
      <c r="CB819" s="5"/>
      <c r="CC819" s="5"/>
      <c r="CD819" s="440"/>
      <c r="CE819" s="440"/>
      <c r="CF819" s="441"/>
      <c r="CG819" s="442"/>
      <c r="CH819" s="443"/>
      <c r="CI819" s="443"/>
      <c r="CJ819" s="443"/>
      <c r="CK819" s="443"/>
      <c r="CL819" s="4"/>
      <c r="CM819" s="4"/>
      <c r="CN819" s="5"/>
      <c r="CO819" s="4"/>
      <c r="CP819" s="444"/>
      <c r="CQ819" s="445"/>
      <c r="CR819" s="446"/>
      <c r="CS819" s="446"/>
      <c r="CT819" s="444"/>
      <c r="CU819" s="444"/>
      <c r="CV819" s="444"/>
      <c r="CW819" s="444"/>
      <c r="CX819" s="447"/>
      <c r="CY819" s="447"/>
      <c r="CZ819" s="447"/>
      <c r="DA819" s="447"/>
      <c r="DB819" s="448"/>
      <c r="DC819" s="448"/>
      <c r="DD819" s="446"/>
      <c r="DE819" s="439"/>
      <c r="DF819" s="439"/>
      <c r="DG819" s="439"/>
      <c r="DH819" s="439"/>
      <c r="DI819" s="439"/>
      <c r="DJ819" s="439"/>
      <c r="DK819" s="439"/>
      <c r="DL819" s="446"/>
      <c r="DM819" s="446"/>
      <c r="DN819" s="444"/>
      <c r="DO819" s="444"/>
      <c r="DP819" s="444"/>
      <c r="DQ819" s="444"/>
      <c r="DR819" s="444"/>
      <c r="DS819" s="441"/>
      <c r="DT819" s="449"/>
      <c r="DU819" s="450"/>
      <c r="DV819" s="450"/>
      <c r="DW819" s="450"/>
      <c r="DX819" s="450"/>
      <c r="DY819" s="450"/>
      <c r="DZ819" s="450"/>
      <c r="EA819" s="450"/>
      <c r="EB819" s="450"/>
      <c r="EC819" s="450"/>
      <c r="ED819" s="450"/>
      <c r="EE819" s="446"/>
      <c r="EF819" s="446"/>
      <c r="EL819" s="4"/>
      <c r="EM819" s="4"/>
      <c r="EN819" s="5"/>
      <c r="EO819" s="4"/>
      <c r="FA819" s="23"/>
      <c r="FB819" s="24"/>
      <c r="FC819" s="75"/>
      <c r="FD819" s="76"/>
      <c r="FF819" s="89"/>
      <c r="IA819" s="214"/>
      <c r="IB819" s="215"/>
      <c r="IC819" s="214"/>
      <c r="ID819" s="215"/>
      <c r="IE819" s="214"/>
      <c r="IF819" s="214"/>
      <c r="IG819" s="214"/>
      <c r="IH819" s="233"/>
      <c r="II819" s="160"/>
      <c r="IJ819" s="217"/>
      <c r="IK819" s="218"/>
      <c r="IL819" s="218"/>
      <c r="IM819" s="218"/>
      <c r="IO819" s="391"/>
    </row>
    <row r="820" spans="1:249" s="6" customFormat="1" ht="15" x14ac:dyDescent="0.2">
      <c r="A820" s="467">
        <v>2</v>
      </c>
      <c r="B820" s="467" t="s">
        <v>2157</v>
      </c>
      <c r="C820" s="393" t="s">
        <v>949</v>
      </c>
      <c r="D820" s="468"/>
      <c r="E820" s="462" t="s">
        <v>2137</v>
      </c>
      <c r="F820" s="14" t="s">
        <v>2147</v>
      </c>
      <c r="G820" s="14" t="s">
        <v>2154</v>
      </c>
      <c r="H820" s="469" t="s">
        <v>2149</v>
      </c>
      <c r="I820" s="462"/>
      <c r="J820" s="456"/>
      <c r="K820" s="11"/>
      <c r="L820" s="11"/>
      <c r="M820" s="14"/>
      <c r="N820" s="470"/>
      <c r="O820" s="14"/>
      <c r="P820" s="14"/>
      <c r="Q820" s="14"/>
      <c r="R820" s="14"/>
      <c r="S820" s="14"/>
      <c r="T820" s="469"/>
      <c r="U820" s="454"/>
      <c r="V820" s="454"/>
      <c r="W820" s="9"/>
      <c r="X820" s="9"/>
      <c r="Y820" s="10"/>
      <c r="Z820" s="495">
        <v>3</v>
      </c>
      <c r="AA820" s="11"/>
      <c r="AB820" s="472"/>
      <c r="AC820" s="473"/>
      <c r="AD820" s="473"/>
      <c r="AE820" s="496">
        <v>2</v>
      </c>
      <c r="AF820" s="12"/>
      <c r="AG820" s="12"/>
      <c r="AH820" s="13"/>
      <c r="AI820" s="14"/>
      <c r="AJ820" s="14"/>
      <c r="AK820" s="7"/>
      <c r="AL820" s="7"/>
      <c r="AM820" s="15"/>
      <c r="AN820" s="15"/>
      <c r="AO820" s="8"/>
      <c r="AP820" s="453" t="s">
        <v>283</v>
      </c>
      <c r="AQ820" s="17"/>
      <c r="AR820" s="18"/>
      <c r="AS820" s="19"/>
      <c r="AT820" s="19"/>
      <c r="AU820" s="19"/>
      <c r="AV820" s="19"/>
      <c r="AW820" s="19"/>
      <c r="AX820" s="19"/>
      <c r="AY820" s="19"/>
      <c r="AZ820" s="20"/>
      <c r="BA820" s="20"/>
      <c r="BB820" s="21"/>
      <c r="BC820" s="22" t="s">
        <v>2179</v>
      </c>
      <c r="BD820" s="77"/>
      <c r="BE820" s="91"/>
      <c r="BF820" s="91"/>
      <c r="BG820" s="92"/>
      <c r="BH820"/>
      <c r="BI820"/>
      <c r="BJ820"/>
      <c r="BK820"/>
      <c r="BL820"/>
      <c r="BM820"/>
      <c r="BN820"/>
      <c r="BO820"/>
      <c r="BP820"/>
      <c r="BQ820"/>
      <c r="BR820"/>
      <c r="BS820"/>
      <c r="BT820" s="92"/>
      <c r="BU820" s="92"/>
      <c r="BV820" s="92"/>
      <c r="BW820" s="5"/>
      <c r="BX820" s="5"/>
      <c r="BY820" s="5"/>
      <c r="BZ820" s="5"/>
      <c r="CA820" s="5"/>
      <c r="CB820" s="5"/>
      <c r="CC820" s="5"/>
      <c r="CD820" s="440"/>
      <c r="CE820" s="440"/>
      <c r="CF820" s="441"/>
      <c r="CG820" s="442"/>
      <c r="CH820" s="443"/>
      <c r="CI820" s="443"/>
      <c r="CJ820" s="443"/>
      <c r="CK820" s="443"/>
      <c r="CL820" s="4"/>
      <c r="CM820" s="4"/>
      <c r="CN820" s="5"/>
      <c r="CO820" s="4"/>
      <c r="CP820" s="444"/>
      <c r="CQ820" s="445"/>
      <c r="CR820" s="446"/>
      <c r="CS820" s="446"/>
      <c r="CT820" s="444"/>
      <c r="CU820" s="444"/>
      <c r="CV820" s="444"/>
      <c r="CW820" s="444"/>
      <c r="CX820" s="447"/>
      <c r="CY820" s="447"/>
      <c r="CZ820" s="447"/>
      <c r="DA820" s="447"/>
      <c r="DB820" s="448"/>
      <c r="DC820" s="448"/>
      <c r="DD820" s="446"/>
      <c r="DE820" s="439"/>
      <c r="DF820" s="439"/>
      <c r="DG820" s="439"/>
      <c r="DH820" s="439"/>
      <c r="DI820" s="439"/>
      <c r="DJ820" s="439"/>
      <c r="DK820" s="439"/>
      <c r="DL820" s="446"/>
      <c r="DM820" s="446"/>
      <c r="DN820" s="444"/>
      <c r="DO820" s="444"/>
      <c r="DP820" s="444"/>
      <c r="DQ820" s="444"/>
      <c r="DR820" s="444"/>
      <c r="DS820" s="441"/>
      <c r="DT820" s="449"/>
      <c r="DU820" s="450"/>
      <c r="DV820" s="450"/>
      <c r="DW820" s="450"/>
      <c r="DX820" s="450"/>
      <c r="DY820" s="450"/>
      <c r="DZ820" s="450"/>
      <c r="EA820" s="450"/>
      <c r="EB820" s="450"/>
      <c r="EC820" s="450"/>
      <c r="ED820" s="450"/>
      <c r="EE820" s="446"/>
      <c r="EF820" s="446"/>
      <c r="EL820" s="4"/>
      <c r="EM820" s="4"/>
      <c r="EN820" s="5"/>
      <c r="EO820" s="4"/>
      <c r="FA820" s="23"/>
      <c r="FB820" s="24"/>
      <c r="FC820" s="75"/>
      <c r="FD820" s="76"/>
      <c r="FF820" s="89"/>
      <c r="IA820" s="214"/>
      <c r="IB820" s="215"/>
      <c r="IC820" s="214"/>
      <c r="ID820" s="215"/>
      <c r="IE820" s="214"/>
      <c r="IF820" s="214"/>
      <c r="IG820" s="214"/>
      <c r="IH820" s="233"/>
      <c r="II820" s="160"/>
      <c r="IJ820" s="217"/>
      <c r="IK820" s="218"/>
      <c r="IL820" s="218"/>
      <c r="IM820" s="218"/>
      <c r="IO820" s="391"/>
    </row>
    <row r="821" spans="1:249" s="6" customFormat="1" ht="15" x14ac:dyDescent="0.2">
      <c r="A821" s="467" t="s">
        <v>2195</v>
      </c>
      <c r="B821" s="467" t="s">
        <v>2149</v>
      </c>
      <c r="C821" s="393" t="s">
        <v>950</v>
      </c>
      <c r="D821" s="468"/>
      <c r="E821" s="462" t="s">
        <v>2139</v>
      </c>
      <c r="F821" s="14" t="s">
        <v>2149</v>
      </c>
      <c r="G821" s="14" t="s">
        <v>2149</v>
      </c>
      <c r="H821" s="469" t="s">
        <v>2149</v>
      </c>
      <c r="I821" s="462"/>
      <c r="J821" s="456"/>
      <c r="K821" s="11"/>
      <c r="L821" s="11"/>
      <c r="M821" s="14"/>
      <c r="N821" s="470"/>
      <c r="O821" s="14"/>
      <c r="P821" s="14"/>
      <c r="Q821" s="14"/>
      <c r="R821" s="14"/>
      <c r="S821" s="14"/>
      <c r="T821" s="469"/>
      <c r="U821" s="454"/>
      <c r="V821" s="454"/>
      <c r="W821" s="9"/>
      <c r="X821" s="9"/>
      <c r="Y821" s="10"/>
      <c r="Z821" s="495" t="s">
        <v>2195</v>
      </c>
      <c r="AA821" s="11"/>
      <c r="AB821" s="472"/>
      <c r="AC821" s="473"/>
      <c r="AD821" s="473"/>
      <c r="AE821" s="496" t="s">
        <v>2195</v>
      </c>
      <c r="AF821" s="12"/>
      <c r="AG821" s="12"/>
      <c r="AH821" s="13"/>
      <c r="AI821" s="14"/>
      <c r="AJ821" s="14"/>
      <c r="AK821" s="7"/>
      <c r="AL821" s="7"/>
      <c r="AM821" s="15"/>
      <c r="AN821" s="15"/>
      <c r="AO821" s="8"/>
      <c r="AP821" s="453" t="s">
        <v>284</v>
      </c>
      <c r="AQ821" s="17"/>
      <c r="AR821" s="18"/>
      <c r="AS821" s="19"/>
      <c r="AT821" s="19"/>
      <c r="AU821" s="19"/>
      <c r="AV821" s="19"/>
      <c r="AW821" s="19"/>
      <c r="AX821" s="19"/>
      <c r="AY821" s="19"/>
      <c r="AZ821" s="20"/>
      <c r="BA821" s="20"/>
      <c r="BB821" s="21"/>
      <c r="BC821" s="22" t="s">
        <v>2179</v>
      </c>
      <c r="BD821" s="77"/>
      <c r="BE821" s="91"/>
      <c r="BF821" s="91"/>
      <c r="BG821" s="92"/>
      <c r="BH821"/>
      <c r="BI821"/>
      <c r="BJ821"/>
      <c r="BK821"/>
      <c r="BL821"/>
      <c r="BM821"/>
      <c r="BN821"/>
      <c r="BO821"/>
      <c r="BP821"/>
      <c r="BQ821"/>
      <c r="BR821"/>
      <c r="BS821"/>
      <c r="BT821" s="92"/>
      <c r="BU821" s="92"/>
      <c r="BV821" s="92"/>
      <c r="BW821" s="5"/>
      <c r="BX821" s="5"/>
      <c r="BY821" s="5"/>
      <c r="BZ821" s="5"/>
      <c r="CA821" s="5"/>
      <c r="CB821" s="5"/>
      <c r="CC821" s="5"/>
      <c r="CD821" s="440"/>
      <c r="CE821" s="440"/>
      <c r="CF821" s="441"/>
      <c r="CG821" s="442"/>
      <c r="CH821" s="443"/>
      <c r="CI821" s="443"/>
      <c r="CJ821" s="443"/>
      <c r="CK821" s="443"/>
      <c r="CL821" s="4"/>
      <c r="CM821" s="4"/>
      <c r="CN821" s="5"/>
      <c r="CO821" s="4"/>
      <c r="CP821" s="444"/>
      <c r="CQ821" s="445"/>
      <c r="CR821" s="446"/>
      <c r="CS821" s="446"/>
      <c r="CT821" s="444"/>
      <c r="CU821" s="444"/>
      <c r="CV821" s="444"/>
      <c r="CW821" s="444"/>
      <c r="CX821" s="447"/>
      <c r="CY821" s="447"/>
      <c r="CZ821" s="447"/>
      <c r="DA821" s="447"/>
      <c r="DB821" s="448"/>
      <c r="DC821" s="448"/>
      <c r="DD821" s="446"/>
      <c r="DE821" s="439"/>
      <c r="DF821" s="439"/>
      <c r="DG821" s="439"/>
      <c r="DH821" s="439"/>
      <c r="DI821" s="439"/>
      <c r="DJ821" s="439"/>
      <c r="DK821" s="439"/>
      <c r="DL821" s="446"/>
      <c r="DM821" s="446"/>
      <c r="DN821" s="444"/>
      <c r="DO821" s="444"/>
      <c r="DP821" s="444"/>
      <c r="DQ821" s="444"/>
      <c r="DR821" s="444"/>
      <c r="DS821" s="441"/>
      <c r="DT821" s="449"/>
      <c r="DU821" s="450"/>
      <c r="DV821" s="450"/>
      <c r="DW821" s="450"/>
      <c r="DX821" s="450"/>
      <c r="DY821" s="450"/>
      <c r="DZ821" s="450"/>
      <c r="EA821" s="450"/>
      <c r="EB821" s="450"/>
      <c r="EC821" s="450"/>
      <c r="ED821" s="450"/>
      <c r="EE821" s="446"/>
      <c r="EF821" s="446"/>
      <c r="EL821" s="4"/>
      <c r="EM821" s="4"/>
      <c r="EN821" s="5"/>
      <c r="EO821" s="4"/>
      <c r="FA821" s="23"/>
      <c r="FB821" s="24"/>
      <c r="FC821" s="75"/>
      <c r="FD821" s="76"/>
      <c r="FF821" s="89"/>
      <c r="IA821" s="214"/>
      <c r="IB821" s="215"/>
      <c r="IC821" s="214"/>
      <c r="ID821" s="215"/>
      <c r="IE821" s="214"/>
      <c r="IF821" s="214"/>
      <c r="IG821" s="214"/>
      <c r="IH821" s="233"/>
      <c r="II821" s="160"/>
      <c r="IJ821" s="217"/>
      <c r="IK821" s="218"/>
      <c r="IL821" s="218"/>
      <c r="IM821" s="218"/>
      <c r="IO821" s="391"/>
    </row>
    <row r="822" spans="1:249" s="6" customFormat="1" ht="15" x14ac:dyDescent="0.2">
      <c r="A822" s="467" t="s">
        <v>2165</v>
      </c>
      <c r="B822" s="467" t="s">
        <v>1969</v>
      </c>
      <c r="C822" s="460" t="s">
        <v>951</v>
      </c>
      <c r="D822" s="468"/>
      <c r="E822" s="462" t="s">
        <v>2136</v>
      </c>
      <c r="F822" s="14" t="s">
        <v>2149</v>
      </c>
      <c r="G822" s="14" t="s">
        <v>2149</v>
      </c>
      <c r="H822" s="469" t="s">
        <v>2149</v>
      </c>
      <c r="I822" s="462"/>
      <c r="J822" s="456"/>
      <c r="K822" s="11"/>
      <c r="L822" s="11"/>
      <c r="M822" s="14"/>
      <c r="N822" s="470"/>
      <c r="O822" s="14"/>
      <c r="P822" s="14"/>
      <c r="Q822" s="14"/>
      <c r="R822" s="14"/>
      <c r="S822" s="14"/>
      <c r="T822" s="469"/>
      <c r="U822" s="454"/>
      <c r="V822" s="454"/>
      <c r="W822" s="9"/>
      <c r="X822" s="9"/>
      <c r="Y822" s="10"/>
      <c r="Z822" s="495">
        <v>3</v>
      </c>
      <c r="AA822" s="11"/>
      <c r="AB822" s="472"/>
      <c r="AC822" s="473"/>
      <c r="AD822" s="473"/>
      <c r="AE822" s="496" t="s">
        <v>2166</v>
      </c>
      <c r="AF822" s="12"/>
      <c r="AG822" s="12"/>
      <c r="AH822" s="13"/>
      <c r="AI822" s="14"/>
      <c r="AJ822" s="14"/>
      <c r="AK822" s="7"/>
      <c r="AL822" s="7"/>
      <c r="AM822" s="15"/>
      <c r="AN822" s="15"/>
      <c r="AO822" s="8"/>
      <c r="AP822" s="453" t="s">
        <v>285</v>
      </c>
      <c r="AQ822" s="17"/>
      <c r="AR822" s="18"/>
      <c r="AS822" s="19"/>
      <c r="AT822" s="19"/>
      <c r="AU822" s="19"/>
      <c r="AV822" s="19"/>
      <c r="AW822" s="19"/>
      <c r="AX822" s="19"/>
      <c r="AY822" s="19"/>
      <c r="AZ822" s="20"/>
      <c r="BA822" s="20"/>
      <c r="BB822" s="21"/>
      <c r="BC822" s="22" t="s">
        <v>2179</v>
      </c>
      <c r="BD822" s="77"/>
      <c r="BE822" s="91"/>
      <c r="BF822" s="91"/>
      <c r="BG822" s="92"/>
      <c r="BH822"/>
      <c r="BI822"/>
      <c r="BJ822"/>
      <c r="BK822"/>
      <c r="BL822"/>
      <c r="BM822"/>
      <c r="BN822"/>
      <c r="BO822"/>
      <c r="BP822"/>
      <c r="BQ822"/>
      <c r="BR822"/>
      <c r="BS822"/>
      <c r="BT822" s="92"/>
      <c r="BU822" s="92"/>
      <c r="BV822" s="92"/>
      <c r="BW822" s="5"/>
      <c r="BX822" s="5"/>
      <c r="BY822" s="5"/>
      <c r="BZ822" s="5"/>
      <c r="CA822" s="5"/>
      <c r="CB822" s="5"/>
      <c r="CC822" s="5"/>
      <c r="CD822" s="440"/>
      <c r="CE822" s="440"/>
      <c r="CF822" s="441"/>
      <c r="CG822" s="442"/>
      <c r="CH822" s="443"/>
      <c r="CI822" s="443"/>
      <c r="CJ822" s="443"/>
      <c r="CK822" s="443"/>
      <c r="CL822" s="4"/>
      <c r="CM822" s="4"/>
      <c r="CN822" s="5"/>
      <c r="CO822" s="4"/>
      <c r="CP822" s="444"/>
      <c r="CQ822" s="445"/>
      <c r="CR822" s="446"/>
      <c r="CS822" s="446"/>
      <c r="CT822" s="444"/>
      <c r="CU822" s="444"/>
      <c r="CV822" s="444"/>
      <c r="CW822" s="444"/>
      <c r="CX822" s="447"/>
      <c r="CY822" s="447"/>
      <c r="CZ822" s="447"/>
      <c r="DA822" s="447"/>
      <c r="DB822" s="448"/>
      <c r="DC822" s="448"/>
      <c r="DD822" s="446"/>
      <c r="DE822" s="439"/>
      <c r="DF822" s="439"/>
      <c r="DG822" s="439"/>
      <c r="DH822" s="439"/>
      <c r="DI822" s="439"/>
      <c r="DJ822" s="439"/>
      <c r="DK822" s="439"/>
      <c r="DL822" s="446"/>
      <c r="DM822" s="446"/>
      <c r="DN822" s="444"/>
      <c r="DO822" s="444"/>
      <c r="DP822" s="444"/>
      <c r="DQ822" s="444"/>
      <c r="DR822" s="444"/>
      <c r="DS822" s="441"/>
      <c r="DT822" s="449"/>
      <c r="DU822" s="450"/>
      <c r="DV822" s="450"/>
      <c r="DW822" s="450"/>
      <c r="DX822" s="450"/>
      <c r="DY822" s="450"/>
      <c r="DZ822" s="450"/>
      <c r="EA822" s="450"/>
      <c r="EB822" s="450"/>
      <c r="EC822" s="450"/>
      <c r="ED822" s="450"/>
      <c r="EE822" s="446"/>
      <c r="EF822" s="446"/>
      <c r="EL822" s="4"/>
      <c r="EM822" s="4"/>
      <c r="EN822" s="5"/>
      <c r="EO822" s="4"/>
      <c r="FA822" s="23"/>
      <c r="FB822" s="24"/>
      <c r="FC822" s="75"/>
      <c r="FD822" s="76"/>
      <c r="FF822" s="89"/>
      <c r="IA822" s="214"/>
      <c r="IB822" s="215"/>
      <c r="IC822" s="214"/>
      <c r="ID822" s="215"/>
      <c r="IE822" s="214"/>
      <c r="IF822" s="214"/>
      <c r="IG822" s="214"/>
      <c r="IH822" s="233"/>
      <c r="II822" s="160"/>
      <c r="IJ822" s="217"/>
      <c r="IK822" s="218"/>
      <c r="IL822" s="218"/>
      <c r="IM822" s="218"/>
      <c r="IO822" s="391"/>
    </row>
    <row r="823" spans="1:249" s="6" customFormat="1" ht="15" x14ac:dyDescent="0.2">
      <c r="A823" s="467">
        <v>0</v>
      </c>
      <c r="B823" s="467" t="s">
        <v>2157</v>
      </c>
      <c r="C823" s="393" t="s">
        <v>952</v>
      </c>
      <c r="D823" s="468"/>
      <c r="E823" s="462" t="s">
        <v>2135</v>
      </c>
      <c r="F823" s="14"/>
      <c r="G823" s="14"/>
      <c r="H823" s="469"/>
      <c r="I823" s="462"/>
      <c r="J823" s="456"/>
      <c r="K823" s="11"/>
      <c r="L823" s="11"/>
      <c r="M823" s="14"/>
      <c r="N823" s="470"/>
      <c r="O823" s="14"/>
      <c r="P823" s="14"/>
      <c r="Q823" s="14"/>
      <c r="R823" s="14"/>
      <c r="S823" s="14"/>
      <c r="T823" s="469"/>
      <c r="U823" s="454"/>
      <c r="V823" s="454"/>
      <c r="W823" s="9"/>
      <c r="X823" s="9"/>
      <c r="Y823" s="10"/>
      <c r="Z823" s="495">
        <v>1</v>
      </c>
      <c r="AA823" s="11"/>
      <c r="AB823" s="472"/>
      <c r="AC823" s="473"/>
      <c r="AD823" s="473"/>
      <c r="AE823" s="496">
        <v>2</v>
      </c>
      <c r="AF823" s="12"/>
      <c r="AG823" s="12"/>
      <c r="AH823" s="13"/>
      <c r="AI823" s="14"/>
      <c r="AJ823" s="14"/>
      <c r="AK823" s="7"/>
      <c r="AL823" s="7"/>
      <c r="AM823" s="15"/>
      <c r="AN823" s="15"/>
      <c r="AO823" s="8"/>
      <c r="AP823" s="453" t="s">
        <v>286</v>
      </c>
      <c r="AQ823" s="17"/>
      <c r="AR823" s="18"/>
      <c r="AS823" s="19"/>
      <c r="AT823" s="19"/>
      <c r="AU823" s="19"/>
      <c r="AV823" s="19"/>
      <c r="AW823" s="19"/>
      <c r="AX823" s="19"/>
      <c r="AY823" s="19"/>
      <c r="AZ823" s="20"/>
      <c r="BA823" s="20"/>
      <c r="BB823" s="21"/>
      <c r="BC823" s="22" t="s">
        <v>2179</v>
      </c>
      <c r="BD823" s="77"/>
      <c r="BE823" s="91"/>
      <c r="BF823" s="91"/>
      <c r="BG823" s="92"/>
      <c r="BH823"/>
      <c r="BI823"/>
      <c r="BJ823"/>
      <c r="BK823"/>
      <c r="BL823"/>
      <c r="BM823"/>
      <c r="BN823"/>
      <c r="BO823"/>
      <c r="BP823"/>
      <c r="BQ823"/>
      <c r="BR823"/>
      <c r="BS823"/>
      <c r="BT823" s="92"/>
      <c r="BU823" s="92"/>
      <c r="BV823" s="92"/>
      <c r="BW823" s="5"/>
      <c r="BX823" s="5"/>
      <c r="BY823" s="5"/>
      <c r="BZ823" s="5"/>
      <c r="CA823" s="5"/>
      <c r="CB823" s="5"/>
      <c r="CC823" s="5"/>
      <c r="CD823" s="440"/>
      <c r="CE823" s="440"/>
      <c r="CF823" s="441"/>
      <c r="CG823" s="442"/>
      <c r="CH823" s="443"/>
      <c r="CI823" s="443"/>
      <c r="CJ823" s="443"/>
      <c r="CK823" s="443"/>
      <c r="CL823" s="4"/>
      <c r="CM823" s="4"/>
      <c r="CN823" s="5"/>
      <c r="CO823" s="4"/>
      <c r="CP823" s="444"/>
      <c r="CQ823" s="445"/>
      <c r="CR823" s="446"/>
      <c r="CS823" s="446"/>
      <c r="CT823" s="444"/>
      <c r="CU823" s="444"/>
      <c r="CV823" s="444"/>
      <c r="CW823" s="444"/>
      <c r="CX823" s="447"/>
      <c r="CY823" s="447"/>
      <c r="CZ823" s="447"/>
      <c r="DA823" s="447"/>
      <c r="DB823" s="448"/>
      <c r="DC823" s="448"/>
      <c r="DD823" s="446"/>
      <c r="DE823" s="439"/>
      <c r="DF823" s="439"/>
      <c r="DG823" s="439"/>
      <c r="DH823" s="439"/>
      <c r="DI823" s="439"/>
      <c r="DJ823" s="439"/>
      <c r="DK823" s="439"/>
      <c r="DL823" s="446"/>
      <c r="DM823" s="446"/>
      <c r="DN823" s="444"/>
      <c r="DO823" s="444"/>
      <c r="DP823" s="444"/>
      <c r="DQ823" s="444"/>
      <c r="DR823" s="444"/>
      <c r="DS823" s="441"/>
      <c r="DT823" s="449"/>
      <c r="DU823" s="450"/>
      <c r="DV823" s="450"/>
      <c r="DW823" s="450"/>
      <c r="DX823" s="450"/>
      <c r="DY823" s="450"/>
      <c r="DZ823" s="450"/>
      <c r="EA823" s="450"/>
      <c r="EB823" s="450"/>
      <c r="EC823" s="450"/>
      <c r="ED823" s="450"/>
      <c r="EE823" s="446"/>
      <c r="EF823" s="446"/>
      <c r="EL823" s="4"/>
      <c r="EM823" s="4"/>
      <c r="EN823" s="5"/>
      <c r="EO823" s="4"/>
      <c r="FA823" s="23"/>
      <c r="FB823" s="24"/>
      <c r="FC823" s="75"/>
      <c r="FD823" s="76"/>
      <c r="FF823" s="89"/>
      <c r="IA823" s="214"/>
      <c r="IB823" s="215"/>
      <c r="IC823" s="214"/>
      <c r="ID823" s="215"/>
      <c r="IE823" s="214"/>
      <c r="IF823" s="214"/>
      <c r="IG823" s="214"/>
      <c r="IH823" s="233"/>
      <c r="II823" s="160"/>
      <c r="IJ823" s="217"/>
      <c r="IK823" s="218"/>
      <c r="IL823" s="218"/>
      <c r="IM823" s="218"/>
      <c r="IO823" s="391"/>
    </row>
    <row r="824" spans="1:249" s="6" customFormat="1" ht="15" x14ac:dyDescent="0.2">
      <c r="A824" s="467">
        <v>1</v>
      </c>
      <c r="B824" s="467" t="s">
        <v>2149</v>
      </c>
      <c r="C824" s="393" t="s">
        <v>953</v>
      </c>
      <c r="D824" s="468"/>
      <c r="E824" s="462" t="s">
        <v>2136</v>
      </c>
      <c r="F824" s="14" t="s">
        <v>2146</v>
      </c>
      <c r="G824" s="14" t="s">
        <v>2154</v>
      </c>
      <c r="H824" s="469" t="s">
        <v>2149</v>
      </c>
      <c r="I824" s="462"/>
      <c r="J824" s="456"/>
      <c r="K824" s="11"/>
      <c r="L824" s="11"/>
      <c r="M824" s="14"/>
      <c r="N824" s="470"/>
      <c r="O824" s="14"/>
      <c r="P824" s="14"/>
      <c r="Q824" s="14"/>
      <c r="R824" s="14"/>
      <c r="S824" s="14"/>
      <c r="T824" s="469"/>
      <c r="U824" s="454"/>
      <c r="V824" s="454"/>
      <c r="W824" s="9"/>
      <c r="X824" s="9"/>
      <c r="Y824" s="10"/>
      <c r="Z824" s="495">
        <v>1</v>
      </c>
      <c r="AA824" s="11"/>
      <c r="AB824" s="472"/>
      <c r="AC824" s="473"/>
      <c r="AD824" s="473"/>
      <c r="AE824" s="496">
        <v>2</v>
      </c>
      <c r="AF824" s="12"/>
      <c r="AG824" s="12"/>
      <c r="AH824" s="13"/>
      <c r="AI824" s="14"/>
      <c r="AJ824" s="14"/>
      <c r="AK824" s="7"/>
      <c r="AL824" s="7"/>
      <c r="AM824" s="15"/>
      <c r="AN824" s="15"/>
      <c r="AO824" s="8"/>
      <c r="AP824" s="453" t="s">
        <v>287</v>
      </c>
      <c r="AQ824" s="17"/>
      <c r="AR824" s="18"/>
      <c r="AS824" s="19"/>
      <c r="AT824" s="19"/>
      <c r="AU824" s="19"/>
      <c r="AV824" s="19"/>
      <c r="AW824" s="19"/>
      <c r="AX824" s="19"/>
      <c r="AY824" s="19"/>
      <c r="AZ824" s="20"/>
      <c r="BA824" s="20"/>
      <c r="BB824" s="21"/>
      <c r="BC824" s="22" t="s">
        <v>2179</v>
      </c>
      <c r="BD824" s="77"/>
      <c r="BE824" s="91"/>
      <c r="BF824" s="91"/>
      <c r="BG824" s="92"/>
      <c r="BH824"/>
      <c r="BI824"/>
      <c r="BJ824"/>
      <c r="BK824"/>
      <c r="BL824"/>
      <c r="BM824"/>
      <c r="BN824"/>
      <c r="BO824"/>
      <c r="BP824"/>
      <c r="BQ824"/>
      <c r="BR824"/>
      <c r="BS824"/>
      <c r="BT824" s="92"/>
      <c r="BU824" s="92"/>
      <c r="BV824" s="92"/>
      <c r="BW824" s="5"/>
      <c r="BX824" s="5"/>
      <c r="BY824" s="5"/>
      <c r="BZ824" s="5"/>
      <c r="CA824" s="5"/>
      <c r="CB824" s="5"/>
      <c r="CC824" s="5"/>
      <c r="CD824" s="440"/>
      <c r="CE824" s="440"/>
      <c r="CF824" s="441"/>
      <c r="CG824" s="442"/>
      <c r="CH824" s="443"/>
      <c r="CI824" s="443"/>
      <c r="CJ824" s="443"/>
      <c r="CK824" s="443"/>
      <c r="CL824" s="4"/>
      <c r="CM824" s="4"/>
      <c r="CN824" s="5"/>
      <c r="CO824" s="4"/>
      <c r="CP824" s="444"/>
      <c r="CQ824" s="445"/>
      <c r="CR824" s="446"/>
      <c r="CS824" s="446"/>
      <c r="CT824" s="444"/>
      <c r="CU824" s="444"/>
      <c r="CV824" s="444"/>
      <c r="CW824" s="444"/>
      <c r="CX824" s="447"/>
      <c r="CY824" s="447"/>
      <c r="CZ824" s="447"/>
      <c r="DA824" s="447"/>
      <c r="DB824" s="448"/>
      <c r="DC824" s="448"/>
      <c r="DD824" s="446"/>
      <c r="DE824" s="439"/>
      <c r="DF824" s="439"/>
      <c r="DG824" s="439"/>
      <c r="DH824" s="439"/>
      <c r="DI824" s="439"/>
      <c r="DJ824" s="439"/>
      <c r="DK824" s="439"/>
      <c r="DL824" s="446"/>
      <c r="DM824" s="446"/>
      <c r="DN824" s="444"/>
      <c r="DO824" s="444"/>
      <c r="DP824" s="444"/>
      <c r="DQ824" s="444"/>
      <c r="DR824" s="444"/>
      <c r="DS824" s="441"/>
      <c r="DT824" s="449"/>
      <c r="DU824" s="450"/>
      <c r="DV824" s="450"/>
      <c r="DW824" s="450"/>
      <c r="DX824" s="450"/>
      <c r="DY824" s="450"/>
      <c r="DZ824" s="450"/>
      <c r="EA824" s="450"/>
      <c r="EB824" s="450"/>
      <c r="EC824" s="450"/>
      <c r="ED824" s="450"/>
      <c r="EE824" s="446"/>
      <c r="EF824" s="446"/>
      <c r="EL824" s="4"/>
      <c r="EM824" s="4"/>
      <c r="EN824" s="5"/>
      <c r="EO824" s="4"/>
      <c r="FA824" s="23"/>
      <c r="FB824" s="24"/>
      <c r="FC824" s="75"/>
      <c r="FD824" s="76"/>
      <c r="FF824" s="89"/>
      <c r="IA824" s="214"/>
      <c r="IB824" s="215"/>
      <c r="IC824" s="214"/>
      <c r="ID824" s="215"/>
      <c r="IE824" s="214"/>
      <c r="IF824" s="214"/>
      <c r="IG824" s="214"/>
      <c r="IH824" s="233"/>
      <c r="II824" s="160"/>
      <c r="IJ824" s="217"/>
      <c r="IK824" s="218"/>
      <c r="IL824" s="218"/>
      <c r="IM824" s="218"/>
      <c r="IO824" s="391"/>
    </row>
    <row r="825" spans="1:249" s="6" customFormat="1" ht="15" x14ac:dyDescent="0.2">
      <c r="A825" s="467">
        <v>0</v>
      </c>
      <c r="B825" s="467" t="s">
        <v>2149</v>
      </c>
      <c r="C825" s="393" t="s">
        <v>954</v>
      </c>
      <c r="D825" s="468"/>
      <c r="E825" s="462" t="s">
        <v>2135</v>
      </c>
      <c r="F825" s="14"/>
      <c r="G825" s="14"/>
      <c r="H825" s="469"/>
      <c r="I825" s="462"/>
      <c r="J825" s="456"/>
      <c r="K825" s="11"/>
      <c r="L825" s="11"/>
      <c r="M825" s="14"/>
      <c r="N825" s="470"/>
      <c r="O825" s="14"/>
      <c r="P825" s="14"/>
      <c r="Q825" s="14"/>
      <c r="R825" s="14"/>
      <c r="S825" s="14"/>
      <c r="T825" s="469"/>
      <c r="U825" s="454"/>
      <c r="V825" s="454"/>
      <c r="W825" s="9"/>
      <c r="X825" s="9"/>
      <c r="Y825" s="10"/>
      <c r="Z825" s="495">
        <v>0</v>
      </c>
      <c r="AA825" s="11"/>
      <c r="AB825" s="472"/>
      <c r="AC825" s="473"/>
      <c r="AD825" s="473"/>
      <c r="AE825" s="496">
        <v>0</v>
      </c>
      <c r="AF825" s="12"/>
      <c r="AG825" s="12"/>
      <c r="AH825" s="13"/>
      <c r="AI825" s="14"/>
      <c r="AJ825" s="14"/>
      <c r="AK825" s="7"/>
      <c r="AL825" s="7"/>
      <c r="AM825" s="15"/>
      <c r="AN825" s="15"/>
      <c r="AO825" s="8"/>
      <c r="AP825" s="453" t="s">
        <v>288</v>
      </c>
      <c r="AQ825" s="17"/>
      <c r="AR825" s="18"/>
      <c r="AS825" s="19"/>
      <c r="AT825" s="19"/>
      <c r="AU825" s="19"/>
      <c r="AV825" s="19"/>
      <c r="AW825" s="19"/>
      <c r="AX825" s="19"/>
      <c r="AY825" s="19"/>
      <c r="AZ825" s="20"/>
      <c r="BA825" s="20"/>
      <c r="BB825" s="21"/>
      <c r="BC825" s="22" t="s">
        <v>2179</v>
      </c>
      <c r="BD825" s="77"/>
      <c r="BE825" s="91"/>
      <c r="BF825" s="91"/>
      <c r="BG825" s="92"/>
      <c r="BH825"/>
      <c r="BI825"/>
      <c r="BJ825"/>
      <c r="BK825"/>
      <c r="BL825"/>
      <c r="BM825"/>
      <c r="BN825"/>
      <c r="BO825"/>
      <c r="BP825"/>
      <c r="BQ825"/>
      <c r="BR825"/>
      <c r="BS825"/>
      <c r="BT825" s="92"/>
      <c r="BU825" s="92"/>
      <c r="BV825" s="92"/>
      <c r="BW825" s="5"/>
      <c r="BX825" s="5"/>
      <c r="BY825" s="5"/>
      <c r="BZ825" s="5"/>
      <c r="CA825" s="5"/>
      <c r="CB825" s="5"/>
      <c r="CC825" s="5"/>
      <c r="CD825" s="440"/>
      <c r="CE825" s="440"/>
      <c r="CF825" s="441"/>
      <c r="CG825" s="442"/>
      <c r="CH825" s="443"/>
      <c r="CI825" s="443"/>
      <c r="CJ825" s="443"/>
      <c r="CK825" s="443"/>
      <c r="CL825" s="4"/>
      <c r="CM825" s="4"/>
      <c r="CN825" s="5"/>
      <c r="CO825" s="4"/>
      <c r="CP825" s="444"/>
      <c r="CQ825" s="445"/>
      <c r="CR825" s="446"/>
      <c r="CS825" s="446"/>
      <c r="CT825" s="444"/>
      <c r="CU825" s="444"/>
      <c r="CV825" s="444"/>
      <c r="CW825" s="444"/>
      <c r="CX825" s="447"/>
      <c r="CY825" s="447"/>
      <c r="CZ825" s="447"/>
      <c r="DA825" s="447"/>
      <c r="DB825" s="448"/>
      <c r="DC825" s="448"/>
      <c r="DD825" s="446"/>
      <c r="DE825" s="439"/>
      <c r="DF825" s="439"/>
      <c r="DG825" s="439"/>
      <c r="DH825" s="439"/>
      <c r="DI825" s="439"/>
      <c r="DJ825" s="439"/>
      <c r="DK825" s="439"/>
      <c r="DL825" s="446"/>
      <c r="DM825" s="446"/>
      <c r="DN825" s="444"/>
      <c r="DO825" s="444"/>
      <c r="DP825" s="444"/>
      <c r="DQ825" s="444"/>
      <c r="DR825" s="444"/>
      <c r="DS825" s="441"/>
      <c r="DT825" s="449"/>
      <c r="DU825" s="450"/>
      <c r="DV825" s="450"/>
      <c r="DW825" s="450"/>
      <c r="DX825" s="450"/>
      <c r="DY825" s="450"/>
      <c r="DZ825" s="450"/>
      <c r="EA825" s="450"/>
      <c r="EB825" s="450"/>
      <c r="EC825" s="450"/>
      <c r="ED825" s="450"/>
      <c r="EE825" s="446"/>
      <c r="EF825" s="446"/>
      <c r="EL825" s="4"/>
      <c r="EM825" s="4"/>
      <c r="EN825" s="5"/>
      <c r="EO825" s="4"/>
      <c r="FA825" s="23"/>
      <c r="FB825" s="24"/>
      <c r="FC825" s="75"/>
      <c r="FD825" s="76"/>
      <c r="FF825" s="89"/>
      <c r="IA825" s="214"/>
      <c r="IB825" s="215"/>
      <c r="IC825" s="214"/>
      <c r="ID825" s="215"/>
      <c r="IE825" s="214"/>
      <c r="IF825" s="214"/>
      <c r="IG825" s="214"/>
      <c r="IH825" s="233"/>
      <c r="II825" s="160"/>
      <c r="IJ825" s="217"/>
      <c r="IK825" s="218"/>
      <c r="IL825" s="218"/>
      <c r="IM825" s="218"/>
      <c r="IO825" s="391"/>
    </row>
    <row r="826" spans="1:249" s="6" customFormat="1" ht="15" x14ac:dyDescent="0.2">
      <c r="A826" s="467" t="s">
        <v>3037</v>
      </c>
      <c r="B826" s="467" t="s">
        <v>3037</v>
      </c>
      <c r="C826" s="393" t="s">
        <v>955</v>
      </c>
      <c r="D826" s="468"/>
      <c r="E826" s="462"/>
      <c r="F826" s="14"/>
      <c r="G826" s="14"/>
      <c r="H826" s="469"/>
      <c r="I826" s="462"/>
      <c r="J826" s="456"/>
      <c r="K826" s="11"/>
      <c r="L826" s="11"/>
      <c r="M826" s="14"/>
      <c r="N826" s="470"/>
      <c r="O826" s="14"/>
      <c r="P826" s="14"/>
      <c r="Q826" s="14"/>
      <c r="R826" s="14"/>
      <c r="S826" s="14"/>
      <c r="T826" s="469"/>
      <c r="U826" s="454"/>
      <c r="V826" s="454"/>
      <c r="W826" s="9"/>
      <c r="X826" s="9"/>
      <c r="Y826" s="10"/>
      <c r="Z826" s="495"/>
      <c r="AA826" s="11"/>
      <c r="AB826" s="472"/>
      <c r="AC826" s="473"/>
      <c r="AD826" s="473"/>
      <c r="AE826" s="496"/>
      <c r="AF826" s="12"/>
      <c r="AG826" s="12"/>
      <c r="AH826" s="13"/>
      <c r="AI826" s="14"/>
      <c r="AJ826" s="14"/>
      <c r="AK826" s="7"/>
      <c r="AL826" s="7"/>
      <c r="AM826" s="15"/>
      <c r="AN826" s="15"/>
      <c r="AO826" s="8"/>
      <c r="AP826" s="453"/>
      <c r="AQ826" s="17"/>
      <c r="AR826" s="18"/>
      <c r="AS826" s="19"/>
      <c r="AT826" s="19"/>
      <c r="AU826" s="19"/>
      <c r="AV826" s="19"/>
      <c r="AW826" s="19"/>
      <c r="AX826" s="19"/>
      <c r="AY826" s="19"/>
      <c r="AZ826" s="20"/>
      <c r="BA826" s="20"/>
      <c r="BB826" s="21"/>
      <c r="BC826" s="22" t="s">
        <v>2198</v>
      </c>
      <c r="BD826" s="77"/>
      <c r="BE826" s="91"/>
      <c r="BF826" s="91"/>
      <c r="BG826" s="92"/>
      <c r="BH826"/>
      <c r="BI826"/>
      <c r="BJ826"/>
      <c r="BK826"/>
      <c r="BL826"/>
      <c r="BM826"/>
      <c r="BN826"/>
      <c r="BO826"/>
      <c r="BP826"/>
      <c r="BQ826"/>
      <c r="BR826"/>
      <c r="BS826"/>
      <c r="BT826" s="92"/>
      <c r="BU826" s="92"/>
      <c r="BV826" s="92"/>
      <c r="BW826" s="5"/>
      <c r="BX826" s="5"/>
      <c r="BY826" s="5"/>
      <c r="BZ826" s="5"/>
      <c r="CA826" s="5"/>
      <c r="CB826" s="5"/>
      <c r="CC826" s="5"/>
      <c r="CD826" s="440"/>
      <c r="CE826" s="440"/>
      <c r="CF826" s="441"/>
      <c r="CG826" s="442"/>
      <c r="CH826" s="443"/>
      <c r="CI826" s="443"/>
      <c r="CJ826" s="443"/>
      <c r="CK826" s="443"/>
      <c r="CL826" s="4"/>
      <c r="CM826" s="4"/>
      <c r="CN826" s="5"/>
      <c r="CO826" s="4"/>
      <c r="CP826" s="444"/>
      <c r="CQ826" s="445"/>
      <c r="CR826" s="446"/>
      <c r="CS826" s="446"/>
      <c r="CT826" s="444"/>
      <c r="CU826" s="444"/>
      <c r="CV826" s="444"/>
      <c r="CW826" s="444"/>
      <c r="CX826" s="447"/>
      <c r="CY826" s="447"/>
      <c r="CZ826" s="447"/>
      <c r="DA826" s="447"/>
      <c r="DB826" s="448"/>
      <c r="DC826" s="448"/>
      <c r="DD826" s="446"/>
      <c r="DE826" s="439"/>
      <c r="DF826" s="439"/>
      <c r="DG826" s="439"/>
      <c r="DH826" s="439"/>
      <c r="DI826" s="439"/>
      <c r="DJ826" s="439"/>
      <c r="DK826" s="439"/>
      <c r="DL826" s="446"/>
      <c r="DM826" s="446"/>
      <c r="DN826" s="444"/>
      <c r="DO826" s="444"/>
      <c r="DP826" s="444"/>
      <c r="DQ826" s="444"/>
      <c r="DR826" s="444"/>
      <c r="DS826" s="441"/>
      <c r="DT826" s="449"/>
      <c r="DU826" s="450"/>
      <c r="DV826" s="450"/>
      <c r="DW826" s="450"/>
      <c r="DX826" s="450"/>
      <c r="DY826" s="450"/>
      <c r="DZ826" s="450"/>
      <c r="EA826" s="450"/>
      <c r="EB826" s="450"/>
      <c r="EC826" s="450"/>
      <c r="ED826" s="450"/>
      <c r="EE826" s="446"/>
      <c r="EF826" s="446"/>
      <c r="EL826" s="4"/>
      <c r="EM826" s="4"/>
      <c r="EN826" s="5"/>
      <c r="EO826" s="4"/>
      <c r="FA826" s="23"/>
      <c r="FB826" s="24"/>
      <c r="FC826" s="75"/>
      <c r="FD826" s="76"/>
      <c r="FF826" s="89"/>
      <c r="IA826" s="214"/>
      <c r="IB826" s="215"/>
      <c r="IC826" s="214"/>
      <c r="ID826" s="215"/>
      <c r="IE826" s="214"/>
      <c r="IF826" s="214"/>
      <c r="IG826" s="214"/>
      <c r="IH826" s="233"/>
      <c r="II826" s="160"/>
      <c r="IJ826" s="217"/>
      <c r="IK826" s="218"/>
      <c r="IL826" s="218"/>
      <c r="IM826" s="218"/>
      <c r="IO826" s="391"/>
    </row>
    <row r="827" spans="1:249" s="6" customFormat="1" ht="15" x14ac:dyDescent="0.2">
      <c r="A827" s="467" t="s">
        <v>3037</v>
      </c>
      <c r="B827" s="467" t="s">
        <v>3037</v>
      </c>
      <c r="C827" s="393" t="s">
        <v>956</v>
      </c>
      <c r="D827" s="468" t="s">
        <v>2133</v>
      </c>
      <c r="E827" s="462"/>
      <c r="F827" s="14"/>
      <c r="G827" s="14"/>
      <c r="H827" s="469"/>
      <c r="I827" s="462"/>
      <c r="J827" s="456"/>
      <c r="K827" s="11"/>
      <c r="L827" s="11"/>
      <c r="M827" s="503"/>
      <c r="N827" s="470"/>
      <c r="O827" s="14"/>
      <c r="P827" s="14"/>
      <c r="Q827" s="14"/>
      <c r="R827" s="14"/>
      <c r="S827" s="14"/>
      <c r="T827" s="469"/>
      <c r="U827" s="454"/>
      <c r="V827" s="454"/>
      <c r="W827" s="9"/>
      <c r="X827" s="9"/>
      <c r="Y827" s="10"/>
      <c r="Z827" s="495"/>
      <c r="AA827" s="11"/>
      <c r="AB827" s="472"/>
      <c r="AC827" s="473"/>
      <c r="AD827" s="473"/>
      <c r="AE827" s="496" t="s">
        <v>2169</v>
      </c>
      <c r="AF827" s="12"/>
      <c r="AG827" s="12"/>
      <c r="AH827" s="13"/>
      <c r="AI827" s="14"/>
      <c r="AJ827" s="14"/>
      <c r="AK827" s="7"/>
      <c r="AL827" s="7"/>
      <c r="AM827" s="15"/>
      <c r="AN827" s="15"/>
      <c r="AO827" s="8"/>
      <c r="AP827" s="453" t="s">
        <v>289</v>
      </c>
      <c r="AQ827" s="17"/>
      <c r="AR827" s="18"/>
      <c r="AS827" s="19"/>
      <c r="AT827" s="19"/>
      <c r="AU827" s="19"/>
      <c r="AV827" s="19"/>
      <c r="AW827" s="19"/>
      <c r="AX827" s="19"/>
      <c r="AY827" s="19"/>
      <c r="AZ827" s="20"/>
      <c r="BA827" s="20"/>
      <c r="BB827" s="21"/>
      <c r="BC827" s="22" t="s">
        <v>2179</v>
      </c>
      <c r="BD827" s="77"/>
      <c r="BE827" s="91"/>
      <c r="BF827" s="91"/>
      <c r="BG827" s="92"/>
      <c r="BH827"/>
      <c r="BI827"/>
      <c r="BJ827"/>
      <c r="BK827"/>
      <c r="BL827"/>
      <c r="BM827"/>
      <c r="BN827"/>
      <c r="BO827"/>
      <c r="BP827"/>
      <c r="BQ827"/>
      <c r="BR827"/>
      <c r="BS827"/>
      <c r="BT827" s="92"/>
      <c r="BU827" s="92"/>
      <c r="BV827" s="92"/>
      <c r="BW827" s="5"/>
      <c r="BX827" s="5"/>
      <c r="BY827" s="5"/>
      <c r="BZ827" s="5"/>
      <c r="CA827" s="5"/>
      <c r="CB827" s="5"/>
      <c r="CC827" s="5"/>
      <c r="CD827" s="440"/>
      <c r="CE827" s="440"/>
      <c r="CF827" s="441"/>
      <c r="CG827" s="442"/>
      <c r="CH827" s="443"/>
      <c r="CI827" s="443"/>
      <c r="CJ827" s="443"/>
      <c r="CK827" s="443"/>
      <c r="CL827" s="4"/>
      <c r="CM827" s="4"/>
      <c r="CN827" s="5"/>
      <c r="CO827" s="4"/>
      <c r="CP827" s="444"/>
      <c r="CQ827" s="445"/>
      <c r="CR827" s="446"/>
      <c r="CS827" s="446"/>
      <c r="CT827" s="444"/>
      <c r="CU827" s="444"/>
      <c r="CV827" s="444"/>
      <c r="CW827" s="444"/>
      <c r="CX827" s="447"/>
      <c r="CY827" s="447"/>
      <c r="CZ827" s="447"/>
      <c r="DA827" s="447"/>
      <c r="DB827" s="448"/>
      <c r="DC827" s="448"/>
      <c r="DD827" s="446"/>
      <c r="DE827" s="439"/>
      <c r="DF827" s="439"/>
      <c r="DG827" s="439"/>
      <c r="DH827" s="439"/>
      <c r="DI827" s="439"/>
      <c r="DJ827" s="439"/>
      <c r="DK827" s="439"/>
      <c r="DL827" s="446"/>
      <c r="DM827" s="446"/>
      <c r="DN827" s="444"/>
      <c r="DO827" s="444"/>
      <c r="DP827" s="444"/>
      <c r="DQ827" s="444"/>
      <c r="DR827" s="444"/>
      <c r="DS827" s="441"/>
      <c r="DT827" s="449"/>
      <c r="DU827" s="450"/>
      <c r="DV827" s="450"/>
      <c r="DW827" s="450"/>
      <c r="DX827" s="450"/>
      <c r="DY827" s="450"/>
      <c r="DZ827" s="450"/>
      <c r="EA827" s="450"/>
      <c r="EB827" s="450"/>
      <c r="EC827" s="450"/>
      <c r="ED827" s="450"/>
      <c r="EE827" s="446"/>
      <c r="EF827" s="446"/>
      <c r="EL827" s="4"/>
      <c r="EM827" s="4"/>
      <c r="EN827" s="5"/>
      <c r="EO827" s="4"/>
      <c r="FA827" s="23"/>
      <c r="FB827" s="24"/>
      <c r="FC827" s="75"/>
      <c r="FD827" s="76"/>
      <c r="FF827" s="89"/>
      <c r="IA827" s="214"/>
      <c r="IB827" s="215"/>
      <c r="IC827" s="214"/>
      <c r="ID827" s="215"/>
      <c r="IE827" s="214"/>
      <c r="IF827" s="214"/>
      <c r="IG827" s="214"/>
      <c r="IH827" s="233"/>
      <c r="II827" s="160"/>
      <c r="IJ827" s="217"/>
      <c r="IK827" s="218"/>
      <c r="IL827" s="218"/>
      <c r="IM827" s="218"/>
      <c r="IO827" s="391"/>
    </row>
    <row r="828" spans="1:249" s="6" customFormat="1" ht="15" x14ac:dyDescent="0.2">
      <c r="A828" s="467" t="s">
        <v>3037</v>
      </c>
      <c r="B828" s="467" t="s">
        <v>3037</v>
      </c>
      <c r="C828" s="393" t="s">
        <v>957</v>
      </c>
      <c r="D828" s="468" t="s">
        <v>2133</v>
      </c>
      <c r="E828" s="462"/>
      <c r="F828" s="14"/>
      <c r="G828" s="14"/>
      <c r="H828" s="469"/>
      <c r="I828" s="462"/>
      <c r="J828" s="456"/>
      <c r="K828" s="11"/>
      <c r="L828" s="11"/>
      <c r="M828" s="14"/>
      <c r="N828" s="470"/>
      <c r="O828" s="14"/>
      <c r="P828" s="14"/>
      <c r="Q828" s="14"/>
      <c r="R828" s="14"/>
      <c r="S828" s="14"/>
      <c r="T828" s="469"/>
      <c r="U828" s="454"/>
      <c r="V828" s="454"/>
      <c r="W828" s="9"/>
      <c r="X828" s="9"/>
      <c r="Y828" s="10"/>
      <c r="Z828" s="495"/>
      <c r="AA828" s="11"/>
      <c r="AB828" s="472"/>
      <c r="AC828" s="473"/>
      <c r="AD828" s="473"/>
      <c r="AE828" s="496" t="s">
        <v>2169</v>
      </c>
      <c r="AF828" s="12"/>
      <c r="AG828" s="12"/>
      <c r="AH828" s="13"/>
      <c r="AI828" s="14"/>
      <c r="AJ828" s="14"/>
      <c r="AK828" s="7"/>
      <c r="AL828" s="7"/>
      <c r="AM828" s="15"/>
      <c r="AN828" s="15"/>
      <c r="AO828" s="8"/>
      <c r="AP828" s="453" t="s">
        <v>290</v>
      </c>
      <c r="AQ828" s="17"/>
      <c r="AR828" s="18"/>
      <c r="AS828" s="19"/>
      <c r="AT828" s="19"/>
      <c r="AU828" s="19"/>
      <c r="AV828" s="19"/>
      <c r="AW828" s="19"/>
      <c r="AX828" s="19"/>
      <c r="AY828" s="19"/>
      <c r="AZ828" s="20"/>
      <c r="BA828" s="20"/>
      <c r="BB828" s="21"/>
      <c r="BC828" s="22" t="s">
        <v>2179</v>
      </c>
      <c r="BD828" s="77"/>
      <c r="BE828" s="91"/>
      <c r="BF828" s="91"/>
      <c r="BG828" s="92"/>
      <c r="BH828"/>
      <c r="BI828"/>
      <c r="BJ828"/>
      <c r="BK828"/>
      <c r="BL828"/>
      <c r="BM828"/>
      <c r="BN828"/>
      <c r="BO828"/>
      <c r="BP828"/>
      <c r="BQ828"/>
      <c r="BR828"/>
      <c r="BS828"/>
      <c r="BT828" s="92"/>
      <c r="BU828" s="92"/>
      <c r="BV828" s="92"/>
      <c r="BW828" s="5"/>
      <c r="BX828" s="5"/>
      <c r="BY828" s="5"/>
      <c r="BZ828" s="5"/>
      <c r="CA828" s="5"/>
      <c r="CB828" s="5"/>
      <c r="CC828" s="5"/>
      <c r="CD828" s="440"/>
      <c r="CE828" s="440"/>
      <c r="CF828" s="441"/>
      <c r="CG828" s="442"/>
      <c r="CH828" s="443"/>
      <c r="CI828" s="443"/>
      <c r="CJ828" s="443"/>
      <c r="CK828" s="443"/>
      <c r="CL828" s="4"/>
      <c r="CM828" s="4"/>
      <c r="CN828" s="5"/>
      <c r="CO828" s="4"/>
      <c r="CP828" s="444"/>
      <c r="CQ828" s="445"/>
      <c r="CR828" s="446"/>
      <c r="CS828" s="446"/>
      <c r="CT828" s="444"/>
      <c r="CU828" s="444"/>
      <c r="CV828" s="444"/>
      <c r="CW828" s="444"/>
      <c r="CX828" s="447"/>
      <c r="CY828" s="447"/>
      <c r="CZ828" s="447"/>
      <c r="DA828" s="447"/>
      <c r="DB828" s="448"/>
      <c r="DC828" s="448"/>
      <c r="DD828" s="446"/>
      <c r="DE828" s="439"/>
      <c r="DF828" s="439"/>
      <c r="DG828" s="439"/>
      <c r="DH828" s="439"/>
      <c r="DI828" s="439"/>
      <c r="DJ828" s="439"/>
      <c r="DK828" s="439"/>
      <c r="DL828" s="446"/>
      <c r="DM828" s="446"/>
      <c r="DN828" s="444"/>
      <c r="DO828" s="444"/>
      <c r="DP828" s="444"/>
      <c r="DQ828" s="444"/>
      <c r="DR828" s="444"/>
      <c r="DS828" s="441"/>
      <c r="DT828" s="449"/>
      <c r="DU828" s="450"/>
      <c r="DV828" s="450"/>
      <c r="DW828" s="450"/>
      <c r="DX828" s="450"/>
      <c r="DY828" s="450"/>
      <c r="DZ828" s="450"/>
      <c r="EA828" s="450"/>
      <c r="EB828" s="450"/>
      <c r="EC828" s="450"/>
      <c r="ED828" s="450"/>
      <c r="EE828" s="446"/>
      <c r="EF828" s="446"/>
      <c r="EL828" s="4"/>
      <c r="EM828" s="4"/>
      <c r="EN828" s="5"/>
      <c r="EO828" s="4"/>
      <c r="FA828" s="23"/>
      <c r="FB828" s="24"/>
      <c r="FC828" s="75"/>
      <c r="FD828" s="76"/>
      <c r="FF828" s="89"/>
      <c r="IA828" s="214"/>
      <c r="IB828" s="215"/>
      <c r="IC828" s="214"/>
      <c r="ID828" s="215"/>
      <c r="IE828" s="214"/>
      <c r="IF828" s="214"/>
      <c r="IG828" s="214"/>
      <c r="IH828" s="233"/>
      <c r="II828" s="160"/>
      <c r="IJ828" s="217"/>
      <c r="IK828" s="218"/>
      <c r="IL828" s="218"/>
      <c r="IM828" s="218"/>
      <c r="IO828" s="391"/>
    </row>
    <row r="829" spans="1:249" s="6" customFormat="1" ht="15" x14ac:dyDescent="0.2">
      <c r="A829" s="467" t="s">
        <v>2195</v>
      </c>
      <c r="B829" s="467" t="s">
        <v>1969</v>
      </c>
      <c r="C829" s="393" t="s">
        <v>3072</v>
      </c>
      <c r="D829" s="468"/>
      <c r="E829" s="462" t="s">
        <v>2140</v>
      </c>
      <c r="F829" s="14" t="s">
        <v>2147</v>
      </c>
      <c r="G829" s="14" t="s">
        <v>2154</v>
      </c>
      <c r="H829" s="469" t="s">
        <v>2149</v>
      </c>
      <c r="I829" s="462"/>
      <c r="J829" s="456"/>
      <c r="K829" s="11"/>
      <c r="L829" s="11"/>
      <c r="M829" s="14"/>
      <c r="N829" s="470"/>
      <c r="O829" s="14"/>
      <c r="P829" s="14"/>
      <c r="Q829" s="14"/>
      <c r="R829" s="14"/>
      <c r="S829" s="14"/>
      <c r="T829" s="469"/>
      <c r="U829" s="454"/>
      <c r="V829" s="454"/>
      <c r="W829" s="9"/>
      <c r="X829" s="9"/>
      <c r="Y829" s="10"/>
      <c r="Z829" s="495" t="s">
        <v>2166</v>
      </c>
      <c r="AA829" s="11"/>
      <c r="AB829" s="472"/>
      <c r="AC829" s="473"/>
      <c r="AD829" s="473"/>
      <c r="AE829" s="496" t="s">
        <v>2195</v>
      </c>
      <c r="AF829" s="12"/>
      <c r="AG829" s="12"/>
      <c r="AH829" s="13"/>
      <c r="AI829" s="14"/>
      <c r="AJ829" s="14"/>
      <c r="AK829" s="7"/>
      <c r="AL829" s="7"/>
      <c r="AM829" s="15"/>
      <c r="AN829" s="15"/>
      <c r="AO829" s="8"/>
      <c r="AP829" s="453" t="s">
        <v>291</v>
      </c>
      <c r="AQ829" s="17"/>
      <c r="AR829" s="18"/>
      <c r="AS829" s="19"/>
      <c r="AT829" s="19"/>
      <c r="AU829" s="19"/>
      <c r="AV829" s="19"/>
      <c r="AW829" s="19"/>
      <c r="AX829" s="19"/>
      <c r="AY829" s="19"/>
      <c r="AZ829" s="20"/>
      <c r="BA829" s="20"/>
      <c r="BB829" s="21"/>
      <c r="BC829" s="22" t="s">
        <v>2163</v>
      </c>
      <c r="BD829" s="77"/>
      <c r="BE829" s="91"/>
      <c r="BF829" s="91"/>
      <c r="BG829" s="92"/>
      <c r="BH829"/>
      <c r="BI829"/>
      <c r="BJ829"/>
      <c r="BK829"/>
      <c r="BL829"/>
      <c r="BM829"/>
      <c r="BN829"/>
      <c r="BO829"/>
      <c r="BP829"/>
      <c r="BQ829"/>
      <c r="BR829"/>
      <c r="BS829"/>
      <c r="BT829" s="92"/>
      <c r="BU829" s="92"/>
      <c r="BV829" s="92"/>
      <c r="BW829" s="5"/>
      <c r="BX829" s="5"/>
      <c r="BY829" s="5"/>
      <c r="BZ829" s="5"/>
      <c r="CA829" s="5"/>
      <c r="CB829" s="5"/>
      <c r="CC829" s="5"/>
      <c r="CD829" s="440"/>
      <c r="CE829" s="440"/>
      <c r="CF829" s="441"/>
      <c r="CG829" s="442"/>
      <c r="CH829" s="443"/>
      <c r="CI829" s="443"/>
      <c r="CJ829" s="443"/>
      <c r="CK829" s="443"/>
      <c r="CL829" s="4"/>
      <c r="CM829" s="4"/>
      <c r="CN829" s="5"/>
      <c r="CO829" s="4"/>
      <c r="CP829" s="444"/>
      <c r="CQ829" s="445"/>
      <c r="CR829" s="446"/>
      <c r="CS829" s="446"/>
      <c r="CT829" s="444"/>
      <c r="CU829" s="444"/>
      <c r="CV829" s="444"/>
      <c r="CW829" s="444"/>
      <c r="CX829" s="447"/>
      <c r="CY829" s="447"/>
      <c r="CZ829" s="447"/>
      <c r="DA829" s="447"/>
      <c r="DB829" s="448"/>
      <c r="DC829" s="448"/>
      <c r="DD829" s="446"/>
      <c r="DE829" s="439"/>
      <c r="DF829" s="439"/>
      <c r="DG829" s="439"/>
      <c r="DH829" s="439"/>
      <c r="DI829" s="439"/>
      <c r="DJ829" s="439"/>
      <c r="DK829" s="439"/>
      <c r="DL829" s="446"/>
      <c r="DM829" s="446"/>
      <c r="DN829" s="444"/>
      <c r="DO829" s="444"/>
      <c r="DP829" s="444"/>
      <c r="DQ829" s="444"/>
      <c r="DR829" s="444"/>
      <c r="DS829" s="441"/>
      <c r="DT829" s="449"/>
      <c r="DU829" s="450"/>
      <c r="DV829" s="450"/>
      <c r="DW829" s="450"/>
      <c r="DX829" s="450"/>
      <c r="DY829" s="450"/>
      <c r="DZ829" s="450"/>
      <c r="EA829" s="450"/>
      <c r="EB829" s="450"/>
      <c r="EC829" s="450"/>
      <c r="ED829" s="450"/>
      <c r="EE829" s="446"/>
      <c r="EF829" s="446"/>
      <c r="EL829" s="4"/>
      <c r="EM829" s="4"/>
      <c r="EN829" s="5"/>
      <c r="EO829" s="4"/>
      <c r="FA829" s="23"/>
      <c r="FB829" s="24"/>
      <c r="FC829" s="75"/>
      <c r="FD829" s="76"/>
      <c r="FF829" s="89"/>
      <c r="IA829" s="214"/>
      <c r="IB829" s="215"/>
      <c r="IC829" s="214"/>
      <c r="ID829" s="215"/>
      <c r="IE829" s="214"/>
      <c r="IF829" s="214"/>
      <c r="IG829" s="214"/>
      <c r="IH829" s="233"/>
      <c r="II829" s="160"/>
      <c r="IJ829" s="217"/>
      <c r="IK829" s="218"/>
      <c r="IL829" s="218"/>
      <c r="IM829" s="218"/>
      <c r="IO829" s="391"/>
    </row>
    <row r="830" spans="1:249" s="6" customFormat="1" ht="15" x14ac:dyDescent="0.2">
      <c r="A830" s="467" t="s">
        <v>2166</v>
      </c>
      <c r="B830" s="467" t="s">
        <v>2149</v>
      </c>
      <c r="C830" s="393" t="s">
        <v>958</v>
      </c>
      <c r="D830" s="468"/>
      <c r="E830" s="462" t="s">
        <v>2138</v>
      </c>
      <c r="F830" s="14" t="s">
        <v>2149</v>
      </c>
      <c r="G830" s="14" t="s">
        <v>2154</v>
      </c>
      <c r="H830" s="469" t="s">
        <v>2149</v>
      </c>
      <c r="I830" s="462"/>
      <c r="J830" s="456"/>
      <c r="K830" s="11"/>
      <c r="L830" s="11"/>
      <c r="M830" s="14"/>
      <c r="N830" s="470"/>
      <c r="O830" s="14"/>
      <c r="P830" s="14"/>
      <c r="Q830" s="14"/>
      <c r="R830" s="14"/>
      <c r="S830" s="14"/>
      <c r="T830" s="469"/>
      <c r="U830" s="454"/>
      <c r="V830" s="454"/>
      <c r="W830" s="9"/>
      <c r="X830" s="9"/>
      <c r="Y830" s="10"/>
      <c r="Z830" s="495" t="s">
        <v>2166</v>
      </c>
      <c r="AA830" s="11"/>
      <c r="AB830" s="472"/>
      <c r="AC830" s="473"/>
      <c r="AD830" s="473"/>
      <c r="AE830" s="496" t="s">
        <v>2166</v>
      </c>
      <c r="AF830" s="12"/>
      <c r="AG830" s="12"/>
      <c r="AH830" s="13"/>
      <c r="AI830" s="14"/>
      <c r="AJ830" s="14"/>
      <c r="AK830" s="7"/>
      <c r="AL830" s="7"/>
      <c r="AM830" s="15"/>
      <c r="AN830" s="15"/>
      <c r="AO830" s="8"/>
      <c r="AP830" s="453" t="s">
        <v>292</v>
      </c>
      <c r="AQ830" s="17"/>
      <c r="AR830" s="18"/>
      <c r="AS830" s="19"/>
      <c r="AT830" s="19"/>
      <c r="AU830" s="19"/>
      <c r="AV830" s="19"/>
      <c r="AW830" s="19"/>
      <c r="AX830" s="19"/>
      <c r="AY830" s="19"/>
      <c r="AZ830" s="20"/>
      <c r="BA830" s="20"/>
      <c r="BB830" s="21"/>
      <c r="BC830" s="22" t="s">
        <v>2179</v>
      </c>
      <c r="BD830" s="77"/>
      <c r="BE830" s="91"/>
      <c r="BF830" s="91"/>
      <c r="BG830" s="92"/>
      <c r="BH830"/>
      <c r="BI830"/>
      <c r="BJ830"/>
      <c r="BK830"/>
      <c r="BL830"/>
      <c r="BM830"/>
      <c r="BN830"/>
      <c r="BO830"/>
      <c r="BP830"/>
      <c r="BQ830"/>
      <c r="BR830"/>
      <c r="BS830"/>
      <c r="BT830" s="92"/>
      <c r="BU830" s="92"/>
      <c r="BV830" s="92"/>
      <c r="BW830" s="5"/>
      <c r="BX830" s="5"/>
      <c r="BY830" s="5"/>
      <c r="BZ830" s="5"/>
      <c r="CA830" s="5"/>
      <c r="CB830" s="5"/>
      <c r="CC830" s="5"/>
      <c r="CD830" s="440"/>
      <c r="CE830" s="440"/>
      <c r="CF830" s="441"/>
      <c r="CG830" s="442"/>
      <c r="CH830" s="443"/>
      <c r="CI830" s="443"/>
      <c r="CJ830" s="443"/>
      <c r="CK830" s="443"/>
      <c r="CL830" s="4"/>
      <c r="CM830" s="4"/>
      <c r="CN830" s="5"/>
      <c r="CO830" s="4"/>
      <c r="CP830" s="444"/>
      <c r="CQ830" s="445"/>
      <c r="CR830" s="446"/>
      <c r="CS830" s="446"/>
      <c r="CT830" s="444"/>
      <c r="CU830" s="444"/>
      <c r="CV830" s="444"/>
      <c r="CW830" s="444"/>
      <c r="CX830" s="447"/>
      <c r="CY830" s="447"/>
      <c r="CZ830" s="447"/>
      <c r="DA830" s="447"/>
      <c r="DB830" s="448"/>
      <c r="DC830" s="448"/>
      <c r="DD830" s="446"/>
      <c r="DE830" s="439"/>
      <c r="DF830" s="439"/>
      <c r="DG830" s="439"/>
      <c r="DH830" s="439"/>
      <c r="DI830" s="439"/>
      <c r="DJ830" s="439"/>
      <c r="DK830" s="439"/>
      <c r="DL830" s="446"/>
      <c r="DM830" s="446"/>
      <c r="DN830" s="444"/>
      <c r="DO830" s="444"/>
      <c r="DP830" s="444"/>
      <c r="DQ830" s="444"/>
      <c r="DR830" s="444"/>
      <c r="DS830" s="441"/>
      <c r="DT830" s="449"/>
      <c r="DU830" s="450"/>
      <c r="DV830" s="450"/>
      <c r="DW830" s="450"/>
      <c r="DX830" s="450"/>
      <c r="DY830" s="450"/>
      <c r="DZ830" s="450"/>
      <c r="EA830" s="450"/>
      <c r="EB830" s="450"/>
      <c r="EC830" s="450"/>
      <c r="ED830" s="450"/>
      <c r="EE830" s="446"/>
      <c r="EF830" s="446"/>
      <c r="EL830" s="4"/>
      <c r="EM830" s="4"/>
      <c r="EN830" s="5"/>
      <c r="EO830" s="4"/>
      <c r="FA830" s="23"/>
      <c r="FB830" s="24"/>
      <c r="FC830" s="75"/>
      <c r="FD830" s="76"/>
      <c r="FF830" s="89"/>
      <c r="IA830" s="214"/>
      <c r="IB830" s="215"/>
      <c r="IC830" s="214"/>
      <c r="ID830" s="215"/>
      <c r="IE830" s="214"/>
      <c r="IF830" s="214"/>
      <c r="IG830" s="214"/>
      <c r="IH830" s="233"/>
      <c r="II830" s="160"/>
      <c r="IJ830" s="217"/>
      <c r="IK830" s="218"/>
      <c r="IL830" s="218"/>
      <c r="IM830" s="218"/>
      <c r="IO830" s="391"/>
    </row>
    <row r="831" spans="1:249" s="6" customFormat="1" ht="15" x14ac:dyDescent="0.2">
      <c r="A831" s="467">
        <v>1</v>
      </c>
      <c r="B831" s="467" t="s">
        <v>2157</v>
      </c>
      <c r="C831" s="393" t="s">
        <v>959</v>
      </c>
      <c r="D831" s="468"/>
      <c r="E831" s="462" t="s">
        <v>2137</v>
      </c>
      <c r="F831" s="14" t="s">
        <v>2146</v>
      </c>
      <c r="G831" s="14" t="s">
        <v>2154</v>
      </c>
      <c r="H831" s="469" t="s">
        <v>2149</v>
      </c>
      <c r="I831" s="462"/>
      <c r="J831" s="456"/>
      <c r="K831" s="11"/>
      <c r="L831" s="11"/>
      <c r="M831" s="14"/>
      <c r="N831" s="470"/>
      <c r="O831" s="14"/>
      <c r="P831" s="14"/>
      <c r="Q831" s="14"/>
      <c r="R831" s="14"/>
      <c r="S831" s="14"/>
      <c r="T831" s="469"/>
      <c r="U831" s="454"/>
      <c r="V831" s="454"/>
      <c r="W831" s="9"/>
      <c r="X831" s="9"/>
      <c r="Y831" s="10"/>
      <c r="Z831" s="495">
        <v>2</v>
      </c>
      <c r="AA831" s="11"/>
      <c r="AB831" s="472"/>
      <c r="AC831" s="473"/>
      <c r="AD831" s="473"/>
      <c r="AE831" s="496">
        <v>2</v>
      </c>
      <c r="AF831" s="12"/>
      <c r="AG831" s="12"/>
      <c r="AH831" s="13"/>
      <c r="AI831" s="14"/>
      <c r="AJ831" s="14"/>
      <c r="AK831" s="7"/>
      <c r="AL831" s="7"/>
      <c r="AM831" s="15"/>
      <c r="AN831" s="15"/>
      <c r="AO831" s="8"/>
      <c r="AP831" s="453" t="s">
        <v>293</v>
      </c>
      <c r="AQ831" s="17"/>
      <c r="AR831" s="18"/>
      <c r="AS831" s="19"/>
      <c r="AT831" s="19"/>
      <c r="AU831" s="19"/>
      <c r="AV831" s="19"/>
      <c r="AW831" s="19"/>
      <c r="AX831" s="19"/>
      <c r="AY831" s="19"/>
      <c r="AZ831" s="20"/>
      <c r="BA831" s="20"/>
      <c r="BB831" s="21"/>
      <c r="BC831" s="22" t="s">
        <v>2179</v>
      </c>
      <c r="BD831" s="77"/>
      <c r="BE831" s="91"/>
      <c r="BF831" s="91"/>
      <c r="BG831" s="92"/>
      <c r="BH831"/>
      <c r="BI831"/>
      <c r="BJ831"/>
      <c r="BK831"/>
      <c r="BL831"/>
      <c r="BM831"/>
      <c r="BN831"/>
      <c r="BO831"/>
      <c r="BP831"/>
      <c r="BQ831"/>
      <c r="BR831"/>
      <c r="BS831"/>
      <c r="BT831" s="92"/>
      <c r="BU831" s="92"/>
      <c r="BV831" s="92"/>
      <c r="BW831" s="5"/>
      <c r="BX831" s="5"/>
      <c r="BY831" s="5"/>
      <c r="BZ831" s="5"/>
      <c r="CA831" s="5"/>
      <c r="CB831" s="5"/>
      <c r="CC831" s="5"/>
      <c r="CD831" s="440"/>
      <c r="CE831" s="440"/>
      <c r="CF831" s="441"/>
      <c r="CG831" s="442"/>
      <c r="CH831" s="443"/>
      <c r="CI831" s="443"/>
      <c r="CJ831" s="443"/>
      <c r="CK831" s="443"/>
      <c r="CL831" s="4"/>
      <c r="CM831" s="4"/>
      <c r="CN831" s="5"/>
      <c r="CO831" s="4"/>
      <c r="CP831" s="444"/>
      <c r="CQ831" s="445"/>
      <c r="CR831" s="446"/>
      <c r="CS831" s="446"/>
      <c r="CT831" s="444"/>
      <c r="CU831" s="444"/>
      <c r="CV831" s="444"/>
      <c r="CW831" s="444"/>
      <c r="CX831" s="447"/>
      <c r="CY831" s="447"/>
      <c r="CZ831" s="447"/>
      <c r="DA831" s="447"/>
      <c r="DB831" s="448"/>
      <c r="DC831" s="448"/>
      <c r="DD831" s="446"/>
      <c r="DE831" s="439"/>
      <c r="DF831" s="439"/>
      <c r="DG831" s="439"/>
      <c r="DH831" s="439"/>
      <c r="DI831" s="439"/>
      <c r="DJ831" s="439"/>
      <c r="DK831" s="439"/>
      <c r="DL831" s="446"/>
      <c r="DM831" s="446"/>
      <c r="DN831" s="444"/>
      <c r="DO831" s="444"/>
      <c r="DP831" s="444"/>
      <c r="DQ831" s="444"/>
      <c r="DR831" s="444"/>
      <c r="DS831" s="441"/>
      <c r="DT831" s="449"/>
      <c r="DU831" s="450"/>
      <c r="DV831" s="450"/>
      <c r="DW831" s="450"/>
      <c r="DX831" s="450"/>
      <c r="DY831" s="450"/>
      <c r="DZ831" s="450"/>
      <c r="EA831" s="450"/>
      <c r="EB831" s="450"/>
      <c r="EC831" s="450"/>
      <c r="ED831" s="450"/>
      <c r="EE831" s="446"/>
      <c r="EF831" s="446"/>
      <c r="EL831" s="4"/>
      <c r="EM831" s="4"/>
      <c r="EN831" s="5"/>
      <c r="EO831" s="4"/>
      <c r="FA831" s="23"/>
      <c r="FB831" s="24"/>
      <c r="FC831" s="75"/>
      <c r="FD831" s="76"/>
      <c r="FF831" s="89"/>
      <c r="IA831" s="214"/>
      <c r="IB831" s="215"/>
      <c r="IC831" s="214"/>
      <c r="ID831" s="215"/>
      <c r="IE831" s="214"/>
      <c r="IF831" s="214"/>
      <c r="IG831" s="214"/>
      <c r="IH831" s="233"/>
      <c r="II831" s="160"/>
      <c r="IJ831" s="217"/>
      <c r="IK831" s="218"/>
      <c r="IL831" s="218"/>
      <c r="IM831" s="218"/>
      <c r="IO831" s="391"/>
    </row>
    <row r="832" spans="1:249" s="6" customFormat="1" ht="15" x14ac:dyDescent="0.2">
      <c r="A832" s="467">
        <v>2</v>
      </c>
      <c r="B832" s="467" t="s">
        <v>2149</v>
      </c>
      <c r="C832" s="393" t="s">
        <v>960</v>
      </c>
      <c r="D832" s="468"/>
      <c r="E832" s="462" t="s">
        <v>2136</v>
      </c>
      <c r="F832" s="14" t="s">
        <v>2147</v>
      </c>
      <c r="G832" s="14" t="s">
        <v>2149</v>
      </c>
      <c r="H832" s="469" t="s">
        <v>2149</v>
      </c>
      <c r="I832" s="462"/>
      <c r="J832" s="456"/>
      <c r="K832" s="11"/>
      <c r="L832" s="11"/>
      <c r="M832" s="14"/>
      <c r="N832" s="470"/>
      <c r="O832" s="14"/>
      <c r="P832" s="14"/>
      <c r="Q832" s="14"/>
      <c r="R832" s="14"/>
      <c r="S832" s="14"/>
      <c r="T832" s="469"/>
      <c r="U832" s="454"/>
      <c r="V832" s="454"/>
      <c r="W832" s="9"/>
      <c r="X832" s="9"/>
      <c r="Y832" s="10"/>
      <c r="Z832" s="495">
        <v>2</v>
      </c>
      <c r="AA832" s="11"/>
      <c r="AB832" s="472"/>
      <c r="AC832" s="473"/>
      <c r="AD832" s="473"/>
      <c r="AE832" s="496" t="s">
        <v>2166</v>
      </c>
      <c r="AF832" s="12"/>
      <c r="AG832" s="12"/>
      <c r="AH832" s="13"/>
      <c r="AI832" s="14"/>
      <c r="AJ832" s="14"/>
      <c r="AK832" s="7"/>
      <c r="AL832" s="7"/>
      <c r="AM832" s="15"/>
      <c r="AN832" s="15"/>
      <c r="AO832" s="8"/>
      <c r="AP832" s="453" t="s">
        <v>294</v>
      </c>
      <c r="AQ832" s="17"/>
      <c r="AR832" s="18"/>
      <c r="AS832" s="19"/>
      <c r="AT832" s="19"/>
      <c r="AU832" s="19"/>
      <c r="AV832" s="19"/>
      <c r="AW832" s="19"/>
      <c r="AX832" s="19"/>
      <c r="AY832" s="19"/>
      <c r="AZ832" s="20"/>
      <c r="BA832" s="20"/>
      <c r="BB832" s="21"/>
      <c r="BC832" s="22" t="s">
        <v>2179</v>
      </c>
      <c r="BD832" s="77"/>
      <c r="BE832" s="91"/>
      <c r="BF832" s="91"/>
      <c r="BG832" s="92"/>
      <c r="BH832"/>
      <c r="BI832"/>
      <c r="BJ832"/>
      <c r="BK832"/>
      <c r="BL832"/>
      <c r="BM832"/>
      <c r="BN832"/>
      <c r="BO832"/>
      <c r="BP832"/>
      <c r="BQ832"/>
      <c r="BR832"/>
      <c r="BS832"/>
      <c r="BT832" s="92"/>
      <c r="BU832" s="92"/>
      <c r="BV832" s="92"/>
      <c r="BW832" s="5"/>
      <c r="BX832" s="5"/>
      <c r="BY832" s="5"/>
      <c r="BZ832" s="5"/>
      <c r="CA832" s="5"/>
      <c r="CB832" s="5"/>
      <c r="CC832" s="5"/>
      <c r="CD832" s="440"/>
      <c r="CE832" s="440"/>
      <c r="CF832" s="441"/>
      <c r="CG832" s="442"/>
      <c r="CH832" s="443"/>
      <c r="CI832" s="443"/>
      <c r="CJ832" s="443"/>
      <c r="CK832" s="443"/>
      <c r="CL832" s="4"/>
      <c r="CM832" s="4"/>
      <c r="CN832" s="5"/>
      <c r="CO832" s="4"/>
      <c r="CP832" s="444"/>
      <c r="CQ832" s="445"/>
      <c r="CR832" s="446"/>
      <c r="CS832" s="446"/>
      <c r="CT832" s="444"/>
      <c r="CU832" s="444"/>
      <c r="CV832" s="444"/>
      <c r="CW832" s="444"/>
      <c r="CX832" s="447"/>
      <c r="CY832" s="447"/>
      <c r="CZ832" s="447"/>
      <c r="DA832" s="447"/>
      <c r="DB832" s="448"/>
      <c r="DC832" s="448"/>
      <c r="DD832" s="446"/>
      <c r="DE832" s="439"/>
      <c r="DF832" s="439"/>
      <c r="DG832" s="439"/>
      <c r="DH832" s="439"/>
      <c r="DI832" s="439"/>
      <c r="DJ832" s="439"/>
      <c r="DK832" s="439"/>
      <c r="DL832" s="446"/>
      <c r="DM832" s="446"/>
      <c r="DN832" s="444"/>
      <c r="DO832" s="444"/>
      <c r="DP832" s="444"/>
      <c r="DQ832" s="444"/>
      <c r="DR832" s="444"/>
      <c r="DS832" s="441"/>
      <c r="DT832" s="449"/>
      <c r="DU832" s="450"/>
      <c r="DV832" s="450"/>
      <c r="DW832" s="450"/>
      <c r="DX832" s="450"/>
      <c r="DY832" s="450"/>
      <c r="DZ832" s="450"/>
      <c r="EA832" s="450"/>
      <c r="EB832" s="450"/>
      <c r="EC832" s="450"/>
      <c r="ED832" s="450"/>
      <c r="EE832" s="446"/>
      <c r="EF832" s="446"/>
      <c r="EL832" s="4"/>
      <c r="EM832" s="4"/>
      <c r="EN832" s="5"/>
      <c r="EO832" s="4"/>
      <c r="FA832" s="23"/>
      <c r="FB832" s="24"/>
      <c r="FC832" s="75"/>
      <c r="FD832" s="76"/>
      <c r="FF832" s="89"/>
      <c r="IA832" s="214"/>
      <c r="IB832" s="215"/>
      <c r="IC832" s="214"/>
      <c r="ID832" s="215"/>
      <c r="IE832" s="214"/>
      <c r="IF832" s="214"/>
      <c r="IG832" s="214"/>
      <c r="IH832" s="233"/>
      <c r="II832" s="160"/>
      <c r="IJ832" s="217"/>
      <c r="IK832" s="218"/>
      <c r="IL832" s="218"/>
      <c r="IM832" s="218"/>
      <c r="IO832" s="391"/>
    </row>
    <row r="833" spans="1:249" s="6" customFormat="1" ht="15" x14ac:dyDescent="0.2">
      <c r="A833" s="467">
        <v>0</v>
      </c>
      <c r="B833" s="467" t="s">
        <v>2157</v>
      </c>
      <c r="C833" s="393" t="s">
        <v>961</v>
      </c>
      <c r="D833" s="468"/>
      <c r="E833" s="462" t="s">
        <v>2135</v>
      </c>
      <c r="F833" s="14"/>
      <c r="G833" s="14"/>
      <c r="H833" s="469"/>
      <c r="I833" s="462"/>
      <c r="J833" s="456"/>
      <c r="K833" s="11"/>
      <c r="L833" s="11"/>
      <c r="M833" s="14"/>
      <c r="N833" s="470"/>
      <c r="O833" s="14"/>
      <c r="P833" s="14"/>
      <c r="Q833" s="14"/>
      <c r="R833" s="14"/>
      <c r="S833" s="14"/>
      <c r="T833" s="469"/>
      <c r="U833" s="454"/>
      <c r="V833" s="454"/>
      <c r="W833" s="9"/>
      <c r="X833" s="9"/>
      <c r="Y833" s="10"/>
      <c r="Z833" s="495">
        <v>1</v>
      </c>
      <c r="AA833" s="11"/>
      <c r="AB833" s="472"/>
      <c r="AC833" s="473"/>
      <c r="AD833" s="473"/>
      <c r="AE833" s="496" t="s">
        <v>2166</v>
      </c>
      <c r="AF833" s="12"/>
      <c r="AG833" s="12"/>
      <c r="AH833" s="13"/>
      <c r="AI833" s="14"/>
      <c r="AJ833" s="14"/>
      <c r="AK833" s="7"/>
      <c r="AL833" s="7"/>
      <c r="AM833" s="15"/>
      <c r="AN833" s="15"/>
      <c r="AO833" s="8"/>
      <c r="AP833" s="453" t="s">
        <v>295</v>
      </c>
      <c r="AQ833" s="17"/>
      <c r="AR833" s="18"/>
      <c r="AS833" s="19"/>
      <c r="AT833" s="19"/>
      <c r="AU833" s="19"/>
      <c r="AV833" s="19"/>
      <c r="AW833" s="19"/>
      <c r="AX833" s="19"/>
      <c r="AY833" s="19"/>
      <c r="AZ833" s="20"/>
      <c r="BA833" s="20"/>
      <c r="BB833" s="21"/>
      <c r="BC833" s="22" t="s">
        <v>2179</v>
      </c>
      <c r="BD833" s="77"/>
      <c r="BE833" s="91"/>
      <c r="BF833" s="91"/>
      <c r="BG833" s="92"/>
      <c r="BH833"/>
      <c r="BI833"/>
      <c r="BJ833"/>
      <c r="BK833"/>
      <c r="BL833"/>
      <c r="BM833"/>
      <c r="BN833"/>
      <c r="BO833"/>
      <c r="BP833"/>
      <c r="BQ833"/>
      <c r="BR833"/>
      <c r="BS833"/>
      <c r="BT833" s="92"/>
      <c r="BU833" s="92"/>
      <c r="BV833" s="92"/>
      <c r="BW833" s="5"/>
      <c r="BX833" s="5"/>
      <c r="BY833" s="5"/>
      <c r="BZ833" s="5"/>
      <c r="CA833" s="5"/>
      <c r="CB833" s="5"/>
      <c r="CC833" s="5"/>
      <c r="CD833" s="440"/>
      <c r="CE833" s="440"/>
      <c r="CF833" s="441"/>
      <c r="CG833" s="442"/>
      <c r="CH833" s="443"/>
      <c r="CI833" s="443"/>
      <c r="CJ833" s="443"/>
      <c r="CK833" s="443"/>
      <c r="CL833" s="4"/>
      <c r="CM833" s="4"/>
      <c r="CN833" s="5"/>
      <c r="CO833" s="4"/>
      <c r="CP833" s="444"/>
      <c r="CQ833" s="445"/>
      <c r="CR833" s="446"/>
      <c r="CS833" s="446"/>
      <c r="CT833" s="444"/>
      <c r="CU833" s="444"/>
      <c r="CV833" s="444"/>
      <c r="CW833" s="444"/>
      <c r="CX833" s="447"/>
      <c r="CY833" s="447"/>
      <c r="CZ833" s="447"/>
      <c r="DA833" s="447"/>
      <c r="DB833" s="448"/>
      <c r="DC833" s="448"/>
      <c r="DD833" s="446"/>
      <c r="DE833" s="439"/>
      <c r="DF833" s="439"/>
      <c r="DG833" s="439"/>
      <c r="DH833" s="439"/>
      <c r="DI833" s="439"/>
      <c r="DJ833" s="439"/>
      <c r="DK833" s="439"/>
      <c r="DL833" s="446"/>
      <c r="DM833" s="446"/>
      <c r="DN833" s="444"/>
      <c r="DO833" s="444"/>
      <c r="DP833" s="444"/>
      <c r="DQ833" s="444"/>
      <c r="DR833" s="444"/>
      <c r="DS833" s="441"/>
      <c r="DT833" s="449"/>
      <c r="DU833" s="450"/>
      <c r="DV833" s="450"/>
      <c r="DW833" s="450"/>
      <c r="DX833" s="450"/>
      <c r="DY833" s="450"/>
      <c r="DZ833" s="450"/>
      <c r="EA833" s="450"/>
      <c r="EB833" s="450"/>
      <c r="EC833" s="450"/>
      <c r="ED833" s="450"/>
      <c r="EE833" s="446"/>
      <c r="EF833" s="446"/>
      <c r="EL833" s="4"/>
      <c r="EM833" s="4"/>
      <c r="EN833" s="5"/>
      <c r="EO833" s="4"/>
      <c r="FA833" s="23"/>
      <c r="FB833" s="24"/>
      <c r="FC833" s="75"/>
      <c r="FD833" s="76"/>
      <c r="FF833" s="89"/>
      <c r="IA833" s="214"/>
      <c r="IB833" s="215"/>
      <c r="IC833" s="214"/>
      <c r="ID833" s="215"/>
      <c r="IE833" s="214"/>
      <c r="IF833" s="214"/>
      <c r="IG833" s="214"/>
      <c r="IH833" s="233"/>
      <c r="II833" s="160"/>
      <c r="IJ833" s="217"/>
      <c r="IK833" s="218"/>
      <c r="IL833" s="218"/>
      <c r="IM833" s="218"/>
      <c r="IO833" s="391"/>
    </row>
    <row r="834" spans="1:249" s="6" customFormat="1" ht="15" x14ac:dyDescent="0.2">
      <c r="A834" s="467">
        <v>2</v>
      </c>
      <c r="B834" s="467" t="s">
        <v>1969</v>
      </c>
      <c r="C834" s="393" t="s">
        <v>3191</v>
      </c>
      <c r="D834" s="468"/>
      <c r="E834" s="462" t="s">
        <v>2137</v>
      </c>
      <c r="F834" s="14" t="s">
        <v>2147</v>
      </c>
      <c r="G834" s="14" t="s">
        <v>2154</v>
      </c>
      <c r="H834" s="469" t="s">
        <v>2149</v>
      </c>
      <c r="I834" s="462"/>
      <c r="J834" s="456"/>
      <c r="K834" s="11"/>
      <c r="L834" s="11"/>
      <c r="M834" s="14"/>
      <c r="N834" s="470"/>
      <c r="O834" s="14"/>
      <c r="P834" s="14"/>
      <c r="Q834" s="14"/>
      <c r="R834" s="14"/>
      <c r="S834" s="14"/>
      <c r="T834" s="469"/>
      <c r="U834" s="454"/>
      <c r="V834" s="454"/>
      <c r="W834" s="9"/>
      <c r="X834" s="9"/>
      <c r="Y834" s="10"/>
      <c r="Z834" s="495">
        <v>1</v>
      </c>
      <c r="AA834" s="11"/>
      <c r="AB834" s="472"/>
      <c r="AC834" s="473"/>
      <c r="AD834" s="473"/>
      <c r="AE834" s="496">
        <v>3</v>
      </c>
      <c r="AF834" s="12"/>
      <c r="AG834" s="12"/>
      <c r="AH834" s="13"/>
      <c r="AI834" s="14"/>
      <c r="AJ834" s="14"/>
      <c r="AK834" s="7"/>
      <c r="AL834" s="7"/>
      <c r="AM834" s="15"/>
      <c r="AN834" s="15"/>
      <c r="AO834" s="8"/>
      <c r="AP834" s="453" t="s">
        <v>296</v>
      </c>
      <c r="AQ834" s="17"/>
      <c r="AR834" s="18"/>
      <c r="AS834" s="19"/>
      <c r="AT834" s="19"/>
      <c r="AU834" s="19"/>
      <c r="AV834" s="19"/>
      <c r="AW834" s="19"/>
      <c r="AX834" s="19"/>
      <c r="AY834" s="19"/>
      <c r="AZ834" s="20"/>
      <c r="BA834" s="20"/>
      <c r="BB834" s="21"/>
      <c r="BC834" s="22" t="s">
        <v>2179</v>
      </c>
      <c r="BD834" s="77"/>
      <c r="BE834" s="91"/>
      <c r="BF834" s="91"/>
      <c r="BG834" s="92"/>
      <c r="BH834"/>
      <c r="BI834"/>
      <c r="BJ834"/>
      <c r="BK834"/>
      <c r="BL834"/>
      <c r="BM834"/>
      <c r="BN834"/>
      <c r="BO834"/>
      <c r="BP834"/>
      <c r="BQ834"/>
      <c r="BR834"/>
      <c r="BS834"/>
      <c r="BT834" s="92"/>
      <c r="BU834" s="92"/>
      <c r="BV834" s="92"/>
      <c r="BW834" s="5"/>
      <c r="BX834" s="5"/>
      <c r="BY834" s="5"/>
      <c r="BZ834" s="5"/>
      <c r="CA834" s="5"/>
      <c r="CB834" s="5"/>
      <c r="CC834" s="5"/>
      <c r="CD834" s="440"/>
      <c r="CE834" s="440"/>
      <c r="CF834" s="441"/>
      <c r="CG834" s="442"/>
      <c r="CH834" s="443"/>
      <c r="CI834" s="443"/>
      <c r="CJ834" s="443"/>
      <c r="CK834" s="443"/>
      <c r="CL834" s="4"/>
      <c r="CM834" s="4"/>
      <c r="CN834" s="5"/>
      <c r="CO834" s="4"/>
      <c r="CP834" s="444"/>
      <c r="CQ834" s="445"/>
      <c r="CR834" s="446"/>
      <c r="CS834" s="446"/>
      <c r="CT834" s="444"/>
      <c r="CU834" s="444"/>
      <c r="CV834" s="444"/>
      <c r="CW834" s="444"/>
      <c r="CX834" s="447"/>
      <c r="CY834" s="447"/>
      <c r="CZ834" s="447"/>
      <c r="DA834" s="447"/>
      <c r="DB834" s="448"/>
      <c r="DC834" s="448"/>
      <c r="DD834" s="446"/>
      <c r="DE834" s="439"/>
      <c r="DF834" s="439"/>
      <c r="DG834" s="439"/>
      <c r="DH834" s="439"/>
      <c r="DI834" s="439"/>
      <c r="DJ834" s="439"/>
      <c r="DK834" s="439"/>
      <c r="DL834" s="446"/>
      <c r="DM834" s="446"/>
      <c r="DN834" s="444"/>
      <c r="DO834" s="444"/>
      <c r="DP834" s="444"/>
      <c r="DQ834" s="444"/>
      <c r="DR834" s="444"/>
      <c r="DS834" s="441"/>
      <c r="DT834" s="449"/>
      <c r="DU834" s="450"/>
      <c r="DV834" s="450"/>
      <c r="DW834" s="450"/>
      <c r="DX834" s="450"/>
      <c r="DY834" s="450"/>
      <c r="DZ834" s="450"/>
      <c r="EA834" s="450"/>
      <c r="EB834" s="450"/>
      <c r="EC834" s="450"/>
      <c r="ED834" s="450"/>
      <c r="EE834" s="446"/>
      <c r="EF834" s="446"/>
      <c r="EL834" s="4"/>
      <c r="EM834" s="4"/>
      <c r="EN834" s="5"/>
      <c r="EO834" s="4"/>
      <c r="FA834" s="23"/>
      <c r="FB834" s="24"/>
      <c r="FC834" s="75"/>
      <c r="FD834" s="76"/>
      <c r="FF834" s="89"/>
      <c r="IA834" s="214"/>
      <c r="IB834" s="215"/>
      <c r="IC834" s="214"/>
      <c r="ID834" s="215"/>
      <c r="IE834" s="214"/>
      <c r="IF834" s="214"/>
      <c r="IG834" s="214"/>
      <c r="IH834" s="233"/>
      <c r="II834" s="160"/>
      <c r="IJ834" s="217"/>
      <c r="IK834" s="218"/>
      <c r="IL834" s="218"/>
      <c r="IM834" s="218"/>
      <c r="IO834" s="391"/>
    </row>
    <row r="835" spans="1:249" s="6" customFormat="1" ht="15" x14ac:dyDescent="0.2">
      <c r="A835" s="467">
        <v>0</v>
      </c>
      <c r="B835" s="467" t="s">
        <v>2149</v>
      </c>
      <c r="C835" s="393" t="s">
        <v>962</v>
      </c>
      <c r="D835" s="468"/>
      <c r="E835" s="462" t="s">
        <v>2135</v>
      </c>
      <c r="F835" s="14"/>
      <c r="G835" s="14"/>
      <c r="H835" s="469"/>
      <c r="I835" s="462"/>
      <c r="J835" s="456"/>
      <c r="K835" s="11"/>
      <c r="L835" s="11"/>
      <c r="M835" s="14"/>
      <c r="N835" s="470"/>
      <c r="O835" s="14"/>
      <c r="P835" s="14"/>
      <c r="Q835" s="14"/>
      <c r="R835" s="14"/>
      <c r="S835" s="14"/>
      <c r="T835" s="469"/>
      <c r="U835" s="454"/>
      <c r="V835" s="454"/>
      <c r="W835" s="9"/>
      <c r="X835" s="9"/>
      <c r="Y835" s="10"/>
      <c r="Z835" s="495">
        <v>0</v>
      </c>
      <c r="AA835" s="11"/>
      <c r="AB835" s="472"/>
      <c r="AC835" s="473"/>
      <c r="AD835" s="473"/>
      <c r="AE835" s="496">
        <v>0</v>
      </c>
      <c r="AF835" s="12"/>
      <c r="AG835" s="12"/>
      <c r="AH835" s="13"/>
      <c r="AI835" s="14"/>
      <c r="AJ835" s="14"/>
      <c r="AK835" s="7"/>
      <c r="AL835" s="7"/>
      <c r="AM835" s="15"/>
      <c r="AN835" s="15"/>
      <c r="AO835" s="8"/>
      <c r="AP835" s="453" t="s">
        <v>297</v>
      </c>
      <c r="AQ835" s="17"/>
      <c r="AR835" s="18"/>
      <c r="AS835" s="19"/>
      <c r="AT835" s="19"/>
      <c r="AU835" s="19"/>
      <c r="AV835" s="19"/>
      <c r="AW835" s="19"/>
      <c r="AX835" s="19"/>
      <c r="AY835" s="19"/>
      <c r="AZ835" s="20"/>
      <c r="BA835" s="20"/>
      <c r="BB835" s="21"/>
      <c r="BC835" s="22" t="s">
        <v>2179</v>
      </c>
      <c r="BD835" s="77"/>
      <c r="BE835" s="91"/>
      <c r="BF835" s="91"/>
      <c r="BG835" s="92"/>
      <c r="BH835"/>
      <c r="BI835"/>
      <c r="BJ835"/>
      <c r="BK835"/>
      <c r="BL835"/>
      <c r="BM835"/>
      <c r="BN835"/>
      <c r="BO835"/>
      <c r="BP835"/>
      <c r="BQ835"/>
      <c r="BR835"/>
      <c r="BS835"/>
      <c r="BT835" s="92"/>
      <c r="BU835" s="92"/>
      <c r="BV835" s="92"/>
      <c r="BW835" s="5"/>
      <c r="BX835" s="5"/>
      <c r="BY835" s="5"/>
      <c r="BZ835" s="5"/>
      <c r="CA835" s="5"/>
      <c r="CB835" s="5"/>
      <c r="CC835" s="5"/>
      <c r="CD835" s="440"/>
      <c r="CE835" s="440"/>
      <c r="CF835" s="441"/>
      <c r="CG835" s="442"/>
      <c r="CH835" s="443"/>
      <c r="CI835" s="443"/>
      <c r="CJ835" s="443"/>
      <c r="CK835" s="443"/>
      <c r="CL835" s="4"/>
      <c r="CM835" s="4"/>
      <c r="CN835" s="5"/>
      <c r="CO835" s="4"/>
      <c r="CP835" s="444"/>
      <c r="CQ835" s="445"/>
      <c r="CR835" s="446"/>
      <c r="CS835" s="446"/>
      <c r="CT835" s="444"/>
      <c r="CU835" s="444"/>
      <c r="CV835" s="444"/>
      <c r="CW835" s="444"/>
      <c r="CX835" s="447"/>
      <c r="CY835" s="447"/>
      <c r="CZ835" s="447"/>
      <c r="DA835" s="447"/>
      <c r="DB835" s="448"/>
      <c r="DC835" s="448"/>
      <c r="DD835" s="446"/>
      <c r="DE835" s="439"/>
      <c r="DF835" s="439"/>
      <c r="DG835" s="439"/>
      <c r="DH835" s="439"/>
      <c r="DI835" s="439"/>
      <c r="DJ835" s="439"/>
      <c r="DK835" s="439"/>
      <c r="DL835" s="446"/>
      <c r="DM835" s="446"/>
      <c r="DN835" s="444"/>
      <c r="DO835" s="444"/>
      <c r="DP835" s="444"/>
      <c r="DQ835" s="444"/>
      <c r="DR835" s="444"/>
      <c r="DS835" s="441"/>
      <c r="DT835" s="449"/>
      <c r="DU835" s="450"/>
      <c r="DV835" s="450"/>
      <c r="DW835" s="450"/>
      <c r="DX835" s="450"/>
      <c r="DY835" s="450"/>
      <c r="DZ835" s="450"/>
      <c r="EA835" s="450"/>
      <c r="EB835" s="450"/>
      <c r="EC835" s="450"/>
      <c r="ED835" s="450"/>
      <c r="EE835" s="446"/>
      <c r="EF835" s="446"/>
      <c r="EL835" s="4"/>
      <c r="EM835" s="4"/>
      <c r="EN835" s="5"/>
      <c r="EO835" s="4"/>
      <c r="FA835" s="23"/>
      <c r="FB835" s="24"/>
      <c r="FC835" s="75"/>
      <c r="FD835" s="76"/>
      <c r="FF835" s="89"/>
      <c r="IA835" s="214"/>
      <c r="IB835" s="215"/>
      <c r="IC835" s="214"/>
      <c r="ID835" s="215"/>
      <c r="IE835" s="214"/>
      <c r="IF835" s="214"/>
      <c r="IG835" s="214"/>
      <c r="IH835" s="233"/>
      <c r="II835" s="160"/>
      <c r="IJ835" s="217"/>
      <c r="IK835" s="218"/>
      <c r="IL835" s="218"/>
      <c r="IM835" s="218"/>
      <c r="IO835" s="391"/>
    </row>
    <row r="836" spans="1:249" s="6" customFormat="1" ht="15" x14ac:dyDescent="0.2">
      <c r="A836" s="467" t="s">
        <v>2166</v>
      </c>
      <c r="B836" s="467" t="s">
        <v>1969</v>
      </c>
      <c r="C836" s="460" t="s">
        <v>963</v>
      </c>
      <c r="D836" s="468"/>
      <c r="E836" s="462" t="s">
        <v>2138</v>
      </c>
      <c r="F836" s="14" t="s">
        <v>2147</v>
      </c>
      <c r="G836" s="14" t="s">
        <v>2149</v>
      </c>
      <c r="H836" s="469" t="s">
        <v>2149</v>
      </c>
      <c r="I836" s="462"/>
      <c r="J836" s="456"/>
      <c r="K836" s="11"/>
      <c r="L836" s="11"/>
      <c r="M836" s="14"/>
      <c r="N836" s="470"/>
      <c r="O836" s="14"/>
      <c r="P836" s="14"/>
      <c r="Q836" s="14"/>
      <c r="R836" s="14"/>
      <c r="S836" s="14"/>
      <c r="T836" s="469"/>
      <c r="U836" s="454"/>
      <c r="V836" s="457"/>
      <c r="W836" s="9"/>
      <c r="X836" s="9"/>
      <c r="Y836" s="10"/>
      <c r="Z836" s="495">
        <v>3</v>
      </c>
      <c r="AA836" s="11"/>
      <c r="AB836" s="472"/>
      <c r="AC836" s="473"/>
      <c r="AD836" s="473"/>
      <c r="AE836" s="496" t="s">
        <v>2166</v>
      </c>
      <c r="AF836" s="12"/>
      <c r="AG836" s="12"/>
      <c r="AH836" s="13"/>
      <c r="AI836" s="14"/>
      <c r="AJ836" s="14"/>
      <c r="AK836" s="7"/>
      <c r="AL836" s="7"/>
      <c r="AM836" s="15"/>
      <c r="AN836" s="15"/>
      <c r="AO836" s="8"/>
      <c r="AP836" s="453" t="s">
        <v>298</v>
      </c>
      <c r="AQ836" s="17"/>
      <c r="AR836" s="18"/>
      <c r="AS836" s="19"/>
      <c r="AT836" s="19"/>
      <c r="AU836" s="19"/>
      <c r="AV836" s="19"/>
      <c r="AW836" s="19"/>
      <c r="AX836" s="19"/>
      <c r="AY836" s="19"/>
      <c r="AZ836" s="20"/>
      <c r="BA836" s="20"/>
      <c r="BB836" s="21"/>
      <c r="BC836" s="22" t="s">
        <v>2179</v>
      </c>
      <c r="BD836" s="77"/>
      <c r="BE836" s="91"/>
      <c r="BF836" s="91"/>
      <c r="BG836" s="92"/>
      <c r="BH836"/>
      <c r="BI836"/>
      <c r="BJ836"/>
      <c r="BK836"/>
      <c r="BL836"/>
      <c r="BM836"/>
      <c r="BN836"/>
      <c r="BO836"/>
      <c r="BP836"/>
      <c r="BQ836"/>
      <c r="BR836"/>
      <c r="BS836"/>
      <c r="BT836" s="92"/>
      <c r="BU836" s="92"/>
      <c r="BV836" s="92"/>
      <c r="BW836" s="5"/>
      <c r="BX836" s="5"/>
      <c r="BY836" s="5"/>
      <c r="BZ836" s="5"/>
      <c r="CA836" s="5"/>
      <c r="CB836" s="5"/>
      <c r="CC836" s="5"/>
      <c r="CD836" s="440"/>
      <c r="CE836" s="440"/>
      <c r="CF836" s="441"/>
      <c r="CG836" s="442"/>
      <c r="CH836" s="443"/>
      <c r="CI836" s="443"/>
      <c r="CJ836" s="443"/>
      <c r="CK836" s="443"/>
      <c r="CL836" s="4"/>
      <c r="CM836" s="4"/>
      <c r="CN836" s="5"/>
      <c r="CO836" s="4"/>
      <c r="CP836" s="444"/>
      <c r="CQ836" s="445"/>
      <c r="CR836" s="446"/>
      <c r="CS836" s="446"/>
      <c r="CT836" s="444"/>
      <c r="CU836" s="444"/>
      <c r="CV836" s="444"/>
      <c r="CW836" s="444"/>
      <c r="CX836" s="447"/>
      <c r="CY836" s="447"/>
      <c r="CZ836" s="447"/>
      <c r="DA836" s="447"/>
      <c r="DB836" s="448"/>
      <c r="DC836" s="448"/>
      <c r="DD836" s="446"/>
      <c r="DE836" s="439"/>
      <c r="DF836" s="439"/>
      <c r="DG836" s="439"/>
      <c r="DH836" s="439"/>
      <c r="DI836" s="439"/>
      <c r="DJ836" s="439"/>
      <c r="DK836" s="439"/>
      <c r="DL836" s="446"/>
      <c r="DM836" s="446"/>
      <c r="DN836" s="444"/>
      <c r="DO836" s="444"/>
      <c r="DP836" s="444"/>
      <c r="DQ836" s="444"/>
      <c r="DR836" s="444"/>
      <c r="DS836" s="441"/>
      <c r="DT836" s="449"/>
      <c r="DU836" s="450"/>
      <c r="DV836" s="450"/>
      <c r="DW836" s="450"/>
      <c r="DX836" s="450"/>
      <c r="DY836" s="450"/>
      <c r="DZ836" s="450"/>
      <c r="EA836" s="450"/>
      <c r="EB836" s="450"/>
      <c r="EC836" s="450"/>
      <c r="ED836" s="450"/>
      <c r="EE836" s="446"/>
      <c r="EF836" s="446"/>
      <c r="EL836" s="4"/>
      <c r="EM836" s="4"/>
      <c r="EN836" s="5"/>
      <c r="EO836" s="4"/>
      <c r="FA836" s="23"/>
      <c r="FB836" s="24"/>
      <c r="FC836" s="75"/>
      <c r="FD836" s="76"/>
      <c r="FF836" s="89"/>
      <c r="IA836" s="214"/>
      <c r="IB836" s="215"/>
      <c r="IC836" s="214"/>
      <c r="ID836" s="215"/>
      <c r="IE836" s="214"/>
      <c r="IF836" s="214"/>
      <c r="IG836" s="214"/>
      <c r="IH836" s="233"/>
      <c r="II836" s="160"/>
      <c r="IJ836" s="217"/>
      <c r="IK836" s="218"/>
      <c r="IL836" s="218"/>
      <c r="IM836" s="218"/>
      <c r="IO836" s="391"/>
    </row>
    <row r="837" spans="1:249" s="6" customFormat="1" ht="15" x14ac:dyDescent="0.2">
      <c r="A837" s="467">
        <v>3</v>
      </c>
      <c r="B837" s="467" t="s">
        <v>1969</v>
      </c>
      <c r="C837" s="393" t="s">
        <v>964</v>
      </c>
      <c r="D837" s="468"/>
      <c r="E837" s="462" t="s">
        <v>2137</v>
      </c>
      <c r="F837" s="14" t="s">
        <v>2147</v>
      </c>
      <c r="G837" s="14" t="s">
        <v>2149</v>
      </c>
      <c r="H837" s="469" t="s">
        <v>2149</v>
      </c>
      <c r="I837" s="462"/>
      <c r="J837" s="456"/>
      <c r="K837" s="11"/>
      <c r="L837" s="11"/>
      <c r="M837" s="14"/>
      <c r="N837" s="470"/>
      <c r="O837" s="14"/>
      <c r="P837" s="14"/>
      <c r="Q837" s="14"/>
      <c r="R837" s="14"/>
      <c r="S837" s="14"/>
      <c r="T837" s="469"/>
      <c r="U837" s="454"/>
      <c r="V837" s="454"/>
      <c r="W837" s="9"/>
      <c r="X837" s="9"/>
      <c r="Y837" s="10"/>
      <c r="Z837" s="495">
        <v>2</v>
      </c>
      <c r="AA837" s="11"/>
      <c r="AB837" s="472"/>
      <c r="AC837" s="473"/>
      <c r="AD837" s="473"/>
      <c r="AE837" s="496">
        <v>3</v>
      </c>
      <c r="AF837" s="12"/>
      <c r="AG837" s="12"/>
      <c r="AH837" s="13"/>
      <c r="AI837" s="14"/>
      <c r="AJ837" s="14"/>
      <c r="AK837" s="7"/>
      <c r="AL837" s="7"/>
      <c r="AM837" s="15"/>
      <c r="AN837" s="15"/>
      <c r="AO837" s="8"/>
      <c r="AP837" s="453" t="s">
        <v>299</v>
      </c>
      <c r="AQ837" s="17"/>
      <c r="AR837" s="18"/>
      <c r="AS837" s="19"/>
      <c r="AT837" s="19"/>
      <c r="AU837" s="19"/>
      <c r="AV837" s="19"/>
      <c r="AW837" s="19"/>
      <c r="AX837" s="19"/>
      <c r="AY837" s="19"/>
      <c r="AZ837" s="20"/>
      <c r="BA837" s="20"/>
      <c r="BB837" s="21"/>
      <c r="BC837" s="22" t="s">
        <v>2179</v>
      </c>
      <c r="BD837" s="77"/>
      <c r="BE837" s="91"/>
      <c r="BF837" s="91"/>
      <c r="BG837" s="92"/>
      <c r="BH837"/>
      <c r="BI837"/>
      <c r="BJ837"/>
      <c r="BK837"/>
      <c r="BL837"/>
      <c r="BM837"/>
      <c r="BN837"/>
      <c r="BO837"/>
      <c r="BP837"/>
      <c r="BQ837"/>
      <c r="BR837"/>
      <c r="BS837"/>
      <c r="BT837" s="92"/>
      <c r="BU837" s="92"/>
      <c r="BV837" s="92"/>
      <c r="BW837" s="5"/>
      <c r="BX837" s="5"/>
      <c r="BY837" s="5"/>
      <c r="BZ837" s="5"/>
      <c r="CA837" s="5"/>
      <c r="CB837" s="5"/>
      <c r="CC837" s="5"/>
      <c r="CD837" s="440"/>
      <c r="CE837" s="440"/>
      <c r="CF837" s="441"/>
      <c r="CG837" s="442"/>
      <c r="CH837" s="443"/>
      <c r="CI837" s="443"/>
      <c r="CJ837" s="443"/>
      <c r="CK837" s="443"/>
      <c r="CL837" s="4"/>
      <c r="CM837" s="4"/>
      <c r="CN837" s="5"/>
      <c r="CO837" s="4"/>
      <c r="CP837" s="444"/>
      <c r="CQ837" s="445"/>
      <c r="CR837" s="446"/>
      <c r="CS837" s="446"/>
      <c r="CT837" s="444"/>
      <c r="CU837" s="444"/>
      <c r="CV837" s="444"/>
      <c r="CW837" s="444"/>
      <c r="CX837" s="447"/>
      <c r="CY837" s="447"/>
      <c r="CZ837" s="447"/>
      <c r="DA837" s="447"/>
      <c r="DB837" s="448"/>
      <c r="DC837" s="448"/>
      <c r="DD837" s="446"/>
      <c r="DE837" s="439"/>
      <c r="DF837" s="439"/>
      <c r="DG837" s="439"/>
      <c r="DH837" s="439"/>
      <c r="DI837" s="439"/>
      <c r="DJ837" s="439"/>
      <c r="DK837" s="439"/>
      <c r="DL837" s="446"/>
      <c r="DM837" s="446"/>
      <c r="DN837" s="444"/>
      <c r="DO837" s="444"/>
      <c r="DP837" s="444"/>
      <c r="DQ837" s="444"/>
      <c r="DR837" s="444"/>
      <c r="DS837" s="441"/>
      <c r="DT837" s="449"/>
      <c r="DU837" s="450"/>
      <c r="DV837" s="450"/>
      <c r="DW837" s="450"/>
      <c r="DX837" s="450"/>
      <c r="DY837" s="450"/>
      <c r="DZ837" s="450"/>
      <c r="EA837" s="450"/>
      <c r="EB837" s="450"/>
      <c r="EC837" s="450"/>
      <c r="ED837" s="450"/>
      <c r="EE837" s="446"/>
      <c r="EF837" s="446"/>
      <c r="EL837" s="4"/>
      <c r="EM837" s="4"/>
      <c r="EN837" s="5"/>
      <c r="EO837" s="4"/>
      <c r="FA837" s="23"/>
      <c r="FB837" s="24"/>
      <c r="FC837" s="75"/>
      <c r="FD837" s="76"/>
      <c r="FF837" s="89"/>
      <c r="IA837" s="214"/>
      <c r="IB837" s="215"/>
      <c r="IC837" s="214"/>
      <c r="ID837" s="215"/>
      <c r="IE837" s="214"/>
      <c r="IF837" s="214"/>
      <c r="IG837" s="214"/>
      <c r="IH837" s="233"/>
      <c r="II837" s="160"/>
      <c r="IJ837" s="217"/>
      <c r="IK837" s="218"/>
      <c r="IL837" s="218"/>
      <c r="IM837" s="218"/>
      <c r="IO837" s="391"/>
    </row>
    <row r="838" spans="1:249" s="6" customFormat="1" ht="15" x14ac:dyDescent="0.2">
      <c r="A838" s="467">
        <v>2</v>
      </c>
      <c r="B838" s="467" t="s">
        <v>2149</v>
      </c>
      <c r="C838" s="460" t="s">
        <v>965</v>
      </c>
      <c r="D838" s="468"/>
      <c r="E838" s="462" t="s">
        <v>2138</v>
      </c>
      <c r="F838" s="14" t="s">
        <v>2146</v>
      </c>
      <c r="G838" s="14" t="s">
        <v>2154</v>
      </c>
      <c r="H838" s="469" t="s">
        <v>2157</v>
      </c>
      <c r="I838" s="462"/>
      <c r="J838" s="456"/>
      <c r="K838" s="11" t="s">
        <v>2163</v>
      </c>
      <c r="L838" s="11"/>
      <c r="M838" s="14"/>
      <c r="N838" s="470"/>
      <c r="O838" s="14"/>
      <c r="P838" s="14"/>
      <c r="Q838" s="14"/>
      <c r="R838" s="14"/>
      <c r="S838" s="14"/>
      <c r="T838" s="469"/>
      <c r="U838" s="454"/>
      <c r="V838" s="457"/>
      <c r="W838" s="9"/>
      <c r="X838" s="9"/>
      <c r="Y838" s="10"/>
      <c r="Z838" s="495">
        <v>2</v>
      </c>
      <c r="AA838" s="11"/>
      <c r="AB838" s="472"/>
      <c r="AC838" s="473"/>
      <c r="AD838" s="473"/>
      <c r="AE838" s="496">
        <v>2</v>
      </c>
      <c r="AF838" s="12"/>
      <c r="AG838" s="12"/>
      <c r="AH838" s="13"/>
      <c r="AI838" s="14"/>
      <c r="AJ838" s="14"/>
      <c r="AK838" s="7"/>
      <c r="AL838" s="7"/>
      <c r="AM838" s="15"/>
      <c r="AN838" s="15"/>
      <c r="AO838" s="8"/>
      <c r="AP838" s="453" t="s">
        <v>300</v>
      </c>
      <c r="AQ838" s="17"/>
      <c r="AR838" s="18"/>
      <c r="AS838" s="19"/>
      <c r="AT838" s="19"/>
      <c r="AU838" s="19"/>
      <c r="AV838" s="19"/>
      <c r="AW838" s="19"/>
      <c r="AX838" s="19"/>
      <c r="AY838" s="19"/>
      <c r="AZ838" s="20"/>
      <c r="BA838" s="20"/>
      <c r="BB838" s="21"/>
      <c r="BC838" s="22" t="s">
        <v>2179</v>
      </c>
      <c r="BD838" s="77"/>
      <c r="BE838" s="91"/>
      <c r="BF838" s="91" t="s">
        <v>2163</v>
      </c>
      <c r="BG838" s="92"/>
      <c r="BH838"/>
      <c r="BI838"/>
      <c r="BJ838"/>
      <c r="BK838"/>
      <c r="BL838"/>
      <c r="BM838"/>
      <c r="BN838"/>
      <c r="BO838"/>
      <c r="BP838"/>
      <c r="BQ838"/>
      <c r="BR838"/>
      <c r="BS838"/>
      <c r="BT838" s="92"/>
      <c r="BU838" s="92"/>
      <c r="BV838" s="92"/>
      <c r="BW838" s="5"/>
      <c r="BX838" s="5"/>
      <c r="BY838" s="5"/>
      <c r="BZ838" s="5"/>
      <c r="CA838" s="5"/>
      <c r="CB838" s="5"/>
      <c r="CC838" s="5"/>
      <c r="CD838" s="440"/>
      <c r="CE838" s="440"/>
      <c r="CF838" s="441"/>
      <c r="CG838" s="442"/>
      <c r="CH838" s="443"/>
      <c r="CI838" s="443"/>
      <c r="CJ838" s="443"/>
      <c r="CK838" s="443"/>
      <c r="CL838" s="4"/>
      <c r="CM838" s="4"/>
      <c r="CN838" s="5"/>
      <c r="CO838" s="4"/>
      <c r="CP838" s="444"/>
      <c r="CQ838" s="445"/>
      <c r="CR838" s="446"/>
      <c r="CS838" s="446"/>
      <c r="CT838" s="444"/>
      <c r="CU838" s="444"/>
      <c r="CV838" s="444"/>
      <c r="CW838" s="444"/>
      <c r="CX838" s="447"/>
      <c r="CY838" s="447"/>
      <c r="CZ838" s="447"/>
      <c r="DA838" s="447"/>
      <c r="DB838" s="448"/>
      <c r="DC838" s="448"/>
      <c r="DD838" s="446"/>
      <c r="DE838" s="439"/>
      <c r="DF838" s="439"/>
      <c r="DG838" s="439"/>
      <c r="DH838" s="439"/>
      <c r="DI838" s="439"/>
      <c r="DJ838" s="439"/>
      <c r="DK838" s="439"/>
      <c r="DL838" s="446"/>
      <c r="DM838" s="446"/>
      <c r="DN838" s="444"/>
      <c r="DO838" s="444"/>
      <c r="DP838" s="444"/>
      <c r="DQ838" s="444"/>
      <c r="DR838" s="444"/>
      <c r="DS838" s="441"/>
      <c r="DT838" s="449"/>
      <c r="DU838" s="450"/>
      <c r="DV838" s="450"/>
      <c r="DW838" s="450"/>
      <c r="DX838" s="450"/>
      <c r="DY838" s="450"/>
      <c r="DZ838" s="450"/>
      <c r="EA838" s="450"/>
      <c r="EB838" s="450"/>
      <c r="EC838" s="450"/>
      <c r="ED838" s="450"/>
      <c r="EE838" s="446"/>
      <c r="EF838" s="446"/>
      <c r="EL838" s="4"/>
      <c r="EM838" s="4"/>
      <c r="EN838" s="5"/>
      <c r="EO838" s="4"/>
      <c r="FA838" s="23"/>
      <c r="FB838" s="24"/>
      <c r="FC838" s="75"/>
      <c r="FD838" s="76"/>
      <c r="FF838" s="89"/>
      <c r="IA838" s="214"/>
      <c r="IB838" s="215"/>
      <c r="IC838" s="214"/>
      <c r="ID838" s="215"/>
      <c r="IE838" s="214"/>
      <c r="IF838" s="214"/>
      <c r="IG838" s="214"/>
      <c r="IH838" s="233"/>
      <c r="II838" s="160"/>
      <c r="IJ838" s="217"/>
      <c r="IK838" s="218"/>
      <c r="IL838" s="218"/>
      <c r="IM838" s="218"/>
      <c r="IO838" s="391"/>
    </row>
    <row r="839" spans="1:249" s="6" customFormat="1" ht="15" x14ac:dyDescent="0.2">
      <c r="A839" s="467">
        <v>3</v>
      </c>
      <c r="B839" s="467" t="s">
        <v>1969</v>
      </c>
      <c r="C839" s="393" t="s">
        <v>966</v>
      </c>
      <c r="D839" s="468"/>
      <c r="E839" s="462" t="s">
        <v>2137</v>
      </c>
      <c r="F839" s="14" t="s">
        <v>2147</v>
      </c>
      <c r="G839" s="14" t="s">
        <v>2149</v>
      </c>
      <c r="H839" s="469" t="s">
        <v>2149</v>
      </c>
      <c r="I839" s="462"/>
      <c r="J839" s="456"/>
      <c r="K839" s="11"/>
      <c r="L839" s="11"/>
      <c r="M839" s="14"/>
      <c r="N839" s="470"/>
      <c r="O839" s="14"/>
      <c r="P839" s="14"/>
      <c r="Q839" s="14"/>
      <c r="R839" s="14"/>
      <c r="S839" s="14"/>
      <c r="T839" s="469"/>
      <c r="U839" s="454"/>
      <c r="V839" s="454"/>
      <c r="W839" s="9"/>
      <c r="X839" s="9"/>
      <c r="Y839" s="10"/>
      <c r="Z839" s="495">
        <v>2</v>
      </c>
      <c r="AA839" s="11"/>
      <c r="AB839" s="472"/>
      <c r="AC839" s="473"/>
      <c r="AD839" s="473"/>
      <c r="AE839" s="496">
        <v>3</v>
      </c>
      <c r="AF839" s="12"/>
      <c r="AG839" s="12"/>
      <c r="AH839" s="13"/>
      <c r="AI839" s="14"/>
      <c r="AJ839" s="14"/>
      <c r="AK839" s="7"/>
      <c r="AL839" s="7"/>
      <c r="AM839" s="15"/>
      <c r="AN839" s="15"/>
      <c r="AO839" s="8"/>
      <c r="AP839" s="453" t="s">
        <v>301</v>
      </c>
      <c r="AQ839" s="17"/>
      <c r="AR839" s="18"/>
      <c r="AS839" s="19"/>
      <c r="AT839" s="19"/>
      <c r="AU839" s="19"/>
      <c r="AV839" s="19"/>
      <c r="AW839" s="19"/>
      <c r="AX839" s="19"/>
      <c r="AY839" s="19"/>
      <c r="AZ839" s="20"/>
      <c r="BA839" s="20"/>
      <c r="BB839" s="21"/>
      <c r="BC839" s="22" t="s">
        <v>2179</v>
      </c>
      <c r="BD839" s="77"/>
      <c r="BE839" s="91"/>
      <c r="BF839" s="91"/>
      <c r="BG839" s="92"/>
      <c r="BH839"/>
      <c r="BI839"/>
      <c r="BJ839"/>
      <c r="BK839"/>
      <c r="BL839"/>
      <c r="BM839"/>
      <c r="BN839"/>
      <c r="BO839"/>
      <c r="BP839"/>
      <c r="BQ839"/>
      <c r="BR839"/>
      <c r="BS839"/>
      <c r="BT839" s="92"/>
      <c r="BU839" s="92"/>
      <c r="BV839" s="92"/>
      <c r="BW839" s="5"/>
      <c r="BX839" s="5"/>
      <c r="BY839" s="5"/>
      <c r="BZ839" s="5"/>
      <c r="CA839" s="5"/>
      <c r="CB839" s="5"/>
      <c r="CC839" s="5"/>
      <c r="CD839" s="440"/>
      <c r="CE839" s="440"/>
      <c r="CF839" s="441"/>
      <c r="CG839" s="442"/>
      <c r="CH839" s="443"/>
      <c r="CI839" s="443"/>
      <c r="CJ839" s="443"/>
      <c r="CK839" s="443"/>
      <c r="CL839" s="4"/>
      <c r="CM839" s="4"/>
      <c r="CN839" s="5"/>
      <c r="CO839" s="4"/>
      <c r="CP839" s="444"/>
      <c r="CQ839" s="445"/>
      <c r="CR839" s="446"/>
      <c r="CS839" s="446"/>
      <c r="CT839" s="444"/>
      <c r="CU839" s="444"/>
      <c r="CV839" s="444"/>
      <c r="CW839" s="444"/>
      <c r="CX839" s="447"/>
      <c r="CY839" s="447"/>
      <c r="CZ839" s="447"/>
      <c r="DA839" s="447"/>
      <c r="DB839" s="448"/>
      <c r="DC839" s="448"/>
      <c r="DD839" s="446"/>
      <c r="DE839" s="439"/>
      <c r="DF839" s="439"/>
      <c r="DG839" s="439"/>
      <c r="DH839" s="439"/>
      <c r="DI839" s="439"/>
      <c r="DJ839" s="439"/>
      <c r="DK839" s="439"/>
      <c r="DL839" s="446"/>
      <c r="DM839" s="446"/>
      <c r="DN839" s="444"/>
      <c r="DO839" s="444"/>
      <c r="DP839" s="444"/>
      <c r="DQ839" s="444"/>
      <c r="DR839" s="444"/>
      <c r="DS839" s="441"/>
      <c r="DT839" s="449"/>
      <c r="DU839" s="450"/>
      <c r="DV839" s="450"/>
      <c r="DW839" s="450"/>
      <c r="DX839" s="450"/>
      <c r="DY839" s="450"/>
      <c r="DZ839" s="450"/>
      <c r="EA839" s="450"/>
      <c r="EB839" s="450"/>
      <c r="EC839" s="450"/>
      <c r="ED839" s="450"/>
      <c r="EE839" s="446"/>
      <c r="EF839" s="446"/>
      <c r="EL839" s="4"/>
      <c r="EM839" s="4"/>
      <c r="EN839" s="5"/>
      <c r="EO839" s="4"/>
      <c r="FA839" s="23"/>
      <c r="FB839" s="24"/>
      <c r="FC839" s="75"/>
      <c r="FD839" s="76"/>
      <c r="FF839" s="89"/>
      <c r="IA839" s="214"/>
      <c r="IB839" s="215"/>
      <c r="IC839" s="214"/>
      <c r="ID839" s="215"/>
      <c r="IE839" s="214"/>
      <c r="IF839" s="214"/>
      <c r="IG839" s="214"/>
      <c r="IH839" s="233"/>
      <c r="II839" s="160"/>
      <c r="IJ839" s="217"/>
      <c r="IK839" s="218"/>
      <c r="IL839" s="218"/>
      <c r="IM839" s="218"/>
      <c r="IO839" s="391"/>
    </row>
    <row r="840" spans="1:249" s="6" customFormat="1" ht="15" x14ac:dyDescent="0.2">
      <c r="A840" s="467" t="s">
        <v>2165</v>
      </c>
      <c r="B840" s="467" t="s">
        <v>1969</v>
      </c>
      <c r="C840" s="393" t="s">
        <v>3194</v>
      </c>
      <c r="D840" s="468"/>
      <c r="E840" s="462" t="s">
        <v>2136</v>
      </c>
      <c r="F840" s="14" t="s">
        <v>2149</v>
      </c>
      <c r="G840" s="14" t="s">
        <v>2155</v>
      </c>
      <c r="H840" s="469" t="s">
        <v>2149</v>
      </c>
      <c r="I840" s="462"/>
      <c r="J840" s="456"/>
      <c r="K840" s="11"/>
      <c r="L840" s="11"/>
      <c r="M840" s="14"/>
      <c r="N840" s="470"/>
      <c r="O840" s="14"/>
      <c r="P840" s="14"/>
      <c r="Q840" s="14"/>
      <c r="R840" s="14"/>
      <c r="S840" s="14"/>
      <c r="T840" s="469"/>
      <c r="U840" s="454"/>
      <c r="V840" s="454"/>
      <c r="W840" s="9"/>
      <c r="X840" s="9"/>
      <c r="Y840" s="10"/>
      <c r="Z840" s="495">
        <v>0</v>
      </c>
      <c r="AA840" s="11"/>
      <c r="AB840" s="472"/>
      <c r="AC840" s="473"/>
      <c r="AD840" s="473"/>
      <c r="AE840" s="496">
        <v>2</v>
      </c>
      <c r="AF840" s="12"/>
      <c r="AG840" s="12"/>
      <c r="AH840" s="13"/>
      <c r="AI840" s="14"/>
      <c r="AJ840" s="14"/>
      <c r="AK840" s="7"/>
      <c r="AL840" s="7"/>
      <c r="AM840" s="15"/>
      <c r="AN840" s="15"/>
      <c r="AO840" s="8"/>
      <c r="AP840" s="453" t="s">
        <v>302</v>
      </c>
      <c r="AQ840" s="17"/>
      <c r="AR840" s="18"/>
      <c r="AS840" s="19"/>
      <c r="AT840" s="19"/>
      <c r="AU840" s="19"/>
      <c r="AV840" s="19"/>
      <c r="AW840" s="19"/>
      <c r="AX840" s="19"/>
      <c r="AY840" s="19"/>
      <c r="AZ840" s="20"/>
      <c r="BA840" s="20"/>
      <c r="BB840" s="21"/>
      <c r="BC840" s="22" t="s">
        <v>2179</v>
      </c>
      <c r="BD840" s="77"/>
      <c r="BE840" s="91"/>
      <c r="BF840" s="91"/>
      <c r="BG840" s="92"/>
      <c r="BH840"/>
      <c r="BI840"/>
      <c r="BJ840"/>
      <c r="BK840"/>
      <c r="BL840"/>
      <c r="BM840"/>
      <c r="BN840"/>
      <c r="BO840"/>
      <c r="BP840"/>
      <c r="BQ840"/>
      <c r="BR840"/>
      <c r="BS840"/>
      <c r="BT840" s="92"/>
      <c r="BU840" s="92"/>
      <c r="BV840" s="92"/>
      <c r="BW840" s="5"/>
      <c r="BX840" s="5"/>
      <c r="BY840" s="5"/>
      <c r="BZ840" s="5"/>
      <c r="CA840" s="5"/>
      <c r="CB840" s="5"/>
      <c r="CC840" s="5"/>
      <c r="CD840" s="440"/>
      <c r="CE840" s="440"/>
      <c r="CF840" s="441"/>
      <c r="CG840" s="442"/>
      <c r="CH840" s="443"/>
      <c r="CI840" s="443"/>
      <c r="CJ840" s="443"/>
      <c r="CK840" s="443"/>
      <c r="CL840" s="4"/>
      <c r="CM840" s="4"/>
      <c r="CN840" s="5"/>
      <c r="CO840" s="4"/>
      <c r="CP840" s="444"/>
      <c r="CQ840" s="445"/>
      <c r="CR840" s="446"/>
      <c r="CS840" s="446"/>
      <c r="CT840" s="444"/>
      <c r="CU840" s="444"/>
      <c r="CV840" s="444"/>
      <c r="CW840" s="444"/>
      <c r="CX840" s="447"/>
      <c r="CY840" s="447"/>
      <c r="CZ840" s="447"/>
      <c r="DA840" s="447"/>
      <c r="DB840" s="448"/>
      <c r="DC840" s="448"/>
      <c r="DD840" s="446"/>
      <c r="DE840" s="439"/>
      <c r="DF840" s="439"/>
      <c r="DG840" s="439"/>
      <c r="DH840" s="439"/>
      <c r="DI840" s="439"/>
      <c r="DJ840" s="439"/>
      <c r="DK840" s="439"/>
      <c r="DL840" s="446"/>
      <c r="DM840" s="446"/>
      <c r="DN840" s="444"/>
      <c r="DO840" s="444"/>
      <c r="DP840" s="444"/>
      <c r="DQ840" s="444"/>
      <c r="DR840" s="444"/>
      <c r="DS840" s="441"/>
      <c r="DT840" s="449"/>
      <c r="DU840" s="450"/>
      <c r="DV840" s="450"/>
      <c r="DW840" s="450"/>
      <c r="DX840" s="450"/>
      <c r="DY840" s="450"/>
      <c r="DZ840" s="450"/>
      <c r="EA840" s="450"/>
      <c r="EB840" s="450"/>
      <c r="EC840" s="450"/>
      <c r="ED840" s="450"/>
      <c r="EE840" s="446"/>
      <c r="EF840" s="446"/>
      <c r="EL840" s="4"/>
      <c r="EM840" s="4"/>
      <c r="EN840" s="5"/>
      <c r="EO840" s="4"/>
      <c r="FA840" s="23"/>
      <c r="FB840" s="24"/>
      <c r="FC840" s="75"/>
      <c r="FD840" s="76"/>
      <c r="FF840" s="89"/>
      <c r="IA840" s="214"/>
      <c r="IB840" s="215"/>
      <c r="IC840" s="214"/>
      <c r="ID840" s="215"/>
      <c r="IE840" s="214"/>
      <c r="IF840" s="214"/>
      <c r="IG840" s="214"/>
      <c r="IH840" s="233"/>
      <c r="II840" s="160"/>
      <c r="IJ840" s="217"/>
      <c r="IK840" s="218"/>
      <c r="IL840" s="218"/>
      <c r="IM840" s="218"/>
      <c r="IO840" s="391"/>
    </row>
    <row r="841" spans="1:249" s="6" customFormat="1" ht="15" x14ac:dyDescent="0.2">
      <c r="A841" s="467">
        <v>0</v>
      </c>
      <c r="B841" s="467" t="s">
        <v>2157</v>
      </c>
      <c r="C841" s="393" t="s">
        <v>967</v>
      </c>
      <c r="D841" s="468"/>
      <c r="E841" s="462" t="s">
        <v>2135</v>
      </c>
      <c r="F841" s="14"/>
      <c r="G841" s="14"/>
      <c r="H841" s="469"/>
      <c r="I841" s="462"/>
      <c r="J841" s="456"/>
      <c r="K841" s="11"/>
      <c r="L841" s="11"/>
      <c r="M841" s="14"/>
      <c r="N841" s="470"/>
      <c r="O841" s="14"/>
      <c r="P841" s="14"/>
      <c r="Q841" s="14"/>
      <c r="R841" s="14"/>
      <c r="S841" s="14"/>
      <c r="T841" s="469"/>
      <c r="U841" s="454"/>
      <c r="V841" s="454"/>
      <c r="W841" s="9"/>
      <c r="X841" s="9"/>
      <c r="Y841" s="10"/>
      <c r="Z841" s="495" t="s">
        <v>2166</v>
      </c>
      <c r="AA841" s="11"/>
      <c r="AB841" s="472"/>
      <c r="AC841" s="473"/>
      <c r="AD841" s="473"/>
      <c r="AE841" s="496" t="s">
        <v>2166</v>
      </c>
      <c r="AF841" s="12"/>
      <c r="AG841" s="12"/>
      <c r="AH841" s="13"/>
      <c r="AI841" s="14"/>
      <c r="AJ841" s="14"/>
      <c r="AK841" s="7"/>
      <c r="AL841" s="7"/>
      <c r="AM841" s="15"/>
      <c r="AN841" s="15"/>
      <c r="AO841" s="8"/>
      <c r="AP841" s="453" t="s">
        <v>303</v>
      </c>
      <c r="AQ841" s="17"/>
      <c r="AR841" s="18"/>
      <c r="AS841" s="19"/>
      <c r="AT841" s="19"/>
      <c r="AU841" s="19"/>
      <c r="AV841" s="19"/>
      <c r="AW841" s="19"/>
      <c r="AX841" s="19"/>
      <c r="AY841" s="19"/>
      <c r="AZ841" s="20"/>
      <c r="BA841" s="20"/>
      <c r="BB841" s="21"/>
      <c r="BC841" s="22" t="s">
        <v>2179</v>
      </c>
      <c r="BD841" s="77"/>
      <c r="BE841" s="91"/>
      <c r="BF841" s="91"/>
      <c r="BG841" s="92"/>
      <c r="BH841"/>
      <c r="BI841"/>
      <c r="BJ841"/>
      <c r="BK841"/>
      <c r="BL841"/>
      <c r="BM841"/>
      <c r="BN841"/>
      <c r="BO841"/>
      <c r="BP841"/>
      <c r="BQ841"/>
      <c r="BR841"/>
      <c r="BS841"/>
      <c r="BT841" s="92"/>
      <c r="BU841" s="92"/>
      <c r="BV841" s="92"/>
      <c r="BW841" s="5"/>
      <c r="BX841" s="5"/>
      <c r="BY841" s="5"/>
      <c r="BZ841" s="5"/>
      <c r="CA841" s="5"/>
      <c r="CB841" s="5"/>
      <c r="CC841" s="5"/>
      <c r="CD841" s="440"/>
      <c r="CE841" s="440"/>
      <c r="CF841" s="441"/>
      <c r="CG841" s="442"/>
      <c r="CH841" s="443"/>
      <c r="CI841" s="443"/>
      <c r="CJ841" s="443"/>
      <c r="CK841" s="443"/>
      <c r="CL841" s="4"/>
      <c r="CM841" s="4"/>
      <c r="CN841" s="5"/>
      <c r="CO841" s="4"/>
      <c r="CP841" s="444"/>
      <c r="CQ841" s="445"/>
      <c r="CR841" s="446"/>
      <c r="CS841" s="446"/>
      <c r="CT841" s="444"/>
      <c r="CU841" s="444"/>
      <c r="CV841" s="444"/>
      <c r="CW841" s="444"/>
      <c r="CX841" s="447"/>
      <c r="CY841" s="447"/>
      <c r="CZ841" s="447"/>
      <c r="DA841" s="447"/>
      <c r="DB841" s="448"/>
      <c r="DC841" s="448"/>
      <c r="DD841" s="446"/>
      <c r="DE841" s="439"/>
      <c r="DF841" s="439"/>
      <c r="DG841" s="439"/>
      <c r="DH841" s="439"/>
      <c r="DI841" s="439"/>
      <c r="DJ841" s="439"/>
      <c r="DK841" s="439"/>
      <c r="DL841" s="446"/>
      <c r="DM841" s="446"/>
      <c r="DN841" s="444"/>
      <c r="DO841" s="444"/>
      <c r="DP841" s="444"/>
      <c r="DQ841" s="444"/>
      <c r="DR841" s="444"/>
      <c r="DS841" s="441"/>
      <c r="DT841" s="449"/>
      <c r="DU841" s="450"/>
      <c r="DV841" s="450"/>
      <c r="DW841" s="450"/>
      <c r="DX841" s="450"/>
      <c r="DY841" s="450"/>
      <c r="DZ841" s="450"/>
      <c r="EA841" s="450"/>
      <c r="EB841" s="450"/>
      <c r="EC841" s="450"/>
      <c r="ED841" s="450"/>
      <c r="EE841" s="446"/>
      <c r="EF841" s="446"/>
      <c r="EL841" s="4"/>
      <c r="EM841" s="4"/>
      <c r="EN841" s="5"/>
      <c r="EO841" s="4"/>
      <c r="FA841" s="23"/>
      <c r="FB841" s="24"/>
      <c r="FC841" s="75"/>
      <c r="FD841" s="76"/>
      <c r="FF841" s="89"/>
      <c r="IA841" s="214"/>
      <c r="IB841" s="215"/>
      <c r="IC841" s="214"/>
      <c r="ID841" s="215"/>
      <c r="IE841" s="214"/>
      <c r="IF841" s="214"/>
      <c r="IG841" s="214"/>
      <c r="IH841" s="233"/>
      <c r="II841" s="160"/>
      <c r="IJ841" s="217"/>
      <c r="IK841" s="218"/>
      <c r="IL841" s="218"/>
      <c r="IM841" s="218"/>
      <c r="IO841" s="391"/>
    </row>
    <row r="842" spans="1:249" s="6" customFormat="1" ht="15" x14ac:dyDescent="0.2">
      <c r="A842" s="467">
        <v>1</v>
      </c>
      <c r="B842" s="467" t="s">
        <v>2157</v>
      </c>
      <c r="C842" s="393" t="s">
        <v>968</v>
      </c>
      <c r="D842" s="468"/>
      <c r="E842" s="462" t="s">
        <v>2137</v>
      </c>
      <c r="F842" s="14" t="s">
        <v>2146</v>
      </c>
      <c r="G842" s="14" t="s">
        <v>2154</v>
      </c>
      <c r="H842" s="469" t="s">
        <v>2149</v>
      </c>
      <c r="I842" s="462"/>
      <c r="J842" s="456"/>
      <c r="K842" s="11"/>
      <c r="L842" s="11"/>
      <c r="M842" s="14"/>
      <c r="N842" s="470"/>
      <c r="O842" s="14"/>
      <c r="P842" s="14"/>
      <c r="Q842" s="14"/>
      <c r="R842" s="14"/>
      <c r="S842" s="14"/>
      <c r="T842" s="469"/>
      <c r="U842" s="454"/>
      <c r="V842" s="454"/>
      <c r="W842" s="9"/>
      <c r="X842" s="9"/>
      <c r="Y842" s="10"/>
      <c r="Z842" s="495">
        <v>2</v>
      </c>
      <c r="AA842" s="11"/>
      <c r="AB842" s="472"/>
      <c r="AC842" s="473"/>
      <c r="AD842" s="473"/>
      <c r="AE842" s="496">
        <v>2</v>
      </c>
      <c r="AF842" s="12"/>
      <c r="AG842" s="12"/>
      <c r="AH842" s="13"/>
      <c r="AI842" s="14"/>
      <c r="AJ842" s="14"/>
      <c r="AK842" s="7"/>
      <c r="AL842" s="7"/>
      <c r="AM842" s="15"/>
      <c r="AN842" s="15"/>
      <c r="AO842" s="8"/>
      <c r="AP842" s="453" t="s">
        <v>304</v>
      </c>
      <c r="AQ842" s="17"/>
      <c r="AR842" s="18"/>
      <c r="AS842" s="19"/>
      <c r="AT842" s="19"/>
      <c r="AU842" s="19"/>
      <c r="AV842" s="19"/>
      <c r="AW842" s="19"/>
      <c r="AX842" s="19"/>
      <c r="AY842" s="19"/>
      <c r="AZ842" s="20"/>
      <c r="BA842" s="20"/>
      <c r="BB842" s="21"/>
      <c r="BC842" s="22" t="s">
        <v>2179</v>
      </c>
      <c r="BD842" s="77"/>
      <c r="BE842" s="91"/>
      <c r="BF842" s="91"/>
      <c r="BG842" s="92"/>
      <c r="BH842"/>
      <c r="BI842"/>
      <c r="BJ842"/>
      <c r="BK842"/>
      <c r="BL842"/>
      <c r="BM842"/>
      <c r="BN842"/>
      <c r="BO842"/>
      <c r="BP842"/>
      <c r="BQ842"/>
      <c r="BR842"/>
      <c r="BS842"/>
      <c r="BT842" s="92"/>
      <c r="BU842" s="92"/>
      <c r="BV842" s="92"/>
      <c r="BW842" s="5"/>
      <c r="BX842" s="5"/>
      <c r="BY842" s="5"/>
      <c r="BZ842" s="5"/>
      <c r="CA842" s="5"/>
      <c r="CB842" s="5"/>
      <c r="CC842" s="5"/>
      <c r="CD842" s="440"/>
      <c r="CE842" s="440"/>
      <c r="CF842" s="441"/>
      <c r="CG842" s="442"/>
      <c r="CH842" s="443"/>
      <c r="CI842" s="443"/>
      <c r="CJ842" s="443"/>
      <c r="CK842" s="443"/>
      <c r="CL842" s="4"/>
      <c r="CM842" s="4"/>
      <c r="CN842" s="5"/>
      <c r="CO842" s="4"/>
      <c r="CP842" s="444"/>
      <c r="CQ842" s="445"/>
      <c r="CR842" s="446"/>
      <c r="CS842" s="446"/>
      <c r="CT842" s="444"/>
      <c r="CU842" s="444"/>
      <c r="CV842" s="444"/>
      <c r="CW842" s="444"/>
      <c r="CX842" s="447"/>
      <c r="CY842" s="447"/>
      <c r="CZ842" s="447"/>
      <c r="DA842" s="447"/>
      <c r="DB842" s="448"/>
      <c r="DC842" s="448"/>
      <c r="DD842" s="446"/>
      <c r="DE842" s="439"/>
      <c r="DF842" s="439"/>
      <c r="DG842" s="439"/>
      <c r="DH842" s="439"/>
      <c r="DI842" s="439"/>
      <c r="DJ842" s="439"/>
      <c r="DK842" s="439"/>
      <c r="DL842" s="446"/>
      <c r="DM842" s="446"/>
      <c r="DN842" s="444"/>
      <c r="DO842" s="444"/>
      <c r="DP842" s="444"/>
      <c r="DQ842" s="444"/>
      <c r="DR842" s="444"/>
      <c r="DS842" s="441"/>
      <c r="DT842" s="449"/>
      <c r="DU842" s="450"/>
      <c r="DV842" s="450"/>
      <c r="DW842" s="450"/>
      <c r="DX842" s="450"/>
      <c r="DY842" s="450"/>
      <c r="DZ842" s="450"/>
      <c r="EA842" s="450"/>
      <c r="EB842" s="450"/>
      <c r="EC842" s="450"/>
      <c r="ED842" s="450"/>
      <c r="EE842" s="446"/>
      <c r="EF842" s="446"/>
      <c r="EL842" s="4"/>
      <c r="EM842" s="4"/>
      <c r="EN842" s="5"/>
      <c r="EO842" s="4"/>
      <c r="FA842" s="23"/>
      <c r="FB842" s="24"/>
      <c r="FC842" s="75"/>
      <c r="FD842" s="76"/>
      <c r="FF842" s="89"/>
      <c r="IA842" s="214"/>
      <c r="IB842" s="215"/>
      <c r="IC842" s="214"/>
      <c r="ID842" s="215"/>
      <c r="IE842" s="214"/>
      <c r="IF842" s="214"/>
      <c r="IG842" s="214"/>
      <c r="IH842" s="233"/>
      <c r="II842" s="160"/>
      <c r="IJ842" s="217"/>
      <c r="IK842" s="218"/>
      <c r="IL842" s="218"/>
      <c r="IM842" s="218"/>
      <c r="IO842" s="391"/>
    </row>
    <row r="843" spans="1:249" s="6" customFormat="1" ht="15" x14ac:dyDescent="0.2">
      <c r="A843" s="467" t="s">
        <v>2195</v>
      </c>
      <c r="B843" s="467" t="s">
        <v>2149</v>
      </c>
      <c r="C843" s="393" t="s">
        <v>969</v>
      </c>
      <c r="D843" s="468"/>
      <c r="E843" s="462" t="s">
        <v>2140</v>
      </c>
      <c r="F843" s="14" t="s">
        <v>2149</v>
      </c>
      <c r="G843" s="14" t="s">
        <v>2149</v>
      </c>
      <c r="H843" s="469" t="s">
        <v>2149</v>
      </c>
      <c r="I843" s="462"/>
      <c r="J843" s="456"/>
      <c r="K843" s="11"/>
      <c r="L843" s="11"/>
      <c r="M843" s="14"/>
      <c r="N843" s="470"/>
      <c r="O843" s="14"/>
      <c r="P843" s="14"/>
      <c r="Q843" s="14"/>
      <c r="R843" s="14"/>
      <c r="S843" s="14"/>
      <c r="T843" s="469"/>
      <c r="U843" s="454"/>
      <c r="V843" s="454"/>
      <c r="W843" s="9"/>
      <c r="X843" s="9"/>
      <c r="Y843" s="10"/>
      <c r="Z843" s="495" t="s">
        <v>2195</v>
      </c>
      <c r="AA843" s="11"/>
      <c r="AB843" s="472"/>
      <c r="AC843" s="473"/>
      <c r="AD843" s="473"/>
      <c r="AE843" s="496" t="s">
        <v>2195</v>
      </c>
      <c r="AF843" s="12"/>
      <c r="AG843" s="12"/>
      <c r="AH843" s="13"/>
      <c r="AI843" s="14"/>
      <c r="AJ843" s="14"/>
      <c r="AK843" s="7"/>
      <c r="AL843" s="7"/>
      <c r="AM843" s="15"/>
      <c r="AN843" s="15"/>
      <c r="AO843" s="8"/>
      <c r="AP843" s="453" t="s">
        <v>305</v>
      </c>
      <c r="AQ843" s="17"/>
      <c r="AR843" s="18"/>
      <c r="AS843" s="19"/>
      <c r="AT843" s="19"/>
      <c r="AU843" s="19"/>
      <c r="AV843" s="19"/>
      <c r="AW843" s="19"/>
      <c r="AX843" s="19"/>
      <c r="AY843" s="19"/>
      <c r="AZ843" s="20"/>
      <c r="BA843" s="20"/>
      <c r="BB843" s="21"/>
      <c r="BC843" s="22" t="s">
        <v>2179</v>
      </c>
      <c r="BD843" s="77"/>
      <c r="BE843" s="91"/>
      <c r="BF843" s="91"/>
      <c r="BG843" s="92"/>
      <c r="BH843"/>
      <c r="BI843"/>
      <c r="BJ843"/>
      <c r="BK843"/>
      <c r="BL843"/>
      <c r="BM843"/>
      <c r="BN843"/>
      <c r="BO843"/>
      <c r="BP843"/>
      <c r="BQ843"/>
      <c r="BR843"/>
      <c r="BS843"/>
      <c r="BT843" s="92"/>
      <c r="BU843" s="92"/>
      <c r="BV843" s="92"/>
      <c r="BW843" s="5"/>
      <c r="BX843" s="5"/>
      <c r="BY843" s="5"/>
      <c r="BZ843" s="5"/>
      <c r="CA843" s="5"/>
      <c r="CB843" s="5"/>
      <c r="CC843" s="5"/>
      <c r="CD843" s="440"/>
      <c r="CE843" s="440"/>
      <c r="CF843" s="441"/>
      <c r="CG843" s="442"/>
      <c r="CH843" s="443"/>
      <c r="CI843" s="443"/>
      <c r="CJ843" s="443"/>
      <c r="CK843" s="443"/>
      <c r="CL843" s="4"/>
      <c r="CM843" s="4"/>
      <c r="CN843" s="5"/>
      <c r="CO843" s="4"/>
      <c r="CP843" s="444"/>
      <c r="CQ843" s="445"/>
      <c r="CR843" s="446"/>
      <c r="CS843" s="446"/>
      <c r="CT843" s="444"/>
      <c r="CU843" s="444"/>
      <c r="CV843" s="444"/>
      <c r="CW843" s="444"/>
      <c r="CX843" s="447"/>
      <c r="CY843" s="447"/>
      <c r="CZ843" s="447"/>
      <c r="DA843" s="447"/>
      <c r="DB843" s="448"/>
      <c r="DC843" s="448"/>
      <c r="DD843" s="446"/>
      <c r="DE843" s="439"/>
      <c r="DF843" s="439"/>
      <c r="DG843" s="439"/>
      <c r="DH843" s="439"/>
      <c r="DI843" s="439"/>
      <c r="DJ843" s="439"/>
      <c r="DK843" s="439"/>
      <c r="DL843" s="446"/>
      <c r="DM843" s="446"/>
      <c r="DN843" s="444"/>
      <c r="DO843" s="444"/>
      <c r="DP843" s="444"/>
      <c r="DQ843" s="444"/>
      <c r="DR843" s="444"/>
      <c r="DS843" s="441"/>
      <c r="DT843" s="449"/>
      <c r="DU843" s="450"/>
      <c r="DV843" s="450"/>
      <c r="DW843" s="450"/>
      <c r="DX843" s="450"/>
      <c r="DY843" s="450"/>
      <c r="DZ843" s="450"/>
      <c r="EA843" s="450"/>
      <c r="EB843" s="450"/>
      <c r="EC843" s="450"/>
      <c r="ED843" s="450"/>
      <c r="EE843" s="446"/>
      <c r="EF843" s="446"/>
      <c r="EL843" s="4"/>
      <c r="EM843" s="4"/>
      <c r="EN843" s="5"/>
      <c r="EO843" s="4"/>
      <c r="FA843" s="23"/>
      <c r="FB843" s="24"/>
      <c r="FC843" s="75"/>
      <c r="FD843" s="76"/>
      <c r="FF843" s="89"/>
      <c r="IA843" s="214"/>
      <c r="IB843" s="215"/>
      <c r="IC843" s="214"/>
      <c r="ID843" s="215"/>
      <c r="IE843" s="214"/>
      <c r="IF843" s="214"/>
      <c r="IG843" s="214"/>
      <c r="IH843" s="233"/>
      <c r="II843" s="160"/>
      <c r="IJ843" s="217"/>
      <c r="IK843" s="218"/>
      <c r="IL843" s="218"/>
      <c r="IM843" s="218"/>
      <c r="IO843" s="391"/>
    </row>
    <row r="844" spans="1:249" s="6" customFormat="1" ht="15" x14ac:dyDescent="0.2">
      <c r="A844" s="467">
        <v>0</v>
      </c>
      <c r="B844" s="467" t="s">
        <v>2149</v>
      </c>
      <c r="C844" s="393" t="s">
        <v>970</v>
      </c>
      <c r="D844" s="468"/>
      <c r="E844" s="462" t="s">
        <v>2135</v>
      </c>
      <c r="F844" s="14"/>
      <c r="G844" s="14"/>
      <c r="H844" s="469"/>
      <c r="I844" s="462"/>
      <c r="J844" s="456"/>
      <c r="K844" s="11"/>
      <c r="L844" s="11"/>
      <c r="M844" s="14"/>
      <c r="N844" s="470"/>
      <c r="O844" s="14"/>
      <c r="P844" s="14"/>
      <c r="Q844" s="14"/>
      <c r="R844" s="14"/>
      <c r="S844" s="14"/>
      <c r="T844" s="469"/>
      <c r="U844" s="454"/>
      <c r="V844" s="454"/>
      <c r="W844" s="9"/>
      <c r="X844" s="9"/>
      <c r="Y844" s="10"/>
      <c r="Z844" s="495">
        <v>0</v>
      </c>
      <c r="AA844" s="11"/>
      <c r="AB844" s="472"/>
      <c r="AC844" s="473"/>
      <c r="AD844" s="473"/>
      <c r="AE844" s="496">
        <v>0</v>
      </c>
      <c r="AF844" s="12"/>
      <c r="AG844" s="12"/>
      <c r="AH844" s="13"/>
      <c r="AI844" s="14"/>
      <c r="AJ844" s="14"/>
      <c r="AK844" s="7"/>
      <c r="AL844" s="7"/>
      <c r="AM844" s="15"/>
      <c r="AN844" s="15"/>
      <c r="AO844" s="8"/>
      <c r="AP844" s="453" t="s">
        <v>306</v>
      </c>
      <c r="AQ844" s="17"/>
      <c r="AR844" s="18"/>
      <c r="AS844" s="19"/>
      <c r="AT844" s="19"/>
      <c r="AU844" s="19"/>
      <c r="AV844" s="19"/>
      <c r="AW844" s="19"/>
      <c r="AX844" s="19"/>
      <c r="AY844" s="19"/>
      <c r="AZ844" s="20"/>
      <c r="BA844" s="20"/>
      <c r="BB844" s="21"/>
      <c r="BC844" s="22" t="s">
        <v>2179</v>
      </c>
      <c r="BD844" s="77"/>
      <c r="BE844" s="91"/>
      <c r="BF844" s="91"/>
      <c r="BG844" s="92"/>
      <c r="BH844"/>
      <c r="BI844"/>
      <c r="BJ844"/>
      <c r="BK844"/>
      <c r="BL844"/>
      <c r="BM844"/>
      <c r="BN844"/>
      <c r="BO844"/>
      <c r="BP844"/>
      <c r="BQ844"/>
      <c r="BR844"/>
      <c r="BS844"/>
      <c r="BT844" s="92"/>
      <c r="BU844" s="92"/>
      <c r="BV844" s="92"/>
      <c r="BW844" s="5"/>
      <c r="BX844" s="5"/>
      <c r="BY844" s="5"/>
      <c r="BZ844" s="5"/>
      <c r="CA844" s="5"/>
      <c r="CB844" s="5"/>
      <c r="CC844" s="5"/>
      <c r="CD844" s="440"/>
      <c r="CE844" s="440"/>
      <c r="CF844" s="441"/>
      <c r="CG844" s="442"/>
      <c r="CH844" s="443"/>
      <c r="CI844" s="443"/>
      <c r="CJ844" s="443"/>
      <c r="CK844" s="443"/>
      <c r="CL844" s="4"/>
      <c r="CM844" s="4"/>
      <c r="CN844" s="5"/>
      <c r="CO844" s="4"/>
      <c r="CP844" s="444"/>
      <c r="CQ844" s="445"/>
      <c r="CR844" s="446"/>
      <c r="CS844" s="446"/>
      <c r="CT844" s="444"/>
      <c r="CU844" s="444"/>
      <c r="CV844" s="444"/>
      <c r="CW844" s="444"/>
      <c r="CX844" s="447"/>
      <c r="CY844" s="447"/>
      <c r="CZ844" s="447"/>
      <c r="DA844" s="447"/>
      <c r="DB844" s="448"/>
      <c r="DC844" s="448"/>
      <c r="DD844" s="446"/>
      <c r="DE844" s="439"/>
      <c r="DF844" s="439"/>
      <c r="DG844" s="439"/>
      <c r="DH844" s="439"/>
      <c r="DI844" s="439"/>
      <c r="DJ844" s="439"/>
      <c r="DK844" s="439"/>
      <c r="DL844" s="446"/>
      <c r="DM844" s="446"/>
      <c r="DN844" s="444"/>
      <c r="DO844" s="444"/>
      <c r="DP844" s="444"/>
      <c r="DQ844" s="444"/>
      <c r="DR844" s="444"/>
      <c r="DS844" s="441"/>
      <c r="DT844" s="449"/>
      <c r="DU844" s="450"/>
      <c r="DV844" s="450"/>
      <c r="DW844" s="450"/>
      <c r="DX844" s="450"/>
      <c r="DY844" s="450"/>
      <c r="DZ844" s="450"/>
      <c r="EA844" s="450"/>
      <c r="EB844" s="450"/>
      <c r="EC844" s="450"/>
      <c r="ED844" s="450"/>
      <c r="EE844" s="446"/>
      <c r="EF844" s="446"/>
      <c r="EL844" s="4"/>
      <c r="EM844" s="4"/>
      <c r="EN844" s="5"/>
      <c r="EO844" s="4"/>
      <c r="FA844" s="23"/>
      <c r="FB844" s="24"/>
      <c r="FC844" s="75"/>
      <c r="FD844" s="76"/>
      <c r="FF844" s="89"/>
      <c r="IA844" s="214"/>
      <c r="IB844" s="215"/>
      <c r="IC844" s="214"/>
      <c r="ID844" s="215"/>
      <c r="IE844" s="214"/>
      <c r="IF844" s="214"/>
      <c r="IG844" s="214"/>
      <c r="IH844" s="233"/>
      <c r="II844" s="160"/>
      <c r="IJ844" s="217"/>
      <c r="IK844" s="218"/>
      <c r="IL844" s="218"/>
      <c r="IM844" s="218"/>
      <c r="IO844" s="391"/>
    </row>
    <row r="845" spans="1:249" s="6" customFormat="1" ht="15" x14ac:dyDescent="0.2">
      <c r="A845" s="467">
        <v>1</v>
      </c>
      <c r="B845" s="467" t="s">
        <v>2157</v>
      </c>
      <c r="C845" s="393" t="s">
        <v>971</v>
      </c>
      <c r="D845" s="468"/>
      <c r="E845" s="462" t="s">
        <v>2136</v>
      </c>
      <c r="F845" s="14" t="s">
        <v>2147</v>
      </c>
      <c r="G845" s="14" t="s">
        <v>2154</v>
      </c>
      <c r="H845" s="469" t="s">
        <v>2149</v>
      </c>
      <c r="I845" s="462"/>
      <c r="J845" s="456"/>
      <c r="K845" s="11"/>
      <c r="L845" s="11"/>
      <c r="M845" s="14"/>
      <c r="N845" s="470"/>
      <c r="O845" s="14"/>
      <c r="P845" s="14"/>
      <c r="Q845" s="14"/>
      <c r="R845" s="14"/>
      <c r="S845" s="14"/>
      <c r="T845" s="469"/>
      <c r="U845" s="454"/>
      <c r="V845" s="454"/>
      <c r="W845" s="9"/>
      <c r="X845" s="9"/>
      <c r="Y845" s="10"/>
      <c r="Z845" s="495">
        <v>2</v>
      </c>
      <c r="AA845" s="11"/>
      <c r="AB845" s="472"/>
      <c r="AC845" s="473"/>
      <c r="AD845" s="473"/>
      <c r="AE845" s="496" t="s">
        <v>2166</v>
      </c>
      <c r="AF845" s="12"/>
      <c r="AG845" s="12"/>
      <c r="AH845" s="13"/>
      <c r="AI845" s="14"/>
      <c r="AJ845" s="14"/>
      <c r="AK845" s="7"/>
      <c r="AL845" s="7"/>
      <c r="AM845" s="15"/>
      <c r="AN845" s="15"/>
      <c r="AO845" s="8"/>
      <c r="AP845" s="453" t="s">
        <v>307</v>
      </c>
      <c r="AQ845" s="17"/>
      <c r="AR845" s="18"/>
      <c r="AS845" s="19"/>
      <c r="AT845" s="19"/>
      <c r="AU845" s="19"/>
      <c r="AV845" s="19"/>
      <c r="AW845" s="19"/>
      <c r="AX845" s="19"/>
      <c r="AY845" s="19"/>
      <c r="AZ845" s="20"/>
      <c r="BA845" s="20"/>
      <c r="BB845" s="21"/>
      <c r="BC845" s="22" t="s">
        <v>2179</v>
      </c>
      <c r="BD845" s="77"/>
      <c r="BE845" s="91"/>
      <c r="BF845" s="91"/>
      <c r="BG845" s="92"/>
      <c r="BH845"/>
      <c r="BI845"/>
      <c r="BJ845"/>
      <c r="BK845"/>
      <c r="BL845"/>
      <c r="BM845"/>
      <c r="BN845"/>
      <c r="BO845"/>
      <c r="BP845"/>
      <c r="BQ845"/>
      <c r="BR845"/>
      <c r="BS845"/>
      <c r="BT845" s="92"/>
      <c r="BU845" s="92"/>
      <c r="BV845" s="92"/>
      <c r="BW845" s="5"/>
      <c r="BX845" s="5"/>
      <c r="BY845" s="5"/>
      <c r="BZ845" s="5"/>
      <c r="CA845" s="5"/>
      <c r="CB845" s="5"/>
      <c r="CC845" s="5"/>
      <c r="CD845" s="440"/>
      <c r="CE845" s="440"/>
      <c r="CF845" s="441"/>
      <c r="CG845" s="442"/>
      <c r="CH845" s="443"/>
      <c r="CI845" s="443"/>
      <c r="CJ845" s="443"/>
      <c r="CK845" s="443"/>
      <c r="CL845" s="4"/>
      <c r="CM845" s="4"/>
      <c r="CN845" s="5"/>
      <c r="CO845" s="4"/>
      <c r="CP845" s="444"/>
      <c r="CQ845" s="445"/>
      <c r="CR845" s="446"/>
      <c r="CS845" s="446"/>
      <c r="CT845" s="444"/>
      <c r="CU845" s="444"/>
      <c r="CV845" s="444"/>
      <c r="CW845" s="444"/>
      <c r="CX845" s="447"/>
      <c r="CY845" s="447"/>
      <c r="CZ845" s="447"/>
      <c r="DA845" s="447"/>
      <c r="DB845" s="448"/>
      <c r="DC845" s="448"/>
      <c r="DD845" s="446"/>
      <c r="DE845" s="439"/>
      <c r="DF845" s="439"/>
      <c r="DG845" s="439"/>
      <c r="DH845" s="439"/>
      <c r="DI845" s="439"/>
      <c r="DJ845" s="439"/>
      <c r="DK845" s="439"/>
      <c r="DL845" s="446"/>
      <c r="DM845" s="446"/>
      <c r="DN845" s="444"/>
      <c r="DO845" s="444"/>
      <c r="DP845" s="444"/>
      <c r="DQ845" s="444"/>
      <c r="DR845" s="444"/>
      <c r="DS845" s="441"/>
      <c r="DT845" s="449"/>
      <c r="DU845" s="450"/>
      <c r="DV845" s="450"/>
      <c r="DW845" s="450"/>
      <c r="DX845" s="450"/>
      <c r="DY845" s="450"/>
      <c r="DZ845" s="450"/>
      <c r="EA845" s="450"/>
      <c r="EB845" s="450"/>
      <c r="EC845" s="450"/>
      <c r="ED845" s="450"/>
      <c r="EE845" s="446"/>
      <c r="EF845" s="446"/>
      <c r="EL845" s="4"/>
      <c r="EM845" s="4"/>
      <c r="EN845" s="5"/>
      <c r="EO845" s="4"/>
      <c r="FA845" s="23"/>
      <c r="FB845" s="24"/>
      <c r="FC845" s="75"/>
      <c r="FD845" s="76"/>
      <c r="FF845" s="89"/>
      <c r="IA845" s="214"/>
      <c r="IB845" s="215"/>
      <c r="IC845" s="214"/>
      <c r="ID845" s="215"/>
      <c r="IE845" s="214"/>
      <c r="IF845" s="214"/>
      <c r="IG845" s="214"/>
      <c r="IH845" s="233"/>
      <c r="II845" s="160"/>
      <c r="IJ845" s="217"/>
      <c r="IK845" s="218"/>
      <c r="IL845" s="218"/>
      <c r="IM845" s="218"/>
      <c r="IO845" s="391"/>
    </row>
    <row r="846" spans="1:249" s="6" customFormat="1" ht="15" x14ac:dyDescent="0.2">
      <c r="A846" s="467">
        <v>0</v>
      </c>
      <c r="B846" s="467" t="s">
        <v>2149</v>
      </c>
      <c r="C846" s="393" t="s">
        <v>972</v>
      </c>
      <c r="D846" s="468"/>
      <c r="E846" s="462" t="s">
        <v>2135</v>
      </c>
      <c r="F846" s="14"/>
      <c r="G846" s="14"/>
      <c r="H846" s="469"/>
      <c r="I846" s="462"/>
      <c r="J846" s="456"/>
      <c r="K846" s="11"/>
      <c r="L846" s="11"/>
      <c r="M846" s="14"/>
      <c r="N846" s="470"/>
      <c r="O846" s="14"/>
      <c r="P846" s="14"/>
      <c r="Q846" s="14"/>
      <c r="R846" s="14"/>
      <c r="S846" s="14"/>
      <c r="T846" s="469"/>
      <c r="U846" s="454"/>
      <c r="V846" s="454"/>
      <c r="W846" s="9"/>
      <c r="X846" s="9"/>
      <c r="Y846" s="10"/>
      <c r="Z846" s="495">
        <v>0</v>
      </c>
      <c r="AA846" s="11"/>
      <c r="AB846" s="472"/>
      <c r="AC846" s="473"/>
      <c r="AD846" s="473"/>
      <c r="AE846" s="496">
        <v>2</v>
      </c>
      <c r="AF846" s="12"/>
      <c r="AG846" s="12"/>
      <c r="AH846" s="13"/>
      <c r="AI846" s="14"/>
      <c r="AJ846" s="14"/>
      <c r="AK846" s="7"/>
      <c r="AL846" s="7"/>
      <c r="AM846" s="15"/>
      <c r="AN846" s="15"/>
      <c r="AO846" s="8"/>
      <c r="AP846" s="453" t="s">
        <v>308</v>
      </c>
      <c r="AQ846" s="17"/>
      <c r="AR846" s="18"/>
      <c r="AS846" s="19"/>
      <c r="AT846" s="19"/>
      <c r="AU846" s="19"/>
      <c r="AV846" s="19"/>
      <c r="AW846" s="19"/>
      <c r="AX846" s="19"/>
      <c r="AY846" s="19"/>
      <c r="AZ846" s="20"/>
      <c r="BA846" s="20"/>
      <c r="BB846" s="21"/>
      <c r="BC846" s="22" t="s">
        <v>2179</v>
      </c>
      <c r="BD846" s="77"/>
      <c r="BE846" s="91"/>
      <c r="BF846" s="91"/>
      <c r="BG846" s="92"/>
      <c r="BH846"/>
      <c r="BI846"/>
      <c r="BJ846"/>
      <c r="BK846"/>
      <c r="BL846"/>
      <c r="BM846"/>
      <c r="BN846"/>
      <c r="BO846"/>
      <c r="BP846"/>
      <c r="BQ846"/>
      <c r="BR846"/>
      <c r="BS846"/>
      <c r="BT846" s="92"/>
      <c r="BU846" s="92"/>
      <c r="BV846" s="92"/>
      <c r="BW846" s="5"/>
      <c r="BX846" s="5"/>
      <c r="BY846" s="5"/>
      <c r="BZ846" s="5"/>
      <c r="CA846" s="5"/>
      <c r="CB846" s="5"/>
      <c r="CC846" s="5"/>
      <c r="CD846" s="440"/>
      <c r="CE846" s="440"/>
      <c r="CF846" s="441"/>
      <c r="CG846" s="442"/>
      <c r="CH846" s="443"/>
      <c r="CI846" s="443"/>
      <c r="CJ846" s="443"/>
      <c r="CK846" s="443"/>
      <c r="CL846" s="4"/>
      <c r="CM846" s="4"/>
      <c r="CN846" s="5"/>
      <c r="CO846" s="4"/>
      <c r="CP846" s="444"/>
      <c r="CQ846" s="445"/>
      <c r="CR846" s="446"/>
      <c r="CS846" s="446"/>
      <c r="CT846" s="444"/>
      <c r="CU846" s="444"/>
      <c r="CV846" s="444"/>
      <c r="CW846" s="444"/>
      <c r="CX846" s="447"/>
      <c r="CY846" s="447"/>
      <c r="CZ846" s="447"/>
      <c r="DA846" s="447"/>
      <c r="DB846" s="448"/>
      <c r="DC846" s="448"/>
      <c r="DD846" s="446"/>
      <c r="DE846" s="439"/>
      <c r="DF846" s="439"/>
      <c r="DG846" s="439"/>
      <c r="DH846" s="439"/>
      <c r="DI846" s="439"/>
      <c r="DJ846" s="439"/>
      <c r="DK846" s="439"/>
      <c r="DL846" s="446"/>
      <c r="DM846" s="446"/>
      <c r="DN846" s="444"/>
      <c r="DO846" s="444"/>
      <c r="DP846" s="444"/>
      <c r="DQ846" s="444"/>
      <c r="DR846" s="444"/>
      <c r="DS846" s="441"/>
      <c r="DT846" s="449"/>
      <c r="DU846" s="450"/>
      <c r="DV846" s="450"/>
      <c r="DW846" s="450"/>
      <c r="DX846" s="450"/>
      <c r="DY846" s="450"/>
      <c r="DZ846" s="450"/>
      <c r="EA846" s="450"/>
      <c r="EB846" s="450"/>
      <c r="EC846" s="450"/>
      <c r="ED846" s="450"/>
      <c r="EE846" s="446"/>
      <c r="EF846" s="446"/>
      <c r="EL846" s="4"/>
      <c r="EM846" s="4"/>
      <c r="EN846" s="5"/>
      <c r="EO846" s="4"/>
      <c r="FA846" s="23"/>
      <c r="FB846" s="24"/>
      <c r="FC846" s="75"/>
      <c r="FD846" s="76"/>
      <c r="FF846" s="89"/>
      <c r="IA846" s="214"/>
      <c r="IB846" s="215"/>
      <c r="IC846" s="214"/>
      <c r="ID846" s="215"/>
      <c r="IE846" s="214"/>
      <c r="IF846" s="214"/>
      <c r="IG846" s="214"/>
      <c r="IH846" s="233"/>
      <c r="II846" s="160"/>
      <c r="IJ846" s="217"/>
      <c r="IK846" s="218"/>
      <c r="IL846" s="218"/>
      <c r="IM846" s="218"/>
      <c r="IO846" s="391"/>
    </row>
    <row r="847" spans="1:249" s="6" customFormat="1" ht="15" x14ac:dyDescent="0.2">
      <c r="A847" s="467">
        <v>0</v>
      </c>
      <c r="B847" s="467" t="s">
        <v>2149</v>
      </c>
      <c r="C847" s="393" t="s">
        <v>973</v>
      </c>
      <c r="D847" s="468"/>
      <c r="E847" s="462" t="s">
        <v>2135</v>
      </c>
      <c r="F847" s="14"/>
      <c r="G847" s="14"/>
      <c r="H847" s="469"/>
      <c r="I847" s="462"/>
      <c r="J847" s="456"/>
      <c r="K847" s="11"/>
      <c r="L847" s="11"/>
      <c r="M847" s="14"/>
      <c r="N847" s="470"/>
      <c r="O847" s="14"/>
      <c r="P847" s="14"/>
      <c r="Q847" s="14"/>
      <c r="R847" s="14"/>
      <c r="S847" s="14"/>
      <c r="T847" s="469"/>
      <c r="U847" s="454"/>
      <c r="V847" s="454"/>
      <c r="W847" s="9"/>
      <c r="X847" s="9"/>
      <c r="Y847" s="10"/>
      <c r="Z847" s="495">
        <v>0</v>
      </c>
      <c r="AA847" s="11"/>
      <c r="AB847" s="472"/>
      <c r="AC847" s="473"/>
      <c r="AD847" s="473"/>
      <c r="AE847" s="496">
        <v>2</v>
      </c>
      <c r="AF847" s="12"/>
      <c r="AG847" s="12"/>
      <c r="AH847" s="13"/>
      <c r="AI847" s="14"/>
      <c r="AJ847" s="14"/>
      <c r="AK847" s="7"/>
      <c r="AL847" s="7"/>
      <c r="AM847" s="15"/>
      <c r="AN847" s="15"/>
      <c r="AO847" s="8"/>
      <c r="AP847" s="453" t="s">
        <v>309</v>
      </c>
      <c r="AQ847" s="17"/>
      <c r="AR847" s="18"/>
      <c r="AS847" s="19"/>
      <c r="AT847" s="19"/>
      <c r="AU847" s="19"/>
      <c r="AV847" s="19"/>
      <c r="AW847" s="19"/>
      <c r="AX847" s="19"/>
      <c r="AY847" s="19"/>
      <c r="AZ847" s="20"/>
      <c r="BA847" s="20"/>
      <c r="BB847" s="21"/>
      <c r="BC847" s="22" t="s">
        <v>2179</v>
      </c>
      <c r="BD847" s="77"/>
      <c r="BE847" s="91"/>
      <c r="BF847" s="91"/>
      <c r="BG847" s="92"/>
      <c r="BH847"/>
      <c r="BI847"/>
      <c r="BJ847"/>
      <c r="BK847"/>
      <c r="BL847"/>
      <c r="BM847"/>
      <c r="BN847"/>
      <c r="BO847"/>
      <c r="BP847"/>
      <c r="BQ847"/>
      <c r="BR847"/>
      <c r="BS847"/>
      <c r="BT847" s="92"/>
      <c r="BU847" s="92"/>
      <c r="BV847" s="92"/>
      <c r="BW847" s="5"/>
      <c r="BX847" s="5"/>
      <c r="BY847" s="5"/>
      <c r="BZ847" s="5"/>
      <c r="CA847" s="5"/>
      <c r="CB847" s="5"/>
      <c r="CC847" s="5"/>
      <c r="CD847" s="440"/>
      <c r="CE847" s="440"/>
      <c r="CF847" s="441"/>
      <c r="CG847" s="442"/>
      <c r="CH847" s="443"/>
      <c r="CI847" s="443"/>
      <c r="CJ847" s="443"/>
      <c r="CK847" s="443"/>
      <c r="CL847" s="4"/>
      <c r="CM847" s="4"/>
      <c r="CN847" s="5"/>
      <c r="CO847" s="4"/>
      <c r="CP847" s="444"/>
      <c r="CQ847" s="445"/>
      <c r="CR847" s="446"/>
      <c r="CS847" s="446"/>
      <c r="CT847" s="444"/>
      <c r="CU847" s="444"/>
      <c r="CV847" s="444"/>
      <c r="CW847" s="444"/>
      <c r="CX847" s="447"/>
      <c r="CY847" s="447"/>
      <c r="CZ847" s="447"/>
      <c r="DA847" s="447"/>
      <c r="DB847" s="448"/>
      <c r="DC847" s="448"/>
      <c r="DD847" s="446"/>
      <c r="DE847" s="439"/>
      <c r="DF847" s="439"/>
      <c r="DG847" s="439"/>
      <c r="DH847" s="439"/>
      <c r="DI847" s="439"/>
      <c r="DJ847" s="439"/>
      <c r="DK847" s="439"/>
      <c r="DL847" s="446"/>
      <c r="DM847" s="446"/>
      <c r="DN847" s="444"/>
      <c r="DO847" s="444"/>
      <c r="DP847" s="444"/>
      <c r="DQ847" s="444"/>
      <c r="DR847" s="444"/>
      <c r="DS847" s="441"/>
      <c r="DT847" s="449"/>
      <c r="DU847" s="450"/>
      <c r="DV847" s="450"/>
      <c r="DW847" s="450"/>
      <c r="DX847" s="450"/>
      <c r="DY847" s="450"/>
      <c r="DZ847" s="450"/>
      <c r="EA847" s="450"/>
      <c r="EB847" s="450"/>
      <c r="EC847" s="450"/>
      <c r="ED847" s="450"/>
      <c r="EE847" s="446"/>
      <c r="EF847" s="446"/>
      <c r="EL847" s="4"/>
      <c r="EM847" s="4"/>
      <c r="EN847" s="5"/>
      <c r="EO847" s="4"/>
      <c r="FA847" s="23"/>
      <c r="FB847" s="24"/>
      <c r="FC847" s="75"/>
      <c r="FD847" s="76"/>
      <c r="FF847" s="89"/>
      <c r="IA847" s="214"/>
      <c r="IB847" s="215"/>
      <c r="IC847" s="214"/>
      <c r="ID847" s="215"/>
      <c r="IE847" s="214"/>
      <c r="IF847" s="214"/>
      <c r="IG847" s="214"/>
      <c r="IH847" s="233"/>
      <c r="II847" s="160"/>
      <c r="IJ847" s="217"/>
      <c r="IK847" s="218"/>
      <c r="IL847" s="218"/>
      <c r="IM847" s="218"/>
      <c r="IO847" s="391"/>
    </row>
    <row r="848" spans="1:249" s="6" customFormat="1" ht="15" x14ac:dyDescent="0.2">
      <c r="A848" s="467">
        <v>3</v>
      </c>
      <c r="B848" s="467" t="s">
        <v>2149</v>
      </c>
      <c r="C848" s="393" t="s">
        <v>974</v>
      </c>
      <c r="D848" s="468"/>
      <c r="E848" s="462" t="s">
        <v>2137</v>
      </c>
      <c r="F848" s="14" t="s">
        <v>2149</v>
      </c>
      <c r="G848" s="14" t="s">
        <v>2154</v>
      </c>
      <c r="H848" s="469" t="s">
        <v>2149</v>
      </c>
      <c r="I848" s="462"/>
      <c r="J848" s="456"/>
      <c r="K848" s="11"/>
      <c r="L848" s="11"/>
      <c r="M848" s="14"/>
      <c r="N848" s="470"/>
      <c r="O848" s="14"/>
      <c r="P848" s="14"/>
      <c r="Q848" s="14"/>
      <c r="R848" s="14"/>
      <c r="S848" s="14"/>
      <c r="T848" s="469"/>
      <c r="U848" s="454"/>
      <c r="V848" s="454"/>
      <c r="W848" s="9"/>
      <c r="X848" s="9"/>
      <c r="Y848" s="10"/>
      <c r="Z848" s="495">
        <v>3</v>
      </c>
      <c r="AA848" s="11"/>
      <c r="AB848" s="472"/>
      <c r="AC848" s="473"/>
      <c r="AD848" s="473"/>
      <c r="AE848" s="496">
        <v>3</v>
      </c>
      <c r="AF848" s="12"/>
      <c r="AG848" s="12"/>
      <c r="AH848" s="13"/>
      <c r="AI848" s="14"/>
      <c r="AJ848" s="14"/>
      <c r="AK848" s="7"/>
      <c r="AL848" s="7"/>
      <c r="AM848" s="15"/>
      <c r="AN848" s="15"/>
      <c r="AO848" s="8"/>
      <c r="AP848" s="453" t="s">
        <v>310</v>
      </c>
      <c r="AQ848" s="17"/>
      <c r="AR848" s="18"/>
      <c r="AS848" s="19"/>
      <c r="AT848" s="19"/>
      <c r="AU848" s="19"/>
      <c r="AV848" s="19"/>
      <c r="AW848" s="19"/>
      <c r="AX848" s="19"/>
      <c r="AY848" s="19"/>
      <c r="AZ848" s="20"/>
      <c r="BA848" s="20"/>
      <c r="BB848" s="21"/>
      <c r="BC848" s="22" t="s">
        <v>2179</v>
      </c>
      <c r="BD848" s="77"/>
      <c r="BE848" s="91"/>
      <c r="BF848" s="91"/>
      <c r="BG848" s="92"/>
      <c r="BH848"/>
      <c r="BI848"/>
      <c r="BJ848"/>
      <c r="BK848"/>
      <c r="BL848"/>
      <c r="BM848"/>
      <c r="BN848"/>
      <c r="BO848"/>
      <c r="BP848"/>
      <c r="BQ848"/>
      <c r="BR848"/>
      <c r="BS848"/>
      <c r="BT848" s="92"/>
      <c r="BU848" s="92"/>
      <c r="BV848" s="92"/>
      <c r="BW848" s="5"/>
      <c r="BX848" s="5"/>
      <c r="BY848" s="5"/>
      <c r="BZ848" s="5"/>
      <c r="CA848" s="5"/>
      <c r="CB848" s="5"/>
      <c r="CC848" s="5"/>
      <c r="CD848" s="440"/>
      <c r="CE848" s="440"/>
      <c r="CF848" s="441"/>
      <c r="CG848" s="442"/>
      <c r="CH848" s="443"/>
      <c r="CI848" s="443"/>
      <c r="CJ848" s="443"/>
      <c r="CK848" s="443"/>
      <c r="CL848" s="4"/>
      <c r="CM848" s="4"/>
      <c r="CN848" s="5"/>
      <c r="CO848" s="4"/>
      <c r="CP848" s="444"/>
      <c r="CQ848" s="445"/>
      <c r="CR848" s="446"/>
      <c r="CS848" s="446"/>
      <c r="CT848" s="444"/>
      <c r="CU848" s="444"/>
      <c r="CV848" s="444"/>
      <c r="CW848" s="444"/>
      <c r="CX848" s="447"/>
      <c r="CY848" s="447"/>
      <c r="CZ848" s="447"/>
      <c r="DA848" s="447"/>
      <c r="DB848" s="448"/>
      <c r="DC848" s="448"/>
      <c r="DD848" s="446"/>
      <c r="DE848" s="439"/>
      <c r="DF848" s="439"/>
      <c r="DG848" s="439"/>
      <c r="DH848" s="439"/>
      <c r="DI848" s="439"/>
      <c r="DJ848" s="439"/>
      <c r="DK848" s="439"/>
      <c r="DL848" s="446"/>
      <c r="DM848" s="446"/>
      <c r="DN848" s="444"/>
      <c r="DO848" s="444"/>
      <c r="DP848" s="444"/>
      <c r="DQ848" s="444"/>
      <c r="DR848" s="444"/>
      <c r="DS848" s="441"/>
      <c r="DT848" s="449"/>
      <c r="DU848" s="450"/>
      <c r="DV848" s="450"/>
      <c r="DW848" s="450"/>
      <c r="DX848" s="450"/>
      <c r="DY848" s="450"/>
      <c r="DZ848" s="450"/>
      <c r="EA848" s="450"/>
      <c r="EB848" s="450"/>
      <c r="EC848" s="450"/>
      <c r="ED848" s="450"/>
      <c r="EE848" s="446"/>
      <c r="EF848" s="446"/>
      <c r="EL848" s="4"/>
      <c r="EM848" s="4"/>
      <c r="EN848" s="5"/>
      <c r="EO848" s="4"/>
      <c r="FA848" s="23"/>
      <c r="FB848" s="24"/>
      <c r="FC848" s="75"/>
      <c r="FD848" s="76"/>
      <c r="FF848" s="89"/>
      <c r="IA848" s="214"/>
      <c r="IB848" s="215"/>
      <c r="IC848" s="214"/>
      <c r="ID848" s="215"/>
      <c r="IE848" s="214"/>
      <c r="IF848" s="214"/>
      <c r="IG848" s="214"/>
      <c r="IH848" s="233"/>
      <c r="II848" s="160"/>
      <c r="IJ848" s="217"/>
      <c r="IK848" s="218"/>
      <c r="IL848" s="218"/>
      <c r="IM848" s="218"/>
      <c r="IO848" s="391"/>
    </row>
    <row r="849" spans="1:249" s="6" customFormat="1" ht="15" x14ac:dyDescent="0.2">
      <c r="A849" s="467" t="s">
        <v>2165</v>
      </c>
      <c r="B849" s="467" t="s">
        <v>2149</v>
      </c>
      <c r="C849" s="393" t="s">
        <v>975</v>
      </c>
      <c r="D849" s="468"/>
      <c r="E849" s="462" t="s">
        <v>2136</v>
      </c>
      <c r="F849" s="14" t="s">
        <v>2149</v>
      </c>
      <c r="G849" s="14" t="s">
        <v>2149</v>
      </c>
      <c r="H849" s="469" t="s">
        <v>2149</v>
      </c>
      <c r="I849" s="462"/>
      <c r="J849" s="456"/>
      <c r="K849" s="11"/>
      <c r="L849" s="11"/>
      <c r="M849" s="14"/>
      <c r="N849" s="470"/>
      <c r="O849" s="14"/>
      <c r="P849" s="14"/>
      <c r="Q849" s="14"/>
      <c r="R849" s="14"/>
      <c r="S849" s="14"/>
      <c r="T849" s="469"/>
      <c r="U849" s="454"/>
      <c r="V849" s="454"/>
      <c r="W849" s="9"/>
      <c r="X849" s="9"/>
      <c r="Y849" s="10"/>
      <c r="Z849" s="495" t="s">
        <v>2165</v>
      </c>
      <c r="AA849" s="11"/>
      <c r="AB849" s="472"/>
      <c r="AC849" s="473"/>
      <c r="AD849" s="473"/>
      <c r="AE849" s="496" t="s">
        <v>2165</v>
      </c>
      <c r="AF849" s="12"/>
      <c r="AG849" s="12"/>
      <c r="AH849" s="13"/>
      <c r="AI849" s="14"/>
      <c r="AJ849" s="14"/>
      <c r="AK849" s="7"/>
      <c r="AL849" s="7"/>
      <c r="AM849" s="15"/>
      <c r="AN849" s="15"/>
      <c r="AO849" s="8"/>
      <c r="AP849" s="453" t="s">
        <v>311</v>
      </c>
      <c r="AQ849" s="17"/>
      <c r="AR849" s="18"/>
      <c r="AS849" s="19"/>
      <c r="AT849" s="19"/>
      <c r="AU849" s="19"/>
      <c r="AV849" s="19"/>
      <c r="AW849" s="19"/>
      <c r="AX849" s="19"/>
      <c r="AY849" s="19"/>
      <c r="AZ849" s="20"/>
      <c r="BA849" s="20"/>
      <c r="BB849" s="21"/>
      <c r="BC849" s="22" t="s">
        <v>2179</v>
      </c>
      <c r="BD849" s="77"/>
      <c r="BE849" s="91"/>
      <c r="BF849" s="91"/>
      <c r="BG849" s="92"/>
      <c r="BH849"/>
      <c r="BI849"/>
      <c r="BJ849"/>
      <c r="BK849"/>
      <c r="BL849"/>
      <c r="BM849"/>
      <c r="BN849"/>
      <c r="BO849"/>
      <c r="BP849"/>
      <c r="BQ849"/>
      <c r="BR849"/>
      <c r="BS849"/>
      <c r="BT849" s="92"/>
      <c r="BU849" s="92"/>
      <c r="BV849" s="92"/>
      <c r="BW849" s="5"/>
      <c r="BX849" s="5"/>
      <c r="BY849" s="5"/>
      <c r="BZ849" s="5"/>
      <c r="CA849" s="5"/>
      <c r="CB849" s="5"/>
      <c r="CC849" s="5"/>
      <c r="CD849" s="440"/>
      <c r="CE849" s="440"/>
      <c r="CF849" s="441"/>
      <c r="CG849" s="442"/>
      <c r="CH849" s="443"/>
      <c r="CI849" s="443"/>
      <c r="CJ849" s="443"/>
      <c r="CK849" s="443"/>
      <c r="CL849" s="4"/>
      <c r="CM849" s="4"/>
      <c r="CN849" s="5"/>
      <c r="CO849" s="4"/>
      <c r="CP849" s="444"/>
      <c r="CQ849" s="445"/>
      <c r="CR849" s="446"/>
      <c r="CS849" s="446"/>
      <c r="CT849" s="444"/>
      <c r="CU849" s="444"/>
      <c r="CV849" s="444"/>
      <c r="CW849" s="444"/>
      <c r="CX849" s="447"/>
      <c r="CY849" s="447"/>
      <c r="CZ849" s="447"/>
      <c r="DA849" s="447"/>
      <c r="DB849" s="448"/>
      <c r="DC849" s="448"/>
      <c r="DD849" s="446"/>
      <c r="DE849" s="439"/>
      <c r="DF849" s="439"/>
      <c r="DG849" s="439"/>
      <c r="DH849" s="439"/>
      <c r="DI849" s="439"/>
      <c r="DJ849" s="439"/>
      <c r="DK849" s="439"/>
      <c r="DL849" s="446"/>
      <c r="DM849" s="446"/>
      <c r="DN849" s="444"/>
      <c r="DO849" s="444"/>
      <c r="DP849" s="444"/>
      <c r="DQ849" s="444"/>
      <c r="DR849" s="444"/>
      <c r="DS849" s="441"/>
      <c r="DT849" s="449"/>
      <c r="DU849" s="450"/>
      <c r="DV849" s="450"/>
      <c r="DW849" s="450"/>
      <c r="DX849" s="450"/>
      <c r="DY849" s="450"/>
      <c r="DZ849" s="450"/>
      <c r="EA849" s="450"/>
      <c r="EB849" s="450"/>
      <c r="EC849" s="450"/>
      <c r="ED849" s="450"/>
      <c r="EE849" s="446"/>
      <c r="EF849" s="446"/>
      <c r="EL849" s="4"/>
      <c r="EM849" s="4"/>
      <c r="EN849" s="5"/>
      <c r="EO849" s="4"/>
      <c r="FA849" s="23"/>
      <c r="FB849" s="24"/>
      <c r="FC849" s="75"/>
      <c r="FD849" s="76"/>
      <c r="FF849" s="89"/>
      <c r="IA849" s="214"/>
      <c r="IB849" s="215"/>
      <c r="IC849" s="214"/>
      <c r="ID849" s="215"/>
      <c r="IE849" s="214"/>
      <c r="IF849" s="214"/>
      <c r="IG849" s="214"/>
      <c r="IH849" s="233"/>
      <c r="II849" s="160"/>
      <c r="IJ849" s="217"/>
      <c r="IK849" s="218"/>
      <c r="IL849" s="218"/>
      <c r="IM849" s="218"/>
      <c r="IO849" s="391"/>
    </row>
    <row r="850" spans="1:249" s="6" customFormat="1" ht="15" x14ac:dyDescent="0.2">
      <c r="A850" s="467">
        <v>1</v>
      </c>
      <c r="B850" s="467" t="s">
        <v>2157</v>
      </c>
      <c r="C850" s="393" t="s">
        <v>976</v>
      </c>
      <c r="D850" s="468"/>
      <c r="E850" s="462" t="s">
        <v>2136</v>
      </c>
      <c r="F850" s="14" t="s">
        <v>2149</v>
      </c>
      <c r="G850" s="14" t="s">
        <v>2154</v>
      </c>
      <c r="H850" s="469" t="s">
        <v>2149</v>
      </c>
      <c r="I850" s="462"/>
      <c r="J850" s="456"/>
      <c r="K850" s="11"/>
      <c r="L850" s="11"/>
      <c r="M850" s="14"/>
      <c r="N850" s="470"/>
      <c r="O850" s="14"/>
      <c r="P850" s="14"/>
      <c r="Q850" s="14"/>
      <c r="R850" s="14"/>
      <c r="S850" s="14"/>
      <c r="T850" s="469"/>
      <c r="U850" s="454"/>
      <c r="V850" s="454"/>
      <c r="W850" s="9"/>
      <c r="X850" s="9"/>
      <c r="Y850" s="10"/>
      <c r="Z850" s="495">
        <v>2</v>
      </c>
      <c r="AA850" s="11"/>
      <c r="AB850" s="472"/>
      <c r="AC850" s="473"/>
      <c r="AD850" s="473"/>
      <c r="AE850" s="496">
        <v>3</v>
      </c>
      <c r="AF850" s="12"/>
      <c r="AG850" s="12"/>
      <c r="AH850" s="13"/>
      <c r="AI850" s="14"/>
      <c r="AJ850" s="14"/>
      <c r="AK850" s="7"/>
      <c r="AL850" s="7"/>
      <c r="AM850" s="15"/>
      <c r="AN850" s="15"/>
      <c r="AO850" s="8"/>
      <c r="AP850" s="453" t="s">
        <v>312</v>
      </c>
      <c r="AQ850" s="17"/>
      <c r="AR850" s="18"/>
      <c r="AS850" s="19"/>
      <c r="AT850" s="19"/>
      <c r="AU850" s="19"/>
      <c r="AV850" s="19"/>
      <c r="AW850" s="19"/>
      <c r="AX850" s="19"/>
      <c r="AY850" s="19"/>
      <c r="AZ850" s="20"/>
      <c r="BA850" s="20"/>
      <c r="BB850" s="21"/>
      <c r="BC850" s="22" t="s">
        <v>2179</v>
      </c>
      <c r="BD850" s="77"/>
      <c r="BE850" s="91"/>
      <c r="BF850" s="91"/>
      <c r="BG850" s="92"/>
      <c r="BH850"/>
      <c r="BI850"/>
      <c r="BJ850"/>
      <c r="BK850"/>
      <c r="BL850"/>
      <c r="BM850"/>
      <c r="BN850"/>
      <c r="BO850"/>
      <c r="BP850"/>
      <c r="BQ850"/>
      <c r="BR850"/>
      <c r="BS850"/>
      <c r="BT850" s="92"/>
      <c r="BU850" s="92"/>
      <c r="BV850" s="92"/>
      <c r="BW850" s="5"/>
      <c r="BX850" s="5"/>
      <c r="BY850" s="5"/>
      <c r="BZ850" s="5"/>
      <c r="CA850" s="5"/>
      <c r="CB850" s="5"/>
      <c r="CC850" s="5"/>
      <c r="CD850" s="440"/>
      <c r="CE850" s="440"/>
      <c r="CF850" s="441"/>
      <c r="CG850" s="442"/>
      <c r="CH850" s="443"/>
      <c r="CI850" s="443"/>
      <c r="CJ850" s="443"/>
      <c r="CK850" s="443"/>
      <c r="CL850" s="4"/>
      <c r="CM850" s="4"/>
      <c r="CN850" s="5"/>
      <c r="CO850" s="4"/>
      <c r="CP850" s="444"/>
      <c r="CQ850" s="445"/>
      <c r="CR850" s="446"/>
      <c r="CS850" s="446"/>
      <c r="CT850" s="444"/>
      <c r="CU850" s="444"/>
      <c r="CV850" s="444"/>
      <c r="CW850" s="444"/>
      <c r="CX850" s="447"/>
      <c r="CY850" s="447"/>
      <c r="CZ850" s="447"/>
      <c r="DA850" s="447"/>
      <c r="DB850" s="448"/>
      <c r="DC850" s="448"/>
      <c r="DD850" s="446"/>
      <c r="DE850" s="439"/>
      <c r="DF850" s="439"/>
      <c r="DG850" s="439"/>
      <c r="DH850" s="439"/>
      <c r="DI850" s="439"/>
      <c r="DJ850" s="439"/>
      <c r="DK850" s="439"/>
      <c r="DL850" s="446"/>
      <c r="DM850" s="446"/>
      <c r="DN850" s="444"/>
      <c r="DO850" s="444"/>
      <c r="DP850" s="444"/>
      <c r="DQ850" s="444"/>
      <c r="DR850" s="444"/>
      <c r="DS850" s="441"/>
      <c r="DT850" s="449"/>
      <c r="DU850" s="450"/>
      <c r="DV850" s="450"/>
      <c r="DW850" s="450"/>
      <c r="DX850" s="450"/>
      <c r="DY850" s="450"/>
      <c r="DZ850" s="450"/>
      <c r="EA850" s="450"/>
      <c r="EB850" s="450"/>
      <c r="EC850" s="450"/>
      <c r="ED850" s="450"/>
      <c r="EE850" s="446"/>
      <c r="EF850" s="446"/>
      <c r="EL850" s="4"/>
      <c r="EM850" s="4"/>
      <c r="EN850" s="5"/>
      <c r="EO850" s="4"/>
      <c r="FA850" s="23"/>
      <c r="FB850" s="24"/>
      <c r="FC850" s="75"/>
      <c r="FD850" s="76"/>
      <c r="FF850" s="89"/>
      <c r="IA850" s="214"/>
      <c r="IB850" s="215"/>
      <c r="IC850" s="214"/>
      <c r="ID850" s="215"/>
      <c r="IE850" s="214"/>
      <c r="IF850" s="214"/>
      <c r="IG850" s="214"/>
      <c r="IH850" s="233"/>
      <c r="II850" s="160"/>
      <c r="IJ850" s="217"/>
      <c r="IK850" s="218"/>
      <c r="IL850" s="218"/>
      <c r="IM850" s="218"/>
      <c r="IO850" s="391"/>
    </row>
    <row r="851" spans="1:249" s="6" customFormat="1" ht="15" x14ac:dyDescent="0.2">
      <c r="A851" s="467">
        <v>0</v>
      </c>
      <c r="B851" s="467" t="s">
        <v>2149</v>
      </c>
      <c r="C851" s="393" t="s">
        <v>977</v>
      </c>
      <c r="D851" s="468"/>
      <c r="E851" s="462" t="s">
        <v>2135</v>
      </c>
      <c r="F851" s="14"/>
      <c r="G851" s="14"/>
      <c r="H851" s="469"/>
      <c r="I851" s="462"/>
      <c r="J851" s="456"/>
      <c r="K851" s="11"/>
      <c r="L851" s="11"/>
      <c r="M851" s="14"/>
      <c r="N851" s="470"/>
      <c r="O851" s="14"/>
      <c r="P851" s="14"/>
      <c r="Q851" s="14"/>
      <c r="R851" s="14"/>
      <c r="S851" s="14"/>
      <c r="T851" s="469"/>
      <c r="U851" s="454"/>
      <c r="V851" s="454"/>
      <c r="W851" s="9"/>
      <c r="X851" s="9"/>
      <c r="Y851" s="10"/>
      <c r="Z851" s="495">
        <v>0</v>
      </c>
      <c r="AA851" s="11"/>
      <c r="AB851" s="472"/>
      <c r="AC851" s="473"/>
      <c r="AD851" s="473"/>
      <c r="AE851" s="496">
        <v>0</v>
      </c>
      <c r="AF851" s="12"/>
      <c r="AG851" s="12"/>
      <c r="AH851" s="13"/>
      <c r="AI851" s="14"/>
      <c r="AJ851" s="14"/>
      <c r="AK851" s="7"/>
      <c r="AL851" s="7"/>
      <c r="AM851" s="15"/>
      <c r="AN851" s="15"/>
      <c r="AO851" s="8"/>
      <c r="AP851" s="453" t="s">
        <v>313</v>
      </c>
      <c r="AQ851" s="17"/>
      <c r="AR851" s="18"/>
      <c r="AS851" s="19"/>
      <c r="AT851" s="19"/>
      <c r="AU851" s="19"/>
      <c r="AV851" s="19"/>
      <c r="AW851" s="19"/>
      <c r="AX851" s="19"/>
      <c r="AY851" s="19"/>
      <c r="AZ851" s="20"/>
      <c r="BA851" s="20"/>
      <c r="BB851" s="21"/>
      <c r="BC851" s="22" t="s">
        <v>2179</v>
      </c>
      <c r="BD851" s="77"/>
      <c r="BE851" s="91"/>
      <c r="BF851" s="91"/>
      <c r="BG851" s="92"/>
      <c r="BH851"/>
      <c r="BI851"/>
      <c r="BJ851"/>
      <c r="BK851"/>
      <c r="BL851"/>
      <c r="BM851"/>
      <c r="BN851"/>
      <c r="BO851"/>
      <c r="BP851"/>
      <c r="BQ851"/>
      <c r="BR851"/>
      <c r="BS851"/>
      <c r="BT851" s="92"/>
      <c r="BU851" s="92"/>
      <c r="BV851" s="92"/>
      <c r="BW851" s="5"/>
      <c r="BX851" s="5"/>
      <c r="BY851" s="5"/>
      <c r="BZ851" s="5"/>
      <c r="CA851" s="5"/>
      <c r="CB851" s="5"/>
      <c r="CC851" s="5"/>
      <c r="CD851" s="440"/>
      <c r="CE851" s="440"/>
      <c r="CF851" s="441"/>
      <c r="CG851" s="442"/>
      <c r="CH851" s="443"/>
      <c r="CI851" s="443"/>
      <c r="CJ851" s="443"/>
      <c r="CK851" s="443"/>
      <c r="CL851" s="4"/>
      <c r="CM851" s="4"/>
      <c r="CN851" s="5"/>
      <c r="CO851" s="4"/>
      <c r="CP851" s="444"/>
      <c r="CQ851" s="445"/>
      <c r="CR851" s="446"/>
      <c r="CS851" s="446"/>
      <c r="CT851" s="444"/>
      <c r="CU851" s="444"/>
      <c r="CV851" s="444"/>
      <c r="CW851" s="444"/>
      <c r="CX851" s="447"/>
      <c r="CY851" s="447"/>
      <c r="CZ851" s="447"/>
      <c r="DA851" s="447"/>
      <c r="DB851" s="448"/>
      <c r="DC851" s="448"/>
      <c r="DD851" s="446"/>
      <c r="DE851" s="439"/>
      <c r="DF851" s="439"/>
      <c r="DG851" s="439"/>
      <c r="DH851" s="439"/>
      <c r="DI851" s="439"/>
      <c r="DJ851" s="439"/>
      <c r="DK851" s="439"/>
      <c r="DL851" s="446"/>
      <c r="DM851" s="446"/>
      <c r="DN851" s="444"/>
      <c r="DO851" s="444"/>
      <c r="DP851" s="444"/>
      <c r="DQ851" s="444"/>
      <c r="DR851" s="444"/>
      <c r="DS851" s="441"/>
      <c r="DT851" s="449"/>
      <c r="DU851" s="450"/>
      <c r="DV851" s="450"/>
      <c r="DW851" s="450"/>
      <c r="DX851" s="450"/>
      <c r="DY851" s="450"/>
      <c r="DZ851" s="450"/>
      <c r="EA851" s="450"/>
      <c r="EB851" s="450"/>
      <c r="EC851" s="450"/>
      <c r="ED851" s="450"/>
      <c r="EE851" s="446"/>
      <c r="EF851" s="446"/>
      <c r="EL851" s="4"/>
      <c r="EM851" s="4"/>
      <c r="EN851" s="5"/>
      <c r="EO851" s="4"/>
      <c r="FA851" s="23"/>
      <c r="FB851" s="24"/>
      <c r="FC851" s="75"/>
      <c r="FD851" s="76"/>
      <c r="FF851" s="89"/>
      <c r="IA851" s="214"/>
      <c r="IB851" s="215"/>
      <c r="IC851" s="214"/>
      <c r="ID851" s="215"/>
      <c r="IE851" s="214"/>
      <c r="IF851" s="214"/>
      <c r="IG851" s="214"/>
      <c r="IH851" s="233"/>
      <c r="II851" s="160"/>
      <c r="IJ851" s="217"/>
      <c r="IK851" s="218"/>
      <c r="IL851" s="218"/>
      <c r="IM851" s="218"/>
      <c r="IO851" s="391"/>
    </row>
    <row r="852" spans="1:249" s="6" customFormat="1" ht="15" x14ac:dyDescent="0.2">
      <c r="A852" s="467">
        <v>2</v>
      </c>
      <c r="B852" s="467" t="s">
        <v>2157</v>
      </c>
      <c r="C852" s="460" t="s">
        <v>978</v>
      </c>
      <c r="D852" s="468"/>
      <c r="E852" s="462" t="s">
        <v>2137</v>
      </c>
      <c r="F852" s="14" t="s">
        <v>2147</v>
      </c>
      <c r="G852" s="14" t="s">
        <v>2154</v>
      </c>
      <c r="H852" s="469" t="s">
        <v>2149</v>
      </c>
      <c r="I852" s="462"/>
      <c r="J852" s="456"/>
      <c r="K852" s="11"/>
      <c r="L852" s="11"/>
      <c r="M852" s="14"/>
      <c r="N852" s="470"/>
      <c r="O852" s="14"/>
      <c r="P852" s="14"/>
      <c r="Q852" s="14"/>
      <c r="R852" s="14"/>
      <c r="S852" s="14"/>
      <c r="T852" s="469"/>
      <c r="U852" s="454"/>
      <c r="V852" s="457"/>
      <c r="W852" s="9"/>
      <c r="X852" s="9"/>
      <c r="Y852" s="10"/>
      <c r="Z852" s="495">
        <v>3</v>
      </c>
      <c r="AA852" s="11"/>
      <c r="AB852" s="472"/>
      <c r="AC852" s="473"/>
      <c r="AD852" s="473"/>
      <c r="AE852" s="496">
        <v>3</v>
      </c>
      <c r="AF852" s="12"/>
      <c r="AG852" s="12"/>
      <c r="AH852" s="13"/>
      <c r="AI852" s="14"/>
      <c r="AJ852" s="14"/>
      <c r="AK852" s="7"/>
      <c r="AL852" s="7"/>
      <c r="AM852" s="15"/>
      <c r="AN852" s="15"/>
      <c r="AO852" s="8"/>
      <c r="AP852" s="453" t="s">
        <v>314</v>
      </c>
      <c r="AQ852" s="17"/>
      <c r="AR852" s="18"/>
      <c r="AS852" s="19"/>
      <c r="AT852" s="19"/>
      <c r="AU852" s="19"/>
      <c r="AV852" s="19"/>
      <c r="AW852" s="19"/>
      <c r="AX852" s="19"/>
      <c r="AY852" s="19"/>
      <c r="AZ852" s="20"/>
      <c r="BA852" s="20"/>
      <c r="BB852" s="21"/>
      <c r="BC852" s="22" t="s">
        <v>2179</v>
      </c>
      <c r="BD852" s="77"/>
      <c r="BE852" s="91"/>
      <c r="BF852" s="91"/>
      <c r="BG852" s="92"/>
      <c r="BH852"/>
      <c r="BI852"/>
      <c r="BJ852"/>
      <c r="BK852"/>
      <c r="BL852"/>
      <c r="BM852"/>
      <c r="BN852"/>
      <c r="BO852"/>
      <c r="BP852"/>
      <c r="BQ852"/>
      <c r="BR852"/>
      <c r="BS852"/>
      <c r="BT852" s="92"/>
      <c r="BU852" s="92"/>
      <c r="BV852" s="92"/>
      <c r="BW852" s="5"/>
      <c r="BX852" s="5"/>
      <c r="BY852" s="5"/>
      <c r="BZ852" s="5"/>
      <c r="CA852" s="5"/>
      <c r="CB852" s="5"/>
      <c r="CC852" s="5"/>
      <c r="CD852" s="440"/>
      <c r="CE852" s="440"/>
      <c r="CF852" s="441"/>
      <c r="CG852" s="442"/>
      <c r="CH852" s="443"/>
      <c r="CI852" s="443"/>
      <c r="CJ852" s="443"/>
      <c r="CK852" s="443"/>
      <c r="CL852" s="4"/>
      <c r="CM852" s="4"/>
      <c r="CN852" s="5"/>
      <c r="CO852" s="4"/>
      <c r="CP852" s="444"/>
      <c r="CQ852" s="445"/>
      <c r="CR852" s="446"/>
      <c r="CS852" s="446"/>
      <c r="CT852" s="444"/>
      <c r="CU852" s="444"/>
      <c r="CV852" s="444"/>
      <c r="CW852" s="444"/>
      <c r="CX852" s="447"/>
      <c r="CY852" s="447"/>
      <c r="CZ852" s="447"/>
      <c r="DA852" s="447"/>
      <c r="DB852" s="448"/>
      <c r="DC852" s="448"/>
      <c r="DD852" s="446"/>
      <c r="DE852" s="439"/>
      <c r="DF852" s="439"/>
      <c r="DG852" s="439"/>
      <c r="DH852" s="439"/>
      <c r="DI852" s="439"/>
      <c r="DJ852" s="439"/>
      <c r="DK852" s="439"/>
      <c r="DL852" s="446"/>
      <c r="DM852" s="446"/>
      <c r="DN852" s="444"/>
      <c r="DO852" s="444"/>
      <c r="DP852" s="444"/>
      <c r="DQ852" s="444"/>
      <c r="DR852" s="444"/>
      <c r="DS852" s="441"/>
      <c r="DT852" s="449"/>
      <c r="DU852" s="450"/>
      <c r="DV852" s="450"/>
      <c r="DW852" s="450"/>
      <c r="DX852" s="450"/>
      <c r="DY852" s="450"/>
      <c r="DZ852" s="450"/>
      <c r="EA852" s="450"/>
      <c r="EB852" s="450"/>
      <c r="EC852" s="450"/>
      <c r="ED852" s="450"/>
      <c r="EE852" s="446"/>
      <c r="EF852" s="446"/>
      <c r="EL852" s="4"/>
      <c r="EM852" s="4"/>
      <c r="EN852" s="5"/>
      <c r="EO852" s="4"/>
      <c r="FA852" s="23"/>
      <c r="FB852" s="24"/>
      <c r="FC852" s="75"/>
      <c r="FD852" s="76"/>
      <c r="FF852" s="89"/>
      <c r="IA852" s="214"/>
      <c r="IB852" s="215"/>
      <c r="IC852" s="214"/>
      <c r="ID852" s="215"/>
      <c r="IE852" s="214"/>
      <c r="IF852" s="214"/>
      <c r="IG852" s="214"/>
      <c r="IH852" s="233"/>
      <c r="II852" s="160"/>
      <c r="IJ852" s="217"/>
      <c r="IK852" s="218"/>
      <c r="IL852" s="218"/>
      <c r="IM852" s="218"/>
      <c r="IO852" s="391"/>
    </row>
    <row r="853" spans="1:249" s="6" customFormat="1" ht="15" x14ac:dyDescent="0.2">
      <c r="A853" s="467">
        <v>1</v>
      </c>
      <c r="B853" s="467" t="s">
        <v>2157</v>
      </c>
      <c r="C853" s="393" t="s">
        <v>979</v>
      </c>
      <c r="D853" s="468"/>
      <c r="E853" s="462" t="s">
        <v>2136</v>
      </c>
      <c r="F853" s="14" t="s">
        <v>2147</v>
      </c>
      <c r="G853" s="14" t="s">
        <v>2154</v>
      </c>
      <c r="H853" s="469" t="s">
        <v>2149</v>
      </c>
      <c r="I853" s="462"/>
      <c r="J853" s="456"/>
      <c r="K853" s="11"/>
      <c r="L853" s="11"/>
      <c r="M853" s="14"/>
      <c r="N853" s="470"/>
      <c r="O853" s="14"/>
      <c r="P853" s="14"/>
      <c r="Q853" s="14"/>
      <c r="R853" s="14"/>
      <c r="S853" s="14"/>
      <c r="T853" s="469"/>
      <c r="U853" s="454"/>
      <c r="V853" s="454"/>
      <c r="W853" s="9"/>
      <c r="X853" s="9"/>
      <c r="Y853" s="10"/>
      <c r="Z853" s="495">
        <v>3</v>
      </c>
      <c r="AA853" s="11"/>
      <c r="AB853" s="472"/>
      <c r="AC853" s="473"/>
      <c r="AD853" s="473"/>
      <c r="AE853" s="496">
        <v>3</v>
      </c>
      <c r="AF853" s="12"/>
      <c r="AG853" s="12"/>
      <c r="AH853" s="13"/>
      <c r="AI853" s="14"/>
      <c r="AJ853" s="14"/>
      <c r="AK853" s="7"/>
      <c r="AL853" s="7"/>
      <c r="AM853" s="15"/>
      <c r="AN853" s="15"/>
      <c r="AO853" s="8"/>
      <c r="AP853" s="453" t="s">
        <v>315</v>
      </c>
      <c r="AQ853" s="17"/>
      <c r="AR853" s="18"/>
      <c r="AS853" s="19"/>
      <c r="AT853" s="19"/>
      <c r="AU853" s="19"/>
      <c r="AV853" s="19"/>
      <c r="AW853" s="19"/>
      <c r="AX853" s="19"/>
      <c r="AY853" s="19"/>
      <c r="AZ853" s="20"/>
      <c r="BA853" s="20"/>
      <c r="BB853" s="21"/>
      <c r="BC853" s="22" t="s">
        <v>2179</v>
      </c>
      <c r="BD853" s="77"/>
      <c r="BE853" s="91"/>
      <c r="BF853" s="91"/>
      <c r="BG853" s="92"/>
      <c r="BH853"/>
      <c r="BI853"/>
      <c r="BJ853"/>
      <c r="BK853"/>
      <c r="BL853"/>
      <c r="BM853"/>
      <c r="BN853"/>
      <c r="BO853"/>
      <c r="BP853"/>
      <c r="BQ853"/>
      <c r="BR853"/>
      <c r="BS853"/>
      <c r="BT853" s="92"/>
      <c r="BU853" s="92"/>
      <c r="BV853" s="92"/>
      <c r="BW853" s="5"/>
      <c r="BX853" s="5"/>
      <c r="BY853" s="5"/>
      <c r="BZ853" s="5"/>
      <c r="CA853" s="5"/>
      <c r="CB853" s="5"/>
      <c r="CC853" s="5"/>
      <c r="CD853" s="440"/>
      <c r="CE853" s="440"/>
      <c r="CF853" s="441"/>
      <c r="CG853" s="442"/>
      <c r="CH853" s="443"/>
      <c r="CI853" s="443"/>
      <c r="CJ853" s="443"/>
      <c r="CK853" s="443"/>
      <c r="CL853" s="4"/>
      <c r="CM853" s="4"/>
      <c r="CN853" s="5"/>
      <c r="CO853" s="4"/>
      <c r="CP853" s="444"/>
      <c r="CQ853" s="445"/>
      <c r="CR853" s="446"/>
      <c r="CS853" s="446"/>
      <c r="CT853" s="444"/>
      <c r="CU853" s="444"/>
      <c r="CV853" s="444"/>
      <c r="CW853" s="444"/>
      <c r="CX853" s="447"/>
      <c r="CY853" s="447"/>
      <c r="CZ853" s="447"/>
      <c r="DA853" s="447"/>
      <c r="DB853" s="448"/>
      <c r="DC853" s="448"/>
      <c r="DD853" s="446"/>
      <c r="DE853" s="439"/>
      <c r="DF853" s="439"/>
      <c r="DG853" s="439"/>
      <c r="DH853" s="439"/>
      <c r="DI853" s="439"/>
      <c r="DJ853" s="439"/>
      <c r="DK853" s="439"/>
      <c r="DL853" s="446"/>
      <c r="DM853" s="446"/>
      <c r="DN853" s="444"/>
      <c r="DO853" s="444"/>
      <c r="DP853" s="444"/>
      <c r="DQ853" s="444"/>
      <c r="DR853" s="444"/>
      <c r="DS853" s="441"/>
      <c r="DT853" s="449"/>
      <c r="DU853" s="450"/>
      <c r="DV853" s="450"/>
      <c r="DW853" s="450"/>
      <c r="DX853" s="450"/>
      <c r="DY853" s="450"/>
      <c r="DZ853" s="450"/>
      <c r="EA853" s="450"/>
      <c r="EB853" s="450"/>
      <c r="EC853" s="450"/>
      <c r="ED853" s="450"/>
      <c r="EE853" s="446"/>
      <c r="EF853" s="446"/>
      <c r="EL853" s="4"/>
      <c r="EM853" s="4"/>
      <c r="EN853" s="5"/>
      <c r="EO853" s="4"/>
      <c r="FA853" s="23"/>
      <c r="FB853" s="24"/>
      <c r="FC853" s="75"/>
      <c r="FD853" s="76"/>
      <c r="FF853" s="89"/>
      <c r="IA853" s="214"/>
      <c r="IB853" s="215"/>
      <c r="IC853" s="214"/>
      <c r="ID853" s="215"/>
      <c r="IE853" s="214"/>
      <c r="IF853" s="214"/>
      <c r="IG853" s="214"/>
      <c r="IH853" s="233"/>
      <c r="II853" s="160"/>
      <c r="IJ853" s="217"/>
      <c r="IK853" s="218"/>
      <c r="IL853" s="218"/>
      <c r="IM853" s="218"/>
      <c r="IO853" s="391"/>
    </row>
    <row r="854" spans="1:249" s="6" customFormat="1" ht="15" x14ac:dyDescent="0.2">
      <c r="A854" s="467">
        <v>0</v>
      </c>
      <c r="B854" s="467" t="s">
        <v>2149</v>
      </c>
      <c r="C854" s="393" t="s">
        <v>980</v>
      </c>
      <c r="D854" s="468"/>
      <c r="E854" s="462" t="s">
        <v>2135</v>
      </c>
      <c r="F854" s="14"/>
      <c r="G854" s="14"/>
      <c r="H854" s="469"/>
      <c r="I854" s="462"/>
      <c r="J854" s="456"/>
      <c r="K854" s="11"/>
      <c r="L854" s="11"/>
      <c r="M854" s="14"/>
      <c r="N854" s="470"/>
      <c r="O854" s="14"/>
      <c r="P854" s="14"/>
      <c r="Q854" s="14"/>
      <c r="R854" s="14"/>
      <c r="S854" s="14"/>
      <c r="T854" s="469"/>
      <c r="U854" s="454"/>
      <c r="V854" s="454"/>
      <c r="W854" s="9"/>
      <c r="X854" s="9"/>
      <c r="Y854" s="10"/>
      <c r="Z854" s="495">
        <v>0</v>
      </c>
      <c r="AA854" s="11"/>
      <c r="AB854" s="472"/>
      <c r="AC854" s="473"/>
      <c r="AD854" s="473"/>
      <c r="AE854" s="496">
        <v>2</v>
      </c>
      <c r="AF854" s="12"/>
      <c r="AG854" s="12"/>
      <c r="AH854" s="13"/>
      <c r="AI854" s="14"/>
      <c r="AJ854" s="14"/>
      <c r="AK854" s="7"/>
      <c r="AL854" s="7"/>
      <c r="AM854" s="15"/>
      <c r="AN854" s="15"/>
      <c r="AO854" s="8"/>
      <c r="AP854" s="453" t="s">
        <v>316</v>
      </c>
      <c r="AQ854" s="17"/>
      <c r="AR854" s="18"/>
      <c r="AS854" s="19"/>
      <c r="AT854" s="19"/>
      <c r="AU854" s="19"/>
      <c r="AV854" s="19"/>
      <c r="AW854" s="19"/>
      <c r="AX854" s="19"/>
      <c r="AY854" s="19"/>
      <c r="AZ854" s="20"/>
      <c r="BA854" s="20"/>
      <c r="BB854" s="21"/>
      <c r="BC854" s="22" t="s">
        <v>2179</v>
      </c>
      <c r="BD854" s="77"/>
      <c r="BE854" s="91"/>
      <c r="BF854" s="91"/>
      <c r="BG854" s="92"/>
      <c r="BH854"/>
      <c r="BI854"/>
      <c r="BJ854"/>
      <c r="BK854"/>
      <c r="BL854"/>
      <c r="BM854"/>
      <c r="BN854"/>
      <c r="BO854"/>
      <c r="BP854"/>
      <c r="BQ854"/>
      <c r="BR854"/>
      <c r="BS854"/>
      <c r="BT854" s="92"/>
      <c r="BU854" s="92"/>
      <c r="BV854" s="92"/>
      <c r="BW854" s="5"/>
      <c r="BX854" s="5"/>
      <c r="BY854" s="5"/>
      <c r="BZ854" s="5"/>
      <c r="CA854" s="5"/>
      <c r="CB854" s="5"/>
      <c r="CC854" s="5"/>
      <c r="CD854" s="440"/>
      <c r="CE854" s="440"/>
      <c r="CF854" s="441"/>
      <c r="CG854" s="442"/>
      <c r="CH854" s="443"/>
      <c r="CI854" s="443"/>
      <c r="CJ854" s="443"/>
      <c r="CK854" s="443"/>
      <c r="CL854" s="4"/>
      <c r="CM854" s="4"/>
      <c r="CN854" s="5"/>
      <c r="CO854" s="4"/>
      <c r="CP854" s="444"/>
      <c r="CQ854" s="445"/>
      <c r="CR854" s="446"/>
      <c r="CS854" s="446"/>
      <c r="CT854" s="444"/>
      <c r="CU854" s="444"/>
      <c r="CV854" s="444"/>
      <c r="CW854" s="444"/>
      <c r="CX854" s="447"/>
      <c r="CY854" s="447"/>
      <c r="CZ854" s="447"/>
      <c r="DA854" s="447"/>
      <c r="DB854" s="448"/>
      <c r="DC854" s="448"/>
      <c r="DD854" s="446"/>
      <c r="DE854" s="439"/>
      <c r="DF854" s="439"/>
      <c r="DG854" s="439"/>
      <c r="DH854" s="439"/>
      <c r="DI854" s="439"/>
      <c r="DJ854" s="439"/>
      <c r="DK854" s="439"/>
      <c r="DL854" s="446"/>
      <c r="DM854" s="446"/>
      <c r="DN854" s="444"/>
      <c r="DO854" s="444"/>
      <c r="DP854" s="444"/>
      <c r="DQ854" s="444"/>
      <c r="DR854" s="444"/>
      <c r="DS854" s="441"/>
      <c r="DT854" s="449"/>
      <c r="DU854" s="450"/>
      <c r="DV854" s="450"/>
      <c r="DW854" s="450"/>
      <c r="DX854" s="450"/>
      <c r="DY854" s="450"/>
      <c r="DZ854" s="450"/>
      <c r="EA854" s="450"/>
      <c r="EB854" s="450"/>
      <c r="EC854" s="450"/>
      <c r="ED854" s="450"/>
      <c r="EE854" s="446"/>
      <c r="EF854" s="446"/>
      <c r="EL854" s="4"/>
      <c r="EM854" s="4"/>
      <c r="EN854" s="5"/>
      <c r="EO854" s="4"/>
      <c r="FA854" s="23"/>
      <c r="FB854" s="24"/>
      <c r="FC854" s="75"/>
      <c r="FD854" s="76"/>
      <c r="FF854" s="89"/>
      <c r="IA854" s="214"/>
      <c r="IB854" s="215"/>
      <c r="IC854" s="214"/>
      <c r="ID854" s="215"/>
      <c r="IE854" s="214"/>
      <c r="IF854" s="214"/>
      <c r="IG854" s="214"/>
      <c r="IH854" s="233"/>
      <c r="II854" s="160"/>
      <c r="IJ854" s="217"/>
      <c r="IK854" s="218"/>
      <c r="IL854" s="218"/>
      <c r="IM854" s="218"/>
      <c r="IO854" s="391"/>
    </row>
    <row r="855" spans="1:249" s="6" customFormat="1" ht="15" x14ac:dyDescent="0.2">
      <c r="A855" s="467" t="s">
        <v>2195</v>
      </c>
      <c r="B855" s="467" t="s">
        <v>2149</v>
      </c>
      <c r="C855" s="393" t="s">
        <v>981</v>
      </c>
      <c r="D855" s="468"/>
      <c r="E855" s="462" t="s">
        <v>2141</v>
      </c>
      <c r="F855" s="14" t="s">
        <v>2149</v>
      </c>
      <c r="G855" s="14" t="s">
        <v>2149</v>
      </c>
      <c r="H855" s="469" t="s">
        <v>2149</v>
      </c>
      <c r="I855" s="462"/>
      <c r="J855" s="456"/>
      <c r="K855" s="11"/>
      <c r="L855" s="11"/>
      <c r="M855" s="14"/>
      <c r="N855" s="470"/>
      <c r="O855" s="14"/>
      <c r="P855" s="14"/>
      <c r="Q855" s="14"/>
      <c r="R855" s="14"/>
      <c r="S855" s="14"/>
      <c r="T855" s="469"/>
      <c r="U855" s="454"/>
      <c r="V855" s="454"/>
      <c r="W855" s="9"/>
      <c r="X855" s="9"/>
      <c r="Y855" s="10"/>
      <c r="Z855" s="495" t="s">
        <v>2195</v>
      </c>
      <c r="AA855" s="11"/>
      <c r="AB855" s="472"/>
      <c r="AC855" s="473"/>
      <c r="AD855" s="473"/>
      <c r="AE855" s="496" t="s">
        <v>2195</v>
      </c>
      <c r="AF855" s="12"/>
      <c r="AG855" s="12"/>
      <c r="AH855" s="13"/>
      <c r="AI855" s="14"/>
      <c r="AJ855" s="14"/>
      <c r="AK855" s="7"/>
      <c r="AL855" s="7"/>
      <c r="AM855" s="15"/>
      <c r="AN855" s="15"/>
      <c r="AO855" s="8"/>
      <c r="AP855" s="453" t="s">
        <v>317</v>
      </c>
      <c r="AQ855" s="17"/>
      <c r="AR855" s="18"/>
      <c r="AS855" s="19"/>
      <c r="AT855" s="19"/>
      <c r="AU855" s="19"/>
      <c r="AV855" s="19"/>
      <c r="AW855" s="19"/>
      <c r="AX855" s="19"/>
      <c r="AY855" s="19"/>
      <c r="AZ855" s="20"/>
      <c r="BA855" s="20"/>
      <c r="BB855" s="21"/>
      <c r="BC855" s="22" t="s">
        <v>2179</v>
      </c>
      <c r="BD855" s="77"/>
      <c r="BE855" s="91"/>
      <c r="BF855" s="91"/>
      <c r="BG855" s="92"/>
      <c r="BH855"/>
      <c r="BI855"/>
      <c r="BJ855"/>
      <c r="BK855"/>
      <c r="BL855"/>
      <c r="BM855"/>
      <c r="BN855"/>
      <c r="BO855"/>
      <c r="BP855"/>
      <c r="BQ855"/>
      <c r="BR855"/>
      <c r="BS855"/>
      <c r="BT855" s="92"/>
      <c r="BU855" s="92"/>
      <c r="BV855" s="92"/>
      <c r="BW855" s="5"/>
      <c r="BX855" s="5"/>
      <c r="BY855" s="5"/>
      <c r="BZ855" s="5"/>
      <c r="CA855" s="5"/>
      <c r="CB855" s="5"/>
      <c r="CC855" s="5"/>
      <c r="CD855" s="440"/>
      <c r="CE855" s="440"/>
      <c r="CF855" s="441"/>
      <c r="CG855" s="442"/>
      <c r="CH855" s="443"/>
      <c r="CI855" s="443"/>
      <c r="CJ855" s="443"/>
      <c r="CK855" s="443"/>
      <c r="CL855" s="4"/>
      <c r="CM855" s="4"/>
      <c r="CN855" s="5"/>
      <c r="CO855" s="4"/>
      <c r="CP855" s="444"/>
      <c r="CQ855" s="445"/>
      <c r="CR855" s="446"/>
      <c r="CS855" s="446"/>
      <c r="CT855" s="444"/>
      <c r="CU855" s="444"/>
      <c r="CV855" s="444"/>
      <c r="CW855" s="444"/>
      <c r="CX855" s="447"/>
      <c r="CY855" s="447"/>
      <c r="CZ855" s="447"/>
      <c r="DA855" s="447"/>
      <c r="DB855" s="448"/>
      <c r="DC855" s="448"/>
      <c r="DD855" s="446"/>
      <c r="DE855" s="439"/>
      <c r="DF855" s="439"/>
      <c r="DG855" s="439"/>
      <c r="DH855" s="439"/>
      <c r="DI855" s="439"/>
      <c r="DJ855" s="439"/>
      <c r="DK855" s="439"/>
      <c r="DL855" s="446"/>
      <c r="DM855" s="446"/>
      <c r="DN855" s="444"/>
      <c r="DO855" s="444"/>
      <c r="DP855" s="444"/>
      <c r="DQ855" s="444"/>
      <c r="DR855" s="444"/>
      <c r="DS855" s="441"/>
      <c r="DT855" s="449"/>
      <c r="DU855" s="450"/>
      <c r="DV855" s="450"/>
      <c r="DW855" s="450"/>
      <c r="DX855" s="450"/>
      <c r="DY855" s="450"/>
      <c r="DZ855" s="450"/>
      <c r="EA855" s="450"/>
      <c r="EB855" s="450"/>
      <c r="EC855" s="450"/>
      <c r="ED855" s="450"/>
      <c r="EE855" s="446"/>
      <c r="EF855" s="446"/>
      <c r="EL855" s="4"/>
      <c r="EM855" s="4"/>
      <c r="EN855" s="5"/>
      <c r="EO855" s="4"/>
      <c r="FA855" s="23"/>
      <c r="FB855" s="24"/>
      <c r="FC855" s="75"/>
      <c r="FD855" s="76"/>
      <c r="FF855" s="89"/>
      <c r="IA855" s="214"/>
      <c r="IB855" s="215"/>
      <c r="IC855" s="214"/>
      <c r="ID855" s="215"/>
      <c r="IE855" s="214"/>
      <c r="IF855" s="214"/>
      <c r="IG855" s="214"/>
      <c r="IH855" s="233"/>
      <c r="II855" s="160"/>
      <c r="IJ855" s="217"/>
      <c r="IK855" s="218"/>
      <c r="IL855" s="218"/>
      <c r="IM855" s="218"/>
      <c r="IO855" s="391"/>
    </row>
    <row r="856" spans="1:249" s="6" customFormat="1" ht="15" x14ac:dyDescent="0.2">
      <c r="A856" s="467">
        <v>3</v>
      </c>
      <c r="B856" s="467" t="s">
        <v>2157</v>
      </c>
      <c r="C856" s="393" t="s">
        <v>982</v>
      </c>
      <c r="D856" s="468"/>
      <c r="E856" s="462" t="s">
        <v>2138</v>
      </c>
      <c r="F856" s="14" t="s">
        <v>2149</v>
      </c>
      <c r="G856" s="14" t="s">
        <v>2153</v>
      </c>
      <c r="H856" s="469" t="s">
        <v>2157</v>
      </c>
      <c r="I856" s="462"/>
      <c r="J856" s="456"/>
      <c r="K856" s="11" t="s">
        <v>2161</v>
      </c>
      <c r="L856" s="11"/>
      <c r="M856" s="14"/>
      <c r="N856" s="470"/>
      <c r="O856" s="14"/>
      <c r="P856" s="14"/>
      <c r="Q856" s="14"/>
      <c r="R856" s="14"/>
      <c r="S856" s="14"/>
      <c r="T856" s="469"/>
      <c r="U856" s="454"/>
      <c r="V856" s="454"/>
      <c r="W856" s="9"/>
      <c r="X856" s="9"/>
      <c r="Y856" s="10"/>
      <c r="Z856" s="495" t="s">
        <v>2195</v>
      </c>
      <c r="AA856" s="11"/>
      <c r="AB856" s="472"/>
      <c r="AC856" s="473"/>
      <c r="AD856" s="473"/>
      <c r="AE856" s="496" t="s">
        <v>2195</v>
      </c>
      <c r="AF856" s="12"/>
      <c r="AG856" s="12"/>
      <c r="AH856" s="13"/>
      <c r="AI856" s="14"/>
      <c r="AJ856" s="14"/>
      <c r="AK856" s="7"/>
      <c r="AL856" s="7"/>
      <c r="AM856" s="15"/>
      <c r="AN856" s="15"/>
      <c r="AO856" s="8"/>
      <c r="AP856" s="453" t="s">
        <v>318</v>
      </c>
      <c r="AQ856" s="17"/>
      <c r="AR856" s="18"/>
      <c r="AS856" s="19"/>
      <c r="AT856" s="19"/>
      <c r="AU856" s="19"/>
      <c r="AV856" s="19"/>
      <c r="AW856" s="19"/>
      <c r="AX856" s="19"/>
      <c r="AY856" s="19"/>
      <c r="AZ856" s="20"/>
      <c r="BA856" s="20"/>
      <c r="BB856" s="21"/>
      <c r="BC856" s="22" t="s">
        <v>2179</v>
      </c>
      <c r="BD856" s="77"/>
      <c r="BE856" s="91"/>
      <c r="BF856" s="91" t="s">
        <v>2161</v>
      </c>
      <c r="BG856" s="92"/>
      <c r="BH856"/>
      <c r="BI856"/>
      <c r="BJ856"/>
      <c r="BK856"/>
      <c r="BL856"/>
      <c r="BM856"/>
      <c r="BN856"/>
      <c r="BO856"/>
      <c r="BP856"/>
      <c r="BQ856"/>
      <c r="BR856"/>
      <c r="BS856"/>
      <c r="BT856" s="92"/>
      <c r="BU856" s="92"/>
      <c r="BV856" s="92"/>
      <c r="BW856" s="5"/>
      <c r="BX856" s="5"/>
      <c r="BY856" s="5"/>
      <c r="BZ856" s="5"/>
      <c r="CA856" s="5"/>
      <c r="CB856" s="5"/>
      <c r="CC856" s="5"/>
      <c r="CD856" s="440"/>
      <c r="CE856" s="440"/>
      <c r="CF856" s="441"/>
      <c r="CG856" s="442"/>
      <c r="CH856" s="443"/>
      <c r="CI856" s="443"/>
      <c r="CJ856" s="443"/>
      <c r="CK856" s="443"/>
      <c r="CL856" s="4"/>
      <c r="CM856" s="4"/>
      <c r="CN856" s="5"/>
      <c r="CO856" s="4"/>
      <c r="CP856" s="444"/>
      <c r="CQ856" s="445"/>
      <c r="CR856" s="446"/>
      <c r="CS856" s="446"/>
      <c r="CT856" s="444"/>
      <c r="CU856" s="444"/>
      <c r="CV856" s="444"/>
      <c r="CW856" s="444"/>
      <c r="CX856" s="447"/>
      <c r="CY856" s="447"/>
      <c r="CZ856" s="447"/>
      <c r="DA856" s="447"/>
      <c r="DB856" s="448"/>
      <c r="DC856" s="448"/>
      <c r="DD856" s="446"/>
      <c r="DE856" s="439"/>
      <c r="DF856" s="439"/>
      <c r="DG856" s="439"/>
      <c r="DH856" s="439"/>
      <c r="DI856" s="439"/>
      <c r="DJ856" s="439"/>
      <c r="DK856" s="439"/>
      <c r="DL856" s="446"/>
      <c r="DM856" s="446"/>
      <c r="DN856" s="444"/>
      <c r="DO856" s="444"/>
      <c r="DP856" s="444"/>
      <c r="DQ856" s="444"/>
      <c r="DR856" s="444"/>
      <c r="DS856" s="441"/>
      <c r="DT856" s="449"/>
      <c r="DU856" s="450"/>
      <c r="DV856" s="450"/>
      <c r="DW856" s="450"/>
      <c r="DX856" s="450"/>
      <c r="DY856" s="450"/>
      <c r="DZ856" s="450"/>
      <c r="EA856" s="450"/>
      <c r="EB856" s="450"/>
      <c r="EC856" s="450"/>
      <c r="ED856" s="450"/>
      <c r="EE856" s="446"/>
      <c r="EF856" s="446"/>
      <c r="EL856" s="4"/>
      <c r="EM856" s="4"/>
      <c r="EN856" s="5"/>
      <c r="EO856" s="4"/>
      <c r="FA856" s="23"/>
      <c r="FB856" s="24"/>
      <c r="FC856" s="75"/>
      <c r="FD856" s="76"/>
      <c r="FF856" s="89"/>
      <c r="IA856" s="214"/>
      <c r="IB856" s="215"/>
      <c r="IC856" s="214"/>
      <c r="ID856" s="215"/>
      <c r="IE856" s="214"/>
      <c r="IF856" s="214"/>
      <c r="IG856" s="214"/>
      <c r="IH856" s="233"/>
      <c r="II856" s="160"/>
      <c r="IJ856" s="217"/>
      <c r="IK856" s="218"/>
      <c r="IL856" s="218"/>
      <c r="IM856" s="218"/>
      <c r="IO856" s="391"/>
    </row>
    <row r="857" spans="1:249" s="6" customFormat="1" ht="15" x14ac:dyDescent="0.2">
      <c r="A857" s="467" t="s">
        <v>2195</v>
      </c>
      <c r="B857" s="467" t="s">
        <v>2149</v>
      </c>
      <c r="C857" s="393" t="s">
        <v>3073</v>
      </c>
      <c r="D857" s="468"/>
      <c r="E857" s="462" t="s">
        <v>2137</v>
      </c>
      <c r="F857" s="14" t="s">
        <v>2149</v>
      </c>
      <c r="G857" s="14" t="s">
        <v>2149</v>
      </c>
      <c r="H857" s="469" t="s">
        <v>2149</v>
      </c>
      <c r="I857" s="462"/>
      <c r="J857" s="456"/>
      <c r="K857" s="11"/>
      <c r="L857" s="11"/>
      <c r="M857" s="14"/>
      <c r="N857" s="470"/>
      <c r="O857" s="14"/>
      <c r="P857" s="14"/>
      <c r="Q857" s="14"/>
      <c r="R857" s="14"/>
      <c r="S857" s="14"/>
      <c r="T857" s="469"/>
      <c r="U857" s="454"/>
      <c r="V857" s="454"/>
      <c r="W857" s="9"/>
      <c r="X857" s="9"/>
      <c r="Y857" s="10"/>
      <c r="Z857" s="495" t="s">
        <v>2195</v>
      </c>
      <c r="AA857" s="11"/>
      <c r="AB857" s="472"/>
      <c r="AC857" s="473"/>
      <c r="AD857" s="473"/>
      <c r="AE857" s="496" t="s">
        <v>2195</v>
      </c>
      <c r="AF857" s="12"/>
      <c r="AG857" s="12"/>
      <c r="AH857" s="13"/>
      <c r="AI857" s="14"/>
      <c r="AJ857" s="14"/>
      <c r="AK857" s="7"/>
      <c r="AL857" s="7"/>
      <c r="AM857" s="15"/>
      <c r="AN857" s="15"/>
      <c r="AO857" s="8"/>
      <c r="AP857" s="453" t="s">
        <v>319</v>
      </c>
      <c r="AQ857" s="17"/>
      <c r="AR857" s="18"/>
      <c r="AS857" s="19"/>
      <c r="AT857" s="19"/>
      <c r="AU857" s="19"/>
      <c r="AV857" s="19"/>
      <c r="AW857" s="19"/>
      <c r="AX857" s="19"/>
      <c r="AY857" s="19"/>
      <c r="AZ857" s="20"/>
      <c r="BA857" s="20"/>
      <c r="BB857" s="21"/>
      <c r="BC857" s="22" t="s">
        <v>2179</v>
      </c>
      <c r="BD857" s="77"/>
      <c r="BE857" s="91"/>
      <c r="BF857" s="91"/>
      <c r="BG857" s="92"/>
      <c r="BH857"/>
      <c r="BI857"/>
      <c r="BJ857"/>
      <c r="BK857"/>
      <c r="BL857"/>
      <c r="BM857"/>
      <c r="BN857"/>
      <c r="BO857"/>
      <c r="BP857"/>
      <c r="BQ857"/>
      <c r="BR857"/>
      <c r="BS857"/>
      <c r="BT857" s="92"/>
      <c r="BU857" s="92"/>
      <c r="BV857" s="92"/>
      <c r="BW857" s="5"/>
      <c r="BX857" s="5"/>
      <c r="BY857" s="5"/>
      <c r="BZ857" s="5"/>
      <c r="CA857" s="5"/>
      <c r="CB857" s="5"/>
      <c r="CC857" s="5"/>
      <c r="CD857" s="440"/>
      <c r="CE857" s="440"/>
      <c r="CF857" s="441"/>
      <c r="CG857" s="442"/>
      <c r="CH857" s="443"/>
      <c r="CI857" s="443"/>
      <c r="CJ857" s="443"/>
      <c r="CK857" s="443"/>
      <c r="CL857" s="4"/>
      <c r="CM857" s="4"/>
      <c r="CN857" s="5"/>
      <c r="CO857" s="4"/>
      <c r="CP857" s="444"/>
      <c r="CQ857" s="445"/>
      <c r="CR857" s="446"/>
      <c r="CS857" s="446"/>
      <c r="CT857" s="444"/>
      <c r="CU857" s="444"/>
      <c r="CV857" s="444"/>
      <c r="CW857" s="444"/>
      <c r="CX857" s="447"/>
      <c r="CY857" s="447"/>
      <c r="CZ857" s="447"/>
      <c r="DA857" s="447"/>
      <c r="DB857" s="448"/>
      <c r="DC857" s="448"/>
      <c r="DD857" s="446"/>
      <c r="DE857" s="439"/>
      <c r="DF857" s="439"/>
      <c r="DG857" s="439"/>
      <c r="DH857" s="439"/>
      <c r="DI857" s="439"/>
      <c r="DJ857" s="439"/>
      <c r="DK857" s="439"/>
      <c r="DL857" s="446"/>
      <c r="DM857" s="446"/>
      <c r="DN857" s="444"/>
      <c r="DO857" s="444"/>
      <c r="DP857" s="444"/>
      <c r="DQ857" s="444"/>
      <c r="DR857" s="444"/>
      <c r="DS857" s="441"/>
      <c r="DT857" s="449"/>
      <c r="DU857" s="450"/>
      <c r="DV857" s="450"/>
      <c r="DW857" s="450"/>
      <c r="DX857" s="450"/>
      <c r="DY857" s="450"/>
      <c r="DZ857" s="450"/>
      <c r="EA857" s="450"/>
      <c r="EB857" s="450"/>
      <c r="EC857" s="450"/>
      <c r="ED857" s="450"/>
      <c r="EE857" s="446"/>
      <c r="EF857" s="446"/>
      <c r="EL857" s="4"/>
      <c r="EM857" s="4"/>
      <c r="EN857" s="5"/>
      <c r="EO857" s="4"/>
      <c r="FA857" s="23"/>
      <c r="FB857" s="24"/>
      <c r="FC857" s="75"/>
      <c r="FD857" s="76"/>
      <c r="FF857" s="89"/>
      <c r="IA857" s="214"/>
      <c r="IB857" s="215"/>
      <c r="IC857" s="214"/>
      <c r="ID857" s="215"/>
      <c r="IE857" s="214"/>
      <c r="IF857" s="214"/>
      <c r="IG857" s="214"/>
      <c r="IH857" s="233"/>
      <c r="II857" s="160"/>
      <c r="IJ857" s="217"/>
      <c r="IK857" s="218"/>
      <c r="IL857" s="218"/>
      <c r="IM857" s="218"/>
      <c r="IO857" s="391"/>
    </row>
    <row r="858" spans="1:249" s="6" customFormat="1" ht="15" x14ac:dyDescent="0.2">
      <c r="A858" s="467" t="s">
        <v>2166</v>
      </c>
      <c r="B858" s="467" t="s">
        <v>2157</v>
      </c>
      <c r="C858" s="393" t="s">
        <v>983</v>
      </c>
      <c r="D858" s="468"/>
      <c r="E858" s="462" t="s">
        <v>2139</v>
      </c>
      <c r="F858" s="14" t="s">
        <v>2149</v>
      </c>
      <c r="G858" s="14" t="s">
        <v>2153</v>
      </c>
      <c r="H858" s="469" t="s">
        <v>2157</v>
      </c>
      <c r="I858" s="462"/>
      <c r="J858" s="456"/>
      <c r="K858" s="11" t="s">
        <v>2161</v>
      </c>
      <c r="L858" s="11"/>
      <c r="M858" s="14"/>
      <c r="N858" s="470"/>
      <c r="O858" s="14"/>
      <c r="P858" s="14"/>
      <c r="Q858" s="14"/>
      <c r="R858" s="14"/>
      <c r="S858" s="14"/>
      <c r="T858" s="469"/>
      <c r="U858" s="454"/>
      <c r="V858" s="454"/>
      <c r="W858" s="9"/>
      <c r="X858" s="9"/>
      <c r="Y858" s="10"/>
      <c r="Z858" s="495" t="s">
        <v>2195</v>
      </c>
      <c r="AA858" s="11"/>
      <c r="AB858" s="472"/>
      <c r="AC858" s="473"/>
      <c r="AD858" s="473"/>
      <c r="AE858" s="496" t="s">
        <v>2195</v>
      </c>
      <c r="AF858" s="12"/>
      <c r="AG858" s="12"/>
      <c r="AH858" s="13"/>
      <c r="AI858" s="14"/>
      <c r="AJ858" s="14"/>
      <c r="AK858" s="7"/>
      <c r="AL858" s="7"/>
      <c r="AM858" s="15"/>
      <c r="AN858" s="15"/>
      <c r="AO858" s="8"/>
      <c r="AP858" s="453" t="s">
        <v>320</v>
      </c>
      <c r="AQ858" s="17"/>
      <c r="AR858" s="18"/>
      <c r="AS858" s="19"/>
      <c r="AT858" s="19"/>
      <c r="AU858" s="19"/>
      <c r="AV858" s="19"/>
      <c r="AW858" s="19"/>
      <c r="AX858" s="19"/>
      <c r="AY858" s="19"/>
      <c r="AZ858" s="20"/>
      <c r="BA858" s="20"/>
      <c r="BB858" s="21"/>
      <c r="BC858" s="22" t="s">
        <v>2179</v>
      </c>
      <c r="BD858" s="77"/>
      <c r="BE858" s="91"/>
      <c r="BF858" s="91" t="s">
        <v>2161</v>
      </c>
      <c r="BG858" s="92"/>
      <c r="BH858"/>
      <c r="BI858"/>
      <c r="BJ858"/>
      <c r="BK858"/>
      <c r="BL858"/>
      <c r="BM858"/>
      <c r="BN858"/>
      <c r="BO858"/>
      <c r="BP858"/>
      <c r="BQ858"/>
      <c r="BR858"/>
      <c r="BS858"/>
      <c r="BT858" s="92"/>
      <c r="BU858" s="92"/>
      <c r="BV858" s="92"/>
      <c r="BW858" s="5"/>
      <c r="BX858" s="5"/>
      <c r="BY858" s="5"/>
      <c r="BZ858" s="5"/>
      <c r="CA858" s="5"/>
      <c r="CB858" s="5"/>
      <c r="CC858" s="5"/>
      <c r="CD858" s="440"/>
      <c r="CE858" s="440"/>
      <c r="CF858" s="441"/>
      <c r="CG858" s="442"/>
      <c r="CH858" s="443"/>
      <c r="CI858" s="443"/>
      <c r="CJ858" s="443"/>
      <c r="CK858" s="443"/>
      <c r="CL858" s="4"/>
      <c r="CM858" s="4"/>
      <c r="CN858" s="5"/>
      <c r="CO858" s="4"/>
      <c r="CP858" s="444"/>
      <c r="CQ858" s="445"/>
      <c r="CR858" s="446"/>
      <c r="CS858" s="446"/>
      <c r="CT858" s="444"/>
      <c r="CU858" s="444"/>
      <c r="CV858" s="444"/>
      <c r="CW858" s="444"/>
      <c r="CX858" s="447"/>
      <c r="CY858" s="447"/>
      <c r="CZ858" s="447"/>
      <c r="DA858" s="447"/>
      <c r="DB858" s="448"/>
      <c r="DC858" s="448"/>
      <c r="DD858" s="446"/>
      <c r="DE858" s="439"/>
      <c r="DF858" s="439"/>
      <c r="DG858" s="439"/>
      <c r="DH858" s="439"/>
      <c r="DI858" s="439"/>
      <c r="DJ858" s="439"/>
      <c r="DK858" s="439"/>
      <c r="DL858" s="446"/>
      <c r="DM858" s="446"/>
      <c r="DN858" s="444"/>
      <c r="DO858" s="444"/>
      <c r="DP858" s="444"/>
      <c r="DQ858" s="444"/>
      <c r="DR858" s="444"/>
      <c r="DS858" s="441"/>
      <c r="DT858" s="449"/>
      <c r="DU858" s="450"/>
      <c r="DV858" s="450"/>
      <c r="DW858" s="450"/>
      <c r="DX858" s="450"/>
      <c r="DY858" s="450"/>
      <c r="DZ858" s="450"/>
      <c r="EA858" s="450"/>
      <c r="EB858" s="450"/>
      <c r="EC858" s="450"/>
      <c r="ED858" s="450"/>
      <c r="EE858" s="446"/>
      <c r="EF858" s="446"/>
      <c r="EL858" s="4"/>
      <c r="EM858" s="4"/>
      <c r="EN858" s="5"/>
      <c r="EO858" s="4"/>
      <c r="FA858" s="23"/>
      <c r="FB858" s="24"/>
      <c r="FC858" s="75"/>
      <c r="FD858" s="76"/>
      <c r="FF858" s="89"/>
      <c r="IA858" s="214"/>
      <c r="IB858" s="215"/>
      <c r="IC858" s="214"/>
      <c r="ID858" s="215"/>
      <c r="IE858" s="214"/>
      <c r="IF858" s="214"/>
      <c r="IG858" s="214"/>
      <c r="IH858" s="233"/>
      <c r="II858" s="160"/>
      <c r="IJ858" s="217"/>
      <c r="IK858" s="218"/>
      <c r="IL858" s="218"/>
      <c r="IM858" s="218"/>
      <c r="IO858" s="391"/>
    </row>
    <row r="859" spans="1:249" s="6" customFormat="1" ht="15" x14ac:dyDescent="0.2">
      <c r="A859" s="467" t="s">
        <v>2195</v>
      </c>
      <c r="B859" s="467" t="s">
        <v>2149</v>
      </c>
      <c r="C859" s="393" t="s">
        <v>984</v>
      </c>
      <c r="D859" s="468"/>
      <c r="E859" s="462" t="s">
        <v>2141</v>
      </c>
      <c r="F859" s="14" t="s">
        <v>2149</v>
      </c>
      <c r="G859" s="14" t="s">
        <v>2154</v>
      </c>
      <c r="H859" s="469" t="s">
        <v>2149</v>
      </c>
      <c r="I859" s="462"/>
      <c r="J859" s="456"/>
      <c r="K859" s="11"/>
      <c r="L859" s="11"/>
      <c r="M859" s="14"/>
      <c r="N859" s="470"/>
      <c r="O859" s="14"/>
      <c r="P859" s="14"/>
      <c r="Q859" s="14"/>
      <c r="R859" s="14"/>
      <c r="S859" s="14"/>
      <c r="T859" s="469"/>
      <c r="U859" s="454"/>
      <c r="V859" s="454"/>
      <c r="W859" s="9"/>
      <c r="X859" s="9"/>
      <c r="Y859" s="10"/>
      <c r="Z859" s="495" t="s">
        <v>2195</v>
      </c>
      <c r="AA859" s="11"/>
      <c r="AB859" s="472"/>
      <c r="AC859" s="473"/>
      <c r="AD859" s="473"/>
      <c r="AE859" s="496" t="s">
        <v>2195</v>
      </c>
      <c r="AF859" s="12"/>
      <c r="AG859" s="12"/>
      <c r="AH859" s="13"/>
      <c r="AI859" s="14"/>
      <c r="AJ859" s="14"/>
      <c r="AK859" s="7"/>
      <c r="AL859" s="7"/>
      <c r="AM859" s="15"/>
      <c r="AN859" s="15"/>
      <c r="AO859" s="8"/>
      <c r="AP859" s="453" t="s">
        <v>321</v>
      </c>
      <c r="AQ859" s="17"/>
      <c r="AR859" s="18"/>
      <c r="AS859" s="19"/>
      <c r="AT859" s="19"/>
      <c r="AU859" s="19"/>
      <c r="AV859" s="19"/>
      <c r="AW859" s="19"/>
      <c r="AX859" s="19"/>
      <c r="AY859" s="19"/>
      <c r="AZ859" s="20"/>
      <c r="BA859" s="20"/>
      <c r="BB859" s="21"/>
      <c r="BC859" s="22" t="s">
        <v>2179</v>
      </c>
      <c r="BD859" s="77"/>
      <c r="BE859" s="91"/>
      <c r="BF859" s="91"/>
      <c r="BG859" s="92"/>
      <c r="BH859"/>
      <c r="BI859"/>
      <c r="BJ859"/>
      <c r="BK859"/>
      <c r="BL859"/>
      <c r="BM859"/>
      <c r="BN859"/>
      <c r="BO859"/>
      <c r="BP859"/>
      <c r="BQ859"/>
      <c r="BR859"/>
      <c r="BS859"/>
      <c r="BT859" s="92"/>
      <c r="BU859" s="92"/>
      <c r="BV859" s="92"/>
      <c r="BW859" s="5"/>
      <c r="BX859" s="5"/>
      <c r="BY859" s="5"/>
      <c r="BZ859" s="5"/>
      <c r="CA859" s="5"/>
      <c r="CB859" s="5"/>
      <c r="CC859" s="5"/>
      <c r="CD859" s="440"/>
      <c r="CE859" s="440"/>
      <c r="CF859" s="441"/>
      <c r="CG859" s="442"/>
      <c r="CH859" s="443"/>
      <c r="CI859" s="443"/>
      <c r="CJ859" s="443"/>
      <c r="CK859" s="443"/>
      <c r="CL859" s="4"/>
      <c r="CM859" s="4"/>
      <c r="CN859" s="5"/>
      <c r="CO859" s="4"/>
      <c r="CP859" s="444"/>
      <c r="CQ859" s="445"/>
      <c r="CR859" s="446"/>
      <c r="CS859" s="446"/>
      <c r="CT859" s="444"/>
      <c r="CU859" s="444"/>
      <c r="CV859" s="444"/>
      <c r="CW859" s="444"/>
      <c r="CX859" s="447"/>
      <c r="CY859" s="447"/>
      <c r="CZ859" s="447"/>
      <c r="DA859" s="447"/>
      <c r="DB859" s="448"/>
      <c r="DC859" s="448"/>
      <c r="DD859" s="446"/>
      <c r="DE859" s="439"/>
      <c r="DF859" s="439"/>
      <c r="DG859" s="439"/>
      <c r="DH859" s="439"/>
      <c r="DI859" s="439"/>
      <c r="DJ859" s="439"/>
      <c r="DK859" s="439"/>
      <c r="DL859" s="446"/>
      <c r="DM859" s="446"/>
      <c r="DN859" s="444"/>
      <c r="DO859" s="444"/>
      <c r="DP859" s="444"/>
      <c r="DQ859" s="444"/>
      <c r="DR859" s="444"/>
      <c r="DS859" s="441"/>
      <c r="DT859" s="449"/>
      <c r="DU859" s="450"/>
      <c r="DV859" s="450"/>
      <c r="DW859" s="450"/>
      <c r="DX859" s="450"/>
      <c r="DY859" s="450"/>
      <c r="DZ859" s="450"/>
      <c r="EA859" s="450"/>
      <c r="EB859" s="450"/>
      <c r="EC859" s="450"/>
      <c r="ED859" s="450"/>
      <c r="EE859" s="446"/>
      <c r="EF859" s="446"/>
      <c r="EL859" s="4"/>
      <c r="EM859" s="4"/>
      <c r="EN859" s="5"/>
      <c r="EO859" s="4"/>
      <c r="FA859" s="23"/>
      <c r="FB859" s="24"/>
      <c r="FC859" s="75"/>
      <c r="FD859" s="76"/>
      <c r="FF859" s="89"/>
      <c r="IA859" s="214"/>
      <c r="IB859" s="215"/>
      <c r="IC859" s="214"/>
      <c r="ID859" s="215"/>
      <c r="IE859" s="214"/>
      <c r="IF859" s="214"/>
      <c r="IG859" s="214"/>
      <c r="IH859" s="233"/>
      <c r="II859" s="160"/>
      <c r="IJ859" s="217"/>
      <c r="IK859" s="218"/>
      <c r="IL859" s="218"/>
      <c r="IM859" s="218"/>
      <c r="IO859" s="391"/>
    </row>
    <row r="860" spans="1:249" s="6" customFormat="1" ht="15" x14ac:dyDescent="0.2">
      <c r="A860" s="467" t="s">
        <v>2195</v>
      </c>
      <c r="B860" s="467" t="s">
        <v>2149</v>
      </c>
      <c r="C860" s="460" t="s">
        <v>985</v>
      </c>
      <c r="D860" s="468"/>
      <c r="E860" s="462" t="s">
        <v>2138</v>
      </c>
      <c r="F860" s="14" t="s">
        <v>2149</v>
      </c>
      <c r="G860" s="14" t="s">
        <v>2149</v>
      </c>
      <c r="H860" s="469" t="s">
        <v>2149</v>
      </c>
      <c r="I860" s="462"/>
      <c r="J860" s="456"/>
      <c r="K860" s="11"/>
      <c r="L860" s="11"/>
      <c r="M860" s="14"/>
      <c r="N860" s="470"/>
      <c r="O860" s="14"/>
      <c r="P860" s="14"/>
      <c r="Q860" s="14"/>
      <c r="R860" s="14"/>
      <c r="S860" s="14"/>
      <c r="T860" s="469"/>
      <c r="U860" s="454"/>
      <c r="V860" s="454"/>
      <c r="W860" s="9"/>
      <c r="X860" s="9"/>
      <c r="Y860" s="10"/>
      <c r="Z860" s="495" t="s">
        <v>2195</v>
      </c>
      <c r="AA860" s="11"/>
      <c r="AB860" s="472"/>
      <c r="AC860" s="473"/>
      <c r="AD860" s="473"/>
      <c r="AE860" s="496" t="s">
        <v>2195</v>
      </c>
      <c r="AF860" s="12"/>
      <c r="AG860" s="12"/>
      <c r="AH860" s="13"/>
      <c r="AI860" s="14"/>
      <c r="AJ860" s="14"/>
      <c r="AK860" s="7"/>
      <c r="AL860" s="7"/>
      <c r="AM860" s="15"/>
      <c r="AN860" s="15"/>
      <c r="AO860" s="8"/>
      <c r="AP860" s="453" t="s">
        <v>322</v>
      </c>
      <c r="AQ860" s="17"/>
      <c r="AR860" s="18"/>
      <c r="AS860" s="19"/>
      <c r="AT860" s="19"/>
      <c r="AU860" s="19"/>
      <c r="AV860" s="19"/>
      <c r="AW860" s="19"/>
      <c r="AX860" s="19"/>
      <c r="AY860" s="19"/>
      <c r="AZ860" s="20"/>
      <c r="BA860" s="20"/>
      <c r="BB860" s="21"/>
      <c r="BC860" s="22" t="s">
        <v>2179</v>
      </c>
      <c r="BD860" s="77"/>
      <c r="BE860" s="91"/>
      <c r="BF860" s="91"/>
      <c r="BG860" s="92"/>
      <c r="BH860"/>
      <c r="BI860"/>
      <c r="BJ860"/>
      <c r="BK860"/>
      <c r="BL860"/>
      <c r="BM860"/>
      <c r="BN860"/>
      <c r="BO860"/>
      <c r="BP860"/>
      <c r="BQ860"/>
      <c r="BR860"/>
      <c r="BS860"/>
      <c r="BT860" s="92"/>
      <c r="BU860" s="92"/>
      <c r="BV860" s="92"/>
      <c r="BW860" s="5"/>
      <c r="BX860" s="5"/>
      <c r="BY860" s="5"/>
      <c r="BZ860" s="5"/>
      <c r="CA860" s="5"/>
      <c r="CB860" s="5"/>
      <c r="CC860" s="5"/>
      <c r="CD860" s="440"/>
      <c r="CE860" s="440"/>
      <c r="CF860" s="441"/>
      <c r="CG860" s="442"/>
      <c r="CH860" s="443"/>
      <c r="CI860" s="443"/>
      <c r="CJ860" s="443"/>
      <c r="CK860" s="443"/>
      <c r="CL860" s="4"/>
      <c r="CM860" s="4"/>
      <c r="CN860" s="5"/>
      <c r="CO860" s="4"/>
      <c r="CP860" s="444"/>
      <c r="CQ860" s="445"/>
      <c r="CR860" s="446"/>
      <c r="CS860" s="446"/>
      <c r="CT860" s="444"/>
      <c r="CU860" s="444"/>
      <c r="CV860" s="444"/>
      <c r="CW860" s="444"/>
      <c r="CX860" s="447"/>
      <c r="CY860" s="447"/>
      <c r="CZ860" s="447"/>
      <c r="DA860" s="447"/>
      <c r="DB860" s="448"/>
      <c r="DC860" s="448"/>
      <c r="DD860" s="446"/>
      <c r="DE860" s="439"/>
      <c r="DF860" s="439"/>
      <c r="DG860" s="439"/>
      <c r="DH860" s="439"/>
      <c r="DI860" s="439"/>
      <c r="DJ860" s="439"/>
      <c r="DK860" s="439"/>
      <c r="DL860" s="446"/>
      <c r="DM860" s="446"/>
      <c r="DN860" s="444"/>
      <c r="DO860" s="444"/>
      <c r="DP860" s="444"/>
      <c r="DQ860" s="444"/>
      <c r="DR860" s="444"/>
      <c r="DS860" s="441"/>
      <c r="DT860" s="449"/>
      <c r="DU860" s="450"/>
      <c r="DV860" s="450"/>
      <c r="DW860" s="450"/>
      <c r="DX860" s="450"/>
      <c r="DY860" s="450"/>
      <c r="DZ860" s="450"/>
      <c r="EA860" s="450"/>
      <c r="EB860" s="450"/>
      <c r="EC860" s="450"/>
      <c r="ED860" s="450"/>
      <c r="EE860" s="446"/>
      <c r="EF860" s="446"/>
      <c r="EL860" s="4"/>
      <c r="EM860" s="4"/>
      <c r="EN860" s="5"/>
      <c r="EO860" s="4"/>
      <c r="FA860" s="23"/>
      <c r="FB860" s="24"/>
      <c r="FC860" s="75"/>
      <c r="FD860" s="76"/>
      <c r="FF860" s="89"/>
      <c r="IA860" s="214"/>
      <c r="IB860" s="215"/>
      <c r="IC860" s="214"/>
      <c r="ID860" s="215"/>
      <c r="IE860" s="214"/>
      <c r="IF860" s="214"/>
      <c r="IG860" s="214"/>
      <c r="IH860" s="233"/>
      <c r="II860" s="160"/>
      <c r="IJ860" s="217"/>
      <c r="IK860" s="218"/>
      <c r="IL860" s="218"/>
      <c r="IM860" s="218"/>
      <c r="IO860" s="391"/>
    </row>
    <row r="861" spans="1:249" s="6" customFormat="1" ht="15" x14ac:dyDescent="0.2">
      <c r="A861" s="467" t="s">
        <v>2165</v>
      </c>
      <c r="B861" s="467" t="s">
        <v>3037</v>
      </c>
      <c r="C861" s="458" t="s">
        <v>3130</v>
      </c>
      <c r="D861" s="468"/>
      <c r="E861" s="462" t="s">
        <v>2136</v>
      </c>
      <c r="F861" s="14" t="s">
        <v>2149</v>
      </c>
      <c r="G861" s="14" t="s">
        <v>2149</v>
      </c>
      <c r="H861" s="469" t="s">
        <v>2149</v>
      </c>
      <c r="I861" s="462"/>
      <c r="J861" s="456"/>
      <c r="K861" s="11"/>
      <c r="L861" s="11"/>
      <c r="M861" s="14"/>
      <c r="N861" s="470"/>
      <c r="O861" s="14"/>
      <c r="P861" s="14"/>
      <c r="Q861" s="14"/>
      <c r="R861" s="14"/>
      <c r="S861" s="14"/>
      <c r="T861" s="469"/>
      <c r="U861" s="454"/>
      <c r="V861" s="454"/>
      <c r="W861" s="9"/>
      <c r="X861" s="9"/>
      <c r="Y861" s="10"/>
      <c r="Z861" s="471"/>
      <c r="AA861" s="11"/>
      <c r="AB861" s="472"/>
      <c r="AC861" s="473"/>
      <c r="AD861" s="473"/>
      <c r="AE861" s="495">
        <v>3</v>
      </c>
      <c r="AF861" s="12"/>
      <c r="AG861" s="12"/>
      <c r="AH861" s="13"/>
      <c r="AI861" s="14"/>
      <c r="AJ861" s="14"/>
      <c r="AK861" s="7"/>
      <c r="AL861" s="7"/>
      <c r="AM861" s="15"/>
      <c r="AN861" s="15"/>
      <c r="AO861" s="8"/>
      <c r="AP861" s="16" t="s">
        <v>3131</v>
      </c>
      <c r="AQ861" s="17"/>
      <c r="AR861" s="18"/>
      <c r="AS861" s="19"/>
      <c r="AT861" s="19"/>
      <c r="AU861" s="19"/>
      <c r="AV861" s="19"/>
      <c r="AW861" s="19"/>
      <c r="AX861" s="19"/>
      <c r="AY861" s="19"/>
      <c r="AZ861" s="20"/>
      <c r="BA861" s="20"/>
      <c r="BB861" s="21"/>
      <c r="BC861" s="22" t="s">
        <v>2179</v>
      </c>
      <c r="BD861" s="77"/>
      <c r="BE861" s="91"/>
      <c r="BF861" s="91"/>
      <c r="BG861" s="92"/>
      <c r="BH861"/>
      <c r="BI861"/>
      <c r="BJ861"/>
      <c r="BK861"/>
      <c r="BL861"/>
      <c r="BM861"/>
      <c r="BN861"/>
      <c r="BO861"/>
      <c r="BP861"/>
      <c r="BQ861"/>
      <c r="BR861"/>
      <c r="BS861"/>
      <c r="BT861" s="92"/>
      <c r="BU861" s="92"/>
      <c r="BV861" s="92"/>
      <c r="BW861" s="5"/>
      <c r="BX861" s="5"/>
      <c r="BY861" s="5"/>
      <c r="BZ861" s="5"/>
      <c r="CA861" s="5"/>
      <c r="CB861" s="5"/>
      <c r="CC861" s="5"/>
      <c r="CD861" s="440"/>
      <c r="CE861" s="440"/>
      <c r="CF861" s="441"/>
      <c r="CG861" s="442"/>
      <c r="CH861" s="443"/>
      <c r="CI861" s="443"/>
      <c r="CJ861" s="443"/>
      <c r="CK861" s="443"/>
      <c r="CL861" s="4"/>
      <c r="CM861" s="4"/>
      <c r="CN861" s="5"/>
      <c r="CO861" s="4"/>
      <c r="CP861" s="444"/>
      <c r="CQ861" s="445"/>
      <c r="CR861" s="446"/>
      <c r="CS861" s="446"/>
      <c r="CT861" s="444"/>
      <c r="CU861" s="444"/>
      <c r="CV861" s="444"/>
      <c r="CW861" s="444"/>
      <c r="CX861" s="447"/>
      <c r="CY861" s="447"/>
      <c r="CZ861" s="447"/>
      <c r="DA861" s="447"/>
      <c r="DB861" s="448"/>
      <c r="DC861" s="448"/>
      <c r="DD861" s="446"/>
      <c r="DE861" s="439"/>
      <c r="DF861" s="439"/>
      <c r="DG861" s="439"/>
      <c r="DH861" s="439"/>
      <c r="DI861" s="439"/>
      <c r="DJ861" s="439"/>
      <c r="DK861" s="439"/>
      <c r="DL861" s="446"/>
      <c r="DM861" s="446"/>
      <c r="DN861" s="444"/>
      <c r="DO861" s="444"/>
      <c r="DP861" s="444"/>
      <c r="DQ861" s="444"/>
      <c r="DR861" s="444"/>
      <c r="DS861" s="441"/>
      <c r="DT861" s="449"/>
      <c r="DU861" s="450"/>
      <c r="DV861" s="450"/>
      <c r="DW861" s="450"/>
      <c r="DX861" s="450"/>
      <c r="DY861" s="450"/>
      <c r="DZ861" s="450"/>
      <c r="EA861" s="450"/>
      <c r="EB861" s="450"/>
      <c r="EC861" s="450"/>
      <c r="ED861" s="450"/>
      <c r="EE861" s="446"/>
      <c r="EF861" s="446"/>
      <c r="EL861" s="4"/>
      <c r="EM861" s="4"/>
      <c r="EN861" s="5"/>
      <c r="EO861" s="4"/>
      <c r="FA861" s="23"/>
      <c r="FB861" s="24"/>
      <c r="FC861" s="75"/>
      <c r="FD861" s="76"/>
      <c r="FF861" s="89"/>
      <c r="IA861" s="214"/>
      <c r="IB861" s="215"/>
      <c r="IC861" s="214"/>
      <c r="ID861" s="215"/>
      <c r="IE861" s="214"/>
      <c r="IF861" s="214"/>
      <c r="IG861" s="214"/>
      <c r="IH861" s="233"/>
      <c r="II861" s="160"/>
      <c r="IJ861" s="217"/>
      <c r="IK861" s="218"/>
      <c r="IL861" s="218"/>
      <c r="IM861" s="218"/>
      <c r="IO861" s="391"/>
    </row>
    <row r="862" spans="1:249" s="6" customFormat="1" ht="15" x14ac:dyDescent="0.2">
      <c r="A862" s="467" t="s">
        <v>2195</v>
      </c>
      <c r="B862" s="467" t="s">
        <v>2149</v>
      </c>
      <c r="C862" s="393" t="s">
        <v>986</v>
      </c>
      <c r="D862" s="468"/>
      <c r="E862" s="462" t="s">
        <v>2138</v>
      </c>
      <c r="F862" s="14" t="s">
        <v>2149</v>
      </c>
      <c r="G862" s="14" t="s">
        <v>2149</v>
      </c>
      <c r="H862" s="469" t="s">
        <v>2149</v>
      </c>
      <c r="I862" s="462"/>
      <c r="J862" s="456"/>
      <c r="K862" s="11"/>
      <c r="L862" s="11"/>
      <c r="M862" s="14"/>
      <c r="N862" s="470"/>
      <c r="O862" s="14"/>
      <c r="P862" s="14"/>
      <c r="Q862" s="14"/>
      <c r="R862" s="14"/>
      <c r="S862" s="14"/>
      <c r="T862" s="469"/>
      <c r="U862" s="454"/>
      <c r="V862" s="454"/>
      <c r="W862" s="9"/>
      <c r="X862" s="9"/>
      <c r="Y862" s="10"/>
      <c r="Z862" s="495" t="s">
        <v>2195</v>
      </c>
      <c r="AA862" s="11"/>
      <c r="AB862" s="472"/>
      <c r="AC862" s="473"/>
      <c r="AD862" s="473"/>
      <c r="AE862" s="496" t="s">
        <v>2195</v>
      </c>
      <c r="AF862" s="12"/>
      <c r="AG862" s="12"/>
      <c r="AH862" s="13"/>
      <c r="AI862" s="14"/>
      <c r="AJ862" s="14"/>
      <c r="AK862" s="7"/>
      <c r="AL862" s="7"/>
      <c r="AM862" s="15"/>
      <c r="AN862" s="15"/>
      <c r="AO862" s="8"/>
      <c r="AP862" s="453" t="s">
        <v>323</v>
      </c>
      <c r="AQ862" s="17"/>
      <c r="AR862" s="18"/>
      <c r="AS862" s="19"/>
      <c r="AT862" s="19"/>
      <c r="AU862" s="19"/>
      <c r="AV862" s="19"/>
      <c r="AW862" s="19"/>
      <c r="AX862" s="19"/>
      <c r="AY862" s="19"/>
      <c r="AZ862" s="20"/>
      <c r="BA862" s="20"/>
      <c r="BB862" s="21"/>
      <c r="BC862" s="22" t="s">
        <v>2179</v>
      </c>
      <c r="BD862" s="77"/>
      <c r="BE862" s="91"/>
      <c r="BF862" s="91"/>
      <c r="BG862" s="92"/>
      <c r="BH862"/>
      <c r="BI862"/>
      <c r="BJ862"/>
      <c r="BK862"/>
      <c r="BL862"/>
      <c r="BM862"/>
      <c r="BN862"/>
      <c r="BO862"/>
      <c r="BP862"/>
      <c r="BQ862"/>
      <c r="BR862"/>
      <c r="BS862"/>
      <c r="BT862" s="92"/>
      <c r="BU862" s="92"/>
      <c r="BV862" s="92"/>
      <c r="BW862" s="5"/>
      <c r="BX862" s="5"/>
      <c r="BY862" s="5"/>
      <c r="BZ862" s="5"/>
      <c r="CA862" s="5"/>
      <c r="CB862" s="5"/>
      <c r="CC862" s="5"/>
      <c r="CD862" s="440"/>
      <c r="CE862" s="440"/>
      <c r="CF862" s="441"/>
      <c r="CG862" s="442"/>
      <c r="CH862" s="443"/>
      <c r="CI862" s="443"/>
      <c r="CJ862" s="443"/>
      <c r="CK862" s="443"/>
      <c r="CL862" s="4"/>
      <c r="CM862" s="4"/>
      <c r="CN862" s="5"/>
      <c r="CO862" s="4"/>
      <c r="CP862" s="444"/>
      <c r="CQ862" s="445"/>
      <c r="CR862" s="446"/>
      <c r="CS862" s="446"/>
      <c r="CT862" s="444"/>
      <c r="CU862" s="444"/>
      <c r="CV862" s="444"/>
      <c r="CW862" s="444"/>
      <c r="CX862" s="447"/>
      <c r="CY862" s="447"/>
      <c r="CZ862" s="447"/>
      <c r="DA862" s="447"/>
      <c r="DB862" s="448"/>
      <c r="DC862" s="448"/>
      <c r="DD862" s="446"/>
      <c r="DE862" s="439"/>
      <c r="DF862" s="439"/>
      <c r="DG862" s="439"/>
      <c r="DH862" s="439"/>
      <c r="DI862" s="439"/>
      <c r="DJ862" s="439"/>
      <c r="DK862" s="439"/>
      <c r="DL862" s="446"/>
      <c r="DM862" s="446"/>
      <c r="DN862" s="444"/>
      <c r="DO862" s="444"/>
      <c r="DP862" s="444"/>
      <c r="DQ862" s="444"/>
      <c r="DR862" s="444"/>
      <c r="DS862" s="441"/>
      <c r="DT862" s="449"/>
      <c r="DU862" s="450"/>
      <c r="DV862" s="450"/>
      <c r="DW862" s="450"/>
      <c r="DX862" s="450"/>
      <c r="DY862" s="450"/>
      <c r="DZ862" s="450"/>
      <c r="EA862" s="450"/>
      <c r="EB862" s="450"/>
      <c r="EC862" s="450"/>
      <c r="ED862" s="450"/>
      <c r="EE862" s="446"/>
      <c r="EF862" s="446"/>
      <c r="EL862" s="4"/>
      <c r="EM862" s="4"/>
      <c r="EN862" s="5"/>
      <c r="EO862" s="4"/>
      <c r="FA862" s="23"/>
      <c r="FB862" s="24"/>
      <c r="FC862" s="75"/>
      <c r="FD862" s="76"/>
      <c r="FF862" s="89"/>
      <c r="IA862" s="214"/>
      <c r="IB862" s="215"/>
      <c r="IC862" s="214"/>
      <c r="ID862" s="215"/>
      <c r="IE862" s="214"/>
      <c r="IF862" s="214"/>
      <c r="IG862" s="214"/>
      <c r="IH862" s="233"/>
      <c r="II862" s="160"/>
      <c r="IJ862" s="217"/>
      <c r="IK862" s="218"/>
      <c r="IL862" s="218"/>
      <c r="IM862" s="218"/>
      <c r="IO862" s="391"/>
    </row>
    <row r="863" spans="1:249" s="6" customFormat="1" ht="15" x14ac:dyDescent="0.2">
      <c r="A863" s="467">
        <v>1</v>
      </c>
      <c r="B863" s="467" t="s">
        <v>2149</v>
      </c>
      <c r="C863" s="393" t="s">
        <v>987</v>
      </c>
      <c r="D863" s="468"/>
      <c r="E863" s="462" t="s">
        <v>2137</v>
      </c>
      <c r="F863" s="14" t="s">
        <v>2146</v>
      </c>
      <c r="G863" s="14" t="s">
        <v>2153</v>
      </c>
      <c r="H863" s="469" t="s">
        <v>2157</v>
      </c>
      <c r="I863" s="462"/>
      <c r="J863" s="456"/>
      <c r="K863" s="11" t="s">
        <v>2163</v>
      </c>
      <c r="L863" s="11"/>
      <c r="M863" s="14"/>
      <c r="N863" s="470"/>
      <c r="O863" s="14"/>
      <c r="P863" s="14"/>
      <c r="Q863" s="14"/>
      <c r="R863" s="14"/>
      <c r="S863" s="14"/>
      <c r="T863" s="469"/>
      <c r="U863" s="454"/>
      <c r="V863" s="454"/>
      <c r="W863" s="9"/>
      <c r="X863" s="9"/>
      <c r="Y863" s="10"/>
      <c r="Z863" s="495">
        <v>1</v>
      </c>
      <c r="AA863" s="11"/>
      <c r="AB863" s="472"/>
      <c r="AC863" s="473"/>
      <c r="AD863" s="473"/>
      <c r="AE863" s="496">
        <v>2</v>
      </c>
      <c r="AF863" s="12"/>
      <c r="AG863" s="12"/>
      <c r="AH863" s="13"/>
      <c r="AI863" s="14"/>
      <c r="AJ863" s="14"/>
      <c r="AK863" s="7"/>
      <c r="AL863" s="7"/>
      <c r="AM863" s="15"/>
      <c r="AN863" s="15"/>
      <c r="AO863" s="8"/>
      <c r="AP863" s="453" t="s">
        <v>324</v>
      </c>
      <c r="AQ863" s="17"/>
      <c r="AR863" s="18"/>
      <c r="AS863" s="19"/>
      <c r="AT863" s="19"/>
      <c r="AU863" s="19"/>
      <c r="AV863" s="19"/>
      <c r="AW863" s="19"/>
      <c r="AX863" s="19"/>
      <c r="AY863" s="19"/>
      <c r="AZ863" s="20"/>
      <c r="BA863" s="20"/>
      <c r="BB863" s="21"/>
      <c r="BC863" s="22" t="s">
        <v>2179</v>
      </c>
      <c r="BD863" s="77"/>
      <c r="BE863" s="91"/>
      <c r="BF863" s="91" t="s">
        <v>2163</v>
      </c>
      <c r="BG863" s="92"/>
      <c r="BH863"/>
      <c r="BI863"/>
      <c r="BJ863"/>
      <c r="BK863"/>
      <c r="BL863"/>
      <c r="BM863"/>
      <c r="BN863"/>
      <c r="BO863"/>
      <c r="BP863"/>
      <c r="BQ863"/>
      <c r="BR863"/>
      <c r="BS863"/>
      <c r="BT863" s="92"/>
      <c r="BU863" s="92"/>
      <c r="BV863" s="92"/>
      <c r="BW863" s="5"/>
      <c r="BX863" s="5"/>
      <c r="BY863" s="5"/>
      <c r="BZ863" s="5"/>
      <c r="CA863" s="5"/>
      <c r="CB863" s="5"/>
      <c r="CC863" s="5"/>
      <c r="CD863" s="440"/>
      <c r="CE863" s="440"/>
      <c r="CF863" s="441"/>
      <c r="CG863" s="442"/>
      <c r="CH863" s="443"/>
      <c r="CI863" s="443"/>
      <c r="CJ863" s="443"/>
      <c r="CK863" s="443"/>
      <c r="CL863" s="4"/>
      <c r="CM863" s="4"/>
      <c r="CN863" s="5"/>
      <c r="CO863" s="4"/>
      <c r="CP863" s="444"/>
      <c r="CQ863" s="445"/>
      <c r="CR863" s="446"/>
      <c r="CS863" s="446"/>
      <c r="CT863" s="444"/>
      <c r="CU863" s="444"/>
      <c r="CV863" s="444"/>
      <c r="CW863" s="444"/>
      <c r="CX863" s="447"/>
      <c r="CY863" s="447"/>
      <c r="CZ863" s="447"/>
      <c r="DA863" s="447"/>
      <c r="DB863" s="448"/>
      <c r="DC863" s="448"/>
      <c r="DD863" s="446"/>
      <c r="DE863" s="439"/>
      <c r="DF863" s="439"/>
      <c r="DG863" s="439"/>
      <c r="DH863" s="439"/>
      <c r="DI863" s="439"/>
      <c r="DJ863" s="439"/>
      <c r="DK863" s="439"/>
      <c r="DL863" s="446"/>
      <c r="DM863" s="446"/>
      <c r="DN863" s="444"/>
      <c r="DO863" s="444"/>
      <c r="DP863" s="444"/>
      <c r="DQ863" s="444"/>
      <c r="DR863" s="444"/>
      <c r="DS863" s="441"/>
      <c r="DT863" s="449"/>
      <c r="DU863" s="450"/>
      <c r="DV863" s="450"/>
      <c r="DW863" s="450"/>
      <c r="DX863" s="450"/>
      <c r="DY863" s="450"/>
      <c r="DZ863" s="450"/>
      <c r="EA863" s="450"/>
      <c r="EB863" s="450"/>
      <c r="EC863" s="450"/>
      <c r="ED863" s="450"/>
      <c r="EE863" s="446"/>
      <c r="EF863" s="446"/>
      <c r="EL863" s="4"/>
      <c r="EM863" s="4"/>
      <c r="EN863" s="5"/>
      <c r="EO863" s="4"/>
      <c r="FA863" s="23"/>
      <c r="FB863" s="24"/>
      <c r="FC863" s="75"/>
      <c r="FD863" s="76"/>
      <c r="FF863" s="89"/>
      <c r="IA863" s="214"/>
      <c r="IB863" s="215"/>
      <c r="IC863" s="214"/>
      <c r="ID863" s="215"/>
      <c r="IE863" s="214"/>
      <c r="IF863" s="214"/>
      <c r="IG863" s="214"/>
      <c r="IH863" s="233"/>
      <c r="II863" s="160"/>
      <c r="IJ863" s="217"/>
      <c r="IK863" s="218"/>
      <c r="IL863" s="218"/>
      <c r="IM863" s="218"/>
      <c r="IO863" s="391"/>
    </row>
    <row r="864" spans="1:249" s="6" customFormat="1" ht="15" x14ac:dyDescent="0.2">
      <c r="A864" s="467" t="s">
        <v>2195</v>
      </c>
      <c r="B864" s="467" t="s">
        <v>2149</v>
      </c>
      <c r="C864" s="393" t="s">
        <v>988</v>
      </c>
      <c r="D864" s="468"/>
      <c r="E864" s="462" t="s">
        <v>2140</v>
      </c>
      <c r="F864" s="14" t="s">
        <v>2149</v>
      </c>
      <c r="G864" s="14" t="s">
        <v>2149</v>
      </c>
      <c r="H864" s="469" t="s">
        <v>2149</v>
      </c>
      <c r="I864" s="462"/>
      <c r="J864" s="456"/>
      <c r="K864" s="11"/>
      <c r="L864" s="11"/>
      <c r="M864" s="14"/>
      <c r="N864" s="470"/>
      <c r="O864" s="14"/>
      <c r="P864" s="14"/>
      <c r="Q864" s="14"/>
      <c r="R864" s="14"/>
      <c r="S864" s="14"/>
      <c r="T864" s="469"/>
      <c r="U864" s="454"/>
      <c r="V864" s="454"/>
      <c r="W864" s="9"/>
      <c r="X864" s="9"/>
      <c r="Y864" s="10"/>
      <c r="Z864" s="495" t="s">
        <v>2195</v>
      </c>
      <c r="AA864" s="11"/>
      <c r="AB864" s="472"/>
      <c r="AC864" s="473"/>
      <c r="AD864" s="473"/>
      <c r="AE864" s="496" t="s">
        <v>2195</v>
      </c>
      <c r="AF864" s="12"/>
      <c r="AG864" s="12"/>
      <c r="AH864" s="13"/>
      <c r="AI864" s="14"/>
      <c r="AJ864" s="14"/>
      <c r="AK864" s="7"/>
      <c r="AL864" s="7"/>
      <c r="AM864" s="15"/>
      <c r="AN864" s="15"/>
      <c r="AO864" s="8"/>
      <c r="AP864" s="453" t="s">
        <v>325</v>
      </c>
      <c r="AQ864" s="17"/>
      <c r="AR864" s="18"/>
      <c r="AS864" s="19"/>
      <c r="AT864" s="19"/>
      <c r="AU864" s="19"/>
      <c r="AV864" s="19"/>
      <c r="AW864" s="19"/>
      <c r="AX864" s="19"/>
      <c r="AY864" s="19"/>
      <c r="AZ864" s="20"/>
      <c r="BA864" s="20"/>
      <c r="BB864" s="21"/>
      <c r="BC864" s="22" t="s">
        <v>2163</v>
      </c>
      <c r="BD864" s="77"/>
      <c r="BE864" s="91"/>
      <c r="BF864" s="91"/>
      <c r="BG864" s="92"/>
      <c r="BH864"/>
      <c r="BI864"/>
      <c r="BJ864"/>
      <c r="BK864"/>
      <c r="BL864"/>
      <c r="BM864"/>
      <c r="BN864"/>
      <c r="BO864"/>
      <c r="BP864"/>
      <c r="BQ864"/>
      <c r="BR864"/>
      <c r="BS864"/>
      <c r="BT864" s="92"/>
      <c r="BU864" s="92"/>
      <c r="BV864" s="92"/>
      <c r="BW864" s="5"/>
      <c r="BX864" s="5"/>
      <c r="BY864" s="5"/>
      <c r="BZ864" s="5"/>
      <c r="CA864" s="5"/>
      <c r="CB864" s="5"/>
      <c r="CC864" s="5"/>
      <c r="CD864" s="440"/>
      <c r="CE864" s="440"/>
      <c r="CF864" s="441"/>
      <c r="CG864" s="442"/>
      <c r="CH864" s="443"/>
      <c r="CI864" s="443"/>
      <c r="CJ864" s="443"/>
      <c r="CK864" s="443"/>
      <c r="CL864" s="4"/>
      <c r="CM864" s="4"/>
      <c r="CN864" s="5"/>
      <c r="CO864" s="4"/>
      <c r="CP864" s="444"/>
      <c r="CQ864" s="445"/>
      <c r="CR864" s="446"/>
      <c r="CS864" s="446"/>
      <c r="CT864" s="444"/>
      <c r="CU864" s="444"/>
      <c r="CV864" s="444"/>
      <c r="CW864" s="444"/>
      <c r="CX864" s="447"/>
      <c r="CY864" s="447"/>
      <c r="CZ864" s="447"/>
      <c r="DA864" s="447"/>
      <c r="DB864" s="448"/>
      <c r="DC864" s="448"/>
      <c r="DD864" s="446"/>
      <c r="DE864" s="439"/>
      <c r="DF864" s="439"/>
      <c r="DG864" s="439"/>
      <c r="DH864" s="439"/>
      <c r="DI864" s="439"/>
      <c r="DJ864" s="439"/>
      <c r="DK864" s="439"/>
      <c r="DL864" s="446"/>
      <c r="DM864" s="446"/>
      <c r="DN864" s="444"/>
      <c r="DO864" s="444"/>
      <c r="DP864" s="444"/>
      <c r="DQ864" s="444"/>
      <c r="DR864" s="444"/>
      <c r="DS864" s="441"/>
      <c r="DT864" s="449"/>
      <c r="DU864" s="450"/>
      <c r="DV864" s="450"/>
      <c r="DW864" s="450"/>
      <c r="DX864" s="450"/>
      <c r="DY864" s="450"/>
      <c r="DZ864" s="450"/>
      <c r="EA864" s="450"/>
      <c r="EB864" s="450"/>
      <c r="EC864" s="450"/>
      <c r="ED864" s="450"/>
      <c r="EE864" s="446"/>
      <c r="EF864" s="446"/>
      <c r="EL864" s="4"/>
      <c r="EM864" s="4"/>
      <c r="EN864" s="5"/>
      <c r="EO864" s="4"/>
      <c r="FA864" s="23"/>
      <c r="FB864" s="24"/>
      <c r="FC864" s="75"/>
      <c r="FD864" s="76"/>
      <c r="FF864" s="89"/>
      <c r="IA864" s="214"/>
      <c r="IB864" s="215"/>
      <c r="IC864" s="214"/>
      <c r="ID864" s="215"/>
      <c r="IE864" s="214"/>
      <c r="IF864" s="214"/>
      <c r="IG864" s="214"/>
      <c r="IH864" s="233"/>
      <c r="II864" s="160"/>
      <c r="IJ864" s="217"/>
      <c r="IK864" s="218"/>
      <c r="IL864" s="218"/>
      <c r="IM864" s="218"/>
      <c r="IO864" s="391"/>
    </row>
    <row r="865" spans="1:249" s="6" customFormat="1" ht="15" x14ac:dyDescent="0.2">
      <c r="A865" s="467">
        <v>0</v>
      </c>
      <c r="B865" s="467" t="s">
        <v>2149</v>
      </c>
      <c r="C865" s="393" t="s">
        <v>989</v>
      </c>
      <c r="D865" s="468"/>
      <c r="E865" s="462" t="s">
        <v>2135</v>
      </c>
      <c r="F865" s="14"/>
      <c r="G865" s="14"/>
      <c r="H865" s="469"/>
      <c r="I865" s="462"/>
      <c r="J865" s="456"/>
      <c r="K865" s="11"/>
      <c r="L865" s="11"/>
      <c r="M865" s="14"/>
      <c r="N865" s="470"/>
      <c r="O865" s="14"/>
      <c r="P865" s="14"/>
      <c r="Q865" s="14"/>
      <c r="R865" s="14"/>
      <c r="S865" s="14"/>
      <c r="T865" s="469"/>
      <c r="U865" s="454"/>
      <c r="V865" s="454"/>
      <c r="W865" s="9"/>
      <c r="X865" s="9"/>
      <c r="Y865" s="10"/>
      <c r="Z865" s="495">
        <v>0</v>
      </c>
      <c r="AA865" s="11"/>
      <c r="AB865" s="472"/>
      <c r="AC865" s="473"/>
      <c r="AD865" s="473"/>
      <c r="AE865" s="496">
        <v>1</v>
      </c>
      <c r="AF865" s="12"/>
      <c r="AG865" s="12"/>
      <c r="AH865" s="13"/>
      <c r="AI865" s="14"/>
      <c r="AJ865" s="14"/>
      <c r="AK865" s="7"/>
      <c r="AL865" s="7"/>
      <c r="AM865" s="15"/>
      <c r="AN865" s="15"/>
      <c r="AO865" s="8"/>
      <c r="AP865" s="453" t="s">
        <v>326</v>
      </c>
      <c r="AQ865" s="17"/>
      <c r="AR865" s="18"/>
      <c r="AS865" s="19"/>
      <c r="AT865" s="19"/>
      <c r="AU865" s="19"/>
      <c r="AV865" s="19"/>
      <c r="AW865" s="19"/>
      <c r="AX865" s="19"/>
      <c r="AY865" s="19"/>
      <c r="AZ865" s="20"/>
      <c r="BA865" s="20"/>
      <c r="BB865" s="21"/>
      <c r="BC865" s="22" t="s">
        <v>2179</v>
      </c>
      <c r="BD865" s="77"/>
      <c r="BE865" s="91"/>
      <c r="BF865" s="91"/>
      <c r="BG865" s="92"/>
      <c r="BH865"/>
      <c r="BI865"/>
      <c r="BJ865"/>
      <c r="BK865"/>
      <c r="BL865"/>
      <c r="BM865"/>
      <c r="BN865"/>
      <c r="BO865"/>
      <c r="BP865"/>
      <c r="BQ865"/>
      <c r="BR865"/>
      <c r="BS865"/>
      <c r="BT865" s="92"/>
      <c r="BU865" s="92"/>
      <c r="BV865" s="92"/>
      <c r="BW865" s="5"/>
      <c r="BX865" s="5"/>
      <c r="BY865" s="5"/>
      <c r="BZ865" s="5"/>
      <c r="CA865" s="5"/>
      <c r="CB865" s="5"/>
      <c r="CC865" s="5"/>
      <c r="CD865" s="440"/>
      <c r="CE865" s="440"/>
      <c r="CF865" s="441"/>
      <c r="CG865" s="442"/>
      <c r="CH865" s="443"/>
      <c r="CI865" s="443"/>
      <c r="CJ865" s="443"/>
      <c r="CK865" s="443"/>
      <c r="CL865" s="4"/>
      <c r="CM865" s="4"/>
      <c r="CN865" s="5"/>
      <c r="CO865" s="4"/>
      <c r="CP865" s="444"/>
      <c r="CQ865" s="445"/>
      <c r="CR865" s="446"/>
      <c r="CS865" s="446"/>
      <c r="CT865" s="444"/>
      <c r="CU865" s="444"/>
      <c r="CV865" s="444"/>
      <c r="CW865" s="444"/>
      <c r="CX865" s="447"/>
      <c r="CY865" s="447"/>
      <c r="CZ865" s="447"/>
      <c r="DA865" s="447"/>
      <c r="DB865" s="448"/>
      <c r="DC865" s="448"/>
      <c r="DD865" s="446"/>
      <c r="DE865" s="439"/>
      <c r="DF865" s="439"/>
      <c r="DG865" s="439"/>
      <c r="DH865" s="439"/>
      <c r="DI865" s="439"/>
      <c r="DJ865" s="439"/>
      <c r="DK865" s="439"/>
      <c r="DL865" s="446"/>
      <c r="DM865" s="446"/>
      <c r="DN865" s="444"/>
      <c r="DO865" s="444"/>
      <c r="DP865" s="444"/>
      <c r="DQ865" s="444"/>
      <c r="DR865" s="444"/>
      <c r="DS865" s="441"/>
      <c r="DT865" s="449"/>
      <c r="DU865" s="450"/>
      <c r="DV865" s="450"/>
      <c r="DW865" s="450"/>
      <c r="DX865" s="450"/>
      <c r="DY865" s="450"/>
      <c r="DZ865" s="450"/>
      <c r="EA865" s="450"/>
      <c r="EB865" s="450"/>
      <c r="EC865" s="450"/>
      <c r="ED865" s="450"/>
      <c r="EE865" s="446"/>
      <c r="EF865" s="446"/>
      <c r="EL865" s="4"/>
      <c r="EM865" s="4"/>
      <c r="EN865" s="5"/>
      <c r="EO865" s="4"/>
      <c r="FA865" s="23"/>
      <c r="FB865" s="24"/>
      <c r="FC865" s="75"/>
      <c r="FD865" s="76"/>
      <c r="FF865" s="89"/>
      <c r="IA865" s="214"/>
      <c r="IB865" s="215"/>
      <c r="IC865" s="214"/>
      <c r="ID865" s="215"/>
      <c r="IE865" s="214"/>
      <c r="IF865" s="214"/>
      <c r="IG865" s="214"/>
      <c r="IH865" s="233"/>
      <c r="II865" s="160"/>
      <c r="IJ865" s="217"/>
      <c r="IK865" s="218"/>
      <c r="IL865" s="218"/>
      <c r="IM865" s="218"/>
      <c r="IO865" s="391"/>
    </row>
    <row r="866" spans="1:249" s="6" customFormat="1" ht="15.75" x14ac:dyDescent="0.25">
      <c r="A866" s="467">
        <v>2</v>
      </c>
      <c r="B866" s="467" t="s">
        <v>2149</v>
      </c>
      <c r="C866" s="393" t="s">
        <v>990</v>
      </c>
      <c r="D866" s="468"/>
      <c r="E866" s="462" t="s">
        <v>2138</v>
      </c>
      <c r="F866" s="14" t="s">
        <v>2146</v>
      </c>
      <c r="G866" s="14" t="s">
        <v>2153</v>
      </c>
      <c r="H866" s="469" t="s">
        <v>2157</v>
      </c>
      <c r="I866" s="462"/>
      <c r="J866" s="456"/>
      <c r="K866" s="11" t="s">
        <v>2163</v>
      </c>
      <c r="L866" s="11"/>
      <c r="M866" s="14"/>
      <c r="N866" s="470"/>
      <c r="O866" s="14"/>
      <c r="P866" s="14"/>
      <c r="Q866" s="14"/>
      <c r="R866" s="14"/>
      <c r="S866" s="14"/>
      <c r="T866" s="469"/>
      <c r="U866" s="454"/>
      <c r="V866" s="498"/>
      <c r="W866" s="9"/>
      <c r="X866" s="9"/>
      <c r="Y866" s="10"/>
      <c r="Z866" s="495">
        <v>2</v>
      </c>
      <c r="AA866" s="11"/>
      <c r="AB866" s="472"/>
      <c r="AC866" s="473"/>
      <c r="AD866" s="473"/>
      <c r="AE866" s="496">
        <v>2</v>
      </c>
      <c r="AF866" s="12"/>
      <c r="AG866" s="12"/>
      <c r="AH866" s="13"/>
      <c r="AI866" s="14"/>
      <c r="AJ866" s="14"/>
      <c r="AK866" s="7"/>
      <c r="AL866" s="7"/>
      <c r="AM866" s="15"/>
      <c r="AN866" s="15"/>
      <c r="AO866" s="8"/>
      <c r="AP866" s="453" t="s">
        <v>327</v>
      </c>
      <c r="AQ866" s="17"/>
      <c r="AR866" s="18"/>
      <c r="AS866" s="19"/>
      <c r="AT866" s="19"/>
      <c r="AU866" s="19"/>
      <c r="AV866" s="19"/>
      <c r="AW866" s="19"/>
      <c r="AX866" s="19"/>
      <c r="AY866" s="19"/>
      <c r="AZ866" s="20"/>
      <c r="BA866" s="20"/>
      <c r="BB866" s="21"/>
      <c r="BC866" s="22" t="s">
        <v>2179</v>
      </c>
      <c r="BD866" s="77"/>
      <c r="BE866" s="91"/>
      <c r="BF866" s="91" t="s">
        <v>2163</v>
      </c>
      <c r="BG866" s="92"/>
      <c r="BH866"/>
      <c r="BI866"/>
      <c r="BJ866"/>
      <c r="BK866"/>
      <c r="BL866"/>
      <c r="BM866"/>
      <c r="BN866"/>
      <c r="BO866"/>
      <c r="BP866"/>
      <c r="BQ866"/>
      <c r="BR866"/>
      <c r="BS866"/>
      <c r="BT866" s="92"/>
      <c r="BU866" s="92"/>
      <c r="BV866" s="92"/>
      <c r="BW866" s="5"/>
      <c r="BX866" s="5"/>
      <c r="BY866" s="5"/>
      <c r="BZ866" s="5"/>
      <c r="CA866" s="5"/>
      <c r="CB866" s="5"/>
      <c r="CC866" s="5"/>
      <c r="CD866" s="440"/>
      <c r="CE866" s="440"/>
      <c r="CF866" s="441"/>
      <c r="CG866" s="442"/>
      <c r="CH866" s="443"/>
      <c r="CI866" s="443"/>
      <c r="CJ866" s="443"/>
      <c r="CK866" s="443"/>
      <c r="CL866" s="4"/>
      <c r="CM866" s="4"/>
      <c r="CN866" s="5"/>
      <c r="CO866" s="4"/>
      <c r="CP866" s="444"/>
      <c r="CQ866" s="445"/>
      <c r="CR866" s="446"/>
      <c r="CS866" s="446"/>
      <c r="CT866" s="444"/>
      <c r="CU866" s="444"/>
      <c r="CV866" s="444"/>
      <c r="CW866" s="444"/>
      <c r="CX866" s="447"/>
      <c r="CY866" s="447"/>
      <c r="CZ866" s="447"/>
      <c r="DA866" s="447"/>
      <c r="DB866" s="448"/>
      <c r="DC866" s="448"/>
      <c r="DD866" s="446"/>
      <c r="DE866" s="439"/>
      <c r="DF866" s="439"/>
      <c r="DG866" s="439"/>
      <c r="DH866" s="439"/>
      <c r="DI866" s="439"/>
      <c r="DJ866" s="439"/>
      <c r="DK866" s="439"/>
      <c r="DL866" s="446"/>
      <c r="DM866" s="446"/>
      <c r="DN866" s="444"/>
      <c r="DO866" s="444"/>
      <c r="DP866" s="444"/>
      <c r="DQ866" s="444"/>
      <c r="DR866" s="444"/>
      <c r="DS866" s="441"/>
      <c r="DT866" s="449"/>
      <c r="DU866" s="450"/>
      <c r="DV866" s="450"/>
      <c r="DW866" s="450"/>
      <c r="DX866" s="450"/>
      <c r="DY866" s="450"/>
      <c r="DZ866" s="450"/>
      <c r="EA866" s="450"/>
      <c r="EB866" s="450"/>
      <c r="EC866" s="450"/>
      <c r="ED866" s="450"/>
      <c r="EE866" s="446"/>
      <c r="EF866" s="446"/>
      <c r="EL866" s="4"/>
      <c r="EM866" s="4"/>
      <c r="EN866" s="5"/>
      <c r="EO866" s="4"/>
      <c r="FA866" s="23"/>
      <c r="FB866" s="24"/>
      <c r="FC866" s="75"/>
      <c r="FD866" s="76"/>
      <c r="FF866" s="89"/>
      <c r="IA866" s="214"/>
      <c r="IB866" s="215"/>
      <c r="IC866" s="214"/>
      <c r="ID866" s="215"/>
      <c r="IE866" s="214"/>
      <c r="IF866" s="214"/>
      <c r="IG866" s="214"/>
      <c r="IH866" s="233"/>
      <c r="II866" s="160"/>
      <c r="IJ866" s="217"/>
      <c r="IK866" s="218"/>
      <c r="IL866" s="218"/>
      <c r="IM866" s="218"/>
      <c r="IO866" s="391"/>
    </row>
    <row r="867" spans="1:249" s="6" customFormat="1" ht="15" x14ac:dyDescent="0.2">
      <c r="A867" s="467">
        <v>3</v>
      </c>
      <c r="B867" s="467" t="s">
        <v>2149</v>
      </c>
      <c r="C867" s="460" t="s">
        <v>991</v>
      </c>
      <c r="D867" s="468"/>
      <c r="E867" s="462" t="s">
        <v>2137</v>
      </c>
      <c r="F867" s="14" t="s">
        <v>2147</v>
      </c>
      <c r="G867" s="14" t="s">
        <v>2149</v>
      </c>
      <c r="H867" s="469" t="s">
        <v>2149</v>
      </c>
      <c r="I867" s="462"/>
      <c r="J867" s="456"/>
      <c r="K867" s="11"/>
      <c r="L867" s="11"/>
      <c r="M867" s="14"/>
      <c r="N867" s="470"/>
      <c r="O867" s="14"/>
      <c r="P867" s="14"/>
      <c r="Q867" s="14"/>
      <c r="R867" s="14"/>
      <c r="S867" s="14"/>
      <c r="T867" s="469"/>
      <c r="U867" s="454"/>
      <c r="V867" s="457"/>
      <c r="W867" s="9"/>
      <c r="X867" s="9"/>
      <c r="Y867" s="10"/>
      <c r="Z867" s="495">
        <v>3</v>
      </c>
      <c r="AA867" s="11"/>
      <c r="AB867" s="472"/>
      <c r="AC867" s="473"/>
      <c r="AD867" s="473"/>
      <c r="AE867" s="496">
        <v>3</v>
      </c>
      <c r="AF867" s="12"/>
      <c r="AG867" s="12"/>
      <c r="AH867" s="13"/>
      <c r="AI867" s="14"/>
      <c r="AJ867" s="14"/>
      <c r="AK867" s="7"/>
      <c r="AL867" s="7"/>
      <c r="AM867" s="15"/>
      <c r="AN867" s="15"/>
      <c r="AO867" s="8"/>
      <c r="AP867" s="453" t="s">
        <v>328</v>
      </c>
      <c r="AQ867" s="17"/>
      <c r="AR867" s="18"/>
      <c r="AS867" s="19"/>
      <c r="AT867" s="19"/>
      <c r="AU867" s="19"/>
      <c r="AV867" s="19"/>
      <c r="AW867" s="19"/>
      <c r="AX867" s="19"/>
      <c r="AY867" s="19"/>
      <c r="AZ867" s="20"/>
      <c r="BA867" s="20"/>
      <c r="BB867" s="21"/>
      <c r="BC867" s="22" t="s">
        <v>2179</v>
      </c>
      <c r="BD867" s="77"/>
      <c r="BE867" s="91"/>
      <c r="BF867" s="91"/>
      <c r="BG867" s="92"/>
      <c r="BH867"/>
      <c r="BI867"/>
      <c r="BJ867"/>
      <c r="BK867"/>
      <c r="BL867"/>
      <c r="BM867"/>
      <c r="BN867"/>
      <c r="BO867"/>
      <c r="BP867"/>
      <c r="BQ867"/>
      <c r="BR867"/>
      <c r="BS867"/>
      <c r="BT867" s="92"/>
      <c r="BU867" s="92"/>
      <c r="BV867" s="92"/>
      <c r="BW867" s="5"/>
      <c r="BX867" s="5"/>
      <c r="BY867" s="5"/>
      <c r="BZ867" s="5"/>
      <c r="CA867" s="5"/>
      <c r="CB867" s="5"/>
      <c r="CC867" s="5"/>
      <c r="CD867" s="440"/>
      <c r="CE867" s="440"/>
      <c r="CF867" s="441"/>
      <c r="CG867" s="442"/>
      <c r="CH867" s="443"/>
      <c r="CI867" s="443"/>
      <c r="CJ867" s="443"/>
      <c r="CK867" s="443"/>
      <c r="CL867" s="4"/>
      <c r="CM867" s="4"/>
      <c r="CN867" s="5"/>
      <c r="CO867" s="4"/>
      <c r="CP867" s="444"/>
      <c r="CQ867" s="445"/>
      <c r="CR867" s="446"/>
      <c r="CS867" s="446"/>
      <c r="CT867" s="444"/>
      <c r="CU867" s="444"/>
      <c r="CV867" s="444"/>
      <c r="CW867" s="444"/>
      <c r="CX867" s="447"/>
      <c r="CY867" s="447"/>
      <c r="CZ867" s="447"/>
      <c r="DA867" s="447"/>
      <c r="DB867" s="448"/>
      <c r="DC867" s="448"/>
      <c r="DD867" s="446"/>
      <c r="DE867" s="439"/>
      <c r="DF867" s="439"/>
      <c r="DG867" s="439"/>
      <c r="DH867" s="439"/>
      <c r="DI867" s="439"/>
      <c r="DJ867" s="439"/>
      <c r="DK867" s="439"/>
      <c r="DL867" s="446"/>
      <c r="DM867" s="446"/>
      <c r="DN867" s="444"/>
      <c r="DO867" s="444"/>
      <c r="DP867" s="444"/>
      <c r="DQ867" s="444"/>
      <c r="DR867" s="444"/>
      <c r="DS867" s="441"/>
      <c r="DT867" s="449"/>
      <c r="DU867" s="450"/>
      <c r="DV867" s="450"/>
      <c r="DW867" s="450"/>
      <c r="DX867" s="450"/>
      <c r="DY867" s="450"/>
      <c r="DZ867" s="450"/>
      <c r="EA867" s="450"/>
      <c r="EB867" s="450"/>
      <c r="EC867" s="450"/>
      <c r="ED867" s="450"/>
      <c r="EE867" s="446"/>
      <c r="EF867" s="446"/>
      <c r="EL867" s="4"/>
      <c r="EM867" s="4"/>
      <c r="EN867" s="5"/>
      <c r="EO867" s="4"/>
      <c r="FA867" s="23"/>
      <c r="FB867" s="24"/>
      <c r="FC867" s="75"/>
      <c r="FD867" s="76"/>
      <c r="FF867" s="89"/>
      <c r="IA867" s="214"/>
      <c r="IB867" s="215"/>
      <c r="IC867" s="214"/>
      <c r="ID867" s="215"/>
      <c r="IE867" s="214"/>
      <c r="IF867" s="214"/>
      <c r="IG867" s="214"/>
      <c r="IH867" s="233"/>
      <c r="II867" s="160"/>
      <c r="IJ867" s="217"/>
      <c r="IK867" s="218"/>
      <c r="IL867" s="218"/>
      <c r="IM867" s="218"/>
      <c r="IO867" s="391"/>
    </row>
    <row r="868" spans="1:249" s="6" customFormat="1" ht="15" x14ac:dyDescent="0.2">
      <c r="A868" s="467" t="s">
        <v>2195</v>
      </c>
      <c r="B868" s="467" t="s">
        <v>2149</v>
      </c>
      <c r="C868" s="393" t="s">
        <v>992</v>
      </c>
      <c r="D868" s="468"/>
      <c r="E868" s="462" t="s">
        <v>2139</v>
      </c>
      <c r="F868" s="14" t="s">
        <v>2149</v>
      </c>
      <c r="G868" s="14" t="s">
        <v>2149</v>
      </c>
      <c r="H868" s="469" t="s">
        <v>2149</v>
      </c>
      <c r="I868" s="462"/>
      <c r="J868" s="456"/>
      <c r="K868" s="11"/>
      <c r="L868" s="11"/>
      <c r="M868" s="14"/>
      <c r="N868" s="470"/>
      <c r="O868" s="14"/>
      <c r="P868" s="14"/>
      <c r="Q868" s="14"/>
      <c r="R868" s="14"/>
      <c r="S868" s="14"/>
      <c r="T868" s="469"/>
      <c r="U868" s="454"/>
      <c r="V868" s="454"/>
      <c r="W868" s="9"/>
      <c r="X868" s="9"/>
      <c r="Y868" s="10"/>
      <c r="Z868" s="495" t="s">
        <v>2195</v>
      </c>
      <c r="AA868" s="11"/>
      <c r="AB868" s="472"/>
      <c r="AC868" s="473"/>
      <c r="AD868" s="473"/>
      <c r="AE868" s="496" t="s">
        <v>2195</v>
      </c>
      <c r="AF868" s="12"/>
      <c r="AG868" s="12"/>
      <c r="AH868" s="13"/>
      <c r="AI868" s="14"/>
      <c r="AJ868" s="14"/>
      <c r="AK868" s="7"/>
      <c r="AL868" s="7"/>
      <c r="AM868" s="15"/>
      <c r="AN868" s="15"/>
      <c r="AO868" s="8"/>
      <c r="AP868" s="453" t="s">
        <v>329</v>
      </c>
      <c r="AQ868" s="17"/>
      <c r="AR868" s="18"/>
      <c r="AS868" s="19"/>
      <c r="AT868" s="19"/>
      <c r="AU868" s="19"/>
      <c r="AV868" s="19"/>
      <c r="AW868" s="19"/>
      <c r="AX868" s="19"/>
      <c r="AY868" s="19"/>
      <c r="AZ868" s="20"/>
      <c r="BA868" s="20"/>
      <c r="BB868" s="21"/>
      <c r="BC868" s="22" t="s">
        <v>2179</v>
      </c>
      <c r="BD868" s="77"/>
      <c r="BE868" s="91"/>
      <c r="BF868" s="91"/>
      <c r="BG868" s="92"/>
      <c r="BH868"/>
      <c r="BI868"/>
      <c r="BJ868"/>
      <c r="BK868"/>
      <c r="BL868"/>
      <c r="BM868"/>
      <c r="BN868"/>
      <c r="BO868"/>
      <c r="BP868"/>
      <c r="BQ868"/>
      <c r="BR868"/>
      <c r="BS868"/>
      <c r="BT868" s="92"/>
      <c r="BU868" s="92"/>
      <c r="BV868" s="92"/>
      <c r="BW868" s="5"/>
      <c r="BX868" s="5"/>
      <c r="BY868" s="5"/>
      <c r="BZ868" s="5"/>
      <c r="CA868" s="5"/>
      <c r="CB868" s="5"/>
      <c r="CC868" s="5"/>
      <c r="CD868" s="440"/>
      <c r="CE868" s="440"/>
      <c r="CF868" s="441"/>
      <c r="CG868" s="442"/>
      <c r="CH868" s="443"/>
      <c r="CI868" s="443"/>
      <c r="CJ868" s="443"/>
      <c r="CK868" s="443"/>
      <c r="CL868" s="4"/>
      <c r="CM868" s="4"/>
      <c r="CN868" s="5"/>
      <c r="CO868" s="4"/>
      <c r="CP868" s="444"/>
      <c r="CQ868" s="445"/>
      <c r="CR868" s="446"/>
      <c r="CS868" s="446"/>
      <c r="CT868" s="444"/>
      <c r="CU868" s="444"/>
      <c r="CV868" s="444"/>
      <c r="CW868" s="444"/>
      <c r="CX868" s="447"/>
      <c r="CY868" s="447"/>
      <c r="CZ868" s="447"/>
      <c r="DA868" s="447"/>
      <c r="DB868" s="448"/>
      <c r="DC868" s="448"/>
      <c r="DD868" s="446"/>
      <c r="DE868" s="439"/>
      <c r="DF868" s="439"/>
      <c r="DG868" s="439"/>
      <c r="DH868" s="439"/>
      <c r="DI868" s="439"/>
      <c r="DJ868" s="439"/>
      <c r="DK868" s="439"/>
      <c r="DL868" s="446"/>
      <c r="DM868" s="446"/>
      <c r="DN868" s="444"/>
      <c r="DO868" s="444"/>
      <c r="DP868" s="444"/>
      <c r="DQ868" s="444"/>
      <c r="DR868" s="444"/>
      <c r="DS868" s="441"/>
      <c r="DT868" s="449"/>
      <c r="DU868" s="450"/>
      <c r="DV868" s="450"/>
      <c r="DW868" s="450"/>
      <c r="DX868" s="450"/>
      <c r="DY868" s="450"/>
      <c r="DZ868" s="450"/>
      <c r="EA868" s="450"/>
      <c r="EB868" s="450"/>
      <c r="EC868" s="450"/>
      <c r="ED868" s="450"/>
      <c r="EE868" s="446"/>
      <c r="EF868" s="446"/>
      <c r="EL868" s="4"/>
      <c r="EM868" s="4"/>
      <c r="EN868" s="5"/>
      <c r="EO868" s="4"/>
      <c r="FA868" s="23"/>
      <c r="FB868" s="24"/>
      <c r="FC868" s="75"/>
      <c r="FD868" s="76"/>
      <c r="FF868" s="89"/>
      <c r="IA868" s="214"/>
      <c r="IB868" s="215"/>
      <c r="IC868" s="214"/>
      <c r="ID868" s="215"/>
      <c r="IE868" s="214"/>
      <c r="IF868" s="214"/>
      <c r="IG868" s="214"/>
      <c r="IH868" s="233"/>
      <c r="II868" s="160"/>
      <c r="IJ868" s="217"/>
      <c r="IK868" s="218"/>
      <c r="IL868" s="218"/>
      <c r="IM868" s="218"/>
      <c r="IO868" s="391"/>
    </row>
    <row r="869" spans="1:249" s="6" customFormat="1" ht="15" x14ac:dyDescent="0.2">
      <c r="A869" s="467" t="s">
        <v>2195</v>
      </c>
      <c r="B869" s="467" t="s">
        <v>2149</v>
      </c>
      <c r="C869" s="393" t="s">
        <v>993</v>
      </c>
      <c r="D869" s="468"/>
      <c r="E869" s="462" t="s">
        <v>2141</v>
      </c>
      <c r="F869" s="14" t="s">
        <v>2149</v>
      </c>
      <c r="G869" s="14" t="s">
        <v>2149</v>
      </c>
      <c r="H869" s="469" t="s">
        <v>2149</v>
      </c>
      <c r="I869" s="462"/>
      <c r="J869" s="456"/>
      <c r="K869" s="11"/>
      <c r="L869" s="11"/>
      <c r="M869" s="14"/>
      <c r="N869" s="470"/>
      <c r="O869" s="14"/>
      <c r="P869" s="14"/>
      <c r="Q869" s="14"/>
      <c r="R869" s="14"/>
      <c r="S869" s="14"/>
      <c r="T869" s="469"/>
      <c r="U869" s="454"/>
      <c r="V869" s="454"/>
      <c r="W869" s="9"/>
      <c r="X869" s="9"/>
      <c r="Y869" s="10"/>
      <c r="Z869" s="495" t="s">
        <v>2195</v>
      </c>
      <c r="AA869" s="11"/>
      <c r="AB869" s="472"/>
      <c r="AC869" s="473"/>
      <c r="AD869" s="473"/>
      <c r="AE869" s="496" t="s">
        <v>2195</v>
      </c>
      <c r="AF869" s="12"/>
      <c r="AG869" s="12"/>
      <c r="AH869" s="13"/>
      <c r="AI869" s="14"/>
      <c r="AJ869" s="14"/>
      <c r="AK869" s="7"/>
      <c r="AL869" s="7"/>
      <c r="AM869" s="15"/>
      <c r="AN869" s="15"/>
      <c r="AO869" s="8"/>
      <c r="AP869" s="453" t="s">
        <v>330</v>
      </c>
      <c r="AQ869" s="17"/>
      <c r="AR869" s="18"/>
      <c r="AS869" s="19"/>
      <c r="AT869" s="19"/>
      <c r="AU869" s="19"/>
      <c r="AV869" s="19"/>
      <c r="AW869" s="19"/>
      <c r="AX869" s="19"/>
      <c r="AY869" s="19"/>
      <c r="AZ869" s="20"/>
      <c r="BA869" s="20"/>
      <c r="BB869" s="21"/>
      <c r="BC869" s="22" t="s">
        <v>2179</v>
      </c>
      <c r="BD869" s="77"/>
      <c r="BE869" s="91"/>
      <c r="BF869" s="91"/>
      <c r="BG869" s="92"/>
      <c r="BH869"/>
      <c r="BI869"/>
      <c r="BJ869"/>
      <c r="BK869"/>
      <c r="BL869"/>
      <c r="BM869"/>
      <c r="BN869"/>
      <c r="BO869"/>
      <c r="BP869"/>
      <c r="BQ869"/>
      <c r="BR869"/>
      <c r="BS869"/>
      <c r="BT869" s="92"/>
      <c r="BU869" s="92"/>
      <c r="BV869" s="92"/>
      <c r="BW869" s="5"/>
      <c r="BX869" s="5"/>
      <c r="BY869" s="5"/>
      <c r="BZ869" s="5"/>
      <c r="CA869" s="5"/>
      <c r="CB869" s="5"/>
      <c r="CC869" s="5"/>
      <c r="CD869" s="440"/>
      <c r="CE869" s="440"/>
      <c r="CF869" s="441"/>
      <c r="CG869" s="442"/>
      <c r="CH869" s="443"/>
      <c r="CI869" s="443"/>
      <c r="CJ869" s="443"/>
      <c r="CK869" s="443"/>
      <c r="CL869" s="4"/>
      <c r="CM869" s="4"/>
      <c r="CN869" s="5"/>
      <c r="CO869" s="4"/>
      <c r="CP869" s="444"/>
      <c r="CQ869" s="445"/>
      <c r="CR869" s="446"/>
      <c r="CS869" s="446"/>
      <c r="CT869" s="444"/>
      <c r="CU869" s="444"/>
      <c r="CV869" s="444"/>
      <c r="CW869" s="444"/>
      <c r="CX869" s="447"/>
      <c r="CY869" s="447"/>
      <c r="CZ869" s="447"/>
      <c r="DA869" s="447"/>
      <c r="DB869" s="448"/>
      <c r="DC869" s="448"/>
      <c r="DD869" s="446"/>
      <c r="DE869" s="439"/>
      <c r="DF869" s="439"/>
      <c r="DG869" s="439"/>
      <c r="DH869" s="439"/>
      <c r="DI869" s="439"/>
      <c r="DJ869" s="439"/>
      <c r="DK869" s="439"/>
      <c r="DL869" s="446"/>
      <c r="DM869" s="446"/>
      <c r="DN869" s="444"/>
      <c r="DO869" s="444"/>
      <c r="DP869" s="444"/>
      <c r="DQ869" s="444"/>
      <c r="DR869" s="444"/>
      <c r="DS869" s="441"/>
      <c r="DT869" s="449"/>
      <c r="DU869" s="450"/>
      <c r="DV869" s="450"/>
      <c r="DW869" s="450"/>
      <c r="DX869" s="450"/>
      <c r="DY869" s="450"/>
      <c r="DZ869" s="450"/>
      <c r="EA869" s="450"/>
      <c r="EB869" s="450"/>
      <c r="EC869" s="450"/>
      <c r="ED869" s="450"/>
      <c r="EE869" s="446"/>
      <c r="EF869" s="446"/>
      <c r="EL869" s="4"/>
      <c r="EM869" s="4"/>
      <c r="EN869" s="5"/>
      <c r="EO869" s="4"/>
      <c r="FA869" s="23"/>
      <c r="FB869" s="24"/>
      <c r="FC869" s="75"/>
      <c r="FD869" s="76"/>
      <c r="FF869" s="89"/>
      <c r="IA869" s="214"/>
      <c r="IB869" s="215"/>
      <c r="IC869" s="214"/>
      <c r="ID869" s="215"/>
      <c r="IE869" s="214"/>
      <c r="IF869" s="214"/>
      <c r="IG869" s="214"/>
      <c r="IH869" s="233"/>
      <c r="II869" s="160"/>
      <c r="IJ869" s="217"/>
      <c r="IK869" s="218"/>
      <c r="IL869" s="218"/>
      <c r="IM869" s="218"/>
      <c r="IO869" s="391"/>
    </row>
    <row r="870" spans="1:249" s="6" customFormat="1" ht="15" x14ac:dyDescent="0.2">
      <c r="A870" s="467" t="s">
        <v>2195</v>
      </c>
      <c r="B870" s="467" t="s">
        <v>1960</v>
      </c>
      <c r="C870" s="393" t="s">
        <v>994</v>
      </c>
      <c r="D870" s="468"/>
      <c r="E870" s="462" t="s">
        <v>2137</v>
      </c>
      <c r="F870" s="14" t="s">
        <v>2149</v>
      </c>
      <c r="G870" s="14" t="s">
        <v>2149</v>
      </c>
      <c r="H870" s="469" t="s">
        <v>2149</v>
      </c>
      <c r="I870" s="462"/>
      <c r="J870" s="456"/>
      <c r="K870" s="11"/>
      <c r="L870" s="11"/>
      <c r="M870" s="14"/>
      <c r="N870" s="470"/>
      <c r="O870" s="14"/>
      <c r="P870" s="14"/>
      <c r="Q870" s="14"/>
      <c r="R870" s="14"/>
      <c r="S870" s="14"/>
      <c r="T870" s="469"/>
      <c r="U870" s="454"/>
      <c r="V870" s="454"/>
      <c r="W870" s="9"/>
      <c r="X870" s="9"/>
      <c r="Y870" s="10"/>
      <c r="Z870" s="495" t="s">
        <v>2161</v>
      </c>
      <c r="AA870" s="11"/>
      <c r="AB870" s="472"/>
      <c r="AC870" s="473"/>
      <c r="AD870" s="473"/>
      <c r="AE870" s="496" t="s">
        <v>2195</v>
      </c>
      <c r="AF870" s="12"/>
      <c r="AG870" s="12"/>
      <c r="AH870" s="13"/>
      <c r="AI870" s="14"/>
      <c r="AJ870" s="14"/>
      <c r="AK870" s="7"/>
      <c r="AL870" s="7"/>
      <c r="AM870" s="15"/>
      <c r="AN870" s="15"/>
      <c r="AO870" s="8"/>
      <c r="AP870" s="453" t="s">
        <v>331</v>
      </c>
      <c r="AQ870" s="17"/>
      <c r="AR870" s="18"/>
      <c r="AS870" s="19"/>
      <c r="AT870" s="19"/>
      <c r="AU870" s="19"/>
      <c r="AV870" s="19"/>
      <c r="AW870" s="19"/>
      <c r="AX870" s="19"/>
      <c r="AY870" s="19"/>
      <c r="AZ870" s="20"/>
      <c r="BA870" s="20"/>
      <c r="BB870" s="21"/>
      <c r="BC870" s="22" t="s">
        <v>2163</v>
      </c>
      <c r="BD870" s="77"/>
      <c r="BE870" s="91"/>
      <c r="BF870" s="91"/>
      <c r="BG870" s="92"/>
      <c r="BH870"/>
      <c r="BI870"/>
      <c r="BJ870"/>
      <c r="BK870"/>
      <c r="BL870"/>
      <c r="BM870"/>
      <c r="BN870"/>
      <c r="BO870"/>
      <c r="BP870"/>
      <c r="BQ870"/>
      <c r="BR870"/>
      <c r="BS870"/>
      <c r="BT870" s="92"/>
      <c r="BU870" s="92"/>
      <c r="BV870" s="92"/>
      <c r="BW870" s="5"/>
      <c r="BX870" s="5"/>
      <c r="BY870" s="5"/>
      <c r="BZ870" s="5"/>
      <c r="CA870" s="5"/>
      <c r="CB870" s="5"/>
      <c r="CC870" s="5"/>
      <c r="CD870" s="440"/>
      <c r="CE870" s="440"/>
      <c r="CF870" s="441"/>
      <c r="CG870" s="442"/>
      <c r="CH870" s="443"/>
      <c r="CI870" s="443"/>
      <c r="CJ870" s="443"/>
      <c r="CK870" s="443"/>
      <c r="CL870" s="4"/>
      <c r="CM870" s="4"/>
      <c r="CN870" s="5"/>
      <c r="CO870" s="4"/>
      <c r="CP870" s="444"/>
      <c r="CQ870" s="445"/>
      <c r="CR870" s="446"/>
      <c r="CS870" s="446"/>
      <c r="CT870" s="444"/>
      <c r="CU870" s="444"/>
      <c r="CV870" s="444"/>
      <c r="CW870" s="444"/>
      <c r="CX870" s="447"/>
      <c r="CY870" s="447"/>
      <c r="CZ870" s="447"/>
      <c r="DA870" s="447"/>
      <c r="DB870" s="448"/>
      <c r="DC870" s="448"/>
      <c r="DD870" s="446"/>
      <c r="DE870" s="439"/>
      <c r="DF870" s="439"/>
      <c r="DG870" s="439"/>
      <c r="DH870" s="439"/>
      <c r="DI870" s="439"/>
      <c r="DJ870" s="439"/>
      <c r="DK870" s="439"/>
      <c r="DL870" s="446"/>
      <c r="DM870" s="446"/>
      <c r="DN870" s="444"/>
      <c r="DO870" s="444"/>
      <c r="DP870" s="444"/>
      <c r="DQ870" s="444"/>
      <c r="DR870" s="444"/>
      <c r="DS870" s="441"/>
      <c r="DT870" s="449"/>
      <c r="DU870" s="450"/>
      <c r="DV870" s="450"/>
      <c r="DW870" s="450"/>
      <c r="DX870" s="450"/>
      <c r="DY870" s="450"/>
      <c r="DZ870" s="450"/>
      <c r="EA870" s="450"/>
      <c r="EB870" s="450"/>
      <c r="EC870" s="450"/>
      <c r="ED870" s="450"/>
      <c r="EE870" s="446"/>
      <c r="EF870" s="446"/>
      <c r="EL870" s="4"/>
      <c r="EM870" s="4"/>
      <c r="EN870" s="5"/>
      <c r="EO870" s="4"/>
      <c r="FA870" s="23"/>
      <c r="FB870" s="24"/>
      <c r="FC870" s="75"/>
      <c r="FD870" s="76"/>
      <c r="FF870" s="89"/>
      <c r="IA870" s="214"/>
      <c r="IB870" s="215"/>
      <c r="IC870" s="214"/>
      <c r="ID870" s="215"/>
      <c r="IE870" s="214"/>
      <c r="IF870" s="214"/>
      <c r="IG870" s="214"/>
      <c r="IH870" s="233"/>
      <c r="II870" s="160"/>
      <c r="IJ870" s="217"/>
      <c r="IK870" s="218"/>
      <c r="IL870" s="218"/>
      <c r="IM870" s="218"/>
      <c r="IO870" s="391"/>
    </row>
    <row r="871" spans="1:249" s="6" customFormat="1" ht="15" x14ac:dyDescent="0.2">
      <c r="A871" s="467" t="s">
        <v>2195</v>
      </c>
      <c r="B871" s="467" t="s">
        <v>2149</v>
      </c>
      <c r="C871" s="393" t="s">
        <v>3074</v>
      </c>
      <c r="D871" s="468"/>
      <c r="E871" s="462" t="s">
        <v>2141</v>
      </c>
      <c r="F871" s="14" t="s">
        <v>2149</v>
      </c>
      <c r="G871" s="14" t="s">
        <v>2149</v>
      </c>
      <c r="H871" s="469" t="s">
        <v>2149</v>
      </c>
      <c r="I871" s="462"/>
      <c r="J871" s="456"/>
      <c r="K871" s="11"/>
      <c r="L871" s="11"/>
      <c r="M871" s="14"/>
      <c r="N871" s="470"/>
      <c r="O871" s="14"/>
      <c r="P871" s="14"/>
      <c r="Q871" s="14"/>
      <c r="R871" s="14"/>
      <c r="S871" s="14"/>
      <c r="T871" s="469"/>
      <c r="U871" s="454"/>
      <c r="V871" s="454"/>
      <c r="W871" s="9"/>
      <c r="X871" s="9"/>
      <c r="Y871" s="10"/>
      <c r="Z871" s="495" t="s">
        <v>2195</v>
      </c>
      <c r="AA871" s="11"/>
      <c r="AB871" s="472"/>
      <c r="AC871" s="473"/>
      <c r="AD871" s="473"/>
      <c r="AE871" s="496" t="s">
        <v>2195</v>
      </c>
      <c r="AF871" s="12"/>
      <c r="AG871" s="12"/>
      <c r="AH871" s="13"/>
      <c r="AI871" s="14"/>
      <c r="AJ871" s="14"/>
      <c r="AK871" s="7"/>
      <c r="AL871" s="7"/>
      <c r="AM871" s="15"/>
      <c r="AN871" s="15"/>
      <c r="AO871" s="8"/>
      <c r="AP871" s="453" t="s">
        <v>332</v>
      </c>
      <c r="AQ871" s="17"/>
      <c r="AR871" s="18"/>
      <c r="AS871" s="19"/>
      <c r="AT871" s="19"/>
      <c r="AU871" s="19"/>
      <c r="AV871" s="19"/>
      <c r="AW871" s="19"/>
      <c r="AX871" s="19"/>
      <c r="AY871" s="19"/>
      <c r="AZ871" s="20"/>
      <c r="BA871" s="20"/>
      <c r="BB871" s="21"/>
      <c r="BC871" s="22" t="s">
        <v>2163</v>
      </c>
      <c r="BD871" s="77"/>
      <c r="BE871" s="91"/>
      <c r="BF871" s="91"/>
      <c r="BG871" s="92"/>
      <c r="BH871"/>
      <c r="BI871"/>
      <c r="BJ871"/>
      <c r="BK871"/>
      <c r="BL871"/>
      <c r="BM871"/>
      <c r="BN871"/>
      <c r="BO871"/>
      <c r="BP871"/>
      <c r="BQ871"/>
      <c r="BR871"/>
      <c r="BS871"/>
      <c r="BT871" s="92"/>
      <c r="BU871" s="92"/>
      <c r="BV871" s="92"/>
      <c r="BW871" s="5"/>
      <c r="BX871" s="5"/>
      <c r="BY871" s="5"/>
      <c r="BZ871" s="5"/>
      <c r="CA871" s="5"/>
      <c r="CB871" s="5"/>
      <c r="CC871" s="5"/>
      <c r="CD871" s="440"/>
      <c r="CE871" s="440"/>
      <c r="CF871" s="441"/>
      <c r="CG871" s="442"/>
      <c r="CH871" s="443"/>
      <c r="CI871" s="443"/>
      <c r="CJ871" s="443"/>
      <c r="CK871" s="443"/>
      <c r="CL871" s="4"/>
      <c r="CM871" s="4"/>
      <c r="CN871" s="5"/>
      <c r="CO871" s="4"/>
      <c r="CP871" s="444"/>
      <c r="CQ871" s="445"/>
      <c r="CR871" s="446"/>
      <c r="CS871" s="446"/>
      <c r="CT871" s="444"/>
      <c r="CU871" s="444"/>
      <c r="CV871" s="444"/>
      <c r="CW871" s="444"/>
      <c r="CX871" s="447"/>
      <c r="CY871" s="447"/>
      <c r="CZ871" s="447"/>
      <c r="DA871" s="447"/>
      <c r="DB871" s="448"/>
      <c r="DC871" s="448"/>
      <c r="DD871" s="446"/>
      <c r="DE871" s="439"/>
      <c r="DF871" s="439"/>
      <c r="DG871" s="439"/>
      <c r="DH871" s="439"/>
      <c r="DI871" s="439"/>
      <c r="DJ871" s="439"/>
      <c r="DK871" s="439"/>
      <c r="DL871" s="446"/>
      <c r="DM871" s="446"/>
      <c r="DN871" s="444"/>
      <c r="DO871" s="444"/>
      <c r="DP871" s="444"/>
      <c r="DQ871" s="444"/>
      <c r="DR871" s="444"/>
      <c r="DS871" s="441"/>
      <c r="DT871" s="449"/>
      <c r="DU871" s="450"/>
      <c r="DV871" s="450"/>
      <c r="DW871" s="450"/>
      <c r="DX871" s="450"/>
      <c r="DY871" s="450"/>
      <c r="DZ871" s="450"/>
      <c r="EA871" s="450"/>
      <c r="EB871" s="450"/>
      <c r="EC871" s="450"/>
      <c r="ED871" s="450"/>
      <c r="EE871" s="446"/>
      <c r="EF871" s="446"/>
      <c r="EL871" s="4"/>
      <c r="EM871" s="4"/>
      <c r="EN871" s="5"/>
      <c r="EO871" s="4"/>
      <c r="FA871" s="23"/>
      <c r="FB871" s="24"/>
      <c r="FC871" s="75"/>
      <c r="FD871" s="76"/>
      <c r="FF871" s="89"/>
      <c r="IA871" s="214"/>
      <c r="IB871" s="215"/>
      <c r="IC871" s="214"/>
      <c r="ID871" s="215"/>
      <c r="IE871" s="214"/>
      <c r="IF871" s="214"/>
      <c r="IG871" s="214"/>
      <c r="IH871" s="233"/>
      <c r="II871" s="160"/>
      <c r="IJ871" s="217"/>
      <c r="IK871" s="218"/>
      <c r="IL871" s="218"/>
      <c r="IM871" s="218"/>
      <c r="IO871" s="391"/>
    </row>
    <row r="872" spans="1:249" s="6" customFormat="1" ht="15" x14ac:dyDescent="0.2">
      <c r="A872" s="467" t="s">
        <v>2195</v>
      </c>
      <c r="B872" s="467" t="s">
        <v>2149</v>
      </c>
      <c r="C872" s="393" t="s">
        <v>3075</v>
      </c>
      <c r="D872" s="468"/>
      <c r="E872" s="462" t="s">
        <v>2139</v>
      </c>
      <c r="F872" s="14" t="s">
        <v>2149</v>
      </c>
      <c r="G872" s="14" t="s">
        <v>2149</v>
      </c>
      <c r="H872" s="469" t="s">
        <v>2149</v>
      </c>
      <c r="I872" s="462"/>
      <c r="J872" s="456"/>
      <c r="K872" s="11"/>
      <c r="L872" s="11"/>
      <c r="M872" s="14"/>
      <c r="N872" s="470"/>
      <c r="O872" s="14"/>
      <c r="P872" s="14"/>
      <c r="Q872" s="14"/>
      <c r="R872" s="14"/>
      <c r="S872" s="14"/>
      <c r="T872" s="469"/>
      <c r="U872" s="454"/>
      <c r="V872" s="454"/>
      <c r="W872" s="9"/>
      <c r="X872" s="9"/>
      <c r="Y872" s="10"/>
      <c r="Z872" s="495" t="s">
        <v>2195</v>
      </c>
      <c r="AA872" s="11"/>
      <c r="AB872" s="472"/>
      <c r="AC872" s="473"/>
      <c r="AD872" s="473"/>
      <c r="AE872" s="496" t="s">
        <v>2195</v>
      </c>
      <c r="AF872" s="12"/>
      <c r="AG872" s="12"/>
      <c r="AH872" s="13"/>
      <c r="AI872" s="14"/>
      <c r="AJ872" s="14"/>
      <c r="AK872" s="7"/>
      <c r="AL872" s="7"/>
      <c r="AM872" s="15"/>
      <c r="AN872" s="15"/>
      <c r="AO872" s="8"/>
      <c r="AP872" s="453" t="s">
        <v>333</v>
      </c>
      <c r="AQ872" s="17"/>
      <c r="AR872" s="18"/>
      <c r="AS872" s="19"/>
      <c r="AT872" s="19"/>
      <c r="AU872" s="19"/>
      <c r="AV872" s="19"/>
      <c r="AW872" s="19"/>
      <c r="AX872" s="19"/>
      <c r="AY872" s="19"/>
      <c r="AZ872" s="20"/>
      <c r="BA872" s="20"/>
      <c r="BB872" s="21"/>
      <c r="BC872" s="22" t="s">
        <v>2163</v>
      </c>
      <c r="BD872" s="77"/>
      <c r="BE872" s="91"/>
      <c r="BF872" s="91"/>
      <c r="BG872" s="92"/>
      <c r="BH872"/>
      <c r="BI872"/>
      <c r="BJ872"/>
      <c r="BK872"/>
      <c r="BL872"/>
      <c r="BM872"/>
      <c r="BN872"/>
      <c r="BO872"/>
      <c r="BP872"/>
      <c r="BQ872"/>
      <c r="BR872"/>
      <c r="BS872"/>
      <c r="BT872" s="92"/>
      <c r="BU872" s="92"/>
      <c r="BV872" s="92"/>
      <c r="BW872" s="5"/>
      <c r="BX872" s="5"/>
      <c r="BY872" s="5"/>
      <c r="BZ872" s="5"/>
      <c r="CA872" s="5"/>
      <c r="CB872" s="5"/>
      <c r="CC872" s="5"/>
      <c r="CD872" s="440"/>
      <c r="CE872" s="440"/>
      <c r="CF872" s="441"/>
      <c r="CG872" s="442"/>
      <c r="CH872" s="443"/>
      <c r="CI872" s="443"/>
      <c r="CJ872" s="443"/>
      <c r="CK872" s="443"/>
      <c r="CL872" s="4"/>
      <c r="CM872" s="4"/>
      <c r="CN872" s="5"/>
      <c r="CO872" s="4"/>
      <c r="CP872" s="444"/>
      <c r="CQ872" s="445"/>
      <c r="CR872" s="446"/>
      <c r="CS872" s="446"/>
      <c r="CT872" s="444"/>
      <c r="CU872" s="444"/>
      <c r="CV872" s="444"/>
      <c r="CW872" s="444"/>
      <c r="CX872" s="447"/>
      <c r="CY872" s="447"/>
      <c r="CZ872" s="447"/>
      <c r="DA872" s="447"/>
      <c r="DB872" s="448"/>
      <c r="DC872" s="448"/>
      <c r="DD872" s="446"/>
      <c r="DE872" s="439"/>
      <c r="DF872" s="439"/>
      <c r="DG872" s="439"/>
      <c r="DH872" s="439"/>
      <c r="DI872" s="439"/>
      <c r="DJ872" s="439"/>
      <c r="DK872" s="439"/>
      <c r="DL872" s="446"/>
      <c r="DM872" s="446"/>
      <c r="DN872" s="444"/>
      <c r="DO872" s="444"/>
      <c r="DP872" s="444"/>
      <c r="DQ872" s="444"/>
      <c r="DR872" s="444"/>
      <c r="DS872" s="441"/>
      <c r="DT872" s="449"/>
      <c r="DU872" s="450"/>
      <c r="DV872" s="450"/>
      <c r="DW872" s="450"/>
      <c r="DX872" s="450"/>
      <c r="DY872" s="450"/>
      <c r="DZ872" s="450"/>
      <c r="EA872" s="450"/>
      <c r="EB872" s="450"/>
      <c r="EC872" s="450"/>
      <c r="ED872" s="450"/>
      <c r="EE872" s="446"/>
      <c r="EF872" s="446"/>
      <c r="EL872" s="4"/>
      <c r="EM872" s="4"/>
      <c r="EN872" s="5"/>
      <c r="EO872" s="4"/>
      <c r="FA872" s="23"/>
      <c r="FB872" s="24"/>
      <c r="FC872" s="75"/>
      <c r="FD872" s="76"/>
      <c r="FF872" s="89"/>
      <c r="IA872" s="214"/>
      <c r="IB872" s="215"/>
      <c r="IC872" s="214"/>
      <c r="ID872" s="215"/>
      <c r="IE872" s="214"/>
      <c r="IF872" s="214"/>
      <c r="IG872" s="214"/>
      <c r="IH872" s="233"/>
      <c r="II872" s="160"/>
      <c r="IJ872" s="217"/>
      <c r="IK872" s="218"/>
      <c r="IL872" s="218"/>
      <c r="IM872" s="218"/>
      <c r="IO872" s="391"/>
    </row>
    <row r="873" spans="1:249" s="6" customFormat="1" ht="15" x14ac:dyDescent="0.2">
      <c r="A873" s="467" t="s">
        <v>2195</v>
      </c>
      <c r="B873" s="467" t="s">
        <v>2149</v>
      </c>
      <c r="C873" s="393" t="s">
        <v>995</v>
      </c>
      <c r="D873" s="468"/>
      <c r="E873" s="462" t="s">
        <v>2141</v>
      </c>
      <c r="F873" s="14" t="s">
        <v>2149</v>
      </c>
      <c r="G873" s="14" t="s">
        <v>2154</v>
      </c>
      <c r="H873" s="469" t="s">
        <v>2149</v>
      </c>
      <c r="I873" s="462"/>
      <c r="J873" s="456"/>
      <c r="K873" s="11"/>
      <c r="L873" s="11"/>
      <c r="M873" s="14"/>
      <c r="N873" s="470"/>
      <c r="O873" s="14"/>
      <c r="P873" s="14"/>
      <c r="Q873" s="14"/>
      <c r="R873" s="14"/>
      <c r="S873" s="14"/>
      <c r="T873" s="469"/>
      <c r="U873" s="454"/>
      <c r="V873" s="454"/>
      <c r="W873" s="9"/>
      <c r="X873" s="9"/>
      <c r="Y873" s="10"/>
      <c r="Z873" s="495" t="s">
        <v>2195</v>
      </c>
      <c r="AA873" s="11"/>
      <c r="AB873" s="472"/>
      <c r="AC873" s="473"/>
      <c r="AD873" s="473"/>
      <c r="AE873" s="496" t="s">
        <v>2195</v>
      </c>
      <c r="AF873" s="12"/>
      <c r="AG873" s="12"/>
      <c r="AH873" s="13"/>
      <c r="AI873" s="14"/>
      <c r="AJ873" s="14"/>
      <c r="AK873" s="7"/>
      <c r="AL873" s="7"/>
      <c r="AM873" s="15"/>
      <c r="AN873" s="15"/>
      <c r="AO873" s="8"/>
      <c r="AP873" s="453" t="s">
        <v>334</v>
      </c>
      <c r="AQ873" s="17"/>
      <c r="AR873" s="18"/>
      <c r="AS873" s="19"/>
      <c r="AT873" s="19"/>
      <c r="AU873" s="19"/>
      <c r="AV873" s="19"/>
      <c r="AW873" s="19"/>
      <c r="AX873" s="19"/>
      <c r="AY873" s="19"/>
      <c r="AZ873" s="20"/>
      <c r="BA873" s="20"/>
      <c r="BB873" s="21"/>
      <c r="BC873" s="22" t="s">
        <v>2179</v>
      </c>
      <c r="BD873" s="77"/>
      <c r="BE873" s="91"/>
      <c r="BF873" s="91"/>
      <c r="BG873" s="92"/>
      <c r="BH873"/>
      <c r="BI873"/>
      <c r="BJ873"/>
      <c r="BK873"/>
      <c r="BL873"/>
      <c r="BM873"/>
      <c r="BN873"/>
      <c r="BO873"/>
      <c r="BP873"/>
      <c r="BQ873"/>
      <c r="BR873"/>
      <c r="BS873"/>
      <c r="BT873" s="92"/>
      <c r="BU873" s="92"/>
      <c r="BV873" s="92"/>
      <c r="BW873" s="5"/>
      <c r="BX873" s="5"/>
      <c r="BY873" s="5"/>
      <c r="BZ873" s="5"/>
      <c r="CA873" s="5"/>
      <c r="CB873" s="5"/>
      <c r="CC873" s="5"/>
      <c r="CD873" s="440"/>
      <c r="CE873" s="440"/>
      <c r="CF873" s="441"/>
      <c r="CG873" s="442"/>
      <c r="CH873" s="443"/>
      <c r="CI873" s="443"/>
      <c r="CJ873" s="443"/>
      <c r="CK873" s="443"/>
      <c r="CL873" s="4"/>
      <c r="CM873" s="4"/>
      <c r="CN873" s="5"/>
      <c r="CO873" s="4"/>
      <c r="CP873" s="444"/>
      <c r="CQ873" s="445"/>
      <c r="CR873" s="446"/>
      <c r="CS873" s="446"/>
      <c r="CT873" s="444"/>
      <c r="CU873" s="444"/>
      <c r="CV873" s="444"/>
      <c r="CW873" s="444"/>
      <c r="CX873" s="447"/>
      <c r="CY873" s="447"/>
      <c r="CZ873" s="447"/>
      <c r="DA873" s="447"/>
      <c r="DB873" s="448"/>
      <c r="DC873" s="448"/>
      <c r="DD873" s="446"/>
      <c r="DE873" s="439"/>
      <c r="DF873" s="439"/>
      <c r="DG873" s="439"/>
      <c r="DH873" s="439"/>
      <c r="DI873" s="439"/>
      <c r="DJ873" s="439"/>
      <c r="DK873" s="439"/>
      <c r="DL873" s="446"/>
      <c r="DM873" s="446"/>
      <c r="DN873" s="444"/>
      <c r="DO873" s="444"/>
      <c r="DP873" s="444"/>
      <c r="DQ873" s="444"/>
      <c r="DR873" s="444"/>
      <c r="DS873" s="441"/>
      <c r="DT873" s="449"/>
      <c r="DU873" s="450"/>
      <c r="DV873" s="450"/>
      <c r="DW873" s="450"/>
      <c r="DX873" s="450"/>
      <c r="DY873" s="450"/>
      <c r="DZ873" s="450"/>
      <c r="EA873" s="450"/>
      <c r="EB873" s="450"/>
      <c r="EC873" s="450"/>
      <c r="ED873" s="450"/>
      <c r="EE873" s="446"/>
      <c r="EF873" s="446"/>
      <c r="EL873" s="4"/>
      <c r="EM873" s="4"/>
      <c r="EN873" s="5"/>
      <c r="EO873" s="4"/>
      <c r="FA873" s="23"/>
      <c r="FB873" s="24"/>
      <c r="FC873" s="75"/>
      <c r="FD873" s="76"/>
      <c r="FF873" s="89"/>
      <c r="IA873" s="214"/>
      <c r="IB873" s="215"/>
      <c r="IC873" s="214"/>
      <c r="ID873" s="215"/>
      <c r="IE873" s="214"/>
      <c r="IF873" s="214"/>
      <c r="IG873" s="214"/>
      <c r="IH873" s="233"/>
      <c r="II873" s="160"/>
      <c r="IJ873" s="217"/>
      <c r="IK873" s="218"/>
      <c r="IL873" s="218"/>
      <c r="IM873" s="218"/>
      <c r="IO873" s="391"/>
    </row>
    <row r="874" spans="1:249" s="6" customFormat="1" ht="15" x14ac:dyDescent="0.2">
      <c r="A874" s="467" t="s">
        <v>2195</v>
      </c>
      <c r="B874" s="467" t="s">
        <v>2149</v>
      </c>
      <c r="C874" s="393" t="s">
        <v>996</v>
      </c>
      <c r="D874" s="468"/>
      <c r="E874" s="462" t="s">
        <v>2137</v>
      </c>
      <c r="F874" s="14" t="s">
        <v>2149</v>
      </c>
      <c r="G874" s="14" t="s">
        <v>2149</v>
      </c>
      <c r="H874" s="469" t="s">
        <v>2149</v>
      </c>
      <c r="I874" s="462"/>
      <c r="J874" s="456"/>
      <c r="K874" s="11"/>
      <c r="L874" s="11"/>
      <c r="M874" s="14"/>
      <c r="N874" s="470"/>
      <c r="O874" s="14"/>
      <c r="P874" s="14"/>
      <c r="Q874" s="14"/>
      <c r="R874" s="14"/>
      <c r="S874" s="14"/>
      <c r="T874" s="469"/>
      <c r="U874" s="454"/>
      <c r="V874" s="454"/>
      <c r="W874" s="9"/>
      <c r="X874" s="9"/>
      <c r="Y874" s="10"/>
      <c r="Z874" s="495" t="s">
        <v>2195</v>
      </c>
      <c r="AA874" s="11"/>
      <c r="AB874" s="472"/>
      <c r="AC874" s="473"/>
      <c r="AD874" s="473"/>
      <c r="AE874" s="496" t="s">
        <v>2195</v>
      </c>
      <c r="AF874" s="12"/>
      <c r="AG874" s="12"/>
      <c r="AH874" s="13"/>
      <c r="AI874" s="14"/>
      <c r="AJ874" s="14"/>
      <c r="AK874" s="7"/>
      <c r="AL874" s="7"/>
      <c r="AM874" s="15"/>
      <c r="AN874" s="15"/>
      <c r="AO874" s="8"/>
      <c r="AP874" s="453" t="s">
        <v>335</v>
      </c>
      <c r="AQ874" s="17"/>
      <c r="AR874" s="18"/>
      <c r="AS874" s="19"/>
      <c r="AT874" s="19"/>
      <c r="AU874" s="19"/>
      <c r="AV874" s="19"/>
      <c r="AW874" s="19"/>
      <c r="AX874" s="19"/>
      <c r="AY874" s="19"/>
      <c r="AZ874" s="20"/>
      <c r="BA874" s="20"/>
      <c r="BB874" s="21"/>
      <c r="BC874" s="22" t="s">
        <v>2179</v>
      </c>
      <c r="BD874" s="77"/>
      <c r="BE874" s="91"/>
      <c r="BF874" s="91"/>
      <c r="BG874" s="92"/>
      <c r="BH874"/>
      <c r="BI874"/>
      <c r="BJ874"/>
      <c r="BK874"/>
      <c r="BL874"/>
      <c r="BM874"/>
      <c r="BN874"/>
      <c r="BO874"/>
      <c r="BP874"/>
      <c r="BQ874"/>
      <c r="BR874"/>
      <c r="BS874"/>
      <c r="BT874" s="92"/>
      <c r="BU874" s="92"/>
      <c r="BV874" s="92"/>
      <c r="BW874" s="5"/>
      <c r="BX874" s="5"/>
      <c r="BY874" s="5"/>
      <c r="BZ874" s="5"/>
      <c r="CA874" s="5"/>
      <c r="CB874" s="5"/>
      <c r="CC874" s="5"/>
      <c r="CD874" s="440"/>
      <c r="CE874" s="440"/>
      <c r="CF874" s="441"/>
      <c r="CG874" s="442"/>
      <c r="CH874" s="443"/>
      <c r="CI874" s="443"/>
      <c r="CJ874" s="443"/>
      <c r="CK874" s="443"/>
      <c r="CL874" s="4"/>
      <c r="CM874" s="4"/>
      <c r="CN874" s="5"/>
      <c r="CO874" s="4"/>
      <c r="CP874" s="444"/>
      <c r="CQ874" s="445"/>
      <c r="CR874" s="446"/>
      <c r="CS874" s="446"/>
      <c r="CT874" s="444"/>
      <c r="CU874" s="444"/>
      <c r="CV874" s="444"/>
      <c r="CW874" s="444"/>
      <c r="CX874" s="447"/>
      <c r="CY874" s="447"/>
      <c r="CZ874" s="447"/>
      <c r="DA874" s="447"/>
      <c r="DB874" s="448"/>
      <c r="DC874" s="448"/>
      <c r="DD874" s="446"/>
      <c r="DE874" s="439"/>
      <c r="DF874" s="439"/>
      <c r="DG874" s="439"/>
      <c r="DH874" s="439"/>
      <c r="DI874" s="439"/>
      <c r="DJ874" s="439"/>
      <c r="DK874" s="439"/>
      <c r="DL874" s="446"/>
      <c r="DM874" s="446"/>
      <c r="DN874" s="444"/>
      <c r="DO874" s="444"/>
      <c r="DP874" s="444"/>
      <c r="DQ874" s="444"/>
      <c r="DR874" s="444"/>
      <c r="DS874" s="441"/>
      <c r="DT874" s="449"/>
      <c r="DU874" s="450"/>
      <c r="DV874" s="450"/>
      <c r="DW874" s="450"/>
      <c r="DX874" s="450"/>
      <c r="DY874" s="450"/>
      <c r="DZ874" s="450"/>
      <c r="EA874" s="450"/>
      <c r="EB874" s="450"/>
      <c r="EC874" s="450"/>
      <c r="ED874" s="450"/>
      <c r="EE874" s="446"/>
      <c r="EF874" s="446"/>
      <c r="EL874" s="4"/>
      <c r="EM874" s="4"/>
      <c r="EN874" s="5"/>
      <c r="EO874" s="4"/>
      <c r="FA874" s="23"/>
      <c r="FB874" s="24"/>
      <c r="FC874" s="75"/>
      <c r="FD874" s="76"/>
      <c r="FF874" s="89"/>
      <c r="IA874" s="214"/>
      <c r="IB874" s="215"/>
      <c r="IC874" s="214"/>
      <c r="ID874" s="215"/>
      <c r="IE874" s="214"/>
      <c r="IF874" s="214"/>
      <c r="IG874" s="214"/>
      <c r="IH874" s="233"/>
      <c r="II874" s="160"/>
      <c r="IJ874" s="217"/>
      <c r="IK874" s="218"/>
      <c r="IL874" s="218"/>
      <c r="IM874" s="218"/>
      <c r="IO874" s="391"/>
    </row>
    <row r="875" spans="1:249" s="6" customFormat="1" ht="15" x14ac:dyDescent="0.2">
      <c r="A875" s="467" t="s">
        <v>2195</v>
      </c>
      <c r="B875" s="467" t="s">
        <v>2149</v>
      </c>
      <c r="C875" s="393" t="s">
        <v>997</v>
      </c>
      <c r="D875" s="468"/>
      <c r="E875" s="462" t="s">
        <v>2139</v>
      </c>
      <c r="F875" s="14" t="s">
        <v>2149</v>
      </c>
      <c r="G875" s="14" t="s">
        <v>2149</v>
      </c>
      <c r="H875" s="469" t="s">
        <v>2149</v>
      </c>
      <c r="I875" s="462"/>
      <c r="J875" s="456"/>
      <c r="K875" s="11"/>
      <c r="L875" s="11"/>
      <c r="M875" s="14"/>
      <c r="N875" s="470"/>
      <c r="O875" s="14"/>
      <c r="P875" s="14"/>
      <c r="Q875" s="14"/>
      <c r="R875" s="14"/>
      <c r="S875" s="14"/>
      <c r="T875" s="469"/>
      <c r="U875" s="454"/>
      <c r="V875" s="454"/>
      <c r="W875" s="9"/>
      <c r="X875" s="9"/>
      <c r="Y875" s="10"/>
      <c r="Z875" s="495" t="s">
        <v>2195</v>
      </c>
      <c r="AA875" s="11"/>
      <c r="AB875" s="472"/>
      <c r="AC875" s="473"/>
      <c r="AD875" s="473"/>
      <c r="AE875" s="496" t="s">
        <v>2195</v>
      </c>
      <c r="AF875" s="12"/>
      <c r="AG875" s="12"/>
      <c r="AH875" s="13"/>
      <c r="AI875" s="14"/>
      <c r="AJ875" s="14"/>
      <c r="AK875" s="7"/>
      <c r="AL875" s="7"/>
      <c r="AM875" s="15"/>
      <c r="AN875" s="15"/>
      <c r="AO875" s="8"/>
      <c r="AP875" s="453" t="s">
        <v>336</v>
      </c>
      <c r="AQ875" s="17"/>
      <c r="AR875" s="18"/>
      <c r="AS875" s="19"/>
      <c r="AT875" s="19"/>
      <c r="AU875" s="19"/>
      <c r="AV875" s="19"/>
      <c r="AW875" s="19"/>
      <c r="AX875" s="19"/>
      <c r="AY875" s="19"/>
      <c r="AZ875" s="20"/>
      <c r="BA875" s="20"/>
      <c r="BB875" s="21"/>
      <c r="BC875" s="22" t="s">
        <v>2179</v>
      </c>
      <c r="BD875" s="77"/>
      <c r="BE875" s="91"/>
      <c r="BF875" s="91"/>
      <c r="BG875" s="92"/>
      <c r="BH875"/>
      <c r="BI875"/>
      <c r="BJ875"/>
      <c r="BK875"/>
      <c r="BL875"/>
      <c r="BM875"/>
      <c r="BN875"/>
      <c r="BO875"/>
      <c r="BP875"/>
      <c r="BQ875"/>
      <c r="BR875"/>
      <c r="BS875"/>
      <c r="BT875" s="92"/>
      <c r="BU875" s="92"/>
      <c r="BV875" s="92"/>
      <c r="BW875" s="5"/>
      <c r="BX875" s="5"/>
      <c r="BY875" s="5"/>
      <c r="BZ875" s="5"/>
      <c r="CA875" s="5"/>
      <c r="CB875" s="5"/>
      <c r="CC875" s="5"/>
      <c r="CD875" s="440"/>
      <c r="CE875" s="440"/>
      <c r="CF875" s="441"/>
      <c r="CG875" s="442"/>
      <c r="CH875" s="443"/>
      <c r="CI875" s="443"/>
      <c r="CJ875" s="443"/>
      <c r="CK875" s="443"/>
      <c r="CL875" s="4"/>
      <c r="CM875" s="4"/>
      <c r="CN875" s="5"/>
      <c r="CO875" s="4"/>
      <c r="CP875" s="444"/>
      <c r="CQ875" s="445"/>
      <c r="CR875" s="446"/>
      <c r="CS875" s="446"/>
      <c r="CT875" s="444"/>
      <c r="CU875" s="444"/>
      <c r="CV875" s="444"/>
      <c r="CW875" s="444"/>
      <c r="CX875" s="447"/>
      <c r="CY875" s="447"/>
      <c r="CZ875" s="447"/>
      <c r="DA875" s="447"/>
      <c r="DB875" s="448"/>
      <c r="DC875" s="448"/>
      <c r="DD875" s="446"/>
      <c r="DE875" s="439"/>
      <c r="DF875" s="439"/>
      <c r="DG875" s="439"/>
      <c r="DH875" s="439"/>
      <c r="DI875" s="439"/>
      <c r="DJ875" s="439"/>
      <c r="DK875" s="439"/>
      <c r="DL875" s="446"/>
      <c r="DM875" s="446"/>
      <c r="DN875" s="444"/>
      <c r="DO875" s="444"/>
      <c r="DP875" s="444"/>
      <c r="DQ875" s="444"/>
      <c r="DR875" s="444"/>
      <c r="DS875" s="441"/>
      <c r="DT875" s="449"/>
      <c r="DU875" s="450"/>
      <c r="DV875" s="450"/>
      <c r="DW875" s="450"/>
      <c r="DX875" s="450"/>
      <c r="DY875" s="450"/>
      <c r="DZ875" s="450"/>
      <c r="EA875" s="450"/>
      <c r="EB875" s="450"/>
      <c r="EC875" s="450"/>
      <c r="ED875" s="450"/>
      <c r="EE875" s="446"/>
      <c r="EF875" s="446"/>
      <c r="EL875" s="4"/>
      <c r="EM875" s="4"/>
      <c r="EN875" s="5"/>
      <c r="EO875" s="4"/>
      <c r="FA875" s="23"/>
      <c r="FB875" s="24"/>
      <c r="FC875" s="75"/>
      <c r="FD875" s="76"/>
      <c r="FF875" s="89"/>
      <c r="IA875" s="214"/>
      <c r="IB875" s="215"/>
      <c r="IC875" s="214"/>
      <c r="ID875" s="215"/>
      <c r="IE875" s="214"/>
      <c r="IF875" s="214"/>
      <c r="IG875" s="214"/>
      <c r="IH875" s="233"/>
      <c r="II875" s="160"/>
      <c r="IJ875" s="217"/>
      <c r="IK875" s="218"/>
      <c r="IL875" s="218"/>
      <c r="IM875" s="218"/>
      <c r="IO875" s="391"/>
    </row>
    <row r="876" spans="1:249" s="6" customFormat="1" ht="15" x14ac:dyDescent="0.2">
      <c r="A876" s="467" t="s">
        <v>2195</v>
      </c>
      <c r="B876" s="467" t="s">
        <v>1969</v>
      </c>
      <c r="C876" s="393" t="s">
        <v>998</v>
      </c>
      <c r="D876" s="468"/>
      <c r="E876" s="462" t="s">
        <v>2137</v>
      </c>
      <c r="F876" s="14" t="s">
        <v>2149</v>
      </c>
      <c r="G876" s="14" t="s">
        <v>2149</v>
      </c>
      <c r="H876" s="469" t="s">
        <v>2149</v>
      </c>
      <c r="I876" s="462"/>
      <c r="J876" s="456"/>
      <c r="K876" s="11"/>
      <c r="L876" s="11"/>
      <c r="M876" s="14"/>
      <c r="N876" s="470"/>
      <c r="O876" s="14"/>
      <c r="P876" s="14"/>
      <c r="Q876" s="14"/>
      <c r="R876" s="14"/>
      <c r="S876" s="14"/>
      <c r="T876" s="469"/>
      <c r="U876" s="454"/>
      <c r="V876" s="454"/>
      <c r="W876" s="9"/>
      <c r="X876" s="9"/>
      <c r="Y876" s="10"/>
      <c r="Z876" s="495" t="s">
        <v>2166</v>
      </c>
      <c r="AA876" s="11"/>
      <c r="AB876" s="472"/>
      <c r="AC876" s="473"/>
      <c r="AD876" s="473"/>
      <c r="AE876" s="496" t="s">
        <v>2195</v>
      </c>
      <c r="AF876" s="12"/>
      <c r="AG876" s="12"/>
      <c r="AH876" s="13"/>
      <c r="AI876" s="14"/>
      <c r="AJ876" s="14"/>
      <c r="AK876" s="7"/>
      <c r="AL876" s="7"/>
      <c r="AM876" s="15"/>
      <c r="AN876" s="15"/>
      <c r="AO876" s="8"/>
      <c r="AP876" s="453" t="s">
        <v>337</v>
      </c>
      <c r="AQ876" s="17"/>
      <c r="AR876" s="18"/>
      <c r="AS876" s="19"/>
      <c r="AT876" s="19"/>
      <c r="AU876" s="19"/>
      <c r="AV876" s="19"/>
      <c r="AW876" s="19"/>
      <c r="AX876" s="19"/>
      <c r="AY876" s="19"/>
      <c r="AZ876" s="20"/>
      <c r="BA876" s="20"/>
      <c r="BB876" s="21"/>
      <c r="BC876" s="22" t="s">
        <v>2179</v>
      </c>
      <c r="BD876" s="77"/>
      <c r="BE876" s="91"/>
      <c r="BF876" s="91"/>
      <c r="BG876" s="92"/>
      <c r="BH876"/>
      <c r="BI876"/>
      <c r="BJ876"/>
      <c r="BK876"/>
      <c r="BL876"/>
      <c r="BM876"/>
      <c r="BN876"/>
      <c r="BO876"/>
      <c r="BP876"/>
      <c r="BQ876"/>
      <c r="BR876"/>
      <c r="BS876"/>
      <c r="BT876" s="92"/>
      <c r="BU876" s="92"/>
      <c r="BV876" s="92"/>
      <c r="BW876" s="5"/>
      <c r="BX876" s="5"/>
      <c r="BY876" s="5"/>
      <c r="BZ876" s="5"/>
      <c r="CA876" s="5"/>
      <c r="CB876" s="5"/>
      <c r="CC876" s="5"/>
      <c r="CD876" s="440"/>
      <c r="CE876" s="440"/>
      <c r="CF876" s="441"/>
      <c r="CG876" s="442"/>
      <c r="CH876" s="443"/>
      <c r="CI876" s="443"/>
      <c r="CJ876" s="443"/>
      <c r="CK876" s="443"/>
      <c r="CL876" s="4"/>
      <c r="CM876" s="4"/>
      <c r="CN876" s="5"/>
      <c r="CO876" s="4"/>
      <c r="CP876" s="444"/>
      <c r="CQ876" s="445"/>
      <c r="CR876" s="446"/>
      <c r="CS876" s="446"/>
      <c r="CT876" s="444"/>
      <c r="CU876" s="444"/>
      <c r="CV876" s="444"/>
      <c r="CW876" s="444"/>
      <c r="CX876" s="447"/>
      <c r="CY876" s="447"/>
      <c r="CZ876" s="447"/>
      <c r="DA876" s="447"/>
      <c r="DB876" s="448"/>
      <c r="DC876" s="448"/>
      <c r="DD876" s="446"/>
      <c r="DE876" s="439"/>
      <c r="DF876" s="439"/>
      <c r="DG876" s="439"/>
      <c r="DH876" s="439"/>
      <c r="DI876" s="439"/>
      <c r="DJ876" s="439"/>
      <c r="DK876" s="439"/>
      <c r="DL876" s="446"/>
      <c r="DM876" s="446"/>
      <c r="DN876" s="444"/>
      <c r="DO876" s="444"/>
      <c r="DP876" s="444"/>
      <c r="DQ876" s="444"/>
      <c r="DR876" s="444"/>
      <c r="DS876" s="441"/>
      <c r="DT876" s="449"/>
      <c r="DU876" s="450"/>
      <c r="DV876" s="450"/>
      <c r="DW876" s="450"/>
      <c r="DX876" s="450"/>
      <c r="DY876" s="450"/>
      <c r="DZ876" s="450"/>
      <c r="EA876" s="450"/>
      <c r="EB876" s="450"/>
      <c r="EC876" s="450"/>
      <c r="ED876" s="450"/>
      <c r="EE876" s="446"/>
      <c r="EF876" s="446"/>
      <c r="EL876" s="4"/>
      <c r="EM876" s="4"/>
      <c r="EN876" s="5"/>
      <c r="EO876" s="4"/>
      <c r="FA876" s="23"/>
      <c r="FB876" s="24"/>
      <c r="FC876" s="75"/>
      <c r="FD876" s="76"/>
      <c r="FF876" s="89"/>
      <c r="IA876" s="214"/>
      <c r="IB876" s="215"/>
      <c r="IC876" s="214"/>
      <c r="ID876" s="215"/>
      <c r="IE876" s="214"/>
      <c r="IF876" s="214"/>
      <c r="IG876" s="214"/>
      <c r="IH876" s="233"/>
      <c r="II876" s="160"/>
      <c r="IJ876" s="217"/>
      <c r="IK876" s="218"/>
      <c r="IL876" s="218"/>
      <c r="IM876" s="218"/>
      <c r="IO876" s="391"/>
    </row>
    <row r="877" spans="1:249" s="6" customFormat="1" ht="15" x14ac:dyDescent="0.2">
      <c r="A877" s="467" t="s">
        <v>2195</v>
      </c>
      <c r="B877" s="467" t="s">
        <v>2149</v>
      </c>
      <c r="C877" s="393" t="s">
        <v>999</v>
      </c>
      <c r="D877" s="468"/>
      <c r="E877" s="462" t="s">
        <v>2141</v>
      </c>
      <c r="F877" s="14" t="s">
        <v>2149</v>
      </c>
      <c r="G877" s="14" t="s">
        <v>2149</v>
      </c>
      <c r="H877" s="469" t="s">
        <v>2149</v>
      </c>
      <c r="I877" s="462"/>
      <c r="J877" s="456"/>
      <c r="K877" s="11"/>
      <c r="L877" s="11"/>
      <c r="M877" s="14"/>
      <c r="N877" s="470"/>
      <c r="O877" s="14"/>
      <c r="P877" s="14"/>
      <c r="Q877" s="14"/>
      <c r="R877" s="14"/>
      <c r="S877" s="14"/>
      <c r="T877" s="469"/>
      <c r="U877" s="454"/>
      <c r="V877" s="454"/>
      <c r="W877" s="9"/>
      <c r="X877" s="9"/>
      <c r="Y877" s="10"/>
      <c r="Z877" s="495" t="s">
        <v>2195</v>
      </c>
      <c r="AA877" s="11"/>
      <c r="AB877" s="472"/>
      <c r="AC877" s="473"/>
      <c r="AD877" s="473"/>
      <c r="AE877" s="496" t="s">
        <v>2195</v>
      </c>
      <c r="AF877" s="12"/>
      <c r="AG877" s="12"/>
      <c r="AH877" s="13"/>
      <c r="AI877" s="14"/>
      <c r="AJ877" s="14"/>
      <c r="AK877" s="7"/>
      <c r="AL877" s="7"/>
      <c r="AM877" s="15"/>
      <c r="AN877" s="15"/>
      <c r="AO877" s="8"/>
      <c r="AP877" s="453" t="s">
        <v>338</v>
      </c>
      <c r="AQ877" s="17"/>
      <c r="AR877" s="18"/>
      <c r="AS877" s="19"/>
      <c r="AT877" s="19"/>
      <c r="AU877" s="19"/>
      <c r="AV877" s="19"/>
      <c r="AW877" s="19"/>
      <c r="AX877" s="19"/>
      <c r="AY877" s="19"/>
      <c r="AZ877" s="20"/>
      <c r="BA877" s="20"/>
      <c r="BB877" s="21"/>
      <c r="BC877" s="22" t="s">
        <v>2179</v>
      </c>
      <c r="BD877" s="77"/>
      <c r="BE877" s="91"/>
      <c r="BF877" s="91"/>
      <c r="BG877" s="92"/>
      <c r="BH877"/>
      <c r="BI877"/>
      <c r="BJ877"/>
      <c r="BK877"/>
      <c r="BL877"/>
      <c r="BM877"/>
      <c r="BN877"/>
      <c r="BO877"/>
      <c r="BP877"/>
      <c r="BQ877"/>
      <c r="BR877"/>
      <c r="BS877"/>
      <c r="BT877" s="92"/>
      <c r="BU877" s="92"/>
      <c r="BV877" s="92"/>
      <c r="BW877" s="5"/>
      <c r="BX877" s="5"/>
      <c r="BY877" s="5"/>
      <c r="BZ877" s="5"/>
      <c r="CA877" s="5"/>
      <c r="CB877" s="5"/>
      <c r="CC877" s="5"/>
      <c r="CD877" s="440"/>
      <c r="CE877" s="440"/>
      <c r="CF877" s="441"/>
      <c r="CG877" s="442"/>
      <c r="CH877" s="443"/>
      <c r="CI877" s="443"/>
      <c r="CJ877" s="443"/>
      <c r="CK877" s="443"/>
      <c r="CL877" s="4"/>
      <c r="CM877" s="4"/>
      <c r="CN877" s="5"/>
      <c r="CO877" s="4"/>
      <c r="CP877" s="444"/>
      <c r="CQ877" s="445"/>
      <c r="CR877" s="446"/>
      <c r="CS877" s="446"/>
      <c r="CT877" s="444"/>
      <c r="CU877" s="444"/>
      <c r="CV877" s="444"/>
      <c r="CW877" s="444"/>
      <c r="CX877" s="447"/>
      <c r="CY877" s="447"/>
      <c r="CZ877" s="447"/>
      <c r="DA877" s="447"/>
      <c r="DB877" s="448"/>
      <c r="DC877" s="448"/>
      <c r="DD877" s="446"/>
      <c r="DE877" s="439"/>
      <c r="DF877" s="439"/>
      <c r="DG877" s="439"/>
      <c r="DH877" s="439"/>
      <c r="DI877" s="439"/>
      <c r="DJ877" s="439"/>
      <c r="DK877" s="439"/>
      <c r="DL877" s="446"/>
      <c r="DM877" s="446"/>
      <c r="DN877" s="444"/>
      <c r="DO877" s="444"/>
      <c r="DP877" s="444"/>
      <c r="DQ877" s="444"/>
      <c r="DR877" s="444"/>
      <c r="DS877" s="441"/>
      <c r="DT877" s="449"/>
      <c r="DU877" s="450"/>
      <c r="DV877" s="450"/>
      <c r="DW877" s="450"/>
      <c r="DX877" s="450"/>
      <c r="DY877" s="450"/>
      <c r="DZ877" s="450"/>
      <c r="EA877" s="450"/>
      <c r="EB877" s="450"/>
      <c r="EC877" s="450"/>
      <c r="ED877" s="450"/>
      <c r="EE877" s="446"/>
      <c r="EF877" s="446"/>
      <c r="EL877" s="4"/>
      <c r="EM877" s="4"/>
      <c r="EN877" s="5"/>
      <c r="EO877" s="4"/>
      <c r="FA877" s="23"/>
      <c r="FB877" s="24"/>
      <c r="FC877" s="75"/>
      <c r="FD877" s="76"/>
      <c r="FF877" s="89"/>
      <c r="IA877" s="214"/>
      <c r="IB877" s="215"/>
      <c r="IC877" s="214"/>
      <c r="ID877" s="215"/>
      <c r="IE877" s="214"/>
      <c r="IF877" s="214"/>
      <c r="IG877" s="214"/>
      <c r="IH877" s="233"/>
      <c r="II877" s="160"/>
      <c r="IJ877" s="217"/>
      <c r="IK877" s="218"/>
      <c r="IL877" s="218"/>
      <c r="IM877" s="218"/>
      <c r="IO877" s="391"/>
    </row>
    <row r="878" spans="1:249" s="6" customFormat="1" ht="15" x14ac:dyDescent="0.2">
      <c r="A878" s="467" t="s">
        <v>2195</v>
      </c>
      <c r="B878" s="467" t="s">
        <v>1969</v>
      </c>
      <c r="C878" s="393" t="s">
        <v>1000</v>
      </c>
      <c r="D878" s="468"/>
      <c r="E878" s="462" t="s">
        <v>2138</v>
      </c>
      <c r="F878" s="14" t="s">
        <v>2149</v>
      </c>
      <c r="G878" s="14" t="s">
        <v>2149</v>
      </c>
      <c r="H878" s="469" t="s">
        <v>2149</v>
      </c>
      <c r="I878" s="462"/>
      <c r="J878" s="456"/>
      <c r="K878" s="11"/>
      <c r="L878" s="11"/>
      <c r="M878" s="14"/>
      <c r="N878" s="470"/>
      <c r="O878" s="14"/>
      <c r="P878" s="14"/>
      <c r="Q878" s="14"/>
      <c r="R878" s="14"/>
      <c r="S878" s="14"/>
      <c r="T878" s="469"/>
      <c r="U878" s="454"/>
      <c r="V878" s="454"/>
      <c r="W878" s="9"/>
      <c r="X878" s="9"/>
      <c r="Y878" s="10"/>
      <c r="Z878" s="495" t="s">
        <v>2166</v>
      </c>
      <c r="AA878" s="11"/>
      <c r="AB878" s="472"/>
      <c r="AC878" s="473"/>
      <c r="AD878" s="473"/>
      <c r="AE878" s="496" t="s">
        <v>2195</v>
      </c>
      <c r="AF878" s="12"/>
      <c r="AG878" s="12"/>
      <c r="AH878" s="13"/>
      <c r="AI878" s="14"/>
      <c r="AJ878" s="14"/>
      <c r="AK878" s="7"/>
      <c r="AL878" s="7"/>
      <c r="AM878" s="15"/>
      <c r="AN878" s="15"/>
      <c r="AO878" s="8"/>
      <c r="AP878" s="453" t="s">
        <v>339</v>
      </c>
      <c r="AQ878" s="17"/>
      <c r="AR878" s="18"/>
      <c r="AS878" s="19"/>
      <c r="AT878" s="19"/>
      <c r="AU878" s="19"/>
      <c r="AV878" s="19"/>
      <c r="AW878" s="19"/>
      <c r="AX878" s="19"/>
      <c r="AY878" s="19"/>
      <c r="AZ878" s="20"/>
      <c r="BA878" s="20"/>
      <c r="BB878" s="21"/>
      <c r="BC878" s="22" t="s">
        <v>2179</v>
      </c>
      <c r="BD878" s="77"/>
      <c r="BE878" s="91"/>
      <c r="BF878" s="91"/>
      <c r="BG878" s="92"/>
      <c r="BH878"/>
      <c r="BI878"/>
      <c r="BJ878"/>
      <c r="BK878"/>
      <c r="BL878"/>
      <c r="BM878"/>
      <c r="BN878"/>
      <c r="BO878"/>
      <c r="BP878"/>
      <c r="BQ878"/>
      <c r="BR878"/>
      <c r="BS878"/>
      <c r="BT878" s="92"/>
      <c r="BU878" s="92"/>
      <c r="BV878" s="92"/>
      <c r="BW878" s="5"/>
      <c r="BX878" s="5"/>
      <c r="BY878" s="5"/>
      <c r="BZ878" s="5"/>
      <c r="CA878" s="5"/>
      <c r="CB878" s="5"/>
      <c r="CC878" s="5"/>
      <c r="CD878" s="440"/>
      <c r="CE878" s="440"/>
      <c r="CF878" s="441"/>
      <c r="CG878" s="442"/>
      <c r="CH878" s="443"/>
      <c r="CI878" s="443"/>
      <c r="CJ878" s="443"/>
      <c r="CK878" s="443"/>
      <c r="CL878" s="4"/>
      <c r="CM878" s="4"/>
      <c r="CN878" s="5"/>
      <c r="CO878" s="4"/>
      <c r="CP878" s="444"/>
      <c r="CQ878" s="445"/>
      <c r="CR878" s="446"/>
      <c r="CS878" s="446"/>
      <c r="CT878" s="444"/>
      <c r="CU878" s="444"/>
      <c r="CV878" s="444"/>
      <c r="CW878" s="444"/>
      <c r="CX878" s="447"/>
      <c r="CY878" s="447"/>
      <c r="CZ878" s="447"/>
      <c r="DA878" s="447"/>
      <c r="DB878" s="448"/>
      <c r="DC878" s="448"/>
      <c r="DD878" s="446"/>
      <c r="DE878" s="439"/>
      <c r="DF878" s="439"/>
      <c r="DG878" s="439"/>
      <c r="DH878" s="439"/>
      <c r="DI878" s="439"/>
      <c r="DJ878" s="439"/>
      <c r="DK878" s="439"/>
      <c r="DL878" s="446"/>
      <c r="DM878" s="446"/>
      <c r="DN878" s="444"/>
      <c r="DO878" s="444"/>
      <c r="DP878" s="444"/>
      <c r="DQ878" s="444"/>
      <c r="DR878" s="444"/>
      <c r="DS878" s="441"/>
      <c r="DT878" s="449"/>
      <c r="DU878" s="450"/>
      <c r="DV878" s="450"/>
      <c r="DW878" s="450"/>
      <c r="DX878" s="450"/>
      <c r="DY878" s="450"/>
      <c r="DZ878" s="450"/>
      <c r="EA878" s="450"/>
      <c r="EB878" s="450"/>
      <c r="EC878" s="450"/>
      <c r="ED878" s="450"/>
      <c r="EE878" s="446"/>
      <c r="EF878" s="446"/>
      <c r="EL878" s="4"/>
      <c r="EM878" s="4"/>
      <c r="EN878" s="5"/>
      <c r="EO878" s="4"/>
      <c r="FA878" s="23"/>
      <c r="FB878" s="24"/>
      <c r="FC878" s="75"/>
      <c r="FD878" s="76"/>
      <c r="FF878" s="89"/>
      <c r="IA878" s="214"/>
      <c r="IB878" s="215"/>
      <c r="IC878" s="214"/>
      <c r="ID878" s="215"/>
      <c r="IE878" s="214"/>
      <c r="IF878" s="214"/>
      <c r="IG878" s="214"/>
      <c r="IH878" s="233"/>
      <c r="II878" s="160"/>
      <c r="IJ878" s="217"/>
      <c r="IK878" s="218"/>
      <c r="IL878" s="218"/>
      <c r="IM878" s="218"/>
      <c r="IO878" s="391"/>
    </row>
    <row r="879" spans="1:249" s="6" customFormat="1" ht="15" x14ac:dyDescent="0.2">
      <c r="A879" s="467">
        <v>3</v>
      </c>
      <c r="B879" s="467" t="s">
        <v>2157</v>
      </c>
      <c r="C879" s="393" t="s">
        <v>3204</v>
      </c>
      <c r="D879" s="468"/>
      <c r="E879" s="462" t="s">
        <v>2137</v>
      </c>
      <c r="F879" s="14" t="s">
        <v>2149</v>
      </c>
      <c r="G879" s="14" t="s">
        <v>2154</v>
      </c>
      <c r="H879" s="469" t="s">
        <v>2149</v>
      </c>
      <c r="I879" s="462"/>
      <c r="J879" s="456"/>
      <c r="K879" s="11"/>
      <c r="L879" s="11"/>
      <c r="M879" s="14"/>
      <c r="N879" s="470"/>
      <c r="O879" s="14"/>
      <c r="P879" s="14"/>
      <c r="Q879" s="14"/>
      <c r="R879" s="14"/>
      <c r="S879" s="14"/>
      <c r="T879" s="469"/>
      <c r="U879" s="454"/>
      <c r="V879" s="454"/>
      <c r="W879" s="9"/>
      <c r="X879" s="9"/>
      <c r="Y879" s="10"/>
      <c r="Z879" s="495" t="s">
        <v>2166</v>
      </c>
      <c r="AA879" s="11"/>
      <c r="AB879" s="472"/>
      <c r="AC879" s="473"/>
      <c r="AD879" s="473"/>
      <c r="AE879" s="496" t="s">
        <v>2166</v>
      </c>
      <c r="AF879" s="12"/>
      <c r="AG879" s="12"/>
      <c r="AH879" s="13"/>
      <c r="AI879" s="14"/>
      <c r="AJ879" s="14"/>
      <c r="AK879" s="7"/>
      <c r="AL879" s="7"/>
      <c r="AM879" s="15"/>
      <c r="AN879" s="15"/>
      <c r="AO879" s="8"/>
      <c r="AP879" s="453" t="s">
        <v>340</v>
      </c>
      <c r="AQ879" s="17"/>
      <c r="AR879" s="18"/>
      <c r="AS879" s="19"/>
      <c r="AT879" s="19"/>
      <c r="AU879" s="19"/>
      <c r="AV879" s="19"/>
      <c r="AW879" s="19"/>
      <c r="AX879" s="19"/>
      <c r="AY879" s="19"/>
      <c r="AZ879" s="20"/>
      <c r="BA879" s="20"/>
      <c r="BB879" s="21"/>
      <c r="BC879" s="22" t="s">
        <v>2179</v>
      </c>
      <c r="BD879" s="77"/>
      <c r="BE879" s="91"/>
      <c r="BF879" s="91"/>
      <c r="BG879" s="92"/>
      <c r="BH879"/>
      <c r="BI879"/>
      <c r="BJ879"/>
      <c r="BK879"/>
      <c r="BL879"/>
      <c r="BM879"/>
      <c r="BN879"/>
      <c r="BO879"/>
      <c r="BP879"/>
      <c r="BQ879"/>
      <c r="BR879"/>
      <c r="BS879"/>
      <c r="BT879" s="92"/>
      <c r="BU879" s="92"/>
      <c r="BV879" s="92"/>
      <c r="BW879" s="5"/>
      <c r="BX879" s="5"/>
      <c r="BY879" s="5"/>
      <c r="BZ879" s="5"/>
      <c r="CA879" s="5"/>
      <c r="CB879" s="5"/>
      <c r="CC879" s="5"/>
      <c r="CD879" s="440"/>
      <c r="CE879" s="440"/>
      <c r="CF879" s="441"/>
      <c r="CG879" s="442"/>
      <c r="CH879" s="443"/>
      <c r="CI879" s="443"/>
      <c r="CJ879" s="443"/>
      <c r="CK879" s="443"/>
      <c r="CL879" s="4"/>
      <c r="CM879" s="4"/>
      <c r="CN879" s="5"/>
      <c r="CO879" s="4"/>
      <c r="CP879" s="444"/>
      <c r="CQ879" s="445"/>
      <c r="CR879" s="446"/>
      <c r="CS879" s="446"/>
      <c r="CT879" s="444"/>
      <c r="CU879" s="444"/>
      <c r="CV879" s="444"/>
      <c r="CW879" s="444"/>
      <c r="CX879" s="447"/>
      <c r="CY879" s="447"/>
      <c r="CZ879" s="447"/>
      <c r="DA879" s="447"/>
      <c r="DB879" s="448"/>
      <c r="DC879" s="448"/>
      <c r="DD879" s="446"/>
      <c r="DE879" s="439"/>
      <c r="DF879" s="439"/>
      <c r="DG879" s="439"/>
      <c r="DH879" s="439"/>
      <c r="DI879" s="439"/>
      <c r="DJ879" s="439"/>
      <c r="DK879" s="439"/>
      <c r="DL879" s="446"/>
      <c r="DM879" s="446"/>
      <c r="DN879" s="444"/>
      <c r="DO879" s="444"/>
      <c r="DP879" s="444"/>
      <c r="DQ879" s="444"/>
      <c r="DR879" s="444"/>
      <c r="DS879" s="441"/>
      <c r="DT879" s="449"/>
      <c r="DU879" s="450"/>
      <c r="DV879" s="450"/>
      <c r="DW879" s="450"/>
      <c r="DX879" s="450"/>
      <c r="DY879" s="450"/>
      <c r="DZ879" s="450"/>
      <c r="EA879" s="450"/>
      <c r="EB879" s="450"/>
      <c r="EC879" s="450"/>
      <c r="ED879" s="450"/>
      <c r="EE879" s="446"/>
      <c r="EF879" s="446"/>
      <c r="EL879" s="4"/>
      <c r="EM879" s="4"/>
      <c r="EN879" s="5"/>
      <c r="EO879" s="4"/>
      <c r="FA879" s="23"/>
      <c r="FB879" s="24"/>
      <c r="FC879" s="75"/>
      <c r="FD879" s="76"/>
      <c r="FF879" s="89"/>
      <c r="IA879" s="214"/>
      <c r="IB879" s="215"/>
      <c r="IC879" s="214"/>
      <c r="ID879" s="215"/>
      <c r="IE879" s="214"/>
      <c r="IF879" s="214"/>
      <c r="IG879" s="214"/>
      <c r="IH879" s="233"/>
      <c r="II879" s="160"/>
      <c r="IJ879" s="217"/>
      <c r="IK879" s="218"/>
      <c r="IL879" s="218"/>
      <c r="IM879" s="218"/>
      <c r="IO879" s="391"/>
    </row>
    <row r="880" spans="1:249" s="6" customFormat="1" ht="15" x14ac:dyDescent="0.2">
      <c r="A880" s="467">
        <v>3</v>
      </c>
      <c r="B880" s="467" t="s">
        <v>2149</v>
      </c>
      <c r="C880" s="393" t="s">
        <v>1001</v>
      </c>
      <c r="D880" s="468"/>
      <c r="E880" s="462" t="s">
        <v>2137</v>
      </c>
      <c r="F880" s="14" t="s">
        <v>2149</v>
      </c>
      <c r="G880" s="14" t="s">
        <v>2154</v>
      </c>
      <c r="H880" s="469" t="s">
        <v>2149</v>
      </c>
      <c r="I880" s="462"/>
      <c r="J880" s="456"/>
      <c r="K880" s="11"/>
      <c r="L880" s="11"/>
      <c r="M880" s="14"/>
      <c r="N880" s="470"/>
      <c r="O880" s="14"/>
      <c r="P880" s="14"/>
      <c r="Q880" s="14"/>
      <c r="R880" s="14"/>
      <c r="S880" s="14"/>
      <c r="T880" s="469"/>
      <c r="U880" s="454"/>
      <c r="V880" s="454"/>
      <c r="W880" s="9"/>
      <c r="X880" s="9"/>
      <c r="Y880" s="10"/>
      <c r="Z880" s="495">
        <v>3</v>
      </c>
      <c r="AA880" s="11"/>
      <c r="AB880" s="472"/>
      <c r="AC880" s="473"/>
      <c r="AD880" s="473"/>
      <c r="AE880" s="496">
        <v>3</v>
      </c>
      <c r="AF880" s="12"/>
      <c r="AG880" s="12"/>
      <c r="AH880" s="13"/>
      <c r="AI880" s="14"/>
      <c r="AJ880" s="14"/>
      <c r="AK880" s="7"/>
      <c r="AL880" s="7"/>
      <c r="AM880" s="15"/>
      <c r="AN880" s="15"/>
      <c r="AO880" s="8"/>
      <c r="AP880" s="453" t="s">
        <v>341</v>
      </c>
      <c r="AQ880" s="17"/>
      <c r="AR880" s="18"/>
      <c r="AS880" s="19"/>
      <c r="AT880" s="19"/>
      <c r="AU880" s="19"/>
      <c r="AV880" s="19"/>
      <c r="AW880" s="19"/>
      <c r="AX880" s="19"/>
      <c r="AY880" s="19"/>
      <c r="AZ880" s="20"/>
      <c r="BA880" s="20"/>
      <c r="BB880" s="21"/>
      <c r="BC880" s="22" t="s">
        <v>2179</v>
      </c>
      <c r="BD880" s="77"/>
      <c r="BE880" s="91"/>
      <c r="BF880" s="91"/>
      <c r="BG880" s="92"/>
      <c r="BH880"/>
      <c r="BI880"/>
      <c r="BJ880"/>
      <c r="BK880"/>
      <c r="BL880"/>
      <c r="BM880"/>
      <c r="BN880"/>
      <c r="BO880"/>
      <c r="BP880"/>
      <c r="BQ880"/>
      <c r="BR880"/>
      <c r="BS880"/>
      <c r="BT880" s="92"/>
      <c r="BU880" s="92"/>
      <c r="BV880" s="92"/>
      <c r="BW880" s="5"/>
      <c r="BX880" s="5"/>
      <c r="BY880" s="5"/>
      <c r="BZ880" s="5"/>
      <c r="CA880" s="5"/>
      <c r="CB880" s="5"/>
      <c r="CC880" s="5"/>
      <c r="CD880" s="440"/>
      <c r="CE880" s="440"/>
      <c r="CF880" s="441"/>
      <c r="CG880" s="442"/>
      <c r="CH880" s="443"/>
      <c r="CI880" s="443"/>
      <c r="CJ880" s="443"/>
      <c r="CK880" s="443"/>
      <c r="CL880" s="4"/>
      <c r="CM880" s="4"/>
      <c r="CN880" s="5"/>
      <c r="CO880" s="4"/>
      <c r="CP880" s="444"/>
      <c r="CQ880" s="445"/>
      <c r="CR880" s="446"/>
      <c r="CS880" s="446"/>
      <c r="CT880" s="444"/>
      <c r="CU880" s="444"/>
      <c r="CV880" s="444"/>
      <c r="CW880" s="444"/>
      <c r="CX880" s="447"/>
      <c r="CY880" s="447"/>
      <c r="CZ880" s="447"/>
      <c r="DA880" s="447"/>
      <c r="DB880" s="448"/>
      <c r="DC880" s="448"/>
      <c r="DD880" s="446"/>
      <c r="DE880" s="439"/>
      <c r="DF880" s="439"/>
      <c r="DG880" s="439"/>
      <c r="DH880" s="439"/>
      <c r="DI880" s="439"/>
      <c r="DJ880" s="439"/>
      <c r="DK880" s="439"/>
      <c r="DL880" s="446"/>
      <c r="DM880" s="446"/>
      <c r="DN880" s="444"/>
      <c r="DO880" s="444"/>
      <c r="DP880" s="444"/>
      <c r="DQ880" s="444"/>
      <c r="DR880" s="444"/>
      <c r="DS880" s="441"/>
      <c r="DT880" s="449"/>
      <c r="DU880" s="450"/>
      <c r="DV880" s="450"/>
      <c r="DW880" s="450"/>
      <c r="DX880" s="450"/>
      <c r="DY880" s="450"/>
      <c r="DZ880" s="450"/>
      <c r="EA880" s="450"/>
      <c r="EB880" s="450"/>
      <c r="EC880" s="450"/>
      <c r="ED880" s="450"/>
      <c r="EE880" s="446"/>
      <c r="EF880" s="446"/>
      <c r="EL880" s="4"/>
      <c r="EM880" s="4"/>
      <c r="EN880" s="5"/>
      <c r="EO880" s="4"/>
      <c r="FA880" s="23"/>
      <c r="FB880" s="24"/>
      <c r="FC880" s="75"/>
      <c r="FD880" s="76"/>
      <c r="FF880" s="89"/>
      <c r="IA880" s="214"/>
      <c r="IB880" s="215"/>
      <c r="IC880" s="214"/>
      <c r="ID880" s="215"/>
      <c r="IE880" s="214"/>
      <c r="IF880" s="214"/>
      <c r="IG880" s="214"/>
      <c r="IH880" s="233"/>
      <c r="II880" s="160"/>
      <c r="IJ880" s="217"/>
      <c r="IK880" s="218"/>
      <c r="IL880" s="218"/>
      <c r="IM880" s="218"/>
      <c r="IO880" s="391"/>
    </row>
    <row r="881" spans="1:249" s="6" customFormat="1" ht="15" x14ac:dyDescent="0.2">
      <c r="A881" s="467">
        <v>2</v>
      </c>
      <c r="B881" s="467" t="s">
        <v>2157</v>
      </c>
      <c r="C881" s="393" t="s">
        <v>1002</v>
      </c>
      <c r="D881" s="468"/>
      <c r="E881" s="462" t="s">
        <v>2136</v>
      </c>
      <c r="F881" s="14" t="s">
        <v>2146</v>
      </c>
      <c r="G881" s="14" t="s">
        <v>2149</v>
      </c>
      <c r="H881" s="469" t="s">
        <v>2149</v>
      </c>
      <c r="I881" s="462"/>
      <c r="J881" s="456"/>
      <c r="K881" s="11"/>
      <c r="L881" s="11"/>
      <c r="M881" s="14"/>
      <c r="N881" s="470"/>
      <c r="O881" s="14"/>
      <c r="P881" s="14"/>
      <c r="Q881" s="14"/>
      <c r="R881" s="14"/>
      <c r="S881" s="14"/>
      <c r="T881" s="469"/>
      <c r="U881" s="454"/>
      <c r="V881" s="454"/>
      <c r="W881" s="9"/>
      <c r="X881" s="9"/>
      <c r="Y881" s="10"/>
      <c r="Z881" s="495" t="s">
        <v>2165</v>
      </c>
      <c r="AA881" s="11"/>
      <c r="AB881" s="472"/>
      <c r="AC881" s="473"/>
      <c r="AD881" s="473"/>
      <c r="AE881" s="496">
        <v>2</v>
      </c>
      <c r="AF881" s="12"/>
      <c r="AG881" s="12"/>
      <c r="AH881" s="13"/>
      <c r="AI881" s="14"/>
      <c r="AJ881" s="14"/>
      <c r="AK881" s="7"/>
      <c r="AL881" s="7"/>
      <c r="AM881" s="15"/>
      <c r="AN881" s="15"/>
      <c r="AO881" s="8"/>
      <c r="AP881" s="453" t="s">
        <v>342</v>
      </c>
      <c r="AQ881" s="17"/>
      <c r="AR881" s="18"/>
      <c r="AS881" s="19"/>
      <c r="AT881" s="19"/>
      <c r="AU881" s="19"/>
      <c r="AV881" s="19"/>
      <c r="AW881" s="19"/>
      <c r="AX881" s="19"/>
      <c r="AY881" s="19"/>
      <c r="AZ881" s="20"/>
      <c r="BA881" s="20"/>
      <c r="BB881" s="21"/>
      <c r="BC881" s="22" t="s">
        <v>2179</v>
      </c>
      <c r="BD881" s="77"/>
      <c r="BE881" s="91"/>
      <c r="BF881" s="91"/>
      <c r="BG881" s="92"/>
      <c r="BH881"/>
      <c r="BI881"/>
      <c r="BJ881"/>
      <c r="BK881"/>
      <c r="BL881"/>
      <c r="BM881"/>
      <c r="BN881"/>
      <c r="BO881"/>
      <c r="BP881"/>
      <c r="BQ881"/>
      <c r="BR881"/>
      <c r="BS881"/>
      <c r="BT881" s="92"/>
      <c r="BU881" s="92"/>
      <c r="BV881" s="92"/>
      <c r="BW881" s="5"/>
      <c r="BX881" s="5"/>
      <c r="BY881" s="5"/>
      <c r="BZ881" s="5"/>
      <c r="CA881" s="5"/>
      <c r="CB881" s="5"/>
      <c r="CC881" s="5"/>
      <c r="CD881" s="440"/>
      <c r="CE881" s="440"/>
      <c r="CF881" s="441"/>
      <c r="CG881" s="442"/>
      <c r="CH881" s="443"/>
      <c r="CI881" s="443"/>
      <c r="CJ881" s="443"/>
      <c r="CK881" s="443"/>
      <c r="CL881" s="4"/>
      <c r="CM881" s="4"/>
      <c r="CN881" s="5"/>
      <c r="CO881" s="4"/>
      <c r="CP881" s="444"/>
      <c r="CQ881" s="445"/>
      <c r="CR881" s="446"/>
      <c r="CS881" s="446"/>
      <c r="CT881" s="444"/>
      <c r="CU881" s="444"/>
      <c r="CV881" s="444"/>
      <c r="CW881" s="444"/>
      <c r="CX881" s="447"/>
      <c r="CY881" s="447"/>
      <c r="CZ881" s="447"/>
      <c r="DA881" s="447"/>
      <c r="DB881" s="448"/>
      <c r="DC881" s="448"/>
      <c r="DD881" s="446"/>
      <c r="DE881" s="439"/>
      <c r="DF881" s="439"/>
      <c r="DG881" s="439"/>
      <c r="DH881" s="439"/>
      <c r="DI881" s="439"/>
      <c r="DJ881" s="439"/>
      <c r="DK881" s="439"/>
      <c r="DL881" s="446"/>
      <c r="DM881" s="446"/>
      <c r="DN881" s="444"/>
      <c r="DO881" s="444"/>
      <c r="DP881" s="444"/>
      <c r="DQ881" s="444"/>
      <c r="DR881" s="444"/>
      <c r="DS881" s="441"/>
      <c r="DT881" s="449"/>
      <c r="DU881" s="450"/>
      <c r="DV881" s="450"/>
      <c r="DW881" s="450"/>
      <c r="DX881" s="450"/>
      <c r="DY881" s="450"/>
      <c r="DZ881" s="450"/>
      <c r="EA881" s="450"/>
      <c r="EB881" s="450"/>
      <c r="EC881" s="450"/>
      <c r="ED881" s="450"/>
      <c r="EE881" s="446"/>
      <c r="EF881" s="446"/>
      <c r="EL881" s="4"/>
      <c r="EM881" s="4"/>
      <c r="EN881" s="5"/>
      <c r="EO881" s="4"/>
      <c r="FA881" s="23"/>
      <c r="FB881" s="24"/>
      <c r="FC881" s="75"/>
      <c r="FD881" s="76"/>
      <c r="FF881" s="89"/>
      <c r="IA881" s="214"/>
      <c r="IB881" s="215"/>
      <c r="IC881" s="214"/>
      <c r="ID881" s="215"/>
      <c r="IE881" s="214"/>
      <c r="IF881" s="214"/>
      <c r="IG881" s="214"/>
      <c r="IH881" s="233"/>
      <c r="II881" s="160"/>
      <c r="IJ881" s="217"/>
      <c r="IK881" s="218"/>
      <c r="IL881" s="218"/>
      <c r="IM881" s="218"/>
      <c r="IO881" s="391"/>
    </row>
    <row r="882" spans="1:249" s="6" customFormat="1" ht="15" x14ac:dyDescent="0.2">
      <c r="A882" s="467" t="s">
        <v>2195</v>
      </c>
      <c r="B882" s="467" t="s">
        <v>2149</v>
      </c>
      <c r="C882" s="393" t="s">
        <v>3176</v>
      </c>
      <c r="D882" s="468"/>
      <c r="E882" s="462" t="s">
        <v>2141</v>
      </c>
      <c r="F882" s="14" t="s">
        <v>2149</v>
      </c>
      <c r="G882" s="14" t="s">
        <v>2149</v>
      </c>
      <c r="H882" s="469" t="s">
        <v>2149</v>
      </c>
      <c r="I882" s="462"/>
      <c r="J882" s="456"/>
      <c r="K882" s="11"/>
      <c r="L882" s="11"/>
      <c r="M882" s="14"/>
      <c r="N882" s="470"/>
      <c r="O882" s="14"/>
      <c r="P882" s="14"/>
      <c r="Q882" s="14"/>
      <c r="R882" s="14"/>
      <c r="S882" s="14"/>
      <c r="T882" s="469"/>
      <c r="U882" s="454"/>
      <c r="V882" s="454"/>
      <c r="W882" s="9"/>
      <c r="X882" s="9"/>
      <c r="Y882" s="10"/>
      <c r="Z882" s="495" t="s">
        <v>2195</v>
      </c>
      <c r="AA882" s="11"/>
      <c r="AB882" s="472"/>
      <c r="AC882" s="473"/>
      <c r="AD882" s="473"/>
      <c r="AE882" s="496" t="s">
        <v>2195</v>
      </c>
      <c r="AF882" s="12"/>
      <c r="AG882" s="12"/>
      <c r="AH882" s="13"/>
      <c r="AI882" s="14"/>
      <c r="AJ882" s="14"/>
      <c r="AK882" s="7"/>
      <c r="AL882" s="7"/>
      <c r="AM882" s="15"/>
      <c r="AN882" s="15"/>
      <c r="AO882" s="8"/>
      <c r="AP882" s="453" t="s">
        <v>343</v>
      </c>
      <c r="AQ882" s="17"/>
      <c r="AR882" s="18"/>
      <c r="AS882" s="19"/>
      <c r="AT882" s="19"/>
      <c r="AU882" s="19"/>
      <c r="AV882" s="19"/>
      <c r="AW882" s="19"/>
      <c r="AX882" s="19"/>
      <c r="AY882" s="19"/>
      <c r="AZ882" s="20"/>
      <c r="BA882" s="20"/>
      <c r="BB882" s="21"/>
      <c r="BC882" s="22" t="s">
        <v>2179</v>
      </c>
      <c r="BD882" s="77"/>
      <c r="BE882" s="91"/>
      <c r="BF882" s="91"/>
      <c r="BG882" s="92"/>
      <c r="BH882"/>
      <c r="BI882"/>
      <c r="BJ882"/>
      <c r="BK882"/>
      <c r="BL882"/>
      <c r="BM882"/>
      <c r="BN882"/>
      <c r="BO882"/>
      <c r="BP882"/>
      <c r="BQ882"/>
      <c r="BR882"/>
      <c r="BS882"/>
      <c r="BT882" s="92"/>
      <c r="BU882" s="92"/>
      <c r="BV882" s="92"/>
      <c r="BW882" s="5"/>
      <c r="BX882" s="5"/>
      <c r="BY882" s="5"/>
      <c r="BZ882" s="5"/>
      <c r="CA882" s="5"/>
      <c r="CB882" s="5"/>
      <c r="CC882" s="5"/>
      <c r="CD882" s="440"/>
      <c r="CE882" s="440"/>
      <c r="CF882" s="441"/>
      <c r="CG882" s="442"/>
      <c r="CH882" s="443"/>
      <c r="CI882" s="443"/>
      <c r="CJ882" s="443"/>
      <c r="CK882" s="443"/>
      <c r="CL882" s="4"/>
      <c r="CM882" s="4"/>
      <c r="CN882" s="5"/>
      <c r="CO882" s="4"/>
      <c r="CP882" s="444"/>
      <c r="CQ882" s="445"/>
      <c r="CR882" s="446"/>
      <c r="CS882" s="446"/>
      <c r="CT882" s="444"/>
      <c r="CU882" s="444"/>
      <c r="CV882" s="444"/>
      <c r="CW882" s="444"/>
      <c r="CX882" s="447"/>
      <c r="CY882" s="447"/>
      <c r="CZ882" s="447"/>
      <c r="DA882" s="447"/>
      <c r="DB882" s="448"/>
      <c r="DC882" s="448"/>
      <c r="DD882" s="446"/>
      <c r="DE882" s="439"/>
      <c r="DF882" s="439"/>
      <c r="DG882" s="439"/>
      <c r="DH882" s="439"/>
      <c r="DI882" s="439"/>
      <c r="DJ882" s="439"/>
      <c r="DK882" s="439"/>
      <c r="DL882" s="446"/>
      <c r="DM882" s="446"/>
      <c r="DN882" s="444"/>
      <c r="DO882" s="444"/>
      <c r="DP882" s="444"/>
      <c r="DQ882" s="444"/>
      <c r="DR882" s="444"/>
      <c r="DS882" s="441"/>
      <c r="DT882" s="449"/>
      <c r="DU882" s="450"/>
      <c r="DV882" s="450"/>
      <c r="DW882" s="450"/>
      <c r="DX882" s="450"/>
      <c r="DY882" s="450"/>
      <c r="DZ882" s="450"/>
      <c r="EA882" s="450"/>
      <c r="EB882" s="450"/>
      <c r="EC882" s="450"/>
      <c r="ED882" s="450"/>
      <c r="EE882" s="446"/>
      <c r="EF882" s="446"/>
      <c r="EL882" s="4"/>
      <c r="EM882" s="4"/>
      <c r="EN882" s="5"/>
      <c r="EO882" s="4"/>
      <c r="FA882" s="23"/>
      <c r="FB882" s="24"/>
      <c r="FC882" s="75"/>
      <c r="FD882" s="76"/>
      <c r="FF882" s="89"/>
      <c r="IA882" s="214"/>
      <c r="IB882" s="215"/>
      <c r="IC882" s="214"/>
      <c r="ID882" s="215"/>
      <c r="IE882" s="214"/>
      <c r="IF882" s="214"/>
      <c r="IG882" s="214"/>
      <c r="IH882" s="233"/>
      <c r="II882" s="160"/>
      <c r="IJ882" s="217"/>
      <c r="IK882" s="218"/>
      <c r="IL882" s="218"/>
      <c r="IM882" s="218"/>
      <c r="IO882" s="391"/>
    </row>
    <row r="883" spans="1:249" s="6" customFormat="1" ht="15" x14ac:dyDescent="0.2">
      <c r="A883" s="467" t="s">
        <v>2195</v>
      </c>
      <c r="B883" s="467" t="s">
        <v>2149</v>
      </c>
      <c r="C883" s="393" t="s">
        <v>1003</v>
      </c>
      <c r="D883" s="468"/>
      <c r="E883" s="462" t="s">
        <v>2137</v>
      </c>
      <c r="F883" s="14" t="s">
        <v>2149</v>
      </c>
      <c r="G883" s="14" t="s">
        <v>2149</v>
      </c>
      <c r="H883" s="469" t="s">
        <v>2149</v>
      </c>
      <c r="I883" s="462"/>
      <c r="J883" s="456"/>
      <c r="K883" s="11"/>
      <c r="L883" s="11"/>
      <c r="M883" s="14"/>
      <c r="N883" s="470"/>
      <c r="O883" s="14"/>
      <c r="P883" s="14"/>
      <c r="Q883" s="14"/>
      <c r="R883" s="14"/>
      <c r="S883" s="14"/>
      <c r="T883" s="469"/>
      <c r="U883" s="454"/>
      <c r="V883" s="454"/>
      <c r="W883" s="9"/>
      <c r="X883" s="9"/>
      <c r="Y883" s="10"/>
      <c r="Z883" s="495" t="s">
        <v>2195</v>
      </c>
      <c r="AA883" s="11"/>
      <c r="AB883" s="472"/>
      <c r="AC883" s="473"/>
      <c r="AD883" s="473"/>
      <c r="AE883" s="496" t="s">
        <v>2195</v>
      </c>
      <c r="AF883" s="12"/>
      <c r="AG883" s="12"/>
      <c r="AH883" s="13"/>
      <c r="AI883" s="14"/>
      <c r="AJ883" s="14"/>
      <c r="AK883" s="7"/>
      <c r="AL883" s="7"/>
      <c r="AM883" s="15"/>
      <c r="AN883" s="15"/>
      <c r="AO883" s="8"/>
      <c r="AP883" s="453" t="s">
        <v>344</v>
      </c>
      <c r="AQ883" s="17"/>
      <c r="AR883" s="18"/>
      <c r="AS883" s="19"/>
      <c r="AT883" s="19"/>
      <c r="AU883" s="19"/>
      <c r="AV883" s="19"/>
      <c r="AW883" s="19"/>
      <c r="AX883" s="19"/>
      <c r="AY883" s="19"/>
      <c r="AZ883" s="20"/>
      <c r="BA883" s="20"/>
      <c r="BB883" s="21"/>
      <c r="BC883" s="22" t="s">
        <v>2179</v>
      </c>
      <c r="BD883" s="77"/>
      <c r="BE883" s="91"/>
      <c r="BF883" s="91"/>
      <c r="BG883" s="92"/>
      <c r="BH883"/>
      <c r="BI883"/>
      <c r="BJ883"/>
      <c r="BK883"/>
      <c r="BL883"/>
      <c r="BM883"/>
      <c r="BN883"/>
      <c r="BO883"/>
      <c r="BP883"/>
      <c r="BQ883"/>
      <c r="BR883"/>
      <c r="BS883"/>
      <c r="BT883" s="92"/>
      <c r="BU883" s="92"/>
      <c r="BV883" s="92"/>
      <c r="BW883" s="5"/>
      <c r="BX883" s="5"/>
      <c r="BY883" s="5"/>
      <c r="BZ883" s="5"/>
      <c r="CA883" s="5"/>
      <c r="CB883" s="5"/>
      <c r="CC883" s="5"/>
      <c r="CD883" s="440"/>
      <c r="CE883" s="440"/>
      <c r="CF883" s="441"/>
      <c r="CG883" s="442"/>
      <c r="CH883" s="443"/>
      <c r="CI883" s="443"/>
      <c r="CJ883" s="443"/>
      <c r="CK883" s="443"/>
      <c r="CL883" s="4"/>
      <c r="CM883" s="4"/>
      <c r="CN883" s="5"/>
      <c r="CO883" s="4"/>
      <c r="CP883" s="444"/>
      <c r="CQ883" s="445"/>
      <c r="CR883" s="446"/>
      <c r="CS883" s="446"/>
      <c r="CT883" s="444"/>
      <c r="CU883" s="444"/>
      <c r="CV883" s="444"/>
      <c r="CW883" s="444"/>
      <c r="CX883" s="447"/>
      <c r="CY883" s="447"/>
      <c r="CZ883" s="447"/>
      <c r="DA883" s="447"/>
      <c r="DB883" s="448"/>
      <c r="DC883" s="448"/>
      <c r="DD883" s="446"/>
      <c r="DE883" s="439"/>
      <c r="DF883" s="439"/>
      <c r="DG883" s="439"/>
      <c r="DH883" s="439"/>
      <c r="DI883" s="439"/>
      <c r="DJ883" s="439"/>
      <c r="DK883" s="439"/>
      <c r="DL883" s="446"/>
      <c r="DM883" s="446"/>
      <c r="DN883" s="444"/>
      <c r="DO883" s="444"/>
      <c r="DP883" s="444"/>
      <c r="DQ883" s="444"/>
      <c r="DR883" s="444"/>
      <c r="DS883" s="441"/>
      <c r="DT883" s="449"/>
      <c r="DU883" s="450"/>
      <c r="DV883" s="450"/>
      <c r="DW883" s="450"/>
      <c r="DX883" s="450"/>
      <c r="DY883" s="450"/>
      <c r="DZ883" s="450"/>
      <c r="EA883" s="450"/>
      <c r="EB883" s="450"/>
      <c r="EC883" s="450"/>
      <c r="ED883" s="450"/>
      <c r="EE883" s="446"/>
      <c r="EF883" s="446"/>
      <c r="EL883" s="4"/>
      <c r="EM883" s="4"/>
      <c r="EN883" s="5"/>
      <c r="EO883" s="4"/>
      <c r="FA883" s="23"/>
      <c r="FB883" s="24"/>
      <c r="FC883" s="75"/>
      <c r="FD883" s="76"/>
      <c r="FF883" s="89"/>
      <c r="IA883" s="214"/>
      <c r="IB883" s="215"/>
      <c r="IC883" s="214"/>
      <c r="ID883" s="215"/>
      <c r="IE883" s="214"/>
      <c r="IF883" s="214"/>
      <c r="IG883" s="214"/>
      <c r="IH883" s="233"/>
      <c r="II883" s="160"/>
      <c r="IJ883" s="217"/>
      <c r="IK883" s="218"/>
      <c r="IL883" s="218"/>
      <c r="IM883" s="218"/>
      <c r="IO883" s="391"/>
    </row>
    <row r="884" spans="1:249" s="6" customFormat="1" ht="15" x14ac:dyDescent="0.2">
      <c r="A884" s="467" t="s">
        <v>2195</v>
      </c>
      <c r="B884" s="467" t="s">
        <v>2149</v>
      </c>
      <c r="C884" s="393" t="s">
        <v>1004</v>
      </c>
      <c r="D884" s="468"/>
      <c r="E884" s="462" t="s">
        <v>2139</v>
      </c>
      <c r="F884" s="14" t="s">
        <v>2149</v>
      </c>
      <c r="G884" s="14" t="s">
        <v>2154</v>
      </c>
      <c r="H884" s="469" t="s">
        <v>2149</v>
      </c>
      <c r="I884" s="462"/>
      <c r="J884" s="456"/>
      <c r="K884" s="11"/>
      <c r="L884" s="11"/>
      <c r="M884" s="14"/>
      <c r="N884" s="470"/>
      <c r="O884" s="14"/>
      <c r="P884" s="14"/>
      <c r="Q884" s="14"/>
      <c r="R884" s="14"/>
      <c r="S884" s="14"/>
      <c r="T884" s="469"/>
      <c r="U884" s="454"/>
      <c r="V884" s="454"/>
      <c r="W884" s="9"/>
      <c r="X884" s="9"/>
      <c r="Y884" s="10"/>
      <c r="Z884" s="495" t="s">
        <v>2195</v>
      </c>
      <c r="AA884" s="11"/>
      <c r="AB884" s="472"/>
      <c r="AC884" s="473"/>
      <c r="AD884" s="473"/>
      <c r="AE884" s="496" t="s">
        <v>2195</v>
      </c>
      <c r="AF884" s="12"/>
      <c r="AG884" s="12"/>
      <c r="AH884" s="13"/>
      <c r="AI884" s="14"/>
      <c r="AJ884" s="14"/>
      <c r="AK884" s="7"/>
      <c r="AL884" s="7"/>
      <c r="AM884" s="15"/>
      <c r="AN884" s="15"/>
      <c r="AO884" s="8"/>
      <c r="AP884" s="453" t="s">
        <v>345</v>
      </c>
      <c r="AQ884" s="17"/>
      <c r="AR884" s="18"/>
      <c r="AS884" s="19"/>
      <c r="AT884" s="19"/>
      <c r="AU884" s="19"/>
      <c r="AV884" s="19"/>
      <c r="AW884" s="19"/>
      <c r="AX884" s="19"/>
      <c r="AY884" s="19"/>
      <c r="AZ884" s="20"/>
      <c r="BA884" s="20"/>
      <c r="BB884" s="21"/>
      <c r="BC884" s="22" t="s">
        <v>2179</v>
      </c>
      <c r="BD884" s="77"/>
      <c r="BE884" s="91"/>
      <c r="BF884" s="91"/>
      <c r="BG884" s="92"/>
      <c r="BH884"/>
      <c r="BI884"/>
      <c r="BJ884"/>
      <c r="BK884"/>
      <c r="BL884"/>
      <c r="BM884"/>
      <c r="BN884"/>
      <c r="BO884"/>
      <c r="BP884"/>
      <c r="BQ884"/>
      <c r="BR884"/>
      <c r="BS884"/>
      <c r="BT884" s="92"/>
      <c r="BU884" s="92"/>
      <c r="BV884" s="92"/>
      <c r="BW884" s="5"/>
      <c r="BX884" s="5"/>
      <c r="BY884" s="5"/>
      <c r="BZ884" s="5"/>
      <c r="CA884" s="5"/>
      <c r="CB884" s="5"/>
      <c r="CC884" s="5"/>
      <c r="CD884" s="440"/>
      <c r="CE884" s="440"/>
      <c r="CF884" s="441"/>
      <c r="CG884" s="442"/>
      <c r="CH884" s="443"/>
      <c r="CI884" s="443"/>
      <c r="CJ884" s="443"/>
      <c r="CK884" s="443"/>
      <c r="CL884" s="4"/>
      <c r="CM884" s="4"/>
      <c r="CN884" s="5"/>
      <c r="CO884" s="4"/>
      <c r="CP884" s="444"/>
      <c r="CQ884" s="445"/>
      <c r="CR884" s="446"/>
      <c r="CS884" s="446"/>
      <c r="CT884" s="444"/>
      <c r="CU884" s="444"/>
      <c r="CV884" s="444"/>
      <c r="CW884" s="444"/>
      <c r="CX884" s="447"/>
      <c r="CY884" s="447"/>
      <c r="CZ884" s="447"/>
      <c r="DA884" s="447"/>
      <c r="DB884" s="448"/>
      <c r="DC884" s="448"/>
      <c r="DD884" s="446"/>
      <c r="DE884" s="439"/>
      <c r="DF884" s="439"/>
      <c r="DG884" s="439"/>
      <c r="DH884" s="439"/>
      <c r="DI884" s="439"/>
      <c r="DJ884" s="439"/>
      <c r="DK884" s="439"/>
      <c r="DL884" s="446"/>
      <c r="DM884" s="446"/>
      <c r="DN884" s="444"/>
      <c r="DO884" s="444"/>
      <c r="DP884" s="444"/>
      <c r="DQ884" s="444"/>
      <c r="DR884" s="444"/>
      <c r="DS884" s="441"/>
      <c r="DT884" s="449"/>
      <c r="DU884" s="450"/>
      <c r="DV884" s="450"/>
      <c r="DW884" s="450"/>
      <c r="DX884" s="450"/>
      <c r="DY884" s="450"/>
      <c r="DZ884" s="450"/>
      <c r="EA884" s="450"/>
      <c r="EB884" s="450"/>
      <c r="EC884" s="450"/>
      <c r="ED884" s="450"/>
      <c r="EE884" s="446"/>
      <c r="EF884" s="446"/>
      <c r="EL884" s="4"/>
      <c r="EM884" s="4"/>
      <c r="EN884" s="5"/>
      <c r="EO884" s="4"/>
      <c r="FA884" s="23"/>
      <c r="FB884" s="24"/>
      <c r="FC884" s="75"/>
      <c r="FD884" s="76"/>
      <c r="FF884" s="89"/>
      <c r="IA884" s="214"/>
      <c r="IB884" s="215"/>
      <c r="IC884" s="214"/>
      <c r="ID884" s="215"/>
      <c r="IE884" s="214"/>
      <c r="IF884" s="214"/>
      <c r="IG884" s="214"/>
      <c r="IH884" s="233"/>
      <c r="II884" s="160"/>
      <c r="IJ884" s="217"/>
      <c r="IK884" s="218"/>
      <c r="IL884" s="218"/>
      <c r="IM884" s="218"/>
      <c r="IO884" s="391"/>
    </row>
    <row r="885" spans="1:249" s="6" customFormat="1" ht="15" x14ac:dyDescent="0.2">
      <c r="A885" s="467">
        <v>0</v>
      </c>
      <c r="B885" s="467" t="s">
        <v>2149</v>
      </c>
      <c r="C885" s="393" t="s">
        <v>1005</v>
      </c>
      <c r="D885" s="468"/>
      <c r="E885" s="462" t="s">
        <v>2135</v>
      </c>
      <c r="F885" s="14"/>
      <c r="G885" s="14"/>
      <c r="H885" s="469"/>
      <c r="I885" s="462"/>
      <c r="J885" s="456"/>
      <c r="K885" s="11"/>
      <c r="L885" s="11"/>
      <c r="M885" s="14"/>
      <c r="N885" s="470"/>
      <c r="O885" s="14"/>
      <c r="P885" s="14"/>
      <c r="Q885" s="14"/>
      <c r="R885" s="14"/>
      <c r="S885" s="14"/>
      <c r="T885" s="469"/>
      <c r="U885" s="454"/>
      <c r="V885" s="454"/>
      <c r="W885" s="9"/>
      <c r="X885" s="9"/>
      <c r="Y885" s="10"/>
      <c r="Z885" s="495">
        <v>0</v>
      </c>
      <c r="AA885" s="11"/>
      <c r="AB885" s="472"/>
      <c r="AC885" s="473"/>
      <c r="AD885" s="473"/>
      <c r="AE885" s="496">
        <v>2</v>
      </c>
      <c r="AF885" s="12"/>
      <c r="AG885" s="12"/>
      <c r="AH885" s="13"/>
      <c r="AI885" s="14"/>
      <c r="AJ885" s="14"/>
      <c r="AK885" s="7"/>
      <c r="AL885" s="7"/>
      <c r="AM885" s="15"/>
      <c r="AN885" s="15"/>
      <c r="AO885" s="8"/>
      <c r="AP885" s="453" t="s">
        <v>346</v>
      </c>
      <c r="AQ885" s="17"/>
      <c r="AR885" s="18"/>
      <c r="AS885" s="19"/>
      <c r="AT885" s="19"/>
      <c r="AU885" s="19"/>
      <c r="AV885" s="19"/>
      <c r="AW885" s="19"/>
      <c r="AX885" s="19"/>
      <c r="AY885" s="19"/>
      <c r="AZ885" s="20"/>
      <c r="BA885" s="20"/>
      <c r="BB885" s="21"/>
      <c r="BC885" s="22" t="s">
        <v>2179</v>
      </c>
      <c r="BD885" s="77"/>
      <c r="BE885" s="91"/>
      <c r="BF885" s="91"/>
      <c r="BG885" s="92"/>
      <c r="BH885"/>
      <c r="BI885"/>
      <c r="BJ885"/>
      <c r="BK885"/>
      <c r="BL885"/>
      <c r="BM885"/>
      <c r="BN885"/>
      <c r="BO885"/>
      <c r="BP885"/>
      <c r="BQ885"/>
      <c r="BR885"/>
      <c r="BS885"/>
      <c r="BT885" s="92"/>
      <c r="BU885" s="92"/>
      <c r="BV885" s="92"/>
      <c r="BW885" s="5"/>
      <c r="BX885" s="5"/>
      <c r="BY885" s="5"/>
      <c r="BZ885" s="5"/>
      <c r="CA885" s="5"/>
      <c r="CB885" s="5"/>
      <c r="CC885" s="5"/>
      <c r="CD885" s="440"/>
      <c r="CE885" s="440"/>
      <c r="CF885" s="441"/>
      <c r="CG885" s="442"/>
      <c r="CH885" s="443"/>
      <c r="CI885" s="443"/>
      <c r="CJ885" s="443"/>
      <c r="CK885" s="443"/>
      <c r="CL885" s="4"/>
      <c r="CM885" s="4"/>
      <c r="CN885" s="5"/>
      <c r="CO885" s="4"/>
      <c r="CP885" s="444"/>
      <c r="CQ885" s="445"/>
      <c r="CR885" s="446"/>
      <c r="CS885" s="446"/>
      <c r="CT885" s="444"/>
      <c r="CU885" s="444"/>
      <c r="CV885" s="444"/>
      <c r="CW885" s="444"/>
      <c r="CX885" s="447"/>
      <c r="CY885" s="447"/>
      <c r="CZ885" s="447"/>
      <c r="DA885" s="447"/>
      <c r="DB885" s="448"/>
      <c r="DC885" s="448"/>
      <c r="DD885" s="446"/>
      <c r="DE885" s="439"/>
      <c r="DF885" s="439"/>
      <c r="DG885" s="439"/>
      <c r="DH885" s="439"/>
      <c r="DI885" s="439"/>
      <c r="DJ885" s="439"/>
      <c r="DK885" s="439"/>
      <c r="DL885" s="446"/>
      <c r="DM885" s="446"/>
      <c r="DN885" s="444"/>
      <c r="DO885" s="444"/>
      <c r="DP885" s="444"/>
      <c r="DQ885" s="444"/>
      <c r="DR885" s="444"/>
      <c r="DS885" s="441"/>
      <c r="DT885" s="449"/>
      <c r="DU885" s="450"/>
      <c r="DV885" s="450"/>
      <c r="DW885" s="450"/>
      <c r="DX885" s="450"/>
      <c r="DY885" s="450"/>
      <c r="DZ885" s="450"/>
      <c r="EA885" s="450"/>
      <c r="EB885" s="450"/>
      <c r="EC885" s="450"/>
      <c r="ED885" s="450"/>
      <c r="EE885" s="446"/>
      <c r="EF885" s="446"/>
      <c r="EL885" s="4"/>
      <c r="EM885" s="4"/>
      <c r="EN885" s="5"/>
      <c r="EO885" s="4"/>
      <c r="FA885" s="23"/>
      <c r="FB885" s="24"/>
      <c r="FC885" s="75"/>
      <c r="FD885" s="76"/>
      <c r="FF885" s="89"/>
      <c r="IA885" s="214"/>
      <c r="IB885" s="215"/>
      <c r="IC885" s="214"/>
      <c r="ID885" s="215"/>
      <c r="IE885" s="214"/>
      <c r="IF885" s="214"/>
      <c r="IG885" s="214"/>
      <c r="IH885" s="233"/>
      <c r="II885" s="160"/>
      <c r="IJ885" s="217"/>
      <c r="IK885" s="218"/>
      <c r="IL885" s="218"/>
      <c r="IM885" s="218"/>
      <c r="IO885" s="391"/>
    </row>
    <row r="886" spans="1:249" s="6" customFormat="1" ht="15" x14ac:dyDescent="0.2">
      <c r="A886" s="467">
        <v>3</v>
      </c>
      <c r="B886" s="467" t="s">
        <v>2157</v>
      </c>
      <c r="C886" s="393" t="s">
        <v>1006</v>
      </c>
      <c r="D886" s="468"/>
      <c r="E886" s="462" t="s">
        <v>2137</v>
      </c>
      <c r="F886" s="14" t="s">
        <v>2149</v>
      </c>
      <c r="G886" s="14" t="s">
        <v>2154</v>
      </c>
      <c r="H886" s="469" t="s">
        <v>2149</v>
      </c>
      <c r="I886" s="462"/>
      <c r="J886" s="456"/>
      <c r="K886" s="11"/>
      <c r="L886" s="11"/>
      <c r="M886" s="14"/>
      <c r="N886" s="470"/>
      <c r="O886" s="14"/>
      <c r="P886" s="14"/>
      <c r="Q886" s="14"/>
      <c r="R886" s="14"/>
      <c r="S886" s="14"/>
      <c r="T886" s="469"/>
      <c r="U886" s="454"/>
      <c r="V886" s="454"/>
      <c r="W886" s="9"/>
      <c r="X886" s="9"/>
      <c r="Y886" s="10"/>
      <c r="Z886" s="495" t="s">
        <v>2166</v>
      </c>
      <c r="AA886" s="11"/>
      <c r="AB886" s="472"/>
      <c r="AC886" s="473"/>
      <c r="AD886" s="473"/>
      <c r="AE886" s="496">
        <v>3</v>
      </c>
      <c r="AF886" s="12"/>
      <c r="AG886" s="12"/>
      <c r="AH886" s="13"/>
      <c r="AI886" s="14"/>
      <c r="AJ886" s="14"/>
      <c r="AK886" s="7"/>
      <c r="AL886" s="7"/>
      <c r="AM886" s="15"/>
      <c r="AN886" s="15"/>
      <c r="AO886" s="8"/>
      <c r="AP886" s="453" t="s">
        <v>347</v>
      </c>
      <c r="AQ886" s="17"/>
      <c r="AR886" s="18"/>
      <c r="AS886" s="19"/>
      <c r="AT886" s="19"/>
      <c r="AU886" s="19"/>
      <c r="AV886" s="19"/>
      <c r="AW886" s="19"/>
      <c r="AX886" s="19"/>
      <c r="AY886" s="19"/>
      <c r="AZ886" s="20"/>
      <c r="BA886" s="20"/>
      <c r="BB886" s="21"/>
      <c r="BC886" s="22" t="s">
        <v>2179</v>
      </c>
      <c r="BD886" s="77"/>
      <c r="BE886" s="91"/>
      <c r="BF886" s="91"/>
      <c r="BG886" s="92"/>
      <c r="BH886"/>
      <c r="BI886"/>
      <c r="BJ886"/>
      <c r="BK886"/>
      <c r="BL886"/>
      <c r="BM886"/>
      <c r="BN886"/>
      <c r="BO886"/>
      <c r="BP886"/>
      <c r="BQ886"/>
      <c r="BR886"/>
      <c r="BS886"/>
      <c r="BT886" s="92"/>
      <c r="BU886" s="92"/>
      <c r="BV886" s="92"/>
      <c r="BW886" s="5"/>
      <c r="BX886" s="5"/>
      <c r="BY886" s="5"/>
      <c r="BZ886" s="5"/>
      <c r="CA886" s="5"/>
      <c r="CB886" s="5"/>
      <c r="CC886" s="5"/>
      <c r="CD886" s="440"/>
      <c r="CE886" s="440"/>
      <c r="CF886" s="441"/>
      <c r="CG886" s="442"/>
      <c r="CH886" s="443"/>
      <c r="CI886" s="443"/>
      <c r="CJ886" s="443"/>
      <c r="CK886" s="443"/>
      <c r="CL886" s="4"/>
      <c r="CM886" s="4"/>
      <c r="CN886" s="5"/>
      <c r="CO886" s="4"/>
      <c r="CP886" s="444"/>
      <c r="CQ886" s="445"/>
      <c r="CR886" s="446"/>
      <c r="CS886" s="446"/>
      <c r="CT886" s="444"/>
      <c r="CU886" s="444"/>
      <c r="CV886" s="444"/>
      <c r="CW886" s="444"/>
      <c r="CX886" s="447"/>
      <c r="CY886" s="447"/>
      <c r="CZ886" s="447"/>
      <c r="DA886" s="447"/>
      <c r="DB886" s="448"/>
      <c r="DC886" s="448"/>
      <c r="DD886" s="446"/>
      <c r="DE886" s="439"/>
      <c r="DF886" s="439"/>
      <c r="DG886" s="439"/>
      <c r="DH886" s="439"/>
      <c r="DI886" s="439"/>
      <c r="DJ886" s="439"/>
      <c r="DK886" s="439"/>
      <c r="DL886" s="446"/>
      <c r="DM886" s="446"/>
      <c r="DN886" s="444"/>
      <c r="DO886" s="444"/>
      <c r="DP886" s="444"/>
      <c r="DQ886" s="444"/>
      <c r="DR886" s="444"/>
      <c r="DS886" s="441"/>
      <c r="DT886" s="449"/>
      <c r="DU886" s="450"/>
      <c r="DV886" s="450"/>
      <c r="DW886" s="450"/>
      <c r="DX886" s="450"/>
      <c r="DY886" s="450"/>
      <c r="DZ886" s="450"/>
      <c r="EA886" s="450"/>
      <c r="EB886" s="450"/>
      <c r="EC886" s="450"/>
      <c r="ED886" s="450"/>
      <c r="EE886" s="446"/>
      <c r="EF886" s="446"/>
      <c r="EL886" s="4"/>
      <c r="EM886" s="4"/>
      <c r="EN886" s="5"/>
      <c r="EO886" s="4"/>
      <c r="FA886" s="23"/>
      <c r="FB886" s="24"/>
      <c r="FC886" s="75"/>
      <c r="FD886" s="76"/>
      <c r="FF886" s="89"/>
      <c r="IA886" s="214"/>
      <c r="IB886" s="215"/>
      <c r="IC886" s="214"/>
      <c r="ID886" s="215"/>
      <c r="IE886" s="214"/>
      <c r="IF886" s="214"/>
      <c r="IG886" s="214"/>
      <c r="IH886" s="233"/>
      <c r="II886" s="160"/>
      <c r="IJ886" s="217"/>
      <c r="IK886" s="218"/>
      <c r="IL886" s="218"/>
      <c r="IM886" s="218"/>
      <c r="IO886" s="391"/>
    </row>
    <row r="887" spans="1:249" s="6" customFormat="1" ht="15" x14ac:dyDescent="0.2">
      <c r="A887" s="467" t="s">
        <v>2195</v>
      </c>
      <c r="B887" s="467" t="s">
        <v>2149</v>
      </c>
      <c r="C887" s="393" t="s">
        <v>1007</v>
      </c>
      <c r="D887" s="468"/>
      <c r="E887" s="462" t="s">
        <v>2141</v>
      </c>
      <c r="F887" s="14" t="s">
        <v>2150</v>
      </c>
      <c r="G887" s="14" t="s">
        <v>2155</v>
      </c>
      <c r="H887" s="469" t="s">
        <v>2149</v>
      </c>
      <c r="I887" s="462"/>
      <c r="J887" s="456"/>
      <c r="K887" s="11"/>
      <c r="L887" s="11"/>
      <c r="M887" s="14"/>
      <c r="N887" s="470"/>
      <c r="O887" s="14"/>
      <c r="P887" s="14"/>
      <c r="Q887" s="14"/>
      <c r="R887" s="14"/>
      <c r="S887" s="14"/>
      <c r="T887" s="469"/>
      <c r="U887" s="454"/>
      <c r="V887" s="454"/>
      <c r="W887" s="9"/>
      <c r="X887" s="9"/>
      <c r="Y887" s="10"/>
      <c r="Z887" s="495" t="s">
        <v>2195</v>
      </c>
      <c r="AA887" s="11"/>
      <c r="AB887" s="472"/>
      <c r="AC887" s="473"/>
      <c r="AD887" s="473"/>
      <c r="AE887" s="496" t="s">
        <v>2195</v>
      </c>
      <c r="AF887" s="12"/>
      <c r="AG887" s="12"/>
      <c r="AH887" s="13"/>
      <c r="AI887" s="14"/>
      <c r="AJ887" s="14"/>
      <c r="AK887" s="7"/>
      <c r="AL887" s="7"/>
      <c r="AM887" s="15"/>
      <c r="AN887" s="15"/>
      <c r="AO887" s="8"/>
      <c r="AP887" s="453" t="s">
        <v>348</v>
      </c>
      <c r="AQ887" s="17"/>
      <c r="AR887" s="18"/>
      <c r="AS887" s="19"/>
      <c r="AT887" s="19"/>
      <c r="AU887" s="19"/>
      <c r="AV887" s="19"/>
      <c r="AW887" s="19"/>
      <c r="AX887" s="19"/>
      <c r="AY887" s="19"/>
      <c r="AZ887" s="20"/>
      <c r="BA887" s="20"/>
      <c r="BB887" s="21"/>
      <c r="BC887" s="22" t="s">
        <v>2179</v>
      </c>
      <c r="BD887" s="77"/>
      <c r="BE887" s="91"/>
      <c r="BF887" s="91"/>
      <c r="BG887" s="92"/>
      <c r="BH887"/>
      <c r="BI887"/>
      <c r="BJ887"/>
      <c r="BK887"/>
      <c r="BL887"/>
      <c r="BM887"/>
      <c r="BN887"/>
      <c r="BO887"/>
      <c r="BP887"/>
      <c r="BQ887"/>
      <c r="BR887"/>
      <c r="BS887"/>
      <c r="BT887" s="92"/>
      <c r="BU887" s="92"/>
      <c r="BV887" s="92"/>
      <c r="BW887" s="5"/>
      <c r="BX887" s="5"/>
      <c r="BY887" s="5"/>
      <c r="BZ887" s="5"/>
      <c r="CA887" s="5"/>
      <c r="CB887" s="5"/>
      <c r="CC887" s="5"/>
      <c r="CD887" s="440"/>
      <c r="CE887" s="440"/>
      <c r="CF887" s="441"/>
      <c r="CG887" s="442"/>
      <c r="CH887" s="443"/>
      <c r="CI887" s="443"/>
      <c r="CJ887" s="443"/>
      <c r="CK887" s="443"/>
      <c r="CL887" s="4"/>
      <c r="CM887" s="4"/>
      <c r="CN887" s="5"/>
      <c r="CO887" s="4"/>
      <c r="CP887" s="444"/>
      <c r="CQ887" s="445"/>
      <c r="CR887" s="446"/>
      <c r="CS887" s="446"/>
      <c r="CT887" s="444"/>
      <c r="CU887" s="444"/>
      <c r="CV887" s="444"/>
      <c r="CW887" s="444"/>
      <c r="CX887" s="447"/>
      <c r="CY887" s="447"/>
      <c r="CZ887" s="447"/>
      <c r="DA887" s="447"/>
      <c r="DB887" s="448"/>
      <c r="DC887" s="448"/>
      <c r="DD887" s="446"/>
      <c r="DE887" s="439"/>
      <c r="DF887" s="439"/>
      <c r="DG887" s="439"/>
      <c r="DH887" s="439"/>
      <c r="DI887" s="439"/>
      <c r="DJ887" s="439"/>
      <c r="DK887" s="439"/>
      <c r="DL887" s="446"/>
      <c r="DM887" s="446"/>
      <c r="DN887" s="444"/>
      <c r="DO887" s="444"/>
      <c r="DP887" s="444"/>
      <c r="DQ887" s="444"/>
      <c r="DR887" s="444"/>
      <c r="DS887" s="441"/>
      <c r="DT887" s="449"/>
      <c r="DU887" s="450"/>
      <c r="DV887" s="450"/>
      <c r="DW887" s="450"/>
      <c r="DX887" s="450"/>
      <c r="DY887" s="450"/>
      <c r="DZ887" s="450"/>
      <c r="EA887" s="450"/>
      <c r="EB887" s="450"/>
      <c r="EC887" s="450"/>
      <c r="ED887" s="450"/>
      <c r="EE887" s="446"/>
      <c r="EF887" s="446"/>
      <c r="EL887" s="4"/>
      <c r="EM887" s="4"/>
      <c r="EN887" s="5"/>
      <c r="EO887" s="4"/>
      <c r="FA887" s="23"/>
      <c r="FB887" s="24"/>
      <c r="FC887" s="75"/>
      <c r="FD887" s="76"/>
      <c r="FF887" s="89"/>
      <c r="IA887" s="214"/>
      <c r="IB887" s="215"/>
      <c r="IC887" s="214"/>
      <c r="ID887" s="215"/>
      <c r="IE887" s="214"/>
      <c r="IF887" s="214"/>
      <c r="IG887" s="214"/>
      <c r="IH887" s="233"/>
      <c r="II887" s="160"/>
      <c r="IJ887" s="217"/>
      <c r="IK887" s="218"/>
      <c r="IL887" s="218"/>
      <c r="IM887" s="218"/>
      <c r="IO887" s="391"/>
    </row>
    <row r="888" spans="1:249" s="6" customFormat="1" ht="15" x14ac:dyDescent="0.2">
      <c r="A888" s="467" t="s">
        <v>2195</v>
      </c>
      <c r="B888" s="467" t="s">
        <v>2149</v>
      </c>
      <c r="C888" s="393" t="s">
        <v>1008</v>
      </c>
      <c r="D888" s="468"/>
      <c r="E888" s="462" t="s">
        <v>2139</v>
      </c>
      <c r="F888" s="14" t="s">
        <v>2149</v>
      </c>
      <c r="G888" s="14" t="s">
        <v>2149</v>
      </c>
      <c r="H888" s="469" t="s">
        <v>2149</v>
      </c>
      <c r="I888" s="462"/>
      <c r="J888" s="456"/>
      <c r="K888" s="11"/>
      <c r="L888" s="11"/>
      <c r="M888" s="14"/>
      <c r="N888" s="470"/>
      <c r="O888" s="14"/>
      <c r="P888" s="14"/>
      <c r="Q888" s="14"/>
      <c r="R888" s="14"/>
      <c r="S888" s="14"/>
      <c r="T888" s="469"/>
      <c r="U888" s="454"/>
      <c r="V888" s="454"/>
      <c r="W888" s="9"/>
      <c r="X888" s="9"/>
      <c r="Y888" s="10"/>
      <c r="Z888" s="495" t="s">
        <v>2195</v>
      </c>
      <c r="AA888" s="11"/>
      <c r="AB888" s="472"/>
      <c r="AC888" s="473"/>
      <c r="AD888" s="473"/>
      <c r="AE888" s="496" t="s">
        <v>2195</v>
      </c>
      <c r="AF888" s="12"/>
      <c r="AG888" s="12"/>
      <c r="AH888" s="13"/>
      <c r="AI888" s="14"/>
      <c r="AJ888" s="14"/>
      <c r="AK888" s="7"/>
      <c r="AL888" s="7"/>
      <c r="AM888" s="15"/>
      <c r="AN888" s="15"/>
      <c r="AO888" s="8"/>
      <c r="AP888" s="453" t="s">
        <v>349</v>
      </c>
      <c r="AQ888" s="17"/>
      <c r="AR888" s="18"/>
      <c r="AS888" s="19"/>
      <c r="AT888" s="19"/>
      <c r="AU888" s="19"/>
      <c r="AV888" s="19"/>
      <c r="AW888" s="19"/>
      <c r="AX888" s="19"/>
      <c r="AY888" s="19"/>
      <c r="AZ888" s="20"/>
      <c r="BA888" s="20"/>
      <c r="BB888" s="21"/>
      <c r="BC888" s="22" t="s">
        <v>2179</v>
      </c>
      <c r="BD888" s="77"/>
      <c r="BE888" s="91"/>
      <c r="BF888" s="91"/>
      <c r="BG888" s="92"/>
      <c r="BH888"/>
      <c r="BI888"/>
      <c r="BJ888"/>
      <c r="BK888"/>
      <c r="BL888"/>
      <c r="BM888"/>
      <c r="BN888"/>
      <c r="BO888"/>
      <c r="BP888"/>
      <c r="BQ888"/>
      <c r="BR888"/>
      <c r="BS888"/>
      <c r="BT888" s="92"/>
      <c r="BU888" s="92"/>
      <c r="BV888" s="92"/>
      <c r="BW888" s="5"/>
      <c r="BX888" s="5"/>
      <c r="BY888" s="5"/>
      <c r="BZ888" s="5"/>
      <c r="CA888" s="5"/>
      <c r="CB888" s="5"/>
      <c r="CC888" s="5"/>
      <c r="CD888" s="440"/>
      <c r="CE888" s="440"/>
      <c r="CF888" s="441"/>
      <c r="CG888" s="442"/>
      <c r="CH888" s="443"/>
      <c r="CI888" s="443"/>
      <c r="CJ888" s="443"/>
      <c r="CK888" s="443"/>
      <c r="CL888" s="4"/>
      <c r="CM888" s="4"/>
      <c r="CN888" s="5"/>
      <c r="CO888" s="4"/>
      <c r="CP888" s="444"/>
      <c r="CQ888" s="445"/>
      <c r="CR888" s="446"/>
      <c r="CS888" s="446"/>
      <c r="CT888" s="444"/>
      <c r="CU888" s="444"/>
      <c r="CV888" s="444"/>
      <c r="CW888" s="444"/>
      <c r="CX888" s="447"/>
      <c r="CY888" s="447"/>
      <c r="CZ888" s="447"/>
      <c r="DA888" s="447"/>
      <c r="DB888" s="448"/>
      <c r="DC888" s="448"/>
      <c r="DD888" s="446"/>
      <c r="DE888" s="439"/>
      <c r="DF888" s="439"/>
      <c r="DG888" s="439"/>
      <c r="DH888" s="439"/>
      <c r="DI888" s="439"/>
      <c r="DJ888" s="439"/>
      <c r="DK888" s="439"/>
      <c r="DL888" s="446"/>
      <c r="DM888" s="446"/>
      <c r="DN888" s="444"/>
      <c r="DO888" s="444"/>
      <c r="DP888" s="444"/>
      <c r="DQ888" s="444"/>
      <c r="DR888" s="444"/>
      <c r="DS888" s="441"/>
      <c r="DT888" s="449"/>
      <c r="DU888" s="450"/>
      <c r="DV888" s="450"/>
      <c r="DW888" s="450"/>
      <c r="DX888" s="450"/>
      <c r="DY888" s="450"/>
      <c r="DZ888" s="450"/>
      <c r="EA888" s="450"/>
      <c r="EB888" s="450"/>
      <c r="EC888" s="450"/>
      <c r="ED888" s="450"/>
      <c r="EE888" s="446"/>
      <c r="EF888" s="446"/>
      <c r="EL888" s="4"/>
      <c r="EM888" s="4"/>
      <c r="EN888" s="5"/>
      <c r="EO888" s="4"/>
      <c r="FA888" s="23"/>
      <c r="FB888" s="24"/>
      <c r="FC888" s="75"/>
      <c r="FD888" s="76"/>
      <c r="FF888" s="89"/>
      <c r="IA888" s="214"/>
      <c r="IB888" s="215"/>
      <c r="IC888" s="214"/>
      <c r="ID888" s="215"/>
      <c r="IE888" s="214"/>
      <c r="IF888" s="214"/>
      <c r="IG888" s="214"/>
      <c r="IH888" s="233"/>
      <c r="II888" s="160"/>
      <c r="IJ888" s="217"/>
      <c r="IK888" s="218"/>
      <c r="IL888" s="218"/>
      <c r="IM888" s="218"/>
      <c r="IO888" s="391"/>
    </row>
    <row r="889" spans="1:249" s="6" customFormat="1" ht="15" x14ac:dyDescent="0.2">
      <c r="A889" s="467"/>
      <c r="B889" s="467"/>
      <c r="C889" s="458" t="s">
        <v>3256</v>
      </c>
      <c r="D889" s="468"/>
      <c r="E889" s="462"/>
      <c r="F889" s="14"/>
      <c r="G889" s="14"/>
      <c r="H889" s="469"/>
      <c r="I889" s="462"/>
      <c r="J889" s="456"/>
      <c r="K889" s="11"/>
      <c r="L889" s="11"/>
      <c r="M889" s="14"/>
      <c r="N889" s="470"/>
      <c r="O889" s="14"/>
      <c r="P889" s="14"/>
      <c r="Q889" s="14"/>
      <c r="R889" s="14"/>
      <c r="S889" s="14"/>
      <c r="T889" s="469"/>
      <c r="U889" s="454"/>
      <c r="V889" s="454"/>
      <c r="W889" s="454"/>
      <c r="X889" s="454"/>
      <c r="Y889" s="471"/>
      <c r="Z889" s="471"/>
      <c r="AA889" s="11"/>
      <c r="AB889" s="472"/>
      <c r="AC889" s="473"/>
      <c r="AD889" s="473"/>
      <c r="AE889" s="473"/>
      <c r="AF889" s="473"/>
      <c r="AG889" s="473"/>
      <c r="AH889" s="474"/>
      <c r="AI889" s="14"/>
      <c r="AJ889" s="14"/>
      <c r="AK889" s="11"/>
      <c r="AL889" s="11"/>
      <c r="AM889" s="475"/>
      <c r="AN889" s="475"/>
      <c r="AO889" s="469"/>
      <c r="AP889" s="476" t="s">
        <v>3257</v>
      </c>
      <c r="AQ889" s="477"/>
      <c r="AR889" s="478"/>
      <c r="AS889" s="479"/>
      <c r="AT889" s="479"/>
      <c r="AU889" s="479"/>
      <c r="AV889" s="479"/>
      <c r="AW889" s="479"/>
      <c r="AX889" s="479"/>
      <c r="AY889" s="479"/>
      <c r="AZ889" s="480"/>
      <c r="BA889" s="480"/>
      <c r="BB889" s="21"/>
      <c r="BC889" s="22" t="s">
        <v>2198</v>
      </c>
      <c r="BD889" s="77"/>
      <c r="BE889" s="91"/>
      <c r="BF889" s="91"/>
      <c r="BG889" s="92"/>
      <c r="BH889"/>
      <c r="BI889"/>
      <c r="BJ889"/>
      <c r="BK889"/>
      <c r="BL889"/>
      <c r="BM889"/>
      <c r="BN889"/>
      <c r="BO889"/>
      <c r="BP889"/>
      <c r="BQ889"/>
      <c r="BR889"/>
      <c r="BS889"/>
      <c r="BT889" s="92"/>
      <c r="BU889" s="92"/>
      <c r="BV889" s="92"/>
      <c r="BW889" s="5"/>
      <c r="BX889" s="5"/>
      <c r="BY889" s="5"/>
      <c r="BZ889" s="5"/>
      <c r="CA889" s="5"/>
      <c r="CB889" s="5"/>
      <c r="CC889" s="5"/>
      <c r="CD889" s="440"/>
      <c r="CE889" s="440"/>
      <c r="CF889" s="441"/>
      <c r="CG889" s="442"/>
      <c r="CH889" s="443"/>
      <c r="CI889" s="443"/>
      <c r="CJ889" s="443"/>
      <c r="CK889" s="443"/>
      <c r="CL889" s="4"/>
      <c r="CM889" s="4"/>
      <c r="CN889" s="5"/>
      <c r="CO889" s="4"/>
      <c r="CP889" s="444"/>
      <c r="CQ889" s="445"/>
      <c r="CR889" s="446"/>
      <c r="CS889" s="446"/>
      <c r="CT889" s="444"/>
      <c r="CU889" s="444"/>
      <c r="CV889" s="444"/>
      <c r="CW889" s="444"/>
      <c r="CX889" s="447"/>
      <c r="CY889" s="447"/>
      <c r="CZ889" s="447"/>
      <c r="DA889" s="447"/>
      <c r="DB889" s="448"/>
      <c r="DC889" s="448"/>
      <c r="DD889" s="446"/>
      <c r="DE889" s="439"/>
      <c r="DF889" s="439"/>
      <c r="DG889" s="439"/>
      <c r="DH889" s="439"/>
      <c r="DI889" s="439"/>
      <c r="DJ889" s="439"/>
      <c r="DK889" s="439"/>
      <c r="DL889" s="446"/>
      <c r="DM889" s="446"/>
      <c r="DN889" s="444"/>
      <c r="DO889" s="444"/>
      <c r="DP889" s="444"/>
      <c r="DQ889" s="444"/>
      <c r="DR889" s="444"/>
      <c r="DS889" s="441"/>
      <c r="DT889" s="449"/>
      <c r="DU889" s="450"/>
      <c r="DV889" s="450"/>
      <c r="DW889" s="450"/>
      <c r="DX889" s="450"/>
      <c r="DY889" s="450"/>
      <c r="DZ889" s="450"/>
      <c r="EA889" s="450"/>
      <c r="EB889" s="450"/>
      <c r="EC889" s="450"/>
      <c r="ED889" s="450"/>
      <c r="EE889" s="446"/>
      <c r="EF889" s="446"/>
      <c r="EL889" s="4"/>
      <c r="EM889" s="4"/>
      <c r="EN889" s="5"/>
      <c r="EO889" s="4"/>
      <c r="FA889" s="23"/>
      <c r="FB889" s="24"/>
      <c r="FC889" s="75"/>
      <c r="FD889" s="76"/>
      <c r="FF889" s="89"/>
      <c r="IA889" s="214"/>
      <c r="IB889" s="215"/>
      <c r="IC889" s="214"/>
      <c r="ID889" s="215"/>
      <c r="IE889" s="214"/>
      <c r="IF889" s="214"/>
      <c r="IG889" s="214"/>
      <c r="IH889" s="233"/>
      <c r="II889" s="160"/>
      <c r="IJ889" s="217"/>
      <c r="IK889" s="218"/>
      <c r="IL889" s="218"/>
      <c r="IM889" s="218"/>
      <c r="IO889" s="391"/>
    </row>
    <row r="890" spans="1:249" s="6" customFormat="1" ht="15.75" x14ac:dyDescent="0.25">
      <c r="A890" s="467" t="s">
        <v>2195</v>
      </c>
      <c r="B890" s="467" t="s">
        <v>2149</v>
      </c>
      <c r="C890" s="393" t="s">
        <v>1009</v>
      </c>
      <c r="D890" s="468"/>
      <c r="E890" s="462" t="s">
        <v>2140</v>
      </c>
      <c r="F890" s="14" t="s">
        <v>2147</v>
      </c>
      <c r="G890" s="14" t="s">
        <v>2154</v>
      </c>
      <c r="H890" s="469" t="s">
        <v>2149</v>
      </c>
      <c r="I890" s="462"/>
      <c r="J890" s="456"/>
      <c r="K890" s="11"/>
      <c r="L890" s="11"/>
      <c r="M890" s="14"/>
      <c r="N890" s="470"/>
      <c r="O890" s="14"/>
      <c r="P890" s="14"/>
      <c r="Q890" s="14"/>
      <c r="R890" s="14"/>
      <c r="S890" s="14"/>
      <c r="T890" s="469"/>
      <c r="U890" s="454"/>
      <c r="V890" s="498"/>
      <c r="W890" s="9"/>
      <c r="X890" s="9"/>
      <c r="Y890" s="10"/>
      <c r="Z890" s="495" t="s">
        <v>2195</v>
      </c>
      <c r="AA890" s="11"/>
      <c r="AB890" s="472"/>
      <c r="AC890" s="473"/>
      <c r="AD890" s="473"/>
      <c r="AE890" s="496" t="s">
        <v>2195</v>
      </c>
      <c r="AF890" s="12"/>
      <c r="AG890" s="12"/>
      <c r="AH890" s="13"/>
      <c r="AI890" s="14"/>
      <c r="AJ890" s="14"/>
      <c r="AK890" s="7"/>
      <c r="AL890" s="7"/>
      <c r="AM890" s="15"/>
      <c r="AN890" s="15"/>
      <c r="AO890" s="8"/>
      <c r="AP890" s="453" t="s">
        <v>350</v>
      </c>
      <c r="AQ890" s="17"/>
      <c r="AR890" s="18"/>
      <c r="AS890" s="19"/>
      <c r="AT890" s="19"/>
      <c r="AU890" s="19"/>
      <c r="AV890" s="19"/>
      <c r="AW890" s="19"/>
      <c r="AX890" s="19"/>
      <c r="AY890" s="19"/>
      <c r="AZ890" s="20"/>
      <c r="BA890" s="20"/>
      <c r="BB890" s="21"/>
      <c r="BC890" s="22" t="s">
        <v>2179</v>
      </c>
      <c r="BD890" s="77"/>
      <c r="BE890" s="91"/>
      <c r="BF890" s="91"/>
      <c r="BG890" s="92"/>
      <c r="BH890"/>
      <c r="BI890"/>
      <c r="BJ890"/>
      <c r="BK890"/>
      <c r="BL890"/>
      <c r="BM890"/>
      <c r="BN890"/>
      <c r="BO890"/>
      <c r="BP890"/>
      <c r="BQ890"/>
      <c r="BR890"/>
      <c r="BS890"/>
      <c r="BT890" s="92"/>
      <c r="BU890" s="92"/>
      <c r="BV890" s="92"/>
      <c r="BW890" s="5"/>
      <c r="BX890" s="5"/>
      <c r="BY890" s="5"/>
      <c r="BZ890" s="5"/>
      <c r="CA890" s="5"/>
      <c r="CB890" s="5"/>
      <c r="CC890" s="5"/>
      <c r="CD890" s="440"/>
      <c r="CE890" s="440"/>
      <c r="CF890" s="441"/>
      <c r="CG890" s="442"/>
      <c r="CH890" s="443"/>
      <c r="CI890" s="443"/>
      <c r="CJ890" s="443"/>
      <c r="CK890" s="443"/>
      <c r="CL890" s="4"/>
      <c r="CM890" s="4"/>
      <c r="CN890" s="5"/>
      <c r="CO890" s="4"/>
      <c r="CP890" s="444"/>
      <c r="CQ890" s="445"/>
      <c r="CR890" s="446"/>
      <c r="CS890" s="446"/>
      <c r="CT890" s="444"/>
      <c r="CU890" s="444"/>
      <c r="CV890" s="444"/>
      <c r="CW890" s="444"/>
      <c r="CX890" s="447"/>
      <c r="CY890" s="447"/>
      <c r="CZ890" s="447"/>
      <c r="DA890" s="447"/>
      <c r="DB890" s="448"/>
      <c r="DC890" s="448"/>
      <c r="DD890" s="446"/>
      <c r="DE890" s="439"/>
      <c r="DF890" s="439"/>
      <c r="DG890" s="439"/>
      <c r="DH890" s="439"/>
      <c r="DI890" s="439"/>
      <c r="DJ890" s="439"/>
      <c r="DK890" s="439"/>
      <c r="DL890" s="446"/>
      <c r="DM890" s="446"/>
      <c r="DN890" s="444"/>
      <c r="DO890" s="444"/>
      <c r="DP890" s="444"/>
      <c r="DQ890" s="444"/>
      <c r="DR890" s="444"/>
      <c r="DS890" s="441"/>
      <c r="DT890" s="449"/>
      <c r="DU890" s="450"/>
      <c r="DV890" s="450"/>
      <c r="DW890" s="450"/>
      <c r="DX890" s="450"/>
      <c r="DY890" s="450"/>
      <c r="DZ890" s="450"/>
      <c r="EA890" s="450"/>
      <c r="EB890" s="450"/>
      <c r="EC890" s="450"/>
      <c r="ED890" s="450"/>
      <c r="EE890" s="446"/>
      <c r="EF890" s="446"/>
      <c r="EL890" s="4"/>
      <c r="EM890" s="4"/>
      <c r="EN890" s="5"/>
      <c r="EO890" s="4"/>
      <c r="FA890" s="23"/>
      <c r="FB890" s="24"/>
      <c r="FC890" s="75"/>
      <c r="FD890" s="76"/>
      <c r="FF890" s="89"/>
      <c r="IA890" s="214"/>
      <c r="IB890" s="215"/>
      <c r="IC890" s="214"/>
      <c r="ID890" s="215"/>
      <c r="IE890" s="214"/>
      <c r="IF890" s="214"/>
      <c r="IG890" s="214"/>
      <c r="IH890" s="233"/>
      <c r="II890" s="160"/>
      <c r="IJ890" s="217"/>
      <c r="IK890" s="218"/>
      <c r="IL890" s="218"/>
      <c r="IM890" s="218"/>
      <c r="IO890" s="391"/>
    </row>
    <row r="891" spans="1:249" s="6" customFormat="1" ht="15" x14ac:dyDescent="0.2">
      <c r="A891" s="467">
        <v>1</v>
      </c>
      <c r="B891" s="467" t="s">
        <v>1960</v>
      </c>
      <c r="C891" s="460" t="s">
        <v>1010</v>
      </c>
      <c r="D891" s="468"/>
      <c r="E891" s="462" t="s">
        <v>2136</v>
      </c>
      <c r="F891" s="14" t="s">
        <v>2147</v>
      </c>
      <c r="G891" s="14" t="s">
        <v>2154</v>
      </c>
      <c r="H891" s="469" t="s">
        <v>2149</v>
      </c>
      <c r="I891" s="462"/>
      <c r="J891" s="456"/>
      <c r="K891" s="11"/>
      <c r="L891" s="11"/>
      <c r="M891" s="14"/>
      <c r="N891" s="470"/>
      <c r="O891" s="14"/>
      <c r="P891" s="14"/>
      <c r="Q891" s="14"/>
      <c r="R891" s="14"/>
      <c r="S891" s="14"/>
      <c r="T891" s="469"/>
      <c r="U891" s="454"/>
      <c r="V891" s="454"/>
      <c r="W891" s="9"/>
      <c r="X891" s="9"/>
      <c r="Y891" s="10"/>
      <c r="Z891" s="495" t="s">
        <v>2161</v>
      </c>
      <c r="AA891" s="11"/>
      <c r="AB891" s="472"/>
      <c r="AC891" s="473"/>
      <c r="AD891" s="473"/>
      <c r="AE891" s="496">
        <v>2</v>
      </c>
      <c r="AF891" s="12"/>
      <c r="AG891" s="12"/>
      <c r="AH891" s="13"/>
      <c r="AI891" s="14"/>
      <c r="AJ891" s="14"/>
      <c r="AK891" s="7"/>
      <c r="AL891" s="7"/>
      <c r="AM891" s="15"/>
      <c r="AN891" s="15"/>
      <c r="AO891" s="8"/>
      <c r="AP891" s="453" t="s">
        <v>351</v>
      </c>
      <c r="AQ891" s="17"/>
      <c r="AR891" s="18"/>
      <c r="AS891" s="19"/>
      <c r="AT891" s="19"/>
      <c r="AU891" s="19"/>
      <c r="AV891" s="19"/>
      <c r="AW891" s="19"/>
      <c r="AX891" s="19"/>
      <c r="AY891" s="19"/>
      <c r="AZ891" s="20"/>
      <c r="BA891" s="20"/>
      <c r="BB891" s="21"/>
      <c r="BC891" s="22" t="s">
        <v>2179</v>
      </c>
      <c r="BD891" s="77"/>
      <c r="BE891" s="91"/>
      <c r="BF891" s="91"/>
      <c r="BG891" s="92"/>
      <c r="BH891"/>
      <c r="BI891"/>
      <c r="BJ891"/>
      <c r="BK891"/>
      <c r="BL891"/>
      <c r="BM891"/>
      <c r="BN891"/>
      <c r="BO891"/>
      <c r="BP891"/>
      <c r="BQ891"/>
      <c r="BR891"/>
      <c r="BS891"/>
      <c r="BT891" s="92"/>
      <c r="BU891" s="92"/>
      <c r="BV891" s="92"/>
      <c r="BW891" s="5"/>
      <c r="BX891" s="5"/>
      <c r="BY891" s="5"/>
      <c r="BZ891" s="5"/>
      <c r="CA891" s="5"/>
      <c r="CB891" s="5"/>
      <c r="CC891" s="5"/>
      <c r="CD891" s="440"/>
      <c r="CE891" s="440"/>
      <c r="CF891" s="441"/>
      <c r="CG891" s="442"/>
      <c r="CH891" s="443"/>
      <c r="CI891" s="443"/>
      <c r="CJ891" s="443"/>
      <c r="CK891" s="443"/>
      <c r="CL891" s="4"/>
      <c r="CM891" s="4"/>
      <c r="CN891" s="5"/>
      <c r="CO891" s="4"/>
      <c r="CP891" s="444"/>
      <c r="CQ891" s="445"/>
      <c r="CR891" s="446"/>
      <c r="CS891" s="446"/>
      <c r="CT891" s="444"/>
      <c r="CU891" s="444"/>
      <c r="CV891" s="444"/>
      <c r="CW891" s="444"/>
      <c r="CX891" s="447"/>
      <c r="CY891" s="447"/>
      <c r="CZ891" s="447"/>
      <c r="DA891" s="447"/>
      <c r="DB891" s="448"/>
      <c r="DC891" s="448"/>
      <c r="DD891" s="446"/>
      <c r="DE891" s="439"/>
      <c r="DF891" s="439"/>
      <c r="DG891" s="439"/>
      <c r="DH891" s="439"/>
      <c r="DI891" s="439"/>
      <c r="DJ891" s="439"/>
      <c r="DK891" s="439"/>
      <c r="DL891" s="446"/>
      <c r="DM891" s="446"/>
      <c r="DN891" s="444"/>
      <c r="DO891" s="444"/>
      <c r="DP891" s="444"/>
      <c r="DQ891" s="444"/>
      <c r="DR891" s="444"/>
      <c r="DS891" s="441"/>
      <c r="DT891" s="449"/>
      <c r="DU891" s="450"/>
      <c r="DV891" s="450"/>
      <c r="DW891" s="450"/>
      <c r="DX891" s="450"/>
      <c r="DY891" s="450"/>
      <c r="DZ891" s="450"/>
      <c r="EA891" s="450"/>
      <c r="EB891" s="450"/>
      <c r="EC891" s="450"/>
      <c r="ED891" s="450"/>
      <c r="EE891" s="446"/>
      <c r="EF891" s="446"/>
      <c r="EL891" s="4"/>
      <c r="EM891" s="4"/>
      <c r="EN891" s="5"/>
      <c r="EO891" s="4"/>
      <c r="FA891" s="23"/>
      <c r="FB891" s="24"/>
      <c r="FC891" s="75"/>
      <c r="FD891" s="76"/>
      <c r="FF891" s="89"/>
      <c r="IA891" s="214"/>
      <c r="IB891" s="215"/>
      <c r="IC891" s="214"/>
      <c r="ID891" s="215"/>
      <c r="IE891" s="214"/>
      <c r="IF891" s="214"/>
      <c r="IG891" s="214"/>
      <c r="IH891" s="233"/>
      <c r="II891" s="160"/>
      <c r="IJ891" s="217"/>
      <c r="IK891" s="218"/>
      <c r="IL891" s="218"/>
      <c r="IM891" s="218"/>
      <c r="IO891" s="391"/>
    </row>
    <row r="892" spans="1:249" s="6" customFormat="1" ht="15" x14ac:dyDescent="0.2">
      <c r="A892" s="467">
        <v>3</v>
      </c>
      <c r="B892" s="467" t="s">
        <v>2157</v>
      </c>
      <c r="C892" s="393" t="s">
        <v>1011</v>
      </c>
      <c r="D892" s="468"/>
      <c r="E892" s="462" t="s">
        <v>2138</v>
      </c>
      <c r="F892" s="14" t="s">
        <v>2147</v>
      </c>
      <c r="G892" s="14" t="s">
        <v>2154</v>
      </c>
      <c r="H892" s="469" t="s">
        <v>2149</v>
      </c>
      <c r="I892" s="462"/>
      <c r="J892" s="456"/>
      <c r="K892" s="11"/>
      <c r="L892" s="11"/>
      <c r="M892" s="14"/>
      <c r="N892" s="470"/>
      <c r="O892" s="14"/>
      <c r="P892" s="14"/>
      <c r="Q892" s="14"/>
      <c r="R892" s="14"/>
      <c r="S892" s="14"/>
      <c r="T892" s="469"/>
      <c r="U892" s="454"/>
      <c r="V892" s="454"/>
      <c r="W892" s="9"/>
      <c r="X892" s="9"/>
      <c r="Y892" s="10"/>
      <c r="Z892" s="495" t="s">
        <v>2166</v>
      </c>
      <c r="AA892" s="11"/>
      <c r="AB892" s="472"/>
      <c r="AC892" s="473"/>
      <c r="AD892" s="473"/>
      <c r="AE892" s="496" t="s">
        <v>2195</v>
      </c>
      <c r="AF892" s="12"/>
      <c r="AG892" s="12"/>
      <c r="AH892" s="13"/>
      <c r="AI892" s="14"/>
      <c r="AJ892" s="14"/>
      <c r="AK892" s="7"/>
      <c r="AL892" s="7"/>
      <c r="AM892" s="15"/>
      <c r="AN892" s="15"/>
      <c r="AO892" s="8"/>
      <c r="AP892" s="453" t="s">
        <v>352</v>
      </c>
      <c r="AQ892" s="17"/>
      <c r="AR892" s="18"/>
      <c r="AS892" s="19"/>
      <c r="AT892" s="19"/>
      <c r="AU892" s="19"/>
      <c r="AV892" s="19"/>
      <c r="AW892" s="19"/>
      <c r="AX892" s="19"/>
      <c r="AY892" s="19"/>
      <c r="AZ892" s="20"/>
      <c r="BA892" s="20"/>
      <c r="BB892" s="21"/>
      <c r="BC892" s="22" t="s">
        <v>2179</v>
      </c>
      <c r="BD892" s="77"/>
      <c r="BE892" s="91"/>
      <c r="BF892" s="91"/>
      <c r="BG892" s="92"/>
      <c r="BH892"/>
      <c r="BI892"/>
      <c r="BJ892"/>
      <c r="BK892"/>
      <c r="BL892"/>
      <c r="BM892"/>
      <c r="BN892"/>
      <c r="BO892"/>
      <c r="BP892"/>
      <c r="BQ892"/>
      <c r="BR892"/>
      <c r="BS892"/>
      <c r="BT892" s="92"/>
      <c r="BU892" s="92"/>
      <c r="BV892" s="92"/>
      <c r="BW892" s="5"/>
      <c r="BX892" s="5"/>
      <c r="BY892" s="5"/>
      <c r="BZ892" s="5"/>
      <c r="CA892" s="5"/>
      <c r="CB892" s="5"/>
      <c r="CC892" s="5"/>
      <c r="CD892" s="440"/>
      <c r="CE892" s="440"/>
      <c r="CF892" s="441"/>
      <c r="CG892" s="442"/>
      <c r="CH892" s="443"/>
      <c r="CI892" s="443"/>
      <c r="CJ892" s="443"/>
      <c r="CK892" s="443"/>
      <c r="CL892" s="4"/>
      <c r="CM892" s="4"/>
      <c r="CN892" s="5"/>
      <c r="CO892" s="4"/>
      <c r="CP892" s="444"/>
      <c r="CQ892" s="445"/>
      <c r="CR892" s="446"/>
      <c r="CS892" s="446"/>
      <c r="CT892" s="444"/>
      <c r="CU892" s="444"/>
      <c r="CV892" s="444"/>
      <c r="CW892" s="444"/>
      <c r="CX892" s="447"/>
      <c r="CY892" s="447"/>
      <c r="CZ892" s="447"/>
      <c r="DA892" s="447"/>
      <c r="DB892" s="448"/>
      <c r="DC892" s="448"/>
      <c r="DD892" s="446"/>
      <c r="DE892" s="439"/>
      <c r="DF892" s="439"/>
      <c r="DG892" s="439"/>
      <c r="DH892" s="439"/>
      <c r="DI892" s="439"/>
      <c r="DJ892" s="439"/>
      <c r="DK892" s="439"/>
      <c r="DL892" s="446"/>
      <c r="DM892" s="446"/>
      <c r="DN892" s="444"/>
      <c r="DO892" s="444"/>
      <c r="DP892" s="444"/>
      <c r="DQ892" s="444"/>
      <c r="DR892" s="444"/>
      <c r="DS892" s="441"/>
      <c r="DT892" s="449"/>
      <c r="DU892" s="450"/>
      <c r="DV892" s="450"/>
      <c r="DW892" s="450"/>
      <c r="DX892" s="450"/>
      <c r="DY892" s="450"/>
      <c r="DZ892" s="450"/>
      <c r="EA892" s="450"/>
      <c r="EB892" s="450"/>
      <c r="EC892" s="450"/>
      <c r="ED892" s="450"/>
      <c r="EE892" s="446"/>
      <c r="EF892" s="446"/>
      <c r="EL892" s="4"/>
      <c r="EM892" s="4"/>
      <c r="EN892" s="5"/>
      <c r="EO892" s="4"/>
      <c r="FA892" s="23"/>
      <c r="FB892" s="24"/>
      <c r="FC892" s="75"/>
      <c r="FD892" s="76"/>
      <c r="FF892" s="89"/>
      <c r="IA892" s="214"/>
      <c r="IB892" s="215"/>
      <c r="IC892" s="214"/>
      <c r="ID892" s="215"/>
      <c r="IE892" s="214"/>
      <c r="IF892" s="214"/>
      <c r="IG892" s="214"/>
      <c r="IH892" s="233"/>
      <c r="II892" s="160"/>
      <c r="IJ892" s="217"/>
      <c r="IK892" s="218"/>
      <c r="IL892" s="218"/>
      <c r="IM892" s="218"/>
      <c r="IO892" s="391"/>
    </row>
    <row r="893" spans="1:249" s="6" customFormat="1" ht="15" x14ac:dyDescent="0.2">
      <c r="A893" s="467" t="s">
        <v>2195</v>
      </c>
      <c r="B893" s="467" t="s">
        <v>2149</v>
      </c>
      <c r="C893" s="393" t="s">
        <v>1012</v>
      </c>
      <c r="D893" s="468"/>
      <c r="E893" s="462" t="s">
        <v>2139</v>
      </c>
      <c r="F893" s="14" t="s">
        <v>2149</v>
      </c>
      <c r="G893" s="14" t="s">
        <v>2149</v>
      </c>
      <c r="H893" s="469" t="s">
        <v>2149</v>
      </c>
      <c r="I893" s="462"/>
      <c r="J893" s="456"/>
      <c r="K893" s="11"/>
      <c r="L893" s="11"/>
      <c r="M893" s="14"/>
      <c r="N893" s="470"/>
      <c r="O893" s="14"/>
      <c r="P893" s="14"/>
      <c r="Q893" s="14"/>
      <c r="R893" s="14"/>
      <c r="S893" s="14"/>
      <c r="T893" s="469"/>
      <c r="U893" s="454"/>
      <c r="V893" s="454"/>
      <c r="W893" s="9"/>
      <c r="X893" s="9"/>
      <c r="Y893" s="10"/>
      <c r="Z893" s="495" t="s">
        <v>2195</v>
      </c>
      <c r="AA893" s="11"/>
      <c r="AB893" s="472"/>
      <c r="AC893" s="473"/>
      <c r="AD893" s="473"/>
      <c r="AE893" s="496" t="s">
        <v>2195</v>
      </c>
      <c r="AF893" s="12"/>
      <c r="AG893" s="12"/>
      <c r="AH893" s="13"/>
      <c r="AI893" s="14"/>
      <c r="AJ893" s="14"/>
      <c r="AK893" s="7"/>
      <c r="AL893" s="7"/>
      <c r="AM893" s="15"/>
      <c r="AN893" s="15"/>
      <c r="AO893" s="8"/>
      <c r="AP893" s="453" t="s">
        <v>353</v>
      </c>
      <c r="AQ893" s="17"/>
      <c r="AR893" s="18"/>
      <c r="AS893" s="19"/>
      <c r="AT893" s="19"/>
      <c r="AU893" s="19"/>
      <c r="AV893" s="19"/>
      <c r="AW893" s="19"/>
      <c r="AX893" s="19"/>
      <c r="AY893" s="19"/>
      <c r="AZ893" s="20"/>
      <c r="BA893" s="20"/>
      <c r="BB893" s="21"/>
      <c r="BC893" s="22" t="s">
        <v>2179</v>
      </c>
      <c r="BD893" s="77"/>
      <c r="BE893" s="91"/>
      <c r="BF893" s="91"/>
      <c r="BG893" s="92"/>
      <c r="BH893"/>
      <c r="BI893"/>
      <c r="BJ893"/>
      <c r="BK893"/>
      <c r="BL893"/>
      <c r="BM893"/>
      <c r="BN893"/>
      <c r="BO893"/>
      <c r="BP893"/>
      <c r="BQ893"/>
      <c r="BR893"/>
      <c r="BS893"/>
      <c r="BT893" s="92"/>
      <c r="BU893" s="92"/>
      <c r="BV893" s="92"/>
      <c r="BW893" s="5"/>
      <c r="BX893" s="5"/>
      <c r="BY893" s="5"/>
      <c r="BZ893" s="5"/>
      <c r="CA893" s="5"/>
      <c r="CB893" s="5"/>
      <c r="CC893" s="5"/>
      <c r="CD893" s="440"/>
      <c r="CE893" s="440"/>
      <c r="CF893" s="441"/>
      <c r="CG893" s="442"/>
      <c r="CH893" s="443"/>
      <c r="CI893" s="443"/>
      <c r="CJ893" s="443"/>
      <c r="CK893" s="443"/>
      <c r="CL893" s="4"/>
      <c r="CM893" s="4"/>
      <c r="CN893" s="5"/>
      <c r="CO893" s="4"/>
      <c r="CP893" s="444"/>
      <c r="CQ893" s="445"/>
      <c r="CR893" s="446"/>
      <c r="CS893" s="446"/>
      <c r="CT893" s="444"/>
      <c r="CU893" s="444"/>
      <c r="CV893" s="444"/>
      <c r="CW893" s="444"/>
      <c r="CX893" s="447"/>
      <c r="CY893" s="447"/>
      <c r="CZ893" s="447"/>
      <c r="DA893" s="447"/>
      <c r="DB893" s="448"/>
      <c r="DC893" s="448"/>
      <c r="DD893" s="446"/>
      <c r="DE893" s="439"/>
      <c r="DF893" s="439"/>
      <c r="DG893" s="439"/>
      <c r="DH893" s="439"/>
      <c r="DI893" s="439"/>
      <c r="DJ893" s="439"/>
      <c r="DK893" s="439"/>
      <c r="DL893" s="446"/>
      <c r="DM893" s="446"/>
      <c r="DN893" s="444"/>
      <c r="DO893" s="444"/>
      <c r="DP893" s="444"/>
      <c r="DQ893" s="444"/>
      <c r="DR893" s="444"/>
      <c r="DS893" s="441"/>
      <c r="DT893" s="449"/>
      <c r="DU893" s="450"/>
      <c r="DV893" s="450"/>
      <c r="DW893" s="450"/>
      <c r="DX893" s="450"/>
      <c r="DY893" s="450"/>
      <c r="DZ893" s="450"/>
      <c r="EA893" s="450"/>
      <c r="EB893" s="450"/>
      <c r="EC893" s="450"/>
      <c r="ED893" s="450"/>
      <c r="EE893" s="446"/>
      <c r="EF893" s="446"/>
      <c r="EL893" s="4"/>
      <c r="EM893" s="4"/>
      <c r="EN893" s="5"/>
      <c r="EO893" s="4"/>
      <c r="FA893" s="23"/>
      <c r="FB893" s="24"/>
      <c r="FC893" s="75"/>
      <c r="FD893" s="76"/>
      <c r="FF893" s="89"/>
      <c r="IA893" s="214"/>
      <c r="IB893" s="215"/>
      <c r="IC893" s="214"/>
      <c r="ID893" s="215"/>
      <c r="IE893" s="214"/>
      <c r="IF893" s="214"/>
      <c r="IG893" s="214"/>
      <c r="IH893" s="233"/>
      <c r="II893" s="160"/>
      <c r="IJ893" s="217"/>
      <c r="IK893" s="218"/>
      <c r="IL893" s="218"/>
      <c r="IM893" s="218"/>
      <c r="IO893" s="391"/>
    </row>
    <row r="894" spans="1:249" s="6" customFormat="1" ht="15" x14ac:dyDescent="0.2">
      <c r="A894" s="467" t="s">
        <v>2195</v>
      </c>
      <c r="B894" s="467" t="s">
        <v>2149</v>
      </c>
      <c r="C894" s="393" t="s">
        <v>1013</v>
      </c>
      <c r="D894" s="468"/>
      <c r="E894" s="462" t="s">
        <v>2139</v>
      </c>
      <c r="F894" s="14" t="s">
        <v>2149</v>
      </c>
      <c r="G894" s="14" t="s">
        <v>2149</v>
      </c>
      <c r="H894" s="469" t="s">
        <v>2149</v>
      </c>
      <c r="I894" s="462"/>
      <c r="J894" s="456"/>
      <c r="K894" s="11"/>
      <c r="L894" s="11"/>
      <c r="M894" s="14"/>
      <c r="N894" s="470"/>
      <c r="O894" s="14"/>
      <c r="P894" s="14"/>
      <c r="Q894" s="14"/>
      <c r="R894" s="14"/>
      <c r="S894" s="14"/>
      <c r="T894" s="469"/>
      <c r="U894" s="454"/>
      <c r="V894" s="454"/>
      <c r="W894" s="9"/>
      <c r="X894" s="9"/>
      <c r="Y894" s="10"/>
      <c r="Z894" s="495" t="s">
        <v>2195</v>
      </c>
      <c r="AA894" s="11"/>
      <c r="AB894" s="472"/>
      <c r="AC894" s="473"/>
      <c r="AD894" s="473"/>
      <c r="AE894" s="496" t="s">
        <v>2195</v>
      </c>
      <c r="AF894" s="12"/>
      <c r="AG894" s="12"/>
      <c r="AH894" s="13"/>
      <c r="AI894" s="14"/>
      <c r="AJ894" s="14"/>
      <c r="AK894" s="7"/>
      <c r="AL894" s="7"/>
      <c r="AM894" s="15"/>
      <c r="AN894" s="15"/>
      <c r="AO894" s="8"/>
      <c r="AP894" s="453" t="s">
        <v>354</v>
      </c>
      <c r="AQ894" s="17"/>
      <c r="AR894" s="18"/>
      <c r="AS894" s="19"/>
      <c r="AT894" s="19"/>
      <c r="AU894" s="19"/>
      <c r="AV894" s="19"/>
      <c r="AW894" s="19"/>
      <c r="AX894" s="19"/>
      <c r="AY894" s="19"/>
      <c r="AZ894" s="20"/>
      <c r="BA894" s="20"/>
      <c r="BB894" s="21"/>
      <c r="BC894" s="22" t="s">
        <v>2179</v>
      </c>
      <c r="BD894" s="77"/>
      <c r="BE894" s="91"/>
      <c r="BF894" s="91"/>
      <c r="BG894" s="92"/>
      <c r="BH894"/>
      <c r="BI894"/>
      <c r="BJ894"/>
      <c r="BK894"/>
      <c r="BL894"/>
      <c r="BM894"/>
      <c r="BN894"/>
      <c r="BO894"/>
      <c r="BP894"/>
      <c r="BQ894"/>
      <c r="BR894"/>
      <c r="BS894"/>
      <c r="BT894" s="92"/>
      <c r="BU894" s="92"/>
      <c r="BV894" s="92"/>
      <c r="BW894" s="5"/>
      <c r="BX894" s="5"/>
      <c r="BY894" s="5"/>
      <c r="BZ894" s="5"/>
      <c r="CA894" s="5"/>
      <c r="CB894" s="5"/>
      <c r="CC894" s="5"/>
      <c r="CD894" s="440"/>
      <c r="CE894" s="440"/>
      <c r="CF894" s="441"/>
      <c r="CG894" s="442"/>
      <c r="CH894" s="443"/>
      <c r="CI894" s="443"/>
      <c r="CJ894" s="443"/>
      <c r="CK894" s="443"/>
      <c r="CL894" s="4"/>
      <c r="CM894" s="4"/>
      <c r="CN894" s="5"/>
      <c r="CO894" s="4"/>
      <c r="CP894" s="444"/>
      <c r="CQ894" s="445"/>
      <c r="CR894" s="446"/>
      <c r="CS894" s="446"/>
      <c r="CT894" s="444"/>
      <c r="CU894" s="444"/>
      <c r="CV894" s="444"/>
      <c r="CW894" s="444"/>
      <c r="CX894" s="447"/>
      <c r="CY894" s="447"/>
      <c r="CZ894" s="447"/>
      <c r="DA894" s="447"/>
      <c r="DB894" s="448"/>
      <c r="DC894" s="448"/>
      <c r="DD894" s="446"/>
      <c r="DE894" s="439"/>
      <c r="DF894" s="439"/>
      <c r="DG894" s="439"/>
      <c r="DH894" s="439"/>
      <c r="DI894" s="439"/>
      <c r="DJ894" s="439"/>
      <c r="DK894" s="439"/>
      <c r="DL894" s="446"/>
      <c r="DM894" s="446"/>
      <c r="DN894" s="444"/>
      <c r="DO894" s="444"/>
      <c r="DP894" s="444"/>
      <c r="DQ894" s="444"/>
      <c r="DR894" s="444"/>
      <c r="DS894" s="441"/>
      <c r="DT894" s="449"/>
      <c r="DU894" s="450"/>
      <c r="DV894" s="450"/>
      <c r="DW894" s="450"/>
      <c r="DX894" s="450"/>
      <c r="DY894" s="450"/>
      <c r="DZ894" s="450"/>
      <c r="EA894" s="450"/>
      <c r="EB894" s="450"/>
      <c r="EC894" s="450"/>
      <c r="ED894" s="450"/>
      <c r="EE894" s="446"/>
      <c r="EF894" s="446"/>
      <c r="EL894" s="4"/>
      <c r="EM894" s="4"/>
      <c r="EN894" s="5"/>
      <c r="EO894" s="4"/>
      <c r="FA894" s="23"/>
      <c r="FB894" s="24"/>
      <c r="FC894" s="75"/>
      <c r="FD894" s="76"/>
      <c r="FF894" s="89"/>
      <c r="IA894" s="214"/>
      <c r="IB894" s="215"/>
      <c r="IC894" s="214"/>
      <c r="ID894" s="215"/>
      <c r="IE894" s="214"/>
      <c r="IF894" s="214"/>
      <c r="IG894" s="214"/>
      <c r="IH894" s="233"/>
      <c r="II894" s="160"/>
      <c r="IJ894" s="217"/>
      <c r="IK894" s="218"/>
      <c r="IL894" s="218"/>
      <c r="IM894" s="218"/>
      <c r="IO894" s="391"/>
    </row>
    <row r="895" spans="1:249" s="6" customFormat="1" ht="15" x14ac:dyDescent="0.2">
      <c r="A895" s="467" t="s">
        <v>2195</v>
      </c>
      <c r="B895" s="467" t="s">
        <v>2149</v>
      </c>
      <c r="C895" s="393" t="s">
        <v>1014</v>
      </c>
      <c r="D895" s="468"/>
      <c r="E895" s="462" t="s">
        <v>2141</v>
      </c>
      <c r="F895" s="14" t="s">
        <v>2149</v>
      </c>
      <c r="G895" s="14" t="s">
        <v>2149</v>
      </c>
      <c r="H895" s="469" t="s">
        <v>2149</v>
      </c>
      <c r="I895" s="462"/>
      <c r="J895" s="456"/>
      <c r="K895" s="11"/>
      <c r="L895" s="11"/>
      <c r="M895" s="14"/>
      <c r="N895" s="470"/>
      <c r="O895" s="14"/>
      <c r="P895" s="14"/>
      <c r="Q895" s="14"/>
      <c r="R895" s="14"/>
      <c r="S895" s="14"/>
      <c r="T895" s="469"/>
      <c r="U895" s="454"/>
      <c r="V895" s="454"/>
      <c r="W895" s="9"/>
      <c r="X895" s="9"/>
      <c r="Y895" s="10"/>
      <c r="Z895" s="495" t="s">
        <v>2195</v>
      </c>
      <c r="AA895" s="11"/>
      <c r="AB895" s="472"/>
      <c r="AC895" s="473"/>
      <c r="AD895" s="473"/>
      <c r="AE895" s="496" t="s">
        <v>2195</v>
      </c>
      <c r="AF895" s="12"/>
      <c r="AG895" s="12"/>
      <c r="AH895" s="13"/>
      <c r="AI895" s="14"/>
      <c r="AJ895" s="14"/>
      <c r="AK895" s="7"/>
      <c r="AL895" s="7"/>
      <c r="AM895" s="15"/>
      <c r="AN895" s="15"/>
      <c r="AO895" s="8"/>
      <c r="AP895" s="453" t="s">
        <v>355</v>
      </c>
      <c r="AQ895" s="17"/>
      <c r="AR895" s="18"/>
      <c r="AS895" s="19"/>
      <c r="AT895" s="19"/>
      <c r="AU895" s="19"/>
      <c r="AV895" s="19"/>
      <c r="AW895" s="19"/>
      <c r="AX895" s="19"/>
      <c r="AY895" s="19"/>
      <c r="AZ895" s="20"/>
      <c r="BA895" s="20"/>
      <c r="BB895" s="21"/>
      <c r="BC895" s="22" t="s">
        <v>2179</v>
      </c>
      <c r="BD895" s="77"/>
      <c r="BE895" s="91"/>
      <c r="BF895" s="91"/>
      <c r="BG895" s="92"/>
      <c r="BH895"/>
      <c r="BI895"/>
      <c r="BJ895"/>
      <c r="BK895"/>
      <c r="BL895"/>
      <c r="BM895"/>
      <c r="BN895"/>
      <c r="BO895"/>
      <c r="BP895"/>
      <c r="BQ895"/>
      <c r="BR895"/>
      <c r="BS895"/>
      <c r="BT895" s="92"/>
      <c r="BU895" s="92"/>
      <c r="BV895" s="92"/>
      <c r="BW895" s="5"/>
      <c r="BX895" s="5"/>
      <c r="BY895" s="5"/>
      <c r="BZ895" s="5"/>
      <c r="CA895" s="5"/>
      <c r="CB895" s="5"/>
      <c r="CC895" s="5"/>
      <c r="CD895" s="440"/>
      <c r="CE895" s="440"/>
      <c r="CF895" s="441"/>
      <c r="CG895" s="442"/>
      <c r="CH895" s="443"/>
      <c r="CI895" s="443"/>
      <c r="CJ895" s="443"/>
      <c r="CK895" s="443"/>
      <c r="CL895" s="4"/>
      <c r="CM895" s="4"/>
      <c r="CN895" s="5"/>
      <c r="CO895" s="4"/>
      <c r="CP895" s="444"/>
      <c r="CQ895" s="445"/>
      <c r="CR895" s="446"/>
      <c r="CS895" s="446"/>
      <c r="CT895" s="444"/>
      <c r="CU895" s="444"/>
      <c r="CV895" s="444"/>
      <c r="CW895" s="444"/>
      <c r="CX895" s="447"/>
      <c r="CY895" s="447"/>
      <c r="CZ895" s="447"/>
      <c r="DA895" s="447"/>
      <c r="DB895" s="448"/>
      <c r="DC895" s="448"/>
      <c r="DD895" s="446"/>
      <c r="DE895" s="439"/>
      <c r="DF895" s="439"/>
      <c r="DG895" s="439"/>
      <c r="DH895" s="439"/>
      <c r="DI895" s="439"/>
      <c r="DJ895" s="439"/>
      <c r="DK895" s="439"/>
      <c r="DL895" s="446"/>
      <c r="DM895" s="446"/>
      <c r="DN895" s="444"/>
      <c r="DO895" s="444"/>
      <c r="DP895" s="444"/>
      <c r="DQ895" s="444"/>
      <c r="DR895" s="444"/>
      <c r="DS895" s="441"/>
      <c r="DT895" s="449"/>
      <c r="DU895" s="450"/>
      <c r="DV895" s="450"/>
      <c r="DW895" s="450"/>
      <c r="DX895" s="450"/>
      <c r="DY895" s="450"/>
      <c r="DZ895" s="450"/>
      <c r="EA895" s="450"/>
      <c r="EB895" s="450"/>
      <c r="EC895" s="450"/>
      <c r="ED895" s="450"/>
      <c r="EE895" s="446"/>
      <c r="EF895" s="446"/>
      <c r="EL895" s="4"/>
      <c r="EM895" s="4"/>
      <c r="EN895" s="5"/>
      <c r="EO895" s="4"/>
      <c r="FA895" s="23"/>
      <c r="FB895" s="24"/>
      <c r="FC895" s="75"/>
      <c r="FD895" s="76"/>
      <c r="FF895" s="89"/>
      <c r="IA895" s="214"/>
      <c r="IB895" s="215"/>
      <c r="IC895" s="214"/>
      <c r="ID895" s="215"/>
      <c r="IE895" s="214"/>
      <c r="IF895" s="214"/>
      <c r="IG895" s="214"/>
      <c r="IH895" s="233"/>
      <c r="II895" s="160"/>
      <c r="IJ895" s="217"/>
      <c r="IK895" s="218"/>
      <c r="IL895" s="218"/>
      <c r="IM895" s="218"/>
      <c r="IO895" s="391"/>
    </row>
    <row r="896" spans="1:249" s="6" customFormat="1" ht="15" x14ac:dyDescent="0.2">
      <c r="A896" s="467">
        <v>0</v>
      </c>
      <c r="B896" s="467" t="s">
        <v>3037</v>
      </c>
      <c r="C896" s="458" t="s">
        <v>3132</v>
      </c>
      <c r="D896" s="468"/>
      <c r="E896" s="462" t="s">
        <v>2135</v>
      </c>
      <c r="F896" s="14"/>
      <c r="G896" s="14"/>
      <c r="H896" s="469"/>
      <c r="I896" s="462"/>
      <c r="J896" s="456"/>
      <c r="K896" s="11"/>
      <c r="L896" s="11"/>
      <c r="M896" s="14"/>
      <c r="N896" s="470"/>
      <c r="O896" s="14"/>
      <c r="P896" s="14"/>
      <c r="Q896" s="14"/>
      <c r="R896" s="14"/>
      <c r="S896" s="14"/>
      <c r="T896" s="469"/>
      <c r="U896" s="454"/>
      <c r="V896" s="454"/>
      <c r="W896" s="9"/>
      <c r="X896" s="9"/>
      <c r="Y896" s="10"/>
      <c r="Z896" s="471"/>
      <c r="AA896" s="11"/>
      <c r="AB896" s="472"/>
      <c r="AC896" s="473"/>
      <c r="AD896" s="473"/>
      <c r="AE896" s="473"/>
      <c r="AF896" s="12"/>
      <c r="AG896" s="12"/>
      <c r="AH896" s="13"/>
      <c r="AI896" s="14"/>
      <c r="AJ896" s="14"/>
      <c r="AK896" s="7"/>
      <c r="AL896" s="7"/>
      <c r="AM896" s="15"/>
      <c r="AN896" s="15"/>
      <c r="AO896" s="8"/>
      <c r="AP896" s="16" t="s">
        <v>3133</v>
      </c>
      <c r="AQ896" s="17"/>
      <c r="AR896" s="18"/>
      <c r="AS896" s="19"/>
      <c r="AT896" s="19"/>
      <c r="AU896" s="19"/>
      <c r="AV896" s="19"/>
      <c r="AW896" s="19"/>
      <c r="AX896" s="19"/>
      <c r="AY896" s="19"/>
      <c r="AZ896" s="20"/>
      <c r="BA896" s="20"/>
      <c r="BB896" s="21"/>
      <c r="BC896" s="22"/>
      <c r="BD896" s="77"/>
      <c r="BE896" s="91"/>
      <c r="BF896" s="91"/>
      <c r="BG896" s="92"/>
      <c r="BH896"/>
      <c r="BI896"/>
      <c r="BJ896"/>
      <c r="BK896"/>
      <c r="BL896"/>
      <c r="BM896"/>
      <c r="BN896"/>
      <c r="BO896"/>
      <c r="BP896"/>
      <c r="BQ896"/>
      <c r="BR896"/>
      <c r="BS896"/>
      <c r="BT896" s="92"/>
      <c r="BU896" s="92"/>
      <c r="BV896" s="92"/>
      <c r="BW896" s="5"/>
      <c r="BX896" s="5"/>
      <c r="BY896" s="5"/>
      <c r="BZ896" s="5"/>
      <c r="CA896" s="5"/>
      <c r="CB896" s="5"/>
      <c r="CC896" s="5"/>
      <c r="CD896" s="440"/>
      <c r="CE896" s="440"/>
      <c r="CF896" s="441"/>
      <c r="CG896" s="442"/>
      <c r="CH896" s="443"/>
      <c r="CI896" s="443"/>
      <c r="CJ896" s="443"/>
      <c r="CK896" s="443"/>
      <c r="CL896" s="4"/>
      <c r="CM896" s="4"/>
      <c r="CN896" s="5"/>
      <c r="CO896" s="4"/>
      <c r="CP896" s="444"/>
      <c r="CQ896" s="445"/>
      <c r="CR896" s="446"/>
      <c r="CS896" s="446"/>
      <c r="CT896" s="444"/>
      <c r="CU896" s="444"/>
      <c r="CV896" s="444"/>
      <c r="CW896" s="444"/>
      <c r="CX896" s="447"/>
      <c r="CY896" s="447"/>
      <c r="CZ896" s="447"/>
      <c r="DA896" s="447"/>
      <c r="DB896" s="448"/>
      <c r="DC896" s="448"/>
      <c r="DD896" s="446"/>
      <c r="DE896" s="439"/>
      <c r="DF896" s="439"/>
      <c r="DG896" s="439"/>
      <c r="DH896" s="439"/>
      <c r="DI896" s="439"/>
      <c r="DJ896" s="439"/>
      <c r="DK896" s="439"/>
      <c r="DL896" s="446"/>
      <c r="DM896" s="446"/>
      <c r="DN896" s="444"/>
      <c r="DO896" s="444"/>
      <c r="DP896" s="444"/>
      <c r="DQ896" s="444"/>
      <c r="DR896" s="444"/>
      <c r="DS896" s="441"/>
      <c r="DT896" s="449"/>
      <c r="DU896" s="450"/>
      <c r="DV896" s="450"/>
      <c r="DW896" s="450"/>
      <c r="DX896" s="450"/>
      <c r="DY896" s="450"/>
      <c r="DZ896" s="450"/>
      <c r="EA896" s="450"/>
      <c r="EB896" s="450"/>
      <c r="EC896" s="450"/>
      <c r="ED896" s="450"/>
      <c r="EE896" s="446"/>
      <c r="EF896" s="446"/>
      <c r="EL896" s="4"/>
      <c r="EM896" s="4"/>
      <c r="EN896" s="5"/>
      <c r="EO896" s="4"/>
      <c r="FA896" s="23"/>
      <c r="FB896" s="24"/>
      <c r="FC896" s="75"/>
      <c r="FD896" s="76"/>
      <c r="FF896" s="89"/>
      <c r="IA896" s="214"/>
      <c r="IB896" s="215"/>
      <c r="IC896" s="214"/>
      <c r="ID896" s="215"/>
      <c r="IE896" s="214"/>
      <c r="IF896" s="214"/>
      <c r="IG896" s="214"/>
      <c r="IH896" s="233"/>
      <c r="II896" s="160"/>
      <c r="IJ896" s="217"/>
      <c r="IK896" s="218"/>
      <c r="IL896" s="218"/>
      <c r="IM896" s="218"/>
      <c r="IO896" s="391"/>
    </row>
    <row r="897" spans="1:249" s="6" customFormat="1" ht="15" x14ac:dyDescent="0.2">
      <c r="A897" s="467" t="s">
        <v>2195</v>
      </c>
      <c r="B897" s="467" t="s">
        <v>2149</v>
      </c>
      <c r="C897" s="393" t="s">
        <v>1015</v>
      </c>
      <c r="D897" s="468"/>
      <c r="E897" s="462" t="s">
        <v>2141</v>
      </c>
      <c r="F897" s="14" t="s">
        <v>2149</v>
      </c>
      <c r="G897" s="14" t="s">
        <v>2149</v>
      </c>
      <c r="H897" s="469" t="s">
        <v>2149</v>
      </c>
      <c r="I897" s="462"/>
      <c r="J897" s="456"/>
      <c r="K897" s="11"/>
      <c r="L897" s="11"/>
      <c r="M897" s="14"/>
      <c r="N897" s="470"/>
      <c r="O897" s="14"/>
      <c r="P897" s="14"/>
      <c r="Q897" s="14"/>
      <c r="R897" s="14"/>
      <c r="S897" s="14"/>
      <c r="T897" s="469"/>
      <c r="U897" s="454"/>
      <c r="V897" s="454"/>
      <c r="W897" s="9"/>
      <c r="X897" s="9"/>
      <c r="Y897" s="10"/>
      <c r="Z897" s="495" t="s">
        <v>2195</v>
      </c>
      <c r="AA897" s="11"/>
      <c r="AB897" s="472"/>
      <c r="AC897" s="473"/>
      <c r="AD897" s="473"/>
      <c r="AE897" s="496" t="s">
        <v>2195</v>
      </c>
      <c r="AF897" s="12"/>
      <c r="AG897" s="12"/>
      <c r="AH897" s="13"/>
      <c r="AI897" s="14"/>
      <c r="AJ897" s="14"/>
      <c r="AK897" s="7"/>
      <c r="AL897" s="7"/>
      <c r="AM897" s="15"/>
      <c r="AN897" s="15"/>
      <c r="AO897" s="8"/>
      <c r="AP897" s="453" t="s">
        <v>356</v>
      </c>
      <c r="AQ897" s="17"/>
      <c r="AR897" s="18"/>
      <c r="AS897" s="19"/>
      <c r="AT897" s="19"/>
      <c r="AU897" s="19"/>
      <c r="AV897" s="19"/>
      <c r="AW897" s="19"/>
      <c r="AX897" s="19"/>
      <c r="AY897" s="19"/>
      <c r="AZ897" s="20"/>
      <c r="BA897" s="20"/>
      <c r="BB897" s="21"/>
      <c r="BC897" s="22" t="s">
        <v>2179</v>
      </c>
      <c r="BD897" s="77"/>
      <c r="BE897" s="91"/>
      <c r="BF897" s="91"/>
      <c r="BG897" s="92"/>
      <c r="BH897"/>
      <c r="BI897"/>
      <c r="BJ897"/>
      <c r="BK897"/>
      <c r="BL897"/>
      <c r="BM897"/>
      <c r="BN897"/>
      <c r="BO897"/>
      <c r="BP897"/>
      <c r="BQ897"/>
      <c r="BR897"/>
      <c r="BS897"/>
      <c r="BT897" s="92"/>
      <c r="BU897" s="92"/>
      <c r="BV897" s="92"/>
      <c r="BW897" s="5"/>
      <c r="BX897" s="5"/>
      <c r="BY897" s="5"/>
      <c r="BZ897" s="5"/>
      <c r="CA897" s="5"/>
      <c r="CB897" s="5"/>
      <c r="CC897" s="5"/>
      <c r="CD897" s="440"/>
      <c r="CE897" s="440"/>
      <c r="CF897" s="441"/>
      <c r="CG897" s="442"/>
      <c r="CH897" s="443"/>
      <c r="CI897" s="443"/>
      <c r="CJ897" s="443"/>
      <c r="CK897" s="443"/>
      <c r="CL897" s="4"/>
      <c r="CM897" s="4"/>
      <c r="CN897" s="5"/>
      <c r="CO897" s="4"/>
      <c r="CP897" s="444"/>
      <c r="CQ897" s="445"/>
      <c r="CR897" s="446"/>
      <c r="CS897" s="446"/>
      <c r="CT897" s="444"/>
      <c r="CU897" s="444"/>
      <c r="CV897" s="444"/>
      <c r="CW897" s="444"/>
      <c r="CX897" s="447"/>
      <c r="CY897" s="447"/>
      <c r="CZ897" s="447"/>
      <c r="DA897" s="447"/>
      <c r="DB897" s="448"/>
      <c r="DC897" s="448"/>
      <c r="DD897" s="446"/>
      <c r="DE897" s="439"/>
      <c r="DF897" s="439"/>
      <c r="DG897" s="439"/>
      <c r="DH897" s="439"/>
      <c r="DI897" s="439"/>
      <c r="DJ897" s="439"/>
      <c r="DK897" s="439"/>
      <c r="DL897" s="446"/>
      <c r="DM897" s="446"/>
      <c r="DN897" s="444"/>
      <c r="DO897" s="444"/>
      <c r="DP897" s="444"/>
      <c r="DQ897" s="444"/>
      <c r="DR897" s="444"/>
      <c r="DS897" s="441"/>
      <c r="DT897" s="449"/>
      <c r="DU897" s="450"/>
      <c r="DV897" s="450"/>
      <c r="DW897" s="450"/>
      <c r="DX897" s="450"/>
      <c r="DY897" s="450"/>
      <c r="DZ897" s="450"/>
      <c r="EA897" s="450"/>
      <c r="EB897" s="450"/>
      <c r="EC897" s="450"/>
      <c r="ED897" s="450"/>
      <c r="EE897" s="446"/>
      <c r="EF897" s="446"/>
      <c r="EL897" s="4"/>
      <c r="EM897" s="4"/>
      <c r="EN897" s="5"/>
      <c r="EO897" s="4"/>
      <c r="FA897" s="23"/>
      <c r="FB897" s="24"/>
      <c r="FC897" s="75"/>
      <c r="FD897" s="76"/>
      <c r="FF897" s="89"/>
      <c r="IA897" s="214"/>
      <c r="IB897" s="215"/>
      <c r="IC897" s="214"/>
      <c r="ID897" s="215"/>
      <c r="IE897" s="214"/>
      <c r="IF897" s="214"/>
      <c r="IG897" s="214"/>
      <c r="IH897" s="233"/>
      <c r="II897" s="160"/>
      <c r="IJ897" s="217"/>
      <c r="IK897" s="218"/>
      <c r="IL897" s="218"/>
      <c r="IM897" s="218"/>
      <c r="IO897" s="391"/>
    </row>
    <row r="898" spans="1:249" s="6" customFormat="1" ht="15" x14ac:dyDescent="0.2">
      <c r="A898" s="467" t="s">
        <v>2195</v>
      </c>
      <c r="B898" s="467" t="s">
        <v>2149</v>
      </c>
      <c r="C898" s="393" t="s">
        <v>1016</v>
      </c>
      <c r="D898" s="468"/>
      <c r="E898" s="462" t="s">
        <v>2141</v>
      </c>
      <c r="F898" s="14" t="s">
        <v>2150</v>
      </c>
      <c r="G898" s="14" t="s">
        <v>2155</v>
      </c>
      <c r="H898" s="469" t="s">
        <v>2149</v>
      </c>
      <c r="I898" s="462"/>
      <c r="J898" s="456"/>
      <c r="K898" s="11"/>
      <c r="L898" s="11"/>
      <c r="M898" s="14"/>
      <c r="N898" s="470"/>
      <c r="O898" s="14"/>
      <c r="P898" s="14"/>
      <c r="Q898" s="14"/>
      <c r="R898" s="14"/>
      <c r="S898" s="14"/>
      <c r="T898" s="469"/>
      <c r="U898" s="454"/>
      <c r="V898" s="454"/>
      <c r="W898" s="9"/>
      <c r="X898" s="9"/>
      <c r="Y898" s="10"/>
      <c r="Z898" s="495" t="s">
        <v>2195</v>
      </c>
      <c r="AA898" s="11"/>
      <c r="AB898" s="472"/>
      <c r="AC898" s="473"/>
      <c r="AD898" s="473"/>
      <c r="AE898" s="496" t="s">
        <v>2195</v>
      </c>
      <c r="AF898" s="12"/>
      <c r="AG898" s="12"/>
      <c r="AH898" s="13"/>
      <c r="AI898" s="14"/>
      <c r="AJ898" s="14"/>
      <c r="AK898" s="7"/>
      <c r="AL898" s="7"/>
      <c r="AM898" s="15"/>
      <c r="AN898" s="15"/>
      <c r="AO898" s="8"/>
      <c r="AP898" s="453" t="s">
        <v>357</v>
      </c>
      <c r="AQ898" s="17"/>
      <c r="AR898" s="18"/>
      <c r="AS898" s="19"/>
      <c r="AT898" s="19"/>
      <c r="AU898" s="19"/>
      <c r="AV898" s="19"/>
      <c r="AW898" s="19"/>
      <c r="AX898" s="19"/>
      <c r="AY898" s="19"/>
      <c r="AZ898" s="20"/>
      <c r="BA898" s="20"/>
      <c r="BB898" s="21"/>
      <c r="BC898" s="22" t="s">
        <v>2163</v>
      </c>
      <c r="BD898" s="77"/>
      <c r="BE898" s="91"/>
      <c r="BF898" s="91"/>
      <c r="BG898" s="92"/>
      <c r="BH898"/>
      <c r="BI898"/>
      <c r="BJ898"/>
      <c r="BK898"/>
      <c r="BL898"/>
      <c r="BM898"/>
      <c r="BN898"/>
      <c r="BO898"/>
      <c r="BP898"/>
      <c r="BQ898"/>
      <c r="BR898"/>
      <c r="BS898"/>
      <c r="BT898" s="92"/>
      <c r="BU898" s="92"/>
      <c r="BV898" s="92"/>
      <c r="BW898" s="5"/>
      <c r="BX898" s="5"/>
      <c r="BY898" s="5"/>
      <c r="BZ898" s="5"/>
      <c r="CA898" s="5"/>
      <c r="CB898" s="5"/>
      <c r="CC898" s="5"/>
      <c r="CD898" s="440"/>
      <c r="CE898" s="440"/>
      <c r="CF898" s="441"/>
      <c r="CG898" s="442"/>
      <c r="CH898" s="443"/>
      <c r="CI898" s="443"/>
      <c r="CJ898" s="443"/>
      <c r="CK898" s="443"/>
      <c r="CL898" s="4"/>
      <c r="CM898" s="4"/>
      <c r="CN898" s="5"/>
      <c r="CO898" s="4"/>
      <c r="CP898" s="444"/>
      <c r="CQ898" s="445"/>
      <c r="CR898" s="446"/>
      <c r="CS898" s="446"/>
      <c r="CT898" s="444"/>
      <c r="CU898" s="444"/>
      <c r="CV898" s="444"/>
      <c r="CW898" s="444"/>
      <c r="CX898" s="447"/>
      <c r="CY898" s="447"/>
      <c r="CZ898" s="447"/>
      <c r="DA898" s="447"/>
      <c r="DB898" s="448"/>
      <c r="DC898" s="448"/>
      <c r="DD898" s="446"/>
      <c r="DE898" s="439"/>
      <c r="DF898" s="439"/>
      <c r="DG898" s="439"/>
      <c r="DH898" s="439"/>
      <c r="DI898" s="439"/>
      <c r="DJ898" s="439"/>
      <c r="DK898" s="439"/>
      <c r="DL898" s="446"/>
      <c r="DM898" s="446"/>
      <c r="DN898" s="444"/>
      <c r="DO898" s="444"/>
      <c r="DP898" s="444"/>
      <c r="DQ898" s="444"/>
      <c r="DR898" s="444"/>
      <c r="DS898" s="441"/>
      <c r="DT898" s="449"/>
      <c r="DU898" s="450"/>
      <c r="DV898" s="450"/>
      <c r="DW898" s="450"/>
      <c r="DX898" s="450"/>
      <c r="DY898" s="450"/>
      <c r="DZ898" s="450"/>
      <c r="EA898" s="450"/>
      <c r="EB898" s="450"/>
      <c r="EC898" s="450"/>
      <c r="ED898" s="450"/>
      <c r="EE898" s="446"/>
      <c r="EF898" s="446"/>
      <c r="EL898" s="4"/>
      <c r="EM898" s="4"/>
      <c r="EN898" s="5"/>
      <c r="EO898" s="4"/>
      <c r="FA898" s="23"/>
      <c r="FB898" s="24"/>
      <c r="FC898" s="75"/>
      <c r="FD898" s="76"/>
      <c r="FF898" s="89"/>
      <c r="IA898" s="214"/>
      <c r="IB898" s="215"/>
      <c r="IC898" s="214"/>
      <c r="ID898" s="215"/>
      <c r="IE898" s="214"/>
      <c r="IF898" s="214"/>
      <c r="IG898" s="214"/>
      <c r="IH898" s="233"/>
      <c r="II898" s="160"/>
      <c r="IJ898" s="217"/>
      <c r="IK898" s="218"/>
      <c r="IL898" s="218"/>
      <c r="IM898" s="218"/>
      <c r="IO898" s="391"/>
    </row>
    <row r="899" spans="1:249" s="6" customFormat="1" ht="15" x14ac:dyDescent="0.2">
      <c r="A899" s="467" t="s">
        <v>2195</v>
      </c>
      <c r="B899" s="467" t="s">
        <v>2149</v>
      </c>
      <c r="C899" s="393" t="s">
        <v>1017</v>
      </c>
      <c r="D899" s="468"/>
      <c r="E899" s="462" t="s">
        <v>2141</v>
      </c>
      <c r="F899" s="14" t="s">
        <v>2149</v>
      </c>
      <c r="G899" s="14" t="s">
        <v>2149</v>
      </c>
      <c r="H899" s="469" t="s">
        <v>2149</v>
      </c>
      <c r="I899" s="462"/>
      <c r="J899" s="456"/>
      <c r="K899" s="11"/>
      <c r="L899" s="11"/>
      <c r="M899" s="14"/>
      <c r="N899" s="470"/>
      <c r="O899" s="14"/>
      <c r="P899" s="14"/>
      <c r="Q899" s="14"/>
      <c r="R899" s="14"/>
      <c r="S899" s="14"/>
      <c r="T899" s="469"/>
      <c r="U899" s="454"/>
      <c r="V899" s="454"/>
      <c r="W899" s="9"/>
      <c r="X899" s="9"/>
      <c r="Y899" s="10"/>
      <c r="Z899" s="495" t="s">
        <v>2195</v>
      </c>
      <c r="AA899" s="11"/>
      <c r="AB899" s="472"/>
      <c r="AC899" s="473"/>
      <c r="AD899" s="473"/>
      <c r="AE899" s="496" t="s">
        <v>2195</v>
      </c>
      <c r="AF899" s="12"/>
      <c r="AG899" s="12"/>
      <c r="AH899" s="13"/>
      <c r="AI899" s="14"/>
      <c r="AJ899" s="14"/>
      <c r="AK899" s="7"/>
      <c r="AL899" s="7"/>
      <c r="AM899" s="15"/>
      <c r="AN899" s="15"/>
      <c r="AO899" s="8"/>
      <c r="AP899" s="453" t="s">
        <v>358</v>
      </c>
      <c r="AQ899" s="17"/>
      <c r="AR899" s="18"/>
      <c r="AS899" s="19"/>
      <c r="AT899" s="19"/>
      <c r="AU899" s="19"/>
      <c r="AV899" s="19"/>
      <c r="AW899" s="19"/>
      <c r="AX899" s="19"/>
      <c r="AY899" s="19"/>
      <c r="AZ899" s="20"/>
      <c r="BA899" s="20"/>
      <c r="BB899" s="21"/>
      <c r="BC899" s="22" t="s">
        <v>2179</v>
      </c>
      <c r="BD899" s="77"/>
      <c r="BE899" s="91"/>
      <c r="BF899" s="91"/>
      <c r="BG899" s="92"/>
      <c r="BH899"/>
      <c r="BI899"/>
      <c r="BJ899"/>
      <c r="BK899"/>
      <c r="BL899"/>
      <c r="BM899"/>
      <c r="BN899"/>
      <c r="BO899"/>
      <c r="BP899"/>
      <c r="BQ899"/>
      <c r="BR899"/>
      <c r="BS899"/>
      <c r="BT899" s="92"/>
      <c r="BU899" s="92"/>
      <c r="BV899" s="92"/>
      <c r="BW899" s="5"/>
      <c r="BX899" s="5"/>
      <c r="BY899" s="5"/>
      <c r="BZ899" s="5"/>
      <c r="CA899" s="5"/>
      <c r="CB899" s="5"/>
      <c r="CC899" s="5"/>
      <c r="CD899" s="440"/>
      <c r="CE899" s="440"/>
      <c r="CF899" s="441"/>
      <c r="CG899" s="442"/>
      <c r="CH899" s="443"/>
      <c r="CI899" s="443"/>
      <c r="CJ899" s="443"/>
      <c r="CK899" s="443"/>
      <c r="CL899" s="4"/>
      <c r="CM899" s="4"/>
      <c r="CN899" s="5"/>
      <c r="CO899" s="4"/>
      <c r="CP899" s="444"/>
      <c r="CQ899" s="445"/>
      <c r="CR899" s="446"/>
      <c r="CS899" s="446"/>
      <c r="CT899" s="444"/>
      <c r="CU899" s="444"/>
      <c r="CV899" s="444"/>
      <c r="CW899" s="444"/>
      <c r="CX899" s="447"/>
      <c r="CY899" s="447"/>
      <c r="CZ899" s="447"/>
      <c r="DA899" s="447"/>
      <c r="DB899" s="448"/>
      <c r="DC899" s="448"/>
      <c r="DD899" s="446"/>
      <c r="DE899" s="439"/>
      <c r="DF899" s="439"/>
      <c r="DG899" s="439"/>
      <c r="DH899" s="439"/>
      <c r="DI899" s="439"/>
      <c r="DJ899" s="439"/>
      <c r="DK899" s="439"/>
      <c r="DL899" s="446"/>
      <c r="DM899" s="446"/>
      <c r="DN899" s="444"/>
      <c r="DO899" s="444"/>
      <c r="DP899" s="444"/>
      <c r="DQ899" s="444"/>
      <c r="DR899" s="444"/>
      <c r="DS899" s="441"/>
      <c r="DT899" s="449"/>
      <c r="DU899" s="450"/>
      <c r="DV899" s="450"/>
      <c r="DW899" s="450"/>
      <c r="DX899" s="450"/>
      <c r="DY899" s="450"/>
      <c r="DZ899" s="450"/>
      <c r="EA899" s="450"/>
      <c r="EB899" s="450"/>
      <c r="EC899" s="450"/>
      <c r="ED899" s="450"/>
      <c r="EE899" s="446"/>
      <c r="EF899" s="446"/>
      <c r="EL899" s="4"/>
      <c r="EM899" s="4"/>
      <c r="EN899" s="5"/>
      <c r="EO899" s="4"/>
      <c r="FA899" s="23"/>
      <c r="FB899" s="24"/>
      <c r="FC899" s="75"/>
      <c r="FD899" s="76"/>
      <c r="FF899" s="89"/>
      <c r="IA899" s="214"/>
      <c r="IB899" s="215"/>
      <c r="IC899" s="214"/>
      <c r="ID899" s="215"/>
      <c r="IE899" s="214"/>
      <c r="IF899" s="214"/>
      <c r="IG899" s="214"/>
      <c r="IH899" s="233"/>
      <c r="II899" s="160"/>
      <c r="IJ899" s="217"/>
      <c r="IK899" s="218"/>
      <c r="IL899" s="218"/>
      <c r="IM899" s="218"/>
      <c r="IO899" s="391"/>
    </row>
    <row r="900" spans="1:249" s="6" customFormat="1" ht="15" x14ac:dyDescent="0.2">
      <c r="A900" s="467" t="s">
        <v>2195</v>
      </c>
      <c r="B900" s="467" t="s">
        <v>2149</v>
      </c>
      <c r="C900" s="393" t="s">
        <v>1018</v>
      </c>
      <c r="D900" s="468"/>
      <c r="E900" s="462" t="s">
        <v>2138</v>
      </c>
      <c r="F900" s="14" t="s">
        <v>2149</v>
      </c>
      <c r="G900" s="14" t="s">
        <v>2149</v>
      </c>
      <c r="H900" s="469" t="s">
        <v>2149</v>
      </c>
      <c r="I900" s="462"/>
      <c r="J900" s="456"/>
      <c r="K900" s="11"/>
      <c r="L900" s="11"/>
      <c r="M900" s="14"/>
      <c r="N900" s="470"/>
      <c r="O900" s="14"/>
      <c r="P900" s="14"/>
      <c r="Q900" s="14"/>
      <c r="R900" s="14"/>
      <c r="S900" s="14"/>
      <c r="T900" s="469"/>
      <c r="U900" s="454"/>
      <c r="V900" s="454"/>
      <c r="W900" s="9"/>
      <c r="X900" s="9"/>
      <c r="Y900" s="10"/>
      <c r="Z900" s="495" t="s">
        <v>2195</v>
      </c>
      <c r="AA900" s="11"/>
      <c r="AB900" s="472"/>
      <c r="AC900" s="473"/>
      <c r="AD900" s="473"/>
      <c r="AE900" s="496" t="s">
        <v>2195</v>
      </c>
      <c r="AF900" s="12"/>
      <c r="AG900" s="12"/>
      <c r="AH900" s="13"/>
      <c r="AI900" s="14"/>
      <c r="AJ900" s="14"/>
      <c r="AK900" s="7"/>
      <c r="AL900" s="7"/>
      <c r="AM900" s="15"/>
      <c r="AN900" s="15"/>
      <c r="AO900" s="8"/>
      <c r="AP900" s="453" t="s">
        <v>359</v>
      </c>
      <c r="AQ900" s="17"/>
      <c r="AR900" s="18"/>
      <c r="AS900" s="19"/>
      <c r="AT900" s="19"/>
      <c r="AU900" s="19"/>
      <c r="AV900" s="19"/>
      <c r="AW900" s="19"/>
      <c r="AX900" s="19"/>
      <c r="AY900" s="19"/>
      <c r="AZ900" s="20"/>
      <c r="BA900" s="20"/>
      <c r="BB900" s="21"/>
      <c r="BC900" s="22" t="s">
        <v>2179</v>
      </c>
      <c r="BD900" s="77"/>
      <c r="BE900" s="91"/>
      <c r="BF900" s="91"/>
      <c r="BG900" s="92"/>
      <c r="BH900"/>
      <c r="BI900"/>
      <c r="BJ900"/>
      <c r="BK900"/>
      <c r="BL900"/>
      <c r="BM900"/>
      <c r="BN900"/>
      <c r="BO900"/>
      <c r="BP900"/>
      <c r="BQ900"/>
      <c r="BR900"/>
      <c r="BS900"/>
      <c r="BT900" s="92"/>
      <c r="BU900" s="92"/>
      <c r="BV900" s="92"/>
      <c r="BW900" s="5"/>
      <c r="BX900" s="5"/>
      <c r="BY900" s="5"/>
      <c r="BZ900" s="5"/>
      <c r="CA900" s="5"/>
      <c r="CB900" s="5"/>
      <c r="CC900" s="5"/>
      <c r="CD900" s="440"/>
      <c r="CE900" s="440"/>
      <c r="CF900" s="441"/>
      <c r="CG900" s="442"/>
      <c r="CH900" s="443"/>
      <c r="CI900" s="443"/>
      <c r="CJ900" s="443"/>
      <c r="CK900" s="443"/>
      <c r="CL900" s="4"/>
      <c r="CM900" s="4"/>
      <c r="CN900" s="5"/>
      <c r="CO900" s="4"/>
      <c r="CP900" s="444"/>
      <c r="CQ900" s="445"/>
      <c r="CR900" s="446"/>
      <c r="CS900" s="446"/>
      <c r="CT900" s="444"/>
      <c r="CU900" s="444"/>
      <c r="CV900" s="444"/>
      <c r="CW900" s="444"/>
      <c r="CX900" s="447"/>
      <c r="CY900" s="447"/>
      <c r="CZ900" s="447"/>
      <c r="DA900" s="447"/>
      <c r="DB900" s="448"/>
      <c r="DC900" s="448"/>
      <c r="DD900" s="446"/>
      <c r="DE900" s="439"/>
      <c r="DF900" s="439"/>
      <c r="DG900" s="439"/>
      <c r="DH900" s="439"/>
      <c r="DI900" s="439"/>
      <c r="DJ900" s="439"/>
      <c r="DK900" s="439"/>
      <c r="DL900" s="446"/>
      <c r="DM900" s="446"/>
      <c r="DN900" s="444"/>
      <c r="DO900" s="444"/>
      <c r="DP900" s="444"/>
      <c r="DQ900" s="444"/>
      <c r="DR900" s="444"/>
      <c r="DS900" s="441"/>
      <c r="DT900" s="449"/>
      <c r="DU900" s="450"/>
      <c r="DV900" s="450"/>
      <c r="DW900" s="450"/>
      <c r="DX900" s="450"/>
      <c r="DY900" s="450"/>
      <c r="DZ900" s="450"/>
      <c r="EA900" s="450"/>
      <c r="EB900" s="450"/>
      <c r="EC900" s="450"/>
      <c r="ED900" s="450"/>
      <c r="EE900" s="446"/>
      <c r="EF900" s="446"/>
      <c r="EL900" s="4"/>
      <c r="EM900" s="4"/>
      <c r="EN900" s="5"/>
      <c r="EO900" s="4"/>
      <c r="FA900" s="23"/>
      <c r="FB900" s="24"/>
      <c r="FC900" s="75"/>
      <c r="FD900" s="76"/>
      <c r="FF900" s="89"/>
      <c r="IA900" s="214"/>
      <c r="IB900" s="215"/>
      <c r="IC900" s="214"/>
      <c r="ID900" s="215"/>
      <c r="IE900" s="214"/>
      <c r="IF900" s="214"/>
      <c r="IG900" s="214"/>
      <c r="IH900" s="233"/>
      <c r="II900" s="160"/>
      <c r="IJ900" s="217"/>
      <c r="IK900" s="218"/>
      <c r="IL900" s="218"/>
      <c r="IM900" s="218"/>
      <c r="IO900" s="391"/>
    </row>
    <row r="901" spans="1:249" s="6" customFormat="1" ht="15" x14ac:dyDescent="0.2">
      <c r="A901" s="467">
        <v>3</v>
      </c>
      <c r="B901" s="467" t="s">
        <v>2149</v>
      </c>
      <c r="C901" s="458" t="s">
        <v>3243</v>
      </c>
      <c r="D901" s="468"/>
      <c r="E901" s="462" t="s">
        <v>2138</v>
      </c>
      <c r="F901" s="14" t="s">
        <v>2147</v>
      </c>
      <c r="G901" s="14" t="s">
        <v>2154</v>
      </c>
      <c r="H901" s="469" t="s">
        <v>2149</v>
      </c>
      <c r="I901" s="462"/>
      <c r="J901" s="456"/>
      <c r="K901" s="11"/>
      <c r="L901" s="11"/>
      <c r="M901" s="14"/>
      <c r="N901" s="470"/>
      <c r="O901" s="14"/>
      <c r="P901" s="14"/>
      <c r="Q901" s="14"/>
      <c r="R901" s="14"/>
      <c r="S901" s="14"/>
      <c r="T901" s="469"/>
      <c r="U901" s="454"/>
      <c r="V901" s="454"/>
      <c r="W901" s="9"/>
      <c r="X901" s="9"/>
      <c r="Y901" s="10"/>
      <c r="Z901" s="471">
        <v>3</v>
      </c>
      <c r="AA901" s="11"/>
      <c r="AB901" s="472"/>
      <c r="AC901" s="473"/>
      <c r="AD901" s="473"/>
      <c r="AE901" s="473">
        <v>3</v>
      </c>
      <c r="AF901" s="12"/>
      <c r="AG901" s="12"/>
      <c r="AH901" s="13"/>
      <c r="AI901" s="14"/>
      <c r="AJ901" s="14"/>
      <c r="AK901" s="7"/>
      <c r="AL901" s="7"/>
      <c r="AM901" s="15"/>
      <c r="AN901" s="15"/>
      <c r="AO901" s="8"/>
      <c r="AP901" s="16" t="s">
        <v>361</v>
      </c>
      <c r="AQ901" s="17"/>
      <c r="AR901" s="18"/>
      <c r="AS901" s="19"/>
      <c r="AT901" s="19"/>
      <c r="AU901" s="19"/>
      <c r="AV901" s="19"/>
      <c r="AW901" s="19"/>
      <c r="AX901" s="19"/>
      <c r="AY901" s="19"/>
      <c r="AZ901" s="20"/>
      <c r="BA901" s="20"/>
      <c r="BB901" s="21"/>
      <c r="BC901" s="22" t="s">
        <v>2163</v>
      </c>
      <c r="BD901" s="77"/>
      <c r="BE901" s="91"/>
      <c r="BF901" s="91"/>
      <c r="BG901" s="92"/>
      <c r="BH901"/>
      <c r="BI901"/>
      <c r="BJ901"/>
      <c r="BK901"/>
      <c r="BL901"/>
      <c r="BM901"/>
      <c r="BN901"/>
      <c r="BO901"/>
      <c r="BP901"/>
      <c r="BQ901"/>
      <c r="BR901"/>
      <c r="BS901"/>
      <c r="BT901" s="92"/>
      <c r="BU901" s="92"/>
      <c r="BV901" s="92"/>
      <c r="BW901" s="5"/>
      <c r="BX901" s="5"/>
      <c r="BY901" s="5"/>
      <c r="BZ901" s="5"/>
      <c r="CA901" s="5"/>
      <c r="CB901" s="5"/>
      <c r="CC901" s="5"/>
      <c r="CD901" s="440"/>
      <c r="CE901" s="440"/>
      <c r="CF901" s="441"/>
      <c r="CG901" s="442"/>
      <c r="CH901" s="443"/>
      <c r="CI901" s="443"/>
      <c r="CJ901" s="443"/>
      <c r="CK901" s="443"/>
      <c r="CL901" s="4"/>
      <c r="CM901" s="4"/>
      <c r="CN901" s="5"/>
      <c r="CO901" s="4"/>
      <c r="CP901" s="444"/>
      <c r="CQ901" s="445"/>
      <c r="CR901" s="446"/>
      <c r="CS901" s="446"/>
      <c r="CT901" s="444"/>
      <c r="CU901" s="444"/>
      <c r="CV901" s="444"/>
      <c r="CW901" s="444"/>
      <c r="CX901" s="447"/>
      <c r="CY901" s="447"/>
      <c r="CZ901" s="447"/>
      <c r="DA901" s="447"/>
      <c r="DB901" s="448"/>
      <c r="DC901" s="448"/>
      <c r="DD901" s="446"/>
      <c r="DE901" s="439"/>
      <c r="DF901" s="439"/>
      <c r="DG901" s="439"/>
      <c r="DH901" s="439"/>
      <c r="DI901" s="439"/>
      <c r="DJ901" s="439"/>
      <c r="DK901" s="439"/>
      <c r="DL901" s="446"/>
      <c r="DM901" s="446"/>
      <c r="DN901" s="444"/>
      <c r="DO901" s="444"/>
      <c r="DP901" s="444"/>
      <c r="DQ901" s="444"/>
      <c r="DR901" s="444"/>
      <c r="DS901" s="441"/>
      <c r="DT901" s="449"/>
      <c r="DU901" s="450"/>
      <c r="DV901" s="450"/>
      <c r="DW901" s="450"/>
      <c r="DX901" s="450"/>
      <c r="DY901" s="450"/>
      <c r="DZ901" s="450"/>
      <c r="EA901" s="450"/>
      <c r="EB901" s="450"/>
      <c r="EC901" s="450"/>
      <c r="ED901" s="450"/>
      <c r="EE901" s="446"/>
      <c r="EF901" s="446"/>
      <c r="EL901" s="4"/>
      <c r="EM901" s="4"/>
      <c r="EN901" s="5"/>
      <c r="EO901" s="4"/>
      <c r="FA901" s="23"/>
      <c r="FB901" s="24"/>
      <c r="FC901" s="75"/>
      <c r="FD901" s="76"/>
      <c r="FF901" s="89"/>
      <c r="IA901" s="214"/>
      <c r="IB901" s="215"/>
      <c r="IC901" s="214"/>
      <c r="ID901" s="215"/>
      <c r="IE901" s="214"/>
      <c r="IF901" s="214"/>
      <c r="IG901" s="214"/>
      <c r="IH901" s="233"/>
      <c r="II901" s="160"/>
      <c r="IJ901" s="217"/>
      <c r="IK901" s="218"/>
      <c r="IL901" s="218"/>
      <c r="IM901" s="218"/>
      <c r="IO901" s="391"/>
    </row>
    <row r="902" spans="1:249" s="6" customFormat="1" ht="15" x14ac:dyDescent="0.2">
      <c r="A902" s="467">
        <v>3</v>
      </c>
      <c r="B902" s="467" t="s">
        <v>2157</v>
      </c>
      <c r="C902" s="393" t="s">
        <v>1019</v>
      </c>
      <c r="D902" s="468"/>
      <c r="E902" s="462" t="s">
        <v>2138</v>
      </c>
      <c r="F902" s="14" t="s">
        <v>2147</v>
      </c>
      <c r="G902" s="14" t="s">
        <v>2154</v>
      </c>
      <c r="H902" s="469" t="s">
        <v>2149</v>
      </c>
      <c r="I902" s="462"/>
      <c r="J902" s="456"/>
      <c r="K902" s="11"/>
      <c r="L902" s="11"/>
      <c r="M902" s="14"/>
      <c r="N902" s="470"/>
      <c r="O902" s="14"/>
      <c r="P902" s="14"/>
      <c r="Q902" s="14"/>
      <c r="R902" s="14"/>
      <c r="S902" s="14"/>
      <c r="T902" s="469"/>
      <c r="U902" s="454"/>
      <c r="V902" s="454"/>
      <c r="W902" s="9"/>
      <c r="X902" s="9"/>
      <c r="Y902" s="10"/>
      <c r="Z902" s="495" t="s">
        <v>2166</v>
      </c>
      <c r="AA902" s="11"/>
      <c r="AB902" s="472"/>
      <c r="AC902" s="473"/>
      <c r="AD902" s="473"/>
      <c r="AE902" s="496" t="s">
        <v>2195</v>
      </c>
      <c r="AF902" s="12"/>
      <c r="AG902" s="12"/>
      <c r="AH902" s="13"/>
      <c r="AI902" s="14"/>
      <c r="AJ902" s="14"/>
      <c r="AK902" s="7"/>
      <c r="AL902" s="7"/>
      <c r="AM902" s="15"/>
      <c r="AN902" s="15"/>
      <c r="AO902" s="8"/>
      <c r="AP902" s="453" t="s">
        <v>360</v>
      </c>
      <c r="AQ902" s="17"/>
      <c r="AR902" s="18"/>
      <c r="AS902" s="19"/>
      <c r="AT902" s="19"/>
      <c r="AU902" s="19"/>
      <c r="AV902" s="19"/>
      <c r="AW902" s="19"/>
      <c r="AX902" s="19"/>
      <c r="AY902" s="19"/>
      <c r="AZ902" s="20"/>
      <c r="BA902" s="20"/>
      <c r="BB902" s="21"/>
      <c r="BC902" s="22" t="s">
        <v>2179</v>
      </c>
      <c r="BD902" s="77"/>
      <c r="BE902" s="91"/>
      <c r="BF902" s="91"/>
      <c r="BG902" s="92"/>
      <c r="BH902"/>
      <c r="BI902"/>
      <c r="BJ902"/>
      <c r="BK902"/>
      <c r="BL902"/>
      <c r="BM902"/>
      <c r="BN902"/>
      <c r="BO902"/>
      <c r="BP902"/>
      <c r="BQ902"/>
      <c r="BR902"/>
      <c r="BS902"/>
      <c r="BT902" s="92"/>
      <c r="BU902" s="92"/>
      <c r="BV902" s="92"/>
      <c r="BW902" s="5"/>
      <c r="BX902" s="5"/>
      <c r="BY902" s="5"/>
      <c r="BZ902" s="5"/>
      <c r="CA902" s="5"/>
      <c r="CB902" s="5"/>
      <c r="CC902" s="5"/>
      <c r="CD902" s="440"/>
      <c r="CE902" s="440"/>
      <c r="CF902" s="441"/>
      <c r="CG902" s="442"/>
      <c r="CH902" s="443"/>
      <c r="CI902" s="443"/>
      <c r="CJ902" s="443"/>
      <c r="CK902" s="443"/>
      <c r="CL902" s="4"/>
      <c r="CM902" s="4"/>
      <c r="CN902" s="5"/>
      <c r="CO902" s="4"/>
      <c r="CP902" s="444"/>
      <c r="CQ902" s="445"/>
      <c r="CR902" s="446"/>
      <c r="CS902" s="446"/>
      <c r="CT902" s="444"/>
      <c r="CU902" s="444"/>
      <c r="CV902" s="444"/>
      <c r="CW902" s="444"/>
      <c r="CX902" s="447"/>
      <c r="CY902" s="447"/>
      <c r="CZ902" s="447"/>
      <c r="DA902" s="447"/>
      <c r="DB902" s="448"/>
      <c r="DC902" s="448"/>
      <c r="DD902" s="446"/>
      <c r="DE902" s="439"/>
      <c r="DF902" s="439"/>
      <c r="DG902" s="439"/>
      <c r="DH902" s="439"/>
      <c r="DI902" s="439"/>
      <c r="DJ902" s="439"/>
      <c r="DK902" s="439"/>
      <c r="DL902" s="446"/>
      <c r="DM902" s="446"/>
      <c r="DN902" s="444"/>
      <c r="DO902" s="444"/>
      <c r="DP902" s="444"/>
      <c r="DQ902" s="444"/>
      <c r="DR902" s="444"/>
      <c r="DS902" s="441"/>
      <c r="DT902" s="449"/>
      <c r="DU902" s="450"/>
      <c r="DV902" s="450"/>
      <c r="DW902" s="450"/>
      <c r="DX902" s="450"/>
      <c r="DY902" s="450"/>
      <c r="DZ902" s="450"/>
      <c r="EA902" s="450"/>
      <c r="EB902" s="450"/>
      <c r="EC902" s="450"/>
      <c r="ED902" s="450"/>
      <c r="EE902" s="446"/>
      <c r="EF902" s="446"/>
      <c r="EL902" s="4"/>
      <c r="EM902" s="4"/>
      <c r="EN902" s="5"/>
      <c r="EO902" s="4"/>
      <c r="FA902" s="23"/>
      <c r="FB902" s="24"/>
      <c r="FC902" s="75"/>
      <c r="FD902" s="76"/>
      <c r="FF902" s="89"/>
      <c r="IA902" s="214"/>
      <c r="IB902" s="215"/>
      <c r="IC902" s="214"/>
      <c r="ID902" s="215"/>
      <c r="IE902" s="214"/>
      <c r="IF902" s="214"/>
      <c r="IG902" s="214"/>
      <c r="IH902" s="233"/>
      <c r="II902" s="160"/>
      <c r="IJ902" s="217"/>
      <c r="IK902" s="218"/>
      <c r="IL902" s="218"/>
      <c r="IM902" s="218"/>
      <c r="IO902" s="391"/>
    </row>
    <row r="903" spans="1:249" s="6" customFormat="1" ht="15" x14ac:dyDescent="0.2">
      <c r="A903" s="467" t="s">
        <v>2195</v>
      </c>
      <c r="B903" s="467" t="s">
        <v>2149</v>
      </c>
      <c r="C903" s="393" t="s">
        <v>1020</v>
      </c>
      <c r="D903" s="468"/>
      <c r="E903" s="462" t="s">
        <v>2141</v>
      </c>
      <c r="F903" s="14" t="s">
        <v>2150</v>
      </c>
      <c r="G903" s="14" t="s">
        <v>2155</v>
      </c>
      <c r="H903" s="469" t="s">
        <v>2149</v>
      </c>
      <c r="I903" s="462"/>
      <c r="J903" s="456"/>
      <c r="K903" s="11"/>
      <c r="L903" s="11"/>
      <c r="M903" s="14"/>
      <c r="N903" s="470"/>
      <c r="O903" s="14"/>
      <c r="P903" s="14"/>
      <c r="Q903" s="14"/>
      <c r="R903" s="14"/>
      <c r="S903" s="14"/>
      <c r="T903" s="469"/>
      <c r="U903" s="454"/>
      <c r="V903" s="454"/>
      <c r="W903" s="9"/>
      <c r="X903" s="9"/>
      <c r="Y903" s="10"/>
      <c r="Z903" s="495" t="s">
        <v>2195</v>
      </c>
      <c r="AA903" s="11"/>
      <c r="AB903" s="472"/>
      <c r="AC903" s="473"/>
      <c r="AD903" s="473"/>
      <c r="AE903" s="496" t="s">
        <v>2195</v>
      </c>
      <c r="AF903" s="12"/>
      <c r="AG903" s="12"/>
      <c r="AH903" s="13"/>
      <c r="AI903" s="14"/>
      <c r="AJ903" s="14"/>
      <c r="AK903" s="7"/>
      <c r="AL903" s="7"/>
      <c r="AM903" s="15"/>
      <c r="AN903" s="15"/>
      <c r="AO903" s="8"/>
      <c r="AP903" s="453" t="s">
        <v>362</v>
      </c>
      <c r="AQ903" s="17"/>
      <c r="AR903" s="18"/>
      <c r="AS903" s="19"/>
      <c r="AT903" s="19"/>
      <c r="AU903" s="19"/>
      <c r="AV903" s="19"/>
      <c r="AW903" s="19"/>
      <c r="AX903" s="19"/>
      <c r="AY903" s="19"/>
      <c r="AZ903" s="20"/>
      <c r="BA903" s="20"/>
      <c r="BB903" s="21"/>
      <c r="BC903" s="22" t="s">
        <v>2179</v>
      </c>
      <c r="BD903" s="77"/>
      <c r="BE903" s="91"/>
      <c r="BF903" s="91"/>
      <c r="BG903" s="92"/>
      <c r="BH903"/>
      <c r="BI903"/>
      <c r="BJ903"/>
      <c r="BK903"/>
      <c r="BL903"/>
      <c r="BM903"/>
      <c r="BN903"/>
      <c r="BO903"/>
      <c r="BP903"/>
      <c r="BQ903"/>
      <c r="BR903"/>
      <c r="BS903"/>
      <c r="BT903" s="92"/>
      <c r="BU903" s="92"/>
      <c r="BV903" s="92"/>
      <c r="BW903" s="5"/>
      <c r="BX903" s="5"/>
      <c r="BY903" s="5"/>
      <c r="BZ903" s="5"/>
      <c r="CA903" s="5"/>
      <c r="CB903" s="5"/>
      <c r="CC903" s="5"/>
      <c r="CD903" s="440"/>
      <c r="CE903" s="440"/>
      <c r="CF903" s="441"/>
      <c r="CG903" s="442"/>
      <c r="CH903" s="443"/>
      <c r="CI903" s="443"/>
      <c r="CJ903" s="443"/>
      <c r="CK903" s="443"/>
      <c r="CL903" s="4"/>
      <c r="CM903" s="4"/>
      <c r="CN903" s="5"/>
      <c r="CO903" s="4"/>
      <c r="CP903" s="444"/>
      <c r="CQ903" s="445"/>
      <c r="CR903" s="446"/>
      <c r="CS903" s="446"/>
      <c r="CT903" s="444"/>
      <c r="CU903" s="444"/>
      <c r="CV903" s="444"/>
      <c r="CW903" s="444"/>
      <c r="CX903" s="447"/>
      <c r="CY903" s="447"/>
      <c r="CZ903" s="447"/>
      <c r="DA903" s="447"/>
      <c r="DB903" s="448"/>
      <c r="DC903" s="448"/>
      <c r="DD903" s="446"/>
      <c r="DE903" s="439"/>
      <c r="DF903" s="439"/>
      <c r="DG903" s="439"/>
      <c r="DH903" s="439"/>
      <c r="DI903" s="439"/>
      <c r="DJ903" s="439"/>
      <c r="DK903" s="439"/>
      <c r="DL903" s="446"/>
      <c r="DM903" s="446"/>
      <c r="DN903" s="444"/>
      <c r="DO903" s="444"/>
      <c r="DP903" s="444"/>
      <c r="DQ903" s="444"/>
      <c r="DR903" s="444"/>
      <c r="DS903" s="441"/>
      <c r="DT903" s="449"/>
      <c r="DU903" s="450"/>
      <c r="DV903" s="450"/>
      <c r="DW903" s="450"/>
      <c r="DX903" s="450"/>
      <c r="DY903" s="450"/>
      <c r="DZ903" s="450"/>
      <c r="EA903" s="450"/>
      <c r="EB903" s="450"/>
      <c r="EC903" s="450"/>
      <c r="ED903" s="450"/>
      <c r="EE903" s="446"/>
      <c r="EF903" s="446"/>
      <c r="EL903" s="4"/>
      <c r="EM903" s="4"/>
      <c r="EN903" s="5"/>
      <c r="EO903" s="4"/>
      <c r="FA903" s="23"/>
      <c r="FB903" s="24"/>
      <c r="FC903" s="75"/>
      <c r="FD903" s="76"/>
      <c r="FF903" s="89"/>
      <c r="IA903" s="214"/>
      <c r="IB903" s="215"/>
      <c r="IC903" s="214"/>
      <c r="ID903" s="215"/>
      <c r="IE903" s="214"/>
      <c r="IF903" s="214"/>
      <c r="IG903" s="214"/>
      <c r="IH903" s="233"/>
      <c r="II903" s="160"/>
      <c r="IJ903" s="217"/>
      <c r="IK903" s="218"/>
      <c r="IL903" s="218"/>
      <c r="IM903" s="218"/>
      <c r="IO903" s="391"/>
    </row>
    <row r="904" spans="1:249" s="6" customFormat="1" ht="15" x14ac:dyDescent="0.2">
      <c r="A904" s="467" t="s">
        <v>2195</v>
      </c>
      <c r="B904" s="467" t="s">
        <v>1969</v>
      </c>
      <c r="C904" s="393" t="s">
        <v>1021</v>
      </c>
      <c r="D904" s="468"/>
      <c r="E904" s="462" t="s">
        <v>2137</v>
      </c>
      <c r="F904" s="14" t="s">
        <v>2149</v>
      </c>
      <c r="G904" s="14" t="s">
        <v>2149</v>
      </c>
      <c r="H904" s="469" t="s">
        <v>2149</v>
      </c>
      <c r="I904" s="462"/>
      <c r="J904" s="456"/>
      <c r="K904" s="11"/>
      <c r="L904" s="11"/>
      <c r="M904" s="14"/>
      <c r="N904" s="470"/>
      <c r="O904" s="14"/>
      <c r="P904" s="14"/>
      <c r="Q904" s="14"/>
      <c r="R904" s="14"/>
      <c r="S904" s="14"/>
      <c r="T904" s="469"/>
      <c r="U904" s="454"/>
      <c r="V904" s="454"/>
      <c r="W904" s="9"/>
      <c r="X904" s="9"/>
      <c r="Y904" s="10"/>
      <c r="Z904" s="495" t="s">
        <v>2166</v>
      </c>
      <c r="AA904" s="11"/>
      <c r="AB904" s="472"/>
      <c r="AC904" s="473"/>
      <c r="AD904" s="473"/>
      <c r="AE904" s="496" t="s">
        <v>2195</v>
      </c>
      <c r="AF904" s="12"/>
      <c r="AG904" s="12"/>
      <c r="AH904" s="13"/>
      <c r="AI904" s="14"/>
      <c r="AJ904" s="14"/>
      <c r="AK904" s="7"/>
      <c r="AL904" s="7"/>
      <c r="AM904" s="15"/>
      <c r="AN904" s="15"/>
      <c r="AO904" s="8"/>
      <c r="AP904" s="453" t="s">
        <v>363</v>
      </c>
      <c r="AQ904" s="17"/>
      <c r="AR904" s="18"/>
      <c r="AS904" s="19"/>
      <c r="AT904" s="19"/>
      <c r="AU904" s="19"/>
      <c r="AV904" s="19"/>
      <c r="AW904" s="19"/>
      <c r="AX904" s="19"/>
      <c r="AY904" s="19"/>
      <c r="AZ904" s="20"/>
      <c r="BA904" s="20"/>
      <c r="BB904" s="21"/>
      <c r="BC904" s="22" t="s">
        <v>2179</v>
      </c>
      <c r="BD904" s="77"/>
      <c r="BE904" s="91"/>
      <c r="BF904" s="91"/>
      <c r="BG904" s="92"/>
      <c r="BH904"/>
      <c r="BI904"/>
      <c r="BJ904"/>
      <c r="BK904"/>
      <c r="BL904"/>
      <c r="BM904"/>
      <c r="BN904"/>
      <c r="BO904"/>
      <c r="BP904"/>
      <c r="BQ904"/>
      <c r="BR904"/>
      <c r="BS904"/>
      <c r="BT904" s="92"/>
      <c r="BU904" s="92"/>
      <c r="BV904" s="92"/>
      <c r="BW904" s="5"/>
      <c r="BX904" s="5"/>
      <c r="BY904" s="5"/>
      <c r="BZ904" s="5"/>
      <c r="CA904" s="5"/>
      <c r="CB904" s="5"/>
      <c r="CC904" s="5"/>
      <c r="CD904" s="440"/>
      <c r="CE904" s="440"/>
      <c r="CF904" s="441"/>
      <c r="CG904" s="442"/>
      <c r="CH904" s="443"/>
      <c r="CI904" s="443"/>
      <c r="CJ904" s="443"/>
      <c r="CK904" s="443"/>
      <c r="CL904" s="4"/>
      <c r="CM904" s="4"/>
      <c r="CN904" s="5"/>
      <c r="CO904" s="4"/>
      <c r="CP904" s="444"/>
      <c r="CQ904" s="445"/>
      <c r="CR904" s="446"/>
      <c r="CS904" s="446"/>
      <c r="CT904" s="444"/>
      <c r="CU904" s="444"/>
      <c r="CV904" s="444"/>
      <c r="CW904" s="444"/>
      <c r="CX904" s="447"/>
      <c r="CY904" s="447"/>
      <c r="CZ904" s="447"/>
      <c r="DA904" s="447"/>
      <c r="DB904" s="448"/>
      <c r="DC904" s="448"/>
      <c r="DD904" s="446"/>
      <c r="DE904" s="439"/>
      <c r="DF904" s="439"/>
      <c r="DG904" s="439"/>
      <c r="DH904" s="439"/>
      <c r="DI904" s="439"/>
      <c r="DJ904" s="439"/>
      <c r="DK904" s="439"/>
      <c r="DL904" s="446"/>
      <c r="DM904" s="446"/>
      <c r="DN904" s="444"/>
      <c r="DO904" s="444"/>
      <c r="DP904" s="444"/>
      <c r="DQ904" s="444"/>
      <c r="DR904" s="444"/>
      <c r="DS904" s="441"/>
      <c r="DT904" s="449"/>
      <c r="DU904" s="450"/>
      <c r="DV904" s="450"/>
      <c r="DW904" s="450"/>
      <c r="DX904" s="450"/>
      <c r="DY904" s="450"/>
      <c r="DZ904" s="450"/>
      <c r="EA904" s="450"/>
      <c r="EB904" s="450"/>
      <c r="EC904" s="450"/>
      <c r="ED904" s="450"/>
      <c r="EE904" s="446"/>
      <c r="EF904" s="446"/>
      <c r="EL904" s="4"/>
      <c r="EM904" s="4"/>
      <c r="EN904" s="5"/>
      <c r="EO904" s="4"/>
      <c r="FA904" s="23"/>
      <c r="FB904" s="24"/>
      <c r="FC904" s="75"/>
      <c r="FD904" s="76"/>
      <c r="FF904" s="89"/>
      <c r="IA904" s="214"/>
      <c r="IB904" s="215"/>
      <c r="IC904" s="214"/>
      <c r="ID904" s="215"/>
      <c r="IE904" s="214"/>
      <c r="IF904" s="214"/>
      <c r="IG904" s="214"/>
      <c r="IH904" s="233"/>
      <c r="II904" s="160"/>
      <c r="IJ904" s="217"/>
      <c r="IK904" s="218"/>
      <c r="IL904" s="218"/>
      <c r="IM904" s="218"/>
      <c r="IO904" s="391"/>
    </row>
    <row r="905" spans="1:249" s="6" customFormat="1" ht="15" x14ac:dyDescent="0.2">
      <c r="A905" s="467" t="s">
        <v>2195</v>
      </c>
      <c r="B905" s="467" t="s">
        <v>2149</v>
      </c>
      <c r="C905" s="393" t="s">
        <v>1022</v>
      </c>
      <c r="D905" s="468"/>
      <c r="E905" s="462" t="s">
        <v>2139</v>
      </c>
      <c r="F905" s="14" t="s">
        <v>2149</v>
      </c>
      <c r="G905" s="14" t="s">
        <v>2149</v>
      </c>
      <c r="H905" s="469" t="s">
        <v>2149</v>
      </c>
      <c r="I905" s="462"/>
      <c r="J905" s="456"/>
      <c r="K905" s="11"/>
      <c r="L905" s="11"/>
      <c r="M905" s="14"/>
      <c r="N905" s="470"/>
      <c r="O905" s="14"/>
      <c r="P905" s="14"/>
      <c r="Q905" s="14"/>
      <c r="R905" s="14"/>
      <c r="S905" s="14"/>
      <c r="T905" s="469"/>
      <c r="U905" s="454"/>
      <c r="V905" s="454"/>
      <c r="W905" s="9"/>
      <c r="X905" s="9"/>
      <c r="Y905" s="10"/>
      <c r="Z905" s="495" t="s">
        <v>2195</v>
      </c>
      <c r="AA905" s="11"/>
      <c r="AB905" s="472"/>
      <c r="AC905" s="473"/>
      <c r="AD905" s="473"/>
      <c r="AE905" s="496" t="s">
        <v>2195</v>
      </c>
      <c r="AF905" s="12"/>
      <c r="AG905" s="12"/>
      <c r="AH905" s="13"/>
      <c r="AI905" s="14"/>
      <c r="AJ905" s="14"/>
      <c r="AK905" s="7"/>
      <c r="AL905" s="7"/>
      <c r="AM905" s="15"/>
      <c r="AN905" s="15"/>
      <c r="AO905" s="8"/>
      <c r="AP905" s="453" t="s">
        <v>364</v>
      </c>
      <c r="AQ905" s="17"/>
      <c r="AR905" s="18"/>
      <c r="AS905" s="19"/>
      <c r="AT905" s="19"/>
      <c r="AU905" s="19"/>
      <c r="AV905" s="19"/>
      <c r="AW905" s="19"/>
      <c r="AX905" s="19"/>
      <c r="AY905" s="19"/>
      <c r="AZ905" s="20"/>
      <c r="BA905" s="20"/>
      <c r="BB905" s="21"/>
      <c r="BC905" s="22" t="s">
        <v>2179</v>
      </c>
      <c r="BD905" s="77"/>
      <c r="BE905" s="91"/>
      <c r="BF905" s="91"/>
      <c r="BG905" s="92"/>
      <c r="BH905"/>
      <c r="BI905"/>
      <c r="BJ905"/>
      <c r="BK905"/>
      <c r="BL905"/>
      <c r="BM905"/>
      <c r="BN905"/>
      <c r="BO905"/>
      <c r="BP905"/>
      <c r="BQ905"/>
      <c r="BR905"/>
      <c r="BS905"/>
      <c r="BT905" s="92"/>
      <c r="BU905" s="92"/>
      <c r="BV905" s="92"/>
      <c r="BW905" s="5"/>
      <c r="BX905" s="5"/>
      <c r="BY905" s="5"/>
      <c r="BZ905" s="5"/>
      <c r="CA905" s="5"/>
      <c r="CB905" s="5"/>
      <c r="CC905" s="5"/>
      <c r="CD905" s="440"/>
      <c r="CE905" s="440"/>
      <c r="CF905" s="441"/>
      <c r="CG905" s="442"/>
      <c r="CH905" s="443"/>
      <c r="CI905" s="443"/>
      <c r="CJ905" s="443"/>
      <c r="CK905" s="443"/>
      <c r="CL905" s="4"/>
      <c r="CM905" s="4"/>
      <c r="CN905" s="5"/>
      <c r="CO905" s="4"/>
      <c r="CP905" s="444"/>
      <c r="CQ905" s="445"/>
      <c r="CR905" s="446"/>
      <c r="CS905" s="446"/>
      <c r="CT905" s="444"/>
      <c r="CU905" s="444"/>
      <c r="CV905" s="444"/>
      <c r="CW905" s="444"/>
      <c r="CX905" s="447"/>
      <c r="CY905" s="447"/>
      <c r="CZ905" s="447"/>
      <c r="DA905" s="447"/>
      <c r="DB905" s="448"/>
      <c r="DC905" s="448"/>
      <c r="DD905" s="446"/>
      <c r="DE905" s="439"/>
      <c r="DF905" s="439"/>
      <c r="DG905" s="439"/>
      <c r="DH905" s="439"/>
      <c r="DI905" s="439"/>
      <c r="DJ905" s="439"/>
      <c r="DK905" s="439"/>
      <c r="DL905" s="446"/>
      <c r="DM905" s="446"/>
      <c r="DN905" s="444"/>
      <c r="DO905" s="444"/>
      <c r="DP905" s="444"/>
      <c r="DQ905" s="444"/>
      <c r="DR905" s="444"/>
      <c r="DS905" s="441"/>
      <c r="DT905" s="449"/>
      <c r="DU905" s="450"/>
      <c r="DV905" s="450"/>
      <c r="DW905" s="450"/>
      <c r="DX905" s="450"/>
      <c r="DY905" s="450"/>
      <c r="DZ905" s="450"/>
      <c r="EA905" s="450"/>
      <c r="EB905" s="450"/>
      <c r="EC905" s="450"/>
      <c r="ED905" s="450"/>
      <c r="EE905" s="446"/>
      <c r="EF905" s="446"/>
      <c r="EL905" s="4"/>
      <c r="EM905" s="4"/>
      <c r="EN905" s="5"/>
      <c r="EO905" s="4"/>
      <c r="FA905" s="23"/>
      <c r="FB905" s="24"/>
      <c r="FC905" s="75"/>
      <c r="FD905" s="76"/>
      <c r="FF905" s="89"/>
      <c r="IA905" s="214"/>
      <c r="IB905" s="215"/>
      <c r="IC905" s="214"/>
      <c r="ID905" s="215"/>
      <c r="IE905" s="214"/>
      <c r="IF905" s="214"/>
      <c r="IG905" s="214"/>
      <c r="IH905" s="233"/>
      <c r="II905" s="160"/>
      <c r="IJ905" s="217"/>
      <c r="IK905" s="218"/>
      <c r="IL905" s="218"/>
      <c r="IM905" s="218"/>
      <c r="IO905" s="391"/>
    </row>
    <row r="906" spans="1:249" s="6" customFormat="1" ht="15" x14ac:dyDescent="0.2">
      <c r="A906" s="467" t="s">
        <v>2195</v>
      </c>
      <c r="B906" s="467" t="s">
        <v>2149</v>
      </c>
      <c r="C906" s="393" t="s">
        <v>1023</v>
      </c>
      <c r="D906" s="468"/>
      <c r="E906" s="462" t="s">
        <v>2141</v>
      </c>
      <c r="F906" s="14" t="s">
        <v>2149</v>
      </c>
      <c r="G906" s="14" t="s">
        <v>2149</v>
      </c>
      <c r="H906" s="469" t="s">
        <v>2149</v>
      </c>
      <c r="I906" s="462"/>
      <c r="J906" s="456"/>
      <c r="K906" s="11"/>
      <c r="L906" s="11"/>
      <c r="M906" s="14"/>
      <c r="N906" s="470"/>
      <c r="O906" s="14"/>
      <c r="P906" s="14"/>
      <c r="Q906" s="14"/>
      <c r="R906" s="14"/>
      <c r="S906" s="14"/>
      <c r="T906" s="469"/>
      <c r="U906" s="454"/>
      <c r="V906" s="454"/>
      <c r="W906" s="9"/>
      <c r="X906" s="9"/>
      <c r="Y906" s="10"/>
      <c r="Z906" s="495" t="s">
        <v>2195</v>
      </c>
      <c r="AA906" s="11"/>
      <c r="AB906" s="472"/>
      <c r="AC906" s="473"/>
      <c r="AD906" s="473"/>
      <c r="AE906" s="496" t="s">
        <v>2195</v>
      </c>
      <c r="AF906" s="12"/>
      <c r="AG906" s="12"/>
      <c r="AH906" s="13"/>
      <c r="AI906" s="14"/>
      <c r="AJ906" s="14"/>
      <c r="AK906" s="7"/>
      <c r="AL906" s="7"/>
      <c r="AM906" s="15"/>
      <c r="AN906" s="15"/>
      <c r="AO906" s="8"/>
      <c r="AP906" s="453" t="s">
        <v>365</v>
      </c>
      <c r="AQ906" s="17"/>
      <c r="AR906" s="18"/>
      <c r="AS906" s="19"/>
      <c r="AT906" s="19"/>
      <c r="AU906" s="19"/>
      <c r="AV906" s="19"/>
      <c r="AW906" s="19"/>
      <c r="AX906" s="19"/>
      <c r="AY906" s="19"/>
      <c r="AZ906" s="20"/>
      <c r="BA906" s="20"/>
      <c r="BB906" s="21"/>
      <c r="BC906" s="22" t="s">
        <v>2179</v>
      </c>
      <c r="BD906" s="77"/>
      <c r="BE906" s="91"/>
      <c r="BF906" s="91"/>
      <c r="BG906" s="92"/>
      <c r="BH906"/>
      <c r="BI906"/>
      <c r="BJ906"/>
      <c r="BK906"/>
      <c r="BL906"/>
      <c r="BM906"/>
      <c r="BN906"/>
      <c r="BO906"/>
      <c r="BP906"/>
      <c r="BQ906"/>
      <c r="BR906"/>
      <c r="BS906"/>
      <c r="BT906" s="92"/>
      <c r="BU906" s="92"/>
      <c r="BV906" s="92"/>
      <c r="BW906" s="5"/>
      <c r="BX906" s="5"/>
      <c r="BY906" s="5"/>
      <c r="BZ906" s="5"/>
      <c r="CA906" s="5"/>
      <c r="CB906" s="5"/>
      <c r="CC906" s="5"/>
      <c r="CD906" s="440"/>
      <c r="CE906" s="440"/>
      <c r="CF906" s="441"/>
      <c r="CG906" s="442"/>
      <c r="CH906" s="443"/>
      <c r="CI906" s="443"/>
      <c r="CJ906" s="443"/>
      <c r="CK906" s="443"/>
      <c r="CL906" s="4"/>
      <c r="CM906" s="4"/>
      <c r="CN906" s="5"/>
      <c r="CO906" s="4"/>
      <c r="CP906" s="444"/>
      <c r="CQ906" s="445"/>
      <c r="CR906" s="446"/>
      <c r="CS906" s="446"/>
      <c r="CT906" s="444"/>
      <c r="CU906" s="444"/>
      <c r="CV906" s="444"/>
      <c r="CW906" s="444"/>
      <c r="CX906" s="447"/>
      <c r="CY906" s="447"/>
      <c r="CZ906" s="447"/>
      <c r="DA906" s="447"/>
      <c r="DB906" s="448"/>
      <c r="DC906" s="448"/>
      <c r="DD906" s="446"/>
      <c r="DE906" s="439"/>
      <c r="DF906" s="439"/>
      <c r="DG906" s="439"/>
      <c r="DH906" s="439"/>
      <c r="DI906" s="439"/>
      <c r="DJ906" s="439"/>
      <c r="DK906" s="439"/>
      <c r="DL906" s="446"/>
      <c r="DM906" s="446"/>
      <c r="DN906" s="444"/>
      <c r="DO906" s="444"/>
      <c r="DP906" s="444"/>
      <c r="DQ906" s="444"/>
      <c r="DR906" s="444"/>
      <c r="DS906" s="441"/>
      <c r="DT906" s="449"/>
      <c r="DU906" s="450"/>
      <c r="DV906" s="450"/>
      <c r="DW906" s="450"/>
      <c r="DX906" s="450"/>
      <c r="DY906" s="450"/>
      <c r="DZ906" s="450"/>
      <c r="EA906" s="450"/>
      <c r="EB906" s="450"/>
      <c r="EC906" s="450"/>
      <c r="ED906" s="450"/>
      <c r="EE906" s="446"/>
      <c r="EF906" s="446"/>
      <c r="EL906" s="4"/>
      <c r="EM906" s="4"/>
      <c r="EN906" s="5"/>
      <c r="EO906" s="4"/>
      <c r="FA906" s="23"/>
      <c r="FB906" s="24"/>
      <c r="FC906" s="75"/>
      <c r="FD906" s="76"/>
      <c r="FF906" s="89"/>
      <c r="IA906" s="214"/>
      <c r="IB906" s="215"/>
      <c r="IC906" s="214"/>
      <c r="ID906" s="215"/>
      <c r="IE906" s="214"/>
      <c r="IF906" s="214"/>
      <c r="IG906" s="214"/>
      <c r="IH906" s="233"/>
      <c r="II906" s="160"/>
      <c r="IJ906" s="217"/>
      <c r="IK906" s="218"/>
      <c r="IL906" s="218"/>
      <c r="IM906" s="218"/>
      <c r="IO906" s="391"/>
    </row>
    <row r="907" spans="1:249" s="6" customFormat="1" ht="15" x14ac:dyDescent="0.2">
      <c r="A907" s="467" t="s">
        <v>2195</v>
      </c>
      <c r="B907" s="467" t="s">
        <v>2149</v>
      </c>
      <c r="C907" s="393" t="s">
        <v>1024</v>
      </c>
      <c r="D907" s="468"/>
      <c r="E907" s="462" t="s">
        <v>2138</v>
      </c>
      <c r="F907" s="14" t="s">
        <v>2149</v>
      </c>
      <c r="G907" s="14" t="s">
        <v>2149</v>
      </c>
      <c r="H907" s="469" t="s">
        <v>2149</v>
      </c>
      <c r="I907" s="462"/>
      <c r="J907" s="456"/>
      <c r="K907" s="11"/>
      <c r="L907" s="11"/>
      <c r="M907" s="14"/>
      <c r="N907" s="470"/>
      <c r="O907" s="14"/>
      <c r="P907" s="14"/>
      <c r="Q907" s="14"/>
      <c r="R907" s="14"/>
      <c r="S907" s="14"/>
      <c r="T907" s="469"/>
      <c r="U907" s="454"/>
      <c r="V907" s="454"/>
      <c r="W907" s="9"/>
      <c r="X907" s="9"/>
      <c r="Y907" s="10"/>
      <c r="Z907" s="495" t="s">
        <v>2195</v>
      </c>
      <c r="AA907" s="11"/>
      <c r="AB907" s="472"/>
      <c r="AC907" s="473"/>
      <c r="AD907" s="473"/>
      <c r="AE907" s="496" t="s">
        <v>2195</v>
      </c>
      <c r="AF907" s="12"/>
      <c r="AG907" s="12"/>
      <c r="AH907" s="13"/>
      <c r="AI907" s="14"/>
      <c r="AJ907" s="14"/>
      <c r="AK907" s="7"/>
      <c r="AL907" s="7"/>
      <c r="AM907" s="15"/>
      <c r="AN907" s="15"/>
      <c r="AO907" s="8"/>
      <c r="AP907" s="453" t="s">
        <v>366</v>
      </c>
      <c r="AQ907" s="17"/>
      <c r="AR907" s="18"/>
      <c r="AS907" s="19"/>
      <c r="AT907" s="19"/>
      <c r="AU907" s="19"/>
      <c r="AV907" s="19"/>
      <c r="AW907" s="19"/>
      <c r="AX907" s="19"/>
      <c r="AY907" s="19"/>
      <c r="AZ907" s="20"/>
      <c r="BA907" s="20"/>
      <c r="BB907" s="21"/>
      <c r="BC907" s="22" t="s">
        <v>2179</v>
      </c>
      <c r="BD907" s="77"/>
      <c r="BE907" s="91"/>
      <c r="BF907" s="91"/>
      <c r="BG907" s="92"/>
      <c r="BH907"/>
      <c r="BI907"/>
      <c r="BJ907"/>
      <c r="BK907"/>
      <c r="BL907"/>
      <c r="BM907"/>
      <c r="BN907"/>
      <c r="BO907"/>
      <c r="BP907"/>
      <c r="BQ907"/>
      <c r="BR907"/>
      <c r="BS907"/>
      <c r="BT907" s="92"/>
      <c r="BU907" s="92"/>
      <c r="BV907" s="92"/>
      <c r="BW907" s="5"/>
      <c r="BX907" s="5"/>
      <c r="BY907" s="5"/>
      <c r="BZ907" s="5"/>
      <c r="CA907" s="5"/>
      <c r="CB907" s="5"/>
      <c r="CC907" s="5"/>
      <c r="CD907" s="440"/>
      <c r="CE907" s="440"/>
      <c r="CF907" s="441"/>
      <c r="CG907" s="442"/>
      <c r="CH907" s="443"/>
      <c r="CI907" s="443"/>
      <c r="CJ907" s="443"/>
      <c r="CK907" s="443"/>
      <c r="CL907" s="4"/>
      <c r="CM907" s="4"/>
      <c r="CN907" s="5"/>
      <c r="CO907" s="4"/>
      <c r="CP907" s="444"/>
      <c r="CQ907" s="445"/>
      <c r="CR907" s="446"/>
      <c r="CS907" s="446"/>
      <c r="CT907" s="444"/>
      <c r="CU907" s="444"/>
      <c r="CV907" s="444"/>
      <c r="CW907" s="444"/>
      <c r="CX907" s="447"/>
      <c r="CY907" s="447"/>
      <c r="CZ907" s="447"/>
      <c r="DA907" s="447"/>
      <c r="DB907" s="448"/>
      <c r="DC907" s="448"/>
      <c r="DD907" s="446"/>
      <c r="DE907" s="439"/>
      <c r="DF907" s="439"/>
      <c r="DG907" s="439"/>
      <c r="DH907" s="439"/>
      <c r="DI907" s="439"/>
      <c r="DJ907" s="439"/>
      <c r="DK907" s="439"/>
      <c r="DL907" s="446"/>
      <c r="DM907" s="446"/>
      <c r="DN907" s="444"/>
      <c r="DO907" s="444"/>
      <c r="DP907" s="444"/>
      <c r="DQ907" s="444"/>
      <c r="DR907" s="444"/>
      <c r="DS907" s="441"/>
      <c r="DT907" s="449"/>
      <c r="DU907" s="450"/>
      <c r="DV907" s="450"/>
      <c r="DW907" s="450"/>
      <c r="DX907" s="450"/>
      <c r="DY907" s="450"/>
      <c r="DZ907" s="450"/>
      <c r="EA907" s="450"/>
      <c r="EB907" s="450"/>
      <c r="EC907" s="450"/>
      <c r="ED907" s="450"/>
      <c r="EE907" s="446"/>
      <c r="EF907" s="446"/>
      <c r="EL907" s="4"/>
      <c r="EM907" s="4"/>
      <c r="EN907" s="5"/>
      <c r="EO907" s="4"/>
      <c r="FA907" s="23"/>
      <c r="FB907" s="24"/>
      <c r="FC907" s="75"/>
      <c r="FD907" s="76"/>
      <c r="FF907" s="89"/>
      <c r="IA907" s="214"/>
      <c r="IB907" s="215"/>
      <c r="IC907" s="214"/>
      <c r="ID907" s="215"/>
      <c r="IE907" s="214"/>
      <c r="IF907" s="214"/>
      <c r="IG907" s="214"/>
      <c r="IH907" s="233"/>
      <c r="II907" s="160"/>
      <c r="IJ907" s="217"/>
      <c r="IK907" s="218"/>
      <c r="IL907" s="218"/>
      <c r="IM907" s="218"/>
      <c r="IO907" s="391"/>
    </row>
    <row r="908" spans="1:249" s="6" customFormat="1" ht="15" x14ac:dyDescent="0.2">
      <c r="A908" s="467" t="s">
        <v>2195</v>
      </c>
      <c r="B908" s="467" t="s">
        <v>2149</v>
      </c>
      <c r="C908" s="393" t="s">
        <v>1025</v>
      </c>
      <c r="D908" s="468"/>
      <c r="E908" s="462" t="s">
        <v>2141</v>
      </c>
      <c r="F908" s="14" t="s">
        <v>2149</v>
      </c>
      <c r="G908" s="14" t="s">
        <v>2149</v>
      </c>
      <c r="H908" s="469" t="s">
        <v>2149</v>
      </c>
      <c r="I908" s="462"/>
      <c r="J908" s="456"/>
      <c r="K908" s="11"/>
      <c r="L908" s="11"/>
      <c r="M908" s="14"/>
      <c r="N908" s="470"/>
      <c r="O908" s="14"/>
      <c r="P908" s="14"/>
      <c r="Q908" s="14"/>
      <c r="R908" s="14"/>
      <c r="S908" s="14"/>
      <c r="T908" s="469"/>
      <c r="U908" s="454"/>
      <c r="V908" s="454"/>
      <c r="W908" s="9"/>
      <c r="X908" s="9"/>
      <c r="Y908" s="10"/>
      <c r="Z908" s="495" t="s">
        <v>2195</v>
      </c>
      <c r="AA908" s="11"/>
      <c r="AB908" s="472"/>
      <c r="AC908" s="473"/>
      <c r="AD908" s="473"/>
      <c r="AE908" s="496" t="s">
        <v>2195</v>
      </c>
      <c r="AF908" s="12"/>
      <c r="AG908" s="12"/>
      <c r="AH908" s="13"/>
      <c r="AI908" s="14"/>
      <c r="AJ908" s="14"/>
      <c r="AK908" s="7"/>
      <c r="AL908" s="7"/>
      <c r="AM908" s="15"/>
      <c r="AN908" s="15"/>
      <c r="AO908" s="8"/>
      <c r="AP908" s="453" t="s">
        <v>367</v>
      </c>
      <c r="AQ908" s="17"/>
      <c r="AR908" s="18"/>
      <c r="AS908" s="19"/>
      <c r="AT908" s="19"/>
      <c r="AU908" s="19"/>
      <c r="AV908" s="19"/>
      <c r="AW908" s="19"/>
      <c r="AX908" s="19"/>
      <c r="AY908" s="19"/>
      <c r="AZ908" s="20"/>
      <c r="BA908" s="20"/>
      <c r="BB908" s="21"/>
      <c r="BC908" s="22" t="s">
        <v>2179</v>
      </c>
      <c r="BD908" s="77"/>
      <c r="BE908" s="91"/>
      <c r="BF908" s="91"/>
      <c r="BG908" s="92"/>
      <c r="BH908"/>
      <c r="BI908"/>
      <c r="BJ908"/>
      <c r="BK908"/>
      <c r="BL908"/>
      <c r="BM908"/>
      <c r="BN908"/>
      <c r="BO908"/>
      <c r="BP908"/>
      <c r="BQ908"/>
      <c r="BR908"/>
      <c r="BS908"/>
      <c r="BT908" s="92"/>
      <c r="BU908" s="92"/>
      <c r="BV908" s="92"/>
      <c r="BW908" s="5"/>
      <c r="BX908" s="5"/>
      <c r="BY908" s="5"/>
      <c r="BZ908" s="5"/>
      <c r="CA908" s="5"/>
      <c r="CB908" s="5"/>
      <c r="CC908" s="5"/>
      <c r="CD908" s="440"/>
      <c r="CE908" s="440"/>
      <c r="CF908" s="441"/>
      <c r="CG908" s="442"/>
      <c r="CH908" s="443"/>
      <c r="CI908" s="443"/>
      <c r="CJ908" s="443"/>
      <c r="CK908" s="443"/>
      <c r="CL908" s="4"/>
      <c r="CM908" s="4"/>
      <c r="CN908" s="5"/>
      <c r="CO908" s="4"/>
      <c r="CP908" s="444"/>
      <c r="CQ908" s="445"/>
      <c r="CR908" s="446"/>
      <c r="CS908" s="446"/>
      <c r="CT908" s="444"/>
      <c r="CU908" s="444"/>
      <c r="CV908" s="444"/>
      <c r="CW908" s="444"/>
      <c r="CX908" s="447"/>
      <c r="CY908" s="447"/>
      <c r="CZ908" s="447"/>
      <c r="DA908" s="447"/>
      <c r="DB908" s="448"/>
      <c r="DC908" s="448"/>
      <c r="DD908" s="446"/>
      <c r="DE908" s="439"/>
      <c r="DF908" s="439"/>
      <c r="DG908" s="439"/>
      <c r="DH908" s="439"/>
      <c r="DI908" s="439"/>
      <c r="DJ908" s="439"/>
      <c r="DK908" s="439"/>
      <c r="DL908" s="446"/>
      <c r="DM908" s="446"/>
      <c r="DN908" s="444"/>
      <c r="DO908" s="444"/>
      <c r="DP908" s="444"/>
      <c r="DQ908" s="444"/>
      <c r="DR908" s="444"/>
      <c r="DS908" s="441"/>
      <c r="DT908" s="449"/>
      <c r="DU908" s="450"/>
      <c r="DV908" s="450"/>
      <c r="DW908" s="450"/>
      <c r="DX908" s="450"/>
      <c r="DY908" s="450"/>
      <c r="DZ908" s="450"/>
      <c r="EA908" s="450"/>
      <c r="EB908" s="450"/>
      <c r="EC908" s="450"/>
      <c r="ED908" s="450"/>
      <c r="EE908" s="446"/>
      <c r="EF908" s="446"/>
      <c r="EL908" s="4"/>
      <c r="EM908" s="4"/>
      <c r="EN908" s="5"/>
      <c r="EO908" s="4"/>
      <c r="FA908" s="23"/>
      <c r="FB908" s="24"/>
      <c r="FC908" s="75"/>
      <c r="FD908" s="76"/>
      <c r="FF908" s="89"/>
      <c r="IA908" s="214"/>
      <c r="IB908" s="215"/>
      <c r="IC908" s="214"/>
      <c r="ID908" s="215"/>
      <c r="IE908" s="214"/>
      <c r="IF908" s="214"/>
      <c r="IG908" s="214"/>
      <c r="IH908" s="233"/>
      <c r="II908" s="160"/>
      <c r="IJ908" s="217"/>
      <c r="IK908" s="218"/>
      <c r="IL908" s="218"/>
      <c r="IM908" s="218"/>
      <c r="IO908" s="391"/>
    </row>
    <row r="909" spans="1:249" s="6" customFormat="1" ht="15" x14ac:dyDescent="0.2">
      <c r="A909" s="467" t="s">
        <v>2195</v>
      </c>
      <c r="B909" s="467" t="s">
        <v>2149</v>
      </c>
      <c r="C909" s="393" t="s">
        <v>1026</v>
      </c>
      <c r="D909" s="468"/>
      <c r="E909" s="462" t="s">
        <v>2139</v>
      </c>
      <c r="F909" s="14" t="s">
        <v>2149</v>
      </c>
      <c r="G909" s="14" t="s">
        <v>2149</v>
      </c>
      <c r="H909" s="469" t="s">
        <v>2149</v>
      </c>
      <c r="I909" s="462"/>
      <c r="J909" s="456"/>
      <c r="K909" s="11"/>
      <c r="L909" s="11"/>
      <c r="M909" s="14"/>
      <c r="N909" s="470"/>
      <c r="O909" s="14"/>
      <c r="P909" s="14"/>
      <c r="Q909" s="14"/>
      <c r="R909" s="14"/>
      <c r="S909" s="14"/>
      <c r="T909" s="469"/>
      <c r="U909" s="454"/>
      <c r="V909" s="454"/>
      <c r="W909" s="9"/>
      <c r="X909" s="9"/>
      <c r="Y909" s="10"/>
      <c r="Z909" s="495" t="s">
        <v>2195</v>
      </c>
      <c r="AA909" s="11"/>
      <c r="AB909" s="472"/>
      <c r="AC909" s="473"/>
      <c r="AD909" s="473"/>
      <c r="AE909" s="496" t="s">
        <v>2195</v>
      </c>
      <c r="AF909" s="12"/>
      <c r="AG909" s="12"/>
      <c r="AH909" s="13"/>
      <c r="AI909" s="14"/>
      <c r="AJ909" s="14"/>
      <c r="AK909" s="7"/>
      <c r="AL909" s="7"/>
      <c r="AM909" s="15"/>
      <c r="AN909" s="15"/>
      <c r="AO909" s="8"/>
      <c r="AP909" s="453" t="s">
        <v>368</v>
      </c>
      <c r="AQ909" s="17"/>
      <c r="AR909" s="18"/>
      <c r="AS909" s="19"/>
      <c r="AT909" s="19"/>
      <c r="AU909" s="19"/>
      <c r="AV909" s="19"/>
      <c r="AW909" s="19"/>
      <c r="AX909" s="19"/>
      <c r="AY909" s="19"/>
      <c r="AZ909" s="20"/>
      <c r="BA909" s="20"/>
      <c r="BB909" s="21"/>
      <c r="BC909" s="22" t="s">
        <v>2179</v>
      </c>
      <c r="BD909" s="77"/>
      <c r="BE909" s="91"/>
      <c r="BF909" s="91"/>
      <c r="BG909" s="92"/>
      <c r="BH909"/>
      <c r="BI909"/>
      <c r="BJ909"/>
      <c r="BK909"/>
      <c r="BL909"/>
      <c r="BM909"/>
      <c r="BN909"/>
      <c r="BO909"/>
      <c r="BP909"/>
      <c r="BQ909"/>
      <c r="BR909"/>
      <c r="BS909"/>
      <c r="BT909" s="92"/>
      <c r="BU909" s="92"/>
      <c r="BV909" s="92"/>
      <c r="BW909" s="5"/>
      <c r="BX909" s="5"/>
      <c r="BY909" s="5"/>
      <c r="BZ909" s="5"/>
      <c r="CA909" s="5"/>
      <c r="CB909" s="5"/>
      <c r="CC909" s="5"/>
      <c r="CD909" s="440"/>
      <c r="CE909" s="440"/>
      <c r="CF909" s="441"/>
      <c r="CG909" s="442"/>
      <c r="CH909" s="443"/>
      <c r="CI909" s="443"/>
      <c r="CJ909" s="443"/>
      <c r="CK909" s="443"/>
      <c r="CL909" s="4"/>
      <c r="CM909" s="4"/>
      <c r="CN909" s="5"/>
      <c r="CO909" s="4"/>
      <c r="CP909" s="444"/>
      <c r="CQ909" s="445"/>
      <c r="CR909" s="446"/>
      <c r="CS909" s="446"/>
      <c r="CT909" s="444"/>
      <c r="CU909" s="444"/>
      <c r="CV909" s="444"/>
      <c r="CW909" s="444"/>
      <c r="CX909" s="447"/>
      <c r="CY909" s="447"/>
      <c r="CZ909" s="447"/>
      <c r="DA909" s="447"/>
      <c r="DB909" s="448"/>
      <c r="DC909" s="448"/>
      <c r="DD909" s="446"/>
      <c r="DE909" s="439"/>
      <c r="DF909" s="439"/>
      <c r="DG909" s="439"/>
      <c r="DH909" s="439"/>
      <c r="DI909" s="439"/>
      <c r="DJ909" s="439"/>
      <c r="DK909" s="439"/>
      <c r="DL909" s="446"/>
      <c r="DM909" s="446"/>
      <c r="DN909" s="444"/>
      <c r="DO909" s="444"/>
      <c r="DP909" s="444"/>
      <c r="DQ909" s="444"/>
      <c r="DR909" s="444"/>
      <c r="DS909" s="441"/>
      <c r="DT909" s="449"/>
      <c r="DU909" s="450"/>
      <c r="DV909" s="450"/>
      <c r="DW909" s="450"/>
      <c r="DX909" s="450"/>
      <c r="DY909" s="450"/>
      <c r="DZ909" s="450"/>
      <c r="EA909" s="450"/>
      <c r="EB909" s="450"/>
      <c r="EC909" s="450"/>
      <c r="ED909" s="450"/>
      <c r="EE909" s="446"/>
      <c r="EF909" s="446"/>
      <c r="EL909" s="4"/>
      <c r="EM909" s="4"/>
      <c r="EN909" s="5"/>
      <c r="EO909" s="4"/>
      <c r="FA909" s="23"/>
      <c r="FB909" s="24"/>
      <c r="FC909" s="75"/>
      <c r="FD909" s="76"/>
      <c r="FF909" s="89"/>
      <c r="IA909" s="214"/>
      <c r="IB909" s="215"/>
      <c r="IC909" s="214"/>
      <c r="ID909" s="215"/>
      <c r="IE909" s="214"/>
      <c r="IF909" s="214"/>
      <c r="IG909" s="214"/>
      <c r="IH909" s="233"/>
      <c r="II909" s="160"/>
      <c r="IJ909" s="217"/>
      <c r="IK909" s="218"/>
      <c r="IL909" s="218"/>
      <c r="IM909" s="218"/>
      <c r="IO909" s="391"/>
    </row>
    <row r="910" spans="1:249" s="6" customFormat="1" ht="15" x14ac:dyDescent="0.2">
      <c r="A910" s="467" t="s">
        <v>2195</v>
      </c>
      <c r="B910" s="467" t="s">
        <v>2149</v>
      </c>
      <c r="C910" s="393" t="s">
        <v>1027</v>
      </c>
      <c r="D910" s="468"/>
      <c r="E910" s="462" t="s">
        <v>2141</v>
      </c>
      <c r="F910" s="14" t="s">
        <v>2150</v>
      </c>
      <c r="G910" s="14" t="s">
        <v>2155</v>
      </c>
      <c r="H910" s="469" t="s">
        <v>2149</v>
      </c>
      <c r="I910" s="462"/>
      <c r="J910" s="456"/>
      <c r="K910" s="11"/>
      <c r="L910" s="11"/>
      <c r="M910" s="14"/>
      <c r="N910" s="470"/>
      <c r="O910" s="14"/>
      <c r="P910" s="14"/>
      <c r="Q910" s="14"/>
      <c r="R910" s="14"/>
      <c r="S910" s="14"/>
      <c r="T910" s="469"/>
      <c r="U910" s="454"/>
      <c r="V910" s="454"/>
      <c r="W910" s="9"/>
      <c r="X910" s="9"/>
      <c r="Y910" s="10"/>
      <c r="Z910" s="495" t="s">
        <v>2195</v>
      </c>
      <c r="AA910" s="11"/>
      <c r="AB910" s="472"/>
      <c r="AC910" s="473"/>
      <c r="AD910" s="473"/>
      <c r="AE910" s="496" t="s">
        <v>2195</v>
      </c>
      <c r="AF910" s="12"/>
      <c r="AG910" s="12"/>
      <c r="AH910" s="13"/>
      <c r="AI910" s="14"/>
      <c r="AJ910" s="14"/>
      <c r="AK910" s="7"/>
      <c r="AL910" s="7"/>
      <c r="AM910" s="15"/>
      <c r="AN910" s="15"/>
      <c r="AO910" s="8"/>
      <c r="AP910" s="453" t="s">
        <v>369</v>
      </c>
      <c r="AQ910" s="17"/>
      <c r="AR910" s="18"/>
      <c r="AS910" s="19"/>
      <c r="AT910" s="19"/>
      <c r="AU910" s="19"/>
      <c r="AV910" s="19"/>
      <c r="AW910" s="19"/>
      <c r="AX910" s="19"/>
      <c r="AY910" s="19"/>
      <c r="AZ910" s="20"/>
      <c r="BA910" s="20"/>
      <c r="BB910" s="21"/>
      <c r="BC910" s="22" t="s">
        <v>2179</v>
      </c>
      <c r="BD910" s="77"/>
      <c r="BE910" s="91"/>
      <c r="BF910" s="91"/>
      <c r="BG910" s="92"/>
      <c r="BH910"/>
      <c r="BI910"/>
      <c r="BJ910"/>
      <c r="BK910"/>
      <c r="BL910"/>
      <c r="BM910"/>
      <c r="BN910"/>
      <c r="BO910"/>
      <c r="BP910"/>
      <c r="BQ910"/>
      <c r="BR910"/>
      <c r="BS910"/>
      <c r="BT910" s="92"/>
      <c r="BU910" s="92"/>
      <c r="BV910" s="92"/>
      <c r="BW910" s="5"/>
      <c r="BX910" s="5"/>
      <c r="BY910" s="5"/>
      <c r="BZ910" s="5"/>
      <c r="CA910" s="5"/>
      <c r="CB910" s="5"/>
      <c r="CC910" s="5"/>
      <c r="CD910" s="440"/>
      <c r="CE910" s="440"/>
      <c r="CF910" s="441"/>
      <c r="CG910" s="442"/>
      <c r="CH910" s="443"/>
      <c r="CI910" s="443"/>
      <c r="CJ910" s="443"/>
      <c r="CK910" s="443"/>
      <c r="CL910" s="4"/>
      <c r="CM910" s="4"/>
      <c r="CN910" s="5"/>
      <c r="CO910" s="4"/>
      <c r="CP910" s="444"/>
      <c r="CQ910" s="445"/>
      <c r="CR910" s="446"/>
      <c r="CS910" s="446"/>
      <c r="CT910" s="444"/>
      <c r="CU910" s="444"/>
      <c r="CV910" s="444"/>
      <c r="CW910" s="444"/>
      <c r="CX910" s="447"/>
      <c r="CY910" s="447"/>
      <c r="CZ910" s="447"/>
      <c r="DA910" s="447"/>
      <c r="DB910" s="448"/>
      <c r="DC910" s="448"/>
      <c r="DD910" s="446"/>
      <c r="DE910" s="439"/>
      <c r="DF910" s="439"/>
      <c r="DG910" s="439"/>
      <c r="DH910" s="439"/>
      <c r="DI910" s="439"/>
      <c r="DJ910" s="439"/>
      <c r="DK910" s="439"/>
      <c r="DL910" s="446"/>
      <c r="DM910" s="446"/>
      <c r="DN910" s="444"/>
      <c r="DO910" s="444"/>
      <c r="DP910" s="444"/>
      <c r="DQ910" s="444"/>
      <c r="DR910" s="444"/>
      <c r="DS910" s="441"/>
      <c r="DT910" s="449"/>
      <c r="DU910" s="450"/>
      <c r="DV910" s="450"/>
      <c r="DW910" s="450"/>
      <c r="DX910" s="450"/>
      <c r="DY910" s="450"/>
      <c r="DZ910" s="450"/>
      <c r="EA910" s="450"/>
      <c r="EB910" s="450"/>
      <c r="EC910" s="450"/>
      <c r="ED910" s="450"/>
      <c r="EE910" s="446"/>
      <c r="EF910" s="446"/>
      <c r="EL910" s="4"/>
      <c r="EM910" s="4"/>
      <c r="EN910" s="5"/>
      <c r="EO910" s="4"/>
      <c r="FA910" s="23"/>
      <c r="FB910" s="24"/>
      <c r="FC910" s="75"/>
      <c r="FD910" s="76"/>
      <c r="FF910" s="89"/>
      <c r="IA910" s="214"/>
      <c r="IB910" s="215"/>
      <c r="IC910" s="214"/>
      <c r="ID910" s="215"/>
      <c r="IE910" s="214"/>
      <c r="IF910" s="214"/>
      <c r="IG910" s="214"/>
      <c r="IH910" s="233"/>
      <c r="II910" s="160"/>
      <c r="IJ910" s="217"/>
      <c r="IK910" s="218"/>
      <c r="IL910" s="218"/>
      <c r="IM910" s="218"/>
      <c r="IO910" s="391"/>
    </row>
    <row r="911" spans="1:249" s="6" customFormat="1" ht="15" x14ac:dyDescent="0.2">
      <c r="A911" s="467" t="s">
        <v>2165</v>
      </c>
      <c r="B911" s="467" t="s">
        <v>2157</v>
      </c>
      <c r="C911" s="393" t="s">
        <v>1028</v>
      </c>
      <c r="D911" s="468"/>
      <c r="E911" s="462" t="s">
        <v>2136</v>
      </c>
      <c r="F911" s="14" t="s">
        <v>2149</v>
      </c>
      <c r="G911" s="14" t="s">
        <v>2149</v>
      </c>
      <c r="H911" s="469" t="s">
        <v>2149</v>
      </c>
      <c r="I911" s="462"/>
      <c r="J911" s="456"/>
      <c r="K911" s="11"/>
      <c r="L911" s="11"/>
      <c r="M911" s="14"/>
      <c r="N911" s="470"/>
      <c r="O911" s="14"/>
      <c r="P911" s="14"/>
      <c r="Q911" s="14"/>
      <c r="R911" s="14"/>
      <c r="S911" s="14"/>
      <c r="T911" s="469"/>
      <c r="U911" s="454"/>
      <c r="V911" s="454"/>
      <c r="W911" s="9"/>
      <c r="X911" s="9"/>
      <c r="Y911" s="10"/>
      <c r="Z911" s="495" t="s">
        <v>2195</v>
      </c>
      <c r="AA911" s="11"/>
      <c r="AB911" s="472"/>
      <c r="AC911" s="473"/>
      <c r="AD911" s="473"/>
      <c r="AE911" s="496" t="s">
        <v>2195</v>
      </c>
      <c r="AF911" s="12"/>
      <c r="AG911" s="12"/>
      <c r="AH911" s="13"/>
      <c r="AI911" s="14"/>
      <c r="AJ911" s="14"/>
      <c r="AK911" s="7"/>
      <c r="AL911" s="7"/>
      <c r="AM911" s="15"/>
      <c r="AN911" s="15"/>
      <c r="AO911" s="8"/>
      <c r="AP911" s="453" t="s">
        <v>370</v>
      </c>
      <c r="AQ911" s="17"/>
      <c r="AR911" s="18"/>
      <c r="AS911" s="19"/>
      <c r="AT911" s="19"/>
      <c r="AU911" s="19"/>
      <c r="AV911" s="19"/>
      <c r="AW911" s="19"/>
      <c r="AX911" s="19"/>
      <c r="AY911" s="19"/>
      <c r="AZ911" s="20"/>
      <c r="BA911" s="20"/>
      <c r="BB911" s="21"/>
      <c r="BC911" s="22" t="s">
        <v>2179</v>
      </c>
      <c r="BD911" s="77"/>
      <c r="BE911" s="91"/>
      <c r="BF911" s="91"/>
      <c r="BG911" s="92"/>
      <c r="BH911"/>
      <c r="BI911"/>
      <c r="BJ911"/>
      <c r="BK911"/>
      <c r="BL911"/>
      <c r="BM911"/>
      <c r="BN911"/>
      <c r="BO911"/>
      <c r="BP911"/>
      <c r="BQ911"/>
      <c r="BR911"/>
      <c r="BS911"/>
      <c r="BT911" s="92"/>
      <c r="BU911" s="92"/>
      <c r="BV911" s="92"/>
      <c r="BW911" s="5"/>
      <c r="BX911" s="5"/>
      <c r="BY911" s="5"/>
      <c r="BZ911" s="5"/>
      <c r="CA911" s="5"/>
      <c r="CB911" s="5"/>
      <c r="CC911" s="5"/>
      <c r="CD911" s="440"/>
      <c r="CE911" s="440"/>
      <c r="CF911" s="441"/>
      <c r="CG911" s="442"/>
      <c r="CH911" s="443"/>
      <c r="CI911" s="443"/>
      <c r="CJ911" s="443"/>
      <c r="CK911" s="443"/>
      <c r="CL911" s="4"/>
      <c r="CM911" s="4"/>
      <c r="CN911" s="5"/>
      <c r="CO911" s="4"/>
      <c r="CP911" s="444"/>
      <c r="CQ911" s="445"/>
      <c r="CR911" s="446"/>
      <c r="CS911" s="446"/>
      <c r="CT911" s="444"/>
      <c r="CU911" s="444"/>
      <c r="CV911" s="444"/>
      <c r="CW911" s="444"/>
      <c r="CX911" s="447"/>
      <c r="CY911" s="447"/>
      <c r="CZ911" s="447"/>
      <c r="DA911" s="447"/>
      <c r="DB911" s="448"/>
      <c r="DC911" s="448"/>
      <c r="DD911" s="446"/>
      <c r="DE911" s="439"/>
      <c r="DF911" s="439"/>
      <c r="DG911" s="439"/>
      <c r="DH911" s="439"/>
      <c r="DI911" s="439"/>
      <c r="DJ911" s="439"/>
      <c r="DK911" s="439"/>
      <c r="DL911" s="446"/>
      <c r="DM911" s="446"/>
      <c r="DN911" s="444"/>
      <c r="DO911" s="444"/>
      <c r="DP911" s="444"/>
      <c r="DQ911" s="444"/>
      <c r="DR911" s="444"/>
      <c r="DS911" s="441"/>
      <c r="DT911" s="449"/>
      <c r="DU911" s="450"/>
      <c r="DV911" s="450"/>
      <c r="DW911" s="450"/>
      <c r="DX911" s="450"/>
      <c r="DY911" s="450"/>
      <c r="DZ911" s="450"/>
      <c r="EA911" s="450"/>
      <c r="EB911" s="450"/>
      <c r="EC911" s="450"/>
      <c r="ED911" s="450"/>
      <c r="EE911" s="446"/>
      <c r="EF911" s="446"/>
      <c r="EL911" s="4"/>
      <c r="EM911" s="4"/>
      <c r="EN911" s="5"/>
      <c r="EO911" s="4"/>
      <c r="FA911" s="23"/>
      <c r="FB911" s="24"/>
      <c r="FC911" s="75"/>
      <c r="FD911" s="76"/>
      <c r="FF911" s="89"/>
      <c r="IA911" s="214"/>
      <c r="IB911" s="215"/>
      <c r="IC911" s="214"/>
      <c r="ID911" s="215"/>
      <c r="IE911" s="214"/>
      <c r="IF911" s="214"/>
      <c r="IG911" s="214"/>
      <c r="IH911" s="233"/>
      <c r="II911" s="160"/>
      <c r="IJ911" s="217"/>
      <c r="IK911" s="218"/>
      <c r="IL911" s="218"/>
      <c r="IM911" s="218"/>
      <c r="IO911" s="391"/>
    </row>
    <row r="912" spans="1:249" s="6" customFormat="1" ht="15" x14ac:dyDescent="0.2">
      <c r="A912" s="467" t="s">
        <v>2161</v>
      </c>
      <c r="B912" s="467" t="s">
        <v>2149</v>
      </c>
      <c r="C912" s="393" t="s">
        <v>1029</v>
      </c>
      <c r="D912" s="468"/>
      <c r="E912" s="462" t="s">
        <v>2142</v>
      </c>
      <c r="F912" s="14" t="s">
        <v>2142</v>
      </c>
      <c r="G912" s="14" t="s">
        <v>2142</v>
      </c>
      <c r="H912" s="469" t="s">
        <v>2149</v>
      </c>
      <c r="I912" s="462"/>
      <c r="J912" s="456"/>
      <c r="K912" s="11"/>
      <c r="L912" s="11"/>
      <c r="M912" s="14"/>
      <c r="N912" s="470"/>
      <c r="O912" s="14"/>
      <c r="P912" s="14"/>
      <c r="Q912" s="14"/>
      <c r="R912" s="14"/>
      <c r="S912" s="14"/>
      <c r="T912" s="469"/>
      <c r="U912" s="454"/>
      <c r="V912" s="454"/>
      <c r="W912" s="9"/>
      <c r="X912" s="9"/>
      <c r="Y912" s="10"/>
      <c r="Z912" s="495" t="s">
        <v>2161</v>
      </c>
      <c r="AA912" s="11"/>
      <c r="AB912" s="472"/>
      <c r="AC912" s="473"/>
      <c r="AD912" s="473"/>
      <c r="AE912" s="496" t="s">
        <v>2195</v>
      </c>
      <c r="AF912" s="12"/>
      <c r="AG912" s="12"/>
      <c r="AH912" s="13"/>
      <c r="AI912" s="14"/>
      <c r="AJ912" s="14"/>
      <c r="AK912" s="7"/>
      <c r="AL912" s="7"/>
      <c r="AM912" s="15"/>
      <c r="AN912" s="15"/>
      <c r="AO912" s="8"/>
      <c r="AP912" s="453" t="s">
        <v>371</v>
      </c>
      <c r="AQ912" s="17"/>
      <c r="AR912" s="18"/>
      <c r="AS912" s="19"/>
      <c r="AT912" s="19"/>
      <c r="AU912" s="19"/>
      <c r="AV912" s="19"/>
      <c r="AW912" s="19"/>
      <c r="AX912" s="19"/>
      <c r="AY912" s="19"/>
      <c r="AZ912" s="20"/>
      <c r="BA912" s="20"/>
      <c r="BB912" s="21"/>
      <c r="BC912" s="22" t="s">
        <v>2179</v>
      </c>
      <c r="BD912" s="77"/>
      <c r="BE912" s="91"/>
      <c r="BF912" s="91"/>
      <c r="BG912" s="92"/>
      <c r="BH912"/>
      <c r="BI912"/>
      <c r="BJ912"/>
      <c r="BK912"/>
      <c r="BL912"/>
      <c r="BM912"/>
      <c r="BN912"/>
      <c r="BO912"/>
      <c r="BP912"/>
      <c r="BQ912"/>
      <c r="BR912"/>
      <c r="BS912"/>
      <c r="BT912" s="92"/>
      <c r="BU912" s="92"/>
      <c r="BV912" s="92"/>
      <c r="BW912" s="5"/>
      <c r="BX912" s="5"/>
      <c r="BY912" s="5"/>
      <c r="BZ912" s="5"/>
      <c r="CA912" s="5"/>
      <c r="CB912" s="5"/>
      <c r="CC912" s="5"/>
      <c r="CD912" s="440"/>
      <c r="CE912" s="440"/>
      <c r="CF912" s="441"/>
      <c r="CG912" s="442"/>
      <c r="CH912" s="443"/>
      <c r="CI912" s="443"/>
      <c r="CJ912" s="443"/>
      <c r="CK912" s="443"/>
      <c r="CL912" s="4"/>
      <c r="CM912" s="4"/>
      <c r="CN912" s="5"/>
      <c r="CO912" s="4"/>
      <c r="CP912" s="444"/>
      <c r="CQ912" s="445"/>
      <c r="CR912" s="446"/>
      <c r="CS912" s="446"/>
      <c r="CT912" s="444"/>
      <c r="CU912" s="444"/>
      <c r="CV912" s="444"/>
      <c r="CW912" s="444"/>
      <c r="CX912" s="447"/>
      <c r="CY912" s="447"/>
      <c r="CZ912" s="447"/>
      <c r="DA912" s="447"/>
      <c r="DB912" s="448"/>
      <c r="DC912" s="448"/>
      <c r="DD912" s="446"/>
      <c r="DE912" s="439"/>
      <c r="DF912" s="439"/>
      <c r="DG912" s="439"/>
      <c r="DH912" s="439"/>
      <c r="DI912" s="439"/>
      <c r="DJ912" s="439"/>
      <c r="DK912" s="439"/>
      <c r="DL912" s="446"/>
      <c r="DM912" s="446"/>
      <c r="DN912" s="444"/>
      <c r="DO912" s="444"/>
      <c r="DP912" s="444"/>
      <c r="DQ912" s="444"/>
      <c r="DR912" s="444"/>
      <c r="DS912" s="441"/>
      <c r="DT912" s="449"/>
      <c r="DU912" s="450"/>
      <c r="DV912" s="450"/>
      <c r="DW912" s="450"/>
      <c r="DX912" s="450"/>
      <c r="DY912" s="450"/>
      <c r="DZ912" s="450"/>
      <c r="EA912" s="450"/>
      <c r="EB912" s="450"/>
      <c r="EC912" s="450"/>
      <c r="ED912" s="450"/>
      <c r="EE912" s="446"/>
      <c r="EF912" s="446"/>
      <c r="EL912" s="4"/>
      <c r="EM912" s="4"/>
      <c r="EN912" s="5"/>
      <c r="EO912" s="4"/>
      <c r="FA912" s="23"/>
      <c r="FB912" s="24"/>
      <c r="FC912" s="75"/>
      <c r="FD912" s="76"/>
      <c r="FF912" s="89"/>
      <c r="IA912" s="214"/>
      <c r="IB912" s="215"/>
      <c r="IC912" s="214"/>
      <c r="ID912" s="215"/>
      <c r="IE912" s="214"/>
      <c r="IF912" s="214"/>
      <c r="IG912" s="214"/>
      <c r="IH912" s="233"/>
      <c r="II912" s="160"/>
      <c r="IJ912" s="217"/>
      <c r="IK912" s="218"/>
      <c r="IL912" s="218"/>
      <c r="IM912" s="218"/>
      <c r="IO912" s="391"/>
    </row>
    <row r="913" spans="1:249" s="6" customFormat="1" ht="15" x14ac:dyDescent="0.2">
      <c r="A913" s="467" t="s">
        <v>2195</v>
      </c>
      <c r="B913" s="467" t="s">
        <v>2149</v>
      </c>
      <c r="C913" s="393" t="s">
        <v>1030</v>
      </c>
      <c r="D913" s="468"/>
      <c r="E913" s="462" t="s">
        <v>2141</v>
      </c>
      <c r="F913" s="14" t="s">
        <v>2150</v>
      </c>
      <c r="G913" s="14" t="s">
        <v>2155</v>
      </c>
      <c r="H913" s="469" t="s">
        <v>2149</v>
      </c>
      <c r="I913" s="462"/>
      <c r="J913" s="456"/>
      <c r="K913" s="11"/>
      <c r="L913" s="11"/>
      <c r="M913" s="14"/>
      <c r="N913" s="470"/>
      <c r="O913" s="14"/>
      <c r="P913" s="14"/>
      <c r="Q913" s="14"/>
      <c r="R913" s="14"/>
      <c r="S913" s="14"/>
      <c r="T913" s="469"/>
      <c r="U913" s="454"/>
      <c r="V913" s="454"/>
      <c r="W913" s="9"/>
      <c r="X913" s="9"/>
      <c r="Y913" s="10"/>
      <c r="Z913" s="495" t="s">
        <v>2195</v>
      </c>
      <c r="AA913" s="11"/>
      <c r="AB913" s="472"/>
      <c r="AC913" s="473"/>
      <c r="AD913" s="473"/>
      <c r="AE913" s="496" t="s">
        <v>2195</v>
      </c>
      <c r="AF913" s="12"/>
      <c r="AG913" s="12"/>
      <c r="AH913" s="13"/>
      <c r="AI913" s="14"/>
      <c r="AJ913" s="14"/>
      <c r="AK913" s="7"/>
      <c r="AL913" s="7"/>
      <c r="AM913" s="15"/>
      <c r="AN913" s="15"/>
      <c r="AO913" s="8"/>
      <c r="AP913" s="453" t="s">
        <v>372</v>
      </c>
      <c r="AQ913" s="17"/>
      <c r="AR913" s="18"/>
      <c r="AS913" s="19"/>
      <c r="AT913" s="19"/>
      <c r="AU913" s="19"/>
      <c r="AV913" s="19"/>
      <c r="AW913" s="19"/>
      <c r="AX913" s="19"/>
      <c r="AY913" s="19"/>
      <c r="AZ913" s="20"/>
      <c r="BA913" s="20"/>
      <c r="BB913" s="21"/>
      <c r="BC913" s="22" t="s">
        <v>2179</v>
      </c>
      <c r="BD913" s="77"/>
      <c r="BE913" s="91"/>
      <c r="BF913" s="91"/>
      <c r="BG913" s="92"/>
      <c r="BH913"/>
      <c r="BI913"/>
      <c r="BJ913"/>
      <c r="BK913"/>
      <c r="BL913"/>
      <c r="BM913"/>
      <c r="BN913"/>
      <c r="BO913"/>
      <c r="BP913"/>
      <c r="BQ913"/>
      <c r="BR913"/>
      <c r="BS913"/>
      <c r="BT913" s="92"/>
      <c r="BU913" s="92"/>
      <c r="BV913" s="92"/>
      <c r="BW913" s="5"/>
      <c r="BX913" s="5"/>
      <c r="BY913" s="5"/>
      <c r="BZ913" s="5"/>
      <c r="CA913" s="5"/>
      <c r="CB913" s="5"/>
      <c r="CC913" s="5"/>
      <c r="CD913" s="440"/>
      <c r="CE913" s="440"/>
      <c r="CF913" s="441"/>
      <c r="CG913" s="442"/>
      <c r="CH913" s="443"/>
      <c r="CI913" s="443"/>
      <c r="CJ913" s="443"/>
      <c r="CK913" s="443"/>
      <c r="CL913" s="4"/>
      <c r="CM913" s="4"/>
      <c r="CN913" s="5"/>
      <c r="CO913" s="4"/>
      <c r="CP913" s="444"/>
      <c r="CQ913" s="445"/>
      <c r="CR913" s="446"/>
      <c r="CS913" s="446"/>
      <c r="CT913" s="444"/>
      <c r="CU913" s="444"/>
      <c r="CV913" s="444"/>
      <c r="CW913" s="444"/>
      <c r="CX913" s="447"/>
      <c r="CY913" s="447"/>
      <c r="CZ913" s="447"/>
      <c r="DA913" s="447"/>
      <c r="DB913" s="448"/>
      <c r="DC913" s="448"/>
      <c r="DD913" s="446"/>
      <c r="DE913" s="439"/>
      <c r="DF913" s="439"/>
      <c r="DG913" s="439"/>
      <c r="DH913" s="439"/>
      <c r="DI913" s="439"/>
      <c r="DJ913" s="439"/>
      <c r="DK913" s="439"/>
      <c r="DL913" s="446"/>
      <c r="DM913" s="446"/>
      <c r="DN913" s="444"/>
      <c r="DO913" s="444"/>
      <c r="DP913" s="444"/>
      <c r="DQ913" s="444"/>
      <c r="DR913" s="444"/>
      <c r="DS913" s="441"/>
      <c r="DT913" s="449"/>
      <c r="DU913" s="450"/>
      <c r="DV913" s="450"/>
      <c r="DW913" s="450"/>
      <c r="DX913" s="450"/>
      <c r="DY913" s="450"/>
      <c r="DZ913" s="450"/>
      <c r="EA913" s="450"/>
      <c r="EB913" s="450"/>
      <c r="EC913" s="450"/>
      <c r="ED913" s="450"/>
      <c r="EE913" s="446"/>
      <c r="EF913" s="446"/>
      <c r="EL913" s="4"/>
      <c r="EM913" s="4"/>
      <c r="EN913" s="5"/>
      <c r="EO913" s="4"/>
      <c r="FA913" s="23"/>
      <c r="FB913" s="24"/>
      <c r="FC913" s="75"/>
      <c r="FD913" s="76"/>
      <c r="FF913" s="89"/>
      <c r="IA913" s="214"/>
      <c r="IB913" s="215"/>
      <c r="IC913" s="214"/>
      <c r="ID913" s="215"/>
      <c r="IE913" s="214"/>
      <c r="IF913" s="214"/>
      <c r="IG913" s="214"/>
      <c r="IH913" s="233"/>
      <c r="II913" s="160"/>
      <c r="IJ913" s="217"/>
      <c r="IK913" s="218"/>
      <c r="IL913" s="218"/>
      <c r="IM913" s="218"/>
      <c r="IO913" s="391"/>
    </row>
    <row r="914" spans="1:249" s="6" customFormat="1" ht="15" x14ac:dyDescent="0.2">
      <c r="A914" s="467" t="s">
        <v>2194</v>
      </c>
      <c r="B914" s="467" t="s">
        <v>2149</v>
      </c>
      <c r="C914" s="393" t="s">
        <v>1031</v>
      </c>
      <c r="D914" s="468"/>
      <c r="E914" s="462" t="s">
        <v>2137</v>
      </c>
      <c r="F914" s="14" t="s">
        <v>2148</v>
      </c>
      <c r="G914" s="14" t="s">
        <v>2142</v>
      </c>
      <c r="H914" s="469" t="s">
        <v>2149</v>
      </c>
      <c r="I914" s="462"/>
      <c r="J914" s="456"/>
      <c r="K914" s="11"/>
      <c r="L914" s="11"/>
      <c r="M914" s="14"/>
      <c r="N914" s="470"/>
      <c r="O914" s="14"/>
      <c r="P914" s="14"/>
      <c r="Q914" s="14"/>
      <c r="R914" s="14"/>
      <c r="S914" s="14"/>
      <c r="T914" s="469"/>
      <c r="U914" s="454"/>
      <c r="V914" s="454"/>
      <c r="W914" s="9"/>
      <c r="X914" s="9"/>
      <c r="Y914" s="10"/>
      <c r="Z914" s="495" t="s">
        <v>2194</v>
      </c>
      <c r="AA914" s="11"/>
      <c r="AB914" s="472"/>
      <c r="AC914" s="473"/>
      <c r="AD914" s="473"/>
      <c r="AE914" s="496" t="s">
        <v>2194</v>
      </c>
      <c r="AF914" s="12"/>
      <c r="AG914" s="12"/>
      <c r="AH914" s="13"/>
      <c r="AI914" s="14"/>
      <c r="AJ914" s="14"/>
      <c r="AK914" s="7"/>
      <c r="AL914" s="7"/>
      <c r="AM914" s="15"/>
      <c r="AN914" s="15"/>
      <c r="AO914" s="8"/>
      <c r="AP914" s="453" t="s">
        <v>373</v>
      </c>
      <c r="AQ914" s="17"/>
      <c r="AR914" s="18"/>
      <c r="AS914" s="19"/>
      <c r="AT914" s="19"/>
      <c r="AU914" s="19"/>
      <c r="AV914" s="19"/>
      <c r="AW914" s="19"/>
      <c r="AX914" s="19"/>
      <c r="AY914" s="19"/>
      <c r="AZ914" s="20"/>
      <c r="BA914" s="20"/>
      <c r="BB914" s="21"/>
      <c r="BC914" s="22" t="s">
        <v>2179</v>
      </c>
      <c r="BD914" s="77"/>
      <c r="BE914" s="91"/>
      <c r="BF914" s="91"/>
      <c r="BG914" s="92"/>
      <c r="BH914"/>
      <c r="BI914"/>
      <c r="BJ914"/>
      <c r="BK914"/>
      <c r="BL914"/>
      <c r="BM914"/>
      <c r="BN914"/>
      <c r="BO914"/>
      <c r="BP914"/>
      <c r="BQ914"/>
      <c r="BR914"/>
      <c r="BS914"/>
      <c r="BT914" s="92"/>
      <c r="BU914" s="92"/>
      <c r="BV914" s="92"/>
      <c r="BW914" s="5"/>
      <c r="BX914" s="5"/>
      <c r="BY914" s="5"/>
      <c r="BZ914" s="5"/>
      <c r="CA914" s="5"/>
      <c r="CB914" s="5"/>
      <c r="CC914" s="5"/>
      <c r="CD914" s="440"/>
      <c r="CE914" s="440"/>
      <c r="CF914" s="441"/>
      <c r="CG914" s="442"/>
      <c r="CH914" s="443"/>
      <c r="CI914" s="443"/>
      <c r="CJ914" s="443"/>
      <c r="CK914" s="443"/>
      <c r="CL914" s="4"/>
      <c r="CM914" s="4"/>
      <c r="CN914" s="5"/>
      <c r="CO914" s="4"/>
      <c r="CP914" s="444"/>
      <c r="CQ914" s="445"/>
      <c r="CR914" s="446"/>
      <c r="CS914" s="446"/>
      <c r="CT914" s="444"/>
      <c r="CU914" s="444"/>
      <c r="CV914" s="444"/>
      <c r="CW914" s="444"/>
      <c r="CX914" s="447"/>
      <c r="CY914" s="447"/>
      <c r="CZ914" s="447"/>
      <c r="DA914" s="447"/>
      <c r="DB914" s="448"/>
      <c r="DC914" s="448"/>
      <c r="DD914" s="446"/>
      <c r="DE914" s="439"/>
      <c r="DF914" s="439"/>
      <c r="DG914" s="439"/>
      <c r="DH914" s="439"/>
      <c r="DI914" s="439"/>
      <c r="DJ914" s="439"/>
      <c r="DK914" s="439"/>
      <c r="DL914" s="446"/>
      <c r="DM914" s="446"/>
      <c r="DN914" s="444"/>
      <c r="DO914" s="444"/>
      <c r="DP914" s="444"/>
      <c r="DQ914" s="444"/>
      <c r="DR914" s="444"/>
      <c r="DS914" s="441"/>
      <c r="DT914" s="449"/>
      <c r="DU914" s="450"/>
      <c r="DV914" s="450"/>
      <c r="DW914" s="450"/>
      <c r="DX914" s="450"/>
      <c r="DY914" s="450"/>
      <c r="DZ914" s="450"/>
      <c r="EA914" s="450"/>
      <c r="EB914" s="450"/>
      <c r="EC914" s="450"/>
      <c r="ED914" s="450"/>
      <c r="EE914" s="446"/>
      <c r="EF914" s="446"/>
      <c r="EL914" s="4"/>
      <c r="EM914" s="4"/>
      <c r="EN914" s="5"/>
      <c r="EO914" s="4"/>
      <c r="FA914" s="23"/>
      <c r="FB914" s="24"/>
      <c r="FC914" s="75"/>
      <c r="FD914" s="76"/>
      <c r="FF914" s="89"/>
      <c r="IA914" s="214"/>
      <c r="IB914" s="215"/>
      <c r="IC914" s="214"/>
      <c r="ID914" s="215"/>
      <c r="IE914" s="214"/>
      <c r="IF914" s="214"/>
      <c r="IG914" s="214"/>
      <c r="IH914" s="233"/>
      <c r="II914" s="160"/>
      <c r="IJ914" s="217"/>
      <c r="IK914" s="218"/>
      <c r="IL914" s="218"/>
      <c r="IM914" s="218"/>
      <c r="IO914" s="391"/>
    </row>
    <row r="915" spans="1:249" s="6" customFormat="1" ht="15" x14ac:dyDescent="0.2">
      <c r="A915" s="467">
        <v>0</v>
      </c>
      <c r="B915" s="467" t="s">
        <v>2149</v>
      </c>
      <c r="C915" s="393" t="s">
        <v>1032</v>
      </c>
      <c r="D915" s="468"/>
      <c r="E915" s="462" t="s">
        <v>2135</v>
      </c>
      <c r="F915" s="14"/>
      <c r="G915" s="14"/>
      <c r="H915" s="469"/>
      <c r="I915" s="462"/>
      <c r="J915" s="456"/>
      <c r="K915" s="11"/>
      <c r="L915" s="11"/>
      <c r="M915" s="14"/>
      <c r="N915" s="470"/>
      <c r="O915" s="14"/>
      <c r="P915" s="14"/>
      <c r="Q915" s="14"/>
      <c r="R915" s="14"/>
      <c r="S915" s="14"/>
      <c r="T915" s="469"/>
      <c r="U915" s="454"/>
      <c r="V915" s="454"/>
      <c r="W915" s="9"/>
      <c r="X915" s="9"/>
      <c r="Y915" s="10"/>
      <c r="Z915" s="495">
        <v>0</v>
      </c>
      <c r="AA915" s="11"/>
      <c r="AB915" s="472"/>
      <c r="AC915" s="473"/>
      <c r="AD915" s="473"/>
      <c r="AE915" s="496">
        <v>0</v>
      </c>
      <c r="AF915" s="12"/>
      <c r="AG915" s="12"/>
      <c r="AH915" s="13"/>
      <c r="AI915" s="14"/>
      <c r="AJ915" s="14"/>
      <c r="AK915" s="7"/>
      <c r="AL915" s="7"/>
      <c r="AM915" s="15"/>
      <c r="AN915" s="15"/>
      <c r="AO915" s="8"/>
      <c r="AP915" s="453" t="s">
        <v>374</v>
      </c>
      <c r="AQ915" s="17"/>
      <c r="AR915" s="18"/>
      <c r="AS915" s="19"/>
      <c r="AT915" s="19"/>
      <c r="AU915" s="19"/>
      <c r="AV915" s="19"/>
      <c r="AW915" s="19"/>
      <c r="AX915" s="19"/>
      <c r="AY915" s="19"/>
      <c r="AZ915" s="20"/>
      <c r="BA915" s="20"/>
      <c r="BB915" s="21"/>
      <c r="BC915" s="22" t="s">
        <v>2179</v>
      </c>
      <c r="BD915" s="77"/>
      <c r="BE915" s="91"/>
      <c r="BF915" s="91"/>
      <c r="BG915" s="92"/>
      <c r="BH915"/>
      <c r="BI915"/>
      <c r="BJ915"/>
      <c r="BK915"/>
      <c r="BL915"/>
      <c r="BM915"/>
      <c r="BN915"/>
      <c r="BO915"/>
      <c r="BP915"/>
      <c r="BQ915"/>
      <c r="BR915"/>
      <c r="BS915"/>
      <c r="BT915" s="92"/>
      <c r="BU915" s="92"/>
      <c r="BV915" s="92"/>
      <c r="BW915" s="5"/>
      <c r="BX915" s="5"/>
      <c r="BY915" s="5"/>
      <c r="BZ915" s="5"/>
      <c r="CA915" s="5"/>
      <c r="CB915" s="5"/>
      <c r="CC915" s="5"/>
      <c r="CD915" s="440"/>
      <c r="CE915" s="440"/>
      <c r="CF915" s="441"/>
      <c r="CG915" s="442"/>
      <c r="CH915" s="443"/>
      <c r="CI915" s="443"/>
      <c r="CJ915" s="443"/>
      <c r="CK915" s="443"/>
      <c r="CL915" s="4"/>
      <c r="CM915" s="4"/>
      <c r="CN915" s="5"/>
      <c r="CO915" s="4"/>
      <c r="CP915" s="444"/>
      <c r="CQ915" s="445"/>
      <c r="CR915" s="446"/>
      <c r="CS915" s="446"/>
      <c r="CT915" s="444"/>
      <c r="CU915" s="444"/>
      <c r="CV915" s="444"/>
      <c r="CW915" s="444"/>
      <c r="CX915" s="447"/>
      <c r="CY915" s="447"/>
      <c r="CZ915" s="447"/>
      <c r="DA915" s="447"/>
      <c r="DB915" s="448"/>
      <c r="DC915" s="448"/>
      <c r="DD915" s="446"/>
      <c r="DE915" s="439"/>
      <c r="DF915" s="439"/>
      <c r="DG915" s="439"/>
      <c r="DH915" s="439"/>
      <c r="DI915" s="439"/>
      <c r="DJ915" s="439"/>
      <c r="DK915" s="439"/>
      <c r="DL915" s="446"/>
      <c r="DM915" s="446"/>
      <c r="DN915" s="444"/>
      <c r="DO915" s="444"/>
      <c r="DP915" s="444"/>
      <c r="DQ915" s="444"/>
      <c r="DR915" s="444"/>
      <c r="DS915" s="441"/>
      <c r="DT915" s="449"/>
      <c r="DU915" s="450"/>
      <c r="DV915" s="450"/>
      <c r="DW915" s="450"/>
      <c r="DX915" s="450"/>
      <c r="DY915" s="450"/>
      <c r="DZ915" s="450"/>
      <c r="EA915" s="450"/>
      <c r="EB915" s="450"/>
      <c r="EC915" s="450"/>
      <c r="ED915" s="450"/>
      <c r="EE915" s="446"/>
      <c r="EF915" s="446"/>
      <c r="EL915" s="4"/>
      <c r="EM915" s="4"/>
      <c r="EN915" s="5"/>
      <c r="EO915" s="4"/>
      <c r="FA915" s="23"/>
      <c r="FB915" s="24"/>
      <c r="FC915" s="75"/>
      <c r="FD915" s="76"/>
      <c r="FF915" s="89"/>
      <c r="IA915" s="214"/>
      <c r="IB915" s="215"/>
      <c r="IC915" s="214"/>
      <c r="ID915" s="215"/>
      <c r="IE915" s="214"/>
      <c r="IF915" s="214"/>
      <c r="IG915" s="214"/>
      <c r="IH915" s="233"/>
      <c r="II915" s="160"/>
      <c r="IJ915" s="217"/>
      <c r="IK915" s="218"/>
      <c r="IL915" s="218"/>
      <c r="IM915" s="218"/>
      <c r="IO915" s="391"/>
    </row>
    <row r="916" spans="1:249" s="6" customFormat="1" ht="15" x14ac:dyDescent="0.2">
      <c r="A916" s="467">
        <v>0</v>
      </c>
      <c r="B916" s="467" t="s">
        <v>3037</v>
      </c>
      <c r="C916" s="458" t="s">
        <v>3156</v>
      </c>
      <c r="D916" s="468"/>
      <c r="E916" s="462" t="s">
        <v>2135</v>
      </c>
      <c r="F916" s="14"/>
      <c r="G916" s="14"/>
      <c r="H916" s="469"/>
      <c r="I916" s="462"/>
      <c r="J916" s="456"/>
      <c r="K916" s="11"/>
      <c r="L916" s="11"/>
      <c r="M916" s="14"/>
      <c r="N916" s="470"/>
      <c r="O916" s="14"/>
      <c r="P916" s="14"/>
      <c r="Q916" s="14"/>
      <c r="R916" s="14"/>
      <c r="S916" s="14"/>
      <c r="T916" s="469"/>
      <c r="U916" s="454"/>
      <c r="V916" s="454"/>
      <c r="W916" s="454"/>
      <c r="X916" s="454"/>
      <c r="Y916" s="471"/>
      <c r="Z916" s="471"/>
      <c r="AA916" s="11"/>
      <c r="AB916" s="472"/>
      <c r="AC916" s="473"/>
      <c r="AD916" s="473"/>
      <c r="AE916" s="495">
        <v>0</v>
      </c>
      <c r="AF916" s="473"/>
      <c r="AG916" s="473"/>
      <c r="AH916" s="474"/>
      <c r="AI916" s="14"/>
      <c r="AJ916" s="14"/>
      <c r="AK916" s="11"/>
      <c r="AL916" s="11"/>
      <c r="AM916" s="475"/>
      <c r="AN916" s="475"/>
      <c r="AO916" s="469"/>
      <c r="AP916" s="476" t="s">
        <v>3240</v>
      </c>
      <c r="AQ916" s="477"/>
      <c r="AR916" s="478"/>
      <c r="AS916" s="479"/>
      <c r="AT916" s="479"/>
      <c r="AU916" s="479"/>
      <c r="AV916" s="479"/>
      <c r="AW916" s="479"/>
      <c r="AX916" s="479"/>
      <c r="AY916" s="479"/>
      <c r="AZ916" s="480"/>
      <c r="BA916" s="480"/>
      <c r="BB916" s="21"/>
      <c r="BC916" s="22"/>
      <c r="BD916" s="77"/>
      <c r="BE916" s="91"/>
      <c r="BF916" s="91"/>
      <c r="BG916" s="92"/>
      <c r="BH916"/>
      <c r="BI916"/>
      <c r="BJ916"/>
      <c r="BK916"/>
      <c r="BL916"/>
      <c r="BM916"/>
      <c r="BN916"/>
      <c r="BO916"/>
      <c r="BP916"/>
      <c r="BQ916"/>
      <c r="BR916"/>
      <c r="BS916"/>
      <c r="BT916" s="92"/>
      <c r="BU916" s="92"/>
      <c r="BV916" s="92"/>
      <c r="BW916" s="5"/>
      <c r="BX916" s="5"/>
      <c r="BY916" s="5"/>
      <c r="BZ916" s="5"/>
      <c r="CA916" s="5"/>
      <c r="CB916" s="5"/>
      <c r="CC916" s="5"/>
      <c r="CD916" s="440"/>
      <c r="CE916" s="440"/>
      <c r="CF916" s="441"/>
      <c r="CG916" s="442"/>
      <c r="CH916" s="443"/>
      <c r="CI916" s="443"/>
      <c r="CJ916" s="443"/>
      <c r="CK916" s="443"/>
      <c r="CL916" s="4"/>
      <c r="CM916" s="4"/>
      <c r="CN916" s="5"/>
      <c r="CO916" s="4"/>
      <c r="CP916" s="444"/>
      <c r="CQ916" s="445"/>
      <c r="CR916" s="446"/>
      <c r="CS916" s="446"/>
      <c r="CT916" s="444"/>
      <c r="CU916" s="444"/>
      <c r="CV916" s="444"/>
      <c r="CW916" s="444"/>
      <c r="CX916" s="447"/>
      <c r="CY916" s="447"/>
      <c r="CZ916" s="447"/>
      <c r="DA916" s="447"/>
      <c r="DB916" s="448"/>
      <c r="DC916" s="448"/>
      <c r="DD916" s="446"/>
      <c r="DE916" s="439"/>
      <c r="DF916" s="439"/>
      <c r="DG916" s="439"/>
      <c r="DH916" s="439"/>
      <c r="DI916" s="439"/>
      <c r="DJ916" s="439"/>
      <c r="DK916" s="439"/>
      <c r="DL916" s="446"/>
      <c r="DM916" s="446"/>
      <c r="DN916" s="444"/>
      <c r="DO916" s="444"/>
      <c r="DP916" s="444"/>
      <c r="DQ916" s="444"/>
      <c r="DR916" s="444"/>
      <c r="DS916" s="441"/>
      <c r="DT916" s="449"/>
      <c r="DU916" s="450"/>
      <c r="DV916" s="450"/>
      <c r="DW916" s="450"/>
      <c r="DX916" s="450"/>
      <c r="DY916" s="450"/>
      <c r="DZ916" s="450"/>
      <c r="EA916" s="450"/>
      <c r="EB916" s="450"/>
      <c r="EC916" s="450"/>
      <c r="ED916" s="450"/>
      <c r="EE916" s="446"/>
      <c r="EF916" s="446"/>
      <c r="EL916" s="4"/>
      <c r="EM916" s="4"/>
      <c r="EN916" s="5"/>
      <c r="EO916" s="4"/>
      <c r="FA916" s="23"/>
      <c r="FB916" s="24"/>
      <c r="FC916" s="75"/>
      <c r="FD916" s="76"/>
      <c r="FF916" s="89"/>
      <c r="IA916" s="214"/>
      <c r="IB916" s="215"/>
      <c r="IC916" s="214"/>
      <c r="ID916" s="215"/>
      <c r="IE916" s="214"/>
      <c r="IF916" s="214"/>
      <c r="IG916" s="214"/>
      <c r="IH916" s="233"/>
      <c r="II916" s="160"/>
      <c r="IJ916" s="217"/>
      <c r="IK916" s="218"/>
      <c r="IL916" s="218"/>
      <c r="IM916" s="218"/>
      <c r="IO916" s="391"/>
    </row>
    <row r="917" spans="1:249" s="6" customFormat="1" ht="15" x14ac:dyDescent="0.2">
      <c r="A917" s="467">
        <v>0</v>
      </c>
      <c r="B917" s="467" t="s">
        <v>2149</v>
      </c>
      <c r="C917" s="393" t="s">
        <v>1033</v>
      </c>
      <c r="D917" s="468"/>
      <c r="E917" s="462" t="s">
        <v>2135</v>
      </c>
      <c r="F917" s="14"/>
      <c r="G917" s="14"/>
      <c r="H917" s="469"/>
      <c r="I917" s="462"/>
      <c r="J917" s="456"/>
      <c r="K917" s="11"/>
      <c r="L917" s="11"/>
      <c r="M917" s="14"/>
      <c r="N917" s="470"/>
      <c r="O917" s="14"/>
      <c r="P917" s="14"/>
      <c r="Q917" s="14"/>
      <c r="R917" s="14"/>
      <c r="S917" s="14"/>
      <c r="T917" s="469"/>
      <c r="U917" s="454"/>
      <c r="V917" s="454"/>
      <c r="W917" s="9"/>
      <c r="X917" s="9"/>
      <c r="Y917" s="10"/>
      <c r="Z917" s="495">
        <v>0</v>
      </c>
      <c r="AA917" s="11"/>
      <c r="AB917" s="472"/>
      <c r="AC917" s="473"/>
      <c r="AD917" s="473"/>
      <c r="AE917" s="496">
        <v>3</v>
      </c>
      <c r="AF917" s="12"/>
      <c r="AG917" s="12"/>
      <c r="AH917" s="13"/>
      <c r="AI917" s="14"/>
      <c r="AJ917" s="14"/>
      <c r="AK917" s="7"/>
      <c r="AL917" s="7"/>
      <c r="AM917" s="15"/>
      <c r="AN917" s="15"/>
      <c r="AO917" s="8"/>
      <c r="AP917" s="453" t="s">
        <v>375</v>
      </c>
      <c r="AQ917" s="17"/>
      <c r="AR917" s="18"/>
      <c r="AS917" s="19"/>
      <c r="AT917" s="19"/>
      <c r="AU917" s="19"/>
      <c r="AV917" s="19"/>
      <c r="AW917" s="19"/>
      <c r="AX917" s="19"/>
      <c r="AY917" s="19"/>
      <c r="AZ917" s="20"/>
      <c r="BA917" s="20"/>
      <c r="BB917" s="21"/>
      <c r="BC917" s="22" t="s">
        <v>2179</v>
      </c>
      <c r="BD917" s="77"/>
      <c r="BE917" s="91"/>
      <c r="BF917" s="91"/>
      <c r="BG917" s="92"/>
      <c r="BH917"/>
      <c r="BI917"/>
      <c r="BJ917"/>
      <c r="BK917"/>
      <c r="BL917"/>
      <c r="BM917"/>
      <c r="BN917"/>
      <c r="BO917"/>
      <c r="BP917"/>
      <c r="BQ917"/>
      <c r="BR917"/>
      <c r="BS917"/>
      <c r="BT917" s="92"/>
      <c r="BU917" s="92"/>
      <c r="BV917" s="92"/>
      <c r="BW917" s="5"/>
      <c r="BX917" s="5"/>
      <c r="BY917" s="5"/>
      <c r="BZ917" s="5"/>
      <c r="CA917" s="5"/>
      <c r="CB917" s="5"/>
      <c r="CC917" s="5"/>
      <c r="CD917" s="440"/>
      <c r="CE917" s="440"/>
      <c r="CF917" s="441"/>
      <c r="CG917" s="442"/>
      <c r="CH917" s="443"/>
      <c r="CI917" s="443"/>
      <c r="CJ917" s="443"/>
      <c r="CK917" s="443"/>
      <c r="CL917" s="4"/>
      <c r="CM917" s="4"/>
      <c r="CN917" s="5"/>
      <c r="CO917" s="4"/>
      <c r="CP917" s="444"/>
      <c r="CQ917" s="445"/>
      <c r="CR917" s="446"/>
      <c r="CS917" s="446"/>
      <c r="CT917" s="444"/>
      <c r="CU917" s="444"/>
      <c r="CV917" s="444"/>
      <c r="CW917" s="444"/>
      <c r="CX917" s="447"/>
      <c r="CY917" s="447"/>
      <c r="CZ917" s="447"/>
      <c r="DA917" s="447"/>
      <c r="DB917" s="448"/>
      <c r="DC917" s="448"/>
      <c r="DD917" s="446"/>
      <c r="DE917" s="439"/>
      <c r="DF917" s="439"/>
      <c r="DG917" s="439"/>
      <c r="DH917" s="439"/>
      <c r="DI917" s="439"/>
      <c r="DJ917" s="439"/>
      <c r="DK917" s="439"/>
      <c r="DL917" s="446"/>
      <c r="DM917" s="446"/>
      <c r="DN917" s="444"/>
      <c r="DO917" s="444"/>
      <c r="DP917" s="444"/>
      <c r="DQ917" s="444"/>
      <c r="DR917" s="444"/>
      <c r="DS917" s="441"/>
      <c r="DT917" s="449"/>
      <c r="DU917" s="450"/>
      <c r="DV917" s="450"/>
      <c r="DW917" s="450"/>
      <c r="DX917" s="450"/>
      <c r="DY917" s="450"/>
      <c r="DZ917" s="450"/>
      <c r="EA917" s="450"/>
      <c r="EB917" s="450"/>
      <c r="EC917" s="450"/>
      <c r="ED917" s="450"/>
      <c r="EE917" s="446"/>
      <c r="EF917" s="446"/>
      <c r="EL917" s="4"/>
      <c r="EM917" s="4"/>
      <c r="EN917" s="5"/>
      <c r="EO917" s="4"/>
      <c r="FA917" s="23"/>
      <c r="FB917" s="24"/>
      <c r="FC917" s="75"/>
      <c r="FD917" s="76"/>
      <c r="FF917" s="89"/>
      <c r="IA917" s="214"/>
      <c r="IB917" s="215"/>
      <c r="IC917" s="214"/>
      <c r="ID917" s="215"/>
      <c r="IE917" s="214"/>
      <c r="IF917" s="214"/>
      <c r="IG917" s="214"/>
      <c r="IH917" s="233"/>
      <c r="II917" s="160"/>
      <c r="IJ917" s="217"/>
      <c r="IK917" s="218"/>
      <c r="IL917" s="218"/>
      <c r="IM917" s="218"/>
      <c r="IO917" s="391"/>
    </row>
    <row r="918" spans="1:249" s="6" customFormat="1" ht="15" x14ac:dyDescent="0.2">
      <c r="A918" s="467">
        <v>3</v>
      </c>
      <c r="B918" s="467" t="s">
        <v>2149</v>
      </c>
      <c r="C918" s="393" t="s">
        <v>1034</v>
      </c>
      <c r="D918" s="468"/>
      <c r="E918" s="462" t="s">
        <v>2137</v>
      </c>
      <c r="F918" s="14" t="s">
        <v>2149</v>
      </c>
      <c r="G918" s="14" t="s">
        <v>2154</v>
      </c>
      <c r="H918" s="469" t="s">
        <v>2149</v>
      </c>
      <c r="I918" s="462"/>
      <c r="J918" s="456"/>
      <c r="K918" s="11"/>
      <c r="L918" s="11"/>
      <c r="M918" s="14"/>
      <c r="N918" s="470"/>
      <c r="O918" s="14"/>
      <c r="P918" s="14"/>
      <c r="Q918" s="14"/>
      <c r="R918" s="14"/>
      <c r="S918" s="14"/>
      <c r="T918" s="469"/>
      <c r="U918" s="454"/>
      <c r="V918" s="454"/>
      <c r="W918" s="9"/>
      <c r="X918" s="9"/>
      <c r="Y918" s="10"/>
      <c r="Z918" s="495">
        <v>3</v>
      </c>
      <c r="AA918" s="11"/>
      <c r="AB918" s="472"/>
      <c r="AC918" s="473"/>
      <c r="AD918" s="473"/>
      <c r="AE918" s="496" t="s">
        <v>2166</v>
      </c>
      <c r="AF918" s="12"/>
      <c r="AG918" s="12"/>
      <c r="AH918" s="13"/>
      <c r="AI918" s="14"/>
      <c r="AJ918" s="14"/>
      <c r="AK918" s="7"/>
      <c r="AL918" s="7"/>
      <c r="AM918" s="15"/>
      <c r="AN918" s="15"/>
      <c r="AO918" s="8"/>
      <c r="AP918" s="453" t="s">
        <v>376</v>
      </c>
      <c r="AQ918" s="17"/>
      <c r="AR918" s="18"/>
      <c r="AS918" s="19"/>
      <c r="AT918" s="19"/>
      <c r="AU918" s="19"/>
      <c r="AV918" s="19"/>
      <c r="AW918" s="19"/>
      <c r="AX918" s="19"/>
      <c r="AY918" s="19"/>
      <c r="AZ918" s="20"/>
      <c r="BA918" s="20"/>
      <c r="BB918" s="21"/>
      <c r="BC918" s="22" t="s">
        <v>2179</v>
      </c>
      <c r="BD918" s="77"/>
      <c r="BE918" s="91"/>
      <c r="BF918" s="91"/>
      <c r="BG918" s="92"/>
      <c r="BH918"/>
      <c r="BI918"/>
      <c r="BJ918"/>
      <c r="BK918"/>
      <c r="BL918"/>
      <c r="BM918"/>
      <c r="BN918"/>
      <c r="BO918"/>
      <c r="BP918"/>
      <c r="BQ918"/>
      <c r="BR918"/>
      <c r="BS918"/>
      <c r="BT918" s="92"/>
      <c r="BU918" s="92"/>
      <c r="BV918" s="92"/>
      <c r="BW918" s="5"/>
      <c r="BX918" s="5"/>
      <c r="BY918" s="5"/>
      <c r="BZ918" s="5"/>
      <c r="CA918" s="5"/>
      <c r="CB918" s="5"/>
      <c r="CC918" s="5"/>
      <c r="CD918" s="440"/>
      <c r="CE918" s="440"/>
      <c r="CF918" s="441"/>
      <c r="CG918" s="442"/>
      <c r="CH918" s="443"/>
      <c r="CI918" s="443"/>
      <c r="CJ918" s="443"/>
      <c r="CK918" s="443"/>
      <c r="CL918" s="4"/>
      <c r="CM918" s="4"/>
      <c r="CN918" s="5"/>
      <c r="CO918" s="4"/>
      <c r="CP918" s="444"/>
      <c r="CQ918" s="445"/>
      <c r="CR918" s="446"/>
      <c r="CS918" s="446"/>
      <c r="CT918" s="444"/>
      <c r="CU918" s="444"/>
      <c r="CV918" s="444"/>
      <c r="CW918" s="444"/>
      <c r="CX918" s="447"/>
      <c r="CY918" s="447"/>
      <c r="CZ918" s="447"/>
      <c r="DA918" s="447"/>
      <c r="DB918" s="448"/>
      <c r="DC918" s="448"/>
      <c r="DD918" s="446"/>
      <c r="DE918" s="439"/>
      <c r="DF918" s="439"/>
      <c r="DG918" s="439"/>
      <c r="DH918" s="439"/>
      <c r="DI918" s="439"/>
      <c r="DJ918" s="439"/>
      <c r="DK918" s="439"/>
      <c r="DL918" s="446"/>
      <c r="DM918" s="446"/>
      <c r="DN918" s="444"/>
      <c r="DO918" s="444"/>
      <c r="DP918" s="444"/>
      <c r="DQ918" s="444"/>
      <c r="DR918" s="444"/>
      <c r="DS918" s="441"/>
      <c r="DT918" s="449"/>
      <c r="DU918" s="450"/>
      <c r="DV918" s="450"/>
      <c r="DW918" s="450"/>
      <c r="DX918" s="450"/>
      <c r="DY918" s="450"/>
      <c r="DZ918" s="450"/>
      <c r="EA918" s="450"/>
      <c r="EB918" s="450"/>
      <c r="EC918" s="450"/>
      <c r="ED918" s="450"/>
      <c r="EE918" s="446"/>
      <c r="EF918" s="446"/>
      <c r="EL918" s="4"/>
      <c r="EM918" s="4"/>
      <c r="EN918" s="5"/>
      <c r="EO918" s="4"/>
      <c r="FA918" s="23"/>
      <c r="FB918" s="24"/>
      <c r="FC918" s="75"/>
      <c r="FD918" s="76"/>
      <c r="FF918" s="89"/>
      <c r="IA918" s="214"/>
      <c r="IB918" s="215"/>
      <c r="IC918" s="214"/>
      <c r="ID918" s="215"/>
      <c r="IE918" s="214"/>
      <c r="IF918" s="214"/>
      <c r="IG918" s="214"/>
      <c r="IH918" s="233"/>
      <c r="II918" s="160"/>
      <c r="IJ918" s="217"/>
      <c r="IK918" s="218"/>
      <c r="IL918" s="218"/>
      <c r="IM918" s="218"/>
      <c r="IO918" s="391"/>
    </row>
    <row r="919" spans="1:249" s="6" customFormat="1" ht="15" x14ac:dyDescent="0.2">
      <c r="A919" s="467">
        <v>2</v>
      </c>
      <c r="B919" s="467" t="s">
        <v>2157</v>
      </c>
      <c r="C919" s="460" t="s">
        <v>1035</v>
      </c>
      <c r="D919" s="468"/>
      <c r="E919" s="462" t="s">
        <v>2137</v>
      </c>
      <c r="F919" s="14" t="s">
        <v>2147</v>
      </c>
      <c r="G919" s="14" t="s">
        <v>2154</v>
      </c>
      <c r="H919" s="469" t="s">
        <v>2149</v>
      </c>
      <c r="I919" s="462"/>
      <c r="J919" s="456"/>
      <c r="K919" s="11"/>
      <c r="L919" s="11"/>
      <c r="M919" s="14"/>
      <c r="N919" s="470"/>
      <c r="O919" s="14"/>
      <c r="P919" s="14"/>
      <c r="Q919" s="14"/>
      <c r="R919" s="14"/>
      <c r="S919" s="14"/>
      <c r="T919" s="469"/>
      <c r="U919" s="454"/>
      <c r="V919" s="454"/>
      <c r="W919" s="9"/>
      <c r="X919" s="9"/>
      <c r="Y919" s="10"/>
      <c r="Z919" s="495">
        <v>3</v>
      </c>
      <c r="AA919" s="11"/>
      <c r="AB919" s="472"/>
      <c r="AC919" s="473"/>
      <c r="AD919" s="473"/>
      <c r="AE919" s="496">
        <v>3</v>
      </c>
      <c r="AF919" s="12"/>
      <c r="AG919" s="12"/>
      <c r="AH919" s="13"/>
      <c r="AI919" s="14"/>
      <c r="AJ919" s="14"/>
      <c r="AK919" s="7"/>
      <c r="AL919" s="7"/>
      <c r="AM919" s="15"/>
      <c r="AN919" s="15"/>
      <c r="AO919" s="8"/>
      <c r="AP919" s="453" t="s">
        <v>377</v>
      </c>
      <c r="AQ919" s="17"/>
      <c r="AR919" s="18"/>
      <c r="AS919" s="19"/>
      <c r="AT919" s="19"/>
      <c r="AU919" s="19"/>
      <c r="AV919" s="19"/>
      <c r="AW919" s="19"/>
      <c r="AX919" s="19"/>
      <c r="AY919" s="19"/>
      <c r="AZ919" s="20"/>
      <c r="BA919" s="20"/>
      <c r="BB919" s="21"/>
      <c r="BC919" s="22" t="s">
        <v>2179</v>
      </c>
      <c r="BD919" s="77"/>
      <c r="BE919" s="91"/>
      <c r="BF919" s="91"/>
      <c r="BG919" s="92"/>
      <c r="BH919"/>
      <c r="BI919"/>
      <c r="BJ919"/>
      <c r="BK919"/>
      <c r="BL919"/>
      <c r="BM919"/>
      <c r="BN919"/>
      <c r="BO919"/>
      <c r="BP919"/>
      <c r="BQ919"/>
      <c r="BR919"/>
      <c r="BS919"/>
      <c r="BT919" s="92"/>
      <c r="BU919" s="92"/>
      <c r="BV919" s="92"/>
      <c r="BW919" s="5"/>
      <c r="BX919" s="5"/>
      <c r="BY919" s="5"/>
      <c r="BZ919" s="5"/>
      <c r="CA919" s="5"/>
      <c r="CB919" s="5"/>
      <c r="CC919" s="5"/>
      <c r="CD919" s="440"/>
      <c r="CE919" s="440"/>
      <c r="CF919" s="441"/>
      <c r="CG919" s="442"/>
      <c r="CH919" s="443"/>
      <c r="CI919" s="443"/>
      <c r="CJ919" s="443"/>
      <c r="CK919" s="443"/>
      <c r="CL919" s="4"/>
      <c r="CM919" s="4"/>
      <c r="CN919" s="5"/>
      <c r="CO919" s="4"/>
      <c r="CP919" s="444"/>
      <c r="CQ919" s="445"/>
      <c r="CR919" s="446"/>
      <c r="CS919" s="446"/>
      <c r="CT919" s="444"/>
      <c r="CU919" s="444"/>
      <c r="CV919" s="444"/>
      <c r="CW919" s="444"/>
      <c r="CX919" s="447"/>
      <c r="CY919" s="447"/>
      <c r="CZ919" s="447"/>
      <c r="DA919" s="447"/>
      <c r="DB919" s="448"/>
      <c r="DC919" s="448"/>
      <c r="DD919" s="446"/>
      <c r="DE919" s="439"/>
      <c r="DF919" s="439"/>
      <c r="DG919" s="439"/>
      <c r="DH919" s="439"/>
      <c r="DI919" s="439"/>
      <c r="DJ919" s="439"/>
      <c r="DK919" s="439"/>
      <c r="DL919" s="446"/>
      <c r="DM919" s="446"/>
      <c r="DN919" s="444"/>
      <c r="DO919" s="444"/>
      <c r="DP919" s="444"/>
      <c r="DQ919" s="444"/>
      <c r="DR919" s="444"/>
      <c r="DS919" s="441"/>
      <c r="DT919" s="449"/>
      <c r="DU919" s="450"/>
      <c r="DV919" s="450"/>
      <c r="DW919" s="450"/>
      <c r="DX919" s="450"/>
      <c r="DY919" s="450"/>
      <c r="DZ919" s="450"/>
      <c r="EA919" s="450"/>
      <c r="EB919" s="450"/>
      <c r="EC919" s="450"/>
      <c r="ED919" s="450"/>
      <c r="EE919" s="446"/>
      <c r="EF919" s="446"/>
      <c r="EL919" s="4"/>
      <c r="EM919" s="4"/>
      <c r="EN919" s="5"/>
      <c r="EO919" s="4"/>
      <c r="FA919" s="23"/>
      <c r="FB919" s="24"/>
      <c r="FC919" s="75"/>
      <c r="FD919" s="76"/>
      <c r="FF919" s="89"/>
      <c r="IA919" s="214"/>
      <c r="IB919" s="215"/>
      <c r="IC919" s="214"/>
      <c r="ID919" s="215"/>
      <c r="IE919" s="214"/>
      <c r="IF919" s="214"/>
      <c r="IG919" s="214"/>
      <c r="IH919" s="233"/>
      <c r="II919" s="160"/>
      <c r="IJ919" s="217"/>
      <c r="IK919" s="218"/>
      <c r="IL919" s="218"/>
      <c r="IM919" s="218"/>
      <c r="IO919" s="391"/>
    </row>
    <row r="920" spans="1:249" s="6" customFormat="1" ht="15" x14ac:dyDescent="0.2">
      <c r="A920" s="467">
        <v>3</v>
      </c>
      <c r="B920" s="467" t="s">
        <v>2157</v>
      </c>
      <c r="C920" s="393" t="s">
        <v>1036</v>
      </c>
      <c r="D920" s="468"/>
      <c r="E920" s="462" t="s">
        <v>2137</v>
      </c>
      <c r="F920" s="14" t="s">
        <v>2149</v>
      </c>
      <c r="G920" s="14" t="s">
        <v>2154</v>
      </c>
      <c r="H920" s="469" t="s">
        <v>2149</v>
      </c>
      <c r="I920" s="462"/>
      <c r="J920" s="456"/>
      <c r="K920" s="11"/>
      <c r="L920" s="11"/>
      <c r="M920" s="14"/>
      <c r="N920" s="470"/>
      <c r="O920" s="14"/>
      <c r="P920" s="14"/>
      <c r="Q920" s="14"/>
      <c r="R920" s="14"/>
      <c r="S920" s="14"/>
      <c r="T920" s="469"/>
      <c r="U920" s="454"/>
      <c r="V920" s="454"/>
      <c r="W920" s="9"/>
      <c r="X920" s="9"/>
      <c r="Y920" s="10"/>
      <c r="Z920" s="495" t="s">
        <v>2166</v>
      </c>
      <c r="AA920" s="11"/>
      <c r="AB920" s="472"/>
      <c r="AC920" s="473"/>
      <c r="AD920" s="473"/>
      <c r="AE920" s="496" t="s">
        <v>2166</v>
      </c>
      <c r="AF920" s="12"/>
      <c r="AG920" s="12"/>
      <c r="AH920" s="13"/>
      <c r="AI920" s="14"/>
      <c r="AJ920" s="14"/>
      <c r="AK920" s="7"/>
      <c r="AL920" s="7"/>
      <c r="AM920" s="15"/>
      <c r="AN920" s="15"/>
      <c r="AO920" s="8"/>
      <c r="AP920" s="453" t="s">
        <v>378</v>
      </c>
      <c r="AQ920" s="17"/>
      <c r="AR920" s="18"/>
      <c r="AS920" s="19"/>
      <c r="AT920" s="19"/>
      <c r="AU920" s="19"/>
      <c r="AV920" s="19"/>
      <c r="AW920" s="19"/>
      <c r="AX920" s="19"/>
      <c r="AY920" s="19"/>
      <c r="AZ920" s="20"/>
      <c r="BA920" s="20"/>
      <c r="BB920" s="21"/>
      <c r="BC920" s="22" t="s">
        <v>2163</v>
      </c>
      <c r="BD920" s="77"/>
      <c r="BE920" s="91"/>
      <c r="BF920" s="91"/>
      <c r="BG920" s="92"/>
      <c r="BH920"/>
      <c r="BI920"/>
      <c r="BJ920"/>
      <c r="BK920"/>
      <c r="BL920"/>
      <c r="BM920"/>
      <c r="BN920"/>
      <c r="BO920"/>
      <c r="BP920"/>
      <c r="BQ920"/>
      <c r="BR920"/>
      <c r="BS920"/>
      <c r="BT920" s="92"/>
      <c r="BU920" s="92"/>
      <c r="BV920" s="92"/>
      <c r="BW920" s="5"/>
      <c r="BX920" s="5"/>
      <c r="BY920" s="5"/>
      <c r="BZ920" s="5"/>
      <c r="CA920" s="5"/>
      <c r="CB920" s="5"/>
      <c r="CC920" s="5"/>
      <c r="CD920" s="440"/>
      <c r="CE920" s="440"/>
      <c r="CF920" s="441"/>
      <c r="CG920" s="442"/>
      <c r="CH920" s="443"/>
      <c r="CI920" s="443"/>
      <c r="CJ920" s="443"/>
      <c r="CK920" s="443"/>
      <c r="CL920" s="4"/>
      <c r="CM920" s="4"/>
      <c r="CN920" s="5"/>
      <c r="CO920" s="4"/>
      <c r="CP920" s="444"/>
      <c r="CQ920" s="445"/>
      <c r="CR920" s="446"/>
      <c r="CS920" s="446"/>
      <c r="CT920" s="444"/>
      <c r="CU920" s="444"/>
      <c r="CV920" s="444"/>
      <c r="CW920" s="444"/>
      <c r="CX920" s="447"/>
      <c r="CY920" s="447"/>
      <c r="CZ920" s="447"/>
      <c r="DA920" s="447"/>
      <c r="DB920" s="448"/>
      <c r="DC920" s="448"/>
      <c r="DD920" s="446"/>
      <c r="DE920" s="439"/>
      <c r="DF920" s="439"/>
      <c r="DG920" s="439"/>
      <c r="DH920" s="439"/>
      <c r="DI920" s="439"/>
      <c r="DJ920" s="439"/>
      <c r="DK920" s="439"/>
      <c r="DL920" s="446"/>
      <c r="DM920" s="446"/>
      <c r="DN920" s="444"/>
      <c r="DO920" s="444"/>
      <c r="DP920" s="444"/>
      <c r="DQ920" s="444"/>
      <c r="DR920" s="444"/>
      <c r="DS920" s="441"/>
      <c r="DT920" s="449"/>
      <c r="DU920" s="450"/>
      <c r="DV920" s="450"/>
      <c r="DW920" s="450"/>
      <c r="DX920" s="450"/>
      <c r="DY920" s="450"/>
      <c r="DZ920" s="450"/>
      <c r="EA920" s="450"/>
      <c r="EB920" s="450"/>
      <c r="EC920" s="450"/>
      <c r="ED920" s="450"/>
      <c r="EE920" s="446"/>
      <c r="EF920" s="446"/>
      <c r="EL920" s="4"/>
      <c r="EM920" s="4"/>
      <c r="EN920" s="5"/>
      <c r="EO920" s="4"/>
      <c r="FA920" s="23"/>
      <c r="FB920" s="24"/>
      <c r="FC920" s="75"/>
      <c r="FD920" s="76"/>
      <c r="FF920" s="89"/>
      <c r="IA920" s="214"/>
      <c r="IB920" s="215"/>
      <c r="IC920" s="214"/>
      <c r="ID920" s="215"/>
      <c r="IE920" s="214"/>
      <c r="IF920" s="214"/>
      <c r="IG920" s="214"/>
      <c r="IH920" s="233"/>
      <c r="II920" s="160"/>
      <c r="IJ920" s="217"/>
      <c r="IK920" s="218"/>
      <c r="IL920" s="218"/>
      <c r="IM920" s="218"/>
      <c r="IO920" s="391"/>
    </row>
    <row r="921" spans="1:249" s="6" customFormat="1" ht="15" x14ac:dyDescent="0.2">
      <c r="A921" s="467" t="s">
        <v>2166</v>
      </c>
      <c r="B921" s="467" t="s">
        <v>2149</v>
      </c>
      <c r="C921" s="393" t="s">
        <v>1037</v>
      </c>
      <c r="D921" s="468"/>
      <c r="E921" s="462" t="s">
        <v>2139</v>
      </c>
      <c r="F921" s="14" t="s">
        <v>2147</v>
      </c>
      <c r="G921" s="14" t="s">
        <v>2154</v>
      </c>
      <c r="H921" s="469" t="s">
        <v>2149</v>
      </c>
      <c r="I921" s="462"/>
      <c r="J921" s="456"/>
      <c r="K921" s="11"/>
      <c r="L921" s="11"/>
      <c r="M921" s="14"/>
      <c r="N921" s="470"/>
      <c r="O921" s="14"/>
      <c r="P921" s="14"/>
      <c r="Q921" s="14"/>
      <c r="R921" s="14"/>
      <c r="S921" s="14"/>
      <c r="T921" s="469"/>
      <c r="U921" s="454"/>
      <c r="V921" s="454"/>
      <c r="W921" s="9"/>
      <c r="X921" s="9"/>
      <c r="Y921" s="10"/>
      <c r="Z921" s="495" t="s">
        <v>2166</v>
      </c>
      <c r="AA921" s="11"/>
      <c r="AB921" s="472"/>
      <c r="AC921" s="473"/>
      <c r="AD921" s="473"/>
      <c r="AE921" s="496" t="s">
        <v>2195</v>
      </c>
      <c r="AF921" s="12"/>
      <c r="AG921" s="12"/>
      <c r="AH921" s="13"/>
      <c r="AI921" s="14"/>
      <c r="AJ921" s="14"/>
      <c r="AK921" s="7"/>
      <c r="AL921" s="7"/>
      <c r="AM921" s="15"/>
      <c r="AN921" s="15"/>
      <c r="AO921" s="8"/>
      <c r="AP921" s="453" t="s">
        <v>379</v>
      </c>
      <c r="AQ921" s="17"/>
      <c r="AR921" s="18"/>
      <c r="AS921" s="19"/>
      <c r="AT921" s="19"/>
      <c r="AU921" s="19"/>
      <c r="AV921" s="19"/>
      <c r="AW921" s="19"/>
      <c r="AX921" s="19"/>
      <c r="AY921" s="19"/>
      <c r="AZ921" s="20"/>
      <c r="BA921" s="20"/>
      <c r="BB921" s="21"/>
      <c r="BC921" s="22" t="s">
        <v>2163</v>
      </c>
      <c r="BD921" s="77"/>
      <c r="BE921" s="91"/>
      <c r="BF921" s="91"/>
      <c r="BG921" s="92"/>
      <c r="BH921"/>
      <c r="BI921"/>
      <c r="BJ921"/>
      <c r="BK921"/>
      <c r="BL921"/>
      <c r="BM921"/>
      <c r="BN921"/>
      <c r="BO921"/>
      <c r="BP921"/>
      <c r="BQ921"/>
      <c r="BR921"/>
      <c r="BS921"/>
      <c r="BT921" s="92"/>
      <c r="BU921" s="92"/>
      <c r="BV921" s="92"/>
      <c r="BW921" s="5"/>
      <c r="BX921" s="5"/>
      <c r="BY921" s="5"/>
      <c r="BZ921" s="5"/>
      <c r="CA921" s="5"/>
      <c r="CB921" s="5"/>
      <c r="CC921" s="5"/>
      <c r="CD921" s="440"/>
      <c r="CE921" s="440"/>
      <c r="CF921" s="441"/>
      <c r="CG921" s="442"/>
      <c r="CH921" s="443"/>
      <c r="CI921" s="443"/>
      <c r="CJ921" s="443"/>
      <c r="CK921" s="443"/>
      <c r="CL921" s="4"/>
      <c r="CM921" s="4"/>
      <c r="CN921" s="5"/>
      <c r="CO921" s="4"/>
      <c r="CP921" s="444"/>
      <c r="CQ921" s="445"/>
      <c r="CR921" s="446"/>
      <c r="CS921" s="446"/>
      <c r="CT921" s="444"/>
      <c r="CU921" s="444"/>
      <c r="CV921" s="444"/>
      <c r="CW921" s="444"/>
      <c r="CX921" s="447"/>
      <c r="CY921" s="447"/>
      <c r="CZ921" s="447"/>
      <c r="DA921" s="447"/>
      <c r="DB921" s="448"/>
      <c r="DC921" s="448"/>
      <c r="DD921" s="446"/>
      <c r="DE921" s="439"/>
      <c r="DF921" s="439"/>
      <c r="DG921" s="439"/>
      <c r="DH921" s="439"/>
      <c r="DI921" s="439"/>
      <c r="DJ921" s="439"/>
      <c r="DK921" s="439"/>
      <c r="DL921" s="446"/>
      <c r="DM921" s="446"/>
      <c r="DN921" s="444"/>
      <c r="DO921" s="444"/>
      <c r="DP921" s="444"/>
      <c r="DQ921" s="444"/>
      <c r="DR921" s="444"/>
      <c r="DS921" s="441"/>
      <c r="DT921" s="449"/>
      <c r="DU921" s="450"/>
      <c r="DV921" s="450"/>
      <c r="DW921" s="450"/>
      <c r="DX921" s="450"/>
      <c r="DY921" s="450"/>
      <c r="DZ921" s="450"/>
      <c r="EA921" s="450"/>
      <c r="EB921" s="450"/>
      <c r="EC921" s="450"/>
      <c r="ED921" s="450"/>
      <c r="EE921" s="446"/>
      <c r="EF921" s="446"/>
      <c r="EL921" s="4"/>
      <c r="EM921" s="4"/>
      <c r="EN921" s="5"/>
      <c r="EO921" s="4"/>
      <c r="FA921" s="23"/>
      <c r="FB921" s="24"/>
      <c r="FC921" s="75"/>
      <c r="FD921" s="76"/>
      <c r="FF921" s="89"/>
      <c r="IA921" s="214"/>
      <c r="IB921" s="215"/>
      <c r="IC921" s="214"/>
      <c r="ID921" s="215"/>
      <c r="IE921" s="214"/>
      <c r="IF921" s="214"/>
      <c r="IG921" s="214"/>
      <c r="IH921" s="233"/>
      <c r="II921" s="160"/>
      <c r="IJ921" s="217"/>
      <c r="IK921" s="218"/>
      <c r="IL921" s="218"/>
      <c r="IM921" s="218"/>
      <c r="IO921" s="391"/>
    </row>
    <row r="922" spans="1:249" s="6" customFormat="1" ht="15" x14ac:dyDescent="0.2">
      <c r="A922" s="467" t="s">
        <v>2195</v>
      </c>
      <c r="B922" s="467" t="s">
        <v>2149</v>
      </c>
      <c r="C922" s="393" t="s">
        <v>1038</v>
      </c>
      <c r="D922" s="468"/>
      <c r="E922" s="462" t="s">
        <v>2139</v>
      </c>
      <c r="F922" s="14" t="s">
        <v>2149</v>
      </c>
      <c r="G922" s="14" t="s">
        <v>2149</v>
      </c>
      <c r="H922" s="469" t="s">
        <v>2149</v>
      </c>
      <c r="I922" s="462"/>
      <c r="J922" s="456"/>
      <c r="K922" s="11"/>
      <c r="L922" s="11"/>
      <c r="M922" s="14"/>
      <c r="N922" s="470"/>
      <c r="O922" s="14"/>
      <c r="P922" s="14"/>
      <c r="Q922" s="14"/>
      <c r="R922" s="14"/>
      <c r="S922" s="14"/>
      <c r="T922" s="469"/>
      <c r="U922" s="454"/>
      <c r="V922" s="454"/>
      <c r="W922" s="9"/>
      <c r="X922" s="9"/>
      <c r="Y922" s="10"/>
      <c r="Z922" s="495" t="s">
        <v>2195</v>
      </c>
      <c r="AA922" s="11"/>
      <c r="AB922" s="472"/>
      <c r="AC922" s="473"/>
      <c r="AD922" s="473"/>
      <c r="AE922" s="496" t="s">
        <v>2195</v>
      </c>
      <c r="AF922" s="12"/>
      <c r="AG922" s="12"/>
      <c r="AH922" s="13"/>
      <c r="AI922" s="14"/>
      <c r="AJ922" s="14"/>
      <c r="AK922" s="7"/>
      <c r="AL922" s="7"/>
      <c r="AM922" s="15"/>
      <c r="AN922" s="15"/>
      <c r="AO922" s="8"/>
      <c r="AP922" s="453" t="s">
        <v>380</v>
      </c>
      <c r="AQ922" s="17"/>
      <c r="AR922" s="18"/>
      <c r="AS922" s="19"/>
      <c r="AT922" s="19"/>
      <c r="AU922" s="19"/>
      <c r="AV922" s="19"/>
      <c r="AW922" s="19"/>
      <c r="AX922" s="19"/>
      <c r="AY922" s="19"/>
      <c r="AZ922" s="20"/>
      <c r="BA922" s="20"/>
      <c r="BB922" s="21"/>
      <c r="BC922" s="22" t="s">
        <v>2179</v>
      </c>
      <c r="BD922" s="77"/>
      <c r="BE922" s="91"/>
      <c r="BF922" s="91"/>
      <c r="BG922" s="92"/>
      <c r="BH922"/>
      <c r="BI922"/>
      <c r="BJ922"/>
      <c r="BK922"/>
      <c r="BL922"/>
      <c r="BM922"/>
      <c r="BN922"/>
      <c r="BO922"/>
      <c r="BP922"/>
      <c r="BQ922"/>
      <c r="BR922"/>
      <c r="BS922"/>
      <c r="BT922" s="92"/>
      <c r="BU922" s="92"/>
      <c r="BV922" s="92"/>
      <c r="BW922" s="5"/>
      <c r="BX922" s="5"/>
      <c r="BY922" s="5"/>
      <c r="BZ922" s="5"/>
      <c r="CA922" s="5"/>
      <c r="CB922" s="5"/>
      <c r="CC922" s="5"/>
      <c r="CD922" s="440"/>
      <c r="CE922" s="440"/>
      <c r="CF922" s="441"/>
      <c r="CG922" s="442"/>
      <c r="CH922" s="443"/>
      <c r="CI922" s="443"/>
      <c r="CJ922" s="443"/>
      <c r="CK922" s="443"/>
      <c r="CL922" s="4"/>
      <c r="CM922" s="4"/>
      <c r="CN922" s="5"/>
      <c r="CO922" s="4"/>
      <c r="CP922" s="444"/>
      <c r="CQ922" s="445"/>
      <c r="CR922" s="446"/>
      <c r="CS922" s="446"/>
      <c r="CT922" s="444"/>
      <c r="CU922" s="444"/>
      <c r="CV922" s="444"/>
      <c r="CW922" s="444"/>
      <c r="CX922" s="447"/>
      <c r="CY922" s="447"/>
      <c r="CZ922" s="447"/>
      <c r="DA922" s="447"/>
      <c r="DB922" s="448"/>
      <c r="DC922" s="448"/>
      <c r="DD922" s="446"/>
      <c r="DE922" s="439"/>
      <c r="DF922" s="439"/>
      <c r="DG922" s="439"/>
      <c r="DH922" s="439"/>
      <c r="DI922" s="439"/>
      <c r="DJ922" s="439"/>
      <c r="DK922" s="439"/>
      <c r="DL922" s="446"/>
      <c r="DM922" s="446"/>
      <c r="DN922" s="444"/>
      <c r="DO922" s="444"/>
      <c r="DP922" s="444"/>
      <c r="DQ922" s="444"/>
      <c r="DR922" s="444"/>
      <c r="DS922" s="441"/>
      <c r="DT922" s="449"/>
      <c r="DU922" s="450"/>
      <c r="DV922" s="450"/>
      <c r="DW922" s="450"/>
      <c r="DX922" s="450"/>
      <c r="DY922" s="450"/>
      <c r="DZ922" s="450"/>
      <c r="EA922" s="450"/>
      <c r="EB922" s="450"/>
      <c r="EC922" s="450"/>
      <c r="ED922" s="450"/>
      <c r="EE922" s="446"/>
      <c r="EF922" s="446"/>
      <c r="EL922" s="4"/>
      <c r="EM922" s="4"/>
      <c r="EN922" s="5"/>
      <c r="EO922" s="4"/>
      <c r="FA922" s="23"/>
      <c r="FB922" s="24"/>
      <c r="FC922" s="75"/>
      <c r="FD922" s="76"/>
      <c r="FF922" s="89"/>
      <c r="IA922" s="214"/>
      <c r="IB922" s="215"/>
      <c r="IC922" s="214"/>
      <c r="ID922" s="215"/>
      <c r="IE922" s="214"/>
      <c r="IF922" s="214"/>
      <c r="IG922" s="214"/>
      <c r="IH922" s="233"/>
      <c r="II922" s="160"/>
      <c r="IJ922" s="217"/>
      <c r="IK922" s="218"/>
      <c r="IL922" s="218"/>
      <c r="IM922" s="218"/>
      <c r="IO922" s="391"/>
    </row>
    <row r="923" spans="1:249" s="6" customFormat="1" ht="15" x14ac:dyDescent="0.2">
      <c r="A923" s="467" t="s">
        <v>2195</v>
      </c>
      <c r="B923" s="467" t="s">
        <v>2149</v>
      </c>
      <c r="C923" s="393" t="s">
        <v>1039</v>
      </c>
      <c r="D923" s="468"/>
      <c r="E923" s="462" t="s">
        <v>2137</v>
      </c>
      <c r="F923" s="14" t="s">
        <v>2149</v>
      </c>
      <c r="G923" s="14" t="s">
        <v>2149</v>
      </c>
      <c r="H923" s="469" t="s">
        <v>2149</v>
      </c>
      <c r="I923" s="462"/>
      <c r="J923" s="456"/>
      <c r="K923" s="11"/>
      <c r="L923" s="11"/>
      <c r="M923" s="14"/>
      <c r="N923" s="470"/>
      <c r="O923" s="14"/>
      <c r="P923" s="14"/>
      <c r="Q923" s="14"/>
      <c r="R923" s="14"/>
      <c r="S923" s="14"/>
      <c r="T923" s="469"/>
      <c r="U923" s="454"/>
      <c r="V923" s="454"/>
      <c r="W923" s="9"/>
      <c r="X923" s="9"/>
      <c r="Y923" s="10"/>
      <c r="Z923" s="495" t="s">
        <v>2195</v>
      </c>
      <c r="AA923" s="11"/>
      <c r="AB923" s="472"/>
      <c r="AC923" s="473"/>
      <c r="AD923" s="473"/>
      <c r="AE923" s="496" t="s">
        <v>2195</v>
      </c>
      <c r="AF923" s="12"/>
      <c r="AG923" s="12"/>
      <c r="AH923" s="13"/>
      <c r="AI923" s="14"/>
      <c r="AJ923" s="14"/>
      <c r="AK923" s="7"/>
      <c r="AL923" s="7"/>
      <c r="AM923" s="15"/>
      <c r="AN923" s="15"/>
      <c r="AO923" s="8"/>
      <c r="AP923" s="453" t="s">
        <v>381</v>
      </c>
      <c r="AQ923" s="17"/>
      <c r="AR923" s="18"/>
      <c r="AS923" s="19"/>
      <c r="AT923" s="19"/>
      <c r="AU923" s="19"/>
      <c r="AV923" s="19"/>
      <c r="AW923" s="19"/>
      <c r="AX923" s="19"/>
      <c r="AY923" s="19"/>
      <c r="AZ923" s="20"/>
      <c r="BA923" s="20"/>
      <c r="BB923" s="21"/>
      <c r="BC923" s="22" t="s">
        <v>2179</v>
      </c>
      <c r="BD923" s="77"/>
      <c r="BE923" s="91"/>
      <c r="BF923" s="91"/>
      <c r="BG923" s="92"/>
      <c r="BH923"/>
      <c r="BI923"/>
      <c r="BJ923"/>
      <c r="BK923"/>
      <c r="BL923"/>
      <c r="BM923"/>
      <c r="BN923"/>
      <c r="BO923"/>
      <c r="BP923"/>
      <c r="BQ923"/>
      <c r="BR923"/>
      <c r="BS923"/>
      <c r="BT923" s="92"/>
      <c r="BU923" s="92"/>
      <c r="BV923" s="92"/>
      <c r="BW923" s="5"/>
      <c r="BX923" s="5"/>
      <c r="BY923" s="5"/>
      <c r="BZ923" s="5"/>
      <c r="CA923" s="5"/>
      <c r="CB923" s="5"/>
      <c r="CC923" s="5"/>
      <c r="CD923" s="440"/>
      <c r="CE923" s="440"/>
      <c r="CF923" s="441"/>
      <c r="CG923" s="442"/>
      <c r="CH923" s="443"/>
      <c r="CI923" s="443"/>
      <c r="CJ923" s="443"/>
      <c r="CK923" s="443"/>
      <c r="CL923" s="4"/>
      <c r="CM923" s="4"/>
      <c r="CN923" s="5"/>
      <c r="CO923" s="4"/>
      <c r="CP923" s="444"/>
      <c r="CQ923" s="445"/>
      <c r="CR923" s="446"/>
      <c r="CS923" s="446"/>
      <c r="CT923" s="444"/>
      <c r="CU923" s="444"/>
      <c r="CV923" s="444"/>
      <c r="CW923" s="444"/>
      <c r="CX923" s="447"/>
      <c r="CY923" s="447"/>
      <c r="CZ923" s="447"/>
      <c r="DA923" s="447"/>
      <c r="DB923" s="448"/>
      <c r="DC923" s="448"/>
      <c r="DD923" s="446"/>
      <c r="DE923" s="439"/>
      <c r="DF923" s="439"/>
      <c r="DG923" s="439"/>
      <c r="DH923" s="439"/>
      <c r="DI923" s="439"/>
      <c r="DJ923" s="439"/>
      <c r="DK923" s="439"/>
      <c r="DL923" s="446"/>
      <c r="DM923" s="446"/>
      <c r="DN923" s="444"/>
      <c r="DO923" s="444"/>
      <c r="DP923" s="444"/>
      <c r="DQ923" s="444"/>
      <c r="DR923" s="444"/>
      <c r="DS923" s="441"/>
      <c r="DT923" s="449"/>
      <c r="DU923" s="450"/>
      <c r="DV923" s="450"/>
      <c r="DW923" s="450"/>
      <c r="DX923" s="450"/>
      <c r="DY923" s="450"/>
      <c r="DZ923" s="450"/>
      <c r="EA923" s="450"/>
      <c r="EB923" s="450"/>
      <c r="EC923" s="450"/>
      <c r="ED923" s="450"/>
      <c r="EE923" s="446"/>
      <c r="EF923" s="446"/>
      <c r="EL923" s="4"/>
      <c r="EM923" s="4"/>
      <c r="EN923" s="5"/>
      <c r="EO923" s="4"/>
      <c r="FA923" s="23"/>
      <c r="FB923" s="24"/>
      <c r="FC923" s="75"/>
      <c r="FD923" s="76"/>
      <c r="FF923" s="89"/>
      <c r="IA923" s="214"/>
      <c r="IB923" s="215"/>
      <c r="IC923" s="214"/>
      <c r="ID923" s="215"/>
      <c r="IE923" s="214"/>
      <c r="IF923" s="214"/>
      <c r="IG923" s="214"/>
      <c r="IH923" s="233"/>
      <c r="II923" s="160"/>
      <c r="IJ923" s="217"/>
      <c r="IK923" s="218"/>
      <c r="IL923" s="218"/>
      <c r="IM923" s="218"/>
      <c r="IO923" s="391"/>
    </row>
    <row r="924" spans="1:249" s="6" customFormat="1" ht="15" x14ac:dyDescent="0.2">
      <c r="A924" s="467" t="s">
        <v>2195</v>
      </c>
      <c r="B924" s="467" t="s">
        <v>2149</v>
      </c>
      <c r="C924" s="393" t="s">
        <v>1040</v>
      </c>
      <c r="D924" s="468"/>
      <c r="E924" s="462" t="s">
        <v>2138</v>
      </c>
      <c r="F924" s="14" t="s">
        <v>2149</v>
      </c>
      <c r="G924" s="14" t="s">
        <v>2149</v>
      </c>
      <c r="H924" s="469" t="s">
        <v>2149</v>
      </c>
      <c r="I924" s="462"/>
      <c r="J924" s="456"/>
      <c r="K924" s="11"/>
      <c r="L924" s="11"/>
      <c r="M924" s="14"/>
      <c r="N924" s="470"/>
      <c r="O924" s="14"/>
      <c r="P924" s="14"/>
      <c r="Q924" s="14"/>
      <c r="R924" s="14"/>
      <c r="S924" s="14"/>
      <c r="T924" s="469"/>
      <c r="U924" s="454"/>
      <c r="V924" s="454"/>
      <c r="W924" s="9"/>
      <c r="X924" s="9"/>
      <c r="Y924" s="10"/>
      <c r="Z924" s="495" t="s">
        <v>2195</v>
      </c>
      <c r="AA924" s="11"/>
      <c r="AB924" s="472"/>
      <c r="AC924" s="473"/>
      <c r="AD924" s="473"/>
      <c r="AE924" s="496" t="s">
        <v>2195</v>
      </c>
      <c r="AF924" s="12"/>
      <c r="AG924" s="12"/>
      <c r="AH924" s="13"/>
      <c r="AI924" s="14"/>
      <c r="AJ924" s="14"/>
      <c r="AK924" s="7"/>
      <c r="AL924" s="7"/>
      <c r="AM924" s="15"/>
      <c r="AN924" s="15"/>
      <c r="AO924" s="8"/>
      <c r="AP924" s="453" t="s">
        <v>382</v>
      </c>
      <c r="AQ924" s="17"/>
      <c r="AR924" s="18"/>
      <c r="AS924" s="19"/>
      <c r="AT924" s="19"/>
      <c r="AU924" s="19"/>
      <c r="AV924" s="19"/>
      <c r="AW924" s="19"/>
      <c r="AX924" s="19"/>
      <c r="AY924" s="19"/>
      <c r="AZ924" s="20"/>
      <c r="BA924" s="20"/>
      <c r="BB924" s="21"/>
      <c r="BC924" s="22" t="s">
        <v>2179</v>
      </c>
      <c r="BD924" s="77"/>
      <c r="BE924" s="91"/>
      <c r="BF924" s="91"/>
      <c r="BG924" s="92"/>
      <c r="BH924"/>
      <c r="BI924"/>
      <c r="BJ924"/>
      <c r="BK924"/>
      <c r="BL924"/>
      <c r="BM924"/>
      <c r="BN924"/>
      <c r="BO924"/>
      <c r="BP924"/>
      <c r="BQ924"/>
      <c r="BR924"/>
      <c r="BS924"/>
      <c r="BT924" s="92"/>
      <c r="BU924" s="92"/>
      <c r="BV924" s="92"/>
      <c r="BW924" s="5"/>
      <c r="BX924" s="5"/>
      <c r="BY924" s="5"/>
      <c r="BZ924" s="5"/>
      <c r="CA924" s="5"/>
      <c r="CB924" s="5"/>
      <c r="CC924" s="5"/>
      <c r="CD924" s="440"/>
      <c r="CE924" s="440"/>
      <c r="CF924" s="441"/>
      <c r="CG924" s="442"/>
      <c r="CH924" s="443"/>
      <c r="CI924" s="443"/>
      <c r="CJ924" s="443"/>
      <c r="CK924" s="443"/>
      <c r="CL924" s="4"/>
      <c r="CM924" s="4"/>
      <c r="CN924" s="5"/>
      <c r="CO924" s="4"/>
      <c r="CP924" s="444"/>
      <c r="CQ924" s="445"/>
      <c r="CR924" s="446"/>
      <c r="CS924" s="446"/>
      <c r="CT924" s="444"/>
      <c r="CU924" s="444"/>
      <c r="CV924" s="444"/>
      <c r="CW924" s="444"/>
      <c r="CX924" s="447"/>
      <c r="CY924" s="447"/>
      <c r="CZ924" s="447"/>
      <c r="DA924" s="447"/>
      <c r="DB924" s="448"/>
      <c r="DC924" s="448"/>
      <c r="DD924" s="446"/>
      <c r="DE924" s="439"/>
      <c r="DF924" s="439"/>
      <c r="DG924" s="439"/>
      <c r="DH924" s="439"/>
      <c r="DI924" s="439"/>
      <c r="DJ924" s="439"/>
      <c r="DK924" s="439"/>
      <c r="DL924" s="446"/>
      <c r="DM924" s="446"/>
      <c r="DN924" s="444"/>
      <c r="DO924" s="444"/>
      <c r="DP924" s="444"/>
      <c r="DQ924" s="444"/>
      <c r="DR924" s="444"/>
      <c r="DS924" s="441"/>
      <c r="DT924" s="449"/>
      <c r="DU924" s="450"/>
      <c r="DV924" s="450"/>
      <c r="DW924" s="450"/>
      <c r="DX924" s="450"/>
      <c r="DY924" s="450"/>
      <c r="DZ924" s="450"/>
      <c r="EA924" s="450"/>
      <c r="EB924" s="450"/>
      <c r="EC924" s="450"/>
      <c r="ED924" s="450"/>
      <c r="EE924" s="446"/>
      <c r="EF924" s="446"/>
      <c r="EL924" s="4"/>
      <c r="EM924" s="4"/>
      <c r="EN924" s="5"/>
      <c r="EO924" s="4"/>
      <c r="FA924" s="23"/>
      <c r="FB924" s="24"/>
      <c r="FC924" s="75"/>
      <c r="FD924" s="76"/>
      <c r="FF924" s="89"/>
      <c r="IA924" s="214"/>
      <c r="IB924" s="215"/>
      <c r="IC924" s="214"/>
      <c r="ID924" s="215"/>
      <c r="IE924" s="214"/>
      <c r="IF924" s="214"/>
      <c r="IG924" s="214"/>
      <c r="IH924" s="233"/>
      <c r="II924" s="160"/>
      <c r="IJ924" s="217"/>
      <c r="IK924" s="218"/>
      <c r="IL924" s="218"/>
      <c r="IM924" s="218"/>
      <c r="IO924" s="391"/>
    </row>
    <row r="925" spans="1:249" s="6" customFormat="1" ht="15" x14ac:dyDescent="0.2">
      <c r="A925" s="467" t="s">
        <v>2195</v>
      </c>
      <c r="B925" s="467" t="s">
        <v>2149</v>
      </c>
      <c r="C925" s="393" t="s">
        <v>1041</v>
      </c>
      <c r="D925" s="468"/>
      <c r="E925" s="462" t="s">
        <v>2140</v>
      </c>
      <c r="F925" s="14" t="s">
        <v>2149</v>
      </c>
      <c r="G925" s="14" t="s">
        <v>2149</v>
      </c>
      <c r="H925" s="469" t="s">
        <v>2149</v>
      </c>
      <c r="I925" s="462"/>
      <c r="J925" s="456"/>
      <c r="K925" s="11"/>
      <c r="L925" s="11"/>
      <c r="M925" s="14"/>
      <c r="N925" s="470"/>
      <c r="O925" s="14"/>
      <c r="P925" s="14"/>
      <c r="Q925" s="14"/>
      <c r="R925" s="14"/>
      <c r="S925" s="14"/>
      <c r="T925" s="469"/>
      <c r="U925" s="454"/>
      <c r="V925" s="454"/>
      <c r="W925" s="9"/>
      <c r="X925" s="9"/>
      <c r="Y925" s="10"/>
      <c r="Z925" s="495" t="s">
        <v>2195</v>
      </c>
      <c r="AA925" s="11"/>
      <c r="AB925" s="472"/>
      <c r="AC925" s="473"/>
      <c r="AD925" s="473"/>
      <c r="AE925" s="496" t="s">
        <v>2195</v>
      </c>
      <c r="AF925" s="12"/>
      <c r="AG925" s="12"/>
      <c r="AH925" s="13"/>
      <c r="AI925" s="14"/>
      <c r="AJ925" s="14"/>
      <c r="AK925" s="7"/>
      <c r="AL925" s="7"/>
      <c r="AM925" s="15"/>
      <c r="AN925" s="15"/>
      <c r="AO925" s="8"/>
      <c r="AP925" s="453" t="s">
        <v>383</v>
      </c>
      <c r="AQ925" s="17"/>
      <c r="AR925" s="18"/>
      <c r="AS925" s="19"/>
      <c r="AT925" s="19"/>
      <c r="AU925" s="19"/>
      <c r="AV925" s="19"/>
      <c r="AW925" s="19"/>
      <c r="AX925" s="19"/>
      <c r="AY925" s="19"/>
      <c r="AZ925" s="20"/>
      <c r="BA925" s="20"/>
      <c r="BB925" s="21"/>
      <c r="BC925" s="22" t="s">
        <v>2179</v>
      </c>
      <c r="BD925" s="77"/>
      <c r="BE925" s="91"/>
      <c r="BF925" s="91"/>
      <c r="BG925" s="92"/>
      <c r="BH925"/>
      <c r="BI925"/>
      <c r="BJ925"/>
      <c r="BK925"/>
      <c r="BL925"/>
      <c r="BM925"/>
      <c r="BN925"/>
      <c r="BO925"/>
      <c r="BP925"/>
      <c r="BQ925"/>
      <c r="BR925"/>
      <c r="BS925"/>
      <c r="BT925" s="92"/>
      <c r="BU925" s="92"/>
      <c r="BV925" s="92"/>
      <c r="BW925" s="5"/>
      <c r="BX925" s="5"/>
      <c r="BY925" s="5"/>
      <c r="BZ925" s="5"/>
      <c r="CA925" s="5"/>
      <c r="CB925" s="5"/>
      <c r="CC925" s="5"/>
      <c r="CD925" s="440"/>
      <c r="CE925" s="440"/>
      <c r="CF925" s="441"/>
      <c r="CG925" s="442"/>
      <c r="CH925" s="443"/>
      <c r="CI925" s="443"/>
      <c r="CJ925" s="443"/>
      <c r="CK925" s="443"/>
      <c r="CL925" s="4"/>
      <c r="CM925" s="4"/>
      <c r="CN925" s="5"/>
      <c r="CO925" s="4"/>
      <c r="CP925" s="444"/>
      <c r="CQ925" s="445"/>
      <c r="CR925" s="446"/>
      <c r="CS925" s="446"/>
      <c r="CT925" s="444"/>
      <c r="CU925" s="444"/>
      <c r="CV925" s="444"/>
      <c r="CW925" s="444"/>
      <c r="CX925" s="447"/>
      <c r="CY925" s="447"/>
      <c r="CZ925" s="447"/>
      <c r="DA925" s="447"/>
      <c r="DB925" s="448"/>
      <c r="DC925" s="448"/>
      <c r="DD925" s="446"/>
      <c r="DE925" s="439"/>
      <c r="DF925" s="439"/>
      <c r="DG925" s="439"/>
      <c r="DH925" s="439"/>
      <c r="DI925" s="439"/>
      <c r="DJ925" s="439"/>
      <c r="DK925" s="439"/>
      <c r="DL925" s="446"/>
      <c r="DM925" s="446"/>
      <c r="DN925" s="444"/>
      <c r="DO925" s="444"/>
      <c r="DP925" s="444"/>
      <c r="DQ925" s="444"/>
      <c r="DR925" s="444"/>
      <c r="DS925" s="441"/>
      <c r="DT925" s="449"/>
      <c r="DU925" s="450"/>
      <c r="DV925" s="450"/>
      <c r="DW925" s="450"/>
      <c r="DX925" s="450"/>
      <c r="DY925" s="450"/>
      <c r="DZ925" s="450"/>
      <c r="EA925" s="450"/>
      <c r="EB925" s="450"/>
      <c r="EC925" s="450"/>
      <c r="ED925" s="450"/>
      <c r="EE925" s="446"/>
      <c r="EF925" s="446"/>
      <c r="EL925" s="4"/>
      <c r="EM925" s="4"/>
      <c r="EN925" s="5"/>
      <c r="EO925" s="4"/>
      <c r="FA925" s="23"/>
      <c r="FB925" s="24"/>
      <c r="FC925" s="75"/>
      <c r="FD925" s="76"/>
      <c r="FF925" s="89"/>
      <c r="IA925" s="214"/>
      <c r="IB925" s="215"/>
      <c r="IC925" s="214"/>
      <c r="ID925" s="215"/>
      <c r="IE925" s="214"/>
      <c r="IF925" s="214"/>
      <c r="IG925" s="214"/>
      <c r="IH925" s="233"/>
      <c r="II925" s="160"/>
      <c r="IJ925" s="217"/>
      <c r="IK925" s="218"/>
      <c r="IL925" s="218"/>
      <c r="IM925" s="218"/>
      <c r="IO925" s="391"/>
    </row>
    <row r="926" spans="1:249" s="6" customFormat="1" ht="15" x14ac:dyDescent="0.2">
      <c r="A926" s="467" t="s">
        <v>2195</v>
      </c>
      <c r="B926" s="467" t="s">
        <v>2149</v>
      </c>
      <c r="C926" s="393" t="s">
        <v>1042</v>
      </c>
      <c r="D926" s="468"/>
      <c r="E926" s="462" t="s">
        <v>2141</v>
      </c>
      <c r="F926" s="14" t="s">
        <v>2149</v>
      </c>
      <c r="G926" s="14" t="s">
        <v>2149</v>
      </c>
      <c r="H926" s="469" t="s">
        <v>2149</v>
      </c>
      <c r="I926" s="462"/>
      <c r="J926" s="456"/>
      <c r="K926" s="11"/>
      <c r="L926" s="11"/>
      <c r="M926" s="14"/>
      <c r="N926" s="470"/>
      <c r="O926" s="14"/>
      <c r="P926" s="14"/>
      <c r="Q926" s="14"/>
      <c r="R926" s="14"/>
      <c r="S926" s="14"/>
      <c r="T926" s="469"/>
      <c r="U926" s="454"/>
      <c r="V926" s="454"/>
      <c r="W926" s="9"/>
      <c r="X926" s="9"/>
      <c r="Y926" s="10"/>
      <c r="Z926" s="495" t="s">
        <v>2195</v>
      </c>
      <c r="AA926" s="11"/>
      <c r="AB926" s="472"/>
      <c r="AC926" s="473"/>
      <c r="AD926" s="473"/>
      <c r="AE926" s="496" t="s">
        <v>2195</v>
      </c>
      <c r="AF926" s="12"/>
      <c r="AG926" s="12"/>
      <c r="AH926" s="13"/>
      <c r="AI926" s="14"/>
      <c r="AJ926" s="14"/>
      <c r="AK926" s="7"/>
      <c r="AL926" s="7"/>
      <c r="AM926" s="15"/>
      <c r="AN926" s="15"/>
      <c r="AO926" s="8"/>
      <c r="AP926" s="453" t="s">
        <v>384</v>
      </c>
      <c r="AQ926" s="17"/>
      <c r="AR926" s="18"/>
      <c r="AS926" s="19"/>
      <c r="AT926" s="19"/>
      <c r="AU926" s="19"/>
      <c r="AV926" s="19"/>
      <c r="AW926" s="19"/>
      <c r="AX926" s="19"/>
      <c r="AY926" s="19"/>
      <c r="AZ926" s="20"/>
      <c r="BA926" s="20"/>
      <c r="BB926" s="21"/>
      <c r="BC926" s="22" t="s">
        <v>2179</v>
      </c>
      <c r="BD926" s="77"/>
      <c r="BE926" s="91"/>
      <c r="BF926" s="91"/>
      <c r="BG926" s="92"/>
      <c r="BH926"/>
      <c r="BI926"/>
      <c r="BJ926"/>
      <c r="BK926"/>
      <c r="BL926"/>
      <c r="BM926"/>
      <c r="BN926"/>
      <c r="BO926"/>
      <c r="BP926"/>
      <c r="BQ926"/>
      <c r="BR926"/>
      <c r="BS926"/>
      <c r="BT926" s="92"/>
      <c r="BU926" s="92"/>
      <c r="BV926" s="92"/>
      <c r="BW926" s="5"/>
      <c r="BX926" s="5"/>
      <c r="BY926" s="5"/>
      <c r="BZ926" s="5"/>
      <c r="CA926" s="5"/>
      <c r="CB926" s="5"/>
      <c r="CC926" s="5"/>
      <c r="CD926" s="440"/>
      <c r="CE926" s="440"/>
      <c r="CF926" s="441"/>
      <c r="CG926" s="442"/>
      <c r="CH926" s="443"/>
      <c r="CI926" s="443"/>
      <c r="CJ926" s="443"/>
      <c r="CK926" s="443"/>
      <c r="CL926" s="4"/>
      <c r="CM926" s="4"/>
      <c r="CN926" s="5"/>
      <c r="CO926" s="4"/>
      <c r="CP926" s="444"/>
      <c r="CQ926" s="445"/>
      <c r="CR926" s="446"/>
      <c r="CS926" s="446"/>
      <c r="CT926" s="444"/>
      <c r="CU926" s="444"/>
      <c r="CV926" s="444"/>
      <c r="CW926" s="444"/>
      <c r="CX926" s="447"/>
      <c r="CY926" s="447"/>
      <c r="CZ926" s="447"/>
      <c r="DA926" s="447"/>
      <c r="DB926" s="448"/>
      <c r="DC926" s="448"/>
      <c r="DD926" s="446"/>
      <c r="DE926" s="439"/>
      <c r="DF926" s="439"/>
      <c r="DG926" s="439"/>
      <c r="DH926" s="439"/>
      <c r="DI926" s="439"/>
      <c r="DJ926" s="439"/>
      <c r="DK926" s="439"/>
      <c r="DL926" s="446"/>
      <c r="DM926" s="446"/>
      <c r="DN926" s="444"/>
      <c r="DO926" s="444"/>
      <c r="DP926" s="444"/>
      <c r="DQ926" s="444"/>
      <c r="DR926" s="444"/>
      <c r="DS926" s="441"/>
      <c r="DT926" s="449"/>
      <c r="DU926" s="450"/>
      <c r="DV926" s="450"/>
      <c r="DW926" s="450"/>
      <c r="DX926" s="450"/>
      <c r="DY926" s="450"/>
      <c r="DZ926" s="450"/>
      <c r="EA926" s="450"/>
      <c r="EB926" s="450"/>
      <c r="EC926" s="450"/>
      <c r="ED926" s="450"/>
      <c r="EE926" s="446"/>
      <c r="EF926" s="446"/>
      <c r="EL926" s="4"/>
      <c r="EM926" s="4"/>
      <c r="EN926" s="5"/>
      <c r="EO926" s="4"/>
      <c r="FA926" s="23"/>
      <c r="FB926" s="24"/>
      <c r="FC926" s="75"/>
      <c r="FD926" s="76"/>
      <c r="FF926" s="89"/>
      <c r="IA926" s="214"/>
      <c r="IB926" s="215"/>
      <c r="IC926" s="214"/>
      <c r="ID926" s="215"/>
      <c r="IE926" s="214"/>
      <c r="IF926" s="214"/>
      <c r="IG926" s="214"/>
      <c r="IH926" s="233"/>
      <c r="II926" s="160"/>
      <c r="IJ926" s="217"/>
      <c r="IK926" s="218"/>
      <c r="IL926" s="218"/>
      <c r="IM926" s="218"/>
      <c r="IO926" s="391"/>
    </row>
    <row r="927" spans="1:249" s="6" customFormat="1" ht="15" x14ac:dyDescent="0.2">
      <c r="A927" s="467" t="s">
        <v>2195</v>
      </c>
      <c r="B927" s="467" t="s">
        <v>2149</v>
      </c>
      <c r="C927" s="393" t="s">
        <v>1043</v>
      </c>
      <c r="D927" s="468"/>
      <c r="E927" s="462" t="s">
        <v>2137</v>
      </c>
      <c r="F927" s="14" t="s">
        <v>2149</v>
      </c>
      <c r="G927" s="14" t="s">
        <v>2149</v>
      </c>
      <c r="H927" s="469" t="s">
        <v>2149</v>
      </c>
      <c r="I927" s="462"/>
      <c r="J927" s="456"/>
      <c r="K927" s="11"/>
      <c r="L927" s="11"/>
      <c r="M927" s="14"/>
      <c r="N927" s="470"/>
      <c r="O927" s="14"/>
      <c r="P927" s="14"/>
      <c r="Q927" s="14"/>
      <c r="R927" s="14"/>
      <c r="S927" s="14"/>
      <c r="T927" s="469"/>
      <c r="U927" s="454"/>
      <c r="V927" s="454"/>
      <c r="W927" s="9"/>
      <c r="X927" s="9"/>
      <c r="Y927" s="10"/>
      <c r="Z927" s="495" t="s">
        <v>2195</v>
      </c>
      <c r="AA927" s="11"/>
      <c r="AB927" s="472"/>
      <c r="AC927" s="473"/>
      <c r="AD927" s="473"/>
      <c r="AE927" s="496" t="s">
        <v>2195</v>
      </c>
      <c r="AF927" s="12"/>
      <c r="AG927" s="12"/>
      <c r="AH927" s="13"/>
      <c r="AI927" s="14"/>
      <c r="AJ927" s="14"/>
      <c r="AK927" s="7"/>
      <c r="AL927" s="7"/>
      <c r="AM927" s="15"/>
      <c r="AN927" s="15"/>
      <c r="AO927" s="8"/>
      <c r="AP927" s="453" t="s">
        <v>385</v>
      </c>
      <c r="AQ927" s="17"/>
      <c r="AR927" s="18"/>
      <c r="AS927" s="19"/>
      <c r="AT927" s="19"/>
      <c r="AU927" s="19"/>
      <c r="AV927" s="19"/>
      <c r="AW927" s="19"/>
      <c r="AX927" s="19"/>
      <c r="AY927" s="19"/>
      <c r="AZ927" s="20"/>
      <c r="BA927" s="20"/>
      <c r="BB927" s="21"/>
      <c r="BC927" s="22" t="s">
        <v>2179</v>
      </c>
      <c r="BD927" s="77"/>
      <c r="BE927" s="91"/>
      <c r="BF927" s="91"/>
      <c r="BG927" s="92"/>
      <c r="BH927"/>
      <c r="BI927"/>
      <c r="BJ927"/>
      <c r="BK927"/>
      <c r="BL927"/>
      <c r="BM927"/>
      <c r="BN927"/>
      <c r="BO927"/>
      <c r="BP927"/>
      <c r="BQ927"/>
      <c r="BR927"/>
      <c r="BS927"/>
      <c r="BT927" s="92"/>
      <c r="BU927" s="92"/>
      <c r="BV927" s="92"/>
      <c r="BW927" s="5"/>
      <c r="BX927" s="5"/>
      <c r="BY927" s="5"/>
      <c r="BZ927" s="5"/>
      <c r="CA927" s="5"/>
      <c r="CB927" s="5"/>
      <c r="CC927" s="5"/>
      <c r="CD927" s="440"/>
      <c r="CE927" s="440"/>
      <c r="CF927" s="441"/>
      <c r="CG927" s="442"/>
      <c r="CH927" s="443"/>
      <c r="CI927" s="443"/>
      <c r="CJ927" s="443"/>
      <c r="CK927" s="443"/>
      <c r="CL927" s="4"/>
      <c r="CM927" s="4"/>
      <c r="CN927" s="5"/>
      <c r="CO927" s="4"/>
      <c r="CP927" s="444"/>
      <c r="CQ927" s="445"/>
      <c r="CR927" s="446"/>
      <c r="CS927" s="446"/>
      <c r="CT927" s="444"/>
      <c r="CU927" s="444"/>
      <c r="CV927" s="444"/>
      <c r="CW927" s="444"/>
      <c r="CX927" s="447"/>
      <c r="CY927" s="447"/>
      <c r="CZ927" s="447"/>
      <c r="DA927" s="447"/>
      <c r="DB927" s="448"/>
      <c r="DC927" s="448"/>
      <c r="DD927" s="446"/>
      <c r="DE927" s="439"/>
      <c r="DF927" s="439"/>
      <c r="DG927" s="439"/>
      <c r="DH927" s="439"/>
      <c r="DI927" s="439"/>
      <c r="DJ927" s="439"/>
      <c r="DK927" s="439"/>
      <c r="DL927" s="446"/>
      <c r="DM927" s="446"/>
      <c r="DN927" s="444"/>
      <c r="DO927" s="444"/>
      <c r="DP927" s="444"/>
      <c r="DQ927" s="444"/>
      <c r="DR927" s="444"/>
      <c r="DS927" s="441"/>
      <c r="DT927" s="449"/>
      <c r="DU927" s="450"/>
      <c r="DV927" s="450"/>
      <c r="DW927" s="450"/>
      <c r="DX927" s="450"/>
      <c r="DY927" s="450"/>
      <c r="DZ927" s="450"/>
      <c r="EA927" s="450"/>
      <c r="EB927" s="450"/>
      <c r="EC927" s="450"/>
      <c r="ED927" s="450"/>
      <c r="EE927" s="446"/>
      <c r="EF927" s="446"/>
      <c r="EL927" s="4"/>
      <c r="EM927" s="4"/>
      <c r="EN927" s="5"/>
      <c r="EO927" s="4"/>
      <c r="FA927" s="23"/>
      <c r="FB927" s="24"/>
      <c r="FC927" s="75"/>
      <c r="FD927" s="76"/>
      <c r="FF927" s="89"/>
      <c r="IA927" s="214"/>
      <c r="IB927" s="215"/>
      <c r="IC927" s="214"/>
      <c r="ID927" s="215"/>
      <c r="IE927" s="214"/>
      <c r="IF927" s="214"/>
      <c r="IG927" s="214"/>
      <c r="IH927" s="233"/>
      <c r="II927" s="160"/>
      <c r="IJ927" s="217"/>
      <c r="IK927" s="218"/>
      <c r="IL927" s="218"/>
      <c r="IM927" s="218"/>
      <c r="IO927" s="391"/>
    </row>
    <row r="928" spans="1:249" s="6" customFormat="1" ht="15" x14ac:dyDescent="0.2">
      <c r="A928" s="467" t="s">
        <v>2195</v>
      </c>
      <c r="B928" s="467" t="s">
        <v>2149</v>
      </c>
      <c r="C928" s="393" t="s">
        <v>1044</v>
      </c>
      <c r="D928" s="468"/>
      <c r="E928" s="462" t="s">
        <v>2140</v>
      </c>
      <c r="F928" s="14" t="s">
        <v>2149</v>
      </c>
      <c r="G928" s="14" t="s">
        <v>2149</v>
      </c>
      <c r="H928" s="469" t="s">
        <v>2149</v>
      </c>
      <c r="I928" s="462"/>
      <c r="J928" s="456"/>
      <c r="K928" s="11"/>
      <c r="L928" s="11"/>
      <c r="M928" s="14"/>
      <c r="N928" s="470"/>
      <c r="O928" s="14"/>
      <c r="P928" s="14"/>
      <c r="Q928" s="14"/>
      <c r="R928" s="14"/>
      <c r="S928" s="14"/>
      <c r="T928" s="469"/>
      <c r="U928" s="454"/>
      <c r="V928" s="454"/>
      <c r="W928" s="9"/>
      <c r="X928" s="9"/>
      <c r="Y928" s="10"/>
      <c r="Z928" s="495" t="s">
        <v>2195</v>
      </c>
      <c r="AA928" s="11"/>
      <c r="AB928" s="472"/>
      <c r="AC928" s="473"/>
      <c r="AD928" s="473"/>
      <c r="AE928" s="496" t="s">
        <v>2195</v>
      </c>
      <c r="AF928" s="12"/>
      <c r="AG928" s="12"/>
      <c r="AH928" s="13"/>
      <c r="AI928" s="14"/>
      <c r="AJ928" s="14"/>
      <c r="AK928" s="7"/>
      <c r="AL928" s="7"/>
      <c r="AM928" s="15"/>
      <c r="AN928" s="15"/>
      <c r="AO928" s="8"/>
      <c r="AP928" s="453" t="s">
        <v>386</v>
      </c>
      <c r="AQ928" s="17"/>
      <c r="AR928" s="18"/>
      <c r="AS928" s="19"/>
      <c r="AT928" s="19"/>
      <c r="AU928" s="19"/>
      <c r="AV928" s="19"/>
      <c r="AW928" s="19"/>
      <c r="AX928" s="19"/>
      <c r="AY928" s="19"/>
      <c r="AZ928" s="20"/>
      <c r="BA928" s="20"/>
      <c r="BB928" s="21"/>
      <c r="BC928" s="22" t="s">
        <v>2179</v>
      </c>
      <c r="BD928" s="77"/>
      <c r="BE928" s="91"/>
      <c r="BF928" s="91"/>
      <c r="BG928" s="92"/>
      <c r="BH928"/>
      <c r="BI928"/>
      <c r="BJ928"/>
      <c r="BK928"/>
      <c r="BL928"/>
      <c r="BM928"/>
      <c r="BN928"/>
      <c r="BO928"/>
      <c r="BP928"/>
      <c r="BQ928"/>
      <c r="BR928"/>
      <c r="BS928"/>
      <c r="BT928" s="92"/>
      <c r="BU928" s="92"/>
      <c r="BV928" s="92"/>
      <c r="BW928" s="5"/>
      <c r="BX928" s="5"/>
      <c r="BY928" s="5"/>
      <c r="BZ928" s="5"/>
      <c r="CA928" s="5"/>
      <c r="CB928" s="5"/>
      <c r="CC928" s="5"/>
      <c r="CD928" s="440"/>
      <c r="CE928" s="440"/>
      <c r="CF928" s="441"/>
      <c r="CG928" s="442"/>
      <c r="CH928" s="443"/>
      <c r="CI928" s="443"/>
      <c r="CJ928" s="443"/>
      <c r="CK928" s="443"/>
      <c r="CL928" s="4"/>
      <c r="CM928" s="4"/>
      <c r="CN928" s="5"/>
      <c r="CO928" s="4"/>
      <c r="CP928" s="444"/>
      <c r="CQ928" s="445"/>
      <c r="CR928" s="446"/>
      <c r="CS928" s="446"/>
      <c r="CT928" s="444"/>
      <c r="CU928" s="444"/>
      <c r="CV928" s="444"/>
      <c r="CW928" s="444"/>
      <c r="CX928" s="447"/>
      <c r="CY928" s="447"/>
      <c r="CZ928" s="447"/>
      <c r="DA928" s="447"/>
      <c r="DB928" s="448"/>
      <c r="DC928" s="448"/>
      <c r="DD928" s="446"/>
      <c r="DE928" s="439"/>
      <c r="DF928" s="439"/>
      <c r="DG928" s="439"/>
      <c r="DH928" s="439"/>
      <c r="DI928" s="439"/>
      <c r="DJ928" s="439"/>
      <c r="DK928" s="439"/>
      <c r="DL928" s="446"/>
      <c r="DM928" s="446"/>
      <c r="DN928" s="444"/>
      <c r="DO928" s="444"/>
      <c r="DP928" s="444"/>
      <c r="DQ928" s="444"/>
      <c r="DR928" s="444"/>
      <c r="DS928" s="441"/>
      <c r="DT928" s="449"/>
      <c r="DU928" s="450"/>
      <c r="DV928" s="450"/>
      <c r="DW928" s="450"/>
      <c r="DX928" s="450"/>
      <c r="DY928" s="450"/>
      <c r="DZ928" s="450"/>
      <c r="EA928" s="450"/>
      <c r="EB928" s="450"/>
      <c r="EC928" s="450"/>
      <c r="ED928" s="450"/>
      <c r="EE928" s="446"/>
      <c r="EF928" s="446"/>
      <c r="EL928" s="4"/>
      <c r="EM928" s="4"/>
      <c r="EN928" s="5"/>
      <c r="EO928" s="4"/>
      <c r="FA928" s="23"/>
      <c r="FB928" s="24"/>
      <c r="FC928" s="75"/>
      <c r="FD928" s="76"/>
      <c r="FF928" s="89"/>
      <c r="IA928" s="214"/>
      <c r="IB928" s="215"/>
      <c r="IC928" s="214"/>
      <c r="ID928" s="215"/>
      <c r="IE928" s="214"/>
      <c r="IF928" s="214"/>
      <c r="IG928" s="214"/>
      <c r="IH928" s="233"/>
      <c r="II928" s="160"/>
      <c r="IJ928" s="217"/>
      <c r="IK928" s="218"/>
      <c r="IL928" s="218"/>
      <c r="IM928" s="218"/>
      <c r="IO928" s="391"/>
    </row>
    <row r="929" spans="1:249" s="6" customFormat="1" ht="15" x14ac:dyDescent="0.2">
      <c r="A929" s="467" t="s">
        <v>2195</v>
      </c>
      <c r="B929" s="467" t="s">
        <v>2149</v>
      </c>
      <c r="C929" s="393" t="s">
        <v>1045</v>
      </c>
      <c r="D929" s="468"/>
      <c r="E929" s="462" t="s">
        <v>2137</v>
      </c>
      <c r="F929" s="14" t="s">
        <v>2149</v>
      </c>
      <c r="G929" s="14" t="s">
        <v>2149</v>
      </c>
      <c r="H929" s="469" t="s">
        <v>2149</v>
      </c>
      <c r="I929" s="462"/>
      <c r="J929" s="456"/>
      <c r="K929" s="11"/>
      <c r="L929" s="11"/>
      <c r="M929" s="14"/>
      <c r="N929" s="470"/>
      <c r="O929" s="14"/>
      <c r="P929" s="14"/>
      <c r="Q929" s="14"/>
      <c r="R929" s="14"/>
      <c r="S929" s="14"/>
      <c r="T929" s="469"/>
      <c r="U929" s="454"/>
      <c r="V929" s="454"/>
      <c r="W929" s="9"/>
      <c r="X929" s="9"/>
      <c r="Y929" s="10"/>
      <c r="Z929" s="495" t="s">
        <v>2195</v>
      </c>
      <c r="AA929" s="11"/>
      <c r="AB929" s="472"/>
      <c r="AC929" s="473"/>
      <c r="AD929" s="473"/>
      <c r="AE929" s="496" t="s">
        <v>2195</v>
      </c>
      <c r="AF929" s="12"/>
      <c r="AG929" s="12"/>
      <c r="AH929" s="13"/>
      <c r="AI929" s="14"/>
      <c r="AJ929" s="14"/>
      <c r="AK929" s="7"/>
      <c r="AL929" s="7"/>
      <c r="AM929" s="15"/>
      <c r="AN929" s="15"/>
      <c r="AO929" s="8"/>
      <c r="AP929" s="453" t="s">
        <v>387</v>
      </c>
      <c r="AQ929" s="17"/>
      <c r="AR929" s="18"/>
      <c r="AS929" s="19"/>
      <c r="AT929" s="19"/>
      <c r="AU929" s="19"/>
      <c r="AV929" s="19"/>
      <c r="AW929" s="19"/>
      <c r="AX929" s="19"/>
      <c r="AY929" s="19"/>
      <c r="AZ929" s="20"/>
      <c r="BA929" s="20"/>
      <c r="BB929" s="21"/>
      <c r="BC929" s="22" t="s">
        <v>2179</v>
      </c>
      <c r="BD929" s="77"/>
      <c r="BE929" s="91"/>
      <c r="BF929" s="91"/>
      <c r="BG929" s="92"/>
      <c r="BH929"/>
      <c r="BI929"/>
      <c r="BJ929"/>
      <c r="BK929"/>
      <c r="BL929"/>
      <c r="BM929"/>
      <c r="BN929"/>
      <c r="BO929"/>
      <c r="BP929"/>
      <c r="BQ929"/>
      <c r="BR929"/>
      <c r="BS929"/>
      <c r="BT929" s="92"/>
      <c r="BU929" s="92"/>
      <c r="BV929" s="92"/>
      <c r="BW929" s="5"/>
      <c r="BX929" s="5"/>
      <c r="BY929" s="5"/>
      <c r="BZ929" s="5"/>
      <c r="CA929" s="5"/>
      <c r="CB929" s="5"/>
      <c r="CC929" s="5"/>
      <c r="CD929" s="440"/>
      <c r="CE929" s="440"/>
      <c r="CF929" s="441"/>
      <c r="CG929" s="442"/>
      <c r="CH929" s="443"/>
      <c r="CI929" s="443"/>
      <c r="CJ929" s="443"/>
      <c r="CK929" s="443"/>
      <c r="CL929" s="4"/>
      <c r="CM929" s="4"/>
      <c r="CN929" s="5"/>
      <c r="CO929" s="4"/>
      <c r="CP929" s="444"/>
      <c r="CQ929" s="445"/>
      <c r="CR929" s="446"/>
      <c r="CS929" s="446"/>
      <c r="CT929" s="444"/>
      <c r="CU929" s="444"/>
      <c r="CV929" s="444"/>
      <c r="CW929" s="444"/>
      <c r="CX929" s="447"/>
      <c r="CY929" s="447"/>
      <c r="CZ929" s="447"/>
      <c r="DA929" s="447"/>
      <c r="DB929" s="448"/>
      <c r="DC929" s="448"/>
      <c r="DD929" s="446"/>
      <c r="DE929" s="439"/>
      <c r="DF929" s="439"/>
      <c r="DG929" s="439"/>
      <c r="DH929" s="439"/>
      <c r="DI929" s="439"/>
      <c r="DJ929" s="439"/>
      <c r="DK929" s="439"/>
      <c r="DL929" s="446"/>
      <c r="DM929" s="446"/>
      <c r="DN929" s="444"/>
      <c r="DO929" s="444"/>
      <c r="DP929" s="444"/>
      <c r="DQ929" s="444"/>
      <c r="DR929" s="444"/>
      <c r="DS929" s="441"/>
      <c r="DT929" s="449"/>
      <c r="DU929" s="450"/>
      <c r="DV929" s="450"/>
      <c r="DW929" s="450"/>
      <c r="DX929" s="450"/>
      <c r="DY929" s="450"/>
      <c r="DZ929" s="450"/>
      <c r="EA929" s="450"/>
      <c r="EB929" s="450"/>
      <c r="EC929" s="450"/>
      <c r="ED929" s="450"/>
      <c r="EE929" s="446"/>
      <c r="EF929" s="446"/>
      <c r="EL929" s="4"/>
      <c r="EM929" s="4"/>
      <c r="EN929" s="5"/>
      <c r="EO929" s="4"/>
      <c r="FA929" s="23"/>
      <c r="FB929" s="24"/>
      <c r="FC929" s="75"/>
      <c r="FD929" s="76"/>
      <c r="FF929" s="89"/>
      <c r="IA929" s="214"/>
      <c r="IB929" s="215"/>
      <c r="IC929" s="214"/>
      <c r="ID929" s="215"/>
      <c r="IE929" s="214"/>
      <c r="IF929" s="214"/>
      <c r="IG929" s="214"/>
      <c r="IH929" s="233"/>
      <c r="II929" s="160"/>
      <c r="IJ929" s="217"/>
      <c r="IK929" s="218"/>
      <c r="IL929" s="218"/>
      <c r="IM929" s="218"/>
      <c r="IO929" s="391"/>
    </row>
    <row r="930" spans="1:249" s="6" customFormat="1" ht="15" x14ac:dyDescent="0.2">
      <c r="A930" s="467" t="s">
        <v>2165</v>
      </c>
      <c r="B930" s="467" t="s">
        <v>1960</v>
      </c>
      <c r="C930" s="393" t="s">
        <v>1046</v>
      </c>
      <c r="D930" s="468"/>
      <c r="E930" s="462" t="s">
        <v>2136</v>
      </c>
      <c r="F930" s="14" t="s">
        <v>2149</v>
      </c>
      <c r="G930" s="14" t="s">
        <v>2149</v>
      </c>
      <c r="H930" s="469" t="s">
        <v>2149</v>
      </c>
      <c r="I930" s="462"/>
      <c r="J930" s="456"/>
      <c r="K930" s="11"/>
      <c r="L930" s="11"/>
      <c r="M930" s="14"/>
      <c r="N930" s="470"/>
      <c r="O930" s="14"/>
      <c r="P930" s="14"/>
      <c r="Q930" s="14"/>
      <c r="R930" s="14"/>
      <c r="S930" s="14"/>
      <c r="T930" s="469"/>
      <c r="U930" s="454"/>
      <c r="V930" s="454"/>
      <c r="W930" s="9"/>
      <c r="X930" s="9"/>
      <c r="Y930" s="10"/>
      <c r="Z930" s="495" t="s">
        <v>2161</v>
      </c>
      <c r="AA930" s="11"/>
      <c r="AB930" s="472"/>
      <c r="AC930" s="473"/>
      <c r="AD930" s="473"/>
      <c r="AE930" s="496" t="s">
        <v>2195</v>
      </c>
      <c r="AF930" s="12"/>
      <c r="AG930" s="12"/>
      <c r="AH930" s="13"/>
      <c r="AI930" s="14"/>
      <c r="AJ930" s="14"/>
      <c r="AK930" s="7"/>
      <c r="AL930" s="7"/>
      <c r="AM930" s="15"/>
      <c r="AN930" s="15"/>
      <c r="AO930" s="8"/>
      <c r="AP930" s="453" t="s">
        <v>388</v>
      </c>
      <c r="AQ930" s="17"/>
      <c r="AR930" s="18"/>
      <c r="AS930" s="19"/>
      <c r="AT930" s="19"/>
      <c r="AU930" s="19"/>
      <c r="AV930" s="19"/>
      <c r="AW930" s="19"/>
      <c r="AX930" s="19"/>
      <c r="AY930" s="19"/>
      <c r="AZ930" s="20"/>
      <c r="BA930" s="20"/>
      <c r="BB930" s="21"/>
      <c r="BC930" s="22" t="s">
        <v>2179</v>
      </c>
      <c r="BD930" s="77"/>
      <c r="BE930" s="91"/>
      <c r="BF930" s="91"/>
      <c r="BG930" s="92"/>
      <c r="BH930"/>
      <c r="BI930"/>
      <c r="BJ930"/>
      <c r="BK930"/>
      <c r="BL930"/>
      <c r="BM930"/>
      <c r="BN930"/>
      <c r="BO930"/>
      <c r="BP930"/>
      <c r="BQ930"/>
      <c r="BR930"/>
      <c r="BS930"/>
      <c r="BT930" s="92"/>
      <c r="BU930" s="92"/>
      <c r="BV930" s="92"/>
      <c r="BW930" s="5"/>
      <c r="BX930" s="5"/>
      <c r="BY930" s="5"/>
      <c r="BZ930" s="5"/>
      <c r="CA930" s="5"/>
      <c r="CB930" s="5"/>
      <c r="CC930" s="5"/>
      <c r="CD930" s="440"/>
      <c r="CE930" s="440"/>
      <c r="CF930" s="441"/>
      <c r="CG930" s="442"/>
      <c r="CH930" s="443"/>
      <c r="CI930" s="443"/>
      <c r="CJ930" s="443"/>
      <c r="CK930" s="443"/>
      <c r="CL930" s="4"/>
      <c r="CM930" s="4"/>
      <c r="CN930" s="5"/>
      <c r="CO930" s="4"/>
      <c r="CP930" s="444"/>
      <c r="CQ930" s="445"/>
      <c r="CR930" s="446"/>
      <c r="CS930" s="446"/>
      <c r="CT930" s="444"/>
      <c r="CU930" s="444"/>
      <c r="CV930" s="444"/>
      <c r="CW930" s="444"/>
      <c r="CX930" s="447"/>
      <c r="CY930" s="447"/>
      <c r="CZ930" s="447"/>
      <c r="DA930" s="447"/>
      <c r="DB930" s="448"/>
      <c r="DC930" s="448"/>
      <c r="DD930" s="446"/>
      <c r="DE930" s="439"/>
      <c r="DF930" s="439"/>
      <c r="DG930" s="439"/>
      <c r="DH930" s="439"/>
      <c r="DI930" s="439"/>
      <c r="DJ930" s="439"/>
      <c r="DK930" s="439"/>
      <c r="DL930" s="446"/>
      <c r="DM930" s="446"/>
      <c r="DN930" s="444"/>
      <c r="DO930" s="444"/>
      <c r="DP930" s="444"/>
      <c r="DQ930" s="444"/>
      <c r="DR930" s="444"/>
      <c r="DS930" s="441"/>
      <c r="DT930" s="449"/>
      <c r="DU930" s="450"/>
      <c r="DV930" s="450"/>
      <c r="DW930" s="450"/>
      <c r="DX930" s="450"/>
      <c r="DY930" s="450"/>
      <c r="DZ930" s="450"/>
      <c r="EA930" s="450"/>
      <c r="EB930" s="450"/>
      <c r="EC930" s="450"/>
      <c r="ED930" s="450"/>
      <c r="EE930" s="446"/>
      <c r="EF930" s="446"/>
      <c r="EL930" s="4"/>
      <c r="EM930" s="4"/>
      <c r="EN930" s="5"/>
      <c r="EO930" s="4"/>
      <c r="FA930" s="23"/>
      <c r="FB930" s="24"/>
      <c r="FC930" s="75"/>
      <c r="FD930" s="76"/>
      <c r="FF930" s="89"/>
      <c r="IA930" s="214"/>
      <c r="IB930" s="215"/>
      <c r="IC930" s="214"/>
      <c r="ID930" s="215"/>
      <c r="IE930" s="214"/>
      <c r="IF930" s="214"/>
      <c r="IG930" s="214"/>
      <c r="IH930" s="233"/>
      <c r="II930" s="160"/>
      <c r="IJ930" s="217"/>
      <c r="IK930" s="218"/>
      <c r="IL930" s="218"/>
      <c r="IM930" s="218"/>
      <c r="IO930" s="391"/>
    </row>
    <row r="931" spans="1:249" s="6" customFormat="1" ht="15" x14ac:dyDescent="0.2">
      <c r="A931" s="467" t="s">
        <v>2194</v>
      </c>
      <c r="B931" s="467" t="s">
        <v>1960</v>
      </c>
      <c r="C931" s="393" t="s">
        <v>1047</v>
      </c>
      <c r="D931" s="468"/>
      <c r="E931" s="462" t="s">
        <v>2137</v>
      </c>
      <c r="F931" s="14" t="s">
        <v>2148</v>
      </c>
      <c r="G931" s="14" t="s">
        <v>2142</v>
      </c>
      <c r="H931" s="469" t="s">
        <v>2149</v>
      </c>
      <c r="I931" s="462"/>
      <c r="J931" s="456"/>
      <c r="K931" s="11"/>
      <c r="L931" s="11"/>
      <c r="M931" s="14"/>
      <c r="N931" s="470"/>
      <c r="O931" s="14"/>
      <c r="P931" s="14"/>
      <c r="Q931" s="14"/>
      <c r="R931" s="14"/>
      <c r="S931" s="14"/>
      <c r="T931" s="469"/>
      <c r="U931" s="454"/>
      <c r="V931" s="454"/>
      <c r="W931" s="9"/>
      <c r="X931" s="9"/>
      <c r="Y931" s="10"/>
      <c r="Z931" s="495">
        <v>1</v>
      </c>
      <c r="AA931" s="11"/>
      <c r="AB931" s="472"/>
      <c r="AC931" s="473"/>
      <c r="AD931" s="473"/>
      <c r="AE931" s="496">
        <v>3</v>
      </c>
      <c r="AF931" s="12"/>
      <c r="AG931" s="12"/>
      <c r="AH931" s="13"/>
      <c r="AI931" s="14"/>
      <c r="AJ931" s="14"/>
      <c r="AK931" s="7"/>
      <c r="AL931" s="7"/>
      <c r="AM931" s="15"/>
      <c r="AN931" s="15"/>
      <c r="AO931" s="8"/>
      <c r="AP931" s="453" t="s">
        <v>389</v>
      </c>
      <c r="AQ931" s="17"/>
      <c r="AR931" s="18"/>
      <c r="AS931" s="19"/>
      <c r="AT931" s="19"/>
      <c r="AU931" s="19"/>
      <c r="AV931" s="19"/>
      <c r="AW931" s="19"/>
      <c r="AX931" s="19"/>
      <c r="AY931" s="19"/>
      <c r="AZ931" s="20"/>
      <c r="BA931" s="20"/>
      <c r="BB931" s="21"/>
      <c r="BC931" s="22" t="s">
        <v>2179</v>
      </c>
      <c r="BD931" s="77"/>
      <c r="BE931" s="91"/>
      <c r="BF931" s="91"/>
      <c r="BG931" s="92"/>
      <c r="BH931"/>
      <c r="BI931"/>
      <c r="BJ931"/>
      <c r="BK931"/>
      <c r="BL931"/>
      <c r="BM931"/>
      <c r="BN931"/>
      <c r="BO931"/>
      <c r="BP931"/>
      <c r="BQ931"/>
      <c r="BR931"/>
      <c r="BS931"/>
      <c r="BT931" s="92"/>
      <c r="BU931" s="92"/>
      <c r="BV931" s="92"/>
      <c r="BW931" s="5"/>
      <c r="BX931" s="5"/>
      <c r="BY931" s="5"/>
      <c r="BZ931" s="5"/>
      <c r="CA931" s="5"/>
      <c r="CB931" s="5"/>
      <c r="CC931" s="5"/>
      <c r="CD931" s="440"/>
      <c r="CE931" s="440"/>
      <c r="CF931" s="441"/>
      <c r="CG931" s="442"/>
      <c r="CH931" s="443"/>
      <c r="CI931" s="443"/>
      <c r="CJ931" s="443"/>
      <c r="CK931" s="443"/>
      <c r="CL931" s="4"/>
      <c r="CM931" s="4"/>
      <c r="CN931" s="5"/>
      <c r="CO931" s="4"/>
      <c r="CP931" s="444"/>
      <c r="CQ931" s="445"/>
      <c r="CR931" s="446"/>
      <c r="CS931" s="446"/>
      <c r="CT931" s="444"/>
      <c r="CU931" s="444"/>
      <c r="CV931" s="444"/>
      <c r="CW931" s="444"/>
      <c r="CX931" s="447"/>
      <c r="CY931" s="447"/>
      <c r="CZ931" s="447"/>
      <c r="DA931" s="447"/>
      <c r="DB931" s="448"/>
      <c r="DC931" s="448"/>
      <c r="DD931" s="446"/>
      <c r="DE931" s="439"/>
      <c r="DF931" s="439"/>
      <c r="DG931" s="439"/>
      <c r="DH931" s="439"/>
      <c r="DI931" s="439"/>
      <c r="DJ931" s="439"/>
      <c r="DK931" s="439"/>
      <c r="DL931" s="446"/>
      <c r="DM931" s="446"/>
      <c r="DN931" s="444"/>
      <c r="DO931" s="444"/>
      <c r="DP931" s="444"/>
      <c r="DQ931" s="444"/>
      <c r="DR931" s="444"/>
      <c r="DS931" s="441"/>
      <c r="DT931" s="449"/>
      <c r="DU931" s="450"/>
      <c r="DV931" s="450"/>
      <c r="DW931" s="450"/>
      <c r="DX931" s="450"/>
      <c r="DY931" s="450"/>
      <c r="DZ931" s="450"/>
      <c r="EA931" s="450"/>
      <c r="EB931" s="450"/>
      <c r="EC931" s="450"/>
      <c r="ED931" s="450"/>
      <c r="EE931" s="446"/>
      <c r="EF931" s="446"/>
      <c r="EL931" s="4"/>
      <c r="EM931" s="4"/>
      <c r="EN931" s="5"/>
      <c r="EO931" s="4"/>
      <c r="FA931" s="23"/>
      <c r="FB931" s="24"/>
      <c r="FC931" s="75"/>
      <c r="FD931" s="76"/>
      <c r="FF931" s="89"/>
      <c r="IA931" s="214"/>
      <c r="IB931" s="215"/>
      <c r="IC931" s="214"/>
      <c r="ID931" s="215"/>
      <c r="IE931" s="214"/>
      <c r="IF931" s="214"/>
      <c r="IG931" s="214"/>
      <c r="IH931" s="233"/>
      <c r="II931" s="160"/>
      <c r="IJ931" s="217"/>
      <c r="IK931" s="218"/>
      <c r="IL931" s="218"/>
      <c r="IM931" s="218"/>
      <c r="IO931" s="391"/>
    </row>
    <row r="932" spans="1:249" s="6" customFormat="1" ht="15" x14ac:dyDescent="0.2">
      <c r="A932" s="467" t="s">
        <v>2195</v>
      </c>
      <c r="B932" s="467" t="s">
        <v>2149</v>
      </c>
      <c r="C932" s="393" t="s">
        <v>1048</v>
      </c>
      <c r="D932" s="468"/>
      <c r="E932" s="462" t="s">
        <v>2141</v>
      </c>
      <c r="F932" s="14" t="s">
        <v>2149</v>
      </c>
      <c r="G932" s="14" t="s">
        <v>2149</v>
      </c>
      <c r="H932" s="469" t="s">
        <v>2149</v>
      </c>
      <c r="I932" s="462"/>
      <c r="J932" s="456"/>
      <c r="K932" s="11"/>
      <c r="L932" s="11"/>
      <c r="M932" s="14"/>
      <c r="N932" s="470"/>
      <c r="O932" s="14"/>
      <c r="P932" s="14"/>
      <c r="Q932" s="14"/>
      <c r="R932" s="14"/>
      <c r="S932" s="14"/>
      <c r="T932" s="469"/>
      <c r="U932" s="454"/>
      <c r="V932" s="454"/>
      <c r="W932" s="9"/>
      <c r="X932" s="9"/>
      <c r="Y932" s="10"/>
      <c r="Z932" s="495" t="s">
        <v>2195</v>
      </c>
      <c r="AA932" s="11"/>
      <c r="AB932" s="472"/>
      <c r="AC932" s="473"/>
      <c r="AD932" s="473"/>
      <c r="AE932" s="496" t="s">
        <v>2195</v>
      </c>
      <c r="AF932" s="12"/>
      <c r="AG932" s="12"/>
      <c r="AH932" s="13"/>
      <c r="AI932" s="14"/>
      <c r="AJ932" s="14"/>
      <c r="AK932" s="7"/>
      <c r="AL932" s="7"/>
      <c r="AM932" s="15"/>
      <c r="AN932" s="15"/>
      <c r="AO932" s="8"/>
      <c r="AP932" s="453" t="s">
        <v>390</v>
      </c>
      <c r="AQ932" s="17"/>
      <c r="AR932" s="18"/>
      <c r="AS932" s="19"/>
      <c r="AT932" s="19"/>
      <c r="AU932" s="19"/>
      <c r="AV932" s="19"/>
      <c r="AW932" s="19"/>
      <c r="AX932" s="19"/>
      <c r="AY932" s="19"/>
      <c r="AZ932" s="20"/>
      <c r="BA932" s="20"/>
      <c r="BB932" s="21"/>
      <c r="BC932" s="22" t="s">
        <v>2179</v>
      </c>
      <c r="BD932" s="77"/>
      <c r="BE932" s="91"/>
      <c r="BF932" s="91"/>
      <c r="BG932" s="92"/>
      <c r="BH932"/>
      <c r="BI932"/>
      <c r="BJ932"/>
      <c r="BK932"/>
      <c r="BL932"/>
      <c r="BM932"/>
      <c r="BN932"/>
      <c r="BO932"/>
      <c r="BP932"/>
      <c r="BQ932"/>
      <c r="BR932"/>
      <c r="BS932"/>
      <c r="BT932" s="92"/>
      <c r="BU932" s="92"/>
      <c r="BV932" s="92"/>
      <c r="BW932" s="5"/>
      <c r="BX932" s="5"/>
      <c r="BY932" s="5"/>
      <c r="BZ932" s="5"/>
      <c r="CA932" s="5"/>
      <c r="CB932" s="5"/>
      <c r="CC932" s="5"/>
      <c r="CD932" s="440"/>
      <c r="CE932" s="440"/>
      <c r="CF932" s="441"/>
      <c r="CG932" s="442"/>
      <c r="CH932" s="443"/>
      <c r="CI932" s="443"/>
      <c r="CJ932" s="443"/>
      <c r="CK932" s="443"/>
      <c r="CL932" s="4"/>
      <c r="CM932" s="4"/>
      <c r="CN932" s="5"/>
      <c r="CO932" s="4"/>
      <c r="CP932" s="444"/>
      <c r="CQ932" s="445"/>
      <c r="CR932" s="446"/>
      <c r="CS932" s="446"/>
      <c r="CT932" s="444"/>
      <c r="CU932" s="444"/>
      <c r="CV932" s="444"/>
      <c r="CW932" s="444"/>
      <c r="CX932" s="447"/>
      <c r="CY932" s="447"/>
      <c r="CZ932" s="447"/>
      <c r="DA932" s="447"/>
      <c r="DB932" s="448"/>
      <c r="DC932" s="448"/>
      <c r="DD932" s="446"/>
      <c r="DE932" s="439"/>
      <c r="DF932" s="439"/>
      <c r="DG932" s="439"/>
      <c r="DH932" s="439"/>
      <c r="DI932" s="439"/>
      <c r="DJ932" s="439"/>
      <c r="DK932" s="439"/>
      <c r="DL932" s="446"/>
      <c r="DM932" s="446"/>
      <c r="DN932" s="444"/>
      <c r="DO932" s="444"/>
      <c r="DP932" s="444"/>
      <c r="DQ932" s="444"/>
      <c r="DR932" s="444"/>
      <c r="DS932" s="441"/>
      <c r="DT932" s="449"/>
      <c r="DU932" s="450"/>
      <c r="DV932" s="450"/>
      <c r="DW932" s="450"/>
      <c r="DX932" s="450"/>
      <c r="DY932" s="450"/>
      <c r="DZ932" s="450"/>
      <c r="EA932" s="450"/>
      <c r="EB932" s="450"/>
      <c r="EC932" s="450"/>
      <c r="ED932" s="450"/>
      <c r="EE932" s="446"/>
      <c r="EF932" s="446"/>
      <c r="EL932" s="4"/>
      <c r="EM932" s="4"/>
      <c r="EN932" s="5"/>
      <c r="EO932" s="4"/>
      <c r="FA932" s="23"/>
      <c r="FB932" s="24"/>
      <c r="FC932" s="75"/>
      <c r="FD932" s="76"/>
      <c r="FF932" s="89"/>
      <c r="IA932" s="214"/>
      <c r="IB932" s="215"/>
      <c r="IC932" s="214"/>
      <c r="ID932" s="215"/>
      <c r="IE932" s="214"/>
      <c r="IF932" s="214"/>
      <c r="IG932" s="214"/>
      <c r="IH932" s="233"/>
      <c r="II932" s="160"/>
      <c r="IJ932" s="217"/>
      <c r="IK932" s="218"/>
      <c r="IL932" s="218"/>
      <c r="IM932" s="218"/>
      <c r="IO932" s="391"/>
    </row>
    <row r="933" spans="1:249" s="6" customFormat="1" ht="15" x14ac:dyDescent="0.2">
      <c r="A933" s="467">
        <v>0</v>
      </c>
      <c r="B933" s="467" t="s">
        <v>2157</v>
      </c>
      <c r="C933" s="393" t="s">
        <v>1049</v>
      </c>
      <c r="D933" s="468"/>
      <c r="E933" s="462" t="s">
        <v>2135</v>
      </c>
      <c r="F933" s="14"/>
      <c r="G933" s="14"/>
      <c r="H933" s="469"/>
      <c r="I933" s="462"/>
      <c r="J933" s="456"/>
      <c r="K933" s="11"/>
      <c r="L933" s="11"/>
      <c r="M933" s="14"/>
      <c r="N933" s="470"/>
      <c r="O933" s="14"/>
      <c r="P933" s="14"/>
      <c r="Q933" s="14"/>
      <c r="R933" s="14"/>
      <c r="S933" s="14"/>
      <c r="T933" s="469"/>
      <c r="U933" s="454"/>
      <c r="V933" s="454"/>
      <c r="W933" s="9"/>
      <c r="X933" s="9"/>
      <c r="Y933" s="10"/>
      <c r="Z933" s="495" t="s">
        <v>2194</v>
      </c>
      <c r="AA933" s="11"/>
      <c r="AB933" s="472"/>
      <c r="AC933" s="473"/>
      <c r="AD933" s="473"/>
      <c r="AE933" s="496">
        <v>3</v>
      </c>
      <c r="AF933" s="12"/>
      <c r="AG933" s="12"/>
      <c r="AH933" s="13"/>
      <c r="AI933" s="14"/>
      <c r="AJ933" s="14"/>
      <c r="AK933" s="7"/>
      <c r="AL933" s="7"/>
      <c r="AM933" s="15"/>
      <c r="AN933" s="15"/>
      <c r="AO933" s="8"/>
      <c r="AP933" s="453" t="s">
        <v>391</v>
      </c>
      <c r="AQ933" s="17"/>
      <c r="AR933" s="18"/>
      <c r="AS933" s="19"/>
      <c r="AT933" s="19"/>
      <c r="AU933" s="19"/>
      <c r="AV933" s="19"/>
      <c r="AW933" s="19"/>
      <c r="AX933" s="19"/>
      <c r="AY933" s="19"/>
      <c r="AZ933" s="20"/>
      <c r="BA933" s="20"/>
      <c r="BB933" s="21"/>
      <c r="BC933" s="22" t="s">
        <v>2179</v>
      </c>
      <c r="BD933" s="77"/>
      <c r="BE933" s="91"/>
      <c r="BF933" s="91"/>
      <c r="BG933" s="92"/>
      <c r="BH933"/>
      <c r="BI933"/>
      <c r="BJ933"/>
      <c r="BK933"/>
      <c r="BL933"/>
      <c r="BM933"/>
      <c r="BN933"/>
      <c r="BO933"/>
      <c r="BP933"/>
      <c r="BQ933"/>
      <c r="BR933"/>
      <c r="BS933"/>
      <c r="BT933" s="92"/>
      <c r="BU933" s="92"/>
      <c r="BV933" s="92"/>
      <c r="BW933" s="5"/>
      <c r="BX933" s="5"/>
      <c r="BY933" s="5"/>
      <c r="BZ933" s="5"/>
      <c r="CA933" s="5"/>
      <c r="CB933" s="5"/>
      <c r="CC933" s="5"/>
      <c r="CD933" s="440"/>
      <c r="CE933" s="440"/>
      <c r="CF933" s="441"/>
      <c r="CG933" s="442"/>
      <c r="CH933" s="443"/>
      <c r="CI933" s="443"/>
      <c r="CJ933" s="443"/>
      <c r="CK933" s="443"/>
      <c r="CL933" s="4"/>
      <c r="CM933" s="4"/>
      <c r="CN933" s="5"/>
      <c r="CO933" s="4"/>
      <c r="CP933" s="444"/>
      <c r="CQ933" s="445"/>
      <c r="CR933" s="446"/>
      <c r="CS933" s="446"/>
      <c r="CT933" s="444"/>
      <c r="CU933" s="444"/>
      <c r="CV933" s="444"/>
      <c r="CW933" s="444"/>
      <c r="CX933" s="447"/>
      <c r="CY933" s="447"/>
      <c r="CZ933" s="447"/>
      <c r="DA933" s="447"/>
      <c r="DB933" s="448"/>
      <c r="DC933" s="448"/>
      <c r="DD933" s="446"/>
      <c r="DE933" s="439"/>
      <c r="DF933" s="439"/>
      <c r="DG933" s="439"/>
      <c r="DH933" s="439"/>
      <c r="DI933" s="439"/>
      <c r="DJ933" s="439"/>
      <c r="DK933" s="439"/>
      <c r="DL933" s="446"/>
      <c r="DM933" s="446"/>
      <c r="DN933" s="444"/>
      <c r="DO933" s="444"/>
      <c r="DP933" s="444"/>
      <c r="DQ933" s="444"/>
      <c r="DR933" s="444"/>
      <c r="DS933" s="441"/>
      <c r="DT933" s="449"/>
      <c r="DU933" s="450"/>
      <c r="DV933" s="450"/>
      <c r="DW933" s="450"/>
      <c r="DX933" s="450"/>
      <c r="DY933" s="450"/>
      <c r="DZ933" s="450"/>
      <c r="EA933" s="450"/>
      <c r="EB933" s="450"/>
      <c r="EC933" s="450"/>
      <c r="ED933" s="450"/>
      <c r="EE933" s="446"/>
      <c r="EF933" s="446"/>
      <c r="EL933" s="4"/>
      <c r="EM933" s="4"/>
      <c r="EN933" s="5"/>
      <c r="EO933" s="4"/>
      <c r="FA933" s="23"/>
      <c r="FB933" s="24"/>
      <c r="FC933" s="75"/>
      <c r="FD933" s="76"/>
      <c r="FF933" s="89"/>
      <c r="IA933" s="214"/>
      <c r="IB933" s="215"/>
      <c r="IC933" s="214"/>
      <c r="ID933" s="215"/>
      <c r="IE933" s="214"/>
      <c r="IF933" s="214"/>
      <c r="IG933" s="214"/>
      <c r="IH933" s="233"/>
      <c r="II933" s="160"/>
      <c r="IJ933" s="217"/>
      <c r="IK933" s="218"/>
      <c r="IL933" s="218"/>
      <c r="IM933" s="218"/>
      <c r="IO933" s="391"/>
    </row>
    <row r="934" spans="1:249" s="6" customFormat="1" ht="15" x14ac:dyDescent="0.2">
      <c r="A934" s="467">
        <v>3</v>
      </c>
      <c r="B934" s="467" t="s">
        <v>1969</v>
      </c>
      <c r="C934" s="393" t="s">
        <v>1050</v>
      </c>
      <c r="D934" s="468"/>
      <c r="E934" s="462" t="s">
        <v>2137</v>
      </c>
      <c r="F934" s="14" t="s">
        <v>2147</v>
      </c>
      <c r="G934" s="14" t="s">
        <v>2149</v>
      </c>
      <c r="H934" s="469" t="s">
        <v>2149</v>
      </c>
      <c r="I934" s="462"/>
      <c r="J934" s="456"/>
      <c r="K934" s="11"/>
      <c r="L934" s="11"/>
      <c r="M934" s="14"/>
      <c r="N934" s="470"/>
      <c r="O934" s="14"/>
      <c r="P934" s="14"/>
      <c r="Q934" s="14"/>
      <c r="R934" s="14"/>
      <c r="S934" s="14"/>
      <c r="T934" s="469"/>
      <c r="U934" s="454"/>
      <c r="V934" s="454"/>
      <c r="W934" s="9"/>
      <c r="X934" s="9"/>
      <c r="Y934" s="10"/>
      <c r="Z934" s="495">
        <v>2</v>
      </c>
      <c r="AA934" s="11"/>
      <c r="AB934" s="472"/>
      <c r="AC934" s="473"/>
      <c r="AD934" s="473"/>
      <c r="AE934" s="496">
        <v>2</v>
      </c>
      <c r="AF934" s="12"/>
      <c r="AG934" s="12"/>
      <c r="AH934" s="13"/>
      <c r="AI934" s="14"/>
      <c r="AJ934" s="14"/>
      <c r="AK934" s="7"/>
      <c r="AL934" s="7"/>
      <c r="AM934" s="15"/>
      <c r="AN934" s="15"/>
      <c r="AO934" s="8"/>
      <c r="AP934" s="453" t="s">
        <v>392</v>
      </c>
      <c r="AQ934" s="17"/>
      <c r="AR934" s="18"/>
      <c r="AS934" s="19"/>
      <c r="AT934" s="19"/>
      <c r="AU934" s="19"/>
      <c r="AV934" s="19"/>
      <c r="AW934" s="19"/>
      <c r="AX934" s="19"/>
      <c r="AY934" s="19"/>
      <c r="AZ934" s="20"/>
      <c r="BA934" s="20"/>
      <c r="BB934" s="21"/>
      <c r="BC934" s="22" t="s">
        <v>2179</v>
      </c>
      <c r="BD934" s="77"/>
      <c r="BE934" s="91"/>
      <c r="BF934" s="91"/>
      <c r="BG934" s="92"/>
      <c r="BH934"/>
      <c r="BI934"/>
      <c r="BJ934"/>
      <c r="BK934"/>
      <c r="BL934"/>
      <c r="BM934"/>
      <c r="BN934"/>
      <c r="BO934"/>
      <c r="BP934"/>
      <c r="BQ934"/>
      <c r="BR934"/>
      <c r="BS934"/>
      <c r="BT934" s="92"/>
      <c r="BU934" s="92"/>
      <c r="BV934" s="92"/>
      <c r="BW934" s="5"/>
      <c r="BX934" s="5"/>
      <c r="BY934" s="5"/>
      <c r="BZ934" s="5"/>
      <c r="CA934" s="5"/>
      <c r="CB934" s="5"/>
      <c r="CC934" s="5"/>
      <c r="CD934" s="440"/>
      <c r="CE934" s="440"/>
      <c r="CF934" s="441"/>
      <c r="CG934" s="442"/>
      <c r="CH934" s="443"/>
      <c r="CI934" s="443"/>
      <c r="CJ934" s="443"/>
      <c r="CK934" s="443"/>
      <c r="CL934" s="4"/>
      <c r="CM934" s="4"/>
      <c r="CN934" s="5"/>
      <c r="CO934" s="4"/>
      <c r="CP934" s="444"/>
      <c r="CQ934" s="445"/>
      <c r="CR934" s="446"/>
      <c r="CS934" s="446"/>
      <c r="CT934" s="444"/>
      <c r="CU934" s="444"/>
      <c r="CV934" s="444"/>
      <c r="CW934" s="444"/>
      <c r="CX934" s="447"/>
      <c r="CY934" s="447"/>
      <c r="CZ934" s="447"/>
      <c r="DA934" s="447"/>
      <c r="DB934" s="448"/>
      <c r="DC934" s="448"/>
      <c r="DD934" s="446"/>
      <c r="DE934" s="439"/>
      <c r="DF934" s="439"/>
      <c r="DG934" s="439"/>
      <c r="DH934" s="439"/>
      <c r="DI934" s="439"/>
      <c r="DJ934" s="439"/>
      <c r="DK934" s="439"/>
      <c r="DL934" s="446"/>
      <c r="DM934" s="446"/>
      <c r="DN934" s="444"/>
      <c r="DO934" s="444"/>
      <c r="DP934" s="444"/>
      <c r="DQ934" s="444"/>
      <c r="DR934" s="444"/>
      <c r="DS934" s="441"/>
      <c r="DT934" s="449"/>
      <c r="DU934" s="450"/>
      <c r="DV934" s="450"/>
      <c r="DW934" s="450"/>
      <c r="DX934" s="450"/>
      <c r="DY934" s="450"/>
      <c r="DZ934" s="450"/>
      <c r="EA934" s="450"/>
      <c r="EB934" s="450"/>
      <c r="EC934" s="450"/>
      <c r="ED934" s="450"/>
      <c r="EE934" s="446"/>
      <c r="EF934" s="446"/>
      <c r="EL934" s="4"/>
      <c r="EM934" s="4"/>
      <c r="EN934" s="5"/>
      <c r="EO934" s="4"/>
      <c r="FA934" s="23"/>
      <c r="FB934" s="24"/>
      <c r="FC934" s="75"/>
      <c r="FD934" s="76"/>
      <c r="FF934" s="89"/>
      <c r="IA934" s="214"/>
      <c r="IB934" s="215"/>
      <c r="IC934" s="214"/>
      <c r="ID934" s="215"/>
      <c r="IE934" s="214"/>
      <c r="IF934" s="214"/>
      <c r="IG934" s="214"/>
      <c r="IH934" s="233"/>
      <c r="II934" s="160"/>
      <c r="IJ934" s="217"/>
      <c r="IK934" s="218"/>
      <c r="IL934" s="218"/>
      <c r="IM934" s="218"/>
      <c r="IO934" s="391"/>
    </row>
    <row r="935" spans="1:249" s="6" customFormat="1" ht="15" x14ac:dyDescent="0.2">
      <c r="A935" s="467" t="s">
        <v>3037</v>
      </c>
      <c r="B935" s="467" t="s">
        <v>3037</v>
      </c>
      <c r="C935" s="393" t="s">
        <v>3219</v>
      </c>
      <c r="D935" s="468"/>
      <c r="E935" s="462"/>
      <c r="F935" s="14"/>
      <c r="G935" s="14"/>
      <c r="H935" s="469"/>
      <c r="I935" s="462"/>
      <c r="J935" s="456"/>
      <c r="K935" s="11"/>
      <c r="L935" s="11"/>
      <c r="M935" s="14"/>
      <c r="N935" s="470"/>
      <c r="O935" s="14"/>
      <c r="P935" s="14"/>
      <c r="Q935" s="14"/>
      <c r="R935" s="14"/>
      <c r="S935" s="14"/>
      <c r="T935" s="469"/>
      <c r="U935" s="454"/>
      <c r="V935" s="454"/>
      <c r="W935" s="9"/>
      <c r="X935" s="9"/>
      <c r="Y935" s="10"/>
      <c r="Z935" s="495"/>
      <c r="AA935" s="11"/>
      <c r="AB935" s="472"/>
      <c r="AC935" s="473"/>
      <c r="AD935" s="473"/>
      <c r="AE935" s="496"/>
      <c r="AF935" s="12"/>
      <c r="AG935" s="12"/>
      <c r="AH935" s="13"/>
      <c r="AI935" s="14"/>
      <c r="AJ935" s="14"/>
      <c r="AK935" s="7"/>
      <c r="AL935" s="7"/>
      <c r="AM935" s="15"/>
      <c r="AN935" s="15"/>
      <c r="AO935" s="8"/>
      <c r="AP935" s="453"/>
      <c r="AQ935" s="17"/>
      <c r="AR935" s="18"/>
      <c r="AS935" s="19"/>
      <c r="AT935" s="19"/>
      <c r="AU935" s="19"/>
      <c r="AV935" s="19"/>
      <c r="AW935" s="19"/>
      <c r="AX935" s="19"/>
      <c r="AY935" s="19"/>
      <c r="AZ935" s="20"/>
      <c r="BA935" s="20"/>
      <c r="BB935" s="21"/>
      <c r="BC935" s="22" t="s">
        <v>2198</v>
      </c>
      <c r="BD935" s="77"/>
      <c r="BE935" s="91"/>
      <c r="BF935" s="91"/>
      <c r="BG935" s="92"/>
      <c r="BH935"/>
      <c r="BI935"/>
      <c r="BJ935"/>
      <c r="BK935"/>
      <c r="BL935"/>
      <c r="BM935"/>
      <c r="BN935"/>
      <c r="BO935"/>
      <c r="BP935"/>
      <c r="BQ935"/>
      <c r="BR935"/>
      <c r="BS935"/>
      <c r="BT935" s="92"/>
      <c r="BU935" s="92"/>
      <c r="BV935" s="92"/>
      <c r="BW935" s="5"/>
      <c r="BX935" s="5"/>
      <c r="BY935" s="5"/>
      <c r="BZ935" s="5"/>
      <c r="CA935" s="5"/>
      <c r="CB935" s="5"/>
      <c r="CC935" s="5"/>
      <c r="CD935" s="440"/>
      <c r="CE935" s="440"/>
      <c r="CF935" s="441"/>
      <c r="CG935" s="442"/>
      <c r="CH935" s="443"/>
      <c r="CI935" s="443"/>
      <c r="CJ935" s="443"/>
      <c r="CK935" s="443"/>
      <c r="CL935" s="4"/>
      <c r="CM935" s="4"/>
      <c r="CN935" s="5"/>
      <c r="CO935" s="4"/>
      <c r="CP935" s="444"/>
      <c r="CQ935" s="445"/>
      <c r="CR935" s="446"/>
      <c r="CS935" s="446"/>
      <c r="CT935" s="444"/>
      <c r="CU935" s="444"/>
      <c r="CV935" s="444"/>
      <c r="CW935" s="444"/>
      <c r="CX935" s="447"/>
      <c r="CY935" s="447"/>
      <c r="CZ935" s="447"/>
      <c r="DA935" s="447"/>
      <c r="DB935" s="448"/>
      <c r="DC935" s="448"/>
      <c r="DD935" s="446"/>
      <c r="DE935" s="439"/>
      <c r="DF935" s="439"/>
      <c r="DG935" s="439"/>
      <c r="DH935" s="439"/>
      <c r="DI935" s="439"/>
      <c r="DJ935" s="439"/>
      <c r="DK935" s="439"/>
      <c r="DL935" s="446"/>
      <c r="DM935" s="446"/>
      <c r="DN935" s="444"/>
      <c r="DO935" s="444"/>
      <c r="DP935" s="444"/>
      <c r="DQ935" s="444"/>
      <c r="DR935" s="444"/>
      <c r="DS935" s="441"/>
      <c r="DT935" s="449"/>
      <c r="DU935" s="450"/>
      <c r="DV935" s="450"/>
      <c r="DW935" s="450"/>
      <c r="DX935" s="450"/>
      <c r="DY935" s="450"/>
      <c r="DZ935" s="450"/>
      <c r="EA935" s="450"/>
      <c r="EB935" s="450"/>
      <c r="EC935" s="450"/>
      <c r="ED935" s="450"/>
      <c r="EE935" s="446"/>
      <c r="EF935" s="446"/>
      <c r="EL935" s="4"/>
      <c r="EM935" s="4"/>
      <c r="EN935" s="5"/>
      <c r="EO935" s="4"/>
      <c r="FA935" s="23"/>
      <c r="FB935" s="24"/>
      <c r="FC935" s="75"/>
      <c r="FD935" s="76"/>
      <c r="FF935" s="89"/>
      <c r="IA935" s="214"/>
      <c r="IB935" s="215"/>
      <c r="IC935" s="214"/>
      <c r="ID935" s="215"/>
      <c r="IE935" s="214"/>
      <c r="IF935" s="214"/>
      <c r="IG935" s="214"/>
      <c r="IH935" s="233"/>
      <c r="II935" s="160"/>
      <c r="IJ935" s="217"/>
      <c r="IK935" s="218"/>
      <c r="IL935" s="218"/>
      <c r="IM935" s="218"/>
      <c r="IO935" s="391"/>
    </row>
    <row r="936" spans="1:249" s="6" customFormat="1" ht="15" x14ac:dyDescent="0.2">
      <c r="A936" s="467" t="s">
        <v>2195</v>
      </c>
      <c r="B936" s="467" t="s">
        <v>2149</v>
      </c>
      <c r="C936" s="393" t="s">
        <v>1051</v>
      </c>
      <c r="D936" s="468"/>
      <c r="E936" s="462" t="s">
        <v>2138</v>
      </c>
      <c r="F936" s="14" t="s">
        <v>2149</v>
      </c>
      <c r="G936" s="14" t="s">
        <v>2149</v>
      </c>
      <c r="H936" s="469" t="s">
        <v>2149</v>
      </c>
      <c r="I936" s="462"/>
      <c r="J936" s="456"/>
      <c r="K936" s="11"/>
      <c r="L936" s="11"/>
      <c r="M936" s="14"/>
      <c r="N936" s="470"/>
      <c r="O936" s="14"/>
      <c r="P936" s="14"/>
      <c r="Q936" s="14"/>
      <c r="R936" s="14"/>
      <c r="S936" s="14"/>
      <c r="T936" s="469"/>
      <c r="U936" s="454"/>
      <c r="V936" s="454"/>
      <c r="W936" s="9"/>
      <c r="X936" s="9"/>
      <c r="Y936" s="10"/>
      <c r="Z936" s="495" t="s">
        <v>2195</v>
      </c>
      <c r="AA936" s="11"/>
      <c r="AB936" s="472"/>
      <c r="AC936" s="473"/>
      <c r="AD936" s="473"/>
      <c r="AE936" s="496" t="s">
        <v>2195</v>
      </c>
      <c r="AF936" s="12"/>
      <c r="AG936" s="12"/>
      <c r="AH936" s="13"/>
      <c r="AI936" s="14"/>
      <c r="AJ936" s="14"/>
      <c r="AK936" s="7"/>
      <c r="AL936" s="7"/>
      <c r="AM936" s="15"/>
      <c r="AN936" s="15"/>
      <c r="AO936" s="8"/>
      <c r="AP936" s="453" t="s">
        <v>393</v>
      </c>
      <c r="AQ936" s="17"/>
      <c r="AR936" s="18"/>
      <c r="AS936" s="19"/>
      <c r="AT936" s="19"/>
      <c r="AU936" s="19"/>
      <c r="AV936" s="19"/>
      <c r="AW936" s="19"/>
      <c r="AX936" s="19"/>
      <c r="AY936" s="19"/>
      <c r="AZ936" s="20"/>
      <c r="BA936" s="20"/>
      <c r="BB936" s="21"/>
      <c r="BC936" s="22" t="s">
        <v>2179</v>
      </c>
      <c r="BD936" s="77"/>
      <c r="BE936" s="91"/>
      <c r="BF936" s="91"/>
      <c r="BG936" s="92"/>
      <c r="BH936"/>
      <c r="BI936"/>
      <c r="BJ936"/>
      <c r="BK936"/>
      <c r="BL936"/>
      <c r="BM936"/>
      <c r="BN936"/>
      <c r="BO936"/>
      <c r="BP936"/>
      <c r="BQ936"/>
      <c r="BR936"/>
      <c r="BS936"/>
      <c r="BT936" s="92"/>
      <c r="BU936" s="92"/>
      <c r="BV936" s="92"/>
      <c r="BW936" s="5"/>
      <c r="BX936" s="5"/>
      <c r="BY936" s="5"/>
      <c r="BZ936" s="5"/>
      <c r="CA936" s="5"/>
      <c r="CB936" s="5"/>
      <c r="CC936" s="5"/>
      <c r="CD936" s="440"/>
      <c r="CE936" s="440"/>
      <c r="CF936" s="441"/>
      <c r="CG936" s="442"/>
      <c r="CH936" s="443"/>
      <c r="CI936" s="443"/>
      <c r="CJ936" s="443"/>
      <c r="CK936" s="443"/>
      <c r="CL936" s="4"/>
      <c r="CM936" s="4"/>
      <c r="CN936" s="5"/>
      <c r="CO936" s="4"/>
      <c r="CP936" s="444"/>
      <c r="CQ936" s="445"/>
      <c r="CR936" s="446"/>
      <c r="CS936" s="446"/>
      <c r="CT936" s="444"/>
      <c r="CU936" s="444"/>
      <c r="CV936" s="444"/>
      <c r="CW936" s="444"/>
      <c r="CX936" s="447"/>
      <c r="CY936" s="447"/>
      <c r="CZ936" s="447"/>
      <c r="DA936" s="447"/>
      <c r="DB936" s="448"/>
      <c r="DC936" s="448"/>
      <c r="DD936" s="446"/>
      <c r="DE936" s="439"/>
      <c r="DF936" s="439"/>
      <c r="DG936" s="439"/>
      <c r="DH936" s="439"/>
      <c r="DI936" s="439"/>
      <c r="DJ936" s="439"/>
      <c r="DK936" s="439"/>
      <c r="DL936" s="446"/>
      <c r="DM936" s="446"/>
      <c r="DN936" s="444"/>
      <c r="DO936" s="444"/>
      <c r="DP936" s="444"/>
      <c r="DQ936" s="444"/>
      <c r="DR936" s="444"/>
      <c r="DS936" s="441"/>
      <c r="DT936" s="449"/>
      <c r="DU936" s="450"/>
      <c r="DV936" s="450"/>
      <c r="DW936" s="450"/>
      <c r="DX936" s="450"/>
      <c r="DY936" s="450"/>
      <c r="DZ936" s="450"/>
      <c r="EA936" s="450"/>
      <c r="EB936" s="450"/>
      <c r="EC936" s="450"/>
      <c r="ED936" s="450"/>
      <c r="EE936" s="446"/>
      <c r="EF936" s="446"/>
      <c r="EL936" s="4"/>
      <c r="EM936" s="4"/>
      <c r="EN936" s="5"/>
      <c r="EO936" s="4"/>
      <c r="FA936" s="23"/>
      <c r="FB936" s="24"/>
      <c r="FC936" s="75"/>
      <c r="FD936" s="76"/>
      <c r="FF936" s="89"/>
      <c r="IA936" s="214"/>
      <c r="IB936" s="215"/>
      <c r="IC936" s="214"/>
      <c r="ID936" s="215"/>
      <c r="IE936" s="214"/>
      <c r="IF936" s="214"/>
      <c r="IG936" s="214"/>
      <c r="IH936" s="233"/>
      <c r="II936" s="160"/>
      <c r="IJ936" s="217"/>
      <c r="IK936" s="218"/>
      <c r="IL936" s="218"/>
      <c r="IM936" s="218"/>
      <c r="IO936" s="391"/>
    </row>
    <row r="937" spans="1:249" s="6" customFormat="1" ht="15" x14ac:dyDescent="0.2">
      <c r="A937" s="467" t="s">
        <v>2195</v>
      </c>
      <c r="B937" s="467" t="s">
        <v>2149</v>
      </c>
      <c r="C937" s="393" t="s">
        <v>1052</v>
      </c>
      <c r="D937" s="468"/>
      <c r="E937" s="462" t="s">
        <v>2138</v>
      </c>
      <c r="F937" s="14" t="s">
        <v>2149</v>
      </c>
      <c r="G937" s="14" t="s">
        <v>2149</v>
      </c>
      <c r="H937" s="469" t="s">
        <v>2149</v>
      </c>
      <c r="I937" s="462"/>
      <c r="J937" s="456"/>
      <c r="K937" s="11"/>
      <c r="L937" s="11"/>
      <c r="M937" s="14"/>
      <c r="N937" s="470"/>
      <c r="O937" s="14"/>
      <c r="P937" s="14"/>
      <c r="Q937" s="14"/>
      <c r="R937" s="14"/>
      <c r="S937" s="14"/>
      <c r="T937" s="469"/>
      <c r="U937" s="454"/>
      <c r="V937" s="454"/>
      <c r="W937" s="9"/>
      <c r="X937" s="9"/>
      <c r="Y937" s="10"/>
      <c r="Z937" s="495" t="s">
        <v>2195</v>
      </c>
      <c r="AA937" s="11"/>
      <c r="AB937" s="472"/>
      <c r="AC937" s="473"/>
      <c r="AD937" s="473"/>
      <c r="AE937" s="496" t="s">
        <v>2195</v>
      </c>
      <c r="AF937" s="12"/>
      <c r="AG937" s="12"/>
      <c r="AH937" s="13"/>
      <c r="AI937" s="14"/>
      <c r="AJ937" s="14"/>
      <c r="AK937" s="7"/>
      <c r="AL937" s="7"/>
      <c r="AM937" s="15"/>
      <c r="AN937" s="15"/>
      <c r="AO937" s="8"/>
      <c r="AP937" s="453" t="s">
        <v>394</v>
      </c>
      <c r="AQ937" s="17"/>
      <c r="AR937" s="18"/>
      <c r="AS937" s="19"/>
      <c r="AT937" s="19"/>
      <c r="AU937" s="19"/>
      <c r="AV937" s="19"/>
      <c r="AW937" s="19"/>
      <c r="AX937" s="19"/>
      <c r="AY937" s="19"/>
      <c r="AZ937" s="20"/>
      <c r="BA937" s="20"/>
      <c r="BB937" s="21"/>
      <c r="BC937" s="22" t="s">
        <v>2179</v>
      </c>
      <c r="BD937" s="77"/>
      <c r="BE937" s="91"/>
      <c r="BF937" s="91"/>
      <c r="BG937" s="92"/>
      <c r="BH937"/>
      <c r="BI937"/>
      <c r="BJ937"/>
      <c r="BK937"/>
      <c r="BL937"/>
      <c r="BM937"/>
      <c r="BN937"/>
      <c r="BO937"/>
      <c r="BP937"/>
      <c r="BQ937"/>
      <c r="BR937"/>
      <c r="BS937"/>
      <c r="BT937" s="92"/>
      <c r="BU937" s="92"/>
      <c r="BV937" s="92"/>
      <c r="BW937" s="5"/>
      <c r="BX937" s="5"/>
      <c r="BY937" s="5"/>
      <c r="BZ937" s="5"/>
      <c r="CA937" s="5"/>
      <c r="CB937" s="5"/>
      <c r="CC937" s="5"/>
      <c r="CD937" s="440"/>
      <c r="CE937" s="440"/>
      <c r="CF937" s="441"/>
      <c r="CG937" s="442"/>
      <c r="CH937" s="443"/>
      <c r="CI937" s="443"/>
      <c r="CJ937" s="443"/>
      <c r="CK937" s="443"/>
      <c r="CL937" s="4"/>
      <c r="CM937" s="4"/>
      <c r="CN937" s="5"/>
      <c r="CO937" s="4"/>
      <c r="CP937" s="444"/>
      <c r="CQ937" s="445"/>
      <c r="CR937" s="446"/>
      <c r="CS937" s="446"/>
      <c r="CT937" s="444"/>
      <c r="CU937" s="444"/>
      <c r="CV937" s="444"/>
      <c r="CW937" s="444"/>
      <c r="CX937" s="447"/>
      <c r="CY937" s="447"/>
      <c r="CZ937" s="447"/>
      <c r="DA937" s="447"/>
      <c r="DB937" s="448"/>
      <c r="DC937" s="448"/>
      <c r="DD937" s="446"/>
      <c r="DE937" s="439"/>
      <c r="DF937" s="439"/>
      <c r="DG937" s="439"/>
      <c r="DH937" s="439"/>
      <c r="DI937" s="439"/>
      <c r="DJ937" s="439"/>
      <c r="DK937" s="439"/>
      <c r="DL937" s="446"/>
      <c r="DM937" s="446"/>
      <c r="DN937" s="444"/>
      <c r="DO937" s="444"/>
      <c r="DP937" s="444"/>
      <c r="DQ937" s="444"/>
      <c r="DR937" s="444"/>
      <c r="DS937" s="441"/>
      <c r="DT937" s="449"/>
      <c r="DU937" s="450"/>
      <c r="DV937" s="450"/>
      <c r="DW937" s="450"/>
      <c r="DX937" s="450"/>
      <c r="DY937" s="450"/>
      <c r="DZ937" s="450"/>
      <c r="EA937" s="450"/>
      <c r="EB937" s="450"/>
      <c r="EC937" s="450"/>
      <c r="ED937" s="450"/>
      <c r="EE937" s="446"/>
      <c r="EF937" s="446"/>
      <c r="EL937" s="4"/>
      <c r="EM937" s="4"/>
      <c r="EN937" s="5"/>
      <c r="EO937" s="4"/>
      <c r="FA937" s="23"/>
      <c r="FB937" s="24"/>
      <c r="FC937" s="75"/>
      <c r="FD937" s="76"/>
      <c r="FF937" s="89"/>
      <c r="IA937" s="214"/>
      <c r="IB937" s="215"/>
      <c r="IC937" s="214"/>
      <c r="ID937" s="215"/>
      <c r="IE937" s="214"/>
      <c r="IF937" s="214"/>
      <c r="IG937" s="214"/>
      <c r="IH937" s="233"/>
      <c r="II937" s="160"/>
      <c r="IJ937" s="217"/>
      <c r="IK937" s="218"/>
      <c r="IL937" s="218"/>
      <c r="IM937" s="218"/>
      <c r="IO937" s="391"/>
    </row>
    <row r="938" spans="1:249" s="6" customFormat="1" ht="15" x14ac:dyDescent="0.2">
      <c r="A938" s="467" t="s">
        <v>2165</v>
      </c>
      <c r="B938" s="467" t="s">
        <v>1969</v>
      </c>
      <c r="C938" s="393" t="s">
        <v>1053</v>
      </c>
      <c r="D938" s="468"/>
      <c r="E938" s="462" t="s">
        <v>2136</v>
      </c>
      <c r="F938" s="14" t="s">
        <v>2149</v>
      </c>
      <c r="G938" s="14" t="s">
        <v>2149</v>
      </c>
      <c r="H938" s="469" t="s">
        <v>2149</v>
      </c>
      <c r="I938" s="462"/>
      <c r="J938" s="456"/>
      <c r="K938" s="11"/>
      <c r="L938" s="11"/>
      <c r="M938" s="14"/>
      <c r="N938" s="470"/>
      <c r="O938" s="14"/>
      <c r="P938" s="14"/>
      <c r="Q938" s="14"/>
      <c r="R938" s="14"/>
      <c r="S938" s="14"/>
      <c r="T938" s="469"/>
      <c r="U938" s="454"/>
      <c r="V938" s="454"/>
      <c r="W938" s="9"/>
      <c r="X938" s="9"/>
      <c r="Y938" s="10"/>
      <c r="Z938" s="495">
        <v>3</v>
      </c>
      <c r="AA938" s="11"/>
      <c r="AB938" s="472"/>
      <c r="AC938" s="473"/>
      <c r="AD938" s="473"/>
      <c r="AE938" s="496" t="s">
        <v>2195</v>
      </c>
      <c r="AF938" s="12"/>
      <c r="AG938" s="12"/>
      <c r="AH938" s="13"/>
      <c r="AI938" s="14"/>
      <c r="AJ938" s="14"/>
      <c r="AK938" s="7"/>
      <c r="AL938" s="7"/>
      <c r="AM938" s="15"/>
      <c r="AN938" s="15"/>
      <c r="AO938" s="8"/>
      <c r="AP938" s="453" t="s">
        <v>395</v>
      </c>
      <c r="AQ938" s="17"/>
      <c r="AR938" s="18"/>
      <c r="AS938" s="19"/>
      <c r="AT938" s="19"/>
      <c r="AU938" s="19"/>
      <c r="AV938" s="19"/>
      <c r="AW938" s="19"/>
      <c r="AX938" s="19"/>
      <c r="AY938" s="19"/>
      <c r="AZ938" s="20"/>
      <c r="BA938" s="20"/>
      <c r="BB938" s="21"/>
      <c r="BC938" s="22" t="s">
        <v>2179</v>
      </c>
      <c r="BD938" s="77"/>
      <c r="BE938" s="91"/>
      <c r="BF938" s="91"/>
      <c r="BG938" s="92"/>
      <c r="BH938"/>
      <c r="BI938"/>
      <c r="BJ938"/>
      <c r="BK938"/>
      <c r="BL938"/>
      <c r="BM938"/>
      <c r="BN938"/>
      <c r="BO938"/>
      <c r="BP938"/>
      <c r="BQ938"/>
      <c r="BR938"/>
      <c r="BS938"/>
      <c r="BT938" s="92"/>
      <c r="BU938" s="92"/>
      <c r="BV938" s="92"/>
      <c r="BW938" s="5"/>
      <c r="BX938" s="5"/>
      <c r="BY938" s="5"/>
      <c r="BZ938" s="5"/>
      <c r="CA938" s="5"/>
      <c r="CB938" s="5"/>
      <c r="CC938" s="5"/>
      <c r="CD938" s="440"/>
      <c r="CE938" s="440"/>
      <c r="CF938" s="441"/>
      <c r="CG938" s="442"/>
      <c r="CH938" s="443"/>
      <c r="CI938" s="443"/>
      <c r="CJ938" s="443"/>
      <c r="CK938" s="443"/>
      <c r="CL938" s="4"/>
      <c r="CM938" s="4"/>
      <c r="CN938" s="5"/>
      <c r="CO938" s="4"/>
      <c r="CP938" s="444"/>
      <c r="CQ938" s="445"/>
      <c r="CR938" s="446"/>
      <c r="CS938" s="446"/>
      <c r="CT938" s="444"/>
      <c r="CU938" s="444"/>
      <c r="CV938" s="444"/>
      <c r="CW938" s="444"/>
      <c r="CX938" s="447"/>
      <c r="CY938" s="447"/>
      <c r="CZ938" s="447"/>
      <c r="DA938" s="447"/>
      <c r="DB938" s="448"/>
      <c r="DC938" s="448"/>
      <c r="DD938" s="446"/>
      <c r="DE938" s="439"/>
      <c r="DF938" s="439"/>
      <c r="DG938" s="439"/>
      <c r="DH938" s="439"/>
      <c r="DI938" s="439"/>
      <c r="DJ938" s="439"/>
      <c r="DK938" s="439"/>
      <c r="DL938" s="446"/>
      <c r="DM938" s="446"/>
      <c r="DN938" s="444"/>
      <c r="DO938" s="444"/>
      <c r="DP938" s="444"/>
      <c r="DQ938" s="444"/>
      <c r="DR938" s="444"/>
      <c r="DS938" s="441"/>
      <c r="DT938" s="449"/>
      <c r="DU938" s="450"/>
      <c r="DV938" s="450"/>
      <c r="DW938" s="450"/>
      <c r="DX938" s="450"/>
      <c r="DY938" s="450"/>
      <c r="DZ938" s="450"/>
      <c r="EA938" s="450"/>
      <c r="EB938" s="450"/>
      <c r="EC938" s="450"/>
      <c r="ED938" s="450"/>
      <c r="EE938" s="446"/>
      <c r="EF938" s="446"/>
      <c r="EL938" s="4"/>
      <c r="EM938" s="4"/>
      <c r="EN938" s="5"/>
      <c r="EO938" s="4"/>
      <c r="FA938" s="23"/>
      <c r="FB938" s="24"/>
      <c r="FC938" s="75"/>
      <c r="FD938" s="76"/>
      <c r="FF938" s="89"/>
      <c r="IA938" s="214"/>
      <c r="IB938" s="215"/>
      <c r="IC938" s="214"/>
      <c r="ID938" s="215"/>
      <c r="IE938" s="214"/>
      <c r="IF938" s="214"/>
      <c r="IG938" s="214"/>
      <c r="IH938" s="233"/>
      <c r="II938" s="160"/>
      <c r="IJ938" s="217"/>
      <c r="IK938" s="218"/>
      <c r="IL938" s="218"/>
      <c r="IM938" s="218"/>
      <c r="IO938" s="391"/>
    </row>
    <row r="939" spans="1:249" s="6" customFormat="1" ht="15" x14ac:dyDescent="0.2">
      <c r="A939" s="467" t="s">
        <v>2195</v>
      </c>
      <c r="B939" s="467" t="s">
        <v>2149</v>
      </c>
      <c r="C939" s="393" t="s">
        <v>1054</v>
      </c>
      <c r="D939" s="468"/>
      <c r="E939" s="462" t="s">
        <v>2139</v>
      </c>
      <c r="F939" s="14" t="s">
        <v>2149</v>
      </c>
      <c r="G939" s="14" t="s">
        <v>2149</v>
      </c>
      <c r="H939" s="469" t="s">
        <v>2149</v>
      </c>
      <c r="I939" s="462"/>
      <c r="J939" s="456"/>
      <c r="K939" s="11"/>
      <c r="L939" s="11"/>
      <c r="M939" s="14"/>
      <c r="N939" s="470"/>
      <c r="O939" s="14"/>
      <c r="P939" s="14"/>
      <c r="Q939" s="14"/>
      <c r="R939" s="14"/>
      <c r="S939" s="14"/>
      <c r="T939" s="469"/>
      <c r="U939" s="454"/>
      <c r="V939" s="454"/>
      <c r="W939" s="9"/>
      <c r="X939" s="9"/>
      <c r="Y939" s="10"/>
      <c r="Z939" s="495" t="s">
        <v>2195</v>
      </c>
      <c r="AA939" s="11"/>
      <c r="AB939" s="472"/>
      <c r="AC939" s="473"/>
      <c r="AD939" s="473"/>
      <c r="AE939" s="496" t="s">
        <v>2195</v>
      </c>
      <c r="AF939" s="12"/>
      <c r="AG939" s="12"/>
      <c r="AH939" s="13"/>
      <c r="AI939" s="14"/>
      <c r="AJ939" s="14"/>
      <c r="AK939" s="7"/>
      <c r="AL939" s="7"/>
      <c r="AM939" s="15"/>
      <c r="AN939" s="15"/>
      <c r="AO939" s="8"/>
      <c r="AP939" s="453" t="s">
        <v>396</v>
      </c>
      <c r="AQ939" s="17"/>
      <c r="AR939" s="18"/>
      <c r="AS939" s="19"/>
      <c r="AT939" s="19"/>
      <c r="AU939" s="19"/>
      <c r="AV939" s="19"/>
      <c r="AW939" s="19"/>
      <c r="AX939" s="19"/>
      <c r="AY939" s="19"/>
      <c r="AZ939" s="20"/>
      <c r="BA939" s="20"/>
      <c r="BB939" s="21"/>
      <c r="BC939" s="22" t="s">
        <v>2179</v>
      </c>
      <c r="BD939" s="77"/>
      <c r="BE939" s="91"/>
      <c r="BF939" s="91"/>
      <c r="BG939" s="92"/>
      <c r="BH939"/>
      <c r="BI939"/>
      <c r="BJ939"/>
      <c r="BK939"/>
      <c r="BL939"/>
      <c r="BM939"/>
      <c r="BN939"/>
      <c r="BO939"/>
      <c r="BP939"/>
      <c r="BQ939"/>
      <c r="BR939"/>
      <c r="BS939"/>
      <c r="BT939" s="92"/>
      <c r="BU939" s="92"/>
      <c r="BV939" s="92"/>
      <c r="BW939" s="5"/>
      <c r="BX939" s="5"/>
      <c r="BY939" s="5"/>
      <c r="BZ939" s="5"/>
      <c r="CA939" s="5"/>
      <c r="CB939" s="5"/>
      <c r="CC939" s="5"/>
      <c r="CD939" s="440"/>
      <c r="CE939" s="440"/>
      <c r="CF939" s="441"/>
      <c r="CG939" s="442"/>
      <c r="CH939" s="443"/>
      <c r="CI939" s="443"/>
      <c r="CJ939" s="443"/>
      <c r="CK939" s="443"/>
      <c r="CL939" s="4"/>
      <c r="CM939" s="4"/>
      <c r="CN939" s="5"/>
      <c r="CO939" s="4"/>
      <c r="CP939" s="444"/>
      <c r="CQ939" s="445"/>
      <c r="CR939" s="446"/>
      <c r="CS939" s="446"/>
      <c r="CT939" s="444"/>
      <c r="CU939" s="444"/>
      <c r="CV939" s="444"/>
      <c r="CW939" s="444"/>
      <c r="CX939" s="447"/>
      <c r="CY939" s="447"/>
      <c r="CZ939" s="447"/>
      <c r="DA939" s="447"/>
      <c r="DB939" s="448"/>
      <c r="DC939" s="448"/>
      <c r="DD939" s="446"/>
      <c r="DE939" s="439"/>
      <c r="DF939" s="439"/>
      <c r="DG939" s="439"/>
      <c r="DH939" s="439"/>
      <c r="DI939" s="439"/>
      <c r="DJ939" s="439"/>
      <c r="DK939" s="439"/>
      <c r="DL939" s="446"/>
      <c r="DM939" s="446"/>
      <c r="DN939" s="444"/>
      <c r="DO939" s="444"/>
      <c r="DP939" s="444"/>
      <c r="DQ939" s="444"/>
      <c r="DR939" s="444"/>
      <c r="DS939" s="441"/>
      <c r="DT939" s="449"/>
      <c r="DU939" s="450"/>
      <c r="DV939" s="450"/>
      <c r="DW939" s="450"/>
      <c r="DX939" s="450"/>
      <c r="DY939" s="450"/>
      <c r="DZ939" s="450"/>
      <c r="EA939" s="450"/>
      <c r="EB939" s="450"/>
      <c r="EC939" s="450"/>
      <c r="ED939" s="450"/>
      <c r="EE939" s="446"/>
      <c r="EF939" s="446"/>
      <c r="EL939" s="4"/>
      <c r="EM939" s="4"/>
      <c r="EN939" s="5"/>
      <c r="EO939" s="4"/>
      <c r="FA939" s="23"/>
      <c r="FB939" s="24"/>
      <c r="FC939" s="75"/>
      <c r="FD939" s="76"/>
      <c r="FF939" s="89"/>
      <c r="IA939" s="214"/>
      <c r="IB939" s="215"/>
      <c r="IC939" s="214"/>
      <c r="ID939" s="215"/>
      <c r="IE939" s="214"/>
      <c r="IF939" s="214"/>
      <c r="IG939" s="214"/>
      <c r="IH939" s="233"/>
      <c r="II939" s="160"/>
      <c r="IJ939" s="217"/>
      <c r="IK939" s="218"/>
      <c r="IL939" s="218"/>
      <c r="IM939" s="218"/>
      <c r="IO939" s="391"/>
    </row>
    <row r="940" spans="1:249" s="6" customFormat="1" ht="15" x14ac:dyDescent="0.2">
      <c r="A940" s="467" t="s">
        <v>2195</v>
      </c>
      <c r="B940" s="467" t="s">
        <v>1960</v>
      </c>
      <c r="C940" s="393" t="s">
        <v>1055</v>
      </c>
      <c r="D940" s="468"/>
      <c r="E940" s="462" t="s">
        <v>2137</v>
      </c>
      <c r="F940" s="14" t="s">
        <v>2149</v>
      </c>
      <c r="G940" s="14" t="s">
        <v>2149</v>
      </c>
      <c r="H940" s="469" t="s">
        <v>2149</v>
      </c>
      <c r="I940" s="462"/>
      <c r="J940" s="456"/>
      <c r="K940" s="11"/>
      <c r="L940" s="11"/>
      <c r="M940" s="14"/>
      <c r="N940" s="470"/>
      <c r="O940" s="14"/>
      <c r="P940" s="14"/>
      <c r="Q940" s="14"/>
      <c r="R940" s="14"/>
      <c r="S940" s="14"/>
      <c r="T940" s="469"/>
      <c r="U940" s="454"/>
      <c r="V940" s="454"/>
      <c r="W940" s="9"/>
      <c r="X940" s="9"/>
      <c r="Y940" s="10"/>
      <c r="Z940" s="495" t="s">
        <v>2161</v>
      </c>
      <c r="AA940" s="11"/>
      <c r="AB940" s="472"/>
      <c r="AC940" s="473"/>
      <c r="AD940" s="473"/>
      <c r="AE940" s="496" t="s">
        <v>2195</v>
      </c>
      <c r="AF940" s="12"/>
      <c r="AG940" s="12"/>
      <c r="AH940" s="13"/>
      <c r="AI940" s="14"/>
      <c r="AJ940" s="14"/>
      <c r="AK940" s="7"/>
      <c r="AL940" s="7"/>
      <c r="AM940" s="15"/>
      <c r="AN940" s="15"/>
      <c r="AO940" s="8"/>
      <c r="AP940" s="453" t="s">
        <v>397</v>
      </c>
      <c r="AQ940" s="17"/>
      <c r="AR940" s="18"/>
      <c r="AS940" s="19"/>
      <c r="AT940" s="19"/>
      <c r="AU940" s="19"/>
      <c r="AV940" s="19"/>
      <c r="AW940" s="19"/>
      <c r="AX940" s="19"/>
      <c r="AY940" s="19"/>
      <c r="AZ940" s="20"/>
      <c r="BA940" s="20"/>
      <c r="BB940" s="21"/>
      <c r="BC940" s="22" t="s">
        <v>2179</v>
      </c>
      <c r="BD940" s="77"/>
      <c r="BE940" s="91"/>
      <c r="BF940" s="91"/>
      <c r="BG940" s="92"/>
      <c r="BH940"/>
      <c r="BI940"/>
      <c r="BJ940"/>
      <c r="BK940"/>
      <c r="BL940"/>
      <c r="BM940"/>
      <c r="BN940"/>
      <c r="BO940"/>
      <c r="BP940"/>
      <c r="BQ940"/>
      <c r="BR940"/>
      <c r="BS940"/>
      <c r="BT940" s="92"/>
      <c r="BU940" s="92"/>
      <c r="BV940" s="92"/>
      <c r="BW940" s="5"/>
      <c r="BX940" s="5"/>
      <c r="BY940" s="5"/>
      <c r="BZ940" s="5"/>
      <c r="CA940" s="5"/>
      <c r="CB940" s="5"/>
      <c r="CC940" s="5"/>
      <c r="CD940" s="440"/>
      <c r="CE940" s="440"/>
      <c r="CF940" s="441"/>
      <c r="CG940" s="442"/>
      <c r="CH940" s="443"/>
      <c r="CI940" s="443"/>
      <c r="CJ940" s="443"/>
      <c r="CK940" s="443"/>
      <c r="CL940" s="4"/>
      <c r="CM940" s="4"/>
      <c r="CN940" s="5"/>
      <c r="CO940" s="4"/>
      <c r="CP940" s="444"/>
      <c r="CQ940" s="445"/>
      <c r="CR940" s="446"/>
      <c r="CS940" s="446"/>
      <c r="CT940" s="444"/>
      <c r="CU940" s="444"/>
      <c r="CV940" s="444"/>
      <c r="CW940" s="444"/>
      <c r="CX940" s="447"/>
      <c r="CY940" s="447"/>
      <c r="CZ940" s="447"/>
      <c r="DA940" s="447"/>
      <c r="DB940" s="448"/>
      <c r="DC940" s="448"/>
      <c r="DD940" s="446"/>
      <c r="DE940" s="439"/>
      <c r="DF940" s="439"/>
      <c r="DG940" s="439"/>
      <c r="DH940" s="439"/>
      <c r="DI940" s="439"/>
      <c r="DJ940" s="439"/>
      <c r="DK940" s="439"/>
      <c r="DL940" s="446"/>
      <c r="DM940" s="446"/>
      <c r="DN940" s="444"/>
      <c r="DO940" s="444"/>
      <c r="DP940" s="444"/>
      <c r="DQ940" s="444"/>
      <c r="DR940" s="444"/>
      <c r="DS940" s="441"/>
      <c r="DT940" s="449"/>
      <c r="DU940" s="450"/>
      <c r="DV940" s="450"/>
      <c r="DW940" s="450"/>
      <c r="DX940" s="450"/>
      <c r="DY940" s="450"/>
      <c r="DZ940" s="450"/>
      <c r="EA940" s="450"/>
      <c r="EB940" s="450"/>
      <c r="EC940" s="450"/>
      <c r="ED940" s="450"/>
      <c r="EE940" s="446"/>
      <c r="EF940" s="446"/>
      <c r="EL940" s="4"/>
      <c r="EM940" s="4"/>
      <c r="EN940" s="5"/>
      <c r="EO940" s="4"/>
      <c r="FA940" s="23"/>
      <c r="FB940" s="24"/>
      <c r="FC940" s="75"/>
      <c r="FD940" s="76"/>
      <c r="FF940" s="89"/>
      <c r="IA940" s="214"/>
      <c r="IB940" s="215"/>
      <c r="IC940" s="214"/>
      <c r="ID940" s="215"/>
      <c r="IE940" s="214"/>
      <c r="IF940" s="214"/>
      <c r="IG940" s="214"/>
      <c r="IH940" s="233"/>
      <c r="II940" s="160"/>
      <c r="IJ940" s="217"/>
      <c r="IK940" s="218"/>
      <c r="IL940" s="218"/>
      <c r="IM940" s="218"/>
      <c r="IO940" s="391"/>
    </row>
    <row r="941" spans="1:249" s="6" customFormat="1" ht="15" x14ac:dyDescent="0.2">
      <c r="A941" s="467" t="s">
        <v>2195</v>
      </c>
      <c r="B941" s="467" t="s">
        <v>1969</v>
      </c>
      <c r="C941" s="393" t="s">
        <v>1056</v>
      </c>
      <c r="D941" s="468"/>
      <c r="E941" s="462" t="s">
        <v>2137</v>
      </c>
      <c r="F941" s="14" t="s">
        <v>2149</v>
      </c>
      <c r="G941" s="14" t="s">
        <v>2149</v>
      </c>
      <c r="H941" s="469" t="s">
        <v>2149</v>
      </c>
      <c r="I941" s="462"/>
      <c r="J941" s="456"/>
      <c r="K941" s="11"/>
      <c r="L941" s="11"/>
      <c r="M941" s="14"/>
      <c r="N941" s="470"/>
      <c r="O941" s="14"/>
      <c r="P941" s="14"/>
      <c r="Q941" s="14"/>
      <c r="R941" s="14"/>
      <c r="S941" s="14"/>
      <c r="T941" s="469"/>
      <c r="U941" s="454"/>
      <c r="V941" s="454"/>
      <c r="W941" s="9"/>
      <c r="X941" s="9"/>
      <c r="Y941" s="10"/>
      <c r="Z941" s="495" t="s">
        <v>2194</v>
      </c>
      <c r="AA941" s="11"/>
      <c r="AB941" s="472"/>
      <c r="AC941" s="473"/>
      <c r="AD941" s="473"/>
      <c r="AE941" s="496" t="s">
        <v>2195</v>
      </c>
      <c r="AF941" s="12"/>
      <c r="AG941" s="12"/>
      <c r="AH941" s="13"/>
      <c r="AI941" s="14"/>
      <c r="AJ941" s="14"/>
      <c r="AK941" s="7"/>
      <c r="AL941" s="7"/>
      <c r="AM941" s="15"/>
      <c r="AN941" s="15"/>
      <c r="AO941" s="8"/>
      <c r="AP941" s="453" t="s">
        <v>398</v>
      </c>
      <c r="AQ941" s="17"/>
      <c r="AR941" s="18"/>
      <c r="AS941" s="19"/>
      <c r="AT941" s="19"/>
      <c r="AU941" s="19"/>
      <c r="AV941" s="19"/>
      <c r="AW941" s="19"/>
      <c r="AX941" s="19"/>
      <c r="AY941" s="19"/>
      <c r="AZ941" s="20"/>
      <c r="BA941" s="20"/>
      <c r="BB941" s="21"/>
      <c r="BC941" s="22" t="s">
        <v>2179</v>
      </c>
      <c r="BD941" s="77"/>
      <c r="BE941" s="91"/>
      <c r="BF941" s="91"/>
      <c r="BG941" s="92"/>
      <c r="BH941"/>
      <c r="BI941"/>
      <c r="BJ941"/>
      <c r="BK941"/>
      <c r="BL941"/>
      <c r="BM941"/>
      <c r="BN941"/>
      <c r="BO941"/>
      <c r="BP941"/>
      <c r="BQ941"/>
      <c r="BR941"/>
      <c r="BS941"/>
      <c r="BT941" s="92"/>
      <c r="BU941" s="92"/>
      <c r="BV941" s="92"/>
      <c r="BW941" s="5"/>
      <c r="BX941" s="5"/>
      <c r="BY941" s="5"/>
      <c r="BZ941" s="5"/>
      <c r="CA941" s="5"/>
      <c r="CB941" s="5"/>
      <c r="CC941" s="5"/>
      <c r="CD941" s="440"/>
      <c r="CE941" s="440"/>
      <c r="CF941" s="441"/>
      <c r="CG941" s="442"/>
      <c r="CH941" s="443"/>
      <c r="CI941" s="443"/>
      <c r="CJ941" s="443"/>
      <c r="CK941" s="443"/>
      <c r="CL941" s="4"/>
      <c r="CM941" s="4"/>
      <c r="CN941" s="5"/>
      <c r="CO941" s="4"/>
      <c r="CP941" s="444"/>
      <c r="CQ941" s="445"/>
      <c r="CR941" s="446"/>
      <c r="CS941" s="446"/>
      <c r="CT941" s="444"/>
      <c r="CU941" s="444"/>
      <c r="CV941" s="444"/>
      <c r="CW941" s="444"/>
      <c r="CX941" s="447"/>
      <c r="CY941" s="447"/>
      <c r="CZ941" s="447"/>
      <c r="DA941" s="447"/>
      <c r="DB941" s="448"/>
      <c r="DC941" s="448"/>
      <c r="DD941" s="446"/>
      <c r="DE941" s="439"/>
      <c r="DF941" s="439"/>
      <c r="DG941" s="439"/>
      <c r="DH941" s="439"/>
      <c r="DI941" s="439"/>
      <c r="DJ941" s="439"/>
      <c r="DK941" s="439"/>
      <c r="DL941" s="446"/>
      <c r="DM941" s="446"/>
      <c r="DN941" s="444"/>
      <c r="DO941" s="444"/>
      <c r="DP941" s="444"/>
      <c r="DQ941" s="444"/>
      <c r="DR941" s="444"/>
      <c r="DS941" s="441"/>
      <c r="DT941" s="449"/>
      <c r="DU941" s="450"/>
      <c r="DV941" s="450"/>
      <c r="DW941" s="450"/>
      <c r="DX941" s="450"/>
      <c r="DY941" s="450"/>
      <c r="DZ941" s="450"/>
      <c r="EA941" s="450"/>
      <c r="EB941" s="450"/>
      <c r="EC941" s="450"/>
      <c r="ED941" s="450"/>
      <c r="EE941" s="446"/>
      <c r="EF941" s="446"/>
      <c r="EL941" s="4"/>
      <c r="EM941" s="4"/>
      <c r="EN941" s="5"/>
      <c r="EO941" s="4"/>
      <c r="FA941" s="23"/>
      <c r="FB941" s="24"/>
      <c r="FC941" s="75"/>
      <c r="FD941" s="76"/>
      <c r="FF941" s="89"/>
      <c r="IA941" s="214"/>
      <c r="IB941" s="215"/>
      <c r="IC941" s="214"/>
      <c r="ID941" s="215"/>
      <c r="IE941" s="214"/>
      <c r="IF941" s="214"/>
      <c r="IG941" s="214"/>
      <c r="IH941" s="233"/>
      <c r="II941" s="160"/>
      <c r="IJ941" s="217"/>
      <c r="IK941" s="218"/>
      <c r="IL941" s="218"/>
      <c r="IM941" s="218"/>
      <c r="IO941" s="391"/>
    </row>
    <row r="942" spans="1:249" s="6" customFormat="1" ht="15" x14ac:dyDescent="0.2">
      <c r="A942" s="467" t="s">
        <v>2195</v>
      </c>
      <c r="B942" s="467" t="s">
        <v>2149</v>
      </c>
      <c r="C942" s="393" t="s">
        <v>1057</v>
      </c>
      <c r="D942" s="468"/>
      <c r="E942" s="462" t="s">
        <v>2137</v>
      </c>
      <c r="F942" s="14" t="s">
        <v>2149</v>
      </c>
      <c r="G942" s="14" t="s">
        <v>2149</v>
      </c>
      <c r="H942" s="469" t="s">
        <v>2149</v>
      </c>
      <c r="I942" s="462"/>
      <c r="J942" s="456"/>
      <c r="K942" s="11"/>
      <c r="L942" s="11"/>
      <c r="M942" s="14"/>
      <c r="N942" s="470"/>
      <c r="O942" s="14"/>
      <c r="P942" s="14"/>
      <c r="Q942" s="14"/>
      <c r="R942" s="14"/>
      <c r="S942" s="14"/>
      <c r="T942" s="469"/>
      <c r="U942" s="454"/>
      <c r="V942" s="454"/>
      <c r="W942" s="9"/>
      <c r="X942" s="9"/>
      <c r="Y942" s="10"/>
      <c r="Z942" s="495" t="s">
        <v>2195</v>
      </c>
      <c r="AA942" s="11"/>
      <c r="AB942" s="472"/>
      <c r="AC942" s="473"/>
      <c r="AD942" s="473"/>
      <c r="AE942" s="496" t="s">
        <v>2195</v>
      </c>
      <c r="AF942" s="12"/>
      <c r="AG942" s="12"/>
      <c r="AH942" s="13"/>
      <c r="AI942" s="14"/>
      <c r="AJ942" s="14"/>
      <c r="AK942" s="7"/>
      <c r="AL942" s="7"/>
      <c r="AM942" s="15"/>
      <c r="AN942" s="15"/>
      <c r="AO942" s="8"/>
      <c r="AP942" s="453" t="s">
        <v>399</v>
      </c>
      <c r="AQ942" s="17"/>
      <c r="AR942" s="18"/>
      <c r="AS942" s="19"/>
      <c r="AT942" s="19"/>
      <c r="AU942" s="19"/>
      <c r="AV942" s="19"/>
      <c r="AW942" s="19"/>
      <c r="AX942" s="19"/>
      <c r="AY942" s="19"/>
      <c r="AZ942" s="20"/>
      <c r="BA942" s="20"/>
      <c r="BB942" s="21"/>
      <c r="BC942" s="22" t="s">
        <v>2179</v>
      </c>
      <c r="BD942" s="77"/>
      <c r="BE942" s="91"/>
      <c r="BF942" s="91"/>
      <c r="BG942" s="92"/>
      <c r="BH942"/>
      <c r="BI942"/>
      <c r="BJ942"/>
      <c r="BK942"/>
      <c r="BL942"/>
      <c r="BM942"/>
      <c r="BN942"/>
      <c r="BO942"/>
      <c r="BP942"/>
      <c r="BQ942"/>
      <c r="BR942"/>
      <c r="BS942"/>
      <c r="BT942" s="92"/>
      <c r="BU942" s="92"/>
      <c r="BV942" s="92"/>
      <c r="BW942" s="5"/>
      <c r="BX942" s="5"/>
      <c r="BY942" s="5"/>
      <c r="BZ942" s="5"/>
      <c r="CA942" s="5"/>
      <c r="CB942" s="5"/>
      <c r="CC942" s="5"/>
      <c r="CD942" s="440"/>
      <c r="CE942" s="440"/>
      <c r="CF942" s="441"/>
      <c r="CG942" s="442"/>
      <c r="CH942" s="443"/>
      <c r="CI942" s="443"/>
      <c r="CJ942" s="443"/>
      <c r="CK942" s="443"/>
      <c r="CL942" s="4"/>
      <c r="CM942" s="4"/>
      <c r="CN942" s="5"/>
      <c r="CO942" s="4"/>
      <c r="CP942" s="444"/>
      <c r="CQ942" s="445"/>
      <c r="CR942" s="446"/>
      <c r="CS942" s="446"/>
      <c r="CT942" s="444"/>
      <c r="CU942" s="444"/>
      <c r="CV942" s="444"/>
      <c r="CW942" s="444"/>
      <c r="CX942" s="447"/>
      <c r="CY942" s="447"/>
      <c r="CZ942" s="447"/>
      <c r="DA942" s="447"/>
      <c r="DB942" s="448"/>
      <c r="DC942" s="448"/>
      <c r="DD942" s="446"/>
      <c r="DE942" s="439"/>
      <c r="DF942" s="439"/>
      <c r="DG942" s="439"/>
      <c r="DH942" s="439"/>
      <c r="DI942" s="439"/>
      <c r="DJ942" s="439"/>
      <c r="DK942" s="439"/>
      <c r="DL942" s="446"/>
      <c r="DM942" s="446"/>
      <c r="DN942" s="444"/>
      <c r="DO942" s="444"/>
      <c r="DP942" s="444"/>
      <c r="DQ942" s="444"/>
      <c r="DR942" s="444"/>
      <c r="DS942" s="441"/>
      <c r="DT942" s="449"/>
      <c r="DU942" s="450"/>
      <c r="DV942" s="450"/>
      <c r="DW942" s="450"/>
      <c r="DX942" s="450"/>
      <c r="DY942" s="450"/>
      <c r="DZ942" s="450"/>
      <c r="EA942" s="450"/>
      <c r="EB942" s="450"/>
      <c r="EC942" s="450"/>
      <c r="ED942" s="450"/>
      <c r="EE942" s="446"/>
      <c r="EF942" s="446"/>
      <c r="EL942" s="4"/>
      <c r="EM942" s="4"/>
      <c r="EN942" s="5"/>
      <c r="EO942" s="4"/>
      <c r="FA942" s="23"/>
      <c r="FB942" s="24"/>
      <c r="FC942" s="75"/>
      <c r="FD942" s="76"/>
      <c r="FF942" s="89"/>
      <c r="IA942" s="214"/>
      <c r="IB942" s="215"/>
      <c r="IC942" s="214"/>
      <c r="ID942" s="215"/>
      <c r="IE942" s="214"/>
      <c r="IF942" s="214"/>
      <c r="IG942" s="214"/>
      <c r="IH942" s="233"/>
      <c r="II942" s="160"/>
      <c r="IJ942" s="217"/>
      <c r="IK942" s="218"/>
      <c r="IL942" s="218"/>
      <c r="IM942" s="218"/>
      <c r="IO942" s="391"/>
    </row>
    <row r="943" spans="1:249" s="6" customFormat="1" ht="15" x14ac:dyDescent="0.2">
      <c r="A943" s="467" t="s">
        <v>2165</v>
      </c>
      <c r="B943" s="467" t="s">
        <v>1969</v>
      </c>
      <c r="C943" s="393" t="s">
        <v>1058</v>
      </c>
      <c r="D943" s="468"/>
      <c r="E943" s="462" t="s">
        <v>2136</v>
      </c>
      <c r="F943" s="14" t="s">
        <v>2149</v>
      </c>
      <c r="G943" s="14" t="s">
        <v>2149</v>
      </c>
      <c r="H943" s="469" t="s">
        <v>2149</v>
      </c>
      <c r="I943" s="462"/>
      <c r="J943" s="456"/>
      <c r="K943" s="11"/>
      <c r="L943" s="11"/>
      <c r="M943" s="14"/>
      <c r="N943" s="470"/>
      <c r="O943" s="14"/>
      <c r="P943" s="14"/>
      <c r="Q943" s="14"/>
      <c r="R943" s="14"/>
      <c r="S943" s="14"/>
      <c r="T943" s="469"/>
      <c r="U943" s="454"/>
      <c r="V943" s="454"/>
      <c r="W943" s="9"/>
      <c r="X943" s="9"/>
      <c r="Y943" s="10"/>
      <c r="Z943" s="495">
        <v>3</v>
      </c>
      <c r="AA943" s="11"/>
      <c r="AB943" s="472"/>
      <c r="AC943" s="473"/>
      <c r="AD943" s="473"/>
      <c r="AE943" s="496">
        <v>3</v>
      </c>
      <c r="AF943" s="12"/>
      <c r="AG943" s="12"/>
      <c r="AH943" s="13"/>
      <c r="AI943" s="14"/>
      <c r="AJ943" s="14"/>
      <c r="AK943" s="7"/>
      <c r="AL943" s="7"/>
      <c r="AM943" s="15"/>
      <c r="AN943" s="15"/>
      <c r="AO943" s="8"/>
      <c r="AP943" s="453" t="s">
        <v>400</v>
      </c>
      <c r="AQ943" s="17"/>
      <c r="AR943" s="18"/>
      <c r="AS943" s="19"/>
      <c r="AT943" s="19"/>
      <c r="AU943" s="19"/>
      <c r="AV943" s="19"/>
      <c r="AW943" s="19"/>
      <c r="AX943" s="19"/>
      <c r="AY943" s="19"/>
      <c r="AZ943" s="20"/>
      <c r="BA943" s="20"/>
      <c r="BB943" s="21"/>
      <c r="BC943" s="22" t="s">
        <v>2179</v>
      </c>
      <c r="BD943" s="77"/>
      <c r="BE943" s="91"/>
      <c r="BF943" s="91"/>
      <c r="BG943" s="92"/>
      <c r="BH943"/>
      <c r="BI943"/>
      <c r="BJ943"/>
      <c r="BK943"/>
      <c r="BL943"/>
      <c r="BM943"/>
      <c r="BN943"/>
      <c r="BO943"/>
      <c r="BP943"/>
      <c r="BQ943"/>
      <c r="BR943"/>
      <c r="BS943"/>
      <c r="BT943" s="92"/>
      <c r="BU943" s="92"/>
      <c r="BV943" s="92"/>
      <c r="BW943" s="5"/>
      <c r="BX943" s="5"/>
      <c r="BY943" s="5"/>
      <c r="BZ943" s="5"/>
      <c r="CA943" s="5"/>
      <c r="CB943" s="5"/>
      <c r="CC943" s="5"/>
      <c r="CD943" s="440"/>
      <c r="CE943" s="440"/>
      <c r="CF943" s="441"/>
      <c r="CG943" s="442"/>
      <c r="CH943" s="443"/>
      <c r="CI943" s="443"/>
      <c r="CJ943" s="443"/>
      <c r="CK943" s="443"/>
      <c r="CL943" s="4"/>
      <c r="CM943" s="4"/>
      <c r="CN943" s="5"/>
      <c r="CO943" s="4"/>
      <c r="CP943" s="444"/>
      <c r="CQ943" s="445"/>
      <c r="CR943" s="446"/>
      <c r="CS943" s="446"/>
      <c r="CT943" s="444"/>
      <c r="CU943" s="444"/>
      <c r="CV943" s="444"/>
      <c r="CW943" s="444"/>
      <c r="CX943" s="447"/>
      <c r="CY943" s="447"/>
      <c r="CZ943" s="447"/>
      <c r="DA943" s="447"/>
      <c r="DB943" s="448"/>
      <c r="DC943" s="448"/>
      <c r="DD943" s="446"/>
      <c r="DE943" s="439"/>
      <c r="DF943" s="439"/>
      <c r="DG943" s="439"/>
      <c r="DH943" s="439"/>
      <c r="DI943" s="439"/>
      <c r="DJ943" s="439"/>
      <c r="DK943" s="439"/>
      <c r="DL943" s="446"/>
      <c r="DM943" s="446"/>
      <c r="DN943" s="444"/>
      <c r="DO943" s="444"/>
      <c r="DP943" s="444"/>
      <c r="DQ943" s="444"/>
      <c r="DR943" s="444"/>
      <c r="DS943" s="441"/>
      <c r="DT943" s="449"/>
      <c r="DU943" s="450"/>
      <c r="DV943" s="450"/>
      <c r="DW943" s="450"/>
      <c r="DX943" s="450"/>
      <c r="DY943" s="450"/>
      <c r="DZ943" s="450"/>
      <c r="EA943" s="450"/>
      <c r="EB943" s="450"/>
      <c r="EC943" s="450"/>
      <c r="ED943" s="450"/>
      <c r="EE943" s="446"/>
      <c r="EF943" s="446"/>
      <c r="EL943" s="4"/>
      <c r="EM943" s="4"/>
      <c r="EN943" s="5"/>
      <c r="EO943" s="4"/>
      <c r="FA943" s="23"/>
      <c r="FB943" s="24"/>
      <c r="FC943" s="75"/>
      <c r="FD943" s="76"/>
      <c r="FF943" s="89"/>
      <c r="IA943" s="214"/>
      <c r="IB943" s="215"/>
      <c r="IC943" s="214"/>
      <c r="ID943" s="215"/>
      <c r="IE943" s="214"/>
      <c r="IF943" s="214"/>
      <c r="IG943" s="214"/>
      <c r="IH943" s="233"/>
      <c r="II943" s="160"/>
      <c r="IJ943" s="217"/>
      <c r="IK943" s="218"/>
      <c r="IL943" s="218"/>
      <c r="IM943" s="218"/>
      <c r="IO943" s="391"/>
    </row>
    <row r="944" spans="1:249" s="6" customFormat="1" ht="15" x14ac:dyDescent="0.2">
      <c r="A944" s="467">
        <v>0</v>
      </c>
      <c r="B944" s="467" t="s">
        <v>2149</v>
      </c>
      <c r="C944" s="393" t="s">
        <v>1059</v>
      </c>
      <c r="D944" s="468"/>
      <c r="E944" s="462" t="s">
        <v>2135</v>
      </c>
      <c r="F944" s="14"/>
      <c r="G944" s="14"/>
      <c r="H944" s="469"/>
      <c r="I944" s="462"/>
      <c r="J944" s="456"/>
      <c r="K944" s="11"/>
      <c r="L944" s="11"/>
      <c r="M944" s="14"/>
      <c r="N944" s="470"/>
      <c r="O944" s="14"/>
      <c r="P944" s="14"/>
      <c r="Q944" s="14"/>
      <c r="R944" s="14"/>
      <c r="S944" s="14"/>
      <c r="T944" s="469"/>
      <c r="U944" s="454"/>
      <c r="V944" s="454"/>
      <c r="W944" s="9"/>
      <c r="X944" s="9"/>
      <c r="Y944" s="10"/>
      <c r="Z944" s="495">
        <v>0</v>
      </c>
      <c r="AA944" s="11"/>
      <c r="AB944" s="472"/>
      <c r="AC944" s="473"/>
      <c r="AD944" s="473"/>
      <c r="AE944" s="496">
        <v>2</v>
      </c>
      <c r="AF944" s="12"/>
      <c r="AG944" s="12"/>
      <c r="AH944" s="13"/>
      <c r="AI944" s="14"/>
      <c r="AJ944" s="14"/>
      <c r="AK944" s="7"/>
      <c r="AL944" s="7"/>
      <c r="AM944" s="15"/>
      <c r="AN944" s="15"/>
      <c r="AO944" s="8"/>
      <c r="AP944" s="453" t="s">
        <v>401</v>
      </c>
      <c r="AQ944" s="17"/>
      <c r="AR944" s="18"/>
      <c r="AS944" s="19"/>
      <c r="AT944" s="19"/>
      <c r="AU944" s="19"/>
      <c r="AV944" s="19"/>
      <c r="AW944" s="19"/>
      <c r="AX944" s="19"/>
      <c r="AY944" s="19"/>
      <c r="AZ944" s="20"/>
      <c r="BA944" s="20"/>
      <c r="BB944" s="21"/>
      <c r="BC944" s="22" t="s">
        <v>2179</v>
      </c>
      <c r="BD944" s="77"/>
      <c r="BE944" s="91"/>
      <c r="BF944" s="91"/>
      <c r="BG944" s="92"/>
      <c r="BH944"/>
      <c r="BI944"/>
      <c r="BJ944"/>
      <c r="BK944"/>
      <c r="BL944"/>
      <c r="BM944"/>
      <c r="BN944"/>
      <c r="BO944"/>
      <c r="BP944"/>
      <c r="BQ944"/>
      <c r="BR944"/>
      <c r="BS944"/>
      <c r="BT944" s="92"/>
      <c r="BU944" s="92"/>
      <c r="BV944" s="92"/>
      <c r="BW944" s="5"/>
      <c r="BX944" s="5"/>
      <c r="BY944" s="5"/>
      <c r="BZ944" s="5"/>
      <c r="CA944" s="5"/>
      <c r="CB944" s="5"/>
      <c r="CC944" s="5"/>
      <c r="CD944" s="440"/>
      <c r="CE944" s="440"/>
      <c r="CF944" s="441"/>
      <c r="CG944" s="442"/>
      <c r="CH944" s="443"/>
      <c r="CI944" s="443"/>
      <c r="CJ944" s="443"/>
      <c r="CK944" s="443"/>
      <c r="CL944" s="4"/>
      <c r="CM944" s="4"/>
      <c r="CN944" s="5"/>
      <c r="CO944" s="4"/>
      <c r="CP944" s="444"/>
      <c r="CQ944" s="445"/>
      <c r="CR944" s="446"/>
      <c r="CS944" s="446"/>
      <c r="CT944" s="444"/>
      <c r="CU944" s="444"/>
      <c r="CV944" s="444"/>
      <c r="CW944" s="444"/>
      <c r="CX944" s="447"/>
      <c r="CY944" s="447"/>
      <c r="CZ944" s="447"/>
      <c r="DA944" s="447"/>
      <c r="DB944" s="448"/>
      <c r="DC944" s="448"/>
      <c r="DD944" s="446"/>
      <c r="DE944" s="439"/>
      <c r="DF944" s="439"/>
      <c r="DG944" s="439"/>
      <c r="DH944" s="439"/>
      <c r="DI944" s="439"/>
      <c r="DJ944" s="439"/>
      <c r="DK944" s="439"/>
      <c r="DL944" s="446"/>
      <c r="DM944" s="446"/>
      <c r="DN944" s="444"/>
      <c r="DO944" s="444"/>
      <c r="DP944" s="444"/>
      <c r="DQ944" s="444"/>
      <c r="DR944" s="444"/>
      <c r="DS944" s="441"/>
      <c r="DT944" s="449"/>
      <c r="DU944" s="450"/>
      <c r="DV944" s="450"/>
      <c r="DW944" s="450"/>
      <c r="DX944" s="450"/>
      <c r="DY944" s="450"/>
      <c r="DZ944" s="450"/>
      <c r="EA944" s="450"/>
      <c r="EB944" s="450"/>
      <c r="EC944" s="450"/>
      <c r="ED944" s="450"/>
      <c r="EE944" s="446"/>
      <c r="EF944" s="446"/>
      <c r="EL944" s="4"/>
      <c r="EM944" s="4"/>
      <c r="EN944" s="5"/>
      <c r="EO944" s="4"/>
      <c r="FA944" s="23"/>
      <c r="FB944" s="24"/>
      <c r="FC944" s="75"/>
      <c r="FD944" s="76"/>
      <c r="FF944" s="89"/>
      <c r="IA944" s="214"/>
      <c r="IB944" s="215"/>
      <c r="IC944" s="214"/>
      <c r="ID944" s="215"/>
      <c r="IE944" s="214"/>
      <c r="IF944" s="214"/>
      <c r="IG944" s="214"/>
      <c r="IH944" s="233"/>
      <c r="II944" s="160"/>
      <c r="IJ944" s="217"/>
      <c r="IK944" s="218"/>
      <c r="IL944" s="218"/>
      <c r="IM944" s="218"/>
      <c r="IO944" s="391"/>
    </row>
    <row r="945" spans="1:249" s="6" customFormat="1" ht="15" x14ac:dyDescent="0.2">
      <c r="A945" s="467" t="s">
        <v>2161</v>
      </c>
      <c r="B945" s="467" t="s">
        <v>1960</v>
      </c>
      <c r="C945" s="393" t="s">
        <v>1060</v>
      </c>
      <c r="D945" s="468"/>
      <c r="E945" s="462" t="s">
        <v>2142</v>
      </c>
      <c r="F945" s="14" t="s">
        <v>2142</v>
      </c>
      <c r="G945" s="14" t="s">
        <v>2142</v>
      </c>
      <c r="H945" s="469" t="s">
        <v>2149</v>
      </c>
      <c r="I945" s="462"/>
      <c r="J945" s="456"/>
      <c r="K945" s="11"/>
      <c r="L945" s="11"/>
      <c r="M945" s="14"/>
      <c r="N945" s="470"/>
      <c r="O945" s="14"/>
      <c r="P945" s="14"/>
      <c r="Q945" s="14"/>
      <c r="R945" s="14"/>
      <c r="S945" s="14"/>
      <c r="T945" s="469"/>
      <c r="U945" s="454"/>
      <c r="V945" s="454"/>
      <c r="W945" s="9"/>
      <c r="X945" s="9"/>
      <c r="Y945" s="10"/>
      <c r="Z945" s="495">
        <v>2</v>
      </c>
      <c r="AA945" s="11"/>
      <c r="AB945" s="472"/>
      <c r="AC945" s="473"/>
      <c r="AD945" s="473"/>
      <c r="AE945" s="496">
        <v>3</v>
      </c>
      <c r="AF945" s="12"/>
      <c r="AG945" s="12"/>
      <c r="AH945" s="13"/>
      <c r="AI945" s="14"/>
      <c r="AJ945" s="14"/>
      <c r="AK945" s="7"/>
      <c r="AL945" s="7"/>
      <c r="AM945" s="15"/>
      <c r="AN945" s="15"/>
      <c r="AO945" s="8"/>
      <c r="AP945" s="453" t="s">
        <v>402</v>
      </c>
      <c r="AQ945" s="17"/>
      <c r="AR945" s="18"/>
      <c r="AS945" s="19"/>
      <c r="AT945" s="19"/>
      <c r="AU945" s="19"/>
      <c r="AV945" s="19"/>
      <c r="AW945" s="19"/>
      <c r="AX945" s="19"/>
      <c r="AY945" s="19"/>
      <c r="AZ945" s="20"/>
      <c r="BA945" s="20"/>
      <c r="BB945" s="21"/>
      <c r="BC945" s="22" t="s">
        <v>2179</v>
      </c>
      <c r="BD945" s="77"/>
      <c r="BE945" s="91"/>
      <c r="BF945" s="91"/>
      <c r="BG945" s="92"/>
      <c r="BH945"/>
      <c r="BI945"/>
      <c r="BJ945"/>
      <c r="BK945"/>
      <c r="BL945"/>
      <c r="BM945"/>
      <c r="BN945"/>
      <c r="BO945"/>
      <c r="BP945"/>
      <c r="BQ945"/>
      <c r="BR945"/>
      <c r="BS945"/>
      <c r="BT945" s="92"/>
      <c r="BU945" s="92"/>
      <c r="BV945" s="92"/>
      <c r="BW945" s="5"/>
      <c r="BX945" s="5"/>
      <c r="BY945" s="5"/>
      <c r="BZ945" s="5"/>
      <c r="CA945" s="5"/>
      <c r="CB945" s="5"/>
      <c r="CC945" s="5"/>
      <c r="CD945" s="440"/>
      <c r="CE945" s="440"/>
      <c r="CF945" s="441"/>
      <c r="CG945" s="442"/>
      <c r="CH945" s="443"/>
      <c r="CI945" s="443"/>
      <c r="CJ945" s="443"/>
      <c r="CK945" s="443"/>
      <c r="CL945" s="4"/>
      <c r="CM945" s="4"/>
      <c r="CN945" s="5"/>
      <c r="CO945" s="4"/>
      <c r="CP945" s="444"/>
      <c r="CQ945" s="445"/>
      <c r="CR945" s="446"/>
      <c r="CS945" s="446"/>
      <c r="CT945" s="444"/>
      <c r="CU945" s="444"/>
      <c r="CV945" s="444"/>
      <c r="CW945" s="444"/>
      <c r="CX945" s="447"/>
      <c r="CY945" s="447"/>
      <c r="CZ945" s="447"/>
      <c r="DA945" s="447"/>
      <c r="DB945" s="448"/>
      <c r="DC945" s="448"/>
      <c r="DD945" s="446"/>
      <c r="DE945" s="439"/>
      <c r="DF945" s="439"/>
      <c r="DG945" s="439"/>
      <c r="DH945" s="439"/>
      <c r="DI945" s="439"/>
      <c r="DJ945" s="439"/>
      <c r="DK945" s="439"/>
      <c r="DL945" s="446"/>
      <c r="DM945" s="446"/>
      <c r="DN945" s="444"/>
      <c r="DO945" s="444"/>
      <c r="DP945" s="444"/>
      <c r="DQ945" s="444"/>
      <c r="DR945" s="444"/>
      <c r="DS945" s="441"/>
      <c r="DT945" s="449"/>
      <c r="DU945" s="450"/>
      <c r="DV945" s="450"/>
      <c r="DW945" s="450"/>
      <c r="DX945" s="450"/>
      <c r="DY945" s="450"/>
      <c r="DZ945" s="450"/>
      <c r="EA945" s="450"/>
      <c r="EB945" s="450"/>
      <c r="EC945" s="450"/>
      <c r="ED945" s="450"/>
      <c r="EE945" s="446"/>
      <c r="EF945" s="446"/>
      <c r="EL945" s="4"/>
      <c r="EM945" s="4"/>
      <c r="EN945" s="5"/>
      <c r="EO945" s="4"/>
      <c r="FA945" s="23"/>
      <c r="FB945" s="24"/>
      <c r="FC945" s="75"/>
      <c r="FD945" s="76"/>
      <c r="FF945" s="89"/>
      <c r="IA945" s="214"/>
      <c r="IB945" s="215"/>
      <c r="IC945" s="214"/>
      <c r="ID945" s="215"/>
      <c r="IE945" s="214"/>
      <c r="IF945" s="214"/>
      <c r="IG945" s="214"/>
      <c r="IH945" s="233"/>
      <c r="II945" s="160"/>
      <c r="IJ945" s="217"/>
      <c r="IK945" s="218"/>
      <c r="IL945" s="218"/>
      <c r="IM945" s="218"/>
      <c r="IO945" s="391"/>
    </row>
    <row r="946" spans="1:249" s="6" customFormat="1" ht="15" x14ac:dyDescent="0.2">
      <c r="A946" s="467" t="s">
        <v>2165</v>
      </c>
      <c r="B946" s="467" t="s">
        <v>1960</v>
      </c>
      <c r="C946" s="393" t="s">
        <v>1061</v>
      </c>
      <c r="D946" s="468"/>
      <c r="E946" s="462" t="s">
        <v>2136</v>
      </c>
      <c r="F946" s="14" t="s">
        <v>2149</v>
      </c>
      <c r="G946" s="14" t="s">
        <v>2149</v>
      </c>
      <c r="H946" s="469" t="s">
        <v>2149</v>
      </c>
      <c r="I946" s="462"/>
      <c r="J946" s="456"/>
      <c r="K946" s="11"/>
      <c r="L946" s="11"/>
      <c r="M946" s="14"/>
      <c r="N946" s="470"/>
      <c r="O946" s="14"/>
      <c r="P946" s="14"/>
      <c r="Q946" s="14"/>
      <c r="R946" s="14"/>
      <c r="S946" s="14"/>
      <c r="T946" s="469"/>
      <c r="U946" s="454"/>
      <c r="V946" s="454"/>
      <c r="W946" s="9"/>
      <c r="X946" s="9"/>
      <c r="Y946" s="10"/>
      <c r="Z946" s="495" t="s">
        <v>2161</v>
      </c>
      <c r="AA946" s="11"/>
      <c r="AB946" s="472"/>
      <c r="AC946" s="473"/>
      <c r="AD946" s="473"/>
      <c r="AE946" s="496">
        <v>3</v>
      </c>
      <c r="AF946" s="12"/>
      <c r="AG946" s="12"/>
      <c r="AH946" s="13"/>
      <c r="AI946" s="14"/>
      <c r="AJ946" s="14"/>
      <c r="AK946" s="7"/>
      <c r="AL946" s="7"/>
      <c r="AM946" s="15"/>
      <c r="AN946" s="15"/>
      <c r="AO946" s="8"/>
      <c r="AP946" s="453" t="s">
        <v>403</v>
      </c>
      <c r="AQ946" s="17"/>
      <c r="AR946" s="18"/>
      <c r="AS946" s="19"/>
      <c r="AT946" s="19"/>
      <c r="AU946" s="19"/>
      <c r="AV946" s="19"/>
      <c r="AW946" s="19"/>
      <c r="AX946" s="19"/>
      <c r="AY946" s="19"/>
      <c r="AZ946" s="20"/>
      <c r="BA946" s="20"/>
      <c r="BB946" s="21"/>
      <c r="BC946" s="22" t="s">
        <v>2179</v>
      </c>
      <c r="BD946" s="77"/>
      <c r="BE946" s="91"/>
      <c r="BF946" s="91"/>
      <c r="BG946" s="92"/>
      <c r="BH946"/>
      <c r="BI946"/>
      <c r="BJ946"/>
      <c r="BK946"/>
      <c r="BL946"/>
      <c r="BM946"/>
      <c r="BN946"/>
      <c r="BO946"/>
      <c r="BP946"/>
      <c r="BQ946"/>
      <c r="BR946"/>
      <c r="BS946"/>
      <c r="BT946" s="92"/>
      <c r="BU946" s="92"/>
      <c r="BV946" s="92"/>
      <c r="BW946" s="5"/>
      <c r="BX946" s="5"/>
      <c r="BY946" s="5"/>
      <c r="BZ946" s="5"/>
      <c r="CA946" s="5"/>
      <c r="CB946" s="5"/>
      <c r="CC946" s="5"/>
      <c r="CD946" s="440"/>
      <c r="CE946" s="440"/>
      <c r="CF946" s="441"/>
      <c r="CG946" s="442"/>
      <c r="CH946" s="443"/>
      <c r="CI946" s="443"/>
      <c r="CJ946" s="443"/>
      <c r="CK946" s="443"/>
      <c r="CL946" s="4"/>
      <c r="CM946" s="4"/>
      <c r="CN946" s="5"/>
      <c r="CO946" s="4"/>
      <c r="CP946" s="444"/>
      <c r="CQ946" s="445"/>
      <c r="CR946" s="446"/>
      <c r="CS946" s="446"/>
      <c r="CT946" s="444"/>
      <c r="CU946" s="444"/>
      <c r="CV946" s="444"/>
      <c r="CW946" s="444"/>
      <c r="CX946" s="447"/>
      <c r="CY946" s="447"/>
      <c r="CZ946" s="447"/>
      <c r="DA946" s="447"/>
      <c r="DB946" s="448"/>
      <c r="DC946" s="448"/>
      <c r="DD946" s="446"/>
      <c r="DE946" s="439"/>
      <c r="DF946" s="439"/>
      <c r="DG946" s="439"/>
      <c r="DH946" s="439"/>
      <c r="DI946" s="439"/>
      <c r="DJ946" s="439"/>
      <c r="DK946" s="439"/>
      <c r="DL946" s="446"/>
      <c r="DM946" s="446"/>
      <c r="DN946" s="444"/>
      <c r="DO946" s="444"/>
      <c r="DP946" s="444"/>
      <c r="DQ946" s="444"/>
      <c r="DR946" s="444"/>
      <c r="DS946" s="441"/>
      <c r="DT946" s="449"/>
      <c r="DU946" s="450"/>
      <c r="DV946" s="450"/>
      <c r="DW946" s="450"/>
      <c r="DX946" s="450"/>
      <c r="DY946" s="450"/>
      <c r="DZ946" s="450"/>
      <c r="EA946" s="450"/>
      <c r="EB946" s="450"/>
      <c r="EC946" s="450"/>
      <c r="ED946" s="450"/>
      <c r="EE946" s="446"/>
      <c r="EF946" s="446"/>
      <c r="EL946" s="4"/>
      <c r="EM946" s="4"/>
      <c r="EN946" s="5"/>
      <c r="EO946" s="4"/>
      <c r="FA946" s="23"/>
      <c r="FB946" s="24"/>
      <c r="FC946" s="75"/>
      <c r="FD946" s="76"/>
      <c r="FF946" s="89"/>
      <c r="IA946" s="214"/>
      <c r="IB946" s="215"/>
      <c r="IC946" s="214"/>
      <c r="ID946" s="215"/>
      <c r="IE946" s="214"/>
      <c r="IF946" s="214"/>
      <c r="IG946" s="214"/>
      <c r="IH946" s="233"/>
      <c r="II946" s="160"/>
      <c r="IJ946" s="217"/>
      <c r="IK946" s="218"/>
      <c r="IL946" s="218"/>
      <c r="IM946" s="218"/>
      <c r="IO946" s="391"/>
    </row>
    <row r="947" spans="1:249" s="6" customFormat="1" ht="15" x14ac:dyDescent="0.2">
      <c r="A947" s="467" t="s">
        <v>2195</v>
      </c>
      <c r="B947" s="467" t="s">
        <v>2149</v>
      </c>
      <c r="C947" s="393" t="s">
        <v>1062</v>
      </c>
      <c r="D947" s="468"/>
      <c r="E947" s="462" t="s">
        <v>2137</v>
      </c>
      <c r="F947" s="14" t="s">
        <v>2149</v>
      </c>
      <c r="G947" s="14" t="s">
        <v>2149</v>
      </c>
      <c r="H947" s="469" t="s">
        <v>2149</v>
      </c>
      <c r="I947" s="462"/>
      <c r="J947" s="456"/>
      <c r="K947" s="11"/>
      <c r="L947" s="11"/>
      <c r="M947" s="14"/>
      <c r="N947" s="470"/>
      <c r="O947" s="14"/>
      <c r="P947" s="14"/>
      <c r="Q947" s="14"/>
      <c r="R947" s="14"/>
      <c r="S947" s="14"/>
      <c r="T947" s="469"/>
      <c r="U947" s="454"/>
      <c r="V947" s="454"/>
      <c r="W947" s="9"/>
      <c r="X947" s="9"/>
      <c r="Y947" s="10"/>
      <c r="Z947" s="495" t="s">
        <v>2195</v>
      </c>
      <c r="AA947" s="11"/>
      <c r="AB947" s="472"/>
      <c r="AC947" s="473"/>
      <c r="AD947" s="473"/>
      <c r="AE947" s="496" t="s">
        <v>2195</v>
      </c>
      <c r="AF947" s="12"/>
      <c r="AG947" s="12"/>
      <c r="AH947" s="13"/>
      <c r="AI947" s="14"/>
      <c r="AJ947" s="14"/>
      <c r="AK947" s="7"/>
      <c r="AL947" s="7"/>
      <c r="AM947" s="15"/>
      <c r="AN947" s="15"/>
      <c r="AO947" s="8"/>
      <c r="AP947" s="453" t="s">
        <v>404</v>
      </c>
      <c r="AQ947" s="17"/>
      <c r="AR947" s="18"/>
      <c r="AS947" s="19"/>
      <c r="AT947" s="19"/>
      <c r="AU947" s="19"/>
      <c r="AV947" s="19"/>
      <c r="AW947" s="19"/>
      <c r="AX947" s="19"/>
      <c r="AY947" s="19"/>
      <c r="AZ947" s="20"/>
      <c r="BA947" s="20"/>
      <c r="BB947" s="21"/>
      <c r="BC947" s="22" t="s">
        <v>2179</v>
      </c>
      <c r="BD947" s="77"/>
      <c r="BE947" s="91"/>
      <c r="BF947" s="91"/>
      <c r="BG947" s="92"/>
      <c r="BH947"/>
      <c r="BI947"/>
      <c r="BJ947"/>
      <c r="BK947"/>
      <c r="BL947"/>
      <c r="BM947"/>
      <c r="BN947"/>
      <c r="BO947"/>
      <c r="BP947"/>
      <c r="BQ947"/>
      <c r="BR947"/>
      <c r="BS947"/>
      <c r="BT947" s="92"/>
      <c r="BU947" s="92"/>
      <c r="BV947" s="92"/>
      <c r="BW947" s="5"/>
      <c r="BX947" s="5"/>
      <c r="BY947" s="5"/>
      <c r="BZ947" s="5"/>
      <c r="CA947" s="5"/>
      <c r="CB947" s="5"/>
      <c r="CC947" s="5"/>
      <c r="CD947" s="440"/>
      <c r="CE947" s="440"/>
      <c r="CF947" s="441"/>
      <c r="CG947" s="442"/>
      <c r="CH947" s="443"/>
      <c r="CI947" s="443"/>
      <c r="CJ947" s="443"/>
      <c r="CK947" s="443"/>
      <c r="CL947" s="4"/>
      <c r="CM947" s="4"/>
      <c r="CN947" s="5"/>
      <c r="CO947" s="4"/>
      <c r="CP947" s="444"/>
      <c r="CQ947" s="445"/>
      <c r="CR947" s="446"/>
      <c r="CS947" s="446"/>
      <c r="CT947" s="444"/>
      <c r="CU947" s="444"/>
      <c r="CV947" s="444"/>
      <c r="CW947" s="444"/>
      <c r="CX947" s="447"/>
      <c r="CY947" s="447"/>
      <c r="CZ947" s="447"/>
      <c r="DA947" s="447"/>
      <c r="DB947" s="448"/>
      <c r="DC947" s="448"/>
      <c r="DD947" s="446"/>
      <c r="DE947" s="439"/>
      <c r="DF947" s="439"/>
      <c r="DG947" s="439"/>
      <c r="DH947" s="439"/>
      <c r="DI947" s="439"/>
      <c r="DJ947" s="439"/>
      <c r="DK947" s="439"/>
      <c r="DL947" s="446"/>
      <c r="DM947" s="446"/>
      <c r="DN947" s="444"/>
      <c r="DO947" s="444"/>
      <c r="DP947" s="444"/>
      <c r="DQ947" s="444"/>
      <c r="DR947" s="444"/>
      <c r="DS947" s="441"/>
      <c r="DT947" s="449"/>
      <c r="DU947" s="450"/>
      <c r="DV947" s="450"/>
      <c r="DW947" s="450"/>
      <c r="DX947" s="450"/>
      <c r="DY947" s="450"/>
      <c r="DZ947" s="450"/>
      <c r="EA947" s="450"/>
      <c r="EB947" s="450"/>
      <c r="EC947" s="450"/>
      <c r="ED947" s="450"/>
      <c r="EE947" s="446"/>
      <c r="EF947" s="446"/>
      <c r="EL947" s="4"/>
      <c r="EM947" s="4"/>
      <c r="EN947" s="5"/>
      <c r="EO947" s="4"/>
      <c r="FA947" s="23"/>
      <c r="FB947" s="24"/>
      <c r="FC947" s="75"/>
      <c r="FD947" s="76"/>
      <c r="FF947" s="89"/>
      <c r="IA947" s="214"/>
      <c r="IB947" s="215"/>
      <c r="IC947" s="214"/>
      <c r="ID947" s="215"/>
      <c r="IE947" s="214"/>
      <c r="IF947" s="214"/>
      <c r="IG947" s="214"/>
      <c r="IH947" s="233"/>
      <c r="II947" s="160"/>
      <c r="IJ947" s="217"/>
      <c r="IK947" s="218"/>
      <c r="IL947" s="218"/>
      <c r="IM947" s="218"/>
      <c r="IO947" s="391"/>
    </row>
    <row r="948" spans="1:249" s="6" customFormat="1" ht="15" x14ac:dyDescent="0.2">
      <c r="A948" s="467" t="s">
        <v>2195</v>
      </c>
      <c r="B948" s="467" t="s">
        <v>2149</v>
      </c>
      <c r="C948" s="393" t="s">
        <v>1063</v>
      </c>
      <c r="D948" s="468"/>
      <c r="E948" s="462" t="s">
        <v>2141</v>
      </c>
      <c r="F948" s="14" t="s">
        <v>2149</v>
      </c>
      <c r="G948" s="14" t="s">
        <v>2154</v>
      </c>
      <c r="H948" s="469" t="s">
        <v>2149</v>
      </c>
      <c r="I948" s="462"/>
      <c r="J948" s="456"/>
      <c r="K948" s="11"/>
      <c r="L948" s="11"/>
      <c r="M948" s="14"/>
      <c r="N948" s="470"/>
      <c r="O948" s="14"/>
      <c r="P948" s="14"/>
      <c r="Q948" s="14"/>
      <c r="R948" s="14"/>
      <c r="S948" s="14"/>
      <c r="T948" s="469"/>
      <c r="U948" s="454"/>
      <c r="V948" s="454"/>
      <c r="W948" s="9"/>
      <c r="X948" s="9"/>
      <c r="Y948" s="10"/>
      <c r="Z948" s="495" t="s">
        <v>2195</v>
      </c>
      <c r="AA948" s="11"/>
      <c r="AB948" s="472"/>
      <c r="AC948" s="473"/>
      <c r="AD948" s="473"/>
      <c r="AE948" s="496" t="s">
        <v>2195</v>
      </c>
      <c r="AF948" s="12"/>
      <c r="AG948" s="12"/>
      <c r="AH948" s="13"/>
      <c r="AI948" s="14"/>
      <c r="AJ948" s="14"/>
      <c r="AK948" s="7"/>
      <c r="AL948" s="7"/>
      <c r="AM948" s="15"/>
      <c r="AN948" s="15"/>
      <c r="AO948" s="8"/>
      <c r="AP948" s="453" t="s">
        <v>405</v>
      </c>
      <c r="AQ948" s="17"/>
      <c r="AR948" s="18"/>
      <c r="AS948" s="19"/>
      <c r="AT948" s="19"/>
      <c r="AU948" s="19"/>
      <c r="AV948" s="19"/>
      <c r="AW948" s="19"/>
      <c r="AX948" s="19"/>
      <c r="AY948" s="19"/>
      <c r="AZ948" s="20"/>
      <c r="BA948" s="20"/>
      <c r="BB948" s="21"/>
      <c r="BC948" s="22" t="s">
        <v>2179</v>
      </c>
      <c r="BD948" s="77"/>
      <c r="BE948" s="91"/>
      <c r="BF948" s="91"/>
      <c r="BG948" s="92"/>
      <c r="BH948"/>
      <c r="BI948"/>
      <c r="BJ948"/>
      <c r="BK948"/>
      <c r="BL948"/>
      <c r="BM948"/>
      <c r="BN948"/>
      <c r="BO948"/>
      <c r="BP948"/>
      <c r="BQ948"/>
      <c r="BR948"/>
      <c r="BS948"/>
      <c r="BT948" s="92"/>
      <c r="BU948" s="92"/>
      <c r="BV948" s="92"/>
      <c r="BW948" s="5"/>
      <c r="BX948" s="5"/>
      <c r="BY948" s="5"/>
      <c r="BZ948" s="5"/>
      <c r="CA948" s="5"/>
      <c r="CB948" s="5"/>
      <c r="CC948" s="5"/>
      <c r="CD948" s="440"/>
      <c r="CE948" s="440"/>
      <c r="CF948" s="441"/>
      <c r="CG948" s="442"/>
      <c r="CH948" s="443"/>
      <c r="CI948" s="443"/>
      <c r="CJ948" s="443"/>
      <c r="CK948" s="443"/>
      <c r="CL948" s="4"/>
      <c r="CM948" s="4"/>
      <c r="CN948" s="5"/>
      <c r="CO948" s="4"/>
      <c r="CP948" s="444"/>
      <c r="CQ948" s="445"/>
      <c r="CR948" s="446"/>
      <c r="CS948" s="446"/>
      <c r="CT948" s="444"/>
      <c r="CU948" s="444"/>
      <c r="CV948" s="444"/>
      <c r="CW948" s="444"/>
      <c r="CX948" s="447"/>
      <c r="CY948" s="447"/>
      <c r="CZ948" s="447"/>
      <c r="DA948" s="447"/>
      <c r="DB948" s="448"/>
      <c r="DC948" s="448"/>
      <c r="DD948" s="446"/>
      <c r="DE948" s="439"/>
      <c r="DF948" s="439"/>
      <c r="DG948" s="439"/>
      <c r="DH948" s="439"/>
      <c r="DI948" s="439"/>
      <c r="DJ948" s="439"/>
      <c r="DK948" s="439"/>
      <c r="DL948" s="446"/>
      <c r="DM948" s="446"/>
      <c r="DN948" s="444"/>
      <c r="DO948" s="444"/>
      <c r="DP948" s="444"/>
      <c r="DQ948" s="444"/>
      <c r="DR948" s="444"/>
      <c r="DS948" s="441"/>
      <c r="DT948" s="449"/>
      <c r="DU948" s="450"/>
      <c r="DV948" s="450"/>
      <c r="DW948" s="450"/>
      <c r="DX948" s="450"/>
      <c r="DY948" s="450"/>
      <c r="DZ948" s="450"/>
      <c r="EA948" s="450"/>
      <c r="EB948" s="450"/>
      <c r="EC948" s="450"/>
      <c r="ED948" s="450"/>
      <c r="EE948" s="446"/>
      <c r="EF948" s="446"/>
      <c r="EL948" s="4"/>
      <c r="EM948" s="4"/>
      <c r="EN948" s="5"/>
      <c r="EO948" s="4"/>
      <c r="FA948" s="23"/>
      <c r="FB948" s="24"/>
      <c r="FC948" s="75"/>
      <c r="FD948" s="76"/>
      <c r="FF948" s="89"/>
      <c r="IA948" s="214"/>
      <c r="IB948" s="215"/>
      <c r="IC948" s="214"/>
      <c r="ID948" s="215"/>
      <c r="IE948" s="214"/>
      <c r="IF948" s="214"/>
      <c r="IG948" s="214"/>
      <c r="IH948" s="233"/>
      <c r="II948" s="160"/>
      <c r="IJ948" s="217"/>
      <c r="IK948" s="218"/>
      <c r="IL948" s="218"/>
      <c r="IM948" s="218"/>
      <c r="IO948" s="391"/>
    </row>
    <row r="949" spans="1:249" s="6" customFormat="1" ht="15" x14ac:dyDescent="0.2">
      <c r="A949" s="467" t="s">
        <v>2195</v>
      </c>
      <c r="B949" s="467" t="s">
        <v>2149</v>
      </c>
      <c r="C949" s="393" t="s">
        <v>1064</v>
      </c>
      <c r="D949" s="468"/>
      <c r="E949" s="462" t="s">
        <v>2141</v>
      </c>
      <c r="F949" s="14" t="s">
        <v>2149</v>
      </c>
      <c r="G949" s="14" t="s">
        <v>2149</v>
      </c>
      <c r="H949" s="469" t="s">
        <v>2149</v>
      </c>
      <c r="I949" s="462"/>
      <c r="J949" s="456"/>
      <c r="K949" s="11"/>
      <c r="L949" s="11"/>
      <c r="M949" s="14"/>
      <c r="N949" s="470"/>
      <c r="O949" s="14"/>
      <c r="P949" s="14"/>
      <c r="Q949" s="14"/>
      <c r="R949" s="14"/>
      <c r="S949" s="14"/>
      <c r="T949" s="469"/>
      <c r="U949" s="454"/>
      <c r="V949" s="454"/>
      <c r="W949" s="9"/>
      <c r="X949" s="9"/>
      <c r="Y949" s="10"/>
      <c r="Z949" s="495" t="s">
        <v>2195</v>
      </c>
      <c r="AA949" s="11"/>
      <c r="AB949" s="472"/>
      <c r="AC949" s="473"/>
      <c r="AD949" s="473"/>
      <c r="AE949" s="496" t="s">
        <v>2195</v>
      </c>
      <c r="AF949" s="12"/>
      <c r="AG949" s="12"/>
      <c r="AH949" s="13"/>
      <c r="AI949" s="14"/>
      <c r="AJ949" s="14"/>
      <c r="AK949" s="7"/>
      <c r="AL949" s="7"/>
      <c r="AM949" s="15"/>
      <c r="AN949" s="15"/>
      <c r="AO949" s="8"/>
      <c r="AP949" s="453" t="s">
        <v>406</v>
      </c>
      <c r="AQ949" s="17"/>
      <c r="AR949" s="18"/>
      <c r="AS949" s="19"/>
      <c r="AT949" s="19"/>
      <c r="AU949" s="19"/>
      <c r="AV949" s="19"/>
      <c r="AW949" s="19"/>
      <c r="AX949" s="19"/>
      <c r="AY949" s="19"/>
      <c r="AZ949" s="20"/>
      <c r="BA949" s="20"/>
      <c r="BB949" s="21"/>
      <c r="BC949" s="22" t="s">
        <v>2179</v>
      </c>
      <c r="BD949" s="77"/>
      <c r="BE949" s="91"/>
      <c r="BF949" s="91"/>
      <c r="BG949" s="92"/>
      <c r="BH949"/>
      <c r="BI949"/>
      <c r="BJ949"/>
      <c r="BK949"/>
      <c r="BL949"/>
      <c r="BM949"/>
      <c r="BN949"/>
      <c r="BO949"/>
      <c r="BP949"/>
      <c r="BQ949"/>
      <c r="BR949"/>
      <c r="BS949"/>
      <c r="BT949" s="92"/>
      <c r="BU949" s="92"/>
      <c r="BV949" s="92"/>
      <c r="BW949" s="5"/>
      <c r="BX949" s="5"/>
      <c r="BY949" s="5"/>
      <c r="BZ949" s="5"/>
      <c r="CA949" s="5"/>
      <c r="CB949" s="5"/>
      <c r="CC949" s="5"/>
      <c r="CD949" s="440"/>
      <c r="CE949" s="440"/>
      <c r="CF949" s="441"/>
      <c r="CG949" s="442"/>
      <c r="CH949" s="443"/>
      <c r="CI949" s="443"/>
      <c r="CJ949" s="443"/>
      <c r="CK949" s="443"/>
      <c r="CL949" s="4"/>
      <c r="CM949" s="4"/>
      <c r="CN949" s="5"/>
      <c r="CO949" s="4"/>
      <c r="CP949" s="444"/>
      <c r="CQ949" s="445"/>
      <c r="CR949" s="446"/>
      <c r="CS949" s="446"/>
      <c r="CT949" s="444"/>
      <c r="CU949" s="444"/>
      <c r="CV949" s="444"/>
      <c r="CW949" s="444"/>
      <c r="CX949" s="447"/>
      <c r="CY949" s="447"/>
      <c r="CZ949" s="447"/>
      <c r="DA949" s="447"/>
      <c r="DB949" s="448"/>
      <c r="DC949" s="448"/>
      <c r="DD949" s="446"/>
      <c r="DE949" s="439"/>
      <c r="DF949" s="439"/>
      <c r="DG949" s="439"/>
      <c r="DH949" s="439"/>
      <c r="DI949" s="439"/>
      <c r="DJ949" s="439"/>
      <c r="DK949" s="439"/>
      <c r="DL949" s="446"/>
      <c r="DM949" s="446"/>
      <c r="DN949" s="444"/>
      <c r="DO949" s="444"/>
      <c r="DP949" s="444"/>
      <c r="DQ949" s="444"/>
      <c r="DR949" s="444"/>
      <c r="DS949" s="441"/>
      <c r="DT949" s="449"/>
      <c r="DU949" s="450"/>
      <c r="DV949" s="450"/>
      <c r="DW949" s="450"/>
      <c r="DX949" s="450"/>
      <c r="DY949" s="450"/>
      <c r="DZ949" s="450"/>
      <c r="EA949" s="450"/>
      <c r="EB949" s="450"/>
      <c r="EC949" s="450"/>
      <c r="ED949" s="450"/>
      <c r="EE949" s="446"/>
      <c r="EF949" s="446"/>
      <c r="EL949" s="4"/>
      <c r="EM949" s="4"/>
      <c r="EN949" s="5"/>
      <c r="EO949" s="4"/>
      <c r="FA949" s="23"/>
      <c r="FB949" s="24"/>
      <c r="FC949" s="75"/>
      <c r="FD949" s="76"/>
      <c r="FF949" s="89"/>
      <c r="IA949" s="214"/>
      <c r="IB949" s="215"/>
      <c r="IC949" s="214"/>
      <c r="ID949" s="215"/>
      <c r="IE949" s="214"/>
      <c r="IF949" s="214"/>
      <c r="IG949" s="214"/>
      <c r="IH949" s="233"/>
      <c r="II949" s="160"/>
      <c r="IJ949" s="217"/>
      <c r="IK949" s="218"/>
      <c r="IL949" s="218"/>
      <c r="IM949" s="218"/>
      <c r="IO949" s="391"/>
    </row>
    <row r="950" spans="1:249" s="6" customFormat="1" ht="15" x14ac:dyDescent="0.2">
      <c r="A950" s="467" t="s">
        <v>2195</v>
      </c>
      <c r="B950" s="467" t="s">
        <v>2149</v>
      </c>
      <c r="C950" s="393" t="s">
        <v>1065</v>
      </c>
      <c r="D950" s="468"/>
      <c r="E950" s="462" t="s">
        <v>2141</v>
      </c>
      <c r="F950" s="14" t="s">
        <v>2149</v>
      </c>
      <c r="G950" s="14" t="s">
        <v>2149</v>
      </c>
      <c r="H950" s="469" t="s">
        <v>2149</v>
      </c>
      <c r="I950" s="462"/>
      <c r="J950" s="456"/>
      <c r="K950" s="11"/>
      <c r="L950" s="11"/>
      <c r="M950" s="14"/>
      <c r="N950" s="470"/>
      <c r="O950" s="14"/>
      <c r="P950" s="14"/>
      <c r="Q950" s="14"/>
      <c r="R950" s="14"/>
      <c r="S950" s="14"/>
      <c r="T950" s="469"/>
      <c r="U950" s="454"/>
      <c r="V950" s="454"/>
      <c r="W950" s="9"/>
      <c r="X950" s="9"/>
      <c r="Y950" s="10"/>
      <c r="Z950" s="495" t="s">
        <v>2195</v>
      </c>
      <c r="AA950" s="11"/>
      <c r="AB950" s="472"/>
      <c r="AC950" s="473"/>
      <c r="AD950" s="473"/>
      <c r="AE950" s="496" t="s">
        <v>2195</v>
      </c>
      <c r="AF950" s="12"/>
      <c r="AG950" s="12"/>
      <c r="AH950" s="13"/>
      <c r="AI950" s="14"/>
      <c r="AJ950" s="14"/>
      <c r="AK950" s="7"/>
      <c r="AL950" s="7"/>
      <c r="AM950" s="15"/>
      <c r="AN950" s="15"/>
      <c r="AO950" s="8"/>
      <c r="AP950" s="453" t="s">
        <v>407</v>
      </c>
      <c r="AQ950" s="17"/>
      <c r="AR950" s="18"/>
      <c r="AS950" s="19"/>
      <c r="AT950" s="19"/>
      <c r="AU950" s="19"/>
      <c r="AV950" s="19"/>
      <c r="AW950" s="19"/>
      <c r="AX950" s="19"/>
      <c r="AY950" s="19"/>
      <c r="AZ950" s="20"/>
      <c r="BA950" s="20"/>
      <c r="BB950" s="21"/>
      <c r="BC950" s="22" t="s">
        <v>2179</v>
      </c>
      <c r="BD950" s="77"/>
      <c r="BE950" s="91"/>
      <c r="BF950" s="91"/>
      <c r="BG950" s="92"/>
      <c r="BH950"/>
      <c r="BI950"/>
      <c r="BJ950"/>
      <c r="BK950"/>
      <c r="BL950"/>
      <c r="BM950"/>
      <c r="BN950"/>
      <c r="BO950"/>
      <c r="BP950"/>
      <c r="BQ950"/>
      <c r="BR950"/>
      <c r="BS950"/>
      <c r="BT950" s="92"/>
      <c r="BU950" s="92"/>
      <c r="BV950" s="92"/>
      <c r="BW950" s="5"/>
      <c r="BX950" s="5"/>
      <c r="BY950" s="5"/>
      <c r="BZ950" s="5"/>
      <c r="CA950" s="5"/>
      <c r="CB950" s="5"/>
      <c r="CC950" s="5"/>
      <c r="CD950" s="440"/>
      <c r="CE950" s="440"/>
      <c r="CF950" s="441"/>
      <c r="CG950" s="442"/>
      <c r="CH950" s="443"/>
      <c r="CI950" s="443"/>
      <c r="CJ950" s="443"/>
      <c r="CK950" s="443"/>
      <c r="CL950" s="4"/>
      <c r="CM950" s="4"/>
      <c r="CN950" s="5"/>
      <c r="CO950" s="4"/>
      <c r="CP950" s="444"/>
      <c r="CQ950" s="445"/>
      <c r="CR950" s="446"/>
      <c r="CS950" s="446"/>
      <c r="CT950" s="444"/>
      <c r="CU950" s="444"/>
      <c r="CV950" s="444"/>
      <c r="CW950" s="444"/>
      <c r="CX950" s="447"/>
      <c r="CY950" s="447"/>
      <c r="CZ950" s="447"/>
      <c r="DA950" s="447"/>
      <c r="DB950" s="448"/>
      <c r="DC950" s="448"/>
      <c r="DD950" s="446"/>
      <c r="DE950" s="439"/>
      <c r="DF950" s="439"/>
      <c r="DG950" s="439"/>
      <c r="DH950" s="439"/>
      <c r="DI950" s="439"/>
      <c r="DJ950" s="439"/>
      <c r="DK950" s="439"/>
      <c r="DL950" s="446"/>
      <c r="DM950" s="446"/>
      <c r="DN950" s="444"/>
      <c r="DO950" s="444"/>
      <c r="DP950" s="444"/>
      <c r="DQ950" s="444"/>
      <c r="DR950" s="444"/>
      <c r="DS950" s="441"/>
      <c r="DT950" s="449"/>
      <c r="DU950" s="450"/>
      <c r="DV950" s="450"/>
      <c r="DW950" s="450"/>
      <c r="DX950" s="450"/>
      <c r="DY950" s="450"/>
      <c r="DZ950" s="450"/>
      <c r="EA950" s="450"/>
      <c r="EB950" s="450"/>
      <c r="EC950" s="450"/>
      <c r="ED950" s="450"/>
      <c r="EE950" s="446"/>
      <c r="EF950" s="446"/>
      <c r="EL950" s="4"/>
      <c r="EM950" s="4"/>
      <c r="EN950" s="5"/>
      <c r="EO950" s="4"/>
      <c r="FA950" s="23"/>
      <c r="FB950" s="24"/>
      <c r="FC950" s="75"/>
      <c r="FD950" s="76"/>
      <c r="FF950" s="89"/>
      <c r="IA950" s="214"/>
      <c r="IB950" s="215"/>
      <c r="IC950" s="214"/>
      <c r="ID950" s="215"/>
      <c r="IE950" s="214"/>
      <c r="IF950" s="214"/>
      <c r="IG950" s="214"/>
      <c r="IH950" s="233"/>
      <c r="II950" s="160"/>
      <c r="IJ950" s="217"/>
      <c r="IK950" s="218"/>
      <c r="IL950" s="218"/>
      <c r="IM950" s="218"/>
      <c r="IO950" s="391"/>
    </row>
    <row r="951" spans="1:249" s="6" customFormat="1" ht="15" x14ac:dyDescent="0.2">
      <c r="A951" s="467" t="s">
        <v>2161</v>
      </c>
      <c r="B951" s="467" t="s">
        <v>2149</v>
      </c>
      <c r="C951" s="393" t="s">
        <v>1066</v>
      </c>
      <c r="D951" s="468"/>
      <c r="E951" s="462" t="s">
        <v>2142</v>
      </c>
      <c r="F951" s="14" t="s">
        <v>2142</v>
      </c>
      <c r="G951" s="14" t="s">
        <v>2142</v>
      </c>
      <c r="H951" s="469" t="s">
        <v>2149</v>
      </c>
      <c r="I951" s="462"/>
      <c r="J951" s="456"/>
      <c r="K951" s="11"/>
      <c r="L951" s="11"/>
      <c r="M951" s="14"/>
      <c r="N951" s="470"/>
      <c r="O951" s="14"/>
      <c r="P951" s="14"/>
      <c r="Q951" s="14"/>
      <c r="R951" s="14"/>
      <c r="S951" s="14"/>
      <c r="T951" s="469"/>
      <c r="U951" s="454"/>
      <c r="V951" s="454"/>
      <c r="W951" s="9"/>
      <c r="X951" s="9"/>
      <c r="Y951" s="10"/>
      <c r="Z951" s="495" t="s">
        <v>2161</v>
      </c>
      <c r="AA951" s="11"/>
      <c r="AB951" s="472"/>
      <c r="AC951" s="473"/>
      <c r="AD951" s="473"/>
      <c r="AE951" s="496" t="s">
        <v>2161</v>
      </c>
      <c r="AF951" s="12"/>
      <c r="AG951" s="12"/>
      <c r="AH951" s="13"/>
      <c r="AI951" s="14"/>
      <c r="AJ951" s="14"/>
      <c r="AK951" s="7"/>
      <c r="AL951" s="7"/>
      <c r="AM951" s="15"/>
      <c r="AN951" s="15"/>
      <c r="AO951" s="8"/>
      <c r="AP951" s="453" t="s">
        <v>408</v>
      </c>
      <c r="AQ951" s="17"/>
      <c r="AR951" s="18"/>
      <c r="AS951" s="19"/>
      <c r="AT951" s="19"/>
      <c r="AU951" s="19"/>
      <c r="AV951" s="19"/>
      <c r="AW951" s="19"/>
      <c r="AX951" s="19"/>
      <c r="AY951" s="19"/>
      <c r="AZ951" s="20"/>
      <c r="BA951" s="20"/>
      <c r="BB951" s="21"/>
      <c r="BC951" s="22" t="s">
        <v>2179</v>
      </c>
      <c r="BD951" s="77"/>
      <c r="BE951" s="91"/>
      <c r="BF951" s="91"/>
      <c r="BG951" s="92"/>
      <c r="BH951"/>
      <c r="BI951"/>
      <c r="BJ951"/>
      <c r="BK951"/>
      <c r="BL951"/>
      <c r="BM951"/>
      <c r="BN951"/>
      <c r="BO951"/>
      <c r="BP951"/>
      <c r="BQ951"/>
      <c r="BR951"/>
      <c r="BS951"/>
      <c r="BT951" s="92"/>
      <c r="BU951" s="92"/>
      <c r="BV951" s="92"/>
      <c r="BW951" s="5"/>
      <c r="BX951" s="5"/>
      <c r="BY951" s="5"/>
      <c r="BZ951" s="5"/>
      <c r="CA951" s="5"/>
      <c r="CB951" s="5"/>
      <c r="CC951" s="5"/>
      <c r="CD951" s="440"/>
      <c r="CE951" s="440"/>
      <c r="CF951" s="441"/>
      <c r="CG951" s="442"/>
      <c r="CH951" s="443"/>
      <c r="CI951" s="443"/>
      <c r="CJ951" s="443"/>
      <c r="CK951" s="443"/>
      <c r="CL951" s="4"/>
      <c r="CM951" s="4"/>
      <c r="CN951" s="5"/>
      <c r="CO951" s="4"/>
      <c r="CP951" s="444"/>
      <c r="CQ951" s="445"/>
      <c r="CR951" s="446"/>
      <c r="CS951" s="446"/>
      <c r="CT951" s="444"/>
      <c r="CU951" s="444"/>
      <c r="CV951" s="444"/>
      <c r="CW951" s="444"/>
      <c r="CX951" s="447"/>
      <c r="CY951" s="447"/>
      <c r="CZ951" s="447"/>
      <c r="DA951" s="447"/>
      <c r="DB951" s="448"/>
      <c r="DC951" s="448"/>
      <c r="DD951" s="446"/>
      <c r="DE951" s="439"/>
      <c r="DF951" s="439"/>
      <c r="DG951" s="439"/>
      <c r="DH951" s="439"/>
      <c r="DI951" s="439"/>
      <c r="DJ951" s="439"/>
      <c r="DK951" s="439"/>
      <c r="DL951" s="446"/>
      <c r="DM951" s="446"/>
      <c r="DN951" s="444"/>
      <c r="DO951" s="444"/>
      <c r="DP951" s="444"/>
      <c r="DQ951" s="444"/>
      <c r="DR951" s="444"/>
      <c r="DS951" s="441"/>
      <c r="DT951" s="449"/>
      <c r="DU951" s="450"/>
      <c r="DV951" s="450"/>
      <c r="DW951" s="450"/>
      <c r="DX951" s="450"/>
      <c r="DY951" s="450"/>
      <c r="DZ951" s="450"/>
      <c r="EA951" s="450"/>
      <c r="EB951" s="450"/>
      <c r="EC951" s="450"/>
      <c r="ED951" s="450"/>
      <c r="EE951" s="446"/>
      <c r="EF951" s="446"/>
      <c r="EL951" s="4"/>
      <c r="EM951" s="4"/>
      <c r="EN951" s="5"/>
      <c r="EO951" s="4"/>
      <c r="FA951" s="23"/>
      <c r="FB951" s="24"/>
      <c r="FC951" s="75"/>
      <c r="FD951" s="76"/>
      <c r="FF951" s="89"/>
      <c r="IA951" s="214"/>
      <c r="IB951" s="215"/>
      <c r="IC951" s="214"/>
      <c r="ID951" s="215"/>
      <c r="IE951" s="214"/>
      <c r="IF951" s="214"/>
      <c r="IG951" s="214"/>
      <c r="IH951" s="233"/>
      <c r="II951" s="160"/>
      <c r="IJ951" s="217"/>
      <c r="IK951" s="218"/>
      <c r="IL951" s="218"/>
      <c r="IM951" s="218"/>
      <c r="IO951" s="391"/>
    </row>
    <row r="952" spans="1:249" s="6" customFormat="1" ht="15" x14ac:dyDescent="0.2">
      <c r="A952" s="467" t="s">
        <v>2165</v>
      </c>
      <c r="B952" s="467" t="s">
        <v>2149</v>
      </c>
      <c r="C952" s="393" t="s">
        <v>1067</v>
      </c>
      <c r="D952" s="468"/>
      <c r="E952" s="462" t="s">
        <v>2136</v>
      </c>
      <c r="F952" s="14" t="s">
        <v>2149</v>
      </c>
      <c r="G952" s="14" t="s">
        <v>2149</v>
      </c>
      <c r="H952" s="469" t="s">
        <v>2149</v>
      </c>
      <c r="I952" s="462"/>
      <c r="J952" s="456"/>
      <c r="K952" s="11"/>
      <c r="L952" s="11"/>
      <c r="M952" s="14"/>
      <c r="N952" s="470"/>
      <c r="O952" s="14"/>
      <c r="P952" s="14"/>
      <c r="Q952" s="14"/>
      <c r="R952" s="14"/>
      <c r="S952" s="14"/>
      <c r="T952" s="469"/>
      <c r="U952" s="454"/>
      <c r="V952" s="454"/>
      <c r="W952" s="9"/>
      <c r="X952" s="9"/>
      <c r="Y952" s="10"/>
      <c r="Z952" s="495" t="s">
        <v>2165</v>
      </c>
      <c r="AA952" s="11"/>
      <c r="AB952" s="472"/>
      <c r="AC952" s="473"/>
      <c r="AD952" s="473"/>
      <c r="AE952" s="496" t="s">
        <v>2165</v>
      </c>
      <c r="AF952" s="12"/>
      <c r="AG952" s="12"/>
      <c r="AH952" s="13"/>
      <c r="AI952" s="14"/>
      <c r="AJ952" s="14"/>
      <c r="AK952" s="7"/>
      <c r="AL952" s="7"/>
      <c r="AM952" s="15"/>
      <c r="AN952" s="15"/>
      <c r="AO952" s="8"/>
      <c r="AP952" s="453" t="s">
        <v>409</v>
      </c>
      <c r="AQ952" s="17"/>
      <c r="AR952" s="18"/>
      <c r="AS952" s="19"/>
      <c r="AT952" s="19"/>
      <c r="AU952" s="19"/>
      <c r="AV952" s="19"/>
      <c r="AW952" s="19"/>
      <c r="AX952" s="19"/>
      <c r="AY952" s="19"/>
      <c r="AZ952" s="20"/>
      <c r="BA952" s="20"/>
      <c r="BB952" s="21"/>
      <c r="BC952" s="22" t="s">
        <v>2179</v>
      </c>
      <c r="BD952" s="77"/>
      <c r="BE952" s="91"/>
      <c r="BF952" s="91"/>
      <c r="BG952" s="92"/>
      <c r="BH952"/>
      <c r="BI952"/>
      <c r="BJ952"/>
      <c r="BK952"/>
      <c r="BL952"/>
      <c r="BM952"/>
      <c r="BN952"/>
      <c r="BO952"/>
      <c r="BP952"/>
      <c r="BQ952"/>
      <c r="BR952"/>
      <c r="BS952"/>
      <c r="BT952" s="92"/>
      <c r="BU952" s="92"/>
      <c r="BV952" s="92"/>
      <c r="BW952" s="5"/>
      <c r="BX952" s="5"/>
      <c r="BY952" s="5"/>
      <c r="BZ952" s="5"/>
      <c r="CA952" s="5"/>
      <c r="CB952" s="5"/>
      <c r="CC952" s="5"/>
      <c r="CD952" s="440"/>
      <c r="CE952" s="440"/>
      <c r="CF952" s="441"/>
      <c r="CG952" s="442"/>
      <c r="CH952" s="443"/>
      <c r="CI952" s="443"/>
      <c r="CJ952" s="443"/>
      <c r="CK952" s="443"/>
      <c r="CL952" s="4"/>
      <c r="CM952" s="4"/>
      <c r="CN952" s="5"/>
      <c r="CO952" s="4"/>
      <c r="CP952" s="444"/>
      <c r="CQ952" s="445"/>
      <c r="CR952" s="446"/>
      <c r="CS952" s="446"/>
      <c r="CT952" s="444"/>
      <c r="CU952" s="444"/>
      <c r="CV952" s="444"/>
      <c r="CW952" s="444"/>
      <c r="CX952" s="447"/>
      <c r="CY952" s="447"/>
      <c r="CZ952" s="447"/>
      <c r="DA952" s="447"/>
      <c r="DB952" s="448"/>
      <c r="DC952" s="448"/>
      <c r="DD952" s="446"/>
      <c r="DE952" s="439"/>
      <c r="DF952" s="439"/>
      <c r="DG952" s="439"/>
      <c r="DH952" s="439"/>
      <c r="DI952" s="439"/>
      <c r="DJ952" s="439"/>
      <c r="DK952" s="439"/>
      <c r="DL952" s="446"/>
      <c r="DM952" s="446"/>
      <c r="DN952" s="444"/>
      <c r="DO952" s="444"/>
      <c r="DP952" s="444"/>
      <c r="DQ952" s="444"/>
      <c r="DR952" s="444"/>
      <c r="DS952" s="441"/>
      <c r="DT952" s="449"/>
      <c r="DU952" s="450"/>
      <c r="DV952" s="450"/>
      <c r="DW952" s="450"/>
      <c r="DX952" s="450"/>
      <c r="DY952" s="450"/>
      <c r="DZ952" s="450"/>
      <c r="EA952" s="450"/>
      <c r="EB952" s="450"/>
      <c r="EC952" s="450"/>
      <c r="ED952" s="450"/>
      <c r="EE952" s="446"/>
      <c r="EF952" s="446"/>
      <c r="EL952" s="4"/>
      <c r="EM952" s="4"/>
      <c r="EN952" s="5"/>
      <c r="EO952" s="4"/>
      <c r="FA952" s="23"/>
      <c r="FB952" s="24"/>
      <c r="FC952" s="75"/>
      <c r="FD952" s="76"/>
      <c r="FF952" s="89"/>
      <c r="IA952" s="214"/>
      <c r="IB952" s="215"/>
      <c r="IC952" s="214"/>
      <c r="ID952" s="215"/>
      <c r="IE952" s="214"/>
      <c r="IF952" s="214"/>
      <c r="IG952" s="214"/>
      <c r="IH952" s="233"/>
      <c r="II952" s="160"/>
      <c r="IJ952" s="217"/>
      <c r="IK952" s="218"/>
      <c r="IL952" s="218"/>
      <c r="IM952" s="218"/>
      <c r="IO952" s="391"/>
    </row>
    <row r="953" spans="1:249" s="6" customFormat="1" ht="15" x14ac:dyDescent="0.2">
      <c r="A953" s="467" t="s">
        <v>2195</v>
      </c>
      <c r="B953" s="467" t="s">
        <v>2149</v>
      </c>
      <c r="C953" s="393" t="s">
        <v>1068</v>
      </c>
      <c r="D953" s="468"/>
      <c r="E953" s="462" t="s">
        <v>2140</v>
      </c>
      <c r="F953" s="14" t="s">
        <v>2149</v>
      </c>
      <c r="G953" s="14" t="s">
        <v>2149</v>
      </c>
      <c r="H953" s="469" t="s">
        <v>2149</v>
      </c>
      <c r="I953" s="462"/>
      <c r="J953" s="456"/>
      <c r="K953" s="11"/>
      <c r="L953" s="11"/>
      <c r="M953" s="14"/>
      <c r="N953" s="470"/>
      <c r="O953" s="14"/>
      <c r="P953" s="14"/>
      <c r="Q953" s="14"/>
      <c r="R953" s="14"/>
      <c r="S953" s="14"/>
      <c r="T953" s="469"/>
      <c r="U953" s="454"/>
      <c r="V953" s="454"/>
      <c r="W953" s="9"/>
      <c r="X953" s="9"/>
      <c r="Y953" s="10"/>
      <c r="Z953" s="495" t="s">
        <v>2195</v>
      </c>
      <c r="AA953" s="11"/>
      <c r="AB953" s="472"/>
      <c r="AC953" s="473"/>
      <c r="AD953" s="473"/>
      <c r="AE953" s="496" t="s">
        <v>2195</v>
      </c>
      <c r="AF953" s="12"/>
      <c r="AG953" s="12"/>
      <c r="AH953" s="13"/>
      <c r="AI953" s="14"/>
      <c r="AJ953" s="14"/>
      <c r="AK953" s="7"/>
      <c r="AL953" s="7"/>
      <c r="AM953" s="15"/>
      <c r="AN953" s="15"/>
      <c r="AO953" s="8"/>
      <c r="AP953" s="453" t="s">
        <v>410</v>
      </c>
      <c r="AQ953" s="17"/>
      <c r="AR953" s="18"/>
      <c r="AS953" s="19"/>
      <c r="AT953" s="19"/>
      <c r="AU953" s="19"/>
      <c r="AV953" s="19"/>
      <c r="AW953" s="19"/>
      <c r="AX953" s="19"/>
      <c r="AY953" s="19"/>
      <c r="AZ953" s="20"/>
      <c r="BA953" s="20"/>
      <c r="BB953" s="21"/>
      <c r="BC953" s="22" t="s">
        <v>2179</v>
      </c>
      <c r="BD953" s="77"/>
      <c r="BE953" s="91"/>
      <c r="BF953" s="91"/>
      <c r="BG953" s="92"/>
      <c r="BH953"/>
      <c r="BI953"/>
      <c r="BJ953"/>
      <c r="BK953"/>
      <c r="BL953"/>
      <c r="BM953"/>
      <c r="BN953"/>
      <c r="BO953"/>
      <c r="BP953"/>
      <c r="BQ953"/>
      <c r="BR953"/>
      <c r="BS953"/>
      <c r="BT953" s="92"/>
      <c r="BU953" s="92"/>
      <c r="BV953" s="92"/>
      <c r="BW953" s="5"/>
      <c r="BX953" s="5"/>
      <c r="BY953" s="5"/>
      <c r="BZ953" s="5"/>
      <c r="CA953" s="5"/>
      <c r="CB953" s="5"/>
      <c r="CC953" s="5"/>
      <c r="CD953" s="440"/>
      <c r="CE953" s="440"/>
      <c r="CF953" s="441"/>
      <c r="CG953" s="442"/>
      <c r="CH953" s="443"/>
      <c r="CI953" s="443"/>
      <c r="CJ953" s="443"/>
      <c r="CK953" s="443"/>
      <c r="CL953" s="4"/>
      <c r="CM953" s="4"/>
      <c r="CN953" s="5"/>
      <c r="CO953" s="4"/>
      <c r="CP953" s="444"/>
      <c r="CQ953" s="445"/>
      <c r="CR953" s="446"/>
      <c r="CS953" s="446"/>
      <c r="CT953" s="444"/>
      <c r="CU953" s="444"/>
      <c r="CV953" s="444"/>
      <c r="CW953" s="444"/>
      <c r="CX953" s="447"/>
      <c r="CY953" s="447"/>
      <c r="CZ953" s="447"/>
      <c r="DA953" s="447"/>
      <c r="DB953" s="448"/>
      <c r="DC953" s="448"/>
      <c r="DD953" s="446"/>
      <c r="DE953" s="439"/>
      <c r="DF953" s="439"/>
      <c r="DG953" s="439"/>
      <c r="DH953" s="439"/>
      <c r="DI953" s="439"/>
      <c r="DJ953" s="439"/>
      <c r="DK953" s="439"/>
      <c r="DL953" s="446"/>
      <c r="DM953" s="446"/>
      <c r="DN953" s="444"/>
      <c r="DO953" s="444"/>
      <c r="DP953" s="444"/>
      <c r="DQ953" s="444"/>
      <c r="DR953" s="444"/>
      <c r="DS953" s="441"/>
      <c r="DT953" s="449"/>
      <c r="DU953" s="450"/>
      <c r="DV953" s="450"/>
      <c r="DW953" s="450"/>
      <c r="DX953" s="450"/>
      <c r="DY953" s="450"/>
      <c r="DZ953" s="450"/>
      <c r="EA953" s="450"/>
      <c r="EB953" s="450"/>
      <c r="EC953" s="450"/>
      <c r="ED953" s="450"/>
      <c r="EE953" s="446"/>
      <c r="EF953" s="446"/>
      <c r="EL953" s="4"/>
      <c r="EM953" s="4"/>
      <c r="EN953" s="5"/>
      <c r="EO953" s="4"/>
      <c r="FA953" s="23"/>
      <c r="FB953" s="24"/>
      <c r="FC953" s="75"/>
      <c r="FD953" s="76"/>
      <c r="FF953" s="89"/>
      <c r="IA953" s="214"/>
      <c r="IB953" s="215"/>
      <c r="IC953" s="214"/>
      <c r="ID953" s="215"/>
      <c r="IE953" s="214"/>
      <c r="IF953" s="214"/>
      <c r="IG953" s="214"/>
      <c r="IH953" s="233"/>
      <c r="II953" s="160"/>
      <c r="IJ953" s="217"/>
      <c r="IK953" s="218"/>
      <c r="IL953" s="218"/>
      <c r="IM953" s="218"/>
      <c r="IO953" s="391"/>
    </row>
    <row r="954" spans="1:249" s="6" customFormat="1" ht="15" x14ac:dyDescent="0.2">
      <c r="A954" s="467" t="s">
        <v>2195</v>
      </c>
      <c r="B954" s="467" t="s">
        <v>2149</v>
      </c>
      <c r="C954" s="393" t="s">
        <v>1069</v>
      </c>
      <c r="D954" s="468"/>
      <c r="E954" s="462" t="s">
        <v>2141</v>
      </c>
      <c r="F954" s="14" t="s">
        <v>2149</v>
      </c>
      <c r="G954" s="14" t="s">
        <v>2149</v>
      </c>
      <c r="H954" s="469" t="s">
        <v>2149</v>
      </c>
      <c r="I954" s="462"/>
      <c r="J954" s="456"/>
      <c r="K954" s="11"/>
      <c r="L954" s="11"/>
      <c r="M954" s="14"/>
      <c r="N954" s="470"/>
      <c r="O954" s="14"/>
      <c r="P954" s="14"/>
      <c r="Q954" s="14"/>
      <c r="R954" s="14"/>
      <c r="S954" s="14"/>
      <c r="T954" s="469"/>
      <c r="U954" s="454"/>
      <c r="V954" s="454"/>
      <c r="W954" s="9"/>
      <c r="X954" s="9"/>
      <c r="Y954" s="10"/>
      <c r="Z954" s="495" t="s">
        <v>2195</v>
      </c>
      <c r="AA954" s="11"/>
      <c r="AB954" s="472"/>
      <c r="AC954" s="473"/>
      <c r="AD954" s="473"/>
      <c r="AE954" s="496" t="s">
        <v>2195</v>
      </c>
      <c r="AF954" s="12"/>
      <c r="AG954" s="12"/>
      <c r="AH954" s="13"/>
      <c r="AI954" s="14"/>
      <c r="AJ954" s="14"/>
      <c r="AK954" s="7"/>
      <c r="AL954" s="7"/>
      <c r="AM954" s="15"/>
      <c r="AN954" s="15"/>
      <c r="AO954" s="8"/>
      <c r="AP954" s="453" t="s">
        <v>411</v>
      </c>
      <c r="AQ954" s="17"/>
      <c r="AR954" s="18"/>
      <c r="AS954" s="19"/>
      <c r="AT954" s="19"/>
      <c r="AU954" s="19"/>
      <c r="AV954" s="19"/>
      <c r="AW954" s="19"/>
      <c r="AX954" s="19"/>
      <c r="AY954" s="19"/>
      <c r="AZ954" s="20"/>
      <c r="BA954" s="20"/>
      <c r="BB954" s="21"/>
      <c r="BC954" s="22" t="s">
        <v>2179</v>
      </c>
      <c r="BD954" s="77"/>
      <c r="BE954" s="91"/>
      <c r="BF954" s="91"/>
      <c r="BG954" s="92"/>
      <c r="BH954"/>
      <c r="BI954"/>
      <c r="BJ954"/>
      <c r="BK954"/>
      <c r="BL954"/>
      <c r="BM954"/>
      <c r="BN954"/>
      <c r="BO954"/>
      <c r="BP954"/>
      <c r="BQ954"/>
      <c r="BR954"/>
      <c r="BS954"/>
      <c r="BT954" s="92"/>
      <c r="BU954" s="92"/>
      <c r="BV954" s="92"/>
      <c r="BW954" s="5"/>
      <c r="BX954" s="5"/>
      <c r="BY954" s="5"/>
      <c r="BZ954" s="5"/>
      <c r="CA954" s="5"/>
      <c r="CB954" s="5"/>
      <c r="CC954" s="5"/>
      <c r="CD954" s="440"/>
      <c r="CE954" s="440"/>
      <c r="CF954" s="441"/>
      <c r="CG954" s="442"/>
      <c r="CH954" s="443"/>
      <c r="CI954" s="443"/>
      <c r="CJ954" s="443"/>
      <c r="CK954" s="443"/>
      <c r="CL954" s="4"/>
      <c r="CM954" s="4"/>
      <c r="CN954" s="5"/>
      <c r="CO954" s="4"/>
      <c r="CP954" s="444"/>
      <c r="CQ954" s="445"/>
      <c r="CR954" s="446"/>
      <c r="CS954" s="446"/>
      <c r="CT954" s="444"/>
      <c r="CU954" s="444"/>
      <c r="CV954" s="444"/>
      <c r="CW954" s="444"/>
      <c r="CX954" s="447"/>
      <c r="CY954" s="447"/>
      <c r="CZ954" s="447"/>
      <c r="DA954" s="447"/>
      <c r="DB954" s="448"/>
      <c r="DC954" s="448"/>
      <c r="DD954" s="446"/>
      <c r="DE954" s="439"/>
      <c r="DF954" s="439"/>
      <c r="DG954" s="439"/>
      <c r="DH954" s="439"/>
      <c r="DI954" s="439"/>
      <c r="DJ954" s="439"/>
      <c r="DK954" s="439"/>
      <c r="DL954" s="446"/>
      <c r="DM954" s="446"/>
      <c r="DN954" s="444"/>
      <c r="DO954" s="444"/>
      <c r="DP954" s="444"/>
      <c r="DQ954" s="444"/>
      <c r="DR954" s="444"/>
      <c r="DS954" s="441"/>
      <c r="DT954" s="449"/>
      <c r="DU954" s="450"/>
      <c r="DV954" s="450"/>
      <c r="DW954" s="450"/>
      <c r="DX954" s="450"/>
      <c r="DY954" s="450"/>
      <c r="DZ954" s="450"/>
      <c r="EA954" s="450"/>
      <c r="EB954" s="450"/>
      <c r="EC954" s="450"/>
      <c r="ED954" s="450"/>
      <c r="EE954" s="446"/>
      <c r="EF954" s="446"/>
      <c r="EL954" s="4"/>
      <c r="EM954" s="4"/>
      <c r="EN954" s="5"/>
      <c r="EO954" s="4"/>
      <c r="FA954" s="23"/>
      <c r="FB954" s="24"/>
      <c r="FC954" s="75"/>
      <c r="FD954" s="76"/>
      <c r="FF954" s="89"/>
      <c r="IA954" s="214"/>
      <c r="IB954" s="215"/>
      <c r="IC954" s="214"/>
      <c r="ID954" s="215"/>
      <c r="IE954" s="214"/>
      <c r="IF954" s="214"/>
      <c r="IG954" s="214"/>
      <c r="IH954" s="233"/>
      <c r="II954" s="160"/>
      <c r="IJ954" s="217"/>
      <c r="IK954" s="218"/>
      <c r="IL954" s="218"/>
      <c r="IM954" s="218"/>
      <c r="IO954" s="391"/>
    </row>
    <row r="955" spans="1:249" s="6" customFormat="1" ht="15" x14ac:dyDescent="0.2">
      <c r="A955" s="467" t="s">
        <v>2195</v>
      </c>
      <c r="B955" s="467" t="s">
        <v>2149</v>
      </c>
      <c r="C955" s="393" t="s">
        <v>1070</v>
      </c>
      <c r="D955" s="468"/>
      <c r="E955" s="462" t="s">
        <v>2137</v>
      </c>
      <c r="F955" s="14" t="s">
        <v>2149</v>
      </c>
      <c r="G955" s="14" t="s">
        <v>2149</v>
      </c>
      <c r="H955" s="469" t="s">
        <v>2149</v>
      </c>
      <c r="I955" s="462"/>
      <c r="J955" s="456"/>
      <c r="K955" s="11"/>
      <c r="L955" s="11"/>
      <c r="M955" s="14"/>
      <c r="N955" s="470"/>
      <c r="O955" s="14"/>
      <c r="P955" s="14"/>
      <c r="Q955" s="14"/>
      <c r="R955" s="14"/>
      <c r="S955" s="14"/>
      <c r="T955" s="469"/>
      <c r="U955" s="454"/>
      <c r="V955" s="454"/>
      <c r="W955" s="9"/>
      <c r="X955" s="9"/>
      <c r="Y955" s="10"/>
      <c r="Z955" s="495" t="s">
        <v>2195</v>
      </c>
      <c r="AA955" s="11"/>
      <c r="AB955" s="472"/>
      <c r="AC955" s="473"/>
      <c r="AD955" s="473"/>
      <c r="AE955" s="496" t="s">
        <v>2195</v>
      </c>
      <c r="AF955" s="12"/>
      <c r="AG955" s="12"/>
      <c r="AH955" s="13"/>
      <c r="AI955" s="14"/>
      <c r="AJ955" s="14"/>
      <c r="AK955" s="7"/>
      <c r="AL955" s="7"/>
      <c r="AM955" s="15"/>
      <c r="AN955" s="15"/>
      <c r="AO955" s="8"/>
      <c r="AP955" s="453" t="s">
        <v>412</v>
      </c>
      <c r="AQ955" s="17"/>
      <c r="AR955" s="18"/>
      <c r="AS955" s="19"/>
      <c r="AT955" s="19"/>
      <c r="AU955" s="19"/>
      <c r="AV955" s="19"/>
      <c r="AW955" s="19"/>
      <c r="AX955" s="19"/>
      <c r="AY955" s="19"/>
      <c r="AZ955" s="20"/>
      <c r="BA955" s="20"/>
      <c r="BB955" s="21"/>
      <c r="BC955" s="22" t="s">
        <v>2179</v>
      </c>
      <c r="BD955" s="77"/>
      <c r="BE955" s="91"/>
      <c r="BF955" s="91"/>
      <c r="BG955" s="92"/>
      <c r="BH955"/>
      <c r="BI955"/>
      <c r="BJ955"/>
      <c r="BK955"/>
      <c r="BL955"/>
      <c r="BM955"/>
      <c r="BN955"/>
      <c r="BO955"/>
      <c r="BP955"/>
      <c r="BQ955"/>
      <c r="BR955"/>
      <c r="BS955"/>
      <c r="BT955" s="92"/>
      <c r="BU955" s="92"/>
      <c r="BV955" s="92"/>
      <c r="BW955" s="5"/>
      <c r="BX955" s="5"/>
      <c r="BY955" s="5"/>
      <c r="BZ955" s="5"/>
      <c r="CA955" s="5"/>
      <c r="CB955" s="5"/>
      <c r="CC955" s="5"/>
      <c r="CD955" s="440"/>
      <c r="CE955" s="440"/>
      <c r="CF955" s="441"/>
      <c r="CG955" s="442"/>
      <c r="CH955" s="443"/>
      <c r="CI955" s="443"/>
      <c r="CJ955" s="443"/>
      <c r="CK955" s="443"/>
      <c r="CL955" s="4"/>
      <c r="CM955" s="4"/>
      <c r="CN955" s="5"/>
      <c r="CO955" s="4"/>
      <c r="CP955" s="444"/>
      <c r="CQ955" s="445"/>
      <c r="CR955" s="446"/>
      <c r="CS955" s="446"/>
      <c r="CT955" s="444"/>
      <c r="CU955" s="444"/>
      <c r="CV955" s="444"/>
      <c r="CW955" s="444"/>
      <c r="CX955" s="447"/>
      <c r="CY955" s="447"/>
      <c r="CZ955" s="447"/>
      <c r="DA955" s="447"/>
      <c r="DB955" s="448"/>
      <c r="DC955" s="448"/>
      <c r="DD955" s="446"/>
      <c r="DE955" s="439"/>
      <c r="DF955" s="439"/>
      <c r="DG955" s="439"/>
      <c r="DH955" s="439"/>
      <c r="DI955" s="439"/>
      <c r="DJ955" s="439"/>
      <c r="DK955" s="439"/>
      <c r="DL955" s="446"/>
      <c r="DM955" s="446"/>
      <c r="DN955" s="444"/>
      <c r="DO955" s="444"/>
      <c r="DP955" s="444"/>
      <c r="DQ955" s="444"/>
      <c r="DR955" s="444"/>
      <c r="DS955" s="441"/>
      <c r="DT955" s="449"/>
      <c r="DU955" s="450"/>
      <c r="DV955" s="450"/>
      <c r="DW955" s="450"/>
      <c r="DX955" s="450"/>
      <c r="DY955" s="450"/>
      <c r="DZ955" s="450"/>
      <c r="EA955" s="450"/>
      <c r="EB955" s="450"/>
      <c r="EC955" s="450"/>
      <c r="ED955" s="450"/>
      <c r="EE955" s="446"/>
      <c r="EF955" s="446"/>
      <c r="EL955" s="4"/>
      <c r="EM955" s="4"/>
      <c r="EN955" s="5"/>
      <c r="EO955" s="4"/>
      <c r="FA955" s="23"/>
      <c r="FB955" s="24"/>
      <c r="FC955" s="75"/>
      <c r="FD955" s="76"/>
      <c r="FF955" s="89"/>
      <c r="IA955" s="214"/>
      <c r="IB955" s="215"/>
      <c r="IC955" s="214"/>
      <c r="ID955" s="215"/>
      <c r="IE955" s="214"/>
      <c r="IF955" s="214"/>
      <c r="IG955" s="214"/>
      <c r="IH955" s="233"/>
      <c r="II955" s="160"/>
      <c r="IJ955" s="217"/>
      <c r="IK955" s="218"/>
      <c r="IL955" s="218"/>
      <c r="IM955" s="218"/>
      <c r="IO955" s="391"/>
    </row>
    <row r="956" spans="1:249" s="6" customFormat="1" ht="15" x14ac:dyDescent="0.2">
      <c r="A956" s="467" t="s">
        <v>2195</v>
      </c>
      <c r="B956" s="467" t="s">
        <v>2149</v>
      </c>
      <c r="C956" s="393" t="s">
        <v>3177</v>
      </c>
      <c r="D956" s="468"/>
      <c r="E956" s="462" t="s">
        <v>2141</v>
      </c>
      <c r="F956" s="14" t="s">
        <v>2149</v>
      </c>
      <c r="G956" s="14" t="s">
        <v>2149</v>
      </c>
      <c r="H956" s="469" t="s">
        <v>2149</v>
      </c>
      <c r="I956" s="462"/>
      <c r="J956" s="456"/>
      <c r="K956" s="11"/>
      <c r="L956" s="11"/>
      <c r="M956" s="14"/>
      <c r="N956" s="470"/>
      <c r="O956" s="14"/>
      <c r="P956" s="14"/>
      <c r="Q956" s="14"/>
      <c r="R956" s="14"/>
      <c r="S956" s="14"/>
      <c r="T956" s="469"/>
      <c r="U956" s="454"/>
      <c r="V956" s="454"/>
      <c r="W956" s="9"/>
      <c r="X956" s="9"/>
      <c r="Y956" s="10"/>
      <c r="Z956" s="495" t="s">
        <v>2195</v>
      </c>
      <c r="AA956" s="11"/>
      <c r="AB956" s="472"/>
      <c r="AC956" s="473"/>
      <c r="AD956" s="473"/>
      <c r="AE956" s="496" t="s">
        <v>2195</v>
      </c>
      <c r="AF956" s="12"/>
      <c r="AG956" s="12"/>
      <c r="AH956" s="13"/>
      <c r="AI956" s="14"/>
      <c r="AJ956" s="14"/>
      <c r="AK956" s="7"/>
      <c r="AL956" s="7"/>
      <c r="AM956" s="15"/>
      <c r="AN956" s="15"/>
      <c r="AO956" s="8"/>
      <c r="AP956" s="453" t="s">
        <v>413</v>
      </c>
      <c r="AQ956" s="17"/>
      <c r="AR956" s="18"/>
      <c r="AS956" s="19"/>
      <c r="AT956" s="19"/>
      <c r="AU956" s="19"/>
      <c r="AV956" s="19"/>
      <c r="AW956" s="19"/>
      <c r="AX956" s="19"/>
      <c r="AY956" s="19"/>
      <c r="AZ956" s="20"/>
      <c r="BA956" s="20"/>
      <c r="BB956" s="21"/>
      <c r="BC956" s="22" t="s">
        <v>2179</v>
      </c>
      <c r="BD956" s="77"/>
      <c r="BE956" s="91"/>
      <c r="BF956" s="91"/>
      <c r="BG956" s="92"/>
      <c r="BH956"/>
      <c r="BI956"/>
      <c r="BJ956"/>
      <c r="BK956"/>
      <c r="BL956"/>
      <c r="BM956"/>
      <c r="BN956"/>
      <c r="BO956"/>
      <c r="BP956"/>
      <c r="BQ956"/>
      <c r="BR956"/>
      <c r="BS956"/>
      <c r="BT956" s="92"/>
      <c r="BU956" s="92"/>
      <c r="BV956" s="92"/>
      <c r="BW956" s="5"/>
      <c r="BX956" s="5"/>
      <c r="BY956" s="5"/>
      <c r="BZ956" s="5"/>
      <c r="CA956" s="5"/>
      <c r="CB956" s="5"/>
      <c r="CC956" s="5"/>
      <c r="CD956" s="440"/>
      <c r="CE956" s="440"/>
      <c r="CF956" s="441"/>
      <c r="CG956" s="442"/>
      <c r="CH956" s="443"/>
      <c r="CI956" s="443"/>
      <c r="CJ956" s="443"/>
      <c r="CK956" s="443"/>
      <c r="CL956" s="4"/>
      <c r="CM956" s="4"/>
      <c r="CN956" s="5"/>
      <c r="CO956" s="4"/>
      <c r="CP956" s="444"/>
      <c r="CQ956" s="445"/>
      <c r="CR956" s="446"/>
      <c r="CS956" s="446"/>
      <c r="CT956" s="444"/>
      <c r="CU956" s="444"/>
      <c r="CV956" s="444"/>
      <c r="CW956" s="444"/>
      <c r="CX956" s="447"/>
      <c r="CY956" s="447"/>
      <c r="CZ956" s="447"/>
      <c r="DA956" s="447"/>
      <c r="DB956" s="448"/>
      <c r="DC956" s="448"/>
      <c r="DD956" s="446"/>
      <c r="DE956" s="439"/>
      <c r="DF956" s="439"/>
      <c r="DG956" s="439"/>
      <c r="DH956" s="439"/>
      <c r="DI956" s="439"/>
      <c r="DJ956" s="439"/>
      <c r="DK956" s="439"/>
      <c r="DL956" s="446"/>
      <c r="DM956" s="446"/>
      <c r="DN956" s="444"/>
      <c r="DO956" s="444"/>
      <c r="DP956" s="444"/>
      <c r="DQ956" s="444"/>
      <c r="DR956" s="444"/>
      <c r="DS956" s="441"/>
      <c r="DT956" s="449"/>
      <c r="DU956" s="450"/>
      <c r="DV956" s="450"/>
      <c r="DW956" s="450"/>
      <c r="DX956" s="450"/>
      <c r="DY956" s="450"/>
      <c r="DZ956" s="450"/>
      <c r="EA956" s="450"/>
      <c r="EB956" s="450"/>
      <c r="EC956" s="450"/>
      <c r="ED956" s="450"/>
      <c r="EE956" s="446"/>
      <c r="EF956" s="446"/>
      <c r="EL956" s="4"/>
      <c r="EM956" s="4"/>
      <c r="EN956" s="5"/>
      <c r="EO956" s="4"/>
      <c r="FA956" s="23"/>
      <c r="FB956" s="24"/>
      <c r="FC956" s="75"/>
      <c r="FD956" s="76"/>
      <c r="FF956" s="89"/>
      <c r="IA956" s="214"/>
      <c r="IB956" s="215"/>
      <c r="IC956" s="214"/>
      <c r="ID956" s="215"/>
      <c r="IE956" s="214"/>
      <c r="IF956" s="214"/>
      <c r="IG956" s="214"/>
      <c r="IH956" s="233"/>
      <c r="II956" s="160"/>
      <c r="IJ956" s="217"/>
      <c r="IK956" s="218"/>
      <c r="IL956" s="218"/>
      <c r="IM956" s="218"/>
      <c r="IO956" s="391"/>
    </row>
    <row r="957" spans="1:249" s="6" customFormat="1" ht="15" x14ac:dyDescent="0.2">
      <c r="A957" s="467" t="s">
        <v>2165</v>
      </c>
      <c r="B957" s="467" t="s">
        <v>2157</v>
      </c>
      <c r="C957" s="393" t="s">
        <v>1071</v>
      </c>
      <c r="D957" s="468"/>
      <c r="E957" s="462" t="s">
        <v>2136</v>
      </c>
      <c r="F957" s="14" t="s">
        <v>2149</v>
      </c>
      <c r="G957" s="14" t="s">
        <v>2149</v>
      </c>
      <c r="H957" s="469" t="s">
        <v>2149</v>
      </c>
      <c r="I957" s="462"/>
      <c r="J957" s="456"/>
      <c r="K957" s="11"/>
      <c r="L957" s="11"/>
      <c r="M957" s="14"/>
      <c r="N957" s="470"/>
      <c r="O957" s="14"/>
      <c r="P957" s="14"/>
      <c r="Q957" s="14"/>
      <c r="R957" s="14"/>
      <c r="S957" s="14"/>
      <c r="T957" s="469"/>
      <c r="U957" s="454"/>
      <c r="V957" s="454"/>
      <c r="W957" s="9"/>
      <c r="X957" s="9"/>
      <c r="Y957" s="10"/>
      <c r="Z957" s="495" t="s">
        <v>2195</v>
      </c>
      <c r="AA957" s="11"/>
      <c r="AB957" s="472"/>
      <c r="AC957" s="473"/>
      <c r="AD957" s="473"/>
      <c r="AE957" s="496" t="s">
        <v>2195</v>
      </c>
      <c r="AF957" s="12"/>
      <c r="AG957" s="12"/>
      <c r="AH957" s="13"/>
      <c r="AI957" s="14"/>
      <c r="AJ957" s="14"/>
      <c r="AK957" s="7"/>
      <c r="AL957" s="7"/>
      <c r="AM957" s="15"/>
      <c r="AN957" s="15"/>
      <c r="AO957" s="8"/>
      <c r="AP957" s="453" t="s">
        <v>414</v>
      </c>
      <c r="AQ957" s="17"/>
      <c r="AR957" s="18"/>
      <c r="AS957" s="19"/>
      <c r="AT957" s="19"/>
      <c r="AU957" s="19"/>
      <c r="AV957" s="19"/>
      <c r="AW957" s="19"/>
      <c r="AX957" s="19"/>
      <c r="AY957" s="19"/>
      <c r="AZ957" s="20"/>
      <c r="BA957" s="20"/>
      <c r="BB957" s="21"/>
      <c r="BC957" s="22" t="s">
        <v>2179</v>
      </c>
      <c r="BD957" s="77"/>
      <c r="BE957" s="91"/>
      <c r="BF957" s="91"/>
      <c r="BG957" s="92"/>
      <c r="BH957"/>
      <c r="BI957"/>
      <c r="BJ957"/>
      <c r="BK957"/>
      <c r="BL957"/>
      <c r="BM957"/>
      <c r="BN957"/>
      <c r="BO957"/>
      <c r="BP957"/>
      <c r="BQ957"/>
      <c r="BR957"/>
      <c r="BS957"/>
      <c r="BT957" s="92"/>
      <c r="BU957" s="92"/>
      <c r="BV957" s="92"/>
      <c r="BW957" s="5"/>
      <c r="BX957" s="5"/>
      <c r="BY957" s="5"/>
      <c r="BZ957" s="5"/>
      <c r="CA957" s="5"/>
      <c r="CB957" s="5"/>
      <c r="CC957" s="5"/>
      <c r="CD957" s="440"/>
      <c r="CE957" s="440"/>
      <c r="CF957" s="441"/>
      <c r="CG957" s="442"/>
      <c r="CH957" s="443"/>
      <c r="CI957" s="443"/>
      <c r="CJ957" s="443"/>
      <c r="CK957" s="443"/>
      <c r="CL957" s="4"/>
      <c r="CM957" s="4"/>
      <c r="CN957" s="5"/>
      <c r="CO957" s="4"/>
      <c r="CP957" s="444"/>
      <c r="CQ957" s="445"/>
      <c r="CR957" s="446"/>
      <c r="CS957" s="446"/>
      <c r="CT957" s="444"/>
      <c r="CU957" s="444"/>
      <c r="CV957" s="444"/>
      <c r="CW957" s="444"/>
      <c r="CX957" s="447"/>
      <c r="CY957" s="447"/>
      <c r="CZ957" s="447"/>
      <c r="DA957" s="447"/>
      <c r="DB957" s="448"/>
      <c r="DC957" s="448"/>
      <c r="DD957" s="446"/>
      <c r="DE957" s="439"/>
      <c r="DF957" s="439"/>
      <c r="DG957" s="439"/>
      <c r="DH957" s="439"/>
      <c r="DI957" s="439"/>
      <c r="DJ957" s="439"/>
      <c r="DK957" s="439"/>
      <c r="DL957" s="446"/>
      <c r="DM957" s="446"/>
      <c r="DN957" s="444"/>
      <c r="DO957" s="444"/>
      <c r="DP957" s="444"/>
      <c r="DQ957" s="444"/>
      <c r="DR957" s="444"/>
      <c r="DS957" s="441"/>
      <c r="DT957" s="449"/>
      <c r="DU957" s="450"/>
      <c r="DV957" s="450"/>
      <c r="DW957" s="450"/>
      <c r="DX957" s="450"/>
      <c r="DY957" s="450"/>
      <c r="DZ957" s="450"/>
      <c r="EA957" s="450"/>
      <c r="EB957" s="450"/>
      <c r="EC957" s="450"/>
      <c r="ED957" s="450"/>
      <c r="EE957" s="446"/>
      <c r="EF957" s="446"/>
      <c r="EL957" s="4"/>
      <c r="EM957" s="4"/>
      <c r="EN957" s="5"/>
      <c r="EO957" s="4"/>
      <c r="FA957" s="23"/>
      <c r="FB957" s="24"/>
      <c r="FC957" s="75"/>
      <c r="FD957" s="76"/>
      <c r="FF957" s="89"/>
      <c r="IA957" s="214"/>
      <c r="IB957" s="215"/>
      <c r="IC957" s="214"/>
      <c r="ID957" s="215"/>
      <c r="IE957" s="214"/>
      <c r="IF957" s="214"/>
      <c r="IG957" s="214"/>
      <c r="IH957" s="233"/>
      <c r="II957" s="160"/>
      <c r="IJ957" s="217"/>
      <c r="IK957" s="218"/>
      <c r="IL957" s="218"/>
      <c r="IM957" s="218"/>
      <c r="IO957" s="391"/>
    </row>
    <row r="958" spans="1:249" s="6" customFormat="1" ht="15" x14ac:dyDescent="0.2">
      <c r="A958" s="467" t="s">
        <v>2166</v>
      </c>
      <c r="B958" s="467" t="s">
        <v>2157</v>
      </c>
      <c r="C958" s="393" t="s">
        <v>1072</v>
      </c>
      <c r="D958" s="468"/>
      <c r="E958" s="462" t="s">
        <v>2138</v>
      </c>
      <c r="F958" s="14" t="s">
        <v>2149</v>
      </c>
      <c r="G958" s="14" t="s">
        <v>2153</v>
      </c>
      <c r="H958" s="469" t="s">
        <v>2149</v>
      </c>
      <c r="I958" s="462"/>
      <c r="J958" s="456"/>
      <c r="K958" s="11"/>
      <c r="L958" s="11"/>
      <c r="M958" s="14"/>
      <c r="N958" s="470"/>
      <c r="O958" s="14"/>
      <c r="P958" s="14"/>
      <c r="Q958" s="14"/>
      <c r="R958" s="14"/>
      <c r="S958" s="14"/>
      <c r="T958" s="469"/>
      <c r="U958" s="454"/>
      <c r="V958" s="454"/>
      <c r="W958" s="9"/>
      <c r="X958" s="9"/>
      <c r="Y958" s="10"/>
      <c r="Z958" s="495" t="s">
        <v>2195</v>
      </c>
      <c r="AA958" s="11"/>
      <c r="AB958" s="472"/>
      <c r="AC958" s="473"/>
      <c r="AD958" s="473"/>
      <c r="AE958" s="496" t="s">
        <v>2195</v>
      </c>
      <c r="AF958" s="12"/>
      <c r="AG958" s="12"/>
      <c r="AH958" s="13"/>
      <c r="AI958" s="14"/>
      <c r="AJ958" s="14"/>
      <c r="AK958" s="7"/>
      <c r="AL958" s="7"/>
      <c r="AM958" s="15"/>
      <c r="AN958" s="15"/>
      <c r="AO958" s="8"/>
      <c r="AP958" s="453" t="s">
        <v>415</v>
      </c>
      <c r="AQ958" s="17"/>
      <c r="AR958" s="18"/>
      <c r="AS958" s="19"/>
      <c r="AT958" s="19"/>
      <c r="AU958" s="19"/>
      <c r="AV958" s="19"/>
      <c r="AW958" s="19"/>
      <c r="AX958" s="19"/>
      <c r="AY958" s="19"/>
      <c r="AZ958" s="20"/>
      <c r="BA958" s="20"/>
      <c r="BB958" s="21"/>
      <c r="BC958" s="22" t="s">
        <v>2179</v>
      </c>
      <c r="BD958" s="77"/>
      <c r="BE958" s="91"/>
      <c r="BF958" s="91"/>
      <c r="BG958" s="92"/>
      <c r="BH958"/>
      <c r="BI958"/>
      <c r="BJ958"/>
      <c r="BK958"/>
      <c r="BL958"/>
      <c r="BM958"/>
      <c r="BN958"/>
      <c r="BO958"/>
      <c r="BP958"/>
      <c r="BQ958"/>
      <c r="BR958"/>
      <c r="BS958"/>
      <c r="BT958" s="92"/>
      <c r="BU958" s="92"/>
      <c r="BV958" s="92"/>
      <c r="BW958" s="5"/>
      <c r="BX958" s="5"/>
      <c r="BY958" s="5"/>
      <c r="BZ958" s="5"/>
      <c r="CA958" s="5"/>
      <c r="CB958" s="5"/>
      <c r="CC958" s="5"/>
      <c r="CD958" s="440"/>
      <c r="CE958" s="440"/>
      <c r="CF958" s="441"/>
      <c r="CG958" s="442"/>
      <c r="CH958" s="443"/>
      <c r="CI958" s="443"/>
      <c r="CJ958" s="443"/>
      <c r="CK958" s="443"/>
      <c r="CL958" s="4"/>
      <c r="CM958" s="4"/>
      <c r="CN958" s="5"/>
      <c r="CO958" s="4"/>
      <c r="CP958" s="444"/>
      <c r="CQ958" s="445"/>
      <c r="CR958" s="446"/>
      <c r="CS958" s="446"/>
      <c r="CT958" s="444"/>
      <c r="CU958" s="444"/>
      <c r="CV958" s="444"/>
      <c r="CW958" s="444"/>
      <c r="CX958" s="447"/>
      <c r="CY958" s="447"/>
      <c r="CZ958" s="447"/>
      <c r="DA958" s="447"/>
      <c r="DB958" s="448"/>
      <c r="DC958" s="448"/>
      <c r="DD958" s="446"/>
      <c r="DE958" s="439"/>
      <c r="DF958" s="439"/>
      <c r="DG958" s="439"/>
      <c r="DH958" s="439"/>
      <c r="DI958" s="439"/>
      <c r="DJ958" s="439"/>
      <c r="DK958" s="439"/>
      <c r="DL958" s="446"/>
      <c r="DM958" s="446"/>
      <c r="DN958" s="444"/>
      <c r="DO958" s="444"/>
      <c r="DP958" s="444"/>
      <c r="DQ958" s="444"/>
      <c r="DR958" s="444"/>
      <c r="DS958" s="441"/>
      <c r="DT958" s="449"/>
      <c r="DU958" s="450"/>
      <c r="DV958" s="450"/>
      <c r="DW958" s="450"/>
      <c r="DX958" s="450"/>
      <c r="DY958" s="450"/>
      <c r="DZ958" s="450"/>
      <c r="EA958" s="450"/>
      <c r="EB958" s="450"/>
      <c r="EC958" s="450"/>
      <c r="ED958" s="450"/>
      <c r="EE958" s="446"/>
      <c r="EF958" s="446"/>
      <c r="EL958" s="4"/>
      <c r="EM958" s="4"/>
      <c r="EN958" s="5"/>
      <c r="EO958" s="4"/>
      <c r="FA958" s="23"/>
      <c r="FB958" s="24"/>
      <c r="FC958" s="75"/>
      <c r="FD958" s="76"/>
      <c r="FF958" s="89"/>
      <c r="IA958" s="214"/>
      <c r="IB958" s="215"/>
      <c r="IC958" s="214"/>
      <c r="ID958" s="215"/>
      <c r="IE958" s="214"/>
      <c r="IF958" s="214"/>
      <c r="IG958" s="214"/>
      <c r="IH958" s="233"/>
      <c r="II958" s="160"/>
      <c r="IJ958" s="217"/>
      <c r="IK958" s="218"/>
      <c r="IL958" s="218"/>
      <c r="IM958" s="218"/>
      <c r="IO958" s="391"/>
    </row>
    <row r="959" spans="1:249" s="6" customFormat="1" ht="15" x14ac:dyDescent="0.2">
      <c r="A959" s="467" t="s">
        <v>2166</v>
      </c>
      <c r="B959" s="467" t="s">
        <v>2149</v>
      </c>
      <c r="C959" s="393" t="s">
        <v>3178</v>
      </c>
      <c r="D959" s="468"/>
      <c r="E959" s="462" t="s">
        <v>2139</v>
      </c>
      <c r="F959" s="14" t="s">
        <v>2147</v>
      </c>
      <c r="G959" s="14" t="s">
        <v>2154</v>
      </c>
      <c r="H959" s="469" t="s">
        <v>2149</v>
      </c>
      <c r="I959" s="462"/>
      <c r="J959" s="456"/>
      <c r="K959" s="11"/>
      <c r="L959" s="11"/>
      <c r="M959" s="14"/>
      <c r="N959" s="470"/>
      <c r="O959" s="14"/>
      <c r="P959" s="14"/>
      <c r="Q959" s="14"/>
      <c r="R959" s="14"/>
      <c r="S959" s="14"/>
      <c r="T959" s="469"/>
      <c r="U959" s="454"/>
      <c r="V959" s="454"/>
      <c r="W959" s="9"/>
      <c r="X959" s="9"/>
      <c r="Y959" s="10"/>
      <c r="Z959" s="495" t="s">
        <v>2166</v>
      </c>
      <c r="AA959" s="11"/>
      <c r="AB959" s="472"/>
      <c r="AC959" s="473"/>
      <c r="AD959" s="473"/>
      <c r="AE959" s="496" t="s">
        <v>2166</v>
      </c>
      <c r="AF959" s="12"/>
      <c r="AG959" s="12"/>
      <c r="AH959" s="13"/>
      <c r="AI959" s="14"/>
      <c r="AJ959" s="14"/>
      <c r="AK959" s="7"/>
      <c r="AL959" s="7"/>
      <c r="AM959" s="15"/>
      <c r="AN959" s="15"/>
      <c r="AO959" s="8"/>
      <c r="AP959" s="453" t="s">
        <v>416</v>
      </c>
      <c r="AQ959" s="17"/>
      <c r="AR959" s="18"/>
      <c r="AS959" s="19"/>
      <c r="AT959" s="19"/>
      <c r="AU959" s="19"/>
      <c r="AV959" s="19"/>
      <c r="AW959" s="19"/>
      <c r="AX959" s="19"/>
      <c r="AY959" s="19"/>
      <c r="AZ959" s="20"/>
      <c r="BA959" s="20"/>
      <c r="BB959" s="21"/>
      <c r="BC959" s="22" t="s">
        <v>2179</v>
      </c>
      <c r="BD959" s="77"/>
      <c r="BE959" s="91"/>
      <c r="BF959" s="91"/>
      <c r="BG959" s="92"/>
      <c r="BH959"/>
      <c r="BI959"/>
      <c r="BJ959"/>
      <c r="BK959"/>
      <c r="BL959"/>
      <c r="BM959"/>
      <c r="BN959"/>
      <c r="BO959"/>
      <c r="BP959"/>
      <c r="BQ959"/>
      <c r="BR959"/>
      <c r="BS959"/>
      <c r="BT959" s="92"/>
      <c r="BU959" s="92"/>
      <c r="BV959" s="92"/>
      <c r="BW959" s="5"/>
      <c r="BX959" s="5"/>
      <c r="BY959" s="5"/>
      <c r="BZ959" s="5"/>
      <c r="CA959" s="5"/>
      <c r="CB959" s="5"/>
      <c r="CC959" s="5"/>
      <c r="CD959" s="440"/>
      <c r="CE959" s="440"/>
      <c r="CF959" s="441"/>
      <c r="CG959" s="442"/>
      <c r="CH959" s="443"/>
      <c r="CI959" s="443"/>
      <c r="CJ959" s="443"/>
      <c r="CK959" s="443"/>
      <c r="CL959" s="4"/>
      <c r="CM959" s="4"/>
      <c r="CN959" s="5"/>
      <c r="CO959" s="4"/>
      <c r="CP959" s="444"/>
      <c r="CQ959" s="445"/>
      <c r="CR959" s="446"/>
      <c r="CS959" s="446"/>
      <c r="CT959" s="444"/>
      <c r="CU959" s="444"/>
      <c r="CV959" s="444"/>
      <c r="CW959" s="444"/>
      <c r="CX959" s="447"/>
      <c r="CY959" s="447"/>
      <c r="CZ959" s="447"/>
      <c r="DA959" s="447"/>
      <c r="DB959" s="448"/>
      <c r="DC959" s="448"/>
      <c r="DD959" s="446"/>
      <c r="DE959" s="439"/>
      <c r="DF959" s="439"/>
      <c r="DG959" s="439"/>
      <c r="DH959" s="439"/>
      <c r="DI959" s="439"/>
      <c r="DJ959" s="439"/>
      <c r="DK959" s="439"/>
      <c r="DL959" s="446"/>
      <c r="DM959" s="446"/>
      <c r="DN959" s="444"/>
      <c r="DO959" s="444"/>
      <c r="DP959" s="444"/>
      <c r="DQ959" s="444"/>
      <c r="DR959" s="444"/>
      <c r="DS959" s="441"/>
      <c r="DT959" s="449"/>
      <c r="DU959" s="450"/>
      <c r="DV959" s="450"/>
      <c r="DW959" s="450"/>
      <c r="DX959" s="450"/>
      <c r="DY959" s="450"/>
      <c r="DZ959" s="450"/>
      <c r="EA959" s="450"/>
      <c r="EB959" s="450"/>
      <c r="EC959" s="450"/>
      <c r="ED959" s="450"/>
      <c r="EE959" s="446"/>
      <c r="EF959" s="446"/>
      <c r="EL959" s="4"/>
      <c r="EM959" s="4"/>
      <c r="EN959" s="5"/>
      <c r="EO959" s="4"/>
      <c r="FA959" s="23"/>
      <c r="FB959" s="24"/>
      <c r="FC959" s="75"/>
      <c r="FD959" s="76"/>
      <c r="FF959" s="89"/>
      <c r="IA959" s="214"/>
      <c r="IB959" s="215"/>
      <c r="IC959" s="214"/>
      <c r="ID959" s="215"/>
      <c r="IE959" s="214"/>
      <c r="IF959" s="214"/>
      <c r="IG959" s="214"/>
      <c r="IH959" s="233"/>
      <c r="II959" s="160"/>
      <c r="IJ959" s="217"/>
      <c r="IK959" s="218"/>
      <c r="IL959" s="218"/>
      <c r="IM959" s="218"/>
      <c r="IO959" s="391"/>
    </row>
    <row r="960" spans="1:249" s="6" customFormat="1" ht="15" x14ac:dyDescent="0.2">
      <c r="A960" s="467">
        <v>2</v>
      </c>
      <c r="B960" s="467" t="s">
        <v>2157</v>
      </c>
      <c r="C960" s="393" t="s">
        <v>1073</v>
      </c>
      <c r="D960" s="468"/>
      <c r="E960" s="462" t="s">
        <v>2137</v>
      </c>
      <c r="F960" s="14" t="s">
        <v>2147</v>
      </c>
      <c r="G960" s="14" t="s">
        <v>2154</v>
      </c>
      <c r="H960" s="469" t="s">
        <v>2149</v>
      </c>
      <c r="I960" s="462"/>
      <c r="J960" s="456"/>
      <c r="K960" s="11"/>
      <c r="L960" s="11"/>
      <c r="M960" s="14"/>
      <c r="N960" s="470"/>
      <c r="O960" s="14"/>
      <c r="P960" s="14"/>
      <c r="Q960" s="14"/>
      <c r="R960" s="14"/>
      <c r="S960" s="14"/>
      <c r="T960" s="469"/>
      <c r="U960" s="454"/>
      <c r="V960" s="454"/>
      <c r="W960" s="9"/>
      <c r="X960" s="9"/>
      <c r="Y960" s="10"/>
      <c r="Z960" s="495">
        <v>3</v>
      </c>
      <c r="AA960" s="11"/>
      <c r="AB960" s="472"/>
      <c r="AC960" s="473"/>
      <c r="AD960" s="473"/>
      <c r="AE960" s="496" t="s">
        <v>2166</v>
      </c>
      <c r="AF960" s="12"/>
      <c r="AG960" s="12"/>
      <c r="AH960" s="13"/>
      <c r="AI960" s="14"/>
      <c r="AJ960" s="14"/>
      <c r="AK960" s="7"/>
      <c r="AL960" s="7"/>
      <c r="AM960" s="15"/>
      <c r="AN960" s="15"/>
      <c r="AO960" s="8"/>
      <c r="AP960" s="453" t="s">
        <v>417</v>
      </c>
      <c r="AQ960" s="17"/>
      <c r="AR960" s="18"/>
      <c r="AS960" s="19"/>
      <c r="AT960" s="19"/>
      <c r="AU960" s="19"/>
      <c r="AV960" s="19"/>
      <c r="AW960" s="19"/>
      <c r="AX960" s="19"/>
      <c r="AY960" s="19"/>
      <c r="AZ960" s="20"/>
      <c r="BA960" s="20"/>
      <c r="BB960" s="21"/>
      <c r="BC960" s="22" t="s">
        <v>2179</v>
      </c>
      <c r="BD960" s="77"/>
      <c r="BE960" s="91"/>
      <c r="BF960" s="91"/>
      <c r="BG960" s="92"/>
      <c r="BH960"/>
      <c r="BI960"/>
      <c r="BJ960"/>
      <c r="BK960"/>
      <c r="BL960"/>
      <c r="BM960"/>
      <c r="BN960"/>
      <c r="BO960"/>
      <c r="BP960"/>
      <c r="BQ960"/>
      <c r="BR960"/>
      <c r="BS960"/>
      <c r="BT960" s="92"/>
      <c r="BU960" s="92"/>
      <c r="BV960" s="92"/>
      <c r="BW960" s="5"/>
      <c r="BX960" s="5"/>
      <c r="BY960" s="5"/>
      <c r="BZ960" s="5"/>
      <c r="CA960" s="5"/>
      <c r="CB960" s="5"/>
      <c r="CC960" s="5"/>
      <c r="CD960" s="440"/>
      <c r="CE960" s="440"/>
      <c r="CF960" s="441"/>
      <c r="CG960" s="442"/>
      <c r="CH960" s="443"/>
      <c r="CI960" s="443"/>
      <c r="CJ960" s="443"/>
      <c r="CK960" s="443"/>
      <c r="CL960" s="4"/>
      <c r="CM960" s="4"/>
      <c r="CN960" s="5"/>
      <c r="CO960" s="4"/>
      <c r="CP960" s="444"/>
      <c r="CQ960" s="445"/>
      <c r="CR960" s="446"/>
      <c r="CS960" s="446"/>
      <c r="CT960" s="444"/>
      <c r="CU960" s="444"/>
      <c r="CV960" s="444"/>
      <c r="CW960" s="444"/>
      <c r="CX960" s="447"/>
      <c r="CY960" s="447"/>
      <c r="CZ960" s="447"/>
      <c r="DA960" s="447"/>
      <c r="DB960" s="448"/>
      <c r="DC960" s="448"/>
      <c r="DD960" s="446"/>
      <c r="DE960" s="439"/>
      <c r="DF960" s="439"/>
      <c r="DG960" s="439"/>
      <c r="DH960" s="439"/>
      <c r="DI960" s="439"/>
      <c r="DJ960" s="439"/>
      <c r="DK960" s="439"/>
      <c r="DL960" s="446"/>
      <c r="DM960" s="446"/>
      <c r="DN960" s="444"/>
      <c r="DO960" s="444"/>
      <c r="DP960" s="444"/>
      <c r="DQ960" s="444"/>
      <c r="DR960" s="444"/>
      <c r="DS960" s="441"/>
      <c r="DT960" s="449"/>
      <c r="DU960" s="450"/>
      <c r="DV960" s="450"/>
      <c r="DW960" s="450"/>
      <c r="DX960" s="450"/>
      <c r="DY960" s="450"/>
      <c r="DZ960" s="450"/>
      <c r="EA960" s="450"/>
      <c r="EB960" s="450"/>
      <c r="EC960" s="450"/>
      <c r="ED960" s="450"/>
      <c r="EE960" s="446"/>
      <c r="EF960" s="446"/>
      <c r="EL960" s="4"/>
      <c r="EM960" s="4"/>
      <c r="EN960" s="5"/>
      <c r="EO960" s="4"/>
      <c r="FA960" s="23"/>
      <c r="FB960" s="24"/>
      <c r="FC960" s="75"/>
      <c r="FD960" s="76"/>
      <c r="FF960" s="89"/>
      <c r="IA960" s="214"/>
      <c r="IB960" s="215"/>
      <c r="IC960" s="214"/>
      <c r="ID960" s="215"/>
      <c r="IE960" s="214"/>
      <c r="IF960" s="214"/>
      <c r="IG960" s="214"/>
      <c r="IH960" s="233"/>
      <c r="II960" s="160"/>
      <c r="IJ960" s="217"/>
      <c r="IK960" s="218"/>
      <c r="IL960" s="218"/>
      <c r="IM960" s="218"/>
      <c r="IO960" s="391"/>
    </row>
    <row r="961" spans="1:249" s="6" customFormat="1" ht="15" x14ac:dyDescent="0.2">
      <c r="A961" s="467">
        <v>1</v>
      </c>
      <c r="B961" s="467" t="s">
        <v>2149</v>
      </c>
      <c r="C961" s="460" t="s">
        <v>1074</v>
      </c>
      <c r="D961" s="468"/>
      <c r="E961" s="462" t="s">
        <v>2137</v>
      </c>
      <c r="F961" s="14" t="s">
        <v>2146</v>
      </c>
      <c r="G961" s="14" t="s">
        <v>2154</v>
      </c>
      <c r="H961" s="469" t="s">
        <v>2149</v>
      </c>
      <c r="I961" s="462"/>
      <c r="J961" s="456"/>
      <c r="K961" s="11"/>
      <c r="L961" s="11"/>
      <c r="M961" s="14"/>
      <c r="N961" s="470"/>
      <c r="O961" s="14"/>
      <c r="P961" s="14"/>
      <c r="Q961" s="14"/>
      <c r="R961" s="14"/>
      <c r="S961" s="14"/>
      <c r="T961" s="469"/>
      <c r="U961" s="454"/>
      <c r="V961" s="454"/>
      <c r="W961" s="9"/>
      <c r="X961" s="9"/>
      <c r="Y961" s="10"/>
      <c r="Z961" s="495">
        <v>1</v>
      </c>
      <c r="AA961" s="11"/>
      <c r="AB961" s="472"/>
      <c r="AC961" s="473"/>
      <c r="AD961" s="473"/>
      <c r="AE961" s="496">
        <v>2</v>
      </c>
      <c r="AF961" s="12"/>
      <c r="AG961" s="12"/>
      <c r="AH961" s="13"/>
      <c r="AI961" s="14"/>
      <c r="AJ961" s="14"/>
      <c r="AK961" s="7"/>
      <c r="AL961" s="7"/>
      <c r="AM961" s="15"/>
      <c r="AN961" s="15"/>
      <c r="AO961" s="8"/>
      <c r="AP961" s="453" t="s">
        <v>418</v>
      </c>
      <c r="AQ961" s="17"/>
      <c r="AR961" s="18"/>
      <c r="AS961" s="19"/>
      <c r="AT961" s="19"/>
      <c r="AU961" s="19"/>
      <c r="AV961" s="19"/>
      <c r="AW961" s="19"/>
      <c r="AX961" s="19"/>
      <c r="AY961" s="19"/>
      <c r="AZ961" s="20"/>
      <c r="BA961" s="20"/>
      <c r="BB961" s="21"/>
      <c r="BC961" s="22" t="s">
        <v>2179</v>
      </c>
      <c r="BD961" s="77"/>
      <c r="BE961" s="91"/>
      <c r="BF961" s="91"/>
      <c r="BG961" s="92"/>
      <c r="BH961"/>
      <c r="BI961"/>
      <c r="BJ961"/>
      <c r="BK961"/>
      <c r="BL961"/>
      <c r="BM961"/>
      <c r="BN961"/>
      <c r="BO961"/>
      <c r="BP961"/>
      <c r="BQ961"/>
      <c r="BR961"/>
      <c r="BS961"/>
      <c r="BT961" s="92"/>
      <c r="BU961" s="92"/>
      <c r="BV961" s="92"/>
      <c r="BW961" s="5"/>
      <c r="BX961" s="5"/>
      <c r="BY961" s="5"/>
      <c r="BZ961" s="5"/>
      <c r="CA961" s="5"/>
      <c r="CB961" s="5"/>
      <c r="CC961" s="5"/>
      <c r="CD961" s="440"/>
      <c r="CE961" s="440"/>
      <c r="CF961" s="441"/>
      <c r="CG961" s="442"/>
      <c r="CH961" s="443"/>
      <c r="CI961" s="443"/>
      <c r="CJ961" s="443"/>
      <c r="CK961" s="443"/>
      <c r="CL961" s="4"/>
      <c r="CM961" s="4"/>
      <c r="CN961" s="5"/>
      <c r="CO961" s="4"/>
      <c r="CP961" s="444"/>
      <c r="CQ961" s="445"/>
      <c r="CR961" s="446"/>
      <c r="CS961" s="446"/>
      <c r="CT961" s="444"/>
      <c r="CU961" s="444"/>
      <c r="CV961" s="444"/>
      <c r="CW961" s="444"/>
      <c r="CX961" s="447"/>
      <c r="CY961" s="447"/>
      <c r="CZ961" s="447"/>
      <c r="DA961" s="447"/>
      <c r="DB961" s="448"/>
      <c r="DC961" s="448"/>
      <c r="DD961" s="446"/>
      <c r="DE961" s="439"/>
      <c r="DF961" s="439"/>
      <c r="DG961" s="439"/>
      <c r="DH961" s="439"/>
      <c r="DI961" s="439"/>
      <c r="DJ961" s="439"/>
      <c r="DK961" s="439"/>
      <c r="DL961" s="446"/>
      <c r="DM961" s="446"/>
      <c r="DN961" s="444"/>
      <c r="DO961" s="444"/>
      <c r="DP961" s="444"/>
      <c r="DQ961" s="444"/>
      <c r="DR961" s="444"/>
      <c r="DS961" s="441"/>
      <c r="DT961" s="449"/>
      <c r="DU961" s="450"/>
      <c r="DV961" s="450"/>
      <c r="DW961" s="450"/>
      <c r="DX961" s="450"/>
      <c r="DY961" s="450"/>
      <c r="DZ961" s="450"/>
      <c r="EA961" s="450"/>
      <c r="EB961" s="450"/>
      <c r="EC961" s="450"/>
      <c r="ED961" s="450"/>
      <c r="EE961" s="446"/>
      <c r="EF961" s="446"/>
      <c r="EL961" s="4"/>
      <c r="EM961" s="4"/>
      <c r="EN961" s="5"/>
      <c r="EO961" s="4"/>
      <c r="FA961" s="23"/>
      <c r="FB961" s="24"/>
      <c r="FC961" s="75"/>
      <c r="FD961" s="76"/>
      <c r="FF961" s="89"/>
      <c r="IA961" s="214"/>
      <c r="IB961" s="215"/>
      <c r="IC961" s="214"/>
      <c r="ID961" s="215"/>
      <c r="IE961" s="214"/>
      <c r="IF961" s="214"/>
      <c r="IG961" s="214"/>
      <c r="IH961" s="233"/>
      <c r="II961" s="160"/>
      <c r="IJ961" s="217"/>
      <c r="IK961" s="218"/>
      <c r="IL961" s="218"/>
      <c r="IM961" s="218"/>
      <c r="IO961" s="391"/>
    </row>
    <row r="962" spans="1:249" s="6" customFormat="1" ht="15" x14ac:dyDescent="0.2">
      <c r="A962" s="467" t="s">
        <v>2195</v>
      </c>
      <c r="B962" s="467" t="s">
        <v>2149</v>
      </c>
      <c r="C962" s="393" t="s">
        <v>1075</v>
      </c>
      <c r="D962" s="468"/>
      <c r="E962" s="462" t="s">
        <v>2141</v>
      </c>
      <c r="F962" s="14" t="s">
        <v>2149</v>
      </c>
      <c r="G962" s="14" t="s">
        <v>2149</v>
      </c>
      <c r="H962" s="469" t="s">
        <v>2149</v>
      </c>
      <c r="I962" s="462"/>
      <c r="J962" s="456"/>
      <c r="K962" s="11"/>
      <c r="L962" s="11"/>
      <c r="M962" s="14"/>
      <c r="N962" s="470"/>
      <c r="O962" s="14"/>
      <c r="P962" s="14"/>
      <c r="Q962" s="14"/>
      <c r="R962" s="14"/>
      <c r="S962" s="14"/>
      <c r="T962" s="469"/>
      <c r="U962" s="454"/>
      <c r="V962" s="454"/>
      <c r="W962" s="9"/>
      <c r="X962" s="9"/>
      <c r="Y962" s="10"/>
      <c r="Z962" s="495" t="s">
        <v>2195</v>
      </c>
      <c r="AA962" s="11"/>
      <c r="AB962" s="472"/>
      <c r="AC962" s="473"/>
      <c r="AD962" s="473"/>
      <c r="AE962" s="496" t="s">
        <v>2195</v>
      </c>
      <c r="AF962" s="12"/>
      <c r="AG962" s="12"/>
      <c r="AH962" s="13"/>
      <c r="AI962" s="14"/>
      <c r="AJ962" s="14"/>
      <c r="AK962" s="7"/>
      <c r="AL962" s="7"/>
      <c r="AM962" s="15"/>
      <c r="AN962" s="15"/>
      <c r="AO962" s="8"/>
      <c r="AP962" s="453" t="s">
        <v>419</v>
      </c>
      <c r="AQ962" s="17"/>
      <c r="AR962" s="18"/>
      <c r="AS962" s="19"/>
      <c r="AT962" s="19"/>
      <c r="AU962" s="19"/>
      <c r="AV962" s="19"/>
      <c r="AW962" s="19"/>
      <c r="AX962" s="19"/>
      <c r="AY962" s="19"/>
      <c r="AZ962" s="20"/>
      <c r="BA962" s="20"/>
      <c r="BB962" s="21"/>
      <c r="BC962" s="22" t="s">
        <v>2179</v>
      </c>
      <c r="BD962" s="77"/>
      <c r="BE962" s="91"/>
      <c r="BF962" s="91"/>
      <c r="BG962" s="92"/>
      <c r="BH962"/>
      <c r="BI962"/>
      <c r="BJ962"/>
      <c r="BK962"/>
      <c r="BL962"/>
      <c r="BM962"/>
      <c r="BN962"/>
      <c r="BO962"/>
      <c r="BP962"/>
      <c r="BQ962"/>
      <c r="BR962"/>
      <c r="BS962"/>
      <c r="BT962" s="92"/>
      <c r="BU962" s="92"/>
      <c r="BV962" s="92"/>
      <c r="BW962" s="5"/>
      <c r="BX962" s="5"/>
      <c r="BY962" s="5"/>
      <c r="BZ962" s="5"/>
      <c r="CA962" s="5"/>
      <c r="CB962" s="5"/>
      <c r="CC962" s="5"/>
      <c r="CD962" s="440"/>
      <c r="CE962" s="440"/>
      <c r="CF962" s="441"/>
      <c r="CG962" s="442"/>
      <c r="CH962" s="443"/>
      <c r="CI962" s="443"/>
      <c r="CJ962" s="443"/>
      <c r="CK962" s="443"/>
      <c r="CL962" s="4"/>
      <c r="CM962" s="4"/>
      <c r="CN962" s="5"/>
      <c r="CO962" s="4"/>
      <c r="CP962" s="444"/>
      <c r="CQ962" s="445"/>
      <c r="CR962" s="446"/>
      <c r="CS962" s="446"/>
      <c r="CT962" s="444"/>
      <c r="CU962" s="444"/>
      <c r="CV962" s="444"/>
      <c r="CW962" s="444"/>
      <c r="CX962" s="447"/>
      <c r="CY962" s="447"/>
      <c r="CZ962" s="447"/>
      <c r="DA962" s="447"/>
      <c r="DB962" s="448"/>
      <c r="DC962" s="448"/>
      <c r="DD962" s="446"/>
      <c r="DE962" s="439"/>
      <c r="DF962" s="439"/>
      <c r="DG962" s="439"/>
      <c r="DH962" s="439"/>
      <c r="DI962" s="439"/>
      <c r="DJ962" s="439"/>
      <c r="DK962" s="439"/>
      <c r="DL962" s="446"/>
      <c r="DM962" s="446"/>
      <c r="DN962" s="444"/>
      <c r="DO962" s="444"/>
      <c r="DP962" s="444"/>
      <c r="DQ962" s="444"/>
      <c r="DR962" s="444"/>
      <c r="DS962" s="441"/>
      <c r="DT962" s="449"/>
      <c r="DU962" s="450"/>
      <c r="DV962" s="450"/>
      <c r="DW962" s="450"/>
      <c r="DX962" s="450"/>
      <c r="DY962" s="450"/>
      <c r="DZ962" s="450"/>
      <c r="EA962" s="450"/>
      <c r="EB962" s="450"/>
      <c r="EC962" s="450"/>
      <c r="ED962" s="450"/>
      <c r="EE962" s="446"/>
      <c r="EF962" s="446"/>
      <c r="EL962" s="4"/>
      <c r="EM962" s="4"/>
      <c r="EN962" s="5"/>
      <c r="EO962" s="4"/>
      <c r="FA962" s="23"/>
      <c r="FB962" s="24"/>
      <c r="FC962" s="75"/>
      <c r="FD962" s="76"/>
      <c r="FF962" s="89"/>
      <c r="IA962" s="214"/>
      <c r="IB962" s="215"/>
      <c r="IC962" s="214"/>
      <c r="ID962" s="215"/>
      <c r="IE962" s="214"/>
      <c r="IF962" s="214"/>
      <c r="IG962" s="214"/>
      <c r="IH962" s="233"/>
      <c r="II962" s="160"/>
      <c r="IJ962" s="217"/>
      <c r="IK962" s="218"/>
      <c r="IL962" s="218"/>
      <c r="IM962" s="218"/>
      <c r="IO962" s="391"/>
    </row>
    <row r="963" spans="1:249" s="6" customFormat="1" ht="15" x14ac:dyDescent="0.2">
      <c r="A963" s="467" t="s">
        <v>2195</v>
      </c>
      <c r="B963" s="467" t="s">
        <v>2149</v>
      </c>
      <c r="C963" s="393" t="s">
        <v>1076</v>
      </c>
      <c r="D963" s="468"/>
      <c r="E963" s="462" t="s">
        <v>2141</v>
      </c>
      <c r="F963" s="14" t="s">
        <v>2149</v>
      </c>
      <c r="G963" s="14" t="s">
        <v>2149</v>
      </c>
      <c r="H963" s="469" t="s">
        <v>2149</v>
      </c>
      <c r="I963" s="462"/>
      <c r="J963" s="456"/>
      <c r="K963" s="11"/>
      <c r="L963" s="11"/>
      <c r="M963" s="14"/>
      <c r="N963" s="470"/>
      <c r="O963" s="14"/>
      <c r="P963" s="14"/>
      <c r="Q963" s="14"/>
      <c r="R963" s="14"/>
      <c r="S963" s="14"/>
      <c r="T963" s="469"/>
      <c r="U963" s="454"/>
      <c r="V963" s="454"/>
      <c r="W963" s="9"/>
      <c r="X963" s="9"/>
      <c r="Y963" s="10"/>
      <c r="Z963" s="495" t="s">
        <v>2195</v>
      </c>
      <c r="AA963" s="11"/>
      <c r="AB963" s="472"/>
      <c r="AC963" s="473"/>
      <c r="AD963" s="473"/>
      <c r="AE963" s="496" t="s">
        <v>2195</v>
      </c>
      <c r="AF963" s="12"/>
      <c r="AG963" s="12"/>
      <c r="AH963" s="13"/>
      <c r="AI963" s="14"/>
      <c r="AJ963" s="14"/>
      <c r="AK963" s="7"/>
      <c r="AL963" s="7"/>
      <c r="AM963" s="15"/>
      <c r="AN963" s="15"/>
      <c r="AO963" s="8"/>
      <c r="AP963" s="453" t="s">
        <v>420</v>
      </c>
      <c r="AQ963" s="17"/>
      <c r="AR963" s="18"/>
      <c r="AS963" s="19"/>
      <c r="AT963" s="19"/>
      <c r="AU963" s="19"/>
      <c r="AV963" s="19"/>
      <c r="AW963" s="19"/>
      <c r="AX963" s="19"/>
      <c r="AY963" s="19"/>
      <c r="AZ963" s="20"/>
      <c r="BA963" s="20"/>
      <c r="BB963" s="21"/>
      <c r="BC963" s="22" t="s">
        <v>2179</v>
      </c>
      <c r="BD963" s="77"/>
      <c r="BE963" s="91"/>
      <c r="BF963" s="91"/>
      <c r="BG963" s="92"/>
      <c r="BH963"/>
      <c r="BI963"/>
      <c r="BJ963"/>
      <c r="BK963"/>
      <c r="BL963"/>
      <c r="BM963"/>
      <c r="BN963"/>
      <c r="BO963"/>
      <c r="BP963"/>
      <c r="BQ963"/>
      <c r="BR963"/>
      <c r="BS963"/>
      <c r="BT963" s="92"/>
      <c r="BU963" s="92"/>
      <c r="BV963" s="92"/>
      <c r="BW963" s="5"/>
      <c r="BX963" s="5"/>
      <c r="BY963" s="5"/>
      <c r="BZ963" s="5"/>
      <c r="CA963" s="5"/>
      <c r="CB963" s="5"/>
      <c r="CC963" s="5"/>
      <c r="CD963" s="440"/>
      <c r="CE963" s="440"/>
      <c r="CF963" s="441"/>
      <c r="CG963" s="442"/>
      <c r="CH963" s="443"/>
      <c r="CI963" s="443"/>
      <c r="CJ963" s="443"/>
      <c r="CK963" s="443"/>
      <c r="CL963" s="4"/>
      <c r="CM963" s="4"/>
      <c r="CN963" s="5"/>
      <c r="CO963" s="4"/>
      <c r="CP963" s="444"/>
      <c r="CQ963" s="445"/>
      <c r="CR963" s="446"/>
      <c r="CS963" s="446"/>
      <c r="CT963" s="444"/>
      <c r="CU963" s="444"/>
      <c r="CV963" s="444"/>
      <c r="CW963" s="444"/>
      <c r="CX963" s="447"/>
      <c r="CY963" s="447"/>
      <c r="CZ963" s="447"/>
      <c r="DA963" s="447"/>
      <c r="DB963" s="448"/>
      <c r="DC963" s="448"/>
      <c r="DD963" s="446"/>
      <c r="DE963" s="439"/>
      <c r="DF963" s="439"/>
      <c r="DG963" s="439"/>
      <c r="DH963" s="439"/>
      <c r="DI963" s="439"/>
      <c r="DJ963" s="439"/>
      <c r="DK963" s="439"/>
      <c r="DL963" s="446"/>
      <c r="DM963" s="446"/>
      <c r="DN963" s="444"/>
      <c r="DO963" s="444"/>
      <c r="DP963" s="444"/>
      <c r="DQ963" s="444"/>
      <c r="DR963" s="444"/>
      <c r="DS963" s="441"/>
      <c r="DT963" s="449"/>
      <c r="DU963" s="450"/>
      <c r="DV963" s="450"/>
      <c r="DW963" s="450"/>
      <c r="DX963" s="450"/>
      <c r="DY963" s="450"/>
      <c r="DZ963" s="450"/>
      <c r="EA963" s="450"/>
      <c r="EB963" s="450"/>
      <c r="EC963" s="450"/>
      <c r="ED963" s="450"/>
      <c r="EE963" s="446"/>
      <c r="EF963" s="446"/>
      <c r="EL963" s="4"/>
      <c r="EM963" s="4"/>
      <c r="EN963" s="5"/>
      <c r="EO963" s="4"/>
      <c r="FA963" s="23"/>
      <c r="FB963" s="24"/>
      <c r="FC963" s="75"/>
      <c r="FD963" s="76"/>
      <c r="FF963" s="89"/>
      <c r="IA963" s="214"/>
      <c r="IB963" s="215"/>
      <c r="IC963" s="214"/>
      <c r="ID963" s="215"/>
      <c r="IE963" s="214"/>
      <c r="IF963" s="214"/>
      <c r="IG963" s="214"/>
      <c r="IH963" s="233"/>
      <c r="II963" s="160"/>
      <c r="IJ963" s="217"/>
      <c r="IK963" s="218"/>
      <c r="IL963" s="218"/>
      <c r="IM963" s="218"/>
      <c r="IO963" s="391"/>
    </row>
    <row r="964" spans="1:249" s="6" customFormat="1" ht="15" x14ac:dyDescent="0.2">
      <c r="A964" s="467" t="s">
        <v>2161</v>
      </c>
      <c r="B964" s="467" t="s">
        <v>2149</v>
      </c>
      <c r="C964" s="393" t="s">
        <v>3180</v>
      </c>
      <c r="D964" s="468"/>
      <c r="E964" s="462" t="s">
        <v>2142</v>
      </c>
      <c r="F964" s="14" t="s">
        <v>2142</v>
      </c>
      <c r="G964" s="14" t="s">
        <v>2142</v>
      </c>
      <c r="H964" s="469" t="s">
        <v>2149</v>
      </c>
      <c r="I964" s="462"/>
      <c r="J964" s="456"/>
      <c r="K964" s="11"/>
      <c r="L964" s="11"/>
      <c r="M964" s="14"/>
      <c r="N964" s="470"/>
      <c r="O964" s="14"/>
      <c r="P964" s="14"/>
      <c r="Q964" s="14"/>
      <c r="R964" s="14"/>
      <c r="S964" s="14"/>
      <c r="T964" s="469"/>
      <c r="U964" s="454"/>
      <c r="V964" s="454"/>
      <c r="W964" s="9"/>
      <c r="X964" s="9"/>
      <c r="Y964" s="10"/>
      <c r="Z964" s="495" t="s">
        <v>2161</v>
      </c>
      <c r="AA964" s="11"/>
      <c r="AB964" s="472"/>
      <c r="AC964" s="473"/>
      <c r="AD964" s="473"/>
      <c r="AE964" s="496" t="s">
        <v>2161</v>
      </c>
      <c r="AF964" s="12"/>
      <c r="AG964" s="12"/>
      <c r="AH964" s="13"/>
      <c r="AI964" s="14"/>
      <c r="AJ964" s="14"/>
      <c r="AK964" s="7"/>
      <c r="AL964" s="7"/>
      <c r="AM964" s="15"/>
      <c r="AN964" s="15"/>
      <c r="AO964" s="8"/>
      <c r="AP964" s="453" t="s">
        <v>421</v>
      </c>
      <c r="AQ964" s="17"/>
      <c r="AR964" s="18"/>
      <c r="AS964" s="19"/>
      <c r="AT964" s="19"/>
      <c r="AU964" s="19"/>
      <c r="AV964" s="19"/>
      <c r="AW964" s="19"/>
      <c r="AX964" s="19"/>
      <c r="AY964" s="19"/>
      <c r="AZ964" s="20"/>
      <c r="BA964" s="20"/>
      <c r="BB964" s="21"/>
      <c r="BC964" s="22" t="s">
        <v>2163</v>
      </c>
      <c r="BD964" s="77"/>
      <c r="BE964" s="91"/>
      <c r="BF964" s="91"/>
      <c r="BG964" s="92"/>
      <c r="BH964"/>
      <c r="BI964"/>
      <c r="BJ964"/>
      <c r="BK964"/>
      <c r="BL964"/>
      <c r="BM964"/>
      <c r="BN964"/>
      <c r="BO964"/>
      <c r="BP964"/>
      <c r="BQ964"/>
      <c r="BR964"/>
      <c r="BS964"/>
      <c r="BT964" s="92"/>
      <c r="BU964" s="92"/>
      <c r="BV964" s="92"/>
      <c r="BW964" s="5"/>
      <c r="BX964" s="5"/>
      <c r="BY964" s="5"/>
      <c r="BZ964" s="5"/>
      <c r="CA964" s="5"/>
      <c r="CB964" s="5"/>
      <c r="CC964" s="5"/>
      <c r="CD964" s="440"/>
      <c r="CE964" s="440"/>
      <c r="CF964" s="441"/>
      <c r="CG964" s="442"/>
      <c r="CH964" s="443"/>
      <c r="CI964" s="443"/>
      <c r="CJ964" s="443"/>
      <c r="CK964" s="443"/>
      <c r="CL964" s="4"/>
      <c r="CM964" s="4"/>
      <c r="CN964" s="5"/>
      <c r="CO964" s="4"/>
      <c r="CP964" s="444"/>
      <c r="CQ964" s="445"/>
      <c r="CR964" s="446"/>
      <c r="CS964" s="446"/>
      <c r="CT964" s="444"/>
      <c r="CU964" s="444"/>
      <c r="CV964" s="444"/>
      <c r="CW964" s="444"/>
      <c r="CX964" s="447"/>
      <c r="CY964" s="447"/>
      <c r="CZ964" s="447"/>
      <c r="DA964" s="447"/>
      <c r="DB964" s="448"/>
      <c r="DC964" s="448"/>
      <c r="DD964" s="446"/>
      <c r="DE964" s="439"/>
      <c r="DF964" s="439"/>
      <c r="DG964" s="439"/>
      <c r="DH964" s="439"/>
      <c r="DI964" s="439"/>
      <c r="DJ964" s="439"/>
      <c r="DK964" s="439"/>
      <c r="DL964" s="446"/>
      <c r="DM964" s="446"/>
      <c r="DN964" s="444"/>
      <c r="DO964" s="444"/>
      <c r="DP964" s="444"/>
      <c r="DQ964" s="444"/>
      <c r="DR964" s="444"/>
      <c r="DS964" s="441"/>
      <c r="DT964" s="449"/>
      <c r="DU964" s="450"/>
      <c r="DV964" s="450"/>
      <c r="DW964" s="450"/>
      <c r="DX964" s="450"/>
      <c r="DY964" s="450"/>
      <c r="DZ964" s="450"/>
      <c r="EA964" s="450"/>
      <c r="EB964" s="450"/>
      <c r="EC964" s="450"/>
      <c r="ED964" s="450"/>
      <c r="EE964" s="446"/>
      <c r="EF964" s="446"/>
      <c r="EL964" s="4"/>
      <c r="EM964" s="4"/>
      <c r="EN964" s="5"/>
      <c r="EO964" s="4"/>
      <c r="FA964" s="23"/>
      <c r="FB964" s="24"/>
      <c r="FC964" s="75"/>
      <c r="FD964" s="76"/>
      <c r="FF964" s="89"/>
      <c r="IA964" s="214"/>
      <c r="IB964" s="215"/>
      <c r="IC964" s="214"/>
      <c r="ID964" s="215"/>
      <c r="IE964" s="214"/>
      <c r="IF964" s="214"/>
      <c r="IG964" s="214"/>
      <c r="IH964" s="233"/>
      <c r="II964" s="160"/>
      <c r="IJ964" s="217"/>
      <c r="IK964" s="218"/>
      <c r="IL964" s="218"/>
      <c r="IM964" s="218"/>
      <c r="IO964" s="391"/>
    </row>
    <row r="965" spans="1:249" s="6" customFormat="1" ht="15" x14ac:dyDescent="0.2">
      <c r="A965" s="467" t="s">
        <v>2195</v>
      </c>
      <c r="B965" s="467" t="s">
        <v>2149</v>
      </c>
      <c r="C965" s="393" t="s">
        <v>1077</v>
      </c>
      <c r="D965" s="468"/>
      <c r="E965" s="462" t="s">
        <v>2138</v>
      </c>
      <c r="F965" s="14" t="s">
        <v>2149</v>
      </c>
      <c r="G965" s="14" t="s">
        <v>2149</v>
      </c>
      <c r="H965" s="469" t="s">
        <v>2149</v>
      </c>
      <c r="I965" s="462"/>
      <c r="J965" s="456"/>
      <c r="K965" s="11"/>
      <c r="L965" s="11"/>
      <c r="M965" s="14"/>
      <c r="N965" s="470"/>
      <c r="O965" s="14"/>
      <c r="P965" s="14"/>
      <c r="Q965" s="14"/>
      <c r="R965" s="14"/>
      <c r="S965" s="14"/>
      <c r="T965" s="469"/>
      <c r="U965" s="454"/>
      <c r="V965" s="454"/>
      <c r="W965" s="9"/>
      <c r="X965" s="9"/>
      <c r="Y965" s="10"/>
      <c r="Z965" s="495" t="s">
        <v>2195</v>
      </c>
      <c r="AA965" s="11"/>
      <c r="AB965" s="472"/>
      <c r="AC965" s="473"/>
      <c r="AD965" s="473"/>
      <c r="AE965" s="496" t="s">
        <v>2195</v>
      </c>
      <c r="AF965" s="12"/>
      <c r="AG965" s="12"/>
      <c r="AH965" s="13"/>
      <c r="AI965" s="14"/>
      <c r="AJ965" s="14"/>
      <c r="AK965" s="7"/>
      <c r="AL965" s="7"/>
      <c r="AM965" s="15"/>
      <c r="AN965" s="15"/>
      <c r="AO965" s="8"/>
      <c r="AP965" s="453" t="s">
        <v>422</v>
      </c>
      <c r="AQ965" s="17"/>
      <c r="AR965" s="18"/>
      <c r="AS965" s="19"/>
      <c r="AT965" s="19"/>
      <c r="AU965" s="19"/>
      <c r="AV965" s="19"/>
      <c r="AW965" s="19"/>
      <c r="AX965" s="19"/>
      <c r="AY965" s="19"/>
      <c r="AZ965" s="20"/>
      <c r="BA965" s="20"/>
      <c r="BB965" s="21"/>
      <c r="BC965" s="22" t="s">
        <v>2179</v>
      </c>
      <c r="BD965" s="77"/>
      <c r="BE965" s="91"/>
      <c r="BF965" s="91"/>
      <c r="BG965" s="92"/>
      <c r="BH965"/>
      <c r="BI965"/>
      <c r="BJ965"/>
      <c r="BK965"/>
      <c r="BL965"/>
      <c r="BM965"/>
      <c r="BN965"/>
      <c r="BO965"/>
      <c r="BP965"/>
      <c r="BQ965"/>
      <c r="BR965"/>
      <c r="BS965"/>
      <c r="BT965" s="92"/>
      <c r="BU965" s="92"/>
      <c r="BV965" s="92"/>
      <c r="BW965" s="5"/>
      <c r="BX965" s="5"/>
      <c r="BY965" s="5"/>
      <c r="BZ965" s="5"/>
      <c r="CA965" s="5"/>
      <c r="CB965" s="5"/>
      <c r="CC965" s="5"/>
      <c r="CD965" s="440"/>
      <c r="CE965" s="440"/>
      <c r="CF965" s="441"/>
      <c r="CG965" s="442"/>
      <c r="CH965" s="443"/>
      <c r="CI965" s="443"/>
      <c r="CJ965" s="443"/>
      <c r="CK965" s="443"/>
      <c r="CL965" s="4"/>
      <c r="CM965" s="4"/>
      <c r="CN965" s="5"/>
      <c r="CO965" s="4"/>
      <c r="CP965" s="444"/>
      <c r="CQ965" s="445"/>
      <c r="CR965" s="446"/>
      <c r="CS965" s="446"/>
      <c r="CT965" s="444"/>
      <c r="CU965" s="444"/>
      <c r="CV965" s="444"/>
      <c r="CW965" s="444"/>
      <c r="CX965" s="447"/>
      <c r="CY965" s="447"/>
      <c r="CZ965" s="447"/>
      <c r="DA965" s="447"/>
      <c r="DB965" s="448"/>
      <c r="DC965" s="448"/>
      <c r="DD965" s="446"/>
      <c r="DE965" s="439"/>
      <c r="DF965" s="439"/>
      <c r="DG965" s="439"/>
      <c r="DH965" s="439"/>
      <c r="DI965" s="439"/>
      <c r="DJ965" s="439"/>
      <c r="DK965" s="439"/>
      <c r="DL965" s="446"/>
      <c r="DM965" s="446"/>
      <c r="DN965" s="444"/>
      <c r="DO965" s="444"/>
      <c r="DP965" s="444"/>
      <c r="DQ965" s="444"/>
      <c r="DR965" s="444"/>
      <c r="DS965" s="441"/>
      <c r="DT965" s="449"/>
      <c r="DU965" s="450"/>
      <c r="DV965" s="450"/>
      <c r="DW965" s="450"/>
      <c r="DX965" s="450"/>
      <c r="DY965" s="450"/>
      <c r="DZ965" s="450"/>
      <c r="EA965" s="450"/>
      <c r="EB965" s="450"/>
      <c r="EC965" s="450"/>
      <c r="ED965" s="450"/>
      <c r="EE965" s="446"/>
      <c r="EF965" s="446"/>
      <c r="EL965" s="4"/>
      <c r="EM965" s="4"/>
      <c r="EN965" s="5"/>
      <c r="EO965" s="4"/>
      <c r="FA965" s="23"/>
      <c r="FB965" s="24"/>
      <c r="FC965" s="75"/>
      <c r="FD965" s="76"/>
      <c r="FF965" s="89"/>
      <c r="IA965" s="214"/>
      <c r="IB965" s="215"/>
      <c r="IC965" s="214"/>
      <c r="ID965" s="215"/>
      <c r="IE965" s="214"/>
      <c r="IF965" s="214"/>
      <c r="IG965" s="214"/>
      <c r="IH965" s="233"/>
      <c r="II965" s="160"/>
      <c r="IJ965" s="217"/>
      <c r="IK965" s="218"/>
      <c r="IL965" s="218"/>
      <c r="IM965" s="218"/>
      <c r="IO965" s="391"/>
    </row>
    <row r="966" spans="1:249" s="6" customFormat="1" ht="15" x14ac:dyDescent="0.2">
      <c r="A966" s="467" t="s">
        <v>2195</v>
      </c>
      <c r="B966" s="467" t="s">
        <v>2149</v>
      </c>
      <c r="C966" s="393" t="s">
        <v>1078</v>
      </c>
      <c r="D966" s="468"/>
      <c r="E966" s="462" t="s">
        <v>2141</v>
      </c>
      <c r="F966" s="14" t="s">
        <v>2149</v>
      </c>
      <c r="G966" s="14" t="s">
        <v>2149</v>
      </c>
      <c r="H966" s="469" t="s">
        <v>2149</v>
      </c>
      <c r="I966" s="462"/>
      <c r="J966" s="456"/>
      <c r="K966" s="11"/>
      <c r="L966" s="11"/>
      <c r="M966" s="14"/>
      <c r="N966" s="470"/>
      <c r="O966" s="14"/>
      <c r="P966" s="14"/>
      <c r="Q966" s="14"/>
      <c r="R966" s="14"/>
      <c r="S966" s="14"/>
      <c r="T966" s="469"/>
      <c r="U966" s="454"/>
      <c r="V966" s="454"/>
      <c r="W966" s="9"/>
      <c r="X966" s="9"/>
      <c r="Y966" s="10"/>
      <c r="Z966" s="495" t="s">
        <v>2195</v>
      </c>
      <c r="AA966" s="11"/>
      <c r="AB966" s="472"/>
      <c r="AC966" s="473"/>
      <c r="AD966" s="473"/>
      <c r="AE966" s="496" t="s">
        <v>2195</v>
      </c>
      <c r="AF966" s="12"/>
      <c r="AG966" s="12"/>
      <c r="AH966" s="13"/>
      <c r="AI966" s="14"/>
      <c r="AJ966" s="14"/>
      <c r="AK966" s="7"/>
      <c r="AL966" s="7"/>
      <c r="AM966" s="15"/>
      <c r="AN966" s="15"/>
      <c r="AO966" s="8"/>
      <c r="AP966" s="453" t="s">
        <v>423</v>
      </c>
      <c r="AQ966" s="17"/>
      <c r="AR966" s="18"/>
      <c r="AS966" s="19"/>
      <c r="AT966" s="19"/>
      <c r="AU966" s="19"/>
      <c r="AV966" s="19"/>
      <c r="AW966" s="19"/>
      <c r="AX966" s="19"/>
      <c r="AY966" s="19"/>
      <c r="AZ966" s="20"/>
      <c r="BA966" s="20"/>
      <c r="BB966" s="21"/>
      <c r="BC966" s="22" t="s">
        <v>2163</v>
      </c>
      <c r="BD966" s="77"/>
      <c r="BE966" s="91"/>
      <c r="BF966" s="91"/>
      <c r="BG966" s="92"/>
      <c r="BH966"/>
      <c r="BI966"/>
      <c r="BJ966"/>
      <c r="BK966"/>
      <c r="BL966"/>
      <c r="BM966"/>
      <c r="BN966"/>
      <c r="BO966"/>
      <c r="BP966"/>
      <c r="BQ966"/>
      <c r="BR966"/>
      <c r="BS966"/>
      <c r="BT966" s="92"/>
      <c r="BU966" s="92"/>
      <c r="BV966" s="92"/>
      <c r="BW966" s="5"/>
      <c r="BX966" s="5"/>
      <c r="BY966" s="5"/>
      <c r="BZ966" s="5"/>
      <c r="CA966" s="5"/>
      <c r="CB966" s="5"/>
      <c r="CC966" s="5"/>
      <c r="CD966" s="440"/>
      <c r="CE966" s="440"/>
      <c r="CF966" s="441"/>
      <c r="CG966" s="442"/>
      <c r="CH966" s="443"/>
      <c r="CI966" s="443"/>
      <c r="CJ966" s="443"/>
      <c r="CK966" s="443"/>
      <c r="CL966" s="4"/>
      <c r="CM966" s="4"/>
      <c r="CN966" s="5"/>
      <c r="CO966" s="4"/>
      <c r="CP966" s="444"/>
      <c r="CQ966" s="445"/>
      <c r="CR966" s="446"/>
      <c r="CS966" s="446"/>
      <c r="CT966" s="444"/>
      <c r="CU966" s="444"/>
      <c r="CV966" s="444"/>
      <c r="CW966" s="444"/>
      <c r="CX966" s="447"/>
      <c r="CY966" s="447"/>
      <c r="CZ966" s="447"/>
      <c r="DA966" s="447"/>
      <c r="DB966" s="448"/>
      <c r="DC966" s="448"/>
      <c r="DD966" s="446"/>
      <c r="DE966" s="439"/>
      <c r="DF966" s="439"/>
      <c r="DG966" s="439"/>
      <c r="DH966" s="439"/>
      <c r="DI966" s="439"/>
      <c r="DJ966" s="439"/>
      <c r="DK966" s="439"/>
      <c r="DL966" s="446"/>
      <c r="DM966" s="446"/>
      <c r="DN966" s="444"/>
      <c r="DO966" s="444"/>
      <c r="DP966" s="444"/>
      <c r="DQ966" s="444"/>
      <c r="DR966" s="444"/>
      <c r="DS966" s="441"/>
      <c r="DT966" s="449"/>
      <c r="DU966" s="450"/>
      <c r="DV966" s="450"/>
      <c r="DW966" s="450"/>
      <c r="DX966" s="450"/>
      <c r="DY966" s="450"/>
      <c r="DZ966" s="450"/>
      <c r="EA966" s="450"/>
      <c r="EB966" s="450"/>
      <c r="EC966" s="450"/>
      <c r="ED966" s="450"/>
      <c r="EE966" s="446"/>
      <c r="EF966" s="446"/>
      <c r="EL966" s="4"/>
      <c r="EM966" s="4"/>
      <c r="EN966" s="5"/>
      <c r="EO966" s="4"/>
      <c r="FA966" s="23"/>
      <c r="FB966" s="24"/>
      <c r="FC966" s="75"/>
      <c r="FD966" s="76"/>
      <c r="FF966" s="89"/>
      <c r="IA966" s="214"/>
      <c r="IB966" s="215"/>
      <c r="IC966" s="214"/>
      <c r="ID966" s="215"/>
      <c r="IE966" s="214"/>
      <c r="IF966" s="214"/>
      <c r="IG966" s="214"/>
      <c r="IH966" s="233"/>
      <c r="II966" s="160"/>
      <c r="IJ966" s="217"/>
      <c r="IK966" s="218"/>
      <c r="IL966" s="218"/>
      <c r="IM966" s="218"/>
      <c r="IO966" s="391"/>
    </row>
    <row r="967" spans="1:249" s="6" customFormat="1" ht="15" x14ac:dyDescent="0.2">
      <c r="A967" s="467" t="s">
        <v>2195</v>
      </c>
      <c r="B967" s="467" t="s">
        <v>2149</v>
      </c>
      <c r="C967" s="393" t="s">
        <v>3179</v>
      </c>
      <c r="D967" s="468"/>
      <c r="E967" s="462" t="s">
        <v>2141</v>
      </c>
      <c r="F967" s="14" t="s">
        <v>2149</v>
      </c>
      <c r="G967" s="14" t="s">
        <v>2149</v>
      </c>
      <c r="H967" s="469" t="s">
        <v>2149</v>
      </c>
      <c r="I967" s="462"/>
      <c r="J967" s="456"/>
      <c r="K967" s="11"/>
      <c r="L967" s="11"/>
      <c r="M967" s="14"/>
      <c r="N967" s="470"/>
      <c r="O967" s="14"/>
      <c r="P967" s="14"/>
      <c r="Q967" s="14"/>
      <c r="R967" s="14"/>
      <c r="S967" s="14"/>
      <c r="T967" s="469"/>
      <c r="U967" s="454"/>
      <c r="V967" s="454"/>
      <c r="W967" s="9"/>
      <c r="X967" s="9"/>
      <c r="Y967" s="10"/>
      <c r="Z967" s="495" t="s">
        <v>2195</v>
      </c>
      <c r="AA967" s="11"/>
      <c r="AB967" s="472"/>
      <c r="AC967" s="473"/>
      <c r="AD967" s="473"/>
      <c r="AE967" s="496" t="s">
        <v>2195</v>
      </c>
      <c r="AF967" s="12"/>
      <c r="AG967" s="12"/>
      <c r="AH967" s="13"/>
      <c r="AI967" s="14"/>
      <c r="AJ967" s="14"/>
      <c r="AK967" s="7"/>
      <c r="AL967" s="7"/>
      <c r="AM967" s="15"/>
      <c r="AN967" s="15"/>
      <c r="AO967" s="8"/>
      <c r="AP967" s="453" t="s">
        <v>424</v>
      </c>
      <c r="AQ967" s="17"/>
      <c r="AR967" s="18"/>
      <c r="AS967" s="19"/>
      <c r="AT967" s="19"/>
      <c r="AU967" s="19"/>
      <c r="AV967" s="19"/>
      <c r="AW967" s="19"/>
      <c r="AX967" s="19"/>
      <c r="AY967" s="19"/>
      <c r="AZ967" s="20"/>
      <c r="BA967" s="20"/>
      <c r="BB967" s="21"/>
      <c r="BC967" s="22" t="s">
        <v>2163</v>
      </c>
      <c r="BD967" s="77"/>
      <c r="BE967" s="91"/>
      <c r="BF967" s="91"/>
      <c r="BG967" s="92"/>
      <c r="BH967"/>
      <c r="BI967"/>
      <c r="BJ967"/>
      <c r="BK967"/>
      <c r="BL967"/>
      <c r="BM967"/>
      <c r="BN967"/>
      <c r="BO967"/>
      <c r="BP967"/>
      <c r="BQ967"/>
      <c r="BR967"/>
      <c r="BS967"/>
      <c r="BT967" s="92"/>
      <c r="BU967" s="92"/>
      <c r="BV967" s="92"/>
      <c r="BW967" s="5"/>
      <c r="BX967" s="5"/>
      <c r="BY967" s="5"/>
      <c r="BZ967" s="5"/>
      <c r="CA967" s="5"/>
      <c r="CB967" s="5"/>
      <c r="CC967" s="5"/>
      <c r="CD967" s="440"/>
      <c r="CE967" s="440"/>
      <c r="CF967" s="441"/>
      <c r="CG967" s="442"/>
      <c r="CH967" s="443"/>
      <c r="CI967" s="443"/>
      <c r="CJ967" s="443"/>
      <c r="CK967" s="443"/>
      <c r="CL967" s="4"/>
      <c r="CM967" s="4"/>
      <c r="CN967" s="5"/>
      <c r="CO967" s="4"/>
      <c r="CP967" s="444"/>
      <c r="CQ967" s="445"/>
      <c r="CR967" s="446"/>
      <c r="CS967" s="446"/>
      <c r="CT967" s="444"/>
      <c r="CU967" s="444"/>
      <c r="CV967" s="444"/>
      <c r="CW967" s="444"/>
      <c r="CX967" s="447"/>
      <c r="CY967" s="447"/>
      <c r="CZ967" s="447"/>
      <c r="DA967" s="447"/>
      <c r="DB967" s="448"/>
      <c r="DC967" s="448"/>
      <c r="DD967" s="446"/>
      <c r="DE967" s="439"/>
      <c r="DF967" s="439"/>
      <c r="DG967" s="439"/>
      <c r="DH967" s="439"/>
      <c r="DI967" s="439"/>
      <c r="DJ967" s="439"/>
      <c r="DK967" s="439"/>
      <c r="DL967" s="446"/>
      <c r="DM967" s="446"/>
      <c r="DN967" s="444"/>
      <c r="DO967" s="444"/>
      <c r="DP967" s="444"/>
      <c r="DQ967" s="444"/>
      <c r="DR967" s="444"/>
      <c r="DS967" s="441"/>
      <c r="DT967" s="449"/>
      <c r="DU967" s="450"/>
      <c r="DV967" s="450"/>
      <c r="DW967" s="450"/>
      <c r="DX967" s="450"/>
      <c r="DY967" s="450"/>
      <c r="DZ967" s="450"/>
      <c r="EA967" s="450"/>
      <c r="EB967" s="450"/>
      <c r="EC967" s="450"/>
      <c r="ED967" s="450"/>
      <c r="EE967" s="446"/>
      <c r="EF967" s="446"/>
      <c r="EL967" s="4"/>
      <c r="EM967" s="4"/>
      <c r="EN967" s="5"/>
      <c r="EO967" s="4"/>
      <c r="FA967" s="23"/>
      <c r="FB967" s="24"/>
      <c r="FC967" s="75"/>
      <c r="FD967" s="76"/>
      <c r="FF967" s="89"/>
      <c r="IA967" s="214"/>
      <c r="IB967" s="215"/>
      <c r="IC967" s="214"/>
      <c r="ID967" s="215"/>
      <c r="IE967" s="214"/>
      <c r="IF967" s="214"/>
      <c r="IG967" s="214"/>
      <c r="IH967" s="233"/>
      <c r="II967" s="160"/>
      <c r="IJ967" s="217"/>
      <c r="IK967" s="218"/>
      <c r="IL967" s="218"/>
      <c r="IM967" s="218"/>
      <c r="IO967" s="391"/>
    </row>
    <row r="968" spans="1:249" s="6" customFormat="1" ht="15" x14ac:dyDescent="0.2">
      <c r="A968" s="467">
        <v>1</v>
      </c>
      <c r="B968" s="467" t="s">
        <v>2149</v>
      </c>
      <c r="C968" s="393" t="s">
        <v>1079</v>
      </c>
      <c r="D968" s="468"/>
      <c r="E968" s="462" t="s">
        <v>2136</v>
      </c>
      <c r="F968" s="14" t="s">
        <v>2145</v>
      </c>
      <c r="G968" s="14" t="s">
        <v>2154</v>
      </c>
      <c r="H968" s="469" t="s">
        <v>2149</v>
      </c>
      <c r="I968" s="462"/>
      <c r="J968" s="456"/>
      <c r="K968" s="11"/>
      <c r="L968" s="11"/>
      <c r="M968" s="14"/>
      <c r="N968" s="470"/>
      <c r="O968" s="14"/>
      <c r="P968" s="14"/>
      <c r="Q968" s="14"/>
      <c r="R968" s="14"/>
      <c r="S968" s="14"/>
      <c r="T968" s="469"/>
      <c r="U968" s="454"/>
      <c r="V968" s="454"/>
      <c r="W968" s="9"/>
      <c r="X968" s="9"/>
      <c r="Y968" s="10"/>
      <c r="Z968" s="495">
        <v>1</v>
      </c>
      <c r="AA968" s="11"/>
      <c r="AB968" s="472"/>
      <c r="AC968" s="473"/>
      <c r="AD968" s="473"/>
      <c r="AE968" s="496">
        <v>1</v>
      </c>
      <c r="AF968" s="12"/>
      <c r="AG968" s="12"/>
      <c r="AH968" s="13"/>
      <c r="AI968" s="14"/>
      <c r="AJ968" s="14"/>
      <c r="AK968" s="7"/>
      <c r="AL968" s="7"/>
      <c r="AM968" s="15"/>
      <c r="AN968" s="15"/>
      <c r="AO968" s="8"/>
      <c r="AP968" s="453" t="s">
        <v>425</v>
      </c>
      <c r="AQ968" s="17"/>
      <c r="AR968" s="18"/>
      <c r="AS968" s="19"/>
      <c r="AT968" s="19"/>
      <c r="AU968" s="19"/>
      <c r="AV968" s="19"/>
      <c r="AW968" s="19"/>
      <c r="AX968" s="19"/>
      <c r="AY968" s="19"/>
      <c r="AZ968" s="20"/>
      <c r="BA968" s="20"/>
      <c r="BB968" s="21"/>
      <c r="BC968" s="22" t="s">
        <v>2179</v>
      </c>
      <c r="BD968" s="77"/>
      <c r="BE968" s="91"/>
      <c r="BF968" s="91"/>
      <c r="BG968" s="92"/>
      <c r="BH968"/>
      <c r="BI968"/>
      <c r="BJ968"/>
      <c r="BK968"/>
      <c r="BL968"/>
      <c r="BM968"/>
      <c r="BN968"/>
      <c r="BO968"/>
      <c r="BP968"/>
      <c r="BQ968"/>
      <c r="BR968"/>
      <c r="BS968"/>
      <c r="BT968" s="92"/>
      <c r="BU968" s="92"/>
      <c r="BV968" s="92"/>
      <c r="BW968" s="5"/>
      <c r="BX968" s="5"/>
      <c r="BY968" s="5"/>
      <c r="BZ968" s="5"/>
      <c r="CA968" s="5"/>
      <c r="CB968" s="5"/>
      <c r="CC968" s="5"/>
      <c r="CD968" s="440"/>
      <c r="CE968" s="440"/>
      <c r="CF968" s="441"/>
      <c r="CG968" s="442"/>
      <c r="CH968" s="443"/>
      <c r="CI968" s="443"/>
      <c r="CJ968" s="443"/>
      <c r="CK968" s="443"/>
      <c r="CL968" s="4"/>
      <c r="CM968" s="4"/>
      <c r="CN968" s="5"/>
      <c r="CO968" s="4"/>
      <c r="CP968" s="444"/>
      <c r="CQ968" s="445"/>
      <c r="CR968" s="446"/>
      <c r="CS968" s="446"/>
      <c r="CT968" s="444"/>
      <c r="CU968" s="444"/>
      <c r="CV968" s="444"/>
      <c r="CW968" s="444"/>
      <c r="CX968" s="447"/>
      <c r="CY968" s="447"/>
      <c r="CZ968" s="447"/>
      <c r="DA968" s="447"/>
      <c r="DB968" s="448"/>
      <c r="DC968" s="448"/>
      <c r="DD968" s="446"/>
      <c r="DE968" s="439"/>
      <c r="DF968" s="439"/>
      <c r="DG968" s="439"/>
      <c r="DH968" s="439"/>
      <c r="DI968" s="439"/>
      <c r="DJ968" s="439"/>
      <c r="DK968" s="439"/>
      <c r="DL968" s="446"/>
      <c r="DM968" s="446"/>
      <c r="DN968" s="444"/>
      <c r="DO968" s="444"/>
      <c r="DP968" s="444"/>
      <c r="DQ968" s="444"/>
      <c r="DR968" s="444"/>
      <c r="DS968" s="441"/>
      <c r="DT968" s="449"/>
      <c r="DU968" s="450"/>
      <c r="DV968" s="450"/>
      <c r="DW968" s="450"/>
      <c r="DX968" s="450"/>
      <c r="DY968" s="450"/>
      <c r="DZ968" s="450"/>
      <c r="EA968" s="450"/>
      <c r="EB968" s="450"/>
      <c r="EC968" s="450"/>
      <c r="ED968" s="450"/>
      <c r="EE968" s="446"/>
      <c r="EF968" s="446"/>
      <c r="EL968" s="4"/>
      <c r="EM968" s="4"/>
      <c r="EN968" s="5"/>
      <c r="EO968" s="4"/>
      <c r="FA968" s="23"/>
      <c r="FB968" s="24"/>
      <c r="FC968" s="75"/>
      <c r="FD968" s="76"/>
      <c r="FF968" s="89"/>
      <c r="IA968" s="214"/>
      <c r="IB968" s="215"/>
      <c r="IC968" s="214"/>
      <c r="ID968" s="215"/>
      <c r="IE968" s="214"/>
      <c r="IF968" s="214"/>
      <c r="IG968" s="214"/>
      <c r="IH968" s="233"/>
      <c r="II968" s="160"/>
      <c r="IJ968" s="217"/>
      <c r="IK968" s="218"/>
      <c r="IL968" s="218"/>
      <c r="IM968" s="218"/>
      <c r="IO968" s="391"/>
    </row>
    <row r="969" spans="1:249" s="6" customFormat="1" ht="15" x14ac:dyDescent="0.2">
      <c r="A969" s="467">
        <v>0</v>
      </c>
      <c r="B969" s="467" t="s">
        <v>2149</v>
      </c>
      <c r="C969" s="393" t="s">
        <v>3076</v>
      </c>
      <c r="D969" s="468"/>
      <c r="E969" s="462" t="s">
        <v>2135</v>
      </c>
      <c r="F969" s="14"/>
      <c r="G969" s="14"/>
      <c r="H969" s="469"/>
      <c r="I969" s="462"/>
      <c r="J969" s="456"/>
      <c r="K969" s="11"/>
      <c r="L969" s="11"/>
      <c r="M969" s="14"/>
      <c r="N969" s="470"/>
      <c r="O969" s="14"/>
      <c r="P969" s="14"/>
      <c r="Q969" s="14"/>
      <c r="R969" s="14"/>
      <c r="S969" s="14"/>
      <c r="T969" s="469"/>
      <c r="U969" s="454"/>
      <c r="V969" s="454"/>
      <c r="W969" s="9"/>
      <c r="X969" s="9"/>
      <c r="Y969" s="10"/>
      <c r="Z969" s="495">
        <v>0</v>
      </c>
      <c r="AA969" s="11"/>
      <c r="AB969" s="472"/>
      <c r="AC969" s="473"/>
      <c r="AD969" s="473"/>
      <c r="AE969" s="496">
        <v>0</v>
      </c>
      <c r="AF969" s="12"/>
      <c r="AG969" s="12"/>
      <c r="AH969" s="13"/>
      <c r="AI969" s="14"/>
      <c r="AJ969" s="14"/>
      <c r="AK969" s="7"/>
      <c r="AL969" s="7"/>
      <c r="AM969" s="15"/>
      <c r="AN969" s="15"/>
      <c r="AO969" s="8"/>
      <c r="AP969" s="453" t="s">
        <v>426</v>
      </c>
      <c r="AQ969" s="17"/>
      <c r="AR969" s="18"/>
      <c r="AS969" s="19"/>
      <c r="AT969" s="19"/>
      <c r="AU969" s="19"/>
      <c r="AV969" s="19"/>
      <c r="AW969" s="19"/>
      <c r="AX969" s="19"/>
      <c r="AY969" s="19"/>
      <c r="AZ969" s="20"/>
      <c r="BA969" s="20"/>
      <c r="BB969" s="21"/>
      <c r="BC969" s="22" t="s">
        <v>2179</v>
      </c>
      <c r="BD969" s="77"/>
      <c r="BE969" s="91"/>
      <c r="BF969" s="91"/>
      <c r="BG969" s="92"/>
      <c r="BH969"/>
      <c r="BI969"/>
      <c r="BJ969"/>
      <c r="BK969"/>
      <c r="BL969"/>
      <c r="BM969"/>
      <c r="BN969"/>
      <c r="BO969"/>
      <c r="BP969"/>
      <c r="BQ969"/>
      <c r="BR969"/>
      <c r="BS969"/>
      <c r="BT969" s="92"/>
      <c r="BU969" s="92"/>
      <c r="BV969" s="92"/>
      <c r="BW969" s="5"/>
      <c r="BX969" s="5"/>
      <c r="BY969" s="5"/>
      <c r="BZ969" s="5"/>
      <c r="CA969" s="5"/>
      <c r="CB969" s="5"/>
      <c r="CC969" s="5"/>
      <c r="CD969" s="440"/>
      <c r="CE969" s="440"/>
      <c r="CF969" s="441"/>
      <c r="CG969" s="442"/>
      <c r="CH969" s="443"/>
      <c r="CI969" s="443"/>
      <c r="CJ969" s="443"/>
      <c r="CK969" s="443"/>
      <c r="CL969" s="4"/>
      <c r="CM969" s="4"/>
      <c r="CN969" s="5"/>
      <c r="CO969" s="4"/>
      <c r="CP969" s="444"/>
      <c r="CQ969" s="445"/>
      <c r="CR969" s="446"/>
      <c r="CS969" s="446"/>
      <c r="CT969" s="444"/>
      <c r="CU969" s="444"/>
      <c r="CV969" s="444"/>
      <c r="CW969" s="444"/>
      <c r="CX969" s="447"/>
      <c r="CY969" s="447"/>
      <c r="CZ969" s="447"/>
      <c r="DA969" s="447"/>
      <c r="DB969" s="448"/>
      <c r="DC969" s="448"/>
      <c r="DD969" s="446"/>
      <c r="DE969" s="439"/>
      <c r="DF969" s="439"/>
      <c r="DG969" s="439"/>
      <c r="DH969" s="439"/>
      <c r="DI969" s="439"/>
      <c r="DJ969" s="439"/>
      <c r="DK969" s="439"/>
      <c r="DL969" s="446"/>
      <c r="DM969" s="446"/>
      <c r="DN969" s="444"/>
      <c r="DO969" s="444"/>
      <c r="DP969" s="444"/>
      <c r="DQ969" s="444"/>
      <c r="DR969" s="444"/>
      <c r="DS969" s="441"/>
      <c r="DT969" s="449"/>
      <c r="DU969" s="450"/>
      <c r="DV969" s="450"/>
      <c r="DW969" s="450"/>
      <c r="DX969" s="450"/>
      <c r="DY969" s="450"/>
      <c r="DZ969" s="450"/>
      <c r="EA969" s="450"/>
      <c r="EB969" s="450"/>
      <c r="EC969" s="450"/>
      <c r="ED969" s="450"/>
      <c r="EE969" s="446"/>
      <c r="EF969" s="446"/>
      <c r="EL969" s="4"/>
      <c r="EM969" s="4"/>
      <c r="EN969" s="5"/>
      <c r="EO969" s="4"/>
      <c r="FA969" s="23"/>
      <c r="FB969" s="24"/>
      <c r="FC969" s="75"/>
      <c r="FD969" s="76"/>
      <c r="FF969" s="89"/>
      <c r="IA969" s="214"/>
      <c r="IB969" s="215"/>
      <c r="IC969" s="214"/>
      <c r="ID969" s="215"/>
      <c r="IE969" s="214"/>
      <c r="IF969" s="214"/>
      <c r="IG969" s="214"/>
      <c r="IH969" s="233"/>
      <c r="II969" s="160"/>
      <c r="IJ969" s="217"/>
      <c r="IK969" s="218"/>
      <c r="IL969" s="218"/>
      <c r="IM969" s="218"/>
      <c r="IO969" s="391"/>
    </row>
    <row r="970" spans="1:249" s="6" customFormat="1" ht="15" x14ac:dyDescent="0.2">
      <c r="A970" s="467" t="s">
        <v>2195</v>
      </c>
      <c r="B970" s="467" t="s">
        <v>2149</v>
      </c>
      <c r="C970" s="393" t="s">
        <v>3255</v>
      </c>
      <c r="D970" s="468"/>
      <c r="E970" s="462" t="s">
        <v>2140</v>
      </c>
      <c r="F970" s="14" t="s">
        <v>2149</v>
      </c>
      <c r="G970" s="14" t="s">
        <v>2149</v>
      </c>
      <c r="H970" s="469" t="s">
        <v>2149</v>
      </c>
      <c r="I970" s="462"/>
      <c r="J970" s="456"/>
      <c r="K970" s="11"/>
      <c r="L970" s="11"/>
      <c r="M970" s="14"/>
      <c r="N970" s="470"/>
      <c r="O970" s="14"/>
      <c r="P970" s="14"/>
      <c r="Q970" s="14"/>
      <c r="R970" s="14"/>
      <c r="S970" s="14"/>
      <c r="T970" s="469"/>
      <c r="U970" s="454"/>
      <c r="V970" s="454"/>
      <c r="W970" s="9"/>
      <c r="X970" s="9"/>
      <c r="Y970" s="10"/>
      <c r="Z970" s="495" t="s">
        <v>2195</v>
      </c>
      <c r="AA970" s="11"/>
      <c r="AB970" s="472"/>
      <c r="AC970" s="473"/>
      <c r="AD970" s="473"/>
      <c r="AE970" s="496" t="s">
        <v>2195</v>
      </c>
      <c r="AF970" s="12"/>
      <c r="AG970" s="12"/>
      <c r="AH970" s="13"/>
      <c r="AI970" s="14"/>
      <c r="AJ970" s="14"/>
      <c r="AK970" s="7"/>
      <c r="AL970" s="7"/>
      <c r="AM970" s="15"/>
      <c r="AN970" s="15"/>
      <c r="AO970" s="8"/>
      <c r="AP970" s="453" t="s">
        <v>427</v>
      </c>
      <c r="AQ970" s="17"/>
      <c r="AR970" s="18"/>
      <c r="AS970" s="19"/>
      <c r="AT970" s="19"/>
      <c r="AU970" s="19"/>
      <c r="AV970" s="19"/>
      <c r="AW970" s="19"/>
      <c r="AX970" s="19"/>
      <c r="AY970" s="19"/>
      <c r="AZ970" s="20"/>
      <c r="BA970" s="20"/>
      <c r="BB970" s="21"/>
      <c r="BC970" s="22" t="s">
        <v>2179</v>
      </c>
      <c r="BD970" s="77"/>
      <c r="BE970" s="91"/>
      <c r="BF970" s="91"/>
      <c r="BG970" s="92"/>
      <c r="BH970"/>
      <c r="BI970"/>
      <c r="BJ970"/>
      <c r="BK970"/>
      <c r="BL970"/>
      <c r="BM970"/>
      <c r="BN970"/>
      <c r="BO970"/>
      <c r="BP970"/>
      <c r="BQ970"/>
      <c r="BR970"/>
      <c r="BS970"/>
      <c r="BT970" s="92"/>
      <c r="BU970" s="92"/>
      <c r="BV970" s="92"/>
      <c r="BW970" s="5"/>
      <c r="BX970" s="5"/>
      <c r="BY970" s="5"/>
      <c r="BZ970" s="5"/>
      <c r="CA970" s="5"/>
      <c r="CB970" s="5"/>
      <c r="CC970" s="5"/>
      <c r="CD970" s="440"/>
      <c r="CE970" s="440"/>
      <c r="CF970" s="441"/>
      <c r="CG970" s="442"/>
      <c r="CH970" s="443"/>
      <c r="CI970" s="443"/>
      <c r="CJ970" s="443"/>
      <c r="CK970" s="443"/>
      <c r="CL970" s="4"/>
      <c r="CM970" s="4"/>
      <c r="CN970" s="5"/>
      <c r="CO970" s="4"/>
      <c r="CP970" s="444"/>
      <c r="CQ970" s="445"/>
      <c r="CR970" s="446"/>
      <c r="CS970" s="446"/>
      <c r="CT970" s="444"/>
      <c r="CU970" s="444"/>
      <c r="CV970" s="444"/>
      <c r="CW970" s="444"/>
      <c r="CX970" s="447"/>
      <c r="CY970" s="447"/>
      <c r="CZ970" s="447"/>
      <c r="DA970" s="447"/>
      <c r="DB970" s="448"/>
      <c r="DC970" s="448"/>
      <c r="DD970" s="446"/>
      <c r="DE970" s="439"/>
      <c r="DF970" s="439"/>
      <c r="DG970" s="439"/>
      <c r="DH970" s="439"/>
      <c r="DI970" s="439"/>
      <c r="DJ970" s="439"/>
      <c r="DK970" s="439"/>
      <c r="DL970" s="446"/>
      <c r="DM970" s="446"/>
      <c r="DN970" s="444"/>
      <c r="DO970" s="444"/>
      <c r="DP970" s="444"/>
      <c r="DQ970" s="444"/>
      <c r="DR970" s="444"/>
      <c r="DS970" s="441"/>
      <c r="DT970" s="449"/>
      <c r="DU970" s="450"/>
      <c r="DV970" s="450"/>
      <c r="DW970" s="450"/>
      <c r="DX970" s="450"/>
      <c r="DY970" s="450"/>
      <c r="DZ970" s="450"/>
      <c r="EA970" s="450"/>
      <c r="EB970" s="450"/>
      <c r="EC970" s="450"/>
      <c r="ED970" s="450"/>
      <c r="EE970" s="446"/>
      <c r="EF970" s="446"/>
      <c r="EL970" s="4"/>
      <c r="EM970" s="4"/>
      <c r="EN970" s="5"/>
      <c r="EO970" s="4"/>
      <c r="FA970" s="23"/>
      <c r="FB970" s="24"/>
      <c r="FC970" s="75"/>
      <c r="FD970" s="76"/>
      <c r="FF970" s="89"/>
      <c r="IA970" s="214"/>
      <c r="IB970" s="215"/>
      <c r="IC970" s="214"/>
      <c r="ID970" s="215"/>
      <c r="IE970" s="214"/>
      <c r="IF970" s="214"/>
      <c r="IG970" s="214"/>
      <c r="IH970" s="233"/>
      <c r="II970" s="160"/>
      <c r="IJ970" s="217"/>
      <c r="IK970" s="218"/>
      <c r="IL970" s="218"/>
      <c r="IM970" s="218"/>
      <c r="IO970" s="391"/>
    </row>
    <row r="971" spans="1:249" s="6" customFormat="1" ht="15" x14ac:dyDescent="0.2">
      <c r="A971" s="467">
        <v>3</v>
      </c>
      <c r="B971" s="467" t="s">
        <v>2149</v>
      </c>
      <c r="C971" s="393" t="s">
        <v>1080</v>
      </c>
      <c r="D971" s="468"/>
      <c r="E971" s="462" t="s">
        <v>2137</v>
      </c>
      <c r="F971" s="14" t="s">
        <v>2149</v>
      </c>
      <c r="G971" s="14" t="s">
        <v>2154</v>
      </c>
      <c r="H971" s="469" t="s">
        <v>2149</v>
      </c>
      <c r="I971" s="462"/>
      <c r="J971" s="456"/>
      <c r="K971" s="11"/>
      <c r="L971" s="11"/>
      <c r="M971" s="14"/>
      <c r="N971" s="470"/>
      <c r="O971" s="14"/>
      <c r="P971" s="14"/>
      <c r="Q971" s="14"/>
      <c r="R971" s="14"/>
      <c r="S971" s="14"/>
      <c r="T971" s="469"/>
      <c r="U971" s="454"/>
      <c r="V971" s="454"/>
      <c r="W971" s="9"/>
      <c r="X971" s="9"/>
      <c r="Y971" s="10"/>
      <c r="Z971" s="495">
        <v>3</v>
      </c>
      <c r="AA971" s="11"/>
      <c r="AB971" s="472"/>
      <c r="AC971" s="473"/>
      <c r="AD971" s="473"/>
      <c r="AE971" s="496">
        <v>3</v>
      </c>
      <c r="AF971" s="12"/>
      <c r="AG971" s="12"/>
      <c r="AH971" s="13"/>
      <c r="AI971" s="14"/>
      <c r="AJ971" s="14"/>
      <c r="AK971" s="7"/>
      <c r="AL971" s="7"/>
      <c r="AM971" s="15"/>
      <c r="AN971" s="15"/>
      <c r="AO971" s="8"/>
      <c r="AP971" s="453" t="s">
        <v>428</v>
      </c>
      <c r="AQ971" s="17"/>
      <c r="AR971" s="18"/>
      <c r="AS971" s="19"/>
      <c r="AT971" s="19"/>
      <c r="AU971" s="19"/>
      <c r="AV971" s="19"/>
      <c r="AW971" s="19"/>
      <c r="AX971" s="19"/>
      <c r="AY971" s="19"/>
      <c r="AZ971" s="20"/>
      <c r="BA971" s="20"/>
      <c r="BB971" s="21"/>
      <c r="BC971" s="22" t="s">
        <v>2179</v>
      </c>
      <c r="BD971" s="77"/>
      <c r="BE971" s="91"/>
      <c r="BF971" s="91"/>
      <c r="BG971" s="92"/>
      <c r="BH971"/>
      <c r="BI971"/>
      <c r="BJ971"/>
      <c r="BK971"/>
      <c r="BL971"/>
      <c r="BM971"/>
      <c r="BN971"/>
      <c r="BO971"/>
      <c r="BP971"/>
      <c r="BQ971"/>
      <c r="BR971"/>
      <c r="BS971"/>
      <c r="BT971" s="92"/>
      <c r="BU971" s="92"/>
      <c r="BV971" s="92"/>
      <c r="BW971" s="5"/>
      <c r="BX971" s="5"/>
      <c r="BY971" s="5"/>
      <c r="BZ971" s="5"/>
      <c r="CA971" s="5"/>
      <c r="CB971" s="5"/>
      <c r="CC971" s="5"/>
      <c r="CD971" s="440"/>
      <c r="CE971" s="440"/>
      <c r="CF971" s="441"/>
      <c r="CG971" s="442"/>
      <c r="CH971" s="443"/>
      <c r="CI971" s="443"/>
      <c r="CJ971" s="443"/>
      <c r="CK971" s="443"/>
      <c r="CL971" s="4"/>
      <c r="CM971" s="4"/>
      <c r="CN971" s="5"/>
      <c r="CO971" s="4"/>
      <c r="CP971" s="444"/>
      <c r="CQ971" s="445"/>
      <c r="CR971" s="446"/>
      <c r="CS971" s="446"/>
      <c r="CT971" s="444"/>
      <c r="CU971" s="444"/>
      <c r="CV971" s="444"/>
      <c r="CW971" s="444"/>
      <c r="CX971" s="447"/>
      <c r="CY971" s="447"/>
      <c r="CZ971" s="447"/>
      <c r="DA971" s="447"/>
      <c r="DB971" s="448"/>
      <c r="DC971" s="448"/>
      <c r="DD971" s="446"/>
      <c r="DE971" s="439"/>
      <c r="DF971" s="439"/>
      <c r="DG971" s="439"/>
      <c r="DH971" s="439"/>
      <c r="DI971" s="439"/>
      <c r="DJ971" s="439"/>
      <c r="DK971" s="439"/>
      <c r="DL971" s="446"/>
      <c r="DM971" s="446"/>
      <c r="DN971" s="444"/>
      <c r="DO971" s="444"/>
      <c r="DP971" s="444"/>
      <c r="DQ971" s="444"/>
      <c r="DR971" s="444"/>
      <c r="DS971" s="441"/>
      <c r="DT971" s="449"/>
      <c r="DU971" s="450"/>
      <c r="DV971" s="450"/>
      <c r="DW971" s="450"/>
      <c r="DX971" s="450"/>
      <c r="DY971" s="450"/>
      <c r="DZ971" s="450"/>
      <c r="EA971" s="450"/>
      <c r="EB971" s="450"/>
      <c r="EC971" s="450"/>
      <c r="ED971" s="450"/>
      <c r="EE971" s="446"/>
      <c r="EF971" s="446"/>
      <c r="EL971" s="4"/>
      <c r="EM971" s="4"/>
      <c r="EN971" s="5"/>
      <c r="EO971" s="4"/>
      <c r="FA971" s="23"/>
      <c r="FB971" s="24"/>
      <c r="FC971" s="75"/>
      <c r="FD971" s="76"/>
      <c r="FF971" s="89"/>
      <c r="IA971" s="214"/>
      <c r="IB971" s="215"/>
      <c r="IC971" s="214"/>
      <c r="ID971" s="215"/>
      <c r="IE971" s="214"/>
      <c r="IF971" s="214"/>
      <c r="IG971" s="214"/>
      <c r="IH971" s="233"/>
      <c r="II971" s="160"/>
      <c r="IJ971" s="217"/>
      <c r="IK971" s="218"/>
      <c r="IL971" s="218"/>
      <c r="IM971" s="218"/>
      <c r="IO971" s="391"/>
    </row>
    <row r="972" spans="1:249" s="6" customFormat="1" ht="15" x14ac:dyDescent="0.2">
      <c r="A972" s="467" t="s">
        <v>2165</v>
      </c>
      <c r="B972" s="467" t="s">
        <v>1969</v>
      </c>
      <c r="C972" s="393" t="s">
        <v>1081</v>
      </c>
      <c r="D972" s="468"/>
      <c r="E972" s="462" t="s">
        <v>2136</v>
      </c>
      <c r="F972" s="14" t="s">
        <v>2149</v>
      </c>
      <c r="G972" s="14" t="s">
        <v>2149</v>
      </c>
      <c r="H972" s="469" t="s">
        <v>2149</v>
      </c>
      <c r="I972" s="462"/>
      <c r="J972" s="456"/>
      <c r="K972" s="11"/>
      <c r="L972" s="11"/>
      <c r="M972" s="14"/>
      <c r="N972" s="470"/>
      <c r="O972" s="14"/>
      <c r="P972" s="14"/>
      <c r="Q972" s="14"/>
      <c r="R972" s="14"/>
      <c r="S972" s="14"/>
      <c r="T972" s="469"/>
      <c r="U972" s="454"/>
      <c r="V972" s="454"/>
      <c r="W972" s="9"/>
      <c r="X972" s="9"/>
      <c r="Y972" s="10"/>
      <c r="Z972" s="495">
        <v>1</v>
      </c>
      <c r="AA972" s="11"/>
      <c r="AB972" s="472"/>
      <c r="AC972" s="473"/>
      <c r="AD972" s="473"/>
      <c r="AE972" s="496">
        <v>3</v>
      </c>
      <c r="AF972" s="12"/>
      <c r="AG972" s="12"/>
      <c r="AH972" s="13"/>
      <c r="AI972" s="14"/>
      <c r="AJ972" s="14"/>
      <c r="AK972" s="7"/>
      <c r="AL972" s="7"/>
      <c r="AM972" s="15"/>
      <c r="AN972" s="15"/>
      <c r="AO972" s="8"/>
      <c r="AP972" s="453" t="s">
        <v>429</v>
      </c>
      <c r="AQ972" s="17"/>
      <c r="AR972" s="18"/>
      <c r="AS972" s="19"/>
      <c r="AT972" s="19"/>
      <c r="AU972" s="19"/>
      <c r="AV972" s="19"/>
      <c r="AW972" s="19"/>
      <c r="AX972" s="19"/>
      <c r="AY972" s="19"/>
      <c r="AZ972" s="20"/>
      <c r="BA972" s="20"/>
      <c r="BB972" s="21"/>
      <c r="BC972" s="22" t="s">
        <v>2179</v>
      </c>
      <c r="BD972" s="77"/>
      <c r="BE972" s="91"/>
      <c r="BF972" s="91"/>
      <c r="BG972" s="92"/>
      <c r="BH972"/>
      <c r="BI972"/>
      <c r="BJ972"/>
      <c r="BK972"/>
      <c r="BL972"/>
      <c r="BM972"/>
      <c r="BN972"/>
      <c r="BO972"/>
      <c r="BP972"/>
      <c r="BQ972"/>
      <c r="BR972"/>
      <c r="BS972"/>
      <c r="BT972" s="92"/>
      <c r="BU972" s="92"/>
      <c r="BV972" s="92"/>
      <c r="BW972" s="5"/>
      <c r="BX972" s="5"/>
      <c r="BY972" s="5"/>
      <c r="BZ972" s="5"/>
      <c r="CA972" s="5"/>
      <c r="CB972" s="5"/>
      <c r="CC972" s="5"/>
      <c r="CD972" s="440"/>
      <c r="CE972" s="440"/>
      <c r="CF972" s="441"/>
      <c r="CG972" s="442"/>
      <c r="CH972" s="443"/>
      <c r="CI972" s="443"/>
      <c r="CJ972" s="443"/>
      <c r="CK972" s="443"/>
      <c r="CL972" s="4"/>
      <c r="CM972" s="4"/>
      <c r="CN972" s="5"/>
      <c r="CO972" s="4"/>
      <c r="CP972" s="444"/>
      <c r="CQ972" s="445"/>
      <c r="CR972" s="446"/>
      <c r="CS972" s="446"/>
      <c r="CT972" s="444"/>
      <c r="CU972" s="444"/>
      <c r="CV972" s="444"/>
      <c r="CW972" s="444"/>
      <c r="CX972" s="447"/>
      <c r="CY972" s="447"/>
      <c r="CZ972" s="447"/>
      <c r="DA972" s="447"/>
      <c r="DB972" s="448"/>
      <c r="DC972" s="448"/>
      <c r="DD972" s="446"/>
      <c r="DE972" s="439"/>
      <c r="DF972" s="439"/>
      <c r="DG972" s="439"/>
      <c r="DH972" s="439"/>
      <c r="DI972" s="439"/>
      <c r="DJ972" s="439"/>
      <c r="DK972" s="439"/>
      <c r="DL972" s="446"/>
      <c r="DM972" s="446"/>
      <c r="DN972" s="444"/>
      <c r="DO972" s="444"/>
      <c r="DP972" s="444"/>
      <c r="DQ972" s="444"/>
      <c r="DR972" s="444"/>
      <c r="DS972" s="441"/>
      <c r="DT972" s="449"/>
      <c r="DU972" s="450"/>
      <c r="DV972" s="450"/>
      <c r="DW972" s="450"/>
      <c r="DX972" s="450"/>
      <c r="DY972" s="450"/>
      <c r="DZ972" s="450"/>
      <c r="EA972" s="450"/>
      <c r="EB972" s="450"/>
      <c r="EC972" s="450"/>
      <c r="ED972" s="450"/>
      <c r="EE972" s="446"/>
      <c r="EF972" s="446"/>
      <c r="EL972" s="4"/>
      <c r="EM972" s="4"/>
      <c r="EN972" s="5"/>
      <c r="EO972" s="4"/>
      <c r="FA972" s="23"/>
      <c r="FB972" s="24"/>
      <c r="FC972" s="75"/>
      <c r="FD972" s="76"/>
      <c r="FF972" s="89"/>
      <c r="IA972" s="214"/>
      <c r="IB972" s="215"/>
      <c r="IC972" s="214"/>
      <c r="ID972" s="215"/>
      <c r="IE972" s="214"/>
      <c r="IF972" s="214"/>
      <c r="IG972" s="214"/>
      <c r="IH972" s="233"/>
      <c r="II972" s="160"/>
      <c r="IJ972" s="217"/>
      <c r="IK972" s="218"/>
      <c r="IL972" s="218"/>
      <c r="IM972" s="218"/>
      <c r="IO972" s="391"/>
    </row>
    <row r="973" spans="1:249" s="6" customFormat="1" ht="15" x14ac:dyDescent="0.2">
      <c r="A973" s="467">
        <v>3</v>
      </c>
      <c r="B973" s="467" t="s">
        <v>2149</v>
      </c>
      <c r="C973" s="393" t="s">
        <v>1082</v>
      </c>
      <c r="D973" s="468"/>
      <c r="E973" s="462" t="s">
        <v>2137</v>
      </c>
      <c r="F973" s="14" t="s">
        <v>2149</v>
      </c>
      <c r="G973" s="14" t="s">
        <v>2154</v>
      </c>
      <c r="H973" s="469" t="s">
        <v>2149</v>
      </c>
      <c r="I973" s="462"/>
      <c r="J973" s="456"/>
      <c r="K973" s="11"/>
      <c r="L973" s="11"/>
      <c r="M973" s="14"/>
      <c r="N973" s="470"/>
      <c r="O973" s="14"/>
      <c r="P973" s="14"/>
      <c r="Q973" s="14"/>
      <c r="R973" s="14"/>
      <c r="S973" s="14"/>
      <c r="T973" s="469"/>
      <c r="U973" s="454"/>
      <c r="V973" s="454"/>
      <c r="W973" s="9"/>
      <c r="X973" s="9"/>
      <c r="Y973" s="10"/>
      <c r="Z973" s="495">
        <v>3</v>
      </c>
      <c r="AA973" s="11"/>
      <c r="AB973" s="472"/>
      <c r="AC973" s="473"/>
      <c r="AD973" s="473"/>
      <c r="AE973" s="496" t="s">
        <v>2166</v>
      </c>
      <c r="AF973" s="12"/>
      <c r="AG973" s="12"/>
      <c r="AH973" s="13"/>
      <c r="AI973" s="14"/>
      <c r="AJ973" s="14"/>
      <c r="AK973" s="7"/>
      <c r="AL973" s="7"/>
      <c r="AM973" s="15"/>
      <c r="AN973" s="15"/>
      <c r="AO973" s="8"/>
      <c r="AP973" s="453" t="s">
        <v>430</v>
      </c>
      <c r="AQ973" s="17"/>
      <c r="AR973" s="18"/>
      <c r="AS973" s="19"/>
      <c r="AT973" s="19"/>
      <c r="AU973" s="19"/>
      <c r="AV973" s="19"/>
      <c r="AW973" s="19"/>
      <c r="AX973" s="19"/>
      <c r="AY973" s="19"/>
      <c r="AZ973" s="20"/>
      <c r="BA973" s="20"/>
      <c r="BB973" s="21"/>
      <c r="BC973" s="22" t="s">
        <v>2179</v>
      </c>
      <c r="BD973" s="77"/>
      <c r="BE973" s="91"/>
      <c r="BF973" s="91"/>
      <c r="BG973" s="92"/>
      <c r="BH973"/>
      <c r="BI973"/>
      <c r="BJ973"/>
      <c r="BK973"/>
      <c r="BL973"/>
      <c r="BM973"/>
      <c r="BN973"/>
      <c r="BO973"/>
      <c r="BP973"/>
      <c r="BQ973"/>
      <c r="BR973"/>
      <c r="BS973"/>
      <c r="BT973" s="92"/>
      <c r="BU973" s="92"/>
      <c r="BV973" s="92"/>
      <c r="BW973" s="5"/>
      <c r="BX973" s="5"/>
      <c r="BY973" s="5"/>
      <c r="BZ973" s="5"/>
      <c r="CA973" s="5"/>
      <c r="CB973" s="5"/>
      <c r="CC973" s="5"/>
      <c r="CD973" s="440"/>
      <c r="CE973" s="440"/>
      <c r="CF973" s="441"/>
      <c r="CG973" s="442"/>
      <c r="CH973" s="443"/>
      <c r="CI973" s="443"/>
      <c r="CJ973" s="443"/>
      <c r="CK973" s="443"/>
      <c r="CL973" s="4"/>
      <c r="CM973" s="4"/>
      <c r="CN973" s="5"/>
      <c r="CO973" s="4"/>
      <c r="CP973" s="444"/>
      <c r="CQ973" s="445"/>
      <c r="CR973" s="446"/>
      <c r="CS973" s="446"/>
      <c r="CT973" s="444"/>
      <c r="CU973" s="444"/>
      <c r="CV973" s="444"/>
      <c r="CW973" s="444"/>
      <c r="CX973" s="447"/>
      <c r="CY973" s="447"/>
      <c r="CZ973" s="447"/>
      <c r="DA973" s="447"/>
      <c r="DB973" s="448"/>
      <c r="DC973" s="448"/>
      <c r="DD973" s="446"/>
      <c r="DE973" s="439"/>
      <c r="DF973" s="439"/>
      <c r="DG973" s="439"/>
      <c r="DH973" s="439"/>
      <c r="DI973" s="439"/>
      <c r="DJ973" s="439"/>
      <c r="DK973" s="439"/>
      <c r="DL973" s="446"/>
      <c r="DM973" s="446"/>
      <c r="DN973" s="444"/>
      <c r="DO973" s="444"/>
      <c r="DP973" s="444"/>
      <c r="DQ973" s="444"/>
      <c r="DR973" s="444"/>
      <c r="DS973" s="441"/>
      <c r="DT973" s="449"/>
      <c r="DU973" s="450"/>
      <c r="DV973" s="450"/>
      <c r="DW973" s="450"/>
      <c r="DX973" s="450"/>
      <c r="DY973" s="450"/>
      <c r="DZ973" s="450"/>
      <c r="EA973" s="450"/>
      <c r="EB973" s="450"/>
      <c r="EC973" s="450"/>
      <c r="ED973" s="450"/>
      <c r="EE973" s="446"/>
      <c r="EF973" s="446"/>
      <c r="EL973" s="4"/>
      <c r="EM973" s="4"/>
      <c r="EN973" s="5"/>
      <c r="EO973" s="4"/>
      <c r="FA973" s="23"/>
      <c r="FB973" s="24"/>
      <c r="FC973" s="75"/>
      <c r="FD973" s="76"/>
      <c r="FF973" s="89"/>
      <c r="IA973" s="214"/>
      <c r="IB973" s="215"/>
      <c r="IC973" s="214"/>
      <c r="ID973" s="215"/>
      <c r="IE973" s="214"/>
      <c r="IF973" s="214"/>
      <c r="IG973" s="214"/>
      <c r="IH973" s="233"/>
      <c r="II973" s="160"/>
      <c r="IJ973" s="217"/>
      <c r="IK973" s="218"/>
      <c r="IL973" s="218"/>
      <c r="IM973" s="218"/>
      <c r="IO973" s="391"/>
    </row>
    <row r="974" spans="1:249" s="6" customFormat="1" ht="15" x14ac:dyDescent="0.2">
      <c r="A974" s="467" t="s">
        <v>2195</v>
      </c>
      <c r="B974" s="467" t="s">
        <v>2149</v>
      </c>
      <c r="C974" s="393" t="s">
        <v>1083</v>
      </c>
      <c r="D974" s="468"/>
      <c r="E974" s="462" t="s">
        <v>2138</v>
      </c>
      <c r="F974" s="14" t="s">
        <v>2149</v>
      </c>
      <c r="G974" s="14" t="s">
        <v>2149</v>
      </c>
      <c r="H974" s="469" t="s">
        <v>2149</v>
      </c>
      <c r="I974" s="462"/>
      <c r="J974" s="456"/>
      <c r="K974" s="11"/>
      <c r="L974" s="11"/>
      <c r="M974" s="14"/>
      <c r="N974" s="470"/>
      <c r="O974" s="14"/>
      <c r="P974" s="14"/>
      <c r="Q974" s="14"/>
      <c r="R974" s="14"/>
      <c r="S974" s="14"/>
      <c r="T974" s="469"/>
      <c r="U974" s="454"/>
      <c r="V974" s="454"/>
      <c r="W974" s="9"/>
      <c r="X974" s="9"/>
      <c r="Y974" s="10"/>
      <c r="Z974" s="495" t="s">
        <v>2195</v>
      </c>
      <c r="AA974" s="11"/>
      <c r="AB974" s="472"/>
      <c r="AC974" s="473"/>
      <c r="AD974" s="473"/>
      <c r="AE974" s="496" t="s">
        <v>2195</v>
      </c>
      <c r="AF974" s="12"/>
      <c r="AG974" s="12"/>
      <c r="AH974" s="13"/>
      <c r="AI974" s="14"/>
      <c r="AJ974" s="14"/>
      <c r="AK974" s="7"/>
      <c r="AL974" s="7"/>
      <c r="AM974" s="15"/>
      <c r="AN974" s="15"/>
      <c r="AO974" s="8"/>
      <c r="AP974" s="453" t="s">
        <v>431</v>
      </c>
      <c r="AQ974" s="17"/>
      <c r="AR974" s="18"/>
      <c r="AS974" s="19"/>
      <c r="AT974" s="19"/>
      <c r="AU974" s="19"/>
      <c r="AV974" s="19"/>
      <c r="AW974" s="19"/>
      <c r="AX974" s="19"/>
      <c r="AY974" s="19"/>
      <c r="AZ974" s="20"/>
      <c r="BA974" s="20"/>
      <c r="BB974" s="21"/>
      <c r="BC974" s="22" t="s">
        <v>2179</v>
      </c>
      <c r="BD974" s="77"/>
      <c r="BE974" s="91"/>
      <c r="BF974" s="91"/>
      <c r="BG974" s="92"/>
      <c r="BH974"/>
      <c r="BI974"/>
      <c r="BJ974"/>
      <c r="BK974"/>
      <c r="BL974"/>
      <c r="BM974"/>
      <c r="BN974"/>
      <c r="BO974"/>
      <c r="BP974"/>
      <c r="BQ974"/>
      <c r="BR974"/>
      <c r="BS974"/>
      <c r="BT974" s="92"/>
      <c r="BU974" s="92"/>
      <c r="BV974" s="92"/>
      <c r="BW974" s="5"/>
      <c r="BX974" s="5"/>
      <c r="BY974" s="5"/>
      <c r="BZ974" s="5"/>
      <c r="CA974" s="5"/>
      <c r="CB974" s="5"/>
      <c r="CC974" s="5"/>
      <c r="CD974" s="440"/>
      <c r="CE974" s="440"/>
      <c r="CF974" s="441"/>
      <c r="CG974" s="442"/>
      <c r="CH974" s="443"/>
      <c r="CI974" s="443"/>
      <c r="CJ974" s="443"/>
      <c r="CK974" s="443"/>
      <c r="CL974" s="4"/>
      <c r="CM974" s="4"/>
      <c r="CN974" s="5"/>
      <c r="CO974" s="4"/>
      <c r="CP974" s="444"/>
      <c r="CQ974" s="445"/>
      <c r="CR974" s="446"/>
      <c r="CS974" s="446"/>
      <c r="CT974" s="444"/>
      <c r="CU974" s="444"/>
      <c r="CV974" s="444"/>
      <c r="CW974" s="444"/>
      <c r="CX974" s="447"/>
      <c r="CY974" s="447"/>
      <c r="CZ974" s="447"/>
      <c r="DA974" s="447"/>
      <c r="DB974" s="448"/>
      <c r="DC974" s="448"/>
      <c r="DD974" s="446"/>
      <c r="DE974" s="439"/>
      <c r="DF974" s="439"/>
      <c r="DG974" s="439"/>
      <c r="DH974" s="439"/>
      <c r="DI974" s="439"/>
      <c r="DJ974" s="439"/>
      <c r="DK974" s="439"/>
      <c r="DL974" s="446"/>
      <c r="DM974" s="446"/>
      <c r="DN974" s="444"/>
      <c r="DO974" s="444"/>
      <c r="DP974" s="444"/>
      <c r="DQ974" s="444"/>
      <c r="DR974" s="444"/>
      <c r="DS974" s="441"/>
      <c r="DT974" s="449"/>
      <c r="DU974" s="450"/>
      <c r="DV974" s="450"/>
      <c r="DW974" s="450"/>
      <c r="DX974" s="450"/>
      <c r="DY974" s="450"/>
      <c r="DZ974" s="450"/>
      <c r="EA974" s="450"/>
      <c r="EB974" s="450"/>
      <c r="EC974" s="450"/>
      <c r="ED974" s="450"/>
      <c r="EE974" s="446"/>
      <c r="EF974" s="446"/>
      <c r="EL974" s="4"/>
      <c r="EM974" s="4"/>
      <c r="EN974" s="5"/>
      <c r="EO974" s="4"/>
      <c r="FA974" s="23"/>
      <c r="FB974" s="24"/>
      <c r="FC974" s="75"/>
      <c r="FD974" s="76"/>
      <c r="FF974" s="89"/>
      <c r="IA974" s="214"/>
      <c r="IB974" s="215"/>
      <c r="IC974" s="214"/>
      <c r="ID974" s="215"/>
      <c r="IE974" s="214"/>
      <c r="IF974" s="214"/>
      <c r="IG974" s="214"/>
      <c r="IH974" s="233"/>
      <c r="II974" s="160"/>
      <c r="IJ974" s="217"/>
      <c r="IK974" s="218"/>
      <c r="IL974" s="218"/>
      <c r="IM974" s="218"/>
      <c r="IO974" s="391"/>
    </row>
    <row r="975" spans="1:249" s="6" customFormat="1" ht="15" x14ac:dyDescent="0.2">
      <c r="A975" s="467">
        <v>2</v>
      </c>
      <c r="B975" s="467" t="s">
        <v>2149</v>
      </c>
      <c r="C975" s="393" t="s">
        <v>1084</v>
      </c>
      <c r="D975" s="468"/>
      <c r="E975" s="462" t="s">
        <v>2136</v>
      </c>
      <c r="F975" s="14" t="s">
        <v>2147</v>
      </c>
      <c r="G975" s="14" t="s">
        <v>2149</v>
      </c>
      <c r="H975" s="469" t="s">
        <v>2149</v>
      </c>
      <c r="I975" s="462"/>
      <c r="J975" s="456"/>
      <c r="K975" s="11"/>
      <c r="L975" s="11"/>
      <c r="M975" s="14"/>
      <c r="N975" s="470"/>
      <c r="O975" s="14"/>
      <c r="P975" s="14"/>
      <c r="Q975" s="14"/>
      <c r="R975" s="14"/>
      <c r="S975" s="14"/>
      <c r="T975" s="469"/>
      <c r="U975" s="454"/>
      <c r="V975" s="454"/>
      <c r="W975" s="9"/>
      <c r="X975" s="9"/>
      <c r="Y975" s="10"/>
      <c r="Z975" s="495">
        <v>2</v>
      </c>
      <c r="AA975" s="11"/>
      <c r="AB975" s="472"/>
      <c r="AC975" s="473"/>
      <c r="AD975" s="473"/>
      <c r="AE975" s="496">
        <v>3</v>
      </c>
      <c r="AF975" s="12"/>
      <c r="AG975" s="12"/>
      <c r="AH975" s="13"/>
      <c r="AI975" s="14"/>
      <c r="AJ975" s="14"/>
      <c r="AK975" s="7"/>
      <c r="AL975" s="7"/>
      <c r="AM975" s="15"/>
      <c r="AN975" s="15"/>
      <c r="AO975" s="8"/>
      <c r="AP975" s="453" t="s">
        <v>432</v>
      </c>
      <c r="AQ975" s="17"/>
      <c r="AR975" s="18"/>
      <c r="AS975" s="19"/>
      <c r="AT975" s="19"/>
      <c r="AU975" s="19"/>
      <c r="AV975" s="19"/>
      <c r="AW975" s="19"/>
      <c r="AX975" s="19"/>
      <c r="AY975" s="19"/>
      <c r="AZ975" s="20"/>
      <c r="BA975" s="20"/>
      <c r="BB975" s="21"/>
      <c r="BC975" s="22" t="s">
        <v>2179</v>
      </c>
      <c r="BD975" s="77"/>
      <c r="BE975" s="91"/>
      <c r="BF975" s="91"/>
      <c r="BG975" s="92"/>
      <c r="BH975"/>
      <c r="BI975"/>
      <c r="BJ975"/>
      <c r="BK975"/>
      <c r="BL975"/>
      <c r="BM975"/>
      <c r="BN975"/>
      <c r="BO975"/>
      <c r="BP975"/>
      <c r="BQ975"/>
      <c r="BR975"/>
      <c r="BS975"/>
      <c r="BT975" s="92"/>
      <c r="BU975" s="92"/>
      <c r="BV975" s="92"/>
      <c r="BW975" s="5"/>
      <c r="BX975" s="5"/>
      <c r="BY975" s="5"/>
      <c r="BZ975" s="5"/>
      <c r="CA975" s="5"/>
      <c r="CB975" s="5"/>
      <c r="CC975" s="5"/>
      <c r="CD975" s="440"/>
      <c r="CE975" s="440"/>
      <c r="CF975" s="441"/>
      <c r="CG975" s="442"/>
      <c r="CH975" s="443"/>
      <c r="CI975" s="443"/>
      <c r="CJ975" s="443"/>
      <c r="CK975" s="443"/>
      <c r="CL975" s="4"/>
      <c r="CM975" s="4"/>
      <c r="CN975" s="5"/>
      <c r="CO975" s="4"/>
      <c r="CP975" s="444"/>
      <c r="CQ975" s="445"/>
      <c r="CR975" s="446"/>
      <c r="CS975" s="446"/>
      <c r="CT975" s="444"/>
      <c r="CU975" s="444"/>
      <c r="CV975" s="444"/>
      <c r="CW975" s="444"/>
      <c r="CX975" s="447"/>
      <c r="CY975" s="447"/>
      <c r="CZ975" s="447"/>
      <c r="DA975" s="447"/>
      <c r="DB975" s="448"/>
      <c r="DC975" s="448"/>
      <c r="DD975" s="446"/>
      <c r="DE975" s="439"/>
      <c r="DF975" s="439"/>
      <c r="DG975" s="439"/>
      <c r="DH975" s="439"/>
      <c r="DI975" s="439"/>
      <c r="DJ975" s="439"/>
      <c r="DK975" s="439"/>
      <c r="DL975" s="446"/>
      <c r="DM975" s="446"/>
      <c r="DN975" s="444"/>
      <c r="DO975" s="444"/>
      <c r="DP975" s="444"/>
      <c r="DQ975" s="444"/>
      <c r="DR975" s="444"/>
      <c r="DS975" s="441"/>
      <c r="DT975" s="449"/>
      <c r="DU975" s="450"/>
      <c r="DV975" s="450"/>
      <c r="DW975" s="450"/>
      <c r="DX975" s="450"/>
      <c r="DY975" s="450"/>
      <c r="DZ975" s="450"/>
      <c r="EA975" s="450"/>
      <c r="EB975" s="450"/>
      <c r="EC975" s="450"/>
      <c r="ED975" s="450"/>
      <c r="EE975" s="446"/>
      <c r="EF975" s="446"/>
      <c r="EL975" s="4"/>
      <c r="EM975" s="4"/>
      <c r="EN975" s="5"/>
      <c r="EO975" s="4"/>
      <c r="FA975" s="23"/>
      <c r="FB975" s="24"/>
      <c r="FC975" s="75"/>
      <c r="FD975" s="76"/>
      <c r="FF975" s="89"/>
      <c r="IA975" s="214"/>
      <c r="IB975" s="215"/>
      <c r="IC975" s="214"/>
      <c r="ID975" s="215"/>
      <c r="IE975" s="214"/>
      <c r="IF975" s="214"/>
      <c r="IG975" s="214"/>
      <c r="IH975" s="233"/>
      <c r="II975" s="160"/>
      <c r="IJ975" s="217"/>
      <c r="IK975" s="218"/>
      <c r="IL975" s="218"/>
      <c r="IM975" s="218"/>
      <c r="IO975" s="391"/>
    </row>
    <row r="976" spans="1:249" s="6" customFormat="1" ht="15" x14ac:dyDescent="0.2">
      <c r="A976" s="467">
        <v>0</v>
      </c>
      <c r="B976" s="467" t="s">
        <v>2149</v>
      </c>
      <c r="C976" s="393" t="s">
        <v>1085</v>
      </c>
      <c r="D976" s="468"/>
      <c r="E976" s="462" t="s">
        <v>2135</v>
      </c>
      <c r="F976" s="14"/>
      <c r="G976" s="14"/>
      <c r="H976" s="469"/>
      <c r="I976" s="462"/>
      <c r="J976" s="456"/>
      <c r="K976" s="11"/>
      <c r="L976" s="11"/>
      <c r="M976" s="14"/>
      <c r="N976" s="470"/>
      <c r="O976" s="14"/>
      <c r="P976" s="14"/>
      <c r="Q976" s="14"/>
      <c r="R976" s="14"/>
      <c r="S976" s="14"/>
      <c r="T976" s="469"/>
      <c r="U976" s="454"/>
      <c r="V976" s="454"/>
      <c r="W976" s="9"/>
      <c r="X976" s="9"/>
      <c r="Y976" s="10"/>
      <c r="Z976" s="495">
        <v>0</v>
      </c>
      <c r="AA976" s="11"/>
      <c r="AB976" s="472"/>
      <c r="AC976" s="473"/>
      <c r="AD976" s="473"/>
      <c r="AE976" s="496">
        <v>2</v>
      </c>
      <c r="AF976" s="12"/>
      <c r="AG976" s="12"/>
      <c r="AH976" s="13"/>
      <c r="AI976" s="14"/>
      <c r="AJ976" s="14"/>
      <c r="AK976" s="7"/>
      <c r="AL976" s="7"/>
      <c r="AM976" s="15"/>
      <c r="AN976" s="15"/>
      <c r="AO976" s="8"/>
      <c r="AP976" s="453" t="s">
        <v>433</v>
      </c>
      <c r="AQ976" s="17"/>
      <c r="AR976" s="18"/>
      <c r="AS976" s="19"/>
      <c r="AT976" s="19"/>
      <c r="AU976" s="19"/>
      <c r="AV976" s="19"/>
      <c r="AW976" s="19"/>
      <c r="AX976" s="19"/>
      <c r="AY976" s="19"/>
      <c r="AZ976" s="20"/>
      <c r="BA976" s="20"/>
      <c r="BB976" s="21"/>
      <c r="BC976" s="22" t="s">
        <v>2179</v>
      </c>
      <c r="BD976" s="77"/>
      <c r="BE976" s="91"/>
      <c r="BF976" s="91"/>
      <c r="BG976" s="92"/>
      <c r="BH976"/>
      <c r="BI976"/>
      <c r="BJ976"/>
      <c r="BK976"/>
      <c r="BL976"/>
      <c r="BM976"/>
      <c r="BN976"/>
      <c r="BO976"/>
      <c r="BP976"/>
      <c r="BQ976"/>
      <c r="BR976"/>
      <c r="BS976"/>
      <c r="BT976" s="92"/>
      <c r="BU976" s="92"/>
      <c r="BV976" s="92"/>
      <c r="BW976" s="5"/>
      <c r="BX976" s="5"/>
      <c r="BY976" s="5"/>
      <c r="BZ976" s="5"/>
      <c r="CA976" s="5"/>
      <c r="CB976" s="5"/>
      <c r="CC976" s="5"/>
      <c r="CD976" s="440"/>
      <c r="CE976" s="440"/>
      <c r="CF976" s="441"/>
      <c r="CG976" s="442"/>
      <c r="CH976" s="443"/>
      <c r="CI976" s="443"/>
      <c r="CJ976" s="443"/>
      <c r="CK976" s="443"/>
      <c r="CL976" s="4"/>
      <c r="CM976" s="4"/>
      <c r="CN976" s="5"/>
      <c r="CO976" s="4"/>
      <c r="CP976" s="444"/>
      <c r="CQ976" s="445"/>
      <c r="CR976" s="446"/>
      <c r="CS976" s="446"/>
      <c r="CT976" s="444"/>
      <c r="CU976" s="444"/>
      <c r="CV976" s="444"/>
      <c r="CW976" s="444"/>
      <c r="CX976" s="447"/>
      <c r="CY976" s="447"/>
      <c r="CZ976" s="447"/>
      <c r="DA976" s="447"/>
      <c r="DB976" s="448"/>
      <c r="DC976" s="448"/>
      <c r="DD976" s="446"/>
      <c r="DE976" s="439"/>
      <c r="DF976" s="439"/>
      <c r="DG976" s="439"/>
      <c r="DH976" s="439"/>
      <c r="DI976" s="439"/>
      <c r="DJ976" s="439"/>
      <c r="DK976" s="439"/>
      <c r="DL976" s="446"/>
      <c r="DM976" s="446"/>
      <c r="DN976" s="444"/>
      <c r="DO976" s="444"/>
      <c r="DP976" s="444"/>
      <c r="DQ976" s="444"/>
      <c r="DR976" s="444"/>
      <c r="DS976" s="441"/>
      <c r="DT976" s="449"/>
      <c r="DU976" s="450"/>
      <c r="DV976" s="450"/>
      <c r="DW976" s="450"/>
      <c r="DX976" s="450"/>
      <c r="DY976" s="450"/>
      <c r="DZ976" s="450"/>
      <c r="EA976" s="450"/>
      <c r="EB976" s="450"/>
      <c r="EC976" s="450"/>
      <c r="ED976" s="450"/>
      <c r="EE976" s="446"/>
      <c r="EF976" s="446"/>
      <c r="EL976" s="4"/>
      <c r="EM976" s="4"/>
      <c r="EN976" s="5"/>
      <c r="EO976" s="4"/>
      <c r="FA976" s="23"/>
      <c r="FB976" s="24"/>
      <c r="FC976" s="75"/>
      <c r="FD976" s="76"/>
      <c r="FF976" s="89"/>
      <c r="IA976" s="214"/>
      <c r="IB976" s="215"/>
      <c r="IC976" s="214"/>
      <c r="ID976" s="215"/>
      <c r="IE976" s="214"/>
      <c r="IF976" s="214"/>
      <c r="IG976" s="214"/>
      <c r="IH976" s="233"/>
      <c r="II976" s="160"/>
      <c r="IJ976" s="217"/>
      <c r="IK976" s="218"/>
      <c r="IL976" s="218"/>
      <c r="IM976" s="218"/>
      <c r="IO976" s="391"/>
    </row>
    <row r="977" spans="1:249" s="6" customFormat="1" ht="15" x14ac:dyDescent="0.2">
      <c r="A977" s="467">
        <v>1</v>
      </c>
      <c r="B977" s="467" t="s">
        <v>2149</v>
      </c>
      <c r="C977" s="393" t="s">
        <v>1086</v>
      </c>
      <c r="D977" s="468"/>
      <c r="E977" s="462" t="s">
        <v>2136</v>
      </c>
      <c r="F977" s="14" t="s">
        <v>2147</v>
      </c>
      <c r="G977" s="14" t="s">
        <v>2154</v>
      </c>
      <c r="H977" s="469" t="s">
        <v>2149</v>
      </c>
      <c r="I977" s="462"/>
      <c r="J977" s="456"/>
      <c r="K977" s="11"/>
      <c r="L977" s="11"/>
      <c r="M977" s="14"/>
      <c r="N977" s="470"/>
      <c r="O977" s="14"/>
      <c r="P977" s="14"/>
      <c r="Q977" s="14"/>
      <c r="R977" s="14"/>
      <c r="S977" s="14"/>
      <c r="T977" s="469"/>
      <c r="U977" s="454"/>
      <c r="V977" s="454"/>
      <c r="W977" s="9"/>
      <c r="X977" s="9"/>
      <c r="Y977" s="10"/>
      <c r="Z977" s="495">
        <v>1</v>
      </c>
      <c r="AA977" s="11"/>
      <c r="AB977" s="472"/>
      <c r="AC977" s="473"/>
      <c r="AD977" s="473"/>
      <c r="AE977" s="496">
        <v>1</v>
      </c>
      <c r="AF977" s="12"/>
      <c r="AG977" s="12"/>
      <c r="AH977" s="13"/>
      <c r="AI977" s="14"/>
      <c r="AJ977" s="14"/>
      <c r="AK977" s="7"/>
      <c r="AL977" s="7"/>
      <c r="AM977" s="15"/>
      <c r="AN977" s="15"/>
      <c r="AO977" s="8"/>
      <c r="AP977" s="453" t="s">
        <v>434</v>
      </c>
      <c r="AQ977" s="17"/>
      <c r="AR977" s="18"/>
      <c r="AS977" s="19"/>
      <c r="AT977" s="19"/>
      <c r="AU977" s="19"/>
      <c r="AV977" s="19"/>
      <c r="AW977" s="19"/>
      <c r="AX977" s="19"/>
      <c r="AY977" s="19"/>
      <c r="AZ977" s="20"/>
      <c r="BA977" s="20"/>
      <c r="BB977" s="21"/>
      <c r="BC977" s="22" t="s">
        <v>2179</v>
      </c>
      <c r="BD977" s="77"/>
      <c r="BE977" s="91"/>
      <c r="BF977" s="91"/>
      <c r="BG977" s="92"/>
      <c r="BH977"/>
      <c r="BI977"/>
      <c r="BJ977"/>
      <c r="BK977"/>
      <c r="BL977"/>
      <c r="BM977"/>
      <c r="BN977"/>
      <c r="BO977"/>
      <c r="BP977"/>
      <c r="BQ977"/>
      <c r="BR977"/>
      <c r="BS977"/>
      <c r="BT977" s="92"/>
      <c r="BU977" s="92"/>
      <c r="BV977" s="92"/>
      <c r="BW977" s="5"/>
      <c r="BX977" s="5"/>
      <c r="BY977" s="5"/>
      <c r="BZ977" s="5"/>
      <c r="CA977" s="5"/>
      <c r="CB977" s="5"/>
      <c r="CC977" s="5"/>
      <c r="CD977" s="440"/>
      <c r="CE977" s="440"/>
      <c r="CF977" s="441"/>
      <c r="CG977" s="442"/>
      <c r="CH977" s="443"/>
      <c r="CI977" s="443"/>
      <c r="CJ977" s="443"/>
      <c r="CK977" s="443"/>
      <c r="CL977" s="4"/>
      <c r="CM977" s="4"/>
      <c r="CN977" s="5"/>
      <c r="CO977" s="4"/>
      <c r="CP977" s="444"/>
      <c r="CQ977" s="445"/>
      <c r="CR977" s="446"/>
      <c r="CS977" s="446"/>
      <c r="CT977" s="444"/>
      <c r="CU977" s="444"/>
      <c r="CV977" s="444"/>
      <c r="CW977" s="444"/>
      <c r="CX977" s="447"/>
      <c r="CY977" s="447"/>
      <c r="CZ977" s="447"/>
      <c r="DA977" s="447"/>
      <c r="DB977" s="448"/>
      <c r="DC977" s="448"/>
      <c r="DD977" s="446"/>
      <c r="DE977" s="439"/>
      <c r="DF977" s="439"/>
      <c r="DG977" s="439"/>
      <c r="DH977" s="439"/>
      <c r="DI977" s="439"/>
      <c r="DJ977" s="439"/>
      <c r="DK977" s="439"/>
      <c r="DL977" s="446"/>
      <c r="DM977" s="446"/>
      <c r="DN977" s="444"/>
      <c r="DO977" s="444"/>
      <c r="DP977" s="444"/>
      <c r="DQ977" s="444"/>
      <c r="DR977" s="444"/>
      <c r="DS977" s="441"/>
      <c r="DT977" s="449"/>
      <c r="DU977" s="450"/>
      <c r="DV977" s="450"/>
      <c r="DW977" s="450"/>
      <c r="DX977" s="450"/>
      <c r="DY977" s="450"/>
      <c r="DZ977" s="450"/>
      <c r="EA977" s="450"/>
      <c r="EB977" s="450"/>
      <c r="EC977" s="450"/>
      <c r="ED977" s="450"/>
      <c r="EE977" s="446"/>
      <c r="EF977" s="446"/>
      <c r="EL977" s="4"/>
      <c r="EM977" s="4"/>
      <c r="EN977" s="5"/>
      <c r="EO977" s="4"/>
      <c r="FA977" s="23"/>
      <c r="FB977" s="24"/>
      <c r="FC977" s="75"/>
      <c r="FD977" s="76"/>
      <c r="FF977" s="89"/>
      <c r="IA977" s="214"/>
      <c r="IB977" s="215"/>
      <c r="IC977" s="214"/>
      <c r="ID977" s="215"/>
      <c r="IE977" s="214"/>
      <c r="IF977" s="214"/>
      <c r="IG977" s="214"/>
      <c r="IH977" s="233"/>
      <c r="II977" s="160"/>
      <c r="IJ977" s="217"/>
      <c r="IK977" s="218"/>
      <c r="IL977" s="218"/>
      <c r="IM977" s="218"/>
      <c r="IO977" s="391"/>
    </row>
    <row r="978" spans="1:249" s="6" customFormat="1" ht="15" x14ac:dyDescent="0.2">
      <c r="A978" s="467">
        <v>3</v>
      </c>
      <c r="B978" s="467" t="s">
        <v>2149</v>
      </c>
      <c r="C978" s="393" t="s">
        <v>1087</v>
      </c>
      <c r="D978" s="468"/>
      <c r="E978" s="462" t="s">
        <v>2137</v>
      </c>
      <c r="F978" s="14" t="s">
        <v>2149</v>
      </c>
      <c r="G978" s="14" t="s">
        <v>2153</v>
      </c>
      <c r="H978" s="469" t="s">
        <v>2149</v>
      </c>
      <c r="I978" s="462"/>
      <c r="J978" s="456"/>
      <c r="K978" s="11"/>
      <c r="L978" s="11"/>
      <c r="M978" s="14"/>
      <c r="N978" s="470"/>
      <c r="O978" s="14"/>
      <c r="P978" s="14"/>
      <c r="Q978" s="14"/>
      <c r="R978" s="14"/>
      <c r="S978" s="14"/>
      <c r="T978" s="469"/>
      <c r="U978" s="454"/>
      <c r="V978" s="454"/>
      <c r="W978" s="9"/>
      <c r="X978" s="9"/>
      <c r="Y978" s="10"/>
      <c r="Z978" s="495">
        <v>3</v>
      </c>
      <c r="AA978" s="11"/>
      <c r="AB978" s="472"/>
      <c r="AC978" s="473"/>
      <c r="AD978" s="473"/>
      <c r="AE978" s="496" t="s">
        <v>2166</v>
      </c>
      <c r="AF978" s="12"/>
      <c r="AG978" s="12"/>
      <c r="AH978" s="13"/>
      <c r="AI978" s="14"/>
      <c r="AJ978" s="14"/>
      <c r="AK978" s="7"/>
      <c r="AL978" s="7"/>
      <c r="AM978" s="15"/>
      <c r="AN978" s="15"/>
      <c r="AO978" s="8"/>
      <c r="AP978" s="453" t="s">
        <v>435</v>
      </c>
      <c r="AQ978" s="17"/>
      <c r="AR978" s="18"/>
      <c r="AS978" s="19"/>
      <c r="AT978" s="19"/>
      <c r="AU978" s="19"/>
      <c r="AV978" s="19"/>
      <c r="AW978" s="19"/>
      <c r="AX978" s="19"/>
      <c r="AY978" s="19"/>
      <c r="AZ978" s="20"/>
      <c r="BA978" s="20"/>
      <c r="BB978" s="21"/>
      <c r="BC978" s="22" t="s">
        <v>2179</v>
      </c>
      <c r="BD978" s="77"/>
      <c r="BE978" s="91"/>
      <c r="BF978" s="91"/>
      <c r="BG978" s="92"/>
      <c r="BH978"/>
      <c r="BI978"/>
      <c r="BJ978"/>
      <c r="BK978"/>
      <c r="BL978"/>
      <c r="BM978"/>
      <c r="BN978"/>
      <c r="BO978"/>
      <c r="BP978"/>
      <c r="BQ978"/>
      <c r="BR978"/>
      <c r="BS978"/>
      <c r="BT978" s="92"/>
      <c r="BU978" s="92"/>
      <c r="BV978" s="92"/>
      <c r="BW978" s="5"/>
      <c r="BX978" s="5"/>
      <c r="BY978" s="5"/>
      <c r="BZ978" s="5"/>
      <c r="CA978" s="5"/>
      <c r="CB978" s="5"/>
      <c r="CC978" s="5"/>
      <c r="CD978" s="440"/>
      <c r="CE978" s="440"/>
      <c r="CF978" s="441"/>
      <c r="CG978" s="442"/>
      <c r="CH978" s="443"/>
      <c r="CI978" s="443"/>
      <c r="CJ978" s="443"/>
      <c r="CK978" s="443"/>
      <c r="CL978" s="4"/>
      <c r="CM978" s="4"/>
      <c r="CN978" s="5"/>
      <c r="CO978" s="4"/>
      <c r="CP978" s="444"/>
      <c r="CQ978" s="445"/>
      <c r="CR978" s="446"/>
      <c r="CS978" s="446"/>
      <c r="CT978" s="444"/>
      <c r="CU978" s="444"/>
      <c r="CV978" s="444"/>
      <c r="CW978" s="444"/>
      <c r="CX978" s="447"/>
      <c r="CY978" s="447"/>
      <c r="CZ978" s="447"/>
      <c r="DA978" s="447"/>
      <c r="DB978" s="448"/>
      <c r="DC978" s="448"/>
      <c r="DD978" s="446"/>
      <c r="DE978" s="439"/>
      <c r="DF978" s="439"/>
      <c r="DG978" s="439"/>
      <c r="DH978" s="439"/>
      <c r="DI978" s="439"/>
      <c r="DJ978" s="439"/>
      <c r="DK978" s="439"/>
      <c r="DL978" s="446"/>
      <c r="DM978" s="446"/>
      <c r="DN978" s="444"/>
      <c r="DO978" s="444"/>
      <c r="DP978" s="444"/>
      <c r="DQ978" s="444"/>
      <c r="DR978" s="444"/>
      <c r="DS978" s="441"/>
      <c r="DT978" s="449"/>
      <c r="DU978" s="450"/>
      <c r="DV978" s="450"/>
      <c r="DW978" s="450"/>
      <c r="DX978" s="450"/>
      <c r="DY978" s="450"/>
      <c r="DZ978" s="450"/>
      <c r="EA978" s="450"/>
      <c r="EB978" s="450"/>
      <c r="EC978" s="450"/>
      <c r="ED978" s="450"/>
      <c r="EE978" s="446"/>
      <c r="EF978" s="446"/>
      <c r="EL978" s="4"/>
      <c r="EM978" s="4"/>
      <c r="EN978" s="5"/>
      <c r="EO978" s="4"/>
      <c r="FA978" s="23"/>
      <c r="FB978" s="24"/>
      <c r="FC978" s="75"/>
      <c r="FD978" s="76"/>
      <c r="FF978" s="89"/>
      <c r="IA978" s="214"/>
      <c r="IB978" s="215"/>
      <c r="IC978" s="214"/>
      <c r="ID978" s="215"/>
      <c r="IE978" s="214"/>
      <c r="IF978" s="214"/>
      <c r="IG978" s="214"/>
      <c r="IH978" s="233"/>
      <c r="II978" s="160"/>
      <c r="IJ978" s="217"/>
      <c r="IK978" s="218"/>
      <c r="IL978" s="218"/>
      <c r="IM978" s="218"/>
      <c r="IO978" s="391"/>
    </row>
    <row r="979" spans="1:249" s="6" customFormat="1" ht="15" x14ac:dyDescent="0.2">
      <c r="A979" s="467">
        <v>2</v>
      </c>
      <c r="B979" s="467" t="s">
        <v>1969</v>
      </c>
      <c r="C979" s="393" t="s">
        <v>1088</v>
      </c>
      <c r="D979" s="468"/>
      <c r="E979" s="462" t="s">
        <v>2136</v>
      </c>
      <c r="F979" s="14" t="s">
        <v>2146</v>
      </c>
      <c r="G979" s="14" t="s">
        <v>2149</v>
      </c>
      <c r="H979" s="469" t="s">
        <v>2149</v>
      </c>
      <c r="I979" s="462"/>
      <c r="J979" s="456"/>
      <c r="K979" s="11"/>
      <c r="L979" s="11"/>
      <c r="M979" s="14"/>
      <c r="N979" s="470"/>
      <c r="O979" s="14"/>
      <c r="P979" s="14"/>
      <c r="Q979" s="14"/>
      <c r="R979" s="14"/>
      <c r="S979" s="14"/>
      <c r="T979" s="469"/>
      <c r="U979" s="454"/>
      <c r="V979" s="454"/>
      <c r="W979" s="9"/>
      <c r="X979" s="9"/>
      <c r="Y979" s="10"/>
      <c r="Z979" s="495">
        <v>1</v>
      </c>
      <c r="AA979" s="11"/>
      <c r="AB979" s="472"/>
      <c r="AC979" s="473"/>
      <c r="AD979" s="473"/>
      <c r="AE979" s="496">
        <v>3</v>
      </c>
      <c r="AF979" s="12"/>
      <c r="AG979" s="12"/>
      <c r="AH979" s="13"/>
      <c r="AI979" s="14"/>
      <c r="AJ979" s="14"/>
      <c r="AK979" s="7"/>
      <c r="AL979" s="7"/>
      <c r="AM979" s="15"/>
      <c r="AN979" s="15"/>
      <c r="AO979" s="8"/>
      <c r="AP979" s="453" t="s">
        <v>436</v>
      </c>
      <c r="AQ979" s="17"/>
      <c r="AR979" s="18"/>
      <c r="AS979" s="19"/>
      <c r="AT979" s="19"/>
      <c r="AU979" s="19"/>
      <c r="AV979" s="19"/>
      <c r="AW979" s="19"/>
      <c r="AX979" s="19"/>
      <c r="AY979" s="19"/>
      <c r="AZ979" s="20"/>
      <c r="BA979" s="20"/>
      <c r="BB979" s="21"/>
      <c r="BC979" s="22" t="s">
        <v>2179</v>
      </c>
      <c r="BD979" s="77"/>
      <c r="BE979" s="91"/>
      <c r="BF979" s="91"/>
      <c r="BG979" s="92"/>
      <c r="BH979"/>
      <c r="BI979"/>
      <c r="BJ979"/>
      <c r="BK979"/>
      <c r="BL979"/>
      <c r="BM979"/>
      <c r="BN979"/>
      <c r="BO979"/>
      <c r="BP979"/>
      <c r="BQ979"/>
      <c r="BR979"/>
      <c r="BS979"/>
      <c r="BT979" s="92"/>
      <c r="BU979" s="92"/>
      <c r="BV979" s="92"/>
      <c r="BW979" s="5"/>
      <c r="BX979" s="5"/>
      <c r="BY979" s="5"/>
      <c r="BZ979" s="5"/>
      <c r="CA979" s="5"/>
      <c r="CB979" s="5"/>
      <c r="CC979" s="5"/>
      <c r="CD979" s="440"/>
      <c r="CE979" s="440"/>
      <c r="CF979" s="441"/>
      <c r="CG979" s="442"/>
      <c r="CH979" s="443"/>
      <c r="CI979" s="443"/>
      <c r="CJ979" s="443"/>
      <c r="CK979" s="443"/>
      <c r="CL979" s="4"/>
      <c r="CM979" s="4"/>
      <c r="CN979" s="5"/>
      <c r="CO979" s="4"/>
      <c r="CP979" s="444"/>
      <c r="CQ979" s="445"/>
      <c r="CR979" s="446"/>
      <c r="CS979" s="446"/>
      <c r="CT979" s="444"/>
      <c r="CU979" s="444"/>
      <c r="CV979" s="444"/>
      <c r="CW979" s="444"/>
      <c r="CX979" s="447"/>
      <c r="CY979" s="447"/>
      <c r="CZ979" s="447"/>
      <c r="DA979" s="447"/>
      <c r="DB979" s="448"/>
      <c r="DC979" s="448"/>
      <c r="DD979" s="446"/>
      <c r="DE979" s="439"/>
      <c r="DF979" s="439"/>
      <c r="DG979" s="439"/>
      <c r="DH979" s="439"/>
      <c r="DI979" s="439"/>
      <c r="DJ979" s="439"/>
      <c r="DK979" s="439"/>
      <c r="DL979" s="446"/>
      <c r="DM979" s="446"/>
      <c r="DN979" s="444"/>
      <c r="DO979" s="444"/>
      <c r="DP979" s="444"/>
      <c r="DQ979" s="444"/>
      <c r="DR979" s="444"/>
      <c r="DS979" s="441"/>
      <c r="DT979" s="449"/>
      <c r="DU979" s="450"/>
      <c r="DV979" s="450"/>
      <c r="DW979" s="450"/>
      <c r="DX979" s="450"/>
      <c r="DY979" s="450"/>
      <c r="DZ979" s="450"/>
      <c r="EA979" s="450"/>
      <c r="EB979" s="450"/>
      <c r="EC979" s="450"/>
      <c r="ED979" s="450"/>
      <c r="EE979" s="446"/>
      <c r="EF979" s="446"/>
      <c r="EL979" s="4"/>
      <c r="EM979" s="4"/>
      <c r="EN979" s="5"/>
      <c r="EO979" s="4"/>
      <c r="FA979" s="23"/>
      <c r="FB979" s="24"/>
      <c r="FC979" s="75"/>
      <c r="FD979" s="76"/>
      <c r="FF979" s="89"/>
      <c r="IA979" s="214"/>
      <c r="IB979" s="215"/>
      <c r="IC979" s="214"/>
      <c r="ID979" s="215"/>
      <c r="IE979" s="214"/>
      <c r="IF979" s="214"/>
      <c r="IG979" s="214"/>
      <c r="IH979" s="233"/>
      <c r="II979" s="160"/>
      <c r="IJ979" s="217"/>
      <c r="IK979" s="218"/>
      <c r="IL979" s="218"/>
      <c r="IM979" s="218"/>
      <c r="IO979" s="391"/>
    </row>
    <row r="980" spans="1:249" s="6" customFormat="1" ht="15" x14ac:dyDescent="0.2">
      <c r="A980" s="467" t="s">
        <v>2161</v>
      </c>
      <c r="B980" s="467" t="s">
        <v>1960</v>
      </c>
      <c r="C980" s="393" t="s">
        <v>1089</v>
      </c>
      <c r="D980" s="468"/>
      <c r="E980" s="462" t="s">
        <v>2139</v>
      </c>
      <c r="F980" s="14" t="s">
        <v>2142</v>
      </c>
      <c r="G980" s="14" t="s">
        <v>2142</v>
      </c>
      <c r="H980" s="469" t="s">
        <v>2149</v>
      </c>
      <c r="I980" s="462"/>
      <c r="J980" s="456"/>
      <c r="K980" s="11"/>
      <c r="L980" s="11"/>
      <c r="M980" s="14"/>
      <c r="N980" s="470"/>
      <c r="O980" s="14"/>
      <c r="P980" s="14"/>
      <c r="Q980" s="14"/>
      <c r="R980" s="14"/>
      <c r="S980" s="14"/>
      <c r="T980" s="469"/>
      <c r="U980" s="454"/>
      <c r="V980" s="454"/>
      <c r="W980" s="9"/>
      <c r="X980" s="9"/>
      <c r="Y980" s="10"/>
      <c r="Z980" s="495" t="s">
        <v>2166</v>
      </c>
      <c r="AA980" s="11"/>
      <c r="AB980" s="472"/>
      <c r="AC980" s="473"/>
      <c r="AD980" s="473"/>
      <c r="AE980" s="496" t="s">
        <v>2166</v>
      </c>
      <c r="AF980" s="12"/>
      <c r="AG980" s="12"/>
      <c r="AH980" s="13"/>
      <c r="AI980" s="14"/>
      <c r="AJ980" s="14"/>
      <c r="AK980" s="7"/>
      <c r="AL980" s="7"/>
      <c r="AM980" s="15"/>
      <c r="AN980" s="15"/>
      <c r="AO980" s="8"/>
      <c r="AP980" s="453" t="s">
        <v>437</v>
      </c>
      <c r="AQ980" s="17"/>
      <c r="AR980" s="18"/>
      <c r="AS980" s="19"/>
      <c r="AT980" s="19"/>
      <c r="AU980" s="19"/>
      <c r="AV980" s="19"/>
      <c r="AW980" s="19"/>
      <c r="AX980" s="19"/>
      <c r="AY980" s="19"/>
      <c r="AZ980" s="20"/>
      <c r="BA980" s="20"/>
      <c r="BB980" s="21"/>
      <c r="BC980" s="22" t="s">
        <v>2179</v>
      </c>
      <c r="BD980" s="77"/>
      <c r="BE980" s="91"/>
      <c r="BF980" s="91"/>
      <c r="BG980" s="92"/>
      <c r="BH980"/>
      <c r="BI980"/>
      <c r="BJ980"/>
      <c r="BK980"/>
      <c r="BL980"/>
      <c r="BM980"/>
      <c r="BN980"/>
      <c r="BO980"/>
      <c r="BP980"/>
      <c r="BQ980"/>
      <c r="BR980"/>
      <c r="BS980"/>
      <c r="BT980" s="92"/>
      <c r="BU980" s="92"/>
      <c r="BV980" s="92"/>
      <c r="BW980" s="5"/>
      <c r="BX980" s="5"/>
      <c r="BY980" s="5"/>
      <c r="BZ980" s="5"/>
      <c r="CA980" s="5"/>
      <c r="CB980" s="5"/>
      <c r="CC980" s="5"/>
      <c r="CD980" s="440"/>
      <c r="CE980" s="440"/>
      <c r="CF980" s="441"/>
      <c r="CG980" s="442"/>
      <c r="CH980" s="443"/>
      <c r="CI980" s="443"/>
      <c r="CJ980" s="443"/>
      <c r="CK980" s="443"/>
      <c r="CL980" s="4"/>
      <c r="CM980" s="4"/>
      <c r="CN980" s="5"/>
      <c r="CO980" s="4"/>
      <c r="CP980" s="444"/>
      <c r="CQ980" s="445"/>
      <c r="CR980" s="446"/>
      <c r="CS980" s="446"/>
      <c r="CT980" s="444"/>
      <c r="CU980" s="444"/>
      <c r="CV980" s="444"/>
      <c r="CW980" s="444"/>
      <c r="CX980" s="447"/>
      <c r="CY980" s="447"/>
      <c r="CZ980" s="447"/>
      <c r="DA980" s="447"/>
      <c r="DB980" s="448"/>
      <c r="DC980" s="448"/>
      <c r="DD980" s="446"/>
      <c r="DE980" s="439"/>
      <c r="DF980" s="439"/>
      <c r="DG980" s="439"/>
      <c r="DH980" s="439"/>
      <c r="DI980" s="439"/>
      <c r="DJ980" s="439"/>
      <c r="DK980" s="439"/>
      <c r="DL980" s="446"/>
      <c r="DM980" s="446"/>
      <c r="DN980" s="444"/>
      <c r="DO980" s="444"/>
      <c r="DP980" s="444"/>
      <c r="DQ980" s="444"/>
      <c r="DR980" s="444"/>
      <c r="DS980" s="441"/>
      <c r="DT980" s="449"/>
      <c r="DU980" s="450"/>
      <c r="DV980" s="450"/>
      <c r="DW980" s="450"/>
      <c r="DX980" s="450"/>
      <c r="DY980" s="450"/>
      <c r="DZ980" s="450"/>
      <c r="EA980" s="450"/>
      <c r="EB980" s="450"/>
      <c r="EC980" s="450"/>
      <c r="ED980" s="450"/>
      <c r="EE980" s="446"/>
      <c r="EF980" s="446"/>
      <c r="EL980" s="4"/>
      <c r="EM980" s="4"/>
      <c r="EN980" s="5"/>
      <c r="EO980" s="4"/>
      <c r="FA980" s="23"/>
      <c r="FB980" s="24"/>
      <c r="FC980" s="75"/>
      <c r="FD980" s="76"/>
      <c r="FF980" s="89"/>
      <c r="IA980" s="214"/>
      <c r="IB980" s="215"/>
      <c r="IC980" s="214"/>
      <c r="ID980" s="215"/>
      <c r="IE980" s="214"/>
      <c r="IF980" s="214"/>
      <c r="IG980" s="214"/>
      <c r="IH980" s="233"/>
      <c r="II980" s="160"/>
      <c r="IJ980" s="217"/>
      <c r="IK980" s="218"/>
      <c r="IL980" s="218"/>
      <c r="IM980" s="218"/>
      <c r="IO980" s="391"/>
    </row>
    <row r="981" spans="1:249" s="6" customFormat="1" ht="15" x14ac:dyDescent="0.2">
      <c r="A981" s="467" t="s">
        <v>3037</v>
      </c>
      <c r="B981" s="467" t="s">
        <v>3037</v>
      </c>
      <c r="C981" s="393" t="s">
        <v>1090</v>
      </c>
      <c r="D981" s="468"/>
      <c r="E981" s="462"/>
      <c r="F981" s="14"/>
      <c r="G981" s="14"/>
      <c r="H981" s="469"/>
      <c r="I981" s="462"/>
      <c r="J981" s="456"/>
      <c r="K981" s="11"/>
      <c r="L981" s="11"/>
      <c r="M981" s="14"/>
      <c r="N981" s="470"/>
      <c r="O981" s="14"/>
      <c r="P981" s="14"/>
      <c r="Q981" s="14"/>
      <c r="R981" s="14"/>
      <c r="S981" s="14"/>
      <c r="T981" s="469"/>
      <c r="U981" s="454"/>
      <c r="V981" s="454"/>
      <c r="W981" s="9"/>
      <c r="X981" s="9"/>
      <c r="Y981" s="10"/>
      <c r="Z981" s="495"/>
      <c r="AA981" s="11"/>
      <c r="AB981" s="472"/>
      <c r="AC981" s="473"/>
      <c r="AD981" s="473"/>
      <c r="AE981" s="496"/>
      <c r="AF981" s="12"/>
      <c r="AG981" s="12"/>
      <c r="AH981" s="13"/>
      <c r="AI981" s="14"/>
      <c r="AJ981" s="14"/>
      <c r="AK981" s="7"/>
      <c r="AL981" s="7"/>
      <c r="AM981" s="15"/>
      <c r="AN981" s="15"/>
      <c r="AO981" s="8"/>
      <c r="AP981" s="453"/>
      <c r="AQ981" s="17"/>
      <c r="AR981" s="18"/>
      <c r="AS981" s="19"/>
      <c r="AT981" s="19"/>
      <c r="AU981" s="19"/>
      <c r="AV981" s="19"/>
      <c r="AW981" s="19"/>
      <c r="AX981" s="19"/>
      <c r="AY981" s="19"/>
      <c r="AZ981" s="20"/>
      <c r="BA981" s="20"/>
      <c r="BB981" s="21"/>
      <c r="BC981" s="22" t="s">
        <v>2198</v>
      </c>
      <c r="BD981" s="77"/>
      <c r="BE981" s="91"/>
      <c r="BF981" s="91"/>
      <c r="BG981" s="92"/>
      <c r="BH981"/>
      <c r="BI981"/>
      <c r="BJ981"/>
      <c r="BK981"/>
      <c r="BL981"/>
      <c r="BM981"/>
      <c r="BN981"/>
      <c r="BO981"/>
      <c r="BP981"/>
      <c r="BQ981"/>
      <c r="BR981"/>
      <c r="BS981"/>
      <c r="BT981" s="92"/>
      <c r="BU981" s="92"/>
      <c r="BV981" s="92"/>
      <c r="BW981" s="5"/>
      <c r="BX981" s="5"/>
      <c r="BY981" s="5"/>
      <c r="BZ981" s="5"/>
      <c r="CA981" s="5"/>
      <c r="CB981" s="5"/>
      <c r="CC981" s="5"/>
      <c r="CD981" s="440"/>
      <c r="CE981" s="440"/>
      <c r="CF981" s="441"/>
      <c r="CG981" s="442"/>
      <c r="CH981" s="443"/>
      <c r="CI981" s="443"/>
      <c r="CJ981" s="443"/>
      <c r="CK981" s="443"/>
      <c r="CL981" s="4"/>
      <c r="CM981" s="4"/>
      <c r="CN981" s="5"/>
      <c r="CO981" s="4"/>
      <c r="CP981" s="444"/>
      <c r="CQ981" s="445"/>
      <c r="CR981" s="446"/>
      <c r="CS981" s="446"/>
      <c r="CT981" s="444"/>
      <c r="CU981" s="444"/>
      <c r="CV981" s="444"/>
      <c r="CW981" s="444"/>
      <c r="CX981" s="447"/>
      <c r="CY981" s="447"/>
      <c r="CZ981" s="447"/>
      <c r="DA981" s="447"/>
      <c r="DB981" s="448"/>
      <c r="DC981" s="448"/>
      <c r="DD981" s="446"/>
      <c r="DE981" s="439"/>
      <c r="DF981" s="439"/>
      <c r="DG981" s="439"/>
      <c r="DH981" s="439"/>
      <c r="DI981" s="439"/>
      <c r="DJ981" s="439"/>
      <c r="DK981" s="439"/>
      <c r="DL981" s="446"/>
      <c r="DM981" s="446"/>
      <c r="DN981" s="444"/>
      <c r="DO981" s="444"/>
      <c r="DP981" s="444"/>
      <c r="DQ981" s="444"/>
      <c r="DR981" s="444"/>
      <c r="DS981" s="441"/>
      <c r="DT981" s="449"/>
      <c r="DU981" s="450"/>
      <c r="DV981" s="450"/>
      <c r="DW981" s="450"/>
      <c r="DX981" s="450"/>
      <c r="DY981" s="450"/>
      <c r="DZ981" s="450"/>
      <c r="EA981" s="450"/>
      <c r="EB981" s="450"/>
      <c r="EC981" s="450"/>
      <c r="ED981" s="450"/>
      <c r="EE981" s="446"/>
      <c r="EF981" s="446"/>
      <c r="EL981" s="4"/>
      <c r="EM981" s="4"/>
      <c r="EN981" s="5"/>
      <c r="EO981" s="4"/>
      <c r="FA981" s="23"/>
      <c r="FB981" s="24"/>
      <c r="FC981" s="75"/>
      <c r="FD981" s="76"/>
      <c r="FF981" s="89"/>
      <c r="IA981" s="214"/>
      <c r="IB981" s="215"/>
      <c r="IC981" s="214"/>
      <c r="ID981" s="215"/>
      <c r="IE981" s="214"/>
      <c r="IF981" s="214"/>
      <c r="IG981" s="214"/>
      <c r="IH981" s="233"/>
      <c r="II981" s="160"/>
      <c r="IJ981" s="217"/>
      <c r="IK981" s="218"/>
      <c r="IL981" s="218"/>
      <c r="IM981" s="218"/>
      <c r="IO981" s="391"/>
    </row>
    <row r="982" spans="1:249" s="6" customFormat="1" ht="15" x14ac:dyDescent="0.2">
      <c r="A982" s="467" t="s">
        <v>2195</v>
      </c>
      <c r="B982" s="467" t="s">
        <v>2149</v>
      </c>
      <c r="C982" s="393" t="s">
        <v>1091</v>
      </c>
      <c r="D982" s="468"/>
      <c r="E982" s="462" t="s">
        <v>2141</v>
      </c>
      <c r="F982" s="14" t="s">
        <v>2149</v>
      </c>
      <c r="G982" s="14" t="s">
        <v>2149</v>
      </c>
      <c r="H982" s="469" t="s">
        <v>2149</v>
      </c>
      <c r="I982" s="462"/>
      <c r="J982" s="456"/>
      <c r="K982" s="11"/>
      <c r="L982" s="11"/>
      <c r="M982" s="14"/>
      <c r="N982" s="470"/>
      <c r="O982" s="14"/>
      <c r="P982" s="14"/>
      <c r="Q982" s="14"/>
      <c r="R982" s="14"/>
      <c r="S982" s="14"/>
      <c r="T982" s="469"/>
      <c r="U982" s="454"/>
      <c r="V982" s="454"/>
      <c r="W982" s="9"/>
      <c r="X982" s="9"/>
      <c r="Y982" s="10"/>
      <c r="Z982" s="495" t="s">
        <v>2195</v>
      </c>
      <c r="AA982" s="11"/>
      <c r="AB982" s="472"/>
      <c r="AC982" s="473"/>
      <c r="AD982" s="473"/>
      <c r="AE982" s="496" t="s">
        <v>2195</v>
      </c>
      <c r="AF982" s="12"/>
      <c r="AG982" s="12"/>
      <c r="AH982" s="13"/>
      <c r="AI982" s="14"/>
      <c r="AJ982" s="14"/>
      <c r="AK982" s="7"/>
      <c r="AL982" s="7"/>
      <c r="AM982" s="15"/>
      <c r="AN982" s="15"/>
      <c r="AO982" s="8"/>
      <c r="AP982" s="453" t="s">
        <v>438</v>
      </c>
      <c r="AQ982" s="17"/>
      <c r="AR982" s="18"/>
      <c r="AS982" s="19"/>
      <c r="AT982" s="19"/>
      <c r="AU982" s="19"/>
      <c r="AV982" s="19"/>
      <c r="AW982" s="19"/>
      <c r="AX982" s="19"/>
      <c r="AY982" s="19"/>
      <c r="AZ982" s="20"/>
      <c r="BA982" s="20"/>
      <c r="BB982" s="21"/>
      <c r="BC982" s="22" t="s">
        <v>2179</v>
      </c>
      <c r="BD982" s="77"/>
      <c r="BE982" s="91"/>
      <c r="BF982" s="91"/>
      <c r="BG982" s="92"/>
      <c r="BH982"/>
      <c r="BI982"/>
      <c r="BJ982"/>
      <c r="BK982"/>
      <c r="BL982"/>
      <c r="BM982"/>
      <c r="BN982"/>
      <c r="BO982"/>
      <c r="BP982"/>
      <c r="BQ982"/>
      <c r="BR982"/>
      <c r="BS982"/>
      <c r="BT982" s="92"/>
      <c r="BU982" s="92"/>
      <c r="BV982" s="92"/>
      <c r="BW982" s="5"/>
      <c r="BX982" s="5"/>
      <c r="BY982" s="5"/>
      <c r="BZ982" s="5"/>
      <c r="CA982" s="5"/>
      <c r="CB982" s="5"/>
      <c r="CC982" s="5"/>
      <c r="CD982" s="440"/>
      <c r="CE982" s="440"/>
      <c r="CF982" s="441"/>
      <c r="CG982" s="442"/>
      <c r="CH982" s="443"/>
      <c r="CI982" s="443"/>
      <c r="CJ982" s="443"/>
      <c r="CK982" s="443"/>
      <c r="CL982" s="4"/>
      <c r="CM982" s="4"/>
      <c r="CN982" s="5"/>
      <c r="CO982" s="4"/>
      <c r="CP982" s="444"/>
      <c r="CQ982" s="445"/>
      <c r="CR982" s="446"/>
      <c r="CS982" s="446"/>
      <c r="CT982" s="444"/>
      <c r="CU982" s="444"/>
      <c r="CV982" s="444"/>
      <c r="CW982" s="444"/>
      <c r="CX982" s="447"/>
      <c r="CY982" s="447"/>
      <c r="CZ982" s="447"/>
      <c r="DA982" s="447"/>
      <c r="DB982" s="448"/>
      <c r="DC982" s="448"/>
      <c r="DD982" s="446"/>
      <c r="DE982" s="439"/>
      <c r="DF982" s="439"/>
      <c r="DG982" s="439"/>
      <c r="DH982" s="439"/>
      <c r="DI982" s="439"/>
      <c r="DJ982" s="439"/>
      <c r="DK982" s="439"/>
      <c r="DL982" s="446"/>
      <c r="DM982" s="446"/>
      <c r="DN982" s="444"/>
      <c r="DO982" s="444"/>
      <c r="DP982" s="444"/>
      <c r="DQ982" s="444"/>
      <c r="DR982" s="444"/>
      <c r="DS982" s="441"/>
      <c r="DT982" s="449"/>
      <c r="DU982" s="450"/>
      <c r="DV982" s="450"/>
      <c r="DW982" s="450"/>
      <c r="DX982" s="450"/>
      <c r="DY982" s="450"/>
      <c r="DZ982" s="450"/>
      <c r="EA982" s="450"/>
      <c r="EB982" s="450"/>
      <c r="EC982" s="450"/>
      <c r="ED982" s="450"/>
      <c r="EE982" s="446"/>
      <c r="EF982" s="446"/>
      <c r="EL982" s="4"/>
      <c r="EM982" s="4"/>
      <c r="EN982" s="5"/>
      <c r="EO982" s="4"/>
      <c r="FA982" s="23"/>
      <c r="FB982" s="24"/>
      <c r="FC982" s="75"/>
      <c r="FD982" s="76"/>
      <c r="FF982" s="89"/>
      <c r="IA982" s="214"/>
      <c r="IB982" s="215"/>
      <c r="IC982" s="214"/>
      <c r="ID982" s="215"/>
      <c r="IE982" s="214"/>
      <c r="IF982" s="214"/>
      <c r="IG982" s="214"/>
      <c r="IH982" s="233"/>
      <c r="II982" s="160"/>
      <c r="IJ982" s="217"/>
      <c r="IK982" s="218"/>
      <c r="IL982" s="218"/>
      <c r="IM982" s="218"/>
      <c r="IO982" s="391"/>
    </row>
    <row r="983" spans="1:249" s="6" customFormat="1" ht="15" x14ac:dyDescent="0.2">
      <c r="A983" s="467" t="s">
        <v>2195</v>
      </c>
      <c r="B983" s="467" t="s">
        <v>2149</v>
      </c>
      <c r="C983" s="393" t="s">
        <v>1092</v>
      </c>
      <c r="D983" s="468"/>
      <c r="E983" s="462" t="s">
        <v>2141</v>
      </c>
      <c r="F983" s="14" t="s">
        <v>2149</v>
      </c>
      <c r="G983" s="14" t="s">
        <v>2149</v>
      </c>
      <c r="H983" s="469" t="s">
        <v>2149</v>
      </c>
      <c r="I983" s="462"/>
      <c r="J983" s="456"/>
      <c r="K983" s="11"/>
      <c r="L983" s="11"/>
      <c r="M983" s="14"/>
      <c r="N983" s="470"/>
      <c r="O983" s="14"/>
      <c r="P983" s="14"/>
      <c r="Q983" s="14"/>
      <c r="R983" s="14"/>
      <c r="S983" s="14"/>
      <c r="T983" s="469"/>
      <c r="U983" s="454"/>
      <c r="V983" s="454"/>
      <c r="W983" s="9"/>
      <c r="X983" s="9"/>
      <c r="Y983" s="10"/>
      <c r="Z983" s="495" t="s">
        <v>2195</v>
      </c>
      <c r="AA983" s="11"/>
      <c r="AB983" s="472"/>
      <c r="AC983" s="473"/>
      <c r="AD983" s="473"/>
      <c r="AE983" s="496" t="s">
        <v>2195</v>
      </c>
      <c r="AF983" s="12"/>
      <c r="AG983" s="12"/>
      <c r="AH983" s="13"/>
      <c r="AI983" s="14"/>
      <c r="AJ983" s="14"/>
      <c r="AK983" s="7"/>
      <c r="AL983" s="7"/>
      <c r="AM983" s="15"/>
      <c r="AN983" s="15"/>
      <c r="AO983" s="8"/>
      <c r="AP983" s="453" t="s">
        <v>439</v>
      </c>
      <c r="AQ983" s="17"/>
      <c r="AR983" s="18"/>
      <c r="AS983" s="19"/>
      <c r="AT983" s="19"/>
      <c r="AU983" s="19"/>
      <c r="AV983" s="19"/>
      <c r="AW983" s="19"/>
      <c r="AX983" s="19"/>
      <c r="AY983" s="19"/>
      <c r="AZ983" s="20"/>
      <c r="BA983" s="20"/>
      <c r="BB983" s="21"/>
      <c r="BC983" s="22" t="s">
        <v>2179</v>
      </c>
      <c r="BD983" s="77"/>
      <c r="BE983" s="91"/>
      <c r="BF983" s="91"/>
      <c r="BG983" s="92"/>
      <c r="BH983"/>
      <c r="BI983"/>
      <c r="BJ983"/>
      <c r="BK983"/>
      <c r="BL983"/>
      <c r="BM983"/>
      <c r="BN983"/>
      <c r="BO983"/>
      <c r="BP983"/>
      <c r="BQ983"/>
      <c r="BR983"/>
      <c r="BS983"/>
      <c r="BT983" s="92"/>
      <c r="BU983" s="92"/>
      <c r="BV983" s="92"/>
      <c r="BW983" s="5"/>
      <c r="BX983" s="5"/>
      <c r="BY983" s="5"/>
      <c r="BZ983" s="5"/>
      <c r="CA983" s="5"/>
      <c r="CB983" s="5"/>
      <c r="CC983" s="5"/>
      <c r="CD983" s="440"/>
      <c r="CE983" s="440"/>
      <c r="CF983" s="441"/>
      <c r="CG983" s="442"/>
      <c r="CH983" s="443"/>
      <c r="CI983" s="443"/>
      <c r="CJ983" s="443"/>
      <c r="CK983" s="443"/>
      <c r="CL983" s="4"/>
      <c r="CM983" s="4"/>
      <c r="CN983" s="5"/>
      <c r="CO983" s="4"/>
      <c r="CP983" s="444"/>
      <c r="CQ983" s="445"/>
      <c r="CR983" s="446"/>
      <c r="CS983" s="446"/>
      <c r="CT983" s="444"/>
      <c r="CU983" s="444"/>
      <c r="CV983" s="444"/>
      <c r="CW983" s="444"/>
      <c r="CX983" s="447"/>
      <c r="CY983" s="447"/>
      <c r="CZ983" s="447"/>
      <c r="DA983" s="447"/>
      <c r="DB983" s="448"/>
      <c r="DC983" s="448"/>
      <c r="DD983" s="446"/>
      <c r="DE983" s="439"/>
      <c r="DF983" s="439"/>
      <c r="DG983" s="439"/>
      <c r="DH983" s="439"/>
      <c r="DI983" s="439"/>
      <c r="DJ983" s="439"/>
      <c r="DK983" s="439"/>
      <c r="DL983" s="446"/>
      <c r="DM983" s="446"/>
      <c r="DN983" s="444"/>
      <c r="DO983" s="444"/>
      <c r="DP983" s="444"/>
      <c r="DQ983" s="444"/>
      <c r="DR983" s="444"/>
      <c r="DS983" s="441"/>
      <c r="DT983" s="449"/>
      <c r="DU983" s="450"/>
      <c r="DV983" s="450"/>
      <c r="DW983" s="450"/>
      <c r="DX983" s="450"/>
      <c r="DY983" s="450"/>
      <c r="DZ983" s="450"/>
      <c r="EA983" s="450"/>
      <c r="EB983" s="450"/>
      <c r="EC983" s="450"/>
      <c r="ED983" s="450"/>
      <c r="EE983" s="446"/>
      <c r="EF983" s="446"/>
      <c r="EL983" s="4"/>
      <c r="EM983" s="4"/>
      <c r="EN983" s="5"/>
      <c r="EO983" s="4"/>
      <c r="FA983" s="23"/>
      <c r="FB983" s="24"/>
      <c r="FC983" s="75"/>
      <c r="FD983" s="76"/>
      <c r="FF983" s="89"/>
      <c r="IA983" s="214"/>
      <c r="IB983" s="215"/>
      <c r="IC983" s="214"/>
      <c r="ID983" s="215"/>
      <c r="IE983" s="214"/>
      <c r="IF983" s="214"/>
      <c r="IG983" s="214"/>
      <c r="IH983" s="233"/>
      <c r="II983" s="160"/>
      <c r="IJ983" s="217"/>
      <c r="IK983" s="218"/>
      <c r="IL983" s="218"/>
      <c r="IM983" s="218"/>
      <c r="IO983" s="391"/>
    </row>
    <row r="984" spans="1:249" s="6" customFormat="1" ht="15" x14ac:dyDescent="0.2">
      <c r="A984" s="467">
        <v>0</v>
      </c>
      <c r="B984" s="467" t="s">
        <v>2149</v>
      </c>
      <c r="C984" s="393" t="s">
        <v>1093</v>
      </c>
      <c r="D984" s="468"/>
      <c r="E984" s="462" t="s">
        <v>2135</v>
      </c>
      <c r="F984" s="14"/>
      <c r="G984" s="14"/>
      <c r="H984" s="469"/>
      <c r="I984" s="462"/>
      <c r="J984" s="456"/>
      <c r="K984" s="11"/>
      <c r="L984" s="11"/>
      <c r="M984" s="14"/>
      <c r="N984" s="470"/>
      <c r="O984" s="14"/>
      <c r="P984" s="14"/>
      <c r="Q984" s="14"/>
      <c r="R984" s="14"/>
      <c r="S984" s="14"/>
      <c r="T984" s="469"/>
      <c r="U984" s="454"/>
      <c r="V984" s="454"/>
      <c r="W984" s="9"/>
      <c r="X984" s="9"/>
      <c r="Y984" s="10"/>
      <c r="Z984" s="495">
        <v>0</v>
      </c>
      <c r="AA984" s="11"/>
      <c r="AB984" s="472"/>
      <c r="AC984" s="473"/>
      <c r="AD984" s="473"/>
      <c r="AE984" s="496">
        <v>1</v>
      </c>
      <c r="AF984" s="12"/>
      <c r="AG984" s="12"/>
      <c r="AH984" s="13"/>
      <c r="AI984" s="14"/>
      <c r="AJ984" s="14"/>
      <c r="AK984" s="7"/>
      <c r="AL984" s="7"/>
      <c r="AM984" s="15"/>
      <c r="AN984" s="15"/>
      <c r="AO984" s="8"/>
      <c r="AP984" s="453" t="s">
        <v>440</v>
      </c>
      <c r="AQ984" s="17"/>
      <c r="AR984" s="18"/>
      <c r="AS984" s="19"/>
      <c r="AT984" s="19"/>
      <c r="AU984" s="19"/>
      <c r="AV984" s="19"/>
      <c r="AW984" s="19"/>
      <c r="AX984" s="19"/>
      <c r="AY984" s="19"/>
      <c r="AZ984" s="20"/>
      <c r="BA984" s="20"/>
      <c r="BB984" s="21"/>
      <c r="BC984" s="22" t="s">
        <v>2179</v>
      </c>
      <c r="BD984" s="77"/>
      <c r="BE984" s="91"/>
      <c r="BF984" s="91"/>
      <c r="BG984" s="92"/>
      <c r="BH984"/>
      <c r="BI984"/>
      <c r="BJ984"/>
      <c r="BK984"/>
      <c r="BL984"/>
      <c r="BM984"/>
      <c r="BN984"/>
      <c r="BO984"/>
      <c r="BP984"/>
      <c r="BQ984"/>
      <c r="BR984"/>
      <c r="BS984"/>
      <c r="BT984" s="92"/>
      <c r="BU984" s="92"/>
      <c r="BV984" s="92"/>
      <c r="BW984" s="5"/>
      <c r="BX984" s="5"/>
      <c r="BY984" s="5"/>
      <c r="BZ984" s="5"/>
      <c r="CA984" s="5"/>
      <c r="CB984" s="5"/>
      <c r="CC984" s="5"/>
      <c r="CD984" s="440"/>
      <c r="CE984" s="440"/>
      <c r="CF984" s="441"/>
      <c r="CG984" s="442"/>
      <c r="CH984" s="443"/>
      <c r="CI984" s="443"/>
      <c r="CJ984" s="443"/>
      <c r="CK984" s="443"/>
      <c r="CL984" s="4"/>
      <c r="CM984" s="4"/>
      <c r="CN984" s="5"/>
      <c r="CO984" s="4"/>
      <c r="CP984" s="444"/>
      <c r="CQ984" s="445"/>
      <c r="CR984" s="446"/>
      <c r="CS984" s="446"/>
      <c r="CT984" s="444"/>
      <c r="CU984" s="444"/>
      <c r="CV984" s="444"/>
      <c r="CW984" s="444"/>
      <c r="CX984" s="447"/>
      <c r="CY984" s="447"/>
      <c r="CZ984" s="447"/>
      <c r="DA984" s="447"/>
      <c r="DB984" s="448"/>
      <c r="DC984" s="448"/>
      <c r="DD984" s="446"/>
      <c r="DE984" s="439"/>
      <c r="DF984" s="439"/>
      <c r="DG984" s="439"/>
      <c r="DH984" s="439"/>
      <c r="DI984" s="439"/>
      <c r="DJ984" s="439"/>
      <c r="DK984" s="439"/>
      <c r="DL984" s="446"/>
      <c r="DM984" s="446"/>
      <c r="DN984" s="444"/>
      <c r="DO984" s="444"/>
      <c r="DP984" s="444"/>
      <c r="DQ984" s="444"/>
      <c r="DR984" s="444"/>
      <c r="DS984" s="441"/>
      <c r="DT984" s="449"/>
      <c r="DU984" s="450"/>
      <c r="DV984" s="450"/>
      <c r="DW984" s="450"/>
      <c r="DX984" s="450"/>
      <c r="DY984" s="450"/>
      <c r="DZ984" s="450"/>
      <c r="EA984" s="450"/>
      <c r="EB984" s="450"/>
      <c r="EC984" s="450"/>
      <c r="ED984" s="450"/>
      <c r="EE984" s="446"/>
      <c r="EF984" s="446"/>
      <c r="EL984" s="4"/>
      <c r="EM984" s="4"/>
      <c r="EN984" s="5"/>
      <c r="EO984" s="4"/>
      <c r="FA984" s="23"/>
      <c r="FB984" s="24"/>
      <c r="FC984" s="75"/>
      <c r="FD984" s="76"/>
      <c r="FF984" s="89"/>
      <c r="IA984" s="214"/>
      <c r="IB984" s="215"/>
      <c r="IC984" s="214"/>
      <c r="ID984" s="215"/>
      <c r="IE984" s="214"/>
      <c r="IF984" s="214"/>
      <c r="IG984" s="214"/>
      <c r="IH984" s="233"/>
      <c r="II984" s="160"/>
      <c r="IJ984" s="217"/>
      <c r="IK984" s="218"/>
      <c r="IL984" s="218"/>
      <c r="IM984" s="218"/>
      <c r="IO984" s="391"/>
    </row>
    <row r="985" spans="1:249" s="6" customFormat="1" ht="15" x14ac:dyDescent="0.2">
      <c r="A985" s="467" t="s">
        <v>2195</v>
      </c>
      <c r="B985" s="467" t="s">
        <v>2149</v>
      </c>
      <c r="C985" s="393" t="s">
        <v>3181</v>
      </c>
      <c r="D985" s="468"/>
      <c r="E985" s="462" t="s">
        <v>2141</v>
      </c>
      <c r="F985" s="14" t="s">
        <v>2149</v>
      </c>
      <c r="G985" s="14" t="s">
        <v>2149</v>
      </c>
      <c r="H985" s="469" t="s">
        <v>2149</v>
      </c>
      <c r="I985" s="462"/>
      <c r="J985" s="456"/>
      <c r="K985" s="11"/>
      <c r="L985" s="11"/>
      <c r="M985" s="14"/>
      <c r="N985" s="470"/>
      <c r="O985" s="14"/>
      <c r="P985" s="14"/>
      <c r="Q985" s="14"/>
      <c r="R985" s="14"/>
      <c r="S985" s="14"/>
      <c r="T985" s="469"/>
      <c r="U985" s="454"/>
      <c r="V985" s="454"/>
      <c r="W985" s="9"/>
      <c r="X985" s="9"/>
      <c r="Y985" s="10"/>
      <c r="Z985" s="495" t="s">
        <v>2195</v>
      </c>
      <c r="AA985" s="11"/>
      <c r="AB985" s="472"/>
      <c r="AC985" s="473"/>
      <c r="AD985" s="473"/>
      <c r="AE985" s="496" t="s">
        <v>2195</v>
      </c>
      <c r="AF985" s="12"/>
      <c r="AG985" s="12"/>
      <c r="AH985" s="13"/>
      <c r="AI985" s="14"/>
      <c r="AJ985" s="14"/>
      <c r="AK985" s="7"/>
      <c r="AL985" s="7"/>
      <c r="AM985" s="15"/>
      <c r="AN985" s="15"/>
      <c r="AO985" s="8"/>
      <c r="AP985" s="453" t="s">
        <v>441</v>
      </c>
      <c r="AQ985" s="17"/>
      <c r="AR985" s="18"/>
      <c r="AS985" s="19"/>
      <c r="AT985" s="19"/>
      <c r="AU985" s="19"/>
      <c r="AV985" s="19"/>
      <c r="AW985" s="19"/>
      <c r="AX985" s="19"/>
      <c r="AY985" s="19"/>
      <c r="AZ985" s="20"/>
      <c r="BA985" s="20"/>
      <c r="BB985" s="21"/>
      <c r="BC985" s="22" t="s">
        <v>2179</v>
      </c>
      <c r="BD985" s="77"/>
      <c r="BE985" s="91"/>
      <c r="BF985" s="91"/>
      <c r="BG985" s="92"/>
      <c r="BH985"/>
      <c r="BI985"/>
      <c r="BJ985"/>
      <c r="BK985"/>
      <c r="BL985"/>
      <c r="BM985"/>
      <c r="BN985"/>
      <c r="BO985"/>
      <c r="BP985"/>
      <c r="BQ985"/>
      <c r="BR985"/>
      <c r="BS985"/>
      <c r="BT985" s="92"/>
      <c r="BU985" s="92"/>
      <c r="BV985" s="92"/>
      <c r="BW985" s="5"/>
      <c r="BX985" s="5"/>
      <c r="BY985" s="5"/>
      <c r="BZ985" s="5"/>
      <c r="CA985" s="5"/>
      <c r="CB985" s="5"/>
      <c r="CC985" s="5"/>
      <c r="CD985" s="440"/>
      <c r="CE985" s="440"/>
      <c r="CF985" s="441"/>
      <c r="CG985" s="442"/>
      <c r="CH985" s="443"/>
      <c r="CI985" s="443"/>
      <c r="CJ985" s="443"/>
      <c r="CK985" s="443"/>
      <c r="CL985" s="4"/>
      <c r="CM985" s="4"/>
      <c r="CN985" s="5"/>
      <c r="CO985" s="4"/>
      <c r="CP985" s="444"/>
      <c r="CQ985" s="445"/>
      <c r="CR985" s="446"/>
      <c r="CS985" s="446"/>
      <c r="CT985" s="444"/>
      <c r="CU985" s="444"/>
      <c r="CV985" s="444"/>
      <c r="CW985" s="444"/>
      <c r="CX985" s="447"/>
      <c r="CY985" s="447"/>
      <c r="CZ985" s="447"/>
      <c r="DA985" s="447"/>
      <c r="DB985" s="448"/>
      <c r="DC985" s="448"/>
      <c r="DD985" s="446"/>
      <c r="DE985" s="439"/>
      <c r="DF985" s="439"/>
      <c r="DG985" s="439"/>
      <c r="DH985" s="439"/>
      <c r="DI985" s="439"/>
      <c r="DJ985" s="439"/>
      <c r="DK985" s="439"/>
      <c r="DL985" s="446"/>
      <c r="DM985" s="446"/>
      <c r="DN985" s="444"/>
      <c r="DO985" s="444"/>
      <c r="DP985" s="444"/>
      <c r="DQ985" s="444"/>
      <c r="DR985" s="444"/>
      <c r="DS985" s="441"/>
      <c r="DT985" s="449"/>
      <c r="DU985" s="450"/>
      <c r="DV985" s="450"/>
      <c r="DW985" s="450"/>
      <c r="DX985" s="450"/>
      <c r="DY985" s="450"/>
      <c r="DZ985" s="450"/>
      <c r="EA985" s="450"/>
      <c r="EB985" s="450"/>
      <c r="EC985" s="450"/>
      <c r="ED985" s="450"/>
      <c r="EE985" s="446"/>
      <c r="EF985" s="446"/>
      <c r="EL985" s="4"/>
      <c r="EM985" s="4"/>
      <c r="EN985" s="5"/>
      <c r="EO985" s="4"/>
      <c r="FA985" s="23"/>
      <c r="FB985" s="24"/>
      <c r="FC985" s="75"/>
      <c r="FD985" s="76"/>
      <c r="FF985" s="89"/>
      <c r="IA985" s="214"/>
      <c r="IB985" s="215"/>
      <c r="IC985" s="214"/>
      <c r="ID985" s="215"/>
      <c r="IE985" s="214"/>
      <c r="IF985" s="214"/>
      <c r="IG985" s="214"/>
      <c r="IH985" s="233"/>
      <c r="II985" s="160"/>
      <c r="IJ985" s="217"/>
      <c r="IK985" s="218"/>
      <c r="IL985" s="218"/>
      <c r="IM985" s="218"/>
      <c r="IO985" s="391"/>
    </row>
    <row r="986" spans="1:249" s="6" customFormat="1" ht="15" x14ac:dyDescent="0.2">
      <c r="A986" s="467" t="s">
        <v>2195</v>
      </c>
      <c r="B986" s="467" t="s">
        <v>1960</v>
      </c>
      <c r="C986" s="393" t="s">
        <v>1094</v>
      </c>
      <c r="D986" s="468"/>
      <c r="E986" s="462" t="s">
        <v>2137</v>
      </c>
      <c r="F986" s="14" t="s">
        <v>2149</v>
      </c>
      <c r="G986" s="14" t="s">
        <v>2149</v>
      </c>
      <c r="H986" s="469" t="s">
        <v>2149</v>
      </c>
      <c r="I986" s="462"/>
      <c r="J986" s="456"/>
      <c r="K986" s="11"/>
      <c r="L986" s="11"/>
      <c r="M986" s="14"/>
      <c r="N986" s="470"/>
      <c r="O986" s="14"/>
      <c r="P986" s="14"/>
      <c r="Q986" s="14"/>
      <c r="R986" s="14"/>
      <c r="S986" s="14"/>
      <c r="T986" s="469"/>
      <c r="U986" s="454"/>
      <c r="V986" s="454"/>
      <c r="W986" s="9"/>
      <c r="X986" s="9"/>
      <c r="Y986" s="10"/>
      <c r="Z986" s="495" t="s">
        <v>2161</v>
      </c>
      <c r="AA986" s="11"/>
      <c r="AB986" s="472"/>
      <c r="AC986" s="473"/>
      <c r="AD986" s="473"/>
      <c r="AE986" s="496" t="s">
        <v>2161</v>
      </c>
      <c r="AF986" s="12"/>
      <c r="AG986" s="12"/>
      <c r="AH986" s="13"/>
      <c r="AI986" s="14"/>
      <c r="AJ986" s="14"/>
      <c r="AK986" s="7"/>
      <c r="AL986" s="7"/>
      <c r="AM986" s="15"/>
      <c r="AN986" s="15"/>
      <c r="AO986" s="8"/>
      <c r="AP986" s="453" t="s">
        <v>442</v>
      </c>
      <c r="AQ986" s="17"/>
      <c r="AR986" s="18"/>
      <c r="AS986" s="19"/>
      <c r="AT986" s="19"/>
      <c r="AU986" s="19"/>
      <c r="AV986" s="19"/>
      <c r="AW986" s="19"/>
      <c r="AX986" s="19"/>
      <c r="AY986" s="19"/>
      <c r="AZ986" s="20"/>
      <c r="BA986" s="20"/>
      <c r="BB986" s="21"/>
      <c r="BC986" s="22" t="s">
        <v>2179</v>
      </c>
      <c r="BD986" s="77"/>
      <c r="BE986" s="91"/>
      <c r="BF986" s="91"/>
      <c r="BG986" s="92"/>
      <c r="BH986"/>
      <c r="BI986"/>
      <c r="BJ986"/>
      <c r="BK986"/>
      <c r="BL986"/>
      <c r="BM986"/>
      <c r="BN986"/>
      <c r="BO986"/>
      <c r="BP986"/>
      <c r="BQ986"/>
      <c r="BR986"/>
      <c r="BS986"/>
      <c r="BT986" s="92"/>
      <c r="BU986" s="92"/>
      <c r="BV986" s="92"/>
      <c r="BW986" s="5"/>
      <c r="BX986" s="5"/>
      <c r="BY986" s="5"/>
      <c r="BZ986" s="5"/>
      <c r="CA986" s="5"/>
      <c r="CB986" s="5"/>
      <c r="CC986" s="5"/>
      <c r="CD986" s="440"/>
      <c r="CE986" s="440"/>
      <c r="CF986" s="441"/>
      <c r="CG986" s="442"/>
      <c r="CH986" s="443"/>
      <c r="CI986" s="443"/>
      <c r="CJ986" s="443"/>
      <c r="CK986" s="443"/>
      <c r="CL986" s="4"/>
      <c r="CM986" s="4"/>
      <c r="CN986" s="5"/>
      <c r="CO986" s="4"/>
      <c r="CP986" s="444"/>
      <c r="CQ986" s="445"/>
      <c r="CR986" s="446"/>
      <c r="CS986" s="446"/>
      <c r="CT986" s="444"/>
      <c r="CU986" s="444"/>
      <c r="CV986" s="444"/>
      <c r="CW986" s="444"/>
      <c r="CX986" s="447"/>
      <c r="CY986" s="447"/>
      <c r="CZ986" s="447"/>
      <c r="DA986" s="447"/>
      <c r="DB986" s="448"/>
      <c r="DC986" s="448"/>
      <c r="DD986" s="446"/>
      <c r="DE986" s="439"/>
      <c r="DF986" s="439"/>
      <c r="DG986" s="439"/>
      <c r="DH986" s="439"/>
      <c r="DI986" s="439"/>
      <c r="DJ986" s="439"/>
      <c r="DK986" s="439"/>
      <c r="DL986" s="446"/>
      <c r="DM986" s="446"/>
      <c r="DN986" s="444"/>
      <c r="DO986" s="444"/>
      <c r="DP986" s="444"/>
      <c r="DQ986" s="444"/>
      <c r="DR986" s="444"/>
      <c r="DS986" s="441"/>
      <c r="DT986" s="449"/>
      <c r="DU986" s="450"/>
      <c r="DV986" s="450"/>
      <c r="DW986" s="450"/>
      <c r="DX986" s="450"/>
      <c r="DY986" s="450"/>
      <c r="DZ986" s="450"/>
      <c r="EA986" s="450"/>
      <c r="EB986" s="450"/>
      <c r="EC986" s="450"/>
      <c r="ED986" s="450"/>
      <c r="EE986" s="446"/>
      <c r="EF986" s="446"/>
      <c r="EL986" s="4"/>
      <c r="EM986" s="4"/>
      <c r="EN986" s="5"/>
      <c r="EO986" s="4"/>
      <c r="FA986" s="23"/>
      <c r="FB986" s="24"/>
      <c r="FC986" s="75"/>
      <c r="FD986" s="76"/>
      <c r="FF986" s="89"/>
      <c r="IA986" s="214"/>
      <c r="IB986" s="215"/>
      <c r="IC986" s="214"/>
      <c r="ID986" s="215"/>
      <c r="IE986" s="214"/>
      <c r="IF986" s="214"/>
      <c r="IG986" s="214"/>
      <c r="IH986" s="233"/>
      <c r="II986" s="160"/>
      <c r="IJ986" s="217"/>
      <c r="IK986" s="218"/>
      <c r="IL986" s="218"/>
      <c r="IM986" s="218"/>
      <c r="IO986" s="391"/>
    </row>
    <row r="987" spans="1:249" s="6" customFormat="1" ht="15.75" x14ac:dyDescent="0.25">
      <c r="A987" s="467">
        <v>2</v>
      </c>
      <c r="B987" s="467" t="s">
        <v>2149</v>
      </c>
      <c r="C987" s="393" t="s">
        <v>1095</v>
      </c>
      <c r="D987" s="468"/>
      <c r="E987" s="462" t="s">
        <v>2138</v>
      </c>
      <c r="F987" s="14" t="s">
        <v>2146</v>
      </c>
      <c r="G987" s="14" t="s">
        <v>2154</v>
      </c>
      <c r="H987" s="469" t="s">
        <v>2149</v>
      </c>
      <c r="I987" s="462"/>
      <c r="J987" s="456"/>
      <c r="K987" s="11"/>
      <c r="L987" s="11"/>
      <c r="M987" s="14"/>
      <c r="N987" s="470"/>
      <c r="O987" s="14"/>
      <c r="P987" s="14"/>
      <c r="Q987" s="14"/>
      <c r="R987" s="14"/>
      <c r="S987" s="14"/>
      <c r="T987" s="469"/>
      <c r="U987" s="454"/>
      <c r="V987" s="498"/>
      <c r="W987" s="9"/>
      <c r="X987" s="9"/>
      <c r="Y987" s="10"/>
      <c r="Z987" s="495">
        <v>2</v>
      </c>
      <c r="AA987" s="11"/>
      <c r="AB987" s="472"/>
      <c r="AC987" s="473"/>
      <c r="AD987" s="473"/>
      <c r="AE987" s="496">
        <v>2</v>
      </c>
      <c r="AF987" s="12"/>
      <c r="AG987" s="12"/>
      <c r="AH987" s="13"/>
      <c r="AI987" s="14"/>
      <c r="AJ987" s="14"/>
      <c r="AK987" s="7"/>
      <c r="AL987" s="7"/>
      <c r="AM987" s="15"/>
      <c r="AN987" s="15"/>
      <c r="AO987" s="8"/>
      <c r="AP987" s="453" t="s">
        <v>443</v>
      </c>
      <c r="AQ987" s="17"/>
      <c r="AR987" s="18"/>
      <c r="AS987" s="19"/>
      <c r="AT987" s="19"/>
      <c r="AU987" s="19"/>
      <c r="AV987" s="19"/>
      <c r="AW987" s="19"/>
      <c r="AX987" s="19"/>
      <c r="AY987" s="19"/>
      <c r="AZ987" s="20"/>
      <c r="BA987" s="20"/>
      <c r="BB987" s="21"/>
      <c r="BC987" s="22" t="s">
        <v>2179</v>
      </c>
      <c r="BD987" s="77"/>
      <c r="BE987" s="91"/>
      <c r="BF987" s="91"/>
      <c r="BG987" s="92"/>
      <c r="BH987"/>
      <c r="BI987"/>
      <c r="BJ987"/>
      <c r="BK987"/>
      <c r="BL987"/>
      <c r="BM987"/>
      <c r="BN987"/>
      <c r="BO987"/>
      <c r="BP987"/>
      <c r="BQ987"/>
      <c r="BR987"/>
      <c r="BS987"/>
      <c r="BT987" s="92"/>
      <c r="BU987" s="92"/>
      <c r="BV987" s="92"/>
      <c r="BW987" s="5"/>
      <c r="BX987" s="5"/>
      <c r="BY987" s="5"/>
      <c r="BZ987" s="5"/>
      <c r="CA987" s="5"/>
      <c r="CB987" s="5"/>
      <c r="CC987" s="5"/>
      <c r="CD987" s="440"/>
      <c r="CE987" s="440"/>
      <c r="CF987" s="441"/>
      <c r="CG987" s="442"/>
      <c r="CH987" s="443"/>
      <c r="CI987" s="443"/>
      <c r="CJ987" s="443"/>
      <c r="CK987" s="443"/>
      <c r="CL987" s="4"/>
      <c r="CM987" s="4"/>
      <c r="CN987" s="5"/>
      <c r="CO987" s="4"/>
      <c r="CP987" s="444"/>
      <c r="CQ987" s="445"/>
      <c r="CR987" s="446"/>
      <c r="CS987" s="446"/>
      <c r="CT987" s="444"/>
      <c r="CU987" s="444"/>
      <c r="CV987" s="444"/>
      <c r="CW987" s="444"/>
      <c r="CX987" s="447"/>
      <c r="CY987" s="447"/>
      <c r="CZ987" s="447"/>
      <c r="DA987" s="447"/>
      <c r="DB987" s="448"/>
      <c r="DC987" s="448"/>
      <c r="DD987" s="446"/>
      <c r="DE987" s="439"/>
      <c r="DF987" s="439"/>
      <c r="DG987" s="439"/>
      <c r="DH987" s="439"/>
      <c r="DI987" s="439"/>
      <c r="DJ987" s="439"/>
      <c r="DK987" s="439"/>
      <c r="DL987" s="446"/>
      <c r="DM987" s="446"/>
      <c r="DN987" s="444"/>
      <c r="DO987" s="444"/>
      <c r="DP987" s="444"/>
      <c r="DQ987" s="444"/>
      <c r="DR987" s="444"/>
      <c r="DS987" s="441"/>
      <c r="DT987" s="449"/>
      <c r="DU987" s="450"/>
      <c r="DV987" s="450"/>
      <c r="DW987" s="450"/>
      <c r="DX987" s="450"/>
      <c r="DY987" s="450"/>
      <c r="DZ987" s="450"/>
      <c r="EA987" s="450"/>
      <c r="EB987" s="450"/>
      <c r="EC987" s="450"/>
      <c r="ED987" s="450"/>
      <c r="EE987" s="446"/>
      <c r="EF987" s="446"/>
      <c r="EL987" s="4"/>
      <c r="EM987" s="4"/>
      <c r="EN987" s="5"/>
      <c r="EO987" s="4"/>
      <c r="FA987" s="23"/>
      <c r="FB987" s="24"/>
      <c r="FC987" s="75"/>
      <c r="FD987" s="76"/>
      <c r="FF987" s="89"/>
      <c r="IA987" s="214"/>
      <c r="IB987" s="215"/>
      <c r="IC987" s="214"/>
      <c r="ID987" s="215"/>
      <c r="IE987" s="214"/>
      <c r="IF987" s="214"/>
      <c r="IG987" s="214"/>
      <c r="IH987" s="233"/>
      <c r="II987" s="160"/>
      <c r="IJ987" s="217"/>
      <c r="IK987" s="218"/>
      <c r="IL987" s="218"/>
      <c r="IM987" s="218"/>
      <c r="IO987" s="391"/>
    </row>
    <row r="988" spans="1:249" s="6" customFormat="1" ht="15" x14ac:dyDescent="0.2">
      <c r="A988" s="467" t="s">
        <v>2195</v>
      </c>
      <c r="B988" s="467" t="s">
        <v>2149</v>
      </c>
      <c r="C988" s="393" t="s">
        <v>3077</v>
      </c>
      <c r="D988" s="468"/>
      <c r="E988" s="462" t="s">
        <v>2139</v>
      </c>
      <c r="F988" s="14" t="s">
        <v>2149</v>
      </c>
      <c r="G988" s="14" t="s">
        <v>2149</v>
      </c>
      <c r="H988" s="469" t="s">
        <v>2149</v>
      </c>
      <c r="I988" s="462"/>
      <c r="J988" s="456"/>
      <c r="K988" s="11"/>
      <c r="L988" s="11"/>
      <c r="M988" s="14"/>
      <c r="N988" s="470"/>
      <c r="O988" s="14"/>
      <c r="P988" s="14"/>
      <c r="Q988" s="14"/>
      <c r="R988" s="14"/>
      <c r="S988" s="14"/>
      <c r="T988" s="469"/>
      <c r="U988" s="454"/>
      <c r="V988" s="454"/>
      <c r="W988" s="9"/>
      <c r="X988" s="9"/>
      <c r="Y988" s="10"/>
      <c r="Z988" s="495" t="s">
        <v>2195</v>
      </c>
      <c r="AA988" s="11"/>
      <c r="AB988" s="472"/>
      <c r="AC988" s="473"/>
      <c r="AD988" s="473"/>
      <c r="AE988" s="496" t="s">
        <v>2195</v>
      </c>
      <c r="AF988" s="12"/>
      <c r="AG988" s="12"/>
      <c r="AH988" s="13"/>
      <c r="AI988" s="14"/>
      <c r="AJ988" s="14"/>
      <c r="AK988" s="7"/>
      <c r="AL988" s="7"/>
      <c r="AM988" s="15"/>
      <c r="AN988" s="15"/>
      <c r="AO988" s="8"/>
      <c r="AP988" s="453" t="s">
        <v>444</v>
      </c>
      <c r="AQ988" s="17"/>
      <c r="AR988" s="18"/>
      <c r="AS988" s="19"/>
      <c r="AT988" s="19"/>
      <c r="AU988" s="19"/>
      <c r="AV988" s="19"/>
      <c r="AW988" s="19"/>
      <c r="AX988" s="19"/>
      <c r="AY988" s="19"/>
      <c r="AZ988" s="20"/>
      <c r="BA988" s="20"/>
      <c r="BB988" s="21"/>
      <c r="BC988" s="22" t="s">
        <v>2179</v>
      </c>
      <c r="BD988" s="77"/>
      <c r="BE988" s="91"/>
      <c r="BF988" s="91"/>
      <c r="BG988" s="92"/>
      <c r="BH988"/>
      <c r="BI988"/>
      <c r="BJ988"/>
      <c r="BK988"/>
      <c r="BL988"/>
      <c r="BM988"/>
      <c r="BN988"/>
      <c r="BO988"/>
      <c r="BP988"/>
      <c r="BQ988"/>
      <c r="BR988"/>
      <c r="BS988"/>
      <c r="BT988" s="92"/>
      <c r="BU988" s="92"/>
      <c r="BV988" s="92"/>
      <c r="BW988" s="5"/>
      <c r="BX988" s="5"/>
      <c r="BY988" s="5"/>
      <c r="BZ988" s="5"/>
      <c r="CA988" s="5"/>
      <c r="CB988" s="5"/>
      <c r="CC988" s="5"/>
      <c r="CD988" s="440"/>
      <c r="CE988" s="440"/>
      <c r="CF988" s="441"/>
      <c r="CG988" s="442"/>
      <c r="CH988" s="443"/>
      <c r="CI988" s="443"/>
      <c r="CJ988" s="443"/>
      <c r="CK988" s="443"/>
      <c r="CL988" s="4"/>
      <c r="CM988" s="4"/>
      <c r="CN988" s="5"/>
      <c r="CO988" s="4"/>
      <c r="CP988" s="444"/>
      <c r="CQ988" s="445"/>
      <c r="CR988" s="446"/>
      <c r="CS988" s="446"/>
      <c r="CT988" s="444"/>
      <c r="CU988" s="444"/>
      <c r="CV988" s="444"/>
      <c r="CW988" s="444"/>
      <c r="CX988" s="447"/>
      <c r="CY988" s="447"/>
      <c r="CZ988" s="447"/>
      <c r="DA988" s="447"/>
      <c r="DB988" s="448"/>
      <c r="DC988" s="448"/>
      <c r="DD988" s="446"/>
      <c r="DE988" s="439"/>
      <c r="DF988" s="439"/>
      <c r="DG988" s="439"/>
      <c r="DH988" s="439"/>
      <c r="DI988" s="439"/>
      <c r="DJ988" s="439"/>
      <c r="DK988" s="439"/>
      <c r="DL988" s="446"/>
      <c r="DM988" s="446"/>
      <c r="DN988" s="444"/>
      <c r="DO988" s="444"/>
      <c r="DP988" s="444"/>
      <c r="DQ988" s="444"/>
      <c r="DR988" s="444"/>
      <c r="DS988" s="441"/>
      <c r="DT988" s="449"/>
      <c r="DU988" s="450"/>
      <c r="DV988" s="450"/>
      <c r="DW988" s="450"/>
      <c r="DX988" s="450"/>
      <c r="DY988" s="450"/>
      <c r="DZ988" s="450"/>
      <c r="EA988" s="450"/>
      <c r="EB988" s="450"/>
      <c r="EC988" s="450"/>
      <c r="ED988" s="450"/>
      <c r="EE988" s="446"/>
      <c r="EF988" s="446"/>
      <c r="EL988" s="4"/>
      <c r="EM988" s="4"/>
      <c r="EN988" s="5"/>
      <c r="EO988" s="4"/>
      <c r="FA988" s="23"/>
      <c r="FB988" s="24"/>
      <c r="FC988" s="75"/>
      <c r="FD988" s="76"/>
      <c r="FF988" s="89"/>
      <c r="IA988" s="214"/>
      <c r="IB988" s="215"/>
      <c r="IC988" s="214"/>
      <c r="ID988" s="215"/>
      <c r="IE988" s="214"/>
      <c r="IF988" s="214"/>
      <c r="IG988" s="214"/>
      <c r="IH988" s="233"/>
      <c r="II988" s="160"/>
      <c r="IJ988" s="217"/>
      <c r="IK988" s="218"/>
      <c r="IL988" s="218"/>
      <c r="IM988" s="218"/>
      <c r="IO988" s="391"/>
    </row>
    <row r="989" spans="1:249" s="6" customFormat="1" ht="15" x14ac:dyDescent="0.2">
      <c r="A989" s="467" t="s">
        <v>2195</v>
      </c>
      <c r="B989" s="467" t="s">
        <v>2149</v>
      </c>
      <c r="C989" s="393" t="s">
        <v>1096</v>
      </c>
      <c r="D989" s="468"/>
      <c r="E989" s="462" t="s">
        <v>2141</v>
      </c>
      <c r="F989" s="14" t="s">
        <v>2149</v>
      </c>
      <c r="G989" s="14" t="s">
        <v>2149</v>
      </c>
      <c r="H989" s="469" t="s">
        <v>2149</v>
      </c>
      <c r="I989" s="462"/>
      <c r="J989" s="456"/>
      <c r="K989" s="11"/>
      <c r="L989" s="11"/>
      <c r="M989" s="14"/>
      <c r="N989" s="470"/>
      <c r="O989" s="14"/>
      <c r="P989" s="14"/>
      <c r="Q989" s="14"/>
      <c r="R989" s="14"/>
      <c r="S989" s="14"/>
      <c r="T989" s="469"/>
      <c r="U989" s="454"/>
      <c r="V989" s="454"/>
      <c r="W989" s="9"/>
      <c r="X989" s="9"/>
      <c r="Y989" s="10"/>
      <c r="Z989" s="495" t="s">
        <v>2195</v>
      </c>
      <c r="AA989" s="11"/>
      <c r="AB989" s="472"/>
      <c r="AC989" s="473"/>
      <c r="AD989" s="473"/>
      <c r="AE989" s="496" t="s">
        <v>2195</v>
      </c>
      <c r="AF989" s="12"/>
      <c r="AG989" s="12"/>
      <c r="AH989" s="13"/>
      <c r="AI989" s="14"/>
      <c r="AJ989" s="14"/>
      <c r="AK989" s="7"/>
      <c r="AL989" s="7"/>
      <c r="AM989" s="15"/>
      <c r="AN989" s="15"/>
      <c r="AO989" s="8"/>
      <c r="AP989" s="453" t="s">
        <v>445</v>
      </c>
      <c r="AQ989" s="17"/>
      <c r="AR989" s="18"/>
      <c r="AS989" s="19"/>
      <c r="AT989" s="19"/>
      <c r="AU989" s="19"/>
      <c r="AV989" s="19"/>
      <c r="AW989" s="19"/>
      <c r="AX989" s="19"/>
      <c r="AY989" s="19"/>
      <c r="AZ989" s="20"/>
      <c r="BA989" s="20"/>
      <c r="BB989" s="21"/>
      <c r="BC989" s="22" t="s">
        <v>2179</v>
      </c>
      <c r="BD989" s="77"/>
      <c r="BE989" s="91"/>
      <c r="BF989" s="91"/>
      <c r="BG989" s="92"/>
      <c r="BH989"/>
      <c r="BI989"/>
      <c r="BJ989"/>
      <c r="BK989"/>
      <c r="BL989"/>
      <c r="BM989"/>
      <c r="BN989"/>
      <c r="BO989"/>
      <c r="BP989"/>
      <c r="BQ989"/>
      <c r="BR989"/>
      <c r="BS989"/>
      <c r="BT989" s="92"/>
      <c r="BU989" s="92"/>
      <c r="BV989" s="92"/>
      <c r="BW989" s="5"/>
      <c r="BX989" s="5"/>
      <c r="BY989" s="5"/>
      <c r="BZ989" s="5"/>
      <c r="CA989" s="5"/>
      <c r="CB989" s="5"/>
      <c r="CC989" s="5"/>
      <c r="CD989" s="440"/>
      <c r="CE989" s="440"/>
      <c r="CF989" s="441"/>
      <c r="CG989" s="442"/>
      <c r="CH989" s="443"/>
      <c r="CI989" s="443"/>
      <c r="CJ989" s="443"/>
      <c r="CK989" s="443"/>
      <c r="CL989" s="4"/>
      <c r="CM989" s="4"/>
      <c r="CN989" s="5"/>
      <c r="CO989" s="4"/>
      <c r="CP989" s="444"/>
      <c r="CQ989" s="445"/>
      <c r="CR989" s="446"/>
      <c r="CS989" s="446"/>
      <c r="CT989" s="444"/>
      <c r="CU989" s="444"/>
      <c r="CV989" s="444"/>
      <c r="CW989" s="444"/>
      <c r="CX989" s="447"/>
      <c r="CY989" s="447"/>
      <c r="CZ989" s="447"/>
      <c r="DA989" s="447"/>
      <c r="DB989" s="448"/>
      <c r="DC989" s="448"/>
      <c r="DD989" s="446"/>
      <c r="DE989" s="439"/>
      <c r="DF989" s="439"/>
      <c r="DG989" s="439"/>
      <c r="DH989" s="439"/>
      <c r="DI989" s="439"/>
      <c r="DJ989" s="439"/>
      <c r="DK989" s="439"/>
      <c r="DL989" s="446"/>
      <c r="DM989" s="446"/>
      <c r="DN989" s="444"/>
      <c r="DO989" s="444"/>
      <c r="DP989" s="444"/>
      <c r="DQ989" s="444"/>
      <c r="DR989" s="444"/>
      <c r="DS989" s="441"/>
      <c r="DT989" s="449"/>
      <c r="DU989" s="450"/>
      <c r="DV989" s="450"/>
      <c r="DW989" s="450"/>
      <c r="DX989" s="450"/>
      <c r="DY989" s="450"/>
      <c r="DZ989" s="450"/>
      <c r="EA989" s="450"/>
      <c r="EB989" s="450"/>
      <c r="EC989" s="450"/>
      <c r="ED989" s="450"/>
      <c r="EE989" s="446"/>
      <c r="EF989" s="446"/>
      <c r="EL989" s="4"/>
      <c r="EM989" s="4"/>
      <c r="EN989" s="5"/>
      <c r="EO989" s="4"/>
      <c r="FA989" s="23"/>
      <c r="FB989" s="24"/>
      <c r="FC989" s="75"/>
      <c r="FD989" s="76"/>
      <c r="FF989" s="89"/>
      <c r="IA989" s="214"/>
      <c r="IB989" s="215"/>
      <c r="IC989" s="214"/>
      <c r="ID989" s="215"/>
      <c r="IE989" s="214"/>
      <c r="IF989" s="214"/>
      <c r="IG989" s="214"/>
      <c r="IH989" s="233"/>
      <c r="II989" s="160"/>
      <c r="IJ989" s="217"/>
      <c r="IK989" s="218"/>
      <c r="IL989" s="218"/>
      <c r="IM989" s="218"/>
      <c r="IO989" s="391"/>
    </row>
    <row r="990" spans="1:249" s="6" customFormat="1" ht="15" x14ac:dyDescent="0.2">
      <c r="A990" s="467">
        <v>0</v>
      </c>
      <c r="B990" s="467" t="s">
        <v>2157</v>
      </c>
      <c r="C990" s="393" t="s">
        <v>1097</v>
      </c>
      <c r="D990" s="468"/>
      <c r="E990" s="462" t="s">
        <v>2135</v>
      </c>
      <c r="F990" s="14"/>
      <c r="G990" s="14"/>
      <c r="H990" s="469"/>
      <c r="I990" s="462"/>
      <c r="J990" s="456"/>
      <c r="K990" s="11"/>
      <c r="L990" s="11"/>
      <c r="M990" s="14"/>
      <c r="N990" s="470"/>
      <c r="O990" s="14"/>
      <c r="P990" s="14"/>
      <c r="Q990" s="14"/>
      <c r="R990" s="14"/>
      <c r="S990" s="14"/>
      <c r="T990" s="469"/>
      <c r="U990" s="454"/>
      <c r="V990" s="454"/>
      <c r="W990" s="9"/>
      <c r="X990" s="9"/>
      <c r="Y990" s="10"/>
      <c r="Z990" s="495" t="s">
        <v>2165</v>
      </c>
      <c r="AA990" s="11"/>
      <c r="AB990" s="472"/>
      <c r="AC990" s="473"/>
      <c r="AD990" s="473"/>
      <c r="AE990" s="496">
        <v>3</v>
      </c>
      <c r="AF990" s="12"/>
      <c r="AG990" s="12"/>
      <c r="AH990" s="13"/>
      <c r="AI990" s="14"/>
      <c r="AJ990" s="14"/>
      <c r="AK990" s="7"/>
      <c r="AL990" s="7"/>
      <c r="AM990" s="15"/>
      <c r="AN990" s="15"/>
      <c r="AO990" s="8"/>
      <c r="AP990" s="453" t="s">
        <v>446</v>
      </c>
      <c r="AQ990" s="17"/>
      <c r="AR990" s="18"/>
      <c r="AS990" s="19"/>
      <c r="AT990" s="19"/>
      <c r="AU990" s="19"/>
      <c r="AV990" s="19"/>
      <c r="AW990" s="19"/>
      <c r="AX990" s="19"/>
      <c r="AY990" s="19"/>
      <c r="AZ990" s="20"/>
      <c r="BA990" s="20"/>
      <c r="BB990" s="21"/>
      <c r="BC990" s="22" t="s">
        <v>2179</v>
      </c>
      <c r="BD990" s="77"/>
      <c r="BE990" s="91"/>
      <c r="BF990" s="91"/>
      <c r="BG990" s="92"/>
      <c r="BH990"/>
      <c r="BI990"/>
      <c r="BJ990"/>
      <c r="BK990"/>
      <c r="BL990"/>
      <c r="BM990"/>
      <c r="BN990"/>
      <c r="BO990"/>
      <c r="BP990"/>
      <c r="BQ990"/>
      <c r="BR990"/>
      <c r="BS990"/>
      <c r="BT990" s="92"/>
      <c r="BU990" s="92"/>
      <c r="BV990" s="92"/>
      <c r="BW990" s="5"/>
      <c r="BX990" s="5"/>
      <c r="BY990" s="5"/>
      <c r="BZ990" s="5"/>
      <c r="CA990" s="5"/>
      <c r="CB990" s="5"/>
      <c r="CC990" s="5"/>
      <c r="CD990" s="440"/>
      <c r="CE990" s="440"/>
      <c r="CF990" s="441"/>
      <c r="CG990" s="442"/>
      <c r="CH990" s="443"/>
      <c r="CI990" s="443"/>
      <c r="CJ990" s="443"/>
      <c r="CK990" s="443"/>
      <c r="CL990" s="4"/>
      <c r="CM990" s="4"/>
      <c r="CN990" s="5"/>
      <c r="CO990" s="4"/>
      <c r="CP990" s="444"/>
      <c r="CQ990" s="445"/>
      <c r="CR990" s="446"/>
      <c r="CS990" s="446"/>
      <c r="CT990" s="444"/>
      <c r="CU990" s="444"/>
      <c r="CV990" s="444"/>
      <c r="CW990" s="444"/>
      <c r="CX990" s="447"/>
      <c r="CY990" s="447"/>
      <c r="CZ990" s="447"/>
      <c r="DA990" s="447"/>
      <c r="DB990" s="448"/>
      <c r="DC990" s="448"/>
      <c r="DD990" s="446"/>
      <c r="DE990" s="439"/>
      <c r="DF990" s="439"/>
      <c r="DG990" s="439"/>
      <c r="DH990" s="439"/>
      <c r="DI990" s="439"/>
      <c r="DJ990" s="439"/>
      <c r="DK990" s="439"/>
      <c r="DL990" s="446"/>
      <c r="DM990" s="446"/>
      <c r="DN990" s="444"/>
      <c r="DO990" s="444"/>
      <c r="DP990" s="444"/>
      <c r="DQ990" s="444"/>
      <c r="DR990" s="444"/>
      <c r="DS990" s="441"/>
      <c r="DT990" s="449"/>
      <c r="DU990" s="450"/>
      <c r="DV990" s="450"/>
      <c r="DW990" s="450"/>
      <c r="DX990" s="450"/>
      <c r="DY990" s="450"/>
      <c r="DZ990" s="450"/>
      <c r="EA990" s="450"/>
      <c r="EB990" s="450"/>
      <c r="EC990" s="450"/>
      <c r="ED990" s="450"/>
      <c r="EE990" s="446"/>
      <c r="EF990" s="446"/>
      <c r="EL990" s="4"/>
      <c r="EM990" s="4"/>
      <c r="EN990" s="5"/>
      <c r="EO990" s="4"/>
      <c r="FA990" s="23"/>
      <c r="FB990" s="24"/>
      <c r="FC990" s="75"/>
      <c r="FD990" s="76"/>
      <c r="FF990" s="89"/>
      <c r="IA990" s="214"/>
      <c r="IB990" s="215"/>
      <c r="IC990" s="214"/>
      <c r="ID990" s="215"/>
      <c r="IE990" s="214"/>
      <c r="IF990" s="214"/>
      <c r="IG990" s="214"/>
      <c r="IH990" s="233"/>
      <c r="II990" s="160"/>
      <c r="IJ990" s="217"/>
      <c r="IK990" s="218"/>
      <c r="IL990" s="218"/>
      <c r="IM990" s="218"/>
      <c r="IO990" s="391"/>
    </row>
    <row r="991" spans="1:249" s="6" customFormat="1" ht="15" x14ac:dyDescent="0.2">
      <c r="A991" s="467" t="s">
        <v>2195</v>
      </c>
      <c r="B991" s="467" t="s">
        <v>2149</v>
      </c>
      <c r="C991" s="393" t="s">
        <v>1098</v>
      </c>
      <c r="D991" s="468"/>
      <c r="E991" s="462" t="s">
        <v>2141</v>
      </c>
      <c r="F991" s="14" t="s">
        <v>2149</v>
      </c>
      <c r="G991" s="14" t="s">
        <v>2149</v>
      </c>
      <c r="H991" s="469" t="s">
        <v>2149</v>
      </c>
      <c r="I991" s="462"/>
      <c r="J991" s="456"/>
      <c r="K991" s="11"/>
      <c r="L991" s="11"/>
      <c r="M991" s="14"/>
      <c r="N991" s="470"/>
      <c r="O991" s="14"/>
      <c r="P991" s="14"/>
      <c r="Q991" s="14"/>
      <c r="R991" s="14"/>
      <c r="S991" s="14"/>
      <c r="T991" s="469"/>
      <c r="U991" s="454"/>
      <c r="V991" s="454"/>
      <c r="W991" s="9"/>
      <c r="X991" s="9"/>
      <c r="Y991" s="10"/>
      <c r="Z991" s="495" t="s">
        <v>2195</v>
      </c>
      <c r="AA991" s="11"/>
      <c r="AB991" s="472"/>
      <c r="AC991" s="473"/>
      <c r="AD991" s="473"/>
      <c r="AE991" s="496" t="s">
        <v>2195</v>
      </c>
      <c r="AF991" s="12"/>
      <c r="AG991" s="12"/>
      <c r="AH991" s="13"/>
      <c r="AI991" s="14"/>
      <c r="AJ991" s="14"/>
      <c r="AK991" s="7"/>
      <c r="AL991" s="7"/>
      <c r="AM991" s="15"/>
      <c r="AN991" s="15"/>
      <c r="AO991" s="8"/>
      <c r="AP991" s="453" t="s">
        <v>447</v>
      </c>
      <c r="AQ991" s="17"/>
      <c r="AR991" s="18"/>
      <c r="AS991" s="19"/>
      <c r="AT991" s="19"/>
      <c r="AU991" s="19"/>
      <c r="AV991" s="19"/>
      <c r="AW991" s="19"/>
      <c r="AX991" s="19"/>
      <c r="AY991" s="19"/>
      <c r="AZ991" s="20"/>
      <c r="BA991" s="20"/>
      <c r="BB991" s="21"/>
      <c r="BC991" s="22" t="s">
        <v>2179</v>
      </c>
      <c r="BD991" s="77"/>
      <c r="BE991" s="91"/>
      <c r="BF991" s="91"/>
      <c r="BG991" s="92"/>
      <c r="BH991"/>
      <c r="BI991"/>
      <c r="BJ991"/>
      <c r="BK991"/>
      <c r="BL991"/>
      <c r="BM991"/>
      <c r="BN991"/>
      <c r="BO991"/>
      <c r="BP991"/>
      <c r="BQ991"/>
      <c r="BR991"/>
      <c r="BS991"/>
      <c r="BT991" s="92"/>
      <c r="BU991" s="92"/>
      <c r="BV991" s="92"/>
      <c r="BW991" s="5"/>
      <c r="BX991" s="5"/>
      <c r="BY991" s="5"/>
      <c r="BZ991" s="5"/>
      <c r="CA991" s="5"/>
      <c r="CB991" s="5"/>
      <c r="CC991" s="5"/>
      <c r="CD991" s="440"/>
      <c r="CE991" s="440"/>
      <c r="CF991" s="441"/>
      <c r="CG991" s="442"/>
      <c r="CH991" s="443"/>
      <c r="CI991" s="443"/>
      <c r="CJ991" s="443"/>
      <c r="CK991" s="443"/>
      <c r="CL991" s="4"/>
      <c r="CM991" s="4"/>
      <c r="CN991" s="5"/>
      <c r="CO991" s="4"/>
      <c r="CP991" s="444"/>
      <c r="CQ991" s="445"/>
      <c r="CR991" s="446"/>
      <c r="CS991" s="446"/>
      <c r="CT991" s="444"/>
      <c r="CU991" s="444"/>
      <c r="CV991" s="444"/>
      <c r="CW991" s="444"/>
      <c r="CX991" s="447"/>
      <c r="CY991" s="447"/>
      <c r="CZ991" s="447"/>
      <c r="DA991" s="447"/>
      <c r="DB991" s="448"/>
      <c r="DC991" s="448"/>
      <c r="DD991" s="446"/>
      <c r="DE991" s="439"/>
      <c r="DF991" s="439"/>
      <c r="DG991" s="439"/>
      <c r="DH991" s="439"/>
      <c r="DI991" s="439"/>
      <c r="DJ991" s="439"/>
      <c r="DK991" s="439"/>
      <c r="DL991" s="446"/>
      <c r="DM991" s="446"/>
      <c r="DN991" s="444"/>
      <c r="DO991" s="444"/>
      <c r="DP991" s="444"/>
      <c r="DQ991" s="444"/>
      <c r="DR991" s="444"/>
      <c r="DS991" s="441"/>
      <c r="DT991" s="449"/>
      <c r="DU991" s="450"/>
      <c r="DV991" s="450"/>
      <c r="DW991" s="450"/>
      <c r="DX991" s="450"/>
      <c r="DY991" s="450"/>
      <c r="DZ991" s="450"/>
      <c r="EA991" s="450"/>
      <c r="EB991" s="450"/>
      <c r="EC991" s="450"/>
      <c r="ED991" s="450"/>
      <c r="EE991" s="446"/>
      <c r="EF991" s="446"/>
      <c r="EL991" s="4"/>
      <c r="EM991" s="4"/>
      <c r="EN991" s="5"/>
      <c r="EO991" s="4"/>
      <c r="FA991" s="23"/>
      <c r="FB991" s="24"/>
      <c r="FC991" s="75"/>
      <c r="FD991" s="76"/>
      <c r="FF991" s="89"/>
      <c r="IA991" s="214"/>
      <c r="IB991" s="215"/>
      <c r="IC991" s="214"/>
      <c r="ID991" s="215"/>
      <c r="IE991" s="214"/>
      <c r="IF991" s="214"/>
      <c r="IG991" s="214"/>
      <c r="IH991" s="233"/>
      <c r="II991" s="160"/>
      <c r="IJ991" s="217"/>
      <c r="IK991" s="218"/>
      <c r="IL991" s="218"/>
      <c r="IM991" s="218"/>
      <c r="IO991" s="391"/>
    </row>
    <row r="992" spans="1:249" s="6" customFormat="1" ht="15" x14ac:dyDescent="0.2">
      <c r="A992" s="467" t="s">
        <v>2195</v>
      </c>
      <c r="B992" s="467" t="s">
        <v>2149</v>
      </c>
      <c r="C992" s="393" t="s">
        <v>1099</v>
      </c>
      <c r="D992" s="468"/>
      <c r="E992" s="462" t="s">
        <v>2138</v>
      </c>
      <c r="F992" s="14" t="s">
        <v>2149</v>
      </c>
      <c r="G992" s="14" t="s">
        <v>2149</v>
      </c>
      <c r="H992" s="469" t="s">
        <v>2149</v>
      </c>
      <c r="I992" s="462"/>
      <c r="J992" s="456"/>
      <c r="K992" s="11"/>
      <c r="L992" s="11"/>
      <c r="M992" s="14"/>
      <c r="N992" s="470"/>
      <c r="O992" s="14"/>
      <c r="P992" s="14"/>
      <c r="Q992" s="14"/>
      <c r="R992" s="14"/>
      <c r="S992" s="14"/>
      <c r="T992" s="469"/>
      <c r="U992" s="454"/>
      <c r="V992" s="454"/>
      <c r="W992" s="9"/>
      <c r="X992" s="9"/>
      <c r="Y992" s="10"/>
      <c r="Z992" s="495" t="s">
        <v>2195</v>
      </c>
      <c r="AA992" s="11"/>
      <c r="AB992" s="472"/>
      <c r="AC992" s="473"/>
      <c r="AD992" s="473"/>
      <c r="AE992" s="496" t="s">
        <v>2195</v>
      </c>
      <c r="AF992" s="12"/>
      <c r="AG992" s="12"/>
      <c r="AH992" s="13"/>
      <c r="AI992" s="14"/>
      <c r="AJ992" s="14"/>
      <c r="AK992" s="7"/>
      <c r="AL992" s="7"/>
      <c r="AM992" s="15"/>
      <c r="AN992" s="15"/>
      <c r="AO992" s="8"/>
      <c r="AP992" s="453" t="s">
        <v>448</v>
      </c>
      <c r="AQ992" s="17"/>
      <c r="AR992" s="18"/>
      <c r="AS992" s="19"/>
      <c r="AT992" s="19"/>
      <c r="AU992" s="19"/>
      <c r="AV992" s="19"/>
      <c r="AW992" s="19"/>
      <c r="AX992" s="19"/>
      <c r="AY992" s="19"/>
      <c r="AZ992" s="20"/>
      <c r="BA992" s="20"/>
      <c r="BB992" s="21"/>
      <c r="BC992" s="22" t="s">
        <v>2179</v>
      </c>
      <c r="BD992" s="77"/>
      <c r="BE992" s="91"/>
      <c r="BF992" s="91"/>
      <c r="BG992" s="92"/>
      <c r="BH992"/>
      <c r="BI992"/>
      <c r="BJ992"/>
      <c r="BK992"/>
      <c r="BL992"/>
      <c r="BM992"/>
      <c r="BN992"/>
      <c r="BO992"/>
      <c r="BP992"/>
      <c r="BQ992"/>
      <c r="BR992"/>
      <c r="BS992"/>
      <c r="BT992" s="92"/>
      <c r="BU992" s="92"/>
      <c r="BV992" s="92"/>
      <c r="BW992" s="5"/>
      <c r="BX992" s="5"/>
      <c r="BY992" s="5"/>
      <c r="BZ992" s="5"/>
      <c r="CA992" s="5"/>
      <c r="CB992" s="5"/>
      <c r="CC992" s="5"/>
      <c r="CD992" s="440"/>
      <c r="CE992" s="440"/>
      <c r="CF992" s="441"/>
      <c r="CG992" s="442"/>
      <c r="CH992" s="443"/>
      <c r="CI992" s="443"/>
      <c r="CJ992" s="443"/>
      <c r="CK992" s="443"/>
      <c r="CL992" s="4"/>
      <c r="CM992" s="4"/>
      <c r="CN992" s="5"/>
      <c r="CO992" s="4"/>
      <c r="CP992" s="444"/>
      <c r="CQ992" s="445"/>
      <c r="CR992" s="446"/>
      <c r="CS992" s="446"/>
      <c r="CT992" s="444"/>
      <c r="CU992" s="444"/>
      <c r="CV992" s="444"/>
      <c r="CW992" s="444"/>
      <c r="CX992" s="447"/>
      <c r="CY992" s="447"/>
      <c r="CZ992" s="447"/>
      <c r="DA992" s="447"/>
      <c r="DB992" s="448"/>
      <c r="DC992" s="448"/>
      <c r="DD992" s="446"/>
      <c r="DE992" s="439"/>
      <c r="DF992" s="439"/>
      <c r="DG992" s="439"/>
      <c r="DH992" s="439"/>
      <c r="DI992" s="439"/>
      <c r="DJ992" s="439"/>
      <c r="DK992" s="439"/>
      <c r="DL992" s="446"/>
      <c r="DM992" s="446"/>
      <c r="DN992" s="444"/>
      <c r="DO992" s="444"/>
      <c r="DP992" s="444"/>
      <c r="DQ992" s="444"/>
      <c r="DR992" s="444"/>
      <c r="DS992" s="441"/>
      <c r="DT992" s="449"/>
      <c r="DU992" s="450"/>
      <c r="DV992" s="450"/>
      <c r="DW992" s="450"/>
      <c r="DX992" s="450"/>
      <c r="DY992" s="450"/>
      <c r="DZ992" s="450"/>
      <c r="EA992" s="450"/>
      <c r="EB992" s="450"/>
      <c r="EC992" s="450"/>
      <c r="ED992" s="450"/>
      <c r="EE992" s="446"/>
      <c r="EF992" s="446"/>
      <c r="EL992" s="4"/>
      <c r="EM992" s="4"/>
      <c r="EN992" s="5"/>
      <c r="EO992" s="4"/>
      <c r="FA992" s="23"/>
      <c r="FB992" s="24"/>
      <c r="FC992" s="75"/>
      <c r="FD992" s="76"/>
      <c r="FF992" s="89"/>
      <c r="IA992" s="214"/>
      <c r="IB992" s="215"/>
      <c r="IC992" s="214"/>
      <c r="ID992" s="215"/>
      <c r="IE992" s="214"/>
      <c r="IF992" s="214"/>
      <c r="IG992" s="214"/>
      <c r="IH992" s="233"/>
      <c r="II992" s="160"/>
      <c r="IJ992" s="217"/>
      <c r="IK992" s="218"/>
      <c r="IL992" s="218"/>
      <c r="IM992" s="218"/>
      <c r="IO992" s="391"/>
    </row>
    <row r="993" spans="1:249" s="6" customFormat="1" ht="15" x14ac:dyDescent="0.2">
      <c r="A993" s="467">
        <v>1</v>
      </c>
      <c r="B993" s="467" t="s">
        <v>2149</v>
      </c>
      <c r="C993" s="393" t="s">
        <v>1100</v>
      </c>
      <c r="D993" s="468"/>
      <c r="E993" s="462" t="s">
        <v>2136</v>
      </c>
      <c r="F993" s="14" t="s">
        <v>2145</v>
      </c>
      <c r="G993" s="14" t="s">
        <v>2149</v>
      </c>
      <c r="H993" s="469" t="s">
        <v>2149</v>
      </c>
      <c r="I993" s="462"/>
      <c r="J993" s="456"/>
      <c r="K993" s="11"/>
      <c r="L993" s="11"/>
      <c r="M993" s="14"/>
      <c r="N993" s="470"/>
      <c r="O993" s="14"/>
      <c r="P993" s="14"/>
      <c r="Q993" s="14"/>
      <c r="R993" s="14"/>
      <c r="S993" s="14"/>
      <c r="T993" s="469"/>
      <c r="U993" s="454"/>
      <c r="V993" s="454"/>
      <c r="W993" s="9"/>
      <c r="X993" s="9"/>
      <c r="Y993" s="10"/>
      <c r="Z993" s="495">
        <v>1</v>
      </c>
      <c r="AA993" s="11"/>
      <c r="AB993" s="472"/>
      <c r="AC993" s="473"/>
      <c r="AD993" s="473"/>
      <c r="AE993" s="496">
        <v>1</v>
      </c>
      <c r="AF993" s="12"/>
      <c r="AG993" s="12"/>
      <c r="AH993" s="13"/>
      <c r="AI993" s="14"/>
      <c r="AJ993" s="14"/>
      <c r="AK993" s="7"/>
      <c r="AL993" s="7"/>
      <c r="AM993" s="15"/>
      <c r="AN993" s="15"/>
      <c r="AO993" s="8"/>
      <c r="AP993" s="453" t="s">
        <v>449</v>
      </c>
      <c r="AQ993" s="17"/>
      <c r="AR993" s="18"/>
      <c r="AS993" s="19"/>
      <c r="AT993" s="19"/>
      <c r="AU993" s="19"/>
      <c r="AV993" s="19"/>
      <c r="AW993" s="19"/>
      <c r="AX993" s="19"/>
      <c r="AY993" s="19"/>
      <c r="AZ993" s="20"/>
      <c r="BA993" s="20"/>
      <c r="BB993" s="21"/>
      <c r="BC993" s="22" t="s">
        <v>2179</v>
      </c>
      <c r="BD993" s="77"/>
      <c r="BE993" s="91"/>
      <c r="BF993" s="91"/>
      <c r="BG993" s="92"/>
      <c r="BH993"/>
      <c r="BI993"/>
      <c r="BJ993"/>
      <c r="BK993"/>
      <c r="BL993"/>
      <c r="BM993"/>
      <c r="BN993"/>
      <c r="BO993"/>
      <c r="BP993"/>
      <c r="BQ993"/>
      <c r="BR993"/>
      <c r="BS993"/>
      <c r="BT993" s="92"/>
      <c r="BU993" s="92"/>
      <c r="BV993" s="92"/>
      <c r="BW993" s="5"/>
      <c r="BX993" s="5"/>
      <c r="BY993" s="5"/>
      <c r="BZ993" s="5"/>
      <c r="CA993" s="5"/>
      <c r="CB993" s="5"/>
      <c r="CC993" s="5"/>
      <c r="CD993" s="440"/>
      <c r="CE993" s="440"/>
      <c r="CF993" s="441"/>
      <c r="CG993" s="442"/>
      <c r="CH993" s="443"/>
      <c r="CI993" s="443"/>
      <c r="CJ993" s="443"/>
      <c r="CK993" s="443"/>
      <c r="CL993" s="4"/>
      <c r="CM993" s="4"/>
      <c r="CN993" s="5"/>
      <c r="CO993" s="4"/>
      <c r="CP993" s="444"/>
      <c r="CQ993" s="445"/>
      <c r="CR993" s="446"/>
      <c r="CS993" s="446"/>
      <c r="CT993" s="444"/>
      <c r="CU993" s="444"/>
      <c r="CV993" s="444"/>
      <c r="CW993" s="444"/>
      <c r="CX993" s="447"/>
      <c r="CY993" s="447"/>
      <c r="CZ993" s="447"/>
      <c r="DA993" s="447"/>
      <c r="DB993" s="448"/>
      <c r="DC993" s="448"/>
      <c r="DD993" s="446"/>
      <c r="DE993" s="439"/>
      <c r="DF993" s="439"/>
      <c r="DG993" s="439"/>
      <c r="DH993" s="439"/>
      <c r="DI993" s="439"/>
      <c r="DJ993" s="439"/>
      <c r="DK993" s="439"/>
      <c r="DL993" s="446"/>
      <c r="DM993" s="446"/>
      <c r="DN993" s="444"/>
      <c r="DO993" s="444"/>
      <c r="DP993" s="444"/>
      <c r="DQ993" s="444"/>
      <c r="DR993" s="444"/>
      <c r="DS993" s="441"/>
      <c r="DT993" s="449"/>
      <c r="DU993" s="450"/>
      <c r="DV993" s="450"/>
      <c r="DW993" s="450"/>
      <c r="DX993" s="450"/>
      <c r="DY993" s="450"/>
      <c r="DZ993" s="450"/>
      <c r="EA993" s="450"/>
      <c r="EB993" s="450"/>
      <c r="EC993" s="450"/>
      <c r="ED993" s="450"/>
      <c r="EE993" s="446"/>
      <c r="EF993" s="446"/>
      <c r="EL993" s="4"/>
      <c r="EM993" s="4"/>
      <c r="EN993" s="5"/>
      <c r="EO993" s="4"/>
      <c r="FA993" s="23"/>
      <c r="FB993" s="24"/>
      <c r="FC993" s="75"/>
      <c r="FD993" s="76"/>
      <c r="FF993" s="89"/>
      <c r="IA993" s="214"/>
      <c r="IB993" s="215"/>
      <c r="IC993" s="214"/>
      <c r="ID993" s="215"/>
      <c r="IE993" s="214"/>
      <c r="IF993" s="214"/>
      <c r="IG993" s="214"/>
      <c r="IH993" s="233"/>
      <c r="II993" s="160"/>
      <c r="IJ993" s="217"/>
      <c r="IK993" s="218"/>
      <c r="IL993" s="218"/>
      <c r="IM993" s="218"/>
      <c r="IO993" s="391"/>
    </row>
    <row r="994" spans="1:249" s="6" customFormat="1" ht="15" x14ac:dyDescent="0.2">
      <c r="A994" s="467" t="s">
        <v>2195</v>
      </c>
      <c r="B994" s="467" t="s">
        <v>1969</v>
      </c>
      <c r="C994" s="393" t="s">
        <v>1101</v>
      </c>
      <c r="D994" s="468"/>
      <c r="E994" s="462" t="s">
        <v>2137</v>
      </c>
      <c r="F994" s="14" t="s">
        <v>2149</v>
      </c>
      <c r="G994" s="14" t="s">
        <v>2149</v>
      </c>
      <c r="H994" s="469" t="s">
        <v>2149</v>
      </c>
      <c r="I994" s="462"/>
      <c r="J994" s="456"/>
      <c r="K994" s="11"/>
      <c r="L994" s="11"/>
      <c r="M994" s="14"/>
      <c r="N994" s="470"/>
      <c r="O994" s="14"/>
      <c r="P994" s="14"/>
      <c r="Q994" s="14"/>
      <c r="R994" s="14"/>
      <c r="S994" s="14"/>
      <c r="T994" s="469"/>
      <c r="U994" s="454"/>
      <c r="V994" s="454"/>
      <c r="W994" s="9"/>
      <c r="X994" s="9"/>
      <c r="Y994" s="10"/>
      <c r="Z994" s="495">
        <v>3</v>
      </c>
      <c r="AA994" s="11"/>
      <c r="AB994" s="472"/>
      <c r="AC994" s="473"/>
      <c r="AD994" s="473"/>
      <c r="AE994" s="496" t="s">
        <v>2195</v>
      </c>
      <c r="AF994" s="12"/>
      <c r="AG994" s="12"/>
      <c r="AH994" s="13"/>
      <c r="AI994" s="14"/>
      <c r="AJ994" s="14"/>
      <c r="AK994" s="7"/>
      <c r="AL994" s="7"/>
      <c r="AM994" s="15"/>
      <c r="AN994" s="15"/>
      <c r="AO994" s="8"/>
      <c r="AP994" s="453" t="s">
        <v>450</v>
      </c>
      <c r="AQ994" s="17"/>
      <c r="AR994" s="18"/>
      <c r="AS994" s="19"/>
      <c r="AT994" s="19"/>
      <c r="AU994" s="19"/>
      <c r="AV994" s="19"/>
      <c r="AW994" s="19"/>
      <c r="AX994" s="19"/>
      <c r="AY994" s="19"/>
      <c r="AZ994" s="20"/>
      <c r="BA994" s="20"/>
      <c r="BB994" s="21"/>
      <c r="BC994" s="22" t="s">
        <v>2179</v>
      </c>
      <c r="BD994" s="77"/>
      <c r="BE994" s="91"/>
      <c r="BF994" s="91"/>
      <c r="BG994" s="92"/>
      <c r="BH994"/>
      <c r="BI994"/>
      <c r="BJ994"/>
      <c r="BK994"/>
      <c r="BL994"/>
      <c r="BM994"/>
      <c r="BN994"/>
      <c r="BO994"/>
      <c r="BP994"/>
      <c r="BQ994"/>
      <c r="BR994"/>
      <c r="BS994"/>
      <c r="BT994" s="92"/>
      <c r="BU994" s="92"/>
      <c r="BV994" s="92"/>
      <c r="BW994" s="5"/>
      <c r="BX994" s="5"/>
      <c r="BY994" s="5"/>
      <c r="BZ994" s="5"/>
      <c r="CA994" s="5"/>
      <c r="CB994" s="5"/>
      <c r="CC994" s="5"/>
      <c r="CD994" s="440"/>
      <c r="CE994" s="440"/>
      <c r="CF994" s="441"/>
      <c r="CG994" s="442"/>
      <c r="CH994" s="443"/>
      <c r="CI994" s="443"/>
      <c r="CJ994" s="443"/>
      <c r="CK994" s="443"/>
      <c r="CL994" s="4"/>
      <c r="CM994" s="4"/>
      <c r="CN994" s="5"/>
      <c r="CO994" s="4"/>
      <c r="CP994" s="444"/>
      <c r="CQ994" s="445"/>
      <c r="CR994" s="446"/>
      <c r="CS994" s="446"/>
      <c r="CT994" s="444"/>
      <c r="CU994" s="444"/>
      <c r="CV994" s="444"/>
      <c r="CW994" s="444"/>
      <c r="CX994" s="447"/>
      <c r="CY994" s="447"/>
      <c r="CZ994" s="447"/>
      <c r="DA994" s="447"/>
      <c r="DB994" s="448"/>
      <c r="DC994" s="448"/>
      <c r="DD994" s="446"/>
      <c r="DE994" s="439"/>
      <c r="DF994" s="439"/>
      <c r="DG994" s="439"/>
      <c r="DH994" s="439"/>
      <c r="DI994" s="439"/>
      <c r="DJ994" s="439"/>
      <c r="DK994" s="439"/>
      <c r="DL994" s="446"/>
      <c r="DM994" s="446"/>
      <c r="DN994" s="444"/>
      <c r="DO994" s="444"/>
      <c r="DP994" s="444"/>
      <c r="DQ994" s="444"/>
      <c r="DR994" s="444"/>
      <c r="DS994" s="441"/>
      <c r="DT994" s="449"/>
      <c r="DU994" s="450"/>
      <c r="DV994" s="450"/>
      <c r="DW994" s="450"/>
      <c r="DX994" s="450"/>
      <c r="DY994" s="450"/>
      <c r="DZ994" s="450"/>
      <c r="EA994" s="450"/>
      <c r="EB994" s="450"/>
      <c r="EC994" s="450"/>
      <c r="ED994" s="450"/>
      <c r="EE994" s="446"/>
      <c r="EF994" s="446"/>
      <c r="EL994" s="4"/>
      <c r="EM994" s="4"/>
      <c r="EN994" s="5"/>
      <c r="EO994" s="4"/>
      <c r="FA994" s="23"/>
      <c r="FB994" s="24"/>
      <c r="FC994" s="75"/>
      <c r="FD994" s="76"/>
      <c r="FF994" s="89"/>
      <c r="IA994" s="214"/>
      <c r="IB994" s="215"/>
      <c r="IC994" s="214"/>
      <c r="ID994" s="215"/>
      <c r="IE994" s="214"/>
      <c r="IF994" s="214"/>
      <c r="IG994" s="214"/>
      <c r="IH994" s="233"/>
      <c r="II994" s="160"/>
      <c r="IJ994" s="217"/>
      <c r="IK994" s="218"/>
      <c r="IL994" s="218"/>
      <c r="IM994" s="218"/>
      <c r="IO994" s="391"/>
    </row>
    <row r="995" spans="1:249" s="6" customFormat="1" ht="15" x14ac:dyDescent="0.2">
      <c r="A995" s="467"/>
      <c r="B995" s="467"/>
      <c r="C995" s="458" t="s">
        <v>3232</v>
      </c>
      <c r="D995" s="468"/>
      <c r="E995" s="462"/>
      <c r="F995" s="14"/>
      <c r="G995" s="14"/>
      <c r="H995" s="469"/>
      <c r="I995" s="462"/>
      <c r="J995" s="456"/>
      <c r="K995" s="11"/>
      <c r="L995" s="11"/>
      <c r="M995" s="14"/>
      <c r="N995" s="470"/>
      <c r="O995" s="14"/>
      <c r="P995" s="14"/>
      <c r="Q995" s="14"/>
      <c r="R995" s="14"/>
      <c r="S995" s="14"/>
      <c r="T995" s="469"/>
      <c r="U995" s="454"/>
      <c r="V995" s="454"/>
      <c r="W995" s="454"/>
      <c r="X995" s="454"/>
      <c r="Y995" s="471"/>
      <c r="Z995" s="471"/>
      <c r="AA995" s="11"/>
      <c r="AB995" s="472"/>
      <c r="AC995" s="473"/>
      <c r="AD995" s="473"/>
      <c r="AE995" s="473"/>
      <c r="AF995" s="473"/>
      <c r="AG995" s="473"/>
      <c r="AH995" s="474"/>
      <c r="AI995" s="14"/>
      <c r="AJ995" s="14"/>
      <c r="AK995" s="11"/>
      <c r="AL995" s="11"/>
      <c r="AM995" s="475"/>
      <c r="AN995" s="475"/>
      <c r="AO995" s="469"/>
      <c r="AP995" s="476" t="s">
        <v>3233</v>
      </c>
      <c r="AQ995" s="477"/>
      <c r="AR995" s="478"/>
      <c r="AS995" s="479"/>
      <c r="AT995" s="479"/>
      <c r="AU995" s="479"/>
      <c r="AV995" s="479"/>
      <c r="AW995" s="479"/>
      <c r="AX995" s="479"/>
      <c r="AY995" s="479"/>
      <c r="AZ995" s="480"/>
      <c r="BA995" s="480"/>
      <c r="BB995" s="21"/>
      <c r="BC995" s="22" t="s">
        <v>2179</v>
      </c>
      <c r="BD995" s="77"/>
      <c r="BE995" s="91"/>
      <c r="BF995" s="91"/>
      <c r="BG995" s="92"/>
      <c r="BH995"/>
      <c r="BI995"/>
      <c r="BJ995"/>
      <c r="BK995"/>
      <c r="BL995"/>
      <c r="BM995"/>
      <c r="BN995"/>
      <c r="BO995"/>
      <c r="BP995"/>
      <c r="BQ995"/>
      <c r="BR995"/>
      <c r="BS995"/>
      <c r="BT995" s="92"/>
      <c r="BU995" s="92"/>
      <c r="BV995" s="92"/>
      <c r="BW995" s="5"/>
      <c r="BX995" s="5"/>
      <c r="BY995" s="5"/>
      <c r="BZ995" s="5"/>
      <c r="CA995" s="5"/>
      <c r="CB995" s="5"/>
      <c r="CC995" s="5"/>
      <c r="CD995" s="440"/>
      <c r="CE995" s="440"/>
      <c r="CF995" s="441"/>
      <c r="CG995" s="442"/>
      <c r="CH995" s="443"/>
      <c r="CI995" s="443"/>
      <c r="CJ995" s="443"/>
      <c r="CK995" s="443"/>
      <c r="CL995" s="4"/>
      <c r="CM995" s="4"/>
      <c r="CN995" s="5"/>
      <c r="CO995" s="4"/>
      <c r="CP995" s="444"/>
      <c r="CQ995" s="445"/>
      <c r="CR995" s="446"/>
      <c r="CS995" s="446"/>
      <c r="CT995" s="444"/>
      <c r="CU995" s="444"/>
      <c r="CV995" s="444"/>
      <c r="CW995" s="444"/>
      <c r="CX995" s="447"/>
      <c r="CY995" s="447"/>
      <c r="CZ995" s="447"/>
      <c r="DA995" s="447"/>
      <c r="DB995" s="448"/>
      <c r="DC995" s="448"/>
      <c r="DD995" s="446"/>
      <c r="DE995" s="439"/>
      <c r="DF995" s="439"/>
      <c r="DG995" s="439"/>
      <c r="DH995" s="439"/>
      <c r="DI995" s="439"/>
      <c r="DJ995" s="439"/>
      <c r="DK995" s="439"/>
      <c r="DL995" s="446"/>
      <c r="DM995" s="446"/>
      <c r="DN995" s="444"/>
      <c r="DO995" s="444"/>
      <c r="DP995" s="444"/>
      <c r="DQ995" s="444"/>
      <c r="DR995" s="444"/>
      <c r="DS995" s="441"/>
      <c r="DT995" s="449"/>
      <c r="DU995" s="450"/>
      <c r="DV995" s="450"/>
      <c r="DW995" s="450"/>
      <c r="DX995" s="450"/>
      <c r="DY995" s="450"/>
      <c r="DZ995" s="450"/>
      <c r="EA995" s="450"/>
      <c r="EB995" s="450"/>
      <c r="EC995" s="450"/>
      <c r="ED995" s="450"/>
      <c r="EE995" s="446"/>
      <c r="EF995" s="446"/>
      <c r="EL995" s="4"/>
      <c r="EM995" s="4"/>
      <c r="EN995" s="5"/>
      <c r="EO995" s="4"/>
      <c r="FA995" s="23"/>
      <c r="FB995" s="24"/>
      <c r="FC995" s="75"/>
      <c r="FD995" s="76"/>
      <c r="FF995" s="89"/>
      <c r="IA995" s="214"/>
      <c r="IB995" s="215"/>
      <c r="IC995" s="214"/>
      <c r="ID995" s="215"/>
      <c r="IE995" s="214"/>
      <c r="IF995" s="214"/>
      <c r="IG995" s="214"/>
      <c r="IH995" s="233"/>
      <c r="II995" s="160"/>
      <c r="IJ995" s="217"/>
      <c r="IK995" s="218"/>
      <c r="IL995" s="218"/>
      <c r="IM995" s="218"/>
      <c r="IO995" s="391"/>
    </row>
    <row r="996" spans="1:249" s="6" customFormat="1" ht="15" x14ac:dyDescent="0.2">
      <c r="A996" s="467" t="s">
        <v>2195</v>
      </c>
      <c r="B996" s="467" t="s">
        <v>2149</v>
      </c>
      <c r="C996" s="393" t="s">
        <v>1102</v>
      </c>
      <c r="D996" s="468"/>
      <c r="E996" s="462" t="s">
        <v>2137</v>
      </c>
      <c r="F996" s="14" t="s">
        <v>2149</v>
      </c>
      <c r="G996" s="14" t="s">
        <v>2149</v>
      </c>
      <c r="H996" s="469" t="s">
        <v>2149</v>
      </c>
      <c r="I996" s="462"/>
      <c r="J996" s="456"/>
      <c r="K996" s="11"/>
      <c r="L996" s="11"/>
      <c r="M996" s="14"/>
      <c r="N996" s="470"/>
      <c r="O996" s="14"/>
      <c r="P996" s="14"/>
      <c r="Q996" s="14"/>
      <c r="R996" s="14"/>
      <c r="S996" s="14"/>
      <c r="T996" s="469"/>
      <c r="U996" s="454"/>
      <c r="V996" s="454"/>
      <c r="W996" s="9"/>
      <c r="X996" s="9"/>
      <c r="Y996" s="10"/>
      <c r="Z996" s="495" t="s">
        <v>2195</v>
      </c>
      <c r="AA996" s="11"/>
      <c r="AB996" s="472"/>
      <c r="AC996" s="473"/>
      <c r="AD996" s="473"/>
      <c r="AE996" s="496" t="s">
        <v>2195</v>
      </c>
      <c r="AF996" s="12"/>
      <c r="AG996" s="12"/>
      <c r="AH996" s="13"/>
      <c r="AI996" s="14"/>
      <c r="AJ996" s="14"/>
      <c r="AK996" s="7"/>
      <c r="AL996" s="7"/>
      <c r="AM996" s="15"/>
      <c r="AN996" s="15"/>
      <c r="AO996" s="8"/>
      <c r="AP996" s="453" t="s">
        <v>451</v>
      </c>
      <c r="AQ996" s="17"/>
      <c r="AR996" s="18"/>
      <c r="AS996" s="19"/>
      <c r="AT996" s="19"/>
      <c r="AU996" s="19"/>
      <c r="AV996" s="19"/>
      <c r="AW996" s="19"/>
      <c r="AX996" s="19"/>
      <c r="AY996" s="19"/>
      <c r="AZ996" s="20"/>
      <c r="BA996" s="20"/>
      <c r="BB996" s="21"/>
      <c r="BC996" s="22" t="s">
        <v>2179</v>
      </c>
      <c r="BD996" s="77"/>
      <c r="BE996" s="91"/>
      <c r="BF996" s="91"/>
      <c r="BG996" s="92"/>
      <c r="BH996"/>
      <c r="BI996"/>
      <c r="BJ996"/>
      <c r="BK996"/>
      <c r="BL996"/>
      <c r="BM996"/>
      <c r="BN996"/>
      <c r="BO996"/>
      <c r="BP996"/>
      <c r="BQ996"/>
      <c r="BR996"/>
      <c r="BS996"/>
      <c r="BT996" s="92"/>
      <c r="BU996" s="92"/>
      <c r="BV996" s="92"/>
      <c r="BW996" s="5"/>
      <c r="BX996" s="5"/>
      <c r="BY996" s="5"/>
      <c r="BZ996" s="5"/>
      <c r="CA996" s="5"/>
      <c r="CB996" s="5"/>
      <c r="CC996" s="5"/>
      <c r="CD996" s="440"/>
      <c r="CE996" s="440"/>
      <c r="CF996" s="441"/>
      <c r="CG996" s="442"/>
      <c r="CH996" s="443"/>
      <c r="CI996" s="443"/>
      <c r="CJ996" s="443"/>
      <c r="CK996" s="443"/>
      <c r="CL996" s="4"/>
      <c r="CM996" s="4"/>
      <c r="CN996" s="5"/>
      <c r="CO996" s="4"/>
      <c r="CP996" s="444"/>
      <c r="CQ996" s="445"/>
      <c r="CR996" s="446"/>
      <c r="CS996" s="446"/>
      <c r="CT996" s="444"/>
      <c r="CU996" s="444"/>
      <c r="CV996" s="444"/>
      <c r="CW996" s="444"/>
      <c r="CX996" s="447"/>
      <c r="CY996" s="447"/>
      <c r="CZ996" s="447"/>
      <c r="DA996" s="447"/>
      <c r="DB996" s="448"/>
      <c r="DC996" s="448"/>
      <c r="DD996" s="446"/>
      <c r="DE996" s="439"/>
      <c r="DF996" s="439"/>
      <c r="DG996" s="439"/>
      <c r="DH996" s="439"/>
      <c r="DI996" s="439"/>
      <c r="DJ996" s="439"/>
      <c r="DK996" s="439"/>
      <c r="DL996" s="446"/>
      <c r="DM996" s="446"/>
      <c r="DN996" s="444"/>
      <c r="DO996" s="444"/>
      <c r="DP996" s="444"/>
      <c r="DQ996" s="444"/>
      <c r="DR996" s="444"/>
      <c r="DS996" s="441"/>
      <c r="DT996" s="449"/>
      <c r="DU996" s="450"/>
      <c r="DV996" s="450"/>
      <c r="DW996" s="450"/>
      <c r="DX996" s="450"/>
      <c r="DY996" s="450"/>
      <c r="DZ996" s="450"/>
      <c r="EA996" s="450"/>
      <c r="EB996" s="450"/>
      <c r="EC996" s="450"/>
      <c r="ED996" s="450"/>
      <c r="EE996" s="446"/>
      <c r="EF996" s="446"/>
      <c r="EL996" s="4"/>
      <c r="EM996" s="4"/>
      <c r="EN996" s="5"/>
      <c r="EO996" s="4"/>
      <c r="FA996" s="23"/>
      <c r="FB996" s="24"/>
      <c r="FC996" s="75"/>
      <c r="FD996" s="76"/>
      <c r="FF996" s="89"/>
      <c r="IA996" s="214"/>
      <c r="IB996" s="215"/>
      <c r="IC996" s="214"/>
      <c r="ID996" s="215"/>
      <c r="IE996" s="214"/>
      <c r="IF996" s="214"/>
      <c r="IG996" s="214"/>
      <c r="IH996" s="233"/>
      <c r="II996" s="160"/>
      <c r="IJ996" s="217"/>
      <c r="IK996" s="218"/>
      <c r="IL996" s="218"/>
      <c r="IM996" s="218"/>
      <c r="IO996" s="391"/>
    </row>
    <row r="997" spans="1:249" s="6" customFormat="1" ht="15" x14ac:dyDescent="0.2">
      <c r="A997" s="467" t="s">
        <v>2195</v>
      </c>
      <c r="B997" s="467" t="s">
        <v>1960</v>
      </c>
      <c r="C997" s="393" t="s">
        <v>1103</v>
      </c>
      <c r="D997" s="468"/>
      <c r="E997" s="462" t="s">
        <v>2137</v>
      </c>
      <c r="F997" s="14" t="s">
        <v>2149</v>
      </c>
      <c r="G997" s="14" t="s">
        <v>2149</v>
      </c>
      <c r="H997" s="469" t="s">
        <v>2149</v>
      </c>
      <c r="I997" s="462"/>
      <c r="J997" s="456"/>
      <c r="K997" s="11"/>
      <c r="L997" s="11"/>
      <c r="M997" s="14"/>
      <c r="N997" s="470"/>
      <c r="O997" s="14"/>
      <c r="P997" s="14"/>
      <c r="Q997" s="14"/>
      <c r="R997" s="14"/>
      <c r="S997" s="14"/>
      <c r="T997" s="469"/>
      <c r="U997" s="454"/>
      <c r="V997" s="454"/>
      <c r="W997" s="9"/>
      <c r="X997" s="9"/>
      <c r="Y997" s="10"/>
      <c r="Z997" s="495" t="s">
        <v>2161</v>
      </c>
      <c r="AA997" s="11"/>
      <c r="AB997" s="472"/>
      <c r="AC997" s="473"/>
      <c r="AD997" s="473"/>
      <c r="AE997" s="496" t="s">
        <v>2195</v>
      </c>
      <c r="AF997" s="12"/>
      <c r="AG997" s="12"/>
      <c r="AH997" s="13"/>
      <c r="AI997" s="14"/>
      <c r="AJ997" s="14"/>
      <c r="AK997" s="7"/>
      <c r="AL997" s="7"/>
      <c r="AM997" s="15"/>
      <c r="AN997" s="15"/>
      <c r="AO997" s="8"/>
      <c r="AP997" s="453" t="s">
        <v>452</v>
      </c>
      <c r="AQ997" s="17"/>
      <c r="AR997" s="18"/>
      <c r="AS997" s="19"/>
      <c r="AT997" s="19"/>
      <c r="AU997" s="19"/>
      <c r="AV997" s="19"/>
      <c r="AW997" s="19"/>
      <c r="AX997" s="19"/>
      <c r="AY997" s="19"/>
      <c r="AZ997" s="20"/>
      <c r="BA997" s="20"/>
      <c r="BB997" s="21"/>
      <c r="BC997" s="22" t="s">
        <v>2179</v>
      </c>
      <c r="BD997" s="77"/>
      <c r="BE997" s="91"/>
      <c r="BF997" s="91"/>
      <c r="BG997" s="92"/>
      <c r="BH997"/>
      <c r="BI997"/>
      <c r="BJ997"/>
      <c r="BK997"/>
      <c r="BL997"/>
      <c r="BM997"/>
      <c r="BN997"/>
      <c r="BO997"/>
      <c r="BP997"/>
      <c r="BQ997"/>
      <c r="BR997"/>
      <c r="BS997"/>
      <c r="BT997" s="92"/>
      <c r="BU997" s="92"/>
      <c r="BV997" s="92"/>
      <c r="BW997" s="5"/>
      <c r="BX997" s="5"/>
      <c r="BY997" s="5"/>
      <c r="BZ997" s="5"/>
      <c r="CA997" s="5"/>
      <c r="CB997" s="5"/>
      <c r="CC997" s="5"/>
      <c r="CD997" s="440"/>
      <c r="CE997" s="440"/>
      <c r="CF997" s="441"/>
      <c r="CG997" s="442"/>
      <c r="CH997" s="443"/>
      <c r="CI997" s="443"/>
      <c r="CJ997" s="443"/>
      <c r="CK997" s="443"/>
      <c r="CL997" s="4"/>
      <c r="CM997" s="4"/>
      <c r="CN997" s="5"/>
      <c r="CO997" s="4"/>
      <c r="CP997" s="444"/>
      <c r="CQ997" s="445"/>
      <c r="CR997" s="446"/>
      <c r="CS997" s="446"/>
      <c r="CT997" s="444"/>
      <c r="CU997" s="444"/>
      <c r="CV997" s="444"/>
      <c r="CW997" s="444"/>
      <c r="CX997" s="447"/>
      <c r="CY997" s="447"/>
      <c r="CZ997" s="447"/>
      <c r="DA997" s="447"/>
      <c r="DB997" s="448"/>
      <c r="DC997" s="448"/>
      <c r="DD997" s="446"/>
      <c r="DE997" s="439"/>
      <c r="DF997" s="439"/>
      <c r="DG997" s="439"/>
      <c r="DH997" s="439"/>
      <c r="DI997" s="439"/>
      <c r="DJ997" s="439"/>
      <c r="DK997" s="439"/>
      <c r="DL997" s="446"/>
      <c r="DM997" s="446"/>
      <c r="DN997" s="444"/>
      <c r="DO997" s="444"/>
      <c r="DP997" s="444"/>
      <c r="DQ997" s="444"/>
      <c r="DR997" s="444"/>
      <c r="DS997" s="441"/>
      <c r="DT997" s="449"/>
      <c r="DU997" s="450"/>
      <c r="DV997" s="450"/>
      <c r="DW997" s="450"/>
      <c r="DX997" s="450"/>
      <c r="DY997" s="450"/>
      <c r="DZ997" s="450"/>
      <c r="EA997" s="450"/>
      <c r="EB997" s="450"/>
      <c r="EC997" s="450"/>
      <c r="ED997" s="450"/>
      <c r="EE997" s="446"/>
      <c r="EF997" s="446"/>
      <c r="EL997" s="4"/>
      <c r="EM997" s="4"/>
      <c r="EN997" s="5"/>
      <c r="EO997" s="4"/>
      <c r="FA997" s="23"/>
      <c r="FB997" s="24"/>
      <c r="FC997" s="75"/>
      <c r="FD997" s="76"/>
      <c r="FF997" s="89"/>
      <c r="IA997" s="214"/>
      <c r="IB997" s="215"/>
      <c r="IC997" s="214"/>
      <c r="ID997" s="215"/>
      <c r="IE997" s="214"/>
      <c r="IF997" s="214"/>
      <c r="IG997" s="214"/>
      <c r="IH997" s="233"/>
      <c r="II997" s="160"/>
      <c r="IJ997" s="217"/>
      <c r="IK997" s="218"/>
      <c r="IL997" s="218"/>
      <c r="IM997" s="218"/>
      <c r="IO997" s="391"/>
    </row>
    <row r="998" spans="1:249" s="6" customFormat="1" ht="15" x14ac:dyDescent="0.2">
      <c r="A998" s="467" t="s">
        <v>2195</v>
      </c>
      <c r="B998" s="467" t="s">
        <v>2149</v>
      </c>
      <c r="C998" s="393" t="s">
        <v>1104</v>
      </c>
      <c r="D998" s="468"/>
      <c r="E998" s="462" t="s">
        <v>2137</v>
      </c>
      <c r="F998" s="14" t="s">
        <v>2149</v>
      </c>
      <c r="G998" s="14" t="s">
        <v>2149</v>
      </c>
      <c r="H998" s="469" t="s">
        <v>2149</v>
      </c>
      <c r="I998" s="462"/>
      <c r="J998" s="456"/>
      <c r="K998" s="11"/>
      <c r="L998" s="11"/>
      <c r="M998" s="14"/>
      <c r="N998" s="470"/>
      <c r="O998" s="14"/>
      <c r="P998" s="14"/>
      <c r="Q998" s="14"/>
      <c r="R998" s="14"/>
      <c r="S998" s="14"/>
      <c r="T998" s="469"/>
      <c r="U998" s="454"/>
      <c r="V998" s="454"/>
      <c r="W998" s="9"/>
      <c r="X998" s="9"/>
      <c r="Y998" s="10"/>
      <c r="Z998" s="495" t="s">
        <v>2195</v>
      </c>
      <c r="AA998" s="11"/>
      <c r="AB998" s="472"/>
      <c r="AC998" s="473"/>
      <c r="AD998" s="473"/>
      <c r="AE998" s="496" t="s">
        <v>2195</v>
      </c>
      <c r="AF998" s="12"/>
      <c r="AG998" s="12"/>
      <c r="AH998" s="13"/>
      <c r="AI998" s="14"/>
      <c r="AJ998" s="14"/>
      <c r="AK998" s="7"/>
      <c r="AL998" s="7"/>
      <c r="AM998" s="15"/>
      <c r="AN998" s="15"/>
      <c r="AO998" s="8"/>
      <c r="AP998" s="453" t="s">
        <v>453</v>
      </c>
      <c r="AQ998" s="17"/>
      <c r="AR998" s="18"/>
      <c r="AS998" s="19"/>
      <c r="AT998" s="19"/>
      <c r="AU998" s="19"/>
      <c r="AV998" s="19"/>
      <c r="AW998" s="19"/>
      <c r="AX998" s="19"/>
      <c r="AY998" s="19"/>
      <c r="AZ998" s="20"/>
      <c r="BA998" s="20"/>
      <c r="BB998" s="21"/>
      <c r="BC998" s="22" t="s">
        <v>2179</v>
      </c>
      <c r="BD998" s="77"/>
      <c r="BE998" s="91"/>
      <c r="BF998" s="91"/>
      <c r="BG998" s="92"/>
      <c r="BH998"/>
      <c r="BI998"/>
      <c r="BJ998"/>
      <c r="BK998"/>
      <c r="BL998"/>
      <c r="BM998"/>
      <c r="BN998"/>
      <c r="BO998"/>
      <c r="BP998"/>
      <c r="BQ998"/>
      <c r="BR998"/>
      <c r="BS998"/>
      <c r="BT998" s="92"/>
      <c r="BU998" s="92"/>
      <c r="BV998" s="92"/>
      <c r="BW998" s="5"/>
      <c r="BX998" s="5"/>
      <c r="BY998" s="5"/>
      <c r="BZ998" s="5"/>
      <c r="CA998" s="5"/>
      <c r="CB998" s="5"/>
      <c r="CC998" s="5"/>
      <c r="CD998" s="440"/>
      <c r="CE998" s="440"/>
      <c r="CF998" s="441"/>
      <c r="CG998" s="442"/>
      <c r="CH998" s="443"/>
      <c r="CI998" s="443"/>
      <c r="CJ998" s="443"/>
      <c r="CK998" s="443"/>
      <c r="CL998" s="4"/>
      <c r="CM998" s="4"/>
      <c r="CN998" s="5"/>
      <c r="CO998" s="4"/>
      <c r="CP998" s="444"/>
      <c r="CQ998" s="445"/>
      <c r="CR998" s="446"/>
      <c r="CS998" s="446"/>
      <c r="CT998" s="444"/>
      <c r="CU998" s="444"/>
      <c r="CV998" s="444"/>
      <c r="CW998" s="444"/>
      <c r="CX998" s="447"/>
      <c r="CY998" s="447"/>
      <c r="CZ998" s="447"/>
      <c r="DA998" s="447"/>
      <c r="DB998" s="448"/>
      <c r="DC998" s="448"/>
      <c r="DD998" s="446"/>
      <c r="DE998" s="439"/>
      <c r="DF998" s="439"/>
      <c r="DG998" s="439"/>
      <c r="DH998" s="439"/>
      <c r="DI998" s="439"/>
      <c r="DJ998" s="439"/>
      <c r="DK998" s="439"/>
      <c r="DL998" s="446"/>
      <c r="DM998" s="446"/>
      <c r="DN998" s="444"/>
      <c r="DO998" s="444"/>
      <c r="DP998" s="444"/>
      <c r="DQ998" s="444"/>
      <c r="DR998" s="444"/>
      <c r="DS998" s="441"/>
      <c r="DT998" s="449"/>
      <c r="DU998" s="450"/>
      <c r="DV998" s="450"/>
      <c r="DW998" s="450"/>
      <c r="DX998" s="450"/>
      <c r="DY998" s="450"/>
      <c r="DZ998" s="450"/>
      <c r="EA998" s="450"/>
      <c r="EB998" s="450"/>
      <c r="EC998" s="450"/>
      <c r="ED998" s="450"/>
      <c r="EE998" s="446"/>
      <c r="EF998" s="446"/>
      <c r="EL998" s="4"/>
      <c r="EM998" s="4"/>
      <c r="EN998" s="5"/>
      <c r="EO998" s="4"/>
      <c r="FA998" s="23"/>
      <c r="FB998" s="24"/>
      <c r="FC998" s="75"/>
      <c r="FD998" s="76"/>
      <c r="FF998" s="89"/>
      <c r="IA998" s="214"/>
      <c r="IB998" s="215"/>
      <c r="IC998" s="214"/>
      <c r="ID998" s="215"/>
      <c r="IE998" s="214"/>
      <c r="IF998" s="214"/>
      <c r="IG998" s="214"/>
      <c r="IH998" s="233"/>
      <c r="II998" s="160"/>
      <c r="IJ998" s="217"/>
      <c r="IK998" s="218"/>
      <c r="IL998" s="218"/>
      <c r="IM998" s="218"/>
      <c r="IO998" s="391"/>
    </row>
    <row r="999" spans="1:249" s="6" customFormat="1" ht="15" x14ac:dyDescent="0.2">
      <c r="A999" s="467" t="s">
        <v>2166</v>
      </c>
      <c r="B999" s="467" t="s">
        <v>2149</v>
      </c>
      <c r="C999" s="393" t="s">
        <v>1105</v>
      </c>
      <c r="D999" s="468"/>
      <c r="E999" s="462" t="s">
        <v>2138</v>
      </c>
      <c r="F999" s="14" t="s">
        <v>2149</v>
      </c>
      <c r="G999" s="14" t="s">
        <v>2153</v>
      </c>
      <c r="H999" s="469" t="s">
        <v>2149</v>
      </c>
      <c r="I999" s="462"/>
      <c r="J999" s="456"/>
      <c r="K999" s="11"/>
      <c r="L999" s="11"/>
      <c r="M999" s="14"/>
      <c r="N999" s="470"/>
      <c r="O999" s="14"/>
      <c r="P999" s="14"/>
      <c r="Q999" s="14"/>
      <c r="R999" s="14"/>
      <c r="S999" s="14"/>
      <c r="T999" s="469"/>
      <c r="U999" s="454"/>
      <c r="V999" s="454"/>
      <c r="W999" s="9"/>
      <c r="X999" s="9"/>
      <c r="Y999" s="10"/>
      <c r="Z999" s="495" t="s">
        <v>2166</v>
      </c>
      <c r="AA999" s="11"/>
      <c r="AB999" s="472"/>
      <c r="AC999" s="473"/>
      <c r="AD999" s="473"/>
      <c r="AE999" s="496" t="s">
        <v>2195</v>
      </c>
      <c r="AF999" s="12"/>
      <c r="AG999" s="12"/>
      <c r="AH999" s="13"/>
      <c r="AI999" s="14"/>
      <c r="AJ999" s="14"/>
      <c r="AK999" s="7"/>
      <c r="AL999" s="7"/>
      <c r="AM999" s="15"/>
      <c r="AN999" s="15"/>
      <c r="AO999" s="8"/>
      <c r="AP999" s="453" t="s">
        <v>454</v>
      </c>
      <c r="AQ999" s="17"/>
      <c r="AR999" s="18"/>
      <c r="AS999" s="19"/>
      <c r="AT999" s="19"/>
      <c r="AU999" s="19"/>
      <c r="AV999" s="19"/>
      <c r="AW999" s="19"/>
      <c r="AX999" s="19"/>
      <c r="AY999" s="19"/>
      <c r="AZ999" s="20"/>
      <c r="BA999" s="20"/>
      <c r="BB999" s="21"/>
      <c r="BC999" s="22" t="s">
        <v>2163</v>
      </c>
      <c r="BD999" s="77"/>
      <c r="BE999" s="91"/>
      <c r="BF999" s="91"/>
      <c r="BG999" s="92"/>
      <c r="BH999"/>
      <c r="BI999"/>
      <c r="BJ999"/>
      <c r="BK999"/>
      <c r="BL999"/>
      <c r="BM999"/>
      <c r="BN999"/>
      <c r="BO999"/>
      <c r="BP999"/>
      <c r="BQ999"/>
      <c r="BR999"/>
      <c r="BS999"/>
      <c r="BT999" s="92"/>
      <c r="BU999" s="92"/>
      <c r="BV999" s="92"/>
      <c r="BW999" s="5"/>
      <c r="BX999" s="5"/>
      <c r="BY999" s="5"/>
      <c r="BZ999" s="5"/>
      <c r="CA999" s="5"/>
      <c r="CB999" s="5"/>
      <c r="CC999" s="5"/>
      <c r="CD999" s="440"/>
      <c r="CE999" s="440"/>
      <c r="CF999" s="441"/>
      <c r="CG999" s="442"/>
      <c r="CH999" s="443"/>
      <c r="CI999" s="443"/>
      <c r="CJ999" s="443"/>
      <c r="CK999" s="443"/>
      <c r="CL999" s="4"/>
      <c r="CM999" s="4"/>
      <c r="CN999" s="5"/>
      <c r="CO999" s="4"/>
      <c r="CP999" s="444"/>
      <c r="CQ999" s="445"/>
      <c r="CR999" s="446"/>
      <c r="CS999" s="446"/>
      <c r="CT999" s="444"/>
      <c r="CU999" s="444"/>
      <c r="CV999" s="444"/>
      <c r="CW999" s="444"/>
      <c r="CX999" s="447"/>
      <c r="CY999" s="447"/>
      <c r="CZ999" s="447"/>
      <c r="DA999" s="447"/>
      <c r="DB999" s="448"/>
      <c r="DC999" s="448"/>
      <c r="DD999" s="446"/>
      <c r="DE999" s="439"/>
      <c r="DF999" s="439"/>
      <c r="DG999" s="439"/>
      <c r="DH999" s="439"/>
      <c r="DI999" s="439"/>
      <c r="DJ999" s="439"/>
      <c r="DK999" s="439"/>
      <c r="DL999" s="446"/>
      <c r="DM999" s="446"/>
      <c r="DN999" s="444"/>
      <c r="DO999" s="444"/>
      <c r="DP999" s="444"/>
      <c r="DQ999" s="444"/>
      <c r="DR999" s="444"/>
      <c r="DS999" s="441"/>
      <c r="DT999" s="449"/>
      <c r="DU999" s="450"/>
      <c r="DV999" s="450"/>
      <c r="DW999" s="450"/>
      <c r="DX999" s="450"/>
      <c r="DY999" s="450"/>
      <c r="DZ999" s="450"/>
      <c r="EA999" s="450"/>
      <c r="EB999" s="450"/>
      <c r="EC999" s="450"/>
      <c r="ED999" s="450"/>
      <c r="EE999" s="446"/>
      <c r="EF999" s="446"/>
      <c r="EL999" s="4"/>
      <c r="EM999" s="4"/>
      <c r="EN999" s="5"/>
      <c r="EO999" s="4"/>
      <c r="FA999" s="23"/>
      <c r="FB999" s="24"/>
      <c r="FC999" s="75"/>
      <c r="FD999" s="76"/>
      <c r="FF999" s="89"/>
      <c r="IA999" s="214"/>
      <c r="IB999" s="215"/>
      <c r="IC999" s="214"/>
      <c r="ID999" s="215"/>
      <c r="IE999" s="214"/>
      <c r="IF999" s="214"/>
      <c r="IG999" s="214"/>
      <c r="IH999" s="233"/>
      <c r="II999" s="160"/>
      <c r="IJ999" s="217"/>
      <c r="IK999" s="218"/>
      <c r="IL999" s="218"/>
      <c r="IM999" s="218"/>
      <c r="IO999" s="391"/>
    </row>
    <row r="1000" spans="1:249" s="6" customFormat="1" ht="15" x14ac:dyDescent="0.2">
      <c r="A1000" s="467" t="s">
        <v>2166</v>
      </c>
      <c r="B1000" s="467" t="s">
        <v>2149</v>
      </c>
      <c r="C1000" s="393" t="s">
        <v>1106</v>
      </c>
      <c r="D1000" s="468"/>
      <c r="E1000" s="462" t="s">
        <v>2138</v>
      </c>
      <c r="F1000" s="14" t="s">
        <v>2149</v>
      </c>
      <c r="G1000" s="14" t="s">
        <v>2153</v>
      </c>
      <c r="H1000" s="469" t="s">
        <v>2149</v>
      </c>
      <c r="I1000" s="462"/>
      <c r="J1000" s="456"/>
      <c r="K1000" s="11"/>
      <c r="L1000" s="11"/>
      <c r="M1000" s="14"/>
      <c r="N1000" s="470"/>
      <c r="O1000" s="14"/>
      <c r="P1000" s="14"/>
      <c r="Q1000" s="14"/>
      <c r="R1000" s="14"/>
      <c r="S1000" s="14"/>
      <c r="T1000" s="469"/>
      <c r="U1000" s="454"/>
      <c r="V1000" s="454"/>
      <c r="W1000" s="9"/>
      <c r="X1000" s="9"/>
      <c r="Y1000" s="10"/>
      <c r="Z1000" s="495" t="s">
        <v>2166</v>
      </c>
      <c r="AA1000" s="11"/>
      <c r="AB1000" s="472"/>
      <c r="AC1000" s="473"/>
      <c r="AD1000" s="473"/>
      <c r="AE1000" s="496" t="s">
        <v>2166</v>
      </c>
      <c r="AF1000" s="12"/>
      <c r="AG1000" s="12"/>
      <c r="AH1000" s="13"/>
      <c r="AI1000" s="14"/>
      <c r="AJ1000" s="14"/>
      <c r="AK1000" s="7"/>
      <c r="AL1000" s="7"/>
      <c r="AM1000" s="15"/>
      <c r="AN1000" s="15"/>
      <c r="AO1000" s="8"/>
      <c r="AP1000" s="453" t="s">
        <v>455</v>
      </c>
      <c r="AQ1000" s="17"/>
      <c r="AR1000" s="18"/>
      <c r="AS1000" s="19"/>
      <c r="AT1000" s="19"/>
      <c r="AU1000" s="19"/>
      <c r="AV1000" s="19"/>
      <c r="AW1000" s="19"/>
      <c r="AX1000" s="19"/>
      <c r="AY1000" s="19"/>
      <c r="AZ1000" s="20"/>
      <c r="BA1000" s="20"/>
      <c r="BB1000" s="21"/>
      <c r="BC1000" s="22" t="s">
        <v>2163</v>
      </c>
      <c r="BD1000" s="77"/>
      <c r="BE1000" s="91"/>
      <c r="BF1000" s="91"/>
      <c r="BG1000" s="92"/>
      <c r="BH1000"/>
      <c r="BI1000"/>
      <c r="BJ1000"/>
      <c r="BK1000"/>
      <c r="BL1000"/>
      <c r="BM1000"/>
      <c r="BN1000"/>
      <c r="BO1000"/>
      <c r="BP1000"/>
      <c r="BQ1000"/>
      <c r="BR1000"/>
      <c r="BS1000"/>
      <c r="BT1000" s="92"/>
      <c r="BU1000" s="92"/>
      <c r="BV1000" s="92"/>
      <c r="BW1000" s="5"/>
      <c r="BX1000" s="5"/>
      <c r="BY1000" s="5"/>
      <c r="BZ1000" s="5"/>
      <c r="CA1000" s="5"/>
      <c r="CB1000" s="5"/>
      <c r="CC1000" s="5"/>
      <c r="CD1000" s="440"/>
      <c r="CE1000" s="440"/>
      <c r="CF1000" s="441"/>
      <c r="CG1000" s="442"/>
      <c r="CH1000" s="443"/>
      <c r="CI1000" s="443"/>
      <c r="CJ1000" s="443"/>
      <c r="CK1000" s="443"/>
      <c r="CL1000" s="4"/>
      <c r="CM1000" s="4"/>
      <c r="CN1000" s="5"/>
      <c r="CO1000" s="4"/>
      <c r="CP1000" s="444"/>
      <c r="CQ1000" s="445"/>
      <c r="CR1000" s="446"/>
      <c r="CS1000" s="446"/>
      <c r="CT1000" s="444"/>
      <c r="CU1000" s="444"/>
      <c r="CV1000" s="444"/>
      <c r="CW1000" s="444"/>
      <c r="CX1000" s="447"/>
      <c r="CY1000" s="447"/>
      <c r="CZ1000" s="447"/>
      <c r="DA1000" s="447"/>
      <c r="DB1000" s="448"/>
      <c r="DC1000" s="448"/>
      <c r="DD1000" s="446"/>
      <c r="DE1000" s="439"/>
      <c r="DF1000" s="439"/>
      <c r="DG1000" s="439"/>
      <c r="DH1000" s="439"/>
      <c r="DI1000" s="439"/>
      <c r="DJ1000" s="439"/>
      <c r="DK1000" s="439"/>
      <c r="DL1000" s="446"/>
      <c r="DM1000" s="446"/>
      <c r="DN1000" s="444"/>
      <c r="DO1000" s="444"/>
      <c r="DP1000" s="444"/>
      <c r="DQ1000" s="444"/>
      <c r="DR1000" s="444"/>
      <c r="DS1000" s="441"/>
      <c r="DT1000" s="449"/>
      <c r="DU1000" s="450"/>
      <c r="DV1000" s="450"/>
      <c r="DW1000" s="450"/>
      <c r="DX1000" s="450"/>
      <c r="DY1000" s="450"/>
      <c r="DZ1000" s="450"/>
      <c r="EA1000" s="450"/>
      <c r="EB1000" s="450"/>
      <c r="EC1000" s="450"/>
      <c r="ED1000" s="450"/>
      <c r="EE1000" s="446"/>
      <c r="EF1000" s="446"/>
      <c r="EL1000" s="4"/>
      <c r="EM1000" s="4"/>
      <c r="EN1000" s="5"/>
      <c r="EO1000" s="4"/>
      <c r="FA1000" s="23"/>
      <c r="FB1000" s="24"/>
      <c r="FC1000" s="75"/>
      <c r="FD1000" s="76"/>
      <c r="FF1000" s="89"/>
      <c r="IA1000" s="214"/>
      <c r="IB1000" s="215"/>
      <c r="IC1000" s="214"/>
      <c r="ID1000" s="215"/>
      <c r="IE1000" s="214"/>
      <c r="IF1000" s="214"/>
      <c r="IG1000" s="214"/>
      <c r="IH1000" s="233"/>
      <c r="II1000" s="160"/>
      <c r="IJ1000" s="217"/>
      <c r="IK1000" s="218"/>
      <c r="IL1000" s="218"/>
      <c r="IM1000" s="218"/>
      <c r="IO1000" s="391"/>
    </row>
    <row r="1001" spans="1:249" s="6" customFormat="1" ht="15" x14ac:dyDescent="0.2">
      <c r="A1001" s="467">
        <v>3</v>
      </c>
      <c r="B1001" s="467" t="s">
        <v>2157</v>
      </c>
      <c r="C1001" s="393" t="s">
        <v>1107</v>
      </c>
      <c r="D1001" s="468"/>
      <c r="E1001" s="462" t="s">
        <v>2137</v>
      </c>
      <c r="F1001" s="14" t="s">
        <v>2149</v>
      </c>
      <c r="G1001" s="14" t="s">
        <v>2153</v>
      </c>
      <c r="H1001" s="469" t="s">
        <v>2149</v>
      </c>
      <c r="I1001" s="462"/>
      <c r="J1001" s="456"/>
      <c r="K1001" s="11"/>
      <c r="L1001" s="11"/>
      <c r="M1001" s="14"/>
      <c r="N1001" s="470"/>
      <c r="O1001" s="14"/>
      <c r="P1001" s="14"/>
      <c r="Q1001" s="14"/>
      <c r="R1001" s="14"/>
      <c r="S1001" s="14"/>
      <c r="T1001" s="469"/>
      <c r="U1001" s="454"/>
      <c r="V1001" s="454"/>
      <c r="W1001" s="9"/>
      <c r="X1001" s="9"/>
      <c r="Y1001" s="10"/>
      <c r="Z1001" s="495" t="s">
        <v>2165</v>
      </c>
      <c r="AA1001" s="11"/>
      <c r="AB1001" s="472"/>
      <c r="AC1001" s="473"/>
      <c r="AD1001" s="473"/>
      <c r="AE1001" s="496" t="s">
        <v>2195</v>
      </c>
      <c r="AF1001" s="12"/>
      <c r="AG1001" s="12"/>
      <c r="AH1001" s="13"/>
      <c r="AI1001" s="14"/>
      <c r="AJ1001" s="14"/>
      <c r="AK1001" s="7"/>
      <c r="AL1001" s="7"/>
      <c r="AM1001" s="15"/>
      <c r="AN1001" s="15"/>
      <c r="AO1001" s="8"/>
      <c r="AP1001" s="453" t="s">
        <v>456</v>
      </c>
      <c r="AQ1001" s="17"/>
      <c r="AR1001" s="18"/>
      <c r="AS1001" s="19"/>
      <c r="AT1001" s="19"/>
      <c r="AU1001" s="19"/>
      <c r="AV1001" s="19"/>
      <c r="AW1001" s="19"/>
      <c r="AX1001" s="19"/>
      <c r="AY1001" s="19"/>
      <c r="AZ1001" s="20"/>
      <c r="BA1001" s="20"/>
      <c r="BB1001" s="21"/>
      <c r="BC1001" s="22" t="s">
        <v>2163</v>
      </c>
      <c r="BD1001" s="77"/>
      <c r="BE1001" s="91"/>
      <c r="BF1001" s="91"/>
      <c r="BG1001" s="92"/>
      <c r="BH1001"/>
      <c r="BI1001"/>
      <c r="BJ1001"/>
      <c r="BK1001"/>
      <c r="BL1001"/>
      <c r="BM1001"/>
      <c r="BN1001"/>
      <c r="BO1001"/>
      <c r="BP1001"/>
      <c r="BQ1001"/>
      <c r="BR1001"/>
      <c r="BS1001"/>
      <c r="BT1001" s="92"/>
      <c r="BU1001" s="92"/>
      <c r="BV1001" s="92"/>
      <c r="BW1001" s="5"/>
      <c r="BX1001" s="5"/>
      <c r="BY1001" s="5"/>
      <c r="BZ1001" s="5"/>
      <c r="CA1001" s="5"/>
      <c r="CB1001" s="5"/>
      <c r="CC1001" s="5"/>
      <c r="CD1001" s="440"/>
      <c r="CE1001" s="440"/>
      <c r="CF1001" s="441"/>
      <c r="CG1001" s="442"/>
      <c r="CH1001" s="443"/>
      <c r="CI1001" s="443"/>
      <c r="CJ1001" s="443"/>
      <c r="CK1001" s="443"/>
      <c r="CL1001" s="4"/>
      <c r="CM1001" s="4"/>
      <c r="CN1001" s="5"/>
      <c r="CO1001" s="4"/>
      <c r="CP1001" s="444"/>
      <c r="CQ1001" s="445"/>
      <c r="CR1001" s="446"/>
      <c r="CS1001" s="446"/>
      <c r="CT1001" s="444"/>
      <c r="CU1001" s="444"/>
      <c r="CV1001" s="444"/>
      <c r="CW1001" s="444"/>
      <c r="CX1001" s="447"/>
      <c r="CY1001" s="447"/>
      <c r="CZ1001" s="447"/>
      <c r="DA1001" s="447"/>
      <c r="DB1001" s="448"/>
      <c r="DC1001" s="448"/>
      <c r="DD1001" s="446"/>
      <c r="DE1001" s="439"/>
      <c r="DF1001" s="439"/>
      <c r="DG1001" s="439"/>
      <c r="DH1001" s="439"/>
      <c r="DI1001" s="439"/>
      <c r="DJ1001" s="439"/>
      <c r="DK1001" s="439"/>
      <c r="DL1001" s="446"/>
      <c r="DM1001" s="446"/>
      <c r="DN1001" s="444"/>
      <c r="DO1001" s="444"/>
      <c r="DP1001" s="444"/>
      <c r="DQ1001" s="444"/>
      <c r="DR1001" s="444"/>
      <c r="DS1001" s="441"/>
      <c r="DT1001" s="449"/>
      <c r="DU1001" s="450"/>
      <c r="DV1001" s="450"/>
      <c r="DW1001" s="450"/>
      <c r="DX1001" s="450"/>
      <c r="DY1001" s="450"/>
      <c r="DZ1001" s="450"/>
      <c r="EA1001" s="450"/>
      <c r="EB1001" s="450"/>
      <c r="EC1001" s="450"/>
      <c r="ED1001" s="450"/>
      <c r="EE1001" s="446"/>
      <c r="EF1001" s="446"/>
      <c r="EL1001" s="4"/>
      <c r="EM1001" s="4"/>
      <c r="EN1001" s="5"/>
      <c r="EO1001" s="4"/>
      <c r="FA1001" s="23"/>
      <c r="FB1001" s="24"/>
      <c r="FC1001" s="75"/>
      <c r="FD1001" s="76"/>
      <c r="FF1001" s="89"/>
      <c r="IA1001" s="214"/>
      <c r="IB1001" s="215"/>
      <c r="IC1001" s="214"/>
      <c r="ID1001" s="215"/>
      <c r="IE1001" s="214"/>
      <c r="IF1001" s="214"/>
      <c r="IG1001" s="214"/>
      <c r="IH1001" s="233"/>
      <c r="II1001" s="160"/>
      <c r="IJ1001" s="217"/>
      <c r="IK1001" s="218"/>
      <c r="IL1001" s="218"/>
      <c r="IM1001" s="218"/>
      <c r="IO1001" s="391"/>
    </row>
    <row r="1002" spans="1:249" s="6" customFormat="1" ht="15" x14ac:dyDescent="0.2">
      <c r="A1002" s="467" t="s">
        <v>2195</v>
      </c>
      <c r="B1002" s="467" t="s">
        <v>2149</v>
      </c>
      <c r="C1002" s="393" t="s">
        <v>1108</v>
      </c>
      <c r="D1002" s="468"/>
      <c r="E1002" s="462" t="s">
        <v>2141</v>
      </c>
      <c r="F1002" s="14" t="s">
        <v>2150</v>
      </c>
      <c r="G1002" s="14" t="s">
        <v>2155</v>
      </c>
      <c r="H1002" s="469" t="s">
        <v>2149</v>
      </c>
      <c r="I1002" s="462"/>
      <c r="J1002" s="456"/>
      <c r="K1002" s="11"/>
      <c r="L1002" s="11"/>
      <c r="M1002" s="14"/>
      <c r="N1002" s="470"/>
      <c r="O1002" s="14"/>
      <c r="P1002" s="14"/>
      <c r="Q1002" s="14"/>
      <c r="R1002" s="14"/>
      <c r="S1002" s="14"/>
      <c r="T1002" s="469"/>
      <c r="U1002" s="454"/>
      <c r="V1002" s="454"/>
      <c r="W1002" s="9"/>
      <c r="X1002" s="9"/>
      <c r="Y1002" s="10"/>
      <c r="Z1002" s="495" t="s">
        <v>2195</v>
      </c>
      <c r="AA1002" s="11"/>
      <c r="AB1002" s="472"/>
      <c r="AC1002" s="473"/>
      <c r="AD1002" s="473"/>
      <c r="AE1002" s="496" t="s">
        <v>2195</v>
      </c>
      <c r="AF1002" s="12"/>
      <c r="AG1002" s="12"/>
      <c r="AH1002" s="13"/>
      <c r="AI1002" s="14"/>
      <c r="AJ1002" s="14"/>
      <c r="AK1002" s="7"/>
      <c r="AL1002" s="7"/>
      <c r="AM1002" s="15"/>
      <c r="AN1002" s="15"/>
      <c r="AO1002" s="8"/>
      <c r="AP1002" s="453" t="s">
        <v>457</v>
      </c>
      <c r="AQ1002" s="17"/>
      <c r="AR1002" s="18"/>
      <c r="AS1002" s="19"/>
      <c r="AT1002" s="19"/>
      <c r="AU1002" s="19"/>
      <c r="AV1002" s="19"/>
      <c r="AW1002" s="19"/>
      <c r="AX1002" s="19"/>
      <c r="AY1002" s="19"/>
      <c r="AZ1002" s="20"/>
      <c r="BA1002" s="20"/>
      <c r="BB1002" s="21"/>
      <c r="BC1002" s="22" t="s">
        <v>2179</v>
      </c>
      <c r="BD1002" s="77"/>
      <c r="BE1002" s="91"/>
      <c r="BF1002" s="91"/>
      <c r="BG1002" s="92"/>
      <c r="BH1002"/>
      <c r="BI1002"/>
      <c r="BJ1002"/>
      <c r="BK1002"/>
      <c r="BL1002"/>
      <c r="BM1002"/>
      <c r="BN1002"/>
      <c r="BO1002"/>
      <c r="BP1002"/>
      <c r="BQ1002"/>
      <c r="BR1002"/>
      <c r="BS1002"/>
      <c r="BT1002" s="92"/>
      <c r="BU1002" s="92"/>
      <c r="BV1002" s="92"/>
      <c r="BW1002" s="5"/>
      <c r="BX1002" s="5"/>
      <c r="BY1002" s="5"/>
      <c r="BZ1002" s="5"/>
      <c r="CA1002" s="5"/>
      <c r="CB1002" s="5"/>
      <c r="CC1002" s="5"/>
      <c r="CD1002" s="440"/>
      <c r="CE1002" s="440"/>
      <c r="CF1002" s="441"/>
      <c r="CG1002" s="442"/>
      <c r="CH1002" s="443"/>
      <c r="CI1002" s="443"/>
      <c r="CJ1002" s="443"/>
      <c r="CK1002" s="443"/>
      <c r="CL1002" s="4"/>
      <c r="CM1002" s="4"/>
      <c r="CN1002" s="5"/>
      <c r="CO1002" s="4"/>
      <c r="CP1002" s="444"/>
      <c r="CQ1002" s="445"/>
      <c r="CR1002" s="446"/>
      <c r="CS1002" s="446"/>
      <c r="CT1002" s="444"/>
      <c r="CU1002" s="444"/>
      <c r="CV1002" s="444"/>
      <c r="CW1002" s="444"/>
      <c r="CX1002" s="447"/>
      <c r="CY1002" s="447"/>
      <c r="CZ1002" s="447"/>
      <c r="DA1002" s="447"/>
      <c r="DB1002" s="448"/>
      <c r="DC1002" s="448"/>
      <c r="DD1002" s="446"/>
      <c r="DE1002" s="439"/>
      <c r="DF1002" s="439"/>
      <c r="DG1002" s="439"/>
      <c r="DH1002" s="439"/>
      <c r="DI1002" s="439"/>
      <c r="DJ1002" s="439"/>
      <c r="DK1002" s="439"/>
      <c r="DL1002" s="446"/>
      <c r="DM1002" s="446"/>
      <c r="DN1002" s="444"/>
      <c r="DO1002" s="444"/>
      <c r="DP1002" s="444"/>
      <c r="DQ1002" s="444"/>
      <c r="DR1002" s="444"/>
      <c r="DS1002" s="441"/>
      <c r="DT1002" s="449"/>
      <c r="DU1002" s="450"/>
      <c r="DV1002" s="450"/>
      <c r="DW1002" s="450"/>
      <c r="DX1002" s="450"/>
      <c r="DY1002" s="450"/>
      <c r="DZ1002" s="450"/>
      <c r="EA1002" s="450"/>
      <c r="EB1002" s="450"/>
      <c r="EC1002" s="450"/>
      <c r="ED1002" s="450"/>
      <c r="EE1002" s="446"/>
      <c r="EF1002" s="446"/>
      <c r="EL1002" s="4"/>
      <c r="EM1002" s="4"/>
      <c r="EN1002" s="5"/>
      <c r="EO1002" s="4"/>
      <c r="FA1002" s="23"/>
      <c r="FB1002" s="24"/>
      <c r="FC1002" s="75"/>
      <c r="FD1002" s="76"/>
      <c r="FF1002" s="89"/>
      <c r="IA1002" s="214"/>
      <c r="IB1002" s="215"/>
      <c r="IC1002" s="214"/>
      <c r="ID1002" s="215"/>
      <c r="IE1002" s="214"/>
      <c r="IF1002" s="214"/>
      <c r="IG1002" s="214"/>
      <c r="IH1002" s="233"/>
      <c r="II1002" s="160"/>
      <c r="IJ1002" s="217"/>
      <c r="IK1002" s="218"/>
      <c r="IL1002" s="218"/>
      <c r="IM1002" s="218"/>
      <c r="IO1002" s="391"/>
    </row>
    <row r="1003" spans="1:249" s="6" customFormat="1" ht="15" x14ac:dyDescent="0.2">
      <c r="A1003" s="467">
        <v>3</v>
      </c>
      <c r="B1003" s="467" t="s">
        <v>2157</v>
      </c>
      <c r="C1003" s="393" t="s">
        <v>1109</v>
      </c>
      <c r="D1003" s="468"/>
      <c r="E1003" s="462" t="s">
        <v>2138</v>
      </c>
      <c r="F1003" s="14" t="s">
        <v>2147</v>
      </c>
      <c r="G1003" s="14" t="s">
        <v>2154</v>
      </c>
      <c r="H1003" s="469" t="s">
        <v>2149</v>
      </c>
      <c r="I1003" s="462"/>
      <c r="J1003" s="456"/>
      <c r="K1003" s="11"/>
      <c r="L1003" s="11"/>
      <c r="M1003" s="14"/>
      <c r="N1003" s="470"/>
      <c r="O1003" s="14"/>
      <c r="P1003" s="14"/>
      <c r="Q1003" s="14"/>
      <c r="R1003" s="14"/>
      <c r="S1003" s="14"/>
      <c r="T1003" s="469"/>
      <c r="U1003" s="454"/>
      <c r="V1003" s="454"/>
      <c r="W1003" s="9"/>
      <c r="X1003" s="9"/>
      <c r="Y1003" s="10"/>
      <c r="Z1003" s="495" t="s">
        <v>2195</v>
      </c>
      <c r="AA1003" s="11"/>
      <c r="AB1003" s="472"/>
      <c r="AC1003" s="473"/>
      <c r="AD1003" s="473"/>
      <c r="AE1003" s="496" t="s">
        <v>2195</v>
      </c>
      <c r="AF1003" s="12"/>
      <c r="AG1003" s="12"/>
      <c r="AH1003" s="13"/>
      <c r="AI1003" s="14"/>
      <c r="AJ1003" s="14"/>
      <c r="AK1003" s="7"/>
      <c r="AL1003" s="7"/>
      <c r="AM1003" s="15"/>
      <c r="AN1003" s="15"/>
      <c r="AO1003" s="8"/>
      <c r="AP1003" s="453" t="s">
        <v>458</v>
      </c>
      <c r="AQ1003" s="17"/>
      <c r="AR1003" s="18"/>
      <c r="AS1003" s="19"/>
      <c r="AT1003" s="19"/>
      <c r="AU1003" s="19"/>
      <c r="AV1003" s="19"/>
      <c r="AW1003" s="19"/>
      <c r="AX1003" s="19"/>
      <c r="AY1003" s="19"/>
      <c r="AZ1003" s="20"/>
      <c r="BA1003" s="20"/>
      <c r="BB1003" s="21"/>
      <c r="BC1003" s="22" t="s">
        <v>2179</v>
      </c>
      <c r="BD1003" s="77"/>
      <c r="BE1003" s="91"/>
      <c r="BF1003" s="91"/>
      <c r="BG1003" s="92"/>
      <c r="BH1003"/>
      <c r="BI1003"/>
      <c r="BJ1003"/>
      <c r="BK1003"/>
      <c r="BL1003"/>
      <c r="BM1003"/>
      <c r="BN1003"/>
      <c r="BO1003"/>
      <c r="BP1003"/>
      <c r="BQ1003"/>
      <c r="BR1003"/>
      <c r="BS1003"/>
      <c r="BT1003" s="92"/>
      <c r="BU1003" s="92"/>
      <c r="BV1003" s="92"/>
      <c r="BW1003" s="5"/>
      <c r="BX1003" s="5"/>
      <c r="BY1003" s="5"/>
      <c r="BZ1003" s="5"/>
      <c r="CA1003" s="5"/>
      <c r="CB1003" s="5"/>
      <c r="CC1003" s="5"/>
      <c r="CD1003" s="440"/>
      <c r="CE1003" s="440"/>
      <c r="CF1003" s="441"/>
      <c r="CG1003" s="442"/>
      <c r="CH1003" s="443"/>
      <c r="CI1003" s="443"/>
      <c r="CJ1003" s="443"/>
      <c r="CK1003" s="443"/>
      <c r="CL1003" s="4"/>
      <c r="CM1003" s="4"/>
      <c r="CN1003" s="5"/>
      <c r="CO1003" s="4"/>
      <c r="CP1003" s="444"/>
      <c r="CQ1003" s="445"/>
      <c r="CR1003" s="446"/>
      <c r="CS1003" s="446"/>
      <c r="CT1003" s="444"/>
      <c r="CU1003" s="444"/>
      <c r="CV1003" s="444"/>
      <c r="CW1003" s="444"/>
      <c r="CX1003" s="447"/>
      <c r="CY1003" s="447"/>
      <c r="CZ1003" s="447"/>
      <c r="DA1003" s="447"/>
      <c r="DB1003" s="448"/>
      <c r="DC1003" s="448"/>
      <c r="DD1003" s="446"/>
      <c r="DE1003" s="439"/>
      <c r="DF1003" s="439"/>
      <c r="DG1003" s="439"/>
      <c r="DH1003" s="439"/>
      <c r="DI1003" s="439"/>
      <c r="DJ1003" s="439"/>
      <c r="DK1003" s="439"/>
      <c r="DL1003" s="446"/>
      <c r="DM1003" s="446"/>
      <c r="DN1003" s="444"/>
      <c r="DO1003" s="444"/>
      <c r="DP1003" s="444"/>
      <c r="DQ1003" s="444"/>
      <c r="DR1003" s="444"/>
      <c r="DS1003" s="441"/>
      <c r="DT1003" s="449"/>
      <c r="DU1003" s="450"/>
      <c r="DV1003" s="450"/>
      <c r="DW1003" s="450"/>
      <c r="DX1003" s="450"/>
      <c r="DY1003" s="450"/>
      <c r="DZ1003" s="450"/>
      <c r="EA1003" s="450"/>
      <c r="EB1003" s="450"/>
      <c r="EC1003" s="450"/>
      <c r="ED1003" s="450"/>
      <c r="EE1003" s="446"/>
      <c r="EF1003" s="446"/>
      <c r="EL1003" s="4"/>
      <c r="EM1003" s="4"/>
      <c r="EN1003" s="5"/>
      <c r="EO1003" s="4"/>
      <c r="FA1003" s="23"/>
      <c r="FB1003" s="24"/>
      <c r="FC1003" s="75"/>
      <c r="FD1003" s="76"/>
      <c r="FF1003" s="89"/>
      <c r="IA1003" s="214"/>
      <c r="IB1003" s="215"/>
      <c r="IC1003" s="214"/>
      <c r="ID1003" s="215"/>
      <c r="IE1003" s="214"/>
      <c r="IF1003" s="214"/>
      <c r="IG1003" s="214"/>
      <c r="IH1003" s="233"/>
      <c r="II1003" s="160"/>
      <c r="IJ1003" s="217"/>
      <c r="IK1003" s="218"/>
      <c r="IL1003" s="218"/>
      <c r="IM1003" s="218"/>
      <c r="IO1003" s="391"/>
    </row>
    <row r="1004" spans="1:249" s="6" customFormat="1" ht="15" x14ac:dyDescent="0.2">
      <c r="A1004" s="467" t="s">
        <v>2195</v>
      </c>
      <c r="B1004" s="467" t="s">
        <v>1969</v>
      </c>
      <c r="C1004" s="393" t="s">
        <v>1110</v>
      </c>
      <c r="D1004" s="468"/>
      <c r="E1004" s="462" t="s">
        <v>2137</v>
      </c>
      <c r="F1004" s="14" t="s">
        <v>2149</v>
      </c>
      <c r="G1004" s="14" t="s">
        <v>2149</v>
      </c>
      <c r="H1004" s="469" t="s">
        <v>2149</v>
      </c>
      <c r="I1004" s="462"/>
      <c r="J1004" s="456"/>
      <c r="K1004" s="11"/>
      <c r="L1004" s="11"/>
      <c r="M1004" s="14"/>
      <c r="N1004" s="470"/>
      <c r="O1004" s="14"/>
      <c r="P1004" s="14"/>
      <c r="Q1004" s="14"/>
      <c r="R1004" s="14"/>
      <c r="S1004" s="14"/>
      <c r="T1004" s="469"/>
      <c r="U1004" s="454"/>
      <c r="V1004" s="454"/>
      <c r="W1004" s="9"/>
      <c r="X1004" s="9"/>
      <c r="Y1004" s="10"/>
      <c r="Z1004" s="495" t="s">
        <v>2166</v>
      </c>
      <c r="AA1004" s="11"/>
      <c r="AB1004" s="472"/>
      <c r="AC1004" s="473"/>
      <c r="AD1004" s="473"/>
      <c r="AE1004" s="496" t="s">
        <v>2195</v>
      </c>
      <c r="AF1004" s="12"/>
      <c r="AG1004" s="12"/>
      <c r="AH1004" s="13"/>
      <c r="AI1004" s="14"/>
      <c r="AJ1004" s="14"/>
      <c r="AK1004" s="7"/>
      <c r="AL1004" s="7"/>
      <c r="AM1004" s="15"/>
      <c r="AN1004" s="15"/>
      <c r="AO1004" s="8"/>
      <c r="AP1004" s="453" t="s">
        <v>459</v>
      </c>
      <c r="AQ1004" s="17"/>
      <c r="AR1004" s="18"/>
      <c r="AS1004" s="19"/>
      <c r="AT1004" s="19"/>
      <c r="AU1004" s="19"/>
      <c r="AV1004" s="19"/>
      <c r="AW1004" s="19"/>
      <c r="AX1004" s="19"/>
      <c r="AY1004" s="19"/>
      <c r="AZ1004" s="20"/>
      <c r="BA1004" s="20"/>
      <c r="BB1004" s="21"/>
      <c r="BC1004" s="22" t="s">
        <v>2179</v>
      </c>
      <c r="BD1004" s="77"/>
      <c r="BE1004" s="91"/>
      <c r="BF1004" s="91"/>
      <c r="BG1004" s="92"/>
      <c r="BH1004"/>
      <c r="BI1004"/>
      <c r="BJ1004"/>
      <c r="BK1004"/>
      <c r="BL1004"/>
      <c r="BM1004"/>
      <c r="BN1004"/>
      <c r="BO1004"/>
      <c r="BP1004"/>
      <c r="BQ1004"/>
      <c r="BR1004"/>
      <c r="BS1004"/>
      <c r="BT1004" s="92"/>
      <c r="BU1004" s="92"/>
      <c r="BV1004" s="92"/>
      <c r="BW1004" s="5"/>
      <c r="BX1004" s="5"/>
      <c r="BY1004" s="5"/>
      <c r="BZ1004" s="5"/>
      <c r="CA1004" s="5"/>
      <c r="CB1004" s="5"/>
      <c r="CC1004" s="5"/>
      <c r="CD1004" s="440"/>
      <c r="CE1004" s="440"/>
      <c r="CF1004" s="441"/>
      <c r="CG1004" s="442"/>
      <c r="CH1004" s="443"/>
      <c r="CI1004" s="443"/>
      <c r="CJ1004" s="443"/>
      <c r="CK1004" s="443"/>
      <c r="CL1004" s="4"/>
      <c r="CM1004" s="4"/>
      <c r="CN1004" s="5"/>
      <c r="CO1004" s="4"/>
      <c r="CP1004" s="444"/>
      <c r="CQ1004" s="445"/>
      <c r="CR1004" s="446"/>
      <c r="CS1004" s="446"/>
      <c r="CT1004" s="444"/>
      <c r="CU1004" s="444"/>
      <c r="CV1004" s="444"/>
      <c r="CW1004" s="444"/>
      <c r="CX1004" s="447"/>
      <c r="CY1004" s="447"/>
      <c r="CZ1004" s="447"/>
      <c r="DA1004" s="447"/>
      <c r="DB1004" s="448"/>
      <c r="DC1004" s="448"/>
      <c r="DD1004" s="446"/>
      <c r="DE1004" s="439"/>
      <c r="DF1004" s="439"/>
      <c r="DG1004" s="439"/>
      <c r="DH1004" s="439"/>
      <c r="DI1004" s="439"/>
      <c r="DJ1004" s="439"/>
      <c r="DK1004" s="439"/>
      <c r="DL1004" s="446"/>
      <c r="DM1004" s="446"/>
      <c r="DN1004" s="444"/>
      <c r="DO1004" s="444"/>
      <c r="DP1004" s="444"/>
      <c r="DQ1004" s="444"/>
      <c r="DR1004" s="444"/>
      <c r="DS1004" s="441"/>
      <c r="DT1004" s="449"/>
      <c r="DU1004" s="450"/>
      <c r="DV1004" s="450"/>
      <c r="DW1004" s="450"/>
      <c r="DX1004" s="450"/>
      <c r="DY1004" s="450"/>
      <c r="DZ1004" s="450"/>
      <c r="EA1004" s="450"/>
      <c r="EB1004" s="450"/>
      <c r="EC1004" s="450"/>
      <c r="ED1004" s="450"/>
      <c r="EE1004" s="446"/>
      <c r="EF1004" s="446"/>
      <c r="EL1004" s="4"/>
      <c r="EM1004" s="4"/>
      <c r="EN1004" s="5"/>
      <c r="EO1004" s="4"/>
      <c r="FA1004" s="23"/>
      <c r="FB1004" s="24"/>
      <c r="FC1004" s="75"/>
      <c r="FD1004" s="76"/>
      <c r="FF1004" s="89"/>
      <c r="IA1004" s="214"/>
      <c r="IB1004" s="215"/>
      <c r="IC1004" s="214"/>
      <c r="ID1004" s="215"/>
      <c r="IE1004" s="214"/>
      <c r="IF1004" s="214"/>
      <c r="IG1004" s="214"/>
      <c r="IH1004" s="233"/>
      <c r="II1004" s="160"/>
      <c r="IJ1004" s="217"/>
      <c r="IK1004" s="218"/>
      <c r="IL1004" s="218"/>
      <c r="IM1004" s="218"/>
      <c r="IO1004" s="391"/>
    </row>
    <row r="1005" spans="1:249" s="6" customFormat="1" ht="15" x14ac:dyDescent="0.2">
      <c r="A1005" s="467" t="s">
        <v>2165</v>
      </c>
      <c r="B1005" s="467" t="s">
        <v>1960</v>
      </c>
      <c r="C1005" s="393" t="s">
        <v>1111</v>
      </c>
      <c r="D1005" s="468"/>
      <c r="E1005" s="462" t="s">
        <v>2136</v>
      </c>
      <c r="F1005" s="14" t="s">
        <v>2149</v>
      </c>
      <c r="G1005" s="14" t="s">
        <v>2149</v>
      </c>
      <c r="H1005" s="469" t="s">
        <v>2149</v>
      </c>
      <c r="I1005" s="462"/>
      <c r="J1005" s="456"/>
      <c r="K1005" s="11"/>
      <c r="L1005" s="11"/>
      <c r="M1005" s="14"/>
      <c r="N1005" s="470"/>
      <c r="O1005" s="14"/>
      <c r="P1005" s="14"/>
      <c r="Q1005" s="14"/>
      <c r="R1005" s="14"/>
      <c r="S1005" s="14"/>
      <c r="T1005" s="469"/>
      <c r="U1005" s="454"/>
      <c r="V1005" s="454"/>
      <c r="W1005" s="9"/>
      <c r="X1005" s="9"/>
      <c r="Y1005" s="10"/>
      <c r="Z1005" s="495" t="s">
        <v>2161</v>
      </c>
      <c r="AA1005" s="11"/>
      <c r="AB1005" s="472"/>
      <c r="AC1005" s="473"/>
      <c r="AD1005" s="473"/>
      <c r="AE1005" s="496" t="s">
        <v>2195</v>
      </c>
      <c r="AF1005" s="12"/>
      <c r="AG1005" s="12"/>
      <c r="AH1005" s="13"/>
      <c r="AI1005" s="14"/>
      <c r="AJ1005" s="14"/>
      <c r="AK1005" s="7"/>
      <c r="AL1005" s="7"/>
      <c r="AM1005" s="15"/>
      <c r="AN1005" s="15"/>
      <c r="AO1005" s="8"/>
      <c r="AP1005" s="453" t="s">
        <v>460</v>
      </c>
      <c r="AQ1005" s="17"/>
      <c r="AR1005" s="18"/>
      <c r="AS1005" s="19"/>
      <c r="AT1005" s="19"/>
      <c r="AU1005" s="19"/>
      <c r="AV1005" s="19"/>
      <c r="AW1005" s="19"/>
      <c r="AX1005" s="19"/>
      <c r="AY1005" s="19"/>
      <c r="AZ1005" s="20"/>
      <c r="BA1005" s="20"/>
      <c r="BB1005" s="21"/>
      <c r="BC1005" s="22" t="s">
        <v>2179</v>
      </c>
      <c r="BD1005" s="77"/>
      <c r="BE1005" s="91"/>
      <c r="BF1005" s="91"/>
      <c r="BG1005" s="92"/>
      <c r="BH1005"/>
      <c r="BI1005"/>
      <c r="BJ1005"/>
      <c r="BK1005"/>
      <c r="BL1005"/>
      <c r="BM1005"/>
      <c r="BN1005"/>
      <c r="BO1005"/>
      <c r="BP1005"/>
      <c r="BQ1005"/>
      <c r="BR1005"/>
      <c r="BS1005"/>
      <c r="BT1005" s="92"/>
      <c r="BU1005" s="92"/>
      <c r="BV1005" s="92"/>
      <c r="BW1005" s="5"/>
      <c r="BX1005" s="5"/>
      <c r="BY1005" s="5"/>
      <c r="BZ1005" s="5"/>
      <c r="CA1005" s="5"/>
      <c r="CB1005" s="5"/>
      <c r="CC1005" s="5"/>
      <c r="CD1005" s="440"/>
      <c r="CE1005" s="440"/>
      <c r="CF1005" s="441"/>
      <c r="CG1005" s="442"/>
      <c r="CH1005" s="443"/>
      <c r="CI1005" s="443"/>
      <c r="CJ1005" s="443"/>
      <c r="CK1005" s="443"/>
      <c r="CL1005" s="4"/>
      <c r="CM1005" s="4"/>
      <c r="CN1005" s="5"/>
      <c r="CO1005" s="4"/>
      <c r="CP1005" s="444"/>
      <c r="CQ1005" s="445"/>
      <c r="CR1005" s="446"/>
      <c r="CS1005" s="446"/>
      <c r="CT1005" s="444"/>
      <c r="CU1005" s="444"/>
      <c r="CV1005" s="444"/>
      <c r="CW1005" s="444"/>
      <c r="CX1005" s="447"/>
      <c r="CY1005" s="447"/>
      <c r="CZ1005" s="447"/>
      <c r="DA1005" s="447"/>
      <c r="DB1005" s="448"/>
      <c r="DC1005" s="448"/>
      <c r="DD1005" s="446"/>
      <c r="DE1005" s="439"/>
      <c r="DF1005" s="439"/>
      <c r="DG1005" s="439"/>
      <c r="DH1005" s="439"/>
      <c r="DI1005" s="439"/>
      <c r="DJ1005" s="439"/>
      <c r="DK1005" s="439"/>
      <c r="DL1005" s="446"/>
      <c r="DM1005" s="446"/>
      <c r="DN1005" s="444"/>
      <c r="DO1005" s="444"/>
      <c r="DP1005" s="444"/>
      <c r="DQ1005" s="444"/>
      <c r="DR1005" s="444"/>
      <c r="DS1005" s="441"/>
      <c r="DT1005" s="449"/>
      <c r="DU1005" s="450"/>
      <c r="DV1005" s="450"/>
      <c r="DW1005" s="450"/>
      <c r="DX1005" s="450"/>
      <c r="DY1005" s="450"/>
      <c r="DZ1005" s="450"/>
      <c r="EA1005" s="450"/>
      <c r="EB1005" s="450"/>
      <c r="EC1005" s="450"/>
      <c r="ED1005" s="450"/>
      <c r="EE1005" s="446"/>
      <c r="EF1005" s="446"/>
      <c r="EL1005" s="4"/>
      <c r="EM1005" s="4"/>
      <c r="EN1005" s="5"/>
      <c r="EO1005" s="4"/>
      <c r="FA1005" s="23"/>
      <c r="FB1005" s="24"/>
      <c r="FC1005" s="75"/>
      <c r="FD1005" s="76"/>
      <c r="FF1005" s="89"/>
      <c r="IA1005" s="214"/>
      <c r="IB1005" s="215"/>
      <c r="IC1005" s="214"/>
      <c r="ID1005" s="215"/>
      <c r="IE1005" s="214"/>
      <c r="IF1005" s="214"/>
      <c r="IG1005" s="214"/>
      <c r="IH1005" s="233"/>
      <c r="II1005" s="160"/>
      <c r="IJ1005" s="217"/>
      <c r="IK1005" s="218"/>
      <c r="IL1005" s="218"/>
      <c r="IM1005" s="218"/>
      <c r="IO1005" s="391"/>
    </row>
    <row r="1006" spans="1:249" s="6" customFormat="1" ht="15" x14ac:dyDescent="0.2">
      <c r="A1006" s="467" t="s">
        <v>2195</v>
      </c>
      <c r="B1006" s="467" t="s">
        <v>2149</v>
      </c>
      <c r="C1006" s="393" t="s">
        <v>1112</v>
      </c>
      <c r="D1006" s="468"/>
      <c r="E1006" s="462" t="s">
        <v>2139</v>
      </c>
      <c r="F1006" s="14" t="s">
        <v>2149</v>
      </c>
      <c r="G1006" s="14" t="s">
        <v>2149</v>
      </c>
      <c r="H1006" s="469" t="s">
        <v>2149</v>
      </c>
      <c r="I1006" s="462"/>
      <c r="J1006" s="456"/>
      <c r="K1006" s="11"/>
      <c r="L1006" s="11"/>
      <c r="M1006" s="14"/>
      <c r="N1006" s="470"/>
      <c r="O1006" s="14"/>
      <c r="P1006" s="14"/>
      <c r="Q1006" s="14"/>
      <c r="R1006" s="14"/>
      <c r="S1006" s="14"/>
      <c r="T1006" s="469"/>
      <c r="U1006" s="454"/>
      <c r="V1006" s="454"/>
      <c r="W1006" s="9"/>
      <c r="X1006" s="9"/>
      <c r="Y1006" s="10"/>
      <c r="Z1006" s="495" t="s">
        <v>2195</v>
      </c>
      <c r="AA1006" s="11"/>
      <c r="AB1006" s="472"/>
      <c r="AC1006" s="473"/>
      <c r="AD1006" s="473"/>
      <c r="AE1006" s="496" t="s">
        <v>2195</v>
      </c>
      <c r="AF1006" s="12"/>
      <c r="AG1006" s="12"/>
      <c r="AH1006" s="13"/>
      <c r="AI1006" s="14"/>
      <c r="AJ1006" s="14"/>
      <c r="AK1006" s="7"/>
      <c r="AL1006" s="7"/>
      <c r="AM1006" s="15"/>
      <c r="AN1006" s="15"/>
      <c r="AO1006" s="8"/>
      <c r="AP1006" s="453" t="s">
        <v>461</v>
      </c>
      <c r="AQ1006" s="17"/>
      <c r="AR1006" s="18"/>
      <c r="AS1006" s="19"/>
      <c r="AT1006" s="19"/>
      <c r="AU1006" s="19"/>
      <c r="AV1006" s="19"/>
      <c r="AW1006" s="19"/>
      <c r="AX1006" s="19"/>
      <c r="AY1006" s="19"/>
      <c r="AZ1006" s="20"/>
      <c r="BA1006" s="20"/>
      <c r="BB1006" s="21"/>
      <c r="BC1006" s="22" t="s">
        <v>2179</v>
      </c>
      <c r="BD1006" s="77"/>
      <c r="BE1006" s="91"/>
      <c r="BF1006" s="91"/>
      <c r="BG1006" s="92"/>
      <c r="BH1006"/>
      <c r="BI1006"/>
      <c r="BJ1006"/>
      <c r="BK1006"/>
      <c r="BL1006"/>
      <c r="BM1006"/>
      <c r="BN1006"/>
      <c r="BO1006"/>
      <c r="BP1006"/>
      <c r="BQ1006"/>
      <c r="BR1006"/>
      <c r="BS1006"/>
      <c r="BT1006" s="92"/>
      <c r="BU1006" s="92"/>
      <c r="BV1006" s="92"/>
      <c r="BW1006" s="5"/>
      <c r="BX1006" s="5"/>
      <c r="BY1006" s="5"/>
      <c r="BZ1006" s="5"/>
      <c r="CA1006" s="5"/>
      <c r="CB1006" s="5"/>
      <c r="CC1006" s="5"/>
      <c r="CD1006" s="440"/>
      <c r="CE1006" s="440"/>
      <c r="CF1006" s="441"/>
      <c r="CG1006" s="442"/>
      <c r="CH1006" s="443"/>
      <c r="CI1006" s="443"/>
      <c r="CJ1006" s="443"/>
      <c r="CK1006" s="443"/>
      <c r="CL1006" s="4"/>
      <c r="CM1006" s="4"/>
      <c r="CN1006" s="5"/>
      <c r="CO1006" s="4"/>
      <c r="CP1006" s="444"/>
      <c r="CQ1006" s="445"/>
      <c r="CR1006" s="446"/>
      <c r="CS1006" s="446"/>
      <c r="CT1006" s="444"/>
      <c r="CU1006" s="444"/>
      <c r="CV1006" s="444"/>
      <c r="CW1006" s="444"/>
      <c r="CX1006" s="447"/>
      <c r="CY1006" s="447"/>
      <c r="CZ1006" s="447"/>
      <c r="DA1006" s="447"/>
      <c r="DB1006" s="448"/>
      <c r="DC1006" s="448"/>
      <c r="DD1006" s="446"/>
      <c r="DE1006" s="439"/>
      <c r="DF1006" s="439"/>
      <c r="DG1006" s="439"/>
      <c r="DH1006" s="439"/>
      <c r="DI1006" s="439"/>
      <c r="DJ1006" s="439"/>
      <c r="DK1006" s="439"/>
      <c r="DL1006" s="446"/>
      <c r="DM1006" s="446"/>
      <c r="DN1006" s="444"/>
      <c r="DO1006" s="444"/>
      <c r="DP1006" s="444"/>
      <c r="DQ1006" s="444"/>
      <c r="DR1006" s="444"/>
      <c r="DS1006" s="441"/>
      <c r="DT1006" s="449"/>
      <c r="DU1006" s="450"/>
      <c r="DV1006" s="450"/>
      <c r="DW1006" s="450"/>
      <c r="DX1006" s="450"/>
      <c r="DY1006" s="450"/>
      <c r="DZ1006" s="450"/>
      <c r="EA1006" s="450"/>
      <c r="EB1006" s="450"/>
      <c r="EC1006" s="450"/>
      <c r="ED1006" s="450"/>
      <c r="EE1006" s="446"/>
      <c r="EF1006" s="446"/>
      <c r="EL1006" s="4"/>
      <c r="EM1006" s="4"/>
      <c r="EN1006" s="5"/>
      <c r="EO1006" s="4"/>
      <c r="FA1006" s="23"/>
      <c r="FB1006" s="24"/>
      <c r="FC1006" s="75"/>
      <c r="FD1006" s="76"/>
      <c r="FF1006" s="89"/>
      <c r="IA1006" s="214"/>
      <c r="IB1006" s="215"/>
      <c r="IC1006" s="214"/>
      <c r="ID1006" s="215"/>
      <c r="IE1006" s="214"/>
      <c r="IF1006" s="214"/>
      <c r="IG1006" s="214"/>
      <c r="IH1006" s="233"/>
      <c r="II1006" s="160"/>
      <c r="IJ1006" s="217"/>
      <c r="IK1006" s="218"/>
      <c r="IL1006" s="218"/>
      <c r="IM1006" s="218"/>
      <c r="IO1006" s="391"/>
    </row>
    <row r="1007" spans="1:249" s="6" customFormat="1" ht="15" x14ac:dyDescent="0.2">
      <c r="A1007" s="467" t="s">
        <v>2195</v>
      </c>
      <c r="B1007" s="467" t="s">
        <v>2149</v>
      </c>
      <c r="C1007" s="393" t="s">
        <v>1113</v>
      </c>
      <c r="D1007" s="468"/>
      <c r="E1007" s="462" t="s">
        <v>2138</v>
      </c>
      <c r="F1007" s="14" t="s">
        <v>2149</v>
      </c>
      <c r="G1007" s="14" t="s">
        <v>2149</v>
      </c>
      <c r="H1007" s="469" t="s">
        <v>2149</v>
      </c>
      <c r="I1007" s="462"/>
      <c r="J1007" s="456"/>
      <c r="K1007" s="11"/>
      <c r="L1007" s="11"/>
      <c r="M1007" s="14"/>
      <c r="N1007" s="470"/>
      <c r="O1007" s="14"/>
      <c r="P1007" s="14"/>
      <c r="Q1007" s="14"/>
      <c r="R1007" s="14"/>
      <c r="S1007" s="14"/>
      <c r="T1007" s="469"/>
      <c r="U1007" s="454"/>
      <c r="V1007" s="454"/>
      <c r="W1007" s="9"/>
      <c r="X1007" s="9"/>
      <c r="Y1007" s="10"/>
      <c r="Z1007" s="495" t="s">
        <v>2195</v>
      </c>
      <c r="AA1007" s="11"/>
      <c r="AB1007" s="472"/>
      <c r="AC1007" s="473"/>
      <c r="AD1007" s="473"/>
      <c r="AE1007" s="496" t="s">
        <v>2195</v>
      </c>
      <c r="AF1007" s="12"/>
      <c r="AG1007" s="12"/>
      <c r="AH1007" s="13"/>
      <c r="AI1007" s="14"/>
      <c r="AJ1007" s="14"/>
      <c r="AK1007" s="7"/>
      <c r="AL1007" s="7"/>
      <c r="AM1007" s="15"/>
      <c r="AN1007" s="15"/>
      <c r="AO1007" s="8"/>
      <c r="AP1007" s="453" t="s">
        <v>462</v>
      </c>
      <c r="AQ1007" s="17"/>
      <c r="AR1007" s="18"/>
      <c r="AS1007" s="19"/>
      <c r="AT1007" s="19"/>
      <c r="AU1007" s="19"/>
      <c r="AV1007" s="19"/>
      <c r="AW1007" s="19"/>
      <c r="AX1007" s="19"/>
      <c r="AY1007" s="19"/>
      <c r="AZ1007" s="20"/>
      <c r="BA1007" s="20"/>
      <c r="BB1007" s="21"/>
      <c r="BC1007" s="22" t="s">
        <v>2179</v>
      </c>
      <c r="BD1007" s="77"/>
      <c r="BE1007" s="91"/>
      <c r="BF1007" s="91"/>
      <c r="BG1007" s="92"/>
      <c r="BH1007"/>
      <c r="BI1007"/>
      <c r="BJ1007"/>
      <c r="BK1007"/>
      <c r="BL1007"/>
      <c r="BM1007"/>
      <c r="BN1007"/>
      <c r="BO1007"/>
      <c r="BP1007"/>
      <c r="BQ1007"/>
      <c r="BR1007"/>
      <c r="BS1007"/>
      <c r="BT1007" s="92"/>
      <c r="BU1007" s="92"/>
      <c r="BV1007" s="92"/>
      <c r="BW1007" s="5"/>
      <c r="BX1007" s="5"/>
      <c r="BY1007" s="5"/>
      <c r="BZ1007" s="5"/>
      <c r="CA1007" s="5"/>
      <c r="CB1007" s="5"/>
      <c r="CC1007" s="5"/>
      <c r="CD1007" s="440"/>
      <c r="CE1007" s="440"/>
      <c r="CF1007" s="441"/>
      <c r="CG1007" s="442"/>
      <c r="CH1007" s="443"/>
      <c r="CI1007" s="443"/>
      <c r="CJ1007" s="443"/>
      <c r="CK1007" s="443"/>
      <c r="CL1007" s="4"/>
      <c r="CM1007" s="4"/>
      <c r="CN1007" s="5"/>
      <c r="CO1007" s="4"/>
      <c r="CP1007" s="444"/>
      <c r="CQ1007" s="445"/>
      <c r="CR1007" s="446"/>
      <c r="CS1007" s="446"/>
      <c r="CT1007" s="444"/>
      <c r="CU1007" s="444"/>
      <c r="CV1007" s="444"/>
      <c r="CW1007" s="444"/>
      <c r="CX1007" s="447"/>
      <c r="CY1007" s="447"/>
      <c r="CZ1007" s="447"/>
      <c r="DA1007" s="447"/>
      <c r="DB1007" s="448"/>
      <c r="DC1007" s="448"/>
      <c r="DD1007" s="446"/>
      <c r="DE1007" s="439"/>
      <c r="DF1007" s="439"/>
      <c r="DG1007" s="439"/>
      <c r="DH1007" s="439"/>
      <c r="DI1007" s="439"/>
      <c r="DJ1007" s="439"/>
      <c r="DK1007" s="439"/>
      <c r="DL1007" s="446"/>
      <c r="DM1007" s="446"/>
      <c r="DN1007" s="444"/>
      <c r="DO1007" s="444"/>
      <c r="DP1007" s="444"/>
      <c r="DQ1007" s="444"/>
      <c r="DR1007" s="444"/>
      <c r="DS1007" s="441"/>
      <c r="DT1007" s="449"/>
      <c r="DU1007" s="450"/>
      <c r="DV1007" s="450"/>
      <c r="DW1007" s="450"/>
      <c r="DX1007" s="450"/>
      <c r="DY1007" s="450"/>
      <c r="DZ1007" s="450"/>
      <c r="EA1007" s="450"/>
      <c r="EB1007" s="450"/>
      <c r="EC1007" s="450"/>
      <c r="ED1007" s="450"/>
      <c r="EE1007" s="446"/>
      <c r="EF1007" s="446"/>
      <c r="EL1007" s="4"/>
      <c r="EM1007" s="4"/>
      <c r="EN1007" s="5"/>
      <c r="EO1007" s="4"/>
      <c r="FA1007" s="23"/>
      <c r="FB1007" s="24"/>
      <c r="FC1007" s="75"/>
      <c r="FD1007" s="76"/>
      <c r="FF1007" s="89"/>
      <c r="IA1007" s="214"/>
      <c r="IB1007" s="215"/>
      <c r="IC1007" s="214"/>
      <c r="ID1007" s="215"/>
      <c r="IE1007" s="214"/>
      <c r="IF1007" s="214"/>
      <c r="IG1007" s="214"/>
      <c r="IH1007" s="233"/>
      <c r="II1007" s="160"/>
      <c r="IJ1007" s="217"/>
      <c r="IK1007" s="218"/>
      <c r="IL1007" s="218"/>
      <c r="IM1007" s="218"/>
      <c r="IO1007" s="391"/>
    </row>
    <row r="1008" spans="1:249" s="6" customFormat="1" ht="15" x14ac:dyDescent="0.2">
      <c r="A1008" s="467" t="s">
        <v>2195</v>
      </c>
      <c r="B1008" s="467" t="s">
        <v>2149</v>
      </c>
      <c r="C1008" s="393" t="s">
        <v>1114</v>
      </c>
      <c r="D1008" s="468"/>
      <c r="E1008" s="462" t="s">
        <v>2139</v>
      </c>
      <c r="F1008" s="14" t="s">
        <v>2149</v>
      </c>
      <c r="G1008" s="14" t="s">
        <v>2154</v>
      </c>
      <c r="H1008" s="469" t="s">
        <v>2149</v>
      </c>
      <c r="I1008" s="462"/>
      <c r="J1008" s="456"/>
      <c r="K1008" s="11"/>
      <c r="L1008" s="11"/>
      <c r="M1008" s="14"/>
      <c r="N1008" s="470"/>
      <c r="O1008" s="14"/>
      <c r="P1008" s="14"/>
      <c r="Q1008" s="14"/>
      <c r="R1008" s="14"/>
      <c r="S1008" s="14"/>
      <c r="T1008" s="469"/>
      <c r="U1008" s="454"/>
      <c r="V1008" s="454"/>
      <c r="W1008" s="9"/>
      <c r="X1008" s="9"/>
      <c r="Y1008" s="10"/>
      <c r="Z1008" s="495" t="s">
        <v>2195</v>
      </c>
      <c r="AA1008" s="11"/>
      <c r="AB1008" s="472"/>
      <c r="AC1008" s="473"/>
      <c r="AD1008" s="473"/>
      <c r="AE1008" s="496" t="s">
        <v>2195</v>
      </c>
      <c r="AF1008" s="12"/>
      <c r="AG1008" s="12"/>
      <c r="AH1008" s="13"/>
      <c r="AI1008" s="14"/>
      <c r="AJ1008" s="14"/>
      <c r="AK1008" s="7"/>
      <c r="AL1008" s="7"/>
      <c r="AM1008" s="15"/>
      <c r="AN1008" s="15"/>
      <c r="AO1008" s="8"/>
      <c r="AP1008" s="453" t="s">
        <v>463</v>
      </c>
      <c r="AQ1008" s="17"/>
      <c r="AR1008" s="18"/>
      <c r="AS1008" s="19"/>
      <c r="AT1008" s="19"/>
      <c r="AU1008" s="19"/>
      <c r="AV1008" s="19"/>
      <c r="AW1008" s="19"/>
      <c r="AX1008" s="19"/>
      <c r="AY1008" s="19"/>
      <c r="AZ1008" s="20"/>
      <c r="BA1008" s="20"/>
      <c r="BB1008" s="21"/>
      <c r="BC1008" s="22" t="s">
        <v>2179</v>
      </c>
      <c r="BD1008" s="77"/>
      <c r="BE1008" s="91"/>
      <c r="BF1008" s="91"/>
      <c r="BG1008" s="92"/>
      <c r="BH1008"/>
      <c r="BI1008"/>
      <c r="BJ1008"/>
      <c r="BK1008"/>
      <c r="BL1008"/>
      <c r="BM1008"/>
      <c r="BN1008"/>
      <c r="BO1008"/>
      <c r="BP1008"/>
      <c r="BQ1008"/>
      <c r="BR1008"/>
      <c r="BS1008"/>
      <c r="BT1008" s="92"/>
      <c r="BU1008" s="92"/>
      <c r="BV1008" s="92"/>
      <c r="BW1008" s="5"/>
      <c r="BX1008" s="5"/>
      <c r="BY1008" s="5"/>
      <c r="BZ1008" s="5"/>
      <c r="CA1008" s="5"/>
      <c r="CB1008" s="5"/>
      <c r="CC1008" s="5"/>
      <c r="CD1008" s="440"/>
      <c r="CE1008" s="440"/>
      <c r="CF1008" s="441"/>
      <c r="CG1008" s="442"/>
      <c r="CH1008" s="443"/>
      <c r="CI1008" s="443"/>
      <c r="CJ1008" s="443"/>
      <c r="CK1008" s="443"/>
      <c r="CL1008" s="4"/>
      <c r="CM1008" s="4"/>
      <c r="CN1008" s="5"/>
      <c r="CO1008" s="4"/>
      <c r="CP1008" s="444"/>
      <c r="CQ1008" s="445"/>
      <c r="CR1008" s="446"/>
      <c r="CS1008" s="446"/>
      <c r="CT1008" s="444"/>
      <c r="CU1008" s="444"/>
      <c r="CV1008" s="444"/>
      <c r="CW1008" s="444"/>
      <c r="CX1008" s="447"/>
      <c r="CY1008" s="447"/>
      <c r="CZ1008" s="447"/>
      <c r="DA1008" s="447"/>
      <c r="DB1008" s="448"/>
      <c r="DC1008" s="448"/>
      <c r="DD1008" s="446"/>
      <c r="DE1008" s="439"/>
      <c r="DF1008" s="439"/>
      <c r="DG1008" s="439"/>
      <c r="DH1008" s="439"/>
      <c r="DI1008" s="439"/>
      <c r="DJ1008" s="439"/>
      <c r="DK1008" s="439"/>
      <c r="DL1008" s="446"/>
      <c r="DM1008" s="446"/>
      <c r="DN1008" s="444"/>
      <c r="DO1008" s="444"/>
      <c r="DP1008" s="444"/>
      <c r="DQ1008" s="444"/>
      <c r="DR1008" s="444"/>
      <c r="DS1008" s="441"/>
      <c r="DT1008" s="449"/>
      <c r="DU1008" s="450"/>
      <c r="DV1008" s="450"/>
      <c r="DW1008" s="450"/>
      <c r="DX1008" s="450"/>
      <c r="DY1008" s="450"/>
      <c r="DZ1008" s="450"/>
      <c r="EA1008" s="450"/>
      <c r="EB1008" s="450"/>
      <c r="EC1008" s="450"/>
      <c r="ED1008" s="450"/>
      <c r="EE1008" s="446"/>
      <c r="EF1008" s="446"/>
      <c r="EL1008" s="4"/>
      <c r="EM1008" s="4"/>
      <c r="EN1008" s="5"/>
      <c r="EO1008" s="4"/>
      <c r="FA1008" s="23"/>
      <c r="FB1008" s="24"/>
      <c r="FC1008" s="75"/>
      <c r="FD1008" s="76"/>
      <c r="FF1008" s="89"/>
      <c r="IA1008" s="214"/>
      <c r="IB1008" s="215"/>
      <c r="IC1008" s="214"/>
      <c r="ID1008" s="215"/>
      <c r="IE1008" s="214"/>
      <c r="IF1008" s="214"/>
      <c r="IG1008" s="214"/>
      <c r="IH1008" s="233"/>
      <c r="II1008" s="160"/>
      <c r="IJ1008" s="217"/>
      <c r="IK1008" s="218"/>
      <c r="IL1008" s="218"/>
      <c r="IM1008" s="218"/>
      <c r="IO1008" s="391"/>
    </row>
    <row r="1009" spans="1:249" s="6" customFormat="1" ht="15" x14ac:dyDescent="0.2">
      <c r="A1009" s="467" t="s">
        <v>2195</v>
      </c>
      <c r="B1009" s="467" t="s">
        <v>2149</v>
      </c>
      <c r="C1009" s="393" t="s">
        <v>1115</v>
      </c>
      <c r="D1009" s="468"/>
      <c r="E1009" s="462" t="s">
        <v>2141</v>
      </c>
      <c r="F1009" s="14" t="s">
        <v>2149</v>
      </c>
      <c r="G1009" s="14" t="s">
        <v>2149</v>
      </c>
      <c r="H1009" s="469" t="s">
        <v>2149</v>
      </c>
      <c r="I1009" s="462"/>
      <c r="J1009" s="456"/>
      <c r="K1009" s="11"/>
      <c r="L1009" s="11"/>
      <c r="M1009" s="14"/>
      <c r="N1009" s="470"/>
      <c r="O1009" s="14"/>
      <c r="P1009" s="14"/>
      <c r="Q1009" s="14"/>
      <c r="R1009" s="14"/>
      <c r="S1009" s="14"/>
      <c r="T1009" s="469"/>
      <c r="U1009" s="454"/>
      <c r="V1009" s="454"/>
      <c r="W1009" s="9"/>
      <c r="X1009" s="9"/>
      <c r="Y1009" s="10"/>
      <c r="Z1009" s="495" t="s">
        <v>2195</v>
      </c>
      <c r="AA1009" s="11"/>
      <c r="AB1009" s="472"/>
      <c r="AC1009" s="473"/>
      <c r="AD1009" s="473"/>
      <c r="AE1009" s="496" t="s">
        <v>2195</v>
      </c>
      <c r="AF1009" s="12"/>
      <c r="AG1009" s="12"/>
      <c r="AH1009" s="13"/>
      <c r="AI1009" s="14"/>
      <c r="AJ1009" s="14"/>
      <c r="AK1009" s="7"/>
      <c r="AL1009" s="7"/>
      <c r="AM1009" s="15"/>
      <c r="AN1009" s="15"/>
      <c r="AO1009" s="8"/>
      <c r="AP1009" s="453" t="s">
        <v>464</v>
      </c>
      <c r="AQ1009" s="17"/>
      <c r="AR1009" s="18"/>
      <c r="AS1009" s="19"/>
      <c r="AT1009" s="19"/>
      <c r="AU1009" s="19"/>
      <c r="AV1009" s="19"/>
      <c r="AW1009" s="19"/>
      <c r="AX1009" s="19"/>
      <c r="AY1009" s="19"/>
      <c r="AZ1009" s="20"/>
      <c r="BA1009" s="20"/>
      <c r="BB1009" s="21"/>
      <c r="BC1009" s="22" t="s">
        <v>2179</v>
      </c>
      <c r="BD1009" s="77"/>
      <c r="BE1009" s="91"/>
      <c r="BF1009" s="91"/>
      <c r="BG1009" s="92"/>
      <c r="BH1009"/>
      <c r="BI1009"/>
      <c r="BJ1009"/>
      <c r="BK1009"/>
      <c r="BL1009"/>
      <c r="BM1009"/>
      <c r="BN1009"/>
      <c r="BO1009"/>
      <c r="BP1009"/>
      <c r="BQ1009"/>
      <c r="BR1009"/>
      <c r="BS1009"/>
      <c r="BT1009" s="92"/>
      <c r="BU1009" s="92"/>
      <c r="BV1009" s="92"/>
      <c r="BW1009" s="5"/>
      <c r="BX1009" s="5"/>
      <c r="BY1009" s="5"/>
      <c r="BZ1009" s="5"/>
      <c r="CA1009" s="5"/>
      <c r="CB1009" s="5"/>
      <c r="CC1009" s="5"/>
      <c r="CD1009" s="440"/>
      <c r="CE1009" s="440"/>
      <c r="CF1009" s="441"/>
      <c r="CG1009" s="442"/>
      <c r="CH1009" s="443"/>
      <c r="CI1009" s="443"/>
      <c r="CJ1009" s="443"/>
      <c r="CK1009" s="443"/>
      <c r="CL1009" s="4"/>
      <c r="CM1009" s="4"/>
      <c r="CN1009" s="5"/>
      <c r="CO1009" s="4"/>
      <c r="CP1009" s="444"/>
      <c r="CQ1009" s="445"/>
      <c r="CR1009" s="446"/>
      <c r="CS1009" s="446"/>
      <c r="CT1009" s="444"/>
      <c r="CU1009" s="444"/>
      <c r="CV1009" s="444"/>
      <c r="CW1009" s="444"/>
      <c r="CX1009" s="447"/>
      <c r="CY1009" s="447"/>
      <c r="CZ1009" s="447"/>
      <c r="DA1009" s="447"/>
      <c r="DB1009" s="448"/>
      <c r="DC1009" s="448"/>
      <c r="DD1009" s="446"/>
      <c r="DE1009" s="439"/>
      <c r="DF1009" s="439"/>
      <c r="DG1009" s="439"/>
      <c r="DH1009" s="439"/>
      <c r="DI1009" s="439"/>
      <c r="DJ1009" s="439"/>
      <c r="DK1009" s="439"/>
      <c r="DL1009" s="446"/>
      <c r="DM1009" s="446"/>
      <c r="DN1009" s="444"/>
      <c r="DO1009" s="444"/>
      <c r="DP1009" s="444"/>
      <c r="DQ1009" s="444"/>
      <c r="DR1009" s="444"/>
      <c r="DS1009" s="441"/>
      <c r="DT1009" s="449"/>
      <c r="DU1009" s="450"/>
      <c r="DV1009" s="450"/>
      <c r="DW1009" s="450"/>
      <c r="DX1009" s="450"/>
      <c r="DY1009" s="450"/>
      <c r="DZ1009" s="450"/>
      <c r="EA1009" s="450"/>
      <c r="EB1009" s="450"/>
      <c r="EC1009" s="450"/>
      <c r="ED1009" s="450"/>
      <c r="EE1009" s="446"/>
      <c r="EF1009" s="446"/>
      <c r="EL1009" s="4"/>
      <c r="EM1009" s="4"/>
      <c r="EN1009" s="5"/>
      <c r="EO1009" s="4"/>
      <c r="FA1009" s="23"/>
      <c r="FB1009" s="24"/>
      <c r="FC1009" s="75"/>
      <c r="FD1009" s="76"/>
      <c r="FF1009" s="89"/>
      <c r="IA1009" s="214"/>
      <c r="IB1009" s="215"/>
      <c r="IC1009" s="214"/>
      <c r="ID1009" s="215"/>
      <c r="IE1009" s="214"/>
      <c r="IF1009" s="214"/>
      <c r="IG1009" s="214"/>
      <c r="IH1009" s="233"/>
      <c r="II1009" s="160"/>
      <c r="IJ1009" s="217"/>
      <c r="IK1009" s="218"/>
      <c r="IL1009" s="218"/>
      <c r="IM1009" s="218"/>
      <c r="IO1009" s="391"/>
    </row>
    <row r="1010" spans="1:249" s="6" customFormat="1" ht="15" x14ac:dyDescent="0.2">
      <c r="A1010" s="467" t="s">
        <v>2166</v>
      </c>
      <c r="B1010" s="467" t="s">
        <v>2149</v>
      </c>
      <c r="C1010" s="393" t="s">
        <v>1116</v>
      </c>
      <c r="D1010" s="468"/>
      <c r="E1010" s="462" t="s">
        <v>2138</v>
      </c>
      <c r="F1010" s="14" t="s">
        <v>2147</v>
      </c>
      <c r="G1010" s="14" t="s">
        <v>2149</v>
      </c>
      <c r="H1010" s="469" t="s">
        <v>2149</v>
      </c>
      <c r="I1010" s="462"/>
      <c r="J1010" s="456"/>
      <c r="K1010" s="11"/>
      <c r="L1010" s="11"/>
      <c r="M1010" s="14"/>
      <c r="N1010" s="470"/>
      <c r="O1010" s="14"/>
      <c r="P1010" s="14"/>
      <c r="Q1010" s="14"/>
      <c r="R1010" s="14"/>
      <c r="S1010" s="14"/>
      <c r="T1010" s="469"/>
      <c r="U1010" s="454"/>
      <c r="V1010" s="454"/>
      <c r="W1010" s="9"/>
      <c r="X1010" s="9"/>
      <c r="Y1010" s="10"/>
      <c r="Z1010" s="495" t="s">
        <v>2166</v>
      </c>
      <c r="AA1010" s="11"/>
      <c r="AB1010" s="472"/>
      <c r="AC1010" s="473"/>
      <c r="AD1010" s="473"/>
      <c r="AE1010" s="496" t="s">
        <v>2166</v>
      </c>
      <c r="AF1010" s="12"/>
      <c r="AG1010" s="12"/>
      <c r="AH1010" s="13"/>
      <c r="AI1010" s="14"/>
      <c r="AJ1010" s="14"/>
      <c r="AK1010" s="7"/>
      <c r="AL1010" s="7"/>
      <c r="AM1010" s="15"/>
      <c r="AN1010" s="15"/>
      <c r="AO1010" s="8"/>
      <c r="AP1010" s="453" t="s">
        <v>465</v>
      </c>
      <c r="AQ1010" s="17"/>
      <c r="AR1010" s="18"/>
      <c r="AS1010" s="19"/>
      <c r="AT1010" s="19"/>
      <c r="AU1010" s="19"/>
      <c r="AV1010" s="19"/>
      <c r="AW1010" s="19"/>
      <c r="AX1010" s="19"/>
      <c r="AY1010" s="19"/>
      <c r="AZ1010" s="20"/>
      <c r="BA1010" s="20"/>
      <c r="BB1010" s="21"/>
      <c r="BC1010" s="22" t="s">
        <v>2179</v>
      </c>
      <c r="BD1010" s="77"/>
      <c r="BE1010" s="91"/>
      <c r="BF1010" s="91"/>
      <c r="BG1010" s="92"/>
      <c r="BH1010"/>
      <c r="BI1010"/>
      <c r="BJ1010"/>
      <c r="BK1010"/>
      <c r="BL1010"/>
      <c r="BM1010"/>
      <c r="BN1010"/>
      <c r="BO1010"/>
      <c r="BP1010"/>
      <c r="BQ1010"/>
      <c r="BR1010"/>
      <c r="BS1010"/>
      <c r="BT1010" s="92"/>
      <c r="BU1010" s="92"/>
      <c r="BV1010" s="92"/>
      <c r="BW1010" s="5"/>
      <c r="BX1010" s="5"/>
      <c r="BY1010" s="5"/>
      <c r="BZ1010" s="5"/>
      <c r="CA1010" s="5"/>
      <c r="CB1010" s="5"/>
      <c r="CC1010" s="5"/>
      <c r="CD1010" s="440"/>
      <c r="CE1010" s="440"/>
      <c r="CF1010" s="441"/>
      <c r="CG1010" s="442"/>
      <c r="CH1010" s="443"/>
      <c r="CI1010" s="443"/>
      <c r="CJ1010" s="443"/>
      <c r="CK1010" s="443"/>
      <c r="CL1010" s="4"/>
      <c r="CM1010" s="4"/>
      <c r="CN1010" s="5"/>
      <c r="CO1010" s="4"/>
      <c r="CP1010" s="444"/>
      <c r="CQ1010" s="445"/>
      <c r="CR1010" s="446"/>
      <c r="CS1010" s="446"/>
      <c r="CT1010" s="444"/>
      <c r="CU1010" s="444"/>
      <c r="CV1010" s="444"/>
      <c r="CW1010" s="444"/>
      <c r="CX1010" s="447"/>
      <c r="CY1010" s="447"/>
      <c r="CZ1010" s="447"/>
      <c r="DA1010" s="447"/>
      <c r="DB1010" s="448"/>
      <c r="DC1010" s="448"/>
      <c r="DD1010" s="446"/>
      <c r="DE1010" s="439"/>
      <c r="DF1010" s="439"/>
      <c r="DG1010" s="439"/>
      <c r="DH1010" s="439"/>
      <c r="DI1010" s="439"/>
      <c r="DJ1010" s="439"/>
      <c r="DK1010" s="439"/>
      <c r="DL1010" s="446"/>
      <c r="DM1010" s="446"/>
      <c r="DN1010" s="444"/>
      <c r="DO1010" s="444"/>
      <c r="DP1010" s="444"/>
      <c r="DQ1010" s="444"/>
      <c r="DR1010" s="444"/>
      <c r="DS1010" s="441"/>
      <c r="DT1010" s="449"/>
      <c r="DU1010" s="450"/>
      <c r="DV1010" s="450"/>
      <c r="DW1010" s="450"/>
      <c r="DX1010" s="450"/>
      <c r="DY1010" s="450"/>
      <c r="DZ1010" s="450"/>
      <c r="EA1010" s="450"/>
      <c r="EB1010" s="450"/>
      <c r="EC1010" s="450"/>
      <c r="ED1010" s="450"/>
      <c r="EE1010" s="446"/>
      <c r="EF1010" s="446"/>
      <c r="EL1010" s="4"/>
      <c r="EM1010" s="4"/>
      <c r="EN1010" s="5"/>
      <c r="EO1010" s="4"/>
      <c r="FA1010" s="23"/>
      <c r="FB1010" s="24"/>
      <c r="FC1010" s="75"/>
      <c r="FD1010" s="76"/>
      <c r="FF1010" s="89"/>
      <c r="IA1010" s="214"/>
      <c r="IB1010" s="215"/>
      <c r="IC1010" s="214"/>
      <c r="ID1010" s="215"/>
      <c r="IE1010" s="214"/>
      <c r="IF1010" s="214"/>
      <c r="IG1010" s="214"/>
      <c r="IH1010" s="233"/>
      <c r="II1010" s="160"/>
      <c r="IJ1010" s="217"/>
      <c r="IK1010" s="218"/>
      <c r="IL1010" s="218"/>
      <c r="IM1010" s="218"/>
      <c r="IO1010" s="391"/>
    </row>
    <row r="1011" spans="1:249" s="6" customFormat="1" ht="15" x14ac:dyDescent="0.2">
      <c r="A1011" s="467" t="s">
        <v>2165</v>
      </c>
      <c r="B1011" s="467" t="s">
        <v>1969</v>
      </c>
      <c r="C1011" s="393" t="s">
        <v>1117</v>
      </c>
      <c r="D1011" s="468"/>
      <c r="E1011" s="462" t="s">
        <v>2136</v>
      </c>
      <c r="F1011" s="14" t="s">
        <v>2149</v>
      </c>
      <c r="G1011" s="14" t="s">
        <v>2149</v>
      </c>
      <c r="H1011" s="469" t="s">
        <v>2149</v>
      </c>
      <c r="I1011" s="462"/>
      <c r="J1011" s="456"/>
      <c r="K1011" s="11"/>
      <c r="L1011" s="11"/>
      <c r="M1011" s="14"/>
      <c r="N1011" s="470"/>
      <c r="O1011" s="14"/>
      <c r="P1011" s="14"/>
      <c r="Q1011" s="14"/>
      <c r="R1011" s="14"/>
      <c r="S1011" s="14"/>
      <c r="T1011" s="469"/>
      <c r="U1011" s="454"/>
      <c r="V1011" s="454"/>
      <c r="W1011" s="9"/>
      <c r="X1011" s="9"/>
      <c r="Y1011" s="10"/>
      <c r="Z1011" s="495">
        <v>2</v>
      </c>
      <c r="AA1011" s="11"/>
      <c r="AB1011" s="472"/>
      <c r="AC1011" s="473"/>
      <c r="AD1011" s="473"/>
      <c r="AE1011" s="496">
        <v>2</v>
      </c>
      <c r="AF1011" s="12"/>
      <c r="AG1011" s="12"/>
      <c r="AH1011" s="13"/>
      <c r="AI1011" s="14"/>
      <c r="AJ1011" s="14"/>
      <c r="AK1011" s="7"/>
      <c r="AL1011" s="7"/>
      <c r="AM1011" s="15"/>
      <c r="AN1011" s="15"/>
      <c r="AO1011" s="8"/>
      <c r="AP1011" s="453" t="s">
        <v>466</v>
      </c>
      <c r="AQ1011" s="17"/>
      <c r="AR1011" s="18"/>
      <c r="AS1011" s="19"/>
      <c r="AT1011" s="19"/>
      <c r="AU1011" s="19"/>
      <c r="AV1011" s="19"/>
      <c r="AW1011" s="19"/>
      <c r="AX1011" s="19"/>
      <c r="AY1011" s="19"/>
      <c r="AZ1011" s="20"/>
      <c r="BA1011" s="20"/>
      <c r="BB1011" s="21"/>
      <c r="BC1011" s="22" t="s">
        <v>2179</v>
      </c>
      <c r="BD1011" s="77"/>
      <c r="BE1011" s="91"/>
      <c r="BF1011" s="91"/>
      <c r="BG1011" s="92"/>
      <c r="BH1011"/>
      <c r="BI1011"/>
      <c r="BJ1011"/>
      <c r="BK1011"/>
      <c r="BL1011"/>
      <c r="BM1011"/>
      <c r="BN1011"/>
      <c r="BO1011"/>
      <c r="BP1011"/>
      <c r="BQ1011"/>
      <c r="BR1011"/>
      <c r="BS1011"/>
      <c r="BT1011" s="92"/>
      <c r="BU1011" s="92"/>
      <c r="BV1011" s="92"/>
      <c r="BW1011" s="5"/>
      <c r="BX1011" s="5"/>
      <c r="BY1011" s="5"/>
      <c r="BZ1011" s="5"/>
      <c r="CA1011" s="5"/>
      <c r="CB1011" s="5"/>
      <c r="CC1011" s="5"/>
      <c r="CD1011" s="440"/>
      <c r="CE1011" s="440"/>
      <c r="CF1011" s="441"/>
      <c r="CG1011" s="442"/>
      <c r="CH1011" s="443"/>
      <c r="CI1011" s="443"/>
      <c r="CJ1011" s="443"/>
      <c r="CK1011" s="443"/>
      <c r="CL1011" s="4"/>
      <c r="CM1011" s="4"/>
      <c r="CN1011" s="5"/>
      <c r="CO1011" s="4"/>
      <c r="CP1011" s="444"/>
      <c r="CQ1011" s="445"/>
      <c r="CR1011" s="446"/>
      <c r="CS1011" s="446"/>
      <c r="CT1011" s="444"/>
      <c r="CU1011" s="444"/>
      <c r="CV1011" s="444"/>
      <c r="CW1011" s="444"/>
      <c r="CX1011" s="447"/>
      <c r="CY1011" s="447"/>
      <c r="CZ1011" s="447"/>
      <c r="DA1011" s="447"/>
      <c r="DB1011" s="448"/>
      <c r="DC1011" s="448"/>
      <c r="DD1011" s="446"/>
      <c r="DE1011" s="439"/>
      <c r="DF1011" s="439"/>
      <c r="DG1011" s="439"/>
      <c r="DH1011" s="439"/>
      <c r="DI1011" s="439"/>
      <c r="DJ1011" s="439"/>
      <c r="DK1011" s="439"/>
      <c r="DL1011" s="446"/>
      <c r="DM1011" s="446"/>
      <c r="DN1011" s="444"/>
      <c r="DO1011" s="444"/>
      <c r="DP1011" s="444"/>
      <c r="DQ1011" s="444"/>
      <c r="DR1011" s="444"/>
      <c r="DS1011" s="441"/>
      <c r="DT1011" s="449"/>
      <c r="DU1011" s="450"/>
      <c r="DV1011" s="450"/>
      <c r="DW1011" s="450"/>
      <c r="DX1011" s="450"/>
      <c r="DY1011" s="450"/>
      <c r="DZ1011" s="450"/>
      <c r="EA1011" s="450"/>
      <c r="EB1011" s="450"/>
      <c r="EC1011" s="450"/>
      <c r="ED1011" s="450"/>
      <c r="EE1011" s="446"/>
      <c r="EF1011" s="446"/>
      <c r="EL1011" s="4"/>
      <c r="EM1011" s="4"/>
      <c r="EN1011" s="5"/>
      <c r="EO1011" s="4"/>
      <c r="FA1011" s="23"/>
      <c r="FB1011" s="24"/>
      <c r="FC1011" s="75"/>
      <c r="FD1011" s="76"/>
      <c r="FF1011" s="89"/>
      <c r="IA1011" s="214"/>
      <c r="IB1011" s="215"/>
      <c r="IC1011" s="214"/>
      <c r="ID1011" s="215"/>
      <c r="IE1011" s="214"/>
      <c r="IF1011" s="214"/>
      <c r="IG1011" s="214"/>
      <c r="IH1011" s="233"/>
      <c r="II1011" s="160"/>
      <c r="IJ1011" s="217"/>
      <c r="IK1011" s="218"/>
      <c r="IL1011" s="218"/>
      <c r="IM1011" s="218"/>
      <c r="IO1011" s="391"/>
    </row>
    <row r="1012" spans="1:249" s="6" customFormat="1" ht="15" x14ac:dyDescent="0.2">
      <c r="A1012" s="467" t="s">
        <v>2195</v>
      </c>
      <c r="B1012" s="467" t="s">
        <v>2149</v>
      </c>
      <c r="C1012" s="393" t="s">
        <v>1118</v>
      </c>
      <c r="D1012" s="468"/>
      <c r="E1012" s="462" t="s">
        <v>2141</v>
      </c>
      <c r="F1012" s="14" t="s">
        <v>2149</v>
      </c>
      <c r="G1012" s="14" t="s">
        <v>2149</v>
      </c>
      <c r="H1012" s="469" t="s">
        <v>2149</v>
      </c>
      <c r="I1012" s="462"/>
      <c r="J1012" s="456"/>
      <c r="K1012" s="11"/>
      <c r="L1012" s="11"/>
      <c r="M1012" s="14"/>
      <c r="N1012" s="470"/>
      <c r="O1012" s="14"/>
      <c r="P1012" s="14"/>
      <c r="Q1012" s="14"/>
      <c r="R1012" s="14"/>
      <c r="S1012" s="14"/>
      <c r="T1012" s="469"/>
      <c r="U1012" s="454"/>
      <c r="V1012" s="454"/>
      <c r="W1012" s="9"/>
      <c r="X1012" s="9"/>
      <c r="Y1012" s="10"/>
      <c r="Z1012" s="495" t="s">
        <v>2195</v>
      </c>
      <c r="AA1012" s="11"/>
      <c r="AB1012" s="472"/>
      <c r="AC1012" s="473"/>
      <c r="AD1012" s="473"/>
      <c r="AE1012" s="496" t="s">
        <v>2195</v>
      </c>
      <c r="AF1012" s="12"/>
      <c r="AG1012" s="12"/>
      <c r="AH1012" s="13"/>
      <c r="AI1012" s="14"/>
      <c r="AJ1012" s="14"/>
      <c r="AK1012" s="7"/>
      <c r="AL1012" s="7"/>
      <c r="AM1012" s="15"/>
      <c r="AN1012" s="15"/>
      <c r="AO1012" s="8"/>
      <c r="AP1012" s="453" t="s">
        <v>467</v>
      </c>
      <c r="AQ1012" s="17"/>
      <c r="AR1012" s="18"/>
      <c r="AS1012" s="19"/>
      <c r="AT1012" s="19"/>
      <c r="AU1012" s="19"/>
      <c r="AV1012" s="19"/>
      <c r="AW1012" s="19"/>
      <c r="AX1012" s="19"/>
      <c r="AY1012" s="19"/>
      <c r="AZ1012" s="20"/>
      <c r="BA1012" s="20"/>
      <c r="BB1012" s="21"/>
      <c r="BC1012" s="22" t="s">
        <v>2179</v>
      </c>
      <c r="BD1012" s="77"/>
      <c r="BE1012" s="91"/>
      <c r="BF1012" s="91"/>
      <c r="BG1012" s="92"/>
      <c r="BH1012"/>
      <c r="BI1012"/>
      <c r="BJ1012"/>
      <c r="BK1012"/>
      <c r="BL1012"/>
      <c r="BM1012"/>
      <c r="BN1012"/>
      <c r="BO1012"/>
      <c r="BP1012"/>
      <c r="BQ1012"/>
      <c r="BR1012"/>
      <c r="BS1012"/>
      <c r="BT1012" s="92"/>
      <c r="BU1012" s="92"/>
      <c r="BV1012" s="92"/>
      <c r="BW1012" s="5"/>
      <c r="BX1012" s="5"/>
      <c r="BY1012" s="5"/>
      <c r="BZ1012" s="5"/>
      <c r="CA1012" s="5"/>
      <c r="CB1012" s="5"/>
      <c r="CC1012" s="5"/>
      <c r="CD1012" s="440"/>
      <c r="CE1012" s="440"/>
      <c r="CF1012" s="441"/>
      <c r="CG1012" s="442"/>
      <c r="CH1012" s="443"/>
      <c r="CI1012" s="443"/>
      <c r="CJ1012" s="443"/>
      <c r="CK1012" s="443"/>
      <c r="CL1012" s="4"/>
      <c r="CM1012" s="4"/>
      <c r="CN1012" s="5"/>
      <c r="CO1012" s="4"/>
      <c r="CP1012" s="444"/>
      <c r="CQ1012" s="445"/>
      <c r="CR1012" s="446"/>
      <c r="CS1012" s="446"/>
      <c r="CT1012" s="444"/>
      <c r="CU1012" s="444"/>
      <c r="CV1012" s="444"/>
      <c r="CW1012" s="444"/>
      <c r="CX1012" s="447"/>
      <c r="CY1012" s="447"/>
      <c r="CZ1012" s="447"/>
      <c r="DA1012" s="447"/>
      <c r="DB1012" s="448"/>
      <c r="DC1012" s="448"/>
      <c r="DD1012" s="446"/>
      <c r="DE1012" s="439"/>
      <c r="DF1012" s="439"/>
      <c r="DG1012" s="439"/>
      <c r="DH1012" s="439"/>
      <c r="DI1012" s="439"/>
      <c r="DJ1012" s="439"/>
      <c r="DK1012" s="439"/>
      <c r="DL1012" s="446"/>
      <c r="DM1012" s="446"/>
      <c r="DN1012" s="444"/>
      <c r="DO1012" s="444"/>
      <c r="DP1012" s="444"/>
      <c r="DQ1012" s="444"/>
      <c r="DR1012" s="444"/>
      <c r="DS1012" s="441"/>
      <c r="DT1012" s="449"/>
      <c r="DU1012" s="450"/>
      <c r="DV1012" s="450"/>
      <c r="DW1012" s="450"/>
      <c r="DX1012" s="450"/>
      <c r="DY1012" s="450"/>
      <c r="DZ1012" s="450"/>
      <c r="EA1012" s="450"/>
      <c r="EB1012" s="450"/>
      <c r="EC1012" s="450"/>
      <c r="ED1012" s="450"/>
      <c r="EE1012" s="446"/>
      <c r="EF1012" s="446"/>
      <c r="EL1012" s="4"/>
      <c r="EM1012" s="4"/>
      <c r="EN1012" s="5"/>
      <c r="EO1012" s="4"/>
      <c r="FA1012" s="23"/>
      <c r="FB1012" s="24"/>
      <c r="FC1012" s="75"/>
      <c r="FD1012" s="76"/>
      <c r="FF1012" s="89"/>
      <c r="IA1012" s="214"/>
      <c r="IB1012" s="215"/>
      <c r="IC1012" s="214"/>
      <c r="ID1012" s="215"/>
      <c r="IE1012" s="214"/>
      <c r="IF1012" s="214"/>
      <c r="IG1012" s="214"/>
      <c r="IH1012" s="233"/>
      <c r="II1012" s="160"/>
      <c r="IJ1012" s="217"/>
      <c r="IK1012" s="218"/>
      <c r="IL1012" s="218"/>
      <c r="IM1012" s="218"/>
      <c r="IO1012" s="391"/>
    </row>
    <row r="1013" spans="1:249" s="6" customFormat="1" ht="15" x14ac:dyDescent="0.2">
      <c r="A1013" s="467">
        <v>1</v>
      </c>
      <c r="B1013" s="467" t="s">
        <v>1960</v>
      </c>
      <c r="C1013" s="393" t="s">
        <v>1119</v>
      </c>
      <c r="D1013" s="468"/>
      <c r="E1013" s="462" t="s">
        <v>2136</v>
      </c>
      <c r="F1013" s="14" t="s">
        <v>2147</v>
      </c>
      <c r="G1013" s="14" t="s">
        <v>2154</v>
      </c>
      <c r="H1013" s="469" t="s">
        <v>2149</v>
      </c>
      <c r="I1013" s="462"/>
      <c r="J1013" s="456"/>
      <c r="K1013" s="11"/>
      <c r="L1013" s="11"/>
      <c r="M1013" s="14"/>
      <c r="N1013" s="470"/>
      <c r="O1013" s="14"/>
      <c r="P1013" s="14"/>
      <c r="Q1013" s="14"/>
      <c r="R1013" s="14"/>
      <c r="S1013" s="14"/>
      <c r="T1013" s="469"/>
      <c r="U1013" s="454"/>
      <c r="V1013" s="454"/>
      <c r="W1013" s="9"/>
      <c r="X1013" s="9"/>
      <c r="Y1013" s="10"/>
      <c r="Z1013" s="495" t="s">
        <v>2194</v>
      </c>
      <c r="AA1013" s="11"/>
      <c r="AB1013" s="472"/>
      <c r="AC1013" s="473"/>
      <c r="AD1013" s="473"/>
      <c r="AE1013" s="496">
        <v>2</v>
      </c>
      <c r="AF1013" s="12"/>
      <c r="AG1013" s="12"/>
      <c r="AH1013" s="13"/>
      <c r="AI1013" s="14"/>
      <c r="AJ1013" s="14"/>
      <c r="AK1013" s="7"/>
      <c r="AL1013" s="7"/>
      <c r="AM1013" s="15"/>
      <c r="AN1013" s="15"/>
      <c r="AO1013" s="8"/>
      <c r="AP1013" s="453" t="s">
        <v>468</v>
      </c>
      <c r="AQ1013" s="17"/>
      <c r="AR1013" s="18"/>
      <c r="AS1013" s="19"/>
      <c r="AT1013" s="19"/>
      <c r="AU1013" s="19"/>
      <c r="AV1013" s="19"/>
      <c r="AW1013" s="19"/>
      <c r="AX1013" s="19"/>
      <c r="AY1013" s="19"/>
      <c r="AZ1013" s="20"/>
      <c r="BA1013" s="20"/>
      <c r="BB1013" s="21"/>
      <c r="BC1013" s="22" t="s">
        <v>2179</v>
      </c>
      <c r="BD1013" s="77"/>
      <c r="BE1013" s="91"/>
      <c r="BF1013" s="91"/>
      <c r="BG1013" s="92"/>
      <c r="BH1013"/>
      <c r="BI1013"/>
      <c r="BJ1013"/>
      <c r="BK1013"/>
      <c r="BL1013"/>
      <c r="BM1013"/>
      <c r="BN1013"/>
      <c r="BO1013"/>
      <c r="BP1013"/>
      <c r="BQ1013"/>
      <c r="BR1013"/>
      <c r="BS1013"/>
      <c r="BT1013" s="92"/>
      <c r="BU1013" s="92"/>
      <c r="BV1013" s="92"/>
      <c r="BW1013" s="5"/>
      <c r="BX1013" s="5"/>
      <c r="BY1013" s="5"/>
      <c r="BZ1013" s="5"/>
      <c r="CA1013" s="5"/>
      <c r="CB1013" s="5"/>
      <c r="CC1013" s="5"/>
      <c r="CD1013" s="440"/>
      <c r="CE1013" s="440"/>
      <c r="CF1013" s="441"/>
      <c r="CG1013" s="442"/>
      <c r="CH1013" s="443"/>
      <c r="CI1013" s="443"/>
      <c r="CJ1013" s="443"/>
      <c r="CK1013" s="443"/>
      <c r="CL1013" s="4"/>
      <c r="CM1013" s="4"/>
      <c r="CN1013" s="5"/>
      <c r="CO1013" s="4"/>
      <c r="CP1013" s="444"/>
      <c r="CQ1013" s="445"/>
      <c r="CR1013" s="446"/>
      <c r="CS1013" s="446"/>
      <c r="CT1013" s="444"/>
      <c r="CU1013" s="444"/>
      <c r="CV1013" s="444"/>
      <c r="CW1013" s="444"/>
      <c r="CX1013" s="447"/>
      <c r="CY1013" s="447"/>
      <c r="CZ1013" s="447"/>
      <c r="DA1013" s="447"/>
      <c r="DB1013" s="448"/>
      <c r="DC1013" s="448"/>
      <c r="DD1013" s="446"/>
      <c r="DE1013" s="439"/>
      <c r="DF1013" s="439"/>
      <c r="DG1013" s="439"/>
      <c r="DH1013" s="439"/>
      <c r="DI1013" s="439"/>
      <c r="DJ1013" s="439"/>
      <c r="DK1013" s="439"/>
      <c r="DL1013" s="446"/>
      <c r="DM1013" s="446"/>
      <c r="DN1013" s="444"/>
      <c r="DO1013" s="444"/>
      <c r="DP1013" s="444"/>
      <c r="DQ1013" s="444"/>
      <c r="DR1013" s="444"/>
      <c r="DS1013" s="441"/>
      <c r="DT1013" s="449"/>
      <c r="DU1013" s="450"/>
      <c r="DV1013" s="450"/>
      <c r="DW1013" s="450"/>
      <c r="DX1013" s="450"/>
      <c r="DY1013" s="450"/>
      <c r="DZ1013" s="450"/>
      <c r="EA1013" s="450"/>
      <c r="EB1013" s="450"/>
      <c r="EC1013" s="450"/>
      <c r="ED1013" s="450"/>
      <c r="EE1013" s="446"/>
      <c r="EF1013" s="446"/>
      <c r="EL1013" s="4"/>
      <c r="EM1013" s="4"/>
      <c r="EN1013" s="5"/>
      <c r="EO1013" s="4"/>
      <c r="FA1013" s="23"/>
      <c r="FB1013" s="24"/>
      <c r="FC1013" s="75"/>
      <c r="FD1013" s="76"/>
      <c r="FF1013" s="89"/>
      <c r="IA1013" s="214"/>
      <c r="IB1013" s="215"/>
      <c r="IC1013" s="214"/>
      <c r="ID1013" s="215"/>
      <c r="IE1013" s="214"/>
      <c r="IF1013" s="214"/>
      <c r="IG1013" s="214"/>
      <c r="IH1013" s="233"/>
      <c r="II1013" s="160"/>
      <c r="IJ1013" s="217"/>
      <c r="IK1013" s="218"/>
      <c r="IL1013" s="218"/>
      <c r="IM1013" s="218"/>
      <c r="IO1013" s="391"/>
    </row>
    <row r="1014" spans="1:249" s="6" customFormat="1" ht="15" x14ac:dyDescent="0.2">
      <c r="A1014" s="467">
        <v>0</v>
      </c>
      <c r="B1014" s="467" t="s">
        <v>2149</v>
      </c>
      <c r="C1014" s="393" t="s">
        <v>1120</v>
      </c>
      <c r="D1014" s="468"/>
      <c r="E1014" s="462" t="s">
        <v>2135</v>
      </c>
      <c r="F1014" s="14"/>
      <c r="G1014" s="14"/>
      <c r="H1014" s="469"/>
      <c r="I1014" s="462"/>
      <c r="J1014" s="456"/>
      <c r="K1014" s="11"/>
      <c r="L1014" s="11"/>
      <c r="M1014" s="14"/>
      <c r="N1014" s="470"/>
      <c r="O1014" s="14"/>
      <c r="P1014" s="14"/>
      <c r="Q1014" s="14"/>
      <c r="R1014" s="14"/>
      <c r="S1014" s="14"/>
      <c r="T1014" s="469"/>
      <c r="U1014" s="454"/>
      <c r="V1014" s="454"/>
      <c r="W1014" s="9"/>
      <c r="X1014" s="9"/>
      <c r="Y1014" s="10"/>
      <c r="Z1014" s="495">
        <v>0</v>
      </c>
      <c r="AA1014" s="11"/>
      <c r="AB1014" s="472"/>
      <c r="AC1014" s="473"/>
      <c r="AD1014" s="473"/>
      <c r="AE1014" s="496">
        <v>0</v>
      </c>
      <c r="AF1014" s="12"/>
      <c r="AG1014" s="12"/>
      <c r="AH1014" s="13"/>
      <c r="AI1014" s="14"/>
      <c r="AJ1014" s="14"/>
      <c r="AK1014" s="7"/>
      <c r="AL1014" s="7"/>
      <c r="AM1014" s="15"/>
      <c r="AN1014" s="15"/>
      <c r="AO1014" s="8"/>
      <c r="AP1014" s="453" t="s">
        <v>469</v>
      </c>
      <c r="AQ1014" s="17"/>
      <c r="AR1014" s="18"/>
      <c r="AS1014" s="19"/>
      <c r="AT1014" s="19"/>
      <c r="AU1014" s="19"/>
      <c r="AV1014" s="19"/>
      <c r="AW1014" s="19"/>
      <c r="AX1014" s="19"/>
      <c r="AY1014" s="19"/>
      <c r="AZ1014" s="20"/>
      <c r="BA1014" s="20"/>
      <c r="BB1014" s="21"/>
      <c r="BC1014" s="22" t="s">
        <v>2179</v>
      </c>
      <c r="BD1014" s="77"/>
      <c r="BE1014" s="91"/>
      <c r="BF1014" s="91"/>
      <c r="BG1014" s="92"/>
      <c r="BH1014"/>
      <c r="BI1014"/>
      <c r="BJ1014"/>
      <c r="BK1014"/>
      <c r="BL1014"/>
      <c r="BM1014"/>
      <c r="BN1014"/>
      <c r="BO1014"/>
      <c r="BP1014"/>
      <c r="BQ1014"/>
      <c r="BR1014"/>
      <c r="BS1014"/>
      <c r="BT1014" s="92"/>
      <c r="BU1014" s="92"/>
      <c r="BV1014" s="92"/>
      <c r="BW1014" s="5"/>
      <c r="BX1014" s="5"/>
      <c r="BY1014" s="5"/>
      <c r="BZ1014" s="5"/>
      <c r="CA1014" s="5"/>
      <c r="CB1014" s="5"/>
      <c r="CC1014" s="5"/>
      <c r="CD1014" s="440"/>
      <c r="CE1014" s="440"/>
      <c r="CF1014" s="441"/>
      <c r="CG1014" s="442"/>
      <c r="CH1014" s="443"/>
      <c r="CI1014" s="443"/>
      <c r="CJ1014" s="443"/>
      <c r="CK1014" s="443"/>
      <c r="CL1014" s="4"/>
      <c r="CM1014" s="4"/>
      <c r="CN1014" s="5"/>
      <c r="CO1014" s="4"/>
      <c r="CP1014" s="444"/>
      <c r="CQ1014" s="445"/>
      <c r="CR1014" s="446"/>
      <c r="CS1014" s="446"/>
      <c r="CT1014" s="444"/>
      <c r="CU1014" s="444"/>
      <c r="CV1014" s="444"/>
      <c r="CW1014" s="444"/>
      <c r="CX1014" s="447"/>
      <c r="CY1014" s="447"/>
      <c r="CZ1014" s="447"/>
      <c r="DA1014" s="447"/>
      <c r="DB1014" s="448"/>
      <c r="DC1014" s="448"/>
      <c r="DD1014" s="446"/>
      <c r="DE1014" s="439"/>
      <c r="DF1014" s="439"/>
      <c r="DG1014" s="439"/>
      <c r="DH1014" s="439"/>
      <c r="DI1014" s="439"/>
      <c r="DJ1014" s="439"/>
      <c r="DK1014" s="439"/>
      <c r="DL1014" s="446"/>
      <c r="DM1014" s="446"/>
      <c r="DN1014" s="444"/>
      <c r="DO1014" s="444"/>
      <c r="DP1014" s="444"/>
      <c r="DQ1014" s="444"/>
      <c r="DR1014" s="444"/>
      <c r="DS1014" s="441"/>
      <c r="DT1014" s="449"/>
      <c r="DU1014" s="450"/>
      <c r="DV1014" s="450"/>
      <c r="DW1014" s="450"/>
      <c r="DX1014" s="450"/>
      <c r="DY1014" s="450"/>
      <c r="DZ1014" s="450"/>
      <c r="EA1014" s="450"/>
      <c r="EB1014" s="450"/>
      <c r="EC1014" s="450"/>
      <c r="ED1014" s="450"/>
      <c r="EE1014" s="446"/>
      <c r="EF1014" s="446"/>
      <c r="EL1014" s="4"/>
      <c r="EM1014" s="4"/>
      <c r="EN1014" s="5"/>
      <c r="EO1014" s="4"/>
      <c r="FA1014" s="23"/>
      <c r="FB1014" s="24"/>
      <c r="FC1014" s="75"/>
      <c r="FD1014" s="76"/>
      <c r="FF1014" s="89"/>
      <c r="IA1014" s="214"/>
      <c r="IB1014" s="215"/>
      <c r="IC1014" s="214"/>
      <c r="ID1014" s="215"/>
      <c r="IE1014" s="214"/>
      <c r="IF1014" s="214"/>
      <c r="IG1014" s="214"/>
      <c r="IH1014" s="233"/>
      <c r="II1014" s="160"/>
      <c r="IJ1014" s="217"/>
      <c r="IK1014" s="218"/>
      <c r="IL1014" s="218"/>
      <c r="IM1014" s="218"/>
      <c r="IO1014" s="391"/>
    </row>
    <row r="1015" spans="1:249" s="6" customFormat="1" ht="15" x14ac:dyDescent="0.2">
      <c r="A1015" s="467">
        <v>0</v>
      </c>
      <c r="B1015" s="467" t="s">
        <v>2149</v>
      </c>
      <c r="C1015" s="393" t="s">
        <v>1121</v>
      </c>
      <c r="D1015" s="468"/>
      <c r="E1015" s="462" t="s">
        <v>2135</v>
      </c>
      <c r="F1015" s="14"/>
      <c r="G1015" s="14"/>
      <c r="H1015" s="469"/>
      <c r="I1015" s="462"/>
      <c r="J1015" s="456"/>
      <c r="K1015" s="11"/>
      <c r="L1015" s="11"/>
      <c r="M1015" s="14"/>
      <c r="N1015" s="470"/>
      <c r="O1015" s="14"/>
      <c r="P1015" s="14"/>
      <c r="Q1015" s="14"/>
      <c r="R1015" s="14"/>
      <c r="S1015" s="14"/>
      <c r="T1015" s="469"/>
      <c r="U1015" s="454"/>
      <c r="V1015" s="454"/>
      <c r="W1015" s="9"/>
      <c r="X1015" s="9"/>
      <c r="Y1015" s="10"/>
      <c r="Z1015" s="495">
        <v>0</v>
      </c>
      <c r="AA1015" s="11"/>
      <c r="AB1015" s="472"/>
      <c r="AC1015" s="473"/>
      <c r="AD1015" s="473"/>
      <c r="AE1015" s="496">
        <v>0</v>
      </c>
      <c r="AF1015" s="12"/>
      <c r="AG1015" s="12"/>
      <c r="AH1015" s="13"/>
      <c r="AI1015" s="14"/>
      <c r="AJ1015" s="14"/>
      <c r="AK1015" s="7"/>
      <c r="AL1015" s="7"/>
      <c r="AM1015" s="15"/>
      <c r="AN1015" s="15"/>
      <c r="AO1015" s="8"/>
      <c r="AP1015" s="453" t="s">
        <v>470</v>
      </c>
      <c r="AQ1015" s="17"/>
      <c r="AR1015" s="18"/>
      <c r="AS1015" s="19"/>
      <c r="AT1015" s="19"/>
      <c r="AU1015" s="19"/>
      <c r="AV1015" s="19"/>
      <c r="AW1015" s="19"/>
      <c r="AX1015" s="19"/>
      <c r="AY1015" s="19"/>
      <c r="AZ1015" s="20"/>
      <c r="BA1015" s="20"/>
      <c r="BB1015" s="21"/>
      <c r="BC1015" s="22" t="s">
        <v>2179</v>
      </c>
      <c r="BD1015" s="77"/>
      <c r="BE1015" s="91"/>
      <c r="BF1015" s="91"/>
      <c r="BG1015" s="92"/>
      <c r="BH1015"/>
      <c r="BI1015"/>
      <c r="BJ1015"/>
      <c r="BK1015"/>
      <c r="BL1015"/>
      <c r="BM1015"/>
      <c r="BN1015"/>
      <c r="BO1015"/>
      <c r="BP1015"/>
      <c r="BQ1015"/>
      <c r="BR1015"/>
      <c r="BS1015"/>
      <c r="BT1015" s="92"/>
      <c r="BU1015" s="92"/>
      <c r="BV1015" s="92"/>
      <c r="BW1015" s="5"/>
      <c r="BX1015" s="5"/>
      <c r="BY1015" s="5"/>
      <c r="BZ1015" s="5"/>
      <c r="CA1015" s="5"/>
      <c r="CB1015" s="5"/>
      <c r="CC1015" s="5"/>
      <c r="CD1015" s="440"/>
      <c r="CE1015" s="440"/>
      <c r="CF1015" s="441"/>
      <c r="CG1015" s="442"/>
      <c r="CH1015" s="443"/>
      <c r="CI1015" s="443"/>
      <c r="CJ1015" s="443"/>
      <c r="CK1015" s="443"/>
      <c r="CL1015" s="4"/>
      <c r="CM1015" s="4"/>
      <c r="CN1015" s="5"/>
      <c r="CO1015" s="4"/>
      <c r="CP1015" s="444"/>
      <c r="CQ1015" s="445"/>
      <c r="CR1015" s="446"/>
      <c r="CS1015" s="446"/>
      <c r="CT1015" s="444"/>
      <c r="CU1015" s="444"/>
      <c r="CV1015" s="444"/>
      <c r="CW1015" s="444"/>
      <c r="CX1015" s="447"/>
      <c r="CY1015" s="447"/>
      <c r="CZ1015" s="447"/>
      <c r="DA1015" s="447"/>
      <c r="DB1015" s="448"/>
      <c r="DC1015" s="448"/>
      <c r="DD1015" s="446"/>
      <c r="DE1015" s="439"/>
      <c r="DF1015" s="439"/>
      <c r="DG1015" s="439"/>
      <c r="DH1015" s="439"/>
      <c r="DI1015" s="439"/>
      <c r="DJ1015" s="439"/>
      <c r="DK1015" s="439"/>
      <c r="DL1015" s="446"/>
      <c r="DM1015" s="446"/>
      <c r="DN1015" s="444"/>
      <c r="DO1015" s="444"/>
      <c r="DP1015" s="444"/>
      <c r="DQ1015" s="444"/>
      <c r="DR1015" s="444"/>
      <c r="DS1015" s="441"/>
      <c r="DT1015" s="449"/>
      <c r="DU1015" s="450"/>
      <c r="DV1015" s="450"/>
      <c r="DW1015" s="450"/>
      <c r="DX1015" s="450"/>
      <c r="DY1015" s="450"/>
      <c r="DZ1015" s="450"/>
      <c r="EA1015" s="450"/>
      <c r="EB1015" s="450"/>
      <c r="EC1015" s="450"/>
      <c r="ED1015" s="450"/>
      <c r="EE1015" s="446"/>
      <c r="EF1015" s="446"/>
      <c r="EL1015" s="4"/>
      <c r="EM1015" s="4"/>
      <c r="EN1015" s="5"/>
      <c r="EO1015" s="4"/>
      <c r="FA1015" s="23"/>
      <c r="FB1015" s="24"/>
      <c r="FC1015" s="75"/>
      <c r="FD1015" s="76"/>
      <c r="FF1015" s="89"/>
      <c r="IA1015" s="214"/>
      <c r="IB1015" s="215"/>
      <c r="IC1015" s="214"/>
      <c r="ID1015" s="215"/>
      <c r="IE1015" s="214"/>
      <c r="IF1015" s="214"/>
      <c r="IG1015" s="214"/>
      <c r="IH1015" s="233"/>
      <c r="II1015" s="160"/>
      <c r="IJ1015" s="217"/>
      <c r="IK1015" s="218"/>
      <c r="IL1015" s="218"/>
      <c r="IM1015" s="218"/>
      <c r="IO1015" s="391"/>
    </row>
    <row r="1016" spans="1:249" s="6" customFormat="1" ht="15" x14ac:dyDescent="0.2">
      <c r="A1016" s="467" t="s">
        <v>2195</v>
      </c>
      <c r="B1016" s="467" t="s">
        <v>2149</v>
      </c>
      <c r="C1016" s="393" t="s">
        <v>1122</v>
      </c>
      <c r="D1016" s="468"/>
      <c r="E1016" s="462" t="s">
        <v>2139</v>
      </c>
      <c r="F1016" s="14" t="s">
        <v>2149</v>
      </c>
      <c r="G1016" s="14" t="s">
        <v>2154</v>
      </c>
      <c r="H1016" s="469" t="s">
        <v>2149</v>
      </c>
      <c r="I1016" s="462"/>
      <c r="J1016" s="456"/>
      <c r="K1016" s="11"/>
      <c r="L1016" s="11"/>
      <c r="M1016" s="14"/>
      <c r="N1016" s="470"/>
      <c r="O1016" s="14"/>
      <c r="P1016" s="14"/>
      <c r="Q1016" s="14"/>
      <c r="R1016" s="14"/>
      <c r="S1016" s="14"/>
      <c r="T1016" s="469"/>
      <c r="U1016" s="454"/>
      <c r="V1016" s="454"/>
      <c r="W1016" s="9"/>
      <c r="X1016" s="9"/>
      <c r="Y1016" s="10"/>
      <c r="Z1016" s="495" t="s">
        <v>2195</v>
      </c>
      <c r="AA1016" s="11"/>
      <c r="AB1016" s="472"/>
      <c r="AC1016" s="473"/>
      <c r="AD1016" s="473"/>
      <c r="AE1016" s="496" t="s">
        <v>2195</v>
      </c>
      <c r="AF1016" s="12"/>
      <c r="AG1016" s="12"/>
      <c r="AH1016" s="13"/>
      <c r="AI1016" s="14"/>
      <c r="AJ1016" s="14"/>
      <c r="AK1016" s="7"/>
      <c r="AL1016" s="7"/>
      <c r="AM1016" s="15"/>
      <c r="AN1016" s="15"/>
      <c r="AO1016" s="8"/>
      <c r="AP1016" s="453" t="s">
        <v>471</v>
      </c>
      <c r="AQ1016" s="17"/>
      <c r="AR1016" s="18"/>
      <c r="AS1016" s="19"/>
      <c r="AT1016" s="19"/>
      <c r="AU1016" s="19"/>
      <c r="AV1016" s="19"/>
      <c r="AW1016" s="19"/>
      <c r="AX1016" s="19"/>
      <c r="AY1016" s="19"/>
      <c r="AZ1016" s="20"/>
      <c r="BA1016" s="20"/>
      <c r="BB1016" s="21"/>
      <c r="BC1016" s="22" t="s">
        <v>2179</v>
      </c>
      <c r="BD1016" s="77"/>
      <c r="BE1016" s="91"/>
      <c r="BF1016" s="91"/>
      <c r="BG1016" s="92"/>
      <c r="BH1016"/>
      <c r="BI1016"/>
      <c r="BJ1016"/>
      <c r="BK1016"/>
      <c r="BL1016"/>
      <c r="BM1016"/>
      <c r="BN1016"/>
      <c r="BO1016"/>
      <c r="BP1016"/>
      <c r="BQ1016"/>
      <c r="BR1016"/>
      <c r="BS1016"/>
      <c r="BT1016" s="92"/>
      <c r="BU1016" s="92"/>
      <c r="BV1016" s="92"/>
      <c r="BW1016" s="5"/>
      <c r="BX1016" s="5"/>
      <c r="BY1016" s="5"/>
      <c r="BZ1016" s="5"/>
      <c r="CA1016" s="5"/>
      <c r="CB1016" s="5"/>
      <c r="CC1016" s="5"/>
      <c r="CD1016" s="440"/>
      <c r="CE1016" s="440"/>
      <c r="CF1016" s="441"/>
      <c r="CG1016" s="442"/>
      <c r="CH1016" s="443"/>
      <c r="CI1016" s="443"/>
      <c r="CJ1016" s="443"/>
      <c r="CK1016" s="443"/>
      <c r="CL1016" s="4"/>
      <c r="CM1016" s="4"/>
      <c r="CN1016" s="5"/>
      <c r="CO1016" s="4"/>
      <c r="CP1016" s="444"/>
      <c r="CQ1016" s="445"/>
      <c r="CR1016" s="446"/>
      <c r="CS1016" s="446"/>
      <c r="CT1016" s="444"/>
      <c r="CU1016" s="444"/>
      <c r="CV1016" s="444"/>
      <c r="CW1016" s="444"/>
      <c r="CX1016" s="447"/>
      <c r="CY1016" s="447"/>
      <c r="CZ1016" s="447"/>
      <c r="DA1016" s="447"/>
      <c r="DB1016" s="448"/>
      <c r="DC1016" s="448"/>
      <c r="DD1016" s="446"/>
      <c r="DE1016" s="439"/>
      <c r="DF1016" s="439"/>
      <c r="DG1016" s="439"/>
      <c r="DH1016" s="439"/>
      <c r="DI1016" s="439"/>
      <c r="DJ1016" s="439"/>
      <c r="DK1016" s="439"/>
      <c r="DL1016" s="446"/>
      <c r="DM1016" s="446"/>
      <c r="DN1016" s="444"/>
      <c r="DO1016" s="444"/>
      <c r="DP1016" s="444"/>
      <c r="DQ1016" s="444"/>
      <c r="DR1016" s="444"/>
      <c r="DS1016" s="441"/>
      <c r="DT1016" s="449"/>
      <c r="DU1016" s="450"/>
      <c r="DV1016" s="450"/>
      <c r="DW1016" s="450"/>
      <c r="DX1016" s="450"/>
      <c r="DY1016" s="450"/>
      <c r="DZ1016" s="450"/>
      <c r="EA1016" s="450"/>
      <c r="EB1016" s="450"/>
      <c r="EC1016" s="450"/>
      <c r="ED1016" s="450"/>
      <c r="EE1016" s="446"/>
      <c r="EF1016" s="446"/>
      <c r="EL1016" s="4"/>
      <c r="EM1016" s="4"/>
      <c r="EN1016" s="5"/>
      <c r="EO1016" s="4"/>
      <c r="FA1016" s="23"/>
      <c r="FB1016" s="24"/>
      <c r="FC1016" s="75"/>
      <c r="FD1016" s="76"/>
      <c r="FF1016" s="89"/>
      <c r="IA1016" s="214"/>
      <c r="IB1016" s="215"/>
      <c r="IC1016" s="214"/>
      <c r="ID1016" s="215"/>
      <c r="IE1016" s="214"/>
      <c r="IF1016" s="214"/>
      <c r="IG1016" s="214"/>
      <c r="IH1016" s="233"/>
      <c r="II1016" s="160"/>
      <c r="IJ1016" s="217"/>
      <c r="IK1016" s="218"/>
      <c r="IL1016" s="218"/>
      <c r="IM1016" s="218"/>
      <c r="IO1016" s="391"/>
    </row>
    <row r="1017" spans="1:249" s="6" customFormat="1" ht="15" x14ac:dyDescent="0.2">
      <c r="A1017" s="467" t="s">
        <v>2195</v>
      </c>
      <c r="B1017" s="467" t="s">
        <v>2149</v>
      </c>
      <c r="C1017" s="393" t="s">
        <v>1123</v>
      </c>
      <c r="D1017" s="468"/>
      <c r="E1017" s="462" t="s">
        <v>2138</v>
      </c>
      <c r="F1017" s="14" t="s">
        <v>2149</v>
      </c>
      <c r="G1017" s="14" t="s">
        <v>2149</v>
      </c>
      <c r="H1017" s="469" t="s">
        <v>2149</v>
      </c>
      <c r="I1017" s="462"/>
      <c r="J1017" s="456"/>
      <c r="K1017" s="11"/>
      <c r="L1017" s="11"/>
      <c r="M1017" s="14"/>
      <c r="N1017" s="470"/>
      <c r="O1017" s="14"/>
      <c r="P1017" s="14"/>
      <c r="Q1017" s="14"/>
      <c r="R1017" s="14"/>
      <c r="S1017" s="14"/>
      <c r="T1017" s="469"/>
      <c r="U1017" s="454"/>
      <c r="V1017" s="454"/>
      <c r="W1017" s="9"/>
      <c r="X1017" s="9"/>
      <c r="Y1017" s="10"/>
      <c r="Z1017" s="495" t="s">
        <v>2195</v>
      </c>
      <c r="AA1017" s="11"/>
      <c r="AB1017" s="472"/>
      <c r="AC1017" s="473"/>
      <c r="AD1017" s="473"/>
      <c r="AE1017" s="496" t="s">
        <v>2195</v>
      </c>
      <c r="AF1017" s="12"/>
      <c r="AG1017" s="12"/>
      <c r="AH1017" s="13"/>
      <c r="AI1017" s="14"/>
      <c r="AJ1017" s="14"/>
      <c r="AK1017" s="7"/>
      <c r="AL1017" s="7"/>
      <c r="AM1017" s="15"/>
      <c r="AN1017" s="15"/>
      <c r="AO1017" s="8"/>
      <c r="AP1017" s="453" t="s">
        <v>472</v>
      </c>
      <c r="AQ1017" s="17"/>
      <c r="AR1017" s="18"/>
      <c r="AS1017" s="19"/>
      <c r="AT1017" s="19"/>
      <c r="AU1017" s="19"/>
      <c r="AV1017" s="19"/>
      <c r="AW1017" s="19"/>
      <c r="AX1017" s="19"/>
      <c r="AY1017" s="19"/>
      <c r="AZ1017" s="20"/>
      <c r="BA1017" s="20"/>
      <c r="BB1017" s="21"/>
      <c r="BC1017" s="22" t="s">
        <v>2179</v>
      </c>
      <c r="BD1017" s="77"/>
      <c r="BE1017" s="91"/>
      <c r="BF1017" s="91"/>
      <c r="BG1017" s="92"/>
      <c r="BH1017"/>
      <c r="BI1017"/>
      <c r="BJ1017"/>
      <c r="BK1017"/>
      <c r="BL1017"/>
      <c r="BM1017"/>
      <c r="BN1017"/>
      <c r="BO1017"/>
      <c r="BP1017"/>
      <c r="BQ1017"/>
      <c r="BR1017"/>
      <c r="BS1017"/>
      <c r="BT1017" s="92"/>
      <c r="BU1017" s="92"/>
      <c r="BV1017" s="92"/>
      <c r="BW1017" s="5"/>
      <c r="BX1017" s="5"/>
      <c r="BY1017" s="5"/>
      <c r="BZ1017" s="5"/>
      <c r="CA1017" s="5"/>
      <c r="CB1017" s="5"/>
      <c r="CC1017" s="5"/>
      <c r="CD1017" s="440"/>
      <c r="CE1017" s="440"/>
      <c r="CF1017" s="441"/>
      <c r="CG1017" s="442"/>
      <c r="CH1017" s="443"/>
      <c r="CI1017" s="443"/>
      <c r="CJ1017" s="443"/>
      <c r="CK1017" s="443"/>
      <c r="CL1017" s="4"/>
      <c r="CM1017" s="4"/>
      <c r="CN1017" s="5"/>
      <c r="CO1017" s="4"/>
      <c r="CP1017" s="444"/>
      <c r="CQ1017" s="445"/>
      <c r="CR1017" s="446"/>
      <c r="CS1017" s="446"/>
      <c r="CT1017" s="444"/>
      <c r="CU1017" s="444"/>
      <c r="CV1017" s="444"/>
      <c r="CW1017" s="444"/>
      <c r="CX1017" s="447"/>
      <c r="CY1017" s="447"/>
      <c r="CZ1017" s="447"/>
      <c r="DA1017" s="447"/>
      <c r="DB1017" s="448"/>
      <c r="DC1017" s="448"/>
      <c r="DD1017" s="446"/>
      <c r="DE1017" s="439"/>
      <c r="DF1017" s="439"/>
      <c r="DG1017" s="439"/>
      <c r="DH1017" s="439"/>
      <c r="DI1017" s="439"/>
      <c r="DJ1017" s="439"/>
      <c r="DK1017" s="439"/>
      <c r="DL1017" s="446"/>
      <c r="DM1017" s="446"/>
      <c r="DN1017" s="444"/>
      <c r="DO1017" s="444"/>
      <c r="DP1017" s="444"/>
      <c r="DQ1017" s="444"/>
      <c r="DR1017" s="444"/>
      <c r="DS1017" s="441"/>
      <c r="DT1017" s="449"/>
      <c r="DU1017" s="450"/>
      <c r="DV1017" s="450"/>
      <c r="DW1017" s="450"/>
      <c r="DX1017" s="450"/>
      <c r="DY1017" s="450"/>
      <c r="DZ1017" s="450"/>
      <c r="EA1017" s="450"/>
      <c r="EB1017" s="450"/>
      <c r="EC1017" s="450"/>
      <c r="ED1017" s="450"/>
      <c r="EE1017" s="446"/>
      <c r="EF1017" s="446"/>
      <c r="EL1017" s="4"/>
      <c r="EM1017" s="4"/>
      <c r="EN1017" s="5"/>
      <c r="EO1017" s="4"/>
      <c r="FA1017" s="23"/>
      <c r="FB1017" s="24"/>
      <c r="FC1017" s="75"/>
      <c r="FD1017" s="76"/>
      <c r="FF1017" s="89"/>
      <c r="IA1017" s="214"/>
      <c r="IB1017" s="215"/>
      <c r="IC1017" s="214"/>
      <c r="ID1017" s="215"/>
      <c r="IE1017" s="214"/>
      <c r="IF1017" s="214"/>
      <c r="IG1017" s="214"/>
      <c r="IH1017" s="233"/>
      <c r="II1017" s="160"/>
      <c r="IJ1017" s="217"/>
      <c r="IK1017" s="218"/>
      <c r="IL1017" s="218"/>
      <c r="IM1017" s="218"/>
      <c r="IO1017" s="391"/>
    </row>
    <row r="1018" spans="1:249" s="6" customFormat="1" ht="15" x14ac:dyDescent="0.2">
      <c r="A1018" s="467" t="s">
        <v>2195</v>
      </c>
      <c r="B1018" s="467" t="s">
        <v>2149</v>
      </c>
      <c r="C1018" s="393" t="s">
        <v>1124</v>
      </c>
      <c r="D1018" s="468"/>
      <c r="E1018" s="462" t="s">
        <v>2139</v>
      </c>
      <c r="F1018" s="14" t="s">
        <v>2149</v>
      </c>
      <c r="G1018" s="14" t="s">
        <v>2149</v>
      </c>
      <c r="H1018" s="469" t="s">
        <v>2149</v>
      </c>
      <c r="I1018" s="462"/>
      <c r="J1018" s="456"/>
      <c r="K1018" s="11"/>
      <c r="L1018" s="11"/>
      <c r="M1018" s="14"/>
      <c r="N1018" s="470"/>
      <c r="O1018" s="14"/>
      <c r="P1018" s="14"/>
      <c r="Q1018" s="14"/>
      <c r="R1018" s="14"/>
      <c r="S1018" s="14"/>
      <c r="T1018" s="469"/>
      <c r="U1018" s="454"/>
      <c r="V1018" s="454"/>
      <c r="W1018" s="9"/>
      <c r="X1018" s="9"/>
      <c r="Y1018" s="10"/>
      <c r="Z1018" s="495" t="s">
        <v>2195</v>
      </c>
      <c r="AA1018" s="11"/>
      <c r="AB1018" s="472"/>
      <c r="AC1018" s="473"/>
      <c r="AD1018" s="473"/>
      <c r="AE1018" s="496" t="s">
        <v>2195</v>
      </c>
      <c r="AF1018" s="12"/>
      <c r="AG1018" s="12"/>
      <c r="AH1018" s="13"/>
      <c r="AI1018" s="14"/>
      <c r="AJ1018" s="14"/>
      <c r="AK1018" s="7"/>
      <c r="AL1018" s="7"/>
      <c r="AM1018" s="15"/>
      <c r="AN1018" s="15"/>
      <c r="AO1018" s="8"/>
      <c r="AP1018" s="453" t="s">
        <v>473</v>
      </c>
      <c r="AQ1018" s="17"/>
      <c r="AR1018" s="18"/>
      <c r="AS1018" s="19"/>
      <c r="AT1018" s="19"/>
      <c r="AU1018" s="19"/>
      <c r="AV1018" s="19"/>
      <c r="AW1018" s="19"/>
      <c r="AX1018" s="19"/>
      <c r="AY1018" s="19"/>
      <c r="AZ1018" s="20"/>
      <c r="BA1018" s="20"/>
      <c r="BB1018" s="21"/>
      <c r="BC1018" s="22" t="s">
        <v>2179</v>
      </c>
      <c r="BD1018" s="77"/>
      <c r="BE1018" s="91"/>
      <c r="BF1018" s="91"/>
      <c r="BG1018" s="92"/>
      <c r="BH1018"/>
      <c r="BI1018"/>
      <c r="BJ1018"/>
      <c r="BK1018"/>
      <c r="BL1018"/>
      <c r="BM1018"/>
      <c r="BN1018"/>
      <c r="BO1018"/>
      <c r="BP1018"/>
      <c r="BQ1018"/>
      <c r="BR1018"/>
      <c r="BS1018"/>
      <c r="BT1018" s="92"/>
      <c r="BU1018" s="92"/>
      <c r="BV1018" s="92"/>
      <c r="BW1018" s="5"/>
      <c r="BX1018" s="5"/>
      <c r="BY1018" s="5"/>
      <c r="BZ1018" s="5"/>
      <c r="CA1018" s="5"/>
      <c r="CB1018" s="5"/>
      <c r="CC1018" s="5"/>
      <c r="CD1018" s="440"/>
      <c r="CE1018" s="440"/>
      <c r="CF1018" s="441"/>
      <c r="CG1018" s="442"/>
      <c r="CH1018" s="443"/>
      <c r="CI1018" s="443"/>
      <c r="CJ1018" s="443"/>
      <c r="CK1018" s="443"/>
      <c r="CL1018" s="4"/>
      <c r="CM1018" s="4"/>
      <c r="CN1018" s="5"/>
      <c r="CO1018" s="4"/>
      <c r="CP1018" s="444"/>
      <c r="CQ1018" s="445"/>
      <c r="CR1018" s="446"/>
      <c r="CS1018" s="446"/>
      <c r="CT1018" s="444"/>
      <c r="CU1018" s="444"/>
      <c r="CV1018" s="444"/>
      <c r="CW1018" s="444"/>
      <c r="CX1018" s="447"/>
      <c r="CY1018" s="447"/>
      <c r="CZ1018" s="447"/>
      <c r="DA1018" s="447"/>
      <c r="DB1018" s="448"/>
      <c r="DC1018" s="448"/>
      <c r="DD1018" s="446"/>
      <c r="DE1018" s="439"/>
      <c r="DF1018" s="439"/>
      <c r="DG1018" s="439"/>
      <c r="DH1018" s="439"/>
      <c r="DI1018" s="439"/>
      <c r="DJ1018" s="439"/>
      <c r="DK1018" s="439"/>
      <c r="DL1018" s="446"/>
      <c r="DM1018" s="446"/>
      <c r="DN1018" s="444"/>
      <c r="DO1018" s="444"/>
      <c r="DP1018" s="444"/>
      <c r="DQ1018" s="444"/>
      <c r="DR1018" s="444"/>
      <c r="DS1018" s="441"/>
      <c r="DT1018" s="449"/>
      <c r="DU1018" s="450"/>
      <c r="DV1018" s="450"/>
      <c r="DW1018" s="450"/>
      <c r="DX1018" s="450"/>
      <c r="DY1018" s="450"/>
      <c r="DZ1018" s="450"/>
      <c r="EA1018" s="450"/>
      <c r="EB1018" s="450"/>
      <c r="EC1018" s="450"/>
      <c r="ED1018" s="450"/>
      <c r="EE1018" s="446"/>
      <c r="EF1018" s="446"/>
      <c r="EL1018" s="4"/>
      <c r="EM1018" s="4"/>
      <c r="EN1018" s="5"/>
      <c r="EO1018" s="4"/>
      <c r="FA1018" s="23"/>
      <c r="FB1018" s="24"/>
      <c r="FC1018" s="75"/>
      <c r="FD1018" s="76"/>
      <c r="FF1018" s="89"/>
      <c r="IA1018" s="214"/>
      <c r="IB1018" s="215"/>
      <c r="IC1018" s="214"/>
      <c r="ID1018" s="215"/>
      <c r="IE1018" s="214"/>
      <c r="IF1018" s="214"/>
      <c r="IG1018" s="214"/>
      <c r="IH1018" s="233"/>
      <c r="II1018" s="160"/>
      <c r="IJ1018" s="217"/>
      <c r="IK1018" s="218"/>
      <c r="IL1018" s="218"/>
      <c r="IM1018" s="218"/>
      <c r="IO1018" s="391"/>
    </row>
    <row r="1019" spans="1:249" s="6" customFormat="1" ht="15" x14ac:dyDescent="0.2">
      <c r="A1019" s="467" t="s">
        <v>2195</v>
      </c>
      <c r="B1019" s="467" t="s">
        <v>2149</v>
      </c>
      <c r="C1019" s="393" t="s">
        <v>1125</v>
      </c>
      <c r="D1019" s="468"/>
      <c r="E1019" s="462" t="s">
        <v>2141</v>
      </c>
      <c r="F1019" s="14" t="s">
        <v>2149</v>
      </c>
      <c r="G1019" s="14" t="s">
        <v>2149</v>
      </c>
      <c r="H1019" s="469" t="s">
        <v>2149</v>
      </c>
      <c r="I1019" s="462"/>
      <c r="J1019" s="456"/>
      <c r="K1019" s="11"/>
      <c r="L1019" s="11"/>
      <c r="M1019" s="14"/>
      <c r="N1019" s="470"/>
      <c r="O1019" s="14"/>
      <c r="P1019" s="14"/>
      <c r="Q1019" s="14"/>
      <c r="R1019" s="14"/>
      <c r="S1019" s="14"/>
      <c r="T1019" s="469"/>
      <c r="U1019" s="454"/>
      <c r="V1019" s="454"/>
      <c r="W1019" s="9"/>
      <c r="X1019" s="9"/>
      <c r="Y1019" s="10"/>
      <c r="Z1019" s="495" t="s">
        <v>2195</v>
      </c>
      <c r="AA1019" s="11"/>
      <c r="AB1019" s="472"/>
      <c r="AC1019" s="473"/>
      <c r="AD1019" s="473"/>
      <c r="AE1019" s="496" t="s">
        <v>2195</v>
      </c>
      <c r="AF1019" s="12"/>
      <c r="AG1019" s="12"/>
      <c r="AH1019" s="13"/>
      <c r="AI1019" s="14"/>
      <c r="AJ1019" s="14"/>
      <c r="AK1019" s="7"/>
      <c r="AL1019" s="7"/>
      <c r="AM1019" s="15"/>
      <c r="AN1019" s="15"/>
      <c r="AO1019" s="8"/>
      <c r="AP1019" s="453" t="s">
        <v>474</v>
      </c>
      <c r="AQ1019" s="17"/>
      <c r="AR1019" s="18"/>
      <c r="AS1019" s="19"/>
      <c r="AT1019" s="19"/>
      <c r="AU1019" s="19"/>
      <c r="AV1019" s="19"/>
      <c r="AW1019" s="19"/>
      <c r="AX1019" s="19"/>
      <c r="AY1019" s="19"/>
      <c r="AZ1019" s="20"/>
      <c r="BA1019" s="20"/>
      <c r="BB1019" s="21"/>
      <c r="BC1019" s="22" t="s">
        <v>2179</v>
      </c>
      <c r="BD1019" s="77"/>
      <c r="BE1019" s="91"/>
      <c r="BF1019" s="91"/>
      <c r="BG1019" s="92"/>
      <c r="BH1019"/>
      <c r="BI1019"/>
      <c r="BJ1019"/>
      <c r="BK1019"/>
      <c r="BL1019"/>
      <c r="BM1019"/>
      <c r="BN1019"/>
      <c r="BO1019"/>
      <c r="BP1019"/>
      <c r="BQ1019"/>
      <c r="BR1019"/>
      <c r="BS1019"/>
      <c r="BT1019" s="92"/>
      <c r="BU1019" s="92"/>
      <c r="BV1019" s="92"/>
      <c r="BW1019" s="5"/>
      <c r="BX1019" s="5"/>
      <c r="BY1019" s="5"/>
      <c r="BZ1019" s="5"/>
      <c r="CA1019" s="5"/>
      <c r="CB1019" s="5"/>
      <c r="CC1019" s="5"/>
      <c r="CD1019" s="440"/>
      <c r="CE1019" s="440"/>
      <c r="CF1019" s="441"/>
      <c r="CG1019" s="442"/>
      <c r="CH1019" s="443"/>
      <c r="CI1019" s="443"/>
      <c r="CJ1019" s="443"/>
      <c r="CK1019" s="443"/>
      <c r="CL1019" s="4"/>
      <c r="CM1019" s="4"/>
      <c r="CN1019" s="5"/>
      <c r="CO1019" s="4"/>
      <c r="CP1019" s="444"/>
      <c r="CQ1019" s="445"/>
      <c r="CR1019" s="446"/>
      <c r="CS1019" s="446"/>
      <c r="CT1019" s="444"/>
      <c r="CU1019" s="444"/>
      <c r="CV1019" s="444"/>
      <c r="CW1019" s="444"/>
      <c r="CX1019" s="447"/>
      <c r="CY1019" s="447"/>
      <c r="CZ1019" s="447"/>
      <c r="DA1019" s="447"/>
      <c r="DB1019" s="448"/>
      <c r="DC1019" s="448"/>
      <c r="DD1019" s="446"/>
      <c r="DE1019" s="439"/>
      <c r="DF1019" s="439"/>
      <c r="DG1019" s="439"/>
      <c r="DH1019" s="439"/>
      <c r="DI1019" s="439"/>
      <c r="DJ1019" s="439"/>
      <c r="DK1019" s="439"/>
      <c r="DL1019" s="446"/>
      <c r="DM1019" s="446"/>
      <c r="DN1019" s="444"/>
      <c r="DO1019" s="444"/>
      <c r="DP1019" s="444"/>
      <c r="DQ1019" s="444"/>
      <c r="DR1019" s="444"/>
      <c r="DS1019" s="441"/>
      <c r="DT1019" s="449"/>
      <c r="DU1019" s="450"/>
      <c r="DV1019" s="450"/>
      <c r="DW1019" s="450"/>
      <c r="DX1019" s="450"/>
      <c r="DY1019" s="450"/>
      <c r="DZ1019" s="450"/>
      <c r="EA1019" s="450"/>
      <c r="EB1019" s="450"/>
      <c r="EC1019" s="450"/>
      <c r="ED1019" s="450"/>
      <c r="EE1019" s="446"/>
      <c r="EF1019" s="446"/>
      <c r="EL1019" s="4"/>
      <c r="EM1019" s="4"/>
      <c r="EN1019" s="5"/>
      <c r="EO1019" s="4"/>
      <c r="FA1019" s="23"/>
      <c r="FB1019" s="24"/>
      <c r="FC1019" s="75"/>
      <c r="FD1019" s="76"/>
      <c r="FF1019" s="89"/>
      <c r="IA1019" s="214"/>
      <c r="IB1019" s="215"/>
      <c r="IC1019" s="214"/>
      <c r="ID1019" s="215"/>
      <c r="IE1019" s="214"/>
      <c r="IF1019" s="214"/>
      <c r="IG1019" s="214"/>
      <c r="IH1019" s="233"/>
      <c r="II1019" s="160"/>
      <c r="IJ1019" s="217"/>
      <c r="IK1019" s="218"/>
      <c r="IL1019" s="218"/>
      <c r="IM1019" s="218"/>
      <c r="IO1019" s="391"/>
    </row>
    <row r="1020" spans="1:249" s="6" customFormat="1" ht="15" x14ac:dyDescent="0.2">
      <c r="A1020" s="467" t="s">
        <v>2195</v>
      </c>
      <c r="B1020" s="467" t="s">
        <v>2149</v>
      </c>
      <c r="C1020" s="393" t="s">
        <v>1126</v>
      </c>
      <c r="D1020" s="468"/>
      <c r="E1020" s="462" t="s">
        <v>2138</v>
      </c>
      <c r="F1020" s="14" t="s">
        <v>2149</v>
      </c>
      <c r="G1020" s="14" t="s">
        <v>2149</v>
      </c>
      <c r="H1020" s="469" t="s">
        <v>2149</v>
      </c>
      <c r="I1020" s="462"/>
      <c r="J1020" s="456"/>
      <c r="K1020" s="11"/>
      <c r="L1020" s="11"/>
      <c r="M1020" s="14"/>
      <c r="N1020" s="470"/>
      <c r="O1020" s="14"/>
      <c r="P1020" s="14"/>
      <c r="Q1020" s="14"/>
      <c r="R1020" s="14"/>
      <c r="S1020" s="14"/>
      <c r="T1020" s="469"/>
      <c r="U1020" s="454"/>
      <c r="V1020" s="454"/>
      <c r="W1020" s="9"/>
      <c r="X1020" s="9"/>
      <c r="Y1020" s="10"/>
      <c r="Z1020" s="495" t="s">
        <v>2195</v>
      </c>
      <c r="AA1020" s="11"/>
      <c r="AB1020" s="472"/>
      <c r="AC1020" s="473"/>
      <c r="AD1020" s="473"/>
      <c r="AE1020" s="496" t="s">
        <v>2195</v>
      </c>
      <c r="AF1020" s="12"/>
      <c r="AG1020" s="12"/>
      <c r="AH1020" s="13"/>
      <c r="AI1020" s="14"/>
      <c r="AJ1020" s="14"/>
      <c r="AK1020" s="7"/>
      <c r="AL1020" s="7"/>
      <c r="AM1020" s="15"/>
      <c r="AN1020" s="15"/>
      <c r="AO1020" s="8"/>
      <c r="AP1020" s="453" t="s">
        <v>475</v>
      </c>
      <c r="AQ1020" s="17"/>
      <c r="AR1020" s="18"/>
      <c r="AS1020" s="19"/>
      <c r="AT1020" s="19"/>
      <c r="AU1020" s="19"/>
      <c r="AV1020" s="19"/>
      <c r="AW1020" s="19"/>
      <c r="AX1020" s="19"/>
      <c r="AY1020" s="19"/>
      <c r="AZ1020" s="20"/>
      <c r="BA1020" s="20"/>
      <c r="BB1020" s="21"/>
      <c r="BC1020" s="22" t="s">
        <v>2179</v>
      </c>
      <c r="BD1020" s="77"/>
      <c r="BE1020" s="91"/>
      <c r="BF1020" s="91"/>
      <c r="BG1020" s="92"/>
      <c r="BH1020"/>
      <c r="BI1020"/>
      <c r="BJ1020"/>
      <c r="BK1020"/>
      <c r="BL1020"/>
      <c r="BM1020"/>
      <c r="BN1020"/>
      <c r="BO1020"/>
      <c r="BP1020"/>
      <c r="BQ1020"/>
      <c r="BR1020"/>
      <c r="BS1020"/>
      <c r="BT1020" s="92"/>
      <c r="BU1020" s="92"/>
      <c r="BV1020" s="92"/>
      <c r="BW1020" s="5"/>
      <c r="BX1020" s="5"/>
      <c r="BY1020" s="5"/>
      <c r="BZ1020" s="5"/>
      <c r="CA1020" s="5"/>
      <c r="CB1020" s="5"/>
      <c r="CC1020" s="5"/>
      <c r="CD1020" s="440"/>
      <c r="CE1020" s="440"/>
      <c r="CF1020" s="441"/>
      <c r="CG1020" s="442"/>
      <c r="CH1020" s="443"/>
      <c r="CI1020" s="443"/>
      <c r="CJ1020" s="443"/>
      <c r="CK1020" s="443"/>
      <c r="CL1020" s="4"/>
      <c r="CM1020" s="4"/>
      <c r="CN1020" s="5"/>
      <c r="CO1020" s="4"/>
      <c r="CP1020" s="444"/>
      <c r="CQ1020" s="445"/>
      <c r="CR1020" s="446"/>
      <c r="CS1020" s="446"/>
      <c r="CT1020" s="444"/>
      <c r="CU1020" s="444"/>
      <c r="CV1020" s="444"/>
      <c r="CW1020" s="444"/>
      <c r="CX1020" s="447"/>
      <c r="CY1020" s="447"/>
      <c r="CZ1020" s="447"/>
      <c r="DA1020" s="447"/>
      <c r="DB1020" s="448"/>
      <c r="DC1020" s="448"/>
      <c r="DD1020" s="446"/>
      <c r="DE1020" s="439"/>
      <c r="DF1020" s="439"/>
      <c r="DG1020" s="439"/>
      <c r="DH1020" s="439"/>
      <c r="DI1020" s="439"/>
      <c r="DJ1020" s="439"/>
      <c r="DK1020" s="439"/>
      <c r="DL1020" s="446"/>
      <c r="DM1020" s="446"/>
      <c r="DN1020" s="444"/>
      <c r="DO1020" s="444"/>
      <c r="DP1020" s="444"/>
      <c r="DQ1020" s="444"/>
      <c r="DR1020" s="444"/>
      <c r="DS1020" s="441"/>
      <c r="DT1020" s="449"/>
      <c r="DU1020" s="450"/>
      <c r="DV1020" s="450"/>
      <c r="DW1020" s="450"/>
      <c r="DX1020" s="450"/>
      <c r="DY1020" s="450"/>
      <c r="DZ1020" s="450"/>
      <c r="EA1020" s="450"/>
      <c r="EB1020" s="450"/>
      <c r="EC1020" s="450"/>
      <c r="ED1020" s="450"/>
      <c r="EE1020" s="446"/>
      <c r="EF1020" s="446"/>
      <c r="EL1020" s="4"/>
      <c r="EM1020" s="4"/>
      <c r="EN1020" s="5"/>
      <c r="EO1020" s="4"/>
      <c r="FA1020" s="23"/>
      <c r="FB1020" s="24"/>
      <c r="FC1020" s="75"/>
      <c r="FD1020" s="76"/>
      <c r="FF1020" s="89"/>
      <c r="IA1020" s="214"/>
      <c r="IB1020" s="215"/>
      <c r="IC1020" s="214"/>
      <c r="ID1020" s="215"/>
      <c r="IE1020" s="214"/>
      <c r="IF1020" s="214"/>
      <c r="IG1020" s="214"/>
      <c r="IH1020" s="233"/>
      <c r="II1020" s="160"/>
      <c r="IJ1020" s="217"/>
      <c r="IK1020" s="218"/>
      <c r="IL1020" s="218"/>
      <c r="IM1020" s="218"/>
      <c r="IO1020" s="391"/>
    </row>
    <row r="1021" spans="1:249" s="6" customFormat="1" ht="15" x14ac:dyDescent="0.2">
      <c r="A1021" s="467" t="s">
        <v>3037</v>
      </c>
      <c r="B1021" s="467" t="s">
        <v>3037</v>
      </c>
      <c r="C1021" s="393" t="s">
        <v>3144</v>
      </c>
      <c r="D1021" s="468"/>
      <c r="E1021" s="462"/>
      <c r="F1021" s="14"/>
      <c r="G1021" s="14"/>
      <c r="H1021" s="469"/>
      <c r="I1021" s="462"/>
      <c r="J1021" s="456"/>
      <c r="K1021" s="11"/>
      <c r="L1021" s="11"/>
      <c r="M1021" s="14"/>
      <c r="N1021" s="470"/>
      <c r="O1021" s="14"/>
      <c r="P1021" s="14"/>
      <c r="Q1021" s="14"/>
      <c r="R1021" s="14"/>
      <c r="S1021" s="14"/>
      <c r="T1021" s="469"/>
      <c r="U1021" s="454"/>
      <c r="V1021" s="454"/>
      <c r="W1021" s="9"/>
      <c r="X1021" s="9"/>
      <c r="Y1021" s="10"/>
      <c r="Z1021" s="495" t="s">
        <v>2161</v>
      </c>
      <c r="AA1021" s="11"/>
      <c r="AB1021" s="472"/>
      <c r="AC1021" s="473"/>
      <c r="AD1021" s="473"/>
      <c r="AE1021" s="496" t="s">
        <v>2195</v>
      </c>
      <c r="AF1021" s="12"/>
      <c r="AG1021" s="12"/>
      <c r="AH1021" s="13"/>
      <c r="AI1021" s="14"/>
      <c r="AJ1021" s="14"/>
      <c r="AK1021" s="7"/>
      <c r="AL1021" s="7"/>
      <c r="AM1021" s="15"/>
      <c r="AN1021" s="15"/>
      <c r="AO1021" s="8"/>
      <c r="AP1021" s="453" t="s">
        <v>476</v>
      </c>
      <c r="AQ1021" s="17"/>
      <c r="AR1021" s="18"/>
      <c r="AS1021" s="19"/>
      <c r="AT1021" s="19"/>
      <c r="AU1021" s="19"/>
      <c r="AV1021" s="19"/>
      <c r="AW1021" s="19"/>
      <c r="AX1021" s="19"/>
      <c r="AY1021" s="19"/>
      <c r="AZ1021" s="20"/>
      <c r="BA1021" s="20"/>
      <c r="BB1021" s="21"/>
      <c r="BC1021" s="22" t="s">
        <v>2179</v>
      </c>
      <c r="BD1021" s="77"/>
      <c r="BE1021" s="91"/>
      <c r="BF1021" s="91"/>
      <c r="BG1021" s="92"/>
      <c r="BH1021"/>
      <c r="BI1021"/>
      <c r="BJ1021"/>
      <c r="BK1021"/>
      <c r="BL1021"/>
      <c r="BM1021"/>
      <c r="BN1021"/>
      <c r="BO1021"/>
      <c r="BP1021"/>
      <c r="BQ1021"/>
      <c r="BR1021"/>
      <c r="BS1021"/>
      <c r="BT1021" s="92"/>
      <c r="BU1021" s="92"/>
      <c r="BV1021" s="92"/>
      <c r="BW1021" s="5"/>
      <c r="BX1021" s="5"/>
      <c r="BY1021" s="5"/>
      <c r="BZ1021" s="5"/>
      <c r="CA1021" s="5"/>
      <c r="CB1021" s="5"/>
      <c r="CC1021" s="5"/>
      <c r="CD1021" s="440"/>
      <c r="CE1021" s="440"/>
      <c r="CF1021" s="441"/>
      <c r="CG1021" s="442"/>
      <c r="CH1021" s="443"/>
      <c r="CI1021" s="443"/>
      <c r="CJ1021" s="443"/>
      <c r="CK1021" s="443"/>
      <c r="CL1021" s="4"/>
      <c r="CM1021" s="4"/>
      <c r="CN1021" s="5"/>
      <c r="CO1021" s="4"/>
      <c r="CP1021" s="444"/>
      <c r="CQ1021" s="445"/>
      <c r="CR1021" s="446"/>
      <c r="CS1021" s="446"/>
      <c r="CT1021" s="444"/>
      <c r="CU1021" s="444"/>
      <c r="CV1021" s="444"/>
      <c r="CW1021" s="444"/>
      <c r="CX1021" s="447"/>
      <c r="CY1021" s="447"/>
      <c r="CZ1021" s="447"/>
      <c r="DA1021" s="447"/>
      <c r="DB1021" s="448"/>
      <c r="DC1021" s="448"/>
      <c r="DD1021" s="446"/>
      <c r="DE1021" s="439"/>
      <c r="DF1021" s="439"/>
      <c r="DG1021" s="439"/>
      <c r="DH1021" s="439"/>
      <c r="DI1021" s="439"/>
      <c r="DJ1021" s="439"/>
      <c r="DK1021" s="439"/>
      <c r="DL1021" s="446"/>
      <c r="DM1021" s="446"/>
      <c r="DN1021" s="444"/>
      <c r="DO1021" s="444"/>
      <c r="DP1021" s="444"/>
      <c r="DQ1021" s="444"/>
      <c r="DR1021" s="444"/>
      <c r="DS1021" s="441"/>
      <c r="DT1021" s="449"/>
      <c r="DU1021" s="450"/>
      <c r="DV1021" s="450"/>
      <c r="DW1021" s="450"/>
      <c r="DX1021" s="450"/>
      <c r="DY1021" s="450"/>
      <c r="DZ1021" s="450"/>
      <c r="EA1021" s="450"/>
      <c r="EB1021" s="450"/>
      <c r="EC1021" s="450"/>
      <c r="ED1021" s="450"/>
      <c r="EE1021" s="446"/>
      <c r="EF1021" s="446"/>
      <c r="EL1021" s="4"/>
      <c r="EM1021" s="4"/>
      <c r="EN1021" s="5"/>
      <c r="EO1021" s="4"/>
      <c r="FA1021" s="23"/>
      <c r="FB1021" s="24"/>
      <c r="FC1021" s="75"/>
      <c r="FD1021" s="76"/>
      <c r="FF1021" s="89"/>
      <c r="IA1021" s="214"/>
      <c r="IB1021" s="215"/>
      <c r="IC1021" s="214"/>
      <c r="ID1021" s="215"/>
      <c r="IE1021" s="214"/>
      <c r="IF1021" s="214"/>
      <c r="IG1021" s="214"/>
      <c r="IH1021" s="233"/>
      <c r="II1021" s="160"/>
      <c r="IJ1021" s="217"/>
      <c r="IK1021" s="218"/>
      <c r="IL1021" s="218"/>
      <c r="IM1021" s="218"/>
      <c r="IO1021" s="391"/>
    </row>
    <row r="1022" spans="1:249" s="6" customFormat="1" ht="15" x14ac:dyDescent="0.2">
      <c r="A1022" s="467" t="s">
        <v>2195</v>
      </c>
      <c r="B1022" s="467" t="s">
        <v>2149</v>
      </c>
      <c r="C1022" s="393" t="s">
        <v>1127</v>
      </c>
      <c r="D1022" s="468"/>
      <c r="E1022" s="462" t="s">
        <v>2138</v>
      </c>
      <c r="F1022" s="14" t="s">
        <v>2149</v>
      </c>
      <c r="G1022" s="14" t="s">
        <v>2149</v>
      </c>
      <c r="H1022" s="469" t="s">
        <v>2149</v>
      </c>
      <c r="I1022" s="462"/>
      <c r="J1022" s="456"/>
      <c r="K1022" s="11"/>
      <c r="L1022" s="11"/>
      <c r="M1022" s="14"/>
      <c r="N1022" s="470"/>
      <c r="O1022" s="14"/>
      <c r="P1022" s="14"/>
      <c r="Q1022" s="14"/>
      <c r="R1022" s="14"/>
      <c r="S1022" s="14"/>
      <c r="T1022" s="469"/>
      <c r="U1022" s="454"/>
      <c r="V1022" s="454"/>
      <c r="W1022" s="9"/>
      <c r="X1022" s="9"/>
      <c r="Y1022" s="10"/>
      <c r="Z1022" s="495" t="s">
        <v>2195</v>
      </c>
      <c r="AA1022" s="11"/>
      <c r="AB1022" s="472"/>
      <c r="AC1022" s="473"/>
      <c r="AD1022" s="473"/>
      <c r="AE1022" s="496" t="s">
        <v>2195</v>
      </c>
      <c r="AF1022" s="12"/>
      <c r="AG1022" s="12"/>
      <c r="AH1022" s="13"/>
      <c r="AI1022" s="14"/>
      <c r="AJ1022" s="14"/>
      <c r="AK1022" s="7"/>
      <c r="AL1022" s="7"/>
      <c r="AM1022" s="15"/>
      <c r="AN1022" s="15"/>
      <c r="AO1022" s="8"/>
      <c r="AP1022" s="453" t="s">
        <v>477</v>
      </c>
      <c r="AQ1022" s="17"/>
      <c r="AR1022" s="18"/>
      <c r="AS1022" s="19"/>
      <c r="AT1022" s="19"/>
      <c r="AU1022" s="19"/>
      <c r="AV1022" s="19"/>
      <c r="AW1022" s="19"/>
      <c r="AX1022" s="19"/>
      <c r="AY1022" s="19"/>
      <c r="AZ1022" s="20"/>
      <c r="BA1022" s="20"/>
      <c r="BB1022" s="21"/>
      <c r="BC1022" s="22" t="s">
        <v>2179</v>
      </c>
      <c r="BD1022" s="77"/>
      <c r="BE1022" s="91"/>
      <c r="BF1022" s="91"/>
      <c r="BG1022" s="92"/>
      <c r="BH1022"/>
      <c r="BI1022"/>
      <c r="BJ1022"/>
      <c r="BK1022"/>
      <c r="BL1022"/>
      <c r="BM1022"/>
      <c r="BN1022"/>
      <c r="BO1022"/>
      <c r="BP1022"/>
      <c r="BQ1022"/>
      <c r="BR1022"/>
      <c r="BS1022"/>
      <c r="BT1022" s="92"/>
      <c r="BU1022" s="92"/>
      <c r="BV1022" s="92"/>
      <c r="BW1022" s="5"/>
      <c r="BX1022" s="5"/>
      <c r="BY1022" s="5"/>
      <c r="BZ1022" s="5"/>
      <c r="CA1022" s="5"/>
      <c r="CB1022" s="5"/>
      <c r="CC1022" s="5"/>
      <c r="CD1022" s="440"/>
      <c r="CE1022" s="440"/>
      <c r="CF1022" s="441"/>
      <c r="CG1022" s="442"/>
      <c r="CH1022" s="443"/>
      <c r="CI1022" s="443"/>
      <c r="CJ1022" s="443"/>
      <c r="CK1022" s="443"/>
      <c r="CL1022" s="4"/>
      <c r="CM1022" s="4"/>
      <c r="CN1022" s="5"/>
      <c r="CO1022" s="4"/>
      <c r="CP1022" s="444"/>
      <c r="CQ1022" s="445"/>
      <c r="CR1022" s="446"/>
      <c r="CS1022" s="446"/>
      <c r="CT1022" s="444"/>
      <c r="CU1022" s="444"/>
      <c r="CV1022" s="444"/>
      <c r="CW1022" s="444"/>
      <c r="CX1022" s="447"/>
      <c r="CY1022" s="447"/>
      <c r="CZ1022" s="447"/>
      <c r="DA1022" s="447"/>
      <c r="DB1022" s="448"/>
      <c r="DC1022" s="448"/>
      <c r="DD1022" s="446"/>
      <c r="DE1022" s="439"/>
      <c r="DF1022" s="439"/>
      <c r="DG1022" s="439"/>
      <c r="DH1022" s="439"/>
      <c r="DI1022" s="439"/>
      <c r="DJ1022" s="439"/>
      <c r="DK1022" s="439"/>
      <c r="DL1022" s="446"/>
      <c r="DM1022" s="446"/>
      <c r="DN1022" s="444"/>
      <c r="DO1022" s="444"/>
      <c r="DP1022" s="444"/>
      <c r="DQ1022" s="444"/>
      <c r="DR1022" s="444"/>
      <c r="DS1022" s="441"/>
      <c r="DT1022" s="449"/>
      <c r="DU1022" s="450"/>
      <c r="DV1022" s="450"/>
      <c r="DW1022" s="450"/>
      <c r="DX1022" s="450"/>
      <c r="DY1022" s="450"/>
      <c r="DZ1022" s="450"/>
      <c r="EA1022" s="450"/>
      <c r="EB1022" s="450"/>
      <c r="EC1022" s="450"/>
      <c r="ED1022" s="450"/>
      <c r="EE1022" s="446"/>
      <c r="EF1022" s="446"/>
      <c r="EL1022" s="4"/>
      <c r="EM1022" s="4"/>
      <c r="EN1022" s="5"/>
      <c r="EO1022" s="4"/>
      <c r="FA1022" s="23"/>
      <c r="FB1022" s="24"/>
      <c r="FC1022" s="75"/>
      <c r="FD1022" s="76"/>
      <c r="FF1022" s="89"/>
      <c r="IA1022" s="214"/>
      <c r="IB1022" s="215"/>
      <c r="IC1022" s="214"/>
      <c r="ID1022" s="215"/>
      <c r="IE1022" s="214"/>
      <c r="IF1022" s="214"/>
      <c r="IG1022" s="214"/>
      <c r="IH1022" s="233"/>
      <c r="II1022" s="160"/>
      <c r="IJ1022" s="217"/>
      <c r="IK1022" s="218"/>
      <c r="IL1022" s="218"/>
      <c r="IM1022" s="218"/>
      <c r="IO1022" s="391"/>
    </row>
    <row r="1023" spans="1:249" s="6" customFormat="1" ht="15" x14ac:dyDescent="0.2">
      <c r="A1023" s="467" t="s">
        <v>2195</v>
      </c>
      <c r="B1023" s="467" t="s">
        <v>2149</v>
      </c>
      <c r="C1023" s="393" t="s">
        <v>1128</v>
      </c>
      <c r="D1023" s="468"/>
      <c r="E1023" s="462" t="s">
        <v>2138</v>
      </c>
      <c r="F1023" s="14" t="s">
        <v>2149</v>
      </c>
      <c r="G1023" s="14" t="s">
        <v>2149</v>
      </c>
      <c r="H1023" s="469" t="s">
        <v>2149</v>
      </c>
      <c r="I1023" s="462"/>
      <c r="J1023" s="456"/>
      <c r="K1023" s="11"/>
      <c r="L1023" s="11"/>
      <c r="M1023" s="14"/>
      <c r="N1023" s="470"/>
      <c r="O1023" s="14"/>
      <c r="P1023" s="14"/>
      <c r="Q1023" s="14"/>
      <c r="R1023" s="14"/>
      <c r="S1023" s="14"/>
      <c r="T1023" s="469"/>
      <c r="U1023" s="454"/>
      <c r="V1023" s="454"/>
      <c r="W1023" s="9"/>
      <c r="X1023" s="9"/>
      <c r="Y1023" s="10"/>
      <c r="Z1023" s="495" t="s">
        <v>2195</v>
      </c>
      <c r="AA1023" s="11"/>
      <c r="AB1023" s="472"/>
      <c r="AC1023" s="473"/>
      <c r="AD1023" s="473"/>
      <c r="AE1023" s="496" t="s">
        <v>2195</v>
      </c>
      <c r="AF1023" s="12"/>
      <c r="AG1023" s="12"/>
      <c r="AH1023" s="13"/>
      <c r="AI1023" s="14"/>
      <c r="AJ1023" s="14"/>
      <c r="AK1023" s="7"/>
      <c r="AL1023" s="7"/>
      <c r="AM1023" s="15"/>
      <c r="AN1023" s="15"/>
      <c r="AO1023" s="8"/>
      <c r="AP1023" s="453" t="s">
        <v>478</v>
      </c>
      <c r="AQ1023" s="17"/>
      <c r="AR1023" s="18"/>
      <c r="AS1023" s="19"/>
      <c r="AT1023" s="19"/>
      <c r="AU1023" s="19"/>
      <c r="AV1023" s="19"/>
      <c r="AW1023" s="19"/>
      <c r="AX1023" s="19"/>
      <c r="AY1023" s="19"/>
      <c r="AZ1023" s="20"/>
      <c r="BA1023" s="20"/>
      <c r="BB1023" s="21"/>
      <c r="BC1023" s="22" t="s">
        <v>2179</v>
      </c>
      <c r="BD1023" s="77"/>
      <c r="BE1023" s="91"/>
      <c r="BF1023" s="91"/>
      <c r="BG1023" s="92"/>
      <c r="BH1023"/>
      <c r="BI1023"/>
      <c r="BJ1023"/>
      <c r="BK1023"/>
      <c r="BL1023"/>
      <c r="BM1023"/>
      <c r="BN1023"/>
      <c r="BO1023"/>
      <c r="BP1023"/>
      <c r="BQ1023"/>
      <c r="BR1023"/>
      <c r="BS1023"/>
      <c r="BT1023" s="92"/>
      <c r="BU1023" s="92"/>
      <c r="BV1023" s="92"/>
      <c r="BW1023" s="5"/>
      <c r="BX1023" s="5"/>
      <c r="BY1023" s="5"/>
      <c r="BZ1023" s="5"/>
      <c r="CA1023" s="5"/>
      <c r="CB1023" s="5"/>
      <c r="CC1023" s="5"/>
      <c r="CD1023" s="440"/>
      <c r="CE1023" s="440"/>
      <c r="CF1023" s="441"/>
      <c r="CG1023" s="442"/>
      <c r="CH1023" s="443"/>
      <c r="CI1023" s="443"/>
      <c r="CJ1023" s="443"/>
      <c r="CK1023" s="443"/>
      <c r="CL1023" s="4"/>
      <c r="CM1023" s="4"/>
      <c r="CN1023" s="5"/>
      <c r="CO1023" s="4"/>
      <c r="CP1023" s="444"/>
      <c r="CQ1023" s="445"/>
      <c r="CR1023" s="446"/>
      <c r="CS1023" s="446"/>
      <c r="CT1023" s="444"/>
      <c r="CU1023" s="444"/>
      <c r="CV1023" s="444"/>
      <c r="CW1023" s="444"/>
      <c r="CX1023" s="447"/>
      <c r="CY1023" s="447"/>
      <c r="CZ1023" s="447"/>
      <c r="DA1023" s="447"/>
      <c r="DB1023" s="448"/>
      <c r="DC1023" s="448"/>
      <c r="DD1023" s="446"/>
      <c r="DE1023" s="439"/>
      <c r="DF1023" s="439"/>
      <c r="DG1023" s="439"/>
      <c r="DH1023" s="439"/>
      <c r="DI1023" s="439"/>
      <c r="DJ1023" s="439"/>
      <c r="DK1023" s="439"/>
      <c r="DL1023" s="446"/>
      <c r="DM1023" s="446"/>
      <c r="DN1023" s="444"/>
      <c r="DO1023" s="444"/>
      <c r="DP1023" s="444"/>
      <c r="DQ1023" s="444"/>
      <c r="DR1023" s="444"/>
      <c r="DS1023" s="441"/>
      <c r="DT1023" s="449"/>
      <c r="DU1023" s="450"/>
      <c r="DV1023" s="450"/>
      <c r="DW1023" s="450"/>
      <c r="DX1023" s="450"/>
      <c r="DY1023" s="450"/>
      <c r="DZ1023" s="450"/>
      <c r="EA1023" s="450"/>
      <c r="EB1023" s="450"/>
      <c r="EC1023" s="450"/>
      <c r="ED1023" s="450"/>
      <c r="EE1023" s="446"/>
      <c r="EF1023" s="446"/>
      <c r="EL1023" s="4"/>
      <c r="EM1023" s="4"/>
      <c r="EN1023" s="5"/>
      <c r="EO1023" s="4"/>
      <c r="FA1023" s="23"/>
      <c r="FB1023" s="24"/>
      <c r="FC1023" s="75"/>
      <c r="FD1023" s="76"/>
      <c r="FF1023" s="89"/>
      <c r="IA1023" s="214"/>
      <c r="IB1023" s="215"/>
      <c r="IC1023" s="214"/>
      <c r="ID1023" s="215"/>
      <c r="IE1023" s="214"/>
      <c r="IF1023" s="214"/>
      <c r="IG1023" s="214"/>
      <c r="IH1023" s="233"/>
      <c r="II1023" s="160"/>
      <c r="IJ1023" s="217"/>
      <c r="IK1023" s="218"/>
      <c r="IL1023" s="218"/>
      <c r="IM1023" s="218"/>
      <c r="IO1023" s="391"/>
    </row>
    <row r="1024" spans="1:249" s="6" customFormat="1" ht="15" x14ac:dyDescent="0.2">
      <c r="A1024" s="467">
        <v>3</v>
      </c>
      <c r="B1024" s="467" t="s">
        <v>2157</v>
      </c>
      <c r="C1024" s="393" t="s">
        <v>1129</v>
      </c>
      <c r="D1024" s="468"/>
      <c r="E1024" s="462" t="s">
        <v>2137</v>
      </c>
      <c r="F1024" s="14" t="s">
        <v>2149</v>
      </c>
      <c r="G1024" s="14" t="s">
        <v>2154</v>
      </c>
      <c r="H1024" s="469" t="s">
        <v>2149</v>
      </c>
      <c r="I1024" s="462"/>
      <c r="J1024" s="456"/>
      <c r="K1024" s="11"/>
      <c r="L1024" s="11"/>
      <c r="M1024" s="14"/>
      <c r="N1024" s="470"/>
      <c r="O1024" s="14"/>
      <c r="P1024" s="14"/>
      <c r="Q1024" s="14"/>
      <c r="R1024" s="14"/>
      <c r="S1024" s="14"/>
      <c r="T1024" s="469"/>
      <c r="U1024" s="454"/>
      <c r="V1024" s="454"/>
      <c r="W1024" s="9"/>
      <c r="X1024" s="9"/>
      <c r="Y1024" s="10"/>
      <c r="Z1024" s="495" t="s">
        <v>2165</v>
      </c>
      <c r="AA1024" s="11"/>
      <c r="AB1024" s="472"/>
      <c r="AC1024" s="473"/>
      <c r="AD1024" s="473"/>
      <c r="AE1024" s="496">
        <v>3</v>
      </c>
      <c r="AF1024" s="12"/>
      <c r="AG1024" s="12"/>
      <c r="AH1024" s="13"/>
      <c r="AI1024" s="14"/>
      <c r="AJ1024" s="14"/>
      <c r="AK1024" s="7"/>
      <c r="AL1024" s="7"/>
      <c r="AM1024" s="15"/>
      <c r="AN1024" s="15"/>
      <c r="AO1024" s="8"/>
      <c r="AP1024" s="453" t="s">
        <v>479</v>
      </c>
      <c r="AQ1024" s="17"/>
      <c r="AR1024" s="18"/>
      <c r="AS1024" s="19"/>
      <c r="AT1024" s="19"/>
      <c r="AU1024" s="19"/>
      <c r="AV1024" s="19"/>
      <c r="AW1024" s="19"/>
      <c r="AX1024" s="19"/>
      <c r="AY1024" s="19"/>
      <c r="AZ1024" s="20"/>
      <c r="BA1024" s="20"/>
      <c r="BB1024" s="21"/>
      <c r="BC1024" s="22" t="s">
        <v>2179</v>
      </c>
      <c r="BD1024" s="77"/>
      <c r="BE1024" s="91"/>
      <c r="BF1024" s="91"/>
      <c r="BG1024" s="92"/>
      <c r="BH1024"/>
      <c r="BI1024"/>
      <c r="BJ1024"/>
      <c r="BK1024"/>
      <c r="BL1024"/>
      <c r="BM1024"/>
      <c r="BN1024"/>
      <c r="BO1024"/>
      <c r="BP1024"/>
      <c r="BQ1024"/>
      <c r="BR1024"/>
      <c r="BS1024"/>
      <c r="BT1024" s="92"/>
      <c r="BU1024" s="92"/>
      <c r="BV1024" s="92"/>
      <c r="BW1024" s="5"/>
      <c r="BX1024" s="5"/>
      <c r="BY1024" s="5"/>
      <c r="BZ1024" s="5"/>
      <c r="CA1024" s="5"/>
      <c r="CB1024" s="5"/>
      <c r="CC1024" s="5"/>
      <c r="CD1024" s="440"/>
      <c r="CE1024" s="440"/>
      <c r="CF1024" s="441"/>
      <c r="CG1024" s="442"/>
      <c r="CH1024" s="443"/>
      <c r="CI1024" s="443"/>
      <c r="CJ1024" s="443"/>
      <c r="CK1024" s="443"/>
      <c r="CL1024" s="4"/>
      <c r="CM1024" s="4"/>
      <c r="CN1024" s="5"/>
      <c r="CO1024" s="4"/>
      <c r="CP1024" s="444"/>
      <c r="CQ1024" s="445"/>
      <c r="CR1024" s="446"/>
      <c r="CS1024" s="446"/>
      <c r="CT1024" s="444"/>
      <c r="CU1024" s="444"/>
      <c r="CV1024" s="444"/>
      <c r="CW1024" s="444"/>
      <c r="CX1024" s="447"/>
      <c r="CY1024" s="447"/>
      <c r="CZ1024" s="447"/>
      <c r="DA1024" s="447"/>
      <c r="DB1024" s="448"/>
      <c r="DC1024" s="448"/>
      <c r="DD1024" s="446"/>
      <c r="DE1024" s="439"/>
      <c r="DF1024" s="439"/>
      <c r="DG1024" s="439"/>
      <c r="DH1024" s="439"/>
      <c r="DI1024" s="439"/>
      <c r="DJ1024" s="439"/>
      <c r="DK1024" s="439"/>
      <c r="DL1024" s="446"/>
      <c r="DM1024" s="446"/>
      <c r="DN1024" s="444"/>
      <c r="DO1024" s="444"/>
      <c r="DP1024" s="444"/>
      <c r="DQ1024" s="444"/>
      <c r="DR1024" s="444"/>
      <c r="DS1024" s="441"/>
      <c r="DT1024" s="449"/>
      <c r="DU1024" s="450"/>
      <c r="DV1024" s="450"/>
      <c r="DW1024" s="450"/>
      <c r="DX1024" s="450"/>
      <c r="DY1024" s="450"/>
      <c r="DZ1024" s="450"/>
      <c r="EA1024" s="450"/>
      <c r="EB1024" s="450"/>
      <c r="EC1024" s="450"/>
      <c r="ED1024" s="450"/>
      <c r="EE1024" s="446"/>
      <c r="EF1024" s="446"/>
      <c r="EL1024" s="4"/>
      <c r="EM1024" s="4"/>
      <c r="EN1024" s="5"/>
      <c r="EO1024" s="4"/>
      <c r="FA1024" s="23"/>
      <c r="FB1024" s="24"/>
      <c r="FC1024" s="75"/>
      <c r="FD1024" s="76"/>
      <c r="FF1024" s="89"/>
      <c r="IA1024" s="214"/>
      <c r="IB1024" s="215"/>
      <c r="IC1024" s="214"/>
      <c r="ID1024" s="215"/>
      <c r="IE1024" s="214"/>
      <c r="IF1024" s="214"/>
      <c r="IG1024" s="214"/>
      <c r="IH1024" s="233"/>
      <c r="II1024" s="160"/>
      <c r="IJ1024" s="217"/>
      <c r="IK1024" s="218"/>
      <c r="IL1024" s="218"/>
      <c r="IM1024" s="218"/>
      <c r="IO1024" s="391"/>
    </row>
    <row r="1025" spans="1:249" s="6" customFormat="1" ht="15" x14ac:dyDescent="0.2">
      <c r="A1025" s="467" t="s">
        <v>2195</v>
      </c>
      <c r="B1025" s="467" t="s">
        <v>2149</v>
      </c>
      <c r="C1025" s="393" t="s">
        <v>1130</v>
      </c>
      <c r="D1025" s="468"/>
      <c r="E1025" s="462" t="s">
        <v>2138</v>
      </c>
      <c r="F1025" s="14" t="s">
        <v>2149</v>
      </c>
      <c r="G1025" s="14" t="s">
        <v>2149</v>
      </c>
      <c r="H1025" s="469" t="s">
        <v>2149</v>
      </c>
      <c r="I1025" s="462"/>
      <c r="J1025" s="456"/>
      <c r="K1025" s="11"/>
      <c r="L1025" s="11"/>
      <c r="M1025" s="14"/>
      <c r="N1025" s="470"/>
      <c r="O1025" s="14"/>
      <c r="P1025" s="14"/>
      <c r="Q1025" s="14"/>
      <c r="R1025" s="14"/>
      <c r="S1025" s="14"/>
      <c r="T1025" s="469"/>
      <c r="U1025" s="454"/>
      <c r="V1025" s="454"/>
      <c r="W1025" s="9"/>
      <c r="X1025" s="9"/>
      <c r="Y1025" s="10"/>
      <c r="Z1025" s="495" t="s">
        <v>2195</v>
      </c>
      <c r="AA1025" s="11"/>
      <c r="AB1025" s="472"/>
      <c r="AC1025" s="473"/>
      <c r="AD1025" s="473"/>
      <c r="AE1025" s="496" t="s">
        <v>2195</v>
      </c>
      <c r="AF1025" s="12"/>
      <c r="AG1025" s="12"/>
      <c r="AH1025" s="13"/>
      <c r="AI1025" s="14"/>
      <c r="AJ1025" s="14"/>
      <c r="AK1025" s="7"/>
      <c r="AL1025" s="7"/>
      <c r="AM1025" s="15"/>
      <c r="AN1025" s="15"/>
      <c r="AO1025" s="8"/>
      <c r="AP1025" s="453" t="s">
        <v>480</v>
      </c>
      <c r="AQ1025" s="17"/>
      <c r="AR1025" s="18"/>
      <c r="AS1025" s="19"/>
      <c r="AT1025" s="19"/>
      <c r="AU1025" s="19"/>
      <c r="AV1025" s="19"/>
      <c r="AW1025" s="19"/>
      <c r="AX1025" s="19"/>
      <c r="AY1025" s="19"/>
      <c r="AZ1025" s="20"/>
      <c r="BA1025" s="20"/>
      <c r="BB1025" s="21"/>
      <c r="BC1025" s="22" t="s">
        <v>2179</v>
      </c>
      <c r="BD1025" s="77"/>
      <c r="BE1025" s="91"/>
      <c r="BF1025" s="91"/>
      <c r="BG1025" s="92"/>
      <c r="BH1025"/>
      <c r="BI1025"/>
      <c r="BJ1025"/>
      <c r="BK1025"/>
      <c r="BL1025"/>
      <c r="BM1025"/>
      <c r="BN1025"/>
      <c r="BO1025"/>
      <c r="BP1025"/>
      <c r="BQ1025"/>
      <c r="BR1025"/>
      <c r="BS1025"/>
      <c r="BT1025" s="92"/>
      <c r="BU1025" s="92"/>
      <c r="BV1025" s="92"/>
      <c r="BW1025" s="5"/>
      <c r="BX1025" s="5"/>
      <c r="BY1025" s="5"/>
      <c r="BZ1025" s="5"/>
      <c r="CA1025" s="5"/>
      <c r="CB1025" s="5"/>
      <c r="CC1025" s="5"/>
      <c r="CD1025" s="440"/>
      <c r="CE1025" s="440"/>
      <c r="CF1025" s="441"/>
      <c r="CG1025" s="442"/>
      <c r="CH1025" s="443"/>
      <c r="CI1025" s="443"/>
      <c r="CJ1025" s="443"/>
      <c r="CK1025" s="443"/>
      <c r="CL1025" s="4"/>
      <c r="CM1025" s="4"/>
      <c r="CN1025" s="5"/>
      <c r="CO1025" s="4"/>
      <c r="CP1025" s="444"/>
      <c r="CQ1025" s="445"/>
      <c r="CR1025" s="446"/>
      <c r="CS1025" s="446"/>
      <c r="CT1025" s="444"/>
      <c r="CU1025" s="444"/>
      <c r="CV1025" s="444"/>
      <c r="CW1025" s="444"/>
      <c r="CX1025" s="447"/>
      <c r="CY1025" s="447"/>
      <c r="CZ1025" s="447"/>
      <c r="DA1025" s="447"/>
      <c r="DB1025" s="448"/>
      <c r="DC1025" s="448"/>
      <c r="DD1025" s="446"/>
      <c r="DE1025" s="439"/>
      <c r="DF1025" s="439"/>
      <c r="DG1025" s="439"/>
      <c r="DH1025" s="439"/>
      <c r="DI1025" s="439"/>
      <c r="DJ1025" s="439"/>
      <c r="DK1025" s="439"/>
      <c r="DL1025" s="446"/>
      <c r="DM1025" s="446"/>
      <c r="DN1025" s="444"/>
      <c r="DO1025" s="444"/>
      <c r="DP1025" s="444"/>
      <c r="DQ1025" s="444"/>
      <c r="DR1025" s="444"/>
      <c r="DS1025" s="441"/>
      <c r="DT1025" s="449"/>
      <c r="DU1025" s="450"/>
      <c r="DV1025" s="450"/>
      <c r="DW1025" s="450"/>
      <c r="DX1025" s="450"/>
      <c r="DY1025" s="450"/>
      <c r="DZ1025" s="450"/>
      <c r="EA1025" s="450"/>
      <c r="EB1025" s="450"/>
      <c r="EC1025" s="450"/>
      <c r="ED1025" s="450"/>
      <c r="EE1025" s="446"/>
      <c r="EF1025" s="446"/>
      <c r="EL1025" s="4"/>
      <c r="EM1025" s="4"/>
      <c r="EN1025" s="5"/>
      <c r="EO1025" s="4"/>
      <c r="FA1025" s="23"/>
      <c r="FB1025" s="24"/>
      <c r="FC1025" s="75"/>
      <c r="FD1025" s="76"/>
      <c r="FF1025" s="89"/>
      <c r="IA1025" s="214"/>
      <c r="IB1025" s="215"/>
      <c r="IC1025" s="214"/>
      <c r="ID1025" s="215"/>
      <c r="IE1025" s="214"/>
      <c r="IF1025" s="214"/>
      <c r="IG1025" s="214"/>
      <c r="IH1025" s="233"/>
      <c r="II1025" s="160"/>
      <c r="IJ1025" s="217"/>
      <c r="IK1025" s="218"/>
      <c r="IL1025" s="218"/>
      <c r="IM1025" s="218"/>
      <c r="IO1025" s="391"/>
    </row>
    <row r="1026" spans="1:249" s="6" customFormat="1" ht="15" x14ac:dyDescent="0.2">
      <c r="A1026" s="467" t="s">
        <v>2166</v>
      </c>
      <c r="B1026" s="467" t="s">
        <v>1969</v>
      </c>
      <c r="C1026" s="393" t="s">
        <v>1131</v>
      </c>
      <c r="D1026" s="468"/>
      <c r="E1026" s="462" t="s">
        <v>2138</v>
      </c>
      <c r="F1026" s="14" t="s">
        <v>2149</v>
      </c>
      <c r="G1026" s="14" t="s">
        <v>2154</v>
      </c>
      <c r="H1026" s="469" t="s">
        <v>2149</v>
      </c>
      <c r="I1026" s="462"/>
      <c r="J1026" s="456"/>
      <c r="K1026" s="11"/>
      <c r="L1026" s="11"/>
      <c r="M1026" s="14"/>
      <c r="N1026" s="470"/>
      <c r="O1026" s="14"/>
      <c r="P1026" s="14"/>
      <c r="Q1026" s="14"/>
      <c r="R1026" s="14"/>
      <c r="S1026" s="14"/>
      <c r="T1026" s="469"/>
      <c r="U1026" s="454"/>
      <c r="V1026" s="454"/>
      <c r="W1026" s="9"/>
      <c r="X1026" s="9"/>
      <c r="Y1026" s="10"/>
      <c r="Z1026" s="495" t="s">
        <v>2194</v>
      </c>
      <c r="AA1026" s="11"/>
      <c r="AB1026" s="472"/>
      <c r="AC1026" s="473"/>
      <c r="AD1026" s="473"/>
      <c r="AE1026" s="496" t="s">
        <v>2195</v>
      </c>
      <c r="AF1026" s="12"/>
      <c r="AG1026" s="12"/>
      <c r="AH1026" s="13"/>
      <c r="AI1026" s="14"/>
      <c r="AJ1026" s="14"/>
      <c r="AK1026" s="7"/>
      <c r="AL1026" s="7"/>
      <c r="AM1026" s="15"/>
      <c r="AN1026" s="15"/>
      <c r="AO1026" s="8"/>
      <c r="AP1026" s="453" t="s">
        <v>481</v>
      </c>
      <c r="AQ1026" s="17"/>
      <c r="AR1026" s="18"/>
      <c r="AS1026" s="19"/>
      <c r="AT1026" s="19"/>
      <c r="AU1026" s="19"/>
      <c r="AV1026" s="19"/>
      <c r="AW1026" s="19"/>
      <c r="AX1026" s="19"/>
      <c r="AY1026" s="19"/>
      <c r="AZ1026" s="20"/>
      <c r="BA1026" s="20"/>
      <c r="BB1026" s="21"/>
      <c r="BC1026" s="22" t="s">
        <v>2179</v>
      </c>
      <c r="BD1026" s="77"/>
      <c r="BE1026" s="91"/>
      <c r="BF1026" s="91"/>
      <c r="BG1026" s="92"/>
      <c r="BH1026"/>
      <c r="BI1026"/>
      <c r="BJ1026"/>
      <c r="BK1026"/>
      <c r="BL1026"/>
      <c r="BM1026"/>
      <c r="BN1026"/>
      <c r="BO1026"/>
      <c r="BP1026"/>
      <c r="BQ1026"/>
      <c r="BR1026"/>
      <c r="BS1026"/>
      <c r="BT1026" s="92"/>
      <c r="BU1026" s="92"/>
      <c r="BV1026" s="92"/>
      <c r="BW1026" s="5"/>
      <c r="BX1026" s="5"/>
      <c r="BY1026" s="5"/>
      <c r="BZ1026" s="5"/>
      <c r="CA1026" s="5"/>
      <c r="CB1026" s="5"/>
      <c r="CC1026" s="5"/>
      <c r="CD1026" s="440"/>
      <c r="CE1026" s="440"/>
      <c r="CF1026" s="441"/>
      <c r="CG1026" s="442"/>
      <c r="CH1026" s="443"/>
      <c r="CI1026" s="443"/>
      <c r="CJ1026" s="443"/>
      <c r="CK1026" s="443"/>
      <c r="CL1026" s="4"/>
      <c r="CM1026" s="4"/>
      <c r="CN1026" s="5"/>
      <c r="CO1026" s="4"/>
      <c r="CP1026" s="444"/>
      <c r="CQ1026" s="445"/>
      <c r="CR1026" s="446"/>
      <c r="CS1026" s="446"/>
      <c r="CT1026" s="444"/>
      <c r="CU1026" s="444"/>
      <c r="CV1026" s="444"/>
      <c r="CW1026" s="444"/>
      <c r="CX1026" s="447"/>
      <c r="CY1026" s="447"/>
      <c r="CZ1026" s="447"/>
      <c r="DA1026" s="447"/>
      <c r="DB1026" s="448"/>
      <c r="DC1026" s="448"/>
      <c r="DD1026" s="446"/>
      <c r="DE1026" s="439"/>
      <c r="DF1026" s="439"/>
      <c r="DG1026" s="439"/>
      <c r="DH1026" s="439"/>
      <c r="DI1026" s="439"/>
      <c r="DJ1026" s="439"/>
      <c r="DK1026" s="439"/>
      <c r="DL1026" s="446"/>
      <c r="DM1026" s="446"/>
      <c r="DN1026" s="444"/>
      <c r="DO1026" s="444"/>
      <c r="DP1026" s="444"/>
      <c r="DQ1026" s="444"/>
      <c r="DR1026" s="444"/>
      <c r="DS1026" s="441"/>
      <c r="DT1026" s="449"/>
      <c r="DU1026" s="450"/>
      <c r="DV1026" s="450"/>
      <c r="DW1026" s="450"/>
      <c r="DX1026" s="450"/>
      <c r="DY1026" s="450"/>
      <c r="DZ1026" s="450"/>
      <c r="EA1026" s="450"/>
      <c r="EB1026" s="450"/>
      <c r="EC1026" s="450"/>
      <c r="ED1026" s="450"/>
      <c r="EE1026" s="446"/>
      <c r="EF1026" s="446"/>
      <c r="EL1026" s="4"/>
      <c r="EM1026" s="4"/>
      <c r="EN1026" s="5"/>
      <c r="EO1026" s="4"/>
      <c r="FA1026" s="23"/>
      <c r="FB1026" s="24"/>
      <c r="FC1026" s="75"/>
      <c r="FD1026" s="76"/>
      <c r="FF1026" s="89"/>
      <c r="IA1026" s="214"/>
      <c r="IB1026" s="215"/>
      <c r="IC1026" s="214"/>
      <c r="ID1026" s="215"/>
      <c r="IE1026" s="214"/>
      <c r="IF1026" s="214"/>
      <c r="IG1026" s="214"/>
      <c r="IH1026" s="233"/>
      <c r="II1026" s="160"/>
      <c r="IJ1026" s="217"/>
      <c r="IK1026" s="218"/>
      <c r="IL1026" s="218"/>
      <c r="IM1026" s="218"/>
      <c r="IO1026" s="391"/>
    </row>
    <row r="1027" spans="1:249" s="6" customFormat="1" ht="15" x14ac:dyDescent="0.2">
      <c r="A1027" s="467">
        <v>3</v>
      </c>
      <c r="B1027" s="467" t="s">
        <v>2149</v>
      </c>
      <c r="C1027" s="393" t="s">
        <v>1132</v>
      </c>
      <c r="D1027" s="468"/>
      <c r="E1027" s="462" t="s">
        <v>2137</v>
      </c>
      <c r="F1027" s="14" t="s">
        <v>2149</v>
      </c>
      <c r="G1027" s="14" t="s">
        <v>2154</v>
      </c>
      <c r="H1027" s="469" t="s">
        <v>2149</v>
      </c>
      <c r="I1027" s="462"/>
      <c r="J1027" s="456"/>
      <c r="K1027" s="11"/>
      <c r="L1027" s="11"/>
      <c r="M1027" s="14"/>
      <c r="N1027" s="470"/>
      <c r="O1027" s="14"/>
      <c r="P1027" s="14"/>
      <c r="Q1027" s="14"/>
      <c r="R1027" s="14"/>
      <c r="S1027" s="14"/>
      <c r="T1027" s="469"/>
      <c r="U1027" s="454"/>
      <c r="V1027" s="454"/>
      <c r="W1027" s="9"/>
      <c r="X1027" s="9"/>
      <c r="Y1027" s="10"/>
      <c r="Z1027" s="495">
        <v>3</v>
      </c>
      <c r="AA1027" s="11"/>
      <c r="AB1027" s="472"/>
      <c r="AC1027" s="473"/>
      <c r="AD1027" s="473"/>
      <c r="AE1027" s="496">
        <v>3</v>
      </c>
      <c r="AF1027" s="12"/>
      <c r="AG1027" s="12"/>
      <c r="AH1027" s="13"/>
      <c r="AI1027" s="14"/>
      <c r="AJ1027" s="14"/>
      <c r="AK1027" s="7"/>
      <c r="AL1027" s="7"/>
      <c r="AM1027" s="15"/>
      <c r="AN1027" s="15"/>
      <c r="AO1027" s="8"/>
      <c r="AP1027" s="453" t="s">
        <v>482</v>
      </c>
      <c r="AQ1027" s="17"/>
      <c r="AR1027" s="18"/>
      <c r="AS1027" s="19"/>
      <c r="AT1027" s="19"/>
      <c r="AU1027" s="19"/>
      <c r="AV1027" s="19"/>
      <c r="AW1027" s="19"/>
      <c r="AX1027" s="19"/>
      <c r="AY1027" s="19"/>
      <c r="AZ1027" s="20"/>
      <c r="BA1027" s="20"/>
      <c r="BB1027" s="21"/>
      <c r="BC1027" s="22" t="s">
        <v>2179</v>
      </c>
      <c r="BD1027" s="77"/>
      <c r="BE1027" s="91"/>
      <c r="BF1027" s="91"/>
      <c r="BG1027" s="92"/>
      <c r="BH1027"/>
      <c r="BI1027"/>
      <c r="BJ1027"/>
      <c r="BK1027"/>
      <c r="BL1027"/>
      <c r="BM1027"/>
      <c r="BN1027"/>
      <c r="BO1027"/>
      <c r="BP1027"/>
      <c r="BQ1027"/>
      <c r="BR1027"/>
      <c r="BS1027"/>
      <c r="BT1027" s="92"/>
      <c r="BU1027" s="92"/>
      <c r="BV1027" s="92"/>
      <c r="BW1027" s="5"/>
      <c r="BX1027" s="5"/>
      <c r="BY1027" s="5"/>
      <c r="BZ1027" s="5"/>
      <c r="CA1027" s="5"/>
      <c r="CB1027" s="5"/>
      <c r="CC1027" s="5"/>
      <c r="CD1027" s="440"/>
      <c r="CE1027" s="440"/>
      <c r="CF1027" s="441"/>
      <c r="CG1027" s="442"/>
      <c r="CH1027" s="443"/>
      <c r="CI1027" s="443"/>
      <c r="CJ1027" s="443"/>
      <c r="CK1027" s="443"/>
      <c r="CL1027" s="4"/>
      <c r="CM1027" s="4"/>
      <c r="CN1027" s="5"/>
      <c r="CO1027" s="4"/>
      <c r="CP1027" s="444"/>
      <c r="CQ1027" s="445"/>
      <c r="CR1027" s="446"/>
      <c r="CS1027" s="446"/>
      <c r="CT1027" s="444"/>
      <c r="CU1027" s="444"/>
      <c r="CV1027" s="444"/>
      <c r="CW1027" s="444"/>
      <c r="CX1027" s="447"/>
      <c r="CY1027" s="447"/>
      <c r="CZ1027" s="447"/>
      <c r="DA1027" s="447"/>
      <c r="DB1027" s="448"/>
      <c r="DC1027" s="448"/>
      <c r="DD1027" s="446"/>
      <c r="DE1027" s="439"/>
      <c r="DF1027" s="439"/>
      <c r="DG1027" s="439"/>
      <c r="DH1027" s="439"/>
      <c r="DI1027" s="439"/>
      <c r="DJ1027" s="439"/>
      <c r="DK1027" s="439"/>
      <c r="DL1027" s="446"/>
      <c r="DM1027" s="446"/>
      <c r="DN1027" s="444"/>
      <c r="DO1027" s="444"/>
      <c r="DP1027" s="444"/>
      <c r="DQ1027" s="444"/>
      <c r="DR1027" s="444"/>
      <c r="DS1027" s="441"/>
      <c r="DT1027" s="449"/>
      <c r="DU1027" s="450"/>
      <c r="DV1027" s="450"/>
      <c r="DW1027" s="450"/>
      <c r="DX1027" s="450"/>
      <c r="DY1027" s="450"/>
      <c r="DZ1027" s="450"/>
      <c r="EA1027" s="450"/>
      <c r="EB1027" s="450"/>
      <c r="EC1027" s="450"/>
      <c r="ED1027" s="450"/>
      <c r="EE1027" s="446"/>
      <c r="EF1027" s="446"/>
      <c r="EL1027" s="4"/>
      <c r="EM1027" s="4"/>
      <c r="EN1027" s="5"/>
      <c r="EO1027" s="4"/>
      <c r="FA1027" s="23"/>
      <c r="FB1027" s="24"/>
      <c r="FC1027" s="75"/>
      <c r="FD1027" s="76"/>
      <c r="FF1027" s="89"/>
      <c r="IA1027" s="214"/>
      <c r="IB1027" s="215"/>
      <c r="IC1027" s="214"/>
      <c r="ID1027" s="215"/>
      <c r="IE1027" s="214"/>
      <c r="IF1027" s="214"/>
      <c r="IG1027" s="214"/>
      <c r="IH1027" s="233"/>
      <c r="II1027" s="160"/>
      <c r="IJ1027" s="217"/>
      <c r="IK1027" s="218"/>
      <c r="IL1027" s="218"/>
      <c r="IM1027" s="218"/>
      <c r="IO1027" s="391"/>
    </row>
    <row r="1028" spans="1:249" s="6" customFormat="1" ht="15" x14ac:dyDescent="0.2">
      <c r="A1028" s="467" t="s">
        <v>2195</v>
      </c>
      <c r="B1028" s="467" t="s">
        <v>2149</v>
      </c>
      <c r="C1028" s="393" t="s">
        <v>1133</v>
      </c>
      <c r="D1028" s="468"/>
      <c r="E1028" s="462" t="s">
        <v>2141</v>
      </c>
      <c r="F1028" s="14" t="s">
        <v>2149</v>
      </c>
      <c r="G1028" s="14" t="s">
        <v>2149</v>
      </c>
      <c r="H1028" s="469" t="s">
        <v>2149</v>
      </c>
      <c r="I1028" s="462"/>
      <c r="J1028" s="456"/>
      <c r="K1028" s="11"/>
      <c r="L1028" s="11"/>
      <c r="M1028" s="14"/>
      <c r="N1028" s="470"/>
      <c r="O1028" s="14"/>
      <c r="P1028" s="14"/>
      <c r="Q1028" s="14"/>
      <c r="R1028" s="14"/>
      <c r="S1028" s="14"/>
      <c r="T1028" s="469"/>
      <c r="U1028" s="454"/>
      <c r="V1028" s="454"/>
      <c r="W1028" s="9"/>
      <c r="X1028" s="9"/>
      <c r="Y1028" s="10"/>
      <c r="Z1028" s="495" t="s">
        <v>2195</v>
      </c>
      <c r="AA1028" s="11"/>
      <c r="AB1028" s="472"/>
      <c r="AC1028" s="473"/>
      <c r="AD1028" s="473"/>
      <c r="AE1028" s="496" t="s">
        <v>2195</v>
      </c>
      <c r="AF1028" s="12"/>
      <c r="AG1028" s="12"/>
      <c r="AH1028" s="13"/>
      <c r="AI1028" s="14"/>
      <c r="AJ1028" s="14"/>
      <c r="AK1028" s="7"/>
      <c r="AL1028" s="7"/>
      <c r="AM1028" s="15"/>
      <c r="AN1028" s="15"/>
      <c r="AO1028" s="8"/>
      <c r="AP1028" s="453" t="s">
        <v>483</v>
      </c>
      <c r="AQ1028" s="17"/>
      <c r="AR1028" s="18"/>
      <c r="AS1028" s="19"/>
      <c r="AT1028" s="19"/>
      <c r="AU1028" s="19"/>
      <c r="AV1028" s="19"/>
      <c r="AW1028" s="19"/>
      <c r="AX1028" s="19"/>
      <c r="AY1028" s="19"/>
      <c r="AZ1028" s="20"/>
      <c r="BA1028" s="20"/>
      <c r="BB1028" s="21"/>
      <c r="BC1028" s="22" t="s">
        <v>2179</v>
      </c>
      <c r="BD1028" s="77"/>
      <c r="BE1028" s="91"/>
      <c r="BF1028" s="91"/>
      <c r="BG1028" s="92"/>
      <c r="BH1028"/>
      <c r="BI1028"/>
      <c r="BJ1028"/>
      <c r="BK1028"/>
      <c r="BL1028"/>
      <c r="BM1028"/>
      <c r="BN1028"/>
      <c r="BO1028"/>
      <c r="BP1028"/>
      <c r="BQ1028"/>
      <c r="BR1028"/>
      <c r="BS1028"/>
      <c r="BT1028" s="92"/>
      <c r="BU1028" s="92"/>
      <c r="BV1028" s="92"/>
      <c r="BW1028" s="5"/>
      <c r="BX1028" s="5"/>
      <c r="BY1028" s="5"/>
      <c r="BZ1028" s="5"/>
      <c r="CA1028" s="5"/>
      <c r="CB1028" s="5"/>
      <c r="CC1028" s="5"/>
      <c r="CD1028" s="440"/>
      <c r="CE1028" s="440"/>
      <c r="CF1028" s="441"/>
      <c r="CG1028" s="442"/>
      <c r="CH1028" s="443"/>
      <c r="CI1028" s="443"/>
      <c r="CJ1028" s="443"/>
      <c r="CK1028" s="443"/>
      <c r="CL1028" s="4"/>
      <c r="CM1028" s="4"/>
      <c r="CN1028" s="5"/>
      <c r="CO1028" s="4"/>
      <c r="CP1028" s="444"/>
      <c r="CQ1028" s="445"/>
      <c r="CR1028" s="446"/>
      <c r="CS1028" s="446"/>
      <c r="CT1028" s="444"/>
      <c r="CU1028" s="444"/>
      <c r="CV1028" s="444"/>
      <c r="CW1028" s="444"/>
      <c r="CX1028" s="447"/>
      <c r="CY1028" s="447"/>
      <c r="CZ1028" s="447"/>
      <c r="DA1028" s="447"/>
      <c r="DB1028" s="448"/>
      <c r="DC1028" s="448"/>
      <c r="DD1028" s="446"/>
      <c r="DE1028" s="439"/>
      <c r="DF1028" s="439"/>
      <c r="DG1028" s="439"/>
      <c r="DH1028" s="439"/>
      <c r="DI1028" s="439"/>
      <c r="DJ1028" s="439"/>
      <c r="DK1028" s="439"/>
      <c r="DL1028" s="446"/>
      <c r="DM1028" s="446"/>
      <c r="DN1028" s="444"/>
      <c r="DO1028" s="444"/>
      <c r="DP1028" s="444"/>
      <c r="DQ1028" s="444"/>
      <c r="DR1028" s="444"/>
      <c r="DS1028" s="441"/>
      <c r="DT1028" s="449"/>
      <c r="DU1028" s="450"/>
      <c r="DV1028" s="450"/>
      <c r="DW1028" s="450"/>
      <c r="DX1028" s="450"/>
      <c r="DY1028" s="450"/>
      <c r="DZ1028" s="450"/>
      <c r="EA1028" s="450"/>
      <c r="EB1028" s="450"/>
      <c r="EC1028" s="450"/>
      <c r="ED1028" s="450"/>
      <c r="EE1028" s="446"/>
      <c r="EF1028" s="446"/>
      <c r="EL1028" s="4"/>
      <c r="EM1028" s="4"/>
      <c r="EN1028" s="5"/>
      <c r="EO1028" s="4"/>
      <c r="FA1028" s="23"/>
      <c r="FB1028" s="24"/>
      <c r="FC1028" s="75"/>
      <c r="FD1028" s="76"/>
      <c r="FF1028" s="89"/>
      <c r="IA1028" s="214"/>
      <c r="IB1028" s="215"/>
      <c r="IC1028" s="214"/>
      <c r="ID1028" s="215"/>
      <c r="IE1028" s="214"/>
      <c r="IF1028" s="214"/>
      <c r="IG1028" s="214"/>
      <c r="IH1028" s="233"/>
      <c r="II1028" s="160"/>
      <c r="IJ1028" s="217"/>
      <c r="IK1028" s="218"/>
      <c r="IL1028" s="218"/>
      <c r="IM1028" s="218"/>
      <c r="IO1028" s="391"/>
    </row>
    <row r="1029" spans="1:249" s="6" customFormat="1" ht="15" x14ac:dyDescent="0.2">
      <c r="A1029" s="467" t="s">
        <v>2195</v>
      </c>
      <c r="B1029" s="467" t="s">
        <v>2149</v>
      </c>
      <c r="C1029" s="393" t="s">
        <v>1134</v>
      </c>
      <c r="D1029" s="468"/>
      <c r="E1029" s="462" t="s">
        <v>2139</v>
      </c>
      <c r="F1029" s="14" t="s">
        <v>2149</v>
      </c>
      <c r="G1029" s="14" t="s">
        <v>2149</v>
      </c>
      <c r="H1029" s="469" t="s">
        <v>2149</v>
      </c>
      <c r="I1029" s="462"/>
      <c r="J1029" s="456"/>
      <c r="K1029" s="11"/>
      <c r="L1029" s="11"/>
      <c r="M1029" s="14"/>
      <c r="N1029" s="470"/>
      <c r="O1029" s="14"/>
      <c r="P1029" s="14"/>
      <c r="Q1029" s="14"/>
      <c r="R1029" s="14"/>
      <c r="S1029" s="14"/>
      <c r="T1029" s="469"/>
      <c r="U1029" s="454"/>
      <c r="V1029" s="454"/>
      <c r="W1029" s="9"/>
      <c r="X1029" s="9"/>
      <c r="Y1029" s="10"/>
      <c r="Z1029" s="495" t="s">
        <v>2195</v>
      </c>
      <c r="AA1029" s="11"/>
      <c r="AB1029" s="472"/>
      <c r="AC1029" s="473"/>
      <c r="AD1029" s="473"/>
      <c r="AE1029" s="496" t="s">
        <v>2195</v>
      </c>
      <c r="AF1029" s="12"/>
      <c r="AG1029" s="12"/>
      <c r="AH1029" s="13"/>
      <c r="AI1029" s="14"/>
      <c r="AJ1029" s="14"/>
      <c r="AK1029" s="7"/>
      <c r="AL1029" s="7"/>
      <c r="AM1029" s="15"/>
      <c r="AN1029" s="15"/>
      <c r="AO1029" s="8"/>
      <c r="AP1029" s="453" t="s">
        <v>484</v>
      </c>
      <c r="AQ1029" s="17"/>
      <c r="AR1029" s="18"/>
      <c r="AS1029" s="19"/>
      <c r="AT1029" s="19"/>
      <c r="AU1029" s="19"/>
      <c r="AV1029" s="19"/>
      <c r="AW1029" s="19"/>
      <c r="AX1029" s="19"/>
      <c r="AY1029" s="19"/>
      <c r="AZ1029" s="20"/>
      <c r="BA1029" s="20"/>
      <c r="BB1029" s="21"/>
      <c r="BC1029" s="22" t="s">
        <v>2179</v>
      </c>
      <c r="BD1029" s="77"/>
      <c r="BE1029" s="91"/>
      <c r="BF1029" s="91"/>
      <c r="BG1029" s="92"/>
      <c r="BH1029"/>
      <c r="BI1029"/>
      <c r="BJ1029"/>
      <c r="BK1029"/>
      <c r="BL1029"/>
      <c r="BM1029"/>
      <c r="BN1029"/>
      <c r="BO1029"/>
      <c r="BP1029"/>
      <c r="BQ1029"/>
      <c r="BR1029"/>
      <c r="BS1029"/>
      <c r="BT1029" s="92"/>
      <c r="BU1029" s="92"/>
      <c r="BV1029" s="92"/>
      <c r="BW1029" s="5"/>
      <c r="BX1029" s="5"/>
      <c r="BY1029" s="5"/>
      <c r="BZ1029" s="5"/>
      <c r="CA1029" s="5"/>
      <c r="CB1029" s="5"/>
      <c r="CC1029" s="5"/>
      <c r="CD1029" s="440"/>
      <c r="CE1029" s="440"/>
      <c r="CF1029" s="441"/>
      <c r="CG1029" s="442"/>
      <c r="CH1029" s="443"/>
      <c r="CI1029" s="443"/>
      <c r="CJ1029" s="443"/>
      <c r="CK1029" s="443"/>
      <c r="CL1029" s="4"/>
      <c r="CM1029" s="4"/>
      <c r="CN1029" s="5"/>
      <c r="CO1029" s="4"/>
      <c r="CP1029" s="444"/>
      <c r="CQ1029" s="445"/>
      <c r="CR1029" s="446"/>
      <c r="CS1029" s="446"/>
      <c r="CT1029" s="444"/>
      <c r="CU1029" s="444"/>
      <c r="CV1029" s="444"/>
      <c r="CW1029" s="444"/>
      <c r="CX1029" s="447"/>
      <c r="CY1029" s="447"/>
      <c r="CZ1029" s="447"/>
      <c r="DA1029" s="447"/>
      <c r="DB1029" s="448"/>
      <c r="DC1029" s="448"/>
      <c r="DD1029" s="446"/>
      <c r="DE1029" s="439"/>
      <c r="DF1029" s="439"/>
      <c r="DG1029" s="439"/>
      <c r="DH1029" s="439"/>
      <c r="DI1029" s="439"/>
      <c r="DJ1029" s="439"/>
      <c r="DK1029" s="439"/>
      <c r="DL1029" s="446"/>
      <c r="DM1029" s="446"/>
      <c r="DN1029" s="444"/>
      <c r="DO1029" s="444"/>
      <c r="DP1029" s="444"/>
      <c r="DQ1029" s="444"/>
      <c r="DR1029" s="444"/>
      <c r="DS1029" s="441"/>
      <c r="DT1029" s="449"/>
      <c r="DU1029" s="450"/>
      <c r="DV1029" s="450"/>
      <c r="DW1029" s="450"/>
      <c r="DX1029" s="450"/>
      <c r="DY1029" s="450"/>
      <c r="DZ1029" s="450"/>
      <c r="EA1029" s="450"/>
      <c r="EB1029" s="450"/>
      <c r="EC1029" s="450"/>
      <c r="ED1029" s="450"/>
      <c r="EE1029" s="446"/>
      <c r="EF1029" s="446"/>
      <c r="EL1029" s="4"/>
      <c r="EM1029" s="4"/>
      <c r="EN1029" s="5"/>
      <c r="EO1029" s="4"/>
      <c r="FA1029" s="23"/>
      <c r="FB1029" s="24"/>
      <c r="FC1029" s="75"/>
      <c r="FD1029" s="76"/>
      <c r="FF1029" s="89"/>
      <c r="IA1029" s="214"/>
      <c r="IB1029" s="215"/>
      <c r="IC1029" s="214"/>
      <c r="ID1029" s="215"/>
      <c r="IE1029" s="214"/>
      <c r="IF1029" s="214"/>
      <c r="IG1029" s="214"/>
      <c r="IH1029" s="233"/>
      <c r="II1029" s="160"/>
      <c r="IJ1029" s="217"/>
      <c r="IK1029" s="218"/>
      <c r="IL1029" s="218"/>
      <c r="IM1029" s="218"/>
      <c r="IO1029" s="391"/>
    </row>
    <row r="1030" spans="1:249" s="6" customFormat="1" ht="15" x14ac:dyDescent="0.2">
      <c r="A1030" s="467" t="s">
        <v>2195</v>
      </c>
      <c r="B1030" s="467" t="s">
        <v>2149</v>
      </c>
      <c r="C1030" s="393" t="s">
        <v>1135</v>
      </c>
      <c r="D1030" s="468"/>
      <c r="E1030" s="462" t="s">
        <v>2137</v>
      </c>
      <c r="F1030" s="14" t="s">
        <v>2149</v>
      </c>
      <c r="G1030" s="14" t="s">
        <v>2149</v>
      </c>
      <c r="H1030" s="469" t="s">
        <v>2149</v>
      </c>
      <c r="I1030" s="462"/>
      <c r="J1030" s="456"/>
      <c r="K1030" s="11"/>
      <c r="L1030" s="11"/>
      <c r="M1030" s="14"/>
      <c r="N1030" s="470"/>
      <c r="O1030" s="14"/>
      <c r="P1030" s="14"/>
      <c r="Q1030" s="14"/>
      <c r="R1030" s="14"/>
      <c r="S1030" s="14"/>
      <c r="T1030" s="469"/>
      <c r="U1030" s="454"/>
      <c r="V1030" s="454"/>
      <c r="W1030" s="9"/>
      <c r="X1030" s="9"/>
      <c r="Y1030" s="10"/>
      <c r="Z1030" s="495" t="s">
        <v>2195</v>
      </c>
      <c r="AA1030" s="11"/>
      <c r="AB1030" s="472"/>
      <c r="AC1030" s="473"/>
      <c r="AD1030" s="473"/>
      <c r="AE1030" s="496" t="s">
        <v>2195</v>
      </c>
      <c r="AF1030" s="12"/>
      <c r="AG1030" s="12"/>
      <c r="AH1030" s="13"/>
      <c r="AI1030" s="14"/>
      <c r="AJ1030" s="14"/>
      <c r="AK1030" s="7"/>
      <c r="AL1030" s="7"/>
      <c r="AM1030" s="15"/>
      <c r="AN1030" s="15"/>
      <c r="AO1030" s="8"/>
      <c r="AP1030" s="453" t="s">
        <v>485</v>
      </c>
      <c r="AQ1030" s="17"/>
      <c r="AR1030" s="18"/>
      <c r="AS1030" s="19"/>
      <c r="AT1030" s="19"/>
      <c r="AU1030" s="19"/>
      <c r="AV1030" s="19"/>
      <c r="AW1030" s="19"/>
      <c r="AX1030" s="19"/>
      <c r="AY1030" s="19"/>
      <c r="AZ1030" s="20"/>
      <c r="BA1030" s="20"/>
      <c r="BB1030" s="21"/>
      <c r="BC1030" s="22" t="s">
        <v>2179</v>
      </c>
      <c r="BD1030" s="77"/>
      <c r="BE1030" s="91"/>
      <c r="BF1030" s="91"/>
      <c r="BG1030" s="92"/>
      <c r="BH1030"/>
      <c r="BI1030"/>
      <c r="BJ1030"/>
      <c r="BK1030"/>
      <c r="BL1030"/>
      <c r="BM1030"/>
      <c r="BN1030"/>
      <c r="BO1030"/>
      <c r="BP1030"/>
      <c r="BQ1030"/>
      <c r="BR1030"/>
      <c r="BS1030"/>
      <c r="BT1030" s="92"/>
      <c r="BU1030" s="92"/>
      <c r="BV1030" s="92"/>
      <c r="BW1030" s="5"/>
      <c r="BX1030" s="5"/>
      <c r="BY1030" s="5"/>
      <c r="BZ1030" s="5"/>
      <c r="CA1030" s="5"/>
      <c r="CB1030" s="5"/>
      <c r="CC1030" s="5"/>
      <c r="CD1030" s="440"/>
      <c r="CE1030" s="440"/>
      <c r="CF1030" s="441"/>
      <c r="CG1030" s="442"/>
      <c r="CH1030" s="443"/>
      <c r="CI1030" s="443"/>
      <c r="CJ1030" s="443"/>
      <c r="CK1030" s="443"/>
      <c r="CL1030" s="4"/>
      <c r="CM1030" s="4"/>
      <c r="CN1030" s="5"/>
      <c r="CO1030" s="4"/>
      <c r="CP1030" s="444"/>
      <c r="CQ1030" s="445"/>
      <c r="CR1030" s="446"/>
      <c r="CS1030" s="446"/>
      <c r="CT1030" s="444"/>
      <c r="CU1030" s="444"/>
      <c r="CV1030" s="444"/>
      <c r="CW1030" s="444"/>
      <c r="CX1030" s="447"/>
      <c r="CY1030" s="447"/>
      <c r="CZ1030" s="447"/>
      <c r="DA1030" s="447"/>
      <c r="DB1030" s="448"/>
      <c r="DC1030" s="448"/>
      <c r="DD1030" s="446"/>
      <c r="DE1030" s="439"/>
      <c r="DF1030" s="439"/>
      <c r="DG1030" s="439"/>
      <c r="DH1030" s="439"/>
      <c r="DI1030" s="439"/>
      <c r="DJ1030" s="439"/>
      <c r="DK1030" s="439"/>
      <c r="DL1030" s="446"/>
      <c r="DM1030" s="446"/>
      <c r="DN1030" s="444"/>
      <c r="DO1030" s="444"/>
      <c r="DP1030" s="444"/>
      <c r="DQ1030" s="444"/>
      <c r="DR1030" s="444"/>
      <c r="DS1030" s="441"/>
      <c r="DT1030" s="449"/>
      <c r="DU1030" s="450"/>
      <c r="DV1030" s="450"/>
      <c r="DW1030" s="450"/>
      <c r="DX1030" s="450"/>
      <c r="DY1030" s="450"/>
      <c r="DZ1030" s="450"/>
      <c r="EA1030" s="450"/>
      <c r="EB1030" s="450"/>
      <c r="EC1030" s="450"/>
      <c r="ED1030" s="450"/>
      <c r="EE1030" s="446"/>
      <c r="EF1030" s="446"/>
      <c r="EL1030" s="4"/>
      <c r="EM1030" s="4"/>
      <c r="EN1030" s="5"/>
      <c r="EO1030" s="4"/>
      <c r="FA1030" s="23"/>
      <c r="FB1030" s="24"/>
      <c r="FC1030" s="75"/>
      <c r="FD1030" s="76"/>
      <c r="FF1030" s="89"/>
      <c r="IA1030" s="214"/>
      <c r="IB1030" s="215"/>
      <c r="IC1030" s="214"/>
      <c r="ID1030" s="215"/>
      <c r="IE1030" s="214"/>
      <c r="IF1030" s="214"/>
      <c r="IG1030" s="214"/>
      <c r="IH1030" s="233"/>
      <c r="II1030" s="160"/>
      <c r="IJ1030" s="217"/>
      <c r="IK1030" s="218"/>
      <c r="IL1030" s="218"/>
      <c r="IM1030" s="218"/>
      <c r="IO1030" s="391"/>
    </row>
    <row r="1031" spans="1:249" s="6" customFormat="1" ht="15" x14ac:dyDescent="0.2">
      <c r="A1031" s="467">
        <v>3</v>
      </c>
      <c r="B1031" s="467" t="s">
        <v>2149</v>
      </c>
      <c r="C1031" s="393" t="s">
        <v>1136</v>
      </c>
      <c r="D1031" s="468"/>
      <c r="E1031" s="462" t="s">
        <v>2137</v>
      </c>
      <c r="F1031" s="14" t="s">
        <v>2149</v>
      </c>
      <c r="G1031" s="14" t="s">
        <v>2154</v>
      </c>
      <c r="H1031" s="469" t="s">
        <v>2149</v>
      </c>
      <c r="I1031" s="462"/>
      <c r="J1031" s="456"/>
      <c r="K1031" s="11"/>
      <c r="L1031" s="11"/>
      <c r="M1031" s="14"/>
      <c r="N1031" s="470"/>
      <c r="O1031" s="14"/>
      <c r="P1031" s="14"/>
      <c r="Q1031" s="14"/>
      <c r="R1031" s="14"/>
      <c r="S1031" s="14"/>
      <c r="T1031" s="469"/>
      <c r="U1031" s="454"/>
      <c r="V1031" s="454"/>
      <c r="W1031" s="9"/>
      <c r="X1031" s="9"/>
      <c r="Y1031" s="10"/>
      <c r="Z1031" s="495">
        <v>3</v>
      </c>
      <c r="AA1031" s="11"/>
      <c r="AB1031" s="472"/>
      <c r="AC1031" s="473"/>
      <c r="AD1031" s="473"/>
      <c r="AE1031" s="496">
        <v>3</v>
      </c>
      <c r="AF1031" s="12"/>
      <c r="AG1031" s="12"/>
      <c r="AH1031" s="13"/>
      <c r="AI1031" s="14"/>
      <c r="AJ1031" s="14"/>
      <c r="AK1031" s="7"/>
      <c r="AL1031" s="7"/>
      <c r="AM1031" s="15"/>
      <c r="AN1031" s="15"/>
      <c r="AO1031" s="8"/>
      <c r="AP1031" s="453" t="s">
        <v>486</v>
      </c>
      <c r="AQ1031" s="17"/>
      <c r="AR1031" s="18"/>
      <c r="AS1031" s="19"/>
      <c r="AT1031" s="19"/>
      <c r="AU1031" s="19"/>
      <c r="AV1031" s="19"/>
      <c r="AW1031" s="19"/>
      <c r="AX1031" s="19"/>
      <c r="AY1031" s="19"/>
      <c r="AZ1031" s="20"/>
      <c r="BA1031" s="20"/>
      <c r="BB1031" s="21"/>
      <c r="BC1031" s="22" t="s">
        <v>2179</v>
      </c>
      <c r="BD1031" s="77"/>
      <c r="BE1031" s="91"/>
      <c r="BF1031" s="91"/>
      <c r="BG1031" s="92"/>
      <c r="BH1031"/>
      <c r="BI1031"/>
      <c r="BJ1031"/>
      <c r="BK1031"/>
      <c r="BL1031"/>
      <c r="BM1031"/>
      <c r="BN1031"/>
      <c r="BO1031"/>
      <c r="BP1031"/>
      <c r="BQ1031"/>
      <c r="BR1031"/>
      <c r="BS1031"/>
      <c r="BT1031" s="92"/>
      <c r="BU1031" s="92"/>
      <c r="BV1031" s="92"/>
      <c r="BW1031" s="5"/>
      <c r="BX1031" s="5"/>
      <c r="BY1031" s="5"/>
      <c r="BZ1031" s="5"/>
      <c r="CA1031" s="5"/>
      <c r="CB1031" s="5"/>
      <c r="CC1031" s="5"/>
      <c r="CD1031" s="440"/>
      <c r="CE1031" s="440"/>
      <c r="CF1031" s="441"/>
      <c r="CG1031" s="442"/>
      <c r="CH1031" s="443"/>
      <c r="CI1031" s="443"/>
      <c r="CJ1031" s="443"/>
      <c r="CK1031" s="443"/>
      <c r="CL1031" s="4"/>
      <c r="CM1031" s="4"/>
      <c r="CN1031" s="5"/>
      <c r="CO1031" s="4"/>
      <c r="CP1031" s="444"/>
      <c r="CQ1031" s="445"/>
      <c r="CR1031" s="446"/>
      <c r="CS1031" s="446"/>
      <c r="CT1031" s="444"/>
      <c r="CU1031" s="444"/>
      <c r="CV1031" s="444"/>
      <c r="CW1031" s="444"/>
      <c r="CX1031" s="447"/>
      <c r="CY1031" s="447"/>
      <c r="CZ1031" s="447"/>
      <c r="DA1031" s="447"/>
      <c r="DB1031" s="448"/>
      <c r="DC1031" s="448"/>
      <c r="DD1031" s="446"/>
      <c r="DE1031" s="439"/>
      <c r="DF1031" s="439"/>
      <c r="DG1031" s="439"/>
      <c r="DH1031" s="439"/>
      <c r="DI1031" s="439"/>
      <c r="DJ1031" s="439"/>
      <c r="DK1031" s="439"/>
      <c r="DL1031" s="446"/>
      <c r="DM1031" s="446"/>
      <c r="DN1031" s="444"/>
      <c r="DO1031" s="444"/>
      <c r="DP1031" s="444"/>
      <c r="DQ1031" s="444"/>
      <c r="DR1031" s="444"/>
      <c r="DS1031" s="441"/>
      <c r="DT1031" s="449"/>
      <c r="DU1031" s="450"/>
      <c r="DV1031" s="450"/>
      <c r="DW1031" s="450"/>
      <c r="DX1031" s="450"/>
      <c r="DY1031" s="450"/>
      <c r="DZ1031" s="450"/>
      <c r="EA1031" s="450"/>
      <c r="EB1031" s="450"/>
      <c r="EC1031" s="450"/>
      <c r="ED1031" s="450"/>
      <c r="EE1031" s="446"/>
      <c r="EF1031" s="446"/>
      <c r="EL1031" s="4"/>
      <c r="EM1031" s="4"/>
      <c r="EN1031" s="5"/>
      <c r="EO1031" s="4"/>
      <c r="FA1031" s="23"/>
      <c r="FB1031" s="24"/>
      <c r="FC1031" s="75"/>
      <c r="FD1031" s="76"/>
      <c r="FF1031" s="89"/>
      <c r="IA1031" s="214"/>
      <c r="IB1031" s="215"/>
      <c r="IC1031" s="214"/>
      <c r="ID1031" s="215"/>
      <c r="IE1031" s="214"/>
      <c r="IF1031" s="214"/>
      <c r="IG1031" s="214"/>
      <c r="IH1031" s="233"/>
      <c r="II1031" s="160"/>
      <c r="IJ1031" s="217"/>
      <c r="IK1031" s="218"/>
      <c r="IL1031" s="218"/>
      <c r="IM1031" s="218"/>
      <c r="IO1031" s="391"/>
    </row>
    <row r="1032" spans="1:249" s="6" customFormat="1" ht="15" x14ac:dyDescent="0.2">
      <c r="A1032" s="467">
        <v>0</v>
      </c>
      <c r="B1032" s="467" t="s">
        <v>2149</v>
      </c>
      <c r="C1032" s="393" t="s">
        <v>1137</v>
      </c>
      <c r="D1032" s="468"/>
      <c r="E1032" s="462" t="s">
        <v>2135</v>
      </c>
      <c r="F1032" s="14"/>
      <c r="G1032" s="14"/>
      <c r="H1032" s="469"/>
      <c r="I1032" s="462"/>
      <c r="J1032" s="456"/>
      <c r="K1032" s="11"/>
      <c r="L1032" s="11"/>
      <c r="M1032" s="14"/>
      <c r="N1032" s="470"/>
      <c r="O1032" s="14"/>
      <c r="P1032" s="14"/>
      <c r="Q1032" s="14"/>
      <c r="R1032" s="14"/>
      <c r="S1032" s="14"/>
      <c r="T1032" s="469"/>
      <c r="U1032" s="454"/>
      <c r="V1032" s="454"/>
      <c r="W1032" s="9"/>
      <c r="X1032" s="9"/>
      <c r="Y1032" s="10"/>
      <c r="Z1032" s="495">
        <v>0</v>
      </c>
      <c r="AA1032" s="11"/>
      <c r="AB1032" s="472"/>
      <c r="AC1032" s="473"/>
      <c r="AD1032" s="473"/>
      <c r="AE1032" s="496">
        <v>2</v>
      </c>
      <c r="AF1032" s="12"/>
      <c r="AG1032" s="12"/>
      <c r="AH1032" s="13"/>
      <c r="AI1032" s="14"/>
      <c r="AJ1032" s="14"/>
      <c r="AK1032" s="7"/>
      <c r="AL1032" s="7"/>
      <c r="AM1032" s="15"/>
      <c r="AN1032" s="15"/>
      <c r="AO1032" s="8"/>
      <c r="AP1032" s="453" t="s">
        <v>487</v>
      </c>
      <c r="AQ1032" s="17"/>
      <c r="AR1032" s="18"/>
      <c r="AS1032" s="19"/>
      <c r="AT1032" s="19"/>
      <c r="AU1032" s="19"/>
      <c r="AV1032" s="19"/>
      <c r="AW1032" s="19"/>
      <c r="AX1032" s="19"/>
      <c r="AY1032" s="19"/>
      <c r="AZ1032" s="20"/>
      <c r="BA1032" s="20"/>
      <c r="BB1032" s="21"/>
      <c r="BC1032" s="22" t="s">
        <v>2179</v>
      </c>
      <c r="BD1032" s="77"/>
      <c r="BE1032" s="91"/>
      <c r="BF1032" s="91"/>
      <c r="BG1032" s="92"/>
      <c r="BH1032"/>
      <c r="BI1032"/>
      <c r="BJ1032"/>
      <c r="BK1032"/>
      <c r="BL1032"/>
      <c r="BM1032"/>
      <c r="BN1032"/>
      <c r="BO1032"/>
      <c r="BP1032"/>
      <c r="BQ1032"/>
      <c r="BR1032"/>
      <c r="BS1032"/>
      <c r="BT1032" s="92"/>
      <c r="BU1032" s="92"/>
      <c r="BV1032" s="92"/>
      <c r="BW1032" s="5"/>
      <c r="BX1032" s="5"/>
      <c r="BY1032" s="5"/>
      <c r="BZ1032" s="5"/>
      <c r="CA1032" s="5"/>
      <c r="CB1032" s="5"/>
      <c r="CC1032" s="5"/>
      <c r="CD1032" s="440"/>
      <c r="CE1032" s="440"/>
      <c r="CF1032" s="441"/>
      <c r="CG1032" s="442"/>
      <c r="CH1032" s="443"/>
      <c r="CI1032" s="443"/>
      <c r="CJ1032" s="443"/>
      <c r="CK1032" s="443"/>
      <c r="CL1032" s="4"/>
      <c r="CM1032" s="4"/>
      <c r="CN1032" s="5"/>
      <c r="CO1032" s="4"/>
      <c r="CP1032" s="444"/>
      <c r="CQ1032" s="445"/>
      <c r="CR1032" s="446"/>
      <c r="CS1032" s="446"/>
      <c r="CT1032" s="444"/>
      <c r="CU1032" s="444"/>
      <c r="CV1032" s="444"/>
      <c r="CW1032" s="444"/>
      <c r="CX1032" s="447"/>
      <c r="CY1032" s="447"/>
      <c r="CZ1032" s="447"/>
      <c r="DA1032" s="447"/>
      <c r="DB1032" s="448"/>
      <c r="DC1032" s="448"/>
      <c r="DD1032" s="446"/>
      <c r="DE1032" s="439"/>
      <c r="DF1032" s="439"/>
      <c r="DG1032" s="439"/>
      <c r="DH1032" s="439"/>
      <c r="DI1032" s="439"/>
      <c r="DJ1032" s="439"/>
      <c r="DK1032" s="439"/>
      <c r="DL1032" s="446"/>
      <c r="DM1032" s="446"/>
      <c r="DN1032" s="444"/>
      <c r="DO1032" s="444"/>
      <c r="DP1032" s="444"/>
      <c r="DQ1032" s="444"/>
      <c r="DR1032" s="444"/>
      <c r="DS1032" s="441"/>
      <c r="DT1032" s="449"/>
      <c r="DU1032" s="450"/>
      <c r="DV1032" s="450"/>
      <c r="DW1032" s="450"/>
      <c r="DX1032" s="450"/>
      <c r="DY1032" s="450"/>
      <c r="DZ1032" s="450"/>
      <c r="EA1032" s="450"/>
      <c r="EB1032" s="450"/>
      <c r="EC1032" s="450"/>
      <c r="ED1032" s="450"/>
      <c r="EE1032" s="446"/>
      <c r="EF1032" s="446"/>
      <c r="EL1032" s="4"/>
      <c r="EM1032" s="4"/>
      <c r="EN1032" s="5"/>
      <c r="EO1032" s="4"/>
      <c r="FA1032" s="23"/>
      <c r="FB1032" s="24"/>
      <c r="FC1032" s="75"/>
      <c r="FD1032" s="76"/>
      <c r="FF1032" s="89"/>
      <c r="IA1032" s="214"/>
      <c r="IB1032" s="215"/>
      <c r="IC1032" s="214"/>
      <c r="ID1032" s="215"/>
      <c r="IE1032" s="214"/>
      <c r="IF1032" s="214"/>
      <c r="IG1032" s="214"/>
      <c r="IH1032" s="233"/>
      <c r="II1032" s="160"/>
      <c r="IJ1032" s="217"/>
      <c r="IK1032" s="218"/>
      <c r="IL1032" s="218"/>
      <c r="IM1032" s="218"/>
      <c r="IO1032" s="391"/>
    </row>
    <row r="1033" spans="1:249" s="6" customFormat="1" ht="15" x14ac:dyDescent="0.2">
      <c r="A1033" s="467">
        <v>0</v>
      </c>
      <c r="B1033" s="467" t="s">
        <v>2157</v>
      </c>
      <c r="C1033" s="393" t="s">
        <v>1138</v>
      </c>
      <c r="D1033" s="468"/>
      <c r="E1033" s="462" t="s">
        <v>2135</v>
      </c>
      <c r="F1033" s="14"/>
      <c r="G1033" s="14"/>
      <c r="H1033" s="469"/>
      <c r="I1033" s="462"/>
      <c r="J1033" s="456"/>
      <c r="K1033" s="11"/>
      <c r="L1033" s="11"/>
      <c r="M1033" s="14"/>
      <c r="N1033" s="470"/>
      <c r="O1033" s="14"/>
      <c r="P1033" s="14"/>
      <c r="Q1033" s="14"/>
      <c r="R1033" s="14"/>
      <c r="S1033" s="14"/>
      <c r="T1033" s="469"/>
      <c r="U1033" s="454"/>
      <c r="V1033" s="454"/>
      <c r="W1033" s="9"/>
      <c r="X1033" s="9"/>
      <c r="Y1033" s="10"/>
      <c r="Z1033" s="495" t="s">
        <v>2194</v>
      </c>
      <c r="AA1033" s="11"/>
      <c r="AB1033" s="472"/>
      <c r="AC1033" s="473"/>
      <c r="AD1033" s="473"/>
      <c r="AE1033" s="496">
        <v>2</v>
      </c>
      <c r="AF1033" s="12"/>
      <c r="AG1033" s="12"/>
      <c r="AH1033" s="13"/>
      <c r="AI1033" s="14"/>
      <c r="AJ1033" s="14"/>
      <c r="AK1033" s="7"/>
      <c r="AL1033" s="7"/>
      <c r="AM1033" s="15"/>
      <c r="AN1033" s="15"/>
      <c r="AO1033" s="8"/>
      <c r="AP1033" s="453" t="s">
        <v>488</v>
      </c>
      <c r="AQ1033" s="17"/>
      <c r="AR1033" s="18"/>
      <c r="AS1033" s="19"/>
      <c r="AT1033" s="19"/>
      <c r="AU1033" s="19"/>
      <c r="AV1033" s="19"/>
      <c r="AW1033" s="19"/>
      <c r="AX1033" s="19"/>
      <c r="AY1033" s="19"/>
      <c r="AZ1033" s="20"/>
      <c r="BA1033" s="20"/>
      <c r="BB1033" s="21"/>
      <c r="BC1033" s="22" t="s">
        <v>2179</v>
      </c>
      <c r="BD1033" s="77"/>
      <c r="BE1033" s="91"/>
      <c r="BF1033" s="91"/>
      <c r="BG1033" s="92"/>
      <c r="BH1033"/>
      <c r="BI1033"/>
      <c r="BJ1033"/>
      <c r="BK1033"/>
      <c r="BL1033"/>
      <c r="BM1033"/>
      <c r="BN1033"/>
      <c r="BO1033"/>
      <c r="BP1033"/>
      <c r="BQ1033"/>
      <c r="BR1033"/>
      <c r="BS1033"/>
      <c r="BT1033" s="92"/>
      <c r="BU1033" s="92"/>
      <c r="BV1033" s="92"/>
      <c r="BW1033" s="5"/>
      <c r="BX1033" s="5"/>
      <c r="BY1033" s="5"/>
      <c r="BZ1033" s="5"/>
      <c r="CA1033" s="5"/>
      <c r="CB1033" s="5"/>
      <c r="CC1033" s="5"/>
      <c r="CD1033" s="440"/>
      <c r="CE1033" s="440"/>
      <c r="CF1033" s="441"/>
      <c r="CG1033" s="442"/>
      <c r="CH1033" s="443"/>
      <c r="CI1033" s="443"/>
      <c r="CJ1033" s="443"/>
      <c r="CK1033" s="443"/>
      <c r="CL1033" s="4"/>
      <c r="CM1033" s="4"/>
      <c r="CN1033" s="5"/>
      <c r="CO1033" s="4"/>
      <c r="CP1033" s="444"/>
      <c r="CQ1033" s="445"/>
      <c r="CR1033" s="446"/>
      <c r="CS1033" s="446"/>
      <c r="CT1033" s="444"/>
      <c r="CU1033" s="444"/>
      <c r="CV1033" s="444"/>
      <c r="CW1033" s="444"/>
      <c r="CX1033" s="447"/>
      <c r="CY1033" s="447"/>
      <c r="CZ1033" s="447"/>
      <c r="DA1033" s="447"/>
      <c r="DB1033" s="448"/>
      <c r="DC1033" s="448"/>
      <c r="DD1033" s="446"/>
      <c r="DE1033" s="439"/>
      <c r="DF1033" s="439"/>
      <c r="DG1033" s="439"/>
      <c r="DH1033" s="439"/>
      <c r="DI1033" s="439"/>
      <c r="DJ1033" s="439"/>
      <c r="DK1033" s="439"/>
      <c r="DL1033" s="446"/>
      <c r="DM1033" s="446"/>
      <c r="DN1033" s="444"/>
      <c r="DO1033" s="444"/>
      <c r="DP1033" s="444"/>
      <c r="DQ1033" s="444"/>
      <c r="DR1033" s="444"/>
      <c r="DS1033" s="441"/>
      <c r="DT1033" s="449"/>
      <c r="DU1033" s="450"/>
      <c r="DV1033" s="450"/>
      <c r="DW1033" s="450"/>
      <c r="DX1033" s="450"/>
      <c r="DY1033" s="450"/>
      <c r="DZ1033" s="450"/>
      <c r="EA1033" s="450"/>
      <c r="EB1033" s="450"/>
      <c r="EC1033" s="450"/>
      <c r="ED1033" s="450"/>
      <c r="EE1033" s="446"/>
      <c r="EF1033" s="446"/>
      <c r="EL1033" s="4"/>
      <c r="EM1033" s="4"/>
      <c r="EN1033" s="5"/>
      <c r="EO1033" s="4"/>
      <c r="FA1033" s="23"/>
      <c r="FB1033" s="24"/>
      <c r="FC1033" s="75"/>
      <c r="FD1033" s="76"/>
      <c r="FF1033" s="89"/>
      <c r="IA1033" s="214"/>
      <c r="IB1033" s="215"/>
      <c r="IC1033" s="214"/>
      <c r="ID1033" s="215"/>
      <c r="IE1033" s="214"/>
      <c r="IF1033" s="214"/>
      <c r="IG1033" s="214"/>
      <c r="IH1033" s="233"/>
      <c r="II1033" s="160"/>
      <c r="IJ1033" s="217"/>
      <c r="IK1033" s="218"/>
      <c r="IL1033" s="218"/>
      <c r="IM1033" s="218"/>
      <c r="IO1033" s="391"/>
    </row>
    <row r="1034" spans="1:249" s="6" customFormat="1" ht="15.75" x14ac:dyDescent="0.25">
      <c r="A1034" s="467">
        <v>3</v>
      </c>
      <c r="B1034" s="467" t="s">
        <v>1969</v>
      </c>
      <c r="C1034" s="393" t="s">
        <v>1139</v>
      </c>
      <c r="D1034" s="468"/>
      <c r="E1034" s="462" t="s">
        <v>2138</v>
      </c>
      <c r="F1034" s="14" t="s">
        <v>2147</v>
      </c>
      <c r="G1034" s="14" t="s">
        <v>2154</v>
      </c>
      <c r="H1034" s="469" t="s">
        <v>2149</v>
      </c>
      <c r="I1034" s="462"/>
      <c r="J1034" s="456"/>
      <c r="K1034" s="11"/>
      <c r="L1034" s="11"/>
      <c r="M1034" s="14"/>
      <c r="N1034" s="470"/>
      <c r="O1034" s="14"/>
      <c r="P1034" s="14"/>
      <c r="Q1034" s="14"/>
      <c r="R1034" s="14"/>
      <c r="S1034" s="14"/>
      <c r="T1034" s="469"/>
      <c r="U1034" s="454"/>
      <c r="V1034" s="498"/>
      <c r="W1034" s="9"/>
      <c r="X1034" s="9"/>
      <c r="Y1034" s="10"/>
      <c r="Z1034" s="495">
        <v>2</v>
      </c>
      <c r="AA1034" s="11"/>
      <c r="AB1034" s="472"/>
      <c r="AC1034" s="473"/>
      <c r="AD1034" s="473"/>
      <c r="AE1034" s="496">
        <v>3</v>
      </c>
      <c r="AF1034" s="12"/>
      <c r="AG1034" s="12"/>
      <c r="AH1034" s="13"/>
      <c r="AI1034" s="14"/>
      <c r="AJ1034" s="14"/>
      <c r="AK1034" s="7"/>
      <c r="AL1034" s="7"/>
      <c r="AM1034" s="15"/>
      <c r="AN1034" s="15"/>
      <c r="AO1034" s="8"/>
      <c r="AP1034" s="453" t="s">
        <v>489</v>
      </c>
      <c r="AQ1034" s="17"/>
      <c r="AR1034" s="18"/>
      <c r="AS1034" s="19"/>
      <c r="AT1034" s="19"/>
      <c r="AU1034" s="19"/>
      <c r="AV1034" s="19"/>
      <c r="AW1034" s="19"/>
      <c r="AX1034" s="19"/>
      <c r="AY1034" s="19"/>
      <c r="AZ1034" s="20"/>
      <c r="BA1034" s="20"/>
      <c r="BB1034" s="21"/>
      <c r="BC1034" s="22" t="s">
        <v>2179</v>
      </c>
      <c r="BD1034" s="77"/>
      <c r="BE1034" s="91"/>
      <c r="BF1034" s="91"/>
      <c r="BG1034" s="92"/>
      <c r="BH1034"/>
      <c r="BI1034"/>
      <c r="BJ1034"/>
      <c r="BK1034"/>
      <c r="BL1034"/>
      <c r="BM1034"/>
      <c r="BN1034"/>
      <c r="BO1034"/>
      <c r="BP1034"/>
      <c r="BQ1034"/>
      <c r="BR1034"/>
      <c r="BS1034"/>
      <c r="BT1034" s="92"/>
      <c r="BU1034" s="92"/>
      <c r="BV1034" s="92"/>
      <c r="BW1034" s="5"/>
      <c r="BX1034" s="5"/>
      <c r="BY1034" s="5"/>
      <c r="BZ1034" s="5"/>
      <c r="CA1034" s="5"/>
      <c r="CB1034" s="5"/>
      <c r="CC1034" s="5"/>
      <c r="CD1034" s="440"/>
      <c r="CE1034" s="440"/>
      <c r="CF1034" s="441"/>
      <c r="CG1034" s="442"/>
      <c r="CH1034" s="443"/>
      <c r="CI1034" s="443"/>
      <c r="CJ1034" s="443"/>
      <c r="CK1034" s="443"/>
      <c r="CL1034" s="4"/>
      <c r="CM1034" s="4"/>
      <c r="CN1034" s="5"/>
      <c r="CO1034" s="4"/>
      <c r="CP1034" s="444"/>
      <c r="CQ1034" s="445"/>
      <c r="CR1034" s="446"/>
      <c r="CS1034" s="446"/>
      <c r="CT1034" s="444"/>
      <c r="CU1034" s="444"/>
      <c r="CV1034" s="444"/>
      <c r="CW1034" s="444"/>
      <c r="CX1034" s="447"/>
      <c r="CY1034" s="447"/>
      <c r="CZ1034" s="447"/>
      <c r="DA1034" s="447"/>
      <c r="DB1034" s="448"/>
      <c r="DC1034" s="448"/>
      <c r="DD1034" s="446"/>
      <c r="DE1034" s="439"/>
      <c r="DF1034" s="439"/>
      <c r="DG1034" s="439"/>
      <c r="DH1034" s="439"/>
      <c r="DI1034" s="439"/>
      <c r="DJ1034" s="439"/>
      <c r="DK1034" s="439"/>
      <c r="DL1034" s="446"/>
      <c r="DM1034" s="446"/>
      <c r="DN1034" s="444"/>
      <c r="DO1034" s="444"/>
      <c r="DP1034" s="444"/>
      <c r="DQ1034" s="444"/>
      <c r="DR1034" s="444"/>
      <c r="DS1034" s="441"/>
      <c r="DT1034" s="449"/>
      <c r="DU1034" s="450"/>
      <c r="DV1034" s="450"/>
      <c r="DW1034" s="450"/>
      <c r="DX1034" s="450"/>
      <c r="DY1034" s="450"/>
      <c r="DZ1034" s="450"/>
      <c r="EA1034" s="450"/>
      <c r="EB1034" s="450"/>
      <c r="EC1034" s="450"/>
      <c r="ED1034" s="450"/>
      <c r="EE1034" s="446"/>
      <c r="EF1034" s="446"/>
      <c r="EL1034" s="4"/>
      <c r="EM1034" s="4"/>
      <c r="EN1034" s="5"/>
      <c r="EO1034" s="4"/>
      <c r="FA1034" s="23"/>
      <c r="FB1034" s="24"/>
      <c r="FC1034" s="75"/>
      <c r="FD1034" s="76"/>
      <c r="FF1034" s="89"/>
      <c r="IA1034" s="214"/>
      <c r="IB1034" s="215"/>
      <c r="IC1034" s="214"/>
      <c r="ID1034" s="215"/>
      <c r="IE1034" s="214"/>
      <c r="IF1034" s="214"/>
      <c r="IG1034" s="214"/>
      <c r="IH1034" s="233"/>
      <c r="II1034" s="160"/>
      <c r="IJ1034" s="217"/>
      <c r="IK1034" s="218"/>
      <c r="IL1034" s="218"/>
      <c r="IM1034" s="218"/>
      <c r="IO1034" s="391"/>
    </row>
    <row r="1035" spans="1:249" s="6" customFormat="1" ht="15" x14ac:dyDescent="0.2">
      <c r="A1035" s="467" t="s">
        <v>2195</v>
      </c>
      <c r="B1035" s="467" t="s">
        <v>1960</v>
      </c>
      <c r="C1035" s="393" t="s">
        <v>3078</v>
      </c>
      <c r="D1035" s="468"/>
      <c r="E1035" s="462" t="s">
        <v>2137</v>
      </c>
      <c r="F1035" s="14" t="s">
        <v>2149</v>
      </c>
      <c r="G1035" s="14" t="s">
        <v>2149</v>
      </c>
      <c r="H1035" s="469" t="s">
        <v>2149</v>
      </c>
      <c r="I1035" s="462"/>
      <c r="J1035" s="456"/>
      <c r="K1035" s="11"/>
      <c r="L1035" s="11"/>
      <c r="M1035" s="14"/>
      <c r="N1035" s="470"/>
      <c r="O1035" s="14"/>
      <c r="P1035" s="14"/>
      <c r="Q1035" s="14"/>
      <c r="R1035" s="14"/>
      <c r="S1035" s="14"/>
      <c r="T1035" s="469"/>
      <c r="U1035" s="454"/>
      <c r="V1035" s="454"/>
      <c r="W1035" s="9"/>
      <c r="X1035" s="9"/>
      <c r="Y1035" s="10"/>
      <c r="Z1035" s="495" t="s">
        <v>2161</v>
      </c>
      <c r="AA1035" s="11"/>
      <c r="AB1035" s="472"/>
      <c r="AC1035" s="473"/>
      <c r="AD1035" s="473"/>
      <c r="AE1035" s="496" t="s">
        <v>2195</v>
      </c>
      <c r="AF1035" s="12"/>
      <c r="AG1035" s="12"/>
      <c r="AH1035" s="13"/>
      <c r="AI1035" s="14"/>
      <c r="AJ1035" s="14"/>
      <c r="AK1035" s="7"/>
      <c r="AL1035" s="7"/>
      <c r="AM1035" s="15"/>
      <c r="AN1035" s="15"/>
      <c r="AO1035" s="8"/>
      <c r="AP1035" s="453" t="s">
        <v>490</v>
      </c>
      <c r="AQ1035" s="17"/>
      <c r="AR1035" s="18"/>
      <c r="AS1035" s="19"/>
      <c r="AT1035" s="19"/>
      <c r="AU1035" s="19"/>
      <c r="AV1035" s="19"/>
      <c r="AW1035" s="19"/>
      <c r="AX1035" s="19"/>
      <c r="AY1035" s="19"/>
      <c r="AZ1035" s="20"/>
      <c r="BA1035" s="20"/>
      <c r="BB1035" s="21"/>
      <c r="BC1035" s="22" t="s">
        <v>2179</v>
      </c>
      <c r="BD1035" s="77"/>
      <c r="BE1035" s="91"/>
      <c r="BF1035" s="91"/>
      <c r="BG1035" s="92"/>
      <c r="BH1035"/>
      <c r="BI1035"/>
      <c r="BJ1035"/>
      <c r="BK1035"/>
      <c r="BL1035"/>
      <c r="BM1035"/>
      <c r="BN1035"/>
      <c r="BO1035"/>
      <c r="BP1035"/>
      <c r="BQ1035"/>
      <c r="BR1035"/>
      <c r="BS1035"/>
      <c r="BT1035" s="92"/>
      <c r="BU1035" s="92"/>
      <c r="BV1035" s="92"/>
      <c r="BW1035" s="5"/>
      <c r="BX1035" s="5"/>
      <c r="BY1035" s="5"/>
      <c r="BZ1035" s="5"/>
      <c r="CA1035" s="5"/>
      <c r="CB1035" s="5"/>
      <c r="CC1035" s="5"/>
      <c r="CD1035" s="440"/>
      <c r="CE1035" s="440"/>
      <c r="CF1035" s="441"/>
      <c r="CG1035" s="442"/>
      <c r="CH1035" s="443"/>
      <c r="CI1035" s="443"/>
      <c r="CJ1035" s="443"/>
      <c r="CK1035" s="443"/>
      <c r="CL1035" s="4"/>
      <c r="CM1035" s="4"/>
      <c r="CN1035" s="5"/>
      <c r="CO1035" s="4"/>
      <c r="CP1035" s="444"/>
      <c r="CQ1035" s="445"/>
      <c r="CR1035" s="446"/>
      <c r="CS1035" s="446"/>
      <c r="CT1035" s="444"/>
      <c r="CU1035" s="444"/>
      <c r="CV1035" s="444"/>
      <c r="CW1035" s="444"/>
      <c r="CX1035" s="447"/>
      <c r="CY1035" s="447"/>
      <c r="CZ1035" s="447"/>
      <c r="DA1035" s="447"/>
      <c r="DB1035" s="448"/>
      <c r="DC1035" s="448"/>
      <c r="DD1035" s="446"/>
      <c r="DE1035" s="439"/>
      <c r="DF1035" s="439"/>
      <c r="DG1035" s="439"/>
      <c r="DH1035" s="439"/>
      <c r="DI1035" s="439"/>
      <c r="DJ1035" s="439"/>
      <c r="DK1035" s="439"/>
      <c r="DL1035" s="446"/>
      <c r="DM1035" s="446"/>
      <c r="DN1035" s="444"/>
      <c r="DO1035" s="444"/>
      <c r="DP1035" s="444"/>
      <c r="DQ1035" s="444"/>
      <c r="DR1035" s="444"/>
      <c r="DS1035" s="441"/>
      <c r="DT1035" s="449"/>
      <c r="DU1035" s="450"/>
      <c r="DV1035" s="450"/>
      <c r="DW1035" s="450"/>
      <c r="DX1035" s="450"/>
      <c r="DY1035" s="450"/>
      <c r="DZ1035" s="450"/>
      <c r="EA1035" s="450"/>
      <c r="EB1035" s="450"/>
      <c r="EC1035" s="450"/>
      <c r="ED1035" s="450"/>
      <c r="EE1035" s="446"/>
      <c r="EF1035" s="446"/>
      <c r="EL1035" s="4"/>
      <c r="EM1035" s="4"/>
      <c r="EN1035" s="5"/>
      <c r="EO1035" s="4"/>
      <c r="FA1035" s="23"/>
      <c r="FB1035" s="24"/>
      <c r="FC1035" s="75"/>
      <c r="FD1035" s="76"/>
      <c r="FF1035" s="89"/>
      <c r="IA1035" s="214"/>
      <c r="IB1035" s="215"/>
      <c r="IC1035" s="214"/>
      <c r="ID1035" s="215"/>
      <c r="IE1035" s="214"/>
      <c r="IF1035" s="214"/>
      <c r="IG1035" s="214"/>
      <c r="IH1035" s="233"/>
      <c r="II1035" s="160"/>
      <c r="IJ1035" s="217"/>
      <c r="IK1035" s="218"/>
      <c r="IL1035" s="218"/>
      <c r="IM1035" s="218"/>
      <c r="IO1035" s="391"/>
    </row>
    <row r="1036" spans="1:249" s="6" customFormat="1" ht="15" x14ac:dyDescent="0.2">
      <c r="A1036" s="467" t="s">
        <v>2195</v>
      </c>
      <c r="B1036" s="467" t="s">
        <v>2149</v>
      </c>
      <c r="C1036" s="393" t="s">
        <v>1140</v>
      </c>
      <c r="D1036" s="468"/>
      <c r="E1036" s="462" t="s">
        <v>2139</v>
      </c>
      <c r="F1036" s="14" t="s">
        <v>2149</v>
      </c>
      <c r="G1036" s="14" t="s">
        <v>2149</v>
      </c>
      <c r="H1036" s="469" t="s">
        <v>2149</v>
      </c>
      <c r="I1036" s="462"/>
      <c r="J1036" s="456"/>
      <c r="K1036" s="11"/>
      <c r="L1036" s="11"/>
      <c r="M1036" s="14"/>
      <c r="N1036" s="470"/>
      <c r="O1036" s="14"/>
      <c r="P1036" s="14"/>
      <c r="Q1036" s="14"/>
      <c r="R1036" s="14"/>
      <c r="S1036" s="14"/>
      <c r="T1036" s="469"/>
      <c r="U1036" s="454"/>
      <c r="V1036" s="454"/>
      <c r="W1036" s="9"/>
      <c r="X1036" s="9"/>
      <c r="Y1036" s="10"/>
      <c r="Z1036" s="495" t="s">
        <v>2195</v>
      </c>
      <c r="AA1036" s="11"/>
      <c r="AB1036" s="472"/>
      <c r="AC1036" s="473"/>
      <c r="AD1036" s="473"/>
      <c r="AE1036" s="496" t="s">
        <v>2195</v>
      </c>
      <c r="AF1036" s="12"/>
      <c r="AG1036" s="12"/>
      <c r="AH1036" s="13"/>
      <c r="AI1036" s="14"/>
      <c r="AJ1036" s="14"/>
      <c r="AK1036" s="7"/>
      <c r="AL1036" s="7"/>
      <c r="AM1036" s="15"/>
      <c r="AN1036" s="15"/>
      <c r="AO1036" s="8"/>
      <c r="AP1036" s="453" t="s">
        <v>491</v>
      </c>
      <c r="AQ1036" s="17"/>
      <c r="AR1036" s="18"/>
      <c r="AS1036" s="19"/>
      <c r="AT1036" s="19"/>
      <c r="AU1036" s="19"/>
      <c r="AV1036" s="19"/>
      <c r="AW1036" s="19"/>
      <c r="AX1036" s="19"/>
      <c r="AY1036" s="19"/>
      <c r="AZ1036" s="20"/>
      <c r="BA1036" s="20"/>
      <c r="BB1036" s="21"/>
      <c r="BC1036" s="22" t="s">
        <v>2179</v>
      </c>
      <c r="BD1036" s="77"/>
      <c r="BE1036" s="91"/>
      <c r="BF1036" s="91"/>
      <c r="BG1036" s="92"/>
      <c r="BH1036"/>
      <c r="BI1036"/>
      <c r="BJ1036"/>
      <c r="BK1036"/>
      <c r="BL1036"/>
      <c r="BM1036"/>
      <c r="BN1036"/>
      <c r="BO1036"/>
      <c r="BP1036"/>
      <c r="BQ1036"/>
      <c r="BR1036"/>
      <c r="BS1036"/>
      <c r="BT1036" s="92"/>
      <c r="BU1036" s="92"/>
      <c r="BV1036" s="92"/>
      <c r="BW1036" s="5"/>
      <c r="BX1036" s="5"/>
      <c r="BY1036" s="5"/>
      <c r="BZ1036" s="5"/>
      <c r="CA1036" s="5"/>
      <c r="CB1036" s="5"/>
      <c r="CC1036" s="5"/>
      <c r="CD1036" s="440"/>
      <c r="CE1036" s="440"/>
      <c r="CF1036" s="441"/>
      <c r="CG1036" s="442"/>
      <c r="CH1036" s="443"/>
      <c r="CI1036" s="443"/>
      <c r="CJ1036" s="443"/>
      <c r="CK1036" s="443"/>
      <c r="CL1036" s="4"/>
      <c r="CM1036" s="4"/>
      <c r="CN1036" s="5"/>
      <c r="CO1036" s="4"/>
      <c r="CP1036" s="444"/>
      <c r="CQ1036" s="445"/>
      <c r="CR1036" s="446"/>
      <c r="CS1036" s="446"/>
      <c r="CT1036" s="444"/>
      <c r="CU1036" s="444"/>
      <c r="CV1036" s="444"/>
      <c r="CW1036" s="444"/>
      <c r="CX1036" s="447"/>
      <c r="CY1036" s="447"/>
      <c r="CZ1036" s="447"/>
      <c r="DA1036" s="447"/>
      <c r="DB1036" s="448"/>
      <c r="DC1036" s="448"/>
      <c r="DD1036" s="446"/>
      <c r="DE1036" s="439"/>
      <c r="DF1036" s="439"/>
      <c r="DG1036" s="439"/>
      <c r="DH1036" s="439"/>
      <c r="DI1036" s="439"/>
      <c r="DJ1036" s="439"/>
      <c r="DK1036" s="439"/>
      <c r="DL1036" s="446"/>
      <c r="DM1036" s="446"/>
      <c r="DN1036" s="444"/>
      <c r="DO1036" s="444"/>
      <c r="DP1036" s="444"/>
      <c r="DQ1036" s="444"/>
      <c r="DR1036" s="444"/>
      <c r="DS1036" s="441"/>
      <c r="DT1036" s="449"/>
      <c r="DU1036" s="450"/>
      <c r="DV1036" s="450"/>
      <c r="DW1036" s="450"/>
      <c r="DX1036" s="450"/>
      <c r="DY1036" s="450"/>
      <c r="DZ1036" s="450"/>
      <c r="EA1036" s="450"/>
      <c r="EB1036" s="450"/>
      <c r="EC1036" s="450"/>
      <c r="ED1036" s="450"/>
      <c r="EE1036" s="446"/>
      <c r="EF1036" s="446"/>
      <c r="EL1036" s="4"/>
      <c r="EM1036" s="4"/>
      <c r="EN1036" s="5"/>
      <c r="EO1036" s="4"/>
      <c r="FA1036" s="23"/>
      <c r="FB1036" s="24"/>
      <c r="FC1036" s="75"/>
      <c r="FD1036" s="76"/>
      <c r="FF1036" s="89"/>
      <c r="IA1036" s="214"/>
      <c r="IB1036" s="215"/>
      <c r="IC1036" s="214"/>
      <c r="ID1036" s="215"/>
      <c r="IE1036" s="214"/>
      <c r="IF1036" s="214"/>
      <c r="IG1036" s="214"/>
      <c r="IH1036" s="233"/>
      <c r="II1036" s="160"/>
      <c r="IJ1036" s="217"/>
      <c r="IK1036" s="218"/>
      <c r="IL1036" s="218"/>
      <c r="IM1036" s="218"/>
      <c r="IO1036" s="391"/>
    </row>
    <row r="1037" spans="1:249" s="6" customFormat="1" ht="15" x14ac:dyDescent="0.2">
      <c r="A1037" s="467" t="s">
        <v>2195</v>
      </c>
      <c r="B1037" s="467" t="s">
        <v>2149</v>
      </c>
      <c r="C1037" s="393" t="s">
        <v>1141</v>
      </c>
      <c r="D1037" s="468"/>
      <c r="E1037" s="462" t="s">
        <v>2137</v>
      </c>
      <c r="F1037" s="14" t="s">
        <v>2149</v>
      </c>
      <c r="G1037" s="14" t="s">
        <v>2149</v>
      </c>
      <c r="H1037" s="469" t="s">
        <v>2149</v>
      </c>
      <c r="I1037" s="462"/>
      <c r="J1037" s="456"/>
      <c r="K1037" s="11"/>
      <c r="L1037" s="11"/>
      <c r="M1037" s="14"/>
      <c r="N1037" s="470"/>
      <c r="O1037" s="14"/>
      <c r="P1037" s="14"/>
      <c r="Q1037" s="14"/>
      <c r="R1037" s="14"/>
      <c r="S1037" s="14"/>
      <c r="T1037" s="469"/>
      <c r="U1037" s="454"/>
      <c r="V1037" s="454"/>
      <c r="W1037" s="9"/>
      <c r="X1037" s="9"/>
      <c r="Y1037" s="10"/>
      <c r="Z1037" s="495" t="s">
        <v>2195</v>
      </c>
      <c r="AA1037" s="11"/>
      <c r="AB1037" s="472"/>
      <c r="AC1037" s="473"/>
      <c r="AD1037" s="473"/>
      <c r="AE1037" s="496" t="s">
        <v>2195</v>
      </c>
      <c r="AF1037" s="12"/>
      <c r="AG1037" s="12"/>
      <c r="AH1037" s="13"/>
      <c r="AI1037" s="14"/>
      <c r="AJ1037" s="14"/>
      <c r="AK1037" s="7"/>
      <c r="AL1037" s="7"/>
      <c r="AM1037" s="15"/>
      <c r="AN1037" s="15"/>
      <c r="AO1037" s="8"/>
      <c r="AP1037" s="453" t="s">
        <v>492</v>
      </c>
      <c r="AQ1037" s="17"/>
      <c r="AR1037" s="18"/>
      <c r="AS1037" s="19"/>
      <c r="AT1037" s="19"/>
      <c r="AU1037" s="19"/>
      <c r="AV1037" s="19"/>
      <c r="AW1037" s="19"/>
      <c r="AX1037" s="19"/>
      <c r="AY1037" s="19"/>
      <c r="AZ1037" s="20"/>
      <c r="BA1037" s="20"/>
      <c r="BB1037" s="21"/>
      <c r="BC1037" s="22" t="s">
        <v>2179</v>
      </c>
      <c r="BD1037" s="77"/>
      <c r="BE1037" s="91"/>
      <c r="BF1037" s="91"/>
      <c r="BG1037" s="92"/>
      <c r="BH1037"/>
      <c r="BI1037"/>
      <c r="BJ1037"/>
      <c r="BK1037"/>
      <c r="BL1037"/>
      <c r="BM1037"/>
      <c r="BN1037"/>
      <c r="BO1037"/>
      <c r="BP1037"/>
      <c r="BQ1037"/>
      <c r="BR1037"/>
      <c r="BS1037"/>
      <c r="BT1037" s="92"/>
      <c r="BU1037" s="92"/>
      <c r="BV1037" s="92"/>
      <c r="BW1037" s="5"/>
      <c r="BX1037" s="5"/>
      <c r="BY1037" s="5"/>
      <c r="BZ1037" s="5"/>
      <c r="CA1037" s="5"/>
      <c r="CB1037" s="5"/>
      <c r="CC1037" s="5"/>
      <c r="CD1037" s="440"/>
      <c r="CE1037" s="440"/>
      <c r="CF1037" s="441"/>
      <c r="CG1037" s="442"/>
      <c r="CH1037" s="443"/>
      <c r="CI1037" s="443"/>
      <c r="CJ1037" s="443"/>
      <c r="CK1037" s="443"/>
      <c r="CL1037" s="4"/>
      <c r="CM1037" s="4"/>
      <c r="CN1037" s="5"/>
      <c r="CO1037" s="4"/>
      <c r="CP1037" s="444"/>
      <c r="CQ1037" s="445"/>
      <c r="CR1037" s="446"/>
      <c r="CS1037" s="446"/>
      <c r="CT1037" s="444"/>
      <c r="CU1037" s="444"/>
      <c r="CV1037" s="444"/>
      <c r="CW1037" s="444"/>
      <c r="CX1037" s="447"/>
      <c r="CY1037" s="447"/>
      <c r="CZ1037" s="447"/>
      <c r="DA1037" s="447"/>
      <c r="DB1037" s="448"/>
      <c r="DC1037" s="448"/>
      <c r="DD1037" s="446"/>
      <c r="DE1037" s="439"/>
      <c r="DF1037" s="439"/>
      <c r="DG1037" s="439"/>
      <c r="DH1037" s="439"/>
      <c r="DI1037" s="439"/>
      <c r="DJ1037" s="439"/>
      <c r="DK1037" s="439"/>
      <c r="DL1037" s="446"/>
      <c r="DM1037" s="446"/>
      <c r="DN1037" s="444"/>
      <c r="DO1037" s="444"/>
      <c r="DP1037" s="444"/>
      <c r="DQ1037" s="444"/>
      <c r="DR1037" s="444"/>
      <c r="DS1037" s="441"/>
      <c r="DT1037" s="449"/>
      <c r="DU1037" s="450"/>
      <c r="DV1037" s="450"/>
      <c r="DW1037" s="450"/>
      <c r="DX1037" s="450"/>
      <c r="DY1037" s="450"/>
      <c r="DZ1037" s="450"/>
      <c r="EA1037" s="450"/>
      <c r="EB1037" s="450"/>
      <c r="EC1037" s="450"/>
      <c r="ED1037" s="450"/>
      <c r="EE1037" s="446"/>
      <c r="EF1037" s="446"/>
      <c r="EL1037" s="4"/>
      <c r="EM1037" s="4"/>
      <c r="EN1037" s="5"/>
      <c r="EO1037" s="4"/>
      <c r="FA1037" s="23"/>
      <c r="FB1037" s="24"/>
      <c r="FC1037" s="75"/>
      <c r="FD1037" s="76"/>
      <c r="FF1037" s="89"/>
      <c r="IA1037" s="214"/>
      <c r="IB1037" s="215"/>
      <c r="IC1037" s="214"/>
      <c r="ID1037" s="215"/>
      <c r="IE1037" s="214"/>
      <c r="IF1037" s="214"/>
      <c r="IG1037" s="214"/>
      <c r="IH1037" s="233"/>
      <c r="II1037" s="160"/>
      <c r="IJ1037" s="217"/>
      <c r="IK1037" s="218"/>
      <c r="IL1037" s="218"/>
      <c r="IM1037" s="218"/>
      <c r="IO1037" s="391"/>
    </row>
    <row r="1038" spans="1:249" s="6" customFormat="1" ht="15" x14ac:dyDescent="0.2">
      <c r="A1038" s="467" t="s">
        <v>2195</v>
      </c>
      <c r="B1038" s="467" t="s">
        <v>2149</v>
      </c>
      <c r="C1038" s="393" t="s">
        <v>1142</v>
      </c>
      <c r="D1038" s="468"/>
      <c r="E1038" s="462" t="s">
        <v>2138</v>
      </c>
      <c r="F1038" s="14" t="s">
        <v>2149</v>
      </c>
      <c r="G1038" s="14" t="s">
        <v>2149</v>
      </c>
      <c r="H1038" s="469" t="s">
        <v>2149</v>
      </c>
      <c r="I1038" s="462"/>
      <c r="J1038" s="456"/>
      <c r="K1038" s="11"/>
      <c r="L1038" s="11"/>
      <c r="M1038" s="14"/>
      <c r="N1038" s="470"/>
      <c r="O1038" s="14"/>
      <c r="P1038" s="14"/>
      <c r="Q1038" s="14"/>
      <c r="R1038" s="14"/>
      <c r="S1038" s="14"/>
      <c r="T1038" s="469"/>
      <c r="U1038" s="454"/>
      <c r="V1038" s="454"/>
      <c r="W1038" s="9"/>
      <c r="X1038" s="9"/>
      <c r="Y1038" s="10"/>
      <c r="Z1038" s="495" t="s">
        <v>2195</v>
      </c>
      <c r="AA1038" s="11"/>
      <c r="AB1038" s="472"/>
      <c r="AC1038" s="473"/>
      <c r="AD1038" s="473"/>
      <c r="AE1038" s="496" t="s">
        <v>2195</v>
      </c>
      <c r="AF1038" s="12"/>
      <c r="AG1038" s="12"/>
      <c r="AH1038" s="13"/>
      <c r="AI1038" s="14"/>
      <c r="AJ1038" s="14"/>
      <c r="AK1038" s="7"/>
      <c r="AL1038" s="7"/>
      <c r="AM1038" s="15"/>
      <c r="AN1038" s="15"/>
      <c r="AO1038" s="8"/>
      <c r="AP1038" s="453" t="s">
        <v>493</v>
      </c>
      <c r="AQ1038" s="17"/>
      <c r="AR1038" s="18"/>
      <c r="AS1038" s="19"/>
      <c r="AT1038" s="19"/>
      <c r="AU1038" s="19"/>
      <c r="AV1038" s="19"/>
      <c r="AW1038" s="19"/>
      <c r="AX1038" s="19"/>
      <c r="AY1038" s="19"/>
      <c r="AZ1038" s="20"/>
      <c r="BA1038" s="20"/>
      <c r="BB1038" s="21"/>
      <c r="BC1038" s="22" t="s">
        <v>2179</v>
      </c>
      <c r="BD1038" s="77"/>
      <c r="BE1038" s="91"/>
      <c r="BF1038" s="91"/>
      <c r="BG1038" s="92"/>
      <c r="BH1038"/>
      <c r="BI1038"/>
      <c r="BJ1038"/>
      <c r="BK1038"/>
      <c r="BL1038"/>
      <c r="BM1038"/>
      <c r="BN1038"/>
      <c r="BO1038"/>
      <c r="BP1038"/>
      <c r="BQ1038"/>
      <c r="BR1038"/>
      <c r="BS1038"/>
      <c r="BT1038" s="92"/>
      <c r="BU1038" s="92"/>
      <c r="BV1038" s="92"/>
      <c r="BW1038" s="5"/>
      <c r="BX1038" s="5"/>
      <c r="BY1038" s="5"/>
      <c r="BZ1038" s="5"/>
      <c r="CA1038" s="5"/>
      <c r="CB1038" s="5"/>
      <c r="CC1038" s="5"/>
      <c r="CD1038" s="440"/>
      <c r="CE1038" s="440"/>
      <c r="CF1038" s="441"/>
      <c r="CG1038" s="442"/>
      <c r="CH1038" s="443"/>
      <c r="CI1038" s="443"/>
      <c r="CJ1038" s="443"/>
      <c r="CK1038" s="443"/>
      <c r="CL1038" s="4"/>
      <c r="CM1038" s="4"/>
      <c r="CN1038" s="5"/>
      <c r="CO1038" s="4"/>
      <c r="CP1038" s="444"/>
      <c r="CQ1038" s="445"/>
      <c r="CR1038" s="446"/>
      <c r="CS1038" s="446"/>
      <c r="CT1038" s="444"/>
      <c r="CU1038" s="444"/>
      <c r="CV1038" s="444"/>
      <c r="CW1038" s="444"/>
      <c r="CX1038" s="447"/>
      <c r="CY1038" s="447"/>
      <c r="CZ1038" s="447"/>
      <c r="DA1038" s="447"/>
      <c r="DB1038" s="448"/>
      <c r="DC1038" s="448"/>
      <c r="DD1038" s="446"/>
      <c r="DE1038" s="439"/>
      <c r="DF1038" s="439"/>
      <c r="DG1038" s="439"/>
      <c r="DH1038" s="439"/>
      <c r="DI1038" s="439"/>
      <c r="DJ1038" s="439"/>
      <c r="DK1038" s="439"/>
      <c r="DL1038" s="446"/>
      <c r="DM1038" s="446"/>
      <c r="DN1038" s="444"/>
      <c r="DO1038" s="444"/>
      <c r="DP1038" s="444"/>
      <c r="DQ1038" s="444"/>
      <c r="DR1038" s="444"/>
      <c r="DS1038" s="441"/>
      <c r="DT1038" s="449"/>
      <c r="DU1038" s="450"/>
      <c r="DV1038" s="450"/>
      <c r="DW1038" s="450"/>
      <c r="DX1038" s="450"/>
      <c r="DY1038" s="450"/>
      <c r="DZ1038" s="450"/>
      <c r="EA1038" s="450"/>
      <c r="EB1038" s="450"/>
      <c r="EC1038" s="450"/>
      <c r="ED1038" s="450"/>
      <c r="EE1038" s="446"/>
      <c r="EF1038" s="446"/>
      <c r="EL1038" s="4"/>
      <c r="EM1038" s="4"/>
      <c r="EN1038" s="5"/>
      <c r="EO1038" s="4"/>
      <c r="FA1038" s="23"/>
      <c r="FB1038" s="24"/>
      <c r="FC1038" s="75"/>
      <c r="FD1038" s="76"/>
      <c r="FF1038" s="89"/>
      <c r="IA1038" s="214"/>
      <c r="IB1038" s="215"/>
      <c r="IC1038" s="214"/>
      <c r="ID1038" s="215"/>
      <c r="IE1038" s="214"/>
      <c r="IF1038" s="214"/>
      <c r="IG1038" s="214"/>
      <c r="IH1038" s="233"/>
      <c r="II1038" s="160"/>
      <c r="IJ1038" s="217"/>
      <c r="IK1038" s="218"/>
      <c r="IL1038" s="218"/>
      <c r="IM1038" s="218"/>
      <c r="IO1038" s="391"/>
    </row>
    <row r="1039" spans="1:249" s="6" customFormat="1" ht="15" x14ac:dyDescent="0.2">
      <c r="A1039" s="467" t="s">
        <v>2195</v>
      </c>
      <c r="B1039" s="467" t="s">
        <v>2149</v>
      </c>
      <c r="C1039" s="393" t="s">
        <v>1143</v>
      </c>
      <c r="D1039" s="468"/>
      <c r="E1039" s="462" t="s">
        <v>2138</v>
      </c>
      <c r="F1039" s="14" t="s">
        <v>2149</v>
      </c>
      <c r="G1039" s="14" t="s">
        <v>2149</v>
      </c>
      <c r="H1039" s="469" t="s">
        <v>2149</v>
      </c>
      <c r="I1039" s="462"/>
      <c r="J1039" s="456"/>
      <c r="K1039" s="11"/>
      <c r="L1039" s="11"/>
      <c r="M1039" s="14"/>
      <c r="N1039" s="470"/>
      <c r="O1039" s="14"/>
      <c r="P1039" s="14"/>
      <c r="Q1039" s="14"/>
      <c r="R1039" s="14"/>
      <c r="S1039" s="14"/>
      <c r="T1039" s="469"/>
      <c r="U1039" s="454"/>
      <c r="V1039" s="454"/>
      <c r="W1039" s="9"/>
      <c r="X1039" s="9"/>
      <c r="Y1039" s="10"/>
      <c r="Z1039" s="495" t="s">
        <v>2195</v>
      </c>
      <c r="AA1039" s="11"/>
      <c r="AB1039" s="472"/>
      <c r="AC1039" s="473"/>
      <c r="AD1039" s="473"/>
      <c r="AE1039" s="496" t="s">
        <v>2195</v>
      </c>
      <c r="AF1039" s="12"/>
      <c r="AG1039" s="12"/>
      <c r="AH1039" s="13"/>
      <c r="AI1039" s="14"/>
      <c r="AJ1039" s="14"/>
      <c r="AK1039" s="7"/>
      <c r="AL1039" s="7"/>
      <c r="AM1039" s="15"/>
      <c r="AN1039" s="15"/>
      <c r="AO1039" s="8"/>
      <c r="AP1039" s="453" t="s">
        <v>494</v>
      </c>
      <c r="AQ1039" s="17"/>
      <c r="AR1039" s="18"/>
      <c r="AS1039" s="19"/>
      <c r="AT1039" s="19"/>
      <c r="AU1039" s="19"/>
      <c r="AV1039" s="19"/>
      <c r="AW1039" s="19"/>
      <c r="AX1039" s="19"/>
      <c r="AY1039" s="19"/>
      <c r="AZ1039" s="20"/>
      <c r="BA1039" s="20"/>
      <c r="BB1039" s="21"/>
      <c r="BC1039" s="22" t="s">
        <v>2179</v>
      </c>
      <c r="BD1039" s="77"/>
      <c r="BE1039" s="91"/>
      <c r="BF1039" s="91"/>
      <c r="BG1039" s="92"/>
      <c r="BH1039"/>
      <c r="BI1039"/>
      <c r="BJ1039"/>
      <c r="BK1039"/>
      <c r="BL1039"/>
      <c r="BM1039"/>
      <c r="BN1039"/>
      <c r="BO1039"/>
      <c r="BP1039"/>
      <c r="BQ1039"/>
      <c r="BR1039"/>
      <c r="BS1039"/>
      <c r="BT1039" s="92"/>
      <c r="BU1039" s="92"/>
      <c r="BV1039" s="92"/>
      <c r="BW1039" s="5"/>
      <c r="BX1039" s="5"/>
      <c r="BY1039" s="5"/>
      <c r="BZ1039" s="5"/>
      <c r="CA1039" s="5"/>
      <c r="CB1039" s="5"/>
      <c r="CC1039" s="5"/>
      <c r="CD1039" s="440"/>
      <c r="CE1039" s="440"/>
      <c r="CF1039" s="441"/>
      <c r="CG1039" s="442"/>
      <c r="CH1039" s="443"/>
      <c r="CI1039" s="443"/>
      <c r="CJ1039" s="443"/>
      <c r="CK1039" s="443"/>
      <c r="CL1039" s="4"/>
      <c r="CM1039" s="4"/>
      <c r="CN1039" s="5"/>
      <c r="CO1039" s="4"/>
      <c r="CP1039" s="444"/>
      <c r="CQ1039" s="445"/>
      <c r="CR1039" s="446"/>
      <c r="CS1039" s="446"/>
      <c r="CT1039" s="444"/>
      <c r="CU1039" s="444"/>
      <c r="CV1039" s="444"/>
      <c r="CW1039" s="444"/>
      <c r="CX1039" s="447"/>
      <c r="CY1039" s="447"/>
      <c r="CZ1039" s="447"/>
      <c r="DA1039" s="447"/>
      <c r="DB1039" s="448"/>
      <c r="DC1039" s="448"/>
      <c r="DD1039" s="446"/>
      <c r="DE1039" s="439"/>
      <c r="DF1039" s="439"/>
      <c r="DG1039" s="439"/>
      <c r="DH1039" s="439"/>
      <c r="DI1039" s="439"/>
      <c r="DJ1039" s="439"/>
      <c r="DK1039" s="439"/>
      <c r="DL1039" s="446"/>
      <c r="DM1039" s="446"/>
      <c r="DN1039" s="444"/>
      <c r="DO1039" s="444"/>
      <c r="DP1039" s="444"/>
      <c r="DQ1039" s="444"/>
      <c r="DR1039" s="444"/>
      <c r="DS1039" s="441"/>
      <c r="DT1039" s="449"/>
      <c r="DU1039" s="450"/>
      <c r="DV1039" s="450"/>
      <c r="DW1039" s="450"/>
      <c r="DX1039" s="450"/>
      <c r="DY1039" s="450"/>
      <c r="DZ1039" s="450"/>
      <c r="EA1039" s="450"/>
      <c r="EB1039" s="450"/>
      <c r="EC1039" s="450"/>
      <c r="ED1039" s="450"/>
      <c r="EE1039" s="446"/>
      <c r="EF1039" s="446"/>
      <c r="EL1039" s="4"/>
      <c r="EM1039" s="4"/>
      <c r="EN1039" s="5"/>
      <c r="EO1039" s="4"/>
      <c r="FA1039" s="23"/>
      <c r="FB1039" s="24"/>
      <c r="FC1039" s="75"/>
      <c r="FD1039" s="76"/>
      <c r="FF1039" s="89"/>
      <c r="IA1039" s="214"/>
      <c r="IB1039" s="215"/>
      <c r="IC1039" s="214"/>
      <c r="ID1039" s="215"/>
      <c r="IE1039" s="214"/>
      <c r="IF1039" s="214"/>
      <c r="IG1039" s="214"/>
      <c r="IH1039" s="233"/>
      <c r="II1039" s="160"/>
      <c r="IJ1039" s="217"/>
      <c r="IK1039" s="218"/>
      <c r="IL1039" s="218"/>
      <c r="IM1039" s="218"/>
      <c r="IO1039" s="391"/>
    </row>
    <row r="1040" spans="1:249" s="6" customFormat="1" ht="15" x14ac:dyDescent="0.2">
      <c r="A1040" s="467" t="s">
        <v>2195</v>
      </c>
      <c r="B1040" s="467" t="s">
        <v>2149</v>
      </c>
      <c r="C1040" s="393" t="s">
        <v>1144</v>
      </c>
      <c r="D1040" s="468"/>
      <c r="E1040" s="462" t="s">
        <v>2138</v>
      </c>
      <c r="F1040" s="14" t="s">
        <v>2149</v>
      </c>
      <c r="G1040" s="14" t="s">
        <v>2149</v>
      </c>
      <c r="H1040" s="469" t="s">
        <v>2149</v>
      </c>
      <c r="I1040" s="462"/>
      <c r="J1040" s="456"/>
      <c r="K1040" s="11"/>
      <c r="L1040" s="11"/>
      <c r="M1040" s="14"/>
      <c r="N1040" s="470"/>
      <c r="O1040" s="14"/>
      <c r="P1040" s="14"/>
      <c r="Q1040" s="14"/>
      <c r="R1040" s="14"/>
      <c r="S1040" s="14"/>
      <c r="T1040" s="469"/>
      <c r="U1040" s="454"/>
      <c r="V1040" s="454"/>
      <c r="W1040" s="9"/>
      <c r="X1040" s="9"/>
      <c r="Y1040" s="10"/>
      <c r="Z1040" s="495" t="s">
        <v>2195</v>
      </c>
      <c r="AA1040" s="11"/>
      <c r="AB1040" s="472"/>
      <c r="AC1040" s="473"/>
      <c r="AD1040" s="473"/>
      <c r="AE1040" s="496" t="s">
        <v>2195</v>
      </c>
      <c r="AF1040" s="12"/>
      <c r="AG1040" s="12"/>
      <c r="AH1040" s="13"/>
      <c r="AI1040" s="14"/>
      <c r="AJ1040" s="14"/>
      <c r="AK1040" s="7"/>
      <c r="AL1040" s="7"/>
      <c r="AM1040" s="15"/>
      <c r="AN1040" s="15"/>
      <c r="AO1040" s="8"/>
      <c r="AP1040" s="453" t="s">
        <v>495</v>
      </c>
      <c r="AQ1040" s="17"/>
      <c r="AR1040" s="18"/>
      <c r="AS1040" s="19"/>
      <c r="AT1040" s="19"/>
      <c r="AU1040" s="19"/>
      <c r="AV1040" s="19"/>
      <c r="AW1040" s="19"/>
      <c r="AX1040" s="19"/>
      <c r="AY1040" s="19"/>
      <c r="AZ1040" s="20"/>
      <c r="BA1040" s="20"/>
      <c r="BB1040" s="21"/>
      <c r="BC1040" s="22" t="s">
        <v>2179</v>
      </c>
      <c r="BD1040" s="77"/>
      <c r="BE1040" s="91"/>
      <c r="BF1040" s="91"/>
      <c r="BG1040" s="92"/>
      <c r="BH1040"/>
      <c r="BI1040"/>
      <c r="BJ1040"/>
      <c r="BK1040"/>
      <c r="BL1040"/>
      <c r="BM1040"/>
      <c r="BN1040"/>
      <c r="BO1040"/>
      <c r="BP1040"/>
      <c r="BQ1040"/>
      <c r="BR1040"/>
      <c r="BS1040"/>
      <c r="BT1040" s="92"/>
      <c r="BU1040" s="92"/>
      <c r="BV1040" s="92"/>
      <c r="BW1040" s="5"/>
      <c r="BX1040" s="5"/>
      <c r="BY1040" s="5"/>
      <c r="BZ1040" s="5"/>
      <c r="CA1040" s="5"/>
      <c r="CB1040" s="5"/>
      <c r="CC1040" s="5"/>
      <c r="CD1040" s="440"/>
      <c r="CE1040" s="440"/>
      <c r="CF1040" s="441"/>
      <c r="CG1040" s="442"/>
      <c r="CH1040" s="443"/>
      <c r="CI1040" s="443"/>
      <c r="CJ1040" s="443"/>
      <c r="CK1040" s="443"/>
      <c r="CL1040" s="4"/>
      <c r="CM1040" s="4"/>
      <c r="CN1040" s="5"/>
      <c r="CO1040" s="4"/>
      <c r="CP1040" s="444"/>
      <c r="CQ1040" s="445"/>
      <c r="CR1040" s="446"/>
      <c r="CS1040" s="446"/>
      <c r="CT1040" s="444"/>
      <c r="CU1040" s="444"/>
      <c r="CV1040" s="444"/>
      <c r="CW1040" s="444"/>
      <c r="CX1040" s="447"/>
      <c r="CY1040" s="447"/>
      <c r="CZ1040" s="447"/>
      <c r="DA1040" s="447"/>
      <c r="DB1040" s="448"/>
      <c r="DC1040" s="448"/>
      <c r="DD1040" s="446"/>
      <c r="DE1040" s="439"/>
      <c r="DF1040" s="439"/>
      <c r="DG1040" s="439"/>
      <c r="DH1040" s="439"/>
      <c r="DI1040" s="439"/>
      <c r="DJ1040" s="439"/>
      <c r="DK1040" s="439"/>
      <c r="DL1040" s="446"/>
      <c r="DM1040" s="446"/>
      <c r="DN1040" s="444"/>
      <c r="DO1040" s="444"/>
      <c r="DP1040" s="444"/>
      <c r="DQ1040" s="444"/>
      <c r="DR1040" s="444"/>
      <c r="DS1040" s="441"/>
      <c r="DT1040" s="449"/>
      <c r="DU1040" s="450"/>
      <c r="DV1040" s="450"/>
      <c r="DW1040" s="450"/>
      <c r="DX1040" s="450"/>
      <c r="DY1040" s="450"/>
      <c r="DZ1040" s="450"/>
      <c r="EA1040" s="450"/>
      <c r="EB1040" s="450"/>
      <c r="EC1040" s="450"/>
      <c r="ED1040" s="450"/>
      <c r="EE1040" s="446"/>
      <c r="EF1040" s="446"/>
      <c r="EL1040" s="4"/>
      <c r="EM1040" s="4"/>
      <c r="EN1040" s="5"/>
      <c r="EO1040" s="4"/>
      <c r="FA1040" s="23"/>
      <c r="FB1040" s="24"/>
      <c r="FC1040" s="75"/>
      <c r="FD1040" s="76"/>
      <c r="FF1040" s="89"/>
      <c r="IA1040" s="214"/>
      <c r="IB1040" s="215"/>
      <c r="IC1040" s="214"/>
      <c r="ID1040" s="215"/>
      <c r="IE1040" s="214"/>
      <c r="IF1040" s="214"/>
      <c r="IG1040" s="214"/>
      <c r="IH1040" s="233"/>
      <c r="II1040" s="160"/>
      <c r="IJ1040" s="217"/>
      <c r="IK1040" s="218"/>
      <c r="IL1040" s="218"/>
      <c r="IM1040" s="218"/>
      <c r="IO1040" s="391"/>
    </row>
    <row r="1041" spans="1:249" s="6" customFormat="1" ht="15" x14ac:dyDescent="0.2">
      <c r="A1041" s="467" t="s">
        <v>2165</v>
      </c>
      <c r="B1041" s="467" t="s">
        <v>3037</v>
      </c>
      <c r="C1041" s="393" t="s">
        <v>3134</v>
      </c>
      <c r="D1041" s="468"/>
      <c r="E1041" s="462" t="s">
        <v>2136</v>
      </c>
      <c r="F1041" s="14" t="s">
        <v>2149</v>
      </c>
      <c r="G1041" s="14" t="s">
        <v>2149</v>
      </c>
      <c r="H1041" s="469" t="s">
        <v>2149</v>
      </c>
      <c r="I1041" s="462"/>
      <c r="J1041" s="456"/>
      <c r="K1041" s="11"/>
      <c r="L1041" s="11"/>
      <c r="M1041" s="14"/>
      <c r="N1041" s="470"/>
      <c r="O1041" s="14"/>
      <c r="P1041" s="14"/>
      <c r="Q1041" s="14"/>
      <c r="R1041" s="14"/>
      <c r="S1041" s="14"/>
      <c r="T1041" s="469"/>
      <c r="U1041" s="454"/>
      <c r="V1041" s="454"/>
      <c r="W1041" s="9"/>
      <c r="X1041" s="9"/>
      <c r="Y1041" s="10"/>
      <c r="Z1041" s="495"/>
      <c r="AA1041" s="11"/>
      <c r="AB1041" s="472"/>
      <c r="AC1041" s="473"/>
      <c r="AD1041" s="473"/>
      <c r="AE1041" s="496"/>
      <c r="AF1041" s="12"/>
      <c r="AG1041" s="12"/>
      <c r="AH1041" s="13"/>
      <c r="AI1041" s="14"/>
      <c r="AJ1041" s="14"/>
      <c r="AK1041" s="7"/>
      <c r="AL1041" s="7"/>
      <c r="AM1041" s="15"/>
      <c r="AN1041" s="15"/>
      <c r="AO1041" s="8"/>
      <c r="AP1041" s="453"/>
      <c r="AQ1041" s="17"/>
      <c r="AR1041" s="18"/>
      <c r="AS1041" s="19"/>
      <c r="AT1041" s="19"/>
      <c r="AU1041" s="19"/>
      <c r="AV1041" s="19"/>
      <c r="AW1041" s="19"/>
      <c r="AX1041" s="19"/>
      <c r="AY1041" s="19"/>
      <c r="AZ1041" s="20"/>
      <c r="BA1041" s="20"/>
      <c r="BB1041" s="21"/>
      <c r="BC1041" s="22" t="s">
        <v>2179</v>
      </c>
      <c r="BD1041" s="77"/>
      <c r="BE1041" s="91"/>
      <c r="BF1041" s="91"/>
      <c r="BG1041" s="92"/>
      <c r="BH1041"/>
      <c r="BI1041"/>
      <c r="BJ1041"/>
      <c r="BK1041"/>
      <c r="BL1041"/>
      <c r="BM1041"/>
      <c r="BN1041"/>
      <c r="BO1041"/>
      <c r="BP1041"/>
      <c r="BQ1041"/>
      <c r="BR1041"/>
      <c r="BS1041"/>
      <c r="BT1041" s="92"/>
      <c r="BU1041" s="92"/>
      <c r="BV1041" s="92"/>
      <c r="BW1041" s="5"/>
      <c r="BX1041" s="5"/>
      <c r="BY1041" s="5"/>
      <c r="BZ1041" s="5"/>
      <c r="CA1041" s="5"/>
      <c r="CB1041" s="5"/>
      <c r="CC1041" s="5"/>
      <c r="CD1041" s="440"/>
      <c r="CE1041" s="440"/>
      <c r="CF1041" s="441"/>
      <c r="CG1041" s="442"/>
      <c r="CH1041" s="443"/>
      <c r="CI1041" s="443"/>
      <c r="CJ1041" s="443"/>
      <c r="CK1041" s="443"/>
      <c r="CL1041" s="4"/>
      <c r="CM1041" s="4"/>
      <c r="CN1041" s="5"/>
      <c r="CO1041" s="4"/>
      <c r="CP1041" s="444"/>
      <c r="CQ1041" s="445"/>
      <c r="CR1041" s="446"/>
      <c r="CS1041" s="446"/>
      <c r="CT1041" s="444"/>
      <c r="CU1041" s="444"/>
      <c r="CV1041" s="444"/>
      <c r="CW1041" s="444"/>
      <c r="CX1041" s="447"/>
      <c r="CY1041" s="447"/>
      <c r="CZ1041" s="447"/>
      <c r="DA1041" s="447"/>
      <c r="DB1041" s="448"/>
      <c r="DC1041" s="448"/>
      <c r="DD1041" s="446"/>
      <c r="DE1041" s="439"/>
      <c r="DF1041" s="439"/>
      <c r="DG1041" s="439"/>
      <c r="DH1041" s="439"/>
      <c r="DI1041" s="439"/>
      <c r="DJ1041" s="439"/>
      <c r="DK1041" s="439"/>
      <c r="DL1041" s="446"/>
      <c r="DM1041" s="446"/>
      <c r="DN1041" s="444"/>
      <c r="DO1041" s="444"/>
      <c r="DP1041" s="444"/>
      <c r="DQ1041" s="444"/>
      <c r="DR1041" s="444"/>
      <c r="DS1041" s="441"/>
      <c r="DT1041" s="449"/>
      <c r="DU1041" s="450"/>
      <c r="DV1041" s="450"/>
      <c r="DW1041" s="450"/>
      <c r="DX1041" s="450"/>
      <c r="DY1041" s="450"/>
      <c r="DZ1041" s="450"/>
      <c r="EA1041" s="450"/>
      <c r="EB1041" s="450"/>
      <c r="EC1041" s="450"/>
      <c r="ED1041" s="450"/>
      <c r="EE1041" s="446"/>
      <c r="EF1041" s="446"/>
      <c r="EL1041" s="4"/>
      <c r="EM1041" s="4"/>
      <c r="EN1041" s="5"/>
      <c r="EO1041" s="4"/>
      <c r="FA1041" s="23"/>
      <c r="FB1041" s="24"/>
      <c r="FC1041" s="75"/>
      <c r="FD1041" s="76"/>
      <c r="FF1041" s="89"/>
      <c r="IA1041" s="214"/>
      <c r="IB1041" s="215"/>
      <c r="IC1041" s="214"/>
      <c r="ID1041" s="215"/>
      <c r="IE1041" s="214"/>
      <c r="IF1041" s="214"/>
      <c r="IG1041" s="214"/>
      <c r="IH1041" s="233"/>
      <c r="II1041" s="160"/>
      <c r="IJ1041" s="217"/>
      <c r="IK1041" s="218"/>
      <c r="IL1041" s="218"/>
      <c r="IM1041" s="218"/>
      <c r="IO1041" s="391"/>
    </row>
    <row r="1042" spans="1:249" s="6" customFormat="1" ht="15" x14ac:dyDescent="0.2">
      <c r="A1042" s="467" t="s">
        <v>2195</v>
      </c>
      <c r="B1042" s="467" t="s">
        <v>3037</v>
      </c>
      <c r="C1042" s="458" t="s">
        <v>3220</v>
      </c>
      <c r="D1042" s="468"/>
      <c r="E1042" s="462" t="s">
        <v>2138</v>
      </c>
      <c r="F1042" s="14" t="s">
        <v>2149</v>
      </c>
      <c r="G1042" s="14" t="s">
        <v>2149</v>
      </c>
      <c r="H1042" s="469" t="s">
        <v>2149</v>
      </c>
      <c r="I1042" s="462"/>
      <c r="J1042" s="456"/>
      <c r="K1042" s="11"/>
      <c r="L1042" s="11"/>
      <c r="M1042" s="14"/>
      <c r="N1042" s="470"/>
      <c r="O1042" s="14"/>
      <c r="P1042" s="14"/>
      <c r="Q1042" s="14"/>
      <c r="R1042" s="14"/>
      <c r="S1042" s="14"/>
      <c r="T1042" s="469"/>
      <c r="U1042" s="454"/>
      <c r="V1042" s="454"/>
      <c r="W1042" s="454"/>
      <c r="X1042" s="454"/>
      <c r="Y1042" s="471"/>
      <c r="Z1042" s="471"/>
      <c r="AA1042" s="11"/>
      <c r="AB1042" s="472"/>
      <c r="AC1042" s="473"/>
      <c r="AD1042" s="473"/>
      <c r="AE1042" s="473"/>
      <c r="AF1042" s="473"/>
      <c r="AG1042" s="473"/>
      <c r="AH1042" s="474"/>
      <c r="AI1042" s="14"/>
      <c r="AJ1042" s="14"/>
      <c r="AK1042" s="11"/>
      <c r="AL1042" s="11"/>
      <c r="AM1042" s="475"/>
      <c r="AN1042" s="475"/>
      <c r="AO1042" s="469"/>
      <c r="AP1042" s="476"/>
      <c r="AQ1042" s="477"/>
      <c r="AR1042" s="478"/>
      <c r="AS1042" s="479"/>
      <c r="AT1042" s="479"/>
      <c r="AU1042" s="479"/>
      <c r="AV1042" s="479"/>
      <c r="AW1042" s="479"/>
      <c r="AX1042" s="479"/>
      <c r="AY1042" s="479"/>
      <c r="AZ1042" s="480"/>
      <c r="BA1042" s="480"/>
      <c r="BB1042" s="21"/>
      <c r="BC1042" s="22" t="s">
        <v>2179</v>
      </c>
      <c r="BD1042" s="77"/>
      <c r="BE1042" s="91"/>
      <c r="BF1042" s="91"/>
      <c r="BG1042" s="92"/>
      <c r="BH1042"/>
      <c r="BI1042"/>
      <c r="BJ1042"/>
      <c r="BK1042"/>
      <c r="BL1042"/>
      <c r="BM1042"/>
      <c r="BN1042"/>
      <c r="BO1042"/>
      <c r="BP1042"/>
      <c r="BQ1042"/>
      <c r="BR1042"/>
      <c r="BS1042"/>
      <c r="BT1042" s="92"/>
      <c r="BU1042" s="92"/>
      <c r="BV1042" s="92"/>
      <c r="BW1042" s="5"/>
      <c r="BX1042" s="5"/>
      <c r="BY1042" s="5"/>
      <c r="BZ1042" s="5"/>
      <c r="CA1042" s="5"/>
      <c r="CB1042" s="5"/>
      <c r="CC1042" s="5"/>
      <c r="CD1042" s="440"/>
      <c r="CE1042" s="440"/>
      <c r="CF1042" s="441"/>
      <c r="CG1042" s="442"/>
      <c r="CH1042" s="443"/>
      <c r="CI1042" s="443"/>
      <c r="CJ1042" s="443"/>
      <c r="CK1042" s="443"/>
      <c r="CL1042" s="4"/>
      <c r="CM1042" s="4"/>
      <c r="CN1042" s="5"/>
      <c r="CO1042" s="4"/>
      <c r="CP1042" s="444"/>
      <c r="CQ1042" s="445"/>
      <c r="CR1042" s="446"/>
      <c r="CS1042" s="446"/>
      <c r="CT1042" s="444"/>
      <c r="CU1042" s="444"/>
      <c r="CV1042" s="444"/>
      <c r="CW1042" s="444"/>
      <c r="CX1042" s="447"/>
      <c r="CY1042" s="447"/>
      <c r="CZ1042" s="447"/>
      <c r="DA1042" s="447"/>
      <c r="DB1042" s="448"/>
      <c r="DC1042" s="448"/>
      <c r="DD1042" s="446"/>
      <c r="DE1042" s="439"/>
      <c r="DF1042" s="439"/>
      <c r="DG1042" s="439"/>
      <c r="DH1042" s="439"/>
      <c r="DI1042" s="439"/>
      <c r="DJ1042" s="439"/>
      <c r="DK1042" s="439"/>
      <c r="DL1042" s="446"/>
      <c r="DM1042" s="446"/>
      <c r="DN1042" s="444"/>
      <c r="DO1042" s="444"/>
      <c r="DP1042" s="444"/>
      <c r="DQ1042" s="444"/>
      <c r="DR1042" s="444"/>
      <c r="DS1042" s="441"/>
      <c r="DT1042" s="449"/>
      <c r="DU1042" s="450"/>
      <c r="DV1042" s="450"/>
      <c r="DW1042" s="450"/>
      <c r="DX1042" s="450"/>
      <c r="DY1042" s="450"/>
      <c r="DZ1042" s="450"/>
      <c r="EA1042" s="450"/>
      <c r="EB1042" s="450"/>
      <c r="EC1042" s="450"/>
      <c r="ED1042" s="450"/>
      <c r="EE1042" s="446"/>
      <c r="EF1042" s="446"/>
      <c r="EL1042" s="4"/>
      <c r="EM1042" s="4"/>
      <c r="EN1042" s="5"/>
      <c r="EO1042" s="4"/>
      <c r="FA1042" s="23"/>
      <c r="FB1042" s="24"/>
      <c r="FC1042" s="75"/>
      <c r="FD1042" s="76"/>
      <c r="FF1042" s="89"/>
      <c r="IA1042" s="214"/>
      <c r="IB1042" s="215"/>
      <c r="IC1042" s="214"/>
      <c r="ID1042" s="215"/>
      <c r="IE1042" s="214"/>
      <c r="IF1042" s="214"/>
      <c r="IG1042" s="214"/>
      <c r="IH1042" s="233"/>
      <c r="II1042" s="160"/>
      <c r="IJ1042" s="217"/>
      <c r="IK1042" s="218"/>
      <c r="IL1042" s="218"/>
      <c r="IM1042" s="218"/>
      <c r="IO1042" s="391"/>
    </row>
    <row r="1043" spans="1:249" s="6" customFormat="1" ht="15" x14ac:dyDescent="0.2">
      <c r="A1043" s="467" t="s">
        <v>2195</v>
      </c>
      <c r="B1043" s="467" t="s">
        <v>2149</v>
      </c>
      <c r="C1043" s="393" t="s">
        <v>3079</v>
      </c>
      <c r="D1043" s="468"/>
      <c r="E1043" s="462" t="s">
        <v>2138</v>
      </c>
      <c r="F1043" s="14" t="s">
        <v>2149</v>
      </c>
      <c r="G1043" s="14" t="s">
        <v>2149</v>
      </c>
      <c r="H1043" s="469" t="s">
        <v>2149</v>
      </c>
      <c r="I1043" s="462"/>
      <c r="J1043" s="456"/>
      <c r="K1043" s="11"/>
      <c r="L1043" s="11"/>
      <c r="M1043" s="14"/>
      <c r="N1043" s="470"/>
      <c r="O1043" s="14"/>
      <c r="P1043" s="14"/>
      <c r="Q1043" s="14"/>
      <c r="R1043" s="14"/>
      <c r="S1043" s="14"/>
      <c r="T1043" s="469"/>
      <c r="U1043" s="454"/>
      <c r="V1043" s="454"/>
      <c r="W1043" s="9"/>
      <c r="X1043" s="9"/>
      <c r="Y1043" s="10"/>
      <c r="Z1043" s="495" t="s">
        <v>2195</v>
      </c>
      <c r="AA1043" s="11"/>
      <c r="AB1043" s="472"/>
      <c r="AC1043" s="473"/>
      <c r="AD1043" s="473"/>
      <c r="AE1043" s="496" t="s">
        <v>2195</v>
      </c>
      <c r="AF1043" s="12"/>
      <c r="AG1043" s="12"/>
      <c r="AH1043" s="13"/>
      <c r="AI1043" s="14"/>
      <c r="AJ1043" s="14"/>
      <c r="AK1043" s="7"/>
      <c r="AL1043" s="7"/>
      <c r="AM1043" s="15"/>
      <c r="AN1043" s="15"/>
      <c r="AO1043" s="8"/>
      <c r="AP1043" s="453" t="s">
        <v>496</v>
      </c>
      <c r="AQ1043" s="17"/>
      <c r="AR1043" s="18"/>
      <c r="AS1043" s="19"/>
      <c r="AT1043" s="19"/>
      <c r="AU1043" s="19"/>
      <c r="AV1043" s="19"/>
      <c r="AW1043" s="19"/>
      <c r="AX1043" s="19"/>
      <c r="AY1043" s="19"/>
      <c r="AZ1043" s="20"/>
      <c r="BA1043" s="20"/>
      <c r="BB1043" s="21"/>
      <c r="BC1043" s="22" t="s">
        <v>2179</v>
      </c>
      <c r="BD1043" s="77"/>
      <c r="BE1043" s="91"/>
      <c r="BF1043" s="91"/>
      <c r="BG1043" s="92"/>
      <c r="BH1043"/>
      <c r="BI1043"/>
      <c r="BJ1043"/>
      <c r="BK1043"/>
      <c r="BL1043"/>
      <c r="BM1043"/>
      <c r="BN1043"/>
      <c r="BO1043"/>
      <c r="BP1043"/>
      <c r="BQ1043"/>
      <c r="BR1043"/>
      <c r="BS1043"/>
      <c r="BT1043" s="92"/>
      <c r="BU1043" s="92"/>
      <c r="BV1043" s="92"/>
      <c r="BW1043" s="5"/>
      <c r="BX1043" s="5"/>
      <c r="BY1043" s="5"/>
      <c r="BZ1043" s="5"/>
      <c r="CA1043" s="5"/>
      <c r="CB1043" s="5"/>
      <c r="CC1043" s="5"/>
      <c r="CD1043" s="440"/>
      <c r="CE1043" s="440"/>
      <c r="CF1043" s="441"/>
      <c r="CG1043" s="442"/>
      <c r="CH1043" s="443"/>
      <c r="CI1043" s="443"/>
      <c r="CJ1043" s="443"/>
      <c r="CK1043" s="443"/>
      <c r="CL1043" s="4"/>
      <c r="CM1043" s="4"/>
      <c r="CN1043" s="5"/>
      <c r="CO1043" s="4"/>
      <c r="CP1043" s="444"/>
      <c r="CQ1043" s="445"/>
      <c r="CR1043" s="446"/>
      <c r="CS1043" s="446"/>
      <c r="CT1043" s="444"/>
      <c r="CU1043" s="444"/>
      <c r="CV1043" s="444"/>
      <c r="CW1043" s="444"/>
      <c r="CX1043" s="447"/>
      <c r="CY1043" s="447"/>
      <c r="CZ1043" s="447"/>
      <c r="DA1043" s="447"/>
      <c r="DB1043" s="448"/>
      <c r="DC1043" s="448"/>
      <c r="DD1043" s="446"/>
      <c r="DE1043" s="439"/>
      <c r="DF1043" s="439"/>
      <c r="DG1043" s="439"/>
      <c r="DH1043" s="439"/>
      <c r="DI1043" s="439"/>
      <c r="DJ1043" s="439"/>
      <c r="DK1043" s="439"/>
      <c r="DL1043" s="446"/>
      <c r="DM1043" s="446"/>
      <c r="DN1043" s="444"/>
      <c r="DO1043" s="444"/>
      <c r="DP1043" s="444"/>
      <c r="DQ1043" s="444"/>
      <c r="DR1043" s="444"/>
      <c r="DS1043" s="441"/>
      <c r="DT1043" s="449"/>
      <c r="DU1043" s="450"/>
      <c r="DV1043" s="450"/>
      <c r="DW1043" s="450"/>
      <c r="DX1043" s="450"/>
      <c r="DY1043" s="450"/>
      <c r="DZ1043" s="450"/>
      <c r="EA1043" s="450"/>
      <c r="EB1043" s="450"/>
      <c r="EC1043" s="450"/>
      <c r="ED1043" s="450"/>
      <c r="EE1043" s="446"/>
      <c r="EF1043" s="446"/>
      <c r="EL1043" s="4"/>
      <c r="EM1043" s="4"/>
      <c r="EN1043" s="5"/>
      <c r="EO1043" s="4"/>
      <c r="FA1043" s="23"/>
      <c r="FB1043" s="24"/>
      <c r="FC1043" s="75"/>
      <c r="FD1043" s="76"/>
      <c r="FF1043" s="89"/>
      <c r="IA1043" s="214"/>
      <c r="IB1043" s="215"/>
      <c r="IC1043" s="214"/>
      <c r="ID1043" s="215"/>
      <c r="IE1043" s="214"/>
      <c r="IF1043" s="214"/>
      <c r="IG1043" s="214"/>
      <c r="IH1043" s="233"/>
      <c r="II1043" s="160"/>
      <c r="IJ1043" s="217"/>
      <c r="IK1043" s="218"/>
      <c r="IL1043" s="218"/>
      <c r="IM1043" s="218"/>
      <c r="IO1043" s="391"/>
    </row>
    <row r="1044" spans="1:249" s="6" customFormat="1" ht="15" x14ac:dyDescent="0.2">
      <c r="A1044" s="467" t="s">
        <v>2195</v>
      </c>
      <c r="B1044" s="467" t="s">
        <v>2149</v>
      </c>
      <c r="C1044" s="393" t="s">
        <v>1145</v>
      </c>
      <c r="D1044" s="468"/>
      <c r="E1044" s="462" t="s">
        <v>2138</v>
      </c>
      <c r="F1044" s="14" t="s">
        <v>2149</v>
      </c>
      <c r="G1044" s="14" t="s">
        <v>2149</v>
      </c>
      <c r="H1044" s="469" t="s">
        <v>2149</v>
      </c>
      <c r="I1044" s="462"/>
      <c r="J1044" s="456"/>
      <c r="K1044" s="11"/>
      <c r="L1044" s="11"/>
      <c r="M1044" s="14"/>
      <c r="N1044" s="470"/>
      <c r="O1044" s="14"/>
      <c r="P1044" s="14"/>
      <c r="Q1044" s="14"/>
      <c r="R1044" s="14"/>
      <c r="S1044" s="14"/>
      <c r="T1044" s="469"/>
      <c r="U1044" s="454"/>
      <c r="V1044" s="454"/>
      <c r="W1044" s="9"/>
      <c r="X1044" s="9"/>
      <c r="Y1044" s="10"/>
      <c r="Z1044" s="495" t="s">
        <v>2195</v>
      </c>
      <c r="AA1044" s="11"/>
      <c r="AB1044" s="472"/>
      <c r="AC1044" s="473"/>
      <c r="AD1044" s="473"/>
      <c r="AE1044" s="496" t="s">
        <v>2195</v>
      </c>
      <c r="AF1044" s="12"/>
      <c r="AG1044" s="12"/>
      <c r="AH1044" s="13"/>
      <c r="AI1044" s="14"/>
      <c r="AJ1044" s="14"/>
      <c r="AK1044" s="7"/>
      <c r="AL1044" s="7"/>
      <c r="AM1044" s="15"/>
      <c r="AN1044" s="15"/>
      <c r="AO1044" s="8"/>
      <c r="AP1044" s="453" t="s">
        <v>497</v>
      </c>
      <c r="AQ1044" s="17"/>
      <c r="AR1044" s="18"/>
      <c r="AS1044" s="19"/>
      <c r="AT1044" s="19"/>
      <c r="AU1044" s="19"/>
      <c r="AV1044" s="19"/>
      <c r="AW1044" s="19"/>
      <c r="AX1044" s="19"/>
      <c r="AY1044" s="19"/>
      <c r="AZ1044" s="20"/>
      <c r="BA1044" s="20"/>
      <c r="BB1044" s="21"/>
      <c r="BC1044" s="22" t="s">
        <v>2179</v>
      </c>
      <c r="BD1044" s="77"/>
      <c r="BE1044" s="91"/>
      <c r="BF1044" s="91"/>
      <c r="BG1044" s="92"/>
      <c r="BH1044"/>
      <c r="BI1044"/>
      <c r="BJ1044"/>
      <c r="BK1044"/>
      <c r="BL1044"/>
      <c r="BM1044"/>
      <c r="BN1044"/>
      <c r="BO1044"/>
      <c r="BP1044"/>
      <c r="BQ1044"/>
      <c r="BR1044"/>
      <c r="BS1044"/>
      <c r="BT1044" s="92"/>
      <c r="BU1044" s="92"/>
      <c r="BV1044" s="92"/>
      <c r="BW1044" s="5"/>
      <c r="BX1044" s="5"/>
      <c r="BY1044" s="5"/>
      <c r="BZ1044" s="5"/>
      <c r="CA1044" s="5"/>
      <c r="CB1044" s="5"/>
      <c r="CC1044" s="5"/>
      <c r="CD1044" s="440"/>
      <c r="CE1044" s="440"/>
      <c r="CF1044" s="441"/>
      <c r="CG1044" s="442"/>
      <c r="CH1044" s="443"/>
      <c r="CI1044" s="443"/>
      <c r="CJ1044" s="443"/>
      <c r="CK1044" s="443"/>
      <c r="CL1044" s="4"/>
      <c r="CM1044" s="4"/>
      <c r="CN1044" s="5"/>
      <c r="CO1044" s="4"/>
      <c r="CP1044" s="444"/>
      <c r="CQ1044" s="445"/>
      <c r="CR1044" s="446"/>
      <c r="CS1044" s="446"/>
      <c r="CT1044" s="444"/>
      <c r="CU1044" s="444"/>
      <c r="CV1044" s="444"/>
      <c r="CW1044" s="444"/>
      <c r="CX1044" s="447"/>
      <c r="CY1044" s="447"/>
      <c r="CZ1044" s="447"/>
      <c r="DA1044" s="447"/>
      <c r="DB1044" s="448"/>
      <c r="DC1044" s="448"/>
      <c r="DD1044" s="446"/>
      <c r="DE1044" s="439"/>
      <c r="DF1044" s="439"/>
      <c r="DG1044" s="439"/>
      <c r="DH1044" s="439"/>
      <c r="DI1044" s="439"/>
      <c r="DJ1044" s="439"/>
      <c r="DK1044" s="439"/>
      <c r="DL1044" s="446"/>
      <c r="DM1044" s="446"/>
      <c r="DN1044" s="444"/>
      <c r="DO1044" s="444"/>
      <c r="DP1044" s="444"/>
      <c r="DQ1044" s="444"/>
      <c r="DR1044" s="444"/>
      <c r="DS1044" s="441"/>
      <c r="DT1044" s="449"/>
      <c r="DU1044" s="450"/>
      <c r="DV1044" s="450"/>
      <c r="DW1044" s="450"/>
      <c r="DX1044" s="450"/>
      <c r="DY1044" s="450"/>
      <c r="DZ1044" s="450"/>
      <c r="EA1044" s="450"/>
      <c r="EB1044" s="450"/>
      <c r="EC1044" s="450"/>
      <c r="ED1044" s="450"/>
      <c r="EE1044" s="446"/>
      <c r="EF1044" s="446"/>
      <c r="EL1044" s="4"/>
      <c r="EM1044" s="4"/>
      <c r="EN1044" s="5"/>
      <c r="EO1044" s="4"/>
      <c r="FA1044" s="23"/>
      <c r="FB1044" s="24"/>
      <c r="FC1044" s="75"/>
      <c r="FD1044" s="76"/>
      <c r="FF1044" s="89"/>
      <c r="IA1044" s="214"/>
      <c r="IB1044" s="215"/>
      <c r="IC1044" s="214"/>
      <c r="ID1044" s="215"/>
      <c r="IE1044" s="214"/>
      <c r="IF1044" s="214"/>
      <c r="IG1044" s="214"/>
      <c r="IH1044" s="233"/>
      <c r="II1044" s="160"/>
      <c r="IJ1044" s="217"/>
      <c r="IK1044" s="218"/>
      <c r="IL1044" s="218"/>
      <c r="IM1044" s="218"/>
      <c r="IO1044" s="391"/>
    </row>
    <row r="1045" spans="1:249" s="6" customFormat="1" ht="15" x14ac:dyDescent="0.2">
      <c r="A1045" s="467" t="s">
        <v>2195</v>
      </c>
      <c r="B1045" s="467" t="s">
        <v>2149</v>
      </c>
      <c r="C1045" s="393" t="s">
        <v>1146</v>
      </c>
      <c r="D1045" s="468"/>
      <c r="E1045" s="462" t="s">
        <v>2138</v>
      </c>
      <c r="F1045" s="14" t="s">
        <v>2149</v>
      </c>
      <c r="G1045" s="14" t="s">
        <v>2149</v>
      </c>
      <c r="H1045" s="469" t="s">
        <v>2149</v>
      </c>
      <c r="I1045" s="462"/>
      <c r="J1045" s="456"/>
      <c r="K1045" s="11"/>
      <c r="L1045" s="11"/>
      <c r="M1045" s="14"/>
      <c r="N1045" s="470"/>
      <c r="O1045" s="14"/>
      <c r="P1045" s="14"/>
      <c r="Q1045" s="14"/>
      <c r="R1045" s="14"/>
      <c r="S1045" s="14"/>
      <c r="T1045" s="469"/>
      <c r="U1045" s="454"/>
      <c r="V1045" s="454"/>
      <c r="W1045" s="9"/>
      <c r="X1045" s="9"/>
      <c r="Y1045" s="10"/>
      <c r="Z1045" s="495" t="s">
        <v>2195</v>
      </c>
      <c r="AA1045" s="11"/>
      <c r="AB1045" s="472"/>
      <c r="AC1045" s="473"/>
      <c r="AD1045" s="473"/>
      <c r="AE1045" s="496" t="s">
        <v>2195</v>
      </c>
      <c r="AF1045" s="12"/>
      <c r="AG1045" s="12"/>
      <c r="AH1045" s="13"/>
      <c r="AI1045" s="14"/>
      <c r="AJ1045" s="14"/>
      <c r="AK1045" s="7"/>
      <c r="AL1045" s="7"/>
      <c r="AM1045" s="15"/>
      <c r="AN1045" s="15"/>
      <c r="AO1045" s="8"/>
      <c r="AP1045" s="453" t="s">
        <v>498</v>
      </c>
      <c r="AQ1045" s="17"/>
      <c r="AR1045" s="18"/>
      <c r="AS1045" s="19"/>
      <c r="AT1045" s="19"/>
      <c r="AU1045" s="19"/>
      <c r="AV1045" s="19"/>
      <c r="AW1045" s="19"/>
      <c r="AX1045" s="19"/>
      <c r="AY1045" s="19"/>
      <c r="AZ1045" s="20"/>
      <c r="BA1045" s="20"/>
      <c r="BB1045" s="21"/>
      <c r="BC1045" s="22" t="s">
        <v>2179</v>
      </c>
      <c r="BD1045" s="77"/>
      <c r="BE1045" s="91"/>
      <c r="BF1045" s="91"/>
      <c r="BG1045" s="92"/>
      <c r="BH1045"/>
      <c r="BI1045"/>
      <c r="BJ1045"/>
      <c r="BK1045"/>
      <c r="BL1045"/>
      <c r="BM1045"/>
      <c r="BN1045"/>
      <c r="BO1045"/>
      <c r="BP1045"/>
      <c r="BQ1045"/>
      <c r="BR1045"/>
      <c r="BS1045"/>
      <c r="BT1045" s="92"/>
      <c r="BU1045" s="92"/>
      <c r="BV1045" s="92"/>
      <c r="BW1045" s="5"/>
      <c r="BX1045" s="5"/>
      <c r="BY1045" s="5"/>
      <c r="BZ1045" s="5"/>
      <c r="CA1045" s="5"/>
      <c r="CB1045" s="5"/>
      <c r="CC1045" s="5"/>
      <c r="CD1045" s="440"/>
      <c r="CE1045" s="440"/>
      <c r="CF1045" s="441"/>
      <c r="CG1045" s="442"/>
      <c r="CH1045" s="443"/>
      <c r="CI1045" s="443"/>
      <c r="CJ1045" s="443"/>
      <c r="CK1045" s="443"/>
      <c r="CL1045" s="4"/>
      <c r="CM1045" s="4"/>
      <c r="CN1045" s="5"/>
      <c r="CO1045" s="4"/>
      <c r="CP1045" s="444"/>
      <c r="CQ1045" s="445"/>
      <c r="CR1045" s="446"/>
      <c r="CS1045" s="446"/>
      <c r="CT1045" s="444"/>
      <c r="CU1045" s="444"/>
      <c r="CV1045" s="444"/>
      <c r="CW1045" s="444"/>
      <c r="CX1045" s="447"/>
      <c r="CY1045" s="447"/>
      <c r="CZ1045" s="447"/>
      <c r="DA1045" s="447"/>
      <c r="DB1045" s="448"/>
      <c r="DC1045" s="448"/>
      <c r="DD1045" s="446"/>
      <c r="DE1045" s="439"/>
      <c r="DF1045" s="439"/>
      <c r="DG1045" s="439"/>
      <c r="DH1045" s="439"/>
      <c r="DI1045" s="439"/>
      <c r="DJ1045" s="439"/>
      <c r="DK1045" s="439"/>
      <c r="DL1045" s="446"/>
      <c r="DM1045" s="446"/>
      <c r="DN1045" s="444"/>
      <c r="DO1045" s="444"/>
      <c r="DP1045" s="444"/>
      <c r="DQ1045" s="444"/>
      <c r="DR1045" s="444"/>
      <c r="DS1045" s="441"/>
      <c r="DT1045" s="449"/>
      <c r="DU1045" s="450"/>
      <c r="DV1045" s="450"/>
      <c r="DW1045" s="450"/>
      <c r="DX1045" s="450"/>
      <c r="DY1045" s="450"/>
      <c r="DZ1045" s="450"/>
      <c r="EA1045" s="450"/>
      <c r="EB1045" s="450"/>
      <c r="EC1045" s="450"/>
      <c r="ED1045" s="450"/>
      <c r="EE1045" s="446"/>
      <c r="EF1045" s="446"/>
      <c r="EL1045" s="4"/>
      <c r="EM1045" s="4"/>
      <c r="EN1045" s="5"/>
      <c r="EO1045" s="4"/>
      <c r="FA1045" s="23"/>
      <c r="FB1045" s="24"/>
      <c r="FC1045" s="75"/>
      <c r="FD1045" s="76"/>
      <c r="FF1045" s="89"/>
      <c r="IA1045" s="214"/>
      <c r="IB1045" s="215"/>
      <c r="IC1045" s="214"/>
      <c r="ID1045" s="215"/>
      <c r="IE1045" s="214"/>
      <c r="IF1045" s="214"/>
      <c r="IG1045" s="214"/>
      <c r="IH1045" s="233"/>
      <c r="II1045" s="160"/>
      <c r="IJ1045" s="217"/>
      <c r="IK1045" s="218"/>
      <c r="IL1045" s="218"/>
      <c r="IM1045" s="218"/>
      <c r="IO1045" s="391"/>
    </row>
    <row r="1046" spans="1:249" s="6" customFormat="1" ht="15" x14ac:dyDescent="0.2">
      <c r="A1046" s="467" t="s">
        <v>2195</v>
      </c>
      <c r="B1046" s="467" t="s">
        <v>2149</v>
      </c>
      <c r="C1046" s="393" t="s">
        <v>1147</v>
      </c>
      <c r="D1046" s="468"/>
      <c r="E1046" s="462" t="s">
        <v>2138</v>
      </c>
      <c r="F1046" s="14" t="s">
        <v>2149</v>
      </c>
      <c r="G1046" s="14" t="s">
        <v>2149</v>
      </c>
      <c r="H1046" s="469" t="s">
        <v>2149</v>
      </c>
      <c r="I1046" s="462"/>
      <c r="J1046" s="456"/>
      <c r="K1046" s="11"/>
      <c r="L1046" s="11"/>
      <c r="M1046" s="14"/>
      <c r="N1046" s="470"/>
      <c r="O1046" s="14"/>
      <c r="P1046" s="14"/>
      <c r="Q1046" s="14"/>
      <c r="R1046" s="14"/>
      <c r="S1046" s="14"/>
      <c r="T1046" s="469"/>
      <c r="U1046" s="454"/>
      <c r="V1046" s="454"/>
      <c r="W1046" s="9"/>
      <c r="X1046" s="9"/>
      <c r="Y1046" s="10"/>
      <c r="Z1046" s="495" t="s">
        <v>2195</v>
      </c>
      <c r="AA1046" s="11"/>
      <c r="AB1046" s="472"/>
      <c r="AC1046" s="473"/>
      <c r="AD1046" s="473"/>
      <c r="AE1046" s="496" t="s">
        <v>2195</v>
      </c>
      <c r="AF1046" s="12"/>
      <c r="AG1046" s="12"/>
      <c r="AH1046" s="13"/>
      <c r="AI1046" s="14"/>
      <c r="AJ1046" s="14"/>
      <c r="AK1046" s="7"/>
      <c r="AL1046" s="7"/>
      <c r="AM1046" s="15"/>
      <c r="AN1046" s="15"/>
      <c r="AO1046" s="8"/>
      <c r="AP1046" s="453" t="s">
        <v>499</v>
      </c>
      <c r="AQ1046" s="17"/>
      <c r="AR1046" s="18"/>
      <c r="AS1046" s="19"/>
      <c r="AT1046" s="19"/>
      <c r="AU1046" s="19"/>
      <c r="AV1046" s="19"/>
      <c r="AW1046" s="19"/>
      <c r="AX1046" s="19"/>
      <c r="AY1046" s="19"/>
      <c r="AZ1046" s="20"/>
      <c r="BA1046" s="20"/>
      <c r="BB1046" s="21"/>
      <c r="BC1046" s="22" t="s">
        <v>2179</v>
      </c>
      <c r="BD1046" s="77"/>
      <c r="BE1046" s="91"/>
      <c r="BF1046" s="91"/>
      <c r="BG1046" s="92"/>
      <c r="BH1046"/>
      <c r="BI1046"/>
      <c r="BJ1046"/>
      <c r="BK1046"/>
      <c r="BL1046"/>
      <c r="BM1046"/>
      <c r="BN1046"/>
      <c r="BO1046"/>
      <c r="BP1046"/>
      <c r="BQ1046"/>
      <c r="BR1046"/>
      <c r="BS1046"/>
      <c r="BT1046" s="92"/>
      <c r="BU1046" s="92"/>
      <c r="BV1046" s="92"/>
      <c r="BW1046" s="5"/>
      <c r="BX1046" s="5"/>
      <c r="BY1046" s="5"/>
      <c r="BZ1046" s="5"/>
      <c r="CA1046" s="5"/>
      <c r="CB1046" s="5"/>
      <c r="CC1046" s="5"/>
      <c r="CD1046" s="440"/>
      <c r="CE1046" s="440"/>
      <c r="CF1046" s="441"/>
      <c r="CG1046" s="442"/>
      <c r="CH1046" s="443"/>
      <c r="CI1046" s="443"/>
      <c r="CJ1046" s="443"/>
      <c r="CK1046" s="443"/>
      <c r="CL1046" s="4"/>
      <c r="CM1046" s="4"/>
      <c r="CN1046" s="5"/>
      <c r="CO1046" s="4"/>
      <c r="CP1046" s="444"/>
      <c r="CQ1046" s="445"/>
      <c r="CR1046" s="446"/>
      <c r="CS1046" s="446"/>
      <c r="CT1046" s="444"/>
      <c r="CU1046" s="444"/>
      <c r="CV1046" s="444"/>
      <c r="CW1046" s="444"/>
      <c r="CX1046" s="447"/>
      <c r="CY1046" s="447"/>
      <c r="CZ1046" s="447"/>
      <c r="DA1046" s="447"/>
      <c r="DB1046" s="448"/>
      <c r="DC1046" s="448"/>
      <c r="DD1046" s="446"/>
      <c r="DE1046" s="439"/>
      <c r="DF1046" s="439"/>
      <c r="DG1046" s="439"/>
      <c r="DH1046" s="439"/>
      <c r="DI1046" s="439"/>
      <c r="DJ1046" s="439"/>
      <c r="DK1046" s="439"/>
      <c r="DL1046" s="446"/>
      <c r="DM1046" s="446"/>
      <c r="DN1046" s="444"/>
      <c r="DO1046" s="444"/>
      <c r="DP1046" s="444"/>
      <c r="DQ1046" s="444"/>
      <c r="DR1046" s="444"/>
      <c r="DS1046" s="441"/>
      <c r="DT1046" s="449"/>
      <c r="DU1046" s="450"/>
      <c r="DV1046" s="450"/>
      <c r="DW1046" s="450"/>
      <c r="DX1046" s="450"/>
      <c r="DY1046" s="450"/>
      <c r="DZ1046" s="450"/>
      <c r="EA1046" s="450"/>
      <c r="EB1046" s="450"/>
      <c r="EC1046" s="450"/>
      <c r="ED1046" s="450"/>
      <c r="EE1046" s="446"/>
      <c r="EF1046" s="446"/>
      <c r="EL1046" s="4"/>
      <c r="EM1046" s="4"/>
      <c r="EN1046" s="5"/>
      <c r="EO1046" s="4"/>
      <c r="FA1046" s="23"/>
      <c r="FB1046" s="24"/>
      <c r="FC1046" s="75"/>
      <c r="FD1046" s="76"/>
      <c r="FF1046" s="89"/>
      <c r="IA1046" s="214"/>
      <c r="IB1046" s="215"/>
      <c r="IC1046" s="214"/>
      <c r="ID1046" s="215"/>
      <c r="IE1046" s="214"/>
      <c r="IF1046" s="214"/>
      <c r="IG1046" s="214"/>
      <c r="IH1046" s="233"/>
      <c r="II1046" s="160"/>
      <c r="IJ1046" s="217"/>
      <c r="IK1046" s="218"/>
      <c r="IL1046" s="218"/>
      <c r="IM1046" s="218"/>
      <c r="IO1046" s="391"/>
    </row>
    <row r="1047" spans="1:249" s="6" customFormat="1" ht="15" x14ac:dyDescent="0.2">
      <c r="A1047" s="467" t="s">
        <v>2195</v>
      </c>
      <c r="B1047" s="467" t="s">
        <v>2149</v>
      </c>
      <c r="C1047" s="393" t="s">
        <v>1148</v>
      </c>
      <c r="D1047" s="468"/>
      <c r="E1047" s="462" t="s">
        <v>2138</v>
      </c>
      <c r="F1047" s="14" t="s">
        <v>2149</v>
      </c>
      <c r="G1047" s="14" t="s">
        <v>2149</v>
      </c>
      <c r="H1047" s="469" t="s">
        <v>2149</v>
      </c>
      <c r="I1047" s="462"/>
      <c r="J1047" s="456"/>
      <c r="K1047" s="11"/>
      <c r="L1047" s="11"/>
      <c r="M1047" s="14"/>
      <c r="N1047" s="470"/>
      <c r="O1047" s="14"/>
      <c r="P1047" s="14"/>
      <c r="Q1047" s="14"/>
      <c r="R1047" s="14"/>
      <c r="S1047" s="14"/>
      <c r="T1047" s="469"/>
      <c r="U1047" s="454"/>
      <c r="V1047" s="454"/>
      <c r="W1047" s="9"/>
      <c r="X1047" s="9"/>
      <c r="Y1047" s="10"/>
      <c r="Z1047" s="495" t="s">
        <v>2195</v>
      </c>
      <c r="AA1047" s="11"/>
      <c r="AB1047" s="472"/>
      <c r="AC1047" s="473"/>
      <c r="AD1047" s="473"/>
      <c r="AE1047" s="496" t="s">
        <v>2195</v>
      </c>
      <c r="AF1047" s="12"/>
      <c r="AG1047" s="12"/>
      <c r="AH1047" s="13"/>
      <c r="AI1047" s="14"/>
      <c r="AJ1047" s="14"/>
      <c r="AK1047" s="7"/>
      <c r="AL1047" s="7"/>
      <c r="AM1047" s="15"/>
      <c r="AN1047" s="15"/>
      <c r="AO1047" s="8"/>
      <c r="AP1047" s="453" t="s">
        <v>500</v>
      </c>
      <c r="AQ1047" s="17"/>
      <c r="AR1047" s="18"/>
      <c r="AS1047" s="19"/>
      <c r="AT1047" s="19"/>
      <c r="AU1047" s="19"/>
      <c r="AV1047" s="19"/>
      <c r="AW1047" s="19"/>
      <c r="AX1047" s="19"/>
      <c r="AY1047" s="19"/>
      <c r="AZ1047" s="20"/>
      <c r="BA1047" s="20"/>
      <c r="BB1047" s="21"/>
      <c r="BC1047" s="22" t="s">
        <v>2179</v>
      </c>
      <c r="BD1047" s="77"/>
      <c r="BE1047" s="91"/>
      <c r="BF1047" s="91"/>
      <c r="BG1047" s="92"/>
      <c r="BH1047"/>
      <c r="BI1047"/>
      <c r="BJ1047"/>
      <c r="BK1047"/>
      <c r="BL1047"/>
      <c r="BM1047"/>
      <c r="BN1047"/>
      <c r="BO1047"/>
      <c r="BP1047"/>
      <c r="BQ1047"/>
      <c r="BR1047"/>
      <c r="BS1047"/>
      <c r="BT1047" s="92"/>
      <c r="BU1047" s="92"/>
      <c r="BV1047" s="92"/>
      <c r="BW1047" s="5"/>
      <c r="BX1047" s="5"/>
      <c r="BY1047" s="5"/>
      <c r="BZ1047" s="5"/>
      <c r="CA1047" s="5"/>
      <c r="CB1047" s="5"/>
      <c r="CC1047" s="5"/>
      <c r="CD1047" s="440"/>
      <c r="CE1047" s="440"/>
      <c r="CF1047" s="441"/>
      <c r="CG1047" s="442"/>
      <c r="CH1047" s="443"/>
      <c r="CI1047" s="443"/>
      <c r="CJ1047" s="443"/>
      <c r="CK1047" s="443"/>
      <c r="CL1047" s="4"/>
      <c r="CM1047" s="4"/>
      <c r="CN1047" s="5"/>
      <c r="CO1047" s="4"/>
      <c r="CP1047" s="444"/>
      <c r="CQ1047" s="445"/>
      <c r="CR1047" s="446"/>
      <c r="CS1047" s="446"/>
      <c r="CT1047" s="444"/>
      <c r="CU1047" s="444"/>
      <c r="CV1047" s="444"/>
      <c r="CW1047" s="444"/>
      <c r="CX1047" s="447"/>
      <c r="CY1047" s="447"/>
      <c r="CZ1047" s="447"/>
      <c r="DA1047" s="447"/>
      <c r="DB1047" s="448"/>
      <c r="DC1047" s="448"/>
      <c r="DD1047" s="446"/>
      <c r="DE1047" s="439"/>
      <c r="DF1047" s="439"/>
      <c r="DG1047" s="439"/>
      <c r="DH1047" s="439"/>
      <c r="DI1047" s="439"/>
      <c r="DJ1047" s="439"/>
      <c r="DK1047" s="439"/>
      <c r="DL1047" s="446"/>
      <c r="DM1047" s="446"/>
      <c r="DN1047" s="444"/>
      <c r="DO1047" s="444"/>
      <c r="DP1047" s="444"/>
      <c r="DQ1047" s="444"/>
      <c r="DR1047" s="444"/>
      <c r="DS1047" s="441"/>
      <c r="DT1047" s="449"/>
      <c r="DU1047" s="450"/>
      <c r="DV1047" s="450"/>
      <c r="DW1047" s="450"/>
      <c r="DX1047" s="450"/>
      <c r="DY1047" s="450"/>
      <c r="DZ1047" s="450"/>
      <c r="EA1047" s="450"/>
      <c r="EB1047" s="450"/>
      <c r="EC1047" s="450"/>
      <c r="ED1047" s="450"/>
      <c r="EE1047" s="446"/>
      <c r="EF1047" s="446"/>
      <c r="EL1047" s="4"/>
      <c r="EM1047" s="4"/>
      <c r="EN1047" s="5"/>
      <c r="EO1047" s="4"/>
      <c r="FA1047" s="23"/>
      <c r="FB1047" s="24"/>
      <c r="FC1047" s="75"/>
      <c r="FD1047" s="76"/>
      <c r="FF1047" s="89"/>
      <c r="IA1047" s="214"/>
      <c r="IB1047" s="215"/>
      <c r="IC1047" s="214"/>
      <c r="ID1047" s="215"/>
      <c r="IE1047" s="214"/>
      <c r="IF1047" s="214"/>
      <c r="IG1047" s="214"/>
      <c r="IH1047" s="233"/>
      <c r="II1047" s="160"/>
      <c r="IJ1047" s="217"/>
      <c r="IK1047" s="218"/>
      <c r="IL1047" s="218"/>
      <c r="IM1047" s="218"/>
      <c r="IO1047" s="391"/>
    </row>
    <row r="1048" spans="1:249" s="6" customFormat="1" ht="15" x14ac:dyDescent="0.2">
      <c r="A1048" s="467" t="s">
        <v>2195</v>
      </c>
      <c r="B1048" s="467" t="s">
        <v>2149</v>
      </c>
      <c r="C1048" s="393" t="s">
        <v>3080</v>
      </c>
      <c r="D1048" s="468"/>
      <c r="E1048" s="462" t="s">
        <v>2138</v>
      </c>
      <c r="F1048" s="14" t="s">
        <v>2149</v>
      </c>
      <c r="G1048" s="14" t="s">
        <v>2149</v>
      </c>
      <c r="H1048" s="469" t="s">
        <v>2149</v>
      </c>
      <c r="I1048" s="462"/>
      <c r="J1048" s="456"/>
      <c r="K1048" s="11"/>
      <c r="L1048" s="11"/>
      <c r="M1048" s="14"/>
      <c r="N1048" s="470"/>
      <c r="O1048" s="14"/>
      <c r="P1048" s="14"/>
      <c r="Q1048" s="14"/>
      <c r="R1048" s="14"/>
      <c r="S1048" s="14"/>
      <c r="T1048" s="469"/>
      <c r="U1048" s="454"/>
      <c r="V1048" s="454"/>
      <c r="W1048" s="9"/>
      <c r="X1048" s="9"/>
      <c r="Y1048" s="10"/>
      <c r="Z1048" s="495" t="s">
        <v>2195</v>
      </c>
      <c r="AA1048" s="11"/>
      <c r="AB1048" s="472"/>
      <c r="AC1048" s="473"/>
      <c r="AD1048" s="473"/>
      <c r="AE1048" s="496" t="s">
        <v>2195</v>
      </c>
      <c r="AF1048" s="12"/>
      <c r="AG1048" s="12"/>
      <c r="AH1048" s="13"/>
      <c r="AI1048" s="14"/>
      <c r="AJ1048" s="14"/>
      <c r="AK1048" s="7"/>
      <c r="AL1048" s="7"/>
      <c r="AM1048" s="15"/>
      <c r="AN1048" s="15"/>
      <c r="AO1048" s="8"/>
      <c r="AP1048" s="453" t="s">
        <v>501</v>
      </c>
      <c r="AQ1048" s="17"/>
      <c r="AR1048" s="18"/>
      <c r="AS1048" s="19"/>
      <c r="AT1048" s="19"/>
      <c r="AU1048" s="19"/>
      <c r="AV1048" s="19"/>
      <c r="AW1048" s="19"/>
      <c r="AX1048" s="19"/>
      <c r="AY1048" s="19"/>
      <c r="AZ1048" s="20"/>
      <c r="BA1048" s="20"/>
      <c r="BB1048" s="21"/>
      <c r="BC1048" s="22" t="s">
        <v>2179</v>
      </c>
      <c r="BD1048" s="77"/>
      <c r="BE1048" s="91"/>
      <c r="BF1048" s="91"/>
      <c r="BG1048" s="92"/>
      <c r="BH1048"/>
      <c r="BI1048"/>
      <c r="BJ1048"/>
      <c r="BK1048"/>
      <c r="BL1048"/>
      <c r="BM1048"/>
      <c r="BN1048"/>
      <c r="BO1048"/>
      <c r="BP1048"/>
      <c r="BQ1048"/>
      <c r="BR1048"/>
      <c r="BS1048"/>
      <c r="BT1048" s="92"/>
      <c r="BU1048" s="92"/>
      <c r="BV1048" s="92"/>
      <c r="BW1048" s="5"/>
      <c r="BX1048" s="5"/>
      <c r="BY1048" s="5"/>
      <c r="BZ1048" s="5"/>
      <c r="CA1048" s="5"/>
      <c r="CB1048" s="5"/>
      <c r="CC1048" s="5"/>
      <c r="CD1048" s="440"/>
      <c r="CE1048" s="440"/>
      <c r="CF1048" s="441"/>
      <c r="CG1048" s="442"/>
      <c r="CH1048" s="443"/>
      <c r="CI1048" s="443"/>
      <c r="CJ1048" s="443"/>
      <c r="CK1048" s="443"/>
      <c r="CL1048" s="4"/>
      <c r="CM1048" s="4"/>
      <c r="CN1048" s="5"/>
      <c r="CO1048" s="4"/>
      <c r="CP1048" s="444"/>
      <c r="CQ1048" s="445"/>
      <c r="CR1048" s="446"/>
      <c r="CS1048" s="446"/>
      <c r="CT1048" s="444"/>
      <c r="CU1048" s="444"/>
      <c r="CV1048" s="444"/>
      <c r="CW1048" s="444"/>
      <c r="CX1048" s="447"/>
      <c r="CY1048" s="447"/>
      <c r="CZ1048" s="447"/>
      <c r="DA1048" s="447"/>
      <c r="DB1048" s="448"/>
      <c r="DC1048" s="448"/>
      <c r="DD1048" s="446"/>
      <c r="DE1048" s="439"/>
      <c r="DF1048" s="439"/>
      <c r="DG1048" s="439"/>
      <c r="DH1048" s="439"/>
      <c r="DI1048" s="439"/>
      <c r="DJ1048" s="439"/>
      <c r="DK1048" s="439"/>
      <c r="DL1048" s="446"/>
      <c r="DM1048" s="446"/>
      <c r="DN1048" s="444"/>
      <c r="DO1048" s="444"/>
      <c r="DP1048" s="444"/>
      <c r="DQ1048" s="444"/>
      <c r="DR1048" s="444"/>
      <c r="DS1048" s="441"/>
      <c r="DT1048" s="449"/>
      <c r="DU1048" s="450"/>
      <c r="DV1048" s="450"/>
      <c r="DW1048" s="450"/>
      <c r="DX1048" s="450"/>
      <c r="DY1048" s="450"/>
      <c r="DZ1048" s="450"/>
      <c r="EA1048" s="450"/>
      <c r="EB1048" s="450"/>
      <c r="EC1048" s="450"/>
      <c r="ED1048" s="450"/>
      <c r="EE1048" s="446"/>
      <c r="EF1048" s="446"/>
      <c r="EL1048" s="4"/>
      <c r="EM1048" s="4"/>
      <c r="EN1048" s="5"/>
      <c r="EO1048" s="4"/>
      <c r="FA1048" s="23"/>
      <c r="FB1048" s="24"/>
      <c r="FC1048" s="75"/>
      <c r="FD1048" s="76"/>
      <c r="FF1048" s="89"/>
      <c r="IA1048" s="214"/>
      <c r="IB1048" s="215"/>
      <c r="IC1048" s="214"/>
      <c r="ID1048" s="215"/>
      <c r="IE1048" s="214"/>
      <c r="IF1048" s="214"/>
      <c r="IG1048" s="214"/>
      <c r="IH1048" s="233"/>
      <c r="II1048" s="160"/>
      <c r="IJ1048" s="217"/>
      <c r="IK1048" s="218"/>
      <c r="IL1048" s="218"/>
      <c r="IM1048" s="218"/>
      <c r="IO1048" s="391"/>
    </row>
    <row r="1049" spans="1:249" s="6" customFormat="1" ht="15" x14ac:dyDescent="0.2">
      <c r="A1049" s="467" t="s">
        <v>2195</v>
      </c>
      <c r="B1049" s="467" t="s">
        <v>2149</v>
      </c>
      <c r="C1049" s="393" t="s">
        <v>1149</v>
      </c>
      <c r="D1049" s="468"/>
      <c r="E1049" s="462" t="s">
        <v>2138</v>
      </c>
      <c r="F1049" s="14" t="s">
        <v>2149</v>
      </c>
      <c r="G1049" s="14" t="s">
        <v>2149</v>
      </c>
      <c r="H1049" s="469" t="s">
        <v>2149</v>
      </c>
      <c r="I1049" s="462"/>
      <c r="J1049" s="456"/>
      <c r="K1049" s="11"/>
      <c r="L1049" s="11"/>
      <c r="M1049" s="14"/>
      <c r="N1049" s="470"/>
      <c r="O1049" s="14"/>
      <c r="P1049" s="14"/>
      <c r="Q1049" s="14"/>
      <c r="R1049" s="14"/>
      <c r="S1049" s="14"/>
      <c r="T1049" s="469"/>
      <c r="U1049" s="454"/>
      <c r="V1049" s="454"/>
      <c r="W1049" s="9"/>
      <c r="X1049" s="9"/>
      <c r="Y1049" s="10"/>
      <c r="Z1049" s="495" t="s">
        <v>2195</v>
      </c>
      <c r="AA1049" s="11"/>
      <c r="AB1049" s="472"/>
      <c r="AC1049" s="473"/>
      <c r="AD1049" s="473"/>
      <c r="AE1049" s="496" t="s">
        <v>2195</v>
      </c>
      <c r="AF1049" s="12"/>
      <c r="AG1049" s="12"/>
      <c r="AH1049" s="13"/>
      <c r="AI1049" s="14"/>
      <c r="AJ1049" s="14"/>
      <c r="AK1049" s="7"/>
      <c r="AL1049" s="7"/>
      <c r="AM1049" s="15"/>
      <c r="AN1049" s="15"/>
      <c r="AO1049" s="8"/>
      <c r="AP1049" s="453" t="s">
        <v>502</v>
      </c>
      <c r="AQ1049" s="17"/>
      <c r="AR1049" s="18"/>
      <c r="AS1049" s="19"/>
      <c r="AT1049" s="19"/>
      <c r="AU1049" s="19"/>
      <c r="AV1049" s="19"/>
      <c r="AW1049" s="19"/>
      <c r="AX1049" s="19"/>
      <c r="AY1049" s="19"/>
      <c r="AZ1049" s="20"/>
      <c r="BA1049" s="20"/>
      <c r="BB1049" s="21"/>
      <c r="BC1049" s="22" t="s">
        <v>2179</v>
      </c>
      <c r="BD1049" s="77"/>
      <c r="BE1049" s="91"/>
      <c r="BF1049" s="91"/>
      <c r="BG1049" s="92"/>
      <c r="BH1049"/>
      <c r="BI1049"/>
      <c r="BJ1049"/>
      <c r="BK1049"/>
      <c r="BL1049"/>
      <c r="BM1049"/>
      <c r="BN1049"/>
      <c r="BO1049"/>
      <c r="BP1049"/>
      <c r="BQ1049"/>
      <c r="BR1049"/>
      <c r="BS1049"/>
      <c r="BT1049" s="92"/>
      <c r="BU1049" s="92"/>
      <c r="BV1049" s="92"/>
      <c r="BW1049" s="5"/>
      <c r="BX1049" s="5"/>
      <c r="BY1049" s="5"/>
      <c r="BZ1049" s="5"/>
      <c r="CA1049" s="5"/>
      <c r="CB1049" s="5"/>
      <c r="CC1049" s="5"/>
      <c r="CD1049" s="440"/>
      <c r="CE1049" s="440"/>
      <c r="CF1049" s="441"/>
      <c r="CG1049" s="442"/>
      <c r="CH1049" s="443"/>
      <c r="CI1049" s="443"/>
      <c r="CJ1049" s="443"/>
      <c r="CK1049" s="443"/>
      <c r="CL1049" s="4"/>
      <c r="CM1049" s="4"/>
      <c r="CN1049" s="5"/>
      <c r="CO1049" s="4"/>
      <c r="CP1049" s="444"/>
      <c r="CQ1049" s="445"/>
      <c r="CR1049" s="446"/>
      <c r="CS1049" s="446"/>
      <c r="CT1049" s="444"/>
      <c r="CU1049" s="444"/>
      <c r="CV1049" s="444"/>
      <c r="CW1049" s="444"/>
      <c r="CX1049" s="447"/>
      <c r="CY1049" s="447"/>
      <c r="CZ1049" s="447"/>
      <c r="DA1049" s="447"/>
      <c r="DB1049" s="448"/>
      <c r="DC1049" s="448"/>
      <c r="DD1049" s="446"/>
      <c r="DE1049" s="439"/>
      <c r="DF1049" s="439"/>
      <c r="DG1049" s="439"/>
      <c r="DH1049" s="439"/>
      <c r="DI1049" s="439"/>
      <c r="DJ1049" s="439"/>
      <c r="DK1049" s="439"/>
      <c r="DL1049" s="446"/>
      <c r="DM1049" s="446"/>
      <c r="DN1049" s="444"/>
      <c r="DO1049" s="444"/>
      <c r="DP1049" s="444"/>
      <c r="DQ1049" s="444"/>
      <c r="DR1049" s="444"/>
      <c r="DS1049" s="441"/>
      <c r="DT1049" s="449"/>
      <c r="DU1049" s="450"/>
      <c r="DV1049" s="450"/>
      <c r="DW1049" s="450"/>
      <c r="DX1049" s="450"/>
      <c r="DY1049" s="450"/>
      <c r="DZ1049" s="450"/>
      <c r="EA1049" s="450"/>
      <c r="EB1049" s="450"/>
      <c r="EC1049" s="450"/>
      <c r="ED1049" s="450"/>
      <c r="EE1049" s="446"/>
      <c r="EF1049" s="446"/>
      <c r="EL1049" s="4"/>
      <c r="EM1049" s="4"/>
      <c r="EN1049" s="5"/>
      <c r="EO1049" s="4"/>
      <c r="FA1049" s="23"/>
      <c r="FB1049" s="24"/>
      <c r="FC1049" s="75"/>
      <c r="FD1049" s="76"/>
      <c r="FF1049" s="89"/>
      <c r="IA1049" s="214"/>
      <c r="IB1049" s="215"/>
      <c r="IC1049" s="214"/>
      <c r="ID1049" s="215"/>
      <c r="IE1049" s="214"/>
      <c r="IF1049" s="214"/>
      <c r="IG1049" s="214"/>
      <c r="IH1049" s="233"/>
      <c r="II1049" s="160"/>
      <c r="IJ1049" s="217"/>
      <c r="IK1049" s="218"/>
      <c r="IL1049" s="218"/>
      <c r="IM1049" s="218"/>
      <c r="IO1049" s="391"/>
    </row>
    <row r="1050" spans="1:249" s="6" customFormat="1" ht="15" x14ac:dyDescent="0.2">
      <c r="A1050" s="467" t="s">
        <v>2161</v>
      </c>
      <c r="B1050" s="467" t="s">
        <v>3037</v>
      </c>
      <c r="C1050" s="458" t="s">
        <v>3135</v>
      </c>
      <c r="D1050" s="468"/>
      <c r="E1050" s="462" t="s">
        <v>2142</v>
      </c>
      <c r="F1050" s="14" t="s">
        <v>2142</v>
      </c>
      <c r="G1050" s="14" t="s">
        <v>2142</v>
      </c>
      <c r="H1050" s="469" t="s">
        <v>2149</v>
      </c>
      <c r="I1050" s="462"/>
      <c r="J1050" s="456"/>
      <c r="K1050" s="11"/>
      <c r="L1050" s="11"/>
      <c r="M1050" s="14"/>
      <c r="N1050" s="470"/>
      <c r="O1050" s="14"/>
      <c r="P1050" s="14"/>
      <c r="Q1050" s="14"/>
      <c r="R1050" s="14"/>
      <c r="S1050" s="14"/>
      <c r="T1050" s="469"/>
      <c r="U1050" s="454"/>
      <c r="V1050" s="454"/>
      <c r="W1050" s="454"/>
      <c r="X1050" s="454"/>
      <c r="Y1050" s="471"/>
      <c r="Z1050" s="471"/>
      <c r="AA1050" s="11"/>
      <c r="AB1050" s="472"/>
      <c r="AC1050" s="473"/>
      <c r="AD1050" s="473"/>
      <c r="AE1050" s="473"/>
      <c r="AF1050" s="473"/>
      <c r="AG1050" s="473"/>
      <c r="AH1050" s="474"/>
      <c r="AI1050" s="14"/>
      <c r="AJ1050" s="14"/>
      <c r="AK1050" s="11"/>
      <c r="AL1050" s="11"/>
      <c r="AM1050" s="475"/>
      <c r="AN1050" s="475"/>
      <c r="AO1050" s="469"/>
      <c r="AP1050" s="476"/>
      <c r="AQ1050" s="477"/>
      <c r="AR1050" s="478"/>
      <c r="AS1050" s="479"/>
      <c r="AT1050" s="479"/>
      <c r="AU1050" s="479"/>
      <c r="AV1050" s="479"/>
      <c r="AW1050" s="479"/>
      <c r="AX1050" s="479"/>
      <c r="AY1050" s="479"/>
      <c r="AZ1050" s="480"/>
      <c r="BA1050" s="480"/>
      <c r="BB1050" s="21"/>
      <c r="BC1050" s="22" t="s">
        <v>2179</v>
      </c>
      <c r="BD1050" s="77"/>
      <c r="BE1050" s="91"/>
      <c r="BF1050" s="91"/>
      <c r="BG1050" s="92"/>
      <c r="BH1050"/>
      <c r="BI1050"/>
      <c r="BJ1050"/>
      <c r="BK1050"/>
      <c r="BL1050"/>
      <c r="BM1050"/>
      <c r="BN1050"/>
      <c r="BO1050"/>
      <c r="BP1050"/>
      <c r="BQ1050"/>
      <c r="BR1050"/>
      <c r="BS1050"/>
      <c r="BT1050" s="92"/>
      <c r="BU1050" s="92"/>
      <c r="BV1050" s="92"/>
      <c r="BW1050" s="5"/>
      <c r="BX1050" s="5"/>
      <c r="BY1050" s="5"/>
      <c r="BZ1050" s="5"/>
      <c r="CA1050" s="5"/>
      <c r="CB1050" s="5"/>
      <c r="CC1050" s="5"/>
      <c r="CD1050" s="440"/>
      <c r="CE1050" s="440"/>
      <c r="CF1050" s="441"/>
      <c r="CG1050" s="442"/>
      <c r="CH1050" s="443"/>
      <c r="CI1050" s="443"/>
      <c r="CJ1050" s="443"/>
      <c r="CK1050" s="443"/>
      <c r="CL1050" s="4"/>
      <c r="CM1050" s="4"/>
      <c r="CN1050" s="5"/>
      <c r="CO1050" s="4"/>
      <c r="CP1050" s="444"/>
      <c r="CQ1050" s="445"/>
      <c r="CR1050" s="446"/>
      <c r="CS1050" s="446"/>
      <c r="CT1050" s="444"/>
      <c r="CU1050" s="444"/>
      <c r="CV1050" s="444"/>
      <c r="CW1050" s="444"/>
      <c r="CX1050" s="447"/>
      <c r="CY1050" s="447"/>
      <c r="CZ1050" s="447"/>
      <c r="DA1050" s="447"/>
      <c r="DB1050" s="448"/>
      <c r="DC1050" s="448"/>
      <c r="DD1050" s="446"/>
      <c r="DE1050" s="439"/>
      <c r="DF1050" s="439"/>
      <c r="DG1050" s="439"/>
      <c r="DH1050" s="439"/>
      <c r="DI1050" s="439"/>
      <c r="DJ1050" s="439"/>
      <c r="DK1050" s="439"/>
      <c r="DL1050" s="446"/>
      <c r="DM1050" s="446"/>
      <c r="DN1050" s="444"/>
      <c r="DO1050" s="444"/>
      <c r="DP1050" s="444"/>
      <c r="DQ1050" s="444"/>
      <c r="DR1050" s="444"/>
      <c r="DS1050" s="441"/>
      <c r="DT1050" s="449"/>
      <c r="DU1050" s="450"/>
      <c r="DV1050" s="450"/>
      <c r="DW1050" s="450"/>
      <c r="DX1050" s="450"/>
      <c r="DY1050" s="450"/>
      <c r="DZ1050" s="450"/>
      <c r="EA1050" s="450"/>
      <c r="EB1050" s="450"/>
      <c r="EC1050" s="450"/>
      <c r="ED1050" s="450"/>
      <c r="EE1050" s="446"/>
      <c r="EF1050" s="446"/>
      <c r="EL1050" s="4"/>
      <c r="EM1050" s="4"/>
      <c r="EN1050" s="5"/>
      <c r="EO1050" s="4"/>
      <c r="FA1050" s="23"/>
      <c r="FB1050" s="24"/>
      <c r="FC1050" s="75"/>
      <c r="FD1050" s="76"/>
      <c r="FF1050" s="89"/>
      <c r="IA1050" s="214"/>
      <c r="IB1050" s="215"/>
      <c r="IC1050" s="214"/>
      <c r="ID1050" s="215"/>
      <c r="IE1050" s="214"/>
      <c r="IF1050" s="214"/>
      <c r="IG1050" s="214"/>
      <c r="IH1050" s="233"/>
      <c r="II1050" s="160"/>
      <c r="IJ1050" s="217"/>
      <c r="IK1050" s="218"/>
      <c r="IL1050" s="218"/>
      <c r="IM1050" s="218"/>
      <c r="IO1050" s="391"/>
    </row>
    <row r="1051" spans="1:249" s="6" customFormat="1" ht="15" x14ac:dyDescent="0.2">
      <c r="A1051" s="467" t="s">
        <v>2195</v>
      </c>
      <c r="B1051" s="467" t="s">
        <v>2149</v>
      </c>
      <c r="C1051" s="393" t="s">
        <v>1150</v>
      </c>
      <c r="D1051" s="468"/>
      <c r="E1051" s="462" t="s">
        <v>2138</v>
      </c>
      <c r="F1051" s="14" t="s">
        <v>2149</v>
      </c>
      <c r="G1051" s="14" t="s">
        <v>2149</v>
      </c>
      <c r="H1051" s="469" t="s">
        <v>2149</v>
      </c>
      <c r="I1051" s="462"/>
      <c r="J1051" s="456"/>
      <c r="K1051" s="11"/>
      <c r="L1051" s="11"/>
      <c r="M1051" s="14"/>
      <c r="N1051" s="470"/>
      <c r="O1051" s="14"/>
      <c r="P1051" s="14"/>
      <c r="Q1051" s="14"/>
      <c r="R1051" s="14"/>
      <c r="S1051" s="14"/>
      <c r="T1051" s="469"/>
      <c r="U1051" s="454"/>
      <c r="V1051" s="454"/>
      <c r="W1051" s="9"/>
      <c r="X1051" s="9"/>
      <c r="Y1051" s="10"/>
      <c r="Z1051" s="495" t="s">
        <v>2195</v>
      </c>
      <c r="AA1051" s="11"/>
      <c r="AB1051" s="472"/>
      <c r="AC1051" s="473"/>
      <c r="AD1051" s="473"/>
      <c r="AE1051" s="496" t="s">
        <v>2195</v>
      </c>
      <c r="AF1051" s="12"/>
      <c r="AG1051" s="12"/>
      <c r="AH1051" s="13"/>
      <c r="AI1051" s="14"/>
      <c r="AJ1051" s="14"/>
      <c r="AK1051" s="7"/>
      <c r="AL1051" s="7"/>
      <c r="AM1051" s="15"/>
      <c r="AN1051" s="15"/>
      <c r="AO1051" s="8"/>
      <c r="AP1051" s="453" t="s">
        <v>503</v>
      </c>
      <c r="AQ1051" s="17"/>
      <c r="AR1051" s="18"/>
      <c r="AS1051" s="19"/>
      <c r="AT1051" s="19"/>
      <c r="AU1051" s="19"/>
      <c r="AV1051" s="19"/>
      <c r="AW1051" s="19"/>
      <c r="AX1051" s="19"/>
      <c r="AY1051" s="19"/>
      <c r="AZ1051" s="20"/>
      <c r="BA1051" s="20"/>
      <c r="BB1051" s="21"/>
      <c r="BC1051" s="22" t="s">
        <v>2179</v>
      </c>
      <c r="BD1051" s="77"/>
      <c r="BE1051" s="91"/>
      <c r="BF1051" s="91"/>
      <c r="BG1051" s="92"/>
      <c r="BH1051"/>
      <c r="BI1051"/>
      <c r="BJ1051"/>
      <c r="BK1051"/>
      <c r="BL1051"/>
      <c r="BM1051"/>
      <c r="BN1051"/>
      <c r="BO1051"/>
      <c r="BP1051"/>
      <c r="BQ1051"/>
      <c r="BR1051"/>
      <c r="BS1051"/>
      <c r="BT1051" s="92"/>
      <c r="BU1051" s="92"/>
      <c r="BV1051" s="92"/>
      <c r="BW1051" s="5"/>
      <c r="BX1051" s="5"/>
      <c r="BY1051" s="5"/>
      <c r="BZ1051" s="5"/>
      <c r="CA1051" s="5"/>
      <c r="CB1051" s="5"/>
      <c r="CC1051" s="5"/>
      <c r="CD1051" s="440"/>
      <c r="CE1051" s="440"/>
      <c r="CF1051" s="441"/>
      <c r="CG1051" s="442"/>
      <c r="CH1051" s="443"/>
      <c r="CI1051" s="443"/>
      <c r="CJ1051" s="443"/>
      <c r="CK1051" s="443"/>
      <c r="CL1051" s="4"/>
      <c r="CM1051" s="4"/>
      <c r="CN1051" s="5"/>
      <c r="CO1051" s="4"/>
      <c r="CP1051" s="444"/>
      <c r="CQ1051" s="445"/>
      <c r="CR1051" s="446"/>
      <c r="CS1051" s="446"/>
      <c r="CT1051" s="444"/>
      <c r="CU1051" s="444"/>
      <c r="CV1051" s="444"/>
      <c r="CW1051" s="444"/>
      <c r="CX1051" s="447"/>
      <c r="CY1051" s="447"/>
      <c r="CZ1051" s="447"/>
      <c r="DA1051" s="447"/>
      <c r="DB1051" s="448"/>
      <c r="DC1051" s="448"/>
      <c r="DD1051" s="446"/>
      <c r="DE1051" s="439"/>
      <c r="DF1051" s="439"/>
      <c r="DG1051" s="439"/>
      <c r="DH1051" s="439"/>
      <c r="DI1051" s="439"/>
      <c r="DJ1051" s="439"/>
      <c r="DK1051" s="439"/>
      <c r="DL1051" s="446"/>
      <c r="DM1051" s="446"/>
      <c r="DN1051" s="444"/>
      <c r="DO1051" s="444"/>
      <c r="DP1051" s="444"/>
      <c r="DQ1051" s="444"/>
      <c r="DR1051" s="444"/>
      <c r="DS1051" s="441"/>
      <c r="DT1051" s="449"/>
      <c r="DU1051" s="450"/>
      <c r="DV1051" s="450"/>
      <c r="DW1051" s="450"/>
      <c r="DX1051" s="450"/>
      <c r="DY1051" s="450"/>
      <c r="DZ1051" s="450"/>
      <c r="EA1051" s="450"/>
      <c r="EB1051" s="450"/>
      <c r="EC1051" s="450"/>
      <c r="ED1051" s="450"/>
      <c r="EE1051" s="446"/>
      <c r="EF1051" s="446"/>
      <c r="EL1051" s="4"/>
      <c r="EM1051" s="4"/>
      <c r="EN1051" s="5"/>
      <c r="EO1051" s="4"/>
      <c r="FA1051" s="23"/>
      <c r="FB1051" s="24"/>
      <c r="FC1051" s="75"/>
      <c r="FD1051" s="76"/>
      <c r="FF1051" s="89"/>
      <c r="IA1051" s="214"/>
      <c r="IB1051" s="215"/>
      <c r="IC1051" s="214"/>
      <c r="ID1051" s="215"/>
      <c r="IE1051" s="214"/>
      <c r="IF1051" s="214"/>
      <c r="IG1051" s="214"/>
      <c r="IH1051" s="233"/>
      <c r="II1051" s="160"/>
      <c r="IJ1051" s="217"/>
      <c r="IK1051" s="218"/>
      <c r="IL1051" s="218"/>
      <c r="IM1051" s="218"/>
      <c r="IO1051" s="391"/>
    </row>
    <row r="1052" spans="1:249" s="6" customFormat="1" ht="15" x14ac:dyDescent="0.2">
      <c r="A1052" s="467" t="s">
        <v>2195</v>
      </c>
      <c r="B1052" s="467" t="s">
        <v>2149</v>
      </c>
      <c r="C1052" s="393" t="s">
        <v>1151</v>
      </c>
      <c r="D1052" s="468"/>
      <c r="E1052" s="462" t="s">
        <v>2138</v>
      </c>
      <c r="F1052" s="14" t="s">
        <v>2149</v>
      </c>
      <c r="G1052" s="14" t="s">
        <v>2149</v>
      </c>
      <c r="H1052" s="469" t="s">
        <v>2149</v>
      </c>
      <c r="I1052" s="462"/>
      <c r="J1052" s="456"/>
      <c r="K1052" s="11"/>
      <c r="L1052" s="11"/>
      <c r="M1052" s="14"/>
      <c r="N1052" s="470"/>
      <c r="O1052" s="14"/>
      <c r="P1052" s="14"/>
      <c r="Q1052" s="14"/>
      <c r="R1052" s="14"/>
      <c r="S1052" s="14"/>
      <c r="T1052" s="469"/>
      <c r="U1052" s="454"/>
      <c r="V1052" s="454"/>
      <c r="W1052" s="9"/>
      <c r="X1052" s="9"/>
      <c r="Y1052" s="10"/>
      <c r="Z1052" s="495" t="s">
        <v>2195</v>
      </c>
      <c r="AA1052" s="11"/>
      <c r="AB1052" s="472"/>
      <c r="AC1052" s="473"/>
      <c r="AD1052" s="473"/>
      <c r="AE1052" s="496" t="s">
        <v>2195</v>
      </c>
      <c r="AF1052" s="12"/>
      <c r="AG1052" s="12"/>
      <c r="AH1052" s="13"/>
      <c r="AI1052" s="14"/>
      <c r="AJ1052" s="14"/>
      <c r="AK1052" s="7"/>
      <c r="AL1052" s="7"/>
      <c r="AM1052" s="15"/>
      <c r="AN1052" s="15"/>
      <c r="AO1052" s="8"/>
      <c r="AP1052" s="453" t="s">
        <v>504</v>
      </c>
      <c r="AQ1052" s="17"/>
      <c r="AR1052" s="18"/>
      <c r="AS1052" s="19"/>
      <c r="AT1052" s="19"/>
      <c r="AU1052" s="19"/>
      <c r="AV1052" s="19"/>
      <c r="AW1052" s="19"/>
      <c r="AX1052" s="19"/>
      <c r="AY1052" s="19"/>
      <c r="AZ1052" s="20"/>
      <c r="BA1052" s="20"/>
      <c r="BB1052" s="21"/>
      <c r="BC1052" s="22" t="s">
        <v>2179</v>
      </c>
      <c r="BD1052" s="77"/>
      <c r="BE1052" s="91"/>
      <c r="BF1052" s="91"/>
      <c r="BG1052" s="92"/>
      <c r="BH1052"/>
      <c r="BI1052"/>
      <c r="BJ1052"/>
      <c r="BK1052"/>
      <c r="BL1052"/>
      <c r="BM1052"/>
      <c r="BN1052"/>
      <c r="BO1052"/>
      <c r="BP1052"/>
      <c r="BQ1052"/>
      <c r="BR1052"/>
      <c r="BS1052"/>
      <c r="BT1052" s="92"/>
      <c r="BU1052" s="92"/>
      <c r="BV1052" s="92"/>
      <c r="BW1052" s="5"/>
      <c r="BX1052" s="5"/>
      <c r="BY1052" s="5"/>
      <c r="BZ1052" s="5"/>
      <c r="CA1052" s="5"/>
      <c r="CB1052" s="5"/>
      <c r="CC1052" s="5"/>
      <c r="CD1052" s="440"/>
      <c r="CE1052" s="440"/>
      <c r="CF1052" s="441"/>
      <c r="CG1052" s="442"/>
      <c r="CH1052" s="443"/>
      <c r="CI1052" s="443"/>
      <c r="CJ1052" s="443"/>
      <c r="CK1052" s="443"/>
      <c r="CL1052" s="4"/>
      <c r="CM1052" s="4"/>
      <c r="CN1052" s="5"/>
      <c r="CO1052" s="4"/>
      <c r="CP1052" s="444"/>
      <c r="CQ1052" s="445"/>
      <c r="CR1052" s="446"/>
      <c r="CS1052" s="446"/>
      <c r="CT1052" s="444"/>
      <c r="CU1052" s="444"/>
      <c r="CV1052" s="444"/>
      <c r="CW1052" s="444"/>
      <c r="CX1052" s="447"/>
      <c r="CY1052" s="447"/>
      <c r="CZ1052" s="447"/>
      <c r="DA1052" s="447"/>
      <c r="DB1052" s="448"/>
      <c r="DC1052" s="448"/>
      <c r="DD1052" s="446"/>
      <c r="DE1052" s="439"/>
      <c r="DF1052" s="439"/>
      <c r="DG1052" s="439"/>
      <c r="DH1052" s="439"/>
      <c r="DI1052" s="439"/>
      <c r="DJ1052" s="439"/>
      <c r="DK1052" s="439"/>
      <c r="DL1052" s="446"/>
      <c r="DM1052" s="446"/>
      <c r="DN1052" s="444"/>
      <c r="DO1052" s="444"/>
      <c r="DP1052" s="444"/>
      <c r="DQ1052" s="444"/>
      <c r="DR1052" s="444"/>
      <c r="DS1052" s="441"/>
      <c r="DT1052" s="449"/>
      <c r="DU1052" s="450"/>
      <c r="DV1052" s="450"/>
      <c r="DW1052" s="450"/>
      <c r="DX1052" s="450"/>
      <c r="DY1052" s="450"/>
      <c r="DZ1052" s="450"/>
      <c r="EA1052" s="450"/>
      <c r="EB1052" s="450"/>
      <c r="EC1052" s="450"/>
      <c r="ED1052" s="450"/>
      <c r="EE1052" s="446"/>
      <c r="EF1052" s="446"/>
      <c r="EL1052" s="4"/>
      <c r="EM1052" s="4"/>
      <c r="EN1052" s="5"/>
      <c r="EO1052" s="4"/>
      <c r="FA1052" s="23"/>
      <c r="FB1052" s="24"/>
      <c r="FC1052" s="75"/>
      <c r="FD1052" s="76"/>
      <c r="FF1052" s="89"/>
      <c r="IA1052" s="214"/>
      <c r="IB1052" s="215"/>
      <c r="IC1052" s="214"/>
      <c r="ID1052" s="215"/>
      <c r="IE1052" s="214"/>
      <c r="IF1052" s="214"/>
      <c r="IG1052" s="214"/>
      <c r="IH1052" s="233"/>
      <c r="II1052" s="160"/>
      <c r="IJ1052" s="217"/>
      <c r="IK1052" s="218"/>
      <c r="IL1052" s="218"/>
      <c r="IM1052" s="218"/>
      <c r="IO1052" s="391"/>
    </row>
    <row r="1053" spans="1:249" s="6" customFormat="1" ht="15" x14ac:dyDescent="0.2">
      <c r="A1053" s="467" t="s">
        <v>2165</v>
      </c>
      <c r="B1053" s="467" t="s">
        <v>3037</v>
      </c>
      <c r="C1053" s="458" t="s">
        <v>3136</v>
      </c>
      <c r="D1053" s="468"/>
      <c r="E1053" s="462" t="s">
        <v>2136</v>
      </c>
      <c r="F1053" s="14" t="s">
        <v>2149</v>
      </c>
      <c r="G1053" s="14" t="s">
        <v>2149</v>
      </c>
      <c r="H1053" s="469" t="s">
        <v>2149</v>
      </c>
      <c r="I1053" s="462"/>
      <c r="J1053" s="456"/>
      <c r="K1053" s="11"/>
      <c r="L1053" s="11"/>
      <c r="M1053" s="14"/>
      <c r="N1053" s="470"/>
      <c r="O1053" s="14"/>
      <c r="P1053" s="14"/>
      <c r="Q1053" s="14"/>
      <c r="R1053" s="14"/>
      <c r="S1053" s="14"/>
      <c r="T1053" s="469"/>
      <c r="U1053" s="454"/>
      <c r="V1053" s="454"/>
      <c r="W1053" s="454"/>
      <c r="X1053" s="454"/>
      <c r="Y1053" s="471"/>
      <c r="Z1053" s="471"/>
      <c r="AA1053" s="11"/>
      <c r="AB1053" s="472"/>
      <c r="AC1053" s="473"/>
      <c r="AD1053" s="473"/>
      <c r="AE1053" s="473"/>
      <c r="AF1053" s="473"/>
      <c r="AG1053" s="473"/>
      <c r="AH1053" s="474"/>
      <c r="AI1053" s="14"/>
      <c r="AJ1053" s="14"/>
      <c r="AK1053" s="11"/>
      <c r="AL1053" s="11"/>
      <c r="AM1053" s="475"/>
      <c r="AN1053" s="475"/>
      <c r="AO1053" s="469"/>
      <c r="AP1053" s="476"/>
      <c r="AQ1053" s="477"/>
      <c r="AR1053" s="478"/>
      <c r="AS1053" s="479"/>
      <c r="AT1053" s="479"/>
      <c r="AU1053" s="479"/>
      <c r="AV1053" s="479"/>
      <c r="AW1053" s="479"/>
      <c r="AX1053" s="479"/>
      <c r="AY1053" s="479"/>
      <c r="AZ1053" s="480"/>
      <c r="BA1053" s="480"/>
      <c r="BB1053" s="21"/>
      <c r="BC1053" s="22" t="s">
        <v>2179</v>
      </c>
      <c r="BD1053" s="77"/>
      <c r="BE1053" s="91"/>
      <c r="BF1053" s="91"/>
      <c r="BG1053" s="92"/>
      <c r="BH1053"/>
      <c r="BI1053"/>
      <c r="BJ1053"/>
      <c r="BK1053"/>
      <c r="BL1053"/>
      <c r="BM1053"/>
      <c r="BN1053"/>
      <c r="BO1053"/>
      <c r="BP1053"/>
      <c r="BQ1053"/>
      <c r="BR1053"/>
      <c r="BS1053"/>
      <c r="BT1053" s="92"/>
      <c r="BU1053" s="92"/>
      <c r="BV1053" s="92"/>
      <c r="BW1053" s="5"/>
      <c r="BX1053" s="5"/>
      <c r="BY1053" s="5"/>
      <c r="BZ1053" s="5"/>
      <c r="CA1053" s="5"/>
      <c r="CB1053" s="5"/>
      <c r="CC1053" s="5"/>
      <c r="CD1053" s="440"/>
      <c r="CE1053" s="440"/>
      <c r="CF1053" s="441"/>
      <c r="CG1053" s="442"/>
      <c r="CH1053" s="443"/>
      <c r="CI1053" s="443"/>
      <c r="CJ1053" s="443"/>
      <c r="CK1053" s="443"/>
      <c r="CL1053" s="4"/>
      <c r="CM1053" s="4"/>
      <c r="CN1053" s="5"/>
      <c r="CO1053" s="4"/>
      <c r="CP1053" s="444"/>
      <c r="CQ1053" s="445"/>
      <c r="CR1053" s="446"/>
      <c r="CS1053" s="446"/>
      <c r="CT1053" s="444"/>
      <c r="CU1053" s="444"/>
      <c r="CV1053" s="444"/>
      <c r="CW1053" s="444"/>
      <c r="CX1053" s="447"/>
      <c r="CY1053" s="447"/>
      <c r="CZ1053" s="447"/>
      <c r="DA1053" s="447"/>
      <c r="DB1053" s="448"/>
      <c r="DC1053" s="448"/>
      <c r="DD1053" s="446"/>
      <c r="DE1053" s="439"/>
      <c r="DF1053" s="439"/>
      <c r="DG1053" s="439"/>
      <c r="DH1053" s="439"/>
      <c r="DI1053" s="439"/>
      <c r="DJ1053" s="439"/>
      <c r="DK1053" s="439"/>
      <c r="DL1053" s="446"/>
      <c r="DM1053" s="446"/>
      <c r="DN1053" s="444"/>
      <c r="DO1053" s="444"/>
      <c r="DP1053" s="444"/>
      <c r="DQ1053" s="444"/>
      <c r="DR1053" s="444"/>
      <c r="DS1053" s="441"/>
      <c r="DT1053" s="449"/>
      <c r="DU1053" s="450"/>
      <c r="DV1053" s="450"/>
      <c r="DW1053" s="450"/>
      <c r="DX1053" s="450"/>
      <c r="DY1053" s="450"/>
      <c r="DZ1053" s="450"/>
      <c r="EA1053" s="450"/>
      <c r="EB1053" s="450"/>
      <c r="EC1053" s="450"/>
      <c r="ED1053" s="450"/>
      <c r="EE1053" s="446"/>
      <c r="EF1053" s="446"/>
      <c r="EL1053" s="4"/>
      <c r="EM1053" s="4"/>
      <c r="EN1053" s="5"/>
      <c r="EO1053" s="4"/>
      <c r="FA1053" s="23"/>
      <c r="FB1053" s="24"/>
      <c r="FC1053" s="75"/>
      <c r="FD1053" s="76"/>
      <c r="FF1053" s="89"/>
      <c r="IA1053" s="214"/>
      <c r="IB1053" s="215"/>
      <c r="IC1053" s="214"/>
      <c r="ID1053" s="215"/>
      <c r="IE1053" s="214"/>
      <c r="IF1053" s="214"/>
      <c r="IG1053" s="214"/>
      <c r="IH1053" s="233"/>
      <c r="II1053" s="160"/>
      <c r="IJ1053" s="217"/>
      <c r="IK1053" s="218"/>
      <c r="IL1053" s="218"/>
      <c r="IM1053" s="218"/>
      <c r="IO1053" s="391"/>
    </row>
    <row r="1054" spans="1:249" s="6" customFormat="1" ht="15" x14ac:dyDescent="0.2">
      <c r="A1054" s="467" t="s">
        <v>2195</v>
      </c>
      <c r="B1054" s="467" t="s">
        <v>2149</v>
      </c>
      <c r="C1054" s="393" t="s">
        <v>1152</v>
      </c>
      <c r="D1054" s="468"/>
      <c r="E1054" s="462" t="s">
        <v>2141</v>
      </c>
      <c r="F1054" s="14" t="s">
        <v>2149</v>
      </c>
      <c r="G1054" s="14" t="s">
        <v>2149</v>
      </c>
      <c r="H1054" s="469" t="s">
        <v>2149</v>
      </c>
      <c r="I1054" s="462"/>
      <c r="J1054" s="456"/>
      <c r="K1054" s="11"/>
      <c r="L1054" s="11"/>
      <c r="M1054" s="14"/>
      <c r="N1054" s="470"/>
      <c r="O1054" s="14"/>
      <c r="P1054" s="14"/>
      <c r="Q1054" s="14"/>
      <c r="R1054" s="14"/>
      <c r="S1054" s="14"/>
      <c r="T1054" s="469"/>
      <c r="U1054" s="454"/>
      <c r="V1054" s="454"/>
      <c r="W1054" s="9"/>
      <c r="X1054" s="9"/>
      <c r="Y1054" s="10"/>
      <c r="Z1054" s="495" t="s">
        <v>2195</v>
      </c>
      <c r="AA1054" s="11"/>
      <c r="AB1054" s="472"/>
      <c r="AC1054" s="473"/>
      <c r="AD1054" s="473"/>
      <c r="AE1054" s="496" t="s">
        <v>2195</v>
      </c>
      <c r="AF1054" s="12"/>
      <c r="AG1054" s="12"/>
      <c r="AH1054" s="13"/>
      <c r="AI1054" s="14"/>
      <c r="AJ1054" s="14"/>
      <c r="AK1054" s="7"/>
      <c r="AL1054" s="7"/>
      <c r="AM1054" s="15"/>
      <c r="AN1054" s="15"/>
      <c r="AO1054" s="8"/>
      <c r="AP1054" s="453" t="s">
        <v>505</v>
      </c>
      <c r="AQ1054" s="17"/>
      <c r="AR1054" s="18"/>
      <c r="AS1054" s="19"/>
      <c r="AT1054" s="19"/>
      <c r="AU1054" s="19"/>
      <c r="AV1054" s="19"/>
      <c r="AW1054" s="19"/>
      <c r="AX1054" s="19"/>
      <c r="AY1054" s="19"/>
      <c r="AZ1054" s="20"/>
      <c r="BA1054" s="20"/>
      <c r="BB1054" s="21"/>
      <c r="BC1054" s="22" t="s">
        <v>2179</v>
      </c>
      <c r="BD1054" s="77"/>
      <c r="BE1054" s="91"/>
      <c r="BF1054" s="91"/>
      <c r="BG1054" s="92"/>
      <c r="BH1054"/>
      <c r="BI1054"/>
      <c r="BJ1054"/>
      <c r="BK1054"/>
      <c r="BL1054"/>
      <c r="BM1054"/>
      <c r="BN1054"/>
      <c r="BO1054"/>
      <c r="BP1054"/>
      <c r="BQ1054"/>
      <c r="BR1054"/>
      <c r="BS1054"/>
      <c r="BT1054" s="92"/>
      <c r="BU1054" s="92"/>
      <c r="BV1054" s="92"/>
      <c r="BW1054" s="5"/>
      <c r="BX1054" s="5"/>
      <c r="BY1054" s="5"/>
      <c r="BZ1054" s="5"/>
      <c r="CA1054" s="5"/>
      <c r="CB1054" s="5"/>
      <c r="CC1054" s="5"/>
      <c r="CD1054" s="440"/>
      <c r="CE1054" s="440"/>
      <c r="CF1054" s="441"/>
      <c r="CG1054" s="442"/>
      <c r="CH1054" s="443"/>
      <c r="CI1054" s="443"/>
      <c r="CJ1054" s="443"/>
      <c r="CK1054" s="443"/>
      <c r="CL1054" s="4"/>
      <c r="CM1054" s="4"/>
      <c r="CN1054" s="5"/>
      <c r="CO1054" s="4"/>
      <c r="CP1054" s="444"/>
      <c r="CQ1054" s="445"/>
      <c r="CR1054" s="446"/>
      <c r="CS1054" s="446"/>
      <c r="CT1054" s="444"/>
      <c r="CU1054" s="444"/>
      <c r="CV1054" s="444"/>
      <c r="CW1054" s="444"/>
      <c r="CX1054" s="447"/>
      <c r="CY1054" s="447"/>
      <c r="CZ1054" s="447"/>
      <c r="DA1054" s="447"/>
      <c r="DB1054" s="448"/>
      <c r="DC1054" s="448"/>
      <c r="DD1054" s="446"/>
      <c r="DE1054" s="439"/>
      <c r="DF1054" s="439"/>
      <c r="DG1054" s="439"/>
      <c r="DH1054" s="439"/>
      <c r="DI1054" s="439"/>
      <c r="DJ1054" s="439"/>
      <c r="DK1054" s="439"/>
      <c r="DL1054" s="446"/>
      <c r="DM1054" s="446"/>
      <c r="DN1054" s="444"/>
      <c r="DO1054" s="444"/>
      <c r="DP1054" s="444"/>
      <c r="DQ1054" s="444"/>
      <c r="DR1054" s="444"/>
      <c r="DS1054" s="441"/>
      <c r="DT1054" s="449"/>
      <c r="DU1054" s="450"/>
      <c r="DV1054" s="450"/>
      <c r="DW1054" s="450"/>
      <c r="DX1054" s="450"/>
      <c r="DY1054" s="450"/>
      <c r="DZ1054" s="450"/>
      <c r="EA1054" s="450"/>
      <c r="EB1054" s="450"/>
      <c r="EC1054" s="450"/>
      <c r="ED1054" s="450"/>
      <c r="EE1054" s="446"/>
      <c r="EF1054" s="446"/>
      <c r="EL1054" s="4"/>
      <c r="EM1054" s="4"/>
      <c r="EN1054" s="5"/>
      <c r="EO1054" s="4"/>
      <c r="FA1054" s="23"/>
      <c r="FB1054" s="24"/>
      <c r="FC1054" s="75"/>
      <c r="FD1054" s="76"/>
      <c r="FF1054" s="89"/>
      <c r="IA1054" s="214"/>
      <c r="IB1054" s="215"/>
      <c r="IC1054" s="214"/>
      <c r="ID1054" s="215"/>
      <c r="IE1054" s="214"/>
      <c r="IF1054" s="214"/>
      <c r="IG1054" s="214"/>
      <c r="IH1054" s="233"/>
      <c r="II1054" s="160"/>
      <c r="IJ1054" s="217"/>
      <c r="IK1054" s="218"/>
      <c r="IL1054" s="218"/>
      <c r="IM1054" s="218"/>
      <c r="IO1054" s="391"/>
    </row>
    <row r="1055" spans="1:249" s="6" customFormat="1" ht="15" x14ac:dyDescent="0.2">
      <c r="A1055" s="467" t="s">
        <v>2195</v>
      </c>
      <c r="B1055" s="467" t="s">
        <v>1969</v>
      </c>
      <c r="C1055" s="393" t="s">
        <v>1153</v>
      </c>
      <c r="D1055" s="468"/>
      <c r="E1055" s="462" t="s">
        <v>2138</v>
      </c>
      <c r="F1055" s="14" t="s">
        <v>2149</v>
      </c>
      <c r="G1055" s="14" t="s">
        <v>2149</v>
      </c>
      <c r="H1055" s="469" t="s">
        <v>2149</v>
      </c>
      <c r="I1055" s="462"/>
      <c r="J1055" s="456"/>
      <c r="K1055" s="11"/>
      <c r="L1055" s="11"/>
      <c r="M1055" s="14"/>
      <c r="N1055" s="470"/>
      <c r="O1055" s="14"/>
      <c r="P1055" s="14"/>
      <c r="Q1055" s="14"/>
      <c r="R1055" s="14"/>
      <c r="S1055" s="14"/>
      <c r="T1055" s="469"/>
      <c r="U1055" s="454"/>
      <c r="V1055" s="454"/>
      <c r="W1055" s="9"/>
      <c r="X1055" s="9"/>
      <c r="Y1055" s="10"/>
      <c r="Z1055" s="495" t="s">
        <v>2142</v>
      </c>
      <c r="AA1055" s="11"/>
      <c r="AB1055" s="472"/>
      <c r="AC1055" s="473"/>
      <c r="AD1055" s="473"/>
      <c r="AE1055" s="496" t="s">
        <v>2195</v>
      </c>
      <c r="AF1055" s="12"/>
      <c r="AG1055" s="12"/>
      <c r="AH1055" s="13"/>
      <c r="AI1055" s="14"/>
      <c r="AJ1055" s="14"/>
      <c r="AK1055" s="7"/>
      <c r="AL1055" s="7"/>
      <c r="AM1055" s="15"/>
      <c r="AN1055" s="15"/>
      <c r="AO1055" s="8"/>
      <c r="AP1055" s="453" t="s">
        <v>506</v>
      </c>
      <c r="AQ1055" s="17"/>
      <c r="AR1055" s="18"/>
      <c r="AS1055" s="19"/>
      <c r="AT1055" s="19"/>
      <c r="AU1055" s="19"/>
      <c r="AV1055" s="19"/>
      <c r="AW1055" s="19"/>
      <c r="AX1055" s="19"/>
      <c r="AY1055" s="19"/>
      <c r="AZ1055" s="20"/>
      <c r="BA1055" s="20"/>
      <c r="BB1055" s="21"/>
      <c r="BC1055" s="22" t="s">
        <v>2179</v>
      </c>
      <c r="BD1055" s="77"/>
      <c r="BE1055" s="91"/>
      <c r="BF1055" s="91"/>
      <c r="BG1055" s="92"/>
      <c r="BH1055"/>
      <c r="BI1055"/>
      <c r="BJ1055"/>
      <c r="BK1055"/>
      <c r="BL1055"/>
      <c r="BM1055"/>
      <c r="BN1055"/>
      <c r="BO1055"/>
      <c r="BP1055"/>
      <c r="BQ1055"/>
      <c r="BR1055"/>
      <c r="BS1055"/>
      <c r="BT1055" s="92"/>
      <c r="BU1055" s="92"/>
      <c r="BV1055" s="92"/>
      <c r="BW1055" s="5"/>
      <c r="BX1055" s="5"/>
      <c r="BY1055" s="5"/>
      <c r="BZ1055" s="5"/>
      <c r="CA1055" s="5"/>
      <c r="CB1055" s="5"/>
      <c r="CC1055" s="5"/>
      <c r="CD1055" s="440"/>
      <c r="CE1055" s="440"/>
      <c r="CF1055" s="441"/>
      <c r="CG1055" s="442"/>
      <c r="CH1055" s="443"/>
      <c r="CI1055" s="443"/>
      <c r="CJ1055" s="443"/>
      <c r="CK1055" s="443"/>
      <c r="CL1055" s="4"/>
      <c r="CM1055" s="4"/>
      <c r="CN1055" s="5"/>
      <c r="CO1055" s="4"/>
      <c r="CP1055" s="444"/>
      <c r="CQ1055" s="445"/>
      <c r="CR1055" s="446"/>
      <c r="CS1055" s="446"/>
      <c r="CT1055" s="444"/>
      <c r="CU1055" s="444"/>
      <c r="CV1055" s="444"/>
      <c r="CW1055" s="444"/>
      <c r="CX1055" s="447"/>
      <c r="CY1055" s="447"/>
      <c r="CZ1055" s="447"/>
      <c r="DA1055" s="447"/>
      <c r="DB1055" s="448"/>
      <c r="DC1055" s="448"/>
      <c r="DD1055" s="446"/>
      <c r="DE1055" s="439"/>
      <c r="DF1055" s="439"/>
      <c r="DG1055" s="439"/>
      <c r="DH1055" s="439"/>
      <c r="DI1055" s="439"/>
      <c r="DJ1055" s="439"/>
      <c r="DK1055" s="439"/>
      <c r="DL1055" s="446"/>
      <c r="DM1055" s="446"/>
      <c r="DN1055" s="444"/>
      <c r="DO1055" s="444"/>
      <c r="DP1055" s="444"/>
      <c r="DQ1055" s="444"/>
      <c r="DR1055" s="444"/>
      <c r="DS1055" s="441"/>
      <c r="DT1055" s="449"/>
      <c r="DU1055" s="450"/>
      <c r="DV1055" s="450"/>
      <c r="DW1055" s="450"/>
      <c r="DX1055" s="450"/>
      <c r="DY1055" s="450"/>
      <c r="DZ1055" s="450"/>
      <c r="EA1055" s="450"/>
      <c r="EB1055" s="450"/>
      <c r="EC1055" s="450"/>
      <c r="ED1055" s="450"/>
      <c r="EE1055" s="446"/>
      <c r="EF1055" s="446"/>
      <c r="EL1055" s="4"/>
      <c r="EM1055" s="4"/>
      <c r="EN1055" s="5"/>
      <c r="EO1055" s="4"/>
      <c r="FA1055" s="23"/>
      <c r="FB1055" s="24"/>
      <c r="FC1055" s="75"/>
      <c r="FD1055" s="76"/>
      <c r="FF1055" s="89"/>
      <c r="IA1055" s="214"/>
      <c r="IB1055" s="215"/>
      <c r="IC1055" s="214"/>
      <c r="ID1055" s="215"/>
      <c r="IE1055" s="214"/>
      <c r="IF1055" s="214"/>
      <c r="IG1055" s="214"/>
      <c r="IH1055" s="233"/>
      <c r="II1055" s="160"/>
      <c r="IJ1055" s="217"/>
      <c r="IK1055" s="218"/>
      <c r="IL1055" s="218"/>
      <c r="IM1055" s="218"/>
      <c r="IO1055" s="391"/>
    </row>
    <row r="1056" spans="1:249" s="6" customFormat="1" ht="15" x14ac:dyDescent="0.2">
      <c r="A1056" s="467" t="s">
        <v>2195</v>
      </c>
      <c r="B1056" s="467" t="s">
        <v>2149</v>
      </c>
      <c r="C1056" s="393" t="s">
        <v>1154</v>
      </c>
      <c r="D1056" s="468"/>
      <c r="E1056" s="462" t="s">
        <v>2138</v>
      </c>
      <c r="F1056" s="14" t="s">
        <v>2149</v>
      </c>
      <c r="G1056" s="14" t="s">
        <v>2149</v>
      </c>
      <c r="H1056" s="469" t="s">
        <v>2149</v>
      </c>
      <c r="I1056" s="462"/>
      <c r="J1056" s="456"/>
      <c r="K1056" s="11"/>
      <c r="L1056" s="11"/>
      <c r="M1056" s="14"/>
      <c r="N1056" s="470"/>
      <c r="O1056" s="14"/>
      <c r="P1056" s="14"/>
      <c r="Q1056" s="14"/>
      <c r="R1056" s="14"/>
      <c r="S1056" s="14"/>
      <c r="T1056" s="469"/>
      <c r="U1056" s="454"/>
      <c r="V1056" s="454"/>
      <c r="W1056" s="9"/>
      <c r="X1056" s="9"/>
      <c r="Y1056" s="10"/>
      <c r="Z1056" s="495" t="s">
        <v>2195</v>
      </c>
      <c r="AA1056" s="11"/>
      <c r="AB1056" s="472"/>
      <c r="AC1056" s="473"/>
      <c r="AD1056" s="473"/>
      <c r="AE1056" s="496" t="s">
        <v>2195</v>
      </c>
      <c r="AF1056" s="12"/>
      <c r="AG1056" s="12"/>
      <c r="AH1056" s="13"/>
      <c r="AI1056" s="14"/>
      <c r="AJ1056" s="14"/>
      <c r="AK1056" s="7"/>
      <c r="AL1056" s="7"/>
      <c r="AM1056" s="15"/>
      <c r="AN1056" s="15"/>
      <c r="AO1056" s="8"/>
      <c r="AP1056" s="453" t="s">
        <v>507</v>
      </c>
      <c r="AQ1056" s="17"/>
      <c r="AR1056" s="18"/>
      <c r="AS1056" s="19"/>
      <c r="AT1056" s="19"/>
      <c r="AU1056" s="19"/>
      <c r="AV1056" s="19"/>
      <c r="AW1056" s="19"/>
      <c r="AX1056" s="19"/>
      <c r="AY1056" s="19"/>
      <c r="AZ1056" s="20"/>
      <c r="BA1056" s="20"/>
      <c r="BB1056" s="21"/>
      <c r="BC1056" s="22" t="s">
        <v>2179</v>
      </c>
      <c r="BD1056" s="77"/>
      <c r="BE1056" s="91"/>
      <c r="BF1056" s="91"/>
      <c r="BG1056" s="92"/>
      <c r="BH1056"/>
      <c r="BI1056"/>
      <c r="BJ1056"/>
      <c r="BK1056"/>
      <c r="BL1056"/>
      <c r="BM1056"/>
      <c r="BN1056"/>
      <c r="BO1056"/>
      <c r="BP1056"/>
      <c r="BQ1056"/>
      <c r="BR1056"/>
      <c r="BS1056"/>
      <c r="BT1056" s="92"/>
      <c r="BU1056" s="92"/>
      <c r="BV1056" s="92"/>
      <c r="BW1056" s="5"/>
      <c r="BX1056" s="5"/>
      <c r="BY1056" s="5"/>
      <c r="BZ1056" s="5"/>
      <c r="CA1056" s="5"/>
      <c r="CB1056" s="5"/>
      <c r="CC1056" s="5"/>
      <c r="CD1056" s="440"/>
      <c r="CE1056" s="440"/>
      <c r="CF1056" s="441"/>
      <c r="CG1056" s="442"/>
      <c r="CH1056" s="443"/>
      <c r="CI1056" s="443"/>
      <c r="CJ1056" s="443"/>
      <c r="CK1056" s="443"/>
      <c r="CL1056" s="4"/>
      <c r="CM1056" s="4"/>
      <c r="CN1056" s="5"/>
      <c r="CO1056" s="4"/>
      <c r="CP1056" s="444"/>
      <c r="CQ1056" s="445"/>
      <c r="CR1056" s="446"/>
      <c r="CS1056" s="446"/>
      <c r="CT1056" s="444"/>
      <c r="CU1056" s="444"/>
      <c r="CV1056" s="444"/>
      <c r="CW1056" s="444"/>
      <c r="CX1056" s="447"/>
      <c r="CY1056" s="447"/>
      <c r="CZ1056" s="447"/>
      <c r="DA1056" s="447"/>
      <c r="DB1056" s="448"/>
      <c r="DC1056" s="448"/>
      <c r="DD1056" s="446"/>
      <c r="DE1056" s="439"/>
      <c r="DF1056" s="439"/>
      <c r="DG1056" s="439"/>
      <c r="DH1056" s="439"/>
      <c r="DI1056" s="439"/>
      <c r="DJ1056" s="439"/>
      <c r="DK1056" s="439"/>
      <c r="DL1056" s="446"/>
      <c r="DM1056" s="446"/>
      <c r="DN1056" s="444"/>
      <c r="DO1056" s="444"/>
      <c r="DP1056" s="444"/>
      <c r="DQ1056" s="444"/>
      <c r="DR1056" s="444"/>
      <c r="DS1056" s="441"/>
      <c r="DT1056" s="449"/>
      <c r="DU1056" s="450"/>
      <c r="DV1056" s="450"/>
      <c r="DW1056" s="450"/>
      <c r="DX1056" s="450"/>
      <c r="DY1056" s="450"/>
      <c r="DZ1056" s="450"/>
      <c r="EA1056" s="450"/>
      <c r="EB1056" s="450"/>
      <c r="EC1056" s="450"/>
      <c r="ED1056" s="450"/>
      <c r="EE1056" s="446"/>
      <c r="EF1056" s="446"/>
      <c r="EL1056" s="4"/>
      <c r="EM1056" s="4"/>
      <c r="EN1056" s="5"/>
      <c r="EO1056" s="4"/>
      <c r="FA1056" s="23"/>
      <c r="FB1056" s="24"/>
      <c r="FC1056" s="75"/>
      <c r="FD1056" s="76"/>
      <c r="FF1056" s="89"/>
      <c r="IA1056" s="214"/>
      <c r="IB1056" s="215"/>
      <c r="IC1056" s="214"/>
      <c r="ID1056" s="215"/>
      <c r="IE1056" s="214"/>
      <c r="IF1056" s="214"/>
      <c r="IG1056" s="214"/>
      <c r="IH1056" s="233"/>
      <c r="II1056" s="160"/>
      <c r="IJ1056" s="217"/>
      <c r="IK1056" s="218"/>
      <c r="IL1056" s="218"/>
      <c r="IM1056" s="218"/>
      <c r="IO1056" s="391"/>
    </row>
    <row r="1057" spans="1:249" s="6" customFormat="1" ht="15" x14ac:dyDescent="0.2">
      <c r="A1057" s="467" t="s">
        <v>2165</v>
      </c>
      <c r="B1057" s="467" t="s">
        <v>1969</v>
      </c>
      <c r="C1057" s="393" t="s">
        <v>3081</v>
      </c>
      <c r="D1057" s="468"/>
      <c r="E1057" s="462" t="s">
        <v>2136</v>
      </c>
      <c r="F1057" s="14" t="s">
        <v>2149</v>
      </c>
      <c r="G1057" s="14" t="s">
        <v>2149</v>
      </c>
      <c r="H1057" s="469" t="s">
        <v>2149</v>
      </c>
      <c r="I1057" s="462"/>
      <c r="J1057" s="456"/>
      <c r="K1057" s="11"/>
      <c r="L1057" s="11"/>
      <c r="M1057" s="14"/>
      <c r="N1057" s="470"/>
      <c r="O1057" s="14"/>
      <c r="P1057" s="14"/>
      <c r="Q1057" s="14"/>
      <c r="R1057" s="14"/>
      <c r="S1057" s="14"/>
      <c r="T1057" s="469"/>
      <c r="U1057" s="454"/>
      <c r="V1057" s="454"/>
      <c r="W1057" s="9"/>
      <c r="X1057" s="9"/>
      <c r="Y1057" s="10"/>
      <c r="Z1057" s="495" t="s">
        <v>2142</v>
      </c>
      <c r="AA1057" s="11"/>
      <c r="AB1057" s="472"/>
      <c r="AC1057" s="473"/>
      <c r="AD1057" s="473"/>
      <c r="AE1057" s="496" t="s">
        <v>2195</v>
      </c>
      <c r="AF1057" s="12"/>
      <c r="AG1057" s="12"/>
      <c r="AH1057" s="13"/>
      <c r="AI1057" s="14"/>
      <c r="AJ1057" s="14"/>
      <c r="AK1057" s="7"/>
      <c r="AL1057" s="7"/>
      <c r="AM1057" s="15"/>
      <c r="AN1057" s="15"/>
      <c r="AO1057" s="8"/>
      <c r="AP1057" s="453" t="s">
        <v>508</v>
      </c>
      <c r="AQ1057" s="17"/>
      <c r="AR1057" s="18"/>
      <c r="AS1057" s="19"/>
      <c r="AT1057" s="19"/>
      <c r="AU1057" s="19"/>
      <c r="AV1057" s="19"/>
      <c r="AW1057" s="19"/>
      <c r="AX1057" s="19"/>
      <c r="AY1057" s="19"/>
      <c r="AZ1057" s="20"/>
      <c r="BA1057" s="20"/>
      <c r="BB1057" s="21"/>
      <c r="BC1057" s="22" t="s">
        <v>2179</v>
      </c>
      <c r="BD1057" s="77"/>
      <c r="BE1057" s="91"/>
      <c r="BF1057" s="91"/>
      <c r="BG1057" s="92"/>
      <c r="BH1057"/>
      <c r="BI1057"/>
      <c r="BJ1057"/>
      <c r="BK1057"/>
      <c r="BL1057"/>
      <c r="BM1057"/>
      <c r="BN1057"/>
      <c r="BO1057"/>
      <c r="BP1057"/>
      <c r="BQ1057"/>
      <c r="BR1057"/>
      <c r="BS1057"/>
      <c r="BT1057" s="92"/>
      <c r="BU1057" s="92"/>
      <c r="BV1057" s="92"/>
      <c r="BW1057" s="5"/>
      <c r="BX1057" s="5"/>
      <c r="BY1057" s="5"/>
      <c r="BZ1057" s="5"/>
      <c r="CA1057" s="5"/>
      <c r="CB1057" s="5"/>
      <c r="CC1057" s="5"/>
      <c r="CD1057" s="440"/>
      <c r="CE1057" s="440"/>
      <c r="CF1057" s="441"/>
      <c r="CG1057" s="442"/>
      <c r="CH1057" s="443"/>
      <c r="CI1057" s="443"/>
      <c r="CJ1057" s="443"/>
      <c r="CK1057" s="443"/>
      <c r="CL1057" s="4"/>
      <c r="CM1057" s="4"/>
      <c r="CN1057" s="5"/>
      <c r="CO1057" s="4"/>
      <c r="CP1057" s="444"/>
      <c r="CQ1057" s="445"/>
      <c r="CR1057" s="446"/>
      <c r="CS1057" s="446"/>
      <c r="CT1057" s="444"/>
      <c r="CU1057" s="444"/>
      <c r="CV1057" s="444"/>
      <c r="CW1057" s="444"/>
      <c r="CX1057" s="447"/>
      <c r="CY1057" s="447"/>
      <c r="CZ1057" s="447"/>
      <c r="DA1057" s="447"/>
      <c r="DB1057" s="448"/>
      <c r="DC1057" s="448"/>
      <c r="DD1057" s="446"/>
      <c r="DE1057" s="439"/>
      <c r="DF1057" s="439"/>
      <c r="DG1057" s="439"/>
      <c r="DH1057" s="439"/>
      <c r="DI1057" s="439"/>
      <c r="DJ1057" s="439"/>
      <c r="DK1057" s="439"/>
      <c r="DL1057" s="446"/>
      <c r="DM1057" s="446"/>
      <c r="DN1057" s="444"/>
      <c r="DO1057" s="444"/>
      <c r="DP1057" s="444"/>
      <c r="DQ1057" s="444"/>
      <c r="DR1057" s="444"/>
      <c r="DS1057" s="441"/>
      <c r="DT1057" s="449"/>
      <c r="DU1057" s="450"/>
      <c r="DV1057" s="450"/>
      <c r="DW1057" s="450"/>
      <c r="DX1057" s="450"/>
      <c r="DY1057" s="450"/>
      <c r="DZ1057" s="450"/>
      <c r="EA1057" s="450"/>
      <c r="EB1057" s="450"/>
      <c r="EC1057" s="450"/>
      <c r="ED1057" s="450"/>
      <c r="EE1057" s="446"/>
      <c r="EF1057" s="446"/>
      <c r="EL1057" s="4"/>
      <c r="EM1057" s="4"/>
      <c r="EN1057" s="5"/>
      <c r="EO1057" s="4"/>
      <c r="FA1057" s="23"/>
      <c r="FB1057" s="24"/>
      <c r="FC1057" s="75"/>
      <c r="FD1057" s="76"/>
      <c r="FF1057" s="89"/>
      <c r="IA1057" s="214"/>
      <c r="IB1057" s="215"/>
      <c r="IC1057" s="214"/>
      <c r="ID1057" s="215"/>
      <c r="IE1057" s="214"/>
      <c r="IF1057" s="214"/>
      <c r="IG1057" s="214"/>
      <c r="IH1057" s="233"/>
      <c r="II1057" s="160"/>
      <c r="IJ1057" s="217"/>
      <c r="IK1057" s="218"/>
      <c r="IL1057" s="218"/>
      <c r="IM1057" s="218"/>
      <c r="IO1057" s="391"/>
    </row>
    <row r="1058" spans="1:249" s="6" customFormat="1" ht="15" x14ac:dyDescent="0.2">
      <c r="A1058" s="467" t="s">
        <v>2195</v>
      </c>
      <c r="B1058" s="467" t="s">
        <v>1969</v>
      </c>
      <c r="C1058" s="393" t="s">
        <v>3137</v>
      </c>
      <c r="D1058" s="468"/>
      <c r="E1058" s="462" t="s">
        <v>2138</v>
      </c>
      <c r="F1058" s="14" t="s">
        <v>2149</v>
      </c>
      <c r="G1058" s="14" t="s">
        <v>2149</v>
      </c>
      <c r="H1058" s="469" t="s">
        <v>2149</v>
      </c>
      <c r="I1058" s="462"/>
      <c r="J1058" s="456"/>
      <c r="K1058" s="11"/>
      <c r="L1058" s="11"/>
      <c r="M1058" s="14"/>
      <c r="N1058" s="470"/>
      <c r="O1058" s="14"/>
      <c r="P1058" s="14"/>
      <c r="Q1058" s="14"/>
      <c r="R1058" s="14"/>
      <c r="S1058" s="14"/>
      <c r="T1058" s="469"/>
      <c r="U1058" s="454"/>
      <c r="V1058" s="454"/>
      <c r="W1058" s="9"/>
      <c r="X1058" s="9"/>
      <c r="Y1058" s="10"/>
      <c r="Z1058" s="495" t="s">
        <v>2142</v>
      </c>
      <c r="AA1058" s="11"/>
      <c r="AB1058" s="472"/>
      <c r="AC1058" s="473"/>
      <c r="AD1058" s="473"/>
      <c r="AE1058" s="496" t="s">
        <v>2195</v>
      </c>
      <c r="AF1058" s="12"/>
      <c r="AG1058" s="12"/>
      <c r="AH1058" s="13"/>
      <c r="AI1058" s="14"/>
      <c r="AJ1058" s="14"/>
      <c r="AK1058" s="7"/>
      <c r="AL1058" s="7"/>
      <c r="AM1058" s="15"/>
      <c r="AN1058" s="15"/>
      <c r="AO1058" s="8"/>
      <c r="AP1058" s="453" t="s">
        <v>509</v>
      </c>
      <c r="AQ1058" s="17"/>
      <c r="AR1058" s="18"/>
      <c r="AS1058" s="19"/>
      <c r="AT1058" s="19"/>
      <c r="AU1058" s="19"/>
      <c r="AV1058" s="19"/>
      <c r="AW1058" s="19"/>
      <c r="AX1058" s="19"/>
      <c r="AY1058" s="19"/>
      <c r="AZ1058" s="20"/>
      <c r="BA1058" s="20"/>
      <c r="BB1058" s="21"/>
      <c r="BC1058" s="22" t="s">
        <v>2179</v>
      </c>
      <c r="BD1058" s="77"/>
      <c r="BE1058" s="91"/>
      <c r="BF1058" s="91"/>
      <c r="BG1058" s="92"/>
      <c r="BH1058"/>
      <c r="BI1058"/>
      <c r="BJ1058"/>
      <c r="BK1058"/>
      <c r="BL1058"/>
      <c r="BM1058"/>
      <c r="BN1058"/>
      <c r="BO1058"/>
      <c r="BP1058"/>
      <c r="BQ1058"/>
      <c r="BR1058"/>
      <c r="BS1058"/>
      <c r="BT1058" s="92"/>
      <c r="BU1058" s="92"/>
      <c r="BV1058" s="92"/>
      <c r="BW1058" s="5"/>
      <c r="BX1058" s="5"/>
      <c r="BY1058" s="5"/>
      <c r="BZ1058" s="5"/>
      <c r="CA1058" s="5"/>
      <c r="CB1058" s="5"/>
      <c r="CC1058" s="5"/>
      <c r="CD1058" s="440"/>
      <c r="CE1058" s="440"/>
      <c r="CF1058" s="441"/>
      <c r="CG1058" s="442"/>
      <c r="CH1058" s="443"/>
      <c r="CI1058" s="443"/>
      <c r="CJ1058" s="443"/>
      <c r="CK1058" s="443"/>
      <c r="CL1058" s="4"/>
      <c r="CM1058" s="4"/>
      <c r="CN1058" s="5"/>
      <c r="CO1058" s="4"/>
      <c r="CP1058" s="444"/>
      <c r="CQ1058" s="445"/>
      <c r="CR1058" s="446"/>
      <c r="CS1058" s="446"/>
      <c r="CT1058" s="444"/>
      <c r="CU1058" s="444"/>
      <c r="CV1058" s="444"/>
      <c r="CW1058" s="444"/>
      <c r="CX1058" s="447"/>
      <c r="CY1058" s="447"/>
      <c r="CZ1058" s="447"/>
      <c r="DA1058" s="447"/>
      <c r="DB1058" s="448"/>
      <c r="DC1058" s="448"/>
      <c r="DD1058" s="446"/>
      <c r="DE1058" s="439"/>
      <c r="DF1058" s="439"/>
      <c r="DG1058" s="439"/>
      <c r="DH1058" s="439"/>
      <c r="DI1058" s="439"/>
      <c r="DJ1058" s="439"/>
      <c r="DK1058" s="439"/>
      <c r="DL1058" s="446"/>
      <c r="DM1058" s="446"/>
      <c r="DN1058" s="444"/>
      <c r="DO1058" s="444"/>
      <c r="DP1058" s="444"/>
      <c r="DQ1058" s="444"/>
      <c r="DR1058" s="444"/>
      <c r="DS1058" s="441"/>
      <c r="DT1058" s="449"/>
      <c r="DU1058" s="450"/>
      <c r="DV1058" s="450"/>
      <c r="DW1058" s="450"/>
      <c r="DX1058" s="450"/>
      <c r="DY1058" s="450"/>
      <c r="DZ1058" s="450"/>
      <c r="EA1058" s="450"/>
      <c r="EB1058" s="450"/>
      <c r="EC1058" s="450"/>
      <c r="ED1058" s="450"/>
      <c r="EE1058" s="446"/>
      <c r="EF1058" s="446"/>
      <c r="EL1058" s="4"/>
      <c r="EM1058" s="4"/>
      <c r="EN1058" s="5"/>
      <c r="EO1058" s="4"/>
      <c r="FA1058" s="23"/>
      <c r="FB1058" s="24"/>
      <c r="FC1058" s="75"/>
      <c r="FD1058" s="76"/>
      <c r="FF1058" s="89"/>
      <c r="IA1058" s="214"/>
      <c r="IB1058" s="215"/>
      <c r="IC1058" s="214"/>
      <c r="ID1058" s="215"/>
      <c r="IE1058" s="214"/>
      <c r="IF1058" s="214"/>
      <c r="IG1058" s="214"/>
      <c r="IH1058" s="233"/>
      <c r="II1058" s="160"/>
      <c r="IJ1058" s="217"/>
      <c r="IK1058" s="218"/>
      <c r="IL1058" s="218"/>
      <c r="IM1058" s="218"/>
      <c r="IO1058" s="391"/>
    </row>
    <row r="1059" spans="1:249" s="6" customFormat="1" ht="15" x14ac:dyDescent="0.2">
      <c r="A1059" s="467" t="s">
        <v>2195</v>
      </c>
      <c r="B1059" s="467" t="s">
        <v>2149</v>
      </c>
      <c r="C1059" s="393" t="s">
        <v>1155</v>
      </c>
      <c r="D1059" s="468"/>
      <c r="E1059" s="462" t="s">
        <v>2138</v>
      </c>
      <c r="F1059" s="14" t="s">
        <v>2149</v>
      </c>
      <c r="G1059" s="14" t="s">
        <v>2149</v>
      </c>
      <c r="H1059" s="469" t="s">
        <v>2149</v>
      </c>
      <c r="I1059" s="462"/>
      <c r="J1059" s="456"/>
      <c r="K1059" s="11"/>
      <c r="L1059" s="11"/>
      <c r="M1059" s="14"/>
      <c r="N1059" s="470"/>
      <c r="O1059" s="14"/>
      <c r="P1059" s="14"/>
      <c r="Q1059" s="14"/>
      <c r="R1059" s="14"/>
      <c r="S1059" s="14"/>
      <c r="T1059" s="469"/>
      <c r="U1059" s="454"/>
      <c r="V1059" s="454"/>
      <c r="W1059" s="9"/>
      <c r="X1059" s="9"/>
      <c r="Y1059" s="10"/>
      <c r="Z1059" s="495" t="s">
        <v>2195</v>
      </c>
      <c r="AA1059" s="11"/>
      <c r="AB1059" s="472"/>
      <c r="AC1059" s="473"/>
      <c r="AD1059" s="473"/>
      <c r="AE1059" s="496" t="s">
        <v>2195</v>
      </c>
      <c r="AF1059" s="12"/>
      <c r="AG1059" s="12"/>
      <c r="AH1059" s="13"/>
      <c r="AI1059" s="14"/>
      <c r="AJ1059" s="14"/>
      <c r="AK1059" s="7"/>
      <c r="AL1059" s="7"/>
      <c r="AM1059" s="15"/>
      <c r="AN1059" s="15"/>
      <c r="AO1059" s="8"/>
      <c r="AP1059" s="453" t="s">
        <v>510</v>
      </c>
      <c r="AQ1059" s="17"/>
      <c r="AR1059" s="18"/>
      <c r="AS1059" s="19"/>
      <c r="AT1059" s="19"/>
      <c r="AU1059" s="19"/>
      <c r="AV1059" s="19"/>
      <c r="AW1059" s="19"/>
      <c r="AX1059" s="19"/>
      <c r="AY1059" s="19"/>
      <c r="AZ1059" s="20"/>
      <c r="BA1059" s="20"/>
      <c r="BB1059" s="21"/>
      <c r="BC1059" s="22" t="s">
        <v>2179</v>
      </c>
      <c r="BD1059" s="77"/>
      <c r="BE1059" s="91"/>
      <c r="BF1059" s="91"/>
      <c r="BG1059" s="92"/>
      <c r="BH1059"/>
      <c r="BI1059"/>
      <c r="BJ1059"/>
      <c r="BK1059"/>
      <c r="BL1059"/>
      <c r="BM1059"/>
      <c r="BN1059"/>
      <c r="BO1059"/>
      <c r="BP1059"/>
      <c r="BQ1059"/>
      <c r="BR1059"/>
      <c r="BS1059"/>
      <c r="BT1059" s="92"/>
      <c r="BU1059" s="92"/>
      <c r="BV1059" s="92"/>
      <c r="BW1059" s="5"/>
      <c r="BX1059" s="5"/>
      <c r="BY1059" s="5"/>
      <c r="BZ1059" s="5"/>
      <c r="CA1059" s="5"/>
      <c r="CB1059" s="5"/>
      <c r="CC1059" s="5"/>
      <c r="CD1059" s="440"/>
      <c r="CE1059" s="440"/>
      <c r="CF1059" s="441"/>
      <c r="CG1059" s="442"/>
      <c r="CH1059" s="443"/>
      <c r="CI1059" s="443"/>
      <c r="CJ1059" s="443"/>
      <c r="CK1059" s="443"/>
      <c r="CL1059" s="4"/>
      <c r="CM1059" s="4"/>
      <c r="CN1059" s="5"/>
      <c r="CO1059" s="4"/>
      <c r="CP1059" s="444"/>
      <c r="CQ1059" s="445"/>
      <c r="CR1059" s="446"/>
      <c r="CS1059" s="446"/>
      <c r="CT1059" s="444"/>
      <c r="CU1059" s="444"/>
      <c r="CV1059" s="444"/>
      <c r="CW1059" s="444"/>
      <c r="CX1059" s="447"/>
      <c r="CY1059" s="447"/>
      <c r="CZ1059" s="447"/>
      <c r="DA1059" s="447"/>
      <c r="DB1059" s="448"/>
      <c r="DC1059" s="448"/>
      <c r="DD1059" s="446"/>
      <c r="DE1059" s="439"/>
      <c r="DF1059" s="439"/>
      <c r="DG1059" s="439"/>
      <c r="DH1059" s="439"/>
      <c r="DI1059" s="439"/>
      <c r="DJ1059" s="439"/>
      <c r="DK1059" s="439"/>
      <c r="DL1059" s="446"/>
      <c r="DM1059" s="446"/>
      <c r="DN1059" s="444"/>
      <c r="DO1059" s="444"/>
      <c r="DP1059" s="444"/>
      <c r="DQ1059" s="444"/>
      <c r="DR1059" s="444"/>
      <c r="DS1059" s="441"/>
      <c r="DT1059" s="449"/>
      <c r="DU1059" s="450"/>
      <c r="DV1059" s="450"/>
      <c r="DW1059" s="450"/>
      <c r="DX1059" s="450"/>
      <c r="DY1059" s="450"/>
      <c r="DZ1059" s="450"/>
      <c r="EA1059" s="450"/>
      <c r="EB1059" s="450"/>
      <c r="EC1059" s="450"/>
      <c r="ED1059" s="450"/>
      <c r="EE1059" s="446"/>
      <c r="EF1059" s="446"/>
      <c r="EL1059" s="4"/>
      <c r="EM1059" s="4"/>
      <c r="EN1059" s="5"/>
      <c r="EO1059" s="4"/>
      <c r="FA1059" s="23"/>
      <c r="FB1059" s="24"/>
      <c r="FC1059" s="75"/>
      <c r="FD1059" s="76"/>
      <c r="FF1059" s="89"/>
      <c r="IA1059" s="214"/>
      <c r="IB1059" s="215"/>
      <c r="IC1059" s="214"/>
      <c r="ID1059" s="215"/>
      <c r="IE1059" s="214"/>
      <c r="IF1059" s="214"/>
      <c r="IG1059" s="214"/>
      <c r="IH1059" s="233"/>
      <c r="II1059" s="160"/>
      <c r="IJ1059" s="217"/>
      <c r="IK1059" s="218"/>
      <c r="IL1059" s="218"/>
      <c r="IM1059" s="218"/>
      <c r="IO1059" s="391"/>
    </row>
    <row r="1060" spans="1:249" s="6" customFormat="1" ht="15" x14ac:dyDescent="0.2">
      <c r="A1060" s="467" t="s">
        <v>2195</v>
      </c>
      <c r="B1060" s="467" t="s">
        <v>2149</v>
      </c>
      <c r="C1060" s="393" t="s">
        <v>1156</v>
      </c>
      <c r="D1060" s="468"/>
      <c r="E1060" s="462" t="s">
        <v>2138</v>
      </c>
      <c r="F1060" s="14" t="s">
        <v>2149</v>
      </c>
      <c r="G1060" s="14" t="s">
        <v>2149</v>
      </c>
      <c r="H1060" s="469" t="s">
        <v>2149</v>
      </c>
      <c r="I1060" s="462"/>
      <c r="J1060" s="456"/>
      <c r="K1060" s="11"/>
      <c r="L1060" s="11"/>
      <c r="M1060" s="14"/>
      <c r="N1060" s="470"/>
      <c r="O1060" s="14"/>
      <c r="P1060" s="14"/>
      <c r="Q1060" s="14"/>
      <c r="R1060" s="14"/>
      <c r="S1060" s="14"/>
      <c r="T1060" s="469"/>
      <c r="U1060" s="454"/>
      <c r="V1060" s="454"/>
      <c r="W1060" s="9"/>
      <c r="X1060" s="9"/>
      <c r="Y1060" s="10"/>
      <c r="Z1060" s="495" t="s">
        <v>2195</v>
      </c>
      <c r="AA1060" s="11"/>
      <c r="AB1060" s="472"/>
      <c r="AC1060" s="473"/>
      <c r="AD1060" s="473"/>
      <c r="AE1060" s="496" t="s">
        <v>2195</v>
      </c>
      <c r="AF1060" s="12"/>
      <c r="AG1060" s="12"/>
      <c r="AH1060" s="13"/>
      <c r="AI1060" s="14"/>
      <c r="AJ1060" s="14"/>
      <c r="AK1060" s="7"/>
      <c r="AL1060" s="7"/>
      <c r="AM1060" s="15"/>
      <c r="AN1060" s="15"/>
      <c r="AO1060" s="8"/>
      <c r="AP1060" s="453" t="s">
        <v>511</v>
      </c>
      <c r="AQ1060" s="17"/>
      <c r="AR1060" s="18"/>
      <c r="AS1060" s="19"/>
      <c r="AT1060" s="19"/>
      <c r="AU1060" s="19"/>
      <c r="AV1060" s="19"/>
      <c r="AW1060" s="19"/>
      <c r="AX1060" s="19"/>
      <c r="AY1060" s="19"/>
      <c r="AZ1060" s="20"/>
      <c r="BA1060" s="20"/>
      <c r="BB1060" s="21"/>
      <c r="BC1060" s="22" t="s">
        <v>2179</v>
      </c>
      <c r="BD1060" s="77"/>
      <c r="BE1060" s="91"/>
      <c r="BF1060" s="91"/>
      <c r="BG1060" s="92"/>
      <c r="BH1060"/>
      <c r="BI1060"/>
      <c r="BJ1060"/>
      <c r="BK1060"/>
      <c r="BL1060"/>
      <c r="BM1060"/>
      <c r="BN1060"/>
      <c r="BO1060"/>
      <c r="BP1060"/>
      <c r="BQ1060"/>
      <c r="BR1060"/>
      <c r="BS1060"/>
      <c r="BT1060" s="92"/>
      <c r="BU1060" s="92"/>
      <c r="BV1060" s="92"/>
      <c r="BW1060" s="5"/>
      <c r="BX1060" s="5"/>
      <c r="BY1060" s="5"/>
      <c r="BZ1060" s="5"/>
      <c r="CA1060" s="5"/>
      <c r="CB1060" s="5"/>
      <c r="CC1060" s="5"/>
      <c r="CD1060" s="440"/>
      <c r="CE1060" s="440"/>
      <c r="CF1060" s="441"/>
      <c r="CG1060" s="442"/>
      <c r="CH1060" s="443"/>
      <c r="CI1060" s="443"/>
      <c r="CJ1060" s="443"/>
      <c r="CK1060" s="443"/>
      <c r="CL1060" s="4"/>
      <c r="CM1060" s="4"/>
      <c r="CN1060" s="5"/>
      <c r="CO1060" s="4"/>
      <c r="CP1060" s="444"/>
      <c r="CQ1060" s="445"/>
      <c r="CR1060" s="446"/>
      <c r="CS1060" s="446"/>
      <c r="CT1060" s="444"/>
      <c r="CU1060" s="444"/>
      <c r="CV1060" s="444"/>
      <c r="CW1060" s="444"/>
      <c r="CX1060" s="447"/>
      <c r="CY1060" s="447"/>
      <c r="CZ1060" s="447"/>
      <c r="DA1060" s="447"/>
      <c r="DB1060" s="448"/>
      <c r="DC1060" s="448"/>
      <c r="DD1060" s="446"/>
      <c r="DE1060" s="439"/>
      <c r="DF1060" s="439"/>
      <c r="DG1060" s="439"/>
      <c r="DH1060" s="439"/>
      <c r="DI1060" s="439"/>
      <c r="DJ1060" s="439"/>
      <c r="DK1060" s="439"/>
      <c r="DL1060" s="446"/>
      <c r="DM1060" s="446"/>
      <c r="DN1060" s="444"/>
      <c r="DO1060" s="444"/>
      <c r="DP1060" s="444"/>
      <c r="DQ1060" s="444"/>
      <c r="DR1060" s="444"/>
      <c r="DS1060" s="441"/>
      <c r="DT1060" s="449"/>
      <c r="DU1060" s="450"/>
      <c r="DV1060" s="450"/>
      <c r="DW1060" s="450"/>
      <c r="DX1060" s="450"/>
      <c r="DY1060" s="450"/>
      <c r="DZ1060" s="450"/>
      <c r="EA1060" s="450"/>
      <c r="EB1060" s="450"/>
      <c r="EC1060" s="450"/>
      <c r="ED1060" s="450"/>
      <c r="EE1060" s="446"/>
      <c r="EF1060" s="446"/>
      <c r="EL1060" s="4"/>
      <c r="EM1060" s="4"/>
      <c r="EN1060" s="5"/>
      <c r="EO1060" s="4"/>
      <c r="FA1060" s="23"/>
      <c r="FB1060" s="24"/>
      <c r="FC1060" s="75"/>
      <c r="FD1060" s="76"/>
      <c r="FF1060" s="89"/>
      <c r="IA1060" s="214"/>
      <c r="IB1060" s="215"/>
      <c r="IC1060" s="214"/>
      <c r="ID1060" s="215"/>
      <c r="IE1060" s="214"/>
      <c r="IF1060" s="214"/>
      <c r="IG1060" s="214"/>
      <c r="IH1060" s="233"/>
      <c r="II1060" s="160"/>
      <c r="IJ1060" s="217"/>
      <c r="IK1060" s="218"/>
      <c r="IL1060" s="218"/>
      <c r="IM1060" s="218"/>
      <c r="IO1060" s="391"/>
    </row>
    <row r="1061" spans="1:249" s="6" customFormat="1" ht="15" x14ac:dyDescent="0.2">
      <c r="A1061" s="467" t="s">
        <v>2195</v>
      </c>
      <c r="B1061" s="467" t="s">
        <v>1969</v>
      </c>
      <c r="C1061" s="393" t="s">
        <v>3082</v>
      </c>
      <c r="D1061" s="468"/>
      <c r="E1061" s="462" t="s">
        <v>2138</v>
      </c>
      <c r="F1061" s="14" t="s">
        <v>2149</v>
      </c>
      <c r="G1061" s="14" t="s">
        <v>2149</v>
      </c>
      <c r="H1061" s="469" t="s">
        <v>2149</v>
      </c>
      <c r="I1061" s="462"/>
      <c r="J1061" s="456"/>
      <c r="K1061" s="11"/>
      <c r="L1061" s="11"/>
      <c r="M1061" s="14"/>
      <c r="N1061" s="470"/>
      <c r="O1061" s="14"/>
      <c r="P1061" s="14"/>
      <c r="Q1061" s="14"/>
      <c r="R1061" s="14"/>
      <c r="S1061" s="14"/>
      <c r="T1061" s="469"/>
      <c r="U1061" s="454"/>
      <c r="V1061" s="454"/>
      <c r="W1061" s="9"/>
      <c r="X1061" s="9"/>
      <c r="Y1061" s="10"/>
      <c r="Z1061" s="495" t="s">
        <v>2142</v>
      </c>
      <c r="AA1061" s="11"/>
      <c r="AB1061" s="472"/>
      <c r="AC1061" s="473"/>
      <c r="AD1061" s="473"/>
      <c r="AE1061" s="496" t="s">
        <v>2195</v>
      </c>
      <c r="AF1061" s="12"/>
      <c r="AG1061" s="12"/>
      <c r="AH1061" s="13"/>
      <c r="AI1061" s="14"/>
      <c r="AJ1061" s="14"/>
      <c r="AK1061" s="7"/>
      <c r="AL1061" s="7"/>
      <c r="AM1061" s="15"/>
      <c r="AN1061" s="15"/>
      <c r="AO1061" s="8"/>
      <c r="AP1061" s="453" t="s">
        <v>512</v>
      </c>
      <c r="AQ1061" s="17"/>
      <c r="AR1061" s="18"/>
      <c r="AS1061" s="19"/>
      <c r="AT1061" s="19"/>
      <c r="AU1061" s="19"/>
      <c r="AV1061" s="19"/>
      <c r="AW1061" s="19"/>
      <c r="AX1061" s="19"/>
      <c r="AY1061" s="19"/>
      <c r="AZ1061" s="20"/>
      <c r="BA1061" s="20"/>
      <c r="BB1061" s="21"/>
      <c r="BC1061" s="22" t="s">
        <v>2179</v>
      </c>
      <c r="BD1061" s="77"/>
      <c r="BE1061" s="91"/>
      <c r="BF1061" s="91"/>
      <c r="BG1061" s="92"/>
      <c r="BH1061"/>
      <c r="BI1061"/>
      <c r="BJ1061"/>
      <c r="BK1061"/>
      <c r="BL1061"/>
      <c r="BM1061"/>
      <c r="BN1061"/>
      <c r="BO1061"/>
      <c r="BP1061"/>
      <c r="BQ1061"/>
      <c r="BR1061"/>
      <c r="BS1061"/>
      <c r="BT1061" s="92"/>
      <c r="BU1061" s="92"/>
      <c r="BV1061" s="92"/>
      <c r="BW1061" s="5"/>
      <c r="BX1061" s="5"/>
      <c r="BY1061" s="5"/>
      <c r="BZ1061" s="5"/>
      <c r="CA1061" s="5"/>
      <c r="CB1061" s="5"/>
      <c r="CC1061" s="5"/>
      <c r="CD1061" s="440"/>
      <c r="CE1061" s="440"/>
      <c r="CF1061" s="441"/>
      <c r="CG1061" s="442"/>
      <c r="CH1061" s="443"/>
      <c r="CI1061" s="443"/>
      <c r="CJ1061" s="443"/>
      <c r="CK1061" s="443"/>
      <c r="CL1061" s="4"/>
      <c r="CM1061" s="4"/>
      <c r="CN1061" s="5"/>
      <c r="CO1061" s="4"/>
      <c r="CP1061" s="444"/>
      <c r="CQ1061" s="445"/>
      <c r="CR1061" s="446"/>
      <c r="CS1061" s="446"/>
      <c r="CT1061" s="444"/>
      <c r="CU1061" s="444"/>
      <c r="CV1061" s="444"/>
      <c r="CW1061" s="444"/>
      <c r="CX1061" s="447"/>
      <c r="CY1061" s="447"/>
      <c r="CZ1061" s="447"/>
      <c r="DA1061" s="447"/>
      <c r="DB1061" s="448"/>
      <c r="DC1061" s="448"/>
      <c r="DD1061" s="446"/>
      <c r="DE1061" s="439"/>
      <c r="DF1061" s="439"/>
      <c r="DG1061" s="439"/>
      <c r="DH1061" s="439"/>
      <c r="DI1061" s="439"/>
      <c r="DJ1061" s="439"/>
      <c r="DK1061" s="439"/>
      <c r="DL1061" s="446"/>
      <c r="DM1061" s="446"/>
      <c r="DN1061" s="444"/>
      <c r="DO1061" s="444"/>
      <c r="DP1061" s="444"/>
      <c r="DQ1061" s="444"/>
      <c r="DR1061" s="444"/>
      <c r="DS1061" s="441"/>
      <c r="DT1061" s="449"/>
      <c r="DU1061" s="450"/>
      <c r="DV1061" s="450"/>
      <c r="DW1061" s="450"/>
      <c r="DX1061" s="450"/>
      <c r="DY1061" s="450"/>
      <c r="DZ1061" s="450"/>
      <c r="EA1061" s="450"/>
      <c r="EB1061" s="450"/>
      <c r="EC1061" s="450"/>
      <c r="ED1061" s="450"/>
      <c r="EE1061" s="446"/>
      <c r="EF1061" s="446"/>
      <c r="EL1061" s="4"/>
      <c r="EM1061" s="4"/>
      <c r="EN1061" s="5"/>
      <c r="EO1061" s="4"/>
      <c r="FA1061" s="23"/>
      <c r="FB1061" s="24"/>
      <c r="FC1061" s="75"/>
      <c r="FD1061" s="76"/>
      <c r="FF1061" s="89"/>
      <c r="IA1061" s="214"/>
      <c r="IB1061" s="215"/>
      <c r="IC1061" s="214"/>
      <c r="ID1061" s="215"/>
      <c r="IE1061" s="214"/>
      <c r="IF1061" s="214"/>
      <c r="IG1061" s="214"/>
      <c r="IH1061" s="233"/>
      <c r="II1061" s="160"/>
      <c r="IJ1061" s="217"/>
      <c r="IK1061" s="218"/>
      <c r="IL1061" s="218"/>
      <c r="IM1061" s="218"/>
      <c r="IO1061" s="391"/>
    </row>
    <row r="1062" spans="1:249" s="6" customFormat="1" ht="15" x14ac:dyDescent="0.2">
      <c r="A1062" s="467" t="s">
        <v>2195</v>
      </c>
      <c r="B1062" s="467" t="s">
        <v>2149</v>
      </c>
      <c r="C1062" s="393" t="s">
        <v>1157</v>
      </c>
      <c r="D1062" s="468"/>
      <c r="E1062" s="462" t="s">
        <v>2138</v>
      </c>
      <c r="F1062" s="14" t="s">
        <v>2149</v>
      </c>
      <c r="G1062" s="14" t="s">
        <v>2149</v>
      </c>
      <c r="H1062" s="469" t="s">
        <v>2149</v>
      </c>
      <c r="I1062" s="462"/>
      <c r="J1062" s="456"/>
      <c r="K1062" s="11"/>
      <c r="L1062" s="11"/>
      <c r="M1062" s="14"/>
      <c r="N1062" s="470"/>
      <c r="O1062" s="14"/>
      <c r="P1062" s="14"/>
      <c r="Q1062" s="14"/>
      <c r="R1062" s="14"/>
      <c r="S1062" s="14"/>
      <c r="T1062" s="469"/>
      <c r="U1062" s="454"/>
      <c r="V1062" s="454"/>
      <c r="W1062" s="9"/>
      <c r="X1062" s="9"/>
      <c r="Y1062" s="10"/>
      <c r="Z1062" s="495" t="s">
        <v>2195</v>
      </c>
      <c r="AA1062" s="11"/>
      <c r="AB1062" s="472"/>
      <c r="AC1062" s="473"/>
      <c r="AD1062" s="473"/>
      <c r="AE1062" s="496" t="s">
        <v>2195</v>
      </c>
      <c r="AF1062" s="12"/>
      <c r="AG1062" s="12"/>
      <c r="AH1062" s="13"/>
      <c r="AI1062" s="14"/>
      <c r="AJ1062" s="14"/>
      <c r="AK1062" s="7"/>
      <c r="AL1062" s="7"/>
      <c r="AM1062" s="15"/>
      <c r="AN1062" s="15"/>
      <c r="AO1062" s="8"/>
      <c r="AP1062" s="453" t="s">
        <v>513</v>
      </c>
      <c r="AQ1062" s="17"/>
      <c r="AR1062" s="18"/>
      <c r="AS1062" s="19"/>
      <c r="AT1062" s="19"/>
      <c r="AU1062" s="19"/>
      <c r="AV1062" s="19"/>
      <c r="AW1062" s="19"/>
      <c r="AX1062" s="19"/>
      <c r="AY1062" s="19"/>
      <c r="AZ1062" s="20"/>
      <c r="BA1062" s="20"/>
      <c r="BB1062" s="21"/>
      <c r="BC1062" s="22" t="s">
        <v>2179</v>
      </c>
      <c r="BD1062" s="77"/>
      <c r="BE1062" s="91"/>
      <c r="BF1062" s="91"/>
      <c r="BG1062" s="92"/>
      <c r="BH1062"/>
      <c r="BI1062"/>
      <c r="BJ1062"/>
      <c r="BK1062"/>
      <c r="BL1062"/>
      <c r="BM1062"/>
      <c r="BN1062"/>
      <c r="BO1062"/>
      <c r="BP1062"/>
      <c r="BQ1062"/>
      <c r="BR1062"/>
      <c r="BS1062"/>
      <c r="BT1062" s="92"/>
      <c r="BU1062" s="92"/>
      <c r="BV1062" s="92"/>
      <c r="BW1062" s="5"/>
      <c r="BX1062" s="5"/>
      <c r="BY1062" s="5"/>
      <c r="BZ1062" s="5"/>
      <c r="CA1062" s="5"/>
      <c r="CB1062" s="5"/>
      <c r="CC1062" s="5"/>
      <c r="CD1062" s="440"/>
      <c r="CE1062" s="440"/>
      <c r="CF1062" s="441"/>
      <c r="CG1062" s="442"/>
      <c r="CH1062" s="443"/>
      <c r="CI1062" s="443"/>
      <c r="CJ1062" s="443"/>
      <c r="CK1062" s="443"/>
      <c r="CL1062" s="4"/>
      <c r="CM1062" s="4"/>
      <c r="CN1062" s="5"/>
      <c r="CO1062" s="4"/>
      <c r="CP1062" s="444"/>
      <c r="CQ1062" s="445"/>
      <c r="CR1062" s="446"/>
      <c r="CS1062" s="446"/>
      <c r="CT1062" s="444"/>
      <c r="CU1062" s="444"/>
      <c r="CV1062" s="444"/>
      <c r="CW1062" s="444"/>
      <c r="CX1062" s="447"/>
      <c r="CY1062" s="447"/>
      <c r="CZ1062" s="447"/>
      <c r="DA1062" s="447"/>
      <c r="DB1062" s="448"/>
      <c r="DC1062" s="448"/>
      <c r="DD1062" s="446"/>
      <c r="DE1062" s="439"/>
      <c r="DF1062" s="439"/>
      <c r="DG1062" s="439"/>
      <c r="DH1062" s="439"/>
      <c r="DI1062" s="439"/>
      <c r="DJ1062" s="439"/>
      <c r="DK1062" s="439"/>
      <c r="DL1062" s="446"/>
      <c r="DM1062" s="446"/>
      <c r="DN1062" s="444"/>
      <c r="DO1062" s="444"/>
      <c r="DP1062" s="444"/>
      <c r="DQ1062" s="444"/>
      <c r="DR1062" s="444"/>
      <c r="DS1062" s="441"/>
      <c r="DT1062" s="449"/>
      <c r="DU1062" s="450"/>
      <c r="DV1062" s="450"/>
      <c r="DW1062" s="450"/>
      <c r="DX1062" s="450"/>
      <c r="DY1062" s="450"/>
      <c r="DZ1062" s="450"/>
      <c r="EA1062" s="450"/>
      <c r="EB1062" s="450"/>
      <c r="EC1062" s="450"/>
      <c r="ED1062" s="450"/>
      <c r="EE1062" s="446"/>
      <c r="EF1062" s="446"/>
      <c r="EL1062" s="4"/>
      <c r="EM1062" s="4"/>
      <c r="EN1062" s="5"/>
      <c r="EO1062" s="4"/>
      <c r="FA1062" s="23"/>
      <c r="FB1062" s="24"/>
      <c r="FC1062" s="75"/>
      <c r="FD1062" s="76"/>
      <c r="FF1062" s="89"/>
      <c r="IA1062" s="214"/>
      <c r="IB1062" s="215"/>
      <c r="IC1062" s="214"/>
      <c r="ID1062" s="215"/>
      <c r="IE1062" s="214"/>
      <c r="IF1062" s="214"/>
      <c r="IG1062" s="214"/>
      <c r="IH1062" s="233"/>
      <c r="II1062" s="160"/>
      <c r="IJ1062" s="217"/>
      <c r="IK1062" s="218"/>
      <c r="IL1062" s="218"/>
      <c r="IM1062" s="218"/>
      <c r="IO1062" s="391"/>
    </row>
    <row r="1063" spans="1:249" s="6" customFormat="1" ht="15" x14ac:dyDescent="0.2">
      <c r="A1063" s="467" t="s">
        <v>2195</v>
      </c>
      <c r="B1063" s="467" t="s">
        <v>3037</v>
      </c>
      <c r="C1063" s="458" t="s">
        <v>3138</v>
      </c>
      <c r="D1063" s="468"/>
      <c r="E1063" s="462" t="s">
        <v>2138</v>
      </c>
      <c r="F1063" s="14" t="s">
        <v>2149</v>
      </c>
      <c r="G1063" s="14" t="s">
        <v>2149</v>
      </c>
      <c r="H1063" s="469" t="s">
        <v>2149</v>
      </c>
      <c r="I1063" s="462"/>
      <c r="J1063" s="456"/>
      <c r="K1063" s="11"/>
      <c r="L1063" s="11"/>
      <c r="M1063" s="14"/>
      <c r="N1063" s="470"/>
      <c r="O1063" s="14"/>
      <c r="P1063" s="14"/>
      <c r="Q1063" s="14"/>
      <c r="R1063" s="14"/>
      <c r="S1063" s="14"/>
      <c r="T1063" s="469"/>
      <c r="U1063" s="454"/>
      <c r="V1063" s="454"/>
      <c r="W1063" s="454"/>
      <c r="X1063" s="454"/>
      <c r="Y1063" s="471"/>
      <c r="Z1063" s="471"/>
      <c r="AA1063" s="11"/>
      <c r="AB1063" s="472"/>
      <c r="AC1063" s="473"/>
      <c r="AD1063" s="473"/>
      <c r="AE1063" s="473"/>
      <c r="AF1063" s="473"/>
      <c r="AG1063" s="473"/>
      <c r="AH1063" s="474"/>
      <c r="AI1063" s="14"/>
      <c r="AJ1063" s="14"/>
      <c r="AK1063" s="11"/>
      <c r="AL1063" s="11"/>
      <c r="AM1063" s="475"/>
      <c r="AN1063" s="475"/>
      <c r="AO1063" s="469"/>
      <c r="AP1063" s="476"/>
      <c r="AQ1063" s="477"/>
      <c r="AR1063" s="478"/>
      <c r="AS1063" s="479"/>
      <c r="AT1063" s="479"/>
      <c r="AU1063" s="479"/>
      <c r="AV1063" s="479"/>
      <c r="AW1063" s="479"/>
      <c r="AX1063" s="479"/>
      <c r="AY1063" s="479"/>
      <c r="AZ1063" s="480"/>
      <c r="BA1063" s="480"/>
      <c r="BB1063" s="21"/>
      <c r="BC1063" s="22" t="s">
        <v>2179</v>
      </c>
      <c r="BD1063" s="77"/>
      <c r="BE1063" s="91"/>
      <c r="BF1063" s="91"/>
      <c r="BG1063" s="92"/>
      <c r="BH1063"/>
      <c r="BI1063"/>
      <c r="BJ1063"/>
      <c r="BK1063"/>
      <c r="BL1063"/>
      <c r="BM1063"/>
      <c r="BN1063"/>
      <c r="BO1063"/>
      <c r="BP1063"/>
      <c r="BQ1063"/>
      <c r="BR1063"/>
      <c r="BS1063"/>
      <c r="BT1063" s="92"/>
      <c r="BU1063" s="92"/>
      <c r="BV1063" s="92"/>
      <c r="BW1063" s="5"/>
      <c r="BX1063" s="5"/>
      <c r="BY1063" s="5"/>
      <c r="BZ1063" s="5"/>
      <c r="CA1063" s="5"/>
      <c r="CB1063" s="5"/>
      <c r="CC1063" s="5"/>
      <c r="CD1063" s="440"/>
      <c r="CE1063" s="440"/>
      <c r="CF1063" s="441"/>
      <c r="CG1063" s="442"/>
      <c r="CH1063" s="443"/>
      <c r="CI1063" s="443"/>
      <c r="CJ1063" s="443"/>
      <c r="CK1063" s="443"/>
      <c r="CL1063" s="4"/>
      <c r="CM1063" s="4"/>
      <c r="CN1063" s="5"/>
      <c r="CO1063" s="4"/>
      <c r="CP1063" s="444"/>
      <c r="CQ1063" s="445"/>
      <c r="CR1063" s="446"/>
      <c r="CS1063" s="446"/>
      <c r="CT1063" s="444"/>
      <c r="CU1063" s="444"/>
      <c r="CV1063" s="444"/>
      <c r="CW1063" s="444"/>
      <c r="CX1063" s="447"/>
      <c r="CY1063" s="447"/>
      <c r="CZ1063" s="447"/>
      <c r="DA1063" s="447"/>
      <c r="DB1063" s="448"/>
      <c r="DC1063" s="448"/>
      <c r="DD1063" s="446"/>
      <c r="DE1063" s="439"/>
      <c r="DF1063" s="439"/>
      <c r="DG1063" s="439"/>
      <c r="DH1063" s="439"/>
      <c r="DI1063" s="439"/>
      <c r="DJ1063" s="439"/>
      <c r="DK1063" s="439"/>
      <c r="DL1063" s="446"/>
      <c r="DM1063" s="446"/>
      <c r="DN1063" s="444"/>
      <c r="DO1063" s="444"/>
      <c r="DP1063" s="444"/>
      <c r="DQ1063" s="444"/>
      <c r="DR1063" s="444"/>
      <c r="DS1063" s="441"/>
      <c r="DT1063" s="449"/>
      <c r="DU1063" s="450"/>
      <c r="DV1063" s="450"/>
      <c r="DW1063" s="450"/>
      <c r="DX1063" s="450"/>
      <c r="DY1063" s="450"/>
      <c r="DZ1063" s="450"/>
      <c r="EA1063" s="450"/>
      <c r="EB1063" s="450"/>
      <c r="EC1063" s="450"/>
      <c r="ED1063" s="450"/>
      <c r="EE1063" s="446"/>
      <c r="EF1063" s="446"/>
      <c r="EL1063" s="4"/>
      <c r="EM1063" s="4"/>
      <c r="EN1063" s="5"/>
      <c r="EO1063" s="4"/>
      <c r="FA1063" s="23"/>
      <c r="FB1063" s="24"/>
      <c r="FC1063" s="75"/>
      <c r="FD1063" s="76"/>
      <c r="FF1063" s="89"/>
      <c r="IA1063" s="214"/>
      <c r="IB1063" s="215"/>
      <c r="IC1063" s="214"/>
      <c r="ID1063" s="215"/>
      <c r="IE1063" s="214"/>
      <c r="IF1063" s="214"/>
      <c r="IG1063" s="214"/>
      <c r="IH1063" s="233"/>
      <c r="II1063" s="160"/>
      <c r="IJ1063" s="217"/>
      <c r="IK1063" s="218"/>
      <c r="IL1063" s="218"/>
      <c r="IM1063" s="218"/>
      <c r="IO1063" s="391"/>
    </row>
    <row r="1064" spans="1:249" s="6" customFormat="1" ht="15" x14ac:dyDescent="0.2">
      <c r="A1064" s="467" t="s">
        <v>2165</v>
      </c>
      <c r="B1064" s="467" t="s">
        <v>1969</v>
      </c>
      <c r="C1064" s="393" t="s">
        <v>3083</v>
      </c>
      <c r="D1064" s="468"/>
      <c r="E1064" s="462" t="s">
        <v>2136</v>
      </c>
      <c r="F1064" s="14" t="s">
        <v>2149</v>
      </c>
      <c r="G1064" s="14" t="s">
        <v>2149</v>
      </c>
      <c r="H1064" s="469" t="s">
        <v>2149</v>
      </c>
      <c r="I1064" s="462"/>
      <c r="J1064" s="456"/>
      <c r="K1064" s="11"/>
      <c r="L1064" s="11"/>
      <c r="M1064" s="14"/>
      <c r="N1064" s="470"/>
      <c r="O1064" s="14"/>
      <c r="P1064" s="14"/>
      <c r="Q1064" s="14"/>
      <c r="R1064" s="14"/>
      <c r="S1064" s="14"/>
      <c r="T1064" s="469"/>
      <c r="U1064" s="454"/>
      <c r="V1064" s="454"/>
      <c r="W1064" s="9"/>
      <c r="X1064" s="9"/>
      <c r="Y1064" s="10"/>
      <c r="Z1064" s="495" t="s">
        <v>2142</v>
      </c>
      <c r="AA1064" s="11"/>
      <c r="AB1064" s="472"/>
      <c r="AC1064" s="473"/>
      <c r="AD1064" s="473"/>
      <c r="AE1064" s="496" t="s">
        <v>2195</v>
      </c>
      <c r="AF1064" s="12"/>
      <c r="AG1064" s="12"/>
      <c r="AH1064" s="13"/>
      <c r="AI1064" s="14"/>
      <c r="AJ1064" s="14"/>
      <c r="AK1064" s="7"/>
      <c r="AL1064" s="7"/>
      <c r="AM1064" s="15"/>
      <c r="AN1064" s="15"/>
      <c r="AO1064" s="8"/>
      <c r="AP1064" s="453" t="s">
        <v>514</v>
      </c>
      <c r="AQ1064" s="17"/>
      <c r="AR1064" s="18"/>
      <c r="AS1064" s="19"/>
      <c r="AT1064" s="19"/>
      <c r="AU1064" s="19"/>
      <c r="AV1064" s="19"/>
      <c r="AW1064" s="19"/>
      <c r="AX1064" s="19"/>
      <c r="AY1064" s="19"/>
      <c r="AZ1064" s="20"/>
      <c r="BA1064" s="20"/>
      <c r="BB1064" s="21"/>
      <c r="BC1064" s="22" t="s">
        <v>2179</v>
      </c>
      <c r="BD1064" s="77"/>
      <c r="BE1064" s="91"/>
      <c r="BF1064" s="91"/>
      <c r="BG1064" s="92"/>
      <c r="BH1064"/>
      <c r="BI1064"/>
      <c r="BJ1064"/>
      <c r="BK1064"/>
      <c r="BL1064"/>
      <c r="BM1064"/>
      <c r="BN1064"/>
      <c r="BO1064"/>
      <c r="BP1064"/>
      <c r="BQ1064"/>
      <c r="BR1064"/>
      <c r="BS1064"/>
      <c r="BT1064" s="92"/>
      <c r="BU1064" s="92"/>
      <c r="BV1064" s="92"/>
      <c r="BW1064" s="5"/>
      <c r="BX1064" s="5"/>
      <c r="BY1064" s="5"/>
      <c r="BZ1064" s="5"/>
      <c r="CA1064" s="5"/>
      <c r="CB1064" s="5"/>
      <c r="CC1064" s="5"/>
      <c r="CD1064" s="440"/>
      <c r="CE1064" s="440"/>
      <c r="CF1064" s="441"/>
      <c r="CG1064" s="442"/>
      <c r="CH1064" s="443"/>
      <c r="CI1064" s="443"/>
      <c r="CJ1064" s="443"/>
      <c r="CK1064" s="443"/>
      <c r="CL1064" s="4"/>
      <c r="CM1064" s="4"/>
      <c r="CN1064" s="5"/>
      <c r="CO1064" s="4"/>
      <c r="CP1064" s="444"/>
      <c r="CQ1064" s="445"/>
      <c r="CR1064" s="446"/>
      <c r="CS1064" s="446"/>
      <c r="CT1064" s="444"/>
      <c r="CU1064" s="444"/>
      <c r="CV1064" s="444"/>
      <c r="CW1064" s="444"/>
      <c r="CX1064" s="447"/>
      <c r="CY1064" s="447"/>
      <c r="CZ1064" s="447"/>
      <c r="DA1064" s="447"/>
      <c r="DB1064" s="448"/>
      <c r="DC1064" s="448"/>
      <c r="DD1064" s="446"/>
      <c r="DE1064" s="439"/>
      <c r="DF1064" s="439"/>
      <c r="DG1064" s="439"/>
      <c r="DH1064" s="439"/>
      <c r="DI1064" s="439"/>
      <c r="DJ1064" s="439"/>
      <c r="DK1064" s="439"/>
      <c r="DL1064" s="446"/>
      <c r="DM1064" s="446"/>
      <c r="DN1064" s="444"/>
      <c r="DO1064" s="444"/>
      <c r="DP1064" s="444"/>
      <c r="DQ1064" s="444"/>
      <c r="DR1064" s="444"/>
      <c r="DS1064" s="441"/>
      <c r="DT1064" s="449"/>
      <c r="DU1064" s="450"/>
      <c r="DV1064" s="450"/>
      <c r="DW1064" s="450"/>
      <c r="DX1064" s="450"/>
      <c r="DY1064" s="450"/>
      <c r="DZ1064" s="450"/>
      <c r="EA1064" s="450"/>
      <c r="EB1064" s="450"/>
      <c r="EC1064" s="450"/>
      <c r="ED1064" s="450"/>
      <c r="EE1064" s="446"/>
      <c r="EF1064" s="446"/>
      <c r="EL1064" s="4"/>
      <c r="EM1064" s="4"/>
      <c r="EN1064" s="5"/>
      <c r="EO1064" s="4"/>
      <c r="FA1064" s="23"/>
      <c r="FB1064" s="24"/>
      <c r="FC1064" s="75"/>
      <c r="FD1064" s="76"/>
      <c r="FF1064" s="89"/>
      <c r="IA1064" s="214"/>
      <c r="IB1064" s="215"/>
      <c r="IC1064" s="214"/>
      <c r="ID1064" s="215"/>
      <c r="IE1064" s="214"/>
      <c r="IF1064" s="214"/>
      <c r="IG1064" s="214"/>
      <c r="IH1064" s="233"/>
      <c r="II1064" s="160"/>
      <c r="IJ1064" s="217"/>
      <c r="IK1064" s="218"/>
      <c r="IL1064" s="218"/>
      <c r="IM1064" s="218"/>
      <c r="IO1064" s="391"/>
    </row>
    <row r="1065" spans="1:249" s="6" customFormat="1" ht="15" x14ac:dyDescent="0.2">
      <c r="A1065" s="467" t="s">
        <v>2165</v>
      </c>
      <c r="B1065" s="467" t="s">
        <v>1969</v>
      </c>
      <c r="C1065" s="393" t="s">
        <v>1158</v>
      </c>
      <c r="D1065" s="468"/>
      <c r="E1065" s="462" t="s">
        <v>2136</v>
      </c>
      <c r="F1065" s="14" t="s">
        <v>2149</v>
      </c>
      <c r="G1065" s="14" t="s">
        <v>2149</v>
      </c>
      <c r="H1065" s="469" t="s">
        <v>2149</v>
      </c>
      <c r="I1065" s="462"/>
      <c r="J1065" s="456"/>
      <c r="K1065" s="11"/>
      <c r="L1065" s="11"/>
      <c r="M1065" s="14"/>
      <c r="N1065" s="470"/>
      <c r="O1065" s="14"/>
      <c r="P1065" s="14"/>
      <c r="Q1065" s="14"/>
      <c r="R1065" s="14"/>
      <c r="S1065" s="14"/>
      <c r="T1065" s="469"/>
      <c r="U1065" s="454"/>
      <c r="V1065" s="454"/>
      <c r="W1065" s="9"/>
      <c r="X1065" s="9"/>
      <c r="Y1065" s="10"/>
      <c r="Z1065" s="495" t="s">
        <v>2142</v>
      </c>
      <c r="AA1065" s="11"/>
      <c r="AB1065" s="472"/>
      <c r="AC1065" s="473"/>
      <c r="AD1065" s="473"/>
      <c r="AE1065" s="496" t="s">
        <v>2142</v>
      </c>
      <c r="AF1065" s="12"/>
      <c r="AG1065" s="12"/>
      <c r="AH1065" s="13"/>
      <c r="AI1065" s="14"/>
      <c r="AJ1065" s="14"/>
      <c r="AK1065" s="7"/>
      <c r="AL1065" s="7"/>
      <c r="AM1065" s="15"/>
      <c r="AN1065" s="15"/>
      <c r="AO1065" s="8"/>
      <c r="AP1065" s="453" t="s">
        <v>515</v>
      </c>
      <c r="AQ1065" s="17"/>
      <c r="AR1065" s="18"/>
      <c r="AS1065" s="19"/>
      <c r="AT1065" s="19"/>
      <c r="AU1065" s="19"/>
      <c r="AV1065" s="19"/>
      <c r="AW1065" s="19"/>
      <c r="AX1065" s="19"/>
      <c r="AY1065" s="19"/>
      <c r="AZ1065" s="20"/>
      <c r="BA1065" s="20"/>
      <c r="BB1065" s="21"/>
      <c r="BC1065" s="22" t="s">
        <v>2179</v>
      </c>
      <c r="BD1065" s="77"/>
      <c r="BE1065" s="91"/>
      <c r="BF1065" s="91"/>
      <c r="BG1065" s="92"/>
      <c r="BH1065"/>
      <c r="BI1065"/>
      <c r="BJ1065"/>
      <c r="BK1065"/>
      <c r="BL1065"/>
      <c r="BM1065"/>
      <c r="BN1065"/>
      <c r="BO1065"/>
      <c r="BP1065"/>
      <c r="BQ1065"/>
      <c r="BR1065"/>
      <c r="BS1065"/>
      <c r="BT1065" s="92"/>
      <c r="BU1065" s="92"/>
      <c r="BV1065" s="92"/>
      <c r="BW1065" s="5"/>
      <c r="BX1065" s="5"/>
      <c r="BY1065" s="5"/>
      <c r="BZ1065" s="5"/>
      <c r="CA1065" s="5"/>
      <c r="CB1065" s="5"/>
      <c r="CC1065" s="5"/>
      <c r="CD1065" s="440"/>
      <c r="CE1065" s="440"/>
      <c r="CF1065" s="441"/>
      <c r="CG1065" s="442"/>
      <c r="CH1065" s="443"/>
      <c r="CI1065" s="443"/>
      <c r="CJ1065" s="443"/>
      <c r="CK1065" s="443"/>
      <c r="CL1065" s="4"/>
      <c r="CM1065" s="4"/>
      <c r="CN1065" s="5"/>
      <c r="CO1065" s="4"/>
      <c r="CP1065" s="444"/>
      <c r="CQ1065" s="445"/>
      <c r="CR1065" s="446"/>
      <c r="CS1065" s="446"/>
      <c r="CT1065" s="444"/>
      <c r="CU1065" s="444"/>
      <c r="CV1065" s="444"/>
      <c r="CW1065" s="444"/>
      <c r="CX1065" s="447"/>
      <c r="CY1065" s="447"/>
      <c r="CZ1065" s="447"/>
      <c r="DA1065" s="447"/>
      <c r="DB1065" s="448"/>
      <c r="DC1065" s="448"/>
      <c r="DD1065" s="446"/>
      <c r="DE1065" s="439"/>
      <c r="DF1065" s="439"/>
      <c r="DG1065" s="439"/>
      <c r="DH1065" s="439"/>
      <c r="DI1065" s="439"/>
      <c r="DJ1065" s="439"/>
      <c r="DK1065" s="439"/>
      <c r="DL1065" s="446"/>
      <c r="DM1065" s="446"/>
      <c r="DN1065" s="444"/>
      <c r="DO1065" s="444"/>
      <c r="DP1065" s="444"/>
      <c r="DQ1065" s="444"/>
      <c r="DR1065" s="444"/>
      <c r="DS1065" s="441"/>
      <c r="DT1065" s="449"/>
      <c r="DU1065" s="450"/>
      <c r="DV1065" s="450"/>
      <c r="DW1065" s="450"/>
      <c r="DX1065" s="450"/>
      <c r="DY1065" s="450"/>
      <c r="DZ1065" s="450"/>
      <c r="EA1065" s="450"/>
      <c r="EB1065" s="450"/>
      <c r="EC1065" s="450"/>
      <c r="ED1065" s="450"/>
      <c r="EE1065" s="446"/>
      <c r="EF1065" s="446"/>
      <c r="EL1065" s="4"/>
      <c r="EM1065" s="4"/>
      <c r="EN1065" s="5"/>
      <c r="EO1065" s="4"/>
      <c r="FA1065" s="23"/>
      <c r="FB1065" s="24"/>
      <c r="FC1065" s="75"/>
      <c r="FD1065" s="76"/>
      <c r="FF1065" s="89"/>
      <c r="IA1065" s="214"/>
      <c r="IB1065" s="215"/>
      <c r="IC1065" s="214"/>
      <c r="ID1065" s="215"/>
      <c r="IE1065" s="214"/>
      <c r="IF1065" s="214"/>
      <c r="IG1065" s="214"/>
      <c r="IH1065" s="233"/>
      <c r="II1065" s="160"/>
      <c r="IJ1065" s="217"/>
      <c r="IK1065" s="218"/>
      <c r="IL1065" s="218"/>
      <c r="IM1065" s="218"/>
      <c r="IO1065" s="391"/>
    </row>
    <row r="1066" spans="1:249" s="6" customFormat="1" ht="15" x14ac:dyDescent="0.2">
      <c r="A1066" s="467" t="s">
        <v>2165</v>
      </c>
      <c r="B1066" s="467" t="s">
        <v>2157</v>
      </c>
      <c r="C1066" s="393" t="s">
        <v>1159</v>
      </c>
      <c r="D1066" s="468"/>
      <c r="E1066" s="462" t="s">
        <v>2136</v>
      </c>
      <c r="F1066" s="14" t="s">
        <v>2149</v>
      </c>
      <c r="G1066" s="14" t="s">
        <v>2149</v>
      </c>
      <c r="H1066" s="469" t="s">
        <v>2149</v>
      </c>
      <c r="I1066" s="462"/>
      <c r="J1066" s="456"/>
      <c r="K1066" s="11"/>
      <c r="L1066" s="11"/>
      <c r="M1066" s="14"/>
      <c r="N1066" s="470"/>
      <c r="O1066" s="14"/>
      <c r="P1066" s="14"/>
      <c r="Q1066" s="14"/>
      <c r="R1066" s="14"/>
      <c r="S1066" s="14"/>
      <c r="T1066" s="469"/>
      <c r="U1066" s="454"/>
      <c r="V1066" s="454"/>
      <c r="W1066" s="9"/>
      <c r="X1066" s="9"/>
      <c r="Y1066" s="10"/>
      <c r="Z1066" s="495" t="s">
        <v>2195</v>
      </c>
      <c r="AA1066" s="11"/>
      <c r="AB1066" s="472"/>
      <c r="AC1066" s="473"/>
      <c r="AD1066" s="473"/>
      <c r="AE1066" s="496" t="s">
        <v>2195</v>
      </c>
      <c r="AF1066" s="12"/>
      <c r="AG1066" s="12"/>
      <c r="AH1066" s="13"/>
      <c r="AI1066" s="14"/>
      <c r="AJ1066" s="14"/>
      <c r="AK1066" s="7"/>
      <c r="AL1066" s="7"/>
      <c r="AM1066" s="15"/>
      <c r="AN1066" s="15"/>
      <c r="AO1066" s="8"/>
      <c r="AP1066" s="453" t="s">
        <v>516</v>
      </c>
      <c r="AQ1066" s="17"/>
      <c r="AR1066" s="18"/>
      <c r="AS1066" s="19"/>
      <c r="AT1066" s="19"/>
      <c r="AU1066" s="19"/>
      <c r="AV1066" s="19"/>
      <c r="AW1066" s="19"/>
      <c r="AX1066" s="19"/>
      <c r="AY1066" s="19"/>
      <c r="AZ1066" s="20"/>
      <c r="BA1066" s="20"/>
      <c r="BB1066" s="21"/>
      <c r="BC1066" s="22" t="s">
        <v>2179</v>
      </c>
      <c r="BD1066" s="77"/>
      <c r="BE1066" s="91"/>
      <c r="BF1066" s="91"/>
      <c r="BG1066" s="92"/>
      <c r="BH1066"/>
      <c r="BI1066"/>
      <c r="BJ1066"/>
      <c r="BK1066"/>
      <c r="BL1066"/>
      <c r="BM1066"/>
      <c r="BN1066"/>
      <c r="BO1066"/>
      <c r="BP1066"/>
      <c r="BQ1066"/>
      <c r="BR1066"/>
      <c r="BS1066"/>
      <c r="BT1066" s="92"/>
      <c r="BU1066" s="92"/>
      <c r="BV1066" s="92"/>
      <c r="BW1066" s="5"/>
      <c r="BX1066" s="5"/>
      <c r="BY1066" s="5"/>
      <c r="BZ1066" s="5"/>
      <c r="CA1066" s="5"/>
      <c r="CB1066" s="5"/>
      <c r="CC1066" s="5"/>
      <c r="CD1066" s="440"/>
      <c r="CE1066" s="440"/>
      <c r="CF1066" s="441"/>
      <c r="CG1066" s="442"/>
      <c r="CH1066" s="443"/>
      <c r="CI1066" s="443"/>
      <c r="CJ1066" s="443"/>
      <c r="CK1066" s="443"/>
      <c r="CL1066" s="4"/>
      <c r="CM1066" s="4"/>
      <c r="CN1066" s="5"/>
      <c r="CO1066" s="4"/>
      <c r="CP1066" s="444"/>
      <c r="CQ1066" s="445"/>
      <c r="CR1066" s="446"/>
      <c r="CS1066" s="446"/>
      <c r="CT1066" s="444"/>
      <c r="CU1066" s="444"/>
      <c r="CV1066" s="444"/>
      <c r="CW1066" s="444"/>
      <c r="CX1066" s="447"/>
      <c r="CY1066" s="447"/>
      <c r="CZ1066" s="447"/>
      <c r="DA1066" s="447"/>
      <c r="DB1066" s="448"/>
      <c r="DC1066" s="448"/>
      <c r="DD1066" s="446"/>
      <c r="DE1066" s="439"/>
      <c r="DF1066" s="439"/>
      <c r="DG1066" s="439"/>
      <c r="DH1066" s="439"/>
      <c r="DI1066" s="439"/>
      <c r="DJ1066" s="439"/>
      <c r="DK1066" s="439"/>
      <c r="DL1066" s="446"/>
      <c r="DM1066" s="446"/>
      <c r="DN1066" s="444"/>
      <c r="DO1066" s="444"/>
      <c r="DP1066" s="444"/>
      <c r="DQ1066" s="444"/>
      <c r="DR1066" s="444"/>
      <c r="DS1066" s="441"/>
      <c r="DT1066" s="449"/>
      <c r="DU1066" s="450"/>
      <c r="DV1066" s="450"/>
      <c r="DW1066" s="450"/>
      <c r="DX1066" s="450"/>
      <c r="DY1066" s="450"/>
      <c r="DZ1066" s="450"/>
      <c r="EA1066" s="450"/>
      <c r="EB1066" s="450"/>
      <c r="EC1066" s="450"/>
      <c r="ED1066" s="450"/>
      <c r="EE1066" s="446"/>
      <c r="EF1066" s="446"/>
      <c r="EL1066" s="4"/>
      <c r="EM1066" s="4"/>
      <c r="EN1066" s="5"/>
      <c r="EO1066" s="4"/>
      <c r="FA1066" s="23"/>
      <c r="FB1066" s="24"/>
      <c r="FC1066" s="75"/>
      <c r="FD1066" s="76"/>
      <c r="FF1066" s="89"/>
      <c r="IA1066" s="214"/>
      <c r="IB1066" s="215"/>
      <c r="IC1066" s="214"/>
      <c r="ID1066" s="215"/>
      <c r="IE1066" s="214"/>
      <c r="IF1066" s="214"/>
      <c r="IG1066" s="214"/>
      <c r="IH1066" s="233"/>
      <c r="II1066" s="160"/>
      <c r="IJ1066" s="217"/>
      <c r="IK1066" s="218"/>
      <c r="IL1066" s="218"/>
      <c r="IM1066" s="218"/>
      <c r="IO1066" s="391"/>
    </row>
    <row r="1067" spans="1:249" s="6" customFormat="1" ht="15" x14ac:dyDescent="0.2">
      <c r="A1067" s="467" t="s">
        <v>2195</v>
      </c>
      <c r="B1067" s="467" t="s">
        <v>3037</v>
      </c>
      <c r="C1067" s="458" t="s">
        <v>3154</v>
      </c>
      <c r="D1067" s="468"/>
      <c r="E1067" s="462" t="s">
        <v>2138</v>
      </c>
      <c r="F1067" s="14" t="s">
        <v>2149</v>
      </c>
      <c r="G1067" s="14" t="s">
        <v>2149</v>
      </c>
      <c r="H1067" s="469" t="s">
        <v>2149</v>
      </c>
      <c r="I1067" s="462"/>
      <c r="J1067" s="456"/>
      <c r="K1067" s="11"/>
      <c r="L1067" s="11"/>
      <c r="M1067" s="14"/>
      <c r="N1067" s="470"/>
      <c r="O1067" s="14"/>
      <c r="P1067" s="14"/>
      <c r="Q1067" s="14"/>
      <c r="R1067" s="14"/>
      <c r="S1067" s="14"/>
      <c r="T1067" s="469"/>
      <c r="U1067" s="454"/>
      <c r="V1067" s="454"/>
      <c r="W1067" s="454"/>
      <c r="X1067" s="454"/>
      <c r="Y1067" s="471"/>
      <c r="Z1067" s="471"/>
      <c r="AA1067" s="11"/>
      <c r="AB1067" s="472"/>
      <c r="AC1067" s="473"/>
      <c r="AD1067" s="473"/>
      <c r="AE1067" s="473"/>
      <c r="AF1067" s="473"/>
      <c r="AG1067" s="473"/>
      <c r="AH1067" s="474"/>
      <c r="AI1067" s="14"/>
      <c r="AJ1067" s="14"/>
      <c r="AK1067" s="11"/>
      <c r="AL1067" s="11"/>
      <c r="AM1067" s="475"/>
      <c r="AN1067" s="475"/>
      <c r="AO1067" s="469"/>
      <c r="AP1067" s="476"/>
      <c r="AQ1067" s="477"/>
      <c r="AR1067" s="478"/>
      <c r="AS1067" s="479"/>
      <c r="AT1067" s="479"/>
      <c r="AU1067" s="479"/>
      <c r="AV1067" s="479"/>
      <c r="AW1067" s="479"/>
      <c r="AX1067" s="479"/>
      <c r="AY1067" s="479"/>
      <c r="AZ1067" s="480"/>
      <c r="BA1067" s="480"/>
      <c r="BB1067" s="21"/>
      <c r="BC1067" s="22" t="s">
        <v>2179</v>
      </c>
      <c r="BD1067" s="77"/>
      <c r="BE1067" s="91"/>
      <c r="BF1067" s="91"/>
      <c r="BG1067" s="92"/>
      <c r="BH1067"/>
      <c r="BI1067"/>
      <c r="BJ1067"/>
      <c r="BK1067"/>
      <c r="BL1067"/>
      <c r="BM1067"/>
      <c r="BN1067"/>
      <c r="BO1067"/>
      <c r="BP1067"/>
      <c r="BQ1067"/>
      <c r="BR1067"/>
      <c r="BS1067"/>
      <c r="BT1067" s="92"/>
      <c r="BU1067" s="92"/>
      <c r="BV1067" s="92"/>
      <c r="BW1067" s="5"/>
      <c r="BX1067" s="5"/>
      <c r="BY1067" s="5"/>
      <c r="BZ1067" s="5"/>
      <c r="CA1067" s="5"/>
      <c r="CB1067" s="5"/>
      <c r="CC1067" s="5"/>
      <c r="CD1067" s="440"/>
      <c r="CE1067" s="440"/>
      <c r="CF1067" s="441"/>
      <c r="CG1067" s="442"/>
      <c r="CH1067" s="443"/>
      <c r="CI1067" s="443"/>
      <c r="CJ1067" s="443"/>
      <c r="CK1067" s="443"/>
      <c r="CL1067" s="4"/>
      <c r="CM1067" s="4"/>
      <c r="CN1067" s="5"/>
      <c r="CO1067" s="4"/>
      <c r="CP1067" s="444"/>
      <c r="CQ1067" s="445"/>
      <c r="CR1067" s="446"/>
      <c r="CS1067" s="446"/>
      <c r="CT1067" s="444"/>
      <c r="CU1067" s="444"/>
      <c r="CV1067" s="444"/>
      <c r="CW1067" s="444"/>
      <c r="CX1067" s="447"/>
      <c r="CY1067" s="447"/>
      <c r="CZ1067" s="447"/>
      <c r="DA1067" s="447"/>
      <c r="DB1067" s="448"/>
      <c r="DC1067" s="448"/>
      <c r="DD1067" s="446"/>
      <c r="DE1067" s="439"/>
      <c r="DF1067" s="439"/>
      <c r="DG1067" s="439"/>
      <c r="DH1067" s="439"/>
      <c r="DI1067" s="439"/>
      <c r="DJ1067" s="439"/>
      <c r="DK1067" s="439"/>
      <c r="DL1067" s="446"/>
      <c r="DM1067" s="446"/>
      <c r="DN1067" s="444"/>
      <c r="DO1067" s="444"/>
      <c r="DP1067" s="444"/>
      <c r="DQ1067" s="444"/>
      <c r="DR1067" s="444"/>
      <c r="DS1067" s="441"/>
      <c r="DT1067" s="449"/>
      <c r="DU1067" s="450"/>
      <c r="DV1067" s="450"/>
      <c r="DW1067" s="450"/>
      <c r="DX1067" s="450"/>
      <c r="DY1067" s="450"/>
      <c r="DZ1067" s="450"/>
      <c r="EA1067" s="450"/>
      <c r="EB1067" s="450"/>
      <c r="EC1067" s="450"/>
      <c r="ED1067" s="450"/>
      <c r="EE1067" s="446"/>
      <c r="EF1067" s="446"/>
      <c r="EL1067" s="4"/>
      <c r="EM1067" s="4"/>
      <c r="EN1067" s="5"/>
      <c r="EO1067" s="4"/>
      <c r="FA1067" s="23"/>
      <c r="FB1067" s="24"/>
      <c r="FC1067" s="75"/>
      <c r="FD1067" s="76"/>
      <c r="FF1067" s="89"/>
      <c r="IA1067" s="214"/>
      <c r="IB1067" s="215"/>
      <c r="IC1067" s="214"/>
      <c r="ID1067" s="215"/>
      <c r="IE1067" s="214"/>
      <c r="IF1067" s="214"/>
      <c r="IG1067" s="214"/>
      <c r="IH1067" s="233"/>
      <c r="II1067" s="160"/>
      <c r="IJ1067" s="217"/>
      <c r="IK1067" s="218"/>
      <c r="IL1067" s="218"/>
      <c r="IM1067" s="218"/>
      <c r="IO1067" s="391"/>
    </row>
    <row r="1068" spans="1:249" s="6" customFormat="1" ht="15" x14ac:dyDescent="0.2">
      <c r="A1068" s="467" t="s">
        <v>2195</v>
      </c>
      <c r="B1068" s="467" t="s">
        <v>2149</v>
      </c>
      <c r="C1068" s="393" t="s">
        <v>1160</v>
      </c>
      <c r="D1068" s="468"/>
      <c r="E1068" s="462" t="s">
        <v>2138</v>
      </c>
      <c r="F1068" s="14" t="s">
        <v>2149</v>
      </c>
      <c r="G1068" s="14" t="s">
        <v>2149</v>
      </c>
      <c r="H1068" s="469" t="s">
        <v>2149</v>
      </c>
      <c r="I1068" s="462"/>
      <c r="J1068" s="456"/>
      <c r="K1068" s="11"/>
      <c r="L1068" s="11"/>
      <c r="M1068" s="14"/>
      <c r="N1068" s="470"/>
      <c r="O1068" s="14"/>
      <c r="P1068" s="14"/>
      <c r="Q1068" s="14"/>
      <c r="R1068" s="14"/>
      <c r="S1068" s="14"/>
      <c r="T1068" s="469"/>
      <c r="U1068" s="454"/>
      <c r="V1068" s="454"/>
      <c r="W1068" s="9"/>
      <c r="X1068" s="9"/>
      <c r="Y1068" s="10"/>
      <c r="Z1068" s="495" t="s">
        <v>2195</v>
      </c>
      <c r="AA1068" s="11"/>
      <c r="AB1068" s="472"/>
      <c r="AC1068" s="473"/>
      <c r="AD1068" s="473"/>
      <c r="AE1068" s="496" t="s">
        <v>2195</v>
      </c>
      <c r="AF1068" s="12"/>
      <c r="AG1068" s="12"/>
      <c r="AH1068" s="13"/>
      <c r="AI1068" s="14"/>
      <c r="AJ1068" s="14"/>
      <c r="AK1068" s="7"/>
      <c r="AL1068" s="7"/>
      <c r="AM1068" s="15"/>
      <c r="AN1068" s="15"/>
      <c r="AO1068" s="8"/>
      <c r="AP1068" s="453" t="s">
        <v>517</v>
      </c>
      <c r="AQ1068" s="17"/>
      <c r="AR1068" s="18"/>
      <c r="AS1068" s="19"/>
      <c r="AT1068" s="19"/>
      <c r="AU1068" s="19"/>
      <c r="AV1068" s="19"/>
      <c r="AW1068" s="19"/>
      <c r="AX1068" s="19"/>
      <c r="AY1068" s="19"/>
      <c r="AZ1068" s="20"/>
      <c r="BA1068" s="20"/>
      <c r="BB1068" s="21"/>
      <c r="BC1068" s="22" t="s">
        <v>2179</v>
      </c>
      <c r="BD1068" s="77"/>
      <c r="BE1068" s="91"/>
      <c r="BF1068" s="91"/>
      <c r="BG1068" s="92"/>
      <c r="BH1068"/>
      <c r="BI1068"/>
      <c r="BJ1068"/>
      <c r="BK1068"/>
      <c r="BL1068"/>
      <c r="BM1068"/>
      <c r="BN1068"/>
      <c r="BO1068"/>
      <c r="BP1068"/>
      <c r="BQ1068"/>
      <c r="BR1068"/>
      <c r="BS1068"/>
      <c r="BT1068" s="92"/>
      <c r="BU1068" s="92"/>
      <c r="BV1068" s="92"/>
      <c r="BW1068" s="5"/>
      <c r="BX1068" s="5"/>
      <c r="BY1068" s="5"/>
      <c r="BZ1068" s="5"/>
      <c r="CA1068" s="5"/>
      <c r="CB1068" s="5"/>
      <c r="CC1068" s="5"/>
      <c r="CD1068" s="440"/>
      <c r="CE1068" s="440"/>
      <c r="CF1068" s="441"/>
      <c r="CG1068" s="442"/>
      <c r="CH1068" s="443"/>
      <c r="CI1068" s="443"/>
      <c r="CJ1068" s="443"/>
      <c r="CK1068" s="443"/>
      <c r="CL1068" s="4"/>
      <c r="CM1068" s="4"/>
      <c r="CN1068" s="5"/>
      <c r="CO1068" s="4"/>
      <c r="CP1068" s="444"/>
      <c r="CQ1068" s="445"/>
      <c r="CR1068" s="446"/>
      <c r="CS1068" s="446"/>
      <c r="CT1068" s="444"/>
      <c r="CU1068" s="444"/>
      <c r="CV1068" s="444"/>
      <c r="CW1068" s="444"/>
      <c r="CX1068" s="447"/>
      <c r="CY1068" s="447"/>
      <c r="CZ1068" s="447"/>
      <c r="DA1068" s="447"/>
      <c r="DB1068" s="448"/>
      <c r="DC1068" s="448"/>
      <c r="DD1068" s="446"/>
      <c r="DE1068" s="439"/>
      <c r="DF1068" s="439"/>
      <c r="DG1068" s="439"/>
      <c r="DH1068" s="439"/>
      <c r="DI1068" s="439"/>
      <c r="DJ1068" s="439"/>
      <c r="DK1068" s="439"/>
      <c r="DL1068" s="446"/>
      <c r="DM1068" s="446"/>
      <c r="DN1068" s="444"/>
      <c r="DO1068" s="444"/>
      <c r="DP1068" s="444"/>
      <c r="DQ1068" s="444"/>
      <c r="DR1068" s="444"/>
      <c r="DS1068" s="441"/>
      <c r="DT1068" s="449"/>
      <c r="DU1068" s="450"/>
      <c r="DV1068" s="450"/>
      <c r="DW1068" s="450"/>
      <c r="DX1068" s="450"/>
      <c r="DY1068" s="450"/>
      <c r="DZ1068" s="450"/>
      <c r="EA1068" s="450"/>
      <c r="EB1068" s="450"/>
      <c r="EC1068" s="450"/>
      <c r="ED1068" s="450"/>
      <c r="EE1068" s="446"/>
      <c r="EF1068" s="446"/>
      <c r="EL1068" s="4"/>
      <c r="EM1068" s="4"/>
      <c r="EN1068" s="5"/>
      <c r="EO1068" s="4"/>
      <c r="FA1068" s="23"/>
      <c r="FB1068" s="24"/>
      <c r="FC1068" s="75"/>
      <c r="FD1068" s="76"/>
      <c r="FF1068" s="89"/>
      <c r="IA1068" s="214"/>
      <c r="IB1068" s="215"/>
      <c r="IC1068" s="214"/>
      <c r="ID1068" s="215"/>
      <c r="IE1068" s="214"/>
      <c r="IF1068" s="214"/>
      <c r="IG1068" s="214"/>
      <c r="IH1068" s="233"/>
      <c r="II1068" s="160"/>
      <c r="IJ1068" s="217"/>
      <c r="IK1068" s="218"/>
      <c r="IL1068" s="218"/>
      <c r="IM1068" s="218"/>
      <c r="IO1068" s="391"/>
    </row>
    <row r="1069" spans="1:249" s="6" customFormat="1" ht="15" x14ac:dyDescent="0.2">
      <c r="A1069" s="467" t="s">
        <v>2195</v>
      </c>
      <c r="B1069" s="467" t="s">
        <v>2149</v>
      </c>
      <c r="C1069" s="393" t="s">
        <v>3084</v>
      </c>
      <c r="D1069" s="468"/>
      <c r="E1069" s="462" t="s">
        <v>2138</v>
      </c>
      <c r="F1069" s="14" t="s">
        <v>2149</v>
      </c>
      <c r="G1069" s="14" t="s">
        <v>2149</v>
      </c>
      <c r="H1069" s="469" t="s">
        <v>2149</v>
      </c>
      <c r="I1069" s="462"/>
      <c r="J1069" s="456"/>
      <c r="K1069" s="11"/>
      <c r="L1069" s="11"/>
      <c r="M1069" s="14"/>
      <c r="N1069" s="470"/>
      <c r="O1069" s="14"/>
      <c r="P1069" s="14"/>
      <c r="Q1069" s="14"/>
      <c r="R1069" s="14"/>
      <c r="S1069" s="14"/>
      <c r="T1069" s="469"/>
      <c r="U1069" s="454"/>
      <c r="V1069" s="454"/>
      <c r="W1069" s="9"/>
      <c r="X1069" s="9"/>
      <c r="Y1069" s="10"/>
      <c r="Z1069" s="495" t="s">
        <v>2195</v>
      </c>
      <c r="AA1069" s="11"/>
      <c r="AB1069" s="472"/>
      <c r="AC1069" s="473"/>
      <c r="AD1069" s="473"/>
      <c r="AE1069" s="496" t="s">
        <v>2195</v>
      </c>
      <c r="AF1069" s="12"/>
      <c r="AG1069" s="12"/>
      <c r="AH1069" s="13"/>
      <c r="AI1069" s="14"/>
      <c r="AJ1069" s="14"/>
      <c r="AK1069" s="7"/>
      <c r="AL1069" s="7"/>
      <c r="AM1069" s="15"/>
      <c r="AN1069" s="15"/>
      <c r="AO1069" s="8"/>
      <c r="AP1069" s="453" t="s">
        <v>518</v>
      </c>
      <c r="AQ1069" s="17"/>
      <c r="AR1069" s="18"/>
      <c r="AS1069" s="19"/>
      <c r="AT1069" s="19"/>
      <c r="AU1069" s="19"/>
      <c r="AV1069" s="19"/>
      <c r="AW1069" s="19"/>
      <c r="AX1069" s="19"/>
      <c r="AY1069" s="19"/>
      <c r="AZ1069" s="20"/>
      <c r="BA1069" s="20"/>
      <c r="BB1069" s="21"/>
      <c r="BC1069" s="22" t="s">
        <v>2179</v>
      </c>
      <c r="BD1069" s="77"/>
      <c r="BE1069" s="91"/>
      <c r="BF1069" s="91"/>
      <c r="BG1069" s="92"/>
      <c r="BH1069"/>
      <c r="BI1069"/>
      <c r="BJ1069"/>
      <c r="BK1069"/>
      <c r="BL1069"/>
      <c r="BM1069"/>
      <c r="BN1069"/>
      <c r="BO1069"/>
      <c r="BP1069"/>
      <c r="BQ1069"/>
      <c r="BR1069"/>
      <c r="BS1069"/>
      <c r="BT1069" s="92"/>
      <c r="BU1069" s="92"/>
      <c r="BV1069" s="92"/>
      <c r="BW1069" s="5"/>
      <c r="BX1069" s="5"/>
      <c r="BY1069" s="5"/>
      <c r="BZ1069" s="5"/>
      <c r="CA1069" s="5"/>
      <c r="CB1069" s="5"/>
      <c r="CC1069" s="5"/>
      <c r="CD1069" s="440"/>
      <c r="CE1069" s="440"/>
      <c r="CF1069" s="441"/>
      <c r="CG1069" s="442"/>
      <c r="CH1069" s="443"/>
      <c r="CI1069" s="443"/>
      <c r="CJ1069" s="443"/>
      <c r="CK1069" s="443"/>
      <c r="CL1069" s="4"/>
      <c r="CM1069" s="4"/>
      <c r="CN1069" s="5"/>
      <c r="CO1069" s="4"/>
      <c r="CP1069" s="444"/>
      <c r="CQ1069" s="445"/>
      <c r="CR1069" s="446"/>
      <c r="CS1069" s="446"/>
      <c r="CT1069" s="444"/>
      <c r="CU1069" s="444"/>
      <c r="CV1069" s="444"/>
      <c r="CW1069" s="444"/>
      <c r="CX1069" s="447"/>
      <c r="CY1069" s="447"/>
      <c r="CZ1069" s="447"/>
      <c r="DA1069" s="447"/>
      <c r="DB1069" s="448"/>
      <c r="DC1069" s="448"/>
      <c r="DD1069" s="446"/>
      <c r="DE1069" s="439"/>
      <c r="DF1069" s="439"/>
      <c r="DG1069" s="439"/>
      <c r="DH1069" s="439"/>
      <c r="DI1069" s="439"/>
      <c r="DJ1069" s="439"/>
      <c r="DK1069" s="439"/>
      <c r="DL1069" s="446"/>
      <c r="DM1069" s="446"/>
      <c r="DN1069" s="444"/>
      <c r="DO1069" s="444"/>
      <c r="DP1069" s="444"/>
      <c r="DQ1069" s="444"/>
      <c r="DR1069" s="444"/>
      <c r="DS1069" s="441"/>
      <c r="DT1069" s="449"/>
      <c r="DU1069" s="450"/>
      <c r="DV1069" s="450"/>
      <c r="DW1069" s="450"/>
      <c r="DX1069" s="450"/>
      <c r="DY1069" s="450"/>
      <c r="DZ1069" s="450"/>
      <c r="EA1069" s="450"/>
      <c r="EB1069" s="450"/>
      <c r="EC1069" s="450"/>
      <c r="ED1069" s="450"/>
      <c r="EE1069" s="446"/>
      <c r="EF1069" s="446"/>
      <c r="EL1069" s="4"/>
      <c r="EM1069" s="4"/>
      <c r="EN1069" s="5"/>
      <c r="EO1069" s="4"/>
      <c r="FA1069" s="23"/>
      <c r="FB1069" s="24"/>
      <c r="FC1069" s="75"/>
      <c r="FD1069" s="76"/>
      <c r="FF1069" s="89"/>
      <c r="IA1069" s="214"/>
      <c r="IB1069" s="215"/>
      <c r="IC1069" s="214"/>
      <c r="ID1069" s="215"/>
      <c r="IE1069" s="214"/>
      <c r="IF1069" s="214"/>
      <c r="IG1069" s="214"/>
      <c r="IH1069" s="233"/>
      <c r="II1069" s="160"/>
      <c r="IJ1069" s="217"/>
      <c r="IK1069" s="218"/>
      <c r="IL1069" s="218"/>
      <c r="IM1069" s="218"/>
      <c r="IO1069" s="391"/>
    </row>
    <row r="1070" spans="1:249" s="6" customFormat="1" ht="15" x14ac:dyDescent="0.2">
      <c r="A1070" s="467" t="s">
        <v>2165</v>
      </c>
      <c r="B1070" s="467" t="s">
        <v>1969</v>
      </c>
      <c r="C1070" s="393" t="s">
        <v>1161</v>
      </c>
      <c r="D1070" s="468"/>
      <c r="E1070" s="462" t="s">
        <v>2136</v>
      </c>
      <c r="F1070" s="14" t="s">
        <v>2149</v>
      </c>
      <c r="G1070" s="14" t="s">
        <v>2149</v>
      </c>
      <c r="H1070" s="469" t="s">
        <v>2149</v>
      </c>
      <c r="I1070" s="462"/>
      <c r="J1070" s="456"/>
      <c r="K1070" s="11"/>
      <c r="L1070" s="11"/>
      <c r="M1070" s="14"/>
      <c r="N1070" s="470"/>
      <c r="O1070" s="14"/>
      <c r="P1070" s="14"/>
      <c r="Q1070" s="14"/>
      <c r="R1070" s="14"/>
      <c r="S1070" s="14"/>
      <c r="T1070" s="469"/>
      <c r="U1070" s="454"/>
      <c r="V1070" s="454"/>
      <c r="W1070" s="9"/>
      <c r="X1070" s="9"/>
      <c r="Y1070" s="10"/>
      <c r="Z1070" s="495" t="s">
        <v>2142</v>
      </c>
      <c r="AA1070" s="11"/>
      <c r="AB1070" s="472"/>
      <c r="AC1070" s="473"/>
      <c r="AD1070" s="473"/>
      <c r="AE1070" s="496" t="s">
        <v>2195</v>
      </c>
      <c r="AF1070" s="12"/>
      <c r="AG1070" s="12"/>
      <c r="AH1070" s="13"/>
      <c r="AI1070" s="14"/>
      <c r="AJ1070" s="14"/>
      <c r="AK1070" s="7"/>
      <c r="AL1070" s="7"/>
      <c r="AM1070" s="15"/>
      <c r="AN1070" s="15"/>
      <c r="AO1070" s="8"/>
      <c r="AP1070" s="453" t="s">
        <v>519</v>
      </c>
      <c r="AQ1070" s="17"/>
      <c r="AR1070" s="18"/>
      <c r="AS1070" s="19"/>
      <c r="AT1070" s="19"/>
      <c r="AU1070" s="19"/>
      <c r="AV1070" s="19"/>
      <c r="AW1070" s="19"/>
      <c r="AX1070" s="19"/>
      <c r="AY1070" s="19"/>
      <c r="AZ1070" s="20"/>
      <c r="BA1070" s="20"/>
      <c r="BB1070" s="21"/>
      <c r="BC1070" s="22" t="s">
        <v>2179</v>
      </c>
      <c r="BD1070" s="77"/>
      <c r="BE1070" s="91"/>
      <c r="BF1070" s="91"/>
      <c r="BG1070" s="92"/>
      <c r="BH1070"/>
      <c r="BI1070"/>
      <c r="BJ1070"/>
      <c r="BK1070"/>
      <c r="BL1070"/>
      <c r="BM1070"/>
      <c r="BN1070"/>
      <c r="BO1070"/>
      <c r="BP1070"/>
      <c r="BQ1070"/>
      <c r="BR1070"/>
      <c r="BS1070"/>
      <c r="BT1070" s="92"/>
      <c r="BU1070" s="92"/>
      <c r="BV1070" s="92"/>
      <c r="BW1070" s="5"/>
      <c r="BX1070" s="5"/>
      <c r="BY1070" s="5"/>
      <c r="BZ1070" s="5"/>
      <c r="CA1070" s="5"/>
      <c r="CB1070" s="5"/>
      <c r="CC1070" s="5"/>
      <c r="CD1070" s="440"/>
      <c r="CE1070" s="440"/>
      <c r="CF1070" s="441"/>
      <c r="CG1070" s="442"/>
      <c r="CH1070" s="443"/>
      <c r="CI1070" s="443"/>
      <c r="CJ1070" s="443"/>
      <c r="CK1070" s="443"/>
      <c r="CL1070" s="4"/>
      <c r="CM1070" s="4"/>
      <c r="CN1070" s="5"/>
      <c r="CO1070" s="4"/>
      <c r="CP1070" s="444"/>
      <c r="CQ1070" s="445"/>
      <c r="CR1070" s="446"/>
      <c r="CS1070" s="446"/>
      <c r="CT1070" s="444"/>
      <c r="CU1070" s="444"/>
      <c r="CV1070" s="444"/>
      <c r="CW1070" s="444"/>
      <c r="CX1070" s="447"/>
      <c r="CY1070" s="447"/>
      <c r="CZ1070" s="447"/>
      <c r="DA1070" s="447"/>
      <c r="DB1070" s="448"/>
      <c r="DC1070" s="448"/>
      <c r="DD1070" s="446"/>
      <c r="DE1070" s="439"/>
      <c r="DF1070" s="439"/>
      <c r="DG1070" s="439"/>
      <c r="DH1070" s="439"/>
      <c r="DI1070" s="439"/>
      <c r="DJ1070" s="439"/>
      <c r="DK1070" s="439"/>
      <c r="DL1070" s="446"/>
      <c r="DM1070" s="446"/>
      <c r="DN1070" s="444"/>
      <c r="DO1070" s="444"/>
      <c r="DP1070" s="444"/>
      <c r="DQ1070" s="444"/>
      <c r="DR1070" s="444"/>
      <c r="DS1070" s="441"/>
      <c r="DT1070" s="449"/>
      <c r="DU1070" s="450"/>
      <c r="DV1070" s="450"/>
      <c r="DW1070" s="450"/>
      <c r="DX1070" s="450"/>
      <c r="DY1070" s="450"/>
      <c r="DZ1070" s="450"/>
      <c r="EA1070" s="450"/>
      <c r="EB1070" s="450"/>
      <c r="EC1070" s="450"/>
      <c r="ED1070" s="450"/>
      <c r="EE1070" s="446"/>
      <c r="EF1070" s="446"/>
      <c r="EL1070" s="4"/>
      <c r="EM1070" s="4"/>
      <c r="EN1070" s="5"/>
      <c r="EO1070" s="4"/>
      <c r="FA1070" s="23"/>
      <c r="FB1070" s="24"/>
      <c r="FC1070" s="75"/>
      <c r="FD1070" s="76"/>
      <c r="FF1070" s="89"/>
      <c r="IA1070" s="214"/>
      <c r="IB1070" s="215"/>
      <c r="IC1070" s="214"/>
      <c r="ID1070" s="215"/>
      <c r="IE1070" s="214"/>
      <c r="IF1070" s="214"/>
      <c r="IG1070" s="214"/>
      <c r="IH1070" s="233"/>
      <c r="II1070" s="160"/>
      <c r="IJ1070" s="217"/>
      <c r="IK1070" s="218"/>
      <c r="IL1070" s="218"/>
      <c r="IM1070" s="218"/>
      <c r="IO1070" s="391"/>
    </row>
    <row r="1071" spans="1:249" s="6" customFormat="1" ht="15" x14ac:dyDescent="0.2">
      <c r="A1071" s="467" t="s">
        <v>2165</v>
      </c>
      <c r="B1071" s="467" t="s">
        <v>1969</v>
      </c>
      <c r="C1071" s="393" t="s">
        <v>3085</v>
      </c>
      <c r="D1071" s="468"/>
      <c r="E1071" s="462" t="s">
        <v>2136</v>
      </c>
      <c r="F1071" s="14" t="s">
        <v>2149</v>
      </c>
      <c r="G1071" s="14" t="s">
        <v>2149</v>
      </c>
      <c r="H1071" s="469" t="s">
        <v>2149</v>
      </c>
      <c r="I1071" s="462"/>
      <c r="J1071" s="456"/>
      <c r="K1071" s="11"/>
      <c r="L1071" s="11"/>
      <c r="M1071" s="14"/>
      <c r="N1071" s="470"/>
      <c r="O1071" s="14"/>
      <c r="P1071" s="14"/>
      <c r="Q1071" s="14"/>
      <c r="R1071" s="14"/>
      <c r="S1071" s="14"/>
      <c r="T1071" s="469"/>
      <c r="U1071" s="454"/>
      <c r="V1071" s="454"/>
      <c r="W1071" s="9"/>
      <c r="X1071" s="9"/>
      <c r="Y1071" s="10"/>
      <c r="Z1071" s="495" t="s">
        <v>2142</v>
      </c>
      <c r="AA1071" s="11"/>
      <c r="AB1071" s="472"/>
      <c r="AC1071" s="473"/>
      <c r="AD1071" s="473"/>
      <c r="AE1071" s="496" t="s">
        <v>2195</v>
      </c>
      <c r="AF1071" s="12"/>
      <c r="AG1071" s="12"/>
      <c r="AH1071" s="13"/>
      <c r="AI1071" s="14"/>
      <c r="AJ1071" s="14"/>
      <c r="AK1071" s="7"/>
      <c r="AL1071" s="7"/>
      <c r="AM1071" s="15"/>
      <c r="AN1071" s="15"/>
      <c r="AO1071" s="8"/>
      <c r="AP1071" s="453" t="s">
        <v>520</v>
      </c>
      <c r="AQ1071" s="17"/>
      <c r="AR1071" s="18"/>
      <c r="AS1071" s="19"/>
      <c r="AT1071" s="19"/>
      <c r="AU1071" s="19"/>
      <c r="AV1071" s="19"/>
      <c r="AW1071" s="19"/>
      <c r="AX1071" s="19"/>
      <c r="AY1071" s="19"/>
      <c r="AZ1071" s="20"/>
      <c r="BA1071" s="20"/>
      <c r="BB1071" s="21"/>
      <c r="BC1071" s="22" t="s">
        <v>2179</v>
      </c>
      <c r="BD1071" s="77"/>
      <c r="BE1071" s="91"/>
      <c r="BF1071" s="91"/>
      <c r="BG1071" s="92"/>
      <c r="BH1071"/>
      <c r="BI1071"/>
      <c r="BJ1071"/>
      <c r="BK1071"/>
      <c r="BL1071"/>
      <c r="BM1071"/>
      <c r="BN1071"/>
      <c r="BO1071"/>
      <c r="BP1071"/>
      <c r="BQ1071"/>
      <c r="BR1071"/>
      <c r="BS1071"/>
      <c r="BT1071" s="92"/>
      <c r="BU1071" s="92"/>
      <c r="BV1071" s="92"/>
      <c r="BW1071" s="5"/>
      <c r="BX1071" s="5"/>
      <c r="BY1071" s="5"/>
      <c r="BZ1071" s="5"/>
      <c r="CA1071" s="5"/>
      <c r="CB1071" s="5"/>
      <c r="CC1071" s="5"/>
      <c r="CD1071" s="440"/>
      <c r="CE1071" s="440"/>
      <c r="CF1071" s="441"/>
      <c r="CG1071" s="442"/>
      <c r="CH1071" s="443"/>
      <c r="CI1071" s="443"/>
      <c r="CJ1071" s="443"/>
      <c r="CK1071" s="443"/>
      <c r="CL1071" s="4"/>
      <c r="CM1071" s="4"/>
      <c r="CN1071" s="5"/>
      <c r="CO1071" s="4"/>
      <c r="CP1071" s="444"/>
      <c r="CQ1071" s="445"/>
      <c r="CR1071" s="446"/>
      <c r="CS1071" s="446"/>
      <c r="CT1071" s="444"/>
      <c r="CU1071" s="444"/>
      <c r="CV1071" s="444"/>
      <c r="CW1071" s="444"/>
      <c r="CX1071" s="447"/>
      <c r="CY1071" s="447"/>
      <c r="CZ1071" s="447"/>
      <c r="DA1071" s="447"/>
      <c r="DB1071" s="448"/>
      <c r="DC1071" s="448"/>
      <c r="DD1071" s="446"/>
      <c r="DE1071" s="439"/>
      <c r="DF1071" s="439"/>
      <c r="DG1071" s="439"/>
      <c r="DH1071" s="439"/>
      <c r="DI1071" s="439"/>
      <c r="DJ1071" s="439"/>
      <c r="DK1071" s="439"/>
      <c r="DL1071" s="446"/>
      <c r="DM1071" s="446"/>
      <c r="DN1071" s="444"/>
      <c r="DO1071" s="444"/>
      <c r="DP1071" s="444"/>
      <c r="DQ1071" s="444"/>
      <c r="DR1071" s="444"/>
      <c r="DS1071" s="441"/>
      <c r="DT1071" s="449"/>
      <c r="DU1071" s="450"/>
      <c r="DV1071" s="450"/>
      <c r="DW1071" s="450"/>
      <c r="DX1071" s="450"/>
      <c r="DY1071" s="450"/>
      <c r="DZ1071" s="450"/>
      <c r="EA1071" s="450"/>
      <c r="EB1071" s="450"/>
      <c r="EC1071" s="450"/>
      <c r="ED1071" s="450"/>
      <c r="EE1071" s="446"/>
      <c r="EF1071" s="446"/>
      <c r="EL1071" s="4"/>
      <c r="EM1071" s="4"/>
      <c r="EN1071" s="5"/>
      <c r="EO1071" s="4"/>
      <c r="FA1071" s="23"/>
      <c r="FB1071" s="24"/>
      <c r="FC1071" s="75"/>
      <c r="FD1071" s="76"/>
      <c r="FF1071" s="89"/>
      <c r="IA1071" s="214"/>
      <c r="IB1071" s="215"/>
      <c r="IC1071" s="214"/>
      <c r="ID1071" s="215"/>
      <c r="IE1071" s="214"/>
      <c r="IF1071" s="214"/>
      <c r="IG1071" s="214"/>
      <c r="IH1071" s="233"/>
      <c r="II1071" s="160"/>
      <c r="IJ1071" s="217"/>
      <c r="IK1071" s="218"/>
      <c r="IL1071" s="218"/>
      <c r="IM1071" s="218"/>
      <c r="IO1071" s="391"/>
    </row>
    <row r="1072" spans="1:249" s="6" customFormat="1" ht="15" x14ac:dyDescent="0.2">
      <c r="A1072" s="467" t="s">
        <v>2165</v>
      </c>
      <c r="B1072" s="467" t="s">
        <v>2157</v>
      </c>
      <c r="C1072" s="393" t="s">
        <v>3086</v>
      </c>
      <c r="D1072" s="468"/>
      <c r="E1072" s="462" t="s">
        <v>2136</v>
      </c>
      <c r="F1072" s="14" t="s">
        <v>2149</v>
      </c>
      <c r="G1072" s="14" t="s">
        <v>2149</v>
      </c>
      <c r="H1072" s="469" t="s">
        <v>2149</v>
      </c>
      <c r="I1072" s="462"/>
      <c r="J1072" s="456"/>
      <c r="K1072" s="11"/>
      <c r="L1072" s="11"/>
      <c r="M1072" s="14"/>
      <c r="N1072" s="470"/>
      <c r="O1072" s="14"/>
      <c r="P1072" s="14"/>
      <c r="Q1072" s="14"/>
      <c r="R1072" s="14"/>
      <c r="S1072" s="14"/>
      <c r="T1072" s="469"/>
      <c r="U1072" s="454"/>
      <c r="V1072" s="454"/>
      <c r="W1072" s="9"/>
      <c r="X1072" s="9"/>
      <c r="Y1072" s="10"/>
      <c r="Z1072" s="495" t="s">
        <v>2195</v>
      </c>
      <c r="AA1072" s="11"/>
      <c r="AB1072" s="472"/>
      <c r="AC1072" s="473"/>
      <c r="AD1072" s="473"/>
      <c r="AE1072" s="496" t="s">
        <v>2195</v>
      </c>
      <c r="AF1072" s="12"/>
      <c r="AG1072" s="12"/>
      <c r="AH1072" s="13"/>
      <c r="AI1072" s="14"/>
      <c r="AJ1072" s="14"/>
      <c r="AK1072" s="7"/>
      <c r="AL1072" s="7"/>
      <c r="AM1072" s="15"/>
      <c r="AN1072" s="15"/>
      <c r="AO1072" s="8"/>
      <c r="AP1072" s="453" t="s">
        <v>522</v>
      </c>
      <c r="AQ1072" s="17"/>
      <c r="AR1072" s="18"/>
      <c r="AS1072" s="19"/>
      <c r="AT1072" s="19"/>
      <c r="AU1072" s="19"/>
      <c r="AV1072" s="19"/>
      <c r="AW1072" s="19"/>
      <c r="AX1072" s="19"/>
      <c r="AY1072" s="19"/>
      <c r="AZ1072" s="20"/>
      <c r="BA1072" s="20"/>
      <c r="BB1072" s="21"/>
      <c r="BC1072" s="22" t="s">
        <v>2179</v>
      </c>
      <c r="BD1072" s="77"/>
      <c r="BE1072" s="91"/>
      <c r="BF1072" s="91"/>
      <c r="BG1072" s="92"/>
      <c r="BH1072"/>
      <c r="BI1072"/>
      <c r="BJ1072"/>
      <c r="BK1072"/>
      <c r="BL1072"/>
      <c r="BM1072"/>
      <c r="BN1072"/>
      <c r="BO1072"/>
      <c r="BP1072"/>
      <c r="BQ1072"/>
      <c r="BR1072"/>
      <c r="BS1072"/>
      <c r="BT1072" s="92"/>
      <c r="BU1072" s="92"/>
      <c r="BV1072" s="92"/>
      <c r="BW1072" s="5"/>
      <c r="BX1072" s="5"/>
      <c r="BY1072" s="5"/>
      <c r="BZ1072" s="5"/>
      <c r="CA1072" s="5"/>
      <c r="CB1072" s="5"/>
      <c r="CC1072" s="5"/>
      <c r="CD1072" s="440"/>
      <c r="CE1072" s="440"/>
      <c r="CF1072" s="441"/>
      <c r="CG1072" s="442"/>
      <c r="CH1072" s="443"/>
      <c r="CI1072" s="443"/>
      <c r="CJ1072" s="443"/>
      <c r="CK1072" s="443"/>
      <c r="CL1072" s="4"/>
      <c r="CM1072" s="4"/>
      <c r="CN1072" s="5"/>
      <c r="CO1072" s="4"/>
      <c r="CP1072" s="444"/>
      <c r="CQ1072" s="445"/>
      <c r="CR1072" s="446"/>
      <c r="CS1072" s="446"/>
      <c r="CT1072" s="444"/>
      <c r="CU1072" s="444"/>
      <c r="CV1072" s="444"/>
      <c r="CW1072" s="444"/>
      <c r="CX1072" s="447"/>
      <c r="CY1072" s="447"/>
      <c r="CZ1072" s="447"/>
      <c r="DA1072" s="447"/>
      <c r="DB1072" s="448"/>
      <c r="DC1072" s="448"/>
      <c r="DD1072" s="446"/>
      <c r="DE1072" s="439"/>
      <c r="DF1072" s="439"/>
      <c r="DG1072" s="439"/>
      <c r="DH1072" s="439"/>
      <c r="DI1072" s="439"/>
      <c r="DJ1072" s="439"/>
      <c r="DK1072" s="439"/>
      <c r="DL1072" s="446"/>
      <c r="DM1072" s="446"/>
      <c r="DN1072" s="444"/>
      <c r="DO1072" s="444"/>
      <c r="DP1072" s="444"/>
      <c r="DQ1072" s="444"/>
      <c r="DR1072" s="444"/>
      <c r="DS1072" s="441"/>
      <c r="DT1072" s="449"/>
      <c r="DU1072" s="450"/>
      <c r="DV1072" s="450"/>
      <c r="DW1072" s="450"/>
      <c r="DX1072" s="450"/>
      <c r="DY1072" s="450"/>
      <c r="DZ1072" s="450"/>
      <c r="EA1072" s="450"/>
      <c r="EB1072" s="450"/>
      <c r="EC1072" s="450"/>
      <c r="ED1072" s="450"/>
      <c r="EE1072" s="446"/>
      <c r="EF1072" s="446"/>
      <c r="EL1072" s="4"/>
      <c r="EM1072" s="4"/>
      <c r="EN1072" s="5"/>
      <c r="EO1072" s="4"/>
      <c r="FA1072" s="23"/>
      <c r="FB1072" s="24"/>
      <c r="FC1072" s="75"/>
      <c r="FD1072" s="76"/>
      <c r="FF1072" s="89"/>
      <c r="IA1072" s="214"/>
      <c r="IB1072" s="215"/>
      <c r="IC1072" s="214"/>
      <c r="ID1072" s="215"/>
      <c r="IE1072" s="214"/>
      <c r="IF1072" s="214"/>
      <c r="IG1072" s="214"/>
      <c r="IH1072" s="233"/>
      <c r="II1072" s="160"/>
      <c r="IJ1072" s="217"/>
      <c r="IK1072" s="218"/>
      <c r="IL1072" s="218"/>
      <c r="IM1072" s="218"/>
      <c r="IO1072" s="391"/>
    </row>
    <row r="1073" spans="1:249" s="6" customFormat="1" ht="15" x14ac:dyDescent="0.2">
      <c r="A1073" s="467" t="s">
        <v>2195</v>
      </c>
      <c r="B1073" s="467" t="s">
        <v>1969</v>
      </c>
      <c r="C1073" s="455" t="s">
        <v>3139</v>
      </c>
      <c r="D1073" s="468"/>
      <c r="E1073" s="462" t="s">
        <v>2138</v>
      </c>
      <c r="F1073" s="14" t="s">
        <v>2149</v>
      </c>
      <c r="G1073" s="14" t="s">
        <v>2149</v>
      </c>
      <c r="H1073" s="469" t="s">
        <v>2149</v>
      </c>
      <c r="I1073" s="462"/>
      <c r="J1073" s="456"/>
      <c r="K1073" s="11"/>
      <c r="L1073" s="11"/>
      <c r="M1073" s="14"/>
      <c r="N1073" s="470"/>
      <c r="O1073" s="14"/>
      <c r="P1073" s="14"/>
      <c r="Q1073" s="14"/>
      <c r="R1073" s="14"/>
      <c r="S1073" s="14"/>
      <c r="T1073" s="469"/>
      <c r="U1073" s="454"/>
      <c r="V1073" s="454"/>
      <c r="W1073" s="9"/>
      <c r="X1073" s="9"/>
      <c r="Y1073" s="10"/>
      <c r="Z1073" s="495" t="s">
        <v>2142</v>
      </c>
      <c r="AA1073" s="11"/>
      <c r="AB1073" s="472"/>
      <c r="AC1073" s="473"/>
      <c r="AD1073" s="473"/>
      <c r="AE1073" s="496" t="s">
        <v>2195</v>
      </c>
      <c r="AF1073" s="12"/>
      <c r="AG1073" s="12"/>
      <c r="AH1073" s="13"/>
      <c r="AI1073" s="14"/>
      <c r="AJ1073" s="14"/>
      <c r="AK1073" s="7"/>
      <c r="AL1073" s="7"/>
      <c r="AM1073" s="15"/>
      <c r="AN1073" s="15"/>
      <c r="AO1073" s="8"/>
      <c r="AP1073" s="453" t="s">
        <v>521</v>
      </c>
      <c r="AQ1073" s="17"/>
      <c r="AR1073" s="18"/>
      <c r="AS1073" s="19"/>
      <c r="AT1073" s="19"/>
      <c r="AU1073" s="19"/>
      <c r="AV1073" s="19"/>
      <c r="AW1073" s="19"/>
      <c r="AX1073" s="19"/>
      <c r="AY1073" s="19"/>
      <c r="AZ1073" s="20"/>
      <c r="BA1073" s="20"/>
      <c r="BB1073" s="21"/>
      <c r="BC1073" s="22" t="s">
        <v>2179</v>
      </c>
      <c r="BD1073" s="77"/>
      <c r="BE1073" s="91"/>
      <c r="BF1073" s="91"/>
      <c r="BG1073" s="92"/>
      <c r="BH1073"/>
      <c r="BI1073"/>
      <c r="BJ1073"/>
      <c r="BK1073"/>
      <c r="BL1073"/>
      <c r="BM1073"/>
      <c r="BN1073"/>
      <c r="BO1073"/>
      <c r="BP1073"/>
      <c r="BQ1073"/>
      <c r="BR1073"/>
      <c r="BS1073"/>
      <c r="BT1073" s="92"/>
      <c r="BU1073" s="92"/>
      <c r="BV1073" s="92"/>
      <c r="BW1073" s="5"/>
      <c r="BX1073" s="5"/>
      <c r="BY1073" s="5"/>
      <c r="BZ1073" s="5"/>
      <c r="CA1073" s="5"/>
      <c r="CB1073" s="5"/>
      <c r="CC1073" s="5"/>
      <c r="CD1073" s="440"/>
      <c r="CE1073" s="440"/>
      <c r="CF1073" s="441"/>
      <c r="CG1073" s="442"/>
      <c r="CH1073" s="443"/>
      <c r="CI1073" s="443"/>
      <c r="CJ1073" s="443"/>
      <c r="CK1073" s="443"/>
      <c r="CL1073" s="4"/>
      <c r="CM1073" s="4"/>
      <c r="CN1073" s="5"/>
      <c r="CO1073" s="4"/>
      <c r="CP1073" s="444"/>
      <c r="CQ1073" s="445"/>
      <c r="CR1073" s="446"/>
      <c r="CS1073" s="446"/>
      <c r="CT1073" s="444"/>
      <c r="CU1073" s="444"/>
      <c r="CV1073" s="444"/>
      <c r="CW1073" s="444"/>
      <c r="CX1073" s="447"/>
      <c r="CY1073" s="447"/>
      <c r="CZ1073" s="447"/>
      <c r="DA1073" s="447"/>
      <c r="DB1073" s="448"/>
      <c r="DC1073" s="448"/>
      <c r="DD1073" s="446"/>
      <c r="DE1073" s="439"/>
      <c r="DF1073" s="439"/>
      <c r="DG1073" s="439"/>
      <c r="DH1073" s="439"/>
      <c r="DI1073" s="439"/>
      <c r="DJ1073" s="439"/>
      <c r="DK1073" s="439"/>
      <c r="DL1073" s="446"/>
      <c r="DM1073" s="446"/>
      <c r="DN1073" s="444"/>
      <c r="DO1073" s="444"/>
      <c r="DP1073" s="444"/>
      <c r="DQ1073" s="444"/>
      <c r="DR1073" s="444"/>
      <c r="DS1073" s="441"/>
      <c r="DT1073" s="449"/>
      <c r="DU1073" s="450"/>
      <c r="DV1073" s="450"/>
      <c r="DW1073" s="450"/>
      <c r="DX1073" s="450"/>
      <c r="DY1073" s="450"/>
      <c r="DZ1073" s="450"/>
      <c r="EA1073" s="450"/>
      <c r="EB1073" s="450"/>
      <c r="EC1073" s="450"/>
      <c r="ED1073" s="450"/>
      <c r="EE1073" s="446"/>
      <c r="EF1073" s="446"/>
      <c r="EL1073" s="4"/>
      <c r="EM1073" s="4"/>
      <c r="EN1073" s="5"/>
      <c r="EO1073" s="4"/>
      <c r="FA1073" s="23"/>
      <c r="FB1073" s="24"/>
      <c r="FC1073" s="75"/>
      <c r="FD1073" s="76"/>
      <c r="FF1073" s="89"/>
      <c r="IA1073" s="214"/>
      <c r="IB1073" s="215"/>
      <c r="IC1073" s="214"/>
      <c r="ID1073" s="215"/>
      <c r="IE1073" s="214"/>
      <c r="IF1073" s="214"/>
      <c r="IG1073" s="214"/>
      <c r="IH1073" s="233"/>
      <c r="II1073" s="160"/>
      <c r="IJ1073" s="217"/>
      <c r="IK1073" s="218"/>
      <c r="IL1073" s="218"/>
      <c r="IM1073" s="218"/>
      <c r="IO1073" s="391"/>
    </row>
    <row r="1074" spans="1:249" s="6" customFormat="1" ht="15" x14ac:dyDescent="0.2">
      <c r="A1074" s="467" t="s">
        <v>2195</v>
      </c>
      <c r="B1074" s="467" t="s">
        <v>2149</v>
      </c>
      <c r="C1074" s="393" t="s">
        <v>1162</v>
      </c>
      <c r="D1074" s="468"/>
      <c r="E1074" s="462" t="s">
        <v>2138</v>
      </c>
      <c r="F1074" s="14" t="s">
        <v>2149</v>
      </c>
      <c r="G1074" s="14" t="s">
        <v>2149</v>
      </c>
      <c r="H1074" s="469" t="s">
        <v>2149</v>
      </c>
      <c r="I1074" s="462"/>
      <c r="J1074" s="456"/>
      <c r="K1074" s="11"/>
      <c r="L1074" s="11"/>
      <c r="M1074" s="14"/>
      <c r="N1074" s="470"/>
      <c r="O1074" s="14"/>
      <c r="P1074" s="14"/>
      <c r="Q1074" s="14"/>
      <c r="R1074" s="14"/>
      <c r="S1074" s="14"/>
      <c r="T1074" s="469"/>
      <c r="U1074" s="454"/>
      <c r="V1074" s="454"/>
      <c r="W1074" s="9"/>
      <c r="X1074" s="9"/>
      <c r="Y1074" s="10"/>
      <c r="Z1074" s="495" t="s">
        <v>2195</v>
      </c>
      <c r="AA1074" s="11"/>
      <c r="AB1074" s="472"/>
      <c r="AC1074" s="473"/>
      <c r="AD1074" s="473"/>
      <c r="AE1074" s="496" t="s">
        <v>2195</v>
      </c>
      <c r="AF1074" s="12"/>
      <c r="AG1074" s="12"/>
      <c r="AH1074" s="13"/>
      <c r="AI1074" s="14"/>
      <c r="AJ1074" s="14"/>
      <c r="AK1074" s="7"/>
      <c r="AL1074" s="7"/>
      <c r="AM1074" s="15"/>
      <c r="AN1074" s="15"/>
      <c r="AO1074" s="8"/>
      <c r="AP1074" s="453" t="s">
        <v>523</v>
      </c>
      <c r="AQ1074" s="17"/>
      <c r="AR1074" s="18"/>
      <c r="AS1074" s="19"/>
      <c r="AT1074" s="19"/>
      <c r="AU1074" s="19"/>
      <c r="AV1074" s="19"/>
      <c r="AW1074" s="19"/>
      <c r="AX1074" s="19"/>
      <c r="AY1074" s="19"/>
      <c r="AZ1074" s="20"/>
      <c r="BA1074" s="20"/>
      <c r="BB1074" s="21"/>
      <c r="BC1074" s="22" t="s">
        <v>2179</v>
      </c>
      <c r="BD1074" s="77"/>
      <c r="BE1074" s="91"/>
      <c r="BF1074" s="91"/>
      <c r="BG1074" s="92"/>
      <c r="BH1074"/>
      <c r="BI1074"/>
      <c r="BJ1074"/>
      <c r="BK1074"/>
      <c r="BL1074"/>
      <c r="BM1074"/>
      <c r="BN1074"/>
      <c r="BO1074"/>
      <c r="BP1074"/>
      <c r="BQ1074"/>
      <c r="BR1074"/>
      <c r="BS1074"/>
      <c r="BT1074" s="92"/>
      <c r="BU1074" s="92"/>
      <c r="BV1074" s="92"/>
      <c r="BW1074" s="5"/>
      <c r="BX1074" s="5"/>
      <c r="BY1074" s="5"/>
      <c r="BZ1074" s="5"/>
      <c r="CA1074" s="5"/>
      <c r="CB1074" s="5"/>
      <c r="CC1074" s="5"/>
      <c r="CD1074" s="440"/>
      <c r="CE1074" s="440"/>
      <c r="CF1074" s="441"/>
      <c r="CG1074" s="442"/>
      <c r="CH1074" s="443"/>
      <c r="CI1074" s="443"/>
      <c r="CJ1074" s="443"/>
      <c r="CK1074" s="443"/>
      <c r="CL1074" s="4"/>
      <c r="CM1074" s="4"/>
      <c r="CN1074" s="5"/>
      <c r="CO1074" s="4"/>
      <c r="CP1074" s="444"/>
      <c r="CQ1074" s="445"/>
      <c r="CR1074" s="446"/>
      <c r="CS1074" s="446"/>
      <c r="CT1074" s="444"/>
      <c r="CU1074" s="444"/>
      <c r="CV1074" s="444"/>
      <c r="CW1074" s="444"/>
      <c r="CX1074" s="447"/>
      <c r="CY1074" s="447"/>
      <c r="CZ1074" s="447"/>
      <c r="DA1074" s="447"/>
      <c r="DB1074" s="448"/>
      <c r="DC1074" s="448"/>
      <c r="DD1074" s="446"/>
      <c r="DE1074" s="439"/>
      <c r="DF1074" s="439"/>
      <c r="DG1074" s="439"/>
      <c r="DH1074" s="439"/>
      <c r="DI1074" s="439"/>
      <c r="DJ1074" s="439"/>
      <c r="DK1074" s="439"/>
      <c r="DL1074" s="446"/>
      <c r="DM1074" s="446"/>
      <c r="DN1074" s="444"/>
      <c r="DO1074" s="444"/>
      <c r="DP1074" s="444"/>
      <c r="DQ1074" s="444"/>
      <c r="DR1074" s="444"/>
      <c r="DS1074" s="441"/>
      <c r="DT1074" s="449"/>
      <c r="DU1074" s="450"/>
      <c r="DV1074" s="450"/>
      <c r="DW1074" s="450"/>
      <c r="DX1074" s="450"/>
      <c r="DY1074" s="450"/>
      <c r="DZ1074" s="450"/>
      <c r="EA1074" s="450"/>
      <c r="EB1074" s="450"/>
      <c r="EC1074" s="450"/>
      <c r="ED1074" s="450"/>
      <c r="EE1074" s="446"/>
      <c r="EF1074" s="446"/>
      <c r="EL1074" s="4"/>
      <c r="EM1074" s="4"/>
      <c r="EN1074" s="5"/>
      <c r="EO1074" s="4"/>
      <c r="FA1074" s="23"/>
      <c r="FB1074" s="24"/>
      <c r="FC1074" s="75"/>
      <c r="FD1074" s="76"/>
      <c r="FF1074" s="89"/>
      <c r="IA1074" s="214"/>
      <c r="IB1074" s="215"/>
      <c r="IC1074" s="214"/>
      <c r="ID1074" s="215"/>
      <c r="IE1074" s="214"/>
      <c r="IF1074" s="214"/>
      <c r="IG1074" s="214"/>
      <c r="IH1074" s="233"/>
      <c r="II1074" s="160"/>
      <c r="IJ1074" s="217"/>
      <c r="IK1074" s="218"/>
      <c r="IL1074" s="218"/>
      <c r="IM1074" s="218"/>
      <c r="IO1074" s="391"/>
    </row>
    <row r="1075" spans="1:249" s="6" customFormat="1" ht="15" x14ac:dyDescent="0.2">
      <c r="A1075" s="467" t="s">
        <v>2195</v>
      </c>
      <c r="B1075" s="467" t="s">
        <v>1969</v>
      </c>
      <c r="C1075" s="393" t="s">
        <v>3087</v>
      </c>
      <c r="D1075" s="468"/>
      <c r="E1075" s="462" t="s">
        <v>2138</v>
      </c>
      <c r="F1075" s="14" t="s">
        <v>2149</v>
      </c>
      <c r="G1075" s="14" t="s">
        <v>2149</v>
      </c>
      <c r="H1075" s="469" t="s">
        <v>2149</v>
      </c>
      <c r="I1075" s="462"/>
      <c r="J1075" s="456"/>
      <c r="K1075" s="11"/>
      <c r="L1075" s="11"/>
      <c r="M1075" s="14"/>
      <c r="N1075" s="470"/>
      <c r="O1075" s="14"/>
      <c r="P1075" s="14"/>
      <c r="Q1075" s="14"/>
      <c r="R1075" s="14"/>
      <c r="S1075" s="14"/>
      <c r="T1075" s="469"/>
      <c r="U1075" s="454"/>
      <c r="V1075" s="454"/>
      <c r="W1075" s="9"/>
      <c r="X1075" s="9"/>
      <c r="Y1075" s="10"/>
      <c r="Z1075" s="495" t="s">
        <v>2142</v>
      </c>
      <c r="AA1075" s="11"/>
      <c r="AB1075" s="472"/>
      <c r="AC1075" s="473"/>
      <c r="AD1075" s="473"/>
      <c r="AE1075" s="496" t="s">
        <v>2195</v>
      </c>
      <c r="AF1075" s="12"/>
      <c r="AG1075" s="12"/>
      <c r="AH1075" s="13"/>
      <c r="AI1075" s="14"/>
      <c r="AJ1075" s="14"/>
      <c r="AK1075" s="7"/>
      <c r="AL1075" s="7"/>
      <c r="AM1075" s="15"/>
      <c r="AN1075" s="15"/>
      <c r="AO1075" s="8"/>
      <c r="AP1075" s="453" t="s">
        <v>524</v>
      </c>
      <c r="AQ1075" s="17"/>
      <c r="AR1075" s="18"/>
      <c r="AS1075" s="19"/>
      <c r="AT1075" s="19"/>
      <c r="AU1075" s="19"/>
      <c r="AV1075" s="19"/>
      <c r="AW1075" s="19"/>
      <c r="AX1075" s="19"/>
      <c r="AY1075" s="19"/>
      <c r="AZ1075" s="20"/>
      <c r="BA1075" s="20"/>
      <c r="BB1075" s="21"/>
      <c r="BC1075" s="22" t="s">
        <v>2179</v>
      </c>
      <c r="BD1075" s="77"/>
      <c r="BE1075" s="91"/>
      <c r="BF1075" s="91"/>
      <c r="BG1075" s="92"/>
      <c r="BH1075"/>
      <c r="BI1075"/>
      <c r="BJ1075"/>
      <c r="BK1075"/>
      <c r="BL1075"/>
      <c r="BM1075"/>
      <c r="BN1075"/>
      <c r="BO1075"/>
      <c r="BP1075"/>
      <c r="BQ1075"/>
      <c r="BR1075"/>
      <c r="BS1075"/>
      <c r="BT1075" s="92"/>
      <c r="BU1075" s="92"/>
      <c r="BV1075" s="92"/>
      <c r="BW1075" s="5"/>
      <c r="BX1075" s="5"/>
      <c r="BY1075" s="5"/>
      <c r="BZ1075" s="5"/>
      <c r="CA1075" s="5"/>
      <c r="CB1075" s="5"/>
      <c r="CC1075" s="5"/>
      <c r="CD1075" s="440"/>
      <c r="CE1075" s="440"/>
      <c r="CF1075" s="441"/>
      <c r="CG1075" s="442"/>
      <c r="CH1075" s="443"/>
      <c r="CI1075" s="443"/>
      <c r="CJ1075" s="443"/>
      <c r="CK1075" s="443"/>
      <c r="CL1075" s="4"/>
      <c r="CM1075" s="4"/>
      <c r="CN1075" s="5"/>
      <c r="CO1075" s="4"/>
      <c r="CP1075" s="444"/>
      <c r="CQ1075" s="445"/>
      <c r="CR1075" s="446"/>
      <c r="CS1075" s="446"/>
      <c r="CT1075" s="444"/>
      <c r="CU1075" s="444"/>
      <c r="CV1075" s="444"/>
      <c r="CW1075" s="444"/>
      <c r="CX1075" s="447"/>
      <c r="CY1075" s="447"/>
      <c r="CZ1075" s="447"/>
      <c r="DA1075" s="447"/>
      <c r="DB1075" s="448"/>
      <c r="DC1075" s="448"/>
      <c r="DD1075" s="446"/>
      <c r="DE1075" s="439"/>
      <c r="DF1075" s="439"/>
      <c r="DG1075" s="439"/>
      <c r="DH1075" s="439"/>
      <c r="DI1075" s="439"/>
      <c r="DJ1075" s="439"/>
      <c r="DK1075" s="439"/>
      <c r="DL1075" s="446"/>
      <c r="DM1075" s="446"/>
      <c r="DN1075" s="444"/>
      <c r="DO1075" s="444"/>
      <c r="DP1075" s="444"/>
      <c r="DQ1075" s="444"/>
      <c r="DR1075" s="444"/>
      <c r="DS1075" s="441"/>
      <c r="DT1075" s="449"/>
      <c r="DU1075" s="450"/>
      <c r="DV1075" s="450"/>
      <c r="DW1075" s="450"/>
      <c r="DX1075" s="450"/>
      <c r="DY1075" s="450"/>
      <c r="DZ1075" s="450"/>
      <c r="EA1075" s="450"/>
      <c r="EB1075" s="450"/>
      <c r="EC1075" s="450"/>
      <c r="ED1075" s="450"/>
      <c r="EE1075" s="446"/>
      <c r="EF1075" s="446"/>
      <c r="EL1075" s="4"/>
      <c r="EM1075" s="4"/>
      <c r="EN1075" s="5"/>
      <c r="EO1075" s="4"/>
      <c r="FA1075" s="23"/>
      <c r="FB1075" s="24"/>
      <c r="FC1075" s="75"/>
      <c r="FD1075" s="76"/>
      <c r="FF1075" s="89"/>
      <c r="IA1075" s="214"/>
      <c r="IB1075" s="215"/>
      <c r="IC1075" s="214"/>
      <c r="ID1075" s="215"/>
      <c r="IE1075" s="214"/>
      <c r="IF1075" s="214"/>
      <c r="IG1075" s="214"/>
      <c r="IH1075" s="233"/>
      <c r="II1075" s="160"/>
      <c r="IJ1075" s="217"/>
      <c r="IK1075" s="218"/>
      <c r="IL1075" s="218"/>
      <c r="IM1075" s="218"/>
      <c r="IO1075" s="391"/>
    </row>
    <row r="1076" spans="1:249" s="6" customFormat="1" ht="15" x14ac:dyDescent="0.2">
      <c r="A1076" s="467" t="s">
        <v>2165</v>
      </c>
      <c r="B1076" s="467" t="s">
        <v>1969</v>
      </c>
      <c r="C1076" s="393" t="s">
        <v>1163</v>
      </c>
      <c r="D1076" s="468"/>
      <c r="E1076" s="462" t="s">
        <v>2136</v>
      </c>
      <c r="F1076" s="14" t="s">
        <v>2149</v>
      </c>
      <c r="G1076" s="14" t="s">
        <v>2149</v>
      </c>
      <c r="H1076" s="469" t="s">
        <v>2149</v>
      </c>
      <c r="I1076" s="462"/>
      <c r="J1076" s="456"/>
      <c r="K1076" s="11"/>
      <c r="L1076" s="11"/>
      <c r="M1076" s="14"/>
      <c r="N1076" s="470"/>
      <c r="O1076" s="14"/>
      <c r="P1076" s="14"/>
      <c r="Q1076" s="14"/>
      <c r="R1076" s="14"/>
      <c r="S1076" s="14"/>
      <c r="T1076" s="469"/>
      <c r="U1076" s="454"/>
      <c r="V1076" s="454"/>
      <c r="W1076" s="9"/>
      <c r="X1076" s="9"/>
      <c r="Y1076" s="10"/>
      <c r="Z1076" s="495" t="s">
        <v>2142</v>
      </c>
      <c r="AA1076" s="11"/>
      <c r="AB1076" s="472"/>
      <c r="AC1076" s="473"/>
      <c r="AD1076" s="473"/>
      <c r="AE1076" s="496" t="s">
        <v>2195</v>
      </c>
      <c r="AF1076" s="12"/>
      <c r="AG1076" s="12"/>
      <c r="AH1076" s="13"/>
      <c r="AI1076" s="14"/>
      <c r="AJ1076" s="14"/>
      <c r="AK1076" s="7"/>
      <c r="AL1076" s="7"/>
      <c r="AM1076" s="15"/>
      <c r="AN1076" s="15"/>
      <c r="AO1076" s="8"/>
      <c r="AP1076" s="453" t="s">
        <v>525</v>
      </c>
      <c r="AQ1076" s="17"/>
      <c r="AR1076" s="18"/>
      <c r="AS1076" s="19"/>
      <c r="AT1076" s="19"/>
      <c r="AU1076" s="19"/>
      <c r="AV1076" s="19"/>
      <c r="AW1076" s="19"/>
      <c r="AX1076" s="19"/>
      <c r="AY1076" s="19"/>
      <c r="AZ1076" s="20"/>
      <c r="BA1076" s="20"/>
      <c r="BB1076" s="21"/>
      <c r="BC1076" s="22" t="s">
        <v>2179</v>
      </c>
      <c r="BD1076" s="77"/>
      <c r="BE1076" s="91"/>
      <c r="BF1076" s="91"/>
      <c r="BG1076" s="92"/>
      <c r="BH1076"/>
      <c r="BI1076"/>
      <c r="BJ1076"/>
      <c r="BK1076"/>
      <c r="BL1076"/>
      <c r="BM1076"/>
      <c r="BN1076"/>
      <c r="BO1076"/>
      <c r="BP1076"/>
      <c r="BQ1076"/>
      <c r="BR1076"/>
      <c r="BS1076"/>
      <c r="BT1076" s="92"/>
      <c r="BU1076" s="92"/>
      <c r="BV1076" s="92"/>
      <c r="BW1076" s="5"/>
      <c r="BX1076" s="5"/>
      <c r="BY1076" s="5"/>
      <c r="BZ1076" s="5"/>
      <c r="CA1076" s="5"/>
      <c r="CB1076" s="5"/>
      <c r="CC1076" s="5"/>
      <c r="CD1076" s="440"/>
      <c r="CE1076" s="440"/>
      <c r="CF1076" s="441"/>
      <c r="CG1076" s="442"/>
      <c r="CH1076" s="443"/>
      <c r="CI1076" s="443"/>
      <c r="CJ1076" s="443"/>
      <c r="CK1076" s="443"/>
      <c r="CL1076" s="4"/>
      <c r="CM1076" s="4"/>
      <c r="CN1076" s="5"/>
      <c r="CO1076" s="4"/>
      <c r="CP1076" s="444"/>
      <c r="CQ1076" s="445"/>
      <c r="CR1076" s="446"/>
      <c r="CS1076" s="446"/>
      <c r="CT1076" s="444"/>
      <c r="CU1076" s="444"/>
      <c r="CV1076" s="444"/>
      <c r="CW1076" s="444"/>
      <c r="CX1076" s="447"/>
      <c r="CY1076" s="447"/>
      <c r="CZ1076" s="447"/>
      <c r="DA1076" s="447"/>
      <c r="DB1076" s="448"/>
      <c r="DC1076" s="448"/>
      <c r="DD1076" s="446"/>
      <c r="DE1076" s="439"/>
      <c r="DF1076" s="439"/>
      <c r="DG1076" s="439"/>
      <c r="DH1076" s="439"/>
      <c r="DI1076" s="439"/>
      <c r="DJ1076" s="439"/>
      <c r="DK1076" s="439"/>
      <c r="DL1076" s="446"/>
      <c r="DM1076" s="446"/>
      <c r="DN1076" s="444"/>
      <c r="DO1076" s="444"/>
      <c r="DP1076" s="444"/>
      <c r="DQ1076" s="444"/>
      <c r="DR1076" s="444"/>
      <c r="DS1076" s="441"/>
      <c r="DT1076" s="449"/>
      <c r="DU1076" s="450"/>
      <c r="DV1076" s="450"/>
      <c r="DW1076" s="450"/>
      <c r="DX1076" s="450"/>
      <c r="DY1076" s="450"/>
      <c r="DZ1076" s="450"/>
      <c r="EA1076" s="450"/>
      <c r="EB1076" s="450"/>
      <c r="EC1076" s="450"/>
      <c r="ED1076" s="450"/>
      <c r="EE1076" s="446"/>
      <c r="EF1076" s="446"/>
      <c r="EL1076" s="4"/>
      <c r="EM1076" s="4"/>
      <c r="EN1076" s="5"/>
      <c r="EO1076" s="4"/>
      <c r="FA1076" s="23"/>
      <c r="FB1076" s="24"/>
      <c r="FC1076" s="75"/>
      <c r="FD1076" s="76"/>
      <c r="FF1076" s="89"/>
      <c r="IA1076" s="214"/>
      <c r="IB1076" s="215"/>
      <c r="IC1076" s="214"/>
      <c r="ID1076" s="215"/>
      <c r="IE1076" s="214"/>
      <c r="IF1076" s="214"/>
      <c r="IG1076" s="214"/>
      <c r="IH1076" s="233"/>
      <c r="II1076" s="160"/>
      <c r="IJ1076" s="217"/>
      <c r="IK1076" s="218"/>
      <c r="IL1076" s="218"/>
      <c r="IM1076" s="218"/>
      <c r="IO1076" s="391"/>
    </row>
    <row r="1077" spans="1:249" s="6" customFormat="1" ht="15" x14ac:dyDescent="0.2">
      <c r="A1077" s="467" t="s">
        <v>2165</v>
      </c>
      <c r="B1077" s="467" t="s">
        <v>1969</v>
      </c>
      <c r="C1077" s="393" t="s">
        <v>1164</v>
      </c>
      <c r="D1077" s="468"/>
      <c r="E1077" s="462" t="s">
        <v>2136</v>
      </c>
      <c r="F1077" s="14" t="s">
        <v>2149</v>
      </c>
      <c r="G1077" s="14" t="s">
        <v>2149</v>
      </c>
      <c r="H1077" s="469" t="s">
        <v>2149</v>
      </c>
      <c r="I1077" s="462"/>
      <c r="J1077" s="456"/>
      <c r="K1077" s="11"/>
      <c r="L1077" s="11"/>
      <c r="M1077" s="14"/>
      <c r="N1077" s="470"/>
      <c r="O1077" s="14"/>
      <c r="P1077" s="14"/>
      <c r="Q1077" s="14"/>
      <c r="R1077" s="14"/>
      <c r="S1077" s="14"/>
      <c r="T1077" s="469"/>
      <c r="U1077" s="454"/>
      <c r="V1077" s="454"/>
      <c r="W1077" s="9"/>
      <c r="X1077" s="9"/>
      <c r="Y1077" s="10"/>
      <c r="Z1077" s="495" t="s">
        <v>2142</v>
      </c>
      <c r="AA1077" s="11"/>
      <c r="AB1077" s="472"/>
      <c r="AC1077" s="473"/>
      <c r="AD1077" s="473"/>
      <c r="AE1077" s="496" t="s">
        <v>2142</v>
      </c>
      <c r="AF1077" s="12"/>
      <c r="AG1077" s="12"/>
      <c r="AH1077" s="13"/>
      <c r="AI1077" s="14"/>
      <c r="AJ1077" s="14"/>
      <c r="AK1077" s="7"/>
      <c r="AL1077" s="7"/>
      <c r="AM1077" s="15"/>
      <c r="AN1077" s="15"/>
      <c r="AO1077" s="8"/>
      <c r="AP1077" s="453" t="s">
        <v>526</v>
      </c>
      <c r="AQ1077" s="17"/>
      <c r="AR1077" s="18"/>
      <c r="AS1077" s="19"/>
      <c r="AT1077" s="19"/>
      <c r="AU1077" s="19"/>
      <c r="AV1077" s="19"/>
      <c r="AW1077" s="19"/>
      <c r="AX1077" s="19"/>
      <c r="AY1077" s="19"/>
      <c r="AZ1077" s="20"/>
      <c r="BA1077" s="20"/>
      <c r="BB1077" s="21"/>
      <c r="BC1077" s="22" t="s">
        <v>2179</v>
      </c>
      <c r="BD1077" s="77"/>
      <c r="BE1077" s="91"/>
      <c r="BF1077" s="91"/>
      <c r="BG1077" s="92"/>
      <c r="BH1077"/>
      <c r="BI1077"/>
      <c r="BJ1077"/>
      <c r="BK1077"/>
      <c r="BL1077"/>
      <c r="BM1077"/>
      <c r="BN1077"/>
      <c r="BO1077"/>
      <c r="BP1077"/>
      <c r="BQ1077"/>
      <c r="BR1077"/>
      <c r="BS1077"/>
      <c r="BT1077" s="92"/>
      <c r="BU1077" s="92"/>
      <c r="BV1077" s="92"/>
      <c r="BW1077" s="5"/>
      <c r="BX1077" s="5"/>
      <c r="BY1077" s="5"/>
      <c r="BZ1077" s="5"/>
      <c r="CA1077" s="5"/>
      <c r="CB1077" s="5"/>
      <c r="CC1077" s="5"/>
      <c r="CD1077" s="440"/>
      <c r="CE1077" s="440"/>
      <c r="CF1077" s="441"/>
      <c r="CG1077" s="442"/>
      <c r="CH1077" s="443"/>
      <c r="CI1077" s="443"/>
      <c r="CJ1077" s="443"/>
      <c r="CK1077" s="443"/>
      <c r="CL1077" s="4"/>
      <c r="CM1077" s="4"/>
      <c r="CN1077" s="5"/>
      <c r="CO1077" s="4"/>
      <c r="CP1077" s="444"/>
      <c r="CQ1077" s="445"/>
      <c r="CR1077" s="446"/>
      <c r="CS1077" s="446"/>
      <c r="CT1077" s="444"/>
      <c r="CU1077" s="444"/>
      <c r="CV1077" s="444"/>
      <c r="CW1077" s="444"/>
      <c r="CX1077" s="447"/>
      <c r="CY1077" s="447"/>
      <c r="CZ1077" s="447"/>
      <c r="DA1077" s="447"/>
      <c r="DB1077" s="448"/>
      <c r="DC1077" s="448"/>
      <c r="DD1077" s="446"/>
      <c r="DE1077" s="439"/>
      <c r="DF1077" s="439"/>
      <c r="DG1077" s="439"/>
      <c r="DH1077" s="439"/>
      <c r="DI1077" s="439"/>
      <c r="DJ1077" s="439"/>
      <c r="DK1077" s="439"/>
      <c r="DL1077" s="446"/>
      <c r="DM1077" s="446"/>
      <c r="DN1077" s="444"/>
      <c r="DO1077" s="444"/>
      <c r="DP1077" s="444"/>
      <c r="DQ1077" s="444"/>
      <c r="DR1077" s="444"/>
      <c r="DS1077" s="441"/>
      <c r="DT1077" s="449"/>
      <c r="DU1077" s="450"/>
      <c r="DV1077" s="450"/>
      <c r="DW1077" s="450"/>
      <c r="DX1077" s="450"/>
      <c r="DY1077" s="450"/>
      <c r="DZ1077" s="450"/>
      <c r="EA1077" s="450"/>
      <c r="EB1077" s="450"/>
      <c r="EC1077" s="450"/>
      <c r="ED1077" s="450"/>
      <c r="EE1077" s="446"/>
      <c r="EF1077" s="446"/>
      <c r="EL1077" s="4"/>
      <c r="EM1077" s="4"/>
      <c r="EN1077" s="5"/>
      <c r="EO1077" s="4"/>
      <c r="FA1077" s="23"/>
      <c r="FB1077" s="24"/>
      <c r="FC1077" s="75"/>
      <c r="FD1077" s="76"/>
      <c r="FF1077" s="89"/>
      <c r="IA1077" s="214"/>
      <c r="IB1077" s="215"/>
      <c r="IC1077" s="214"/>
      <c r="ID1077" s="215"/>
      <c r="IE1077" s="214"/>
      <c r="IF1077" s="214"/>
      <c r="IG1077" s="214"/>
      <c r="IH1077" s="233"/>
      <c r="II1077" s="160"/>
      <c r="IJ1077" s="217"/>
      <c r="IK1077" s="218"/>
      <c r="IL1077" s="218"/>
      <c r="IM1077" s="218"/>
      <c r="IO1077" s="391"/>
    </row>
    <row r="1078" spans="1:249" s="6" customFormat="1" ht="15" x14ac:dyDescent="0.2">
      <c r="A1078" s="467" t="s">
        <v>2165</v>
      </c>
      <c r="B1078" s="467" t="s">
        <v>1969</v>
      </c>
      <c r="C1078" s="393" t="s">
        <v>1165</v>
      </c>
      <c r="D1078" s="468"/>
      <c r="E1078" s="462" t="s">
        <v>2136</v>
      </c>
      <c r="F1078" s="14" t="s">
        <v>2149</v>
      </c>
      <c r="G1078" s="14" t="s">
        <v>2149</v>
      </c>
      <c r="H1078" s="469" t="s">
        <v>2149</v>
      </c>
      <c r="I1078" s="462"/>
      <c r="J1078" s="456"/>
      <c r="K1078" s="11"/>
      <c r="L1078" s="11"/>
      <c r="M1078" s="14"/>
      <c r="N1078" s="470"/>
      <c r="O1078" s="14"/>
      <c r="P1078" s="14"/>
      <c r="Q1078" s="14"/>
      <c r="R1078" s="14"/>
      <c r="S1078" s="14"/>
      <c r="T1078" s="469"/>
      <c r="U1078" s="454"/>
      <c r="V1078" s="454"/>
      <c r="W1078" s="9"/>
      <c r="X1078" s="9"/>
      <c r="Y1078" s="10"/>
      <c r="Z1078" s="495" t="s">
        <v>2142</v>
      </c>
      <c r="AA1078" s="11"/>
      <c r="AB1078" s="472"/>
      <c r="AC1078" s="473"/>
      <c r="AD1078" s="473"/>
      <c r="AE1078" s="496" t="s">
        <v>2142</v>
      </c>
      <c r="AF1078" s="12"/>
      <c r="AG1078" s="12"/>
      <c r="AH1078" s="13"/>
      <c r="AI1078" s="14"/>
      <c r="AJ1078" s="14"/>
      <c r="AK1078" s="7"/>
      <c r="AL1078" s="7"/>
      <c r="AM1078" s="15"/>
      <c r="AN1078" s="15"/>
      <c r="AO1078" s="8"/>
      <c r="AP1078" s="453" t="s">
        <v>527</v>
      </c>
      <c r="AQ1078" s="17"/>
      <c r="AR1078" s="18"/>
      <c r="AS1078" s="19"/>
      <c r="AT1078" s="19"/>
      <c r="AU1078" s="19"/>
      <c r="AV1078" s="19"/>
      <c r="AW1078" s="19"/>
      <c r="AX1078" s="19"/>
      <c r="AY1078" s="19"/>
      <c r="AZ1078" s="20"/>
      <c r="BA1078" s="20"/>
      <c r="BB1078" s="21"/>
      <c r="BC1078" s="22" t="s">
        <v>2179</v>
      </c>
      <c r="BD1078" s="77"/>
      <c r="BE1078" s="91"/>
      <c r="BF1078" s="91"/>
      <c r="BG1078" s="92"/>
      <c r="BH1078"/>
      <c r="BI1078"/>
      <c r="BJ1078"/>
      <c r="BK1078"/>
      <c r="BL1078"/>
      <c r="BM1078"/>
      <c r="BN1078"/>
      <c r="BO1078"/>
      <c r="BP1078"/>
      <c r="BQ1078"/>
      <c r="BR1078"/>
      <c r="BS1078"/>
      <c r="BT1078" s="92"/>
      <c r="BU1078" s="92"/>
      <c r="BV1078" s="92"/>
      <c r="BW1078" s="5"/>
      <c r="BX1078" s="5"/>
      <c r="BY1078" s="5"/>
      <c r="BZ1078" s="5"/>
      <c r="CA1078" s="5"/>
      <c r="CB1078" s="5"/>
      <c r="CC1078" s="5"/>
      <c r="CD1078" s="440"/>
      <c r="CE1078" s="440"/>
      <c r="CF1078" s="441"/>
      <c r="CG1078" s="442"/>
      <c r="CH1078" s="443"/>
      <c r="CI1078" s="443"/>
      <c r="CJ1078" s="443"/>
      <c r="CK1078" s="443"/>
      <c r="CL1078" s="4"/>
      <c r="CM1078" s="4"/>
      <c r="CN1078" s="5"/>
      <c r="CO1078" s="4"/>
      <c r="CP1078" s="444"/>
      <c r="CQ1078" s="445"/>
      <c r="CR1078" s="446"/>
      <c r="CS1078" s="446"/>
      <c r="CT1078" s="444"/>
      <c r="CU1078" s="444"/>
      <c r="CV1078" s="444"/>
      <c r="CW1078" s="444"/>
      <c r="CX1078" s="447"/>
      <c r="CY1078" s="447"/>
      <c r="CZ1078" s="447"/>
      <c r="DA1078" s="447"/>
      <c r="DB1078" s="448"/>
      <c r="DC1078" s="448"/>
      <c r="DD1078" s="446"/>
      <c r="DE1078" s="439"/>
      <c r="DF1078" s="439"/>
      <c r="DG1078" s="439"/>
      <c r="DH1078" s="439"/>
      <c r="DI1078" s="439"/>
      <c r="DJ1078" s="439"/>
      <c r="DK1078" s="439"/>
      <c r="DL1078" s="446"/>
      <c r="DM1078" s="446"/>
      <c r="DN1078" s="444"/>
      <c r="DO1078" s="444"/>
      <c r="DP1078" s="444"/>
      <c r="DQ1078" s="444"/>
      <c r="DR1078" s="444"/>
      <c r="DS1078" s="441"/>
      <c r="DT1078" s="449"/>
      <c r="DU1078" s="450"/>
      <c r="DV1078" s="450"/>
      <c r="DW1078" s="450"/>
      <c r="DX1078" s="450"/>
      <c r="DY1078" s="450"/>
      <c r="DZ1078" s="450"/>
      <c r="EA1078" s="450"/>
      <c r="EB1078" s="450"/>
      <c r="EC1078" s="450"/>
      <c r="ED1078" s="450"/>
      <c r="EE1078" s="446"/>
      <c r="EF1078" s="446"/>
      <c r="EL1078" s="4"/>
      <c r="EM1078" s="4"/>
      <c r="EN1078" s="5"/>
      <c r="EO1078" s="4"/>
      <c r="FA1078" s="23"/>
      <c r="FB1078" s="24"/>
      <c r="FC1078" s="75"/>
      <c r="FD1078" s="76"/>
      <c r="FF1078" s="89"/>
      <c r="IA1078" s="214"/>
      <c r="IB1078" s="215"/>
      <c r="IC1078" s="214"/>
      <c r="ID1078" s="215"/>
      <c r="IE1078" s="214"/>
      <c r="IF1078" s="214"/>
      <c r="IG1078" s="214"/>
      <c r="IH1078" s="233"/>
      <c r="II1078" s="160"/>
      <c r="IJ1078" s="217"/>
      <c r="IK1078" s="218"/>
      <c r="IL1078" s="218"/>
      <c r="IM1078" s="218"/>
      <c r="IO1078" s="391"/>
    </row>
    <row r="1079" spans="1:249" s="6" customFormat="1" ht="15" x14ac:dyDescent="0.2">
      <c r="A1079" s="467" t="s">
        <v>2195</v>
      </c>
      <c r="B1079" s="467" t="s">
        <v>2149</v>
      </c>
      <c r="C1079" s="393" t="s">
        <v>1166</v>
      </c>
      <c r="D1079" s="468"/>
      <c r="E1079" s="462" t="s">
        <v>2138</v>
      </c>
      <c r="F1079" s="14" t="s">
        <v>2149</v>
      </c>
      <c r="G1079" s="14" t="s">
        <v>2149</v>
      </c>
      <c r="H1079" s="469" t="s">
        <v>2149</v>
      </c>
      <c r="I1079" s="462"/>
      <c r="J1079" s="456"/>
      <c r="K1079" s="11"/>
      <c r="L1079" s="11"/>
      <c r="M1079" s="14"/>
      <c r="N1079" s="470"/>
      <c r="O1079" s="14"/>
      <c r="P1079" s="14"/>
      <c r="Q1079" s="14"/>
      <c r="R1079" s="14"/>
      <c r="S1079" s="14"/>
      <c r="T1079" s="469"/>
      <c r="U1079" s="454"/>
      <c r="V1079" s="454"/>
      <c r="W1079" s="9"/>
      <c r="X1079" s="9"/>
      <c r="Y1079" s="10"/>
      <c r="Z1079" s="495" t="s">
        <v>2195</v>
      </c>
      <c r="AA1079" s="11"/>
      <c r="AB1079" s="472"/>
      <c r="AC1079" s="473"/>
      <c r="AD1079" s="473"/>
      <c r="AE1079" s="496" t="s">
        <v>2195</v>
      </c>
      <c r="AF1079" s="12"/>
      <c r="AG1079" s="12"/>
      <c r="AH1079" s="13"/>
      <c r="AI1079" s="14"/>
      <c r="AJ1079" s="14"/>
      <c r="AK1079" s="7"/>
      <c r="AL1079" s="7"/>
      <c r="AM1079" s="15"/>
      <c r="AN1079" s="15"/>
      <c r="AO1079" s="8"/>
      <c r="AP1079" s="453" t="s">
        <v>528</v>
      </c>
      <c r="AQ1079" s="17"/>
      <c r="AR1079" s="18"/>
      <c r="AS1079" s="19"/>
      <c r="AT1079" s="19"/>
      <c r="AU1079" s="19"/>
      <c r="AV1079" s="19"/>
      <c r="AW1079" s="19"/>
      <c r="AX1079" s="19"/>
      <c r="AY1079" s="19"/>
      <c r="AZ1079" s="20"/>
      <c r="BA1079" s="20"/>
      <c r="BB1079" s="21"/>
      <c r="BC1079" s="22" t="s">
        <v>2179</v>
      </c>
      <c r="BD1079" s="77"/>
      <c r="BE1079" s="91"/>
      <c r="BF1079" s="91"/>
      <c r="BG1079" s="92"/>
      <c r="BH1079"/>
      <c r="BI1079"/>
      <c r="BJ1079"/>
      <c r="BK1079"/>
      <c r="BL1079"/>
      <c r="BM1079"/>
      <c r="BN1079"/>
      <c r="BO1079"/>
      <c r="BP1079"/>
      <c r="BQ1079"/>
      <c r="BR1079"/>
      <c r="BS1079"/>
      <c r="BT1079" s="92"/>
      <c r="BU1079" s="92"/>
      <c r="BV1079" s="92"/>
      <c r="BW1079" s="5"/>
      <c r="BX1079" s="5"/>
      <c r="BY1079" s="5"/>
      <c r="BZ1079" s="5"/>
      <c r="CA1079" s="5"/>
      <c r="CB1079" s="5"/>
      <c r="CC1079" s="5"/>
      <c r="CD1079" s="440"/>
      <c r="CE1079" s="440"/>
      <c r="CF1079" s="441"/>
      <c r="CG1079" s="442"/>
      <c r="CH1079" s="443"/>
      <c r="CI1079" s="443"/>
      <c r="CJ1079" s="443"/>
      <c r="CK1079" s="443"/>
      <c r="CL1079" s="4"/>
      <c r="CM1079" s="4"/>
      <c r="CN1079" s="5"/>
      <c r="CO1079" s="4"/>
      <c r="CP1079" s="444"/>
      <c r="CQ1079" s="445"/>
      <c r="CR1079" s="446"/>
      <c r="CS1079" s="446"/>
      <c r="CT1079" s="444"/>
      <c r="CU1079" s="444"/>
      <c r="CV1079" s="444"/>
      <c r="CW1079" s="444"/>
      <c r="CX1079" s="447"/>
      <c r="CY1079" s="447"/>
      <c r="CZ1079" s="447"/>
      <c r="DA1079" s="447"/>
      <c r="DB1079" s="448"/>
      <c r="DC1079" s="448"/>
      <c r="DD1079" s="446"/>
      <c r="DE1079" s="439"/>
      <c r="DF1079" s="439"/>
      <c r="DG1079" s="439"/>
      <c r="DH1079" s="439"/>
      <c r="DI1079" s="439"/>
      <c r="DJ1079" s="439"/>
      <c r="DK1079" s="439"/>
      <c r="DL1079" s="446"/>
      <c r="DM1079" s="446"/>
      <c r="DN1079" s="444"/>
      <c r="DO1079" s="444"/>
      <c r="DP1079" s="444"/>
      <c r="DQ1079" s="444"/>
      <c r="DR1079" s="444"/>
      <c r="DS1079" s="441"/>
      <c r="DT1079" s="449"/>
      <c r="DU1079" s="450"/>
      <c r="DV1079" s="450"/>
      <c r="DW1079" s="450"/>
      <c r="DX1079" s="450"/>
      <c r="DY1079" s="450"/>
      <c r="DZ1079" s="450"/>
      <c r="EA1079" s="450"/>
      <c r="EB1079" s="450"/>
      <c r="EC1079" s="450"/>
      <c r="ED1079" s="450"/>
      <c r="EE1079" s="446"/>
      <c r="EF1079" s="446"/>
      <c r="EL1079" s="4"/>
      <c r="EM1079" s="4"/>
      <c r="EN1079" s="5"/>
      <c r="EO1079" s="4"/>
      <c r="FA1079" s="23"/>
      <c r="FB1079" s="24"/>
      <c r="FC1079" s="75"/>
      <c r="FD1079" s="76"/>
      <c r="FF1079" s="89"/>
      <c r="IA1079" s="214"/>
      <c r="IB1079" s="215"/>
      <c r="IC1079" s="214"/>
      <c r="ID1079" s="215"/>
      <c r="IE1079" s="214"/>
      <c r="IF1079" s="214"/>
      <c r="IG1079" s="214"/>
      <c r="IH1079" s="233"/>
      <c r="II1079" s="160"/>
      <c r="IJ1079" s="217"/>
      <c r="IK1079" s="218"/>
      <c r="IL1079" s="218"/>
      <c r="IM1079" s="218"/>
      <c r="IO1079" s="391"/>
    </row>
    <row r="1080" spans="1:249" s="6" customFormat="1" ht="15" x14ac:dyDescent="0.2">
      <c r="A1080" s="467" t="s">
        <v>2195</v>
      </c>
      <c r="B1080" s="467" t="s">
        <v>2149</v>
      </c>
      <c r="C1080" s="393" t="s">
        <v>3088</v>
      </c>
      <c r="D1080" s="468"/>
      <c r="E1080" s="462" t="s">
        <v>2138</v>
      </c>
      <c r="F1080" s="14" t="s">
        <v>2149</v>
      </c>
      <c r="G1080" s="14" t="s">
        <v>2149</v>
      </c>
      <c r="H1080" s="469" t="s">
        <v>2149</v>
      </c>
      <c r="I1080" s="462"/>
      <c r="J1080" s="456"/>
      <c r="K1080" s="11"/>
      <c r="L1080" s="11"/>
      <c r="M1080" s="14"/>
      <c r="N1080" s="470"/>
      <c r="O1080" s="14"/>
      <c r="P1080" s="14"/>
      <c r="Q1080" s="14"/>
      <c r="R1080" s="14"/>
      <c r="S1080" s="14"/>
      <c r="T1080" s="469"/>
      <c r="U1080" s="454"/>
      <c r="V1080" s="454"/>
      <c r="W1080" s="9"/>
      <c r="X1080" s="9"/>
      <c r="Y1080" s="10"/>
      <c r="Z1080" s="495" t="s">
        <v>2195</v>
      </c>
      <c r="AA1080" s="11"/>
      <c r="AB1080" s="472"/>
      <c r="AC1080" s="473"/>
      <c r="AD1080" s="473"/>
      <c r="AE1080" s="496" t="s">
        <v>2195</v>
      </c>
      <c r="AF1080" s="12"/>
      <c r="AG1080" s="12"/>
      <c r="AH1080" s="13"/>
      <c r="AI1080" s="14"/>
      <c r="AJ1080" s="14"/>
      <c r="AK1080" s="7"/>
      <c r="AL1080" s="7"/>
      <c r="AM1080" s="15"/>
      <c r="AN1080" s="15"/>
      <c r="AO1080" s="8"/>
      <c r="AP1080" s="453" t="s">
        <v>529</v>
      </c>
      <c r="AQ1080" s="17"/>
      <c r="AR1080" s="18"/>
      <c r="AS1080" s="19"/>
      <c r="AT1080" s="19"/>
      <c r="AU1080" s="19"/>
      <c r="AV1080" s="19"/>
      <c r="AW1080" s="19"/>
      <c r="AX1080" s="19"/>
      <c r="AY1080" s="19"/>
      <c r="AZ1080" s="20"/>
      <c r="BA1080" s="20"/>
      <c r="BB1080" s="21"/>
      <c r="BC1080" s="22" t="s">
        <v>2179</v>
      </c>
      <c r="BD1080" s="77"/>
      <c r="BE1080" s="91"/>
      <c r="BF1080" s="91"/>
      <c r="BG1080" s="92"/>
      <c r="BH1080"/>
      <c r="BI1080"/>
      <c r="BJ1080"/>
      <c r="BK1080"/>
      <c r="BL1080"/>
      <c r="BM1080"/>
      <c r="BN1080"/>
      <c r="BO1080"/>
      <c r="BP1080"/>
      <c r="BQ1080"/>
      <c r="BR1080"/>
      <c r="BS1080"/>
      <c r="BT1080" s="92"/>
      <c r="BU1080" s="92"/>
      <c r="BV1080" s="92"/>
      <c r="BW1080" s="5"/>
      <c r="BX1080" s="5"/>
      <c r="BY1080" s="5"/>
      <c r="BZ1080" s="5"/>
      <c r="CA1080" s="5"/>
      <c r="CB1080" s="5"/>
      <c r="CC1080" s="5"/>
      <c r="CD1080" s="440"/>
      <c r="CE1080" s="440"/>
      <c r="CF1080" s="441"/>
      <c r="CG1080" s="442"/>
      <c r="CH1080" s="443"/>
      <c r="CI1080" s="443"/>
      <c r="CJ1080" s="443"/>
      <c r="CK1080" s="443"/>
      <c r="CL1080" s="4"/>
      <c r="CM1080" s="4"/>
      <c r="CN1080" s="5"/>
      <c r="CO1080" s="4"/>
      <c r="CP1080" s="444"/>
      <c r="CQ1080" s="445"/>
      <c r="CR1080" s="446"/>
      <c r="CS1080" s="446"/>
      <c r="CT1080" s="444"/>
      <c r="CU1080" s="444"/>
      <c r="CV1080" s="444"/>
      <c r="CW1080" s="444"/>
      <c r="CX1080" s="447"/>
      <c r="CY1080" s="447"/>
      <c r="CZ1080" s="447"/>
      <c r="DA1080" s="447"/>
      <c r="DB1080" s="448"/>
      <c r="DC1080" s="448"/>
      <c r="DD1080" s="446"/>
      <c r="DE1080" s="439"/>
      <c r="DF1080" s="439"/>
      <c r="DG1080" s="439"/>
      <c r="DH1080" s="439"/>
      <c r="DI1080" s="439"/>
      <c r="DJ1080" s="439"/>
      <c r="DK1080" s="439"/>
      <c r="DL1080" s="446"/>
      <c r="DM1080" s="446"/>
      <c r="DN1080" s="444"/>
      <c r="DO1080" s="444"/>
      <c r="DP1080" s="444"/>
      <c r="DQ1080" s="444"/>
      <c r="DR1080" s="444"/>
      <c r="DS1080" s="441"/>
      <c r="DT1080" s="449"/>
      <c r="DU1080" s="450"/>
      <c r="DV1080" s="450"/>
      <c r="DW1080" s="450"/>
      <c r="DX1080" s="450"/>
      <c r="DY1080" s="450"/>
      <c r="DZ1080" s="450"/>
      <c r="EA1080" s="450"/>
      <c r="EB1080" s="450"/>
      <c r="EC1080" s="450"/>
      <c r="ED1080" s="450"/>
      <c r="EE1080" s="446"/>
      <c r="EF1080" s="446"/>
      <c r="EL1080" s="4"/>
      <c r="EM1080" s="4"/>
      <c r="EN1080" s="5"/>
      <c r="EO1080" s="4"/>
      <c r="FA1080" s="23"/>
      <c r="FB1080" s="24"/>
      <c r="FC1080" s="75"/>
      <c r="FD1080" s="76"/>
      <c r="FF1080" s="89"/>
      <c r="IA1080" s="214"/>
      <c r="IB1080" s="215"/>
      <c r="IC1080" s="214"/>
      <c r="ID1080" s="215"/>
      <c r="IE1080" s="214"/>
      <c r="IF1080" s="214"/>
      <c r="IG1080" s="214"/>
      <c r="IH1080" s="233"/>
      <c r="II1080" s="160"/>
      <c r="IJ1080" s="217"/>
      <c r="IK1080" s="218"/>
      <c r="IL1080" s="218"/>
      <c r="IM1080" s="218"/>
      <c r="IO1080" s="391"/>
    </row>
    <row r="1081" spans="1:249" s="6" customFormat="1" ht="15" x14ac:dyDescent="0.2">
      <c r="A1081" s="467" t="s">
        <v>2195</v>
      </c>
      <c r="B1081" s="467" t="s">
        <v>2149</v>
      </c>
      <c r="C1081" s="393" t="s">
        <v>3140</v>
      </c>
      <c r="D1081" s="468"/>
      <c r="E1081" s="462" t="s">
        <v>2138</v>
      </c>
      <c r="F1081" s="14" t="s">
        <v>2149</v>
      </c>
      <c r="G1081" s="14" t="s">
        <v>2149</v>
      </c>
      <c r="H1081" s="469" t="s">
        <v>2149</v>
      </c>
      <c r="I1081" s="462"/>
      <c r="J1081" s="456"/>
      <c r="K1081" s="11"/>
      <c r="L1081" s="11"/>
      <c r="M1081" s="14"/>
      <c r="N1081" s="470"/>
      <c r="O1081" s="14"/>
      <c r="P1081" s="14"/>
      <c r="Q1081" s="14"/>
      <c r="R1081" s="14"/>
      <c r="S1081" s="14"/>
      <c r="T1081" s="469"/>
      <c r="U1081" s="454"/>
      <c r="V1081" s="454"/>
      <c r="W1081" s="9"/>
      <c r="X1081" s="9"/>
      <c r="Y1081" s="10"/>
      <c r="Z1081" s="495" t="s">
        <v>2195</v>
      </c>
      <c r="AA1081" s="11"/>
      <c r="AB1081" s="472"/>
      <c r="AC1081" s="473"/>
      <c r="AD1081" s="473"/>
      <c r="AE1081" s="496" t="s">
        <v>2195</v>
      </c>
      <c r="AF1081" s="12"/>
      <c r="AG1081" s="12"/>
      <c r="AH1081" s="13"/>
      <c r="AI1081" s="14"/>
      <c r="AJ1081" s="14"/>
      <c r="AK1081" s="7"/>
      <c r="AL1081" s="7"/>
      <c r="AM1081" s="15"/>
      <c r="AN1081" s="15"/>
      <c r="AO1081" s="8"/>
      <c r="AP1081" s="453" t="s">
        <v>530</v>
      </c>
      <c r="AQ1081" s="17"/>
      <c r="AR1081" s="18"/>
      <c r="AS1081" s="19"/>
      <c r="AT1081" s="19"/>
      <c r="AU1081" s="19"/>
      <c r="AV1081" s="19"/>
      <c r="AW1081" s="19"/>
      <c r="AX1081" s="19"/>
      <c r="AY1081" s="19"/>
      <c r="AZ1081" s="20"/>
      <c r="BA1081" s="20"/>
      <c r="BB1081" s="21"/>
      <c r="BC1081" s="22" t="s">
        <v>2163</v>
      </c>
      <c r="BD1081" s="77"/>
      <c r="BE1081" s="91"/>
      <c r="BF1081" s="91"/>
      <c r="BG1081" s="92"/>
      <c r="BH1081"/>
      <c r="BI1081"/>
      <c r="BJ1081"/>
      <c r="BK1081"/>
      <c r="BL1081"/>
      <c r="BM1081"/>
      <c r="BN1081"/>
      <c r="BO1081"/>
      <c r="BP1081"/>
      <c r="BQ1081"/>
      <c r="BR1081"/>
      <c r="BS1081"/>
      <c r="BT1081" s="92"/>
      <c r="BU1081" s="92"/>
      <c r="BV1081" s="92"/>
      <c r="BW1081" s="5"/>
      <c r="BX1081" s="5"/>
      <c r="BY1081" s="5"/>
      <c r="BZ1081" s="5"/>
      <c r="CA1081" s="5"/>
      <c r="CB1081" s="5"/>
      <c r="CC1081" s="5"/>
      <c r="CD1081" s="440"/>
      <c r="CE1081" s="440"/>
      <c r="CF1081" s="441"/>
      <c r="CG1081" s="442"/>
      <c r="CH1081" s="443"/>
      <c r="CI1081" s="443"/>
      <c r="CJ1081" s="443"/>
      <c r="CK1081" s="443"/>
      <c r="CL1081" s="4"/>
      <c r="CM1081" s="4"/>
      <c r="CN1081" s="5"/>
      <c r="CO1081" s="4"/>
      <c r="CP1081" s="444"/>
      <c r="CQ1081" s="445"/>
      <c r="CR1081" s="446"/>
      <c r="CS1081" s="446"/>
      <c r="CT1081" s="444"/>
      <c r="CU1081" s="444"/>
      <c r="CV1081" s="444"/>
      <c r="CW1081" s="444"/>
      <c r="CX1081" s="447"/>
      <c r="CY1081" s="447"/>
      <c r="CZ1081" s="447"/>
      <c r="DA1081" s="447"/>
      <c r="DB1081" s="448"/>
      <c r="DC1081" s="448"/>
      <c r="DD1081" s="446"/>
      <c r="DE1081" s="439"/>
      <c r="DF1081" s="439"/>
      <c r="DG1081" s="439"/>
      <c r="DH1081" s="439"/>
      <c r="DI1081" s="439"/>
      <c r="DJ1081" s="439"/>
      <c r="DK1081" s="439"/>
      <c r="DL1081" s="446"/>
      <c r="DM1081" s="446"/>
      <c r="DN1081" s="444"/>
      <c r="DO1081" s="444"/>
      <c r="DP1081" s="444"/>
      <c r="DQ1081" s="444"/>
      <c r="DR1081" s="444"/>
      <c r="DS1081" s="441"/>
      <c r="DT1081" s="449"/>
      <c r="DU1081" s="450"/>
      <c r="DV1081" s="450"/>
      <c r="DW1081" s="450"/>
      <c r="DX1081" s="450"/>
      <c r="DY1081" s="450"/>
      <c r="DZ1081" s="450"/>
      <c r="EA1081" s="450"/>
      <c r="EB1081" s="450"/>
      <c r="EC1081" s="450"/>
      <c r="ED1081" s="450"/>
      <c r="EE1081" s="446"/>
      <c r="EF1081" s="446"/>
      <c r="EL1081" s="4"/>
      <c r="EM1081" s="4"/>
      <c r="EN1081" s="5"/>
      <c r="EO1081" s="4"/>
      <c r="FA1081" s="23"/>
      <c r="FB1081" s="24"/>
      <c r="FC1081" s="75"/>
      <c r="FD1081" s="76"/>
      <c r="FF1081" s="89"/>
      <c r="IA1081" s="214"/>
      <c r="IB1081" s="215"/>
      <c r="IC1081" s="214"/>
      <c r="ID1081" s="215"/>
      <c r="IE1081" s="214"/>
      <c r="IF1081" s="214"/>
      <c r="IG1081" s="214"/>
      <c r="IH1081" s="233"/>
      <c r="II1081" s="160"/>
      <c r="IJ1081" s="217"/>
      <c r="IK1081" s="218"/>
      <c r="IL1081" s="218"/>
      <c r="IM1081" s="218"/>
      <c r="IO1081" s="391"/>
    </row>
    <row r="1082" spans="1:249" s="6" customFormat="1" ht="15" x14ac:dyDescent="0.2">
      <c r="A1082" s="467" t="s">
        <v>2165</v>
      </c>
      <c r="B1082" s="467" t="s">
        <v>3037</v>
      </c>
      <c r="C1082" s="458" t="s">
        <v>3141</v>
      </c>
      <c r="D1082" s="468"/>
      <c r="E1082" s="462" t="s">
        <v>2136</v>
      </c>
      <c r="F1082" s="14" t="s">
        <v>2149</v>
      </c>
      <c r="G1082" s="14" t="s">
        <v>2149</v>
      </c>
      <c r="H1082" s="469" t="s">
        <v>2149</v>
      </c>
      <c r="I1082" s="462"/>
      <c r="J1082" s="456"/>
      <c r="K1082" s="11"/>
      <c r="L1082" s="11"/>
      <c r="M1082" s="14"/>
      <c r="N1082" s="470"/>
      <c r="O1082" s="14"/>
      <c r="P1082" s="14"/>
      <c r="Q1082" s="14"/>
      <c r="R1082" s="14"/>
      <c r="S1082" s="14"/>
      <c r="T1082" s="469"/>
      <c r="U1082" s="454"/>
      <c r="V1082" s="454"/>
      <c r="W1082" s="454"/>
      <c r="X1082" s="454"/>
      <c r="Y1082" s="471"/>
      <c r="Z1082" s="471"/>
      <c r="AA1082" s="11"/>
      <c r="AB1082" s="472"/>
      <c r="AC1082" s="473"/>
      <c r="AD1082" s="473"/>
      <c r="AE1082" s="473"/>
      <c r="AF1082" s="473"/>
      <c r="AG1082" s="473"/>
      <c r="AH1082" s="474"/>
      <c r="AI1082" s="14"/>
      <c r="AJ1082" s="14"/>
      <c r="AK1082" s="11"/>
      <c r="AL1082" s="11"/>
      <c r="AM1082" s="475"/>
      <c r="AN1082" s="475"/>
      <c r="AO1082" s="469"/>
      <c r="AP1082" s="476"/>
      <c r="AQ1082" s="477"/>
      <c r="AR1082" s="478"/>
      <c r="AS1082" s="479"/>
      <c r="AT1082" s="479"/>
      <c r="AU1082" s="479"/>
      <c r="AV1082" s="479"/>
      <c r="AW1082" s="479"/>
      <c r="AX1082" s="479"/>
      <c r="AY1082" s="479"/>
      <c r="AZ1082" s="480"/>
      <c r="BA1082" s="480"/>
      <c r="BB1082" s="21"/>
      <c r="BC1082" s="22" t="s">
        <v>2163</v>
      </c>
      <c r="BD1082" s="77"/>
      <c r="BE1082" s="91"/>
      <c r="BF1082" s="91"/>
      <c r="BG1082" s="92"/>
      <c r="BH1082"/>
      <c r="BI1082"/>
      <c r="BJ1082"/>
      <c r="BK1082"/>
      <c r="BL1082"/>
      <c r="BM1082"/>
      <c r="BN1082"/>
      <c r="BO1082"/>
      <c r="BP1082"/>
      <c r="BQ1082"/>
      <c r="BR1082"/>
      <c r="BS1082"/>
      <c r="BT1082" s="92"/>
      <c r="BU1082" s="92"/>
      <c r="BV1082" s="92"/>
      <c r="BW1082" s="5"/>
      <c r="BX1082" s="5"/>
      <c r="BY1082" s="5"/>
      <c r="BZ1082" s="5"/>
      <c r="CA1082" s="5"/>
      <c r="CB1082" s="5"/>
      <c r="CC1082" s="5"/>
      <c r="CD1082" s="440"/>
      <c r="CE1082" s="440"/>
      <c r="CF1082" s="441"/>
      <c r="CG1082" s="442"/>
      <c r="CH1082" s="443"/>
      <c r="CI1082" s="443"/>
      <c r="CJ1082" s="443"/>
      <c r="CK1082" s="443"/>
      <c r="CL1082" s="4"/>
      <c r="CM1082" s="4"/>
      <c r="CN1082" s="5"/>
      <c r="CO1082" s="4"/>
      <c r="CP1082" s="444"/>
      <c r="CQ1082" s="445"/>
      <c r="CR1082" s="446"/>
      <c r="CS1082" s="446"/>
      <c r="CT1082" s="444"/>
      <c r="CU1082" s="444"/>
      <c r="CV1082" s="444"/>
      <c r="CW1082" s="444"/>
      <c r="CX1082" s="447"/>
      <c r="CY1082" s="447"/>
      <c r="CZ1082" s="447"/>
      <c r="DA1082" s="447"/>
      <c r="DB1082" s="448"/>
      <c r="DC1082" s="448"/>
      <c r="DD1082" s="446"/>
      <c r="DE1082" s="439"/>
      <c r="DF1082" s="439"/>
      <c r="DG1082" s="439"/>
      <c r="DH1082" s="439"/>
      <c r="DI1082" s="439"/>
      <c r="DJ1082" s="439"/>
      <c r="DK1082" s="439"/>
      <c r="DL1082" s="446"/>
      <c r="DM1082" s="446"/>
      <c r="DN1082" s="444"/>
      <c r="DO1082" s="444"/>
      <c r="DP1082" s="444"/>
      <c r="DQ1082" s="444"/>
      <c r="DR1082" s="444"/>
      <c r="DS1082" s="441"/>
      <c r="DT1082" s="449"/>
      <c r="DU1082" s="450"/>
      <c r="DV1082" s="450"/>
      <c r="DW1082" s="450"/>
      <c r="DX1082" s="450"/>
      <c r="DY1082" s="450"/>
      <c r="DZ1082" s="450"/>
      <c r="EA1082" s="450"/>
      <c r="EB1082" s="450"/>
      <c r="EC1082" s="450"/>
      <c r="ED1082" s="450"/>
      <c r="EE1082" s="446"/>
      <c r="EF1082" s="446"/>
      <c r="EL1082" s="4"/>
      <c r="EM1082" s="4"/>
      <c r="EN1082" s="5"/>
      <c r="EO1082" s="4"/>
      <c r="FA1082" s="23"/>
      <c r="FB1082" s="24"/>
      <c r="FC1082" s="75"/>
      <c r="FD1082" s="76"/>
      <c r="FF1082" s="89"/>
      <c r="IA1082" s="214"/>
      <c r="IB1082" s="215"/>
      <c r="IC1082" s="214"/>
      <c r="ID1082" s="215"/>
      <c r="IE1082" s="214"/>
      <c r="IF1082" s="214"/>
      <c r="IG1082" s="214"/>
      <c r="IH1082" s="233"/>
      <c r="II1082" s="160"/>
      <c r="IJ1082" s="217"/>
      <c r="IK1082" s="218"/>
      <c r="IL1082" s="218"/>
      <c r="IM1082" s="218"/>
      <c r="IO1082" s="391"/>
    </row>
    <row r="1083" spans="1:249" s="6" customFormat="1" ht="15" x14ac:dyDescent="0.2">
      <c r="A1083" s="467" t="s">
        <v>2195</v>
      </c>
      <c r="B1083" s="467" t="s">
        <v>2149</v>
      </c>
      <c r="C1083" s="393" t="s">
        <v>1167</v>
      </c>
      <c r="D1083" s="468"/>
      <c r="E1083" s="462" t="s">
        <v>2138</v>
      </c>
      <c r="F1083" s="14" t="s">
        <v>2149</v>
      </c>
      <c r="G1083" s="14" t="s">
        <v>2149</v>
      </c>
      <c r="H1083" s="469" t="s">
        <v>2149</v>
      </c>
      <c r="I1083" s="462"/>
      <c r="J1083" s="456"/>
      <c r="K1083" s="11"/>
      <c r="L1083" s="11"/>
      <c r="M1083" s="14"/>
      <c r="N1083" s="470"/>
      <c r="O1083" s="14"/>
      <c r="P1083" s="14"/>
      <c r="Q1083" s="14"/>
      <c r="R1083" s="14"/>
      <c r="S1083" s="14"/>
      <c r="T1083" s="469"/>
      <c r="U1083" s="454"/>
      <c r="V1083" s="454"/>
      <c r="W1083" s="9"/>
      <c r="X1083" s="9"/>
      <c r="Y1083" s="10"/>
      <c r="Z1083" s="495" t="s">
        <v>2195</v>
      </c>
      <c r="AA1083" s="11"/>
      <c r="AB1083" s="472"/>
      <c r="AC1083" s="473"/>
      <c r="AD1083" s="473"/>
      <c r="AE1083" s="496" t="s">
        <v>2195</v>
      </c>
      <c r="AF1083" s="12"/>
      <c r="AG1083" s="12"/>
      <c r="AH1083" s="13"/>
      <c r="AI1083" s="14"/>
      <c r="AJ1083" s="14"/>
      <c r="AK1083" s="7"/>
      <c r="AL1083" s="7"/>
      <c r="AM1083" s="15"/>
      <c r="AN1083" s="15"/>
      <c r="AO1083" s="8"/>
      <c r="AP1083" s="453" t="s">
        <v>531</v>
      </c>
      <c r="AQ1083" s="17"/>
      <c r="AR1083" s="18"/>
      <c r="AS1083" s="19"/>
      <c r="AT1083" s="19"/>
      <c r="AU1083" s="19"/>
      <c r="AV1083" s="19"/>
      <c r="AW1083" s="19"/>
      <c r="AX1083" s="19"/>
      <c r="AY1083" s="19"/>
      <c r="AZ1083" s="20"/>
      <c r="BA1083" s="20"/>
      <c r="BB1083" s="21"/>
      <c r="BC1083" s="22" t="s">
        <v>2179</v>
      </c>
      <c r="BD1083" s="77"/>
      <c r="BE1083" s="91"/>
      <c r="BF1083" s="91"/>
      <c r="BG1083" s="92"/>
      <c r="BH1083"/>
      <c r="BI1083"/>
      <c r="BJ1083"/>
      <c r="BK1083"/>
      <c r="BL1083"/>
      <c r="BM1083"/>
      <c r="BN1083"/>
      <c r="BO1083"/>
      <c r="BP1083"/>
      <c r="BQ1083"/>
      <c r="BR1083"/>
      <c r="BS1083"/>
      <c r="BT1083" s="92"/>
      <c r="BU1083" s="92"/>
      <c r="BV1083" s="92"/>
      <c r="BW1083" s="5"/>
      <c r="BX1083" s="5"/>
      <c r="BY1083" s="5"/>
      <c r="BZ1083" s="5"/>
      <c r="CA1083" s="5"/>
      <c r="CB1083" s="5"/>
      <c r="CC1083" s="5"/>
      <c r="CD1083" s="440"/>
      <c r="CE1083" s="440"/>
      <c r="CF1083" s="441"/>
      <c r="CG1083" s="442"/>
      <c r="CH1083" s="443"/>
      <c r="CI1083" s="443"/>
      <c r="CJ1083" s="443"/>
      <c r="CK1083" s="443"/>
      <c r="CL1083" s="4"/>
      <c r="CM1083" s="4"/>
      <c r="CN1083" s="5"/>
      <c r="CO1083" s="4"/>
      <c r="CP1083" s="444"/>
      <c r="CQ1083" s="445"/>
      <c r="CR1083" s="446"/>
      <c r="CS1083" s="446"/>
      <c r="CT1083" s="444"/>
      <c r="CU1083" s="444"/>
      <c r="CV1083" s="444"/>
      <c r="CW1083" s="444"/>
      <c r="CX1083" s="447"/>
      <c r="CY1083" s="447"/>
      <c r="CZ1083" s="447"/>
      <c r="DA1083" s="447"/>
      <c r="DB1083" s="448"/>
      <c r="DC1083" s="448"/>
      <c r="DD1083" s="446"/>
      <c r="DE1083" s="439"/>
      <c r="DF1083" s="439"/>
      <c r="DG1083" s="439"/>
      <c r="DH1083" s="439"/>
      <c r="DI1083" s="439"/>
      <c r="DJ1083" s="439"/>
      <c r="DK1083" s="439"/>
      <c r="DL1083" s="446"/>
      <c r="DM1083" s="446"/>
      <c r="DN1083" s="444"/>
      <c r="DO1083" s="444"/>
      <c r="DP1083" s="444"/>
      <c r="DQ1083" s="444"/>
      <c r="DR1083" s="444"/>
      <c r="DS1083" s="441"/>
      <c r="DT1083" s="449"/>
      <c r="DU1083" s="450"/>
      <c r="DV1083" s="450"/>
      <c r="DW1083" s="450"/>
      <c r="DX1083" s="450"/>
      <c r="DY1083" s="450"/>
      <c r="DZ1083" s="450"/>
      <c r="EA1083" s="450"/>
      <c r="EB1083" s="450"/>
      <c r="EC1083" s="450"/>
      <c r="ED1083" s="450"/>
      <c r="EE1083" s="446"/>
      <c r="EF1083" s="446"/>
      <c r="EL1083" s="4"/>
      <c r="EM1083" s="4"/>
      <c r="EN1083" s="5"/>
      <c r="EO1083" s="4"/>
      <c r="FA1083" s="23"/>
      <c r="FB1083" s="24"/>
      <c r="FC1083" s="75"/>
      <c r="FD1083" s="76"/>
      <c r="FF1083" s="89"/>
      <c r="IA1083" s="214"/>
      <c r="IB1083" s="215"/>
      <c r="IC1083" s="214"/>
      <c r="ID1083" s="215"/>
      <c r="IE1083" s="214"/>
      <c r="IF1083" s="214"/>
      <c r="IG1083" s="214"/>
      <c r="IH1083" s="233"/>
      <c r="II1083" s="160"/>
      <c r="IJ1083" s="217"/>
      <c r="IK1083" s="218"/>
      <c r="IL1083" s="218"/>
      <c r="IM1083" s="218"/>
      <c r="IO1083" s="391"/>
    </row>
    <row r="1084" spans="1:249" s="6" customFormat="1" ht="15" x14ac:dyDescent="0.2">
      <c r="A1084" s="467" t="s">
        <v>2165</v>
      </c>
      <c r="B1084" s="467" t="s">
        <v>2157</v>
      </c>
      <c r="C1084" s="393" t="s">
        <v>1168</v>
      </c>
      <c r="D1084" s="468"/>
      <c r="E1084" s="462" t="s">
        <v>2136</v>
      </c>
      <c r="F1084" s="14" t="s">
        <v>2149</v>
      </c>
      <c r="G1084" s="14" t="s">
        <v>2149</v>
      </c>
      <c r="H1084" s="469" t="s">
        <v>2149</v>
      </c>
      <c r="I1084" s="462"/>
      <c r="J1084" s="456"/>
      <c r="K1084" s="11"/>
      <c r="L1084" s="11"/>
      <c r="M1084" s="14"/>
      <c r="N1084" s="470"/>
      <c r="O1084" s="14"/>
      <c r="P1084" s="14"/>
      <c r="Q1084" s="14"/>
      <c r="R1084" s="14"/>
      <c r="S1084" s="14"/>
      <c r="T1084" s="469"/>
      <c r="U1084" s="454"/>
      <c r="V1084" s="454"/>
      <c r="W1084" s="9"/>
      <c r="X1084" s="9"/>
      <c r="Y1084" s="10"/>
      <c r="Z1084" s="495" t="s">
        <v>2195</v>
      </c>
      <c r="AA1084" s="11"/>
      <c r="AB1084" s="472"/>
      <c r="AC1084" s="473"/>
      <c r="AD1084" s="473"/>
      <c r="AE1084" s="496" t="s">
        <v>2195</v>
      </c>
      <c r="AF1084" s="12"/>
      <c r="AG1084" s="12"/>
      <c r="AH1084" s="13"/>
      <c r="AI1084" s="14"/>
      <c r="AJ1084" s="14"/>
      <c r="AK1084" s="7"/>
      <c r="AL1084" s="7"/>
      <c r="AM1084" s="15"/>
      <c r="AN1084" s="15"/>
      <c r="AO1084" s="8"/>
      <c r="AP1084" s="453" t="s">
        <v>532</v>
      </c>
      <c r="AQ1084" s="17"/>
      <c r="AR1084" s="18"/>
      <c r="AS1084" s="19"/>
      <c r="AT1084" s="19"/>
      <c r="AU1084" s="19"/>
      <c r="AV1084" s="19"/>
      <c r="AW1084" s="19"/>
      <c r="AX1084" s="19"/>
      <c r="AY1084" s="19"/>
      <c r="AZ1084" s="20"/>
      <c r="BA1084" s="20"/>
      <c r="BB1084" s="21"/>
      <c r="BC1084" s="22" t="s">
        <v>2179</v>
      </c>
      <c r="BD1084" s="77"/>
      <c r="BE1084" s="91"/>
      <c r="BF1084" s="91"/>
      <c r="BG1084" s="92"/>
      <c r="BH1084"/>
      <c r="BI1084"/>
      <c r="BJ1084"/>
      <c r="BK1084"/>
      <c r="BL1084"/>
      <c r="BM1084"/>
      <c r="BN1084"/>
      <c r="BO1084"/>
      <c r="BP1084"/>
      <c r="BQ1084"/>
      <c r="BR1084"/>
      <c r="BS1084"/>
      <c r="BT1084" s="92"/>
      <c r="BU1084" s="92"/>
      <c r="BV1084" s="92"/>
      <c r="BW1084" s="5"/>
      <c r="BX1084" s="5"/>
      <c r="BY1084" s="5"/>
      <c r="BZ1084" s="5"/>
      <c r="CA1084" s="5"/>
      <c r="CB1084" s="5"/>
      <c r="CC1084" s="5"/>
      <c r="CD1084" s="440"/>
      <c r="CE1084" s="440"/>
      <c r="CF1084" s="441"/>
      <c r="CG1084" s="442"/>
      <c r="CH1084" s="443"/>
      <c r="CI1084" s="443"/>
      <c r="CJ1084" s="443"/>
      <c r="CK1084" s="443"/>
      <c r="CL1084" s="4"/>
      <c r="CM1084" s="4"/>
      <c r="CN1084" s="5"/>
      <c r="CO1084" s="4"/>
      <c r="CP1084" s="444"/>
      <c r="CQ1084" s="445"/>
      <c r="CR1084" s="446"/>
      <c r="CS1084" s="446"/>
      <c r="CT1084" s="444"/>
      <c r="CU1084" s="444"/>
      <c r="CV1084" s="444"/>
      <c r="CW1084" s="444"/>
      <c r="CX1084" s="447"/>
      <c r="CY1084" s="447"/>
      <c r="CZ1084" s="447"/>
      <c r="DA1084" s="447"/>
      <c r="DB1084" s="448"/>
      <c r="DC1084" s="448"/>
      <c r="DD1084" s="446"/>
      <c r="DE1084" s="439"/>
      <c r="DF1084" s="439"/>
      <c r="DG1084" s="439"/>
      <c r="DH1084" s="439"/>
      <c r="DI1084" s="439"/>
      <c r="DJ1084" s="439"/>
      <c r="DK1084" s="439"/>
      <c r="DL1084" s="446"/>
      <c r="DM1084" s="446"/>
      <c r="DN1084" s="444"/>
      <c r="DO1084" s="444"/>
      <c r="DP1084" s="444"/>
      <c r="DQ1084" s="444"/>
      <c r="DR1084" s="444"/>
      <c r="DS1084" s="441"/>
      <c r="DT1084" s="449"/>
      <c r="DU1084" s="450"/>
      <c r="DV1084" s="450"/>
      <c r="DW1084" s="450"/>
      <c r="DX1084" s="450"/>
      <c r="DY1084" s="450"/>
      <c r="DZ1084" s="450"/>
      <c r="EA1084" s="450"/>
      <c r="EB1084" s="450"/>
      <c r="EC1084" s="450"/>
      <c r="ED1084" s="450"/>
      <c r="EE1084" s="446"/>
      <c r="EF1084" s="446"/>
      <c r="EL1084" s="4"/>
      <c r="EM1084" s="4"/>
      <c r="EN1084" s="5"/>
      <c r="EO1084" s="4"/>
      <c r="FA1084" s="23"/>
      <c r="FB1084" s="24"/>
      <c r="FC1084" s="75"/>
      <c r="FD1084" s="76"/>
      <c r="FF1084" s="89"/>
      <c r="IA1084" s="214"/>
      <c r="IB1084" s="215"/>
      <c r="IC1084" s="214"/>
      <c r="ID1084" s="215"/>
      <c r="IE1084" s="214"/>
      <c r="IF1084" s="214"/>
      <c r="IG1084" s="214"/>
      <c r="IH1084" s="233"/>
      <c r="II1084" s="160"/>
      <c r="IJ1084" s="217"/>
      <c r="IK1084" s="218"/>
      <c r="IL1084" s="218"/>
      <c r="IM1084" s="218"/>
      <c r="IO1084" s="391"/>
    </row>
    <row r="1085" spans="1:249" s="6" customFormat="1" ht="15" x14ac:dyDescent="0.2">
      <c r="A1085" s="467" t="s">
        <v>2195</v>
      </c>
      <c r="B1085" s="467" t="s">
        <v>2149</v>
      </c>
      <c r="C1085" s="393" t="s">
        <v>1169</v>
      </c>
      <c r="D1085" s="468"/>
      <c r="E1085" s="462" t="s">
        <v>2138</v>
      </c>
      <c r="F1085" s="14" t="s">
        <v>2149</v>
      </c>
      <c r="G1085" s="14" t="s">
        <v>2149</v>
      </c>
      <c r="H1085" s="469" t="s">
        <v>2149</v>
      </c>
      <c r="I1085" s="462"/>
      <c r="J1085" s="456"/>
      <c r="K1085" s="11"/>
      <c r="L1085" s="11"/>
      <c r="M1085" s="14"/>
      <c r="N1085" s="470"/>
      <c r="O1085" s="14"/>
      <c r="P1085" s="14"/>
      <c r="Q1085" s="14"/>
      <c r="R1085" s="14"/>
      <c r="S1085" s="14"/>
      <c r="T1085" s="469"/>
      <c r="U1085" s="454"/>
      <c r="V1085" s="454"/>
      <c r="W1085" s="9"/>
      <c r="X1085" s="9"/>
      <c r="Y1085" s="10"/>
      <c r="Z1085" s="495" t="s">
        <v>2195</v>
      </c>
      <c r="AA1085" s="11"/>
      <c r="AB1085" s="472"/>
      <c r="AC1085" s="473"/>
      <c r="AD1085" s="473"/>
      <c r="AE1085" s="496" t="s">
        <v>2195</v>
      </c>
      <c r="AF1085" s="12"/>
      <c r="AG1085" s="12"/>
      <c r="AH1085" s="13"/>
      <c r="AI1085" s="14"/>
      <c r="AJ1085" s="14"/>
      <c r="AK1085" s="7"/>
      <c r="AL1085" s="7"/>
      <c r="AM1085" s="15"/>
      <c r="AN1085" s="15"/>
      <c r="AO1085" s="8"/>
      <c r="AP1085" s="453" t="s">
        <v>533</v>
      </c>
      <c r="AQ1085" s="17"/>
      <c r="AR1085" s="18"/>
      <c r="AS1085" s="19"/>
      <c r="AT1085" s="19"/>
      <c r="AU1085" s="19"/>
      <c r="AV1085" s="19"/>
      <c r="AW1085" s="19"/>
      <c r="AX1085" s="19"/>
      <c r="AY1085" s="19"/>
      <c r="AZ1085" s="20"/>
      <c r="BA1085" s="20"/>
      <c r="BB1085" s="21"/>
      <c r="BC1085" s="22" t="s">
        <v>2179</v>
      </c>
      <c r="BD1085" s="77"/>
      <c r="BE1085" s="91"/>
      <c r="BF1085" s="91"/>
      <c r="BG1085" s="92"/>
      <c r="BH1085"/>
      <c r="BI1085"/>
      <c r="BJ1085"/>
      <c r="BK1085"/>
      <c r="BL1085"/>
      <c r="BM1085"/>
      <c r="BN1085"/>
      <c r="BO1085"/>
      <c r="BP1085"/>
      <c r="BQ1085"/>
      <c r="BR1085"/>
      <c r="BS1085"/>
      <c r="BT1085" s="92"/>
      <c r="BU1085" s="92"/>
      <c r="BV1085" s="92"/>
      <c r="BW1085" s="5"/>
      <c r="BX1085" s="5"/>
      <c r="BY1085" s="5"/>
      <c r="BZ1085" s="5"/>
      <c r="CA1085" s="5"/>
      <c r="CB1085" s="5"/>
      <c r="CC1085" s="5"/>
      <c r="CD1085" s="440"/>
      <c r="CE1085" s="440"/>
      <c r="CF1085" s="441"/>
      <c r="CG1085" s="442"/>
      <c r="CH1085" s="443"/>
      <c r="CI1085" s="443"/>
      <c r="CJ1085" s="443"/>
      <c r="CK1085" s="443"/>
      <c r="CL1085" s="4"/>
      <c r="CM1085" s="4"/>
      <c r="CN1085" s="5"/>
      <c r="CO1085" s="4"/>
      <c r="CP1085" s="444"/>
      <c r="CQ1085" s="445"/>
      <c r="CR1085" s="446"/>
      <c r="CS1085" s="446"/>
      <c r="CT1085" s="444"/>
      <c r="CU1085" s="444"/>
      <c r="CV1085" s="444"/>
      <c r="CW1085" s="444"/>
      <c r="CX1085" s="447"/>
      <c r="CY1085" s="447"/>
      <c r="CZ1085" s="447"/>
      <c r="DA1085" s="447"/>
      <c r="DB1085" s="448"/>
      <c r="DC1085" s="448"/>
      <c r="DD1085" s="446"/>
      <c r="DE1085" s="439"/>
      <c r="DF1085" s="439"/>
      <c r="DG1085" s="439"/>
      <c r="DH1085" s="439"/>
      <c r="DI1085" s="439"/>
      <c r="DJ1085" s="439"/>
      <c r="DK1085" s="439"/>
      <c r="DL1085" s="446"/>
      <c r="DM1085" s="446"/>
      <c r="DN1085" s="444"/>
      <c r="DO1085" s="444"/>
      <c r="DP1085" s="444"/>
      <c r="DQ1085" s="444"/>
      <c r="DR1085" s="444"/>
      <c r="DS1085" s="441"/>
      <c r="DT1085" s="449"/>
      <c r="DU1085" s="450"/>
      <c r="DV1085" s="450"/>
      <c r="DW1085" s="450"/>
      <c r="DX1085" s="450"/>
      <c r="DY1085" s="450"/>
      <c r="DZ1085" s="450"/>
      <c r="EA1085" s="450"/>
      <c r="EB1085" s="450"/>
      <c r="EC1085" s="450"/>
      <c r="ED1085" s="450"/>
      <c r="EE1085" s="446"/>
      <c r="EF1085" s="446"/>
      <c r="EL1085" s="4"/>
      <c r="EM1085" s="4"/>
      <c r="EN1085" s="5"/>
      <c r="EO1085" s="4"/>
      <c r="FA1085" s="23"/>
      <c r="FB1085" s="24"/>
      <c r="FC1085" s="75"/>
      <c r="FD1085" s="76"/>
      <c r="FF1085" s="89"/>
      <c r="IA1085" s="214"/>
      <c r="IB1085" s="215"/>
      <c r="IC1085" s="214"/>
      <c r="ID1085" s="215"/>
      <c r="IE1085" s="214"/>
      <c r="IF1085" s="214"/>
      <c r="IG1085" s="214"/>
      <c r="IH1085" s="233"/>
      <c r="II1085" s="160"/>
      <c r="IJ1085" s="217"/>
      <c r="IK1085" s="218"/>
      <c r="IL1085" s="218"/>
      <c r="IM1085" s="218"/>
      <c r="IO1085" s="391"/>
    </row>
    <row r="1086" spans="1:249" s="6" customFormat="1" ht="15" x14ac:dyDescent="0.2">
      <c r="A1086" s="467" t="s">
        <v>2165</v>
      </c>
      <c r="B1086" s="467" t="s">
        <v>3037</v>
      </c>
      <c r="C1086" s="455" t="s">
        <v>3142</v>
      </c>
      <c r="D1086" s="468"/>
      <c r="E1086" s="462" t="s">
        <v>2136</v>
      </c>
      <c r="F1086" s="14" t="s">
        <v>2149</v>
      </c>
      <c r="G1086" s="14" t="s">
        <v>2149</v>
      </c>
      <c r="H1086" s="469" t="s">
        <v>2149</v>
      </c>
      <c r="I1086" s="462"/>
      <c r="J1086" s="456"/>
      <c r="K1086" s="11"/>
      <c r="L1086" s="11"/>
      <c r="M1086" s="14"/>
      <c r="N1086" s="470"/>
      <c r="O1086" s="14"/>
      <c r="P1086" s="14"/>
      <c r="Q1086" s="14"/>
      <c r="R1086" s="14"/>
      <c r="S1086" s="14"/>
      <c r="T1086" s="469"/>
      <c r="U1086" s="454"/>
      <c r="V1086" s="454"/>
      <c r="W1086" s="9"/>
      <c r="X1086" s="9"/>
      <c r="Y1086" s="10"/>
      <c r="Z1086" s="495"/>
      <c r="AA1086" s="11"/>
      <c r="AB1086" s="472"/>
      <c r="AC1086" s="473"/>
      <c r="AD1086" s="473"/>
      <c r="AE1086" s="496"/>
      <c r="AF1086" s="12"/>
      <c r="AG1086" s="12"/>
      <c r="AH1086" s="13"/>
      <c r="AI1086" s="14"/>
      <c r="AJ1086" s="14"/>
      <c r="AK1086" s="7"/>
      <c r="AL1086" s="7"/>
      <c r="AM1086" s="15"/>
      <c r="AN1086" s="15"/>
      <c r="AO1086" s="8"/>
      <c r="AP1086" s="455"/>
      <c r="AQ1086" s="17"/>
      <c r="AR1086" s="18"/>
      <c r="AS1086" s="19"/>
      <c r="AT1086" s="19"/>
      <c r="AU1086" s="19"/>
      <c r="AV1086" s="19"/>
      <c r="AW1086" s="19"/>
      <c r="AX1086" s="19"/>
      <c r="AY1086" s="19"/>
      <c r="AZ1086" s="20"/>
      <c r="BA1086" s="20"/>
      <c r="BB1086" s="21"/>
      <c r="BC1086" s="22" t="s">
        <v>2179</v>
      </c>
      <c r="BD1086" s="77"/>
      <c r="BE1086" s="91"/>
      <c r="BF1086" s="91"/>
      <c r="BG1086" s="92"/>
      <c r="BH1086"/>
      <c r="BI1086"/>
      <c r="BJ1086"/>
      <c r="BK1086"/>
      <c r="BL1086"/>
      <c r="BM1086"/>
      <c r="BN1086"/>
      <c r="BO1086"/>
      <c r="BP1086"/>
      <c r="BQ1086"/>
      <c r="BR1086"/>
      <c r="BS1086"/>
      <c r="BT1086" s="92"/>
      <c r="BU1086" s="92"/>
      <c r="BV1086" s="92"/>
      <c r="BW1086" s="5"/>
      <c r="BX1086" s="5"/>
      <c r="BY1086" s="5"/>
      <c r="BZ1086" s="5"/>
      <c r="CA1086" s="5"/>
      <c r="CB1086" s="5"/>
      <c r="CC1086" s="5"/>
      <c r="CD1086" s="440"/>
      <c r="CE1086" s="440"/>
      <c r="CF1086" s="441"/>
      <c r="CG1086" s="442"/>
      <c r="CH1086" s="443"/>
      <c r="CI1086" s="443"/>
      <c r="CJ1086" s="443"/>
      <c r="CK1086" s="443"/>
      <c r="CL1086" s="4"/>
      <c r="CM1086" s="4"/>
      <c r="CN1086" s="5"/>
      <c r="CO1086" s="4"/>
      <c r="CP1086" s="444"/>
      <c r="CQ1086" s="445"/>
      <c r="CR1086" s="446"/>
      <c r="CS1086" s="446"/>
      <c r="CT1086" s="444"/>
      <c r="CU1086" s="444"/>
      <c r="CV1086" s="444"/>
      <c r="CW1086" s="444"/>
      <c r="CX1086" s="447"/>
      <c r="CY1086" s="447"/>
      <c r="CZ1086" s="447"/>
      <c r="DA1086" s="447"/>
      <c r="DB1086" s="448"/>
      <c r="DC1086" s="448"/>
      <c r="DD1086" s="446"/>
      <c r="DE1086" s="439"/>
      <c r="DF1086" s="439"/>
      <c r="DG1086" s="439"/>
      <c r="DH1086" s="439"/>
      <c r="DI1086" s="439"/>
      <c r="DJ1086" s="439"/>
      <c r="DK1086" s="439"/>
      <c r="DL1086" s="446"/>
      <c r="DM1086" s="446"/>
      <c r="DN1086" s="444"/>
      <c r="DO1086" s="444"/>
      <c r="DP1086" s="444"/>
      <c r="DQ1086" s="444"/>
      <c r="DR1086" s="444"/>
      <c r="DS1086" s="441"/>
      <c r="DT1086" s="449"/>
      <c r="DU1086" s="450"/>
      <c r="DV1086" s="450"/>
      <c r="DW1086" s="450"/>
      <c r="DX1086" s="450"/>
      <c r="DY1086" s="450"/>
      <c r="DZ1086" s="450"/>
      <c r="EA1086" s="450"/>
      <c r="EB1086" s="450"/>
      <c r="EC1086" s="450"/>
      <c r="ED1086" s="450"/>
      <c r="EE1086" s="446"/>
      <c r="EF1086" s="446"/>
      <c r="EL1086" s="4"/>
      <c r="EM1086" s="4"/>
      <c r="EN1086" s="5"/>
      <c r="EO1086" s="4"/>
      <c r="FA1086" s="23"/>
      <c r="FB1086" s="24"/>
      <c r="FC1086" s="75"/>
      <c r="FD1086" s="76"/>
      <c r="FF1086" s="89"/>
      <c r="IA1086" s="214"/>
      <c r="IB1086" s="215"/>
      <c r="IC1086" s="214"/>
      <c r="ID1086" s="215"/>
      <c r="IE1086" s="214"/>
      <c r="IF1086" s="214"/>
      <c r="IG1086" s="214"/>
      <c r="IH1086" s="233"/>
      <c r="II1086" s="160"/>
      <c r="IJ1086" s="217"/>
      <c r="IK1086" s="218"/>
      <c r="IL1086" s="218"/>
      <c r="IM1086" s="218"/>
      <c r="IO1086" s="391"/>
    </row>
    <row r="1087" spans="1:249" s="6" customFormat="1" ht="15" x14ac:dyDescent="0.2">
      <c r="A1087" s="467" t="s">
        <v>2165</v>
      </c>
      <c r="B1087" s="467" t="s">
        <v>3037</v>
      </c>
      <c r="C1087" s="458" t="s">
        <v>3143</v>
      </c>
      <c r="D1087" s="468"/>
      <c r="E1087" s="462" t="s">
        <v>2136</v>
      </c>
      <c r="F1087" s="14" t="s">
        <v>2149</v>
      </c>
      <c r="G1087" s="14" t="s">
        <v>2149</v>
      </c>
      <c r="H1087" s="469" t="s">
        <v>2149</v>
      </c>
      <c r="I1087" s="462"/>
      <c r="J1087" s="456"/>
      <c r="K1087" s="11"/>
      <c r="L1087" s="11"/>
      <c r="M1087" s="14"/>
      <c r="N1087" s="470"/>
      <c r="O1087" s="14"/>
      <c r="P1087" s="14"/>
      <c r="Q1087" s="14"/>
      <c r="R1087" s="14"/>
      <c r="S1087" s="14"/>
      <c r="T1087" s="469"/>
      <c r="U1087" s="454"/>
      <c r="V1087" s="454"/>
      <c r="W1087" s="454"/>
      <c r="X1087" s="454"/>
      <c r="Y1087" s="471"/>
      <c r="Z1087" s="471"/>
      <c r="AA1087" s="11"/>
      <c r="AB1087" s="472"/>
      <c r="AC1087" s="473"/>
      <c r="AD1087" s="473"/>
      <c r="AE1087" s="473"/>
      <c r="AF1087" s="473"/>
      <c r="AG1087" s="473"/>
      <c r="AH1087" s="474"/>
      <c r="AI1087" s="14"/>
      <c r="AJ1087" s="14"/>
      <c r="AK1087" s="11"/>
      <c r="AL1087" s="11"/>
      <c r="AM1087" s="475"/>
      <c r="AN1087" s="475"/>
      <c r="AO1087" s="469"/>
      <c r="AP1087" s="476"/>
      <c r="AQ1087" s="477"/>
      <c r="AR1087" s="478"/>
      <c r="AS1087" s="479"/>
      <c r="AT1087" s="479"/>
      <c r="AU1087" s="479"/>
      <c r="AV1087" s="479"/>
      <c r="AW1087" s="479"/>
      <c r="AX1087" s="479"/>
      <c r="AY1087" s="479"/>
      <c r="AZ1087" s="480"/>
      <c r="BA1087" s="480"/>
      <c r="BB1087" s="21"/>
      <c r="BC1087" s="22" t="s">
        <v>2179</v>
      </c>
      <c r="BD1087" s="77"/>
      <c r="BE1087" s="91"/>
      <c r="BF1087" s="91"/>
      <c r="BG1087" s="92"/>
      <c r="BH1087"/>
      <c r="BI1087"/>
      <c r="BJ1087"/>
      <c r="BK1087"/>
      <c r="BL1087"/>
      <c r="BM1087"/>
      <c r="BN1087"/>
      <c r="BO1087"/>
      <c r="BP1087"/>
      <c r="BQ1087"/>
      <c r="BR1087"/>
      <c r="BS1087"/>
      <c r="BT1087" s="92"/>
      <c r="BU1087" s="92"/>
      <c r="BV1087" s="92"/>
      <c r="BW1087" s="5"/>
      <c r="BX1087" s="5"/>
      <c r="BY1087" s="5"/>
      <c r="BZ1087" s="5"/>
      <c r="CA1087" s="5"/>
      <c r="CB1087" s="5"/>
      <c r="CC1087" s="5"/>
      <c r="CD1087" s="440"/>
      <c r="CE1087" s="440"/>
      <c r="CF1087" s="441"/>
      <c r="CG1087" s="442"/>
      <c r="CH1087" s="443"/>
      <c r="CI1087" s="443"/>
      <c r="CJ1087" s="443"/>
      <c r="CK1087" s="443"/>
      <c r="CL1087" s="4"/>
      <c r="CM1087" s="4"/>
      <c r="CN1087" s="5"/>
      <c r="CO1087" s="4"/>
      <c r="CP1087" s="444"/>
      <c r="CQ1087" s="445"/>
      <c r="CR1087" s="446"/>
      <c r="CS1087" s="446"/>
      <c r="CT1087" s="444"/>
      <c r="CU1087" s="444"/>
      <c r="CV1087" s="444"/>
      <c r="CW1087" s="444"/>
      <c r="CX1087" s="447"/>
      <c r="CY1087" s="447"/>
      <c r="CZ1087" s="447"/>
      <c r="DA1087" s="447"/>
      <c r="DB1087" s="448"/>
      <c r="DC1087" s="448"/>
      <c r="DD1087" s="446"/>
      <c r="DE1087" s="439"/>
      <c r="DF1087" s="439"/>
      <c r="DG1087" s="439"/>
      <c r="DH1087" s="439"/>
      <c r="DI1087" s="439"/>
      <c r="DJ1087" s="439"/>
      <c r="DK1087" s="439"/>
      <c r="DL1087" s="446"/>
      <c r="DM1087" s="446"/>
      <c r="DN1087" s="444"/>
      <c r="DO1087" s="444"/>
      <c r="DP1087" s="444"/>
      <c r="DQ1087" s="444"/>
      <c r="DR1087" s="444"/>
      <c r="DS1087" s="441"/>
      <c r="DT1087" s="449"/>
      <c r="DU1087" s="450"/>
      <c r="DV1087" s="450"/>
      <c r="DW1087" s="450"/>
      <c r="DX1087" s="450"/>
      <c r="DY1087" s="450"/>
      <c r="DZ1087" s="450"/>
      <c r="EA1087" s="450"/>
      <c r="EB1087" s="450"/>
      <c r="EC1087" s="450"/>
      <c r="ED1087" s="450"/>
      <c r="EE1087" s="446"/>
      <c r="EF1087" s="446"/>
      <c r="EL1087" s="4"/>
      <c r="EM1087" s="4"/>
      <c r="EN1087" s="5"/>
      <c r="EO1087" s="4"/>
      <c r="FA1087" s="23"/>
      <c r="FB1087" s="24"/>
      <c r="FC1087" s="75"/>
      <c r="FD1087" s="76"/>
      <c r="FF1087" s="89"/>
      <c r="IA1087" s="214"/>
      <c r="IB1087" s="215"/>
      <c r="IC1087" s="214"/>
      <c r="ID1087" s="215"/>
      <c r="IE1087" s="214"/>
      <c r="IF1087" s="214"/>
      <c r="IG1087" s="214"/>
      <c r="IH1087" s="233"/>
      <c r="II1087" s="160"/>
      <c r="IJ1087" s="217"/>
      <c r="IK1087" s="218"/>
      <c r="IL1087" s="218"/>
      <c r="IM1087" s="218"/>
      <c r="IO1087" s="391"/>
    </row>
    <row r="1088" spans="1:249" s="6" customFormat="1" ht="15" x14ac:dyDescent="0.2">
      <c r="A1088" s="467" t="s">
        <v>2165</v>
      </c>
      <c r="B1088" s="467" t="s">
        <v>1969</v>
      </c>
      <c r="C1088" s="393" t="s">
        <v>1170</v>
      </c>
      <c r="D1088" s="468"/>
      <c r="E1088" s="462" t="s">
        <v>2136</v>
      </c>
      <c r="F1088" s="14" t="s">
        <v>2149</v>
      </c>
      <c r="G1088" s="14" t="s">
        <v>2149</v>
      </c>
      <c r="H1088" s="469" t="s">
        <v>2149</v>
      </c>
      <c r="I1088" s="462"/>
      <c r="J1088" s="456"/>
      <c r="K1088" s="11"/>
      <c r="L1088" s="11"/>
      <c r="M1088" s="14"/>
      <c r="N1088" s="470"/>
      <c r="O1088" s="14"/>
      <c r="P1088" s="14"/>
      <c r="Q1088" s="14"/>
      <c r="R1088" s="14"/>
      <c r="S1088" s="14"/>
      <c r="T1088" s="469"/>
      <c r="U1088" s="454"/>
      <c r="V1088" s="454"/>
      <c r="W1088" s="9"/>
      <c r="X1088" s="9"/>
      <c r="Y1088" s="10"/>
      <c r="Z1088" s="495" t="s">
        <v>2142</v>
      </c>
      <c r="AA1088" s="11"/>
      <c r="AB1088" s="472"/>
      <c r="AC1088" s="473"/>
      <c r="AD1088" s="473"/>
      <c r="AE1088" s="496" t="s">
        <v>2195</v>
      </c>
      <c r="AF1088" s="12"/>
      <c r="AG1088" s="12"/>
      <c r="AH1088" s="13"/>
      <c r="AI1088" s="14"/>
      <c r="AJ1088" s="14"/>
      <c r="AK1088" s="7"/>
      <c r="AL1088" s="7"/>
      <c r="AM1088" s="15"/>
      <c r="AN1088" s="15"/>
      <c r="AO1088" s="8"/>
      <c r="AP1088" s="453" t="s">
        <v>534</v>
      </c>
      <c r="AQ1088" s="17"/>
      <c r="AR1088" s="18"/>
      <c r="AS1088" s="19"/>
      <c r="AT1088" s="19"/>
      <c r="AU1088" s="19"/>
      <c r="AV1088" s="19"/>
      <c r="AW1088" s="19"/>
      <c r="AX1088" s="19"/>
      <c r="AY1088" s="19"/>
      <c r="AZ1088" s="20"/>
      <c r="BA1088" s="20"/>
      <c r="BB1088" s="21"/>
      <c r="BC1088" s="22" t="s">
        <v>2179</v>
      </c>
      <c r="BD1088" s="77"/>
      <c r="BE1088" s="91"/>
      <c r="BF1088" s="91"/>
      <c r="BG1088" s="92"/>
      <c r="BH1088"/>
      <c r="BI1088"/>
      <c r="BJ1088"/>
      <c r="BK1088"/>
      <c r="BL1088"/>
      <c r="BM1088"/>
      <c r="BN1088"/>
      <c r="BO1088"/>
      <c r="BP1088"/>
      <c r="BQ1088"/>
      <c r="BR1088"/>
      <c r="BS1088"/>
      <c r="BT1088" s="92"/>
      <c r="BU1088" s="92"/>
      <c r="BV1088" s="92"/>
      <c r="BW1088" s="5"/>
      <c r="BX1088" s="5"/>
      <c r="BY1088" s="5"/>
      <c r="BZ1088" s="5"/>
      <c r="CA1088" s="5"/>
      <c r="CB1088" s="5"/>
      <c r="CC1088" s="5"/>
      <c r="CD1088" s="440"/>
      <c r="CE1088" s="440"/>
      <c r="CF1088" s="441"/>
      <c r="CG1088" s="442"/>
      <c r="CH1088" s="443"/>
      <c r="CI1088" s="443"/>
      <c r="CJ1088" s="443"/>
      <c r="CK1088" s="443"/>
      <c r="CL1088" s="4"/>
      <c r="CM1088" s="4"/>
      <c r="CN1088" s="5"/>
      <c r="CO1088" s="4"/>
      <c r="CP1088" s="444"/>
      <c r="CQ1088" s="445"/>
      <c r="CR1088" s="446"/>
      <c r="CS1088" s="446"/>
      <c r="CT1088" s="444"/>
      <c r="CU1088" s="444"/>
      <c r="CV1088" s="444"/>
      <c r="CW1088" s="444"/>
      <c r="CX1088" s="447"/>
      <c r="CY1088" s="447"/>
      <c r="CZ1088" s="447"/>
      <c r="DA1088" s="447"/>
      <c r="DB1088" s="448"/>
      <c r="DC1088" s="448"/>
      <c r="DD1088" s="446"/>
      <c r="DE1088" s="439"/>
      <c r="DF1088" s="439"/>
      <c r="DG1088" s="439"/>
      <c r="DH1088" s="439"/>
      <c r="DI1088" s="439"/>
      <c r="DJ1088" s="439"/>
      <c r="DK1088" s="439"/>
      <c r="DL1088" s="446"/>
      <c r="DM1088" s="446"/>
      <c r="DN1088" s="444"/>
      <c r="DO1088" s="444"/>
      <c r="DP1088" s="444"/>
      <c r="DQ1088" s="444"/>
      <c r="DR1088" s="444"/>
      <c r="DS1088" s="441"/>
      <c r="DT1088" s="449"/>
      <c r="DU1088" s="450"/>
      <c r="DV1088" s="450"/>
      <c r="DW1088" s="450"/>
      <c r="DX1088" s="450"/>
      <c r="DY1088" s="450"/>
      <c r="DZ1088" s="450"/>
      <c r="EA1088" s="450"/>
      <c r="EB1088" s="450"/>
      <c r="EC1088" s="450"/>
      <c r="ED1088" s="450"/>
      <c r="EE1088" s="446"/>
      <c r="EF1088" s="446"/>
      <c r="EL1088" s="4"/>
      <c r="EM1088" s="4"/>
      <c r="EN1088" s="5"/>
      <c r="EO1088" s="4"/>
      <c r="FA1088" s="23"/>
      <c r="FB1088" s="24"/>
      <c r="FC1088" s="75"/>
      <c r="FD1088" s="76"/>
      <c r="FF1088" s="89"/>
      <c r="IA1088" s="214"/>
      <c r="IB1088" s="215"/>
      <c r="IC1088" s="214"/>
      <c r="ID1088" s="215"/>
      <c r="IE1088" s="214"/>
      <c r="IF1088" s="214"/>
      <c r="IG1088" s="214"/>
      <c r="IH1088" s="233"/>
      <c r="II1088" s="160"/>
      <c r="IJ1088" s="217"/>
      <c r="IK1088" s="218"/>
      <c r="IL1088" s="218"/>
      <c r="IM1088" s="218"/>
      <c r="IO1088" s="391"/>
    </row>
    <row r="1089" spans="1:249" s="6" customFormat="1" ht="15" x14ac:dyDescent="0.2">
      <c r="A1089" s="467" t="s">
        <v>2165</v>
      </c>
      <c r="B1089" s="467" t="s">
        <v>1969</v>
      </c>
      <c r="C1089" s="393" t="s">
        <v>3089</v>
      </c>
      <c r="D1089" s="468"/>
      <c r="E1089" s="462" t="s">
        <v>2136</v>
      </c>
      <c r="F1089" s="14" t="s">
        <v>2149</v>
      </c>
      <c r="G1089" s="14" t="s">
        <v>2149</v>
      </c>
      <c r="H1089" s="469" t="s">
        <v>2149</v>
      </c>
      <c r="I1089" s="462"/>
      <c r="J1089" s="456"/>
      <c r="K1089" s="11"/>
      <c r="L1089" s="11"/>
      <c r="M1089" s="14"/>
      <c r="N1089" s="470"/>
      <c r="O1089" s="14"/>
      <c r="P1089" s="14"/>
      <c r="Q1089" s="14"/>
      <c r="R1089" s="14"/>
      <c r="S1089" s="14"/>
      <c r="T1089" s="469"/>
      <c r="U1089" s="454"/>
      <c r="V1089" s="454"/>
      <c r="W1089" s="9"/>
      <c r="X1089" s="9"/>
      <c r="Y1089" s="10"/>
      <c r="Z1089" s="495" t="s">
        <v>2142</v>
      </c>
      <c r="AA1089" s="11"/>
      <c r="AB1089" s="472"/>
      <c r="AC1089" s="473"/>
      <c r="AD1089" s="473"/>
      <c r="AE1089" s="496" t="s">
        <v>2195</v>
      </c>
      <c r="AF1089" s="12"/>
      <c r="AG1089" s="12"/>
      <c r="AH1089" s="13"/>
      <c r="AI1089" s="14"/>
      <c r="AJ1089" s="14"/>
      <c r="AK1089" s="7"/>
      <c r="AL1089" s="7"/>
      <c r="AM1089" s="15"/>
      <c r="AN1089" s="15"/>
      <c r="AO1089" s="8"/>
      <c r="AP1089" s="453" t="s">
        <v>535</v>
      </c>
      <c r="AQ1089" s="17"/>
      <c r="AR1089" s="18"/>
      <c r="AS1089" s="19"/>
      <c r="AT1089" s="19"/>
      <c r="AU1089" s="19"/>
      <c r="AV1089" s="19"/>
      <c r="AW1089" s="19"/>
      <c r="AX1089" s="19"/>
      <c r="AY1089" s="19"/>
      <c r="AZ1089" s="20"/>
      <c r="BA1089" s="20"/>
      <c r="BB1089" s="21"/>
      <c r="BC1089" s="22" t="s">
        <v>2179</v>
      </c>
      <c r="BD1089" s="77"/>
      <c r="BE1089" s="91"/>
      <c r="BF1089" s="91"/>
      <c r="BG1089" s="92"/>
      <c r="BH1089"/>
      <c r="BI1089"/>
      <c r="BJ1089"/>
      <c r="BK1089"/>
      <c r="BL1089"/>
      <c r="BM1089"/>
      <c r="BN1089"/>
      <c r="BO1089"/>
      <c r="BP1089"/>
      <c r="BQ1089"/>
      <c r="BR1089"/>
      <c r="BS1089"/>
      <c r="BT1089" s="92"/>
      <c r="BU1089" s="92"/>
      <c r="BV1089" s="92"/>
      <c r="BW1089" s="5"/>
      <c r="BX1089" s="5"/>
      <c r="BY1089" s="5"/>
      <c r="BZ1089" s="5"/>
      <c r="CA1089" s="5"/>
      <c r="CB1089" s="5"/>
      <c r="CC1089" s="5"/>
      <c r="CD1089" s="440"/>
      <c r="CE1089" s="440"/>
      <c r="CF1089" s="441"/>
      <c r="CG1089" s="442"/>
      <c r="CH1089" s="443"/>
      <c r="CI1089" s="443"/>
      <c r="CJ1089" s="443"/>
      <c r="CK1089" s="443"/>
      <c r="CL1089" s="4"/>
      <c r="CM1089" s="4"/>
      <c r="CN1089" s="5"/>
      <c r="CO1089" s="4"/>
      <c r="CP1089" s="444"/>
      <c r="CQ1089" s="445"/>
      <c r="CR1089" s="446"/>
      <c r="CS1089" s="446"/>
      <c r="CT1089" s="444"/>
      <c r="CU1089" s="444"/>
      <c r="CV1089" s="444"/>
      <c r="CW1089" s="444"/>
      <c r="CX1089" s="447"/>
      <c r="CY1089" s="447"/>
      <c r="CZ1089" s="447"/>
      <c r="DA1089" s="447"/>
      <c r="DB1089" s="448"/>
      <c r="DC1089" s="448"/>
      <c r="DD1089" s="446"/>
      <c r="DE1089" s="439"/>
      <c r="DF1089" s="439"/>
      <c r="DG1089" s="439"/>
      <c r="DH1089" s="439"/>
      <c r="DI1089" s="439"/>
      <c r="DJ1089" s="439"/>
      <c r="DK1089" s="439"/>
      <c r="DL1089" s="446"/>
      <c r="DM1089" s="446"/>
      <c r="DN1089" s="444"/>
      <c r="DO1089" s="444"/>
      <c r="DP1089" s="444"/>
      <c r="DQ1089" s="444"/>
      <c r="DR1089" s="444"/>
      <c r="DS1089" s="441"/>
      <c r="DT1089" s="449"/>
      <c r="DU1089" s="450"/>
      <c r="DV1089" s="450"/>
      <c r="DW1089" s="450"/>
      <c r="DX1089" s="450"/>
      <c r="DY1089" s="450"/>
      <c r="DZ1089" s="450"/>
      <c r="EA1089" s="450"/>
      <c r="EB1089" s="450"/>
      <c r="EC1089" s="450"/>
      <c r="ED1089" s="450"/>
      <c r="EE1089" s="446"/>
      <c r="EF1089" s="446"/>
      <c r="EL1089" s="4"/>
      <c r="EM1089" s="4"/>
      <c r="EN1089" s="5"/>
      <c r="EO1089" s="4"/>
      <c r="FA1089" s="23"/>
      <c r="FB1089" s="24"/>
      <c r="FC1089" s="75"/>
      <c r="FD1089" s="76"/>
      <c r="FF1089" s="89"/>
      <c r="IA1089" s="214"/>
      <c r="IB1089" s="215"/>
      <c r="IC1089" s="214"/>
      <c r="ID1089" s="215"/>
      <c r="IE1089" s="214"/>
      <c r="IF1089" s="214"/>
      <c r="IG1089" s="214"/>
      <c r="IH1089" s="233"/>
      <c r="II1089" s="160"/>
      <c r="IJ1089" s="217"/>
      <c r="IK1089" s="218"/>
      <c r="IL1089" s="218"/>
      <c r="IM1089" s="218"/>
      <c r="IO1089" s="391"/>
    </row>
    <row r="1090" spans="1:249" s="6" customFormat="1" ht="15" x14ac:dyDescent="0.2">
      <c r="A1090" s="467" t="s">
        <v>2195</v>
      </c>
      <c r="B1090" s="467" t="s">
        <v>2149</v>
      </c>
      <c r="C1090" s="393" t="s">
        <v>1171</v>
      </c>
      <c r="D1090" s="468"/>
      <c r="E1090" s="462" t="s">
        <v>2138</v>
      </c>
      <c r="F1090" s="14" t="s">
        <v>2149</v>
      </c>
      <c r="G1090" s="14" t="s">
        <v>2149</v>
      </c>
      <c r="H1090" s="469" t="s">
        <v>2149</v>
      </c>
      <c r="I1090" s="462"/>
      <c r="J1090" s="456"/>
      <c r="K1090" s="11"/>
      <c r="L1090" s="11"/>
      <c r="M1090" s="14"/>
      <c r="N1090" s="470"/>
      <c r="O1090" s="14"/>
      <c r="P1090" s="14"/>
      <c r="Q1090" s="14"/>
      <c r="R1090" s="14"/>
      <c r="S1090" s="14"/>
      <c r="T1090" s="469"/>
      <c r="U1090" s="454"/>
      <c r="V1090" s="454"/>
      <c r="W1090" s="9"/>
      <c r="X1090" s="9"/>
      <c r="Y1090" s="10"/>
      <c r="Z1090" s="495" t="s">
        <v>2195</v>
      </c>
      <c r="AA1090" s="11"/>
      <c r="AB1090" s="472"/>
      <c r="AC1090" s="473"/>
      <c r="AD1090" s="473"/>
      <c r="AE1090" s="496" t="s">
        <v>2195</v>
      </c>
      <c r="AF1090" s="12"/>
      <c r="AG1090" s="12"/>
      <c r="AH1090" s="13"/>
      <c r="AI1090" s="14"/>
      <c r="AJ1090" s="14"/>
      <c r="AK1090" s="7"/>
      <c r="AL1090" s="7"/>
      <c r="AM1090" s="15"/>
      <c r="AN1090" s="15"/>
      <c r="AO1090" s="8"/>
      <c r="AP1090" s="453" t="s">
        <v>536</v>
      </c>
      <c r="AQ1090" s="17"/>
      <c r="AR1090" s="18"/>
      <c r="AS1090" s="19"/>
      <c r="AT1090" s="19"/>
      <c r="AU1090" s="19"/>
      <c r="AV1090" s="19"/>
      <c r="AW1090" s="19"/>
      <c r="AX1090" s="19"/>
      <c r="AY1090" s="19"/>
      <c r="AZ1090" s="20"/>
      <c r="BA1090" s="20"/>
      <c r="BB1090" s="21"/>
      <c r="BC1090" s="22" t="s">
        <v>2179</v>
      </c>
      <c r="BD1090" s="77"/>
      <c r="BE1090" s="91"/>
      <c r="BF1090" s="91"/>
      <c r="BG1090" s="92"/>
      <c r="BH1090"/>
      <c r="BI1090"/>
      <c r="BJ1090"/>
      <c r="BK1090"/>
      <c r="BL1090"/>
      <c r="BM1090"/>
      <c r="BN1090"/>
      <c r="BO1090"/>
      <c r="BP1090"/>
      <c r="BQ1090"/>
      <c r="BR1090"/>
      <c r="BS1090"/>
      <c r="BT1090" s="92"/>
      <c r="BU1090" s="92"/>
      <c r="BV1090" s="92"/>
      <c r="BW1090" s="5"/>
      <c r="BX1090" s="5"/>
      <c r="BY1090" s="5"/>
      <c r="BZ1090" s="5"/>
      <c r="CA1090" s="5"/>
      <c r="CB1090" s="5"/>
      <c r="CC1090" s="5"/>
      <c r="CD1090" s="440"/>
      <c r="CE1090" s="440"/>
      <c r="CF1090" s="441"/>
      <c r="CG1090" s="442"/>
      <c r="CH1090" s="443"/>
      <c r="CI1090" s="443"/>
      <c r="CJ1090" s="443"/>
      <c r="CK1090" s="443"/>
      <c r="CL1090" s="4"/>
      <c r="CM1090" s="4"/>
      <c r="CN1090" s="5"/>
      <c r="CO1090" s="4"/>
      <c r="CP1090" s="444"/>
      <c r="CQ1090" s="445"/>
      <c r="CR1090" s="446"/>
      <c r="CS1090" s="446"/>
      <c r="CT1090" s="444"/>
      <c r="CU1090" s="444"/>
      <c r="CV1090" s="444"/>
      <c r="CW1090" s="444"/>
      <c r="CX1090" s="447"/>
      <c r="CY1090" s="447"/>
      <c r="CZ1090" s="447"/>
      <c r="DA1090" s="447"/>
      <c r="DB1090" s="448"/>
      <c r="DC1090" s="448"/>
      <c r="DD1090" s="446"/>
      <c r="DE1090" s="439"/>
      <c r="DF1090" s="439"/>
      <c r="DG1090" s="439"/>
      <c r="DH1090" s="439"/>
      <c r="DI1090" s="439"/>
      <c r="DJ1090" s="439"/>
      <c r="DK1090" s="439"/>
      <c r="DL1090" s="446"/>
      <c r="DM1090" s="446"/>
      <c r="DN1090" s="444"/>
      <c r="DO1090" s="444"/>
      <c r="DP1090" s="444"/>
      <c r="DQ1090" s="444"/>
      <c r="DR1090" s="444"/>
      <c r="DS1090" s="441"/>
      <c r="DT1090" s="449"/>
      <c r="DU1090" s="450"/>
      <c r="DV1090" s="450"/>
      <c r="DW1090" s="450"/>
      <c r="DX1090" s="450"/>
      <c r="DY1090" s="450"/>
      <c r="DZ1090" s="450"/>
      <c r="EA1090" s="450"/>
      <c r="EB1090" s="450"/>
      <c r="EC1090" s="450"/>
      <c r="ED1090" s="450"/>
      <c r="EE1090" s="446"/>
      <c r="EF1090" s="446"/>
      <c r="EL1090" s="4"/>
      <c r="EM1090" s="4"/>
      <c r="EN1090" s="5"/>
      <c r="EO1090" s="4"/>
      <c r="FA1090" s="23"/>
      <c r="FB1090" s="24"/>
      <c r="FC1090" s="75"/>
      <c r="FD1090" s="76"/>
      <c r="FF1090" s="89"/>
      <c r="IA1090" s="214"/>
      <c r="IB1090" s="215"/>
      <c r="IC1090" s="214"/>
      <c r="ID1090" s="215"/>
      <c r="IE1090" s="214"/>
      <c r="IF1090" s="214"/>
      <c r="IG1090" s="214"/>
      <c r="IH1090" s="233"/>
      <c r="II1090" s="160"/>
      <c r="IJ1090" s="217"/>
      <c r="IK1090" s="218"/>
      <c r="IL1090" s="218"/>
      <c r="IM1090" s="218"/>
      <c r="IO1090" s="391"/>
    </row>
    <row r="1091" spans="1:249" s="6" customFormat="1" ht="15" x14ac:dyDescent="0.2">
      <c r="A1091" s="467">
        <v>1</v>
      </c>
      <c r="B1091" s="467" t="s">
        <v>2157</v>
      </c>
      <c r="C1091" s="393" t="s">
        <v>1172</v>
      </c>
      <c r="D1091" s="468"/>
      <c r="E1091" s="462" t="s">
        <v>2136</v>
      </c>
      <c r="F1091" s="14" t="s">
        <v>2149</v>
      </c>
      <c r="G1091" s="14" t="s">
        <v>2153</v>
      </c>
      <c r="H1091" s="469" t="s">
        <v>2149</v>
      </c>
      <c r="I1091" s="462"/>
      <c r="J1091" s="456"/>
      <c r="K1091" s="11"/>
      <c r="L1091" s="11"/>
      <c r="M1091" s="14"/>
      <c r="N1091" s="470"/>
      <c r="O1091" s="14"/>
      <c r="P1091" s="14"/>
      <c r="Q1091" s="14"/>
      <c r="R1091" s="14"/>
      <c r="S1091" s="14"/>
      <c r="T1091" s="469"/>
      <c r="U1091" s="454"/>
      <c r="V1091" s="454"/>
      <c r="W1091" s="9"/>
      <c r="X1091" s="9"/>
      <c r="Y1091" s="10"/>
      <c r="Z1091" s="495" t="s">
        <v>2195</v>
      </c>
      <c r="AA1091" s="11"/>
      <c r="AB1091" s="472"/>
      <c r="AC1091" s="473"/>
      <c r="AD1091" s="473"/>
      <c r="AE1091" s="496" t="s">
        <v>2195</v>
      </c>
      <c r="AF1091" s="12"/>
      <c r="AG1091" s="12"/>
      <c r="AH1091" s="13"/>
      <c r="AI1091" s="14"/>
      <c r="AJ1091" s="14"/>
      <c r="AK1091" s="7"/>
      <c r="AL1091" s="7"/>
      <c r="AM1091" s="15"/>
      <c r="AN1091" s="15"/>
      <c r="AO1091" s="8"/>
      <c r="AP1091" s="453" t="s">
        <v>537</v>
      </c>
      <c r="AQ1091" s="17"/>
      <c r="AR1091" s="18"/>
      <c r="AS1091" s="19"/>
      <c r="AT1091" s="19"/>
      <c r="AU1091" s="19"/>
      <c r="AV1091" s="19"/>
      <c r="AW1091" s="19"/>
      <c r="AX1091" s="19"/>
      <c r="AY1091" s="19"/>
      <c r="AZ1091" s="20"/>
      <c r="BA1091" s="20"/>
      <c r="BB1091" s="21"/>
      <c r="BC1091" s="22" t="s">
        <v>2179</v>
      </c>
      <c r="BD1091" s="77"/>
      <c r="BE1091" s="91"/>
      <c r="BF1091" s="91"/>
      <c r="BG1091" s="92"/>
      <c r="BH1091"/>
      <c r="BI1091"/>
      <c r="BJ1091"/>
      <c r="BK1091"/>
      <c r="BL1091"/>
      <c r="BM1091"/>
      <c r="BN1091"/>
      <c r="BO1091"/>
      <c r="BP1091"/>
      <c r="BQ1091"/>
      <c r="BR1091"/>
      <c r="BS1091"/>
      <c r="BT1091" s="92"/>
      <c r="BU1091" s="92"/>
      <c r="BV1091" s="92"/>
      <c r="BW1091" s="5"/>
      <c r="BX1091" s="5"/>
      <c r="BY1091" s="5"/>
      <c r="BZ1091" s="5"/>
      <c r="CA1091" s="5"/>
      <c r="CB1091" s="5"/>
      <c r="CC1091" s="5"/>
      <c r="CD1091" s="440"/>
      <c r="CE1091" s="440"/>
      <c r="CF1091" s="441"/>
      <c r="CG1091" s="442"/>
      <c r="CH1091" s="443"/>
      <c r="CI1091" s="443"/>
      <c r="CJ1091" s="443"/>
      <c r="CK1091" s="443"/>
      <c r="CL1091" s="4"/>
      <c r="CM1091" s="4"/>
      <c r="CN1091" s="5"/>
      <c r="CO1091" s="4"/>
      <c r="CP1091" s="444"/>
      <c r="CQ1091" s="445"/>
      <c r="CR1091" s="446"/>
      <c r="CS1091" s="446"/>
      <c r="CT1091" s="444"/>
      <c r="CU1091" s="444"/>
      <c r="CV1091" s="444"/>
      <c r="CW1091" s="444"/>
      <c r="CX1091" s="447"/>
      <c r="CY1091" s="447"/>
      <c r="CZ1091" s="447"/>
      <c r="DA1091" s="447"/>
      <c r="DB1091" s="448"/>
      <c r="DC1091" s="448"/>
      <c r="DD1091" s="446"/>
      <c r="DE1091" s="439"/>
      <c r="DF1091" s="439"/>
      <c r="DG1091" s="439"/>
      <c r="DH1091" s="439"/>
      <c r="DI1091" s="439"/>
      <c r="DJ1091" s="439"/>
      <c r="DK1091" s="439"/>
      <c r="DL1091" s="446"/>
      <c r="DM1091" s="446"/>
      <c r="DN1091" s="444"/>
      <c r="DO1091" s="444"/>
      <c r="DP1091" s="444"/>
      <c r="DQ1091" s="444"/>
      <c r="DR1091" s="444"/>
      <c r="DS1091" s="441"/>
      <c r="DT1091" s="449"/>
      <c r="DU1091" s="450"/>
      <c r="DV1091" s="450"/>
      <c r="DW1091" s="450"/>
      <c r="DX1091" s="450"/>
      <c r="DY1091" s="450"/>
      <c r="DZ1091" s="450"/>
      <c r="EA1091" s="450"/>
      <c r="EB1091" s="450"/>
      <c r="EC1091" s="450"/>
      <c r="ED1091" s="450"/>
      <c r="EE1091" s="446"/>
      <c r="EF1091" s="446"/>
      <c r="EL1091" s="4"/>
      <c r="EM1091" s="4"/>
      <c r="EN1091" s="5"/>
      <c r="EO1091" s="4"/>
      <c r="FA1091" s="23"/>
      <c r="FB1091" s="24"/>
      <c r="FC1091" s="75"/>
      <c r="FD1091" s="76"/>
      <c r="FF1091" s="89"/>
      <c r="IA1091" s="214"/>
      <c r="IB1091" s="215"/>
      <c r="IC1091" s="214"/>
      <c r="ID1091" s="215"/>
      <c r="IE1091" s="214"/>
      <c r="IF1091" s="214"/>
      <c r="IG1091" s="214"/>
      <c r="IH1091" s="233"/>
      <c r="II1091" s="160"/>
      <c r="IJ1091" s="217"/>
      <c r="IK1091" s="218"/>
      <c r="IL1091" s="218"/>
      <c r="IM1091" s="218"/>
      <c r="IO1091" s="391"/>
    </row>
    <row r="1092" spans="1:249" s="6" customFormat="1" ht="15" x14ac:dyDescent="0.2">
      <c r="A1092" s="467" t="s">
        <v>2195</v>
      </c>
      <c r="B1092" s="467" t="s">
        <v>3037</v>
      </c>
      <c r="C1092" s="458" t="s">
        <v>3221</v>
      </c>
      <c r="D1092" s="468"/>
      <c r="E1092" s="462" t="s">
        <v>2138</v>
      </c>
      <c r="F1092" s="14" t="s">
        <v>2149</v>
      </c>
      <c r="G1092" s="14" t="s">
        <v>2149</v>
      </c>
      <c r="H1092" s="469" t="s">
        <v>2149</v>
      </c>
      <c r="I1092" s="462"/>
      <c r="J1092" s="456"/>
      <c r="K1092" s="11"/>
      <c r="L1092" s="11"/>
      <c r="M1092" s="14"/>
      <c r="N1092" s="470"/>
      <c r="O1092" s="14"/>
      <c r="P1092" s="14"/>
      <c r="Q1092" s="14"/>
      <c r="R1092" s="14"/>
      <c r="S1092" s="14"/>
      <c r="T1092" s="469"/>
      <c r="U1092" s="454"/>
      <c r="V1092" s="454"/>
      <c r="W1092" s="454"/>
      <c r="X1092" s="454"/>
      <c r="Y1092" s="471"/>
      <c r="Z1092" s="471"/>
      <c r="AA1092" s="11"/>
      <c r="AB1092" s="472"/>
      <c r="AC1092" s="473"/>
      <c r="AD1092" s="473"/>
      <c r="AE1092" s="473"/>
      <c r="AF1092" s="473"/>
      <c r="AG1092" s="473"/>
      <c r="AH1092" s="474"/>
      <c r="AI1092" s="14"/>
      <c r="AJ1092" s="14"/>
      <c r="AK1092" s="11"/>
      <c r="AL1092" s="11"/>
      <c r="AM1092" s="475"/>
      <c r="AN1092" s="475"/>
      <c r="AO1092" s="469"/>
      <c r="AP1092" s="476"/>
      <c r="AQ1092" s="477"/>
      <c r="AR1092" s="478"/>
      <c r="AS1092" s="479"/>
      <c r="AT1092" s="479"/>
      <c r="AU1092" s="479"/>
      <c r="AV1092" s="479"/>
      <c r="AW1092" s="479"/>
      <c r="AX1092" s="479"/>
      <c r="AY1092" s="479"/>
      <c r="AZ1092" s="480"/>
      <c r="BA1092" s="480"/>
      <c r="BB1092" s="21"/>
      <c r="BC1092" s="22" t="s">
        <v>2179</v>
      </c>
      <c r="BD1092" s="77"/>
      <c r="BE1092" s="91"/>
      <c r="BF1092" s="91"/>
      <c r="BG1092" s="92"/>
      <c r="BH1092"/>
      <c r="BI1092"/>
      <c r="BJ1092"/>
      <c r="BK1092"/>
      <c r="BL1092"/>
      <c r="BM1092"/>
      <c r="BN1092"/>
      <c r="BO1092"/>
      <c r="BP1092"/>
      <c r="BQ1092"/>
      <c r="BR1092"/>
      <c r="BS1092"/>
      <c r="BT1092" s="92"/>
      <c r="BU1092" s="92"/>
      <c r="BV1092" s="92"/>
      <c r="BW1092" s="5"/>
      <c r="BX1092" s="5"/>
      <c r="BY1092" s="5"/>
      <c r="BZ1092" s="5"/>
      <c r="CA1092" s="5"/>
      <c r="CB1092" s="5"/>
      <c r="CC1092" s="5"/>
      <c r="CD1092" s="440"/>
      <c r="CE1092" s="440"/>
      <c r="CF1092" s="441"/>
      <c r="CG1092" s="442"/>
      <c r="CH1092" s="443"/>
      <c r="CI1092" s="443"/>
      <c r="CJ1092" s="443"/>
      <c r="CK1092" s="443"/>
      <c r="CL1092" s="4"/>
      <c r="CM1092" s="4"/>
      <c r="CN1092" s="5"/>
      <c r="CO1092" s="4"/>
      <c r="CP1092" s="444"/>
      <c r="CQ1092" s="445"/>
      <c r="CR1092" s="446"/>
      <c r="CS1092" s="446"/>
      <c r="CT1092" s="444"/>
      <c r="CU1092" s="444"/>
      <c r="CV1092" s="444"/>
      <c r="CW1092" s="444"/>
      <c r="CX1092" s="447"/>
      <c r="CY1092" s="447"/>
      <c r="CZ1092" s="447"/>
      <c r="DA1092" s="447"/>
      <c r="DB1092" s="448"/>
      <c r="DC1092" s="448"/>
      <c r="DD1092" s="446"/>
      <c r="DE1092" s="439"/>
      <c r="DF1092" s="439"/>
      <c r="DG1092" s="439"/>
      <c r="DH1092" s="439"/>
      <c r="DI1092" s="439"/>
      <c r="DJ1092" s="439"/>
      <c r="DK1092" s="439"/>
      <c r="DL1092" s="446"/>
      <c r="DM1092" s="446"/>
      <c r="DN1092" s="444"/>
      <c r="DO1092" s="444"/>
      <c r="DP1092" s="444"/>
      <c r="DQ1092" s="444"/>
      <c r="DR1092" s="444"/>
      <c r="DS1092" s="441"/>
      <c r="DT1092" s="449"/>
      <c r="DU1092" s="450"/>
      <c r="DV1092" s="450"/>
      <c r="DW1092" s="450"/>
      <c r="DX1092" s="450"/>
      <c r="DY1092" s="450"/>
      <c r="DZ1092" s="450"/>
      <c r="EA1092" s="450"/>
      <c r="EB1092" s="450"/>
      <c r="EC1092" s="450"/>
      <c r="ED1092" s="450"/>
      <c r="EE1092" s="446"/>
      <c r="EF1092" s="446"/>
      <c r="EL1092" s="4"/>
      <c r="EM1092" s="4"/>
      <c r="EN1092" s="5"/>
      <c r="EO1092" s="4"/>
      <c r="FA1092" s="23"/>
      <c r="FB1092" s="24"/>
      <c r="FC1092" s="75"/>
      <c r="FD1092" s="76"/>
      <c r="FF1092" s="89"/>
      <c r="IA1092" s="214"/>
      <c r="IB1092" s="215"/>
      <c r="IC1092" s="214"/>
      <c r="ID1092" s="215"/>
      <c r="IE1092" s="214"/>
      <c r="IF1092" s="214"/>
      <c r="IG1092" s="214"/>
      <c r="IH1092" s="233"/>
      <c r="II1092" s="160"/>
      <c r="IJ1092" s="217"/>
      <c r="IK1092" s="218"/>
      <c r="IL1092" s="218"/>
      <c r="IM1092" s="218"/>
      <c r="IO1092" s="391"/>
    </row>
    <row r="1093" spans="1:249" s="6" customFormat="1" ht="15" x14ac:dyDescent="0.2">
      <c r="A1093" s="467" t="s">
        <v>2195</v>
      </c>
      <c r="B1093" s="467" t="s">
        <v>2149</v>
      </c>
      <c r="C1093" s="393" t="s">
        <v>1173</v>
      </c>
      <c r="D1093" s="468"/>
      <c r="E1093" s="462" t="s">
        <v>2138</v>
      </c>
      <c r="F1093" s="14" t="s">
        <v>2149</v>
      </c>
      <c r="G1093" s="14" t="s">
        <v>2149</v>
      </c>
      <c r="H1093" s="469" t="s">
        <v>2149</v>
      </c>
      <c r="I1093" s="462"/>
      <c r="J1093" s="456"/>
      <c r="K1093" s="11"/>
      <c r="L1093" s="11"/>
      <c r="M1093" s="14"/>
      <c r="N1093" s="470"/>
      <c r="O1093" s="14"/>
      <c r="P1093" s="14"/>
      <c r="Q1093" s="14"/>
      <c r="R1093" s="14"/>
      <c r="S1093" s="14"/>
      <c r="T1093" s="469"/>
      <c r="U1093" s="454"/>
      <c r="V1093" s="454"/>
      <c r="W1093" s="9"/>
      <c r="X1093" s="9"/>
      <c r="Y1093" s="10"/>
      <c r="Z1093" s="495" t="s">
        <v>2195</v>
      </c>
      <c r="AA1093" s="11"/>
      <c r="AB1093" s="472"/>
      <c r="AC1093" s="473"/>
      <c r="AD1093" s="473"/>
      <c r="AE1093" s="496" t="s">
        <v>2195</v>
      </c>
      <c r="AF1093" s="12"/>
      <c r="AG1093" s="12"/>
      <c r="AH1093" s="13"/>
      <c r="AI1093" s="14"/>
      <c r="AJ1093" s="14"/>
      <c r="AK1093" s="7"/>
      <c r="AL1093" s="7"/>
      <c r="AM1093" s="15"/>
      <c r="AN1093" s="15"/>
      <c r="AO1093" s="8"/>
      <c r="AP1093" s="453" t="s">
        <v>538</v>
      </c>
      <c r="AQ1093" s="17"/>
      <c r="AR1093" s="18"/>
      <c r="AS1093" s="19"/>
      <c r="AT1093" s="19"/>
      <c r="AU1093" s="19"/>
      <c r="AV1093" s="19"/>
      <c r="AW1093" s="19"/>
      <c r="AX1093" s="19"/>
      <c r="AY1093" s="19"/>
      <c r="AZ1093" s="20"/>
      <c r="BA1093" s="20"/>
      <c r="BB1093" s="21"/>
      <c r="BC1093" s="22" t="s">
        <v>2179</v>
      </c>
      <c r="BD1093" s="77"/>
      <c r="BE1093" s="91"/>
      <c r="BF1093" s="91"/>
      <c r="BG1093" s="92"/>
      <c r="BH1093"/>
      <c r="BI1093"/>
      <c r="BJ1093"/>
      <c r="BK1093"/>
      <c r="BL1093"/>
      <c r="BM1093"/>
      <c r="BN1093"/>
      <c r="BO1093"/>
      <c r="BP1093"/>
      <c r="BQ1093"/>
      <c r="BR1093"/>
      <c r="BS1093"/>
      <c r="BT1093" s="92"/>
      <c r="BU1093" s="92"/>
      <c r="BV1093" s="92"/>
      <c r="BW1093" s="5"/>
      <c r="BX1093" s="5"/>
      <c r="BY1093" s="5"/>
      <c r="BZ1093" s="5"/>
      <c r="CA1093" s="5"/>
      <c r="CB1093" s="5"/>
      <c r="CC1093" s="5"/>
      <c r="CD1093" s="440"/>
      <c r="CE1093" s="440"/>
      <c r="CF1093" s="441"/>
      <c r="CG1093" s="442"/>
      <c r="CH1093" s="443"/>
      <c r="CI1093" s="443"/>
      <c r="CJ1093" s="443"/>
      <c r="CK1093" s="443"/>
      <c r="CL1093" s="4"/>
      <c r="CM1093" s="4"/>
      <c r="CN1093" s="5"/>
      <c r="CO1093" s="4"/>
      <c r="CP1093" s="444"/>
      <c r="CQ1093" s="445"/>
      <c r="CR1093" s="446"/>
      <c r="CS1093" s="446"/>
      <c r="CT1093" s="444"/>
      <c r="CU1093" s="444"/>
      <c r="CV1093" s="444"/>
      <c r="CW1093" s="444"/>
      <c r="CX1093" s="447"/>
      <c r="CY1093" s="447"/>
      <c r="CZ1093" s="447"/>
      <c r="DA1093" s="447"/>
      <c r="DB1093" s="448"/>
      <c r="DC1093" s="448"/>
      <c r="DD1093" s="446"/>
      <c r="DE1093" s="439"/>
      <c r="DF1093" s="439"/>
      <c r="DG1093" s="439"/>
      <c r="DH1093" s="439"/>
      <c r="DI1093" s="439"/>
      <c r="DJ1093" s="439"/>
      <c r="DK1093" s="439"/>
      <c r="DL1093" s="446"/>
      <c r="DM1093" s="446"/>
      <c r="DN1093" s="444"/>
      <c r="DO1093" s="444"/>
      <c r="DP1093" s="444"/>
      <c r="DQ1093" s="444"/>
      <c r="DR1093" s="444"/>
      <c r="DS1093" s="441"/>
      <c r="DT1093" s="449"/>
      <c r="DU1093" s="450"/>
      <c r="DV1093" s="450"/>
      <c r="DW1093" s="450"/>
      <c r="DX1093" s="450"/>
      <c r="DY1093" s="450"/>
      <c r="DZ1093" s="450"/>
      <c r="EA1093" s="450"/>
      <c r="EB1093" s="450"/>
      <c r="EC1093" s="450"/>
      <c r="ED1093" s="450"/>
      <c r="EE1093" s="446"/>
      <c r="EF1093" s="446"/>
      <c r="EL1093" s="4"/>
      <c r="EM1093" s="4"/>
      <c r="EN1093" s="5"/>
      <c r="EO1093" s="4"/>
      <c r="FA1093" s="23"/>
      <c r="FB1093" s="24"/>
      <c r="FC1093" s="75"/>
      <c r="FD1093" s="76"/>
      <c r="FF1093" s="89"/>
      <c r="IA1093" s="214"/>
      <c r="IB1093" s="215"/>
      <c r="IC1093" s="214"/>
      <c r="ID1093" s="215"/>
      <c r="IE1093" s="214"/>
      <c r="IF1093" s="214"/>
      <c r="IG1093" s="214"/>
      <c r="IH1093" s="233"/>
      <c r="II1093" s="160"/>
      <c r="IJ1093" s="217"/>
      <c r="IK1093" s="218"/>
      <c r="IL1093" s="218"/>
      <c r="IM1093" s="218"/>
      <c r="IO1093" s="391"/>
    </row>
    <row r="1094" spans="1:249" s="6" customFormat="1" ht="15" x14ac:dyDescent="0.2">
      <c r="A1094" s="467" t="s">
        <v>2195</v>
      </c>
      <c r="B1094" s="467" t="s">
        <v>2149</v>
      </c>
      <c r="C1094" s="393" t="s">
        <v>1174</v>
      </c>
      <c r="D1094" s="468"/>
      <c r="E1094" s="462" t="s">
        <v>2141</v>
      </c>
      <c r="F1094" s="14" t="s">
        <v>2149</v>
      </c>
      <c r="G1094" s="14" t="s">
        <v>2149</v>
      </c>
      <c r="H1094" s="469" t="s">
        <v>2149</v>
      </c>
      <c r="I1094" s="462"/>
      <c r="J1094" s="456"/>
      <c r="K1094" s="11"/>
      <c r="L1094" s="11"/>
      <c r="M1094" s="14"/>
      <c r="N1094" s="470"/>
      <c r="O1094" s="14"/>
      <c r="P1094" s="14"/>
      <c r="Q1094" s="14"/>
      <c r="R1094" s="14"/>
      <c r="S1094" s="14"/>
      <c r="T1094" s="469"/>
      <c r="U1094" s="454"/>
      <c r="V1094" s="454"/>
      <c r="W1094" s="9"/>
      <c r="X1094" s="9"/>
      <c r="Y1094" s="10"/>
      <c r="Z1094" s="495" t="s">
        <v>2195</v>
      </c>
      <c r="AA1094" s="11"/>
      <c r="AB1094" s="472"/>
      <c r="AC1094" s="473"/>
      <c r="AD1094" s="473"/>
      <c r="AE1094" s="496" t="s">
        <v>2195</v>
      </c>
      <c r="AF1094" s="12"/>
      <c r="AG1094" s="12"/>
      <c r="AH1094" s="13"/>
      <c r="AI1094" s="14"/>
      <c r="AJ1094" s="14"/>
      <c r="AK1094" s="7"/>
      <c r="AL1094" s="7"/>
      <c r="AM1094" s="15"/>
      <c r="AN1094" s="15"/>
      <c r="AO1094" s="8"/>
      <c r="AP1094" s="453" t="s">
        <v>539</v>
      </c>
      <c r="AQ1094" s="17"/>
      <c r="AR1094" s="18"/>
      <c r="AS1094" s="19"/>
      <c r="AT1094" s="19"/>
      <c r="AU1094" s="19"/>
      <c r="AV1094" s="19"/>
      <c r="AW1094" s="19"/>
      <c r="AX1094" s="19"/>
      <c r="AY1094" s="19"/>
      <c r="AZ1094" s="20"/>
      <c r="BA1094" s="20"/>
      <c r="BB1094" s="21"/>
      <c r="BC1094" s="22" t="s">
        <v>2179</v>
      </c>
      <c r="BD1094" s="77"/>
      <c r="BE1094" s="91"/>
      <c r="BF1094" s="91"/>
      <c r="BG1094" s="92"/>
      <c r="BH1094"/>
      <c r="BI1094"/>
      <c r="BJ1094"/>
      <c r="BK1094"/>
      <c r="BL1094"/>
      <c r="BM1094"/>
      <c r="BN1094"/>
      <c r="BO1094"/>
      <c r="BP1094"/>
      <c r="BQ1094"/>
      <c r="BR1094"/>
      <c r="BS1094"/>
      <c r="BT1094" s="92"/>
      <c r="BU1094" s="92"/>
      <c r="BV1094" s="92"/>
      <c r="BW1094" s="5"/>
      <c r="BX1094" s="5"/>
      <c r="BY1094" s="5"/>
      <c r="BZ1094" s="5"/>
      <c r="CA1094" s="5"/>
      <c r="CB1094" s="5"/>
      <c r="CC1094" s="5"/>
      <c r="CD1094" s="440"/>
      <c r="CE1094" s="440"/>
      <c r="CF1094" s="441"/>
      <c r="CG1094" s="442"/>
      <c r="CH1094" s="443"/>
      <c r="CI1094" s="443"/>
      <c r="CJ1094" s="443"/>
      <c r="CK1094" s="443"/>
      <c r="CL1094" s="4"/>
      <c r="CM1094" s="4"/>
      <c r="CN1094" s="5"/>
      <c r="CO1094" s="4"/>
      <c r="CP1094" s="444"/>
      <c r="CQ1094" s="445"/>
      <c r="CR1094" s="446"/>
      <c r="CS1094" s="446"/>
      <c r="CT1094" s="444"/>
      <c r="CU1094" s="444"/>
      <c r="CV1094" s="444"/>
      <c r="CW1094" s="444"/>
      <c r="CX1094" s="447"/>
      <c r="CY1094" s="447"/>
      <c r="CZ1094" s="447"/>
      <c r="DA1094" s="447"/>
      <c r="DB1094" s="448"/>
      <c r="DC1094" s="448"/>
      <c r="DD1094" s="446"/>
      <c r="DE1094" s="439"/>
      <c r="DF1094" s="439"/>
      <c r="DG1094" s="439"/>
      <c r="DH1094" s="439"/>
      <c r="DI1094" s="439"/>
      <c r="DJ1094" s="439"/>
      <c r="DK1094" s="439"/>
      <c r="DL1094" s="446"/>
      <c r="DM1094" s="446"/>
      <c r="DN1094" s="444"/>
      <c r="DO1094" s="444"/>
      <c r="DP1094" s="444"/>
      <c r="DQ1094" s="444"/>
      <c r="DR1094" s="444"/>
      <c r="DS1094" s="441"/>
      <c r="DT1094" s="449"/>
      <c r="DU1094" s="450"/>
      <c r="DV1094" s="450"/>
      <c r="DW1094" s="450"/>
      <c r="DX1094" s="450"/>
      <c r="DY1094" s="450"/>
      <c r="DZ1094" s="450"/>
      <c r="EA1094" s="450"/>
      <c r="EB1094" s="450"/>
      <c r="EC1094" s="450"/>
      <c r="ED1094" s="450"/>
      <c r="EE1094" s="446"/>
      <c r="EF1094" s="446"/>
      <c r="EL1094" s="4"/>
      <c r="EM1094" s="4"/>
      <c r="EN1094" s="5"/>
      <c r="EO1094" s="4"/>
      <c r="FA1094" s="23"/>
      <c r="FB1094" s="24"/>
      <c r="FC1094" s="75"/>
      <c r="FD1094" s="76"/>
      <c r="FF1094" s="89"/>
      <c r="IA1094" s="214"/>
      <c r="IB1094" s="215"/>
      <c r="IC1094" s="214"/>
      <c r="ID1094" s="215"/>
      <c r="IE1094" s="214"/>
      <c r="IF1094" s="214"/>
      <c r="IG1094" s="214"/>
      <c r="IH1094" s="233"/>
      <c r="II1094" s="160"/>
      <c r="IJ1094" s="217"/>
      <c r="IK1094" s="218"/>
      <c r="IL1094" s="218"/>
      <c r="IM1094" s="218"/>
      <c r="IO1094" s="391"/>
    </row>
    <row r="1095" spans="1:249" s="6" customFormat="1" ht="15" x14ac:dyDescent="0.2">
      <c r="A1095" s="467" t="s">
        <v>2195</v>
      </c>
      <c r="B1095" s="467" t="s">
        <v>2149</v>
      </c>
      <c r="C1095" s="393" t="s">
        <v>1175</v>
      </c>
      <c r="D1095" s="468"/>
      <c r="E1095" s="462" t="s">
        <v>2138</v>
      </c>
      <c r="F1095" s="14" t="s">
        <v>2149</v>
      </c>
      <c r="G1095" s="14" t="s">
        <v>2149</v>
      </c>
      <c r="H1095" s="469" t="s">
        <v>2149</v>
      </c>
      <c r="I1095" s="462"/>
      <c r="J1095" s="456"/>
      <c r="K1095" s="11"/>
      <c r="L1095" s="11"/>
      <c r="M1095" s="14"/>
      <c r="N1095" s="470"/>
      <c r="O1095" s="14"/>
      <c r="P1095" s="14"/>
      <c r="Q1095" s="14"/>
      <c r="R1095" s="14"/>
      <c r="S1095" s="14"/>
      <c r="T1095" s="469"/>
      <c r="U1095" s="454"/>
      <c r="V1095" s="454"/>
      <c r="W1095" s="9"/>
      <c r="X1095" s="9"/>
      <c r="Y1095" s="10"/>
      <c r="Z1095" s="495" t="s">
        <v>2195</v>
      </c>
      <c r="AA1095" s="11"/>
      <c r="AB1095" s="472"/>
      <c r="AC1095" s="473"/>
      <c r="AD1095" s="473"/>
      <c r="AE1095" s="496" t="s">
        <v>2195</v>
      </c>
      <c r="AF1095" s="12"/>
      <c r="AG1095" s="12"/>
      <c r="AH1095" s="13"/>
      <c r="AI1095" s="14"/>
      <c r="AJ1095" s="14"/>
      <c r="AK1095" s="7"/>
      <c r="AL1095" s="7"/>
      <c r="AM1095" s="15"/>
      <c r="AN1095" s="15"/>
      <c r="AO1095" s="8"/>
      <c r="AP1095" s="453" t="s">
        <v>540</v>
      </c>
      <c r="AQ1095" s="17"/>
      <c r="AR1095" s="18"/>
      <c r="AS1095" s="19"/>
      <c r="AT1095" s="19"/>
      <c r="AU1095" s="19"/>
      <c r="AV1095" s="19"/>
      <c r="AW1095" s="19"/>
      <c r="AX1095" s="19"/>
      <c r="AY1095" s="19"/>
      <c r="AZ1095" s="20"/>
      <c r="BA1095" s="20"/>
      <c r="BB1095" s="21"/>
      <c r="BC1095" s="22" t="s">
        <v>2179</v>
      </c>
      <c r="BD1095" s="77"/>
      <c r="BE1095" s="91"/>
      <c r="BF1095" s="91"/>
      <c r="BG1095" s="92"/>
      <c r="BH1095"/>
      <c r="BI1095"/>
      <c r="BJ1095"/>
      <c r="BK1095"/>
      <c r="BL1095"/>
      <c r="BM1095"/>
      <c r="BN1095"/>
      <c r="BO1095"/>
      <c r="BP1095"/>
      <c r="BQ1095"/>
      <c r="BR1095"/>
      <c r="BS1095"/>
      <c r="BT1095" s="92"/>
      <c r="BU1095" s="92"/>
      <c r="BV1095" s="92"/>
      <c r="BW1095" s="5"/>
      <c r="BX1095" s="5"/>
      <c r="BY1095" s="5"/>
      <c r="BZ1095" s="5"/>
      <c r="CA1095" s="5"/>
      <c r="CB1095" s="5"/>
      <c r="CC1095" s="5"/>
      <c r="CD1095" s="440"/>
      <c r="CE1095" s="440"/>
      <c r="CF1095" s="441"/>
      <c r="CG1095" s="442"/>
      <c r="CH1095" s="443"/>
      <c r="CI1095" s="443"/>
      <c r="CJ1095" s="443"/>
      <c r="CK1095" s="443"/>
      <c r="CL1095" s="4"/>
      <c r="CM1095" s="4"/>
      <c r="CN1095" s="5"/>
      <c r="CO1095" s="4"/>
      <c r="CP1095" s="444"/>
      <c r="CQ1095" s="445"/>
      <c r="CR1095" s="446"/>
      <c r="CS1095" s="446"/>
      <c r="CT1095" s="444"/>
      <c r="CU1095" s="444"/>
      <c r="CV1095" s="444"/>
      <c r="CW1095" s="444"/>
      <c r="CX1095" s="447"/>
      <c r="CY1095" s="447"/>
      <c r="CZ1095" s="447"/>
      <c r="DA1095" s="447"/>
      <c r="DB1095" s="448"/>
      <c r="DC1095" s="448"/>
      <c r="DD1095" s="446"/>
      <c r="DE1095" s="439"/>
      <c r="DF1095" s="439"/>
      <c r="DG1095" s="439"/>
      <c r="DH1095" s="439"/>
      <c r="DI1095" s="439"/>
      <c r="DJ1095" s="439"/>
      <c r="DK1095" s="439"/>
      <c r="DL1095" s="446"/>
      <c r="DM1095" s="446"/>
      <c r="DN1095" s="444"/>
      <c r="DO1095" s="444"/>
      <c r="DP1095" s="444"/>
      <c r="DQ1095" s="444"/>
      <c r="DR1095" s="444"/>
      <c r="DS1095" s="441"/>
      <c r="DT1095" s="449"/>
      <c r="DU1095" s="450"/>
      <c r="DV1095" s="450"/>
      <c r="DW1095" s="450"/>
      <c r="DX1095" s="450"/>
      <c r="DY1095" s="450"/>
      <c r="DZ1095" s="450"/>
      <c r="EA1095" s="450"/>
      <c r="EB1095" s="450"/>
      <c r="EC1095" s="450"/>
      <c r="ED1095" s="450"/>
      <c r="EE1095" s="446"/>
      <c r="EF1095" s="446"/>
      <c r="EL1095" s="4"/>
      <c r="EM1095" s="4"/>
      <c r="EN1095" s="5"/>
      <c r="EO1095" s="4"/>
      <c r="FA1095" s="23"/>
      <c r="FB1095" s="24"/>
      <c r="FC1095" s="75"/>
      <c r="FD1095" s="76"/>
      <c r="FF1095" s="89"/>
      <c r="IA1095" s="214"/>
      <c r="IB1095" s="215"/>
      <c r="IC1095" s="214"/>
      <c r="ID1095" s="215"/>
      <c r="IE1095" s="214"/>
      <c r="IF1095" s="214"/>
      <c r="IG1095" s="214"/>
      <c r="IH1095" s="233"/>
      <c r="II1095" s="160"/>
      <c r="IJ1095" s="217"/>
      <c r="IK1095" s="218"/>
      <c r="IL1095" s="218"/>
      <c r="IM1095" s="218"/>
      <c r="IO1095" s="391"/>
    </row>
    <row r="1096" spans="1:249" s="6" customFormat="1" ht="15" x14ac:dyDescent="0.2">
      <c r="A1096" s="467" t="s">
        <v>2165</v>
      </c>
      <c r="B1096" s="467" t="s">
        <v>3037</v>
      </c>
      <c r="C1096" s="458" t="s">
        <v>3145</v>
      </c>
      <c r="D1096" s="468"/>
      <c r="E1096" s="462" t="s">
        <v>2136</v>
      </c>
      <c r="F1096" s="14" t="s">
        <v>2149</v>
      </c>
      <c r="G1096" s="14" t="s">
        <v>2149</v>
      </c>
      <c r="H1096" s="469" t="s">
        <v>2149</v>
      </c>
      <c r="I1096" s="462"/>
      <c r="J1096" s="456"/>
      <c r="K1096" s="11"/>
      <c r="L1096" s="11"/>
      <c r="M1096" s="14"/>
      <c r="N1096" s="470"/>
      <c r="O1096" s="14"/>
      <c r="P1096" s="14"/>
      <c r="Q1096" s="14"/>
      <c r="R1096" s="14"/>
      <c r="S1096" s="14"/>
      <c r="T1096" s="469"/>
      <c r="U1096" s="454"/>
      <c r="V1096" s="454"/>
      <c r="W1096" s="454"/>
      <c r="X1096" s="454"/>
      <c r="Y1096" s="471"/>
      <c r="Z1096" s="471"/>
      <c r="AA1096" s="11"/>
      <c r="AB1096" s="472"/>
      <c r="AC1096" s="473"/>
      <c r="AD1096" s="473"/>
      <c r="AE1096" s="473"/>
      <c r="AF1096" s="473"/>
      <c r="AG1096" s="473"/>
      <c r="AH1096" s="474"/>
      <c r="AI1096" s="14"/>
      <c r="AJ1096" s="14"/>
      <c r="AK1096" s="11"/>
      <c r="AL1096" s="11"/>
      <c r="AM1096" s="475"/>
      <c r="AN1096" s="475"/>
      <c r="AO1096" s="469"/>
      <c r="AP1096" s="476"/>
      <c r="AQ1096" s="477"/>
      <c r="AR1096" s="478"/>
      <c r="AS1096" s="479"/>
      <c r="AT1096" s="479"/>
      <c r="AU1096" s="479"/>
      <c r="AV1096" s="479"/>
      <c r="AW1096" s="479"/>
      <c r="AX1096" s="479"/>
      <c r="AY1096" s="479"/>
      <c r="AZ1096" s="480"/>
      <c r="BA1096" s="480"/>
      <c r="BB1096" s="21"/>
      <c r="BC1096" s="22" t="s">
        <v>2179</v>
      </c>
      <c r="BD1096" s="77"/>
      <c r="BE1096" s="91"/>
      <c r="BF1096" s="91"/>
      <c r="BG1096" s="92"/>
      <c r="BH1096"/>
      <c r="BI1096"/>
      <c r="BJ1096"/>
      <c r="BK1096"/>
      <c r="BL1096"/>
      <c r="BM1096"/>
      <c r="BN1096"/>
      <c r="BO1096"/>
      <c r="BP1096"/>
      <c r="BQ1096"/>
      <c r="BR1096"/>
      <c r="BS1096"/>
      <c r="BT1096" s="92"/>
      <c r="BU1096" s="92"/>
      <c r="BV1096" s="92"/>
      <c r="BW1096" s="5"/>
      <c r="BX1096" s="5"/>
      <c r="BY1096" s="5"/>
      <c r="BZ1096" s="5"/>
      <c r="CA1096" s="5"/>
      <c r="CB1096" s="5"/>
      <c r="CC1096" s="5"/>
      <c r="CD1096" s="440"/>
      <c r="CE1096" s="440"/>
      <c r="CF1096" s="441"/>
      <c r="CG1096" s="442"/>
      <c r="CH1096" s="443"/>
      <c r="CI1096" s="443"/>
      <c r="CJ1096" s="443"/>
      <c r="CK1096" s="443"/>
      <c r="CL1096" s="4"/>
      <c r="CM1096" s="4"/>
      <c r="CN1096" s="5"/>
      <c r="CO1096" s="4"/>
      <c r="CP1096" s="444"/>
      <c r="CQ1096" s="445"/>
      <c r="CR1096" s="446"/>
      <c r="CS1096" s="446"/>
      <c r="CT1096" s="444"/>
      <c r="CU1096" s="444"/>
      <c r="CV1096" s="444"/>
      <c r="CW1096" s="444"/>
      <c r="CX1096" s="447"/>
      <c r="CY1096" s="447"/>
      <c r="CZ1096" s="447"/>
      <c r="DA1096" s="447"/>
      <c r="DB1096" s="448"/>
      <c r="DC1096" s="448"/>
      <c r="DD1096" s="446"/>
      <c r="DE1096" s="439"/>
      <c r="DF1096" s="439"/>
      <c r="DG1096" s="439"/>
      <c r="DH1096" s="439"/>
      <c r="DI1096" s="439"/>
      <c r="DJ1096" s="439"/>
      <c r="DK1096" s="439"/>
      <c r="DL1096" s="446"/>
      <c r="DM1096" s="446"/>
      <c r="DN1096" s="444"/>
      <c r="DO1096" s="444"/>
      <c r="DP1096" s="444"/>
      <c r="DQ1096" s="444"/>
      <c r="DR1096" s="444"/>
      <c r="DS1096" s="441"/>
      <c r="DT1096" s="449"/>
      <c r="DU1096" s="450"/>
      <c r="DV1096" s="450"/>
      <c r="DW1096" s="450"/>
      <c r="DX1096" s="450"/>
      <c r="DY1096" s="450"/>
      <c r="DZ1096" s="450"/>
      <c r="EA1096" s="450"/>
      <c r="EB1096" s="450"/>
      <c r="EC1096" s="450"/>
      <c r="ED1096" s="450"/>
      <c r="EE1096" s="446"/>
      <c r="EF1096" s="446"/>
      <c r="EL1096" s="4"/>
      <c r="EM1096" s="4"/>
      <c r="EN1096" s="5"/>
      <c r="EO1096" s="4"/>
      <c r="FA1096" s="23"/>
      <c r="FB1096" s="24"/>
      <c r="FC1096" s="75"/>
      <c r="FD1096" s="76"/>
      <c r="FF1096" s="89"/>
      <c r="IA1096" s="214"/>
      <c r="IB1096" s="215"/>
      <c r="IC1096" s="214"/>
      <c r="ID1096" s="215"/>
      <c r="IE1096" s="214"/>
      <c r="IF1096" s="214"/>
      <c r="IG1096" s="214"/>
      <c r="IH1096" s="233"/>
      <c r="II1096" s="160"/>
      <c r="IJ1096" s="217"/>
      <c r="IK1096" s="218"/>
      <c r="IL1096" s="218"/>
      <c r="IM1096" s="218"/>
      <c r="IO1096" s="391"/>
    </row>
    <row r="1097" spans="1:249" s="6" customFormat="1" ht="15" x14ac:dyDescent="0.2">
      <c r="A1097" s="467" t="s">
        <v>2195</v>
      </c>
      <c r="B1097" s="467" t="s">
        <v>2149</v>
      </c>
      <c r="C1097" s="393" t="s">
        <v>1176</v>
      </c>
      <c r="D1097" s="468"/>
      <c r="E1097" s="462" t="s">
        <v>2138</v>
      </c>
      <c r="F1097" s="14" t="s">
        <v>2149</v>
      </c>
      <c r="G1097" s="14" t="s">
        <v>2149</v>
      </c>
      <c r="H1097" s="469" t="s">
        <v>2149</v>
      </c>
      <c r="I1097" s="462"/>
      <c r="J1097" s="456"/>
      <c r="K1097" s="11"/>
      <c r="L1097" s="11"/>
      <c r="M1097" s="14"/>
      <c r="N1097" s="470"/>
      <c r="O1097" s="14"/>
      <c r="P1097" s="14"/>
      <c r="Q1097" s="14"/>
      <c r="R1097" s="14"/>
      <c r="S1097" s="14"/>
      <c r="T1097" s="469"/>
      <c r="U1097" s="454"/>
      <c r="V1097" s="454"/>
      <c r="W1097" s="9"/>
      <c r="X1097" s="9"/>
      <c r="Y1097" s="10"/>
      <c r="Z1097" s="495" t="s">
        <v>2195</v>
      </c>
      <c r="AA1097" s="11"/>
      <c r="AB1097" s="472"/>
      <c r="AC1097" s="473"/>
      <c r="AD1097" s="473"/>
      <c r="AE1097" s="496" t="s">
        <v>2195</v>
      </c>
      <c r="AF1097" s="12"/>
      <c r="AG1097" s="12"/>
      <c r="AH1097" s="13"/>
      <c r="AI1097" s="14"/>
      <c r="AJ1097" s="14"/>
      <c r="AK1097" s="7"/>
      <c r="AL1097" s="7"/>
      <c r="AM1097" s="15"/>
      <c r="AN1097" s="15"/>
      <c r="AO1097" s="8"/>
      <c r="AP1097" s="453" t="s">
        <v>541</v>
      </c>
      <c r="AQ1097" s="17"/>
      <c r="AR1097" s="18"/>
      <c r="AS1097" s="19"/>
      <c r="AT1097" s="19"/>
      <c r="AU1097" s="19"/>
      <c r="AV1097" s="19"/>
      <c r="AW1097" s="19"/>
      <c r="AX1097" s="19"/>
      <c r="AY1097" s="19"/>
      <c r="AZ1097" s="20"/>
      <c r="BA1097" s="20"/>
      <c r="BB1097" s="21"/>
      <c r="BC1097" s="22" t="s">
        <v>2179</v>
      </c>
      <c r="BD1097" s="77"/>
      <c r="BE1097" s="91"/>
      <c r="BF1097" s="91"/>
      <c r="BG1097" s="92"/>
      <c r="BH1097"/>
      <c r="BI1097"/>
      <c r="BJ1097"/>
      <c r="BK1097"/>
      <c r="BL1097"/>
      <c r="BM1097"/>
      <c r="BN1097"/>
      <c r="BO1097"/>
      <c r="BP1097"/>
      <c r="BQ1097"/>
      <c r="BR1097"/>
      <c r="BS1097"/>
      <c r="BT1097" s="92"/>
      <c r="BU1097" s="92"/>
      <c r="BV1097" s="92"/>
      <c r="BW1097" s="5"/>
      <c r="BX1097" s="5"/>
      <c r="BY1097" s="5"/>
      <c r="BZ1097" s="5"/>
      <c r="CA1097" s="5"/>
      <c r="CB1097" s="5"/>
      <c r="CC1097" s="5"/>
      <c r="CD1097" s="440"/>
      <c r="CE1097" s="440"/>
      <c r="CF1097" s="441"/>
      <c r="CG1097" s="442"/>
      <c r="CH1097" s="443"/>
      <c r="CI1097" s="443"/>
      <c r="CJ1097" s="443"/>
      <c r="CK1097" s="443"/>
      <c r="CL1097" s="4"/>
      <c r="CM1097" s="4"/>
      <c r="CN1097" s="5"/>
      <c r="CO1097" s="4"/>
      <c r="CP1097" s="444"/>
      <c r="CQ1097" s="445"/>
      <c r="CR1097" s="446"/>
      <c r="CS1097" s="446"/>
      <c r="CT1097" s="444"/>
      <c r="CU1097" s="444"/>
      <c r="CV1097" s="444"/>
      <c r="CW1097" s="444"/>
      <c r="CX1097" s="447"/>
      <c r="CY1097" s="447"/>
      <c r="CZ1097" s="447"/>
      <c r="DA1097" s="447"/>
      <c r="DB1097" s="448"/>
      <c r="DC1097" s="448"/>
      <c r="DD1097" s="446"/>
      <c r="DE1097" s="439"/>
      <c r="DF1097" s="439"/>
      <c r="DG1097" s="439"/>
      <c r="DH1097" s="439"/>
      <c r="DI1097" s="439"/>
      <c r="DJ1097" s="439"/>
      <c r="DK1097" s="439"/>
      <c r="DL1097" s="446"/>
      <c r="DM1097" s="446"/>
      <c r="DN1097" s="444"/>
      <c r="DO1097" s="444"/>
      <c r="DP1097" s="444"/>
      <c r="DQ1097" s="444"/>
      <c r="DR1097" s="444"/>
      <c r="DS1097" s="441"/>
      <c r="DT1097" s="449"/>
      <c r="DU1097" s="450"/>
      <c r="DV1097" s="450"/>
      <c r="DW1097" s="450"/>
      <c r="DX1097" s="450"/>
      <c r="DY1097" s="450"/>
      <c r="DZ1097" s="450"/>
      <c r="EA1097" s="450"/>
      <c r="EB1097" s="450"/>
      <c r="EC1097" s="450"/>
      <c r="ED1097" s="450"/>
      <c r="EE1097" s="446"/>
      <c r="EF1097" s="446"/>
      <c r="EL1097" s="4"/>
      <c r="EM1097" s="4"/>
      <c r="EN1097" s="5"/>
      <c r="EO1097" s="4"/>
      <c r="FA1097" s="23"/>
      <c r="FB1097" s="24"/>
      <c r="FC1097" s="75"/>
      <c r="FD1097" s="76"/>
      <c r="FF1097" s="89"/>
      <c r="IA1097" s="214"/>
      <c r="IB1097" s="215"/>
      <c r="IC1097" s="214"/>
      <c r="ID1097" s="215"/>
      <c r="IE1097" s="214"/>
      <c r="IF1097" s="214"/>
      <c r="IG1097" s="214"/>
      <c r="IH1097" s="233"/>
      <c r="II1097" s="160"/>
      <c r="IJ1097" s="217"/>
      <c r="IK1097" s="218"/>
      <c r="IL1097" s="218"/>
      <c r="IM1097" s="218"/>
      <c r="IO1097" s="391"/>
    </row>
    <row r="1098" spans="1:249" s="6" customFormat="1" ht="15" x14ac:dyDescent="0.2">
      <c r="A1098" s="467" t="s">
        <v>2195</v>
      </c>
      <c r="B1098" s="467" t="s">
        <v>1969</v>
      </c>
      <c r="C1098" s="393" t="s">
        <v>3090</v>
      </c>
      <c r="D1098" s="468"/>
      <c r="E1098" s="462" t="s">
        <v>2138</v>
      </c>
      <c r="F1098" s="14" t="s">
        <v>2149</v>
      </c>
      <c r="G1098" s="14" t="s">
        <v>2149</v>
      </c>
      <c r="H1098" s="469" t="s">
        <v>2149</v>
      </c>
      <c r="I1098" s="462"/>
      <c r="J1098" s="456"/>
      <c r="K1098" s="11"/>
      <c r="L1098" s="11"/>
      <c r="M1098" s="14"/>
      <c r="N1098" s="470"/>
      <c r="O1098" s="14"/>
      <c r="P1098" s="14"/>
      <c r="Q1098" s="14"/>
      <c r="R1098" s="14"/>
      <c r="S1098" s="14"/>
      <c r="T1098" s="469"/>
      <c r="U1098" s="454"/>
      <c r="V1098" s="454"/>
      <c r="W1098" s="9"/>
      <c r="X1098" s="9"/>
      <c r="Y1098" s="10"/>
      <c r="Z1098" s="495" t="s">
        <v>2142</v>
      </c>
      <c r="AA1098" s="11"/>
      <c r="AB1098" s="472"/>
      <c r="AC1098" s="473"/>
      <c r="AD1098" s="473"/>
      <c r="AE1098" s="496" t="s">
        <v>2195</v>
      </c>
      <c r="AF1098" s="12"/>
      <c r="AG1098" s="12"/>
      <c r="AH1098" s="13"/>
      <c r="AI1098" s="14"/>
      <c r="AJ1098" s="14"/>
      <c r="AK1098" s="7"/>
      <c r="AL1098" s="7"/>
      <c r="AM1098" s="15"/>
      <c r="AN1098" s="15"/>
      <c r="AO1098" s="8"/>
      <c r="AP1098" s="453" t="s">
        <v>542</v>
      </c>
      <c r="AQ1098" s="17"/>
      <c r="AR1098" s="18"/>
      <c r="AS1098" s="19"/>
      <c r="AT1098" s="19"/>
      <c r="AU1098" s="19"/>
      <c r="AV1098" s="19"/>
      <c r="AW1098" s="19"/>
      <c r="AX1098" s="19"/>
      <c r="AY1098" s="19"/>
      <c r="AZ1098" s="20"/>
      <c r="BA1098" s="20"/>
      <c r="BB1098" s="21"/>
      <c r="BC1098" s="22" t="s">
        <v>2179</v>
      </c>
      <c r="BD1098" s="77"/>
      <c r="BE1098" s="91"/>
      <c r="BF1098" s="91"/>
      <c r="BG1098" s="92"/>
      <c r="BH1098"/>
      <c r="BI1098"/>
      <c r="BJ1098"/>
      <c r="BK1098"/>
      <c r="BL1098"/>
      <c r="BM1098"/>
      <c r="BN1098"/>
      <c r="BO1098"/>
      <c r="BP1098"/>
      <c r="BQ1098"/>
      <c r="BR1098"/>
      <c r="BS1098"/>
      <c r="BT1098" s="92"/>
      <c r="BU1098" s="92"/>
      <c r="BV1098" s="92"/>
      <c r="BW1098" s="5"/>
      <c r="BX1098" s="5"/>
      <c r="BY1098" s="5"/>
      <c r="BZ1098" s="5"/>
      <c r="CA1098" s="5"/>
      <c r="CB1098" s="5"/>
      <c r="CC1098" s="5"/>
      <c r="CD1098" s="440"/>
      <c r="CE1098" s="440"/>
      <c r="CF1098" s="441"/>
      <c r="CG1098" s="442"/>
      <c r="CH1098" s="443"/>
      <c r="CI1098" s="443"/>
      <c r="CJ1098" s="443"/>
      <c r="CK1098" s="443"/>
      <c r="CL1098" s="4"/>
      <c r="CM1098" s="4"/>
      <c r="CN1098" s="5"/>
      <c r="CO1098" s="4"/>
      <c r="CP1098" s="444"/>
      <c r="CQ1098" s="445"/>
      <c r="CR1098" s="446"/>
      <c r="CS1098" s="446"/>
      <c r="CT1098" s="444"/>
      <c r="CU1098" s="444"/>
      <c r="CV1098" s="444"/>
      <c r="CW1098" s="444"/>
      <c r="CX1098" s="447"/>
      <c r="CY1098" s="447"/>
      <c r="CZ1098" s="447"/>
      <c r="DA1098" s="447"/>
      <c r="DB1098" s="448"/>
      <c r="DC1098" s="448"/>
      <c r="DD1098" s="446"/>
      <c r="DE1098" s="439"/>
      <c r="DF1098" s="439"/>
      <c r="DG1098" s="439"/>
      <c r="DH1098" s="439"/>
      <c r="DI1098" s="439"/>
      <c r="DJ1098" s="439"/>
      <c r="DK1098" s="439"/>
      <c r="DL1098" s="446"/>
      <c r="DM1098" s="446"/>
      <c r="DN1098" s="444"/>
      <c r="DO1098" s="444"/>
      <c r="DP1098" s="444"/>
      <c r="DQ1098" s="444"/>
      <c r="DR1098" s="444"/>
      <c r="DS1098" s="441"/>
      <c r="DT1098" s="449"/>
      <c r="DU1098" s="450"/>
      <c r="DV1098" s="450"/>
      <c r="DW1098" s="450"/>
      <c r="DX1098" s="450"/>
      <c r="DY1098" s="450"/>
      <c r="DZ1098" s="450"/>
      <c r="EA1098" s="450"/>
      <c r="EB1098" s="450"/>
      <c r="EC1098" s="450"/>
      <c r="ED1098" s="450"/>
      <c r="EE1098" s="446"/>
      <c r="EF1098" s="446"/>
      <c r="EL1098" s="4"/>
      <c r="EM1098" s="4"/>
      <c r="EN1098" s="5"/>
      <c r="EO1098" s="4"/>
      <c r="FA1098" s="23"/>
      <c r="FB1098" s="24"/>
      <c r="FC1098" s="75"/>
      <c r="FD1098" s="76"/>
      <c r="FF1098" s="89"/>
      <c r="IA1098" s="214"/>
      <c r="IB1098" s="215"/>
      <c r="IC1098" s="214"/>
      <c r="ID1098" s="215"/>
      <c r="IE1098" s="214"/>
      <c r="IF1098" s="214"/>
      <c r="IG1098" s="214"/>
      <c r="IH1098" s="233"/>
      <c r="II1098" s="160"/>
      <c r="IJ1098" s="217"/>
      <c r="IK1098" s="218"/>
      <c r="IL1098" s="218"/>
      <c r="IM1098" s="218"/>
      <c r="IO1098" s="391"/>
    </row>
    <row r="1099" spans="1:249" s="6" customFormat="1" ht="15" x14ac:dyDescent="0.2">
      <c r="A1099" s="467" t="s">
        <v>2195</v>
      </c>
      <c r="B1099" s="467" t="s">
        <v>2149</v>
      </c>
      <c r="C1099" s="393" t="s">
        <v>3091</v>
      </c>
      <c r="D1099" s="468"/>
      <c r="E1099" s="462" t="s">
        <v>2138</v>
      </c>
      <c r="F1099" s="14" t="s">
        <v>2149</v>
      </c>
      <c r="G1099" s="14" t="s">
        <v>2149</v>
      </c>
      <c r="H1099" s="469" t="s">
        <v>2149</v>
      </c>
      <c r="I1099" s="462"/>
      <c r="J1099" s="456"/>
      <c r="K1099" s="11"/>
      <c r="L1099" s="11"/>
      <c r="M1099" s="14"/>
      <c r="N1099" s="470"/>
      <c r="O1099" s="14"/>
      <c r="P1099" s="14"/>
      <c r="Q1099" s="14"/>
      <c r="R1099" s="14"/>
      <c r="S1099" s="14"/>
      <c r="T1099" s="469"/>
      <c r="U1099" s="454"/>
      <c r="V1099" s="454"/>
      <c r="W1099" s="9"/>
      <c r="X1099" s="9"/>
      <c r="Y1099" s="10"/>
      <c r="Z1099" s="495" t="s">
        <v>2195</v>
      </c>
      <c r="AA1099" s="11"/>
      <c r="AB1099" s="472"/>
      <c r="AC1099" s="473"/>
      <c r="AD1099" s="473"/>
      <c r="AE1099" s="496" t="s">
        <v>2195</v>
      </c>
      <c r="AF1099" s="12"/>
      <c r="AG1099" s="12"/>
      <c r="AH1099" s="13"/>
      <c r="AI1099" s="14"/>
      <c r="AJ1099" s="14"/>
      <c r="AK1099" s="7"/>
      <c r="AL1099" s="7"/>
      <c r="AM1099" s="15"/>
      <c r="AN1099" s="15"/>
      <c r="AO1099" s="8"/>
      <c r="AP1099" s="453" t="s">
        <v>543</v>
      </c>
      <c r="AQ1099" s="17"/>
      <c r="AR1099" s="18"/>
      <c r="AS1099" s="19"/>
      <c r="AT1099" s="19"/>
      <c r="AU1099" s="19"/>
      <c r="AV1099" s="19"/>
      <c r="AW1099" s="19"/>
      <c r="AX1099" s="19"/>
      <c r="AY1099" s="19"/>
      <c r="AZ1099" s="20"/>
      <c r="BA1099" s="20"/>
      <c r="BB1099" s="21"/>
      <c r="BC1099" s="22" t="s">
        <v>2179</v>
      </c>
      <c r="BD1099" s="77"/>
      <c r="BE1099" s="91"/>
      <c r="BF1099" s="91"/>
      <c r="BG1099" s="92"/>
      <c r="BH1099"/>
      <c r="BI1099"/>
      <c r="BJ1099"/>
      <c r="BK1099"/>
      <c r="BL1099"/>
      <c r="BM1099"/>
      <c r="BN1099"/>
      <c r="BO1099"/>
      <c r="BP1099"/>
      <c r="BQ1099"/>
      <c r="BR1099"/>
      <c r="BS1099"/>
      <c r="BT1099" s="92"/>
      <c r="BU1099" s="92"/>
      <c r="BV1099" s="92"/>
      <c r="BW1099" s="5"/>
      <c r="BX1099" s="5"/>
      <c r="BY1099" s="5"/>
      <c r="BZ1099" s="5"/>
      <c r="CA1099" s="5"/>
      <c r="CB1099" s="5"/>
      <c r="CC1099" s="5"/>
      <c r="CD1099" s="440"/>
      <c r="CE1099" s="440"/>
      <c r="CF1099" s="441"/>
      <c r="CG1099" s="442"/>
      <c r="CH1099" s="443"/>
      <c r="CI1099" s="443"/>
      <c r="CJ1099" s="443"/>
      <c r="CK1099" s="443"/>
      <c r="CL1099" s="4"/>
      <c r="CM1099" s="4"/>
      <c r="CN1099" s="5"/>
      <c r="CO1099" s="4"/>
      <c r="CP1099" s="444"/>
      <c r="CQ1099" s="445"/>
      <c r="CR1099" s="446"/>
      <c r="CS1099" s="446"/>
      <c r="CT1099" s="444"/>
      <c r="CU1099" s="444"/>
      <c r="CV1099" s="444"/>
      <c r="CW1099" s="444"/>
      <c r="CX1099" s="447"/>
      <c r="CY1099" s="447"/>
      <c r="CZ1099" s="447"/>
      <c r="DA1099" s="447"/>
      <c r="DB1099" s="448"/>
      <c r="DC1099" s="448"/>
      <c r="DD1099" s="446"/>
      <c r="DE1099" s="439"/>
      <c r="DF1099" s="439"/>
      <c r="DG1099" s="439"/>
      <c r="DH1099" s="439"/>
      <c r="DI1099" s="439"/>
      <c r="DJ1099" s="439"/>
      <c r="DK1099" s="439"/>
      <c r="DL1099" s="446"/>
      <c r="DM1099" s="446"/>
      <c r="DN1099" s="444"/>
      <c r="DO1099" s="444"/>
      <c r="DP1099" s="444"/>
      <c r="DQ1099" s="444"/>
      <c r="DR1099" s="444"/>
      <c r="DS1099" s="441"/>
      <c r="DT1099" s="449"/>
      <c r="DU1099" s="450"/>
      <c r="DV1099" s="450"/>
      <c r="DW1099" s="450"/>
      <c r="DX1099" s="450"/>
      <c r="DY1099" s="450"/>
      <c r="DZ1099" s="450"/>
      <c r="EA1099" s="450"/>
      <c r="EB1099" s="450"/>
      <c r="EC1099" s="450"/>
      <c r="ED1099" s="450"/>
      <c r="EE1099" s="446"/>
      <c r="EF1099" s="446"/>
      <c r="EL1099" s="4"/>
      <c r="EM1099" s="4"/>
      <c r="EN1099" s="5"/>
      <c r="EO1099" s="4"/>
      <c r="FA1099" s="23"/>
      <c r="FB1099" s="24"/>
      <c r="FC1099" s="75"/>
      <c r="FD1099" s="76"/>
      <c r="FF1099" s="89"/>
      <c r="IA1099" s="214"/>
      <c r="IB1099" s="215"/>
      <c r="IC1099" s="214"/>
      <c r="ID1099" s="215"/>
      <c r="IE1099" s="214"/>
      <c r="IF1099" s="214"/>
      <c r="IG1099" s="214"/>
      <c r="IH1099" s="233"/>
      <c r="II1099" s="160"/>
      <c r="IJ1099" s="217"/>
      <c r="IK1099" s="218"/>
      <c r="IL1099" s="218"/>
      <c r="IM1099" s="218"/>
      <c r="IO1099" s="391"/>
    </row>
    <row r="1100" spans="1:249" s="6" customFormat="1" ht="15" x14ac:dyDescent="0.2">
      <c r="A1100" s="467" t="s">
        <v>2165</v>
      </c>
      <c r="B1100" s="467" t="s">
        <v>1969</v>
      </c>
      <c r="C1100" s="393" t="s">
        <v>1177</v>
      </c>
      <c r="D1100" s="468"/>
      <c r="E1100" s="462" t="s">
        <v>2136</v>
      </c>
      <c r="F1100" s="14" t="s">
        <v>2149</v>
      </c>
      <c r="G1100" s="14" t="s">
        <v>2149</v>
      </c>
      <c r="H1100" s="469" t="s">
        <v>2149</v>
      </c>
      <c r="I1100" s="462"/>
      <c r="J1100" s="456"/>
      <c r="K1100" s="11"/>
      <c r="L1100" s="11"/>
      <c r="M1100" s="14"/>
      <c r="N1100" s="470"/>
      <c r="O1100" s="14"/>
      <c r="P1100" s="14"/>
      <c r="Q1100" s="14"/>
      <c r="R1100" s="14"/>
      <c r="S1100" s="14"/>
      <c r="T1100" s="469"/>
      <c r="U1100" s="454"/>
      <c r="V1100" s="454"/>
      <c r="W1100" s="9"/>
      <c r="X1100" s="9"/>
      <c r="Y1100" s="10"/>
      <c r="Z1100" s="495" t="s">
        <v>2142</v>
      </c>
      <c r="AA1100" s="11"/>
      <c r="AB1100" s="472"/>
      <c r="AC1100" s="473"/>
      <c r="AD1100" s="473"/>
      <c r="AE1100" s="496" t="s">
        <v>2195</v>
      </c>
      <c r="AF1100" s="12"/>
      <c r="AG1100" s="12"/>
      <c r="AH1100" s="13"/>
      <c r="AI1100" s="14"/>
      <c r="AJ1100" s="14"/>
      <c r="AK1100" s="7"/>
      <c r="AL1100" s="7"/>
      <c r="AM1100" s="15"/>
      <c r="AN1100" s="15"/>
      <c r="AO1100" s="8"/>
      <c r="AP1100" s="453" t="s">
        <v>544</v>
      </c>
      <c r="AQ1100" s="17"/>
      <c r="AR1100" s="18"/>
      <c r="AS1100" s="19"/>
      <c r="AT1100" s="19"/>
      <c r="AU1100" s="19"/>
      <c r="AV1100" s="19"/>
      <c r="AW1100" s="19"/>
      <c r="AX1100" s="19"/>
      <c r="AY1100" s="19"/>
      <c r="AZ1100" s="20"/>
      <c r="BA1100" s="20"/>
      <c r="BB1100" s="21"/>
      <c r="BC1100" s="22" t="s">
        <v>2179</v>
      </c>
      <c r="BD1100" s="77"/>
      <c r="BE1100" s="91"/>
      <c r="BF1100" s="91"/>
      <c r="BG1100" s="92"/>
      <c r="BH1100"/>
      <c r="BI1100"/>
      <c r="BJ1100"/>
      <c r="BK1100"/>
      <c r="BL1100"/>
      <c r="BM1100"/>
      <c r="BN1100"/>
      <c r="BO1100"/>
      <c r="BP1100"/>
      <c r="BQ1100"/>
      <c r="BR1100"/>
      <c r="BS1100"/>
      <c r="BT1100" s="92"/>
      <c r="BU1100" s="92"/>
      <c r="BV1100" s="92"/>
      <c r="BW1100" s="5"/>
      <c r="BX1100" s="5"/>
      <c r="BY1100" s="5"/>
      <c r="BZ1100" s="5"/>
      <c r="CA1100" s="5"/>
      <c r="CB1100" s="5"/>
      <c r="CC1100" s="5"/>
      <c r="CD1100" s="440"/>
      <c r="CE1100" s="440"/>
      <c r="CF1100" s="441"/>
      <c r="CG1100" s="442"/>
      <c r="CH1100" s="443"/>
      <c r="CI1100" s="443"/>
      <c r="CJ1100" s="443"/>
      <c r="CK1100" s="443"/>
      <c r="CL1100" s="4"/>
      <c r="CM1100" s="4"/>
      <c r="CN1100" s="5"/>
      <c r="CO1100" s="4"/>
      <c r="CP1100" s="444"/>
      <c r="CQ1100" s="445"/>
      <c r="CR1100" s="446"/>
      <c r="CS1100" s="446"/>
      <c r="CT1100" s="444"/>
      <c r="CU1100" s="444"/>
      <c r="CV1100" s="444"/>
      <c r="CW1100" s="444"/>
      <c r="CX1100" s="447"/>
      <c r="CY1100" s="447"/>
      <c r="CZ1100" s="447"/>
      <c r="DA1100" s="447"/>
      <c r="DB1100" s="448"/>
      <c r="DC1100" s="448"/>
      <c r="DD1100" s="446"/>
      <c r="DE1100" s="439"/>
      <c r="DF1100" s="439"/>
      <c r="DG1100" s="439"/>
      <c r="DH1100" s="439"/>
      <c r="DI1100" s="439"/>
      <c r="DJ1100" s="439"/>
      <c r="DK1100" s="439"/>
      <c r="DL1100" s="446"/>
      <c r="DM1100" s="446"/>
      <c r="DN1100" s="444"/>
      <c r="DO1100" s="444"/>
      <c r="DP1100" s="444"/>
      <c r="DQ1100" s="444"/>
      <c r="DR1100" s="444"/>
      <c r="DS1100" s="441"/>
      <c r="DT1100" s="449"/>
      <c r="DU1100" s="450"/>
      <c r="DV1100" s="450"/>
      <c r="DW1100" s="450"/>
      <c r="DX1100" s="450"/>
      <c r="DY1100" s="450"/>
      <c r="DZ1100" s="450"/>
      <c r="EA1100" s="450"/>
      <c r="EB1100" s="450"/>
      <c r="EC1100" s="450"/>
      <c r="ED1100" s="450"/>
      <c r="EE1100" s="446"/>
      <c r="EF1100" s="446"/>
      <c r="EL1100" s="4"/>
      <c r="EM1100" s="4"/>
      <c r="EN1100" s="5"/>
      <c r="EO1100" s="4"/>
      <c r="FA1100" s="23"/>
      <c r="FB1100" s="24"/>
      <c r="FC1100" s="75"/>
      <c r="FD1100" s="76"/>
      <c r="FF1100" s="89"/>
      <c r="IA1100" s="214"/>
      <c r="IB1100" s="215"/>
      <c r="IC1100" s="214"/>
      <c r="ID1100" s="215"/>
      <c r="IE1100" s="214"/>
      <c r="IF1100" s="214"/>
      <c r="IG1100" s="214"/>
      <c r="IH1100" s="233"/>
      <c r="II1100" s="160"/>
      <c r="IJ1100" s="217"/>
      <c r="IK1100" s="218"/>
      <c r="IL1100" s="218"/>
      <c r="IM1100" s="218"/>
      <c r="IO1100" s="391"/>
    </row>
    <row r="1101" spans="1:249" s="6" customFormat="1" ht="15" x14ac:dyDescent="0.2">
      <c r="A1101" s="467" t="s">
        <v>2195</v>
      </c>
      <c r="B1101" s="467" t="s">
        <v>3037</v>
      </c>
      <c r="C1101" s="458" t="s">
        <v>3155</v>
      </c>
      <c r="D1101" s="468"/>
      <c r="E1101" s="462" t="s">
        <v>2138</v>
      </c>
      <c r="F1101" s="14" t="s">
        <v>2149</v>
      </c>
      <c r="G1101" s="14" t="s">
        <v>2149</v>
      </c>
      <c r="H1101" s="469" t="s">
        <v>2149</v>
      </c>
      <c r="I1101" s="462"/>
      <c r="J1101" s="456"/>
      <c r="K1101" s="11"/>
      <c r="L1101" s="11"/>
      <c r="M1101" s="14"/>
      <c r="N1101" s="470"/>
      <c r="O1101" s="14"/>
      <c r="P1101" s="14"/>
      <c r="Q1101" s="14"/>
      <c r="R1101" s="14"/>
      <c r="S1101" s="14"/>
      <c r="T1101" s="469"/>
      <c r="U1101" s="454"/>
      <c r="V1101" s="454"/>
      <c r="W1101" s="454"/>
      <c r="X1101" s="454"/>
      <c r="Y1101" s="471"/>
      <c r="Z1101" s="471"/>
      <c r="AA1101" s="11"/>
      <c r="AB1101" s="472"/>
      <c r="AC1101" s="473"/>
      <c r="AD1101" s="473"/>
      <c r="AE1101" s="473"/>
      <c r="AF1101" s="473"/>
      <c r="AG1101" s="473"/>
      <c r="AH1101" s="474"/>
      <c r="AI1101" s="14"/>
      <c r="AJ1101" s="14"/>
      <c r="AK1101" s="11"/>
      <c r="AL1101" s="11"/>
      <c r="AM1101" s="475"/>
      <c r="AN1101" s="475"/>
      <c r="AO1101" s="469"/>
      <c r="AP1101" s="476"/>
      <c r="AQ1101" s="477"/>
      <c r="AR1101" s="478"/>
      <c r="AS1101" s="479"/>
      <c r="AT1101" s="479"/>
      <c r="AU1101" s="479"/>
      <c r="AV1101" s="479"/>
      <c r="AW1101" s="479"/>
      <c r="AX1101" s="479"/>
      <c r="AY1101" s="479"/>
      <c r="AZ1101" s="480"/>
      <c r="BA1101" s="480"/>
      <c r="BB1101" s="21"/>
      <c r="BC1101" s="22" t="s">
        <v>2179</v>
      </c>
      <c r="BD1101" s="77"/>
      <c r="BE1101" s="91"/>
      <c r="BF1101" s="91"/>
      <c r="BG1101" s="92"/>
      <c r="BH1101"/>
      <c r="BI1101"/>
      <c r="BJ1101"/>
      <c r="BK1101"/>
      <c r="BL1101"/>
      <c r="BM1101"/>
      <c r="BN1101"/>
      <c r="BO1101"/>
      <c r="BP1101"/>
      <c r="BQ1101"/>
      <c r="BR1101"/>
      <c r="BS1101"/>
      <c r="BT1101" s="92"/>
      <c r="BU1101" s="92"/>
      <c r="BV1101" s="92"/>
      <c r="BW1101" s="5"/>
      <c r="BX1101" s="5"/>
      <c r="BY1101" s="5"/>
      <c r="BZ1101" s="5"/>
      <c r="CA1101" s="5"/>
      <c r="CB1101" s="5"/>
      <c r="CC1101" s="5"/>
      <c r="CD1101" s="440"/>
      <c r="CE1101" s="440"/>
      <c r="CF1101" s="441"/>
      <c r="CG1101" s="442"/>
      <c r="CH1101" s="443"/>
      <c r="CI1101" s="443"/>
      <c r="CJ1101" s="443"/>
      <c r="CK1101" s="443"/>
      <c r="CL1101" s="4"/>
      <c r="CM1101" s="4"/>
      <c r="CN1101" s="5"/>
      <c r="CO1101" s="4"/>
      <c r="CP1101" s="444"/>
      <c r="CQ1101" s="445"/>
      <c r="CR1101" s="446"/>
      <c r="CS1101" s="446"/>
      <c r="CT1101" s="444"/>
      <c r="CU1101" s="444"/>
      <c r="CV1101" s="444"/>
      <c r="CW1101" s="444"/>
      <c r="CX1101" s="447"/>
      <c r="CY1101" s="447"/>
      <c r="CZ1101" s="447"/>
      <c r="DA1101" s="447"/>
      <c r="DB1101" s="448"/>
      <c r="DC1101" s="448"/>
      <c r="DD1101" s="446"/>
      <c r="DE1101" s="439"/>
      <c r="DF1101" s="439"/>
      <c r="DG1101" s="439"/>
      <c r="DH1101" s="439"/>
      <c r="DI1101" s="439"/>
      <c r="DJ1101" s="439"/>
      <c r="DK1101" s="439"/>
      <c r="DL1101" s="446"/>
      <c r="DM1101" s="446"/>
      <c r="DN1101" s="444"/>
      <c r="DO1101" s="444"/>
      <c r="DP1101" s="444"/>
      <c r="DQ1101" s="444"/>
      <c r="DR1101" s="444"/>
      <c r="DS1101" s="441"/>
      <c r="DT1101" s="449"/>
      <c r="DU1101" s="450"/>
      <c r="DV1101" s="450"/>
      <c r="DW1101" s="450"/>
      <c r="DX1101" s="450"/>
      <c r="DY1101" s="450"/>
      <c r="DZ1101" s="450"/>
      <c r="EA1101" s="450"/>
      <c r="EB1101" s="450"/>
      <c r="EC1101" s="450"/>
      <c r="ED1101" s="450"/>
      <c r="EE1101" s="446"/>
      <c r="EF1101" s="446"/>
      <c r="EL1101" s="4"/>
      <c r="EM1101" s="4"/>
      <c r="EN1101" s="5"/>
      <c r="EO1101" s="4"/>
      <c r="FA1101" s="23"/>
      <c r="FB1101" s="24"/>
      <c r="FC1101" s="75"/>
      <c r="FD1101" s="76"/>
      <c r="FF1101" s="89"/>
      <c r="IA1101" s="214"/>
      <c r="IB1101" s="215"/>
      <c r="IC1101" s="214"/>
      <c r="ID1101" s="215"/>
      <c r="IE1101" s="214"/>
      <c r="IF1101" s="214"/>
      <c r="IG1101" s="214"/>
      <c r="IH1101" s="233"/>
      <c r="II1101" s="160"/>
      <c r="IJ1101" s="217"/>
      <c r="IK1101" s="218"/>
      <c r="IL1101" s="218"/>
      <c r="IM1101" s="218"/>
      <c r="IO1101" s="391"/>
    </row>
    <row r="1102" spans="1:249" s="6" customFormat="1" ht="15" x14ac:dyDescent="0.2">
      <c r="A1102" s="467" t="s">
        <v>2195</v>
      </c>
      <c r="B1102" s="467" t="s">
        <v>2149</v>
      </c>
      <c r="C1102" s="393" t="s">
        <v>3092</v>
      </c>
      <c r="D1102" s="468"/>
      <c r="E1102" s="462" t="s">
        <v>2138</v>
      </c>
      <c r="F1102" s="14" t="s">
        <v>2149</v>
      </c>
      <c r="G1102" s="14" t="s">
        <v>2149</v>
      </c>
      <c r="H1102" s="469" t="s">
        <v>2149</v>
      </c>
      <c r="I1102" s="462"/>
      <c r="J1102" s="456"/>
      <c r="K1102" s="11"/>
      <c r="L1102" s="11"/>
      <c r="M1102" s="14"/>
      <c r="N1102" s="470"/>
      <c r="O1102" s="14"/>
      <c r="P1102" s="14"/>
      <c r="Q1102" s="14"/>
      <c r="R1102" s="14"/>
      <c r="S1102" s="14"/>
      <c r="T1102" s="469"/>
      <c r="U1102" s="454"/>
      <c r="V1102" s="454"/>
      <c r="W1102" s="9"/>
      <c r="X1102" s="9"/>
      <c r="Y1102" s="10"/>
      <c r="Z1102" s="495" t="s">
        <v>2195</v>
      </c>
      <c r="AA1102" s="11"/>
      <c r="AB1102" s="472"/>
      <c r="AC1102" s="473"/>
      <c r="AD1102" s="473"/>
      <c r="AE1102" s="496" t="s">
        <v>2195</v>
      </c>
      <c r="AF1102" s="12"/>
      <c r="AG1102" s="12"/>
      <c r="AH1102" s="13"/>
      <c r="AI1102" s="14"/>
      <c r="AJ1102" s="14"/>
      <c r="AK1102" s="7"/>
      <c r="AL1102" s="7"/>
      <c r="AM1102" s="15"/>
      <c r="AN1102" s="15"/>
      <c r="AO1102" s="8"/>
      <c r="AP1102" s="453" t="s">
        <v>545</v>
      </c>
      <c r="AQ1102" s="17"/>
      <c r="AR1102" s="18"/>
      <c r="AS1102" s="19"/>
      <c r="AT1102" s="19"/>
      <c r="AU1102" s="19"/>
      <c r="AV1102" s="19"/>
      <c r="AW1102" s="19"/>
      <c r="AX1102" s="19"/>
      <c r="AY1102" s="19"/>
      <c r="AZ1102" s="20"/>
      <c r="BA1102" s="20"/>
      <c r="BB1102" s="21"/>
      <c r="BC1102" s="22" t="s">
        <v>2179</v>
      </c>
      <c r="BD1102" s="77"/>
      <c r="BE1102" s="91"/>
      <c r="BF1102" s="91"/>
      <c r="BG1102" s="92"/>
      <c r="BH1102"/>
      <c r="BI1102"/>
      <c r="BJ1102"/>
      <c r="BK1102"/>
      <c r="BL1102"/>
      <c r="BM1102"/>
      <c r="BN1102"/>
      <c r="BO1102"/>
      <c r="BP1102"/>
      <c r="BQ1102"/>
      <c r="BR1102"/>
      <c r="BS1102"/>
      <c r="BT1102" s="92"/>
      <c r="BU1102" s="92"/>
      <c r="BV1102" s="92"/>
      <c r="BW1102" s="5"/>
      <c r="BX1102" s="5"/>
      <c r="BY1102" s="5"/>
      <c r="BZ1102" s="5"/>
      <c r="CA1102" s="5"/>
      <c r="CB1102" s="5"/>
      <c r="CC1102" s="5"/>
      <c r="CD1102" s="440"/>
      <c r="CE1102" s="440"/>
      <c r="CF1102" s="441"/>
      <c r="CG1102" s="442"/>
      <c r="CH1102" s="443"/>
      <c r="CI1102" s="443"/>
      <c r="CJ1102" s="443"/>
      <c r="CK1102" s="443"/>
      <c r="CL1102" s="4"/>
      <c r="CM1102" s="4"/>
      <c r="CN1102" s="5"/>
      <c r="CO1102" s="4"/>
      <c r="CP1102" s="444"/>
      <c r="CQ1102" s="445"/>
      <c r="CR1102" s="446"/>
      <c r="CS1102" s="446"/>
      <c r="CT1102" s="444"/>
      <c r="CU1102" s="444"/>
      <c r="CV1102" s="444"/>
      <c r="CW1102" s="444"/>
      <c r="CX1102" s="447"/>
      <c r="CY1102" s="447"/>
      <c r="CZ1102" s="447"/>
      <c r="DA1102" s="447"/>
      <c r="DB1102" s="448"/>
      <c r="DC1102" s="448"/>
      <c r="DD1102" s="446"/>
      <c r="DE1102" s="439"/>
      <c r="DF1102" s="439"/>
      <c r="DG1102" s="439"/>
      <c r="DH1102" s="439"/>
      <c r="DI1102" s="439"/>
      <c r="DJ1102" s="439"/>
      <c r="DK1102" s="439"/>
      <c r="DL1102" s="446"/>
      <c r="DM1102" s="446"/>
      <c r="DN1102" s="444"/>
      <c r="DO1102" s="444"/>
      <c r="DP1102" s="444"/>
      <c r="DQ1102" s="444"/>
      <c r="DR1102" s="444"/>
      <c r="DS1102" s="441"/>
      <c r="DT1102" s="449"/>
      <c r="DU1102" s="450"/>
      <c r="DV1102" s="450"/>
      <c r="DW1102" s="450"/>
      <c r="DX1102" s="450"/>
      <c r="DY1102" s="450"/>
      <c r="DZ1102" s="450"/>
      <c r="EA1102" s="450"/>
      <c r="EB1102" s="450"/>
      <c r="EC1102" s="450"/>
      <c r="ED1102" s="450"/>
      <c r="EE1102" s="446"/>
      <c r="EF1102" s="446"/>
      <c r="EL1102" s="4"/>
      <c r="EM1102" s="4"/>
      <c r="EN1102" s="5"/>
      <c r="EO1102" s="4"/>
      <c r="FA1102" s="23"/>
      <c r="FB1102" s="24"/>
      <c r="FC1102" s="75"/>
      <c r="FD1102" s="76"/>
      <c r="FF1102" s="89"/>
      <c r="IA1102" s="214"/>
      <c r="IB1102" s="215"/>
      <c r="IC1102" s="214"/>
      <c r="ID1102" s="215"/>
      <c r="IE1102" s="214"/>
      <c r="IF1102" s="214"/>
      <c r="IG1102" s="214"/>
      <c r="IH1102" s="233"/>
      <c r="II1102" s="160"/>
      <c r="IJ1102" s="217"/>
      <c r="IK1102" s="218"/>
      <c r="IL1102" s="218"/>
      <c r="IM1102" s="218"/>
      <c r="IO1102" s="391"/>
    </row>
    <row r="1103" spans="1:249" s="6" customFormat="1" ht="15" x14ac:dyDescent="0.2">
      <c r="A1103" s="467" t="s">
        <v>2195</v>
      </c>
      <c r="B1103" s="467" t="s">
        <v>2149</v>
      </c>
      <c r="C1103" s="393" t="s">
        <v>3093</v>
      </c>
      <c r="D1103" s="468"/>
      <c r="E1103" s="462" t="s">
        <v>2138</v>
      </c>
      <c r="F1103" s="14" t="s">
        <v>2149</v>
      </c>
      <c r="G1103" s="14" t="s">
        <v>2149</v>
      </c>
      <c r="H1103" s="469" t="s">
        <v>2149</v>
      </c>
      <c r="I1103" s="462"/>
      <c r="J1103" s="456"/>
      <c r="K1103" s="11"/>
      <c r="L1103" s="11"/>
      <c r="M1103" s="14"/>
      <c r="N1103" s="470"/>
      <c r="O1103" s="14"/>
      <c r="P1103" s="14"/>
      <c r="Q1103" s="14"/>
      <c r="R1103" s="14"/>
      <c r="S1103" s="14"/>
      <c r="T1103" s="469"/>
      <c r="U1103" s="454"/>
      <c r="V1103" s="454"/>
      <c r="W1103" s="9"/>
      <c r="X1103" s="9"/>
      <c r="Y1103" s="10"/>
      <c r="Z1103" s="495" t="s">
        <v>2195</v>
      </c>
      <c r="AA1103" s="11"/>
      <c r="AB1103" s="472"/>
      <c r="AC1103" s="473"/>
      <c r="AD1103" s="473"/>
      <c r="AE1103" s="496" t="s">
        <v>2195</v>
      </c>
      <c r="AF1103" s="12"/>
      <c r="AG1103" s="12"/>
      <c r="AH1103" s="13"/>
      <c r="AI1103" s="14"/>
      <c r="AJ1103" s="14"/>
      <c r="AK1103" s="7"/>
      <c r="AL1103" s="7"/>
      <c r="AM1103" s="15"/>
      <c r="AN1103" s="15"/>
      <c r="AO1103" s="8"/>
      <c r="AP1103" s="453" t="s">
        <v>546</v>
      </c>
      <c r="AQ1103" s="17"/>
      <c r="AR1103" s="18"/>
      <c r="AS1103" s="19"/>
      <c r="AT1103" s="19"/>
      <c r="AU1103" s="19"/>
      <c r="AV1103" s="19"/>
      <c r="AW1103" s="19"/>
      <c r="AX1103" s="19"/>
      <c r="AY1103" s="19"/>
      <c r="AZ1103" s="20"/>
      <c r="BA1103" s="20"/>
      <c r="BB1103" s="21"/>
      <c r="BC1103" s="22" t="s">
        <v>2179</v>
      </c>
      <c r="BD1103" s="77"/>
      <c r="BE1103" s="91"/>
      <c r="BF1103" s="91"/>
      <c r="BG1103" s="92"/>
      <c r="BH1103"/>
      <c r="BI1103"/>
      <c r="BJ1103"/>
      <c r="BK1103"/>
      <c r="BL1103"/>
      <c r="BM1103"/>
      <c r="BN1103"/>
      <c r="BO1103"/>
      <c r="BP1103"/>
      <c r="BQ1103"/>
      <c r="BR1103"/>
      <c r="BS1103"/>
      <c r="BT1103" s="92"/>
      <c r="BU1103" s="92"/>
      <c r="BV1103" s="92"/>
      <c r="BW1103" s="5"/>
      <c r="BX1103" s="5"/>
      <c r="BY1103" s="5"/>
      <c r="BZ1103" s="5"/>
      <c r="CA1103" s="5"/>
      <c r="CB1103" s="5"/>
      <c r="CC1103" s="5"/>
      <c r="CD1103" s="440"/>
      <c r="CE1103" s="440"/>
      <c r="CF1103" s="441"/>
      <c r="CG1103" s="442"/>
      <c r="CH1103" s="443"/>
      <c r="CI1103" s="443"/>
      <c r="CJ1103" s="443"/>
      <c r="CK1103" s="443"/>
      <c r="CL1103" s="4"/>
      <c r="CM1103" s="4"/>
      <c r="CN1103" s="5"/>
      <c r="CO1103" s="4"/>
      <c r="CP1103" s="444"/>
      <c r="CQ1103" s="445"/>
      <c r="CR1103" s="446"/>
      <c r="CS1103" s="446"/>
      <c r="CT1103" s="444"/>
      <c r="CU1103" s="444"/>
      <c r="CV1103" s="444"/>
      <c r="CW1103" s="444"/>
      <c r="CX1103" s="447"/>
      <c r="CY1103" s="447"/>
      <c r="CZ1103" s="447"/>
      <c r="DA1103" s="447"/>
      <c r="DB1103" s="448"/>
      <c r="DC1103" s="448"/>
      <c r="DD1103" s="446"/>
      <c r="DE1103" s="439"/>
      <c r="DF1103" s="439"/>
      <c r="DG1103" s="439"/>
      <c r="DH1103" s="439"/>
      <c r="DI1103" s="439"/>
      <c r="DJ1103" s="439"/>
      <c r="DK1103" s="439"/>
      <c r="DL1103" s="446"/>
      <c r="DM1103" s="446"/>
      <c r="DN1103" s="444"/>
      <c r="DO1103" s="444"/>
      <c r="DP1103" s="444"/>
      <c r="DQ1103" s="444"/>
      <c r="DR1103" s="444"/>
      <c r="DS1103" s="441"/>
      <c r="DT1103" s="449"/>
      <c r="DU1103" s="450"/>
      <c r="DV1103" s="450"/>
      <c r="DW1103" s="450"/>
      <c r="DX1103" s="450"/>
      <c r="DY1103" s="450"/>
      <c r="DZ1103" s="450"/>
      <c r="EA1103" s="450"/>
      <c r="EB1103" s="450"/>
      <c r="EC1103" s="450"/>
      <c r="ED1103" s="450"/>
      <c r="EE1103" s="446"/>
      <c r="EF1103" s="446"/>
      <c r="EL1103" s="4"/>
      <c r="EM1103" s="4"/>
      <c r="EN1103" s="5"/>
      <c r="EO1103" s="4"/>
      <c r="FA1103" s="23"/>
      <c r="FB1103" s="24"/>
      <c r="FC1103" s="75"/>
      <c r="FD1103" s="76"/>
      <c r="FF1103" s="89"/>
      <c r="IA1103" s="214"/>
      <c r="IB1103" s="215"/>
      <c r="IC1103" s="214"/>
      <c r="ID1103" s="215"/>
      <c r="IE1103" s="214"/>
      <c r="IF1103" s="214"/>
      <c r="IG1103" s="214"/>
      <c r="IH1103" s="233"/>
      <c r="II1103" s="160"/>
      <c r="IJ1103" s="217"/>
      <c r="IK1103" s="218"/>
      <c r="IL1103" s="218"/>
      <c r="IM1103" s="218"/>
      <c r="IO1103" s="391"/>
    </row>
    <row r="1104" spans="1:249" s="6" customFormat="1" ht="15" x14ac:dyDescent="0.2">
      <c r="A1104" s="467" t="s">
        <v>2165</v>
      </c>
      <c r="B1104" s="467" t="s">
        <v>3037</v>
      </c>
      <c r="C1104" s="458" t="s">
        <v>3146</v>
      </c>
      <c r="D1104" s="468"/>
      <c r="E1104" s="462" t="s">
        <v>2136</v>
      </c>
      <c r="F1104" s="14" t="s">
        <v>2149</v>
      </c>
      <c r="G1104" s="14" t="s">
        <v>2149</v>
      </c>
      <c r="H1104" s="469" t="s">
        <v>2149</v>
      </c>
      <c r="I1104" s="462"/>
      <c r="J1104" s="456"/>
      <c r="K1104" s="11"/>
      <c r="L1104" s="11"/>
      <c r="M1104" s="14"/>
      <c r="N1104" s="470"/>
      <c r="O1104" s="14"/>
      <c r="P1104" s="14"/>
      <c r="Q1104" s="14"/>
      <c r="R1104" s="14"/>
      <c r="S1104" s="14"/>
      <c r="T1104" s="469"/>
      <c r="U1104" s="454"/>
      <c r="V1104" s="454"/>
      <c r="W1104" s="454"/>
      <c r="X1104" s="454"/>
      <c r="Y1104" s="471"/>
      <c r="Z1104" s="471"/>
      <c r="AA1104" s="11"/>
      <c r="AB1104" s="472"/>
      <c r="AC1104" s="473"/>
      <c r="AD1104" s="473"/>
      <c r="AE1104" s="473"/>
      <c r="AF1104" s="473"/>
      <c r="AG1104" s="473"/>
      <c r="AH1104" s="474"/>
      <c r="AI1104" s="14"/>
      <c r="AJ1104" s="14"/>
      <c r="AK1104" s="11"/>
      <c r="AL1104" s="11"/>
      <c r="AM1104" s="475"/>
      <c r="AN1104" s="475"/>
      <c r="AO1104" s="469"/>
      <c r="AP1104" s="476"/>
      <c r="AQ1104" s="477"/>
      <c r="AR1104" s="478"/>
      <c r="AS1104" s="479"/>
      <c r="AT1104" s="479"/>
      <c r="AU1104" s="479"/>
      <c r="AV1104" s="479"/>
      <c r="AW1104" s="479"/>
      <c r="AX1104" s="479"/>
      <c r="AY1104" s="479"/>
      <c r="AZ1104" s="480"/>
      <c r="BA1104" s="480"/>
      <c r="BB1104" s="21"/>
      <c r="BC1104" s="22" t="s">
        <v>2179</v>
      </c>
      <c r="BD1104" s="77"/>
      <c r="BE1104" s="91"/>
      <c r="BF1104" s="91"/>
      <c r="BG1104" s="92"/>
      <c r="BH1104"/>
      <c r="BI1104"/>
      <c r="BJ1104"/>
      <c r="BK1104"/>
      <c r="BL1104"/>
      <c r="BM1104"/>
      <c r="BN1104"/>
      <c r="BO1104"/>
      <c r="BP1104"/>
      <c r="BQ1104"/>
      <c r="BR1104"/>
      <c r="BS1104"/>
      <c r="BT1104" s="92"/>
      <c r="BU1104" s="92"/>
      <c r="BV1104" s="92"/>
      <c r="BW1104" s="5"/>
      <c r="BX1104" s="5"/>
      <c r="BY1104" s="5"/>
      <c r="BZ1104" s="5"/>
      <c r="CA1104" s="5"/>
      <c r="CB1104" s="5"/>
      <c r="CC1104" s="5"/>
      <c r="CD1104" s="440"/>
      <c r="CE1104" s="440"/>
      <c r="CF1104" s="441"/>
      <c r="CG1104" s="442"/>
      <c r="CH1104" s="443"/>
      <c r="CI1104" s="443"/>
      <c r="CJ1104" s="443"/>
      <c r="CK1104" s="443"/>
      <c r="CL1104" s="4"/>
      <c r="CM1104" s="4"/>
      <c r="CN1104" s="5"/>
      <c r="CO1104" s="4"/>
      <c r="CP1104" s="444"/>
      <c r="CQ1104" s="445"/>
      <c r="CR1104" s="446"/>
      <c r="CS1104" s="446"/>
      <c r="CT1104" s="444"/>
      <c r="CU1104" s="444"/>
      <c r="CV1104" s="444"/>
      <c r="CW1104" s="444"/>
      <c r="CX1104" s="447"/>
      <c r="CY1104" s="447"/>
      <c r="CZ1104" s="447"/>
      <c r="DA1104" s="447"/>
      <c r="DB1104" s="448"/>
      <c r="DC1104" s="448"/>
      <c r="DD1104" s="446"/>
      <c r="DE1104" s="439"/>
      <c r="DF1104" s="439"/>
      <c r="DG1104" s="439"/>
      <c r="DH1104" s="439"/>
      <c r="DI1104" s="439"/>
      <c r="DJ1104" s="439"/>
      <c r="DK1104" s="439"/>
      <c r="DL1104" s="446"/>
      <c r="DM1104" s="446"/>
      <c r="DN1104" s="444"/>
      <c r="DO1104" s="444"/>
      <c r="DP1104" s="444"/>
      <c r="DQ1104" s="444"/>
      <c r="DR1104" s="444"/>
      <c r="DS1104" s="441"/>
      <c r="DT1104" s="449"/>
      <c r="DU1104" s="450"/>
      <c r="DV1104" s="450"/>
      <c r="DW1104" s="450"/>
      <c r="DX1104" s="450"/>
      <c r="DY1104" s="450"/>
      <c r="DZ1104" s="450"/>
      <c r="EA1104" s="450"/>
      <c r="EB1104" s="450"/>
      <c r="EC1104" s="450"/>
      <c r="ED1104" s="450"/>
      <c r="EE1104" s="446"/>
      <c r="EF1104" s="446"/>
      <c r="EL1104" s="4"/>
      <c r="EM1104" s="4"/>
      <c r="EN1104" s="5"/>
      <c r="EO1104" s="4"/>
      <c r="FA1104" s="23"/>
      <c r="FB1104" s="24"/>
      <c r="FC1104" s="75"/>
      <c r="FD1104" s="76"/>
      <c r="FF1104" s="89"/>
      <c r="IA1104" s="214"/>
      <c r="IB1104" s="215"/>
      <c r="IC1104" s="214"/>
      <c r="ID1104" s="215"/>
      <c r="IE1104" s="214"/>
      <c r="IF1104" s="214"/>
      <c r="IG1104" s="214"/>
      <c r="IH1104" s="233"/>
      <c r="II1104" s="160"/>
      <c r="IJ1104" s="217"/>
      <c r="IK1104" s="218"/>
      <c r="IL1104" s="218"/>
      <c r="IM1104" s="218"/>
      <c r="IO1104" s="391"/>
    </row>
    <row r="1105" spans="1:249" s="6" customFormat="1" ht="15" x14ac:dyDescent="0.2">
      <c r="A1105" s="467" t="s">
        <v>2195</v>
      </c>
      <c r="B1105" s="467" t="s">
        <v>2149</v>
      </c>
      <c r="C1105" s="393" t="s">
        <v>3094</v>
      </c>
      <c r="D1105" s="468"/>
      <c r="E1105" s="462" t="s">
        <v>2138</v>
      </c>
      <c r="F1105" s="14" t="s">
        <v>2149</v>
      </c>
      <c r="G1105" s="14" t="s">
        <v>2149</v>
      </c>
      <c r="H1105" s="469" t="s">
        <v>2149</v>
      </c>
      <c r="I1105" s="462"/>
      <c r="J1105" s="456"/>
      <c r="K1105" s="11"/>
      <c r="L1105" s="11"/>
      <c r="M1105" s="14"/>
      <c r="N1105" s="470"/>
      <c r="O1105" s="14"/>
      <c r="P1105" s="14"/>
      <c r="Q1105" s="14"/>
      <c r="R1105" s="14"/>
      <c r="S1105" s="14"/>
      <c r="T1105" s="469"/>
      <c r="U1105" s="454"/>
      <c r="V1105" s="454"/>
      <c r="W1105" s="9"/>
      <c r="X1105" s="9"/>
      <c r="Y1105" s="10"/>
      <c r="Z1105" s="495" t="s">
        <v>2195</v>
      </c>
      <c r="AA1105" s="11"/>
      <c r="AB1105" s="472"/>
      <c r="AC1105" s="473"/>
      <c r="AD1105" s="473"/>
      <c r="AE1105" s="496" t="s">
        <v>2195</v>
      </c>
      <c r="AF1105" s="12"/>
      <c r="AG1105" s="12"/>
      <c r="AH1105" s="13"/>
      <c r="AI1105" s="14"/>
      <c r="AJ1105" s="14"/>
      <c r="AK1105" s="7"/>
      <c r="AL1105" s="7"/>
      <c r="AM1105" s="15"/>
      <c r="AN1105" s="15"/>
      <c r="AO1105" s="8"/>
      <c r="AP1105" s="453" t="s">
        <v>547</v>
      </c>
      <c r="AQ1105" s="17"/>
      <c r="AR1105" s="18"/>
      <c r="AS1105" s="19"/>
      <c r="AT1105" s="19"/>
      <c r="AU1105" s="19"/>
      <c r="AV1105" s="19"/>
      <c r="AW1105" s="19"/>
      <c r="AX1105" s="19"/>
      <c r="AY1105" s="19"/>
      <c r="AZ1105" s="20"/>
      <c r="BA1105" s="20"/>
      <c r="BB1105" s="21"/>
      <c r="BC1105" s="22" t="s">
        <v>2179</v>
      </c>
      <c r="BD1105" s="77"/>
      <c r="BE1105" s="91"/>
      <c r="BF1105" s="91"/>
      <c r="BG1105" s="92"/>
      <c r="BH1105"/>
      <c r="BI1105"/>
      <c r="BJ1105"/>
      <c r="BK1105"/>
      <c r="BL1105"/>
      <c r="BM1105"/>
      <c r="BN1105"/>
      <c r="BO1105"/>
      <c r="BP1105"/>
      <c r="BQ1105"/>
      <c r="BR1105"/>
      <c r="BS1105"/>
      <c r="BT1105" s="92"/>
      <c r="BU1105" s="92"/>
      <c r="BV1105" s="92"/>
      <c r="BW1105" s="5"/>
      <c r="BX1105" s="5"/>
      <c r="BY1105" s="5"/>
      <c r="BZ1105" s="5"/>
      <c r="CA1105" s="5"/>
      <c r="CB1105" s="5"/>
      <c r="CC1105" s="5"/>
      <c r="CD1105" s="440"/>
      <c r="CE1105" s="440"/>
      <c r="CF1105" s="441"/>
      <c r="CG1105" s="442"/>
      <c r="CH1105" s="443"/>
      <c r="CI1105" s="443"/>
      <c r="CJ1105" s="443"/>
      <c r="CK1105" s="443"/>
      <c r="CL1105" s="4"/>
      <c r="CM1105" s="4"/>
      <c r="CN1105" s="5"/>
      <c r="CO1105" s="4"/>
      <c r="CP1105" s="444"/>
      <c r="CQ1105" s="445"/>
      <c r="CR1105" s="446"/>
      <c r="CS1105" s="446"/>
      <c r="CT1105" s="444"/>
      <c r="CU1105" s="444"/>
      <c r="CV1105" s="444"/>
      <c r="CW1105" s="444"/>
      <c r="CX1105" s="447"/>
      <c r="CY1105" s="447"/>
      <c r="CZ1105" s="447"/>
      <c r="DA1105" s="447"/>
      <c r="DB1105" s="448"/>
      <c r="DC1105" s="448"/>
      <c r="DD1105" s="446"/>
      <c r="DE1105" s="439"/>
      <c r="DF1105" s="439"/>
      <c r="DG1105" s="439"/>
      <c r="DH1105" s="439"/>
      <c r="DI1105" s="439"/>
      <c r="DJ1105" s="439"/>
      <c r="DK1105" s="439"/>
      <c r="DL1105" s="446"/>
      <c r="DM1105" s="446"/>
      <c r="DN1105" s="444"/>
      <c r="DO1105" s="444"/>
      <c r="DP1105" s="444"/>
      <c r="DQ1105" s="444"/>
      <c r="DR1105" s="444"/>
      <c r="DS1105" s="441"/>
      <c r="DT1105" s="449"/>
      <c r="DU1105" s="450"/>
      <c r="DV1105" s="450"/>
      <c r="DW1105" s="450"/>
      <c r="DX1105" s="450"/>
      <c r="DY1105" s="450"/>
      <c r="DZ1105" s="450"/>
      <c r="EA1105" s="450"/>
      <c r="EB1105" s="450"/>
      <c r="EC1105" s="450"/>
      <c r="ED1105" s="450"/>
      <c r="EE1105" s="446"/>
      <c r="EF1105" s="446"/>
      <c r="EL1105" s="4"/>
      <c r="EM1105" s="4"/>
      <c r="EN1105" s="5"/>
      <c r="EO1105" s="4"/>
      <c r="FA1105" s="23"/>
      <c r="FB1105" s="24"/>
      <c r="FC1105" s="75"/>
      <c r="FD1105" s="76"/>
      <c r="FF1105" s="89"/>
      <c r="IA1105" s="214"/>
      <c r="IB1105" s="215"/>
      <c r="IC1105" s="214"/>
      <c r="ID1105" s="215"/>
      <c r="IE1105" s="214"/>
      <c r="IF1105" s="214"/>
      <c r="IG1105" s="214"/>
      <c r="IH1105" s="233"/>
      <c r="II1105" s="160"/>
      <c r="IJ1105" s="217"/>
      <c r="IK1105" s="218"/>
      <c r="IL1105" s="218"/>
      <c r="IM1105" s="218"/>
      <c r="IO1105" s="391"/>
    </row>
    <row r="1106" spans="1:249" s="6" customFormat="1" ht="15" x14ac:dyDescent="0.2">
      <c r="A1106" s="467" t="s">
        <v>2165</v>
      </c>
      <c r="B1106" s="467" t="s">
        <v>1969</v>
      </c>
      <c r="C1106" s="393" t="s">
        <v>1178</v>
      </c>
      <c r="D1106" s="468"/>
      <c r="E1106" s="462" t="s">
        <v>2136</v>
      </c>
      <c r="F1106" s="14" t="s">
        <v>2149</v>
      </c>
      <c r="G1106" s="14" t="s">
        <v>2149</v>
      </c>
      <c r="H1106" s="469" t="s">
        <v>2149</v>
      </c>
      <c r="I1106" s="462"/>
      <c r="J1106" s="456"/>
      <c r="K1106" s="11"/>
      <c r="L1106" s="11"/>
      <c r="M1106" s="14"/>
      <c r="N1106" s="470"/>
      <c r="O1106" s="14"/>
      <c r="P1106" s="14"/>
      <c r="Q1106" s="14"/>
      <c r="R1106" s="14"/>
      <c r="S1106" s="14"/>
      <c r="T1106" s="469"/>
      <c r="U1106" s="454"/>
      <c r="V1106" s="454"/>
      <c r="W1106" s="9"/>
      <c r="X1106" s="9"/>
      <c r="Y1106" s="10"/>
      <c r="Z1106" s="495" t="s">
        <v>2142</v>
      </c>
      <c r="AA1106" s="11"/>
      <c r="AB1106" s="472"/>
      <c r="AC1106" s="473"/>
      <c r="AD1106" s="473"/>
      <c r="AE1106" s="496" t="s">
        <v>2195</v>
      </c>
      <c r="AF1106" s="12"/>
      <c r="AG1106" s="12"/>
      <c r="AH1106" s="13"/>
      <c r="AI1106" s="14"/>
      <c r="AJ1106" s="14"/>
      <c r="AK1106" s="7"/>
      <c r="AL1106" s="7"/>
      <c r="AM1106" s="15"/>
      <c r="AN1106" s="15"/>
      <c r="AO1106" s="8"/>
      <c r="AP1106" s="453" t="s">
        <v>548</v>
      </c>
      <c r="AQ1106" s="17"/>
      <c r="AR1106" s="18"/>
      <c r="AS1106" s="19"/>
      <c r="AT1106" s="19"/>
      <c r="AU1106" s="19"/>
      <c r="AV1106" s="19"/>
      <c r="AW1106" s="19"/>
      <c r="AX1106" s="19"/>
      <c r="AY1106" s="19"/>
      <c r="AZ1106" s="20"/>
      <c r="BA1106" s="20"/>
      <c r="BB1106" s="21"/>
      <c r="BC1106" s="22" t="s">
        <v>2179</v>
      </c>
      <c r="BD1106" s="77"/>
      <c r="BE1106" s="91"/>
      <c r="BF1106" s="91"/>
      <c r="BG1106" s="92"/>
      <c r="BH1106"/>
      <c r="BI1106"/>
      <c r="BJ1106"/>
      <c r="BK1106"/>
      <c r="BL1106"/>
      <c r="BM1106"/>
      <c r="BN1106"/>
      <c r="BO1106"/>
      <c r="BP1106"/>
      <c r="BQ1106"/>
      <c r="BR1106"/>
      <c r="BS1106"/>
      <c r="BT1106" s="92"/>
      <c r="BU1106" s="92"/>
      <c r="BV1106" s="92"/>
      <c r="BW1106" s="5"/>
      <c r="BX1106" s="5"/>
      <c r="BY1106" s="5"/>
      <c r="BZ1106" s="5"/>
      <c r="CA1106" s="5"/>
      <c r="CB1106" s="5"/>
      <c r="CC1106" s="5"/>
      <c r="CD1106" s="440"/>
      <c r="CE1106" s="440"/>
      <c r="CF1106" s="441"/>
      <c r="CG1106" s="442"/>
      <c r="CH1106" s="443"/>
      <c r="CI1106" s="443"/>
      <c r="CJ1106" s="443"/>
      <c r="CK1106" s="443"/>
      <c r="CL1106" s="4"/>
      <c r="CM1106" s="4"/>
      <c r="CN1106" s="5"/>
      <c r="CO1106" s="4"/>
      <c r="CP1106" s="444"/>
      <c r="CQ1106" s="445"/>
      <c r="CR1106" s="446"/>
      <c r="CS1106" s="446"/>
      <c r="CT1106" s="444"/>
      <c r="CU1106" s="444"/>
      <c r="CV1106" s="444"/>
      <c r="CW1106" s="444"/>
      <c r="CX1106" s="447"/>
      <c r="CY1106" s="447"/>
      <c r="CZ1106" s="447"/>
      <c r="DA1106" s="447"/>
      <c r="DB1106" s="448"/>
      <c r="DC1106" s="448"/>
      <c r="DD1106" s="446"/>
      <c r="DE1106" s="439"/>
      <c r="DF1106" s="439"/>
      <c r="DG1106" s="439"/>
      <c r="DH1106" s="439"/>
      <c r="DI1106" s="439"/>
      <c r="DJ1106" s="439"/>
      <c r="DK1106" s="439"/>
      <c r="DL1106" s="446"/>
      <c r="DM1106" s="446"/>
      <c r="DN1106" s="444"/>
      <c r="DO1106" s="444"/>
      <c r="DP1106" s="444"/>
      <c r="DQ1106" s="444"/>
      <c r="DR1106" s="444"/>
      <c r="DS1106" s="441"/>
      <c r="DT1106" s="449"/>
      <c r="DU1106" s="450"/>
      <c r="DV1106" s="450"/>
      <c r="DW1106" s="450"/>
      <c r="DX1106" s="450"/>
      <c r="DY1106" s="450"/>
      <c r="DZ1106" s="450"/>
      <c r="EA1106" s="450"/>
      <c r="EB1106" s="450"/>
      <c r="EC1106" s="450"/>
      <c r="ED1106" s="450"/>
      <c r="EE1106" s="446"/>
      <c r="EF1106" s="446"/>
      <c r="EL1106" s="4"/>
      <c r="EM1106" s="4"/>
      <c r="EN1106" s="5"/>
      <c r="EO1106" s="4"/>
      <c r="FA1106" s="23"/>
      <c r="FB1106" s="24"/>
      <c r="FC1106" s="75"/>
      <c r="FD1106" s="76"/>
      <c r="FF1106" s="89"/>
      <c r="IA1106" s="214"/>
      <c r="IB1106" s="215"/>
      <c r="IC1106" s="214"/>
      <c r="ID1106" s="215"/>
      <c r="IE1106" s="214"/>
      <c r="IF1106" s="214"/>
      <c r="IG1106" s="214"/>
      <c r="IH1106" s="233"/>
      <c r="II1106" s="160"/>
      <c r="IJ1106" s="217"/>
      <c r="IK1106" s="218"/>
      <c r="IL1106" s="218"/>
      <c r="IM1106" s="218"/>
      <c r="IO1106" s="391"/>
    </row>
    <row r="1107" spans="1:249" s="6" customFormat="1" ht="15" x14ac:dyDescent="0.2">
      <c r="A1107" s="467" t="s">
        <v>2195</v>
      </c>
      <c r="B1107" s="467" t="s">
        <v>2149</v>
      </c>
      <c r="C1107" s="393" t="s">
        <v>1179</v>
      </c>
      <c r="D1107" s="468"/>
      <c r="E1107" s="462" t="s">
        <v>2138</v>
      </c>
      <c r="F1107" s="14" t="s">
        <v>2149</v>
      </c>
      <c r="G1107" s="14" t="s">
        <v>2149</v>
      </c>
      <c r="H1107" s="469" t="s">
        <v>2149</v>
      </c>
      <c r="I1107" s="462"/>
      <c r="J1107" s="456"/>
      <c r="K1107" s="11"/>
      <c r="L1107" s="11"/>
      <c r="M1107" s="14"/>
      <c r="N1107" s="470"/>
      <c r="O1107" s="14"/>
      <c r="P1107" s="14"/>
      <c r="Q1107" s="14"/>
      <c r="R1107" s="14"/>
      <c r="S1107" s="14"/>
      <c r="T1107" s="469"/>
      <c r="U1107" s="454"/>
      <c r="V1107" s="454"/>
      <c r="W1107" s="9"/>
      <c r="X1107" s="9"/>
      <c r="Y1107" s="10"/>
      <c r="Z1107" s="495" t="s">
        <v>2195</v>
      </c>
      <c r="AA1107" s="11"/>
      <c r="AB1107" s="472"/>
      <c r="AC1107" s="473"/>
      <c r="AD1107" s="473"/>
      <c r="AE1107" s="496" t="s">
        <v>2195</v>
      </c>
      <c r="AF1107" s="12"/>
      <c r="AG1107" s="12"/>
      <c r="AH1107" s="13"/>
      <c r="AI1107" s="14"/>
      <c r="AJ1107" s="14"/>
      <c r="AK1107" s="7"/>
      <c r="AL1107" s="7"/>
      <c r="AM1107" s="15"/>
      <c r="AN1107" s="15"/>
      <c r="AO1107" s="8"/>
      <c r="AP1107" s="453" t="s">
        <v>549</v>
      </c>
      <c r="AQ1107" s="17"/>
      <c r="AR1107" s="18"/>
      <c r="AS1107" s="19"/>
      <c r="AT1107" s="19"/>
      <c r="AU1107" s="19"/>
      <c r="AV1107" s="19"/>
      <c r="AW1107" s="19"/>
      <c r="AX1107" s="19"/>
      <c r="AY1107" s="19"/>
      <c r="AZ1107" s="20"/>
      <c r="BA1107" s="20"/>
      <c r="BB1107" s="21"/>
      <c r="BC1107" s="22" t="s">
        <v>2179</v>
      </c>
      <c r="BD1107" s="77"/>
      <c r="BE1107" s="91"/>
      <c r="BF1107" s="91"/>
      <c r="BG1107" s="92"/>
      <c r="BH1107"/>
      <c r="BI1107"/>
      <c r="BJ1107"/>
      <c r="BK1107"/>
      <c r="BL1107"/>
      <c r="BM1107"/>
      <c r="BN1107"/>
      <c r="BO1107"/>
      <c r="BP1107"/>
      <c r="BQ1107"/>
      <c r="BR1107"/>
      <c r="BS1107"/>
      <c r="BT1107" s="92"/>
      <c r="BU1107" s="92"/>
      <c r="BV1107" s="92"/>
      <c r="BW1107" s="5"/>
      <c r="BX1107" s="5"/>
      <c r="BY1107" s="5"/>
      <c r="BZ1107" s="5"/>
      <c r="CA1107" s="5"/>
      <c r="CB1107" s="5"/>
      <c r="CC1107" s="5"/>
      <c r="CD1107" s="440"/>
      <c r="CE1107" s="440"/>
      <c r="CF1107" s="441"/>
      <c r="CG1107" s="442"/>
      <c r="CH1107" s="443"/>
      <c r="CI1107" s="443"/>
      <c r="CJ1107" s="443"/>
      <c r="CK1107" s="443"/>
      <c r="CL1107" s="4"/>
      <c r="CM1107" s="4"/>
      <c r="CN1107" s="5"/>
      <c r="CO1107" s="4"/>
      <c r="CP1107" s="444"/>
      <c r="CQ1107" s="445"/>
      <c r="CR1107" s="446"/>
      <c r="CS1107" s="446"/>
      <c r="CT1107" s="444"/>
      <c r="CU1107" s="444"/>
      <c r="CV1107" s="444"/>
      <c r="CW1107" s="444"/>
      <c r="CX1107" s="447"/>
      <c r="CY1107" s="447"/>
      <c r="CZ1107" s="447"/>
      <c r="DA1107" s="447"/>
      <c r="DB1107" s="448"/>
      <c r="DC1107" s="448"/>
      <c r="DD1107" s="446"/>
      <c r="DE1107" s="439"/>
      <c r="DF1107" s="439"/>
      <c r="DG1107" s="439"/>
      <c r="DH1107" s="439"/>
      <c r="DI1107" s="439"/>
      <c r="DJ1107" s="439"/>
      <c r="DK1107" s="439"/>
      <c r="DL1107" s="446"/>
      <c r="DM1107" s="446"/>
      <c r="DN1107" s="444"/>
      <c r="DO1107" s="444"/>
      <c r="DP1107" s="444"/>
      <c r="DQ1107" s="444"/>
      <c r="DR1107" s="444"/>
      <c r="DS1107" s="441"/>
      <c r="DT1107" s="449"/>
      <c r="DU1107" s="450"/>
      <c r="DV1107" s="450"/>
      <c r="DW1107" s="450"/>
      <c r="DX1107" s="450"/>
      <c r="DY1107" s="450"/>
      <c r="DZ1107" s="450"/>
      <c r="EA1107" s="450"/>
      <c r="EB1107" s="450"/>
      <c r="EC1107" s="450"/>
      <c r="ED1107" s="450"/>
      <c r="EE1107" s="446"/>
      <c r="EF1107" s="446"/>
      <c r="EL1107" s="4"/>
      <c r="EM1107" s="4"/>
      <c r="EN1107" s="5"/>
      <c r="EO1107" s="4"/>
      <c r="FA1107" s="23"/>
      <c r="FB1107" s="24"/>
      <c r="FC1107" s="75"/>
      <c r="FD1107" s="76"/>
      <c r="FF1107" s="89"/>
      <c r="IA1107" s="214"/>
      <c r="IB1107" s="215"/>
      <c r="IC1107" s="214"/>
      <c r="ID1107" s="215"/>
      <c r="IE1107" s="214"/>
      <c r="IF1107" s="214"/>
      <c r="IG1107" s="214"/>
      <c r="IH1107" s="233"/>
      <c r="II1107" s="160"/>
      <c r="IJ1107" s="217"/>
      <c r="IK1107" s="218"/>
      <c r="IL1107" s="218"/>
      <c r="IM1107" s="218"/>
      <c r="IO1107" s="391"/>
    </row>
    <row r="1108" spans="1:249" s="6" customFormat="1" ht="15" x14ac:dyDescent="0.2">
      <c r="A1108" s="467" t="s">
        <v>2165</v>
      </c>
      <c r="B1108" s="467" t="s">
        <v>2157</v>
      </c>
      <c r="C1108" s="393" t="s">
        <v>1180</v>
      </c>
      <c r="D1108" s="468"/>
      <c r="E1108" s="462" t="s">
        <v>2136</v>
      </c>
      <c r="F1108" s="14" t="s">
        <v>2149</v>
      </c>
      <c r="G1108" s="14" t="s">
        <v>2149</v>
      </c>
      <c r="H1108" s="469" t="s">
        <v>2149</v>
      </c>
      <c r="I1108" s="462"/>
      <c r="J1108" s="456"/>
      <c r="K1108" s="11"/>
      <c r="L1108" s="11"/>
      <c r="M1108" s="14"/>
      <c r="N1108" s="470"/>
      <c r="O1108" s="14"/>
      <c r="P1108" s="14"/>
      <c r="Q1108" s="14"/>
      <c r="R1108" s="14"/>
      <c r="S1108" s="14"/>
      <c r="T1108" s="469"/>
      <c r="U1108" s="454"/>
      <c r="V1108" s="454"/>
      <c r="W1108" s="9"/>
      <c r="X1108" s="9"/>
      <c r="Y1108" s="10"/>
      <c r="Z1108" s="495" t="s">
        <v>2195</v>
      </c>
      <c r="AA1108" s="11"/>
      <c r="AB1108" s="472"/>
      <c r="AC1108" s="473"/>
      <c r="AD1108" s="473"/>
      <c r="AE1108" s="496" t="s">
        <v>2195</v>
      </c>
      <c r="AF1108" s="12"/>
      <c r="AG1108" s="12"/>
      <c r="AH1108" s="13"/>
      <c r="AI1108" s="14"/>
      <c r="AJ1108" s="14"/>
      <c r="AK1108" s="7"/>
      <c r="AL1108" s="7"/>
      <c r="AM1108" s="15"/>
      <c r="AN1108" s="15"/>
      <c r="AO1108" s="8"/>
      <c r="AP1108" s="453" t="s">
        <v>550</v>
      </c>
      <c r="AQ1108" s="17"/>
      <c r="AR1108" s="18"/>
      <c r="AS1108" s="19"/>
      <c r="AT1108" s="19"/>
      <c r="AU1108" s="19"/>
      <c r="AV1108" s="19"/>
      <c r="AW1108" s="19"/>
      <c r="AX1108" s="19"/>
      <c r="AY1108" s="19"/>
      <c r="AZ1108" s="20"/>
      <c r="BA1108" s="20"/>
      <c r="BB1108" s="21"/>
      <c r="BC1108" s="22" t="s">
        <v>2179</v>
      </c>
      <c r="BD1108" s="77"/>
      <c r="BE1108" s="91"/>
      <c r="BF1108" s="91"/>
      <c r="BG1108" s="92"/>
      <c r="BH1108"/>
      <c r="BI1108"/>
      <c r="BJ1108"/>
      <c r="BK1108"/>
      <c r="BL1108"/>
      <c r="BM1108"/>
      <c r="BN1108"/>
      <c r="BO1108"/>
      <c r="BP1108"/>
      <c r="BQ1108"/>
      <c r="BR1108"/>
      <c r="BS1108"/>
      <c r="BT1108" s="92"/>
      <c r="BU1108" s="92"/>
      <c r="BV1108" s="92"/>
      <c r="BW1108" s="5"/>
      <c r="BX1108" s="5"/>
      <c r="BY1108" s="5"/>
      <c r="BZ1108" s="5"/>
      <c r="CA1108" s="5"/>
      <c r="CB1108" s="5"/>
      <c r="CC1108" s="5"/>
      <c r="CD1108" s="440"/>
      <c r="CE1108" s="440"/>
      <c r="CF1108" s="441"/>
      <c r="CG1108" s="442"/>
      <c r="CH1108" s="443"/>
      <c r="CI1108" s="443"/>
      <c r="CJ1108" s="443"/>
      <c r="CK1108" s="443"/>
      <c r="CL1108" s="4"/>
      <c r="CM1108" s="4"/>
      <c r="CN1108" s="5"/>
      <c r="CO1108" s="4"/>
      <c r="CP1108" s="444"/>
      <c r="CQ1108" s="445"/>
      <c r="CR1108" s="446"/>
      <c r="CS1108" s="446"/>
      <c r="CT1108" s="444"/>
      <c r="CU1108" s="444"/>
      <c r="CV1108" s="444"/>
      <c r="CW1108" s="444"/>
      <c r="CX1108" s="447"/>
      <c r="CY1108" s="447"/>
      <c r="CZ1108" s="447"/>
      <c r="DA1108" s="447"/>
      <c r="DB1108" s="448"/>
      <c r="DC1108" s="448"/>
      <c r="DD1108" s="446"/>
      <c r="DE1108" s="439"/>
      <c r="DF1108" s="439"/>
      <c r="DG1108" s="439"/>
      <c r="DH1108" s="439"/>
      <c r="DI1108" s="439"/>
      <c r="DJ1108" s="439"/>
      <c r="DK1108" s="439"/>
      <c r="DL1108" s="446"/>
      <c r="DM1108" s="446"/>
      <c r="DN1108" s="444"/>
      <c r="DO1108" s="444"/>
      <c r="DP1108" s="444"/>
      <c r="DQ1108" s="444"/>
      <c r="DR1108" s="444"/>
      <c r="DS1108" s="441"/>
      <c r="DT1108" s="449"/>
      <c r="DU1108" s="450"/>
      <c r="DV1108" s="450"/>
      <c r="DW1108" s="450"/>
      <c r="DX1108" s="450"/>
      <c r="DY1108" s="450"/>
      <c r="DZ1108" s="450"/>
      <c r="EA1108" s="450"/>
      <c r="EB1108" s="450"/>
      <c r="EC1108" s="450"/>
      <c r="ED1108" s="450"/>
      <c r="EE1108" s="446"/>
      <c r="EF1108" s="446"/>
      <c r="EL1108" s="4"/>
      <c r="EM1108" s="4"/>
      <c r="EN1108" s="5"/>
      <c r="EO1108" s="4"/>
      <c r="FA1108" s="23"/>
      <c r="FB1108" s="24"/>
      <c r="FC1108" s="75"/>
      <c r="FD1108" s="76"/>
      <c r="FF1108" s="89"/>
      <c r="IA1108" s="214"/>
      <c r="IB1108" s="215"/>
      <c r="IC1108" s="214"/>
      <c r="ID1108" s="215"/>
      <c r="IE1108" s="214"/>
      <c r="IF1108" s="214"/>
      <c r="IG1108" s="214"/>
      <c r="IH1108" s="233"/>
      <c r="II1108" s="160"/>
      <c r="IJ1108" s="217"/>
      <c r="IK1108" s="218"/>
      <c r="IL1108" s="218"/>
      <c r="IM1108" s="218"/>
      <c r="IO1108" s="391"/>
    </row>
    <row r="1109" spans="1:249" s="6" customFormat="1" ht="15" x14ac:dyDescent="0.2">
      <c r="A1109" s="467" t="s">
        <v>2195</v>
      </c>
      <c r="B1109" s="467" t="s">
        <v>2149</v>
      </c>
      <c r="C1109" s="393" t="s">
        <v>1181</v>
      </c>
      <c r="D1109" s="468"/>
      <c r="E1109" s="462" t="s">
        <v>2138</v>
      </c>
      <c r="F1109" s="14" t="s">
        <v>2149</v>
      </c>
      <c r="G1109" s="14" t="s">
        <v>2149</v>
      </c>
      <c r="H1109" s="469" t="s">
        <v>2149</v>
      </c>
      <c r="I1109" s="462"/>
      <c r="J1109" s="456"/>
      <c r="K1109" s="11"/>
      <c r="L1109" s="11"/>
      <c r="M1109" s="14"/>
      <c r="N1109" s="470"/>
      <c r="O1109" s="14"/>
      <c r="P1109" s="14"/>
      <c r="Q1109" s="14"/>
      <c r="R1109" s="14"/>
      <c r="S1109" s="14"/>
      <c r="T1109" s="469"/>
      <c r="U1109" s="454"/>
      <c r="V1109" s="454"/>
      <c r="W1109" s="9"/>
      <c r="X1109" s="9"/>
      <c r="Y1109" s="10"/>
      <c r="Z1109" s="495" t="s">
        <v>2195</v>
      </c>
      <c r="AA1109" s="11"/>
      <c r="AB1109" s="472"/>
      <c r="AC1109" s="473"/>
      <c r="AD1109" s="473"/>
      <c r="AE1109" s="496" t="s">
        <v>2195</v>
      </c>
      <c r="AF1109" s="12"/>
      <c r="AG1109" s="12"/>
      <c r="AH1109" s="13"/>
      <c r="AI1109" s="14"/>
      <c r="AJ1109" s="14"/>
      <c r="AK1109" s="7"/>
      <c r="AL1109" s="7"/>
      <c r="AM1109" s="15"/>
      <c r="AN1109" s="15"/>
      <c r="AO1109" s="8"/>
      <c r="AP1109" s="453" t="s">
        <v>551</v>
      </c>
      <c r="AQ1109" s="17"/>
      <c r="AR1109" s="18"/>
      <c r="AS1109" s="19"/>
      <c r="AT1109" s="19"/>
      <c r="AU1109" s="19"/>
      <c r="AV1109" s="19"/>
      <c r="AW1109" s="19"/>
      <c r="AX1109" s="19"/>
      <c r="AY1109" s="19"/>
      <c r="AZ1109" s="20"/>
      <c r="BA1109" s="20"/>
      <c r="BB1109" s="21"/>
      <c r="BC1109" s="22" t="s">
        <v>2179</v>
      </c>
      <c r="BD1109" s="77"/>
      <c r="BE1109" s="91"/>
      <c r="BF1109" s="91"/>
      <c r="BG1109" s="92"/>
      <c r="BH1109"/>
      <c r="BI1109"/>
      <c r="BJ1109"/>
      <c r="BK1109"/>
      <c r="BL1109"/>
      <c r="BM1109"/>
      <c r="BN1109"/>
      <c r="BO1109"/>
      <c r="BP1109"/>
      <c r="BQ1109"/>
      <c r="BR1109"/>
      <c r="BS1109"/>
      <c r="BT1109" s="92"/>
      <c r="BU1109" s="92"/>
      <c r="BV1109" s="92"/>
      <c r="BW1109" s="5"/>
      <c r="BX1109" s="5"/>
      <c r="BY1109" s="5"/>
      <c r="BZ1109" s="5"/>
      <c r="CA1109" s="5"/>
      <c r="CB1109" s="5"/>
      <c r="CC1109" s="5"/>
      <c r="CD1109" s="440"/>
      <c r="CE1109" s="440"/>
      <c r="CF1109" s="441"/>
      <c r="CG1109" s="442"/>
      <c r="CH1109" s="443"/>
      <c r="CI1109" s="443"/>
      <c r="CJ1109" s="443"/>
      <c r="CK1109" s="443"/>
      <c r="CL1109" s="4"/>
      <c r="CM1109" s="4"/>
      <c r="CN1109" s="5"/>
      <c r="CO1109" s="4"/>
      <c r="CP1109" s="444"/>
      <c r="CQ1109" s="445"/>
      <c r="CR1109" s="446"/>
      <c r="CS1109" s="446"/>
      <c r="CT1109" s="444"/>
      <c r="CU1109" s="444"/>
      <c r="CV1109" s="444"/>
      <c r="CW1109" s="444"/>
      <c r="CX1109" s="447"/>
      <c r="CY1109" s="447"/>
      <c r="CZ1109" s="447"/>
      <c r="DA1109" s="447"/>
      <c r="DB1109" s="448"/>
      <c r="DC1109" s="448"/>
      <c r="DD1109" s="446"/>
      <c r="DE1109" s="439"/>
      <c r="DF1109" s="439"/>
      <c r="DG1109" s="439"/>
      <c r="DH1109" s="439"/>
      <c r="DI1109" s="439"/>
      <c r="DJ1109" s="439"/>
      <c r="DK1109" s="439"/>
      <c r="DL1109" s="446"/>
      <c r="DM1109" s="446"/>
      <c r="DN1109" s="444"/>
      <c r="DO1109" s="444"/>
      <c r="DP1109" s="444"/>
      <c r="DQ1109" s="444"/>
      <c r="DR1109" s="444"/>
      <c r="DS1109" s="441"/>
      <c r="DT1109" s="449"/>
      <c r="DU1109" s="450"/>
      <c r="DV1109" s="450"/>
      <c r="DW1109" s="450"/>
      <c r="DX1109" s="450"/>
      <c r="DY1109" s="450"/>
      <c r="DZ1109" s="450"/>
      <c r="EA1109" s="450"/>
      <c r="EB1109" s="450"/>
      <c r="EC1109" s="450"/>
      <c r="ED1109" s="450"/>
      <c r="EE1109" s="446"/>
      <c r="EF1109" s="446"/>
      <c r="EL1109" s="4"/>
      <c r="EM1109" s="4"/>
      <c r="EN1109" s="5"/>
      <c r="EO1109" s="4"/>
      <c r="FA1109" s="23"/>
      <c r="FB1109" s="24"/>
      <c r="FC1109" s="75"/>
      <c r="FD1109" s="76"/>
      <c r="FF1109" s="89"/>
      <c r="IA1109" s="214"/>
      <c r="IB1109" s="215"/>
      <c r="IC1109" s="214"/>
      <c r="ID1109" s="215"/>
      <c r="IE1109" s="214"/>
      <c r="IF1109" s="214"/>
      <c r="IG1109" s="214"/>
      <c r="IH1109" s="233"/>
      <c r="II1109" s="160"/>
      <c r="IJ1109" s="217"/>
      <c r="IK1109" s="218"/>
      <c r="IL1109" s="218"/>
      <c r="IM1109" s="218"/>
      <c r="IO1109" s="391"/>
    </row>
    <row r="1110" spans="1:249" s="6" customFormat="1" ht="15" x14ac:dyDescent="0.2">
      <c r="A1110" s="467" t="s">
        <v>2195</v>
      </c>
      <c r="B1110" s="467" t="s">
        <v>2149</v>
      </c>
      <c r="C1110" s="393" t="s">
        <v>1182</v>
      </c>
      <c r="D1110" s="468"/>
      <c r="E1110" s="462" t="s">
        <v>2138</v>
      </c>
      <c r="F1110" s="14" t="s">
        <v>2149</v>
      </c>
      <c r="G1110" s="14" t="s">
        <v>2149</v>
      </c>
      <c r="H1110" s="469" t="s">
        <v>2149</v>
      </c>
      <c r="I1110" s="462"/>
      <c r="J1110" s="456"/>
      <c r="K1110" s="11"/>
      <c r="L1110" s="11"/>
      <c r="M1110" s="14"/>
      <c r="N1110" s="470"/>
      <c r="O1110" s="14"/>
      <c r="P1110" s="14"/>
      <c r="Q1110" s="14"/>
      <c r="R1110" s="14"/>
      <c r="S1110" s="14"/>
      <c r="T1110" s="469"/>
      <c r="U1110" s="454"/>
      <c r="V1110" s="454"/>
      <c r="W1110" s="9"/>
      <c r="X1110" s="9"/>
      <c r="Y1110" s="10"/>
      <c r="Z1110" s="495" t="s">
        <v>2195</v>
      </c>
      <c r="AA1110" s="11"/>
      <c r="AB1110" s="472"/>
      <c r="AC1110" s="473"/>
      <c r="AD1110" s="473"/>
      <c r="AE1110" s="496" t="s">
        <v>2195</v>
      </c>
      <c r="AF1110" s="12"/>
      <c r="AG1110" s="12"/>
      <c r="AH1110" s="13"/>
      <c r="AI1110" s="14"/>
      <c r="AJ1110" s="14"/>
      <c r="AK1110" s="7"/>
      <c r="AL1110" s="7"/>
      <c r="AM1110" s="15"/>
      <c r="AN1110" s="15"/>
      <c r="AO1110" s="8"/>
      <c r="AP1110" s="453" t="s">
        <v>552</v>
      </c>
      <c r="AQ1110" s="17"/>
      <c r="AR1110" s="18"/>
      <c r="AS1110" s="19"/>
      <c r="AT1110" s="19"/>
      <c r="AU1110" s="19"/>
      <c r="AV1110" s="19"/>
      <c r="AW1110" s="19"/>
      <c r="AX1110" s="19"/>
      <c r="AY1110" s="19"/>
      <c r="AZ1110" s="20"/>
      <c r="BA1110" s="20"/>
      <c r="BB1110" s="21"/>
      <c r="BC1110" s="22" t="s">
        <v>2179</v>
      </c>
      <c r="BD1110" s="77"/>
      <c r="BE1110" s="91"/>
      <c r="BF1110" s="91"/>
      <c r="BG1110" s="92"/>
      <c r="BH1110"/>
      <c r="BI1110"/>
      <c r="BJ1110"/>
      <c r="BK1110"/>
      <c r="BL1110"/>
      <c r="BM1110"/>
      <c r="BN1110"/>
      <c r="BO1110"/>
      <c r="BP1110"/>
      <c r="BQ1110"/>
      <c r="BR1110"/>
      <c r="BS1110"/>
      <c r="BT1110" s="92"/>
      <c r="BU1110" s="92"/>
      <c r="BV1110" s="92"/>
      <c r="BW1110" s="5"/>
      <c r="BX1110" s="5"/>
      <c r="BY1110" s="5"/>
      <c r="BZ1110" s="5"/>
      <c r="CA1110" s="5"/>
      <c r="CB1110" s="5"/>
      <c r="CC1110" s="5"/>
      <c r="CD1110" s="440"/>
      <c r="CE1110" s="440"/>
      <c r="CF1110" s="441"/>
      <c r="CG1110" s="442"/>
      <c r="CH1110" s="443"/>
      <c r="CI1110" s="443"/>
      <c r="CJ1110" s="443"/>
      <c r="CK1110" s="443"/>
      <c r="CL1110" s="4"/>
      <c r="CM1110" s="4"/>
      <c r="CN1110" s="5"/>
      <c r="CO1110" s="4"/>
      <c r="CP1110" s="444"/>
      <c r="CQ1110" s="445"/>
      <c r="CR1110" s="446"/>
      <c r="CS1110" s="446"/>
      <c r="CT1110" s="444"/>
      <c r="CU1110" s="444"/>
      <c r="CV1110" s="444"/>
      <c r="CW1110" s="444"/>
      <c r="CX1110" s="447"/>
      <c r="CY1110" s="447"/>
      <c r="CZ1110" s="447"/>
      <c r="DA1110" s="447"/>
      <c r="DB1110" s="448"/>
      <c r="DC1110" s="448"/>
      <c r="DD1110" s="446"/>
      <c r="DE1110" s="439"/>
      <c r="DF1110" s="439"/>
      <c r="DG1110" s="439"/>
      <c r="DH1110" s="439"/>
      <c r="DI1110" s="439"/>
      <c r="DJ1110" s="439"/>
      <c r="DK1110" s="439"/>
      <c r="DL1110" s="446"/>
      <c r="DM1110" s="446"/>
      <c r="DN1110" s="444"/>
      <c r="DO1110" s="444"/>
      <c r="DP1110" s="444"/>
      <c r="DQ1110" s="444"/>
      <c r="DR1110" s="444"/>
      <c r="DS1110" s="441"/>
      <c r="DT1110" s="449"/>
      <c r="DU1110" s="450"/>
      <c r="DV1110" s="450"/>
      <c r="DW1110" s="450"/>
      <c r="DX1110" s="450"/>
      <c r="DY1110" s="450"/>
      <c r="DZ1110" s="450"/>
      <c r="EA1110" s="450"/>
      <c r="EB1110" s="450"/>
      <c r="EC1110" s="450"/>
      <c r="ED1110" s="450"/>
      <c r="EE1110" s="446"/>
      <c r="EF1110" s="446"/>
      <c r="EL1110" s="4"/>
      <c r="EM1110" s="4"/>
      <c r="EN1110" s="5"/>
      <c r="EO1110" s="4"/>
      <c r="FA1110" s="23"/>
      <c r="FB1110" s="24"/>
      <c r="FC1110" s="75"/>
      <c r="FD1110" s="76"/>
      <c r="FF1110" s="89"/>
      <c r="IA1110" s="214"/>
      <c r="IB1110" s="215"/>
      <c r="IC1110" s="214"/>
      <c r="ID1110" s="215"/>
      <c r="IE1110" s="214"/>
      <c r="IF1110" s="214"/>
      <c r="IG1110" s="214"/>
      <c r="IH1110" s="233"/>
      <c r="II1110" s="160"/>
      <c r="IJ1110" s="217"/>
      <c r="IK1110" s="218"/>
      <c r="IL1110" s="218"/>
      <c r="IM1110" s="218"/>
      <c r="IO1110" s="391"/>
    </row>
    <row r="1111" spans="1:249" s="6" customFormat="1" ht="15" x14ac:dyDescent="0.2">
      <c r="A1111" s="467" t="s">
        <v>2195</v>
      </c>
      <c r="B1111" s="467" t="s">
        <v>2149</v>
      </c>
      <c r="C1111" s="393" t="s">
        <v>3095</v>
      </c>
      <c r="D1111" s="468"/>
      <c r="E1111" s="462" t="s">
        <v>2138</v>
      </c>
      <c r="F1111" s="14" t="s">
        <v>2149</v>
      </c>
      <c r="G1111" s="14" t="s">
        <v>2149</v>
      </c>
      <c r="H1111" s="469" t="s">
        <v>2149</v>
      </c>
      <c r="I1111" s="462"/>
      <c r="J1111" s="456"/>
      <c r="K1111" s="11"/>
      <c r="L1111" s="11"/>
      <c r="M1111" s="14"/>
      <c r="N1111" s="470"/>
      <c r="O1111" s="14"/>
      <c r="P1111" s="14"/>
      <c r="Q1111" s="14"/>
      <c r="R1111" s="14"/>
      <c r="S1111" s="14"/>
      <c r="T1111" s="469"/>
      <c r="U1111" s="454"/>
      <c r="V1111" s="454"/>
      <c r="W1111" s="9"/>
      <c r="X1111" s="9"/>
      <c r="Y1111" s="10"/>
      <c r="Z1111" s="495" t="s">
        <v>2195</v>
      </c>
      <c r="AA1111" s="11"/>
      <c r="AB1111" s="472"/>
      <c r="AC1111" s="473"/>
      <c r="AD1111" s="473"/>
      <c r="AE1111" s="496" t="s">
        <v>2195</v>
      </c>
      <c r="AF1111" s="12"/>
      <c r="AG1111" s="12"/>
      <c r="AH1111" s="13"/>
      <c r="AI1111" s="14"/>
      <c r="AJ1111" s="14"/>
      <c r="AK1111" s="7"/>
      <c r="AL1111" s="7"/>
      <c r="AM1111" s="15"/>
      <c r="AN1111" s="15"/>
      <c r="AO1111" s="8"/>
      <c r="AP1111" s="453" t="s">
        <v>553</v>
      </c>
      <c r="AQ1111" s="17"/>
      <c r="AR1111" s="18"/>
      <c r="AS1111" s="19"/>
      <c r="AT1111" s="19"/>
      <c r="AU1111" s="19"/>
      <c r="AV1111" s="19"/>
      <c r="AW1111" s="19"/>
      <c r="AX1111" s="19"/>
      <c r="AY1111" s="19"/>
      <c r="AZ1111" s="20"/>
      <c r="BA1111" s="20"/>
      <c r="BB1111" s="21"/>
      <c r="BC1111" s="22" t="s">
        <v>2179</v>
      </c>
      <c r="BD1111" s="77"/>
      <c r="BE1111" s="91"/>
      <c r="BF1111" s="91"/>
      <c r="BG1111" s="92"/>
      <c r="BH1111"/>
      <c r="BI1111"/>
      <c r="BJ1111"/>
      <c r="BK1111"/>
      <c r="BL1111"/>
      <c r="BM1111"/>
      <c r="BN1111"/>
      <c r="BO1111"/>
      <c r="BP1111"/>
      <c r="BQ1111"/>
      <c r="BR1111"/>
      <c r="BS1111"/>
      <c r="BT1111" s="92"/>
      <c r="BU1111" s="92"/>
      <c r="BV1111" s="92"/>
      <c r="BW1111" s="5"/>
      <c r="BX1111" s="5"/>
      <c r="BY1111" s="5"/>
      <c r="BZ1111" s="5"/>
      <c r="CA1111" s="5"/>
      <c r="CB1111" s="5"/>
      <c r="CC1111" s="5"/>
      <c r="CD1111" s="440"/>
      <c r="CE1111" s="440"/>
      <c r="CF1111" s="441"/>
      <c r="CG1111" s="442"/>
      <c r="CH1111" s="443"/>
      <c r="CI1111" s="443"/>
      <c r="CJ1111" s="443"/>
      <c r="CK1111" s="443"/>
      <c r="CL1111" s="4"/>
      <c r="CM1111" s="4"/>
      <c r="CN1111" s="5"/>
      <c r="CO1111" s="4"/>
      <c r="CP1111" s="444"/>
      <c r="CQ1111" s="445"/>
      <c r="CR1111" s="446"/>
      <c r="CS1111" s="446"/>
      <c r="CT1111" s="444"/>
      <c r="CU1111" s="444"/>
      <c r="CV1111" s="444"/>
      <c r="CW1111" s="444"/>
      <c r="CX1111" s="447"/>
      <c r="CY1111" s="447"/>
      <c r="CZ1111" s="447"/>
      <c r="DA1111" s="447"/>
      <c r="DB1111" s="448"/>
      <c r="DC1111" s="448"/>
      <c r="DD1111" s="446"/>
      <c r="DE1111" s="439"/>
      <c r="DF1111" s="439"/>
      <c r="DG1111" s="439"/>
      <c r="DH1111" s="439"/>
      <c r="DI1111" s="439"/>
      <c r="DJ1111" s="439"/>
      <c r="DK1111" s="439"/>
      <c r="DL1111" s="446"/>
      <c r="DM1111" s="446"/>
      <c r="DN1111" s="444"/>
      <c r="DO1111" s="444"/>
      <c r="DP1111" s="444"/>
      <c r="DQ1111" s="444"/>
      <c r="DR1111" s="444"/>
      <c r="DS1111" s="441"/>
      <c r="DT1111" s="449"/>
      <c r="DU1111" s="450"/>
      <c r="DV1111" s="450"/>
      <c r="DW1111" s="450"/>
      <c r="DX1111" s="450"/>
      <c r="DY1111" s="450"/>
      <c r="DZ1111" s="450"/>
      <c r="EA1111" s="450"/>
      <c r="EB1111" s="450"/>
      <c r="EC1111" s="450"/>
      <c r="ED1111" s="450"/>
      <c r="EE1111" s="446"/>
      <c r="EF1111" s="446"/>
      <c r="EL1111" s="4"/>
      <c r="EM1111" s="4"/>
      <c r="EN1111" s="5"/>
      <c r="EO1111" s="4"/>
      <c r="FA1111" s="23"/>
      <c r="FB1111" s="24"/>
      <c r="FC1111" s="75"/>
      <c r="FD1111" s="76"/>
      <c r="FF1111" s="89"/>
      <c r="IA1111" s="214"/>
      <c r="IB1111" s="215"/>
      <c r="IC1111" s="214"/>
      <c r="ID1111" s="215"/>
      <c r="IE1111" s="214"/>
      <c r="IF1111" s="214"/>
      <c r="IG1111" s="214"/>
      <c r="IH1111" s="233"/>
      <c r="II1111" s="160"/>
      <c r="IJ1111" s="217"/>
      <c r="IK1111" s="218"/>
      <c r="IL1111" s="218"/>
      <c r="IM1111" s="218"/>
      <c r="IO1111" s="391"/>
    </row>
    <row r="1112" spans="1:249" s="6" customFormat="1" ht="15" x14ac:dyDescent="0.2">
      <c r="A1112" s="467" t="s">
        <v>2165</v>
      </c>
      <c r="B1112" s="467" t="s">
        <v>1969</v>
      </c>
      <c r="C1112" s="393" t="s">
        <v>3096</v>
      </c>
      <c r="D1112" s="468"/>
      <c r="E1112" s="462" t="s">
        <v>2136</v>
      </c>
      <c r="F1112" s="14" t="s">
        <v>2149</v>
      </c>
      <c r="G1112" s="14" t="s">
        <v>2149</v>
      </c>
      <c r="H1112" s="469" t="s">
        <v>2149</v>
      </c>
      <c r="I1112" s="462"/>
      <c r="J1112" s="456"/>
      <c r="K1112" s="11"/>
      <c r="L1112" s="11"/>
      <c r="M1112" s="14"/>
      <c r="N1112" s="470"/>
      <c r="O1112" s="14"/>
      <c r="P1112" s="14"/>
      <c r="Q1112" s="14"/>
      <c r="R1112" s="14"/>
      <c r="S1112" s="14"/>
      <c r="T1112" s="469"/>
      <c r="U1112" s="454"/>
      <c r="V1112" s="454"/>
      <c r="W1112" s="9"/>
      <c r="X1112" s="9"/>
      <c r="Y1112" s="10"/>
      <c r="Z1112" s="495" t="s">
        <v>2142</v>
      </c>
      <c r="AA1112" s="11"/>
      <c r="AB1112" s="472"/>
      <c r="AC1112" s="473"/>
      <c r="AD1112" s="473"/>
      <c r="AE1112" s="496" t="s">
        <v>2195</v>
      </c>
      <c r="AF1112" s="12"/>
      <c r="AG1112" s="12"/>
      <c r="AH1112" s="13"/>
      <c r="AI1112" s="14"/>
      <c r="AJ1112" s="14"/>
      <c r="AK1112" s="7"/>
      <c r="AL1112" s="7"/>
      <c r="AM1112" s="15"/>
      <c r="AN1112" s="15"/>
      <c r="AO1112" s="8"/>
      <c r="AP1112" s="453" t="s">
        <v>554</v>
      </c>
      <c r="AQ1112" s="17"/>
      <c r="AR1112" s="18"/>
      <c r="AS1112" s="19"/>
      <c r="AT1112" s="19"/>
      <c r="AU1112" s="19"/>
      <c r="AV1112" s="19"/>
      <c r="AW1112" s="19"/>
      <c r="AX1112" s="19"/>
      <c r="AY1112" s="19"/>
      <c r="AZ1112" s="20"/>
      <c r="BA1112" s="20"/>
      <c r="BB1112" s="21"/>
      <c r="BC1112" s="22" t="s">
        <v>2179</v>
      </c>
      <c r="BD1112" s="77"/>
      <c r="BE1112" s="91"/>
      <c r="BF1112" s="91"/>
      <c r="BG1112" s="92"/>
      <c r="BH1112"/>
      <c r="BI1112"/>
      <c r="BJ1112"/>
      <c r="BK1112"/>
      <c r="BL1112"/>
      <c r="BM1112"/>
      <c r="BN1112"/>
      <c r="BO1112"/>
      <c r="BP1112"/>
      <c r="BQ1112"/>
      <c r="BR1112"/>
      <c r="BS1112"/>
      <c r="BT1112" s="92"/>
      <c r="BU1112" s="92"/>
      <c r="BV1112" s="92"/>
      <c r="BW1112" s="5"/>
      <c r="BX1112" s="5"/>
      <c r="BY1112" s="5"/>
      <c r="BZ1112" s="5"/>
      <c r="CA1112" s="5"/>
      <c r="CB1112" s="5"/>
      <c r="CC1112" s="5"/>
      <c r="CD1112" s="440"/>
      <c r="CE1112" s="440"/>
      <c r="CF1112" s="441"/>
      <c r="CG1112" s="442"/>
      <c r="CH1112" s="443"/>
      <c r="CI1112" s="443"/>
      <c r="CJ1112" s="443"/>
      <c r="CK1112" s="443"/>
      <c r="CL1112" s="4"/>
      <c r="CM1112" s="4"/>
      <c r="CN1112" s="5"/>
      <c r="CO1112" s="4"/>
      <c r="CP1112" s="444"/>
      <c r="CQ1112" s="445"/>
      <c r="CR1112" s="446"/>
      <c r="CS1112" s="446"/>
      <c r="CT1112" s="444"/>
      <c r="CU1112" s="444"/>
      <c r="CV1112" s="444"/>
      <c r="CW1112" s="444"/>
      <c r="CX1112" s="447"/>
      <c r="CY1112" s="447"/>
      <c r="CZ1112" s="447"/>
      <c r="DA1112" s="447"/>
      <c r="DB1112" s="448"/>
      <c r="DC1112" s="448"/>
      <c r="DD1112" s="446"/>
      <c r="DE1112" s="439"/>
      <c r="DF1112" s="439"/>
      <c r="DG1112" s="439"/>
      <c r="DH1112" s="439"/>
      <c r="DI1112" s="439"/>
      <c r="DJ1112" s="439"/>
      <c r="DK1112" s="439"/>
      <c r="DL1112" s="446"/>
      <c r="DM1112" s="446"/>
      <c r="DN1112" s="444"/>
      <c r="DO1112" s="444"/>
      <c r="DP1112" s="444"/>
      <c r="DQ1112" s="444"/>
      <c r="DR1112" s="444"/>
      <c r="DS1112" s="441"/>
      <c r="DT1112" s="449"/>
      <c r="DU1112" s="450"/>
      <c r="DV1112" s="450"/>
      <c r="DW1112" s="450"/>
      <c r="DX1112" s="450"/>
      <c r="DY1112" s="450"/>
      <c r="DZ1112" s="450"/>
      <c r="EA1112" s="450"/>
      <c r="EB1112" s="450"/>
      <c r="EC1112" s="450"/>
      <c r="ED1112" s="450"/>
      <c r="EE1112" s="446"/>
      <c r="EF1112" s="446"/>
      <c r="EL1112" s="4"/>
      <c r="EM1112" s="4"/>
      <c r="EN1112" s="5"/>
      <c r="EO1112" s="4"/>
      <c r="FA1112" s="23"/>
      <c r="FB1112" s="24"/>
      <c r="FC1112" s="75"/>
      <c r="FD1112" s="76"/>
      <c r="FF1112" s="89"/>
      <c r="IA1112" s="214"/>
      <c r="IB1112" s="215"/>
      <c r="IC1112" s="214"/>
      <c r="ID1112" s="215"/>
      <c r="IE1112" s="214"/>
      <c r="IF1112" s="214"/>
      <c r="IG1112" s="214"/>
      <c r="IH1112" s="233"/>
      <c r="II1112" s="160"/>
      <c r="IJ1112" s="217"/>
      <c r="IK1112" s="218"/>
      <c r="IL1112" s="218"/>
      <c r="IM1112" s="218"/>
      <c r="IO1112" s="391"/>
    </row>
    <row r="1113" spans="1:249" s="6" customFormat="1" ht="15" x14ac:dyDescent="0.2">
      <c r="A1113" s="467" t="s">
        <v>2195</v>
      </c>
      <c r="B1113" s="467" t="s">
        <v>2149</v>
      </c>
      <c r="C1113" s="393" t="s">
        <v>1183</v>
      </c>
      <c r="D1113" s="468"/>
      <c r="E1113" s="462" t="s">
        <v>2138</v>
      </c>
      <c r="F1113" s="14" t="s">
        <v>2149</v>
      </c>
      <c r="G1113" s="14" t="s">
        <v>2149</v>
      </c>
      <c r="H1113" s="469" t="s">
        <v>2149</v>
      </c>
      <c r="I1113" s="462"/>
      <c r="J1113" s="456"/>
      <c r="K1113" s="11"/>
      <c r="L1113" s="11"/>
      <c r="M1113" s="14"/>
      <c r="N1113" s="470"/>
      <c r="O1113" s="14"/>
      <c r="P1113" s="14"/>
      <c r="Q1113" s="14"/>
      <c r="R1113" s="14"/>
      <c r="S1113" s="14"/>
      <c r="T1113" s="469"/>
      <c r="U1113" s="454"/>
      <c r="V1113" s="454"/>
      <c r="W1113" s="9"/>
      <c r="X1113" s="9"/>
      <c r="Y1113" s="10"/>
      <c r="Z1113" s="495" t="s">
        <v>2195</v>
      </c>
      <c r="AA1113" s="11"/>
      <c r="AB1113" s="472"/>
      <c r="AC1113" s="473"/>
      <c r="AD1113" s="473"/>
      <c r="AE1113" s="496" t="s">
        <v>2195</v>
      </c>
      <c r="AF1113" s="12"/>
      <c r="AG1113" s="12"/>
      <c r="AH1113" s="13"/>
      <c r="AI1113" s="14"/>
      <c r="AJ1113" s="14"/>
      <c r="AK1113" s="7"/>
      <c r="AL1113" s="7"/>
      <c r="AM1113" s="15"/>
      <c r="AN1113" s="15"/>
      <c r="AO1113" s="8"/>
      <c r="AP1113" s="453" t="s">
        <v>555</v>
      </c>
      <c r="AQ1113" s="17"/>
      <c r="AR1113" s="18"/>
      <c r="AS1113" s="19"/>
      <c r="AT1113" s="19"/>
      <c r="AU1113" s="19"/>
      <c r="AV1113" s="19"/>
      <c r="AW1113" s="19"/>
      <c r="AX1113" s="19"/>
      <c r="AY1113" s="19"/>
      <c r="AZ1113" s="20"/>
      <c r="BA1113" s="20"/>
      <c r="BB1113" s="21"/>
      <c r="BC1113" s="22" t="s">
        <v>2179</v>
      </c>
      <c r="BD1113" s="77"/>
      <c r="BE1113" s="91"/>
      <c r="BF1113" s="91"/>
      <c r="BG1113" s="92"/>
      <c r="BH1113"/>
      <c r="BI1113"/>
      <c r="BJ1113"/>
      <c r="BK1113"/>
      <c r="BL1113"/>
      <c r="BM1113"/>
      <c r="BN1113"/>
      <c r="BO1113"/>
      <c r="BP1113"/>
      <c r="BQ1113"/>
      <c r="BR1113"/>
      <c r="BS1113"/>
      <c r="BT1113" s="92"/>
      <c r="BU1113" s="92"/>
      <c r="BV1113" s="92"/>
      <c r="BW1113" s="5"/>
      <c r="BX1113" s="5"/>
      <c r="BY1113" s="5"/>
      <c r="BZ1113" s="5"/>
      <c r="CA1113" s="5"/>
      <c r="CB1113" s="5"/>
      <c r="CC1113" s="5"/>
      <c r="CD1113" s="440"/>
      <c r="CE1113" s="440"/>
      <c r="CF1113" s="441"/>
      <c r="CG1113" s="442"/>
      <c r="CH1113" s="443"/>
      <c r="CI1113" s="443"/>
      <c r="CJ1113" s="443"/>
      <c r="CK1113" s="443"/>
      <c r="CL1113" s="4"/>
      <c r="CM1113" s="4"/>
      <c r="CN1113" s="5"/>
      <c r="CO1113" s="4"/>
      <c r="CP1113" s="444"/>
      <c r="CQ1113" s="445"/>
      <c r="CR1113" s="446"/>
      <c r="CS1113" s="446"/>
      <c r="CT1113" s="444"/>
      <c r="CU1113" s="444"/>
      <c r="CV1113" s="444"/>
      <c r="CW1113" s="444"/>
      <c r="CX1113" s="447"/>
      <c r="CY1113" s="447"/>
      <c r="CZ1113" s="447"/>
      <c r="DA1113" s="447"/>
      <c r="DB1113" s="448"/>
      <c r="DC1113" s="448"/>
      <c r="DD1113" s="446"/>
      <c r="DE1113" s="439"/>
      <c r="DF1113" s="439"/>
      <c r="DG1113" s="439"/>
      <c r="DH1113" s="439"/>
      <c r="DI1113" s="439"/>
      <c r="DJ1113" s="439"/>
      <c r="DK1113" s="439"/>
      <c r="DL1113" s="446"/>
      <c r="DM1113" s="446"/>
      <c r="DN1113" s="444"/>
      <c r="DO1113" s="444"/>
      <c r="DP1113" s="444"/>
      <c r="DQ1113" s="444"/>
      <c r="DR1113" s="444"/>
      <c r="DS1113" s="441"/>
      <c r="DT1113" s="449"/>
      <c r="DU1113" s="450"/>
      <c r="DV1113" s="450"/>
      <c r="DW1113" s="450"/>
      <c r="DX1113" s="450"/>
      <c r="DY1113" s="450"/>
      <c r="DZ1113" s="450"/>
      <c r="EA1113" s="450"/>
      <c r="EB1113" s="450"/>
      <c r="EC1113" s="450"/>
      <c r="ED1113" s="450"/>
      <c r="EE1113" s="446"/>
      <c r="EF1113" s="446"/>
      <c r="EL1113" s="4"/>
      <c r="EM1113" s="4"/>
      <c r="EN1113" s="5"/>
      <c r="EO1113" s="4"/>
      <c r="FA1113" s="23"/>
      <c r="FB1113" s="24"/>
      <c r="FC1113" s="75"/>
      <c r="FD1113" s="76"/>
      <c r="FF1113" s="89"/>
      <c r="IA1113" s="214"/>
      <c r="IB1113" s="215"/>
      <c r="IC1113" s="214"/>
      <c r="ID1113" s="215"/>
      <c r="IE1113" s="214"/>
      <c r="IF1113" s="214"/>
      <c r="IG1113" s="214"/>
      <c r="IH1113" s="233"/>
      <c r="II1113" s="160"/>
      <c r="IJ1113" s="217"/>
      <c r="IK1113" s="218"/>
      <c r="IL1113" s="218"/>
      <c r="IM1113" s="218"/>
      <c r="IO1113" s="391"/>
    </row>
    <row r="1114" spans="1:249" s="6" customFormat="1" ht="15" x14ac:dyDescent="0.2">
      <c r="A1114" s="467" t="s">
        <v>2165</v>
      </c>
      <c r="B1114" s="467" t="s">
        <v>3037</v>
      </c>
      <c r="C1114" s="458" t="s">
        <v>3147</v>
      </c>
      <c r="D1114" s="468"/>
      <c r="E1114" s="462" t="s">
        <v>2136</v>
      </c>
      <c r="F1114" s="14" t="s">
        <v>2149</v>
      </c>
      <c r="G1114" s="14" t="s">
        <v>2149</v>
      </c>
      <c r="H1114" s="469" t="s">
        <v>2149</v>
      </c>
      <c r="I1114" s="462"/>
      <c r="J1114" s="456"/>
      <c r="K1114" s="11"/>
      <c r="L1114" s="11"/>
      <c r="M1114" s="14"/>
      <c r="N1114" s="470"/>
      <c r="O1114" s="14"/>
      <c r="P1114" s="14"/>
      <c r="Q1114" s="14"/>
      <c r="R1114" s="14"/>
      <c r="S1114" s="14"/>
      <c r="T1114" s="469"/>
      <c r="U1114" s="454"/>
      <c r="V1114" s="454"/>
      <c r="W1114" s="454"/>
      <c r="X1114" s="454"/>
      <c r="Y1114" s="471"/>
      <c r="Z1114" s="471"/>
      <c r="AA1114" s="11"/>
      <c r="AB1114" s="472"/>
      <c r="AC1114" s="473"/>
      <c r="AD1114" s="473"/>
      <c r="AE1114" s="473"/>
      <c r="AF1114" s="473"/>
      <c r="AG1114" s="473"/>
      <c r="AH1114" s="474"/>
      <c r="AI1114" s="14"/>
      <c r="AJ1114" s="14"/>
      <c r="AK1114" s="11"/>
      <c r="AL1114" s="11"/>
      <c r="AM1114" s="475"/>
      <c r="AN1114" s="475"/>
      <c r="AO1114" s="469"/>
      <c r="AP1114" s="476"/>
      <c r="AQ1114" s="477"/>
      <c r="AR1114" s="478"/>
      <c r="AS1114" s="479"/>
      <c r="AT1114" s="479"/>
      <c r="AU1114" s="479"/>
      <c r="AV1114" s="479"/>
      <c r="AW1114" s="479"/>
      <c r="AX1114" s="479"/>
      <c r="AY1114" s="479"/>
      <c r="AZ1114" s="480"/>
      <c r="BA1114" s="480"/>
      <c r="BB1114" s="21"/>
      <c r="BC1114" s="22" t="s">
        <v>2179</v>
      </c>
      <c r="BD1114" s="77"/>
      <c r="BE1114" s="91"/>
      <c r="BF1114" s="91"/>
      <c r="BG1114" s="92"/>
      <c r="BH1114"/>
      <c r="BI1114"/>
      <c r="BJ1114"/>
      <c r="BK1114"/>
      <c r="BL1114"/>
      <c r="BM1114"/>
      <c r="BN1114"/>
      <c r="BO1114"/>
      <c r="BP1114"/>
      <c r="BQ1114"/>
      <c r="BR1114"/>
      <c r="BS1114"/>
      <c r="BT1114" s="92"/>
      <c r="BU1114" s="92"/>
      <c r="BV1114" s="92"/>
      <c r="BW1114" s="5"/>
      <c r="BX1114" s="5"/>
      <c r="BY1114" s="5"/>
      <c r="BZ1114" s="5"/>
      <c r="CA1114" s="5"/>
      <c r="CB1114" s="5"/>
      <c r="CC1114" s="5"/>
      <c r="CD1114" s="440"/>
      <c r="CE1114" s="440"/>
      <c r="CF1114" s="441"/>
      <c r="CG1114" s="442"/>
      <c r="CH1114" s="443"/>
      <c r="CI1114" s="443"/>
      <c r="CJ1114" s="443"/>
      <c r="CK1114" s="443"/>
      <c r="CL1114" s="4"/>
      <c r="CM1114" s="4"/>
      <c r="CN1114" s="5"/>
      <c r="CO1114" s="4"/>
      <c r="CP1114" s="444"/>
      <c r="CQ1114" s="445"/>
      <c r="CR1114" s="446"/>
      <c r="CS1114" s="446"/>
      <c r="CT1114" s="444"/>
      <c r="CU1114" s="444"/>
      <c r="CV1114" s="444"/>
      <c r="CW1114" s="444"/>
      <c r="CX1114" s="447"/>
      <c r="CY1114" s="447"/>
      <c r="CZ1114" s="447"/>
      <c r="DA1114" s="447"/>
      <c r="DB1114" s="448"/>
      <c r="DC1114" s="448"/>
      <c r="DD1114" s="446"/>
      <c r="DE1114" s="439"/>
      <c r="DF1114" s="439"/>
      <c r="DG1114" s="439"/>
      <c r="DH1114" s="439"/>
      <c r="DI1114" s="439"/>
      <c r="DJ1114" s="439"/>
      <c r="DK1114" s="439"/>
      <c r="DL1114" s="446"/>
      <c r="DM1114" s="446"/>
      <c r="DN1114" s="444"/>
      <c r="DO1114" s="444"/>
      <c r="DP1114" s="444"/>
      <c r="DQ1114" s="444"/>
      <c r="DR1114" s="444"/>
      <c r="DS1114" s="441"/>
      <c r="DT1114" s="449"/>
      <c r="DU1114" s="450"/>
      <c r="DV1114" s="450"/>
      <c r="DW1114" s="450"/>
      <c r="DX1114" s="450"/>
      <c r="DY1114" s="450"/>
      <c r="DZ1114" s="450"/>
      <c r="EA1114" s="450"/>
      <c r="EB1114" s="450"/>
      <c r="EC1114" s="450"/>
      <c r="ED1114" s="450"/>
      <c r="EE1114" s="446"/>
      <c r="EF1114" s="446"/>
      <c r="EL1114" s="4"/>
      <c r="EM1114" s="4"/>
      <c r="EN1114" s="5"/>
      <c r="EO1114" s="4"/>
      <c r="FA1114" s="23"/>
      <c r="FB1114" s="24"/>
      <c r="FC1114" s="75"/>
      <c r="FD1114" s="76"/>
      <c r="FF1114" s="89"/>
      <c r="IA1114" s="214"/>
      <c r="IB1114" s="215"/>
      <c r="IC1114" s="214"/>
      <c r="ID1114" s="215"/>
      <c r="IE1114" s="214"/>
      <c r="IF1114" s="214"/>
      <c r="IG1114" s="214"/>
      <c r="IH1114" s="233"/>
      <c r="II1114" s="160"/>
      <c r="IJ1114" s="217"/>
      <c r="IK1114" s="218"/>
      <c r="IL1114" s="218"/>
      <c r="IM1114" s="218"/>
      <c r="IO1114" s="391"/>
    </row>
    <row r="1115" spans="1:249" s="6" customFormat="1" ht="15" x14ac:dyDescent="0.2">
      <c r="A1115" s="467" t="s">
        <v>2165</v>
      </c>
      <c r="B1115" s="467" t="s">
        <v>3037</v>
      </c>
      <c r="C1115" s="458" t="s">
        <v>3148</v>
      </c>
      <c r="D1115" s="468"/>
      <c r="E1115" s="462" t="s">
        <v>2136</v>
      </c>
      <c r="F1115" s="14" t="s">
        <v>2149</v>
      </c>
      <c r="G1115" s="14" t="s">
        <v>2149</v>
      </c>
      <c r="H1115" s="469" t="s">
        <v>2149</v>
      </c>
      <c r="I1115" s="462"/>
      <c r="J1115" s="456"/>
      <c r="K1115" s="11"/>
      <c r="L1115" s="11"/>
      <c r="M1115" s="14"/>
      <c r="N1115" s="470"/>
      <c r="O1115" s="14"/>
      <c r="P1115" s="14"/>
      <c r="Q1115" s="14"/>
      <c r="R1115" s="14"/>
      <c r="S1115" s="14"/>
      <c r="T1115" s="469"/>
      <c r="U1115" s="454"/>
      <c r="V1115" s="454"/>
      <c r="W1115" s="454"/>
      <c r="X1115" s="454"/>
      <c r="Y1115" s="471"/>
      <c r="Z1115" s="471"/>
      <c r="AA1115" s="11"/>
      <c r="AB1115" s="472"/>
      <c r="AC1115" s="473"/>
      <c r="AD1115" s="473"/>
      <c r="AE1115" s="473"/>
      <c r="AF1115" s="473"/>
      <c r="AG1115" s="473"/>
      <c r="AH1115" s="474"/>
      <c r="AI1115" s="14"/>
      <c r="AJ1115" s="14"/>
      <c r="AK1115" s="11"/>
      <c r="AL1115" s="11"/>
      <c r="AM1115" s="475"/>
      <c r="AN1115" s="475"/>
      <c r="AO1115" s="469"/>
      <c r="AP1115" s="476"/>
      <c r="AQ1115" s="477"/>
      <c r="AR1115" s="478"/>
      <c r="AS1115" s="479"/>
      <c r="AT1115" s="479"/>
      <c r="AU1115" s="479"/>
      <c r="AV1115" s="479"/>
      <c r="AW1115" s="479"/>
      <c r="AX1115" s="479"/>
      <c r="AY1115" s="479"/>
      <c r="AZ1115" s="480"/>
      <c r="BA1115" s="480"/>
      <c r="BB1115" s="21"/>
      <c r="BC1115" s="22" t="s">
        <v>2179</v>
      </c>
      <c r="BD1115" s="77"/>
      <c r="BE1115" s="91"/>
      <c r="BF1115" s="91"/>
      <c r="BG1115" s="92"/>
      <c r="BH1115"/>
      <c r="BI1115"/>
      <c r="BJ1115"/>
      <c r="BK1115"/>
      <c r="BL1115"/>
      <c r="BM1115"/>
      <c r="BN1115"/>
      <c r="BO1115"/>
      <c r="BP1115"/>
      <c r="BQ1115"/>
      <c r="BR1115"/>
      <c r="BS1115"/>
      <c r="BT1115" s="92"/>
      <c r="BU1115" s="92"/>
      <c r="BV1115" s="92"/>
      <c r="BW1115" s="5"/>
      <c r="BX1115" s="5"/>
      <c r="BY1115" s="5"/>
      <c r="BZ1115" s="5"/>
      <c r="CA1115" s="5"/>
      <c r="CB1115" s="5"/>
      <c r="CC1115" s="5"/>
      <c r="CD1115" s="440"/>
      <c r="CE1115" s="440"/>
      <c r="CF1115" s="441"/>
      <c r="CG1115" s="442"/>
      <c r="CH1115" s="443"/>
      <c r="CI1115" s="443"/>
      <c r="CJ1115" s="443"/>
      <c r="CK1115" s="443"/>
      <c r="CL1115" s="4"/>
      <c r="CM1115" s="4"/>
      <c r="CN1115" s="5"/>
      <c r="CO1115" s="4"/>
      <c r="CP1115" s="444"/>
      <c r="CQ1115" s="445"/>
      <c r="CR1115" s="446"/>
      <c r="CS1115" s="446"/>
      <c r="CT1115" s="444"/>
      <c r="CU1115" s="444"/>
      <c r="CV1115" s="444"/>
      <c r="CW1115" s="444"/>
      <c r="CX1115" s="447"/>
      <c r="CY1115" s="447"/>
      <c r="CZ1115" s="447"/>
      <c r="DA1115" s="447"/>
      <c r="DB1115" s="448"/>
      <c r="DC1115" s="448"/>
      <c r="DD1115" s="446"/>
      <c r="DE1115" s="439"/>
      <c r="DF1115" s="439"/>
      <c r="DG1115" s="439"/>
      <c r="DH1115" s="439"/>
      <c r="DI1115" s="439"/>
      <c r="DJ1115" s="439"/>
      <c r="DK1115" s="439"/>
      <c r="DL1115" s="446"/>
      <c r="DM1115" s="446"/>
      <c r="DN1115" s="444"/>
      <c r="DO1115" s="444"/>
      <c r="DP1115" s="444"/>
      <c r="DQ1115" s="444"/>
      <c r="DR1115" s="444"/>
      <c r="DS1115" s="441"/>
      <c r="DT1115" s="449"/>
      <c r="DU1115" s="450"/>
      <c r="DV1115" s="450"/>
      <c r="DW1115" s="450"/>
      <c r="DX1115" s="450"/>
      <c r="DY1115" s="450"/>
      <c r="DZ1115" s="450"/>
      <c r="EA1115" s="450"/>
      <c r="EB1115" s="450"/>
      <c r="EC1115" s="450"/>
      <c r="ED1115" s="450"/>
      <c r="EE1115" s="446"/>
      <c r="EF1115" s="446"/>
      <c r="EL1115" s="4"/>
      <c r="EM1115" s="4"/>
      <c r="EN1115" s="5"/>
      <c r="EO1115" s="4"/>
      <c r="FA1115" s="23"/>
      <c r="FB1115" s="24"/>
      <c r="FC1115" s="75"/>
      <c r="FD1115" s="76"/>
      <c r="FF1115" s="89"/>
      <c r="IA1115" s="214"/>
      <c r="IB1115" s="215"/>
      <c r="IC1115" s="214"/>
      <c r="ID1115" s="215"/>
      <c r="IE1115" s="214"/>
      <c r="IF1115" s="214"/>
      <c r="IG1115" s="214"/>
      <c r="IH1115" s="233"/>
      <c r="II1115" s="160"/>
      <c r="IJ1115" s="217"/>
      <c r="IK1115" s="218"/>
      <c r="IL1115" s="218"/>
      <c r="IM1115" s="218"/>
      <c r="IO1115" s="391"/>
    </row>
    <row r="1116" spans="1:249" s="6" customFormat="1" ht="15" x14ac:dyDescent="0.2">
      <c r="A1116" s="467" t="s">
        <v>2165</v>
      </c>
      <c r="B1116" s="467" t="s">
        <v>1969</v>
      </c>
      <c r="C1116" s="393" t="s">
        <v>1184</v>
      </c>
      <c r="D1116" s="468"/>
      <c r="E1116" s="462" t="s">
        <v>2136</v>
      </c>
      <c r="F1116" s="14" t="s">
        <v>2149</v>
      </c>
      <c r="G1116" s="14" t="s">
        <v>2149</v>
      </c>
      <c r="H1116" s="469" t="s">
        <v>2149</v>
      </c>
      <c r="I1116" s="462"/>
      <c r="J1116" s="456"/>
      <c r="K1116" s="11"/>
      <c r="L1116" s="11"/>
      <c r="M1116" s="14"/>
      <c r="N1116" s="470"/>
      <c r="O1116" s="14"/>
      <c r="P1116" s="14"/>
      <c r="Q1116" s="14"/>
      <c r="R1116" s="14"/>
      <c r="S1116" s="14"/>
      <c r="T1116" s="469"/>
      <c r="U1116" s="454"/>
      <c r="V1116" s="454"/>
      <c r="W1116" s="9"/>
      <c r="X1116" s="9"/>
      <c r="Y1116" s="10"/>
      <c r="Z1116" s="495" t="s">
        <v>2142</v>
      </c>
      <c r="AA1116" s="11"/>
      <c r="AB1116" s="472"/>
      <c r="AC1116" s="473"/>
      <c r="AD1116" s="473"/>
      <c r="AE1116" s="496" t="s">
        <v>2142</v>
      </c>
      <c r="AF1116" s="12"/>
      <c r="AG1116" s="12"/>
      <c r="AH1116" s="13"/>
      <c r="AI1116" s="14"/>
      <c r="AJ1116" s="14"/>
      <c r="AK1116" s="7"/>
      <c r="AL1116" s="7"/>
      <c r="AM1116" s="15"/>
      <c r="AN1116" s="15"/>
      <c r="AO1116" s="8"/>
      <c r="AP1116" s="453" t="s">
        <v>556</v>
      </c>
      <c r="AQ1116" s="17"/>
      <c r="AR1116" s="18"/>
      <c r="AS1116" s="19"/>
      <c r="AT1116" s="19"/>
      <c r="AU1116" s="19"/>
      <c r="AV1116" s="19"/>
      <c r="AW1116" s="19"/>
      <c r="AX1116" s="19"/>
      <c r="AY1116" s="19"/>
      <c r="AZ1116" s="20"/>
      <c r="BA1116" s="20"/>
      <c r="BB1116" s="21"/>
      <c r="BC1116" s="22" t="s">
        <v>2179</v>
      </c>
      <c r="BD1116" s="77"/>
      <c r="BE1116" s="91"/>
      <c r="BF1116" s="91"/>
      <c r="BG1116" s="92"/>
      <c r="BH1116"/>
      <c r="BI1116"/>
      <c r="BJ1116"/>
      <c r="BK1116"/>
      <c r="BL1116"/>
      <c r="BM1116"/>
      <c r="BN1116"/>
      <c r="BO1116"/>
      <c r="BP1116"/>
      <c r="BQ1116"/>
      <c r="BR1116"/>
      <c r="BS1116"/>
      <c r="BT1116" s="92"/>
      <c r="BU1116" s="92"/>
      <c r="BV1116" s="92"/>
      <c r="BW1116" s="5"/>
      <c r="BX1116" s="5"/>
      <c r="BY1116" s="5"/>
      <c r="BZ1116" s="5"/>
      <c r="CA1116" s="5"/>
      <c r="CB1116" s="5"/>
      <c r="CC1116" s="5"/>
      <c r="CD1116" s="440"/>
      <c r="CE1116" s="440"/>
      <c r="CF1116" s="441"/>
      <c r="CG1116" s="442"/>
      <c r="CH1116" s="443"/>
      <c r="CI1116" s="443"/>
      <c r="CJ1116" s="443"/>
      <c r="CK1116" s="443"/>
      <c r="CL1116" s="4"/>
      <c r="CM1116" s="4"/>
      <c r="CN1116" s="5"/>
      <c r="CO1116" s="4"/>
      <c r="CP1116" s="444"/>
      <c r="CQ1116" s="445"/>
      <c r="CR1116" s="446"/>
      <c r="CS1116" s="446"/>
      <c r="CT1116" s="444"/>
      <c r="CU1116" s="444"/>
      <c r="CV1116" s="444"/>
      <c r="CW1116" s="444"/>
      <c r="CX1116" s="447"/>
      <c r="CY1116" s="447"/>
      <c r="CZ1116" s="447"/>
      <c r="DA1116" s="447"/>
      <c r="DB1116" s="448"/>
      <c r="DC1116" s="448"/>
      <c r="DD1116" s="446"/>
      <c r="DE1116" s="439"/>
      <c r="DF1116" s="439"/>
      <c r="DG1116" s="439"/>
      <c r="DH1116" s="439"/>
      <c r="DI1116" s="439"/>
      <c r="DJ1116" s="439"/>
      <c r="DK1116" s="439"/>
      <c r="DL1116" s="446"/>
      <c r="DM1116" s="446"/>
      <c r="DN1116" s="444"/>
      <c r="DO1116" s="444"/>
      <c r="DP1116" s="444"/>
      <c r="DQ1116" s="444"/>
      <c r="DR1116" s="444"/>
      <c r="DS1116" s="441"/>
      <c r="DT1116" s="449"/>
      <c r="DU1116" s="450"/>
      <c r="DV1116" s="450"/>
      <c r="DW1116" s="450"/>
      <c r="DX1116" s="450"/>
      <c r="DY1116" s="450"/>
      <c r="DZ1116" s="450"/>
      <c r="EA1116" s="450"/>
      <c r="EB1116" s="450"/>
      <c r="EC1116" s="450"/>
      <c r="ED1116" s="450"/>
      <c r="EE1116" s="446"/>
      <c r="EF1116" s="446"/>
      <c r="EL1116" s="4"/>
      <c r="EM1116" s="4"/>
      <c r="EN1116" s="5"/>
      <c r="EO1116" s="4"/>
      <c r="FA1116" s="23"/>
      <c r="FB1116" s="24"/>
      <c r="FC1116" s="75"/>
      <c r="FD1116" s="76"/>
      <c r="FF1116" s="89"/>
      <c r="IA1116" s="214"/>
      <c r="IB1116" s="215"/>
      <c r="IC1116" s="214"/>
      <c r="ID1116" s="215"/>
      <c r="IE1116" s="214"/>
      <c r="IF1116" s="214"/>
      <c r="IG1116" s="214"/>
      <c r="IH1116" s="233"/>
      <c r="II1116" s="160"/>
      <c r="IJ1116" s="217"/>
      <c r="IK1116" s="218"/>
      <c r="IL1116" s="218"/>
      <c r="IM1116" s="218"/>
      <c r="IO1116" s="391"/>
    </row>
    <row r="1117" spans="1:249" s="6" customFormat="1" ht="15" x14ac:dyDescent="0.2">
      <c r="A1117" s="467" t="s">
        <v>2195</v>
      </c>
      <c r="B1117" s="467" t="s">
        <v>2149</v>
      </c>
      <c r="C1117" s="393" t="s">
        <v>1185</v>
      </c>
      <c r="D1117" s="468"/>
      <c r="E1117" s="462" t="s">
        <v>2138</v>
      </c>
      <c r="F1117" s="14" t="s">
        <v>2149</v>
      </c>
      <c r="G1117" s="14" t="s">
        <v>2149</v>
      </c>
      <c r="H1117" s="469" t="s">
        <v>2149</v>
      </c>
      <c r="I1117" s="462"/>
      <c r="J1117" s="456"/>
      <c r="K1117" s="11"/>
      <c r="L1117" s="11"/>
      <c r="M1117" s="14"/>
      <c r="N1117" s="470"/>
      <c r="O1117" s="14"/>
      <c r="P1117" s="14"/>
      <c r="Q1117" s="14"/>
      <c r="R1117" s="14"/>
      <c r="S1117" s="14"/>
      <c r="T1117" s="469"/>
      <c r="U1117" s="454"/>
      <c r="V1117" s="454"/>
      <c r="W1117" s="9"/>
      <c r="X1117" s="9"/>
      <c r="Y1117" s="10"/>
      <c r="Z1117" s="495" t="s">
        <v>2195</v>
      </c>
      <c r="AA1117" s="11"/>
      <c r="AB1117" s="472"/>
      <c r="AC1117" s="473"/>
      <c r="AD1117" s="473"/>
      <c r="AE1117" s="496" t="s">
        <v>2195</v>
      </c>
      <c r="AF1117" s="12"/>
      <c r="AG1117" s="12"/>
      <c r="AH1117" s="13"/>
      <c r="AI1117" s="14"/>
      <c r="AJ1117" s="14"/>
      <c r="AK1117" s="7"/>
      <c r="AL1117" s="7"/>
      <c r="AM1117" s="15"/>
      <c r="AN1117" s="15"/>
      <c r="AO1117" s="8"/>
      <c r="AP1117" s="453" t="s">
        <v>557</v>
      </c>
      <c r="AQ1117" s="17"/>
      <c r="AR1117" s="18"/>
      <c r="AS1117" s="19"/>
      <c r="AT1117" s="19"/>
      <c r="AU1117" s="19"/>
      <c r="AV1117" s="19"/>
      <c r="AW1117" s="19"/>
      <c r="AX1117" s="19"/>
      <c r="AY1117" s="19"/>
      <c r="AZ1117" s="20"/>
      <c r="BA1117" s="20"/>
      <c r="BB1117" s="21"/>
      <c r="BC1117" s="22" t="s">
        <v>2179</v>
      </c>
      <c r="BD1117" s="77"/>
      <c r="BE1117" s="91"/>
      <c r="BF1117" s="91"/>
      <c r="BG1117" s="92"/>
      <c r="BH1117"/>
      <c r="BI1117"/>
      <c r="BJ1117"/>
      <c r="BK1117"/>
      <c r="BL1117"/>
      <c r="BM1117"/>
      <c r="BN1117"/>
      <c r="BO1117"/>
      <c r="BP1117"/>
      <c r="BQ1117"/>
      <c r="BR1117"/>
      <c r="BS1117"/>
      <c r="BT1117" s="92"/>
      <c r="BU1117" s="92"/>
      <c r="BV1117" s="92"/>
      <c r="BW1117" s="5"/>
      <c r="BX1117" s="5"/>
      <c r="BY1117" s="5"/>
      <c r="BZ1117" s="5"/>
      <c r="CA1117" s="5"/>
      <c r="CB1117" s="5"/>
      <c r="CC1117" s="5"/>
      <c r="CD1117" s="440"/>
      <c r="CE1117" s="440"/>
      <c r="CF1117" s="441"/>
      <c r="CG1117" s="442"/>
      <c r="CH1117" s="443"/>
      <c r="CI1117" s="443"/>
      <c r="CJ1117" s="443"/>
      <c r="CK1117" s="443"/>
      <c r="CL1117" s="4"/>
      <c r="CM1117" s="4"/>
      <c r="CN1117" s="5"/>
      <c r="CO1117" s="4"/>
      <c r="CP1117" s="444"/>
      <c r="CQ1117" s="445"/>
      <c r="CR1117" s="446"/>
      <c r="CS1117" s="446"/>
      <c r="CT1117" s="444"/>
      <c r="CU1117" s="444"/>
      <c r="CV1117" s="444"/>
      <c r="CW1117" s="444"/>
      <c r="CX1117" s="447"/>
      <c r="CY1117" s="447"/>
      <c r="CZ1117" s="447"/>
      <c r="DA1117" s="447"/>
      <c r="DB1117" s="448"/>
      <c r="DC1117" s="448"/>
      <c r="DD1117" s="446"/>
      <c r="DE1117" s="439"/>
      <c r="DF1117" s="439"/>
      <c r="DG1117" s="439"/>
      <c r="DH1117" s="439"/>
      <c r="DI1117" s="439"/>
      <c r="DJ1117" s="439"/>
      <c r="DK1117" s="439"/>
      <c r="DL1117" s="446"/>
      <c r="DM1117" s="446"/>
      <c r="DN1117" s="444"/>
      <c r="DO1117" s="444"/>
      <c r="DP1117" s="444"/>
      <c r="DQ1117" s="444"/>
      <c r="DR1117" s="444"/>
      <c r="DS1117" s="441"/>
      <c r="DT1117" s="449"/>
      <c r="DU1117" s="450"/>
      <c r="DV1117" s="450"/>
      <c r="DW1117" s="450"/>
      <c r="DX1117" s="450"/>
      <c r="DY1117" s="450"/>
      <c r="DZ1117" s="450"/>
      <c r="EA1117" s="450"/>
      <c r="EB1117" s="450"/>
      <c r="EC1117" s="450"/>
      <c r="ED1117" s="450"/>
      <c r="EE1117" s="446"/>
      <c r="EF1117" s="446"/>
      <c r="EL1117" s="4"/>
      <c r="EM1117" s="4"/>
      <c r="EN1117" s="5"/>
      <c r="EO1117" s="4"/>
      <c r="FA1117" s="23"/>
      <c r="FB1117" s="24"/>
      <c r="FC1117" s="75"/>
      <c r="FD1117" s="76"/>
      <c r="FF1117" s="89"/>
      <c r="IA1117" s="214"/>
      <c r="IB1117" s="215"/>
      <c r="IC1117" s="214"/>
      <c r="ID1117" s="215"/>
      <c r="IE1117" s="214"/>
      <c r="IF1117" s="214"/>
      <c r="IG1117" s="214"/>
      <c r="IH1117" s="233"/>
      <c r="II1117" s="160"/>
      <c r="IJ1117" s="217"/>
      <c r="IK1117" s="218"/>
      <c r="IL1117" s="218"/>
      <c r="IM1117" s="218"/>
      <c r="IO1117" s="391"/>
    </row>
    <row r="1118" spans="1:249" s="6" customFormat="1" ht="15" x14ac:dyDescent="0.2">
      <c r="A1118" s="467" t="s">
        <v>2165</v>
      </c>
      <c r="B1118" s="467" t="s">
        <v>2157</v>
      </c>
      <c r="C1118" s="393" t="s">
        <v>1186</v>
      </c>
      <c r="D1118" s="468"/>
      <c r="E1118" s="462" t="s">
        <v>2136</v>
      </c>
      <c r="F1118" s="14" t="s">
        <v>2149</v>
      </c>
      <c r="G1118" s="14" t="s">
        <v>2149</v>
      </c>
      <c r="H1118" s="469" t="s">
        <v>2149</v>
      </c>
      <c r="I1118" s="462"/>
      <c r="J1118" s="456"/>
      <c r="K1118" s="11"/>
      <c r="L1118" s="11"/>
      <c r="M1118" s="14"/>
      <c r="N1118" s="470"/>
      <c r="O1118" s="14"/>
      <c r="P1118" s="14"/>
      <c r="Q1118" s="14"/>
      <c r="R1118" s="14"/>
      <c r="S1118" s="14"/>
      <c r="T1118" s="469"/>
      <c r="U1118" s="454"/>
      <c r="V1118" s="454"/>
      <c r="W1118" s="9"/>
      <c r="X1118" s="9"/>
      <c r="Y1118" s="10"/>
      <c r="Z1118" s="495" t="s">
        <v>2195</v>
      </c>
      <c r="AA1118" s="11"/>
      <c r="AB1118" s="472"/>
      <c r="AC1118" s="473"/>
      <c r="AD1118" s="473"/>
      <c r="AE1118" s="496" t="s">
        <v>2195</v>
      </c>
      <c r="AF1118" s="12"/>
      <c r="AG1118" s="12"/>
      <c r="AH1118" s="13"/>
      <c r="AI1118" s="14"/>
      <c r="AJ1118" s="14"/>
      <c r="AK1118" s="7"/>
      <c r="AL1118" s="7"/>
      <c r="AM1118" s="15"/>
      <c r="AN1118" s="15"/>
      <c r="AO1118" s="8"/>
      <c r="AP1118" s="453" t="s">
        <v>558</v>
      </c>
      <c r="AQ1118" s="17"/>
      <c r="AR1118" s="18"/>
      <c r="AS1118" s="19"/>
      <c r="AT1118" s="19"/>
      <c r="AU1118" s="19"/>
      <c r="AV1118" s="19"/>
      <c r="AW1118" s="19"/>
      <c r="AX1118" s="19"/>
      <c r="AY1118" s="19"/>
      <c r="AZ1118" s="20"/>
      <c r="BA1118" s="20"/>
      <c r="BB1118" s="21"/>
      <c r="BC1118" s="22" t="s">
        <v>2179</v>
      </c>
      <c r="BD1118" s="77"/>
      <c r="BE1118" s="91"/>
      <c r="BF1118" s="91"/>
      <c r="BG1118" s="92"/>
      <c r="BH1118"/>
      <c r="BI1118"/>
      <c r="BJ1118"/>
      <c r="BK1118"/>
      <c r="BL1118"/>
      <c r="BM1118"/>
      <c r="BN1118"/>
      <c r="BO1118"/>
      <c r="BP1118"/>
      <c r="BQ1118"/>
      <c r="BR1118"/>
      <c r="BS1118"/>
      <c r="BT1118" s="92"/>
      <c r="BU1118" s="92"/>
      <c r="BV1118" s="92"/>
      <c r="BW1118" s="5"/>
      <c r="BX1118" s="5"/>
      <c r="BY1118" s="5"/>
      <c r="BZ1118" s="5"/>
      <c r="CA1118" s="5"/>
      <c r="CB1118" s="5"/>
      <c r="CC1118" s="5"/>
      <c r="CD1118" s="440"/>
      <c r="CE1118" s="440"/>
      <c r="CF1118" s="441"/>
      <c r="CG1118" s="442"/>
      <c r="CH1118" s="443"/>
      <c r="CI1118" s="443"/>
      <c r="CJ1118" s="443"/>
      <c r="CK1118" s="443"/>
      <c r="CL1118" s="4"/>
      <c r="CM1118" s="4"/>
      <c r="CN1118" s="5"/>
      <c r="CO1118" s="4"/>
      <c r="CP1118" s="444"/>
      <c r="CQ1118" s="445"/>
      <c r="CR1118" s="446"/>
      <c r="CS1118" s="446"/>
      <c r="CT1118" s="444"/>
      <c r="CU1118" s="444"/>
      <c r="CV1118" s="444"/>
      <c r="CW1118" s="444"/>
      <c r="CX1118" s="447"/>
      <c r="CY1118" s="447"/>
      <c r="CZ1118" s="447"/>
      <c r="DA1118" s="447"/>
      <c r="DB1118" s="448"/>
      <c r="DC1118" s="448"/>
      <c r="DD1118" s="446"/>
      <c r="DE1118" s="439"/>
      <c r="DF1118" s="439"/>
      <c r="DG1118" s="439"/>
      <c r="DH1118" s="439"/>
      <c r="DI1118" s="439"/>
      <c r="DJ1118" s="439"/>
      <c r="DK1118" s="439"/>
      <c r="DL1118" s="446"/>
      <c r="DM1118" s="446"/>
      <c r="DN1118" s="444"/>
      <c r="DO1118" s="444"/>
      <c r="DP1118" s="444"/>
      <c r="DQ1118" s="444"/>
      <c r="DR1118" s="444"/>
      <c r="DS1118" s="441"/>
      <c r="DT1118" s="449"/>
      <c r="DU1118" s="450"/>
      <c r="DV1118" s="450"/>
      <c r="DW1118" s="450"/>
      <c r="DX1118" s="450"/>
      <c r="DY1118" s="450"/>
      <c r="DZ1118" s="450"/>
      <c r="EA1118" s="450"/>
      <c r="EB1118" s="450"/>
      <c r="EC1118" s="450"/>
      <c r="ED1118" s="450"/>
      <c r="EE1118" s="446"/>
      <c r="EF1118" s="446"/>
      <c r="EL1118" s="4"/>
      <c r="EM1118" s="4"/>
      <c r="EN1118" s="5"/>
      <c r="EO1118" s="4"/>
      <c r="FA1118" s="23"/>
      <c r="FB1118" s="24"/>
      <c r="FC1118" s="75"/>
      <c r="FD1118" s="76"/>
      <c r="FF1118" s="89"/>
      <c r="IA1118" s="214"/>
      <c r="IB1118" s="215"/>
      <c r="IC1118" s="214"/>
      <c r="ID1118" s="215"/>
      <c r="IE1118" s="214"/>
      <c r="IF1118" s="214"/>
      <c r="IG1118" s="214"/>
      <c r="IH1118" s="233"/>
      <c r="II1118" s="160"/>
      <c r="IJ1118" s="217"/>
      <c r="IK1118" s="218"/>
      <c r="IL1118" s="218"/>
      <c r="IM1118" s="218"/>
      <c r="IO1118" s="391"/>
    </row>
    <row r="1119" spans="1:249" s="6" customFormat="1" ht="15" x14ac:dyDescent="0.2">
      <c r="A1119" s="467" t="s">
        <v>2165</v>
      </c>
      <c r="B1119" s="467" t="s">
        <v>2157</v>
      </c>
      <c r="C1119" s="393" t="s">
        <v>1187</v>
      </c>
      <c r="D1119" s="468"/>
      <c r="E1119" s="462" t="s">
        <v>2136</v>
      </c>
      <c r="F1119" s="14" t="s">
        <v>2149</v>
      </c>
      <c r="G1119" s="14" t="s">
        <v>2149</v>
      </c>
      <c r="H1119" s="469" t="s">
        <v>2149</v>
      </c>
      <c r="I1119" s="462"/>
      <c r="J1119" s="456"/>
      <c r="K1119" s="11"/>
      <c r="L1119" s="11"/>
      <c r="M1119" s="14"/>
      <c r="N1119" s="470"/>
      <c r="O1119" s="14"/>
      <c r="P1119" s="14"/>
      <c r="Q1119" s="14"/>
      <c r="R1119" s="14"/>
      <c r="S1119" s="14"/>
      <c r="T1119" s="469"/>
      <c r="U1119" s="454"/>
      <c r="V1119" s="454"/>
      <c r="W1119" s="9"/>
      <c r="X1119" s="9"/>
      <c r="Y1119" s="10"/>
      <c r="Z1119" s="495" t="s">
        <v>2195</v>
      </c>
      <c r="AA1119" s="11"/>
      <c r="AB1119" s="472"/>
      <c r="AC1119" s="473"/>
      <c r="AD1119" s="473"/>
      <c r="AE1119" s="496" t="s">
        <v>2195</v>
      </c>
      <c r="AF1119" s="12"/>
      <c r="AG1119" s="12"/>
      <c r="AH1119" s="13"/>
      <c r="AI1119" s="14"/>
      <c r="AJ1119" s="14"/>
      <c r="AK1119" s="7"/>
      <c r="AL1119" s="7"/>
      <c r="AM1119" s="15"/>
      <c r="AN1119" s="15"/>
      <c r="AO1119" s="8"/>
      <c r="AP1119" s="453" t="s">
        <v>559</v>
      </c>
      <c r="AQ1119" s="17"/>
      <c r="AR1119" s="18"/>
      <c r="AS1119" s="19"/>
      <c r="AT1119" s="19"/>
      <c r="AU1119" s="19"/>
      <c r="AV1119" s="19"/>
      <c r="AW1119" s="19"/>
      <c r="AX1119" s="19"/>
      <c r="AY1119" s="19"/>
      <c r="AZ1119" s="20"/>
      <c r="BA1119" s="20"/>
      <c r="BB1119" s="21"/>
      <c r="BC1119" s="22" t="s">
        <v>2179</v>
      </c>
      <c r="BD1119" s="77"/>
      <c r="BE1119" s="91"/>
      <c r="BF1119" s="91"/>
      <c r="BG1119" s="92"/>
      <c r="BH1119"/>
      <c r="BI1119"/>
      <c r="BJ1119"/>
      <c r="BK1119"/>
      <c r="BL1119"/>
      <c r="BM1119"/>
      <c r="BN1119"/>
      <c r="BO1119"/>
      <c r="BP1119"/>
      <c r="BQ1119"/>
      <c r="BR1119"/>
      <c r="BS1119"/>
      <c r="BT1119" s="92"/>
      <c r="BU1119" s="92"/>
      <c r="BV1119" s="92"/>
      <c r="BW1119" s="5"/>
      <c r="BX1119" s="5"/>
      <c r="BY1119" s="5"/>
      <c r="BZ1119" s="5"/>
      <c r="CA1119" s="5"/>
      <c r="CB1119" s="5"/>
      <c r="CC1119" s="5"/>
      <c r="CD1119" s="440"/>
      <c r="CE1119" s="440"/>
      <c r="CF1119" s="441"/>
      <c r="CG1119" s="442"/>
      <c r="CH1119" s="443"/>
      <c r="CI1119" s="443"/>
      <c r="CJ1119" s="443"/>
      <c r="CK1119" s="443"/>
      <c r="CL1119" s="4"/>
      <c r="CM1119" s="4"/>
      <c r="CN1119" s="5"/>
      <c r="CO1119" s="4"/>
      <c r="CP1119" s="444"/>
      <c r="CQ1119" s="445"/>
      <c r="CR1119" s="446"/>
      <c r="CS1119" s="446"/>
      <c r="CT1119" s="444"/>
      <c r="CU1119" s="444"/>
      <c r="CV1119" s="444"/>
      <c r="CW1119" s="444"/>
      <c r="CX1119" s="447"/>
      <c r="CY1119" s="447"/>
      <c r="CZ1119" s="447"/>
      <c r="DA1119" s="447"/>
      <c r="DB1119" s="448"/>
      <c r="DC1119" s="448"/>
      <c r="DD1119" s="446"/>
      <c r="DE1119" s="439"/>
      <c r="DF1119" s="439"/>
      <c r="DG1119" s="439"/>
      <c r="DH1119" s="439"/>
      <c r="DI1119" s="439"/>
      <c r="DJ1119" s="439"/>
      <c r="DK1119" s="439"/>
      <c r="DL1119" s="446"/>
      <c r="DM1119" s="446"/>
      <c r="DN1119" s="444"/>
      <c r="DO1119" s="444"/>
      <c r="DP1119" s="444"/>
      <c r="DQ1119" s="444"/>
      <c r="DR1119" s="444"/>
      <c r="DS1119" s="441"/>
      <c r="DT1119" s="449"/>
      <c r="DU1119" s="450"/>
      <c r="DV1119" s="450"/>
      <c r="DW1119" s="450"/>
      <c r="DX1119" s="450"/>
      <c r="DY1119" s="450"/>
      <c r="DZ1119" s="450"/>
      <c r="EA1119" s="450"/>
      <c r="EB1119" s="450"/>
      <c r="EC1119" s="450"/>
      <c r="ED1119" s="450"/>
      <c r="EE1119" s="446"/>
      <c r="EF1119" s="446"/>
      <c r="EL1119" s="4"/>
      <c r="EM1119" s="4"/>
      <c r="EN1119" s="5"/>
      <c r="EO1119" s="4"/>
      <c r="FA1119" s="23"/>
      <c r="FB1119" s="24"/>
      <c r="FC1119" s="75"/>
      <c r="FD1119" s="76"/>
      <c r="FF1119" s="89"/>
      <c r="IA1119" s="214"/>
      <c r="IB1119" s="215"/>
      <c r="IC1119" s="214"/>
      <c r="ID1119" s="215"/>
      <c r="IE1119" s="214"/>
      <c r="IF1119" s="214"/>
      <c r="IG1119" s="214"/>
      <c r="IH1119" s="233"/>
      <c r="II1119" s="160"/>
      <c r="IJ1119" s="217"/>
      <c r="IK1119" s="218"/>
      <c r="IL1119" s="218"/>
      <c r="IM1119" s="218"/>
      <c r="IO1119" s="391"/>
    </row>
    <row r="1120" spans="1:249" s="6" customFormat="1" ht="15" x14ac:dyDescent="0.2">
      <c r="A1120" s="467" t="s">
        <v>2195</v>
      </c>
      <c r="B1120" s="467" t="s">
        <v>2149</v>
      </c>
      <c r="C1120" s="393" t="s">
        <v>1188</v>
      </c>
      <c r="D1120" s="468"/>
      <c r="E1120" s="462" t="s">
        <v>2138</v>
      </c>
      <c r="F1120" s="14" t="s">
        <v>2149</v>
      </c>
      <c r="G1120" s="14" t="s">
        <v>2149</v>
      </c>
      <c r="H1120" s="469" t="s">
        <v>2149</v>
      </c>
      <c r="I1120" s="462"/>
      <c r="J1120" s="456"/>
      <c r="K1120" s="11"/>
      <c r="L1120" s="11"/>
      <c r="M1120" s="14"/>
      <c r="N1120" s="470"/>
      <c r="O1120" s="14"/>
      <c r="P1120" s="14"/>
      <c r="Q1120" s="14"/>
      <c r="R1120" s="14"/>
      <c r="S1120" s="14"/>
      <c r="T1120" s="469"/>
      <c r="U1120" s="454"/>
      <c r="V1120" s="454"/>
      <c r="W1120" s="9"/>
      <c r="X1120" s="9"/>
      <c r="Y1120" s="10"/>
      <c r="Z1120" s="495" t="s">
        <v>2195</v>
      </c>
      <c r="AA1120" s="11"/>
      <c r="AB1120" s="472"/>
      <c r="AC1120" s="473"/>
      <c r="AD1120" s="473"/>
      <c r="AE1120" s="496" t="s">
        <v>2195</v>
      </c>
      <c r="AF1120" s="12"/>
      <c r="AG1120" s="12"/>
      <c r="AH1120" s="13"/>
      <c r="AI1120" s="14"/>
      <c r="AJ1120" s="14"/>
      <c r="AK1120" s="7"/>
      <c r="AL1120" s="7"/>
      <c r="AM1120" s="15"/>
      <c r="AN1120" s="15"/>
      <c r="AO1120" s="8"/>
      <c r="AP1120" s="453" t="s">
        <v>560</v>
      </c>
      <c r="AQ1120" s="17"/>
      <c r="AR1120" s="18"/>
      <c r="AS1120" s="19"/>
      <c r="AT1120" s="19"/>
      <c r="AU1120" s="19"/>
      <c r="AV1120" s="19"/>
      <c r="AW1120" s="19"/>
      <c r="AX1120" s="19"/>
      <c r="AY1120" s="19"/>
      <c r="AZ1120" s="20"/>
      <c r="BA1120" s="20"/>
      <c r="BB1120" s="21"/>
      <c r="BC1120" s="22" t="s">
        <v>2179</v>
      </c>
      <c r="BD1120" s="77"/>
      <c r="BE1120" s="91"/>
      <c r="BF1120" s="91"/>
      <c r="BG1120" s="92"/>
      <c r="BH1120"/>
      <c r="BI1120"/>
      <c r="BJ1120"/>
      <c r="BK1120"/>
      <c r="BL1120"/>
      <c r="BM1120"/>
      <c r="BN1120"/>
      <c r="BO1120"/>
      <c r="BP1120"/>
      <c r="BQ1120"/>
      <c r="BR1120"/>
      <c r="BS1120"/>
      <c r="BT1120" s="92"/>
      <c r="BU1120" s="92"/>
      <c r="BV1120" s="92"/>
      <c r="BW1120" s="5"/>
      <c r="BX1120" s="5"/>
      <c r="BY1120" s="5"/>
      <c r="BZ1120" s="5"/>
      <c r="CA1120" s="5"/>
      <c r="CB1120" s="5"/>
      <c r="CC1120" s="5"/>
      <c r="CD1120" s="440"/>
      <c r="CE1120" s="440"/>
      <c r="CF1120" s="441"/>
      <c r="CG1120" s="442"/>
      <c r="CH1120" s="443"/>
      <c r="CI1120" s="443"/>
      <c r="CJ1120" s="443"/>
      <c r="CK1120" s="443"/>
      <c r="CL1120" s="4"/>
      <c r="CM1120" s="4"/>
      <c r="CN1120" s="5"/>
      <c r="CO1120" s="4"/>
      <c r="CP1120" s="444"/>
      <c r="CQ1120" s="445"/>
      <c r="CR1120" s="446"/>
      <c r="CS1120" s="446"/>
      <c r="CT1120" s="444"/>
      <c r="CU1120" s="444"/>
      <c r="CV1120" s="444"/>
      <c r="CW1120" s="444"/>
      <c r="CX1120" s="447"/>
      <c r="CY1120" s="447"/>
      <c r="CZ1120" s="447"/>
      <c r="DA1120" s="447"/>
      <c r="DB1120" s="448"/>
      <c r="DC1120" s="448"/>
      <c r="DD1120" s="446"/>
      <c r="DE1120" s="439"/>
      <c r="DF1120" s="439"/>
      <c r="DG1120" s="439"/>
      <c r="DH1120" s="439"/>
      <c r="DI1120" s="439"/>
      <c r="DJ1120" s="439"/>
      <c r="DK1120" s="439"/>
      <c r="DL1120" s="446"/>
      <c r="DM1120" s="446"/>
      <c r="DN1120" s="444"/>
      <c r="DO1120" s="444"/>
      <c r="DP1120" s="444"/>
      <c r="DQ1120" s="444"/>
      <c r="DR1120" s="444"/>
      <c r="DS1120" s="441"/>
      <c r="DT1120" s="449"/>
      <c r="DU1120" s="450"/>
      <c r="DV1120" s="450"/>
      <c r="DW1120" s="450"/>
      <c r="DX1120" s="450"/>
      <c r="DY1120" s="450"/>
      <c r="DZ1120" s="450"/>
      <c r="EA1120" s="450"/>
      <c r="EB1120" s="450"/>
      <c r="EC1120" s="450"/>
      <c r="ED1120" s="450"/>
      <c r="EE1120" s="446"/>
      <c r="EF1120" s="446"/>
      <c r="EL1120" s="4"/>
      <c r="EM1120" s="4"/>
      <c r="EN1120" s="5"/>
      <c r="EO1120" s="4"/>
      <c r="FA1120" s="23"/>
      <c r="FB1120" s="24"/>
      <c r="FC1120" s="75"/>
      <c r="FD1120" s="76"/>
      <c r="FF1120" s="89"/>
      <c r="IA1120" s="214"/>
      <c r="IB1120" s="215"/>
      <c r="IC1120" s="214"/>
      <c r="ID1120" s="215"/>
      <c r="IE1120" s="214"/>
      <c r="IF1120" s="214"/>
      <c r="IG1120" s="214"/>
      <c r="IH1120" s="233"/>
      <c r="II1120" s="160"/>
      <c r="IJ1120" s="217"/>
      <c r="IK1120" s="218"/>
      <c r="IL1120" s="218"/>
      <c r="IM1120" s="218"/>
      <c r="IO1120" s="391"/>
    </row>
    <row r="1121" spans="1:249" s="6" customFormat="1" ht="15" x14ac:dyDescent="0.2">
      <c r="A1121" s="467" t="s">
        <v>2195</v>
      </c>
      <c r="B1121" s="467" t="s">
        <v>2149</v>
      </c>
      <c r="C1121" s="393" t="s">
        <v>1189</v>
      </c>
      <c r="D1121" s="468"/>
      <c r="E1121" s="462" t="s">
        <v>2138</v>
      </c>
      <c r="F1121" s="14" t="s">
        <v>2149</v>
      </c>
      <c r="G1121" s="14" t="s">
        <v>2149</v>
      </c>
      <c r="H1121" s="469" t="s">
        <v>2149</v>
      </c>
      <c r="I1121" s="462"/>
      <c r="J1121" s="456"/>
      <c r="K1121" s="11"/>
      <c r="L1121" s="11"/>
      <c r="M1121" s="14"/>
      <c r="N1121" s="470"/>
      <c r="O1121" s="14"/>
      <c r="P1121" s="14"/>
      <c r="Q1121" s="14"/>
      <c r="R1121" s="14"/>
      <c r="S1121" s="14"/>
      <c r="T1121" s="469"/>
      <c r="U1121" s="454"/>
      <c r="V1121" s="454"/>
      <c r="W1121" s="9"/>
      <c r="X1121" s="9"/>
      <c r="Y1121" s="10"/>
      <c r="Z1121" s="495" t="s">
        <v>2195</v>
      </c>
      <c r="AA1121" s="11"/>
      <c r="AB1121" s="472"/>
      <c r="AC1121" s="473"/>
      <c r="AD1121" s="473"/>
      <c r="AE1121" s="496" t="s">
        <v>2195</v>
      </c>
      <c r="AF1121" s="12"/>
      <c r="AG1121" s="12"/>
      <c r="AH1121" s="13"/>
      <c r="AI1121" s="14"/>
      <c r="AJ1121" s="14"/>
      <c r="AK1121" s="7"/>
      <c r="AL1121" s="7"/>
      <c r="AM1121" s="15"/>
      <c r="AN1121" s="15"/>
      <c r="AO1121" s="8"/>
      <c r="AP1121" s="453" t="s">
        <v>561</v>
      </c>
      <c r="AQ1121" s="17"/>
      <c r="AR1121" s="18"/>
      <c r="AS1121" s="19"/>
      <c r="AT1121" s="19"/>
      <c r="AU1121" s="19"/>
      <c r="AV1121" s="19"/>
      <c r="AW1121" s="19"/>
      <c r="AX1121" s="19"/>
      <c r="AY1121" s="19"/>
      <c r="AZ1121" s="20"/>
      <c r="BA1121" s="20"/>
      <c r="BB1121" s="21"/>
      <c r="BC1121" s="22" t="s">
        <v>2179</v>
      </c>
      <c r="BD1121" s="77"/>
      <c r="BE1121" s="91"/>
      <c r="BF1121" s="91"/>
      <c r="BG1121" s="92"/>
      <c r="BH1121"/>
      <c r="BI1121"/>
      <c r="BJ1121"/>
      <c r="BK1121"/>
      <c r="BL1121"/>
      <c r="BM1121"/>
      <c r="BN1121"/>
      <c r="BO1121"/>
      <c r="BP1121"/>
      <c r="BQ1121"/>
      <c r="BR1121"/>
      <c r="BS1121"/>
      <c r="BT1121" s="92"/>
      <c r="BU1121" s="92"/>
      <c r="BV1121" s="92"/>
      <c r="BW1121" s="5"/>
      <c r="BX1121" s="5"/>
      <c r="BY1121" s="5"/>
      <c r="BZ1121" s="5"/>
      <c r="CA1121" s="5"/>
      <c r="CB1121" s="5"/>
      <c r="CC1121" s="5"/>
      <c r="CD1121" s="440"/>
      <c r="CE1121" s="440"/>
      <c r="CF1121" s="441"/>
      <c r="CG1121" s="442"/>
      <c r="CH1121" s="443"/>
      <c r="CI1121" s="443"/>
      <c r="CJ1121" s="443"/>
      <c r="CK1121" s="443"/>
      <c r="CL1121" s="4"/>
      <c r="CM1121" s="4"/>
      <c r="CN1121" s="5"/>
      <c r="CO1121" s="4"/>
      <c r="CP1121" s="444"/>
      <c r="CQ1121" s="445"/>
      <c r="CR1121" s="446"/>
      <c r="CS1121" s="446"/>
      <c r="CT1121" s="444"/>
      <c r="CU1121" s="444"/>
      <c r="CV1121" s="444"/>
      <c r="CW1121" s="444"/>
      <c r="CX1121" s="447"/>
      <c r="CY1121" s="447"/>
      <c r="CZ1121" s="447"/>
      <c r="DA1121" s="447"/>
      <c r="DB1121" s="448"/>
      <c r="DC1121" s="448"/>
      <c r="DD1121" s="446"/>
      <c r="DE1121" s="439"/>
      <c r="DF1121" s="439"/>
      <c r="DG1121" s="439"/>
      <c r="DH1121" s="439"/>
      <c r="DI1121" s="439"/>
      <c r="DJ1121" s="439"/>
      <c r="DK1121" s="439"/>
      <c r="DL1121" s="446"/>
      <c r="DM1121" s="446"/>
      <c r="DN1121" s="444"/>
      <c r="DO1121" s="444"/>
      <c r="DP1121" s="444"/>
      <c r="DQ1121" s="444"/>
      <c r="DR1121" s="444"/>
      <c r="DS1121" s="441"/>
      <c r="DT1121" s="449"/>
      <c r="DU1121" s="450"/>
      <c r="DV1121" s="450"/>
      <c r="DW1121" s="450"/>
      <c r="DX1121" s="450"/>
      <c r="DY1121" s="450"/>
      <c r="DZ1121" s="450"/>
      <c r="EA1121" s="450"/>
      <c r="EB1121" s="450"/>
      <c r="EC1121" s="450"/>
      <c r="ED1121" s="450"/>
      <c r="EE1121" s="446"/>
      <c r="EF1121" s="446"/>
      <c r="EL1121" s="4"/>
      <c r="EM1121" s="4"/>
      <c r="EN1121" s="5"/>
      <c r="EO1121" s="4"/>
      <c r="FA1121" s="23"/>
      <c r="FB1121" s="24"/>
      <c r="FC1121" s="75"/>
      <c r="FD1121" s="76"/>
      <c r="FF1121" s="89"/>
      <c r="IA1121" s="214"/>
      <c r="IB1121" s="215"/>
      <c r="IC1121" s="214"/>
      <c r="ID1121" s="215"/>
      <c r="IE1121" s="214"/>
      <c r="IF1121" s="214"/>
      <c r="IG1121" s="214"/>
      <c r="IH1121" s="233"/>
      <c r="II1121" s="160"/>
      <c r="IJ1121" s="217"/>
      <c r="IK1121" s="218"/>
      <c r="IL1121" s="218"/>
      <c r="IM1121" s="218"/>
      <c r="IO1121" s="391"/>
    </row>
    <row r="1122" spans="1:249" s="6" customFormat="1" ht="15" x14ac:dyDescent="0.2">
      <c r="A1122" s="467" t="s">
        <v>2195</v>
      </c>
      <c r="B1122" s="467" t="s">
        <v>2149</v>
      </c>
      <c r="C1122" s="393" t="s">
        <v>1190</v>
      </c>
      <c r="D1122" s="468"/>
      <c r="E1122" s="462" t="s">
        <v>2138</v>
      </c>
      <c r="F1122" s="14" t="s">
        <v>2149</v>
      </c>
      <c r="G1122" s="14" t="s">
        <v>2149</v>
      </c>
      <c r="H1122" s="469" t="s">
        <v>2149</v>
      </c>
      <c r="I1122" s="462"/>
      <c r="J1122" s="456"/>
      <c r="K1122" s="11"/>
      <c r="L1122" s="11"/>
      <c r="M1122" s="14"/>
      <c r="N1122" s="470"/>
      <c r="O1122" s="14"/>
      <c r="P1122" s="14"/>
      <c r="Q1122" s="14"/>
      <c r="R1122" s="14"/>
      <c r="S1122" s="14"/>
      <c r="T1122" s="469"/>
      <c r="U1122" s="454"/>
      <c r="V1122" s="454"/>
      <c r="W1122" s="9"/>
      <c r="X1122" s="9"/>
      <c r="Y1122" s="10"/>
      <c r="Z1122" s="495" t="s">
        <v>2195</v>
      </c>
      <c r="AA1122" s="11"/>
      <c r="AB1122" s="472"/>
      <c r="AC1122" s="473"/>
      <c r="AD1122" s="473"/>
      <c r="AE1122" s="496" t="s">
        <v>2195</v>
      </c>
      <c r="AF1122" s="12"/>
      <c r="AG1122" s="12"/>
      <c r="AH1122" s="13"/>
      <c r="AI1122" s="14"/>
      <c r="AJ1122" s="14"/>
      <c r="AK1122" s="7"/>
      <c r="AL1122" s="7"/>
      <c r="AM1122" s="15"/>
      <c r="AN1122" s="15"/>
      <c r="AO1122" s="8"/>
      <c r="AP1122" s="453" t="s">
        <v>562</v>
      </c>
      <c r="AQ1122" s="17"/>
      <c r="AR1122" s="18"/>
      <c r="AS1122" s="19"/>
      <c r="AT1122" s="19"/>
      <c r="AU1122" s="19"/>
      <c r="AV1122" s="19"/>
      <c r="AW1122" s="19"/>
      <c r="AX1122" s="19"/>
      <c r="AY1122" s="19"/>
      <c r="AZ1122" s="20"/>
      <c r="BA1122" s="20"/>
      <c r="BB1122" s="21"/>
      <c r="BC1122" s="22" t="s">
        <v>2179</v>
      </c>
      <c r="BD1122" s="77"/>
      <c r="BE1122" s="91"/>
      <c r="BF1122" s="91"/>
      <c r="BG1122" s="92"/>
      <c r="BH1122"/>
      <c r="BI1122"/>
      <c r="BJ1122"/>
      <c r="BK1122"/>
      <c r="BL1122"/>
      <c r="BM1122"/>
      <c r="BN1122"/>
      <c r="BO1122"/>
      <c r="BP1122"/>
      <c r="BQ1122"/>
      <c r="BR1122"/>
      <c r="BS1122"/>
      <c r="BT1122" s="92"/>
      <c r="BU1122" s="92"/>
      <c r="BV1122" s="92"/>
      <c r="BW1122" s="5"/>
      <c r="BX1122" s="5"/>
      <c r="BY1122" s="5"/>
      <c r="BZ1122" s="5"/>
      <c r="CA1122" s="5"/>
      <c r="CB1122" s="5"/>
      <c r="CC1122" s="5"/>
      <c r="CD1122" s="440"/>
      <c r="CE1122" s="440"/>
      <c r="CF1122" s="441"/>
      <c r="CG1122" s="442"/>
      <c r="CH1122" s="443"/>
      <c r="CI1122" s="443"/>
      <c r="CJ1122" s="443"/>
      <c r="CK1122" s="443"/>
      <c r="CL1122" s="4"/>
      <c r="CM1122" s="4"/>
      <c r="CN1122" s="5"/>
      <c r="CO1122" s="4"/>
      <c r="CP1122" s="444"/>
      <c r="CQ1122" s="445"/>
      <c r="CR1122" s="446"/>
      <c r="CS1122" s="446"/>
      <c r="CT1122" s="444"/>
      <c r="CU1122" s="444"/>
      <c r="CV1122" s="444"/>
      <c r="CW1122" s="444"/>
      <c r="CX1122" s="447"/>
      <c r="CY1122" s="447"/>
      <c r="CZ1122" s="447"/>
      <c r="DA1122" s="447"/>
      <c r="DB1122" s="448"/>
      <c r="DC1122" s="448"/>
      <c r="DD1122" s="446"/>
      <c r="DE1122" s="439"/>
      <c r="DF1122" s="439"/>
      <c r="DG1122" s="439"/>
      <c r="DH1122" s="439"/>
      <c r="DI1122" s="439"/>
      <c r="DJ1122" s="439"/>
      <c r="DK1122" s="439"/>
      <c r="DL1122" s="446"/>
      <c r="DM1122" s="446"/>
      <c r="DN1122" s="444"/>
      <c r="DO1122" s="444"/>
      <c r="DP1122" s="444"/>
      <c r="DQ1122" s="444"/>
      <c r="DR1122" s="444"/>
      <c r="DS1122" s="441"/>
      <c r="DT1122" s="449"/>
      <c r="DU1122" s="450"/>
      <c r="DV1122" s="450"/>
      <c r="DW1122" s="450"/>
      <c r="DX1122" s="450"/>
      <c r="DY1122" s="450"/>
      <c r="DZ1122" s="450"/>
      <c r="EA1122" s="450"/>
      <c r="EB1122" s="450"/>
      <c r="EC1122" s="450"/>
      <c r="ED1122" s="450"/>
      <c r="EE1122" s="446"/>
      <c r="EF1122" s="446"/>
      <c r="EL1122" s="4"/>
      <c r="EM1122" s="4"/>
      <c r="EN1122" s="5"/>
      <c r="EO1122" s="4"/>
      <c r="FA1122" s="23"/>
      <c r="FB1122" s="24"/>
      <c r="FC1122" s="75"/>
      <c r="FD1122" s="76"/>
      <c r="FF1122" s="89"/>
      <c r="IA1122" s="214"/>
      <c r="IB1122" s="215"/>
      <c r="IC1122" s="214"/>
      <c r="ID1122" s="215"/>
      <c r="IE1122" s="214"/>
      <c r="IF1122" s="214"/>
      <c r="IG1122" s="214"/>
      <c r="IH1122" s="233"/>
      <c r="II1122" s="160"/>
      <c r="IJ1122" s="217"/>
      <c r="IK1122" s="218"/>
      <c r="IL1122" s="218"/>
      <c r="IM1122" s="218"/>
      <c r="IO1122" s="391"/>
    </row>
    <row r="1123" spans="1:249" s="6" customFormat="1" ht="15" x14ac:dyDescent="0.2">
      <c r="A1123" s="467" t="s">
        <v>2195</v>
      </c>
      <c r="B1123" s="467" t="s">
        <v>2149</v>
      </c>
      <c r="C1123" s="393" t="s">
        <v>1191</v>
      </c>
      <c r="D1123" s="468"/>
      <c r="E1123" s="462" t="s">
        <v>2138</v>
      </c>
      <c r="F1123" s="14" t="s">
        <v>2149</v>
      </c>
      <c r="G1123" s="14" t="s">
        <v>2149</v>
      </c>
      <c r="H1123" s="469" t="s">
        <v>2149</v>
      </c>
      <c r="I1123" s="462"/>
      <c r="J1123" s="456"/>
      <c r="K1123" s="11"/>
      <c r="L1123" s="11"/>
      <c r="M1123" s="14"/>
      <c r="N1123" s="470"/>
      <c r="O1123" s="14"/>
      <c r="P1123" s="14"/>
      <c r="Q1123" s="14"/>
      <c r="R1123" s="14"/>
      <c r="S1123" s="14"/>
      <c r="T1123" s="469"/>
      <c r="U1123" s="454"/>
      <c r="V1123" s="454"/>
      <c r="W1123" s="9"/>
      <c r="X1123" s="9"/>
      <c r="Y1123" s="10"/>
      <c r="Z1123" s="495" t="s">
        <v>2195</v>
      </c>
      <c r="AA1123" s="11"/>
      <c r="AB1123" s="472"/>
      <c r="AC1123" s="473"/>
      <c r="AD1123" s="473"/>
      <c r="AE1123" s="496" t="s">
        <v>2195</v>
      </c>
      <c r="AF1123" s="12"/>
      <c r="AG1123" s="12"/>
      <c r="AH1123" s="13"/>
      <c r="AI1123" s="14"/>
      <c r="AJ1123" s="14"/>
      <c r="AK1123" s="7"/>
      <c r="AL1123" s="7"/>
      <c r="AM1123" s="15"/>
      <c r="AN1123" s="15"/>
      <c r="AO1123" s="8"/>
      <c r="AP1123" s="453" t="s">
        <v>563</v>
      </c>
      <c r="AQ1123" s="17"/>
      <c r="AR1123" s="18"/>
      <c r="AS1123" s="19"/>
      <c r="AT1123" s="19"/>
      <c r="AU1123" s="19"/>
      <c r="AV1123" s="19"/>
      <c r="AW1123" s="19"/>
      <c r="AX1123" s="19"/>
      <c r="AY1123" s="19"/>
      <c r="AZ1123" s="20"/>
      <c r="BA1123" s="20"/>
      <c r="BB1123" s="21"/>
      <c r="BC1123" s="22" t="s">
        <v>2179</v>
      </c>
      <c r="BD1123" s="77"/>
      <c r="BE1123" s="91"/>
      <c r="BF1123" s="91"/>
      <c r="BG1123" s="92"/>
      <c r="BH1123"/>
      <c r="BI1123"/>
      <c r="BJ1123"/>
      <c r="BK1123"/>
      <c r="BL1123"/>
      <c r="BM1123"/>
      <c r="BN1123"/>
      <c r="BO1123"/>
      <c r="BP1123"/>
      <c r="BQ1123"/>
      <c r="BR1123"/>
      <c r="BS1123"/>
      <c r="BT1123" s="92"/>
      <c r="BU1123" s="92"/>
      <c r="BV1123" s="92"/>
      <c r="BW1123" s="5"/>
      <c r="BX1123" s="5"/>
      <c r="BY1123" s="5"/>
      <c r="BZ1123" s="5"/>
      <c r="CA1123" s="5"/>
      <c r="CB1123" s="5"/>
      <c r="CC1123" s="5"/>
      <c r="CD1123" s="440"/>
      <c r="CE1123" s="440"/>
      <c r="CF1123" s="441"/>
      <c r="CG1123" s="442"/>
      <c r="CH1123" s="443"/>
      <c r="CI1123" s="443"/>
      <c r="CJ1123" s="443"/>
      <c r="CK1123" s="443"/>
      <c r="CL1123" s="4"/>
      <c r="CM1123" s="4"/>
      <c r="CN1123" s="5"/>
      <c r="CO1123" s="4"/>
      <c r="CP1123" s="444"/>
      <c r="CQ1123" s="445"/>
      <c r="CR1123" s="446"/>
      <c r="CS1123" s="446"/>
      <c r="CT1123" s="444"/>
      <c r="CU1123" s="444"/>
      <c r="CV1123" s="444"/>
      <c r="CW1123" s="444"/>
      <c r="CX1123" s="447"/>
      <c r="CY1123" s="447"/>
      <c r="CZ1123" s="447"/>
      <c r="DA1123" s="447"/>
      <c r="DB1123" s="448"/>
      <c r="DC1123" s="448"/>
      <c r="DD1123" s="446"/>
      <c r="DE1123" s="439"/>
      <c r="DF1123" s="439"/>
      <c r="DG1123" s="439"/>
      <c r="DH1123" s="439"/>
      <c r="DI1123" s="439"/>
      <c r="DJ1123" s="439"/>
      <c r="DK1123" s="439"/>
      <c r="DL1123" s="446"/>
      <c r="DM1123" s="446"/>
      <c r="DN1123" s="444"/>
      <c r="DO1123" s="444"/>
      <c r="DP1123" s="444"/>
      <c r="DQ1123" s="444"/>
      <c r="DR1123" s="444"/>
      <c r="DS1123" s="441"/>
      <c r="DT1123" s="449"/>
      <c r="DU1123" s="450"/>
      <c r="DV1123" s="450"/>
      <c r="DW1123" s="450"/>
      <c r="DX1123" s="450"/>
      <c r="DY1123" s="450"/>
      <c r="DZ1123" s="450"/>
      <c r="EA1123" s="450"/>
      <c r="EB1123" s="450"/>
      <c r="EC1123" s="450"/>
      <c r="ED1123" s="450"/>
      <c r="EE1123" s="446"/>
      <c r="EF1123" s="446"/>
      <c r="EL1123" s="4"/>
      <c r="EM1123" s="4"/>
      <c r="EN1123" s="5"/>
      <c r="EO1123" s="4"/>
      <c r="FA1123" s="23"/>
      <c r="FB1123" s="24"/>
      <c r="FC1123" s="75"/>
      <c r="FD1123" s="76"/>
      <c r="FF1123" s="89"/>
      <c r="IA1123" s="214"/>
      <c r="IB1123" s="215"/>
      <c r="IC1123" s="214"/>
      <c r="ID1123" s="215"/>
      <c r="IE1123" s="214"/>
      <c r="IF1123" s="214"/>
      <c r="IG1123" s="214"/>
      <c r="IH1123" s="233"/>
      <c r="II1123" s="160"/>
      <c r="IJ1123" s="217"/>
      <c r="IK1123" s="218"/>
      <c r="IL1123" s="218"/>
      <c r="IM1123" s="218"/>
      <c r="IO1123" s="391"/>
    </row>
    <row r="1124" spans="1:249" s="6" customFormat="1" ht="15" x14ac:dyDescent="0.2">
      <c r="A1124" s="467" t="s">
        <v>2195</v>
      </c>
      <c r="B1124" s="467" t="s">
        <v>2149</v>
      </c>
      <c r="C1124" s="393" t="s">
        <v>3097</v>
      </c>
      <c r="D1124" s="468"/>
      <c r="E1124" s="462" t="s">
        <v>2138</v>
      </c>
      <c r="F1124" s="14" t="s">
        <v>2149</v>
      </c>
      <c r="G1124" s="14" t="s">
        <v>2149</v>
      </c>
      <c r="H1124" s="469" t="s">
        <v>2149</v>
      </c>
      <c r="I1124" s="462"/>
      <c r="J1124" s="456"/>
      <c r="K1124" s="11"/>
      <c r="L1124" s="11"/>
      <c r="M1124" s="14"/>
      <c r="N1124" s="470"/>
      <c r="O1124" s="14"/>
      <c r="P1124" s="14"/>
      <c r="Q1124" s="14"/>
      <c r="R1124" s="14"/>
      <c r="S1124" s="14"/>
      <c r="T1124" s="469"/>
      <c r="U1124" s="454"/>
      <c r="V1124" s="454"/>
      <c r="W1124" s="9"/>
      <c r="X1124" s="9"/>
      <c r="Y1124" s="10"/>
      <c r="Z1124" s="495" t="s">
        <v>2195</v>
      </c>
      <c r="AA1124" s="11"/>
      <c r="AB1124" s="472"/>
      <c r="AC1124" s="473"/>
      <c r="AD1124" s="473"/>
      <c r="AE1124" s="496" t="s">
        <v>2195</v>
      </c>
      <c r="AF1124" s="12"/>
      <c r="AG1124" s="12"/>
      <c r="AH1124" s="13"/>
      <c r="AI1124" s="14"/>
      <c r="AJ1124" s="14"/>
      <c r="AK1124" s="7"/>
      <c r="AL1124" s="7"/>
      <c r="AM1124" s="15"/>
      <c r="AN1124" s="15"/>
      <c r="AO1124" s="8"/>
      <c r="AP1124" s="453" t="s">
        <v>564</v>
      </c>
      <c r="AQ1124" s="17"/>
      <c r="AR1124" s="18"/>
      <c r="AS1124" s="19"/>
      <c r="AT1124" s="19"/>
      <c r="AU1124" s="19"/>
      <c r="AV1124" s="19"/>
      <c r="AW1124" s="19"/>
      <c r="AX1124" s="19"/>
      <c r="AY1124" s="19"/>
      <c r="AZ1124" s="20"/>
      <c r="BA1124" s="20"/>
      <c r="BB1124" s="21"/>
      <c r="BC1124" s="22" t="s">
        <v>2179</v>
      </c>
      <c r="BD1124" s="77"/>
      <c r="BE1124" s="91"/>
      <c r="BF1124" s="91"/>
      <c r="BG1124" s="92"/>
      <c r="BH1124"/>
      <c r="BI1124"/>
      <c r="BJ1124"/>
      <c r="BK1124"/>
      <c r="BL1124"/>
      <c r="BM1124"/>
      <c r="BN1124"/>
      <c r="BO1124"/>
      <c r="BP1124"/>
      <c r="BQ1124"/>
      <c r="BR1124"/>
      <c r="BS1124"/>
      <c r="BT1124" s="92"/>
      <c r="BU1124" s="92"/>
      <c r="BV1124" s="92"/>
      <c r="BW1124" s="5"/>
      <c r="BX1124" s="5"/>
      <c r="BY1124" s="5"/>
      <c r="BZ1124" s="5"/>
      <c r="CA1124" s="5"/>
      <c r="CB1124" s="5"/>
      <c r="CC1124" s="5"/>
      <c r="CD1124" s="440"/>
      <c r="CE1124" s="440"/>
      <c r="CF1124" s="441"/>
      <c r="CG1124" s="442"/>
      <c r="CH1124" s="443"/>
      <c r="CI1124" s="443"/>
      <c r="CJ1124" s="443"/>
      <c r="CK1124" s="443"/>
      <c r="CL1124" s="4"/>
      <c r="CM1124" s="4"/>
      <c r="CN1124" s="5"/>
      <c r="CO1124" s="4"/>
      <c r="CP1124" s="444"/>
      <c r="CQ1124" s="445"/>
      <c r="CR1124" s="446"/>
      <c r="CS1124" s="446"/>
      <c r="CT1124" s="444"/>
      <c r="CU1124" s="444"/>
      <c r="CV1124" s="444"/>
      <c r="CW1124" s="444"/>
      <c r="CX1124" s="447"/>
      <c r="CY1124" s="447"/>
      <c r="CZ1124" s="447"/>
      <c r="DA1124" s="447"/>
      <c r="DB1124" s="448"/>
      <c r="DC1124" s="448"/>
      <c r="DD1124" s="446"/>
      <c r="DE1124" s="439"/>
      <c r="DF1124" s="439"/>
      <c r="DG1124" s="439"/>
      <c r="DH1124" s="439"/>
      <c r="DI1124" s="439"/>
      <c r="DJ1124" s="439"/>
      <c r="DK1124" s="439"/>
      <c r="DL1124" s="446"/>
      <c r="DM1124" s="446"/>
      <c r="DN1124" s="444"/>
      <c r="DO1124" s="444"/>
      <c r="DP1124" s="444"/>
      <c r="DQ1124" s="444"/>
      <c r="DR1124" s="444"/>
      <c r="DS1124" s="441"/>
      <c r="DT1124" s="449"/>
      <c r="DU1124" s="450"/>
      <c r="DV1124" s="450"/>
      <c r="DW1124" s="450"/>
      <c r="DX1124" s="450"/>
      <c r="DY1124" s="450"/>
      <c r="DZ1124" s="450"/>
      <c r="EA1124" s="450"/>
      <c r="EB1124" s="450"/>
      <c r="EC1124" s="450"/>
      <c r="ED1124" s="450"/>
      <c r="EE1124" s="446"/>
      <c r="EF1124" s="446"/>
      <c r="EL1124" s="4"/>
      <c r="EM1124" s="4"/>
      <c r="EN1124" s="5"/>
      <c r="EO1124" s="4"/>
      <c r="FA1124" s="23"/>
      <c r="FB1124" s="24"/>
      <c r="FC1124" s="75"/>
      <c r="FD1124" s="76"/>
      <c r="FF1124" s="89"/>
      <c r="IA1124" s="214"/>
      <c r="IB1124" s="215"/>
      <c r="IC1124" s="214"/>
      <c r="ID1124" s="215"/>
      <c r="IE1124" s="214"/>
      <c r="IF1124" s="214"/>
      <c r="IG1124" s="214"/>
      <c r="IH1124" s="233"/>
      <c r="II1124" s="160"/>
      <c r="IJ1124" s="217"/>
      <c r="IK1124" s="218"/>
      <c r="IL1124" s="218"/>
      <c r="IM1124" s="218"/>
      <c r="IO1124" s="391"/>
    </row>
    <row r="1125" spans="1:249" s="6" customFormat="1" ht="15" x14ac:dyDescent="0.2">
      <c r="A1125" s="467" t="s">
        <v>2195</v>
      </c>
      <c r="B1125" s="467" t="s">
        <v>2149</v>
      </c>
      <c r="C1125" s="393" t="s">
        <v>1192</v>
      </c>
      <c r="D1125" s="468"/>
      <c r="E1125" s="462" t="s">
        <v>2138</v>
      </c>
      <c r="F1125" s="14" t="s">
        <v>2149</v>
      </c>
      <c r="G1125" s="14" t="s">
        <v>2149</v>
      </c>
      <c r="H1125" s="469" t="s">
        <v>2149</v>
      </c>
      <c r="I1125" s="462"/>
      <c r="J1125" s="456"/>
      <c r="K1125" s="11"/>
      <c r="L1125" s="11"/>
      <c r="M1125" s="14"/>
      <c r="N1125" s="470"/>
      <c r="O1125" s="14"/>
      <c r="P1125" s="14"/>
      <c r="Q1125" s="14"/>
      <c r="R1125" s="14"/>
      <c r="S1125" s="14"/>
      <c r="T1125" s="469"/>
      <c r="U1125" s="454"/>
      <c r="V1125" s="454"/>
      <c r="W1125" s="9"/>
      <c r="X1125" s="9"/>
      <c r="Y1125" s="10"/>
      <c r="Z1125" s="495" t="s">
        <v>2195</v>
      </c>
      <c r="AA1125" s="11"/>
      <c r="AB1125" s="472"/>
      <c r="AC1125" s="473"/>
      <c r="AD1125" s="473"/>
      <c r="AE1125" s="496" t="s">
        <v>2195</v>
      </c>
      <c r="AF1125" s="12"/>
      <c r="AG1125" s="12"/>
      <c r="AH1125" s="13"/>
      <c r="AI1125" s="14"/>
      <c r="AJ1125" s="14"/>
      <c r="AK1125" s="7"/>
      <c r="AL1125" s="7"/>
      <c r="AM1125" s="15"/>
      <c r="AN1125" s="15"/>
      <c r="AO1125" s="8"/>
      <c r="AP1125" s="453" t="s">
        <v>565</v>
      </c>
      <c r="AQ1125" s="17"/>
      <c r="AR1125" s="18"/>
      <c r="AS1125" s="19"/>
      <c r="AT1125" s="19"/>
      <c r="AU1125" s="19"/>
      <c r="AV1125" s="19"/>
      <c r="AW1125" s="19"/>
      <c r="AX1125" s="19"/>
      <c r="AY1125" s="19"/>
      <c r="AZ1125" s="20"/>
      <c r="BA1125" s="20"/>
      <c r="BB1125" s="21"/>
      <c r="BC1125" s="22" t="s">
        <v>2179</v>
      </c>
      <c r="BD1125" s="77"/>
      <c r="BE1125" s="91"/>
      <c r="BF1125" s="91"/>
      <c r="BG1125" s="92"/>
      <c r="BH1125"/>
      <c r="BI1125"/>
      <c r="BJ1125"/>
      <c r="BK1125"/>
      <c r="BL1125"/>
      <c r="BM1125"/>
      <c r="BN1125"/>
      <c r="BO1125"/>
      <c r="BP1125"/>
      <c r="BQ1125"/>
      <c r="BR1125"/>
      <c r="BS1125"/>
      <c r="BT1125" s="92"/>
      <c r="BU1125" s="92"/>
      <c r="BV1125" s="92"/>
      <c r="BW1125" s="5"/>
      <c r="BX1125" s="5"/>
      <c r="BY1125" s="5"/>
      <c r="BZ1125" s="5"/>
      <c r="CA1125" s="5"/>
      <c r="CB1125" s="5"/>
      <c r="CC1125" s="5"/>
      <c r="CD1125" s="440"/>
      <c r="CE1125" s="440"/>
      <c r="CF1125" s="441"/>
      <c r="CG1125" s="442"/>
      <c r="CH1125" s="443"/>
      <c r="CI1125" s="443"/>
      <c r="CJ1125" s="443"/>
      <c r="CK1125" s="443"/>
      <c r="CL1125" s="4"/>
      <c r="CM1125" s="4"/>
      <c r="CN1125" s="5"/>
      <c r="CO1125" s="4"/>
      <c r="CP1125" s="444"/>
      <c r="CQ1125" s="445"/>
      <c r="CR1125" s="446"/>
      <c r="CS1125" s="446"/>
      <c r="CT1125" s="444"/>
      <c r="CU1125" s="444"/>
      <c r="CV1125" s="444"/>
      <c r="CW1125" s="444"/>
      <c r="CX1125" s="447"/>
      <c r="CY1125" s="447"/>
      <c r="CZ1125" s="447"/>
      <c r="DA1125" s="447"/>
      <c r="DB1125" s="448"/>
      <c r="DC1125" s="448"/>
      <c r="DD1125" s="446"/>
      <c r="DE1125" s="439"/>
      <c r="DF1125" s="439"/>
      <c r="DG1125" s="439"/>
      <c r="DH1125" s="439"/>
      <c r="DI1125" s="439"/>
      <c r="DJ1125" s="439"/>
      <c r="DK1125" s="439"/>
      <c r="DL1125" s="446"/>
      <c r="DM1125" s="446"/>
      <c r="DN1125" s="444"/>
      <c r="DO1125" s="444"/>
      <c r="DP1125" s="444"/>
      <c r="DQ1125" s="444"/>
      <c r="DR1125" s="444"/>
      <c r="DS1125" s="441"/>
      <c r="DT1125" s="449"/>
      <c r="DU1125" s="450"/>
      <c r="DV1125" s="450"/>
      <c r="DW1125" s="450"/>
      <c r="DX1125" s="450"/>
      <c r="DY1125" s="450"/>
      <c r="DZ1125" s="450"/>
      <c r="EA1125" s="450"/>
      <c r="EB1125" s="450"/>
      <c r="EC1125" s="450"/>
      <c r="ED1125" s="450"/>
      <c r="EE1125" s="446"/>
      <c r="EF1125" s="446"/>
      <c r="EL1125" s="4"/>
      <c r="EM1125" s="4"/>
      <c r="EN1125" s="5"/>
      <c r="EO1125" s="4"/>
      <c r="FA1125" s="23"/>
      <c r="FB1125" s="24"/>
      <c r="FC1125" s="75"/>
      <c r="FD1125" s="76"/>
      <c r="FF1125" s="89"/>
      <c r="IA1125" s="214"/>
      <c r="IB1125" s="215"/>
      <c r="IC1125" s="214"/>
      <c r="ID1125" s="215"/>
      <c r="IE1125" s="214"/>
      <c r="IF1125" s="214"/>
      <c r="IG1125" s="214"/>
      <c r="IH1125" s="233"/>
      <c r="II1125" s="160"/>
      <c r="IJ1125" s="217"/>
      <c r="IK1125" s="218"/>
      <c r="IL1125" s="218"/>
      <c r="IM1125" s="218"/>
      <c r="IO1125" s="391"/>
    </row>
    <row r="1126" spans="1:249" s="6" customFormat="1" ht="15" x14ac:dyDescent="0.2">
      <c r="A1126" s="467" t="s">
        <v>2195</v>
      </c>
      <c r="B1126" s="467" t="s">
        <v>2149</v>
      </c>
      <c r="C1126" s="393" t="s">
        <v>3098</v>
      </c>
      <c r="D1126" s="468"/>
      <c r="E1126" s="462" t="s">
        <v>2138</v>
      </c>
      <c r="F1126" s="14" t="s">
        <v>2149</v>
      </c>
      <c r="G1126" s="14" t="s">
        <v>2149</v>
      </c>
      <c r="H1126" s="469" t="s">
        <v>2149</v>
      </c>
      <c r="I1126" s="462"/>
      <c r="J1126" s="456"/>
      <c r="K1126" s="11"/>
      <c r="L1126" s="11"/>
      <c r="M1126" s="14"/>
      <c r="N1126" s="470"/>
      <c r="O1126" s="14"/>
      <c r="P1126" s="14"/>
      <c r="Q1126" s="14"/>
      <c r="R1126" s="14"/>
      <c r="S1126" s="14"/>
      <c r="T1126" s="469"/>
      <c r="U1126" s="454"/>
      <c r="V1126" s="454"/>
      <c r="W1126" s="9"/>
      <c r="X1126" s="9"/>
      <c r="Y1126" s="10"/>
      <c r="Z1126" s="495" t="s">
        <v>2195</v>
      </c>
      <c r="AA1126" s="11"/>
      <c r="AB1126" s="472"/>
      <c r="AC1126" s="473"/>
      <c r="AD1126" s="473"/>
      <c r="AE1126" s="496" t="s">
        <v>2195</v>
      </c>
      <c r="AF1126" s="12"/>
      <c r="AG1126" s="12"/>
      <c r="AH1126" s="13"/>
      <c r="AI1126" s="14"/>
      <c r="AJ1126" s="14"/>
      <c r="AK1126" s="7"/>
      <c r="AL1126" s="7"/>
      <c r="AM1126" s="15"/>
      <c r="AN1126" s="15"/>
      <c r="AO1126" s="8"/>
      <c r="AP1126" s="453" t="s">
        <v>566</v>
      </c>
      <c r="AQ1126" s="17"/>
      <c r="AR1126" s="18"/>
      <c r="AS1126" s="19"/>
      <c r="AT1126" s="19"/>
      <c r="AU1126" s="19"/>
      <c r="AV1126" s="19"/>
      <c r="AW1126" s="19"/>
      <c r="AX1126" s="19"/>
      <c r="AY1126" s="19"/>
      <c r="AZ1126" s="20"/>
      <c r="BA1126" s="20"/>
      <c r="BB1126" s="21"/>
      <c r="BC1126" s="22" t="s">
        <v>2179</v>
      </c>
      <c r="BD1126" s="77"/>
      <c r="BE1126" s="91"/>
      <c r="BF1126" s="91"/>
      <c r="BG1126" s="92"/>
      <c r="BH1126"/>
      <c r="BI1126"/>
      <c r="BJ1126"/>
      <c r="BK1126"/>
      <c r="BL1126"/>
      <c r="BM1126"/>
      <c r="BN1126"/>
      <c r="BO1126"/>
      <c r="BP1126"/>
      <c r="BQ1126"/>
      <c r="BR1126"/>
      <c r="BS1126"/>
      <c r="BT1126" s="92"/>
      <c r="BU1126" s="92"/>
      <c r="BV1126" s="92"/>
      <c r="BW1126" s="5"/>
      <c r="BX1126" s="5"/>
      <c r="BY1126" s="5"/>
      <c r="BZ1126" s="5"/>
      <c r="CA1126" s="5"/>
      <c r="CB1126" s="5"/>
      <c r="CC1126" s="5"/>
      <c r="CD1126" s="440"/>
      <c r="CE1126" s="440"/>
      <c r="CF1126" s="441"/>
      <c r="CG1126" s="442"/>
      <c r="CH1126" s="443"/>
      <c r="CI1126" s="443"/>
      <c r="CJ1126" s="443"/>
      <c r="CK1126" s="443"/>
      <c r="CL1126" s="4"/>
      <c r="CM1126" s="4"/>
      <c r="CN1126" s="5"/>
      <c r="CO1126" s="4"/>
      <c r="CP1126" s="444"/>
      <c r="CQ1126" s="445"/>
      <c r="CR1126" s="446"/>
      <c r="CS1126" s="446"/>
      <c r="CT1126" s="444"/>
      <c r="CU1126" s="444"/>
      <c r="CV1126" s="444"/>
      <c r="CW1126" s="444"/>
      <c r="CX1126" s="447"/>
      <c r="CY1126" s="447"/>
      <c r="CZ1126" s="447"/>
      <c r="DA1126" s="447"/>
      <c r="DB1126" s="448"/>
      <c r="DC1126" s="448"/>
      <c r="DD1126" s="446"/>
      <c r="DE1126" s="439"/>
      <c r="DF1126" s="439"/>
      <c r="DG1126" s="439"/>
      <c r="DH1126" s="439"/>
      <c r="DI1126" s="439"/>
      <c r="DJ1126" s="439"/>
      <c r="DK1126" s="439"/>
      <c r="DL1126" s="446"/>
      <c r="DM1126" s="446"/>
      <c r="DN1126" s="444"/>
      <c r="DO1126" s="444"/>
      <c r="DP1126" s="444"/>
      <c r="DQ1126" s="444"/>
      <c r="DR1126" s="444"/>
      <c r="DS1126" s="441"/>
      <c r="DT1126" s="449"/>
      <c r="DU1126" s="450"/>
      <c r="DV1126" s="450"/>
      <c r="DW1126" s="450"/>
      <c r="DX1126" s="450"/>
      <c r="DY1126" s="450"/>
      <c r="DZ1126" s="450"/>
      <c r="EA1126" s="450"/>
      <c r="EB1126" s="450"/>
      <c r="EC1126" s="450"/>
      <c r="ED1126" s="450"/>
      <c r="EE1126" s="446"/>
      <c r="EF1126" s="446"/>
      <c r="EL1126" s="4"/>
      <c r="EM1126" s="4"/>
      <c r="EN1126" s="5"/>
      <c r="EO1126" s="4"/>
      <c r="FA1126" s="23"/>
      <c r="FB1126" s="24"/>
      <c r="FC1126" s="75"/>
      <c r="FD1126" s="76"/>
      <c r="FF1126" s="89"/>
      <c r="IA1126" s="214"/>
      <c r="IB1126" s="215"/>
      <c r="IC1126" s="214"/>
      <c r="ID1126" s="215"/>
      <c r="IE1126" s="214"/>
      <c r="IF1126" s="214"/>
      <c r="IG1126" s="214"/>
      <c r="IH1126" s="233"/>
      <c r="II1126" s="160"/>
      <c r="IJ1126" s="217"/>
      <c r="IK1126" s="218"/>
      <c r="IL1126" s="218"/>
      <c r="IM1126" s="218"/>
      <c r="IO1126" s="391"/>
    </row>
    <row r="1127" spans="1:249" s="6" customFormat="1" ht="15" x14ac:dyDescent="0.2">
      <c r="A1127" s="467" t="s">
        <v>2195</v>
      </c>
      <c r="B1127" s="467" t="s">
        <v>2149</v>
      </c>
      <c r="C1127" s="393" t="s">
        <v>3099</v>
      </c>
      <c r="D1127" s="468"/>
      <c r="E1127" s="462" t="s">
        <v>2138</v>
      </c>
      <c r="F1127" s="14" t="s">
        <v>2149</v>
      </c>
      <c r="G1127" s="14" t="s">
        <v>2149</v>
      </c>
      <c r="H1127" s="469" t="s">
        <v>2149</v>
      </c>
      <c r="I1127" s="462"/>
      <c r="J1127" s="456"/>
      <c r="K1127" s="11"/>
      <c r="L1127" s="11"/>
      <c r="M1127" s="14"/>
      <c r="N1127" s="470"/>
      <c r="O1127" s="14"/>
      <c r="P1127" s="14"/>
      <c r="Q1127" s="14"/>
      <c r="R1127" s="14"/>
      <c r="S1127" s="14"/>
      <c r="T1127" s="469"/>
      <c r="U1127" s="454"/>
      <c r="V1127" s="454"/>
      <c r="W1127" s="9"/>
      <c r="X1127" s="9"/>
      <c r="Y1127" s="10"/>
      <c r="Z1127" s="495" t="s">
        <v>2195</v>
      </c>
      <c r="AA1127" s="11"/>
      <c r="AB1127" s="472"/>
      <c r="AC1127" s="473"/>
      <c r="AD1127" s="473"/>
      <c r="AE1127" s="496" t="s">
        <v>2195</v>
      </c>
      <c r="AF1127" s="12"/>
      <c r="AG1127" s="12"/>
      <c r="AH1127" s="13"/>
      <c r="AI1127" s="14"/>
      <c r="AJ1127" s="14"/>
      <c r="AK1127" s="7"/>
      <c r="AL1127" s="7"/>
      <c r="AM1127" s="15"/>
      <c r="AN1127" s="15"/>
      <c r="AO1127" s="8"/>
      <c r="AP1127" s="453" t="s">
        <v>567</v>
      </c>
      <c r="AQ1127" s="17"/>
      <c r="AR1127" s="18"/>
      <c r="AS1127" s="19"/>
      <c r="AT1127" s="19"/>
      <c r="AU1127" s="19"/>
      <c r="AV1127" s="19"/>
      <c r="AW1127" s="19"/>
      <c r="AX1127" s="19"/>
      <c r="AY1127" s="19"/>
      <c r="AZ1127" s="20"/>
      <c r="BA1127" s="20"/>
      <c r="BB1127" s="21"/>
      <c r="BC1127" s="22" t="s">
        <v>2179</v>
      </c>
      <c r="BD1127" s="77"/>
      <c r="BE1127" s="91"/>
      <c r="BF1127" s="91"/>
      <c r="BG1127" s="92"/>
      <c r="BH1127"/>
      <c r="BI1127"/>
      <c r="BJ1127"/>
      <c r="BK1127"/>
      <c r="BL1127"/>
      <c r="BM1127"/>
      <c r="BN1127"/>
      <c r="BO1127"/>
      <c r="BP1127"/>
      <c r="BQ1127"/>
      <c r="BR1127"/>
      <c r="BS1127"/>
      <c r="BT1127" s="92"/>
      <c r="BU1127" s="92"/>
      <c r="BV1127" s="92"/>
      <c r="BW1127" s="5"/>
      <c r="BX1127" s="5"/>
      <c r="BY1127" s="5"/>
      <c r="BZ1127" s="5"/>
      <c r="CA1127" s="5"/>
      <c r="CB1127" s="5"/>
      <c r="CC1127" s="5"/>
      <c r="CD1127" s="440"/>
      <c r="CE1127" s="440"/>
      <c r="CF1127" s="441"/>
      <c r="CG1127" s="442"/>
      <c r="CH1127" s="443"/>
      <c r="CI1127" s="443"/>
      <c r="CJ1127" s="443"/>
      <c r="CK1127" s="443"/>
      <c r="CL1127" s="4"/>
      <c r="CM1127" s="4"/>
      <c r="CN1127" s="5"/>
      <c r="CO1127" s="4"/>
      <c r="CP1127" s="444"/>
      <c r="CQ1127" s="445"/>
      <c r="CR1127" s="446"/>
      <c r="CS1127" s="446"/>
      <c r="CT1127" s="444"/>
      <c r="CU1127" s="444"/>
      <c r="CV1127" s="444"/>
      <c r="CW1127" s="444"/>
      <c r="CX1127" s="447"/>
      <c r="CY1127" s="447"/>
      <c r="CZ1127" s="447"/>
      <c r="DA1127" s="447"/>
      <c r="DB1127" s="448"/>
      <c r="DC1127" s="448"/>
      <c r="DD1127" s="446"/>
      <c r="DE1127" s="439"/>
      <c r="DF1127" s="439"/>
      <c r="DG1127" s="439"/>
      <c r="DH1127" s="439"/>
      <c r="DI1127" s="439"/>
      <c r="DJ1127" s="439"/>
      <c r="DK1127" s="439"/>
      <c r="DL1127" s="446"/>
      <c r="DM1127" s="446"/>
      <c r="DN1127" s="444"/>
      <c r="DO1127" s="444"/>
      <c r="DP1127" s="444"/>
      <c r="DQ1127" s="444"/>
      <c r="DR1127" s="444"/>
      <c r="DS1127" s="441"/>
      <c r="DT1127" s="449"/>
      <c r="DU1127" s="450"/>
      <c r="DV1127" s="450"/>
      <c r="DW1127" s="450"/>
      <c r="DX1127" s="450"/>
      <c r="DY1127" s="450"/>
      <c r="DZ1127" s="450"/>
      <c r="EA1127" s="450"/>
      <c r="EB1127" s="450"/>
      <c r="EC1127" s="450"/>
      <c r="ED1127" s="450"/>
      <c r="EE1127" s="446"/>
      <c r="EF1127" s="446"/>
      <c r="EL1127" s="4"/>
      <c r="EM1127" s="4"/>
      <c r="EN1127" s="5"/>
      <c r="EO1127" s="4"/>
      <c r="FA1127" s="23"/>
      <c r="FB1127" s="24"/>
      <c r="FC1127" s="75"/>
      <c r="FD1127" s="76"/>
      <c r="FF1127" s="89"/>
      <c r="IA1127" s="214"/>
      <c r="IB1127" s="215"/>
      <c r="IC1127" s="214"/>
      <c r="ID1127" s="215"/>
      <c r="IE1127" s="214"/>
      <c r="IF1127" s="214"/>
      <c r="IG1127" s="214"/>
      <c r="IH1127" s="233"/>
      <c r="II1127" s="160"/>
      <c r="IJ1127" s="217"/>
      <c r="IK1127" s="218"/>
      <c r="IL1127" s="218"/>
      <c r="IM1127" s="218"/>
      <c r="IO1127" s="391"/>
    </row>
    <row r="1128" spans="1:249" s="6" customFormat="1" ht="15" x14ac:dyDescent="0.2">
      <c r="A1128" s="467" t="s">
        <v>2195</v>
      </c>
      <c r="B1128" s="467" t="s">
        <v>1969</v>
      </c>
      <c r="C1128" s="393" t="s">
        <v>3100</v>
      </c>
      <c r="D1128" s="468"/>
      <c r="E1128" s="462" t="s">
        <v>2138</v>
      </c>
      <c r="F1128" s="14" t="s">
        <v>2149</v>
      </c>
      <c r="G1128" s="14" t="s">
        <v>2149</v>
      </c>
      <c r="H1128" s="469" t="s">
        <v>2149</v>
      </c>
      <c r="I1128" s="462"/>
      <c r="J1128" s="456"/>
      <c r="K1128" s="11"/>
      <c r="L1128" s="11"/>
      <c r="M1128" s="14"/>
      <c r="N1128" s="470"/>
      <c r="O1128" s="14"/>
      <c r="P1128" s="14"/>
      <c r="Q1128" s="14"/>
      <c r="R1128" s="14"/>
      <c r="S1128" s="14"/>
      <c r="T1128" s="469"/>
      <c r="U1128" s="454"/>
      <c r="V1128" s="454"/>
      <c r="W1128" s="9"/>
      <c r="X1128" s="9"/>
      <c r="Y1128" s="10"/>
      <c r="Z1128" s="495" t="s">
        <v>2142</v>
      </c>
      <c r="AA1128" s="11"/>
      <c r="AB1128" s="472"/>
      <c r="AC1128" s="473"/>
      <c r="AD1128" s="473"/>
      <c r="AE1128" s="496" t="s">
        <v>2195</v>
      </c>
      <c r="AF1128" s="12"/>
      <c r="AG1128" s="12"/>
      <c r="AH1128" s="13"/>
      <c r="AI1128" s="14"/>
      <c r="AJ1128" s="14"/>
      <c r="AK1128" s="7"/>
      <c r="AL1128" s="7"/>
      <c r="AM1128" s="15"/>
      <c r="AN1128" s="15"/>
      <c r="AO1128" s="8"/>
      <c r="AP1128" s="453" t="s">
        <v>568</v>
      </c>
      <c r="AQ1128" s="17"/>
      <c r="AR1128" s="18"/>
      <c r="AS1128" s="19"/>
      <c r="AT1128" s="19"/>
      <c r="AU1128" s="19"/>
      <c r="AV1128" s="19"/>
      <c r="AW1128" s="19"/>
      <c r="AX1128" s="19"/>
      <c r="AY1128" s="19"/>
      <c r="AZ1128" s="20"/>
      <c r="BA1128" s="20"/>
      <c r="BB1128" s="21"/>
      <c r="BC1128" s="22" t="s">
        <v>2179</v>
      </c>
      <c r="BD1128" s="77"/>
      <c r="BE1128" s="91"/>
      <c r="BF1128" s="91"/>
      <c r="BG1128" s="92"/>
      <c r="BH1128"/>
      <c r="BI1128"/>
      <c r="BJ1128"/>
      <c r="BK1128"/>
      <c r="BL1128"/>
      <c r="BM1128"/>
      <c r="BN1128"/>
      <c r="BO1128"/>
      <c r="BP1128"/>
      <c r="BQ1128"/>
      <c r="BR1128"/>
      <c r="BS1128"/>
      <c r="BT1128" s="92"/>
      <c r="BU1128" s="92"/>
      <c r="BV1128" s="92"/>
      <c r="BW1128" s="5"/>
      <c r="BX1128" s="5"/>
      <c r="BY1128" s="5"/>
      <c r="BZ1128" s="5"/>
      <c r="CA1128" s="5"/>
      <c r="CB1128" s="5"/>
      <c r="CC1128" s="5"/>
      <c r="CD1128" s="440"/>
      <c r="CE1128" s="440"/>
      <c r="CF1128" s="441"/>
      <c r="CG1128" s="442"/>
      <c r="CH1128" s="443"/>
      <c r="CI1128" s="443"/>
      <c r="CJ1128" s="443"/>
      <c r="CK1128" s="443"/>
      <c r="CL1128" s="4"/>
      <c r="CM1128" s="4"/>
      <c r="CN1128" s="5"/>
      <c r="CO1128" s="4"/>
      <c r="CP1128" s="444"/>
      <c r="CQ1128" s="445"/>
      <c r="CR1128" s="446"/>
      <c r="CS1128" s="446"/>
      <c r="CT1128" s="444"/>
      <c r="CU1128" s="444"/>
      <c r="CV1128" s="444"/>
      <c r="CW1128" s="444"/>
      <c r="CX1128" s="447"/>
      <c r="CY1128" s="447"/>
      <c r="CZ1128" s="447"/>
      <c r="DA1128" s="447"/>
      <c r="DB1128" s="448"/>
      <c r="DC1128" s="448"/>
      <c r="DD1128" s="446"/>
      <c r="DE1128" s="439"/>
      <c r="DF1128" s="439"/>
      <c r="DG1128" s="439"/>
      <c r="DH1128" s="439"/>
      <c r="DI1128" s="439"/>
      <c r="DJ1128" s="439"/>
      <c r="DK1128" s="439"/>
      <c r="DL1128" s="446"/>
      <c r="DM1128" s="446"/>
      <c r="DN1128" s="444"/>
      <c r="DO1128" s="444"/>
      <c r="DP1128" s="444"/>
      <c r="DQ1128" s="444"/>
      <c r="DR1128" s="444"/>
      <c r="DS1128" s="441"/>
      <c r="DT1128" s="449"/>
      <c r="DU1128" s="450"/>
      <c r="DV1128" s="450"/>
      <c r="DW1128" s="450"/>
      <c r="DX1128" s="450"/>
      <c r="DY1128" s="450"/>
      <c r="DZ1128" s="450"/>
      <c r="EA1128" s="450"/>
      <c r="EB1128" s="450"/>
      <c r="EC1128" s="450"/>
      <c r="ED1128" s="450"/>
      <c r="EE1128" s="446"/>
      <c r="EF1128" s="446"/>
      <c r="EL1128" s="4"/>
      <c r="EM1128" s="4"/>
      <c r="EN1128" s="5"/>
      <c r="EO1128" s="4"/>
      <c r="FA1128" s="23"/>
      <c r="FB1128" s="24"/>
      <c r="FC1128" s="75"/>
      <c r="FD1128" s="76"/>
      <c r="FF1128" s="89"/>
      <c r="IA1128" s="214"/>
      <c r="IB1128" s="215"/>
      <c r="IC1128" s="214"/>
      <c r="ID1128" s="215"/>
      <c r="IE1128" s="214"/>
      <c r="IF1128" s="214"/>
      <c r="IG1128" s="214"/>
      <c r="IH1128" s="233"/>
      <c r="II1128" s="160"/>
      <c r="IJ1128" s="217"/>
      <c r="IK1128" s="218"/>
      <c r="IL1128" s="218"/>
      <c r="IM1128" s="218"/>
      <c r="IO1128" s="391"/>
    </row>
    <row r="1129" spans="1:249" s="6" customFormat="1" ht="15" x14ac:dyDescent="0.2">
      <c r="A1129" s="467" t="s">
        <v>2195</v>
      </c>
      <c r="B1129" s="467" t="s">
        <v>2149</v>
      </c>
      <c r="C1129" s="393" t="s">
        <v>3101</v>
      </c>
      <c r="D1129" s="468"/>
      <c r="E1129" s="462" t="s">
        <v>2138</v>
      </c>
      <c r="F1129" s="14" t="s">
        <v>2149</v>
      </c>
      <c r="G1129" s="14" t="s">
        <v>2149</v>
      </c>
      <c r="H1129" s="469" t="s">
        <v>2149</v>
      </c>
      <c r="I1129" s="462"/>
      <c r="J1129" s="456"/>
      <c r="K1129" s="11"/>
      <c r="L1129" s="11"/>
      <c r="M1129" s="14"/>
      <c r="N1129" s="470"/>
      <c r="O1129" s="14"/>
      <c r="P1129" s="14"/>
      <c r="Q1129" s="14"/>
      <c r="R1129" s="14"/>
      <c r="S1129" s="14"/>
      <c r="T1129" s="469"/>
      <c r="U1129" s="454"/>
      <c r="V1129" s="454"/>
      <c r="W1129" s="9"/>
      <c r="X1129" s="9"/>
      <c r="Y1129" s="10"/>
      <c r="Z1129" s="495" t="s">
        <v>2195</v>
      </c>
      <c r="AA1129" s="11"/>
      <c r="AB1129" s="472"/>
      <c r="AC1129" s="473"/>
      <c r="AD1129" s="473"/>
      <c r="AE1129" s="496" t="s">
        <v>2195</v>
      </c>
      <c r="AF1129" s="12"/>
      <c r="AG1129" s="12"/>
      <c r="AH1129" s="13"/>
      <c r="AI1129" s="14"/>
      <c r="AJ1129" s="14"/>
      <c r="AK1129" s="7"/>
      <c r="AL1129" s="7"/>
      <c r="AM1129" s="15"/>
      <c r="AN1129" s="15"/>
      <c r="AO1129" s="8"/>
      <c r="AP1129" s="453" t="s">
        <v>569</v>
      </c>
      <c r="AQ1129" s="17"/>
      <c r="AR1129" s="18"/>
      <c r="AS1129" s="19"/>
      <c r="AT1129" s="19"/>
      <c r="AU1129" s="19"/>
      <c r="AV1129" s="19"/>
      <c r="AW1129" s="19"/>
      <c r="AX1129" s="19"/>
      <c r="AY1129" s="19"/>
      <c r="AZ1129" s="20"/>
      <c r="BA1129" s="20"/>
      <c r="BB1129" s="21"/>
      <c r="BC1129" s="22" t="s">
        <v>2179</v>
      </c>
      <c r="BD1129" s="77"/>
      <c r="BE1129" s="91"/>
      <c r="BF1129" s="91"/>
      <c r="BG1129" s="92"/>
      <c r="BH1129"/>
      <c r="BI1129"/>
      <c r="BJ1129"/>
      <c r="BK1129"/>
      <c r="BL1129"/>
      <c r="BM1129"/>
      <c r="BN1129"/>
      <c r="BO1129"/>
      <c r="BP1129"/>
      <c r="BQ1129"/>
      <c r="BR1129"/>
      <c r="BS1129"/>
      <c r="BT1129" s="92"/>
      <c r="BU1129" s="92"/>
      <c r="BV1129" s="92"/>
      <c r="BW1129" s="5"/>
      <c r="BX1129" s="5"/>
      <c r="BY1129" s="5"/>
      <c r="BZ1129" s="5"/>
      <c r="CA1129" s="5"/>
      <c r="CB1129" s="5"/>
      <c r="CC1129" s="5"/>
      <c r="CD1129" s="440"/>
      <c r="CE1129" s="440"/>
      <c r="CF1129" s="441"/>
      <c r="CG1129" s="442"/>
      <c r="CH1129" s="443"/>
      <c r="CI1129" s="443"/>
      <c r="CJ1129" s="443"/>
      <c r="CK1129" s="443"/>
      <c r="CL1129" s="4"/>
      <c r="CM1129" s="4"/>
      <c r="CN1129" s="5"/>
      <c r="CO1129" s="4"/>
      <c r="CP1129" s="444"/>
      <c r="CQ1129" s="445"/>
      <c r="CR1129" s="446"/>
      <c r="CS1129" s="446"/>
      <c r="CT1129" s="444"/>
      <c r="CU1129" s="444"/>
      <c r="CV1129" s="444"/>
      <c r="CW1129" s="444"/>
      <c r="CX1129" s="447"/>
      <c r="CY1129" s="447"/>
      <c r="CZ1129" s="447"/>
      <c r="DA1129" s="447"/>
      <c r="DB1129" s="448"/>
      <c r="DC1129" s="448"/>
      <c r="DD1129" s="446"/>
      <c r="DE1129" s="439"/>
      <c r="DF1129" s="439"/>
      <c r="DG1129" s="439"/>
      <c r="DH1129" s="439"/>
      <c r="DI1129" s="439"/>
      <c r="DJ1129" s="439"/>
      <c r="DK1129" s="439"/>
      <c r="DL1129" s="446"/>
      <c r="DM1129" s="446"/>
      <c r="DN1129" s="444"/>
      <c r="DO1129" s="444"/>
      <c r="DP1129" s="444"/>
      <c r="DQ1129" s="444"/>
      <c r="DR1129" s="444"/>
      <c r="DS1129" s="441"/>
      <c r="DT1129" s="449"/>
      <c r="DU1129" s="450"/>
      <c r="DV1129" s="450"/>
      <c r="DW1129" s="450"/>
      <c r="DX1129" s="450"/>
      <c r="DY1129" s="450"/>
      <c r="DZ1129" s="450"/>
      <c r="EA1129" s="450"/>
      <c r="EB1129" s="450"/>
      <c r="EC1129" s="450"/>
      <c r="ED1129" s="450"/>
      <c r="EE1129" s="446"/>
      <c r="EF1129" s="446"/>
      <c r="EL1129" s="4"/>
      <c r="EM1129" s="4"/>
      <c r="EN1129" s="5"/>
      <c r="EO1129" s="4"/>
      <c r="FA1129" s="23"/>
      <c r="FB1129" s="24"/>
      <c r="FC1129" s="75"/>
      <c r="FD1129" s="76"/>
      <c r="FF1129" s="89"/>
      <c r="IA1129" s="214"/>
      <c r="IB1129" s="215"/>
      <c r="IC1129" s="214"/>
      <c r="ID1129" s="215"/>
      <c r="IE1129" s="214"/>
      <c r="IF1129" s="214"/>
      <c r="IG1129" s="214"/>
      <c r="IH1129" s="233"/>
      <c r="II1129" s="160"/>
      <c r="IJ1129" s="217"/>
      <c r="IK1129" s="218"/>
      <c r="IL1129" s="218"/>
      <c r="IM1129" s="218"/>
      <c r="IO1129" s="391"/>
    </row>
    <row r="1130" spans="1:249" s="6" customFormat="1" ht="15" x14ac:dyDescent="0.2">
      <c r="A1130" s="467" t="s">
        <v>2165</v>
      </c>
      <c r="B1130" s="467" t="s">
        <v>1969</v>
      </c>
      <c r="C1130" s="393" t="s">
        <v>3102</v>
      </c>
      <c r="D1130" s="468"/>
      <c r="E1130" s="462" t="s">
        <v>2136</v>
      </c>
      <c r="F1130" s="14" t="s">
        <v>2149</v>
      </c>
      <c r="G1130" s="14" t="s">
        <v>2149</v>
      </c>
      <c r="H1130" s="469" t="s">
        <v>2149</v>
      </c>
      <c r="I1130" s="462"/>
      <c r="J1130" s="456"/>
      <c r="K1130" s="11"/>
      <c r="L1130" s="11"/>
      <c r="M1130" s="14"/>
      <c r="N1130" s="470"/>
      <c r="O1130" s="14"/>
      <c r="P1130" s="14"/>
      <c r="Q1130" s="14"/>
      <c r="R1130" s="14"/>
      <c r="S1130" s="14"/>
      <c r="T1130" s="469"/>
      <c r="U1130" s="454"/>
      <c r="V1130" s="454"/>
      <c r="W1130" s="9"/>
      <c r="X1130" s="9"/>
      <c r="Y1130" s="10"/>
      <c r="Z1130" s="495" t="s">
        <v>2142</v>
      </c>
      <c r="AA1130" s="11"/>
      <c r="AB1130" s="472"/>
      <c r="AC1130" s="473"/>
      <c r="AD1130" s="473"/>
      <c r="AE1130" s="496" t="s">
        <v>2142</v>
      </c>
      <c r="AF1130" s="12"/>
      <c r="AG1130" s="12"/>
      <c r="AH1130" s="13"/>
      <c r="AI1130" s="14"/>
      <c r="AJ1130" s="14"/>
      <c r="AK1130" s="7"/>
      <c r="AL1130" s="7"/>
      <c r="AM1130" s="15"/>
      <c r="AN1130" s="15"/>
      <c r="AO1130" s="8"/>
      <c r="AP1130" s="453" t="s">
        <v>570</v>
      </c>
      <c r="AQ1130" s="17"/>
      <c r="AR1130" s="18"/>
      <c r="AS1130" s="19"/>
      <c r="AT1130" s="19"/>
      <c r="AU1130" s="19"/>
      <c r="AV1130" s="19"/>
      <c r="AW1130" s="19"/>
      <c r="AX1130" s="19"/>
      <c r="AY1130" s="19"/>
      <c r="AZ1130" s="20"/>
      <c r="BA1130" s="20"/>
      <c r="BB1130" s="21"/>
      <c r="BC1130" s="22" t="s">
        <v>2179</v>
      </c>
      <c r="BD1130" s="77"/>
      <c r="BE1130" s="91"/>
      <c r="BF1130" s="91"/>
      <c r="BG1130" s="92"/>
      <c r="BH1130"/>
      <c r="BI1130"/>
      <c r="BJ1130"/>
      <c r="BK1130"/>
      <c r="BL1130"/>
      <c r="BM1130"/>
      <c r="BN1130"/>
      <c r="BO1130"/>
      <c r="BP1130"/>
      <c r="BQ1130"/>
      <c r="BR1130"/>
      <c r="BS1130"/>
      <c r="BT1130" s="92"/>
      <c r="BU1130" s="92"/>
      <c r="BV1130" s="92"/>
      <c r="BW1130" s="5"/>
      <c r="BX1130" s="5"/>
      <c r="BY1130" s="5"/>
      <c r="BZ1130" s="5"/>
      <c r="CA1130" s="5"/>
      <c r="CB1130" s="5"/>
      <c r="CC1130" s="5"/>
      <c r="CD1130" s="440"/>
      <c r="CE1130" s="440"/>
      <c r="CF1130" s="441"/>
      <c r="CG1130" s="442"/>
      <c r="CH1130" s="443"/>
      <c r="CI1130" s="443"/>
      <c r="CJ1130" s="443"/>
      <c r="CK1130" s="443"/>
      <c r="CL1130" s="4"/>
      <c r="CM1130" s="4"/>
      <c r="CN1130" s="5"/>
      <c r="CO1130" s="4"/>
      <c r="CP1130" s="444"/>
      <c r="CQ1130" s="445"/>
      <c r="CR1130" s="446"/>
      <c r="CS1130" s="446"/>
      <c r="CT1130" s="444"/>
      <c r="CU1130" s="444"/>
      <c r="CV1130" s="444"/>
      <c r="CW1130" s="444"/>
      <c r="CX1130" s="447"/>
      <c r="CY1130" s="447"/>
      <c r="CZ1130" s="447"/>
      <c r="DA1130" s="447"/>
      <c r="DB1130" s="448"/>
      <c r="DC1130" s="448"/>
      <c r="DD1130" s="446"/>
      <c r="DE1130" s="439"/>
      <c r="DF1130" s="439"/>
      <c r="DG1130" s="439"/>
      <c r="DH1130" s="439"/>
      <c r="DI1130" s="439"/>
      <c r="DJ1130" s="439"/>
      <c r="DK1130" s="439"/>
      <c r="DL1130" s="446"/>
      <c r="DM1130" s="446"/>
      <c r="DN1130" s="444"/>
      <c r="DO1130" s="444"/>
      <c r="DP1130" s="444"/>
      <c r="DQ1130" s="444"/>
      <c r="DR1130" s="444"/>
      <c r="DS1130" s="441"/>
      <c r="DT1130" s="449"/>
      <c r="DU1130" s="450"/>
      <c r="DV1130" s="450"/>
      <c r="DW1130" s="450"/>
      <c r="DX1130" s="450"/>
      <c r="DY1130" s="450"/>
      <c r="DZ1130" s="450"/>
      <c r="EA1130" s="450"/>
      <c r="EB1130" s="450"/>
      <c r="EC1130" s="450"/>
      <c r="ED1130" s="450"/>
      <c r="EE1130" s="446"/>
      <c r="EF1130" s="446"/>
      <c r="EL1130" s="4"/>
      <c r="EM1130" s="4"/>
      <c r="EN1130" s="5"/>
      <c r="EO1130" s="4"/>
      <c r="FA1130" s="23"/>
      <c r="FB1130" s="24"/>
      <c r="FC1130" s="75"/>
      <c r="FD1130" s="76"/>
      <c r="FF1130" s="89"/>
      <c r="IA1130" s="214"/>
      <c r="IB1130" s="215"/>
      <c r="IC1130" s="214"/>
      <c r="ID1130" s="215"/>
      <c r="IE1130" s="214"/>
      <c r="IF1130" s="214"/>
      <c r="IG1130" s="214"/>
      <c r="IH1130" s="233"/>
      <c r="II1130" s="160"/>
      <c r="IJ1130" s="217"/>
      <c r="IK1130" s="218"/>
      <c r="IL1130" s="218"/>
      <c r="IM1130" s="218"/>
      <c r="IO1130" s="391"/>
    </row>
    <row r="1131" spans="1:249" s="6" customFormat="1" ht="15" x14ac:dyDescent="0.2">
      <c r="A1131" s="467" t="s">
        <v>2165</v>
      </c>
      <c r="B1131" s="467" t="s">
        <v>1969</v>
      </c>
      <c r="C1131" s="393" t="s">
        <v>1193</v>
      </c>
      <c r="D1131" s="468"/>
      <c r="E1131" s="462" t="s">
        <v>2136</v>
      </c>
      <c r="F1131" s="14" t="s">
        <v>2149</v>
      </c>
      <c r="G1131" s="14" t="s">
        <v>2149</v>
      </c>
      <c r="H1131" s="469" t="s">
        <v>2149</v>
      </c>
      <c r="I1131" s="462"/>
      <c r="J1131" s="456"/>
      <c r="K1131" s="11"/>
      <c r="L1131" s="11"/>
      <c r="M1131" s="14"/>
      <c r="N1131" s="470"/>
      <c r="O1131" s="14"/>
      <c r="P1131" s="14"/>
      <c r="Q1131" s="14"/>
      <c r="R1131" s="14"/>
      <c r="S1131" s="14"/>
      <c r="T1131" s="469"/>
      <c r="U1131" s="454"/>
      <c r="V1131" s="454"/>
      <c r="W1131" s="9"/>
      <c r="X1131" s="9"/>
      <c r="Y1131" s="10"/>
      <c r="Z1131" s="495" t="s">
        <v>2142</v>
      </c>
      <c r="AA1131" s="11"/>
      <c r="AB1131" s="472"/>
      <c r="AC1131" s="473"/>
      <c r="AD1131" s="473"/>
      <c r="AE1131" s="496" t="s">
        <v>2195</v>
      </c>
      <c r="AF1131" s="12"/>
      <c r="AG1131" s="12"/>
      <c r="AH1131" s="13"/>
      <c r="AI1131" s="14"/>
      <c r="AJ1131" s="14"/>
      <c r="AK1131" s="7"/>
      <c r="AL1131" s="7"/>
      <c r="AM1131" s="15"/>
      <c r="AN1131" s="15"/>
      <c r="AO1131" s="8"/>
      <c r="AP1131" s="453" t="s">
        <v>571</v>
      </c>
      <c r="AQ1131" s="17"/>
      <c r="AR1131" s="18"/>
      <c r="AS1131" s="19"/>
      <c r="AT1131" s="19"/>
      <c r="AU1131" s="19"/>
      <c r="AV1131" s="19"/>
      <c r="AW1131" s="19"/>
      <c r="AX1131" s="19"/>
      <c r="AY1131" s="19"/>
      <c r="AZ1131" s="20"/>
      <c r="BA1131" s="20"/>
      <c r="BB1131" s="21"/>
      <c r="BC1131" s="22" t="s">
        <v>2179</v>
      </c>
      <c r="BD1131" s="77"/>
      <c r="BE1131" s="91"/>
      <c r="BF1131" s="91"/>
      <c r="BG1131" s="92"/>
      <c r="BH1131"/>
      <c r="BI1131"/>
      <c r="BJ1131"/>
      <c r="BK1131"/>
      <c r="BL1131"/>
      <c r="BM1131"/>
      <c r="BN1131"/>
      <c r="BO1131"/>
      <c r="BP1131"/>
      <c r="BQ1131"/>
      <c r="BR1131"/>
      <c r="BS1131"/>
      <c r="BT1131" s="92"/>
      <c r="BU1131" s="92"/>
      <c r="BV1131" s="92"/>
      <c r="BW1131" s="5"/>
      <c r="BX1131" s="5"/>
      <c r="BY1131" s="5"/>
      <c r="BZ1131" s="5"/>
      <c r="CA1131" s="5"/>
      <c r="CB1131" s="5"/>
      <c r="CC1131" s="5"/>
      <c r="CD1131" s="440"/>
      <c r="CE1131" s="440"/>
      <c r="CF1131" s="441"/>
      <c r="CG1131" s="442"/>
      <c r="CH1131" s="443"/>
      <c r="CI1131" s="443"/>
      <c r="CJ1131" s="443"/>
      <c r="CK1131" s="443"/>
      <c r="CL1131" s="4"/>
      <c r="CM1131" s="4"/>
      <c r="CN1131" s="5"/>
      <c r="CO1131" s="4"/>
      <c r="CP1131" s="444"/>
      <c r="CQ1131" s="445"/>
      <c r="CR1131" s="446"/>
      <c r="CS1131" s="446"/>
      <c r="CT1131" s="444"/>
      <c r="CU1131" s="444"/>
      <c r="CV1131" s="444"/>
      <c r="CW1131" s="444"/>
      <c r="CX1131" s="447"/>
      <c r="CY1131" s="447"/>
      <c r="CZ1131" s="447"/>
      <c r="DA1131" s="447"/>
      <c r="DB1131" s="448"/>
      <c r="DC1131" s="448"/>
      <c r="DD1131" s="446"/>
      <c r="DE1131" s="439"/>
      <c r="DF1131" s="439"/>
      <c r="DG1131" s="439"/>
      <c r="DH1131" s="439"/>
      <c r="DI1131" s="439"/>
      <c r="DJ1131" s="439"/>
      <c r="DK1131" s="439"/>
      <c r="DL1131" s="446"/>
      <c r="DM1131" s="446"/>
      <c r="DN1131" s="444"/>
      <c r="DO1131" s="444"/>
      <c r="DP1131" s="444"/>
      <c r="DQ1131" s="444"/>
      <c r="DR1131" s="444"/>
      <c r="DS1131" s="441"/>
      <c r="DT1131" s="449"/>
      <c r="DU1131" s="450"/>
      <c r="DV1131" s="450"/>
      <c r="DW1131" s="450"/>
      <c r="DX1131" s="450"/>
      <c r="DY1131" s="450"/>
      <c r="DZ1131" s="450"/>
      <c r="EA1131" s="450"/>
      <c r="EB1131" s="450"/>
      <c r="EC1131" s="450"/>
      <c r="ED1131" s="450"/>
      <c r="EE1131" s="446"/>
      <c r="EF1131" s="446"/>
      <c r="EL1131" s="4"/>
      <c r="EM1131" s="4"/>
      <c r="EN1131" s="5"/>
      <c r="EO1131" s="4"/>
      <c r="FA1131" s="23"/>
      <c r="FB1131" s="24"/>
      <c r="FC1131" s="75"/>
      <c r="FD1131" s="76"/>
      <c r="FF1131" s="89"/>
      <c r="IA1131" s="214"/>
      <c r="IB1131" s="215"/>
      <c r="IC1131" s="214"/>
      <c r="ID1131" s="215"/>
      <c r="IE1131" s="214"/>
      <c r="IF1131" s="214"/>
      <c r="IG1131" s="214"/>
      <c r="IH1131" s="233"/>
      <c r="II1131" s="160"/>
      <c r="IJ1131" s="217"/>
      <c r="IK1131" s="218"/>
      <c r="IL1131" s="218"/>
      <c r="IM1131" s="218"/>
      <c r="IO1131" s="391"/>
    </row>
    <row r="1132" spans="1:249" s="6" customFormat="1" ht="15" x14ac:dyDescent="0.2">
      <c r="A1132" s="467" t="s">
        <v>2165</v>
      </c>
      <c r="B1132" s="467" t="s">
        <v>1969</v>
      </c>
      <c r="C1132" s="393" t="s">
        <v>1194</v>
      </c>
      <c r="D1132" s="468"/>
      <c r="E1132" s="462" t="s">
        <v>2136</v>
      </c>
      <c r="F1132" s="14" t="s">
        <v>2149</v>
      </c>
      <c r="G1132" s="14" t="s">
        <v>2149</v>
      </c>
      <c r="H1132" s="469" t="s">
        <v>2149</v>
      </c>
      <c r="I1132" s="462"/>
      <c r="J1132" s="456"/>
      <c r="K1132" s="11"/>
      <c r="L1132" s="11"/>
      <c r="M1132" s="14"/>
      <c r="N1132" s="470"/>
      <c r="O1132" s="14"/>
      <c r="P1132" s="14"/>
      <c r="Q1132" s="14"/>
      <c r="R1132" s="14"/>
      <c r="S1132" s="14"/>
      <c r="T1132" s="469"/>
      <c r="U1132" s="454"/>
      <c r="V1132" s="454"/>
      <c r="W1132" s="9"/>
      <c r="X1132" s="9"/>
      <c r="Y1132" s="10"/>
      <c r="Z1132" s="495" t="s">
        <v>2142</v>
      </c>
      <c r="AA1132" s="11"/>
      <c r="AB1132" s="472"/>
      <c r="AC1132" s="473"/>
      <c r="AD1132" s="473"/>
      <c r="AE1132" s="496" t="s">
        <v>2142</v>
      </c>
      <c r="AF1132" s="12"/>
      <c r="AG1132" s="12"/>
      <c r="AH1132" s="13"/>
      <c r="AI1132" s="14"/>
      <c r="AJ1132" s="14"/>
      <c r="AK1132" s="7"/>
      <c r="AL1132" s="7"/>
      <c r="AM1132" s="15"/>
      <c r="AN1132" s="15"/>
      <c r="AO1132" s="8"/>
      <c r="AP1132" s="453" t="s">
        <v>572</v>
      </c>
      <c r="AQ1132" s="17"/>
      <c r="AR1132" s="18"/>
      <c r="AS1132" s="19"/>
      <c r="AT1132" s="19"/>
      <c r="AU1132" s="19"/>
      <c r="AV1132" s="19"/>
      <c r="AW1132" s="19"/>
      <c r="AX1132" s="19"/>
      <c r="AY1132" s="19"/>
      <c r="AZ1132" s="20"/>
      <c r="BA1132" s="20"/>
      <c r="BB1132" s="21"/>
      <c r="BC1132" s="22" t="s">
        <v>2179</v>
      </c>
      <c r="BD1132" s="77"/>
      <c r="BE1132" s="91"/>
      <c r="BF1132" s="91"/>
      <c r="BG1132" s="92"/>
      <c r="BH1132"/>
      <c r="BI1132"/>
      <c r="BJ1132"/>
      <c r="BK1132"/>
      <c r="BL1132"/>
      <c r="BM1132"/>
      <c r="BN1132"/>
      <c r="BO1132"/>
      <c r="BP1132"/>
      <c r="BQ1132"/>
      <c r="BR1132"/>
      <c r="BS1132"/>
      <c r="BT1132" s="92"/>
      <c r="BU1132" s="92"/>
      <c r="BV1132" s="92"/>
      <c r="BW1132" s="5"/>
      <c r="BX1132" s="5"/>
      <c r="BY1132" s="5"/>
      <c r="BZ1132" s="5"/>
      <c r="CA1132" s="5"/>
      <c r="CB1132" s="5"/>
      <c r="CC1132" s="5"/>
      <c r="CD1132" s="440"/>
      <c r="CE1132" s="440"/>
      <c r="CF1132" s="441"/>
      <c r="CG1132" s="442"/>
      <c r="CH1132" s="443"/>
      <c r="CI1132" s="443"/>
      <c r="CJ1132" s="443"/>
      <c r="CK1132" s="443"/>
      <c r="CL1132" s="4"/>
      <c r="CM1132" s="4"/>
      <c r="CN1132" s="5"/>
      <c r="CO1132" s="4"/>
      <c r="CP1132" s="444"/>
      <c r="CQ1132" s="445"/>
      <c r="CR1132" s="446"/>
      <c r="CS1132" s="446"/>
      <c r="CT1132" s="444"/>
      <c r="CU1132" s="444"/>
      <c r="CV1132" s="444"/>
      <c r="CW1132" s="444"/>
      <c r="CX1132" s="447"/>
      <c r="CY1132" s="447"/>
      <c r="CZ1132" s="447"/>
      <c r="DA1132" s="447"/>
      <c r="DB1132" s="448"/>
      <c r="DC1132" s="448"/>
      <c r="DD1132" s="446"/>
      <c r="DE1132" s="439"/>
      <c r="DF1132" s="439"/>
      <c r="DG1132" s="439"/>
      <c r="DH1132" s="439"/>
      <c r="DI1132" s="439"/>
      <c r="DJ1132" s="439"/>
      <c r="DK1132" s="439"/>
      <c r="DL1132" s="446"/>
      <c r="DM1132" s="446"/>
      <c r="DN1132" s="444"/>
      <c r="DO1132" s="444"/>
      <c r="DP1132" s="444"/>
      <c r="DQ1132" s="444"/>
      <c r="DR1132" s="444"/>
      <c r="DS1132" s="441"/>
      <c r="DT1132" s="449"/>
      <c r="DU1132" s="450"/>
      <c r="DV1132" s="450"/>
      <c r="DW1132" s="450"/>
      <c r="DX1132" s="450"/>
      <c r="DY1132" s="450"/>
      <c r="DZ1132" s="450"/>
      <c r="EA1132" s="450"/>
      <c r="EB1132" s="450"/>
      <c r="EC1132" s="450"/>
      <c r="ED1132" s="450"/>
      <c r="EE1132" s="446"/>
      <c r="EF1132" s="446"/>
      <c r="EL1132" s="4"/>
      <c r="EM1132" s="4"/>
      <c r="EN1132" s="5"/>
      <c r="EO1132" s="4"/>
      <c r="FA1132" s="23"/>
      <c r="FB1132" s="24"/>
      <c r="FC1132" s="75"/>
      <c r="FD1132" s="76"/>
      <c r="FF1132" s="89"/>
      <c r="IA1132" s="214"/>
      <c r="IB1132" s="215"/>
      <c r="IC1132" s="214"/>
      <c r="ID1132" s="215"/>
      <c r="IE1132" s="214"/>
      <c r="IF1132" s="214"/>
      <c r="IG1132" s="214"/>
      <c r="IH1132" s="233"/>
      <c r="II1132" s="160"/>
      <c r="IJ1132" s="217"/>
      <c r="IK1132" s="218"/>
      <c r="IL1132" s="218"/>
      <c r="IM1132" s="218"/>
      <c r="IO1132" s="391"/>
    </row>
    <row r="1133" spans="1:249" s="6" customFormat="1" ht="15" x14ac:dyDescent="0.2">
      <c r="A1133" s="467" t="s">
        <v>2195</v>
      </c>
      <c r="B1133" s="467" t="s">
        <v>2149</v>
      </c>
      <c r="C1133" s="393" t="s">
        <v>1195</v>
      </c>
      <c r="D1133" s="468"/>
      <c r="E1133" s="462" t="s">
        <v>2138</v>
      </c>
      <c r="F1133" s="14" t="s">
        <v>2149</v>
      </c>
      <c r="G1133" s="14" t="s">
        <v>2149</v>
      </c>
      <c r="H1133" s="469" t="s">
        <v>2149</v>
      </c>
      <c r="I1133" s="462"/>
      <c r="J1133" s="456"/>
      <c r="K1133" s="11"/>
      <c r="L1133" s="11"/>
      <c r="M1133" s="14"/>
      <c r="N1133" s="470"/>
      <c r="O1133" s="14"/>
      <c r="P1133" s="14"/>
      <c r="Q1133" s="14"/>
      <c r="R1133" s="14"/>
      <c r="S1133" s="14"/>
      <c r="T1133" s="469"/>
      <c r="U1133" s="454"/>
      <c r="V1133" s="454"/>
      <c r="W1133" s="9"/>
      <c r="X1133" s="9"/>
      <c r="Y1133" s="10"/>
      <c r="Z1133" s="495" t="s">
        <v>2195</v>
      </c>
      <c r="AA1133" s="11"/>
      <c r="AB1133" s="472"/>
      <c r="AC1133" s="473"/>
      <c r="AD1133" s="473"/>
      <c r="AE1133" s="496" t="s">
        <v>2195</v>
      </c>
      <c r="AF1133" s="12"/>
      <c r="AG1133" s="12"/>
      <c r="AH1133" s="13"/>
      <c r="AI1133" s="14"/>
      <c r="AJ1133" s="14"/>
      <c r="AK1133" s="7"/>
      <c r="AL1133" s="7"/>
      <c r="AM1133" s="15"/>
      <c r="AN1133" s="15"/>
      <c r="AO1133" s="8"/>
      <c r="AP1133" s="453" t="s">
        <v>573</v>
      </c>
      <c r="AQ1133" s="17"/>
      <c r="AR1133" s="18"/>
      <c r="AS1133" s="19"/>
      <c r="AT1133" s="19"/>
      <c r="AU1133" s="19"/>
      <c r="AV1133" s="19"/>
      <c r="AW1133" s="19"/>
      <c r="AX1133" s="19"/>
      <c r="AY1133" s="19"/>
      <c r="AZ1133" s="20"/>
      <c r="BA1133" s="20"/>
      <c r="BB1133" s="21"/>
      <c r="BC1133" s="22" t="s">
        <v>2179</v>
      </c>
      <c r="BD1133" s="77"/>
      <c r="BE1133" s="91"/>
      <c r="BF1133" s="91"/>
      <c r="BG1133" s="92"/>
      <c r="BH1133"/>
      <c r="BI1133"/>
      <c r="BJ1133"/>
      <c r="BK1133"/>
      <c r="BL1133"/>
      <c r="BM1133"/>
      <c r="BN1133"/>
      <c r="BO1133"/>
      <c r="BP1133"/>
      <c r="BQ1133"/>
      <c r="BR1133"/>
      <c r="BS1133"/>
      <c r="BT1133" s="92"/>
      <c r="BU1133" s="92"/>
      <c r="BV1133" s="92"/>
      <c r="BW1133" s="5"/>
      <c r="BX1133" s="5"/>
      <c r="BY1133" s="5"/>
      <c r="BZ1133" s="5"/>
      <c r="CA1133" s="5"/>
      <c r="CB1133" s="5"/>
      <c r="CC1133" s="5"/>
      <c r="CD1133" s="440"/>
      <c r="CE1133" s="440"/>
      <c r="CF1133" s="441"/>
      <c r="CG1133" s="442"/>
      <c r="CH1133" s="443"/>
      <c r="CI1133" s="443"/>
      <c r="CJ1133" s="443"/>
      <c r="CK1133" s="443"/>
      <c r="CL1133" s="4"/>
      <c r="CM1133" s="4"/>
      <c r="CN1133" s="5"/>
      <c r="CO1133" s="4"/>
      <c r="CP1133" s="444"/>
      <c r="CQ1133" s="445"/>
      <c r="CR1133" s="446"/>
      <c r="CS1133" s="446"/>
      <c r="CT1133" s="444"/>
      <c r="CU1133" s="444"/>
      <c r="CV1133" s="444"/>
      <c r="CW1133" s="444"/>
      <c r="CX1133" s="447"/>
      <c r="CY1133" s="447"/>
      <c r="CZ1133" s="447"/>
      <c r="DA1133" s="447"/>
      <c r="DB1133" s="448"/>
      <c r="DC1133" s="448"/>
      <c r="DD1133" s="446"/>
      <c r="DE1133" s="439"/>
      <c r="DF1133" s="439"/>
      <c r="DG1133" s="439"/>
      <c r="DH1133" s="439"/>
      <c r="DI1133" s="439"/>
      <c r="DJ1133" s="439"/>
      <c r="DK1133" s="439"/>
      <c r="DL1133" s="446"/>
      <c r="DM1133" s="446"/>
      <c r="DN1133" s="444"/>
      <c r="DO1133" s="444"/>
      <c r="DP1133" s="444"/>
      <c r="DQ1133" s="444"/>
      <c r="DR1133" s="444"/>
      <c r="DS1133" s="441"/>
      <c r="DT1133" s="449"/>
      <c r="DU1133" s="450"/>
      <c r="DV1133" s="450"/>
      <c r="DW1133" s="450"/>
      <c r="DX1133" s="450"/>
      <c r="DY1133" s="450"/>
      <c r="DZ1133" s="450"/>
      <c r="EA1133" s="450"/>
      <c r="EB1133" s="450"/>
      <c r="EC1133" s="450"/>
      <c r="ED1133" s="450"/>
      <c r="EE1133" s="446"/>
      <c r="EF1133" s="446"/>
      <c r="EL1133" s="4"/>
      <c r="EM1133" s="4"/>
      <c r="EN1133" s="5"/>
      <c r="EO1133" s="4"/>
      <c r="FA1133" s="23"/>
      <c r="FB1133" s="24"/>
      <c r="FC1133" s="75"/>
      <c r="FD1133" s="76"/>
      <c r="FF1133" s="89"/>
      <c r="IA1133" s="214"/>
      <c r="IB1133" s="215"/>
      <c r="IC1133" s="214"/>
      <c r="ID1133" s="215"/>
      <c r="IE1133" s="214"/>
      <c r="IF1133" s="214"/>
      <c r="IG1133" s="214"/>
      <c r="IH1133" s="233"/>
      <c r="II1133" s="160"/>
      <c r="IJ1133" s="217"/>
      <c r="IK1133" s="218"/>
      <c r="IL1133" s="218"/>
      <c r="IM1133" s="218"/>
      <c r="IO1133" s="391"/>
    </row>
    <row r="1134" spans="1:249" s="6" customFormat="1" ht="15" x14ac:dyDescent="0.2">
      <c r="A1134" s="467" t="s">
        <v>2195</v>
      </c>
      <c r="B1134" s="467" t="s">
        <v>2149</v>
      </c>
      <c r="C1134" s="393" t="s">
        <v>3222</v>
      </c>
      <c r="D1134" s="468"/>
      <c r="E1134" s="462" t="s">
        <v>2138</v>
      </c>
      <c r="F1134" s="14" t="s">
        <v>2149</v>
      </c>
      <c r="G1134" s="14" t="s">
        <v>2149</v>
      </c>
      <c r="H1134" s="469" t="s">
        <v>2149</v>
      </c>
      <c r="I1134" s="462"/>
      <c r="J1134" s="456"/>
      <c r="K1134" s="11"/>
      <c r="L1134" s="11"/>
      <c r="M1134" s="14"/>
      <c r="N1134" s="470"/>
      <c r="O1134" s="14"/>
      <c r="P1134" s="14"/>
      <c r="Q1134" s="14"/>
      <c r="R1134" s="14"/>
      <c r="S1134" s="14"/>
      <c r="T1134" s="469"/>
      <c r="U1134" s="454"/>
      <c r="V1134" s="454"/>
      <c r="W1134" s="9"/>
      <c r="X1134" s="9"/>
      <c r="Y1134" s="10"/>
      <c r="Z1134" s="495" t="s">
        <v>2195</v>
      </c>
      <c r="AA1134" s="11"/>
      <c r="AB1134" s="472"/>
      <c r="AC1134" s="473"/>
      <c r="AD1134" s="473"/>
      <c r="AE1134" s="496" t="s">
        <v>2195</v>
      </c>
      <c r="AF1134" s="12"/>
      <c r="AG1134" s="12"/>
      <c r="AH1134" s="13"/>
      <c r="AI1134" s="14"/>
      <c r="AJ1134" s="14"/>
      <c r="AK1134" s="7"/>
      <c r="AL1134" s="7"/>
      <c r="AM1134" s="15"/>
      <c r="AN1134" s="15"/>
      <c r="AO1134" s="8"/>
      <c r="AP1134" s="453" t="s">
        <v>574</v>
      </c>
      <c r="AQ1134" s="17"/>
      <c r="AR1134" s="18"/>
      <c r="AS1134" s="19"/>
      <c r="AT1134" s="19"/>
      <c r="AU1134" s="19"/>
      <c r="AV1134" s="19"/>
      <c r="AW1134" s="19"/>
      <c r="AX1134" s="19"/>
      <c r="AY1134" s="19"/>
      <c r="AZ1134" s="20"/>
      <c r="BA1134" s="20"/>
      <c r="BB1134" s="21"/>
      <c r="BC1134" s="22" t="s">
        <v>2179</v>
      </c>
      <c r="BD1134" s="77"/>
      <c r="BE1134" s="91"/>
      <c r="BF1134" s="91"/>
      <c r="BG1134" s="92"/>
      <c r="BH1134"/>
      <c r="BI1134"/>
      <c r="BJ1134"/>
      <c r="BK1134"/>
      <c r="BL1134"/>
      <c r="BM1134"/>
      <c r="BN1134"/>
      <c r="BO1134"/>
      <c r="BP1134"/>
      <c r="BQ1134"/>
      <c r="BR1134"/>
      <c r="BS1134"/>
      <c r="BT1134" s="92"/>
      <c r="BU1134" s="92"/>
      <c r="BV1134" s="92"/>
      <c r="BW1134" s="5"/>
      <c r="BX1134" s="5"/>
      <c r="BY1134" s="5"/>
      <c r="BZ1134" s="5"/>
      <c r="CA1134" s="5"/>
      <c r="CB1134" s="5"/>
      <c r="CC1134" s="5"/>
      <c r="CD1134" s="440"/>
      <c r="CE1134" s="440"/>
      <c r="CF1134" s="441"/>
      <c r="CG1134" s="442"/>
      <c r="CH1134" s="443"/>
      <c r="CI1134" s="443"/>
      <c r="CJ1134" s="443"/>
      <c r="CK1134" s="443"/>
      <c r="CL1134" s="4"/>
      <c r="CM1134" s="4"/>
      <c r="CN1134" s="5"/>
      <c r="CO1134" s="4"/>
      <c r="CP1134" s="444"/>
      <c r="CQ1134" s="445"/>
      <c r="CR1134" s="446"/>
      <c r="CS1134" s="446"/>
      <c r="CT1134" s="444"/>
      <c r="CU1134" s="444"/>
      <c r="CV1134" s="444"/>
      <c r="CW1134" s="444"/>
      <c r="CX1134" s="447"/>
      <c r="CY1134" s="447"/>
      <c r="CZ1134" s="447"/>
      <c r="DA1134" s="447"/>
      <c r="DB1134" s="448"/>
      <c r="DC1134" s="448"/>
      <c r="DD1134" s="446"/>
      <c r="DE1134" s="439"/>
      <c r="DF1134" s="439"/>
      <c r="DG1134" s="439"/>
      <c r="DH1134" s="439"/>
      <c r="DI1134" s="439"/>
      <c r="DJ1134" s="439"/>
      <c r="DK1134" s="439"/>
      <c r="DL1134" s="446"/>
      <c r="DM1134" s="446"/>
      <c r="DN1134" s="444"/>
      <c r="DO1134" s="444"/>
      <c r="DP1134" s="444"/>
      <c r="DQ1134" s="444"/>
      <c r="DR1134" s="444"/>
      <c r="DS1134" s="441"/>
      <c r="DT1134" s="449"/>
      <c r="DU1134" s="450"/>
      <c r="DV1134" s="450"/>
      <c r="DW1134" s="450"/>
      <c r="DX1134" s="450"/>
      <c r="DY1134" s="450"/>
      <c r="DZ1134" s="450"/>
      <c r="EA1134" s="450"/>
      <c r="EB1134" s="450"/>
      <c r="EC1134" s="450"/>
      <c r="ED1134" s="450"/>
      <c r="EE1134" s="446"/>
      <c r="EF1134" s="446"/>
      <c r="EL1134" s="4"/>
      <c r="EM1134" s="4"/>
      <c r="EN1134" s="5"/>
      <c r="EO1134" s="4"/>
      <c r="FA1134" s="23"/>
      <c r="FB1134" s="24"/>
      <c r="FC1134" s="75"/>
      <c r="FD1134" s="76"/>
      <c r="FF1134" s="89"/>
      <c r="IA1134" s="214"/>
      <c r="IB1134" s="215"/>
      <c r="IC1134" s="214"/>
      <c r="ID1134" s="215"/>
      <c r="IE1134" s="214"/>
      <c r="IF1134" s="214"/>
      <c r="IG1134" s="214"/>
      <c r="IH1134" s="233"/>
      <c r="II1134" s="160"/>
      <c r="IJ1134" s="217"/>
      <c r="IK1134" s="218"/>
      <c r="IL1134" s="218"/>
      <c r="IM1134" s="218"/>
      <c r="IO1134" s="391"/>
    </row>
    <row r="1135" spans="1:249" s="6" customFormat="1" ht="15" x14ac:dyDescent="0.2">
      <c r="A1135" s="467" t="s">
        <v>2195</v>
      </c>
      <c r="B1135" s="467" t="s">
        <v>2149</v>
      </c>
      <c r="C1135" s="393" t="s">
        <v>3103</v>
      </c>
      <c r="D1135" s="468"/>
      <c r="E1135" s="462" t="s">
        <v>2138</v>
      </c>
      <c r="F1135" s="14" t="s">
        <v>2149</v>
      </c>
      <c r="G1135" s="14" t="s">
        <v>2149</v>
      </c>
      <c r="H1135" s="469" t="s">
        <v>2149</v>
      </c>
      <c r="I1135" s="462"/>
      <c r="J1135" s="456"/>
      <c r="K1135" s="11"/>
      <c r="L1135" s="11"/>
      <c r="M1135" s="14"/>
      <c r="N1135" s="470"/>
      <c r="O1135" s="14"/>
      <c r="P1135" s="14"/>
      <c r="Q1135" s="14"/>
      <c r="R1135" s="14"/>
      <c r="S1135" s="14"/>
      <c r="T1135" s="469"/>
      <c r="U1135" s="454"/>
      <c r="V1135" s="454"/>
      <c r="W1135" s="9"/>
      <c r="X1135" s="9"/>
      <c r="Y1135" s="10"/>
      <c r="Z1135" s="495" t="s">
        <v>2195</v>
      </c>
      <c r="AA1135" s="11"/>
      <c r="AB1135" s="472"/>
      <c r="AC1135" s="473"/>
      <c r="AD1135" s="473"/>
      <c r="AE1135" s="496" t="s">
        <v>2195</v>
      </c>
      <c r="AF1135" s="12"/>
      <c r="AG1135" s="12"/>
      <c r="AH1135" s="13"/>
      <c r="AI1135" s="14"/>
      <c r="AJ1135" s="14"/>
      <c r="AK1135" s="7"/>
      <c r="AL1135" s="7"/>
      <c r="AM1135" s="15"/>
      <c r="AN1135" s="15"/>
      <c r="AO1135" s="8"/>
      <c r="AP1135" s="453" t="s">
        <v>575</v>
      </c>
      <c r="AQ1135" s="17"/>
      <c r="AR1135" s="18"/>
      <c r="AS1135" s="19"/>
      <c r="AT1135" s="19"/>
      <c r="AU1135" s="19"/>
      <c r="AV1135" s="19"/>
      <c r="AW1135" s="19"/>
      <c r="AX1135" s="19"/>
      <c r="AY1135" s="19"/>
      <c r="AZ1135" s="20"/>
      <c r="BA1135" s="20"/>
      <c r="BB1135" s="21"/>
      <c r="BC1135" s="22" t="s">
        <v>2179</v>
      </c>
      <c r="BD1135" s="77"/>
      <c r="BE1135" s="91"/>
      <c r="BF1135" s="91"/>
      <c r="BG1135" s="92"/>
      <c r="BH1135"/>
      <c r="BI1135"/>
      <c r="BJ1135"/>
      <c r="BK1135"/>
      <c r="BL1135"/>
      <c r="BM1135"/>
      <c r="BN1135"/>
      <c r="BO1135"/>
      <c r="BP1135"/>
      <c r="BQ1135"/>
      <c r="BR1135"/>
      <c r="BS1135"/>
      <c r="BT1135" s="92"/>
      <c r="BU1135" s="92"/>
      <c r="BV1135" s="92"/>
      <c r="BW1135" s="5"/>
      <c r="BX1135" s="5"/>
      <c r="BY1135" s="5"/>
      <c r="BZ1135" s="5"/>
      <c r="CA1135" s="5"/>
      <c r="CB1135" s="5"/>
      <c r="CC1135" s="5"/>
      <c r="CD1135" s="440"/>
      <c r="CE1135" s="440"/>
      <c r="CF1135" s="441"/>
      <c r="CG1135" s="442"/>
      <c r="CH1135" s="443"/>
      <c r="CI1135" s="443"/>
      <c r="CJ1135" s="443"/>
      <c r="CK1135" s="443"/>
      <c r="CL1135" s="4"/>
      <c r="CM1135" s="4"/>
      <c r="CN1135" s="5"/>
      <c r="CO1135" s="4"/>
      <c r="CP1135" s="444"/>
      <c r="CQ1135" s="445"/>
      <c r="CR1135" s="446"/>
      <c r="CS1135" s="446"/>
      <c r="CT1135" s="444"/>
      <c r="CU1135" s="444"/>
      <c r="CV1135" s="444"/>
      <c r="CW1135" s="444"/>
      <c r="CX1135" s="447"/>
      <c r="CY1135" s="447"/>
      <c r="CZ1135" s="447"/>
      <c r="DA1135" s="447"/>
      <c r="DB1135" s="448"/>
      <c r="DC1135" s="448"/>
      <c r="DD1135" s="446"/>
      <c r="DE1135" s="439"/>
      <c r="DF1135" s="439"/>
      <c r="DG1135" s="439"/>
      <c r="DH1135" s="439"/>
      <c r="DI1135" s="439"/>
      <c r="DJ1135" s="439"/>
      <c r="DK1135" s="439"/>
      <c r="DL1135" s="446"/>
      <c r="DM1135" s="446"/>
      <c r="DN1135" s="444"/>
      <c r="DO1135" s="444"/>
      <c r="DP1135" s="444"/>
      <c r="DQ1135" s="444"/>
      <c r="DR1135" s="444"/>
      <c r="DS1135" s="441"/>
      <c r="DT1135" s="449"/>
      <c r="DU1135" s="450"/>
      <c r="DV1135" s="450"/>
      <c r="DW1135" s="450"/>
      <c r="DX1135" s="450"/>
      <c r="DY1135" s="450"/>
      <c r="DZ1135" s="450"/>
      <c r="EA1135" s="450"/>
      <c r="EB1135" s="450"/>
      <c r="EC1135" s="450"/>
      <c r="ED1135" s="450"/>
      <c r="EE1135" s="446"/>
      <c r="EF1135" s="446"/>
      <c r="EL1135" s="4"/>
      <c r="EM1135" s="4"/>
      <c r="EN1135" s="5"/>
      <c r="EO1135" s="4"/>
      <c r="FA1135" s="23"/>
      <c r="FB1135" s="24"/>
      <c r="FC1135" s="75"/>
      <c r="FD1135" s="76"/>
      <c r="FF1135" s="89"/>
      <c r="IA1135" s="214"/>
      <c r="IB1135" s="215"/>
      <c r="IC1135" s="214"/>
      <c r="ID1135" s="215"/>
      <c r="IE1135" s="214"/>
      <c r="IF1135" s="214"/>
      <c r="IG1135" s="214"/>
      <c r="IH1135" s="233"/>
      <c r="II1135" s="160"/>
      <c r="IJ1135" s="217"/>
      <c r="IK1135" s="218"/>
      <c r="IL1135" s="218"/>
      <c r="IM1135" s="218"/>
      <c r="IO1135" s="391"/>
    </row>
    <row r="1136" spans="1:249" s="6" customFormat="1" ht="15" x14ac:dyDescent="0.2">
      <c r="A1136" s="467" t="s">
        <v>2195</v>
      </c>
      <c r="B1136" s="467" t="s">
        <v>2149</v>
      </c>
      <c r="C1136" s="393" t="s">
        <v>1196</v>
      </c>
      <c r="D1136" s="468"/>
      <c r="E1136" s="462" t="s">
        <v>2138</v>
      </c>
      <c r="F1136" s="14" t="s">
        <v>2149</v>
      </c>
      <c r="G1136" s="14" t="s">
        <v>2149</v>
      </c>
      <c r="H1136" s="469" t="s">
        <v>2149</v>
      </c>
      <c r="I1136" s="462"/>
      <c r="J1136" s="456"/>
      <c r="K1136" s="11"/>
      <c r="L1136" s="11"/>
      <c r="M1136" s="14"/>
      <c r="N1136" s="470"/>
      <c r="O1136" s="14"/>
      <c r="P1136" s="14"/>
      <c r="Q1136" s="14"/>
      <c r="R1136" s="14"/>
      <c r="S1136" s="14"/>
      <c r="T1136" s="469"/>
      <c r="U1136" s="454"/>
      <c r="V1136" s="454"/>
      <c r="W1136" s="9"/>
      <c r="X1136" s="9"/>
      <c r="Y1136" s="10"/>
      <c r="Z1136" s="495" t="s">
        <v>2195</v>
      </c>
      <c r="AA1136" s="11"/>
      <c r="AB1136" s="472"/>
      <c r="AC1136" s="473"/>
      <c r="AD1136" s="473"/>
      <c r="AE1136" s="496" t="s">
        <v>2195</v>
      </c>
      <c r="AF1136" s="12"/>
      <c r="AG1136" s="12"/>
      <c r="AH1136" s="13"/>
      <c r="AI1136" s="14"/>
      <c r="AJ1136" s="14"/>
      <c r="AK1136" s="7"/>
      <c r="AL1136" s="7"/>
      <c r="AM1136" s="15"/>
      <c r="AN1136" s="15"/>
      <c r="AO1136" s="8"/>
      <c r="AP1136" s="453" t="s">
        <v>576</v>
      </c>
      <c r="AQ1136" s="17"/>
      <c r="AR1136" s="18"/>
      <c r="AS1136" s="19"/>
      <c r="AT1136" s="19"/>
      <c r="AU1136" s="19"/>
      <c r="AV1136" s="19"/>
      <c r="AW1136" s="19"/>
      <c r="AX1136" s="19"/>
      <c r="AY1136" s="19"/>
      <c r="AZ1136" s="20"/>
      <c r="BA1136" s="20"/>
      <c r="BB1136" s="21"/>
      <c r="BC1136" s="22" t="s">
        <v>2179</v>
      </c>
      <c r="BD1136" s="77"/>
      <c r="BE1136" s="91"/>
      <c r="BF1136" s="91"/>
      <c r="BG1136" s="92"/>
      <c r="BH1136"/>
      <c r="BI1136"/>
      <c r="BJ1136"/>
      <c r="BK1136"/>
      <c r="BL1136"/>
      <c r="BM1136"/>
      <c r="BN1136"/>
      <c r="BO1136"/>
      <c r="BP1136"/>
      <c r="BQ1136"/>
      <c r="BR1136"/>
      <c r="BS1136"/>
      <c r="BT1136" s="92"/>
      <c r="BU1136" s="92"/>
      <c r="BV1136" s="92"/>
      <c r="BW1136" s="5"/>
      <c r="BX1136" s="5"/>
      <c r="BY1136" s="5"/>
      <c r="BZ1136" s="5"/>
      <c r="CA1136" s="5"/>
      <c r="CB1136" s="5"/>
      <c r="CC1136" s="5"/>
      <c r="CD1136" s="440"/>
      <c r="CE1136" s="440"/>
      <c r="CF1136" s="441"/>
      <c r="CG1136" s="442"/>
      <c r="CH1136" s="443"/>
      <c r="CI1136" s="443"/>
      <c r="CJ1136" s="443"/>
      <c r="CK1136" s="443"/>
      <c r="CL1136" s="4"/>
      <c r="CM1136" s="4"/>
      <c r="CN1136" s="5"/>
      <c r="CO1136" s="4"/>
      <c r="CP1136" s="444"/>
      <c r="CQ1136" s="445"/>
      <c r="CR1136" s="446"/>
      <c r="CS1136" s="446"/>
      <c r="CT1136" s="444"/>
      <c r="CU1136" s="444"/>
      <c r="CV1136" s="444"/>
      <c r="CW1136" s="444"/>
      <c r="CX1136" s="447"/>
      <c r="CY1136" s="447"/>
      <c r="CZ1136" s="447"/>
      <c r="DA1136" s="447"/>
      <c r="DB1136" s="448"/>
      <c r="DC1136" s="448"/>
      <c r="DD1136" s="446"/>
      <c r="DE1136" s="439"/>
      <c r="DF1136" s="439"/>
      <c r="DG1136" s="439"/>
      <c r="DH1136" s="439"/>
      <c r="DI1136" s="439"/>
      <c r="DJ1136" s="439"/>
      <c r="DK1136" s="439"/>
      <c r="DL1136" s="446"/>
      <c r="DM1136" s="446"/>
      <c r="DN1136" s="444"/>
      <c r="DO1136" s="444"/>
      <c r="DP1136" s="444"/>
      <c r="DQ1136" s="444"/>
      <c r="DR1136" s="444"/>
      <c r="DS1136" s="441"/>
      <c r="DT1136" s="449"/>
      <c r="DU1136" s="450"/>
      <c r="DV1136" s="450"/>
      <c r="DW1136" s="450"/>
      <c r="DX1136" s="450"/>
      <c r="DY1136" s="450"/>
      <c r="DZ1136" s="450"/>
      <c r="EA1136" s="450"/>
      <c r="EB1136" s="450"/>
      <c r="EC1136" s="450"/>
      <c r="ED1136" s="450"/>
      <c r="EE1136" s="446"/>
      <c r="EF1136" s="446"/>
      <c r="EL1136" s="4"/>
      <c r="EM1136" s="4"/>
      <c r="EN1136" s="5"/>
      <c r="EO1136" s="4"/>
      <c r="FA1136" s="23"/>
      <c r="FB1136" s="24"/>
      <c r="FC1136" s="75"/>
      <c r="FD1136" s="76"/>
      <c r="FF1136" s="89"/>
      <c r="IA1136" s="214"/>
      <c r="IB1136" s="215"/>
      <c r="IC1136" s="214"/>
      <c r="ID1136" s="215"/>
      <c r="IE1136" s="214"/>
      <c r="IF1136" s="214"/>
      <c r="IG1136" s="214"/>
      <c r="IH1136" s="233"/>
      <c r="II1136" s="160"/>
      <c r="IJ1136" s="217"/>
      <c r="IK1136" s="218"/>
      <c r="IL1136" s="218"/>
      <c r="IM1136" s="218"/>
      <c r="IO1136" s="391"/>
    </row>
    <row r="1137" spans="1:249" s="6" customFormat="1" ht="15" x14ac:dyDescent="0.2">
      <c r="A1137" s="467" t="s">
        <v>2195</v>
      </c>
      <c r="B1137" s="467" t="s">
        <v>3037</v>
      </c>
      <c r="C1137" s="458" t="s">
        <v>3150</v>
      </c>
      <c r="D1137" s="468"/>
      <c r="E1137" s="462" t="s">
        <v>2138</v>
      </c>
      <c r="F1137" s="14" t="s">
        <v>2149</v>
      </c>
      <c r="G1137" s="14" t="s">
        <v>2149</v>
      </c>
      <c r="H1137" s="469" t="s">
        <v>2149</v>
      </c>
      <c r="I1137" s="462"/>
      <c r="J1137" s="456"/>
      <c r="K1137" s="11"/>
      <c r="L1137" s="11"/>
      <c r="M1137" s="14"/>
      <c r="N1137" s="470"/>
      <c r="O1137" s="14"/>
      <c r="P1137" s="14"/>
      <c r="Q1137" s="14"/>
      <c r="R1137" s="14"/>
      <c r="S1137" s="14"/>
      <c r="T1137" s="469"/>
      <c r="U1137" s="454"/>
      <c r="V1137" s="454"/>
      <c r="W1137" s="454"/>
      <c r="X1137" s="454"/>
      <c r="Y1137" s="471"/>
      <c r="Z1137" s="471"/>
      <c r="AA1137" s="11"/>
      <c r="AB1137" s="472"/>
      <c r="AC1137" s="473"/>
      <c r="AD1137" s="473"/>
      <c r="AE1137" s="473"/>
      <c r="AF1137" s="473"/>
      <c r="AG1137" s="473"/>
      <c r="AH1137" s="474"/>
      <c r="AI1137" s="14"/>
      <c r="AJ1137" s="14"/>
      <c r="AK1137" s="11"/>
      <c r="AL1137" s="11"/>
      <c r="AM1137" s="475"/>
      <c r="AN1137" s="475"/>
      <c r="AO1137" s="469"/>
      <c r="AP1137" s="476"/>
      <c r="AQ1137" s="477"/>
      <c r="AR1137" s="478"/>
      <c r="AS1137" s="479"/>
      <c r="AT1137" s="479"/>
      <c r="AU1137" s="479"/>
      <c r="AV1137" s="479"/>
      <c r="AW1137" s="479"/>
      <c r="AX1137" s="479"/>
      <c r="AY1137" s="479"/>
      <c r="AZ1137" s="480"/>
      <c r="BA1137" s="480"/>
      <c r="BB1137" s="21"/>
      <c r="BC1137" s="22" t="s">
        <v>2179</v>
      </c>
      <c r="BD1137" s="77"/>
      <c r="BE1137" s="91"/>
      <c r="BF1137" s="91"/>
      <c r="BG1137" s="92"/>
      <c r="BH1137"/>
      <c r="BI1137"/>
      <c r="BJ1137"/>
      <c r="BK1137"/>
      <c r="BL1137"/>
      <c r="BM1137"/>
      <c r="BN1137"/>
      <c r="BO1137"/>
      <c r="BP1137"/>
      <c r="BQ1137"/>
      <c r="BR1137"/>
      <c r="BS1137"/>
      <c r="BT1137" s="92"/>
      <c r="BU1137" s="92"/>
      <c r="BV1137" s="92"/>
      <c r="BW1137" s="5"/>
      <c r="BX1137" s="5"/>
      <c r="BY1137" s="5"/>
      <c r="BZ1137" s="5"/>
      <c r="CA1137" s="5"/>
      <c r="CB1137" s="5"/>
      <c r="CC1137" s="5"/>
      <c r="CD1137" s="440"/>
      <c r="CE1137" s="440"/>
      <c r="CF1137" s="441"/>
      <c r="CG1137" s="442"/>
      <c r="CH1137" s="443"/>
      <c r="CI1137" s="443"/>
      <c r="CJ1137" s="443"/>
      <c r="CK1137" s="443"/>
      <c r="CL1137" s="4"/>
      <c r="CM1137" s="4"/>
      <c r="CN1137" s="5"/>
      <c r="CO1137" s="4"/>
      <c r="CP1137" s="444"/>
      <c r="CQ1137" s="445"/>
      <c r="CR1137" s="446"/>
      <c r="CS1137" s="446"/>
      <c r="CT1137" s="444"/>
      <c r="CU1137" s="444"/>
      <c r="CV1137" s="444"/>
      <c r="CW1137" s="444"/>
      <c r="CX1137" s="447"/>
      <c r="CY1137" s="447"/>
      <c r="CZ1137" s="447"/>
      <c r="DA1137" s="447"/>
      <c r="DB1137" s="448"/>
      <c r="DC1137" s="448"/>
      <c r="DD1137" s="446"/>
      <c r="DE1137" s="439"/>
      <c r="DF1137" s="439"/>
      <c r="DG1137" s="439"/>
      <c r="DH1137" s="439"/>
      <c r="DI1137" s="439"/>
      <c r="DJ1137" s="439"/>
      <c r="DK1137" s="439"/>
      <c r="DL1137" s="446"/>
      <c r="DM1137" s="446"/>
      <c r="DN1137" s="444"/>
      <c r="DO1137" s="444"/>
      <c r="DP1137" s="444"/>
      <c r="DQ1137" s="444"/>
      <c r="DR1137" s="444"/>
      <c r="DS1137" s="441"/>
      <c r="DT1137" s="449"/>
      <c r="DU1137" s="450"/>
      <c r="DV1137" s="450"/>
      <c r="DW1137" s="450"/>
      <c r="DX1137" s="450"/>
      <c r="DY1137" s="450"/>
      <c r="DZ1137" s="450"/>
      <c r="EA1137" s="450"/>
      <c r="EB1137" s="450"/>
      <c r="EC1137" s="450"/>
      <c r="ED1137" s="450"/>
      <c r="EE1137" s="446"/>
      <c r="EF1137" s="446"/>
      <c r="EL1137" s="4"/>
      <c r="EM1137" s="4"/>
      <c r="EN1137" s="5"/>
      <c r="EO1137" s="4"/>
      <c r="FA1137" s="23"/>
      <c r="FB1137" s="24"/>
      <c r="FC1137" s="75"/>
      <c r="FD1137" s="76"/>
      <c r="FF1137" s="89"/>
      <c r="IA1137" s="214"/>
      <c r="IB1137" s="215"/>
      <c r="IC1137" s="214"/>
      <c r="ID1137" s="215"/>
      <c r="IE1137" s="214"/>
      <c r="IF1137" s="214"/>
      <c r="IG1137" s="214"/>
      <c r="IH1137" s="233"/>
      <c r="II1137" s="160"/>
      <c r="IJ1137" s="217"/>
      <c r="IK1137" s="218"/>
      <c r="IL1137" s="218"/>
      <c r="IM1137" s="218"/>
      <c r="IO1137" s="391"/>
    </row>
    <row r="1138" spans="1:249" s="6" customFormat="1" ht="15" x14ac:dyDescent="0.2">
      <c r="A1138" s="467" t="s">
        <v>2165</v>
      </c>
      <c r="B1138" s="467" t="s">
        <v>1969</v>
      </c>
      <c r="C1138" s="393" t="s">
        <v>3149</v>
      </c>
      <c r="D1138" s="468"/>
      <c r="E1138" s="462" t="s">
        <v>2136</v>
      </c>
      <c r="F1138" s="14" t="s">
        <v>2149</v>
      </c>
      <c r="G1138" s="14" t="s">
        <v>2149</v>
      </c>
      <c r="H1138" s="469" t="s">
        <v>2149</v>
      </c>
      <c r="I1138" s="462"/>
      <c r="J1138" s="456"/>
      <c r="K1138" s="11"/>
      <c r="L1138" s="11"/>
      <c r="M1138" s="14"/>
      <c r="N1138" s="470"/>
      <c r="O1138" s="14"/>
      <c r="P1138" s="14"/>
      <c r="Q1138" s="14"/>
      <c r="R1138" s="14"/>
      <c r="S1138" s="14"/>
      <c r="T1138" s="469"/>
      <c r="U1138" s="454"/>
      <c r="V1138" s="454"/>
      <c r="W1138" s="9"/>
      <c r="X1138" s="9"/>
      <c r="Y1138" s="10"/>
      <c r="Z1138" s="495" t="s">
        <v>2142</v>
      </c>
      <c r="AA1138" s="11"/>
      <c r="AB1138" s="472"/>
      <c r="AC1138" s="473"/>
      <c r="AD1138" s="473"/>
      <c r="AE1138" s="496" t="s">
        <v>2142</v>
      </c>
      <c r="AF1138" s="12"/>
      <c r="AG1138" s="12"/>
      <c r="AH1138" s="13"/>
      <c r="AI1138" s="14"/>
      <c r="AJ1138" s="14"/>
      <c r="AK1138" s="7"/>
      <c r="AL1138" s="7"/>
      <c r="AM1138" s="15"/>
      <c r="AN1138" s="15"/>
      <c r="AO1138" s="8"/>
      <c r="AP1138" s="453" t="s">
        <v>577</v>
      </c>
      <c r="AQ1138" s="17"/>
      <c r="AR1138" s="18"/>
      <c r="AS1138" s="19"/>
      <c r="AT1138" s="19"/>
      <c r="AU1138" s="19"/>
      <c r="AV1138" s="19"/>
      <c r="AW1138" s="19"/>
      <c r="AX1138" s="19"/>
      <c r="AY1138" s="19"/>
      <c r="AZ1138" s="20"/>
      <c r="BA1138" s="20"/>
      <c r="BB1138" s="21"/>
      <c r="BC1138" s="22" t="s">
        <v>2179</v>
      </c>
      <c r="BD1138" s="77"/>
      <c r="BE1138" s="91"/>
      <c r="BF1138" s="91"/>
      <c r="BG1138" s="92"/>
      <c r="BH1138"/>
      <c r="BI1138"/>
      <c r="BJ1138"/>
      <c r="BK1138"/>
      <c r="BL1138"/>
      <c r="BM1138"/>
      <c r="BN1138"/>
      <c r="BO1138"/>
      <c r="BP1138"/>
      <c r="BQ1138"/>
      <c r="BR1138"/>
      <c r="BS1138"/>
      <c r="BT1138" s="92"/>
      <c r="BU1138" s="92"/>
      <c r="BV1138" s="92"/>
      <c r="BW1138" s="5"/>
      <c r="BX1138" s="5"/>
      <c r="BY1138" s="5"/>
      <c r="BZ1138" s="5"/>
      <c r="CA1138" s="5"/>
      <c r="CB1138" s="5"/>
      <c r="CC1138" s="5"/>
      <c r="CD1138" s="440"/>
      <c r="CE1138" s="440"/>
      <c r="CF1138" s="441"/>
      <c r="CG1138" s="442"/>
      <c r="CH1138" s="443"/>
      <c r="CI1138" s="443"/>
      <c r="CJ1138" s="443"/>
      <c r="CK1138" s="443"/>
      <c r="CL1138" s="4"/>
      <c r="CM1138" s="4"/>
      <c r="CN1138" s="5"/>
      <c r="CO1138" s="4"/>
      <c r="CP1138" s="444"/>
      <c r="CQ1138" s="445"/>
      <c r="CR1138" s="446"/>
      <c r="CS1138" s="446"/>
      <c r="CT1138" s="444"/>
      <c r="CU1138" s="444"/>
      <c r="CV1138" s="444"/>
      <c r="CW1138" s="444"/>
      <c r="CX1138" s="447"/>
      <c r="CY1138" s="447"/>
      <c r="CZ1138" s="447"/>
      <c r="DA1138" s="447"/>
      <c r="DB1138" s="448"/>
      <c r="DC1138" s="448"/>
      <c r="DD1138" s="446"/>
      <c r="DE1138" s="439"/>
      <c r="DF1138" s="439"/>
      <c r="DG1138" s="439"/>
      <c r="DH1138" s="439"/>
      <c r="DI1138" s="439"/>
      <c r="DJ1138" s="439"/>
      <c r="DK1138" s="439"/>
      <c r="DL1138" s="446"/>
      <c r="DM1138" s="446"/>
      <c r="DN1138" s="444"/>
      <c r="DO1138" s="444"/>
      <c r="DP1138" s="444"/>
      <c r="DQ1138" s="444"/>
      <c r="DR1138" s="444"/>
      <c r="DS1138" s="441"/>
      <c r="DT1138" s="449"/>
      <c r="DU1138" s="450"/>
      <c r="DV1138" s="450"/>
      <c r="DW1138" s="450"/>
      <c r="DX1138" s="450"/>
      <c r="DY1138" s="450"/>
      <c r="DZ1138" s="450"/>
      <c r="EA1138" s="450"/>
      <c r="EB1138" s="450"/>
      <c r="EC1138" s="450"/>
      <c r="ED1138" s="450"/>
      <c r="EE1138" s="446"/>
      <c r="EF1138" s="446"/>
      <c r="EL1138" s="4"/>
      <c r="EM1138" s="4"/>
      <c r="EN1138" s="5"/>
      <c r="EO1138" s="4"/>
      <c r="FA1138" s="23"/>
      <c r="FB1138" s="24"/>
      <c r="FC1138" s="75"/>
      <c r="FD1138" s="76"/>
      <c r="FF1138" s="89"/>
      <c r="IA1138" s="214"/>
      <c r="IB1138" s="215"/>
      <c r="IC1138" s="214"/>
      <c r="ID1138" s="215"/>
      <c r="IE1138" s="214"/>
      <c r="IF1138" s="214"/>
      <c r="IG1138" s="214"/>
      <c r="IH1138" s="233"/>
      <c r="II1138" s="160"/>
      <c r="IJ1138" s="217"/>
      <c r="IK1138" s="218"/>
      <c r="IL1138" s="218"/>
      <c r="IM1138" s="218"/>
      <c r="IO1138" s="391"/>
    </row>
    <row r="1139" spans="1:249" s="6" customFormat="1" ht="15" x14ac:dyDescent="0.2">
      <c r="A1139" s="467" t="s">
        <v>2195</v>
      </c>
      <c r="B1139" s="467" t="s">
        <v>2149</v>
      </c>
      <c r="C1139" s="393" t="s">
        <v>1197</v>
      </c>
      <c r="D1139" s="468"/>
      <c r="E1139" s="462" t="s">
        <v>2138</v>
      </c>
      <c r="F1139" s="14" t="s">
        <v>2149</v>
      </c>
      <c r="G1139" s="14" t="s">
        <v>2149</v>
      </c>
      <c r="H1139" s="469" t="s">
        <v>2149</v>
      </c>
      <c r="I1139" s="462"/>
      <c r="J1139" s="456"/>
      <c r="K1139" s="11"/>
      <c r="L1139" s="11"/>
      <c r="M1139" s="14"/>
      <c r="N1139" s="470"/>
      <c r="O1139" s="14"/>
      <c r="P1139" s="14"/>
      <c r="Q1139" s="14"/>
      <c r="R1139" s="14"/>
      <c r="S1139" s="14"/>
      <c r="T1139" s="469"/>
      <c r="U1139" s="454"/>
      <c r="V1139" s="454"/>
      <c r="W1139" s="9"/>
      <c r="X1139" s="9"/>
      <c r="Y1139" s="10"/>
      <c r="Z1139" s="495" t="s">
        <v>2195</v>
      </c>
      <c r="AA1139" s="11"/>
      <c r="AB1139" s="472"/>
      <c r="AC1139" s="473"/>
      <c r="AD1139" s="473"/>
      <c r="AE1139" s="496" t="s">
        <v>2195</v>
      </c>
      <c r="AF1139" s="12"/>
      <c r="AG1139" s="12"/>
      <c r="AH1139" s="13"/>
      <c r="AI1139" s="14"/>
      <c r="AJ1139" s="14"/>
      <c r="AK1139" s="7"/>
      <c r="AL1139" s="7"/>
      <c r="AM1139" s="15"/>
      <c r="AN1139" s="15"/>
      <c r="AO1139" s="8"/>
      <c r="AP1139" s="453" t="s">
        <v>578</v>
      </c>
      <c r="AQ1139" s="17"/>
      <c r="AR1139" s="18"/>
      <c r="AS1139" s="19"/>
      <c r="AT1139" s="19"/>
      <c r="AU1139" s="19"/>
      <c r="AV1139" s="19"/>
      <c r="AW1139" s="19"/>
      <c r="AX1139" s="19"/>
      <c r="AY1139" s="19"/>
      <c r="AZ1139" s="20"/>
      <c r="BA1139" s="20"/>
      <c r="BB1139" s="21"/>
      <c r="BC1139" s="22" t="s">
        <v>2179</v>
      </c>
      <c r="BD1139" s="77"/>
      <c r="BE1139" s="91"/>
      <c r="BF1139" s="91"/>
      <c r="BG1139" s="92"/>
      <c r="BH1139"/>
      <c r="BI1139"/>
      <c r="BJ1139"/>
      <c r="BK1139"/>
      <c r="BL1139"/>
      <c r="BM1139"/>
      <c r="BN1139"/>
      <c r="BO1139"/>
      <c r="BP1139"/>
      <c r="BQ1139"/>
      <c r="BR1139"/>
      <c r="BS1139"/>
      <c r="BT1139" s="92"/>
      <c r="BU1139" s="92"/>
      <c r="BV1139" s="92"/>
      <c r="BW1139" s="5"/>
      <c r="BX1139" s="5"/>
      <c r="BY1139" s="5"/>
      <c r="BZ1139" s="5"/>
      <c r="CA1139" s="5"/>
      <c r="CB1139" s="5"/>
      <c r="CC1139" s="5"/>
      <c r="CD1139" s="440"/>
      <c r="CE1139" s="440"/>
      <c r="CF1139" s="441"/>
      <c r="CG1139" s="442"/>
      <c r="CH1139" s="443"/>
      <c r="CI1139" s="443"/>
      <c r="CJ1139" s="443"/>
      <c r="CK1139" s="443"/>
      <c r="CL1139" s="4"/>
      <c r="CM1139" s="4"/>
      <c r="CN1139" s="5"/>
      <c r="CO1139" s="4"/>
      <c r="CP1139" s="444"/>
      <c r="CQ1139" s="445"/>
      <c r="CR1139" s="446"/>
      <c r="CS1139" s="446"/>
      <c r="CT1139" s="444"/>
      <c r="CU1139" s="444"/>
      <c r="CV1139" s="444"/>
      <c r="CW1139" s="444"/>
      <c r="CX1139" s="447"/>
      <c r="CY1139" s="447"/>
      <c r="CZ1139" s="447"/>
      <c r="DA1139" s="447"/>
      <c r="DB1139" s="448"/>
      <c r="DC1139" s="448"/>
      <c r="DD1139" s="446"/>
      <c r="DE1139" s="439"/>
      <c r="DF1139" s="439"/>
      <c r="DG1139" s="439"/>
      <c r="DH1139" s="439"/>
      <c r="DI1139" s="439"/>
      <c r="DJ1139" s="439"/>
      <c r="DK1139" s="439"/>
      <c r="DL1139" s="446"/>
      <c r="DM1139" s="446"/>
      <c r="DN1139" s="444"/>
      <c r="DO1139" s="444"/>
      <c r="DP1139" s="444"/>
      <c r="DQ1139" s="444"/>
      <c r="DR1139" s="444"/>
      <c r="DS1139" s="441"/>
      <c r="DT1139" s="449"/>
      <c r="DU1139" s="450"/>
      <c r="DV1139" s="450"/>
      <c r="DW1139" s="450"/>
      <c r="DX1139" s="450"/>
      <c r="DY1139" s="450"/>
      <c r="DZ1139" s="450"/>
      <c r="EA1139" s="450"/>
      <c r="EB1139" s="450"/>
      <c r="EC1139" s="450"/>
      <c r="ED1139" s="450"/>
      <c r="EE1139" s="446"/>
      <c r="EF1139" s="446"/>
      <c r="EL1139" s="4"/>
      <c r="EM1139" s="4"/>
      <c r="EN1139" s="5"/>
      <c r="EO1139" s="4"/>
      <c r="FA1139" s="23"/>
      <c r="FB1139" s="24"/>
      <c r="FC1139" s="75"/>
      <c r="FD1139" s="76"/>
      <c r="FF1139" s="89"/>
      <c r="IA1139" s="214"/>
      <c r="IB1139" s="215"/>
      <c r="IC1139" s="214"/>
      <c r="ID1139" s="215"/>
      <c r="IE1139" s="214"/>
      <c r="IF1139" s="214"/>
      <c r="IG1139" s="214"/>
      <c r="IH1139" s="233"/>
      <c r="II1139" s="160"/>
      <c r="IJ1139" s="217"/>
      <c r="IK1139" s="218"/>
      <c r="IL1139" s="218"/>
      <c r="IM1139" s="218"/>
      <c r="IO1139" s="391"/>
    </row>
    <row r="1140" spans="1:249" s="6" customFormat="1" ht="15" x14ac:dyDescent="0.2">
      <c r="A1140" s="467" t="s">
        <v>2195</v>
      </c>
      <c r="B1140" s="467" t="s">
        <v>2149</v>
      </c>
      <c r="C1140" s="393" t="s">
        <v>1198</v>
      </c>
      <c r="D1140" s="468"/>
      <c r="E1140" s="462" t="s">
        <v>2138</v>
      </c>
      <c r="F1140" s="14" t="s">
        <v>2149</v>
      </c>
      <c r="G1140" s="14" t="s">
        <v>2149</v>
      </c>
      <c r="H1140" s="469" t="s">
        <v>2149</v>
      </c>
      <c r="I1140" s="462"/>
      <c r="J1140" s="456"/>
      <c r="K1140" s="11"/>
      <c r="L1140" s="11"/>
      <c r="M1140" s="14"/>
      <c r="N1140" s="470"/>
      <c r="O1140" s="14"/>
      <c r="P1140" s="14"/>
      <c r="Q1140" s="14"/>
      <c r="R1140" s="14"/>
      <c r="S1140" s="14"/>
      <c r="T1140" s="469"/>
      <c r="U1140" s="454"/>
      <c r="V1140" s="454"/>
      <c r="W1140" s="9"/>
      <c r="X1140" s="9"/>
      <c r="Y1140" s="10"/>
      <c r="Z1140" s="495" t="s">
        <v>2195</v>
      </c>
      <c r="AA1140" s="11"/>
      <c r="AB1140" s="472"/>
      <c r="AC1140" s="473"/>
      <c r="AD1140" s="473"/>
      <c r="AE1140" s="496" t="s">
        <v>2195</v>
      </c>
      <c r="AF1140" s="12"/>
      <c r="AG1140" s="12"/>
      <c r="AH1140" s="13"/>
      <c r="AI1140" s="14"/>
      <c r="AJ1140" s="14"/>
      <c r="AK1140" s="7"/>
      <c r="AL1140" s="7"/>
      <c r="AM1140" s="15"/>
      <c r="AN1140" s="15"/>
      <c r="AO1140" s="8"/>
      <c r="AP1140" s="453" t="s">
        <v>579</v>
      </c>
      <c r="AQ1140" s="17"/>
      <c r="AR1140" s="18"/>
      <c r="AS1140" s="19"/>
      <c r="AT1140" s="19"/>
      <c r="AU1140" s="19"/>
      <c r="AV1140" s="19"/>
      <c r="AW1140" s="19"/>
      <c r="AX1140" s="19"/>
      <c r="AY1140" s="19"/>
      <c r="AZ1140" s="20"/>
      <c r="BA1140" s="20"/>
      <c r="BB1140" s="21"/>
      <c r="BC1140" s="22" t="s">
        <v>2179</v>
      </c>
      <c r="BD1140" s="77"/>
      <c r="BE1140" s="91"/>
      <c r="BF1140" s="91"/>
      <c r="BG1140" s="92"/>
      <c r="BH1140"/>
      <c r="BI1140"/>
      <c r="BJ1140"/>
      <c r="BK1140"/>
      <c r="BL1140"/>
      <c r="BM1140"/>
      <c r="BN1140"/>
      <c r="BO1140"/>
      <c r="BP1140"/>
      <c r="BQ1140"/>
      <c r="BR1140"/>
      <c r="BS1140"/>
      <c r="BT1140" s="92"/>
      <c r="BU1140" s="92"/>
      <c r="BV1140" s="92"/>
      <c r="BW1140" s="5"/>
      <c r="BX1140" s="5"/>
      <c r="BY1140" s="5"/>
      <c r="BZ1140" s="5"/>
      <c r="CA1140" s="5"/>
      <c r="CB1140" s="5"/>
      <c r="CC1140" s="5"/>
      <c r="CD1140" s="440"/>
      <c r="CE1140" s="440"/>
      <c r="CF1140" s="441"/>
      <c r="CG1140" s="442"/>
      <c r="CH1140" s="443"/>
      <c r="CI1140" s="443"/>
      <c r="CJ1140" s="443"/>
      <c r="CK1140" s="443"/>
      <c r="CL1140" s="4"/>
      <c r="CM1140" s="4"/>
      <c r="CN1140" s="5"/>
      <c r="CO1140" s="4"/>
      <c r="CP1140" s="444"/>
      <c r="CQ1140" s="445"/>
      <c r="CR1140" s="446"/>
      <c r="CS1140" s="446"/>
      <c r="CT1140" s="444"/>
      <c r="CU1140" s="444"/>
      <c r="CV1140" s="444"/>
      <c r="CW1140" s="444"/>
      <c r="CX1140" s="447"/>
      <c r="CY1140" s="447"/>
      <c r="CZ1140" s="447"/>
      <c r="DA1140" s="447"/>
      <c r="DB1140" s="448"/>
      <c r="DC1140" s="448"/>
      <c r="DD1140" s="446"/>
      <c r="DE1140" s="439"/>
      <c r="DF1140" s="439"/>
      <c r="DG1140" s="439"/>
      <c r="DH1140" s="439"/>
      <c r="DI1140" s="439"/>
      <c r="DJ1140" s="439"/>
      <c r="DK1140" s="439"/>
      <c r="DL1140" s="446"/>
      <c r="DM1140" s="446"/>
      <c r="DN1140" s="444"/>
      <c r="DO1140" s="444"/>
      <c r="DP1140" s="444"/>
      <c r="DQ1140" s="444"/>
      <c r="DR1140" s="444"/>
      <c r="DS1140" s="441"/>
      <c r="DT1140" s="449"/>
      <c r="DU1140" s="450"/>
      <c r="DV1140" s="450"/>
      <c r="DW1140" s="450"/>
      <c r="DX1140" s="450"/>
      <c r="DY1140" s="450"/>
      <c r="DZ1140" s="450"/>
      <c r="EA1140" s="450"/>
      <c r="EB1140" s="450"/>
      <c r="EC1140" s="450"/>
      <c r="ED1140" s="450"/>
      <c r="EE1140" s="446"/>
      <c r="EF1140" s="446"/>
      <c r="EL1140" s="4"/>
      <c r="EM1140" s="4"/>
      <c r="EN1140" s="5"/>
      <c r="EO1140" s="4"/>
      <c r="FA1140" s="23"/>
      <c r="FB1140" s="24"/>
      <c r="FC1140" s="75"/>
      <c r="FD1140" s="76"/>
      <c r="FF1140" s="89"/>
      <c r="IA1140" s="214"/>
      <c r="IB1140" s="215"/>
      <c r="IC1140" s="214"/>
      <c r="ID1140" s="215"/>
      <c r="IE1140" s="214"/>
      <c r="IF1140" s="214"/>
      <c r="IG1140" s="214"/>
      <c r="IH1140" s="233"/>
      <c r="II1140" s="160"/>
      <c r="IJ1140" s="217"/>
      <c r="IK1140" s="218"/>
      <c r="IL1140" s="218"/>
      <c r="IM1140" s="218"/>
      <c r="IO1140" s="391"/>
    </row>
    <row r="1141" spans="1:249" s="6" customFormat="1" ht="15" x14ac:dyDescent="0.2">
      <c r="A1141" s="467" t="s">
        <v>2195</v>
      </c>
      <c r="B1141" s="467" t="s">
        <v>2149</v>
      </c>
      <c r="C1141" s="393" t="s">
        <v>3104</v>
      </c>
      <c r="D1141" s="468"/>
      <c r="E1141" s="462" t="s">
        <v>2138</v>
      </c>
      <c r="F1141" s="14" t="s">
        <v>2149</v>
      </c>
      <c r="G1141" s="14" t="s">
        <v>2149</v>
      </c>
      <c r="H1141" s="469" t="s">
        <v>2149</v>
      </c>
      <c r="I1141" s="462"/>
      <c r="J1141" s="456"/>
      <c r="K1141" s="11"/>
      <c r="L1141" s="11"/>
      <c r="M1141" s="14"/>
      <c r="N1141" s="470"/>
      <c r="O1141" s="14"/>
      <c r="P1141" s="14"/>
      <c r="Q1141" s="14"/>
      <c r="R1141" s="14"/>
      <c r="S1141" s="14"/>
      <c r="T1141" s="469"/>
      <c r="U1141" s="454"/>
      <c r="V1141" s="454"/>
      <c r="W1141" s="9"/>
      <c r="X1141" s="9"/>
      <c r="Y1141" s="10"/>
      <c r="Z1141" s="495" t="s">
        <v>2195</v>
      </c>
      <c r="AA1141" s="11"/>
      <c r="AB1141" s="472"/>
      <c r="AC1141" s="473"/>
      <c r="AD1141" s="473"/>
      <c r="AE1141" s="496" t="s">
        <v>2195</v>
      </c>
      <c r="AF1141" s="12"/>
      <c r="AG1141" s="12"/>
      <c r="AH1141" s="13"/>
      <c r="AI1141" s="14"/>
      <c r="AJ1141" s="14"/>
      <c r="AK1141" s="7"/>
      <c r="AL1141" s="7"/>
      <c r="AM1141" s="15"/>
      <c r="AN1141" s="15"/>
      <c r="AO1141" s="8"/>
      <c r="AP1141" s="453" t="s">
        <v>580</v>
      </c>
      <c r="AQ1141" s="17"/>
      <c r="AR1141" s="18"/>
      <c r="AS1141" s="19"/>
      <c r="AT1141" s="19"/>
      <c r="AU1141" s="19"/>
      <c r="AV1141" s="19"/>
      <c r="AW1141" s="19"/>
      <c r="AX1141" s="19"/>
      <c r="AY1141" s="19"/>
      <c r="AZ1141" s="20"/>
      <c r="BA1141" s="20"/>
      <c r="BB1141" s="21"/>
      <c r="BC1141" s="22" t="s">
        <v>2179</v>
      </c>
      <c r="BD1141" s="77"/>
      <c r="BE1141" s="91"/>
      <c r="BF1141" s="91"/>
      <c r="BG1141" s="92"/>
      <c r="BH1141"/>
      <c r="BI1141"/>
      <c r="BJ1141"/>
      <c r="BK1141"/>
      <c r="BL1141"/>
      <c r="BM1141"/>
      <c r="BN1141"/>
      <c r="BO1141"/>
      <c r="BP1141"/>
      <c r="BQ1141"/>
      <c r="BR1141"/>
      <c r="BS1141"/>
      <c r="BT1141" s="92"/>
      <c r="BU1141" s="92"/>
      <c r="BV1141" s="92"/>
      <c r="BW1141" s="5"/>
      <c r="BX1141" s="5"/>
      <c r="BY1141" s="5"/>
      <c r="BZ1141" s="5"/>
      <c r="CA1141" s="5"/>
      <c r="CB1141" s="5"/>
      <c r="CC1141" s="5"/>
      <c r="CD1141" s="440"/>
      <c r="CE1141" s="440"/>
      <c r="CF1141" s="441"/>
      <c r="CG1141" s="442"/>
      <c r="CH1141" s="443"/>
      <c r="CI1141" s="443"/>
      <c r="CJ1141" s="443"/>
      <c r="CK1141" s="443"/>
      <c r="CL1141" s="4"/>
      <c r="CM1141" s="4"/>
      <c r="CN1141" s="5"/>
      <c r="CO1141" s="4"/>
      <c r="CP1141" s="444"/>
      <c r="CQ1141" s="445"/>
      <c r="CR1141" s="446"/>
      <c r="CS1141" s="446"/>
      <c r="CT1141" s="444"/>
      <c r="CU1141" s="444"/>
      <c r="CV1141" s="444"/>
      <c r="CW1141" s="444"/>
      <c r="CX1141" s="447"/>
      <c r="CY1141" s="447"/>
      <c r="CZ1141" s="447"/>
      <c r="DA1141" s="447"/>
      <c r="DB1141" s="448"/>
      <c r="DC1141" s="448"/>
      <c r="DD1141" s="446"/>
      <c r="DE1141" s="439"/>
      <c r="DF1141" s="439"/>
      <c r="DG1141" s="439"/>
      <c r="DH1141" s="439"/>
      <c r="DI1141" s="439"/>
      <c r="DJ1141" s="439"/>
      <c r="DK1141" s="439"/>
      <c r="DL1141" s="446"/>
      <c r="DM1141" s="446"/>
      <c r="DN1141" s="444"/>
      <c r="DO1141" s="444"/>
      <c r="DP1141" s="444"/>
      <c r="DQ1141" s="444"/>
      <c r="DR1141" s="444"/>
      <c r="DS1141" s="441"/>
      <c r="DT1141" s="449"/>
      <c r="DU1141" s="450"/>
      <c r="DV1141" s="450"/>
      <c r="DW1141" s="450"/>
      <c r="DX1141" s="450"/>
      <c r="DY1141" s="450"/>
      <c r="DZ1141" s="450"/>
      <c r="EA1141" s="450"/>
      <c r="EB1141" s="450"/>
      <c r="EC1141" s="450"/>
      <c r="ED1141" s="450"/>
      <c r="EE1141" s="446"/>
      <c r="EF1141" s="446"/>
      <c r="EL1141" s="4"/>
      <c r="EM1141" s="4"/>
      <c r="EN1141" s="5"/>
      <c r="EO1141" s="4"/>
      <c r="FA1141" s="23"/>
      <c r="FB1141" s="24"/>
      <c r="FC1141" s="75"/>
      <c r="FD1141" s="76"/>
      <c r="FF1141" s="89"/>
      <c r="IA1141" s="214"/>
      <c r="IB1141" s="215"/>
      <c r="IC1141" s="214"/>
      <c r="ID1141" s="215"/>
      <c r="IE1141" s="214"/>
      <c r="IF1141" s="214"/>
      <c r="IG1141" s="214"/>
      <c r="IH1141" s="233"/>
      <c r="II1141" s="160"/>
      <c r="IJ1141" s="217"/>
      <c r="IK1141" s="218"/>
      <c r="IL1141" s="218"/>
      <c r="IM1141" s="218"/>
      <c r="IO1141" s="391"/>
    </row>
    <row r="1142" spans="1:249" s="6" customFormat="1" ht="15" x14ac:dyDescent="0.2">
      <c r="A1142" s="467" t="s">
        <v>2195</v>
      </c>
      <c r="B1142" s="467" t="s">
        <v>2149</v>
      </c>
      <c r="C1142" s="393" t="s">
        <v>3105</v>
      </c>
      <c r="D1142" s="468"/>
      <c r="E1142" s="462" t="s">
        <v>2138</v>
      </c>
      <c r="F1142" s="14" t="s">
        <v>2149</v>
      </c>
      <c r="G1142" s="14" t="s">
        <v>2149</v>
      </c>
      <c r="H1142" s="469" t="s">
        <v>2149</v>
      </c>
      <c r="I1142" s="462"/>
      <c r="J1142" s="456"/>
      <c r="K1142" s="11"/>
      <c r="L1142" s="11"/>
      <c r="M1142" s="14"/>
      <c r="N1142" s="470"/>
      <c r="O1142" s="14"/>
      <c r="P1142" s="14"/>
      <c r="Q1142" s="14"/>
      <c r="R1142" s="14"/>
      <c r="S1142" s="14"/>
      <c r="T1142" s="469"/>
      <c r="U1142" s="454"/>
      <c r="V1142" s="454"/>
      <c r="W1142" s="9"/>
      <c r="X1142" s="9"/>
      <c r="Y1142" s="10"/>
      <c r="Z1142" s="495" t="s">
        <v>2195</v>
      </c>
      <c r="AA1142" s="11"/>
      <c r="AB1142" s="472"/>
      <c r="AC1142" s="473"/>
      <c r="AD1142" s="473"/>
      <c r="AE1142" s="496" t="s">
        <v>2195</v>
      </c>
      <c r="AF1142" s="12"/>
      <c r="AG1142" s="12"/>
      <c r="AH1142" s="13"/>
      <c r="AI1142" s="14"/>
      <c r="AJ1142" s="14"/>
      <c r="AK1142" s="7"/>
      <c r="AL1142" s="7"/>
      <c r="AM1142" s="15"/>
      <c r="AN1142" s="15"/>
      <c r="AO1142" s="8"/>
      <c r="AP1142" s="453" t="s">
        <v>581</v>
      </c>
      <c r="AQ1142" s="17"/>
      <c r="AR1142" s="18"/>
      <c r="AS1142" s="19"/>
      <c r="AT1142" s="19"/>
      <c r="AU1142" s="19"/>
      <c r="AV1142" s="19"/>
      <c r="AW1142" s="19"/>
      <c r="AX1142" s="19"/>
      <c r="AY1142" s="19"/>
      <c r="AZ1142" s="20"/>
      <c r="BA1142" s="20"/>
      <c r="BB1142" s="21"/>
      <c r="BC1142" s="22" t="s">
        <v>2179</v>
      </c>
      <c r="BD1142" s="77"/>
      <c r="BE1142" s="91"/>
      <c r="BF1142" s="91"/>
      <c r="BG1142" s="92"/>
      <c r="BH1142"/>
      <c r="BI1142"/>
      <c r="BJ1142"/>
      <c r="BK1142"/>
      <c r="BL1142"/>
      <c r="BM1142"/>
      <c r="BN1142"/>
      <c r="BO1142"/>
      <c r="BP1142"/>
      <c r="BQ1142"/>
      <c r="BR1142"/>
      <c r="BS1142"/>
      <c r="BT1142" s="92"/>
      <c r="BU1142" s="92"/>
      <c r="BV1142" s="92"/>
      <c r="BW1142" s="5"/>
      <c r="BX1142" s="5"/>
      <c r="BY1142" s="5"/>
      <c r="BZ1142" s="5"/>
      <c r="CA1142" s="5"/>
      <c r="CB1142" s="5"/>
      <c r="CC1142" s="5"/>
      <c r="CD1142" s="440"/>
      <c r="CE1142" s="440"/>
      <c r="CF1142" s="441"/>
      <c r="CG1142" s="442"/>
      <c r="CH1142" s="443"/>
      <c r="CI1142" s="443"/>
      <c r="CJ1142" s="443"/>
      <c r="CK1142" s="443"/>
      <c r="CL1142" s="4"/>
      <c r="CM1142" s="4"/>
      <c r="CN1142" s="5"/>
      <c r="CO1142" s="4"/>
      <c r="CP1142" s="444"/>
      <c r="CQ1142" s="445"/>
      <c r="CR1142" s="446"/>
      <c r="CS1142" s="446"/>
      <c r="CT1142" s="444"/>
      <c r="CU1142" s="444"/>
      <c r="CV1142" s="444"/>
      <c r="CW1142" s="444"/>
      <c r="CX1142" s="447"/>
      <c r="CY1142" s="447"/>
      <c r="CZ1142" s="447"/>
      <c r="DA1142" s="447"/>
      <c r="DB1142" s="448"/>
      <c r="DC1142" s="448"/>
      <c r="DD1142" s="446"/>
      <c r="DE1142" s="439"/>
      <c r="DF1142" s="439"/>
      <c r="DG1142" s="439"/>
      <c r="DH1142" s="439"/>
      <c r="DI1142" s="439"/>
      <c r="DJ1142" s="439"/>
      <c r="DK1142" s="439"/>
      <c r="DL1142" s="446"/>
      <c r="DM1142" s="446"/>
      <c r="DN1142" s="444"/>
      <c r="DO1142" s="444"/>
      <c r="DP1142" s="444"/>
      <c r="DQ1142" s="444"/>
      <c r="DR1142" s="444"/>
      <c r="DS1142" s="441"/>
      <c r="DT1142" s="449"/>
      <c r="DU1142" s="450"/>
      <c r="DV1142" s="450"/>
      <c r="DW1142" s="450"/>
      <c r="DX1142" s="450"/>
      <c r="DY1142" s="450"/>
      <c r="DZ1142" s="450"/>
      <c r="EA1142" s="450"/>
      <c r="EB1142" s="450"/>
      <c r="EC1142" s="450"/>
      <c r="ED1142" s="450"/>
      <c r="EE1142" s="446"/>
      <c r="EF1142" s="446"/>
      <c r="EL1142" s="4"/>
      <c r="EM1142" s="4"/>
      <c r="EN1142" s="5"/>
      <c r="EO1142" s="4"/>
      <c r="FA1142" s="23"/>
      <c r="FB1142" s="24"/>
      <c r="FC1142" s="75"/>
      <c r="FD1142" s="76"/>
      <c r="FF1142" s="89"/>
      <c r="IA1142" s="214"/>
      <c r="IB1142" s="215"/>
      <c r="IC1142" s="214"/>
      <c r="ID1142" s="215"/>
      <c r="IE1142" s="214"/>
      <c r="IF1142" s="214"/>
      <c r="IG1142" s="214"/>
      <c r="IH1142" s="233"/>
      <c r="II1142" s="160"/>
      <c r="IJ1142" s="217"/>
      <c r="IK1142" s="218"/>
      <c r="IL1142" s="218"/>
      <c r="IM1142" s="218"/>
      <c r="IO1142" s="391"/>
    </row>
    <row r="1143" spans="1:249" s="6" customFormat="1" ht="15" x14ac:dyDescent="0.2">
      <c r="A1143" s="467" t="s">
        <v>2195</v>
      </c>
      <c r="B1143" s="467" t="s">
        <v>2149</v>
      </c>
      <c r="C1143" s="393" t="s">
        <v>1199</v>
      </c>
      <c r="D1143" s="468"/>
      <c r="E1143" s="462" t="s">
        <v>2138</v>
      </c>
      <c r="F1143" s="14" t="s">
        <v>2149</v>
      </c>
      <c r="G1143" s="14" t="s">
        <v>2149</v>
      </c>
      <c r="H1143" s="469" t="s">
        <v>2149</v>
      </c>
      <c r="I1143" s="462"/>
      <c r="J1143" s="456"/>
      <c r="K1143" s="11"/>
      <c r="L1143" s="11"/>
      <c r="M1143" s="14"/>
      <c r="N1143" s="470"/>
      <c r="O1143" s="14"/>
      <c r="P1143" s="14"/>
      <c r="Q1143" s="14"/>
      <c r="R1143" s="14"/>
      <c r="S1143" s="14"/>
      <c r="T1143" s="469"/>
      <c r="U1143" s="454"/>
      <c r="V1143" s="454"/>
      <c r="W1143" s="9"/>
      <c r="X1143" s="9"/>
      <c r="Y1143" s="10"/>
      <c r="Z1143" s="495" t="s">
        <v>2195</v>
      </c>
      <c r="AA1143" s="11"/>
      <c r="AB1143" s="472"/>
      <c r="AC1143" s="473"/>
      <c r="AD1143" s="473"/>
      <c r="AE1143" s="496" t="s">
        <v>2195</v>
      </c>
      <c r="AF1143" s="12"/>
      <c r="AG1143" s="12"/>
      <c r="AH1143" s="13"/>
      <c r="AI1143" s="14"/>
      <c r="AJ1143" s="14"/>
      <c r="AK1143" s="7"/>
      <c r="AL1143" s="7"/>
      <c r="AM1143" s="15"/>
      <c r="AN1143" s="15"/>
      <c r="AO1143" s="8"/>
      <c r="AP1143" s="453" t="s">
        <v>582</v>
      </c>
      <c r="AQ1143" s="17"/>
      <c r="AR1143" s="18"/>
      <c r="AS1143" s="19"/>
      <c r="AT1143" s="19"/>
      <c r="AU1143" s="19"/>
      <c r="AV1143" s="19"/>
      <c r="AW1143" s="19"/>
      <c r="AX1143" s="19"/>
      <c r="AY1143" s="19"/>
      <c r="AZ1143" s="20"/>
      <c r="BA1143" s="20"/>
      <c r="BB1143" s="21"/>
      <c r="BC1143" s="22" t="s">
        <v>2179</v>
      </c>
      <c r="BD1143" s="77"/>
      <c r="BE1143" s="91"/>
      <c r="BF1143" s="91"/>
      <c r="BG1143" s="92"/>
      <c r="BH1143"/>
      <c r="BI1143"/>
      <c r="BJ1143"/>
      <c r="BK1143"/>
      <c r="BL1143"/>
      <c r="BM1143"/>
      <c r="BN1143"/>
      <c r="BO1143"/>
      <c r="BP1143"/>
      <c r="BQ1143"/>
      <c r="BR1143"/>
      <c r="BS1143"/>
      <c r="BT1143" s="92"/>
      <c r="BU1143" s="92"/>
      <c r="BV1143" s="92"/>
      <c r="BW1143" s="5"/>
      <c r="BX1143" s="5"/>
      <c r="BY1143" s="5"/>
      <c r="BZ1143" s="5"/>
      <c r="CA1143" s="5"/>
      <c r="CB1143" s="5"/>
      <c r="CC1143" s="5"/>
      <c r="CD1143" s="440"/>
      <c r="CE1143" s="440"/>
      <c r="CF1143" s="441"/>
      <c r="CG1143" s="442"/>
      <c r="CH1143" s="443"/>
      <c r="CI1143" s="443"/>
      <c r="CJ1143" s="443"/>
      <c r="CK1143" s="443"/>
      <c r="CL1143" s="4"/>
      <c r="CM1143" s="4"/>
      <c r="CN1143" s="5"/>
      <c r="CO1143" s="4"/>
      <c r="CP1143" s="444"/>
      <c r="CQ1143" s="445"/>
      <c r="CR1143" s="446"/>
      <c r="CS1143" s="446"/>
      <c r="CT1143" s="444"/>
      <c r="CU1143" s="444"/>
      <c r="CV1143" s="444"/>
      <c r="CW1143" s="444"/>
      <c r="CX1143" s="447"/>
      <c r="CY1143" s="447"/>
      <c r="CZ1143" s="447"/>
      <c r="DA1143" s="447"/>
      <c r="DB1143" s="448"/>
      <c r="DC1143" s="448"/>
      <c r="DD1143" s="446"/>
      <c r="DE1143" s="439"/>
      <c r="DF1143" s="439"/>
      <c r="DG1143" s="439"/>
      <c r="DH1143" s="439"/>
      <c r="DI1143" s="439"/>
      <c r="DJ1143" s="439"/>
      <c r="DK1143" s="439"/>
      <c r="DL1143" s="446"/>
      <c r="DM1143" s="446"/>
      <c r="DN1143" s="444"/>
      <c r="DO1143" s="444"/>
      <c r="DP1143" s="444"/>
      <c r="DQ1143" s="444"/>
      <c r="DR1143" s="444"/>
      <c r="DS1143" s="441"/>
      <c r="DT1143" s="449"/>
      <c r="DU1143" s="450"/>
      <c r="DV1143" s="450"/>
      <c r="DW1143" s="450"/>
      <c r="DX1143" s="450"/>
      <c r="DY1143" s="450"/>
      <c r="DZ1143" s="450"/>
      <c r="EA1143" s="450"/>
      <c r="EB1143" s="450"/>
      <c r="EC1143" s="450"/>
      <c r="ED1143" s="450"/>
      <c r="EE1143" s="446"/>
      <c r="EF1143" s="446"/>
      <c r="EL1143" s="4"/>
      <c r="EM1143" s="4"/>
      <c r="EN1143" s="5"/>
      <c r="EO1143" s="4"/>
      <c r="FA1143" s="23"/>
      <c r="FB1143" s="24"/>
      <c r="FC1143" s="75"/>
      <c r="FD1143" s="76"/>
      <c r="FF1143" s="89"/>
      <c r="IA1143" s="214"/>
      <c r="IB1143" s="215"/>
      <c r="IC1143" s="214"/>
      <c r="ID1143" s="215"/>
      <c r="IE1143" s="214"/>
      <c r="IF1143" s="214"/>
      <c r="IG1143" s="214"/>
      <c r="IH1143" s="233"/>
      <c r="II1143" s="160"/>
      <c r="IJ1143" s="217"/>
      <c r="IK1143" s="218"/>
      <c r="IL1143" s="218"/>
      <c r="IM1143" s="218"/>
      <c r="IO1143" s="391"/>
    </row>
    <row r="1144" spans="1:249" s="6" customFormat="1" ht="15" x14ac:dyDescent="0.2">
      <c r="A1144" s="467" t="s">
        <v>2165</v>
      </c>
      <c r="B1144" s="467" t="s">
        <v>2157</v>
      </c>
      <c r="C1144" s="393" t="s">
        <v>3106</v>
      </c>
      <c r="D1144" s="468"/>
      <c r="E1144" s="462" t="s">
        <v>2136</v>
      </c>
      <c r="F1144" s="14" t="s">
        <v>2149</v>
      </c>
      <c r="G1144" s="14" t="s">
        <v>2149</v>
      </c>
      <c r="H1144" s="469" t="s">
        <v>2149</v>
      </c>
      <c r="I1144" s="462"/>
      <c r="J1144" s="456"/>
      <c r="K1144" s="11"/>
      <c r="L1144" s="11"/>
      <c r="M1144" s="14"/>
      <c r="N1144" s="470"/>
      <c r="O1144" s="14"/>
      <c r="P1144" s="14"/>
      <c r="Q1144" s="14"/>
      <c r="R1144" s="14"/>
      <c r="S1144" s="14"/>
      <c r="T1144" s="469"/>
      <c r="U1144" s="454"/>
      <c r="V1144" s="454"/>
      <c r="W1144" s="9"/>
      <c r="X1144" s="9"/>
      <c r="Y1144" s="10"/>
      <c r="Z1144" s="495" t="s">
        <v>2195</v>
      </c>
      <c r="AA1144" s="11"/>
      <c r="AB1144" s="472"/>
      <c r="AC1144" s="473"/>
      <c r="AD1144" s="473"/>
      <c r="AE1144" s="496" t="s">
        <v>2195</v>
      </c>
      <c r="AF1144" s="12"/>
      <c r="AG1144" s="12"/>
      <c r="AH1144" s="13"/>
      <c r="AI1144" s="14"/>
      <c r="AJ1144" s="14"/>
      <c r="AK1144" s="7"/>
      <c r="AL1144" s="7"/>
      <c r="AM1144" s="15"/>
      <c r="AN1144" s="15"/>
      <c r="AO1144" s="8"/>
      <c r="AP1144" s="453" t="s">
        <v>583</v>
      </c>
      <c r="AQ1144" s="17"/>
      <c r="AR1144" s="18"/>
      <c r="AS1144" s="19"/>
      <c r="AT1144" s="19"/>
      <c r="AU1144" s="19"/>
      <c r="AV1144" s="19"/>
      <c r="AW1144" s="19"/>
      <c r="AX1144" s="19"/>
      <c r="AY1144" s="19"/>
      <c r="AZ1144" s="20"/>
      <c r="BA1144" s="20"/>
      <c r="BB1144" s="21"/>
      <c r="BC1144" s="22" t="s">
        <v>2179</v>
      </c>
      <c r="BD1144" s="77"/>
      <c r="BE1144" s="91"/>
      <c r="BF1144" s="91"/>
      <c r="BG1144" s="92"/>
      <c r="BH1144"/>
      <c r="BI1144"/>
      <c r="BJ1144"/>
      <c r="BK1144"/>
      <c r="BL1144"/>
      <c r="BM1144"/>
      <c r="BN1144"/>
      <c r="BO1144"/>
      <c r="BP1144"/>
      <c r="BQ1144"/>
      <c r="BR1144"/>
      <c r="BS1144"/>
      <c r="BT1144" s="92"/>
      <c r="BU1144" s="92"/>
      <c r="BV1144" s="92"/>
      <c r="BW1144" s="5"/>
      <c r="BX1144" s="5"/>
      <c r="BY1144" s="5"/>
      <c r="BZ1144" s="5"/>
      <c r="CA1144" s="5"/>
      <c r="CB1144" s="5"/>
      <c r="CC1144" s="5"/>
      <c r="CD1144" s="440"/>
      <c r="CE1144" s="440"/>
      <c r="CF1144" s="441"/>
      <c r="CG1144" s="442"/>
      <c r="CH1144" s="443"/>
      <c r="CI1144" s="443"/>
      <c r="CJ1144" s="443"/>
      <c r="CK1144" s="443"/>
      <c r="CL1144" s="4"/>
      <c r="CM1144" s="4"/>
      <c r="CN1144" s="5"/>
      <c r="CO1144" s="4"/>
      <c r="CP1144" s="444"/>
      <c r="CQ1144" s="445"/>
      <c r="CR1144" s="446"/>
      <c r="CS1144" s="446"/>
      <c r="CT1144" s="444"/>
      <c r="CU1144" s="444"/>
      <c r="CV1144" s="444"/>
      <c r="CW1144" s="444"/>
      <c r="CX1144" s="447"/>
      <c r="CY1144" s="447"/>
      <c r="CZ1144" s="447"/>
      <c r="DA1144" s="447"/>
      <c r="DB1144" s="448"/>
      <c r="DC1144" s="448"/>
      <c r="DD1144" s="446"/>
      <c r="DE1144" s="439"/>
      <c r="DF1144" s="439"/>
      <c r="DG1144" s="439"/>
      <c r="DH1144" s="439"/>
      <c r="DI1144" s="439"/>
      <c r="DJ1144" s="439"/>
      <c r="DK1144" s="439"/>
      <c r="DL1144" s="446"/>
      <c r="DM1144" s="446"/>
      <c r="DN1144" s="444"/>
      <c r="DO1144" s="444"/>
      <c r="DP1144" s="444"/>
      <c r="DQ1144" s="444"/>
      <c r="DR1144" s="444"/>
      <c r="DS1144" s="441"/>
      <c r="DT1144" s="449"/>
      <c r="DU1144" s="450"/>
      <c r="DV1144" s="450"/>
      <c r="DW1144" s="450"/>
      <c r="DX1144" s="450"/>
      <c r="DY1144" s="450"/>
      <c r="DZ1144" s="450"/>
      <c r="EA1144" s="450"/>
      <c r="EB1144" s="450"/>
      <c r="EC1144" s="450"/>
      <c r="ED1144" s="450"/>
      <c r="EE1144" s="446"/>
      <c r="EF1144" s="446"/>
      <c r="EL1144" s="4"/>
      <c r="EM1144" s="4"/>
      <c r="EN1144" s="5"/>
      <c r="EO1144" s="4"/>
      <c r="FA1144" s="23"/>
      <c r="FB1144" s="24"/>
      <c r="FC1144" s="75"/>
      <c r="FD1144" s="76"/>
      <c r="FF1144" s="89"/>
      <c r="IA1144" s="214"/>
      <c r="IB1144" s="215"/>
      <c r="IC1144" s="214"/>
      <c r="ID1144" s="215"/>
      <c r="IE1144" s="214"/>
      <c r="IF1144" s="214"/>
      <c r="IG1144" s="214"/>
      <c r="IH1144" s="233"/>
      <c r="II1144" s="160"/>
      <c r="IJ1144" s="217"/>
      <c r="IK1144" s="218"/>
      <c r="IL1144" s="218"/>
      <c r="IM1144" s="218"/>
      <c r="IO1144" s="391"/>
    </row>
    <row r="1145" spans="1:249" s="6" customFormat="1" ht="15" x14ac:dyDescent="0.2">
      <c r="A1145" s="467">
        <v>3</v>
      </c>
      <c r="B1145" s="467" t="s">
        <v>3037</v>
      </c>
      <c r="C1145" s="458" t="s">
        <v>3157</v>
      </c>
      <c r="D1145" s="468"/>
      <c r="E1145" s="462" t="s">
        <v>2138</v>
      </c>
      <c r="F1145" s="14" t="s">
        <v>2147</v>
      </c>
      <c r="G1145" s="14" t="s">
        <v>2154</v>
      </c>
      <c r="H1145" s="469" t="s">
        <v>2149</v>
      </c>
      <c r="I1145" s="462"/>
      <c r="J1145" s="456"/>
      <c r="K1145" s="11"/>
      <c r="L1145" s="11"/>
      <c r="M1145" s="14"/>
      <c r="N1145" s="470"/>
      <c r="O1145" s="14"/>
      <c r="P1145" s="14"/>
      <c r="Q1145" s="14"/>
      <c r="R1145" s="14"/>
      <c r="S1145" s="14"/>
      <c r="T1145" s="469"/>
      <c r="U1145" s="454"/>
      <c r="V1145" s="454"/>
      <c r="W1145" s="454"/>
      <c r="X1145" s="454"/>
      <c r="Y1145" s="471"/>
      <c r="Z1145" s="471"/>
      <c r="AA1145" s="11"/>
      <c r="AB1145" s="472"/>
      <c r="AC1145" s="473"/>
      <c r="AD1145" s="473"/>
      <c r="AE1145" s="473"/>
      <c r="AF1145" s="473"/>
      <c r="AG1145" s="473"/>
      <c r="AH1145" s="474"/>
      <c r="AI1145" s="14"/>
      <c r="AJ1145" s="14"/>
      <c r="AK1145" s="11"/>
      <c r="AL1145" s="11"/>
      <c r="AM1145" s="475"/>
      <c r="AN1145" s="475"/>
      <c r="AO1145" s="469"/>
      <c r="AP1145" s="476"/>
      <c r="AQ1145" s="477"/>
      <c r="AR1145" s="478"/>
      <c r="AS1145" s="479"/>
      <c r="AT1145" s="479"/>
      <c r="AU1145" s="479"/>
      <c r="AV1145" s="479"/>
      <c r="AW1145" s="479"/>
      <c r="AX1145" s="479"/>
      <c r="AY1145" s="479"/>
      <c r="AZ1145" s="480"/>
      <c r="BA1145" s="480"/>
      <c r="BB1145" s="21"/>
      <c r="BC1145" s="22"/>
      <c r="BD1145" s="77"/>
      <c r="BE1145" s="91"/>
      <c r="BF1145" s="91"/>
      <c r="BG1145" s="92"/>
      <c r="BH1145"/>
      <c r="BI1145"/>
      <c r="BJ1145"/>
      <c r="BK1145"/>
      <c r="BL1145"/>
      <c r="BM1145"/>
      <c r="BN1145"/>
      <c r="BO1145"/>
      <c r="BP1145"/>
      <c r="BQ1145"/>
      <c r="BR1145"/>
      <c r="BS1145"/>
      <c r="BT1145" s="92"/>
      <c r="BU1145" s="92"/>
      <c r="BV1145" s="92"/>
      <c r="BW1145" s="5"/>
      <c r="BX1145" s="5"/>
      <c r="BY1145" s="5"/>
      <c r="BZ1145" s="5"/>
      <c r="CA1145" s="5"/>
      <c r="CB1145" s="5"/>
      <c r="CC1145" s="5"/>
      <c r="CD1145" s="440"/>
      <c r="CE1145" s="440"/>
      <c r="CF1145" s="441"/>
      <c r="CG1145" s="442"/>
      <c r="CH1145" s="443"/>
      <c r="CI1145" s="443"/>
      <c r="CJ1145" s="443"/>
      <c r="CK1145" s="443"/>
      <c r="CL1145" s="4"/>
      <c r="CM1145" s="4"/>
      <c r="CN1145" s="5"/>
      <c r="CO1145" s="4"/>
      <c r="CP1145" s="444"/>
      <c r="CQ1145" s="445"/>
      <c r="CR1145" s="446"/>
      <c r="CS1145" s="446"/>
      <c r="CT1145" s="444"/>
      <c r="CU1145" s="444"/>
      <c r="CV1145" s="444"/>
      <c r="CW1145" s="444"/>
      <c r="CX1145" s="447"/>
      <c r="CY1145" s="447"/>
      <c r="CZ1145" s="447"/>
      <c r="DA1145" s="447"/>
      <c r="DB1145" s="448"/>
      <c r="DC1145" s="448"/>
      <c r="DD1145" s="446"/>
      <c r="DE1145" s="439"/>
      <c r="DF1145" s="439"/>
      <c r="DG1145" s="439"/>
      <c r="DH1145" s="439"/>
      <c r="DI1145" s="439"/>
      <c r="DJ1145" s="439"/>
      <c r="DK1145" s="439"/>
      <c r="DL1145" s="446"/>
      <c r="DM1145" s="446"/>
      <c r="DN1145" s="444"/>
      <c r="DO1145" s="444"/>
      <c r="DP1145" s="444"/>
      <c r="DQ1145" s="444"/>
      <c r="DR1145" s="444"/>
      <c r="DS1145" s="441"/>
      <c r="DT1145" s="449"/>
      <c r="DU1145" s="450"/>
      <c r="DV1145" s="450"/>
      <c r="DW1145" s="450"/>
      <c r="DX1145" s="450"/>
      <c r="DY1145" s="450"/>
      <c r="DZ1145" s="450"/>
      <c r="EA1145" s="450"/>
      <c r="EB1145" s="450"/>
      <c r="EC1145" s="450"/>
      <c r="ED1145" s="450"/>
      <c r="EE1145" s="446"/>
      <c r="EF1145" s="446"/>
      <c r="EL1145" s="4"/>
      <c r="EM1145" s="4"/>
      <c r="EN1145" s="5"/>
      <c r="EO1145" s="4"/>
      <c r="FA1145" s="23"/>
      <c r="FB1145" s="24"/>
      <c r="FC1145" s="75"/>
      <c r="FD1145" s="76"/>
      <c r="FF1145" s="89"/>
      <c r="IA1145" s="214"/>
      <c r="IB1145" s="215"/>
      <c r="IC1145" s="214"/>
      <c r="ID1145" s="215"/>
      <c r="IE1145" s="214"/>
      <c r="IF1145" s="214"/>
      <c r="IG1145" s="214"/>
      <c r="IH1145" s="233"/>
      <c r="II1145" s="160"/>
      <c r="IJ1145" s="217"/>
      <c r="IK1145" s="218"/>
      <c r="IL1145" s="218"/>
      <c r="IM1145" s="218"/>
      <c r="IO1145" s="391"/>
    </row>
    <row r="1146" spans="1:249" s="6" customFormat="1" ht="15" x14ac:dyDescent="0.2">
      <c r="A1146" s="467" t="s">
        <v>2195</v>
      </c>
      <c r="B1146" s="467" t="s">
        <v>2149</v>
      </c>
      <c r="C1146" s="393" t="s">
        <v>1200</v>
      </c>
      <c r="D1146" s="468"/>
      <c r="E1146" s="462" t="s">
        <v>2138</v>
      </c>
      <c r="F1146" s="14" t="s">
        <v>2149</v>
      </c>
      <c r="G1146" s="14" t="s">
        <v>2149</v>
      </c>
      <c r="H1146" s="469" t="s">
        <v>2149</v>
      </c>
      <c r="I1146" s="462"/>
      <c r="J1146" s="456"/>
      <c r="K1146" s="11"/>
      <c r="L1146" s="11"/>
      <c r="M1146" s="14"/>
      <c r="N1146" s="470"/>
      <c r="O1146" s="14"/>
      <c r="P1146" s="14"/>
      <c r="Q1146" s="14"/>
      <c r="R1146" s="14"/>
      <c r="S1146" s="14"/>
      <c r="T1146" s="469"/>
      <c r="U1146" s="454"/>
      <c r="V1146" s="454"/>
      <c r="W1146" s="9"/>
      <c r="X1146" s="9"/>
      <c r="Y1146" s="10"/>
      <c r="Z1146" s="495" t="s">
        <v>2195</v>
      </c>
      <c r="AA1146" s="11"/>
      <c r="AB1146" s="472"/>
      <c r="AC1146" s="473"/>
      <c r="AD1146" s="473"/>
      <c r="AE1146" s="496" t="s">
        <v>2195</v>
      </c>
      <c r="AF1146" s="12"/>
      <c r="AG1146" s="12"/>
      <c r="AH1146" s="13"/>
      <c r="AI1146" s="14"/>
      <c r="AJ1146" s="14"/>
      <c r="AK1146" s="7"/>
      <c r="AL1146" s="7"/>
      <c r="AM1146" s="15"/>
      <c r="AN1146" s="15"/>
      <c r="AO1146" s="8"/>
      <c r="AP1146" s="453" t="s">
        <v>584</v>
      </c>
      <c r="AQ1146" s="17"/>
      <c r="AR1146" s="18"/>
      <c r="AS1146" s="19"/>
      <c r="AT1146" s="19"/>
      <c r="AU1146" s="19"/>
      <c r="AV1146" s="19"/>
      <c r="AW1146" s="19"/>
      <c r="AX1146" s="19"/>
      <c r="AY1146" s="19"/>
      <c r="AZ1146" s="20"/>
      <c r="BA1146" s="20"/>
      <c r="BB1146" s="21"/>
      <c r="BC1146" s="22" t="s">
        <v>2179</v>
      </c>
      <c r="BD1146" s="77"/>
      <c r="BE1146" s="91"/>
      <c r="BF1146" s="91"/>
      <c r="BG1146" s="92"/>
      <c r="BH1146"/>
      <c r="BI1146"/>
      <c r="BJ1146"/>
      <c r="BK1146"/>
      <c r="BL1146"/>
      <c r="BM1146"/>
      <c r="BN1146"/>
      <c r="BO1146"/>
      <c r="BP1146"/>
      <c r="BQ1146"/>
      <c r="BR1146"/>
      <c r="BS1146"/>
      <c r="BT1146" s="92"/>
      <c r="BU1146" s="92"/>
      <c r="BV1146" s="92"/>
      <c r="BW1146" s="5"/>
      <c r="BX1146" s="5"/>
      <c r="BY1146" s="5"/>
      <c r="BZ1146" s="5"/>
      <c r="CA1146" s="5"/>
      <c r="CB1146" s="5"/>
      <c r="CC1146" s="5"/>
      <c r="CD1146" s="440"/>
      <c r="CE1146" s="440"/>
      <c r="CF1146" s="441"/>
      <c r="CG1146" s="442"/>
      <c r="CH1146" s="443"/>
      <c r="CI1146" s="443"/>
      <c r="CJ1146" s="443"/>
      <c r="CK1146" s="443"/>
      <c r="CL1146" s="4"/>
      <c r="CM1146" s="4"/>
      <c r="CN1146" s="5"/>
      <c r="CO1146" s="4"/>
      <c r="CP1146" s="444"/>
      <c r="CQ1146" s="445"/>
      <c r="CR1146" s="446"/>
      <c r="CS1146" s="446"/>
      <c r="CT1146" s="444"/>
      <c r="CU1146" s="444"/>
      <c r="CV1146" s="444"/>
      <c r="CW1146" s="444"/>
      <c r="CX1146" s="447"/>
      <c r="CY1146" s="447"/>
      <c r="CZ1146" s="447"/>
      <c r="DA1146" s="447"/>
      <c r="DB1146" s="448"/>
      <c r="DC1146" s="448"/>
      <c r="DD1146" s="446"/>
      <c r="DE1146" s="439"/>
      <c r="DF1146" s="439"/>
      <c r="DG1146" s="439"/>
      <c r="DH1146" s="439"/>
      <c r="DI1146" s="439"/>
      <c r="DJ1146" s="439"/>
      <c r="DK1146" s="439"/>
      <c r="DL1146" s="446"/>
      <c r="DM1146" s="446"/>
      <c r="DN1146" s="444"/>
      <c r="DO1146" s="444"/>
      <c r="DP1146" s="444"/>
      <c r="DQ1146" s="444"/>
      <c r="DR1146" s="444"/>
      <c r="DS1146" s="441"/>
      <c r="DT1146" s="449"/>
      <c r="DU1146" s="450"/>
      <c r="DV1146" s="450"/>
      <c r="DW1146" s="450"/>
      <c r="DX1146" s="450"/>
      <c r="DY1146" s="450"/>
      <c r="DZ1146" s="450"/>
      <c r="EA1146" s="450"/>
      <c r="EB1146" s="450"/>
      <c r="EC1146" s="450"/>
      <c r="ED1146" s="450"/>
      <c r="EE1146" s="446"/>
      <c r="EF1146" s="446"/>
      <c r="EL1146" s="4"/>
      <c r="EM1146" s="4"/>
      <c r="EN1146" s="5"/>
      <c r="EO1146" s="4"/>
      <c r="FA1146" s="23"/>
      <c r="FB1146" s="24"/>
      <c r="FC1146" s="75"/>
      <c r="FD1146" s="76"/>
      <c r="FF1146" s="89"/>
      <c r="IA1146" s="214"/>
      <c r="IB1146" s="215"/>
      <c r="IC1146" s="214"/>
      <c r="ID1146" s="215"/>
      <c r="IE1146" s="214"/>
      <c r="IF1146" s="214"/>
      <c r="IG1146" s="214"/>
      <c r="IH1146" s="233"/>
      <c r="II1146" s="160"/>
      <c r="IJ1146" s="217"/>
      <c r="IK1146" s="218"/>
      <c r="IL1146" s="218"/>
      <c r="IM1146" s="218"/>
      <c r="IO1146" s="391"/>
    </row>
    <row r="1147" spans="1:249" s="6" customFormat="1" ht="15" x14ac:dyDescent="0.2">
      <c r="A1147" s="467" t="s">
        <v>2195</v>
      </c>
      <c r="B1147" s="467" t="s">
        <v>2149</v>
      </c>
      <c r="C1147" s="393" t="s">
        <v>3107</v>
      </c>
      <c r="D1147" s="468"/>
      <c r="E1147" s="462" t="s">
        <v>2138</v>
      </c>
      <c r="F1147" s="14" t="s">
        <v>2149</v>
      </c>
      <c r="G1147" s="14" t="s">
        <v>2149</v>
      </c>
      <c r="H1147" s="469" t="s">
        <v>2149</v>
      </c>
      <c r="I1147" s="462"/>
      <c r="J1147" s="456"/>
      <c r="K1147" s="11"/>
      <c r="L1147" s="11"/>
      <c r="M1147" s="14"/>
      <c r="N1147" s="470"/>
      <c r="O1147" s="14"/>
      <c r="P1147" s="14"/>
      <c r="Q1147" s="14"/>
      <c r="R1147" s="14"/>
      <c r="S1147" s="14"/>
      <c r="T1147" s="469"/>
      <c r="U1147" s="454"/>
      <c r="V1147" s="454"/>
      <c r="W1147" s="9"/>
      <c r="X1147" s="9"/>
      <c r="Y1147" s="10"/>
      <c r="Z1147" s="495" t="s">
        <v>2195</v>
      </c>
      <c r="AA1147" s="11"/>
      <c r="AB1147" s="472"/>
      <c r="AC1147" s="473"/>
      <c r="AD1147" s="473"/>
      <c r="AE1147" s="496" t="s">
        <v>2195</v>
      </c>
      <c r="AF1147" s="12"/>
      <c r="AG1147" s="12"/>
      <c r="AH1147" s="13"/>
      <c r="AI1147" s="14"/>
      <c r="AJ1147" s="14"/>
      <c r="AK1147" s="7"/>
      <c r="AL1147" s="7"/>
      <c r="AM1147" s="15"/>
      <c r="AN1147" s="15"/>
      <c r="AO1147" s="8"/>
      <c r="AP1147" s="453" t="s">
        <v>585</v>
      </c>
      <c r="AQ1147" s="17"/>
      <c r="AR1147" s="18"/>
      <c r="AS1147" s="19"/>
      <c r="AT1147" s="19"/>
      <c r="AU1147" s="19"/>
      <c r="AV1147" s="19"/>
      <c r="AW1147" s="19"/>
      <c r="AX1147" s="19"/>
      <c r="AY1147" s="19"/>
      <c r="AZ1147" s="20"/>
      <c r="BA1147" s="20"/>
      <c r="BB1147" s="21"/>
      <c r="BC1147" s="22" t="s">
        <v>2179</v>
      </c>
      <c r="BD1147" s="77"/>
      <c r="BE1147" s="91"/>
      <c r="BF1147" s="91"/>
      <c r="BG1147" s="92"/>
      <c r="BH1147"/>
      <c r="BI1147"/>
      <c r="BJ1147"/>
      <c r="BK1147"/>
      <c r="BL1147"/>
      <c r="BM1147"/>
      <c r="BN1147"/>
      <c r="BO1147"/>
      <c r="BP1147"/>
      <c r="BQ1147"/>
      <c r="BR1147"/>
      <c r="BS1147"/>
      <c r="BT1147" s="92"/>
      <c r="BU1147" s="92"/>
      <c r="BV1147" s="92"/>
      <c r="BW1147" s="5"/>
      <c r="BX1147" s="5"/>
      <c r="BY1147" s="5"/>
      <c r="BZ1147" s="5"/>
      <c r="CA1147" s="5"/>
      <c r="CB1147" s="5"/>
      <c r="CC1147" s="5"/>
      <c r="CD1147" s="440"/>
      <c r="CE1147" s="440"/>
      <c r="CF1147" s="441"/>
      <c r="CG1147" s="442"/>
      <c r="CH1147" s="443"/>
      <c r="CI1147" s="443"/>
      <c r="CJ1147" s="443"/>
      <c r="CK1147" s="443"/>
      <c r="CL1147" s="4"/>
      <c r="CM1147" s="4"/>
      <c r="CN1147" s="5"/>
      <c r="CO1147" s="4"/>
      <c r="CP1147" s="444"/>
      <c r="CQ1147" s="445"/>
      <c r="CR1147" s="446"/>
      <c r="CS1147" s="446"/>
      <c r="CT1147" s="444"/>
      <c r="CU1147" s="444"/>
      <c r="CV1147" s="444"/>
      <c r="CW1147" s="444"/>
      <c r="CX1147" s="447"/>
      <c r="CY1147" s="447"/>
      <c r="CZ1147" s="447"/>
      <c r="DA1147" s="447"/>
      <c r="DB1147" s="448"/>
      <c r="DC1147" s="448"/>
      <c r="DD1147" s="446"/>
      <c r="DE1147" s="439"/>
      <c r="DF1147" s="439"/>
      <c r="DG1147" s="439"/>
      <c r="DH1147" s="439"/>
      <c r="DI1147" s="439"/>
      <c r="DJ1147" s="439"/>
      <c r="DK1147" s="439"/>
      <c r="DL1147" s="446"/>
      <c r="DM1147" s="446"/>
      <c r="DN1147" s="444"/>
      <c r="DO1147" s="444"/>
      <c r="DP1147" s="444"/>
      <c r="DQ1147" s="444"/>
      <c r="DR1147" s="444"/>
      <c r="DS1147" s="441"/>
      <c r="DT1147" s="449"/>
      <c r="DU1147" s="450"/>
      <c r="DV1147" s="450"/>
      <c r="DW1147" s="450"/>
      <c r="DX1147" s="450"/>
      <c r="DY1147" s="450"/>
      <c r="DZ1147" s="450"/>
      <c r="EA1147" s="450"/>
      <c r="EB1147" s="450"/>
      <c r="EC1147" s="450"/>
      <c r="ED1147" s="450"/>
      <c r="EE1147" s="446"/>
      <c r="EF1147" s="446"/>
      <c r="EL1147" s="4"/>
      <c r="EM1147" s="4"/>
      <c r="EN1147" s="5"/>
      <c r="EO1147" s="4"/>
      <c r="FA1147" s="23"/>
      <c r="FB1147" s="24"/>
      <c r="FC1147" s="75"/>
      <c r="FD1147" s="76"/>
      <c r="FF1147" s="89"/>
      <c r="IA1147" s="214"/>
      <c r="IB1147" s="215"/>
      <c r="IC1147" s="214"/>
      <c r="ID1147" s="215"/>
      <c r="IE1147" s="214"/>
      <c r="IF1147" s="214"/>
      <c r="IG1147" s="214"/>
      <c r="IH1147" s="233"/>
      <c r="II1147" s="160"/>
      <c r="IJ1147" s="217"/>
      <c r="IK1147" s="218"/>
      <c r="IL1147" s="218"/>
      <c r="IM1147" s="218"/>
      <c r="IO1147" s="391"/>
    </row>
    <row r="1148" spans="1:249" s="6" customFormat="1" ht="15" x14ac:dyDescent="0.2">
      <c r="A1148" s="467" t="s">
        <v>2195</v>
      </c>
      <c r="B1148" s="467" t="s">
        <v>2149</v>
      </c>
      <c r="C1148" s="393" t="s">
        <v>1201</v>
      </c>
      <c r="D1148" s="468"/>
      <c r="E1148" s="462" t="s">
        <v>2138</v>
      </c>
      <c r="F1148" s="14" t="s">
        <v>2149</v>
      </c>
      <c r="G1148" s="14" t="s">
        <v>2149</v>
      </c>
      <c r="H1148" s="469" t="s">
        <v>2149</v>
      </c>
      <c r="I1148" s="462"/>
      <c r="J1148" s="456"/>
      <c r="K1148" s="11"/>
      <c r="L1148" s="11"/>
      <c r="M1148" s="14"/>
      <c r="N1148" s="470"/>
      <c r="O1148" s="14"/>
      <c r="P1148" s="14"/>
      <c r="Q1148" s="14"/>
      <c r="R1148" s="14"/>
      <c r="S1148" s="14"/>
      <c r="T1148" s="469"/>
      <c r="U1148" s="454"/>
      <c r="V1148" s="454"/>
      <c r="W1148" s="9"/>
      <c r="X1148" s="9"/>
      <c r="Y1148" s="10"/>
      <c r="Z1148" s="495" t="s">
        <v>2195</v>
      </c>
      <c r="AA1148" s="11"/>
      <c r="AB1148" s="472"/>
      <c r="AC1148" s="473"/>
      <c r="AD1148" s="473"/>
      <c r="AE1148" s="496" t="s">
        <v>2195</v>
      </c>
      <c r="AF1148" s="12"/>
      <c r="AG1148" s="12"/>
      <c r="AH1148" s="13"/>
      <c r="AI1148" s="14"/>
      <c r="AJ1148" s="14"/>
      <c r="AK1148" s="7"/>
      <c r="AL1148" s="7"/>
      <c r="AM1148" s="15"/>
      <c r="AN1148" s="15"/>
      <c r="AO1148" s="8"/>
      <c r="AP1148" s="453" t="s">
        <v>586</v>
      </c>
      <c r="AQ1148" s="17"/>
      <c r="AR1148" s="18"/>
      <c r="AS1148" s="19"/>
      <c r="AT1148" s="19"/>
      <c r="AU1148" s="19"/>
      <c r="AV1148" s="19"/>
      <c r="AW1148" s="19"/>
      <c r="AX1148" s="19"/>
      <c r="AY1148" s="19"/>
      <c r="AZ1148" s="20"/>
      <c r="BA1148" s="20"/>
      <c r="BB1148" s="21"/>
      <c r="BC1148" s="22" t="s">
        <v>2179</v>
      </c>
      <c r="BD1148" s="77"/>
      <c r="BE1148" s="91"/>
      <c r="BF1148" s="91"/>
      <c r="BG1148" s="92"/>
      <c r="BH1148"/>
      <c r="BI1148"/>
      <c r="BJ1148"/>
      <c r="BK1148"/>
      <c r="BL1148"/>
      <c r="BM1148"/>
      <c r="BN1148"/>
      <c r="BO1148"/>
      <c r="BP1148"/>
      <c r="BQ1148"/>
      <c r="BR1148"/>
      <c r="BS1148"/>
      <c r="BT1148" s="92"/>
      <c r="BU1148" s="92"/>
      <c r="BV1148" s="92"/>
      <c r="BW1148" s="5"/>
      <c r="BX1148" s="5"/>
      <c r="BY1148" s="5"/>
      <c r="BZ1148" s="5"/>
      <c r="CA1148" s="5"/>
      <c r="CB1148" s="5"/>
      <c r="CC1148" s="5"/>
      <c r="CD1148" s="440"/>
      <c r="CE1148" s="440"/>
      <c r="CF1148" s="441"/>
      <c r="CG1148" s="442"/>
      <c r="CH1148" s="443"/>
      <c r="CI1148" s="443"/>
      <c r="CJ1148" s="443"/>
      <c r="CK1148" s="443"/>
      <c r="CL1148" s="4"/>
      <c r="CM1148" s="4"/>
      <c r="CN1148" s="5"/>
      <c r="CO1148" s="4"/>
      <c r="CP1148" s="444"/>
      <c r="CQ1148" s="445"/>
      <c r="CR1148" s="446"/>
      <c r="CS1148" s="446"/>
      <c r="CT1148" s="444"/>
      <c r="CU1148" s="444"/>
      <c r="CV1148" s="444"/>
      <c r="CW1148" s="444"/>
      <c r="CX1148" s="447"/>
      <c r="CY1148" s="447"/>
      <c r="CZ1148" s="447"/>
      <c r="DA1148" s="447"/>
      <c r="DB1148" s="448"/>
      <c r="DC1148" s="448"/>
      <c r="DD1148" s="446"/>
      <c r="DE1148" s="439"/>
      <c r="DF1148" s="439"/>
      <c r="DG1148" s="439"/>
      <c r="DH1148" s="439"/>
      <c r="DI1148" s="439"/>
      <c r="DJ1148" s="439"/>
      <c r="DK1148" s="439"/>
      <c r="DL1148" s="446"/>
      <c r="DM1148" s="446"/>
      <c r="DN1148" s="444"/>
      <c r="DO1148" s="444"/>
      <c r="DP1148" s="444"/>
      <c r="DQ1148" s="444"/>
      <c r="DR1148" s="444"/>
      <c r="DS1148" s="441"/>
      <c r="DT1148" s="449"/>
      <c r="DU1148" s="450"/>
      <c r="DV1148" s="450"/>
      <c r="DW1148" s="450"/>
      <c r="DX1148" s="450"/>
      <c r="DY1148" s="450"/>
      <c r="DZ1148" s="450"/>
      <c r="EA1148" s="450"/>
      <c r="EB1148" s="450"/>
      <c r="EC1148" s="450"/>
      <c r="ED1148" s="450"/>
      <c r="EE1148" s="446"/>
      <c r="EF1148" s="446"/>
      <c r="EL1148" s="4"/>
      <c r="EM1148" s="4"/>
      <c r="EN1148" s="5"/>
      <c r="EO1148" s="4"/>
      <c r="FA1148" s="23"/>
      <c r="FB1148" s="24"/>
      <c r="FC1148" s="75"/>
      <c r="FD1148" s="76"/>
      <c r="FF1148" s="89"/>
      <c r="IA1148" s="214"/>
      <c r="IB1148" s="215"/>
      <c r="IC1148" s="214"/>
      <c r="ID1148" s="215"/>
      <c r="IE1148" s="214"/>
      <c r="IF1148" s="214"/>
      <c r="IG1148" s="214"/>
      <c r="IH1148" s="233"/>
      <c r="II1148" s="160"/>
      <c r="IJ1148" s="217"/>
      <c r="IK1148" s="218"/>
      <c r="IL1148" s="218"/>
      <c r="IM1148" s="218"/>
      <c r="IO1148" s="391"/>
    </row>
    <row r="1149" spans="1:249" s="6" customFormat="1" ht="15" x14ac:dyDescent="0.2">
      <c r="A1149" s="467" t="s">
        <v>2195</v>
      </c>
      <c r="B1149" s="467" t="s">
        <v>2149</v>
      </c>
      <c r="C1149" s="393" t="s">
        <v>1202</v>
      </c>
      <c r="D1149" s="468"/>
      <c r="E1149" s="462" t="s">
        <v>2138</v>
      </c>
      <c r="F1149" s="14" t="s">
        <v>2149</v>
      </c>
      <c r="G1149" s="14" t="s">
        <v>2149</v>
      </c>
      <c r="H1149" s="469" t="s">
        <v>2149</v>
      </c>
      <c r="I1149" s="462"/>
      <c r="J1149" s="456"/>
      <c r="K1149" s="11"/>
      <c r="L1149" s="11"/>
      <c r="M1149" s="14"/>
      <c r="N1149" s="470"/>
      <c r="O1149" s="14"/>
      <c r="P1149" s="14"/>
      <c r="Q1149" s="14"/>
      <c r="R1149" s="14"/>
      <c r="S1149" s="14"/>
      <c r="T1149" s="469"/>
      <c r="U1149" s="454"/>
      <c r="V1149" s="454"/>
      <c r="W1149" s="9"/>
      <c r="X1149" s="9"/>
      <c r="Y1149" s="10"/>
      <c r="Z1149" s="495" t="s">
        <v>2195</v>
      </c>
      <c r="AA1149" s="11"/>
      <c r="AB1149" s="472"/>
      <c r="AC1149" s="473"/>
      <c r="AD1149" s="473"/>
      <c r="AE1149" s="496" t="s">
        <v>2195</v>
      </c>
      <c r="AF1149" s="12"/>
      <c r="AG1149" s="12"/>
      <c r="AH1149" s="13"/>
      <c r="AI1149" s="14"/>
      <c r="AJ1149" s="14"/>
      <c r="AK1149" s="7"/>
      <c r="AL1149" s="7"/>
      <c r="AM1149" s="15"/>
      <c r="AN1149" s="15"/>
      <c r="AO1149" s="8"/>
      <c r="AP1149" s="453" t="s">
        <v>587</v>
      </c>
      <c r="AQ1149" s="17"/>
      <c r="AR1149" s="18"/>
      <c r="AS1149" s="19"/>
      <c r="AT1149" s="19"/>
      <c r="AU1149" s="19"/>
      <c r="AV1149" s="19"/>
      <c r="AW1149" s="19"/>
      <c r="AX1149" s="19"/>
      <c r="AY1149" s="19"/>
      <c r="AZ1149" s="20"/>
      <c r="BA1149" s="20"/>
      <c r="BB1149" s="21"/>
      <c r="BC1149" s="22" t="s">
        <v>2179</v>
      </c>
      <c r="BD1149" s="77"/>
      <c r="BE1149" s="91"/>
      <c r="BF1149" s="91"/>
      <c r="BG1149" s="92"/>
      <c r="BH1149"/>
      <c r="BI1149"/>
      <c r="BJ1149"/>
      <c r="BK1149"/>
      <c r="BL1149"/>
      <c r="BM1149"/>
      <c r="BN1149"/>
      <c r="BO1149"/>
      <c r="BP1149"/>
      <c r="BQ1149"/>
      <c r="BR1149"/>
      <c r="BS1149"/>
      <c r="BT1149" s="92"/>
      <c r="BU1149" s="92"/>
      <c r="BV1149" s="92"/>
      <c r="BW1149" s="5"/>
      <c r="BX1149" s="5"/>
      <c r="BY1149" s="5"/>
      <c r="BZ1149" s="5"/>
      <c r="CA1149" s="5"/>
      <c r="CB1149" s="5"/>
      <c r="CC1149" s="5"/>
      <c r="CD1149" s="440"/>
      <c r="CE1149" s="440"/>
      <c r="CF1149" s="441"/>
      <c r="CG1149" s="442"/>
      <c r="CH1149" s="443"/>
      <c r="CI1149" s="443"/>
      <c r="CJ1149" s="443"/>
      <c r="CK1149" s="443"/>
      <c r="CL1149" s="4"/>
      <c r="CM1149" s="4"/>
      <c r="CN1149" s="5"/>
      <c r="CO1149" s="4"/>
      <c r="CP1149" s="444"/>
      <c r="CQ1149" s="445"/>
      <c r="CR1149" s="446"/>
      <c r="CS1149" s="446"/>
      <c r="CT1149" s="444"/>
      <c r="CU1149" s="444"/>
      <c r="CV1149" s="444"/>
      <c r="CW1149" s="444"/>
      <c r="CX1149" s="447"/>
      <c r="CY1149" s="447"/>
      <c r="CZ1149" s="447"/>
      <c r="DA1149" s="447"/>
      <c r="DB1149" s="448"/>
      <c r="DC1149" s="448"/>
      <c r="DD1149" s="446"/>
      <c r="DE1149" s="439"/>
      <c r="DF1149" s="439"/>
      <c r="DG1149" s="439"/>
      <c r="DH1149" s="439"/>
      <c r="DI1149" s="439"/>
      <c r="DJ1149" s="439"/>
      <c r="DK1149" s="439"/>
      <c r="DL1149" s="446"/>
      <c r="DM1149" s="446"/>
      <c r="DN1149" s="444"/>
      <c r="DO1149" s="444"/>
      <c r="DP1149" s="444"/>
      <c r="DQ1149" s="444"/>
      <c r="DR1149" s="444"/>
      <c r="DS1149" s="441"/>
      <c r="DT1149" s="449"/>
      <c r="DU1149" s="450"/>
      <c r="DV1149" s="450"/>
      <c r="DW1149" s="450"/>
      <c r="DX1149" s="450"/>
      <c r="DY1149" s="450"/>
      <c r="DZ1149" s="450"/>
      <c r="EA1149" s="450"/>
      <c r="EB1149" s="450"/>
      <c r="EC1149" s="450"/>
      <c r="ED1149" s="450"/>
      <c r="EE1149" s="446"/>
      <c r="EF1149" s="446"/>
      <c r="EL1149" s="4"/>
      <c r="EM1149" s="4"/>
      <c r="EN1149" s="5"/>
      <c r="EO1149" s="4"/>
      <c r="FA1149" s="23"/>
      <c r="FB1149" s="24"/>
      <c r="FC1149" s="75"/>
      <c r="FD1149" s="76"/>
      <c r="FF1149" s="89"/>
      <c r="IA1149" s="214"/>
      <c r="IB1149" s="215"/>
      <c r="IC1149" s="214"/>
      <c r="ID1149" s="215"/>
      <c r="IE1149" s="214"/>
      <c r="IF1149" s="214"/>
      <c r="IG1149" s="214"/>
      <c r="IH1149" s="233"/>
      <c r="II1149" s="160"/>
      <c r="IJ1149" s="217"/>
      <c r="IK1149" s="218"/>
      <c r="IL1149" s="218"/>
      <c r="IM1149" s="218"/>
      <c r="IO1149" s="391"/>
    </row>
    <row r="1150" spans="1:249" s="6" customFormat="1" ht="15" x14ac:dyDescent="0.2">
      <c r="A1150" s="467" t="s">
        <v>2195</v>
      </c>
      <c r="B1150" s="467" t="s">
        <v>2149</v>
      </c>
      <c r="C1150" s="393" t="s">
        <v>1203</v>
      </c>
      <c r="D1150" s="468"/>
      <c r="E1150" s="462" t="s">
        <v>2138</v>
      </c>
      <c r="F1150" s="14" t="s">
        <v>2149</v>
      </c>
      <c r="G1150" s="14" t="s">
        <v>2149</v>
      </c>
      <c r="H1150" s="469" t="s">
        <v>2149</v>
      </c>
      <c r="I1150" s="462"/>
      <c r="J1150" s="456"/>
      <c r="K1150" s="11"/>
      <c r="L1150" s="11"/>
      <c r="M1150" s="14"/>
      <c r="N1150" s="470"/>
      <c r="O1150" s="14"/>
      <c r="P1150" s="14"/>
      <c r="Q1150" s="14"/>
      <c r="R1150" s="14"/>
      <c r="S1150" s="14"/>
      <c r="T1150" s="469"/>
      <c r="U1150" s="454"/>
      <c r="V1150" s="454"/>
      <c r="W1150" s="9"/>
      <c r="X1150" s="9"/>
      <c r="Y1150" s="10"/>
      <c r="Z1150" s="495" t="s">
        <v>2195</v>
      </c>
      <c r="AA1150" s="11"/>
      <c r="AB1150" s="472"/>
      <c r="AC1150" s="473"/>
      <c r="AD1150" s="473"/>
      <c r="AE1150" s="496" t="s">
        <v>2195</v>
      </c>
      <c r="AF1150" s="12"/>
      <c r="AG1150" s="12"/>
      <c r="AH1150" s="13"/>
      <c r="AI1150" s="14"/>
      <c r="AJ1150" s="14"/>
      <c r="AK1150" s="7"/>
      <c r="AL1150" s="7"/>
      <c r="AM1150" s="15"/>
      <c r="AN1150" s="15"/>
      <c r="AO1150" s="8"/>
      <c r="AP1150" s="453" t="s">
        <v>588</v>
      </c>
      <c r="AQ1150" s="17"/>
      <c r="AR1150" s="18"/>
      <c r="AS1150" s="19"/>
      <c r="AT1150" s="19"/>
      <c r="AU1150" s="19"/>
      <c r="AV1150" s="19"/>
      <c r="AW1150" s="19"/>
      <c r="AX1150" s="19"/>
      <c r="AY1150" s="19"/>
      <c r="AZ1150" s="20"/>
      <c r="BA1150" s="20"/>
      <c r="BB1150" s="21"/>
      <c r="BC1150" s="22" t="s">
        <v>2179</v>
      </c>
      <c r="BD1150" s="77"/>
      <c r="BE1150" s="91"/>
      <c r="BF1150" s="91"/>
      <c r="BG1150" s="92"/>
      <c r="BH1150"/>
      <c r="BI1150"/>
      <c r="BJ1150"/>
      <c r="BK1150"/>
      <c r="BL1150"/>
      <c r="BM1150"/>
      <c r="BN1150"/>
      <c r="BO1150"/>
      <c r="BP1150"/>
      <c r="BQ1150"/>
      <c r="BR1150"/>
      <c r="BS1150"/>
      <c r="BT1150" s="92"/>
      <c r="BU1150" s="92"/>
      <c r="BV1150" s="92"/>
      <c r="BW1150" s="5"/>
      <c r="BX1150" s="5"/>
      <c r="BY1150" s="5"/>
      <c r="BZ1150" s="5"/>
      <c r="CA1150" s="5"/>
      <c r="CB1150" s="5"/>
      <c r="CC1150" s="5"/>
      <c r="CD1150" s="440"/>
      <c r="CE1150" s="440"/>
      <c r="CF1150" s="441"/>
      <c r="CG1150" s="442"/>
      <c r="CH1150" s="443"/>
      <c r="CI1150" s="443"/>
      <c r="CJ1150" s="443"/>
      <c r="CK1150" s="443"/>
      <c r="CL1150" s="4"/>
      <c r="CM1150" s="4"/>
      <c r="CN1150" s="5"/>
      <c r="CO1150" s="4"/>
      <c r="CP1150" s="444"/>
      <c r="CQ1150" s="445"/>
      <c r="CR1150" s="446"/>
      <c r="CS1150" s="446"/>
      <c r="CT1150" s="444"/>
      <c r="CU1150" s="444"/>
      <c r="CV1150" s="444"/>
      <c r="CW1150" s="444"/>
      <c r="CX1150" s="447"/>
      <c r="CY1150" s="447"/>
      <c r="CZ1150" s="447"/>
      <c r="DA1150" s="447"/>
      <c r="DB1150" s="448"/>
      <c r="DC1150" s="448"/>
      <c r="DD1150" s="446"/>
      <c r="DE1150" s="439"/>
      <c r="DF1150" s="439"/>
      <c r="DG1150" s="439"/>
      <c r="DH1150" s="439"/>
      <c r="DI1150" s="439"/>
      <c r="DJ1150" s="439"/>
      <c r="DK1150" s="439"/>
      <c r="DL1150" s="446"/>
      <c r="DM1150" s="446"/>
      <c r="DN1150" s="444"/>
      <c r="DO1150" s="444"/>
      <c r="DP1150" s="444"/>
      <c r="DQ1150" s="444"/>
      <c r="DR1150" s="444"/>
      <c r="DS1150" s="441"/>
      <c r="DT1150" s="449"/>
      <c r="DU1150" s="450"/>
      <c r="DV1150" s="450"/>
      <c r="DW1150" s="450"/>
      <c r="DX1150" s="450"/>
      <c r="DY1150" s="450"/>
      <c r="DZ1150" s="450"/>
      <c r="EA1150" s="450"/>
      <c r="EB1150" s="450"/>
      <c r="EC1150" s="450"/>
      <c r="ED1150" s="450"/>
      <c r="EE1150" s="446"/>
      <c r="EF1150" s="446"/>
      <c r="EL1150" s="4"/>
      <c r="EM1150" s="4"/>
      <c r="EN1150" s="5"/>
      <c r="EO1150" s="4"/>
      <c r="FA1150" s="23"/>
      <c r="FB1150" s="24"/>
      <c r="FC1150" s="75"/>
      <c r="FD1150" s="76"/>
      <c r="FF1150" s="89"/>
      <c r="IA1150" s="214"/>
      <c r="IB1150" s="215"/>
      <c r="IC1150" s="214"/>
      <c r="ID1150" s="215"/>
      <c r="IE1150" s="214"/>
      <c r="IF1150" s="214"/>
      <c r="IG1150" s="214"/>
      <c r="IH1150" s="233"/>
      <c r="II1150" s="160"/>
      <c r="IJ1150" s="217"/>
      <c r="IK1150" s="218"/>
      <c r="IL1150" s="218"/>
      <c r="IM1150" s="218"/>
      <c r="IO1150" s="391"/>
    </row>
    <row r="1151" spans="1:249" s="6" customFormat="1" ht="15" x14ac:dyDescent="0.2">
      <c r="A1151" s="467" t="s">
        <v>2165</v>
      </c>
      <c r="B1151" s="467" t="s">
        <v>3037</v>
      </c>
      <c r="C1151" s="458" t="s">
        <v>3151</v>
      </c>
      <c r="D1151" s="468"/>
      <c r="E1151" s="462" t="s">
        <v>2136</v>
      </c>
      <c r="F1151" s="14" t="s">
        <v>2149</v>
      </c>
      <c r="G1151" s="14" t="s">
        <v>2149</v>
      </c>
      <c r="H1151" s="469" t="s">
        <v>2149</v>
      </c>
      <c r="I1151" s="462"/>
      <c r="J1151" s="456"/>
      <c r="K1151" s="11"/>
      <c r="L1151" s="11"/>
      <c r="M1151" s="14"/>
      <c r="N1151" s="470"/>
      <c r="O1151" s="14"/>
      <c r="P1151" s="14"/>
      <c r="Q1151" s="14"/>
      <c r="R1151" s="14"/>
      <c r="S1151" s="14"/>
      <c r="T1151" s="469"/>
      <c r="U1151" s="454"/>
      <c r="V1151" s="454"/>
      <c r="W1151" s="454"/>
      <c r="X1151" s="454"/>
      <c r="Y1151" s="471"/>
      <c r="Z1151" s="471"/>
      <c r="AA1151" s="11"/>
      <c r="AB1151" s="472"/>
      <c r="AC1151" s="473"/>
      <c r="AD1151" s="473"/>
      <c r="AE1151" s="473"/>
      <c r="AF1151" s="473"/>
      <c r="AG1151" s="473"/>
      <c r="AH1151" s="474"/>
      <c r="AI1151" s="14"/>
      <c r="AJ1151" s="14"/>
      <c r="AK1151" s="11"/>
      <c r="AL1151" s="11"/>
      <c r="AM1151" s="475"/>
      <c r="AN1151" s="475"/>
      <c r="AO1151" s="469"/>
      <c r="AP1151" s="476"/>
      <c r="AQ1151" s="477"/>
      <c r="AR1151" s="478"/>
      <c r="AS1151" s="479"/>
      <c r="AT1151" s="479"/>
      <c r="AU1151" s="479"/>
      <c r="AV1151" s="479"/>
      <c r="AW1151" s="479"/>
      <c r="AX1151" s="479"/>
      <c r="AY1151" s="479"/>
      <c r="AZ1151" s="480"/>
      <c r="BA1151" s="480"/>
      <c r="BB1151" s="21"/>
      <c r="BC1151" s="22" t="s">
        <v>2179</v>
      </c>
      <c r="BD1151" s="77"/>
      <c r="BE1151" s="91"/>
      <c r="BF1151" s="91"/>
      <c r="BG1151" s="92"/>
      <c r="BH1151"/>
      <c r="BI1151"/>
      <c r="BJ1151"/>
      <c r="BK1151"/>
      <c r="BL1151"/>
      <c r="BM1151"/>
      <c r="BN1151"/>
      <c r="BO1151"/>
      <c r="BP1151"/>
      <c r="BQ1151"/>
      <c r="BR1151"/>
      <c r="BS1151"/>
      <c r="BT1151" s="92"/>
      <c r="BU1151" s="92"/>
      <c r="BV1151" s="92"/>
      <c r="BW1151" s="5"/>
      <c r="BX1151" s="5"/>
      <c r="BY1151" s="5"/>
      <c r="BZ1151" s="5"/>
      <c r="CA1151" s="5"/>
      <c r="CB1151" s="5"/>
      <c r="CC1151" s="5"/>
      <c r="CD1151" s="440"/>
      <c r="CE1151" s="440"/>
      <c r="CF1151" s="441"/>
      <c r="CG1151" s="442"/>
      <c r="CH1151" s="443"/>
      <c r="CI1151" s="443"/>
      <c r="CJ1151" s="443"/>
      <c r="CK1151" s="443"/>
      <c r="CL1151" s="4"/>
      <c r="CM1151" s="4"/>
      <c r="CN1151" s="5"/>
      <c r="CO1151" s="4"/>
      <c r="CP1151" s="444"/>
      <c r="CQ1151" s="445"/>
      <c r="CR1151" s="446"/>
      <c r="CS1151" s="446"/>
      <c r="CT1151" s="444"/>
      <c r="CU1151" s="444"/>
      <c r="CV1151" s="444"/>
      <c r="CW1151" s="444"/>
      <c r="CX1151" s="447"/>
      <c r="CY1151" s="447"/>
      <c r="CZ1151" s="447"/>
      <c r="DA1151" s="447"/>
      <c r="DB1151" s="448"/>
      <c r="DC1151" s="448"/>
      <c r="DD1151" s="446"/>
      <c r="DE1151" s="439"/>
      <c r="DF1151" s="439"/>
      <c r="DG1151" s="439"/>
      <c r="DH1151" s="439"/>
      <c r="DI1151" s="439"/>
      <c r="DJ1151" s="439"/>
      <c r="DK1151" s="439"/>
      <c r="DL1151" s="446"/>
      <c r="DM1151" s="446"/>
      <c r="DN1151" s="444"/>
      <c r="DO1151" s="444"/>
      <c r="DP1151" s="444"/>
      <c r="DQ1151" s="444"/>
      <c r="DR1151" s="444"/>
      <c r="DS1151" s="441"/>
      <c r="DT1151" s="449"/>
      <c r="DU1151" s="450"/>
      <c r="DV1151" s="450"/>
      <c r="DW1151" s="450"/>
      <c r="DX1151" s="450"/>
      <c r="DY1151" s="450"/>
      <c r="DZ1151" s="450"/>
      <c r="EA1151" s="450"/>
      <c r="EB1151" s="450"/>
      <c r="EC1151" s="450"/>
      <c r="ED1151" s="450"/>
      <c r="EE1151" s="446"/>
      <c r="EF1151" s="446"/>
      <c r="EL1151" s="4"/>
      <c r="EM1151" s="4"/>
      <c r="EN1151" s="5"/>
      <c r="EO1151" s="4"/>
      <c r="FA1151" s="23"/>
      <c r="FB1151" s="24"/>
      <c r="FC1151" s="75"/>
      <c r="FD1151" s="76"/>
      <c r="FF1151" s="89"/>
      <c r="IA1151" s="214"/>
      <c r="IB1151" s="215"/>
      <c r="IC1151" s="214"/>
      <c r="ID1151" s="215"/>
      <c r="IE1151" s="214"/>
      <c r="IF1151" s="214"/>
      <c r="IG1151" s="214"/>
      <c r="IH1151" s="233"/>
      <c r="II1151" s="160"/>
      <c r="IJ1151" s="217"/>
      <c r="IK1151" s="218"/>
      <c r="IL1151" s="218"/>
      <c r="IM1151" s="218"/>
      <c r="IO1151" s="391"/>
    </row>
    <row r="1152" spans="1:249" s="6" customFormat="1" ht="15" x14ac:dyDescent="0.2">
      <c r="A1152" s="467" t="s">
        <v>2195</v>
      </c>
      <c r="B1152" s="467" t="s">
        <v>2149</v>
      </c>
      <c r="C1152" s="393" t="s">
        <v>1204</v>
      </c>
      <c r="D1152" s="468"/>
      <c r="E1152" s="462" t="s">
        <v>2138</v>
      </c>
      <c r="F1152" s="14" t="s">
        <v>2149</v>
      </c>
      <c r="G1152" s="14" t="s">
        <v>2149</v>
      </c>
      <c r="H1152" s="469" t="s">
        <v>2149</v>
      </c>
      <c r="I1152" s="462"/>
      <c r="J1152" s="456"/>
      <c r="K1152" s="11"/>
      <c r="L1152" s="11"/>
      <c r="M1152" s="14"/>
      <c r="N1152" s="470"/>
      <c r="O1152" s="14"/>
      <c r="P1152" s="14"/>
      <c r="Q1152" s="14"/>
      <c r="R1152" s="14"/>
      <c r="S1152" s="14"/>
      <c r="T1152" s="469"/>
      <c r="U1152" s="454"/>
      <c r="V1152" s="454"/>
      <c r="W1152" s="9"/>
      <c r="X1152" s="9"/>
      <c r="Y1152" s="10"/>
      <c r="Z1152" s="495" t="s">
        <v>2195</v>
      </c>
      <c r="AA1152" s="11"/>
      <c r="AB1152" s="472"/>
      <c r="AC1152" s="473"/>
      <c r="AD1152" s="473"/>
      <c r="AE1152" s="496" t="s">
        <v>2195</v>
      </c>
      <c r="AF1152" s="12"/>
      <c r="AG1152" s="12"/>
      <c r="AH1152" s="13"/>
      <c r="AI1152" s="14"/>
      <c r="AJ1152" s="14"/>
      <c r="AK1152" s="7"/>
      <c r="AL1152" s="7"/>
      <c r="AM1152" s="15"/>
      <c r="AN1152" s="15"/>
      <c r="AO1152" s="8"/>
      <c r="AP1152" s="453" t="s">
        <v>589</v>
      </c>
      <c r="AQ1152" s="17"/>
      <c r="AR1152" s="18"/>
      <c r="AS1152" s="19"/>
      <c r="AT1152" s="19"/>
      <c r="AU1152" s="19"/>
      <c r="AV1152" s="19"/>
      <c r="AW1152" s="19"/>
      <c r="AX1152" s="19"/>
      <c r="AY1152" s="19"/>
      <c r="AZ1152" s="20"/>
      <c r="BA1152" s="20"/>
      <c r="BB1152" s="21"/>
      <c r="BC1152" s="22" t="s">
        <v>2179</v>
      </c>
      <c r="BD1152" s="77"/>
      <c r="BE1152" s="91"/>
      <c r="BF1152" s="91"/>
      <c r="BG1152" s="92"/>
      <c r="BH1152"/>
      <c r="BI1152"/>
      <c r="BJ1152"/>
      <c r="BK1152"/>
      <c r="BL1152"/>
      <c r="BM1152"/>
      <c r="BN1152"/>
      <c r="BO1152"/>
      <c r="BP1152"/>
      <c r="BQ1152"/>
      <c r="BR1152"/>
      <c r="BS1152"/>
      <c r="BT1152" s="92"/>
      <c r="BU1152" s="92"/>
      <c r="BV1152" s="92"/>
      <c r="BW1152" s="5"/>
      <c r="BX1152" s="5"/>
      <c r="BY1152" s="5"/>
      <c r="BZ1152" s="5"/>
      <c r="CA1152" s="5"/>
      <c r="CB1152" s="5"/>
      <c r="CC1152" s="5"/>
      <c r="CD1152" s="440"/>
      <c r="CE1152" s="440"/>
      <c r="CF1152" s="441"/>
      <c r="CG1152" s="442"/>
      <c r="CH1152" s="443"/>
      <c r="CI1152" s="443"/>
      <c r="CJ1152" s="443"/>
      <c r="CK1152" s="443"/>
      <c r="CL1152" s="4"/>
      <c r="CM1152" s="4"/>
      <c r="CN1152" s="5"/>
      <c r="CO1152" s="4"/>
      <c r="CP1152" s="444"/>
      <c r="CQ1152" s="445"/>
      <c r="CR1152" s="446"/>
      <c r="CS1152" s="446"/>
      <c r="CT1152" s="444"/>
      <c r="CU1152" s="444"/>
      <c r="CV1152" s="444"/>
      <c r="CW1152" s="444"/>
      <c r="CX1152" s="447"/>
      <c r="CY1152" s="447"/>
      <c r="CZ1152" s="447"/>
      <c r="DA1152" s="447"/>
      <c r="DB1152" s="448"/>
      <c r="DC1152" s="448"/>
      <c r="DD1152" s="446"/>
      <c r="DE1152" s="439"/>
      <c r="DF1152" s="439"/>
      <c r="DG1152" s="439"/>
      <c r="DH1152" s="439"/>
      <c r="DI1152" s="439"/>
      <c r="DJ1152" s="439"/>
      <c r="DK1152" s="439"/>
      <c r="DL1152" s="446"/>
      <c r="DM1152" s="446"/>
      <c r="DN1152" s="444"/>
      <c r="DO1152" s="444"/>
      <c r="DP1152" s="444"/>
      <c r="DQ1152" s="444"/>
      <c r="DR1152" s="444"/>
      <c r="DS1152" s="441"/>
      <c r="DT1152" s="449"/>
      <c r="DU1152" s="450"/>
      <c r="DV1152" s="450"/>
      <c r="DW1152" s="450"/>
      <c r="DX1152" s="450"/>
      <c r="DY1152" s="450"/>
      <c r="DZ1152" s="450"/>
      <c r="EA1152" s="450"/>
      <c r="EB1152" s="450"/>
      <c r="EC1152" s="450"/>
      <c r="ED1152" s="450"/>
      <c r="EE1152" s="446"/>
      <c r="EF1152" s="446"/>
      <c r="EL1152" s="4"/>
      <c r="EM1152" s="4"/>
      <c r="EN1152" s="5"/>
      <c r="EO1152" s="4"/>
      <c r="FA1152" s="23"/>
      <c r="FB1152" s="24"/>
      <c r="FC1152" s="75"/>
      <c r="FD1152" s="76"/>
      <c r="FF1152" s="89"/>
      <c r="IA1152" s="214"/>
      <c r="IB1152" s="215"/>
      <c r="IC1152" s="214"/>
      <c r="ID1152" s="215"/>
      <c r="IE1152" s="214"/>
      <c r="IF1152" s="214"/>
      <c r="IG1152" s="214"/>
      <c r="IH1152" s="233"/>
      <c r="II1152" s="160"/>
      <c r="IJ1152" s="217"/>
      <c r="IK1152" s="218"/>
      <c r="IL1152" s="218"/>
      <c r="IM1152" s="218"/>
      <c r="IO1152" s="391"/>
    </row>
    <row r="1153" spans="1:249" s="6" customFormat="1" ht="15" x14ac:dyDescent="0.2">
      <c r="A1153" s="467" t="s">
        <v>2165</v>
      </c>
      <c r="B1153" s="467" t="s">
        <v>2157</v>
      </c>
      <c r="C1153" s="393" t="s">
        <v>1205</v>
      </c>
      <c r="D1153" s="468"/>
      <c r="E1153" s="462" t="s">
        <v>2136</v>
      </c>
      <c r="F1153" s="14" t="s">
        <v>2149</v>
      </c>
      <c r="G1153" s="14" t="s">
        <v>2149</v>
      </c>
      <c r="H1153" s="469" t="s">
        <v>2149</v>
      </c>
      <c r="I1153" s="462"/>
      <c r="J1153" s="456"/>
      <c r="K1153" s="11"/>
      <c r="L1153" s="11"/>
      <c r="M1153" s="14"/>
      <c r="N1153" s="470"/>
      <c r="O1153" s="14"/>
      <c r="P1153" s="14"/>
      <c r="Q1153" s="14"/>
      <c r="R1153" s="14"/>
      <c r="S1153" s="14"/>
      <c r="T1153" s="469"/>
      <c r="U1153" s="454"/>
      <c r="V1153" s="454"/>
      <c r="W1153" s="9"/>
      <c r="X1153" s="9"/>
      <c r="Y1153" s="10"/>
      <c r="Z1153" s="495" t="s">
        <v>2195</v>
      </c>
      <c r="AA1153" s="11"/>
      <c r="AB1153" s="472"/>
      <c r="AC1153" s="473"/>
      <c r="AD1153" s="473"/>
      <c r="AE1153" s="496" t="s">
        <v>2195</v>
      </c>
      <c r="AF1153" s="12"/>
      <c r="AG1153" s="12"/>
      <c r="AH1153" s="13"/>
      <c r="AI1153" s="14"/>
      <c r="AJ1153" s="14"/>
      <c r="AK1153" s="7"/>
      <c r="AL1153" s="7"/>
      <c r="AM1153" s="15"/>
      <c r="AN1153" s="15"/>
      <c r="AO1153" s="8"/>
      <c r="AP1153" s="453" t="s">
        <v>557</v>
      </c>
      <c r="AQ1153" s="17"/>
      <c r="AR1153" s="18"/>
      <c r="AS1153" s="19"/>
      <c r="AT1153" s="19"/>
      <c r="AU1153" s="19"/>
      <c r="AV1153" s="19"/>
      <c r="AW1153" s="19"/>
      <c r="AX1153" s="19"/>
      <c r="AY1153" s="19"/>
      <c r="AZ1153" s="20"/>
      <c r="BA1153" s="20"/>
      <c r="BB1153" s="21"/>
      <c r="BC1153" s="22" t="s">
        <v>2179</v>
      </c>
      <c r="BD1153" s="77"/>
      <c r="BE1153" s="91"/>
      <c r="BF1153" s="91"/>
      <c r="BG1153" s="92"/>
      <c r="BH1153"/>
      <c r="BI1153"/>
      <c r="BJ1153"/>
      <c r="BK1153"/>
      <c r="BL1153"/>
      <c r="BM1153"/>
      <c r="BN1153"/>
      <c r="BO1153"/>
      <c r="BP1153"/>
      <c r="BQ1153"/>
      <c r="BR1153"/>
      <c r="BS1153"/>
      <c r="BT1153" s="92"/>
      <c r="BU1153" s="92"/>
      <c r="BV1153" s="92"/>
      <c r="BW1153" s="5"/>
      <c r="BX1153" s="5"/>
      <c r="BY1153" s="5"/>
      <c r="BZ1153" s="5"/>
      <c r="CA1153" s="5"/>
      <c r="CB1153" s="5"/>
      <c r="CC1153" s="5"/>
      <c r="CD1153" s="440"/>
      <c r="CE1153" s="440"/>
      <c r="CF1153" s="441"/>
      <c r="CG1153" s="442"/>
      <c r="CH1153" s="443"/>
      <c r="CI1153" s="443"/>
      <c r="CJ1153" s="443"/>
      <c r="CK1153" s="443"/>
      <c r="CL1153" s="4"/>
      <c r="CM1153" s="4"/>
      <c r="CN1153" s="5"/>
      <c r="CO1153" s="4"/>
      <c r="CP1153" s="444"/>
      <c r="CQ1153" s="445"/>
      <c r="CR1153" s="446"/>
      <c r="CS1153" s="446"/>
      <c r="CT1153" s="444"/>
      <c r="CU1153" s="444"/>
      <c r="CV1153" s="444"/>
      <c r="CW1153" s="444"/>
      <c r="CX1153" s="447"/>
      <c r="CY1153" s="447"/>
      <c r="CZ1153" s="447"/>
      <c r="DA1153" s="447"/>
      <c r="DB1153" s="448"/>
      <c r="DC1153" s="448"/>
      <c r="DD1153" s="446"/>
      <c r="DE1153" s="439"/>
      <c r="DF1153" s="439"/>
      <c r="DG1153" s="439"/>
      <c r="DH1153" s="439"/>
      <c r="DI1153" s="439"/>
      <c r="DJ1153" s="439"/>
      <c r="DK1153" s="439"/>
      <c r="DL1153" s="446"/>
      <c r="DM1153" s="446"/>
      <c r="DN1153" s="444"/>
      <c r="DO1153" s="444"/>
      <c r="DP1153" s="444"/>
      <c r="DQ1153" s="444"/>
      <c r="DR1153" s="444"/>
      <c r="DS1153" s="441"/>
      <c r="DT1153" s="449"/>
      <c r="DU1153" s="450"/>
      <c r="DV1153" s="450"/>
      <c r="DW1153" s="450"/>
      <c r="DX1153" s="450"/>
      <c r="DY1153" s="450"/>
      <c r="DZ1153" s="450"/>
      <c r="EA1153" s="450"/>
      <c r="EB1153" s="450"/>
      <c r="EC1153" s="450"/>
      <c r="ED1153" s="450"/>
      <c r="EE1153" s="446"/>
      <c r="EF1153" s="446"/>
      <c r="EL1153" s="4"/>
      <c r="EM1153" s="4"/>
      <c r="EN1153" s="5"/>
      <c r="EO1153" s="4"/>
      <c r="FA1153" s="23"/>
      <c r="FB1153" s="24"/>
      <c r="FC1153" s="75"/>
      <c r="FD1153" s="76"/>
      <c r="FF1153" s="89"/>
      <c r="IA1153" s="214"/>
      <c r="IB1153" s="215"/>
      <c r="IC1153" s="214"/>
      <c r="ID1153" s="215"/>
      <c r="IE1153" s="214"/>
      <c r="IF1153" s="214"/>
      <c r="IG1153" s="214"/>
      <c r="IH1153" s="233"/>
      <c r="II1153" s="160"/>
      <c r="IJ1153" s="217"/>
      <c r="IK1153" s="218"/>
      <c r="IL1153" s="218"/>
      <c r="IM1153" s="218"/>
      <c r="IO1153" s="391"/>
    </row>
    <row r="1154" spans="1:249" s="6" customFormat="1" ht="15" x14ac:dyDescent="0.2">
      <c r="A1154" s="467" t="s">
        <v>2195</v>
      </c>
      <c r="B1154" s="467" t="s">
        <v>2149</v>
      </c>
      <c r="C1154" s="393" t="s">
        <v>1206</v>
      </c>
      <c r="D1154" s="468"/>
      <c r="E1154" s="462" t="s">
        <v>2138</v>
      </c>
      <c r="F1154" s="14" t="s">
        <v>2149</v>
      </c>
      <c r="G1154" s="14" t="s">
        <v>2149</v>
      </c>
      <c r="H1154" s="469" t="s">
        <v>2149</v>
      </c>
      <c r="I1154" s="462"/>
      <c r="J1154" s="456"/>
      <c r="K1154" s="11"/>
      <c r="L1154" s="11"/>
      <c r="M1154" s="14"/>
      <c r="N1154" s="470"/>
      <c r="O1154" s="14"/>
      <c r="P1154" s="14"/>
      <c r="Q1154" s="14"/>
      <c r="R1154" s="14"/>
      <c r="S1154" s="14"/>
      <c r="T1154" s="469"/>
      <c r="U1154" s="454"/>
      <c r="V1154" s="454"/>
      <c r="W1154" s="9"/>
      <c r="X1154" s="9"/>
      <c r="Y1154" s="10"/>
      <c r="Z1154" s="495" t="s">
        <v>2195</v>
      </c>
      <c r="AA1154" s="11"/>
      <c r="AB1154" s="472"/>
      <c r="AC1154" s="473"/>
      <c r="AD1154" s="473"/>
      <c r="AE1154" s="496" t="s">
        <v>2195</v>
      </c>
      <c r="AF1154" s="12"/>
      <c r="AG1154" s="12"/>
      <c r="AH1154" s="13"/>
      <c r="AI1154" s="14"/>
      <c r="AJ1154" s="14"/>
      <c r="AK1154" s="7"/>
      <c r="AL1154" s="7"/>
      <c r="AM1154" s="15"/>
      <c r="AN1154" s="15"/>
      <c r="AO1154" s="8"/>
      <c r="AP1154" s="453" t="s">
        <v>590</v>
      </c>
      <c r="AQ1154" s="17"/>
      <c r="AR1154" s="18"/>
      <c r="AS1154" s="19"/>
      <c r="AT1154" s="19"/>
      <c r="AU1154" s="19"/>
      <c r="AV1154" s="19"/>
      <c r="AW1154" s="19"/>
      <c r="AX1154" s="19"/>
      <c r="AY1154" s="19"/>
      <c r="AZ1154" s="20"/>
      <c r="BA1154" s="20"/>
      <c r="BB1154" s="21"/>
      <c r="BC1154" s="22" t="s">
        <v>2179</v>
      </c>
      <c r="BD1154" s="77"/>
      <c r="BE1154" s="91"/>
      <c r="BF1154" s="91"/>
      <c r="BG1154" s="92"/>
      <c r="BH1154"/>
      <c r="BI1154"/>
      <c r="BJ1154"/>
      <c r="BK1154"/>
      <c r="BL1154"/>
      <c r="BM1154"/>
      <c r="BN1154"/>
      <c r="BO1154"/>
      <c r="BP1154"/>
      <c r="BQ1154"/>
      <c r="BR1154"/>
      <c r="BS1154"/>
      <c r="BT1154" s="92"/>
      <c r="BU1154" s="92"/>
      <c r="BV1154" s="92"/>
      <c r="BW1154" s="5"/>
      <c r="BX1154" s="5"/>
      <c r="BY1154" s="5"/>
      <c r="BZ1154" s="5"/>
      <c r="CA1154" s="5"/>
      <c r="CB1154" s="5"/>
      <c r="CC1154" s="5"/>
      <c r="CD1154" s="440"/>
      <c r="CE1154" s="440"/>
      <c r="CF1154" s="441"/>
      <c r="CG1154" s="442"/>
      <c r="CH1154" s="443"/>
      <c r="CI1154" s="443"/>
      <c r="CJ1154" s="443"/>
      <c r="CK1154" s="443"/>
      <c r="CL1154" s="4"/>
      <c r="CM1154" s="4"/>
      <c r="CN1154" s="5"/>
      <c r="CO1154" s="4"/>
      <c r="CP1154" s="444"/>
      <c r="CQ1154" s="445"/>
      <c r="CR1154" s="446"/>
      <c r="CS1154" s="446"/>
      <c r="CT1154" s="444"/>
      <c r="CU1154" s="444"/>
      <c r="CV1154" s="444"/>
      <c r="CW1154" s="444"/>
      <c r="CX1154" s="447"/>
      <c r="CY1154" s="447"/>
      <c r="CZ1154" s="447"/>
      <c r="DA1154" s="447"/>
      <c r="DB1154" s="448"/>
      <c r="DC1154" s="448"/>
      <c r="DD1154" s="446"/>
      <c r="DE1154" s="439"/>
      <c r="DF1154" s="439"/>
      <c r="DG1154" s="439"/>
      <c r="DH1154" s="439"/>
      <c r="DI1154" s="439"/>
      <c r="DJ1154" s="439"/>
      <c r="DK1154" s="439"/>
      <c r="DL1154" s="446"/>
      <c r="DM1154" s="446"/>
      <c r="DN1154" s="444"/>
      <c r="DO1154" s="444"/>
      <c r="DP1154" s="444"/>
      <c r="DQ1154" s="444"/>
      <c r="DR1154" s="444"/>
      <c r="DS1154" s="441"/>
      <c r="DT1154" s="449"/>
      <c r="DU1154" s="450"/>
      <c r="DV1154" s="450"/>
      <c r="DW1154" s="450"/>
      <c r="DX1154" s="450"/>
      <c r="DY1154" s="450"/>
      <c r="DZ1154" s="450"/>
      <c r="EA1154" s="450"/>
      <c r="EB1154" s="450"/>
      <c r="EC1154" s="450"/>
      <c r="ED1154" s="450"/>
      <c r="EE1154" s="446"/>
      <c r="EF1154" s="446"/>
      <c r="EL1154" s="4"/>
      <c r="EM1154" s="4"/>
      <c r="EN1154" s="5"/>
      <c r="EO1154" s="4"/>
      <c r="FA1154" s="23"/>
      <c r="FB1154" s="24"/>
      <c r="FC1154" s="75"/>
      <c r="FD1154" s="76"/>
      <c r="FF1154" s="89"/>
      <c r="IA1154" s="214"/>
      <c r="IB1154" s="215"/>
      <c r="IC1154" s="214"/>
      <c r="ID1154" s="215"/>
      <c r="IE1154" s="214"/>
      <c r="IF1154" s="214"/>
      <c r="IG1154" s="214"/>
      <c r="IH1154" s="233"/>
      <c r="II1154" s="160"/>
      <c r="IJ1154" s="217"/>
      <c r="IK1154" s="218"/>
      <c r="IL1154" s="218"/>
      <c r="IM1154" s="218"/>
      <c r="IO1154" s="391"/>
    </row>
    <row r="1155" spans="1:249" s="6" customFormat="1" ht="15" x14ac:dyDescent="0.2">
      <c r="A1155" s="467" t="s">
        <v>2195</v>
      </c>
      <c r="B1155" s="467" t="s">
        <v>2149</v>
      </c>
      <c r="C1155" s="393" t="s">
        <v>1207</v>
      </c>
      <c r="D1155" s="468"/>
      <c r="E1155" s="462" t="s">
        <v>2138</v>
      </c>
      <c r="F1155" s="14" t="s">
        <v>2149</v>
      </c>
      <c r="G1155" s="14" t="s">
        <v>2149</v>
      </c>
      <c r="H1155" s="469" t="s">
        <v>2149</v>
      </c>
      <c r="I1155" s="462"/>
      <c r="J1155" s="456"/>
      <c r="K1155" s="11"/>
      <c r="L1155" s="11"/>
      <c r="M1155" s="14"/>
      <c r="N1155" s="470"/>
      <c r="O1155" s="14"/>
      <c r="P1155" s="14"/>
      <c r="Q1155" s="14"/>
      <c r="R1155" s="14"/>
      <c r="S1155" s="14"/>
      <c r="T1155" s="469"/>
      <c r="U1155" s="454"/>
      <c r="V1155" s="454"/>
      <c r="W1155" s="9"/>
      <c r="X1155" s="9"/>
      <c r="Y1155" s="10"/>
      <c r="Z1155" s="495" t="s">
        <v>2195</v>
      </c>
      <c r="AA1155" s="11"/>
      <c r="AB1155" s="472"/>
      <c r="AC1155" s="473"/>
      <c r="AD1155" s="473"/>
      <c r="AE1155" s="496" t="s">
        <v>2195</v>
      </c>
      <c r="AF1155" s="12"/>
      <c r="AG1155" s="12"/>
      <c r="AH1155" s="13"/>
      <c r="AI1155" s="14"/>
      <c r="AJ1155" s="14"/>
      <c r="AK1155" s="7"/>
      <c r="AL1155" s="7"/>
      <c r="AM1155" s="15"/>
      <c r="AN1155" s="15"/>
      <c r="AO1155" s="8"/>
      <c r="AP1155" s="453" t="s">
        <v>591</v>
      </c>
      <c r="AQ1155" s="17"/>
      <c r="AR1155" s="18"/>
      <c r="AS1155" s="19"/>
      <c r="AT1155" s="19"/>
      <c r="AU1155" s="19"/>
      <c r="AV1155" s="19"/>
      <c r="AW1155" s="19"/>
      <c r="AX1155" s="19"/>
      <c r="AY1155" s="19"/>
      <c r="AZ1155" s="20"/>
      <c r="BA1155" s="20"/>
      <c r="BB1155" s="21"/>
      <c r="BC1155" s="22" t="s">
        <v>2179</v>
      </c>
      <c r="BD1155" s="77"/>
      <c r="BE1155" s="91"/>
      <c r="BF1155" s="91"/>
      <c r="BG1155" s="92"/>
      <c r="BH1155"/>
      <c r="BI1155"/>
      <c r="BJ1155"/>
      <c r="BK1155"/>
      <c r="BL1155"/>
      <c r="BM1155"/>
      <c r="BN1155"/>
      <c r="BO1155"/>
      <c r="BP1155"/>
      <c r="BQ1155"/>
      <c r="BR1155"/>
      <c r="BS1155"/>
      <c r="BT1155" s="92"/>
      <c r="BU1155" s="92"/>
      <c r="BV1155" s="92"/>
      <c r="BW1155" s="5"/>
      <c r="BX1155" s="5"/>
      <c r="BY1155" s="5"/>
      <c r="BZ1155" s="5"/>
      <c r="CA1155" s="5"/>
      <c r="CB1155" s="5"/>
      <c r="CC1155" s="5"/>
      <c r="CD1155" s="440"/>
      <c r="CE1155" s="440"/>
      <c r="CF1155" s="441"/>
      <c r="CG1155" s="442"/>
      <c r="CH1155" s="443"/>
      <c r="CI1155" s="443"/>
      <c r="CJ1155" s="443"/>
      <c r="CK1155" s="443"/>
      <c r="CL1155" s="4"/>
      <c r="CM1155" s="4"/>
      <c r="CN1155" s="5"/>
      <c r="CO1155" s="4"/>
      <c r="CP1155" s="444"/>
      <c r="CQ1155" s="445"/>
      <c r="CR1155" s="446"/>
      <c r="CS1155" s="446"/>
      <c r="CT1155" s="444"/>
      <c r="CU1155" s="444"/>
      <c r="CV1155" s="444"/>
      <c r="CW1155" s="444"/>
      <c r="CX1155" s="447"/>
      <c r="CY1155" s="447"/>
      <c r="CZ1155" s="447"/>
      <c r="DA1155" s="447"/>
      <c r="DB1155" s="448"/>
      <c r="DC1155" s="448"/>
      <c r="DD1155" s="446"/>
      <c r="DE1155" s="439"/>
      <c r="DF1155" s="439"/>
      <c r="DG1155" s="439"/>
      <c r="DH1155" s="439"/>
      <c r="DI1155" s="439"/>
      <c r="DJ1155" s="439"/>
      <c r="DK1155" s="439"/>
      <c r="DL1155" s="446"/>
      <c r="DM1155" s="446"/>
      <c r="DN1155" s="444"/>
      <c r="DO1155" s="444"/>
      <c r="DP1155" s="444"/>
      <c r="DQ1155" s="444"/>
      <c r="DR1155" s="444"/>
      <c r="DS1155" s="441"/>
      <c r="DT1155" s="449"/>
      <c r="DU1155" s="450"/>
      <c r="DV1155" s="450"/>
      <c r="DW1155" s="450"/>
      <c r="DX1155" s="450"/>
      <c r="DY1155" s="450"/>
      <c r="DZ1155" s="450"/>
      <c r="EA1155" s="450"/>
      <c r="EB1155" s="450"/>
      <c r="EC1155" s="450"/>
      <c r="ED1155" s="450"/>
      <c r="EE1155" s="446"/>
      <c r="EF1155" s="446"/>
      <c r="EL1155" s="4"/>
      <c r="EM1155" s="4"/>
      <c r="EN1155" s="5"/>
      <c r="EO1155" s="4"/>
      <c r="FA1155" s="23"/>
      <c r="FB1155" s="24"/>
      <c r="FC1155" s="75"/>
      <c r="FD1155" s="76"/>
      <c r="FF1155" s="89"/>
      <c r="IA1155" s="214"/>
      <c r="IB1155" s="215"/>
      <c r="IC1155" s="214"/>
      <c r="ID1155" s="215"/>
      <c r="IE1155" s="214"/>
      <c r="IF1155" s="214"/>
      <c r="IG1155" s="214"/>
      <c r="IH1155" s="233"/>
      <c r="II1155" s="160"/>
      <c r="IJ1155" s="217"/>
      <c r="IK1155" s="218"/>
      <c r="IL1155" s="218"/>
      <c r="IM1155" s="218"/>
      <c r="IO1155" s="391"/>
    </row>
    <row r="1156" spans="1:249" s="6" customFormat="1" ht="15" x14ac:dyDescent="0.2">
      <c r="A1156" s="467" t="s">
        <v>2165</v>
      </c>
      <c r="B1156" s="467" t="s">
        <v>3037</v>
      </c>
      <c r="C1156" s="393" t="s">
        <v>3152</v>
      </c>
      <c r="D1156" s="468"/>
      <c r="E1156" s="462" t="s">
        <v>2136</v>
      </c>
      <c r="F1156" s="14" t="s">
        <v>2149</v>
      </c>
      <c r="G1156" s="14" t="s">
        <v>2149</v>
      </c>
      <c r="H1156" s="469" t="s">
        <v>2149</v>
      </c>
      <c r="I1156" s="462"/>
      <c r="J1156" s="456"/>
      <c r="K1156" s="11"/>
      <c r="L1156" s="11"/>
      <c r="M1156" s="14"/>
      <c r="N1156" s="470"/>
      <c r="O1156" s="14"/>
      <c r="P1156" s="14"/>
      <c r="Q1156" s="14"/>
      <c r="R1156" s="14"/>
      <c r="S1156" s="14"/>
      <c r="T1156" s="469"/>
      <c r="U1156" s="454"/>
      <c r="V1156" s="454"/>
      <c r="W1156" s="9"/>
      <c r="X1156" s="9"/>
      <c r="Y1156" s="10"/>
      <c r="Z1156" s="495"/>
      <c r="AA1156" s="11"/>
      <c r="AB1156" s="472"/>
      <c r="AC1156" s="473"/>
      <c r="AD1156" s="473"/>
      <c r="AE1156" s="496"/>
      <c r="AF1156" s="12"/>
      <c r="AG1156" s="12"/>
      <c r="AH1156" s="13"/>
      <c r="AI1156" s="14"/>
      <c r="AJ1156" s="14"/>
      <c r="AK1156" s="7"/>
      <c r="AL1156" s="7"/>
      <c r="AM1156" s="15"/>
      <c r="AN1156" s="15"/>
      <c r="AO1156" s="8"/>
      <c r="AP1156" s="453"/>
      <c r="AQ1156" s="17"/>
      <c r="AR1156" s="18"/>
      <c r="AS1156" s="19"/>
      <c r="AT1156" s="19"/>
      <c r="AU1156" s="19"/>
      <c r="AV1156" s="19"/>
      <c r="AW1156" s="19"/>
      <c r="AX1156" s="19"/>
      <c r="AY1156" s="19"/>
      <c r="AZ1156" s="20"/>
      <c r="BA1156" s="20"/>
      <c r="BB1156" s="21"/>
      <c r="BC1156" s="22" t="s">
        <v>2179</v>
      </c>
      <c r="BD1156" s="77"/>
      <c r="BE1156" s="91"/>
      <c r="BF1156" s="91"/>
      <c r="BG1156" s="92"/>
      <c r="BH1156"/>
      <c r="BI1156"/>
      <c r="BJ1156"/>
      <c r="BK1156"/>
      <c r="BL1156"/>
      <c r="BM1156"/>
      <c r="BN1156"/>
      <c r="BO1156"/>
      <c r="BP1156"/>
      <c r="BQ1156"/>
      <c r="BR1156"/>
      <c r="BS1156"/>
      <c r="BT1156" s="92"/>
      <c r="BU1156" s="92"/>
      <c r="BV1156" s="92"/>
      <c r="BW1156" s="5"/>
      <c r="BX1156" s="5"/>
      <c r="BY1156" s="5"/>
      <c r="BZ1156" s="5"/>
      <c r="CA1156" s="5"/>
      <c r="CB1156" s="5"/>
      <c r="CC1156" s="5"/>
      <c r="CD1156" s="440"/>
      <c r="CE1156" s="440"/>
      <c r="CF1156" s="441"/>
      <c r="CG1156" s="442"/>
      <c r="CH1156" s="443"/>
      <c r="CI1156" s="443"/>
      <c r="CJ1156" s="443"/>
      <c r="CK1156" s="443"/>
      <c r="CL1156" s="4"/>
      <c r="CM1156" s="4"/>
      <c r="CN1156" s="5"/>
      <c r="CO1156" s="4"/>
      <c r="CP1156" s="444"/>
      <c r="CQ1156" s="445"/>
      <c r="CR1156" s="446"/>
      <c r="CS1156" s="446"/>
      <c r="CT1156" s="444"/>
      <c r="CU1156" s="444"/>
      <c r="CV1156" s="444"/>
      <c r="CW1156" s="444"/>
      <c r="CX1156" s="447"/>
      <c r="CY1156" s="447"/>
      <c r="CZ1156" s="447"/>
      <c r="DA1156" s="447"/>
      <c r="DB1156" s="448"/>
      <c r="DC1156" s="448"/>
      <c r="DD1156" s="446"/>
      <c r="DE1156" s="439"/>
      <c r="DF1156" s="439"/>
      <c r="DG1156" s="439"/>
      <c r="DH1156" s="439"/>
      <c r="DI1156" s="439"/>
      <c r="DJ1156" s="439"/>
      <c r="DK1156" s="439"/>
      <c r="DL1156" s="446"/>
      <c r="DM1156" s="446"/>
      <c r="DN1156" s="444"/>
      <c r="DO1156" s="444"/>
      <c r="DP1156" s="444"/>
      <c r="DQ1156" s="444"/>
      <c r="DR1156" s="444"/>
      <c r="DS1156" s="441"/>
      <c r="DT1156" s="449"/>
      <c r="DU1156" s="450"/>
      <c r="DV1156" s="450"/>
      <c r="DW1156" s="450"/>
      <c r="DX1156" s="450"/>
      <c r="DY1156" s="450"/>
      <c r="DZ1156" s="450"/>
      <c r="EA1156" s="450"/>
      <c r="EB1156" s="450"/>
      <c r="EC1156" s="450"/>
      <c r="ED1156" s="450"/>
      <c r="EE1156" s="446"/>
      <c r="EF1156" s="446"/>
      <c r="EL1156" s="4"/>
      <c r="EM1156" s="4"/>
      <c r="EN1156" s="5"/>
      <c r="EO1156" s="4"/>
      <c r="FA1156" s="23"/>
      <c r="FB1156" s="24"/>
      <c r="FC1156" s="75"/>
      <c r="FD1156" s="76"/>
      <c r="FF1156" s="89"/>
      <c r="IA1156" s="214"/>
      <c r="IB1156" s="215"/>
      <c r="IC1156" s="214"/>
      <c r="ID1156" s="215"/>
      <c r="IE1156" s="214"/>
      <c r="IF1156" s="214"/>
      <c r="IG1156" s="214"/>
      <c r="IH1156" s="233"/>
      <c r="II1156" s="160"/>
      <c r="IJ1156" s="217"/>
      <c r="IK1156" s="218"/>
      <c r="IL1156" s="218"/>
      <c r="IM1156" s="218"/>
      <c r="IO1156" s="391"/>
    </row>
    <row r="1157" spans="1:249" s="6" customFormat="1" ht="15" x14ac:dyDescent="0.2">
      <c r="A1157" s="467" t="s">
        <v>2195</v>
      </c>
      <c r="B1157" s="467" t="s">
        <v>2149</v>
      </c>
      <c r="C1157" s="393" t="s">
        <v>1208</v>
      </c>
      <c r="D1157" s="468"/>
      <c r="E1157" s="462" t="s">
        <v>2138</v>
      </c>
      <c r="F1157" s="14" t="s">
        <v>2149</v>
      </c>
      <c r="G1157" s="14" t="s">
        <v>2149</v>
      </c>
      <c r="H1157" s="469" t="s">
        <v>2149</v>
      </c>
      <c r="I1157" s="462"/>
      <c r="J1157" s="456"/>
      <c r="K1157" s="11"/>
      <c r="L1157" s="11"/>
      <c r="M1157" s="14"/>
      <c r="N1157" s="470"/>
      <c r="O1157" s="14"/>
      <c r="P1157" s="14"/>
      <c r="Q1157" s="14"/>
      <c r="R1157" s="14"/>
      <c r="S1157" s="14"/>
      <c r="T1157" s="469"/>
      <c r="U1157" s="454"/>
      <c r="V1157" s="454"/>
      <c r="W1157" s="9"/>
      <c r="X1157" s="9"/>
      <c r="Y1157" s="10"/>
      <c r="Z1157" s="495" t="s">
        <v>2195</v>
      </c>
      <c r="AA1157" s="11"/>
      <c r="AB1157" s="472"/>
      <c r="AC1157" s="473"/>
      <c r="AD1157" s="473"/>
      <c r="AE1157" s="496" t="s">
        <v>2195</v>
      </c>
      <c r="AF1157" s="12"/>
      <c r="AG1157" s="12"/>
      <c r="AH1157" s="13"/>
      <c r="AI1157" s="14"/>
      <c r="AJ1157" s="14"/>
      <c r="AK1157" s="7"/>
      <c r="AL1157" s="7"/>
      <c r="AM1157" s="15"/>
      <c r="AN1157" s="15"/>
      <c r="AO1157" s="8"/>
      <c r="AP1157" s="453" t="s">
        <v>592</v>
      </c>
      <c r="AQ1157" s="17"/>
      <c r="AR1157" s="18"/>
      <c r="AS1157" s="19"/>
      <c r="AT1157" s="19"/>
      <c r="AU1157" s="19"/>
      <c r="AV1157" s="19"/>
      <c r="AW1157" s="19"/>
      <c r="AX1157" s="19"/>
      <c r="AY1157" s="19"/>
      <c r="AZ1157" s="20"/>
      <c r="BA1157" s="20"/>
      <c r="BB1157" s="21"/>
      <c r="BC1157" s="22" t="s">
        <v>2179</v>
      </c>
      <c r="BD1157" s="77"/>
      <c r="BE1157" s="91"/>
      <c r="BF1157" s="91"/>
      <c r="BG1157" s="92"/>
      <c r="BH1157"/>
      <c r="BI1157"/>
      <c r="BJ1157"/>
      <c r="BK1157"/>
      <c r="BL1157"/>
      <c r="BM1157"/>
      <c r="BN1157"/>
      <c r="BO1157"/>
      <c r="BP1157"/>
      <c r="BQ1157"/>
      <c r="BR1157"/>
      <c r="BS1157"/>
      <c r="BT1157" s="92"/>
      <c r="BU1157" s="92"/>
      <c r="BV1157" s="92"/>
      <c r="BW1157" s="5"/>
      <c r="BX1157" s="5"/>
      <c r="BY1157" s="5"/>
      <c r="BZ1157" s="5"/>
      <c r="CA1157" s="5"/>
      <c r="CB1157" s="5"/>
      <c r="CC1157" s="5"/>
      <c r="CD1157" s="440"/>
      <c r="CE1157" s="440"/>
      <c r="CF1157" s="441"/>
      <c r="CG1157" s="442"/>
      <c r="CH1157" s="443"/>
      <c r="CI1157" s="443"/>
      <c r="CJ1157" s="443"/>
      <c r="CK1157" s="443"/>
      <c r="CL1157" s="4"/>
      <c r="CM1157" s="4"/>
      <c r="CN1157" s="5"/>
      <c r="CO1157" s="4"/>
      <c r="CP1157" s="444"/>
      <c r="CQ1157" s="445"/>
      <c r="CR1157" s="446"/>
      <c r="CS1157" s="446"/>
      <c r="CT1157" s="444"/>
      <c r="CU1157" s="444"/>
      <c r="CV1157" s="444"/>
      <c r="CW1157" s="444"/>
      <c r="CX1157" s="447"/>
      <c r="CY1157" s="447"/>
      <c r="CZ1157" s="447"/>
      <c r="DA1157" s="447"/>
      <c r="DB1157" s="448"/>
      <c r="DC1157" s="448"/>
      <c r="DD1157" s="446"/>
      <c r="DE1157" s="439"/>
      <c r="DF1157" s="439"/>
      <c r="DG1157" s="439"/>
      <c r="DH1157" s="439"/>
      <c r="DI1157" s="439"/>
      <c r="DJ1157" s="439"/>
      <c r="DK1157" s="439"/>
      <c r="DL1157" s="446"/>
      <c r="DM1157" s="446"/>
      <c r="DN1157" s="444"/>
      <c r="DO1157" s="444"/>
      <c r="DP1157" s="444"/>
      <c r="DQ1157" s="444"/>
      <c r="DR1157" s="444"/>
      <c r="DS1157" s="441"/>
      <c r="DT1157" s="449"/>
      <c r="DU1157" s="450"/>
      <c r="DV1157" s="450"/>
      <c r="DW1157" s="450"/>
      <c r="DX1157" s="450"/>
      <c r="DY1157" s="450"/>
      <c r="DZ1157" s="450"/>
      <c r="EA1157" s="450"/>
      <c r="EB1157" s="450"/>
      <c r="EC1157" s="450"/>
      <c r="ED1157" s="450"/>
      <c r="EE1157" s="446"/>
      <c r="EF1157" s="446"/>
      <c r="EL1157" s="4"/>
      <c r="EM1157" s="4"/>
      <c r="EN1157" s="5"/>
      <c r="EO1157" s="4"/>
      <c r="FA1157" s="23"/>
      <c r="FB1157" s="24"/>
      <c r="FC1157" s="75"/>
      <c r="FD1157" s="76"/>
      <c r="FF1157" s="89"/>
      <c r="IA1157" s="214"/>
      <c r="IB1157" s="215"/>
      <c r="IC1157" s="214"/>
      <c r="ID1157" s="215"/>
      <c r="IE1157" s="214"/>
      <c r="IF1157" s="214"/>
      <c r="IG1157" s="214"/>
      <c r="IH1157" s="233"/>
      <c r="II1157" s="160"/>
      <c r="IJ1157" s="217"/>
      <c r="IK1157" s="218"/>
      <c r="IL1157" s="218"/>
      <c r="IM1157" s="218"/>
      <c r="IO1157" s="391"/>
    </row>
    <row r="1158" spans="1:249" s="6" customFormat="1" ht="15" x14ac:dyDescent="0.2">
      <c r="A1158" s="467" t="s">
        <v>2195</v>
      </c>
      <c r="B1158" s="467" t="s">
        <v>2149</v>
      </c>
      <c r="C1158" s="393" t="s">
        <v>1209</v>
      </c>
      <c r="D1158" s="468"/>
      <c r="E1158" s="462" t="s">
        <v>2138</v>
      </c>
      <c r="F1158" s="14" t="s">
        <v>2149</v>
      </c>
      <c r="G1158" s="14" t="s">
        <v>2149</v>
      </c>
      <c r="H1158" s="469" t="s">
        <v>2149</v>
      </c>
      <c r="I1158" s="462"/>
      <c r="J1158" s="456"/>
      <c r="K1158" s="11"/>
      <c r="L1158" s="11"/>
      <c r="M1158" s="14"/>
      <c r="N1158" s="470"/>
      <c r="O1158" s="14"/>
      <c r="P1158" s="14"/>
      <c r="Q1158" s="14"/>
      <c r="R1158" s="14"/>
      <c r="S1158" s="14"/>
      <c r="T1158" s="469"/>
      <c r="U1158" s="454"/>
      <c r="V1158" s="454"/>
      <c r="W1158" s="9"/>
      <c r="X1158" s="9"/>
      <c r="Y1158" s="10"/>
      <c r="Z1158" s="495" t="s">
        <v>2195</v>
      </c>
      <c r="AA1158" s="11"/>
      <c r="AB1158" s="472"/>
      <c r="AC1158" s="473"/>
      <c r="AD1158" s="473"/>
      <c r="AE1158" s="496" t="s">
        <v>2195</v>
      </c>
      <c r="AF1158" s="12"/>
      <c r="AG1158" s="12"/>
      <c r="AH1158" s="13"/>
      <c r="AI1158" s="14"/>
      <c r="AJ1158" s="14"/>
      <c r="AK1158" s="7"/>
      <c r="AL1158" s="7"/>
      <c r="AM1158" s="15"/>
      <c r="AN1158" s="15"/>
      <c r="AO1158" s="8"/>
      <c r="AP1158" s="453" t="s">
        <v>593</v>
      </c>
      <c r="AQ1158" s="17"/>
      <c r="AR1158" s="18"/>
      <c r="AS1158" s="19"/>
      <c r="AT1158" s="19"/>
      <c r="AU1158" s="19"/>
      <c r="AV1158" s="19"/>
      <c r="AW1158" s="19"/>
      <c r="AX1158" s="19"/>
      <c r="AY1158" s="19"/>
      <c r="AZ1158" s="20"/>
      <c r="BA1158" s="20"/>
      <c r="BB1158" s="21"/>
      <c r="BC1158" s="22" t="s">
        <v>2179</v>
      </c>
      <c r="BD1158" s="77"/>
      <c r="BE1158" s="91"/>
      <c r="BF1158" s="91"/>
      <c r="BG1158" s="92"/>
      <c r="BH1158"/>
      <c r="BI1158"/>
      <c r="BJ1158"/>
      <c r="BK1158"/>
      <c r="BL1158"/>
      <c r="BM1158"/>
      <c r="BN1158"/>
      <c r="BO1158"/>
      <c r="BP1158"/>
      <c r="BQ1158"/>
      <c r="BR1158"/>
      <c r="BS1158"/>
      <c r="BT1158" s="92"/>
      <c r="BU1158" s="92"/>
      <c r="BV1158" s="92"/>
      <c r="BW1158" s="5"/>
      <c r="BX1158" s="5"/>
      <c r="BY1158" s="5"/>
      <c r="BZ1158" s="5"/>
      <c r="CA1158" s="5"/>
      <c r="CB1158" s="5"/>
      <c r="CC1158" s="5"/>
      <c r="CD1158" s="440"/>
      <c r="CE1158" s="440"/>
      <c r="CF1158" s="441"/>
      <c r="CG1158" s="442"/>
      <c r="CH1158" s="443"/>
      <c r="CI1158" s="443"/>
      <c r="CJ1158" s="443"/>
      <c r="CK1158" s="443"/>
      <c r="CL1158" s="4"/>
      <c r="CM1158" s="4"/>
      <c r="CN1158" s="5"/>
      <c r="CO1158" s="4"/>
      <c r="CP1158" s="444"/>
      <c r="CQ1158" s="445"/>
      <c r="CR1158" s="446"/>
      <c r="CS1158" s="446"/>
      <c r="CT1158" s="444"/>
      <c r="CU1158" s="444"/>
      <c r="CV1158" s="444"/>
      <c r="CW1158" s="444"/>
      <c r="CX1158" s="447"/>
      <c r="CY1158" s="447"/>
      <c r="CZ1158" s="447"/>
      <c r="DA1158" s="447"/>
      <c r="DB1158" s="448"/>
      <c r="DC1158" s="448"/>
      <c r="DD1158" s="446"/>
      <c r="DE1158" s="439"/>
      <c r="DF1158" s="439"/>
      <c r="DG1158" s="439"/>
      <c r="DH1158" s="439"/>
      <c r="DI1158" s="439"/>
      <c r="DJ1158" s="439"/>
      <c r="DK1158" s="439"/>
      <c r="DL1158" s="446"/>
      <c r="DM1158" s="446"/>
      <c r="DN1158" s="444"/>
      <c r="DO1158" s="444"/>
      <c r="DP1158" s="444"/>
      <c r="DQ1158" s="444"/>
      <c r="DR1158" s="444"/>
      <c r="DS1158" s="441"/>
      <c r="DT1158" s="449"/>
      <c r="DU1158" s="450"/>
      <c r="DV1158" s="450"/>
      <c r="DW1158" s="450"/>
      <c r="DX1158" s="450"/>
      <c r="DY1158" s="450"/>
      <c r="DZ1158" s="450"/>
      <c r="EA1158" s="450"/>
      <c r="EB1158" s="450"/>
      <c r="EC1158" s="450"/>
      <c r="ED1158" s="450"/>
      <c r="EE1158" s="446"/>
      <c r="EF1158" s="446"/>
      <c r="EL1158" s="4"/>
      <c r="EM1158" s="4"/>
      <c r="EN1158" s="5"/>
      <c r="EO1158" s="4"/>
      <c r="FA1158" s="23"/>
      <c r="FB1158" s="24"/>
      <c r="FC1158" s="75"/>
      <c r="FD1158" s="76"/>
      <c r="FF1158" s="89"/>
      <c r="IA1158" s="214"/>
      <c r="IB1158" s="215"/>
      <c r="IC1158" s="214"/>
      <c r="ID1158" s="215"/>
      <c r="IE1158" s="214"/>
      <c r="IF1158" s="214"/>
      <c r="IG1158" s="214"/>
      <c r="IH1158" s="233"/>
      <c r="II1158" s="160"/>
      <c r="IJ1158" s="217"/>
      <c r="IK1158" s="218"/>
      <c r="IL1158" s="218"/>
      <c r="IM1158" s="218"/>
      <c r="IO1158" s="391"/>
    </row>
    <row r="1159" spans="1:249" s="6" customFormat="1" ht="15" x14ac:dyDescent="0.2">
      <c r="A1159" s="467" t="s">
        <v>2165</v>
      </c>
      <c r="B1159" s="467" t="s">
        <v>2157</v>
      </c>
      <c r="C1159" s="393" t="s">
        <v>1210</v>
      </c>
      <c r="D1159" s="468"/>
      <c r="E1159" s="462" t="s">
        <v>2136</v>
      </c>
      <c r="F1159" s="14" t="s">
        <v>2149</v>
      </c>
      <c r="G1159" s="14" t="s">
        <v>2149</v>
      </c>
      <c r="H1159" s="469" t="s">
        <v>2149</v>
      </c>
      <c r="I1159" s="462"/>
      <c r="J1159" s="456"/>
      <c r="K1159" s="11"/>
      <c r="L1159" s="11"/>
      <c r="M1159" s="14"/>
      <c r="N1159" s="470"/>
      <c r="O1159" s="14"/>
      <c r="P1159" s="14"/>
      <c r="Q1159" s="14"/>
      <c r="R1159" s="14"/>
      <c r="S1159" s="14"/>
      <c r="T1159" s="469"/>
      <c r="U1159" s="454"/>
      <c r="V1159" s="454"/>
      <c r="W1159" s="9"/>
      <c r="X1159" s="9"/>
      <c r="Y1159" s="10"/>
      <c r="Z1159" s="495" t="s">
        <v>2195</v>
      </c>
      <c r="AA1159" s="11"/>
      <c r="AB1159" s="472"/>
      <c r="AC1159" s="473"/>
      <c r="AD1159" s="473"/>
      <c r="AE1159" s="496" t="s">
        <v>2195</v>
      </c>
      <c r="AF1159" s="12"/>
      <c r="AG1159" s="12"/>
      <c r="AH1159" s="13"/>
      <c r="AI1159" s="14"/>
      <c r="AJ1159" s="14"/>
      <c r="AK1159" s="7"/>
      <c r="AL1159" s="7"/>
      <c r="AM1159" s="15"/>
      <c r="AN1159" s="15"/>
      <c r="AO1159" s="8"/>
      <c r="AP1159" s="453" t="s">
        <v>594</v>
      </c>
      <c r="AQ1159" s="17"/>
      <c r="AR1159" s="18"/>
      <c r="AS1159" s="19"/>
      <c r="AT1159" s="19"/>
      <c r="AU1159" s="19"/>
      <c r="AV1159" s="19"/>
      <c r="AW1159" s="19"/>
      <c r="AX1159" s="19"/>
      <c r="AY1159" s="19"/>
      <c r="AZ1159" s="20"/>
      <c r="BA1159" s="20"/>
      <c r="BB1159" s="21"/>
      <c r="BC1159" s="22" t="s">
        <v>2179</v>
      </c>
      <c r="BD1159" s="77"/>
      <c r="BE1159" s="91"/>
      <c r="BF1159" s="91"/>
      <c r="BG1159" s="92"/>
      <c r="BH1159"/>
      <c r="BI1159"/>
      <c r="BJ1159"/>
      <c r="BK1159"/>
      <c r="BL1159"/>
      <c r="BM1159"/>
      <c r="BN1159"/>
      <c r="BO1159"/>
      <c r="BP1159"/>
      <c r="BQ1159"/>
      <c r="BR1159"/>
      <c r="BS1159"/>
      <c r="BT1159" s="92"/>
      <c r="BU1159" s="92"/>
      <c r="BV1159" s="92"/>
      <c r="BW1159" s="5"/>
      <c r="BX1159" s="5"/>
      <c r="BY1159" s="5"/>
      <c r="BZ1159" s="5"/>
      <c r="CA1159" s="5"/>
      <c r="CB1159" s="5"/>
      <c r="CC1159" s="5"/>
      <c r="CD1159" s="440"/>
      <c r="CE1159" s="440"/>
      <c r="CF1159" s="441"/>
      <c r="CG1159" s="442"/>
      <c r="CH1159" s="443"/>
      <c r="CI1159" s="443"/>
      <c r="CJ1159" s="443"/>
      <c r="CK1159" s="443"/>
      <c r="CL1159" s="4"/>
      <c r="CM1159" s="4"/>
      <c r="CN1159" s="5"/>
      <c r="CO1159" s="4"/>
      <c r="CP1159" s="444"/>
      <c r="CQ1159" s="445"/>
      <c r="CR1159" s="446"/>
      <c r="CS1159" s="446"/>
      <c r="CT1159" s="444"/>
      <c r="CU1159" s="444"/>
      <c r="CV1159" s="444"/>
      <c r="CW1159" s="444"/>
      <c r="CX1159" s="447"/>
      <c r="CY1159" s="447"/>
      <c r="CZ1159" s="447"/>
      <c r="DA1159" s="447"/>
      <c r="DB1159" s="448"/>
      <c r="DC1159" s="448"/>
      <c r="DD1159" s="446"/>
      <c r="DE1159" s="439"/>
      <c r="DF1159" s="439"/>
      <c r="DG1159" s="439"/>
      <c r="DH1159" s="439"/>
      <c r="DI1159" s="439"/>
      <c r="DJ1159" s="439"/>
      <c r="DK1159" s="439"/>
      <c r="DL1159" s="446"/>
      <c r="DM1159" s="446"/>
      <c r="DN1159" s="444"/>
      <c r="DO1159" s="444"/>
      <c r="DP1159" s="444"/>
      <c r="DQ1159" s="444"/>
      <c r="DR1159" s="444"/>
      <c r="DS1159" s="441"/>
      <c r="DT1159" s="449"/>
      <c r="DU1159" s="450"/>
      <c r="DV1159" s="450"/>
      <c r="DW1159" s="450"/>
      <c r="DX1159" s="450"/>
      <c r="DY1159" s="450"/>
      <c r="DZ1159" s="450"/>
      <c r="EA1159" s="450"/>
      <c r="EB1159" s="450"/>
      <c r="EC1159" s="450"/>
      <c r="ED1159" s="450"/>
      <c r="EE1159" s="446"/>
      <c r="EF1159" s="446"/>
      <c r="EL1159" s="4"/>
      <c r="EM1159" s="4"/>
      <c r="EN1159" s="5"/>
      <c r="EO1159" s="4"/>
      <c r="FA1159" s="23"/>
      <c r="FB1159" s="24"/>
      <c r="FC1159" s="75"/>
      <c r="FD1159" s="76"/>
      <c r="FF1159" s="89"/>
      <c r="IA1159" s="214"/>
      <c r="IB1159" s="215"/>
      <c r="IC1159" s="214"/>
      <c r="ID1159" s="215"/>
      <c r="IE1159" s="214"/>
      <c r="IF1159" s="214"/>
      <c r="IG1159" s="214"/>
      <c r="IH1159" s="233"/>
      <c r="II1159" s="160"/>
      <c r="IJ1159" s="217"/>
      <c r="IK1159" s="218"/>
      <c r="IL1159" s="218"/>
      <c r="IM1159" s="218"/>
      <c r="IO1159" s="391"/>
    </row>
    <row r="1160" spans="1:249" s="6" customFormat="1" ht="15" x14ac:dyDescent="0.2">
      <c r="A1160" s="467" t="s">
        <v>2165</v>
      </c>
      <c r="B1160" s="467" t="s">
        <v>1969</v>
      </c>
      <c r="C1160" s="393" t="s">
        <v>1211</v>
      </c>
      <c r="D1160" s="468"/>
      <c r="E1160" s="462" t="s">
        <v>2136</v>
      </c>
      <c r="F1160" s="14" t="s">
        <v>2149</v>
      </c>
      <c r="G1160" s="14" t="s">
        <v>2149</v>
      </c>
      <c r="H1160" s="469" t="s">
        <v>2149</v>
      </c>
      <c r="I1160" s="462"/>
      <c r="J1160" s="456"/>
      <c r="K1160" s="11"/>
      <c r="L1160" s="11"/>
      <c r="M1160" s="14"/>
      <c r="N1160" s="470"/>
      <c r="O1160" s="14"/>
      <c r="P1160" s="14"/>
      <c r="Q1160" s="14"/>
      <c r="R1160" s="14"/>
      <c r="S1160" s="14"/>
      <c r="T1160" s="469"/>
      <c r="U1160" s="454"/>
      <c r="V1160" s="454"/>
      <c r="W1160" s="9"/>
      <c r="X1160" s="9"/>
      <c r="Y1160" s="10"/>
      <c r="Z1160" s="495" t="s">
        <v>2142</v>
      </c>
      <c r="AA1160" s="11"/>
      <c r="AB1160" s="472"/>
      <c r="AC1160" s="473"/>
      <c r="AD1160" s="473"/>
      <c r="AE1160" s="496" t="s">
        <v>2195</v>
      </c>
      <c r="AF1160" s="12"/>
      <c r="AG1160" s="12"/>
      <c r="AH1160" s="13"/>
      <c r="AI1160" s="14"/>
      <c r="AJ1160" s="14"/>
      <c r="AK1160" s="7"/>
      <c r="AL1160" s="7"/>
      <c r="AM1160" s="15"/>
      <c r="AN1160" s="15"/>
      <c r="AO1160" s="8"/>
      <c r="AP1160" s="453" t="s">
        <v>595</v>
      </c>
      <c r="AQ1160" s="17"/>
      <c r="AR1160" s="18"/>
      <c r="AS1160" s="19"/>
      <c r="AT1160" s="19"/>
      <c r="AU1160" s="19"/>
      <c r="AV1160" s="19"/>
      <c r="AW1160" s="19"/>
      <c r="AX1160" s="19"/>
      <c r="AY1160" s="19"/>
      <c r="AZ1160" s="20"/>
      <c r="BA1160" s="20"/>
      <c r="BB1160" s="21"/>
      <c r="BC1160" s="22" t="s">
        <v>2179</v>
      </c>
      <c r="BD1160" s="77"/>
      <c r="BE1160" s="91"/>
      <c r="BF1160" s="91"/>
      <c r="BG1160" s="92"/>
      <c r="BH1160"/>
      <c r="BI1160"/>
      <c r="BJ1160"/>
      <c r="BK1160"/>
      <c r="BL1160"/>
      <c r="BM1160"/>
      <c r="BN1160"/>
      <c r="BO1160"/>
      <c r="BP1160"/>
      <c r="BQ1160"/>
      <c r="BR1160"/>
      <c r="BS1160"/>
      <c r="BT1160" s="92"/>
      <c r="BU1160" s="92"/>
      <c r="BV1160" s="92"/>
      <c r="BW1160" s="5"/>
      <c r="BX1160" s="5"/>
      <c r="BY1160" s="5"/>
      <c r="BZ1160" s="5"/>
      <c r="CA1160" s="5"/>
      <c r="CB1160" s="5"/>
      <c r="CC1160" s="5"/>
      <c r="CD1160" s="440"/>
      <c r="CE1160" s="440"/>
      <c r="CF1160" s="441"/>
      <c r="CG1160" s="442"/>
      <c r="CH1160" s="443"/>
      <c r="CI1160" s="443"/>
      <c r="CJ1160" s="443"/>
      <c r="CK1160" s="443"/>
      <c r="CL1160" s="4"/>
      <c r="CM1160" s="4"/>
      <c r="CN1160" s="5"/>
      <c r="CO1160" s="4"/>
      <c r="CP1160" s="444"/>
      <c r="CQ1160" s="445"/>
      <c r="CR1160" s="446"/>
      <c r="CS1160" s="446"/>
      <c r="CT1160" s="444"/>
      <c r="CU1160" s="444"/>
      <c r="CV1160" s="444"/>
      <c r="CW1160" s="444"/>
      <c r="CX1160" s="447"/>
      <c r="CY1160" s="447"/>
      <c r="CZ1160" s="447"/>
      <c r="DA1160" s="447"/>
      <c r="DB1160" s="448"/>
      <c r="DC1160" s="448"/>
      <c r="DD1160" s="446"/>
      <c r="DE1160" s="439"/>
      <c r="DF1160" s="439"/>
      <c r="DG1160" s="439"/>
      <c r="DH1160" s="439"/>
      <c r="DI1160" s="439"/>
      <c r="DJ1160" s="439"/>
      <c r="DK1160" s="439"/>
      <c r="DL1160" s="446"/>
      <c r="DM1160" s="446"/>
      <c r="DN1160" s="444"/>
      <c r="DO1160" s="444"/>
      <c r="DP1160" s="444"/>
      <c r="DQ1160" s="444"/>
      <c r="DR1160" s="444"/>
      <c r="DS1160" s="441"/>
      <c r="DT1160" s="449"/>
      <c r="DU1160" s="450"/>
      <c r="DV1160" s="450"/>
      <c r="DW1160" s="450"/>
      <c r="DX1160" s="450"/>
      <c r="DY1160" s="450"/>
      <c r="DZ1160" s="450"/>
      <c r="EA1160" s="450"/>
      <c r="EB1160" s="450"/>
      <c r="EC1160" s="450"/>
      <c r="ED1160" s="450"/>
      <c r="EE1160" s="446"/>
      <c r="EF1160" s="446"/>
      <c r="EL1160" s="4"/>
      <c r="EM1160" s="4"/>
      <c r="EN1160" s="5"/>
      <c r="EO1160" s="4"/>
      <c r="FA1160" s="23"/>
      <c r="FB1160" s="24"/>
      <c r="FC1160" s="75"/>
      <c r="FD1160" s="76"/>
      <c r="FF1160" s="89"/>
      <c r="IA1160" s="214"/>
      <c r="IB1160" s="215"/>
      <c r="IC1160" s="214"/>
      <c r="ID1160" s="215"/>
      <c r="IE1160" s="214"/>
      <c r="IF1160" s="214"/>
      <c r="IG1160" s="214"/>
      <c r="IH1160" s="233"/>
      <c r="II1160" s="160"/>
      <c r="IJ1160" s="217"/>
      <c r="IK1160" s="218"/>
      <c r="IL1160" s="218"/>
      <c r="IM1160" s="218"/>
      <c r="IO1160" s="391"/>
    </row>
    <row r="1161" spans="1:249" s="6" customFormat="1" ht="15" x14ac:dyDescent="0.2">
      <c r="A1161" s="467" t="s">
        <v>2195</v>
      </c>
      <c r="B1161" s="467" t="s">
        <v>2149</v>
      </c>
      <c r="C1161" s="393" t="s">
        <v>1212</v>
      </c>
      <c r="D1161" s="468"/>
      <c r="E1161" s="462" t="s">
        <v>2138</v>
      </c>
      <c r="F1161" s="14" t="s">
        <v>2149</v>
      </c>
      <c r="G1161" s="14" t="s">
        <v>2149</v>
      </c>
      <c r="H1161" s="469" t="s">
        <v>2149</v>
      </c>
      <c r="I1161" s="462"/>
      <c r="J1161" s="456"/>
      <c r="K1161" s="11"/>
      <c r="L1161" s="11"/>
      <c r="M1161" s="14"/>
      <c r="N1161" s="470"/>
      <c r="O1161" s="14"/>
      <c r="P1161" s="14"/>
      <c r="Q1161" s="14"/>
      <c r="R1161" s="14"/>
      <c r="S1161" s="14"/>
      <c r="T1161" s="469"/>
      <c r="U1161" s="454"/>
      <c r="V1161" s="454"/>
      <c r="W1161" s="9"/>
      <c r="X1161" s="9"/>
      <c r="Y1161" s="10"/>
      <c r="Z1161" s="495" t="s">
        <v>2195</v>
      </c>
      <c r="AA1161" s="11"/>
      <c r="AB1161" s="472"/>
      <c r="AC1161" s="473"/>
      <c r="AD1161" s="473"/>
      <c r="AE1161" s="496" t="s">
        <v>2195</v>
      </c>
      <c r="AF1161" s="12"/>
      <c r="AG1161" s="12"/>
      <c r="AH1161" s="13"/>
      <c r="AI1161" s="14"/>
      <c r="AJ1161" s="14"/>
      <c r="AK1161" s="7"/>
      <c r="AL1161" s="7"/>
      <c r="AM1161" s="15"/>
      <c r="AN1161" s="15"/>
      <c r="AO1161" s="8"/>
      <c r="AP1161" s="453" t="s">
        <v>596</v>
      </c>
      <c r="AQ1161" s="17"/>
      <c r="AR1161" s="18"/>
      <c r="AS1161" s="19"/>
      <c r="AT1161" s="19"/>
      <c r="AU1161" s="19"/>
      <c r="AV1161" s="19"/>
      <c r="AW1161" s="19"/>
      <c r="AX1161" s="19"/>
      <c r="AY1161" s="19"/>
      <c r="AZ1161" s="20"/>
      <c r="BA1161" s="20"/>
      <c r="BB1161" s="21"/>
      <c r="BC1161" s="22" t="s">
        <v>2179</v>
      </c>
      <c r="BD1161" s="77"/>
      <c r="BE1161" s="91"/>
      <c r="BF1161" s="91"/>
      <c r="BG1161" s="92"/>
      <c r="BH1161"/>
      <c r="BI1161"/>
      <c r="BJ1161"/>
      <c r="BK1161"/>
      <c r="BL1161"/>
      <c r="BM1161"/>
      <c r="BN1161"/>
      <c r="BO1161"/>
      <c r="BP1161"/>
      <c r="BQ1161"/>
      <c r="BR1161"/>
      <c r="BS1161"/>
      <c r="BT1161" s="92"/>
      <c r="BU1161" s="92"/>
      <c r="BV1161" s="92"/>
      <c r="BW1161" s="5"/>
      <c r="BX1161" s="5"/>
      <c r="BY1161" s="5"/>
      <c r="BZ1161" s="5"/>
      <c r="CA1161" s="5"/>
      <c r="CB1161" s="5"/>
      <c r="CC1161" s="5"/>
      <c r="CD1161" s="440"/>
      <c r="CE1161" s="440"/>
      <c r="CF1161" s="441"/>
      <c r="CG1161" s="442"/>
      <c r="CH1161" s="443"/>
      <c r="CI1161" s="443"/>
      <c r="CJ1161" s="443"/>
      <c r="CK1161" s="443"/>
      <c r="CL1161" s="4"/>
      <c r="CM1161" s="4"/>
      <c r="CN1161" s="5"/>
      <c r="CO1161" s="4"/>
      <c r="CP1161" s="444"/>
      <c r="CQ1161" s="445"/>
      <c r="CR1161" s="446"/>
      <c r="CS1161" s="446"/>
      <c r="CT1161" s="444"/>
      <c r="CU1161" s="444"/>
      <c r="CV1161" s="444"/>
      <c r="CW1161" s="444"/>
      <c r="CX1161" s="447"/>
      <c r="CY1161" s="447"/>
      <c r="CZ1161" s="447"/>
      <c r="DA1161" s="447"/>
      <c r="DB1161" s="448"/>
      <c r="DC1161" s="448"/>
      <c r="DD1161" s="446"/>
      <c r="DE1161" s="439"/>
      <c r="DF1161" s="439"/>
      <c r="DG1161" s="439"/>
      <c r="DH1161" s="439"/>
      <c r="DI1161" s="439"/>
      <c r="DJ1161" s="439"/>
      <c r="DK1161" s="439"/>
      <c r="DL1161" s="446"/>
      <c r="DM1161" s="446"/>
      <c r="DN1161" s="444"/>
      <c r="DO1161" s="444"/>
      <c r="DP1161" s="444"/>
      <c r="DQ1161" s="444"/>
      <c r="DR1161" s="444"/>
      <c r="DS1161" s="441"/>
      <c r="DT1161" s="449"/>
      <c r="DU1161" s="450"/>
      <c r="DV1161" s="450"/>
      <c r="DW1161" s="450"/>
      <c r="DX1161" s="450"/>
      <c r="DY1161" s="450"/>
      <c r="DZ1161" s="450"/>
      <c r="EA1161" s="450"/>
      <c r="EB1161" s="450"/>
      <c r="EC1161" s="450"/>
      <c r="ED1161" s="450"/>
      <c r="EE1161" s="446"/>
      <c r="EF1161" s="446"/>
      <c r="EL1161" s="4"/>
      <c r="EM1161" s="4"/>
      <c r="EN1161" s="5"/>
      <c r="EO1161" s="4"/>
      <c r="FA1161" s="23"/>
      <c r="FB1161" s="24"/>
      <c r="FC1161" s="75"/>
      <c r="FD1161" s="76"/>
      <c r="FF1161" s="89"/>
      <c r="IA1161" s="214"/>
      <c r="IB1161" s="215"/>
      <c r="IC1161" s="214"/>
      <c r="ID1161" s="215"/>
      <c r="IE1161" s="214"/>
      <c r="IF1161" s="214"/>
      <c r="IG1161" s="214"/>
      <c r="IH1161" s="233"/>
      <c r="II1161" s="160"/>
      <c r="IJ1161" s="217"/>
      <c r="IK1161" s="218"/>
      <c r="IL1161" s="218"/>
      <c r="IM1161" s="218"/>
      <c r="IO1161" s="391"/>
    </row>
    <row r="1162" spans="1:249" s="6" customFormat="1" ht="15" x14ac:dyDescent="0.2">
      <c r="A1162" s="467" t="s">
        <v>2165</v>
      </c>
      <c r="B1162" s="467" t="s">
        <v>3037</v>
      </c>
      <c r="C1162" s="458" t="s">
        <v>3153</v>
      </c>
      <c r="D1162" s="468"/>
      <c r="E1162" s="462" t="s">
        <v>2136</v>
      </c>
      <c r="F1162" s="14" t="s">
        <v>2149</v>
      </c>
      <c r="G1162" s="14" t="s">
        <v>2149</v>
      </c>
      <c r="H1162" s="469" t="s">
        <v>2149</v>
      </c>
      <c r="I1162" s="462"/>
      <c r="J1162" s="456"/>
      <c r="K1162" s="11"/>
      <c r="L1162" s="11"/>
      <c r="M1162" s="14"/>
      <c r="N1162" s="470"/>
      <c r="O1162" s="14"/>
      <c r="P1162" s="14"/>
      <c r="Q1162" s="14"/>
      <c r="R1162" s="14"/>
      <c r="S1162" s="14"/>
      <c r="T1162" s="469"/>
      <c r="U1162" s="454"/>
      <c r="V1162" s="454"/>
      <c r="W1162" s="454"/>
      <c r="X1162" s="454"/>
      <c r="Y1162" s="471"/>
      <c r="Z1162" s="471"/>
      <c r="AA1162" s="11"/>
      <c r="AB1162" s="472"/>
      <c r="AC1162" s="473"/>
      <c r="AD1162" s="473"/>
      <c r="AE1162" s="473"/>
      <c r="AF1162" s="473"/>
      <c r="AG1162" s="473"/>
      <c r="AH1162" s="474"/>
      <c r="AI1162" s="14"/>
      <c r="AJ1162" s="14"/>
      <c r="AK1162" s="11"/>
      <c r="AL1162" s="11"/>
      <c r="AM1162" s="475"/>
      <c r="AN1162" s="475"/>
      <c r="AO1162" s="469"/>
      <c r="AP1162" s="476"/>
      <c r="AQ1162" s="477"/>
      <c r="AR1162" s="478"/>
      <c r="AS1162" s="479"/>
      <c r="AT1162" s="479"/>
      <c r="AU1162" s="479"/>
      <c r="AV1162" s="479"/>
      <c r="AW1162" s="479"/>
      <c r="AX1162" s="479"/>
      <c r="AY1162" s="479"/>
      <c r="AZ1162" s="480"/>
      <c r="BA1162" s="480"/>
      <c r="BB1162" s="21"/>
      <c r="BC1162" s="22" t="s">
        <v>2179</v>
      </c>
      <c r="BD1162" s="77"/>
      <c r="BE1162" s="91"/>
      <c r="BF1162" s="91"/>
      <c r="BG1162" s="92"/>
      <c r="BH1162"/>
      <c r="BI1162"/>
      <c r="BJ1162"/>
      <c r="BK1162"/>
      <c r="BL1162"/>
      <c r="BM1162"/>
      <c r="BN1162"/>
      <c r="BO1162"/>
      <c r="BP1162"/>
      <c r="BQ1162"/>
      <c r="BR1162"/>
      <c r="BS1162"/>
      <c r="BT1162" s="92"/>
      <c r="BU1162" s="92"/>
      <c r="BV1162" s="92"/>
      <c r="BW1162" s="5"/>
      <c r="BX1162" s="5"/>
      <c r="BY1162" s="5"/>
      <c r="BZ1162" s="5"/>
      <c r="CA1162" s="5"/>
      <c r="CB1162" s="5"/>
      <c r="CC1162" s="5"/>
      <c r="CD1162" s="440"/>
      <c r="CE1162" s="440"/>
      <c r="CF1162" s="441"/>
      <c r="CG1162" s="442"/>
      <c r="CH1162" s="443"/>
      <c r="CI1162" s="443"/>
      <c r="CJ1162" s="443"/>
      <c r="CK1162" s="443"/>
      <c r="CL1162" s="4"/>
      <c r="CM1162" s="4"/>
      <c r="CN1162" s="5"/>
      <c r="CO1162" s="4"/>
      <c r="CP1162" s="444"/>
      <c r="CQ1162" s="445"/>
      <c r="CR1162" s="446"/>
      <c r="CS1162" s="446"/>
      <c r="CT1162" s="444"/>
      <c r="CU1162" s="444"/>
      <c r="CV1162" s="444"/>
      <c r="CW1162" s="444"/>
      <c r="CX1162" s="447"/>
      <c r="CY1162" s="447"/>
      <c r="CZ1162" s="447"/>
      <c r="DA1162" s="447"/>
      <c r="DB1162" s="448"/>
      <c r="DC1162" s="448"/>
      <c r="DD1162" s="446"/>
      <c r="DE1162" s="439"/>
      <c r="DF1162" s="439"/>
      <c r="DG1162" s="439"/>
      <c r="DH1162" s="439"/>
      <c r="DI1162" s="439"/>
      <c r="DJ1162" s="439"/>
      <c r="DK1162" s="439"/>
      <c r="DL1162" s="446"/>
      <c r="DM1162" s="446"/>
      <c r="DN1162" s="444"/>
      <c r="DO1162" s="444"/>
      <c r="DP1162" s="444"/>
      <c r="DQ1162" s="444"/>
      <c r="DR1162" s="444"/>
      <c r="DS1162" s="441"/>
      <c r="DT1162" s="449"/>
      <c r="DU1162" s="450"/>
      <c r="DV1162" s="450"/>
      <c r="DW1162" s="450"/>
      <c r="DX1162" s="450"/>
      <c r="DY1162" s="450"/>
      <c r="DZ1162" s="450"/>
      <c r="EA1162" s="450"/>
      <c r="EB1162" s="450"/>
      <c r="EC1162" s="450"/>
      <c r="ED1162" s="450"/>
      <c r="EE1162" s="446"/>
      <c r="EF1162" s="446"/>
      <c r="EL1162" s="4"/>
      <c r="EM1162" s="4"/>
      <c r="EN1162" s="5"/>
      <c r="EO1162" s="4"/>
      <c r="FA1162" s="23"/>
      <c r="FB1162" s="24"/>
      <c r="FC1162" s="75"/>
      <c r="FD1162" s="76"/>
      <c r="FF1162" s="89"/>
      <c r="IA1162" s="214"/>
      <c r="IB1162" s="215"/>
      <c r="IC1162" s="214"/>
      <c r="ID1162" s="215"/>
      <c r="IE1162" s="214"/>
      <c r="IF1162" s="214"/>
      <c r="IG1162" s="214"/>
      <c r="IH1162" s="233"/>
      <c r="II1162" s="160"/>
      <c r="IJ1162" s="217"/>
      <c r="IK1162" s="218"/>
      <c r="IL1162" s="218"/>
      <c r="IM1162" s="218"/>
      <c r="IO1162" s="391"/>
    </row>
    <row r="1163" spans="1:249" s="6" customFormat="1" ht="15" x14ac:dyDescent="0.2">
      <c r="A1163" s="467" t="s">
        <v>2195</v>
      </c>
      <c r="B1163" s="467" t="s">
        <v>2149</v>
      </c>
      <c r="C1163" s="393" t="s">
        <v>1213</v>
      </c>
      <c r="D1163" s="468"/>
      <c r="E1163" s="462" t="s">
        <v>2138</v>
      </c>
      <c r="F1163" s="14" t="s">
        <v>2149</v>
      </c>
      <c r="G1163" s="14" t="s">
        <v>2149</v>
      </c>
      <c r="H1163" s="469" t="s">
        <v>2149</v>
      </c>
      <c r="I1163" s="462"/>
      <c r="J1163" s="456"/>
      <c r="K1163" s="11"/>
      <c r="L1163" s="11"/>
      <c r="M1163" s="14"/>
      <c r="N1163" s="470"/>
      <c r="O1163" s="14"/>
      <c r="P1163" s="14"/>
      <c r="Q1163" s="14"/>
      <c r="R1163" s="14"/>
      <c r="S1163" s="14"/>
      <c r="T1163" s="469"/>
      <c r="U1163" s="454"/>
      <c r="V1163" s="454"/>
      <c r="W1163" s="9"/>
      <c r="X1163" s="9"/>
      <c r="Y1163" s="10"/>
      <c r="Z1163" s="495" t="s">
        <v>2195</v>
      </c>
      <c r="AA1163" s="11"/>
      <c r="AB1163" s="472"/>
      <c r="AC1163" s="473"/>
      <c r="AD1163" s="473"/>
      <c r="AE1163" s="496" t="s">
        <v>2195</v>
      </c>
      <c r="AF1163" s="12"/>
      <c r="AG1163" s="12"/>
      <c r="AH1163" s="13"/>
      <c r="AI1163" s="14"/>
      <c r="AJ1163" s="14"/>
      <c r="AK1163" s="7"/>
      <c r="AL1163" s="7"/>
      <c r="AM1163" s="15"/>
      <c r="AN1163" s="15"/>
      <c r="AO1163" s="8"/>
      <c r="AP1163" s="453" t="s">
        <v>597</v>
      </c>
      <c r="AQ1163" s="17"/>
      <c r="AR1163" s="18"/>
      <c r="AS1163" s="19"/>
      <c r="AT1163" s="19"/>
      <c r="AU1163" s="19"/>
      <c r="AV1163" s="19"/>
      <c r="AW1163" s="19"/>
      <c r="AX1163" s="19"/>
      <c r="AY1163" s="19"/>
      <c r="AZ1163" s="20"/>
      <c r="BA1163" s="20"/>
      <c r="BB1163" s="21"/>
      <c r="BC1163" s="22" t="s">
        <v>2179</v>
      </c>
      <c r="BD1163" s="77"/>
      <c r="BE1163" s="91"/>
      <c r="BF1163" s="91"/>
      <c r="BG1163" s="92"/>
      <c r="BH1163"/>
      <c r="BI1163"/>
      <c r="BJ1163"/>
      <c r="BK1163"/>
      <c r="BL1163"/>
      <c r="BM1163"/>
      <c r="BN1163"/>
      <c r="BO1163"/>
      <c r="BP1163"/>
      <c r="BQ1163"/>
      <c r="BR1163"/>
      <c r="BS1163"/>
      <c r="BT1163" s="92"/>
      <c r="BU1163" s="92"/>
      <c r="BV1163" s="92"/>
      <c r="BW1163" s="5"/>
      <c r="BX1163" s="5"/>
      <c r="BY1163" s="5"/>
      <c r="BZ1163" s="5"/>
      <c r="CA1163" s="5"/>
      <c r="CB1163" s="5"/>
      <c r="CC1163" s="5"/>
      <c r="CD1163" s="440"/>
      <c r="CE1163" s="440"/>
      <c r="CF1163" s="441"/>
      <c r="CG1163" s="442"/>
      <c r="CH1163" s="443"/>
      <c r="CI1163" s="443"/>
      <c r="CJ1163" s="443"/>
      <c r="CK1163" s="443"/>
      <c r="CL1163" s="4"/>
      <c r="CM1163" s="4"/>
      <c r="CN1163" s="5"/>
      <c r="CO1163" s="4"/>
      <c r="CP1163" s="444"/>
      <c r="CQ1163" s="445"/>
      <c r="CR1163" s="446"/>
      <c r="CS1163" s="446"/>
      <c r="CT1163" s="444"/>
      <c r="CU1163" s="444"/>
      <c r="CV1163" s="444"/>
      <c r="CW1163" s="444"/>
      <c r="CX1163" s="447"/>
      <c r="CY1163" s="447"/>
      <c r="CZ1163" s="447"/>
      <c r="DA1163" s="447"/>
      <c r="DB1163" s="448"/>
      <c r="DC1163" s="448"/>
      <c r="DD1163" s="446"/>
      <c r="DE1163" s="439"/>
      <c r="DF1163" s="439"/>
      <c r="DG1163" s="439"/>
      <c r="DH1163" s="439"/>
      <c r="DI1163" s="439"/>
      <c r="DJ1163" s="439"/>
      <c r="DK1163" s="439"/>
      <c r="DL1163" s="446"/>
      <c r="DM1163" s="446"/>
      <c r="DN1163" s="444"/>
      <c r="DO1163" s="444"/>
      <c r="DP1163" s="444"/>
      <c r="DQ1163" s="444"/>
      <c r="DR1163" s="444"/>
      <c r="DS1163" s="441"/>
      <c r="DT1163" s="449"/>
      <c r="DU1163" s="450"/>
      <c r="DV1163" s="450"/>
      <c r="DW1163" s="450"/>
      <c r="DX1163" s="450"/>
      <c r="DY1163" s="450"/>
      <c r="DZ1163" s="450"/>
      <c r="EA1163" s="450"/>
      <c r="EB1163" s="450"/>
      <c r="EC1163" s="450"/>
      <c r="ED1163" s="450"/>
      <c r="EE1163" s="446"/>
      <c r="EF1163" s="446"/>
      <c r="EL1163" s="4"/>
      <c r="EM1163" s="4"/>
      <c r="EN1163" s="5"/>
      <c r="EO1163" s="4"/>
      <c r="FA1163" s="23"/>
      <c r="FB1163" s="24"/>
      <c r="FC1163" s="75"/>
      <c r="FD1163" s="76"/>
      <c r="FF1163" s="89"/>
      <c r="IA1163" s="214"/>
      <c r="IB1163" s="215"/>
      <c r="IC1163" s="214"/>
      <c r="ID1163" s="215"/>
      <c r="IE1163" s="214"/>
      <c r="IF1163" s="214"/>
      <c r="IG1163" s="214"/>
      <c r="IH1163" s="233"/>
      <c r="II1163" s="160"/>
      <c r="IJ1163" s="217"/>
      <c r="IK1163" s="218"/>
      <c r="IL1163" s="218"/>
      <c r="IM1163" s="218"/>
      <c r="IO1163" s="391"/>
    </row>
    <row r="1164" spans="1:249" s="6" customFormat="1" ht="15" x14ac:dyDescent="0.2">
      <c r="A1164" s="467" t="s">
        <v>2195</v>
      </c>
      <c r="B1164" s="467" t="s">
        <v>2149</v>
      </c>
      <c r="C1164" s="393" t="s">
        <v>1214</v>
      </c>
      <c r="D1164" s="468"/>
      <c r="E1164" s="462" t="s">
        <v>2138</v>
      </c>
      <c r="F1164" s="14" t="s">
        <v>2149</v>
      </c>
      <c r="G1164" s="14" t="s">
        <v>2149</v>
      </c>
      <c r="H1164" s="469" t="s">
        <v>2149</v>
      </c>
      <c r="I1164" s="462"/>
      <c r="J1164" s="456"/>
      <c r="K1164" s="11"/>
      <c r="L1164" s="11"/>
      <c r="M1164" s="14"/>
      <c r="N1164" s="470"/>
      <c r="O1164" s="14"/>
      <c r="P1164" s="14"/>
      <c r="Q1164" s="14"/>
      <c r="R1164" s="14"/>
      <c r="S1164" s="14"/>
      <c r="T1164" s="469"/>
      <c r="U1164" s="454"/>
      <c r="V1164" s="454"/>
      <c r="W1164" s="9"/>
      <c r="X1164" s="9"/>
      <c r="Y1164" s="10"/>
      <c r="Z1164" s="495" t="s">
        <v>2195</v>
      </c>
      <c r="AA1164" s="11"/>
      <c r="AB1164" s="472"/>
      <c r="AC1164" s="473"/>
      <c r="AD1164" s="473"/>
      <c r="AE1164" s="496" t="s">
        <v>2195</v>
      </c>
      <c r="AF1164" s="12"/>
      <c r="AG1164" s="12"/>
      <c r="AH1164" s="13"/>
      <c r="AI1164" s="14"/>
      <c r="AJ1164" s="14"/>
      <c r="AK1164" s="7"/>
      <c r="AL1164" s="7"/>
      <c r="AM1164" s="15"/>
      <c r="AN1164" s="15"/>
      <c r="AO1164" s="8"/>
      <c r="AP1164" s="453" t="s">
        <v>598</v>
      </c>
      <c r="AQ1164" s="17"/>
      <c r="AR1164" s="18"/>
      <c r="AS1164" s="19"/>
      <c r="AT1164" s="19"/>
      <c r="AU1164" s="19"/>
      <c r="AV1164" s="19"/>
      <c r="AW1164" s="19"/>
      <c r="AX1164" s="19"/>
      <c r="AY1164" s="19"/>
      <c r="AZ1164" s="20"/>
      <c r="BA1164" s="20"/>
      <c r="BB1164" s="21"/>
      <c r="BC1164" s="22" t="s">
        <v>2179</v>
      </c>
      <c r="BD1164" s="77"/>
      <c r="BE1164" s="91"/>
      <c r="BF1164" s="91"/>
      <c r="BG1164" s="92"/>
      <c r="BH1164"/>
      <c r="BI1164"/>
      <c r="BJ1164"/>
      <c r="BK1164"/>
      <c r="BL1164"/>
      <c r="BM1164"/>
      <c r="BN1164"/>
      <c r="BO1164"/>
      <c r="BP1164"/>
      <c r="BQ1164"/>
      <c r="BR1164"/>
      <c r="BS1164"/>
      <c r="BT1164" s="92"/>
      <c r="BU1164" s="92"/>
      <c r="BV1164" s="92"/>
      <c r="BW1164" s="5"/>
      <c r="BX1164" s="5"/>
      <c r="BY1164" s="5"/>
      <c r="BZ1164" s="5"/>
      <c r="CA1164" s="5"/>
      <c r="CB1164" s="5"/>
      <c r="CC1164" s="5"/>
      <c r="CD1164" s="440"/>
      <c r="CE1164" s="440"/>
      <c r="CF1164" s="441"/>
      <c r="CG1164" s="442"/>
      <c r="CH1164" s="443"/>
      <c r="CI1164" s="443"/>
      <c r="CJ1164" s="443"/>
      <c r="CK1164" s="443"/>
      <c r="CL1164" s="4"/>
      <c r="CM1164" s="4"/>
      <c r="CN1164" s="5"/>
      <c r="CO1164" s="4"/>
      <c r="CP1164" s="444"/>
      <c r="CQ1164" s="445"/>
      <c r="CR1164" s="446"/>
      <c r="CS1164" s="446"/>
      <c r="CT1164" s="444"/>
      <c r="CU1164" s="444"/>
      <c r="CV1164" s="444"/>
      <c r="CW1164" s="444"/>
      <c r="CX1164" s="447"/>
      <c r="CY1164" s="447"/>
      <c r="CZ1164" s="447"/>
      <c r="DA1164" s="447"/>
      <c r="DB1164" s="448"/>
      <c r="DC1164" s="448"/>
      <c r="DD1164" s="446"/>
      <c r="DE1164" s="439"/>
      <c r="DF1164" s="439"/>
      <c r="DG1164" s="439"/>
      <c r="DH1164" s="439"/>
      <c r="DI1164" s="439"/>
      <c r="DJ1164" s="439"/>
      <c r="DK1164" s="439"/>
      <c r="DL1164" s="446"/>
      <c r="DM1164" s="446"/>
      <c r="DN1164" s="444"/>
      <c r="DO1164" s="444"/>
      <c r="DP1164" s="444"/>
      <c r="DQ1164" s="444"/>
      <c r="DR1164" s="444"/>
      <c r="DS1164" s="441"/>
      <c r="DT1164" s="449"/>
      <c r="DU1164" s="450"/>
      <c r="DV1164" s="450"/>
      <c r="DW1164" s="450"/>
      <c r="DX1164" s="450"/>
      <c r="DY1164" s="450"/>
      <c r="DZ1164" s="450"/>
      <c r="EA1164" s="450"/>
      <c r="EB1164" s="450"/>
      <c r="EC1164" s="450"/>
      <c r="ED1164" s="450"/>
      <c r="EE1164" s="446"/>
      <c r="EF1164" s="446"/>
      <c r="EL1164" s="4"/>
      <c r="EM1164" s="4"/>
      <c r="EN1164" s="5"/>
      <c r="EO1164" s="4"/>
      <c r="FA1164" s="23"/>
      <c r="FB1164" s="24"/>
      <c r="FC1164" s="75"/>
      <c r="FD1164" s="76"/>
      <c r="FF1164" s="89"/>
      <c r="IA1164" s="214"/>
      <c r="IB1164" s="215"/>
      <c r="IC1164" s="214"/>
      <c r="ID1164" s="215"/>
      <c r="IE1164" s="214"/>
      <c r="IF1164" s="214"/>
      <c r="IG1164" s="214"/>
      <c r="IH1164" s="233"/>
      <c r="II1164" s="160"/>
      <c r="IJ1164" s="217"/>
      <c r="IK1164" s="218"/>
      <c r="IL1164" s="218"/>
      <c r="IM1164" s="218"/>
      <c r="IO1164" s="391"/>
    </row>
    <row r="1165" spans="1:249" s="6" customFormat="1" ht="15" x14ac:dyDescent="0.2">
      <c r="A1165" s="467" t="s">
        <v>2195</v>
      </c>
      <c r="B1165" s="467" t="s">
        <v>2149</v>
      </c>
      <c r="C1165" s="393" t="s">
        <v>1215</v>
      </c>
      <c r="D1165" s="468"/>
      <c r="E1165" s="462" t="s">
        <v>2138</v>
      </c>
      <c r="F1165" s="14" t="s">
        <v>2149</v>
      </c>
      <c r="G1165" s="14" t="s">
        <v>2149</v>
      </c>
      <c r="H1165" s="469" t="s">
        <v>2149</v>
      </c>
      <c r="I1165" s="462"/>
      <c r="J1165" s="456"/>
      <c r="K1165" s="11"/>
      <c r="L1165" s="11"/>
      <c r="M1165" s="14"/>
      <c r="N1165" s="470"/>
      <c r="O1165" s="14"/>
      <c r="P1165" s="14"/>
      <c r="Q1165" s="14"/>
      <c r="R1165" s="14"/>
      <c r="S1165" s="14"/>
      <c r="T1165" s="469"/>
      <c r="U1165" s="454"/>
      <c r="V1165" s="454"/>
      <c r="W1165" s="9"/>
      <c r="X1165" s="9"/>
      <c r="Y1165" s="10"/>
      <c r="Z1165" s="495" t="s">
        <v>2195</v>
      </c>
      <c r="AA1165" s="11"/>
      <c r="AB1165" s="472"/>
      <c r="AC1165" s="473"/>
      <c r="AD1165" s="473"/>
      <c r="AE1165" s="496" t="s">
        <v>2195</v>
      </c>
      <c r="AF1165" s="12"/>
      <c r="AG1165" s="12"/>
      <c r="AH1165" s="13"/>
      <c r="AI1165" s="14"/>
      <c r="AJ1165" s="14"/>
      <c r="AK1165" s="7"/>
      <c r="AL1165" s="7"/>
      <c r="AM1165" s="15"/>
      <c r="AN1165" s="15"/>
      <c r="AO1165" s="8"/>
      <c r="AP1165" s="453" t="s">
        <v>599</v>
      </c>
      <c r="AQ1165" s="17"/>
      <c r="AR1165" s="18"/>
      <c r="AS1165" s="19"/>
      <c r="AT1165" s="19"/>
      <c r="AU1165" s="19"/>
      <c r="AV1165" s="19"/>
      <c r="AW1165" s="19"/>
      <c r="AX1165" s="19"/>
      <c r="AY1165" s="19"/>
      <c r="AZ1165" s="20"/>
      <c r="BA1165" s="20"/>
      <c r="BB1165" s="21"/>
      <c r="BC1165" s="22" t="s">
        <v>2179</v>
      </c>
      <c r="BD1165" s="77"/>
      <c r="BE1165" s="91"/>
      <c r="BF1165" s="91"/>
      <c r="BG1165" s="92"/>
      <c r="BH1165"/>
      <c r="BI1165"/>
      <c r="BJ1165"/>
      <c r="BK1165"/>
      <c r="BL1165"/>
      <c r="BM1165"/>
      <c r="BN1165"/>
      <c r="BO1165"/>
      <c r="BP1165"/>
      <c r="BQ1165"/>
      <c r="BR1165"/>
      <c r="BS1165"/>
      <c r="BT1165" s="92"/>
      <c r="BU1165" s="92"/>
      <c r="BV1165" s="92"/>
      <c r="BW1165" s="5"/>
      <c r="BX1165" s="5"/>
      <c r="BY1165" s="5"/>
      <c r="BZ1165" s="5"/>
      <c r="CA1165" s="5"/>
      <c r="CB1165" s="5"/>
      <c r="CC1165" s="5"/>
      <c r="CD1165" s="440"/>
      <c r="CE1165" s="440"/>
      <c r="CF1165" s="441"/>
      <c r="CG1165" s="442"/>
      <c r="CH1165" s="443"/>
      <c r="CI1165" s="443"/>
      <c r="CJ1165" s="443"/>
      <c r="CK1165" s="443"/>
      <c r="CL1165" s="4"/>
      <c r="CM1165" s="4"/>
      <c r="CN1165" s="5"/>
      <c r="CO1165" s="4"/>
      <c r="CP1165" s="444"/>
      <c r="CQ1165" s="445"/>
      <c r="CR1165" s="446"/>
      <c r="CS1165" s="446"/>
      <c r="CT1165" s="444"/>
      <c r="CU1165" s="444"/>
      <c r="CV1165" s="444"/>
      <c r="CW1165" s="444"/>
      <c r="CX1165" s="447"/>
      <c r="CY1165" s="447"/>
      <c r="CZ1165" s="447"/>
      <c r="DA1165" s="447"/>
      <c r="DB1165" s="448"/>
      <c r="DC1165" s="448"/>
      <c r="DD1165" s="446"/>
      <c r="DE1165" s="439"/>
      <c r="DF1165" s="439"/>
      <c r="DG1165" s="439"/>
      <c r="DH1165" s="439"/>
      <c r="DI1165" s="439"/>
      <c r="DJ1165" s="439"/>
      <c r="DK1165" s="439"/>
      <c r="DL1165" s="446"/>
      <c r="DM1165" s="446"/>
      <c r="DN1165" s="444"/>
      <c r="DO1165" s="444"/>
      <c r="DP1165" s="444"/>
      <c r="DQ1165" s="444"/>
      <c r="DR1165" s="444"/>
      <c r="DS1165" s="441"/>
      <c r="DT1165" s="449"/>
      <c r="DU1165" s="450"/>
      <c r="DV1165" s="450"/>
      <c r="DW1165" s="450"/>
      <c r="DX1165" s="450"/>
      <c r="DY1165" s="450"/>
      <c r="DZ1165" s="450"/>
      <c r="EA1165" s="450"/>
      <c r="EB1165" s="450"/>
      <c r="EC1165" s="450"/>
      <c r="ED1165" s="450"/>
      <c r="EE1165" s="446"/>
      <c r="EF1165" s="446"/>
      <c r="EL1165" s="4"/>
      <c r="EM1165" s="4"/>
      <c r="EN1165" s="5"/>
      <c r="EO1165" s="4"/>
      <c r="FA1165" s="23"/>
      <c r="FB1165" s="24"/>
      <c r="FC1165" s="75"/>
      <c r="FD1165" s="76"/>
      <c r="FF1165" s="89"/>
      <c r="IA1165" s="214"/>
      <c r="IB1165" s="215"/>
      <c r="IC1165" s="214"/>
      <c r="ID1165" s="215"/>
      <c r="IE1165" s="214"/>
      <c r="IF1165" s="214"/>
      <c r="IG1165" s="214"/>
      <c r="IH1165" s="233"/>
      <c r="II1165" s="160"/>
      <c r="IJ1165" s="217"/>
      <c r="IK1165" s="218"/>
      <c r="IL1165" s="218"/>
      <c r="IM1165" s="218"/>
      <c r="IO1165" s="391"/>
    </row>
    <row r="1166" spans="1:249" s="6" customFormat="1" ht="15" x14ac:dyDescent="0.2">
      <c r="A1166" s="467" t="s">
        <v>2165</v>
      </c>
      <c r="B1166" s="467" t="s">
        <v>2157</v>
      </c>
      <c r="C1166" s="393" t="s">
        <v>1216</v>
      </c>
      <c r="D1166" s="468"/>
      <c r="E1166" s="462" t="s">
        <v>2136</v>
      </c>
      <c r="F1166" s="14" t="s">
        <v>2149</v>
      </c>
      <c r="G1166" s="14" t="s">
        <v>2149</v>
      </c>
      <c r="H1166" s="469" t="s">
        <v>2149</v>
      </c>
      <c r="I1166" s="462"/>
      <c r="J1166" s="456"/>
      <c r="K1166" s="11"/>
      <c r="L1166" s="11"/>
      <c r="M1166" s="14"/>
      <c r="N1166" s="470"/>
      <c r="O1166" s="14"/>
      <c r="P1166" s="14"/>
      <c r="Q1166" s="14"/>
      <c r="R1166" s="14"/>
      <c r="S1166" s="14"/>
      <c r="T1166" s="469"/>
      <c r="U1166" s="454"/>
      <c r="V1166" s="454"/>
      <c r="W1166" s="9"/>
      <c r="X1166" s="9"/>
      <c r="Y1166" s="10"/>
      <c r="Z1166" s="495" t="s">
        <v>2195</v>
      </c>
      <c r="AA1166" s="11"/>
      <c r="AB1166" s="472"/>
      <c r="AC1166" s="473"/>
      <c r="AD1166" s="473"/>
      <c r="AE1166" s="496" t="s">
        <v>2195</v>
      </c>
      <c r="AF1166" s="12"/>
      <c r="AG1166" s="12"/>
      <c r="AH1166" s="13"/>
      <c r="AI1166" s="14"/>
      <c r="AJ1166" s="14"/>
      <c r="AK1166" s="7"/>
      <c r="AL1166" s="7"/>
      <c r="AM1166" s="15"/>
      <c r="AN1166" s="15"/>
      <c r="AO1166" s="8"/>
      <c r="AP1166" s="453" t="s">
        <v>600</v>
      </c>
      <c r="AQ1166" s="17"/>
      <c r="AR1166" s="18"/>
      <c r="AS1166" s="19"/>
      <c r="AT1166" s="19"/>
      <c r="AU1166" s="19"/>
      <c r="AV1166" s="19"/>
      <c r="AW1166" s="19"/>
      <c r="AX1166" s="19"/>
      <c r="AY1166" s="19"/>
      <c r="AZ1166" s="20"/>
      <c r="BA1166" s="20"/>
      <c r="BB1166" s="21"/>
      <c r="BC1166" s="22" t="s">
        <v>2179</v>
      </c>
      <c r="BD1166" s="77"/>
      <c r="BE1166" s="91"/>
      <c r="BF1166" s="91"/>
      <c r="BG1166" s="92"/>
      <c r="BH1166"/>
      <c r="BI1166"/>
      <c r="BJ1166"/>
      <c r="BK1166"/>
      <c r="BL1166"/>
      <c r="BM1166"/>
      <c r="BN1166"/>
      <c r="BO1166"/>
      <c r="BP1166"/>
      <c r="BQ1166"/>
      <c r="BR1166"/>
      <c r="BS1166"/>
      <c r="BT1166" s="92"/>
      <c r="BU1166" s="92"/>
      <c r="BV1166" s="92"/>
      <c r="BW1166" s="5"/>
      <c r="BX1166" s="5"/>
      <c r="BY1166" s="5"/>
      <c r="BZ1166" s="5"/>
      <c r="CA1166" s="5"/>
      <c r="CB1166" s="5"/>
      <c r="CC1166" s="5"/>
      <c r="CD1166" s="440"/>
      <c r="CE1166" s="440"/>
      <c r="CF1166" s="441"/>
      <c r="CG1166" s="442"/>
      <c r="CH1166" s="443"/>
      <c r="CI1166" s="443"/>
      <c r="CJ1166" s="443"/>
      <c r="CK1166" s="443"/>
      <c r="CL1166" s="4"/>
      <c r="CM1166" s="4"/>
      <c r="CN1166" s="5"/>
      <c r="CO1166" s="4"/>
      <c r="CP1166" s="444"/>
      <c r="CQ1166" s="445"/>
      <c r="CR1166" s="446"/>
      <c r="CS1166" s="446"/>
      <c r="CT1166" s="444"/>
      <c r="CU1166" s="444"/>
      <c r="CV1166" s="444"/>
      <c r="CW1166" s="444"/>
      <c r="CX1166" s="447"/>
      <c r="CY1166" s="447"/>
      <c r="CZ1166" s="447"/>
      <c r="DA1166" s="447"/>
      <c r="DB1166" s="448"/>
      <c r="DC1166" s="448"/>
      <c r="DD1166" s="446"/>
      <c r="DE1166" s="439"/>
      <c r="DF1166" s="439"/>
      <c r="DG1166" s="439"/>
      <c r="DH1166" s="439"/>
      <c r="DI1166" s="439"/>
      <c r="DJ1166" s="439"/>
      <c r="DK1166" s="439"/>
      <c r="DL1166" s="446"/>
      <c r="DM1166" s="446"/>
      <c r="DN1166" s="444"/>
      <c r="DO1166" s="444"/>
      <c r="DP1166" s="444"/>
      <c r="DQ1166" s="444"/>
      <c r="DR1166" s="444"/>
      <c r="DS1166" s="441"/>
      <c r="DT1166" s="449"/>
      <c r="DU1166" s="450"/>
      <c r="DV1166" s="450"/>
      <c r="DW1166" s="450"/>
      <c r="DX1166" s="450"/>
      <c r="DY1166" s="450"/>
      <c r="DZ1166" s="450"/>
      <c r="EA1166" s="450"/>
      <c r="EB1166" s="450"/>
      <c r="EC1166" s="450"/>
      <c r="ED1166" s="450"/>
      <c r="EE1166" s="446"/>
      <c r="EF1166" s="446"/>
      <c r="EL1166" s="4"/>
      <c r="EM1166" s="4"/>
      <c r="EN1166" s="5"/>
      <c r="EO1166" s="4"/>
      <c r="FA1166" s="23"/>
      <c r="FB1166" s="24"/>
      <c r="FC1166" s="75"/>
      <c r="FD1166" s="76"/>
      <c r="FF1166" s="89"/>
      <c r="IA1166" s="214"/>
      <c r="IB1166" s="215"/>
      <c r="IC1166" s="214"/>
      <c r="ID1166" s="215"/>
      <c r="IE1166" s="214"/>
      <c r="IF1166" s="214"/>
      <c r="IG1166" s="214"/>
      <c r="IH1166" s="233"/>
      <c r="II1166" s="160"/>
      <c r="IJ1166" s="217"/>
      <c r="IK1166" s="218"/>
      <c r="IL1166" s="218"/>
      <c r="IM1166" s="218"/>
      <c r="IO1166" s="391"/>
    </row>
    <row r="1167" spans="1:249" s="6" customFormat="1" ht="15" x14ac:dyDescent="0.2">
      <c r="A1167" s="467" t="s">
        <v>3037</v>
      </c>
      <c r="B1167" s="467" t="s">
        <v>3037</v>
      </c>
      <c r="C1167" s="393" t="s">
        <v>1217</v>
      </c>
      <c r="D1167" s="468"/>
      <c r="E1167" s="462"/>
      <c r="F1167" s="14"/>
      <c r="G1167" s="14"/>
      <c r="H1167" s="469"/>
      <c r="I1167" s="462"/>
      <c r="J1167" s="456"/>
      <c r="K1167" s="11"/>
      <c r="L1167" s="11"/>
      <c r="M1167" s="14"/>
      <c r="N1167" s="470"/>
      <c r="O1167" s="14"/>
      <c r="P1167" s="14"/>
      <c r="Q1167" s="14"/>
      <c r="R1167" s="14"/>
      <c r="S1167" s="14"/>
      <c r="T1167" s="469"/>
      <c r="U1167" s="454"/>
      <c r="V1167" s="454"/>
      <c r="W1167" s="9"/>
      <c r="X1167" s="9"/>
      <c r="Y1167" s="10"/>
      <c r="Z1167" s="495"/>
      <c r="AA1167" s="11"/>
      <c r="AB1167" s="472"/>
      <c r="AC1167" s="473"/>
      <c r="AD1167" s="473"/>
      <c r="AE1167" s="496"/>
      <c r="AF1167" s="12"/>
      <c r="AG1167" s="12"/>
      <c r="AH1167" s="13"/>
      <c r="AI1167" s="14"/>
      <c r="AJ1167" s="14"/>
      <c r="AK1167" s="7"/>
      <c r="AL1167" s="7"/>
      <c r="AM1167" s="15"/>
      <c r="AN1167" s="15"/>
      <c r="AO1167" s="8"/>
      <c r="AP1167" s="453"/>
      <c r="AQ1167" s="17"/>
      <c r="AR1167" s="18"/>
      <c r="AS1167" s="19"/>
      <c r="AT1167" s="19"/>
      <c r="AU1167" s="19"/>
      <c r="AV1167" s="19"/>
      <c r="AW1167" s="19"/>
      <c r="AX1167" s="19"/>
      <c r="AY1167" s="19"/>
      <c r="AZ1167" s="20"/>
      <c r="BA1167" s="20"/>
      <c r="BB1167" s="21"/>
      <c r="BC1167" s="22" t="s">
        <v>2198</v>
      </c>
      <c r="BD1167" s="77"/>
      <c r="BE1167" s="91"/>
      <c r="BF1167" s="91"/>
      <c r="BG1167" s="92"/>
      <c r="BH1167"/>
      <c r="BI1167"/>
      <c r="BJ1167"/>
      <c r="BK1167"/>
      <c r="BL1167"/>
      <c r="BM1167"/>
      <c r="BN1167"/>
      <c r="BO1167"/>
      <c r="BP1167"/>
      <c r="BQ1167"/>
      <c r="BR1167"/>
      <c r="BS1167"/>
      <c r="BT1167" s="92"/>
      <c r="BU1167" s="92"/>
      <c r="BV1167" s="92"/>
      <c r="BW1167" s="5"/>
      <c r="BX1167" s="5"/>
      <c r="BY1167" s="5"/>
      <c r="BZ1167" s="5"/>
      <c r="CA1167" s="5"/>
      <c r="CB1167" s="5"/>
      <c r="CC1167" s="5"/>
      <c r="CD1167" s="440"/>
      <c r="CE1167" s="440"/>
      <c r="CF1167" s="441"/>
      <c r="CG1167" s="442"/>
      <c r="CH1167" s="443"/>
      <c r="CI1167" s="443"/>
      <c r="CJ1167" s="443"/>
      <c r="CK1167" s="443"/>
      <c r="CL1167" s="4"/>
      <c r="CM1167" s="4"/>
      <c r="CN1167" s="5"/>
      <c r="CO1167" s="4"/>
      <c r="CP1167" s="444"/>
      <c r="CQ1167" s="445"/>
      <c r="CR1167" s="446"/>
      <c r="CS1167" s="446"/>
      <c r="CT1167" s="444"/>
      <c r="CU1167" s="444"/>
      <c r="CV1167" s="444"/>
      <c r="CW1167" s="444"/>
      <c r="CX1167" s="447"/>
      <c r="CY1167" s="447"/>
      <c r="CZ1167" s="447"/>
      <c r="DA1167" s="447"/>
      <c r="DB1167" s="448"/>
      <c r="DC1167" s="448"/>
      <c r="DD1167" s="446"/>
      <c r="DE1167" s="439"/>
      <c r="DF1167" s="439"/>
      <c r="DG1167" s="439"/>
      <c r="DH1167" s="439"/>
      <c r="DI1167" s="439"/>
      <c r="DJ1167" s="439"/>
      <c r="DK1167" s="439"/>
      <c r="DL1167" s="446"/>
      <c r="DM1167" s="446"/>
      <c r="DN1167" s="444"/>
      <c r="DO1167" s="444"/>
      <c r="DP1167" s="444"/>
      <c r="DQ1167" s="444"/>
      <c r="DR1167" s="444"/>
      <c r="DS1167" s="441"/>
      <c r="DT1167" s="449"/>
      <c r="DU1167" s="450"/>
      <c r="DV1167" s="450"/>
      <c r="DW1167" s="450"/>
      <c r="DX1167" s="450"/>
      <c r="DY1167" s="450"/>
      <c r="DZ1167" s="450"/>
      <c r="EA1167" s="450"/>
      <c r="EB1167" s="450"/>
      <c r="EC1167" s="450"/>
      <c r="ED1167" s="450"/>
      <c r="EE1167" s="446"/>
      <c r="EF1167" s="446"/>
      <c r="EL1167" s="4"/>
      <c r="EM1167" s="4"/>
      <c r="EN1167" s="5"/>
      <c r="EO1167" s="4"/>
      <c r="FA1167" s="23"/>
      <c r="FB1167" s="24"/>
      <c r="FC1167" s="75"/>
      <c r="FD1167" s="76"/>
      <c r="FF1167" s="89"/>
      <c r="IA1167" s="214"/>
      <c r="IB1167" s="215"/>
      <c r="IC1167" s="214"/>
      <c r="ID1167" s="215"/>
      <c r="IE1167" s="214"/>
      <c r="IF1167" s="214"/>
      <c r="IG1167" s="214"/>
      <c r="IH1167" s="233"/>
      <c r="II1167" s="160"/>
      <c r="IJ1167" s="217"/>
      <c r="IK1167" s="218"/>
      <c r="IL1167" s="218"/>
      <c r="IM1167" s="218"/>
      <c r="IO1167" s="391"/>
    </row>
    <row r="1168" spans="1:249" s="6" customFormat="1" ht="15" x14ac:dyDescent="0.2">
      <c r="A1168" s="467" t="s">
        <v>2195</v>
      </c>
      <c r="B1168" s="467" t="s">
        <v>2149</v>
      </c>
      <c r="C1168" s="393" t="s">
        <v>1218</v>
      </c>
      <c r="D1168" s="468"/>
      <c r="E1168" s="462" t="s">
        <v>2141</v>
      </c>
      <c r="F1168" s="14" t="s">
        <v>2149</v>
      </c>
      <c r="G1168" s="14" t="s">
        <v>2149</v>
      </c>
      <c r="H1168" s="469" t="s">
        <v>2149</v>
      </c>
      <c r="I1168" s="462"/>
      <c r="J1168" s="456"/>
      <c r="K1168" s="11"/>
      <c r="L1168" s="11"/>
      <c r="M1168" s="14"/>
      <c r="N1168" s="470"/>
      <c r="O1168" s="14"/>
      <c r="P1168" s="14"/>
      <c r="Q1168" s="14"/>
      <c r="R1168" s="14"/>
      <c r="S1168" s="14"/>
      <c r="T1168" s="469"/>
      <c r="U1168" s="454"/>
      <c r="V1168" s="454"/>
      <c r="W1168" s="9"/>
      <c r="X1168" s="9"/>
      <c r="Y1168" s="10"/>
      <c r="Z1168" s="495" t="s">
        <v>2195</v>
      </c>
      <c r="AA1168" s="11"/>
      <c r="AB1168" s="472"/>
      <c r="AC1168" s="473"/>
      <c r="AD1168" s="473"/>
      <c r="AE1168" s="496" t="s">
        <v>2195</v>
      </c>
      <c r="AF1168" s="12"/>
      <c r="AG1168" s="12"/>
      <c r="AH1168" s="13"/>
      <c r="AI1168" s="14"/>
      <c r="AJ1168" s="14"/>
      <c r="AK1168" s="7"/>
      <c r="AL1168" s="7"/>
      <c r="AM1168" s="15"/>
      <c r="AN1168" s="15"/>
      <c r="AO1168" s="8"/>
      <c r="AP1168" s="453" t="s">
        <v>601</v>
      </c>
      <c r="AQ1168" s="17"/>
      <c r="AR1168" s="18"/>
      <c r="AS1168" s="19"/>
      <c r="AT1168" s="19"/>
      <c r="AU1168" s="19"/>
      <c r="AV1168" s="19"/>
      <c r="AW1168" s="19"/>
      <c r="AX1168" s="19"/>
      <c r="AY1168" s="19"/>
      <c r="AZ1168" s="20"/>
      <c r="BA1168" s="20"/>
      <c r="BB1168" s="21"/>
      <c r="BC1168" s="22" t="s">
        <v>2179</v>
      </c>
      <c r="BD1168" s="77"/>
      <c r="BE1168" s="91"/>
      <c r="BF1168" s="91"/>
      <c r="BG1168" s="92"/>
      <c r="BH1168"/>
      <c r="BI1168"/>
      <c r="BJ1168"/>
      <c r="BK1168"/>
      <c r="BL1168"/>
      <c r="BM1168"/>
      <c r="BN1168"/>
      <c r="BO1168"/>
      <c r="BP1168"/>
      <c r="BQ1168"/>
      <c r="BR1168"/>
      <c r="BS1168"/>
      <c r="BT1168" s="92"/>
      <c r="BU1168" s="92"/>
      <c r="BV1168" s="92"/>
      <c r="BW1168" s="5"/>
      <c r="BX1168" s="5"/>
      <c r="BY1168" s="5"/>
      <c r="BZ1168" s="5"/>
      <c r="CA1168" s="5"/>
      <c r="CB1168" s="5"/>
      <c r="CC1168" s="5"/>
      <c r="CD1168" s="440"/>
      <c r="CE1168" s="440"/>
      <c r="CF1168" s="441"/>
      <c r="CG1168" s="442"/>
      <c r="CH1168" s="443"/>
      <c r="CI1168" s="443"/>
      <c r="CJ1168" s="443"/>
      <c r="CK1168" s="443"/>
      <c r="CL1168" s="4"/>
      <c r="CM1168" s="4"/>
      <c r="CN1168" s="5"/>
      <c r="CO1168" s="4"/>
      <c r="CP1168" s="444"/>
      <c r="CQ1168" s="445"/>
      <c r="CR1168" s="446"/>
      <c r="CS1168" s="446"/>
      <c r="CT1168" s="444"/>
      <c r="CU1168" s="444"/>
      <c r="CV1168" s="444"/>
      <c r="CW1168" s="444"/>
      <c r="CX1168" s="447"/>
      <c r="CY1168" s="447"/>
      <c r="CZ1168" s="447"/>
      <c r="DA1168" s="447"/>
      <c r="DB1168" s="448"/>
      <c r="DC1168" s="448"/>
      <c r="DD1168" s="446"/>
      <c r="DE1168" s="439"/>
      <c r="DF1168" s="439"/>
      <c r="DG1168" s="439"/>
      <c r="DH1168" s="439"/>
      <c r="DI1168" s="439"/>
      <c r="DJ1168" s="439"/>
      <c r="DK1168" s="439"/>
      <c r="DL1168" s="446"/>
      <c r="DM1168" s="446"/>
      <c r="DN1168" s="444"/>
      <c r="DO1168" s="444"/>
      <c r="DP1168" s="444"/>
      <c r="DQ1168" s="444"/>
      <c r="DR1168" s="444"/>
      <c r="DS1168" s="441"/>
      <c r="DT1168" s="449"/>
      <c r="DU1168" s="450"/>
      <c r="DV1168" s="450"/>
      <c r="DW1168" s="450"/>
      <c r="DX1168" s="450"/>
      <c r="DY1168" s="450"/>
      <c r="DZ1168" s="450"/>
      <c r="EA1168" s="450"/>
      <c r="EB1168" s="450"/>
      <c r="EC1168" s="450"/>
      <c r="ED1168" s="450"/>
      <c r="EE1168" s="446"/>
      <c r="EF1168" s="446"/>
      <c r="EL1168" s="4"/>
      <c r="EM1168" s="4"/>
      <c r="EN1168" s="5"/>
      <c r="EO1168" s="4"/>
      <c r="FA1168" s="23"/>
      <c r="FB1168" s="24"/>
      <c r="FC1168" s="75"/>
      <c r="FD1168" s="76"/>
      <c r="FF1168" s="89"/>
      <c r="IA1168" s="214"/>
      <c r="IB1168" s="215"/>
      <c r="IC1168" s="214"/>
      <c r="ID1168" s="215"/>
      <c r="IE1168" s="214"/>
      <c r="IF1168" s="214"/>
      <c r="IG1168" s="214"/>
      <c r="IH1168" s="233"/>
      <c r="II1168" s="160"/>
      <c r="IJ1168" s="217"/>
      <c r="IK1168" s="218"/>
      <c r="IL1168" s="218"/>
      <c r="IM1168" s="218"/>
      <c r="IO1168" s="391"/>
    </row>
    <row r="1169" spans="1:249" s="6" customFormat="1" ht="15" x14ac:dyDescent="0.2">
      <c r="A1169" s="467" t="s">
        <v>2195</v>
      </c>
      <c r="B1169" s="467" t="s">
        <v>2149</v>
      </c>
      <c r="C1169" s="393" t="s">
        <v>3182</v>
      </c>
      <c r="D1169" s="468"/>
      <c r="E1169" s="462" t="s">
        <v>2141</v>
      </c>
      <c r="F1169" s="14" t="s">
        <v>2149</v>
      </c>
      <c r="G1169" s="14" t="s">
        <v>2149</v>
      </c>
      <c r="H1169" s="469" t="s">
        <v>2149</v>
      </c>
      <c r="I1169" s="462"/>
      <c r="J1169" s="456"/>
      <c r="K1169" s="11"/>
      <c r="L1169" s="11"/>
      <c r="M1169" s="14"/>
      <c r="N1169" s="470"/>
      <c r="O1169" s="14"/>
      <c r="P1169" s="14"/>
      <c r="Q1169" s="14"/>
      <c r="R1169" s="14"/>
      <c r="S1169" s="14"/>
      <c r="T1169" s="469"/>
      <c r="U1169" s="454"/>
      <c r="V1169" s="454"/>
      <c r="W1169" s="9"/>
      <c r="X1169" s="9"/>
      <c r="Y1169" s="10"/>
      <c r="Z1169" s="495" t="s">
        <v>2195</v>
      </c>
      <c r="AA1169" s="11"/>
      <c r="AB1169" s="472"/>
      <c r="AC1169" s="473"/>
      <c r="AD1169" s="473"/>
      <c r="AE1169" s="496" t="s">
        <v>2195</v>
      </c>
      <c r="AF1169" s="12"/>
      <c r="AG1169" s="12"/>
      <c r="AH1169" s="13"/>
      <c r="AI1169" s="14"/>
      <c r="AJ1169" s="14"/>
      <c r="AK1169" s="7"/>
      <c r="AL1169" s="7"/>
      <c r="AM1169" s="15"/>
      <c r="AN1169" s="15"/>
      <c r="AO1169" s="8"/>
      <c r="AP1169" s="453" t="s">
        <v>602</v>
      </c>
      <c r="AQ1169" s="17"/>
      <c r="AR1169" s="18"/>
      <c r="AS1169" s="19"/>
      <c r="AT1169" s="19"/>
      <c r="AU1169" s="19"/>
      <c r="AV1169" s="19"/>
      <c r="AW1169" s="19"/>
      <c r="AX1169" s="19"/>
      <c r="AY1169" s="19"/>
      <c r="AZ1169" s="20"/>
      <c r="BA1169" s="20"/>
      <c r="BB1169" s="21"/>
      <c r="BC1169" s="22" t="s">
        <v>2179</v>
      </c>
      <c r="BD1169" s="77"/>
      <c r="BE1169" s="91"/>
      <c r="BF1169" s="91"/>
      <c r="BG1169" s="92"/>
      <c r="BH1169"/>
      <c r="BI1169"/>
      <c r="BJ1169"/>
      <c r="BK1169"/>
      <c r="BL1169"/>
      <c r="BM1169"/>
      <c r="BN1169"/>
      <c r="BO1169"/>
      <c r="BP1169"/>
      <c r="BQ1169"/>
      <c r="BR1169"/>
      <c r="BS1169"/>
      <c r="BT1169" s="92"/>
      <c r="BU1169" s="92"/>
      <c r="BV1169" s="92"/>
      <c r="BW1169" s="5"/>
      <c r="BX1169" s="5"/>
      <c r="BY1169" s="5"/>
      <c r="BZ1169" s="5"/>
      <c r="CA1169" s="5"/>
      <c r="CB1169" s="5"/>
      <c r="CC1169" s="5"/>
      <c r="CD1169" s="440"/>
      <c r="CE1169" s="440"/>
      <c r="CF1169" s="441"/>
      <c r="CG1169" s="442"/>
      <c r="CH1169" s="443"/>
      <c r="CI1169" s="443"/>
      <c r="CJ1169" s="443"/>
      <c r="CK1169" s="443"/>
      <c r="CL1169" s="4"/>
      <c r="CM1169" s="4"/>
      <c r="CN1169" s="5"/>
      <c r="CO1169" s="4"/>
      <c r="CP1169" s="444"/>
      <c r="CQ1169" s="445"/>
      <c r="CR1169" s="446"/>
      <c r="CS1169" s="446"/>
      <c r="CT1169" s="444"/>
      <c r="CU1169" s="444"/>
      <c r="CV1169" s="444"/>
      <c r="CW1169" s="444"/>
      <c r="CX1169" s="447"/>
      <c r="CY1169" s="447"/>
      <c r="CZ1169" s="447"/>
      <c r="DA1169" s="447"/>
      <c r="DB1169" s="448"/>
      <c r="DC1169" s="448"/>
      <c r="DD1169" s="446"/>
      <c r="DE1169" s="439"/>
      <c r="DF1169" s="439"/>
      <c r="DG1169" s="439"/>
      <c r="DH1169" s="439"/>
      <c r="DI1169" s="439"/>
      <c r="DJ1169" s="439"/>
      <c r="DK1169" s="439"/>
      <c r="DL1169" s="446"/>
      <c r="DM1169" s="446"/>
      <c r="DN1169" s="444"/>
      <c r="DO1169" s="444"/>
      <c r="DP1169" s="444"/>
      <c r="DQ1169" s="444"/>
      <c r="DR1169" s="444"/>
      <c r="DS1169" s="441"/>
      <c r="DT1169" s="449"/>
      <c r="DU1169" s="450"/>
      <c r="DV1169" s="450"/>
      <c r="DW1169" s="450"/>
      <c r="DX1169" s="450"/>
      <c r="DY1169" s="450"/>
      <c r="DZ1169" s="450"/>
      <c r="EA1169" s="450"/>
      <c r="EB1169" s="450"/>
      <c r="EC1169" s="450"/>
      <c r="ED1169" s="450"/>
      <c r="EE1169" s="446"/>
      <c r="EF1169" s="446"/>
      <c r="EL1169" s="4"/>
      <c r="EM1169" s="4"/>
      <c r="EN1169" s="5"/>
      <c r="EO1169" s="4"/>
      <c r="FA1169" s="23"/>
      <c r="FB1169" s="24"/>
      <c r="FC1169" s="75"/>
      <c r="FD1169" s="76"/>
      <c r="FF1169" s="89"/>
      <c r="IA1169" s="214"/>
      <c r="IB1169" s="215"/>
      <c r="IC1169" s="214"/>
      <c r="ID1169" s="215"/>
      <c r="IE1169" s="214"/>
      <c r="IF1169" s="214"/>
      <c r="IG1169" s="214"/>
      <c r="IH1169" s="233"/>
      <c r="II1169" s="160"/>
      <c r="IJ1169" s="217"/>
      <c r="IK1169" s="218"/>
      <c r="IL1169" s="218"/>
      <c r="IM1169" s="218"/>
      <c r="IO1169" s="391"/>
    </row>
    <row r="1170" spans="1:249" s="6" customFormat="1" ht="15" x14ac:dyDescent="0.2">
      <c r="A1170" s="467" t="s">
        <v>2195</v>
      </c>
      <c r="B1170" s="467" t="s">
        <v>2149</v>
      </c>
      <c r="C1170" s="393" t="s">
        <v>1219</v>
      </c>
      <c r="D1170" s="468"/>
      <c r="E1170" s="462" t="s">
        <v>2137</v>
      </c>
      <c r="F1170" s="14" t="s">
        <v>2149</v>
      </c>
      <c r="G1170" s="14" t="s">
        <v>2149</v>
      </c>
      <c r="H1170" s="469" t="s">
        <v>2149</v>
      </c>
      <c r="I1170" s="462"/>
      <c r="J1170" s="456"/>
      <c r="K1170" s="11"/>
      <c r="L1170" s="11"/>
      <c r="M1170" s="14"/>
      <c r="N1170" s="470"/>
      <c r="O1170" s="14"/>
      <c r="P1170" s="14"/>
      <c r="Q1170" s="14"/>
      <c r="R1170" s="14"/>
      <c r="S1170" s="14"/>
      <c r="T1170" s="469"/>
      <c r="U1170" s="454"/>
      <c r="V1170" s="454"/>
      <c r="W1170" s="9"/>
      <c r="X1170" s="9"/>
      <c r="Y1170" s="10"/>
      <c r="Z1170" s="495" t="s">
        <v>2195</v>
      </c>
      <c r="AA1170" s="11"/>
      <c r="AB1170" s="472"/>
      <c r="AC1170" s="473"/>
      <c r="AD1170" s="473"/>
      <c r="AE1170" s="496" t="s">
        <v>2195</v>
      </c>
      <c r="AF1170" s="12"/>
      <c r="AG1170" s="12"/>
      <c r="AH1170" s="13"/>
      <c r="AI1170" s="14"/>
      <c r="AJ1170" s="14"/>
      <c r="AK1170" s="7"/>
      <c r="AL1170" s="7"/>
      <c r="AM1170" s="15"/>
      <c r="AN1170" s="15"/>
      <c r="AO1170" s="8"/>
      <c r="AP1170" s="453" t="s">
        <v>603</v>
      </c>
      <c r="AQ1170" s="17"/>
      <c r="AR1170" s="18"/>
      <c r="AS1170" s="19"/>
      <c r="AT1170" s="19"/>
      <c r="AU1170" s="19"/>
      <c r="AV1170" s="19"/>
      <c r="AW1170" s="19"/>
      <c r="AX1170" s="19"/>
      <c r="AY1170" s="19"/>
      <c r="AZ1170" s="20"/>
      <c r="BA1170" s="20"/>
      <c r="BB1170" s="21"/>
      <c r="BC1170" s="22" t="s">
        <v>2179</v>
      </c>
      <c r="BD1170" s="77"/>
      <c r="BE1170" s="91"/>
      <c r="BF1170" s="91"/>
      <c r="BG1170" s="92"/>
      <c r="BH1170"/>
      <c r="BI1170"/>
      <c r="BJ1170"/>
      <c r="BK1170"/>
      <c r="BL1170"/>
      <c r="BM1170"/>
      <c r="BN1170"/>
      <c r="BO1170"/>
      <c r="BP1170"/>
      <c r="BQ1170"/>
      <c r="BR1170"/>
      <c r="BS1170"/>
      <c r="BT1170" s="92"/>
      <c r="BU1170" s="92"/>
      <c r="BV1170" s="92"/>
      <c r="BW1170" s="5"/>
      <c r="BX1170" s="5"/>
      <c r="BY1170" s="5"/>
      <c r="BZ1170" s="5"/>
      <c r="CA1170" s="5"/>
      <c r="CB1170" s="5"/>
      <c r="CC1170" s="5"/>
      <c r="CD1170" s="440"/>
      <c r="CE1170" s="440"/>
      <c r="CF1170" s="441"/>
      <c r="CG1170" s="442"/>
      <c r="CH1170" s="443"/>
      <c r="CI1170" s="443"/>
      <c r="CJ1170" s="443"/>
      <c r="CK1170" s="443"/>
      <c r="CL1170" s="4"/>
      <c r="CM1170" s="4"/>
      <c r="CN1170" s="5"/>
      <c r="CO1170" s="4"/>
      <c r="CP1170" s="444"/>
      <c r="CQ1170" s="445"/>
      <c r="CR1170" s="446"/>
      <c r="CS1170" s="446"/>
      <c r="CT1170" s="444"/>
      <c r="CU1170" s="444"/>
      <c r="CV1170" s="444"/>
      <c r="CW1170" s="444"/>
      <c r="CX1170" s="447"/>
      <c r="CY1170" s="447"/>
      <c r="CZ1170" s="447"/>
      <c r="DA1170" s="447"/>
      <c r="DB1170" s="448"/>
      <c r="DC1170" s="448"/>
      <c r="DD1170" s="446"/>
      <c r="DE1170" s="439"/>
      <c r="DF1170" s="439"/>
      <c r="DG1170" s="439"/>
      <c r="DH1170" s="439"/>
      <c r="DI1170" s="439"/>
      <c r="DJ1170" s="439"/>
      <c r="DK1170" s="439"/>
      <c r="DL1170" s="446"/>
      <c r="DM1170" s="446"/>
      <c r="DN1170" s="444"/>
      <c r="DO1170" s="444"/>
      <c r="DP1170" s="444"/>
      <c r="DQ1170" s="444"/>
      <c r="DR1170" s="444"/>
      <c r="DS1170" s="441"/>
      <c r="DT1170" s="449"/>
      <c r="DU1170" s="450"/>
      <c r="DV1170" s="450"/>
      <c r="DW1170" s="450"/>
      <c r="DX1170" s="450"/>
      <c r="DY1170" s="450"/>
      <c r="DZ1170" s="450"/>
      <c r="EA1170" s="450"/>
      <c r="EB1170" s="450"/>
      <c r="EC1170" s="450"/>
      <c r="ED1170" s="450"/>
      <c r="EE1170" s="446"/>
      <c r="EF1170" s="446"/>
      <c r="EL1170" s="4"/>
      <c r="EM1170" s="4"/>
      <c r="EN1170" s="5"/>
      <c r="EO1170" s="4"/>
      <c r="FA1170" s="23"/>
      <c r="FB1170" s="24"/>
      <c r="FC1170" s="75"/>
      <c r="FD1170" s="76"/>
      <c r="FF1170" s="89"/>
      <c r="IA1170" s="214"/>
      <c r="IB1170" s="215"/>
      <c r="IC1170" s="214"/>
      <c r="ID1170" s="215"/>
      <c r="IE1170" s="214"/>
      <c r="IF1170" s="214"/>
      <c r="IG1170" s="214"/>
      <c r="IH1170" s="233"/>
      <c r="II1170" s="160"/>
      <c r="IJ1170" s="217"/>
      <c r="IK1170" s="218"/>
      <c r="IL1170" s="218"/>
      <c r="IM1170" s="218"/>
      <c r="IO1170" s="391"/>
    </row>
    <row r="1171" spans="1:249" s="6" customFormat="1" ht="15" x14ac:dyDescent="0.2">
      <c r="A1171" s="467">
        <v>3</v>
      </c>
      <c r="B1171" s="467" t="s">
        <v>2157</v>
      </c>
      <c r="C1171" s="393" t="s">
        <v>1220</v>
      </c>
      <c r="D1171" s="468"/>
      <c r="E1171" s="462" t="s">
        <v>2137</v>
      </c>
      <c r="F1171" s="14" t="s">
        <v>2149</v>
      </c>
      <c r="G1171" s="14" t="s">
        <v>2154</v>
      </c>
      <c r="H1171" s="469" t="s">
        <v>2149</v>
      </c>
      <c r="I1171" s="462"/>
      <c r="J1171" s="456"/>
      <c r="K1171" s="11"/>
      <c r="L1171" s="11"/>
      <c r="M1171" s="14"/>
      <c r="N1171" s="470"/>
      <c r="O1171" s="14"/>
      <c r="P1171" s="14"/>
      <c r="Q1171" s="14"/>
      <c r="R1171" s="14"/>
      <c r="S1171" s="14"/>
      <c r="T1171" s="469"/>
      <c r="U1171" s="454"/>
      <c r="V1171" s="454"/>
      <c r="W1171" s="9"/>
      <c r="X1171" s="9"/>
      <c r="Y1171" s="10"/>
      <c r="Z1171" s="495" t="s">
        <v>2195</v>
      </c>
      <c r="AA1171" s="11"/>
      <c r="AB1171" s="472"/>
      <c r="AC1171" s="473"/>
      <c r="AD1171" s="473"/>
      <c r="AE1171" s="496" t="s">
        <v>2195</v>
      </c>
      <c r="AF1171" s="12"/>
      <c r="AG1171" s="12"/>
      <c r="AH1171" s="13"/>
      <c r="AI1171" s="14"/>
      <c r="AJ1171" s="14"/>
      <c r="AK1171" s="7"/>
      <c r="AL1171" s="7"/>
      <c r="AM1171" s="15"/>
      <c r="AN1171" s="15"/>
      <c r="AO1171" s="8"/>
      <c r="AP1171" s="453" t="s">
        <v>604</v>
      </c>
      <c r="AQ1171" s="17"/>
      <c r="AR1171" s="18"/>
      <c r="AS1171" s="19"/>
      <c r="AT1171" s="19"/>
      <c r="AU1171" s="19"/>
      <c r="AV1171" s="19"/>
      <c r="AW1171" s="19"/>
      <c r="AX1171" s="19"/>
      <c r="AY1171" s="19"/>
      <c r="AZ1171" s="20"/>
      <c r="BA1171" s="20"/>
      <c r="BB1171" s="21"/>
      <c r="BC1171" s="22" t="s">
        <v>2179</v>
      </c>
      <c r="BD1171" s="77"/>
      <c r="BE1171" s="91"/>
      <c r="BF1171" s="91"/>
      <c r="BG1171" s="92"/>
      <c r="BH1171"/>
      <c r="BI1171"/>
      <c r="BJ1171"/>
      <c r="BK1171"/>
      <c r="BL1171"/>
      <c r="BM1171"/>
      <c r="BN1171"/>
      <c r="BO1171"/>
      <c r="BP1171"/>
      <c r="BQ1171"/>
      <c r="BR1171"/>
      <c r="BS1171"/>
      <c r="BT1171" s="92"/>
      <c r="BU1171" s="92"/>
      <c r="BV1171" s="92"/>
      <c r="BW1171" s="5"/>
      <c r="BX1171" s="5"/>
      <c r="BY1171" s="5"/>
      <c r="BZ1171" s="5"/>
      <c r="CA1171" s="5"/>
      <c r="CB1171" s="5"/>
      <c r="CC1171" s="5"/>
      <c r="CD1171" s="440"/>
      <c r="CE1171" s="440"/>
      <c r="CF1171" s="441"/>
      <c r="CG1171" s="442"/>
      <c r="CH1171" s="443"/>
      <c r="CI1171" s="443"/>
      <c r="CJ1171" s="443"/>
      <c r="CK1171" s="443"/>
      <c r="CL1171" s="4"/>
      <c r="CM1171" s="4"/>
      <c r="CN1171" s="5"/>
      <c r="CO1171" s="4"/>
      <c r="CP1171" s="444"/>
      <c r="CQ1171" s="445"/>
      <c r="CR1171" s="446"/>
      <c r="CS1171" s="446"/>
      <c r="CT1171" s="444"/>
      <c r="CU1171" s="444"/>
      <c r="CV1171" s="444"/>
      <c r="CW1171" s="444"/>
      <c r="CX1171" s="447"/>
      <c r="CY1171" s="447"/>
      <c r="CZ1171" s="447"/>
      <c r="DA1171" s="447"/>
      <c r="DB1171" s="448"/>
      <c r="DC1171" s="448"/>
      <c r="DD1171" s="446"/>
      <c r="DE1171" s="439"/>
      <c r="DF1171" s="439"/>
      <c r="DG1171" s="439"/>
      <c r="DH1171" s="439"/>
      <c r="DI1171" s="439"/>
      <c r="DJ1171" s="439"/>
      <c r="DK1171" s="439"/>
      <c r="DL1171" s="446"/>
      <c r="DM1171" s="446"/>
      <c r="DN1171" s="444"/>
      <c r="DO1171" s="444"/>
      <c r="DP1171" s="444"/>
      <c r="DQ1171" s="444"/>
      <c r="DR1171" s="444"/>
      <c r="DS1171" s="441"/>
      <c r="DT1171" s="449"/>
      <c r="DU1171" s="450"/>
      <c r="DV1171" s="450"/>
      <c r="DW1171" s="450"/>
      <c r="DX1171" s="450"/>
      <c r="DY1171" s="450"/>
      <c r="DZ1171" s="450"/>
      <c r="EA1171" s="450"/>
      <c r="EB1171" s="450"/>
      <c r="EC1171" s="450"/>
      <c r="ED1171" s="450"/>
      <c r="EE1171" s="446"/>
      <c r="EF1171" s="446"/>
      <c r="EL1171" s="4"/>
      <c r="EM1171" s="4"/>
      <c r="EN1171" s="5"/>
      <c r="EO1171" s="4"/>
      <c r="FA1171" s="23"/>
      <c r="FB1171" s="24"/>
      <c r="FC1171" s="75"/>
      <c r="FD1171" s="76"/>
      <c r="FF1171" s="89"/>
      <c r="IA1171" s="214"/>
      <c r="IB1171" s="215"/>
      <c r="IC1171" s="214"/>
      <c r="ID1171" s="215"/>
      <c r="IE1171" s="214"/>
      <c r="IF1171" s="214"/>
      <c r="IG1171" s="214"/>
      <c r="IH1171" s="233"/>
      <c r="II1171" s="160"/>
      <c r="IJ1171" s="217"/>
      <c r="IK1171" s="218"/>
      <c r="IL1171" s="218"/>
      <c r="IM1171" s="218"/>
      <c r="IO1171" s="391"/>
    </row>
    <row r="1172" spans="1:249" s="6" customFormat="1" ht="15" x14ac:dyDescent="0.2">
      <c r="A1172" s="467" t="s">
        <v>2195</v>
      </c>
      <c r="B1172" s="467" t="s">
        <v>2149</v>
      </c>
      <c r="C1172" s="393" t="s">
        <v>1221</v>
      </c>
      <c r="D1172" s="468"/>
      <c r="E1172" s="462" t="s">
        <v>2141</v>
      </c>
      <c r="F1172" s="14" t="s">
        <v>2150</v>
      </c>
      <c r="G1172" s="14" t="s">
        <v>2155</v>
      </c>
      <c r="H1172" s="469" t="s">
        <v>2149</v>
      </c>
      <c r="I1172" s="462"/>
      <c r="J1172" s="456"/>
      <c r="K1172" s="11"/>
      <c r="L1172" s="11"/>
      <c r="M1172" s="14"/>
      <c r="N1172" s="470"/>
      <c r="O1172" s="14"/>
      <c r="P1172" s="14"/>
      <c r="Q1172" s="14"/>
      <c r="R1172" s="14"/>
      <c r="S1172" s="14"/>
      <c r="T1172" s="469"/>
      <c r="U1172" s="454"/>
      <c r="V1172" s="454"/>
      <c r="W1172" s="9"/>
      <c r="X1172" s="9"/>
      <c r="Y1172" s="10"/>
      <c r="Z1172" s="495" t="s">
        <v>2195</v>
      </c>
      <c r="AA1172" s="11"/>
      <c r="AB1172" s="472"/>
      <c r="AC1172" s="473"/>
      <c r="AD1172" s="473"/>
      <c r="AE1172" s="496" t="s">
        <v>2195</v>
      </c>
      <c r="AF1172" s="12"/>
      <c r="AG1172" s="12"/>
      <c r="AH1172" s="13"/>
      <c r="AI1172" s="14"/>
      <c r="AJ1172" s="14"/>
      <c r="AK1172" s="7"/>
      <c r="AL1172" s="7"/>
      <c r="AM1172" s="15"/>
      <c r="AN1172" s="15"/>
      <c r="AO1172" s="8"/>
      <c r="AP1172" s="453" t="s">
        <v>605</v>
      </c>
      <c r="AQ1172" s="17"/>
      <c r="AR1172" s="18"/>
      <c r="AS1172" s="19"/>
      <c r="AT1172" s="19"/>
      <c r="AU1172" s="19"/>
      <c r="AV1172" s="19"/>
      <c r="AW1172" s="19"/>
      <c r="AX1172" s="19"/>
      <c r="AY1172" s="19"/>
      <c r="AZ1172" s="20"/>
      <c r="BA1172" s="20"/>
      <c r="BB1172" s="21"/>
      <c r="BC1172" s="22" t="s">
        <v>2179</v>
      </c>
      <c r="BD1172" s="77"/>
      <c r="BE1172" s="91"/>
      <c r="BF1172" s="91"/>
      <c r="BG1172" s="92"/>
      <c r="BH1172"/>
      <c r="BI1172"/>
      <c r="BJ1172"/>
      <c r="BK1172"/>
      <c r="BL1172"/>
      <c r="BM1172"/>
      <c r="BN1172"/>
      <c r="BO1172"/>
      <c r="BP1172"/>
      <c r="BQ1172"/>
      <c r="BR1172"/>
      <c r="BS1172"/>
      <c r="BT1172" s="92"/>
      <c r="BU1172" s="92"/>
      <c r="BV1172" s="92"/>
      <c r="BW1172" s="5"/>
      <c r="BX1172" s="5"/>
      <c r="BY1172" s="5"/>
      <c r="BZ1172" s="5"/>
      <c r="CA1172" s="5"/>
      <c r="CB1172" s="5"/>
      <c r="CC1172" s="5"/>
      <c r="CD1172" s="440"/>
      <c r="CE1172" s="440"/>
      <c r="CF1172" s="441"/>
      <c r="CG1172" s="442"/>
      <c r="CH1172" s="443"/>
      <c r="CI1172" s="443"/>
      <c r="CJ1172" s="443"/>
      <c r="CK1172" s="443"/>
      <c r="CL1172" s="4"/>
      <c r="CM1172" s="4"/>
      <c r="CN1172" s="5"/>
      <c r="CO1172" s="4"/>
      <c r="CP1172" s="444"/>
      <c r="CQ1172" s="445"/>
      <c r="CR1172" s="446"/>
      <c r="CS1172" s="446"/>
      <c r="CT1172" s="444"/>
      <c r="CU1172" s="444"/>
      <c r="CV1172" s="444"/>
      <c r="CW1172" s="444"/>
      <c r="CX1172" s="447"/>
      <c r="CY1172" s="447"/>
      <c r="CZ1172" s="447"/>
      <c r="DA1172" s="447"/>
      <c r="DB1172" s="448"/>
      <c r="DC1172" s="448"/>
      <c r="DD1172" s="446"/>
      <c r="DE1172" s="439"/>
      <c r="DF1172" s="439"/>
      <c r="DG1172" s="439"/>
      <c r="DH1172" s="439"/>
      <c r="DI1172" s="439"/>
      <c r="DJ1172" s="439"/>
      <c r="DK1172" s="439"/>
      <c r="DL1172" s="446"/>
      <c r="DM1172" s="446"/>
      <c r="DN1172" s="444"/>
      <c r="DO1172" s="444"/>
      <c r="DP1172" s="444"/>
      <c r="DQ1172" s="444"/>
      <c r="DR1172" s="444"/>
      <c r="DS1172" s="441"/>
      <c r="DT1172" s="449"/>
      <c r="DU1172" s="450"/>
      <c r="DV1172" s="450"/>
      <c r="DW1172" s="450"/>
      <c r="DX1172" s="450"/>
      <c r="DY1172" s="450"/>
      <c r="DZ1172" s="450"/>
      <c r="EA1172" s="450"/>
      <c r="EB1172" s="450"/>
      <c r="EC1172" s="450"/>
      <c r="ED1172" s="450"/>
      <c r="EE1172" s="446"/>
      <c r="EF1172" s="446"/>
      <c r="EL1172" s="4"/>
      <c r="EM1172" s="4"/>
      <c r="EN1172" s="5"/>
      <c r="EO1172" s="4"/>
      <c r="FA1172" s="23"/>
      <c r="FB1172" s="24"/>
      <c r="FC1172" s="75"/>
      <c r="FD1172" s="76"/>
      <c r="FF1172" s="89"/>
      <c r="IA1172" s="214"/>
      <c r="IB1172" s="215"/>
      <c r="IC1172" s="214"/>
      <c r="ID1172" s="215"/>
      <c r="IE1172" s="214"/>
      <c r="IF1172" s="214"/>
      <c r="IG1172" s="214"/>
      <c r="IH1172" s="233"/>
      <c r="II1172" s="160"/>
      <c r="IJ1172" s="217"/>
      <c r="IK1172" s="218"/>
      <c r="IL1172" s="218"/>
      <c r="IM1172" s="218"/>
      <c r="IO1172" s="391"/>
    </row>
    <row r="1173" spans="1:249" s="6" customFormat="1" ht="15" x14ac:dyDescent="0.2">
      <c r="A1173" s="467" t="s">
        <v>2165</v>
      </c>
      <c r="B1173" s="467" t="s">
        <v>2149</v>
      </c>
      <c r="C1173" s="393" t="s">
        <v>1222</v>
      </c>
      <c r="D1173" s="468"/>
      <c r="E1173" s="462" t="s">
        <v>2136</v>
      </c>
      <c r="F1173" s="14" t="s">
        <v>2149</v>
      </c>
      <c r="G1173" s="14" t="s">
        <v>2149</v>
      </c>
      <c r="H1173" s="469" t="s">
        <v>2149</v>
      </c>
      <c r="I1173" s="462"/>
      <c r="J1173" s="456"/>
      <c r="K1173" s="11"/>
      <c r="L1173" s="11"/>
      <c r="M1173" s="14"/>
      <c r="N1173" s="470"/>
      <c r="O1173" s="14"/>
      <c r="P1173" s="14"/>
      <c r="Q1173" s="14"/>
      <c r="R1173" s="14"/>
      <c r="S1173" s="14"/>
      <c r="T1173" s="469"/>
      <c r="U1173" s="454"/>
      <c r="V1173" s="454"/>
      <c r="W1173" s="9"/>
      <c r="X1173" s="9"/>
      <c r="Y1173" s="10"/>
      <c r="Z1173" s="495" t="s">
        <v>2165</v>
      </c>
      <c r="AA1173" s="11"/>
      <c r="AB1173" s="472"/>
      <c r="AC1173" s="473"/>
      <c r="AD1173" s="473"/>
      <c r="AE1173" s="496" t="s">
        <v>2195</v>
      </c>
      <c r="AF1173" s="12"/>
      <c r="AG1173" s="12"/>
      <c r="AH1173" s="13"/>
      <c r="AI1173" s="14"/>
      <c r="AJ1173" s="14"/>
      <c r="AK1173" s="7"/>
      <c r="AL1173" s="7"/>
      <c r="AM1173" s="15"/>
      <c r="AN1173" s="15"/>
      <c r="AO1173" s="8"/>
      <c r="AP1173" s="453" t="s">
        <v>606</v>
      </c>
      <c r="AQ1173" s="17"/>
      <c r="AR1173" s="18"/>
      <c r="AS1173" s="19"/>
      <c r="AT1173" s="19"/>
      <c r="AU1173" s="19"/>
      <c r="AV1173" s="19"/>
      <c r="AW1173" s="19"/>
      <c r="AX1173" s="19"/>
      <c r="AY1173" s="19"/>
      <c r="AZ1173" s="20"/>
      <c r="BA1173" s="20"/>
      <c r="BB1173" s="21"/>
      <c r="BC1173" s="22" t="s">
        <v>2179</v>
      </c>
      <c r="BD1173" s="77"/>
      <c r="BE1173" s="91"/>
      <c r="BF1173" s="91"/>
      <c r="BG1173" s="92"/>
      <c r="BH1173"/>
      <c r="BI1173"/>
      <c r="BJ1173"/>
      <c r="BK1173"/>
      <c r="BL1173"/>
      <c r="BM1173"/>
      <c r="BN1173"/>
      <c r="BO1173"/>
      <c r="BP1173"/>
      <c r="BQ1173"/>
      <c r="BR1173"/>
      <c r="BS1173"/>
      <c r="BT1173" s="92"/>
      <c r="BU1173" s="92"/>
      <c r="BV1173" s="92"/>
      <c r="BW1173" s="5"/>
      <c r="BX1173" s="5"/>
      <c r="BY1173" s="5"/>
      <c r="BZ1173" s="5"/>
      <c r="CA1173" s="5"/>
      <c r="CB1173" s="5"/>
      <c r="CC1173" s="5"/>
      <c r="CD1173" s="440"/>
      <c r="CE1173" s="440"/>
      <c r="CF1173" s="441"/>
      <c r="CG1173" s="442"/>
      <c r="CH1173" s="443"/>
      <c r="CI1173" s="443"/>
      <c r="CJ1173" s="443"/>
      <c r="CK1173" s="443"/>
      <c r="CL1173" s="4"/>
      <c r="CM1173" s="4"/>
      <c r="CN1173" s="5"/>
      <c r="CO1173" s="4"/>
      <c r="CP1173" s="444"/>
      <c r="CQ1173" s="445"/>
      <c r="CR1173" s="446"/>
      <c r="CS1173" s="446"/>
      <c r="CT1173" s="444"/>
      <c r="CU1173" s="444"/>
      <c r="CV1173" s="444"/>
      <c r="CW1173" s="444"/>
      <c r="CX1173" s="447"/>
      <c r="CY1173" s="447"/>
      <c r="CZ1173" s="447"/>
      <c r="DA1173" s="447"/>
      <c r="DB1173" s="448"/>
      <c r="DC1173" s="448"/>
      <c r="DD1173" s="446"/>
      <c r="DE1173" s="439"/>
      <c r="DF1173" s="439"/>
      <c r="DG1173" s="439"/>
      <c r="DH1173" s="439"/>
      <c r="DI1173" s="439"/>
      <c r="DJ1173" s="439"/>
      <c r="DK1173" s="439"/>
      <c r="DL1173" s="446"/>
      <c r="DM1173" s="446"/>
      <c r="DN1173" s="444"/>
      <c r="DO1173" s="444"/>
      <c r="DP1173" s="444"/>
      <c r="DQ1173" s="444"/>
      <c r="DR1173" s="444"/>
      <c r="DS1173" s="441"/>
      <c r="DT1173" s="449"/>
      <c r="DU1173" s="450"/>
      <c r="DV1173" s="450"/>
      <c r="DW1173" s="450"/>
      <c r="DX1173" s="450"/>
      <c r="DY1173" s="450"/>
      <c r="DZ1173" s="450"/>
      <c r="EA1173" s="450"/>
      <c r="EB1173" s="450"/>
      <c r="EC1173" s="450"/>
      <c r="ED1173" s="450"/>
      <c r="EE1173" s="446"/>
      <c r="EF1173" s="446"/>
      <c r="EL1173" s="4"/>
      <c r="EM1173" s="4"/>
      <c r="EN1173" s="5"/>
      <c r="EO1173" s="4"/>
      <c r="FA1173" s="23"/>
      <c r="FB1173" s="24"/>
      <c r="FC1173" s="75"/>
      <c r="FD1173" s="76"/>
      <c r="FF1173" s="89"/>
      <c r="IA1173" s="214"/>
      <c r="IB1173" s="215"/>
      <c r="IC1173" s="214"/>
      <c r="ID1173" s="215"/>
      <c r="IE1173" s="214"/>
      <c r="IF1173" s="214"/>
      <c r="IG1173" s="214"/>
      <c r="IH1173" s="233"/>
      <c r="II1173" s="160"/>
      <c r="IJ1173" s="217"/>
      <c r="IK1173" s="218"/>
      <c r="IL1173" s="218"/>
      <c r="IM1173" s="218"/>
      <c r="IO1173" s="391"/>
    </row>
    <row r="1174" spans="1:249" s="6" customFormat="1" ht="15" x14ac:dyDescent="0.2">
      <c r="A1174" s="467" t="s">
        <v>2165</v>
      </c>
      <c r="B1174" s="467" t="s">
        <v>1969</v>
      </c>
      <c r="C1174" s="393" t="s">
        <v>1223</v>
      </c>
      <c r="D1174" s="468"/>
      <c r="E1174" s="462" t="s">
        <v>2136</v>
      </c>
      <c r="F1174" s="14" t="s">
        <v>2149</v>
      </c>
      <c r="G1174" s="14" t="s">
        <v>2149</v>
      </c>
      <c r="H1174" s="469" t="s">
        <v>2149</v>
      </c>
      <c r="I1174" s="462"/>
      <c r="J1174" s="456"/>
      <c r="K1174" s="11"/>
      <c r="L1174" s="11"/>
      <c r="M1174" s="14"/>
      <c r="N1174" s="470"/>
      <c r="O1174" s="14"/>
      <c r="P1174" s="14"/>
      <c r="Q1174" s="14"/>
      <c r="R1174" s="14"/>
      <c r="S1174" s="14"/>
      <c r="T1174" s="469"/>
      <c r="U1174" s="454"/>
      <c r="V1174" s="454"/>
      <c r="W1174" s="9"/>
      <c r="X1174" s="9"/>
      <c r="Y1174" s="10"/>
      <c r="Z1174" s="495">
        <v>3</v>
      </c>
      <c r="AA1174" s="11"/>
      <c r="AB1174" s="472"/>
      <c r="AC1174" s="473"/>
      <c r="AD1174" s="473"/>
      <c r="AE1174" s="496" t="s">
        <v>2166</v>
      </c>
      <c r="AF1174" s="12"/>
      <c r="AG1174" s="12"/>
      <c r="AH1174" s="13"/>
      <c r="AI1174" s="14"/>
      <c r="AJ1174" s="14"/>
      <c r="AK1174" s="7"/>
      <c r="AL1174" s="7"/>
      <c r="AM1174" s="15"/>
      <c r="AN1174" s="15"/>
      <c r="AO1174" s="8"/>
      <c r="AP1174" s="453" t="s">
        <v>607</v>
      </c>
      <c r="AQ1174" s="17"/>
      <c r="AR1174" s="18"/>
      <c r="AS1174" s="19"/>
      <c r="AT1174" s="19"/>
      <c r="AU1174" s="19"/>
      <c r="AV1174" s="19"/>
      <c r="AW1174" s="19"/>
      <c r="AX1174" s="19"/>
      <c r="AY1174" s="19"/>
      <c r="AZ1174" s="20"/>
      <c r="BA1174" s="20"/>
      <c r="BB1174" s="21"/>
      <c r="BC1174" s="22" t="s">
        <v>2179</v>
      </c>
      <c r="BD1174" s="77"/>
      <c r="BE1174" s="91"/>
      <c r="BF1174" s="91"/>
      <c r="BG1174" s="92"/>
      <c r="BH1174"/>
      <c r="BI1174"/>
      <c r="BJ1174"/>
      <c r="BK1174"/>
      <c r="BL1174"/>
      <c r="BM1174"/>
      <c r="BN1174"/>
      <c r="BO1174"/>
      <c r="BP1174"/>
      <c r="BQ1174"/>
      <c r="BR1174"/>
      <c r="BS1174"/>
      <c r="BT1174" s="92"/>
      <c r="BU1174" s="92"/>
      <c r="BV1174" s="92"/>
      <c r="BW1174" s="5"/>
      <c r="BX1174" s="5"/>
      <c r="BY1174" s="5"/>
      <c r="BZ1174" s="5"/>
      <c r="CA1174" s="5"/>
      <c r="CB1174" s="5"/>
      <c r="CC1174" s="5"/>
      <c r="CD1174" s="440"/>
      <c r="CE1174" s="440"/>
      <c r="CF1174" s="441"/>
      <c r="CG1174" s="442"/>
      <c r="CH1174" s="443"/>
      <c r="CI1174" s="443"/>
      <c r="CJ1174" s="443"/>
      <c r="CK1174" s="443"/>
      <c r="CL1174" s="4"/>
      <c r="CM1174" s="4"/>
      <c r="CN1174" s="5"/>
      <c r="CO1174" s="4"/>
      <c r="CP1174" s="444"/>
      <c r="CQ1174" s="445"/>
      <c r="CR1174" s="446"/>
      <c r="CS1174" s="446"/>
      <c r="CT1174" s="444"/>
      <c r="CU1174" s="444"/>
      <c r="CV1174" s="444"/>
      <c r="CW1174" s="444"/>
      <c r="CX1174" s="447"/>
      <c r="CY1174" s="447"/>
      <c r="CZ1174" s="447"/>
      <c r="DA1174" s="447"/>
      <c r="DB1174" s="448"/>
      <c r="DC1174" s="448"/>
      <c r="DD1174" s="446"/>
      <c r="DE1174" s="439"/>
      <c r="DF1174" s="439"/>
      <c r="DG1174" s="439"/>
      <c r="DH1174" s="439"/>
      <c r="DI1174" s="439"/>
      <c r="DJ1174" s="439"/>
      <c r="DK1174" s="439"/>
      <c r="DL1174" s="446"/>
      <c r="DM1174" s="446"/>
      <c r="DN1174" s="444"/>
      <c r="DO1174" s="444"/>
      <c r="DP1174" s="444"/>
      <c r="DQ1174" s="444"/>
      <c r="DR1174" s="444"/>
      <c r="DS1174" s="441"/>
      <c r="DT1174" s="449"/>
      <c r="DU1174" s="450"/>
      <c r="DV1174" s="450"/>
      <c r="DW1174" s="450"/>
      <c r="DX1174" s="450"/>
      <c r="DY1174" s="450"/>
      <c r="DZ1174" s="450"/>
      <c r="EA1174" s="450"/>
      <c r="EB1174" s="450"/>
      <c r="EC1174" s="450"/>
      <c r="ED1174" s="450"/>
      <c r="EE1174" s="446"/>
      <c r="EF1174" s="446"/>
      <c r="EL1174" s="4"/>
      <c r="EM1174" s="4"/>
      <c r="EN1174" s="5"/>
      <c r="EO1174" s="4"/>
      <c r="FA1174" s="23"/>
      <c r="FB1174" s="24"/>
      <c r="FC1174" s="75"/>
      <c r="FD1174" s="76"/>
      <c r="FF1174" s="89"/>
      <c r="IA1174" s="214"/>
      <c r="IB1174" s="215"/>
      <c r="IC1174" s="214"/>
      <c r="ID1174" s="215"/>
      <c r="IE1174" s="214"/>
      <c r="IF1174" s="214"/>
      <c r="IG1174" s="214"/>
      <c r="IH1174" s="233"/>
      <c r="II1174" s="160"/>
      <c r="IJ1174" s="217"/>
      <c r="IK1174" s="218"/>
      <c r="IL1174" s="218"/>
      <c r="IM1174" s="218"/>
      <c r="IO1174" s="391"/>
    </row>
    <row r="1175" spans="1:249" s="6" customFormat="1" ht="15" x14ac:dyDescent="0.2">
      <c r="A1175" s="467" t="s">
        <v>2195</v>
      </c>
      <c r="B1175" s="467" t="s">
        <v>2149</v>
      </c>
      <c r="C1175" s="393" t="s">
        <v>1224</v>
      </c>
      <c r="D1175" s="468"/>
      <c r="E1175" s="462" t="s">
        <v>2141</v>
      </c>
      <c r="F1175" s="14" t="s">
        <v>2150</v>
      </c>
      <c r="G1175" s="14" t="s">
        <v>2155</v>
      </c>
      <c r="H1175" s="469" t="s">
        <v>2149</v>
      </c>
      <c r="I1175" s="462"/>
      <c r="J1175" s="456"/>
      <c r="K1175" s="11"/>
      <c r="L1175" s="11"/>
      <c r="M1175" s="14"/>
      <c r="N1175" s="470"/>
      <c r="O1175" s="14"/>
      <c r="P1175" s="14"/>
      <c r="Q1175" s="14"/>
      <c r="R1175" s="14"/>
      <c r="S1175" s="14"/>
      <c r="T1175" s="469"/>
      <c r="U1175" s="454"/>
      <c r="V1175" s="454"/>
      <c r="W1175" s="9"/>
      <c r="X1175" s="9"/>
      <c r="Y1175" s="10"/>
      <c r="Z1175" s="495" t="s">
        <v>2195</v>
      </c>
      <c r="AA1175" s="11"/>
      <c r="AB1175" s="472"/>
      <c r="AC1175" s="473"/>
      <c r="AD1175" s="473"/>
      <c r="AE1175" s="496" t="s">
        <v>2195</v>
      </c>
      <c r="AF1175" s="12"/>
      <c r="AG1175" s="12"/>
      <c r="AH1175" s="13"/>
      <c r="AI1175" s="14"/>
      <c r="AJ1175" s="14"/>
      <c r="AK1175" s="7"/>
      <c r="AL1175" s="7"/>
      <c r="AM1175" s="15"/>
      <c r="AN1175" s="15"/>
      <c r="AO1175" s="8"/>
      <c r="AP1175" s="453" t="s">
        <v>608</v>
      </c>
      <c r="AQ1175" s="17"/>
      <c r="AR1175" s="18"/>
      <c r="AS1175" s="19"/>
      <c r="AT1175" s="19"/>
      <c r="AU1175" s="19"/>
      <c r="AV1175" s="19"/>
      <c r="AW1175" s="19"/>
      <c r="AX1175" s="19"/>
      <c r="AY1175" s="19"/>
      <c r="AZ1175" s="20"/>
      <c r="BA1175" s="20"/>
      <c r="BB1175" s="21"/>
      <c r="BC1175" s="22" t="s">
        <v>2163</v>
      </c>
      <c r="BD1175" s="77"/>
      <c r="BE1175" s="91"/>
      <c r="BF1175" s="91"/>
      <c r="BG1175" s="92"/>
      <c r="BH1175"/>
      <c r="BI1175"/>
      <c r="BJ1175"/>
      <c r="BK1175"/>
      <c r="BL1175"/>
      <c r="BM1175"/>
      <c r="BN1175"/>
      <c r="BO1175"/>
      <c r="BP1175"/>
      <c r="BQ1175"/>
      <c r="BR1175"/>
      <c r="BS1175"/>
      <c r="BT1175" s="92"/>
      <c r="BU1175" s="92"/>
      <c r="BV1175" s="92"/>
      <c r="BW1175" s="5"/>
      <c r="BX1175" s="5"/>
      <c r="BY1175" s="5"/>
      <c r="BZ1175" s="5"/>
      <c r="CA1175" s="5"/>
      <c r="CB1175" s="5"/>
      <c r="CC1175" s="5"/>
      <c r="CD1175" s="440"/>
      <c r="CE1175" s="440"/>
      <c r="CF1175" s="441"/>
      <c r="CG1175" s="442"/>
      <c r="CH1175" s="443"/>
      <c r="CI1175" s="443"/>
      <c r="CJ1175" s="443"/>
      <c r="CK1175" s="443"/>
      <c r="CL1175" s="4"/>
      <c r="CM1175" s="4"/>
      <c r="CN1175" s="5"/>
      <c r="CO1175" s="4"/>
      <c r="CP1175" s="444"/>
      <c r="CQ1175" s="445"/>
      <c r="CR1175" s="446"/>
      <c r="CS1175" s="446"/>
      <c r="CT1175" s="444"/>
      <c r="CU1175" s="444"/>
      <c r="CV1175" s="444"/>
      <c r="CW1175" s="444"/>
      <c r="CX1175" s="447"/>
      <c r="CY1175" s="447"/>
      <c r="CZ1175" s="447"/>
      <c r="DA1175" s="447"/>
      <c r="DB1175" s="448"/>
      <c r="DC1175" s="448"/>
      <c r="DD1175" s="446"/>
      <c r="DE1175" s="439"/>
      <c r="DF1175" s="439"/>
      <c r="DG1175" s="439"/>
      <c r="DH1175" s="439"/>
      <c r="DI1175" s="439"/>
      <c r="DJ1175" s="439"/>
      <c r="DK1175" s="439"/>
      <c r="DL1175" s="446"/>
      <c r="DM1175" s="446"/>
      <c r="DN1175" s="444"/>
      <c r="DO1175" s="444"/>
      <c r="DP1175" s="444"/>
      <c r="DQ1175" s="444"/>
      <c r="DR1175" s="444"/>
      <c r="DS1175" s="441"/>
      <c r="DT1175" s="449"/>
      <c r="DU1175" s="450"/>
      <c r="DV1175" s="450"/>
      <c r="DW1175" s="450"/>
      <c r="DX1175" s="450"/>
      <c r="DY1175" s="450"/>
      <c r="DZ1175" s="450"/>
      <c r="EA1175" s="450"/>
      <c r="EB1175" s="450"/>
      <c r="EC1175" s="450"/>
      <c r="ED1175" s="450"/>
      <c r="EE1175" s="446"/>
      <c r="EF1175" s="446"/>
      <c r="EL1175" s="4"/>
      <c r="EM1175" s="4"/>
      <c r="EN1175" s="5"/>
      <c r="EO1175" s="4"/>
      <c r="FA1175" s="23"/>
      <c r="FB1175" s="24"/>
      <c r="FC1175" s="75"/>
      <c r="FD1175" s="76"/>
      <c r="FF1175" s="89"/>
      <c r="IA1175" s="214"/>
      <c r="IB1175" s="215"/>
      <c r="IC1175" s="214"/>
      <c r="ID1175" s="215"/>
      <c r="IE1175" s="214"/>
      <c r="IF1175" s="214"/>
      <c r="IG1175" s="214"/>
      <c r="IH1175" s="233"/>
      <c r="II1175" s="160"/>
      <c r="IJ1175" s="217"/>
      <c r="IK1175" s="218"/>
      <c r="IL1175" s="218"/>
      <c r="IM1175" s="218"/>
      <c r="IO1175" s="391"/>
    </row>
    <row r="1176" spans="1:249" s="6" customFormat="1" ht="15" x14ac:dyDescent="0.2">
      <c r="A1176" s="467" t="s">
        <v>2165</v>
      </c>
      <c r="B1176" s="467" t="s">
        <v>2149</v>
      </c>
      <c r="C1176" s="393" t="s">
        <v>1225</v>
      </c>
      <c r="D1176" s="468"/>
      <c r="E1176" s="462" t="s">
        <v>2136</v>
      </c>
      <c r="F1176" s="14" t="s">
        <v>2149</v>
      </c>
      <c r="G1176" s="14" t="s">
        <v>2149</v>
      </c>
      <c r="H1176" s="469" t="s">
        <v>2149</v>
      </c>
      <c r="I1176" s="462"/>
      <c r="J1176" s="456"/>
      <c r="K1176" s="11"/>
      <c r="L1176" s="11"/>
      <c r="M1176" s="14"/>
      <c r="N1176" s="470"/>
      <c r="O1176" s="14"/>
      <c r="P1176" s="14"/>
      <c r="Q1176" s="14"/>
      <c r="R1176" s="14"/>
      <c r="S1176" s="14"/>
      <c r="T1176" s="469"/>
      <c r="U1176" s="454"/>
      <c r="V1176" s="454"/>
      <c r="W1176" s="9"/>
      <c r="X1176" s="9"/>
      <c r="Y1176" s="10"/>
      <c r="Z1176" s="495" t="s">
        <v>2165</v>
      </c>
      <c r="AA1176" s="11"/>
      <c r="AB1176" s="472"/>
      <c r="AC1176" s="473"/>
      <c r="AD1176" s="473"/>
      <c r="AE1176" s="496" t="s">
        <v>2195</v>
      </c>
      <c r="AF1176" s="12"/>
      <c r="AG1176" s="12"/>
      <c r="AH1176" s="13"/>
      <c r="AI1176" s="14"/>
      <c r="AJ1176" s="14"/>
      <c r="AK1176" s="7"/>
      <c r="AL1176" s="7"/>
      <c r="AM1176" s="15"/>
      <c r="AN1176" s="15"/>
      <c r="AO1176" s="8"/>
      <c r="AP1176" s="453" t="s">
        <v>609</v>
      </c>
      <c r="AQ1176" s="17"/>
      <c r="AR1176" s="18"/>
      <c r="AS1176" s="19"/>
      <c r="AT1176" s="19"/>
      <c r="AU1176" s="19"/>
      <c r="AV1176" s="19"/>
      <c r="AW1176" s="19"/>
      <c r="AX1176" s="19"/>
      <c r="AY1176" s="19"/>
      <c r="AZ1176" s="20"/>
      <c r="BA1176" s="20"/>
      <c r="BB1176" s="21"/>
      <c r="BC1176" s="22" t="s">
        <v>2179</v>
      </c>
      <c r="BD1176" s="77"/>
      <c r="BE1176" s="91"/>
      <c r="BF1176" s="91"/>
      <c r="BG1176" s="92"/>
      <c r="BH1176"/>
      <c r="BI1176"/>
      <c r="BJ1176"/>
      <c r="BK1176"/>
      <c r="BL1176"/>
      <c r="BM1176"/>
      <c r="BN1176"/>
      <c r="BO1176"/>
      <c r="BP1176"/>
      <c r="BQ1176"/>
      <c r="BR1176"/>
      <c r="BS1176"/>
      <c r="BT1176" s="92"/>
      <c r="BU1176" s="92"/>
      <c r="BV1176" s="92"/>
      <c r="BW1176" s="5"/>
      <c r="BX1176" s="5"/>
      <c r="BY1176" s="5"/>
      <c r="BZ1176" s="5"/>
      <c r="CA1176" s="5"/>
      <c r="CB1176" s="5"/>
      <c r="CC1176" s="5"/>
      <c r="CD1176" s="440"/>
      <c r="CE1176" s="440"/>
      <c r="CF1176" s="441"/>
      <c r="CG1176" s="442"/>
      <c r="CH1176" s="443"/>
      <c r="CI1176" s="443"/>
      <c r="CJ1176" s="443"/>
      <c r="CK1176" s="443"/>
      <c r="CL1176" s="4"/>
      <c r="CM1176" s="4"/>
      <c r="CN1176" s="5"/>
      <c r="CO1176" s="4"/>
      <c r="CP1176" s="444"/>
      <c r="CQ1176" s="445"/>
      <c r="CR1176" s="446"/>
      <c r="CS1176" s="446"/>
      <c r="CT1176" s="444"/>
      <c r="CU1176" s="444"/>
      <c r="CV1176" s="444"/>
      <c r="CW1176" s="444"/>
      <c r="CX1176" s="447"/>
      <c r="CY1176" s="447"/>
      <c r="CZ1176" s="447"/>
      <c r="DA1176" s="447"/>
      <c r="DB1176" s="448"/>
      <c r="DC1176" s="448"/>
      <c r="DD1176" s="446"/>
      <c r="DE1176" s="439"/>
      <c r="DF1176" s="439"/>
      <c r="DG1176" s="439"/>
      <c r="DH1176" s="439"/>
      <c r="DI1176" s="439"/>
      <c r="DJ1176" s="439"/>
      <c r="DK1176" s="439"/>
      <c r="DL1176" s="446"/>
      <c r="DM1176" s="446"/>
      <c r="DN1176" s="444"/>
      <c r="DO1176" s="444"/>
      <c r="DP1176" s="444"/>
      <c r="DQ1176" s="444"/>
      <c r="DR1176" s="444"/>
      <c r="DS1176" s="441"/>
      <c r="DT1176" s="449"/>
      <c r="DU1176" s="450"/>
      <c r="DV1176" s="450"/>
      <c r="DW1176" s="450"/>
      <c r="DX1176" s="450"/>
      <c r="DY1176" s="450"/>
      <c r="DZ1176" s="450"/>
      <c r="EA1176" s="450"/>
      <c r="EB1176" s="450"/>
      <c r="EC1176" s="450"/>
      <c r="ED1176" s="450"/>
      <c r="EE1176" s="446"/>
      <c r="EF1176" s="446"/>
      <c r="EL1176" s="4"/>
      <c r="EM1176" s="4"/>
      <c r="EN1176" s="5"/>
      <c r="EO1176" s="4"/>
      <c r="FA1176" s="23"/>
      <c r="FB1176" s="24"/>
      <c r="FC1176" s="75"/>
      <c r="FD1176" s="76"/>
      <c r="FF1176" s="89"/>
      <c r="IA1176" s="214"/>
      <c r="IB1176" s="215"/>
      <c r="IC1176" s="214"/>
      <c r="ID1176" s="215"/>
      <c r="IE1176" s="214"/>
      <c r="IF1176" s="214"/>
      <c r="IG1176" s="214"/>
      <c r="IH1176" s="233"/>
      <c r="II1176" s="160"/>
      <c r="IJ1176" s="217"/>
      <c r="IK1176" s="218"/>
      <c r="IL1176" s="218"/>
      <c r="IM1176" s="218"/>
      <c r="IO1176" s="391"/>
    </row>
    <row r="1177" spans="1:249" s="6" customFormat="1" ht="15" x14ac:dyDescent="0.2">
      <c r="A1177" s="467" t="s">
        <v>2195</v>
      </c>
      <c r="B1177" s="467" t="s">
        <v>2149</v>
      </c>
      <c r="C1177" s="393" t="s">
        <v>1226</v>
      </c>
      <c r="D1177" s="468"/>
      <c r="E1177" s="462" t="s">
        <v>2141</v>
      </c>
      <c r="F1177" s="14" t="s">
        <v>2149</v>
      </c>
      <c r="G1177" s="14" t="s">
        <v>2154</v>
      </c>
      <c r="H1177" s="469" t="s">
        <v>2149</v>
      </c>
      <c r="I1177" s="462"/>
      <c r="J1177" s="456"/>
      <c r="K1177" s="11"/>
      <c r="L1177" s="11"/>
      <c r="M1177" s="14"/>
      <c r="N1177" s="470"/>
      <c r="O1177" s="14"/>
      <c r="P1177" s="14"/>
      <c r="Q1177" s="14"/>
      <c r="R1177" s="14"/>
      <c r="S1177" s="14"/>
      <c r="T1177" s="469"/>
      <c r="U1177" s="454"/>
      <c r="V1177" s="454"/>
      <c r="W1177" s="9"/>
      <c r="X1177" s="9"/>
      <c r="Y1177" s="10"/>
      <c r="Z1177" s="495" t="s">
        <v>2195</v>
      </c>
      <c r="AA1177" s="11"/>
      <c r="AB1177" s="472"/>
      <c r="AC1177" s="473"/>
      <c r="AD1177" s="473"/>
      <c r="AE1177" s="496" t="s">
        <v>2195</v>
      </c>
      <c r="AF1177" s="12"/>
      <c r="AG1177" s="12"/>
      <c r="AH1177" s="13"/>
      <c r="AI1177" s="14"/>
      <c r="AJ1177" s="14"/>
      <c r="AK1177" s="7"/>
      <c r="AL1177" s="7"/>
      <c r="AM1177" s="15"/>
      <c r="AN1177" s="15"/>
      <c r="AO1177" s="8"/>
      <c r="AP1177" s="453" t="s">
        <v>610</v>
      </c>
      <c r="AQ1177" s="17"/>
      <c r="AR1177" s="18"/>
      <c r="AS1177" s="19"/>
      <c r="AT1177" s="19"/>
      <c r="AU1177" s="19"/>
      <c r="AV1177" s="19"/>
      <c r="AW1177" s="19"/>
      <c r="AX1177" s="19"/>
      <c r="AY1177" s="19"/>
      <c r="AZ1177" s="20"/>
      <c r="BA1177" s="20"/>
      <c r="BB1177" s="21"/>
      <c r="BC1177" s="22" t="s">
        <v>2179</v>
      </c>
      <c r="BD1177" s="77"/>
      <c r="BE1177" s="91"/>
      <c r="BF1177" s="91"/>
      <c r="BG1177" s="92"/>
      <c r="BH1177"/>
      <c r="BI1177"/>
      <c r="BJ1177"/>
      <c r="BK1177"/>
      <c r="BL1177"/>
      <c r="BM1177"/>
      <c r="BN1177"/>
      <c r="BO1177"/>
      <c r="BP1177"/>
      <c r="BQ1177"/>
      <c r="BR1177"/>
      <c r="BS1177"/>
      <c r="BT1177" s="92"/>
      <c r="BU1177" s="92"/>
      <c r="BV1177" s="92"/>
      <c r="BW1177" s="5"/>
      <c r="BX1177" s="5"/>
      <c r="BY1177" s="5"/>
      <c r="BZ1177" s="5"/>
      <c r="CA1177" s="5"/>
      <c r="CB1177" s="5"/>
      <c r="CC1177" s="5"/>
      <c r="CD1177" s="440"/>
      <c r="CE1177" s="440"/>
      <c r="CF1177" s="441"/>
      <c r="CG1177" s="442"/>
      <c r="CH1177" s="443"/>
      <c r="CI1177" s="443"/>
      <c r="CJ1177" s="443"/>
      <c r="CK1177" s="443"/>
      <c r="CL1177" s="4"/>
      <c r="CM1177" s="4"/>
      <c r="CN1177" s="5"/>
      <c r="CO1177" s="4"/>
      <c r="CP1177" s="444"/>
      <c r="CQ1177" s="445"/>
      <c r="CR1177" s="446"/>
      <c r="CS1177" s="446"/>
      <c r="CT1177" s="444"/>
      <c r="CU1177" s="444"/>
      <c r="CV1177" s="444"/>
      <c r="CW1177" s="444"/>
      <c r="CX1177" s="447"/>
      <c r="CY1177" s="447"/>
      <c r="CZ1177" s="447"/>
      <c r="DA1177" s="447"/>
      <c r="DB1177" s="448"/>
      <c r="DC1177" s="448"/>
      <c r="DD1177" s="446"/>
      <c r="DE1177" s="439"/>
      <c r="DF1177" s="439"/>
      <c r="DG1177" s="439"/>
      <c r="DH1177" s="439"/>
      <c r="DI1177" s="439"/>
      <c r="DJ1177" s="439"/>
      <c r="DK1177" s="439"/>
      <c r="DL1177" s="446"/>
      <c r="DM1177" s="446"/>
      <c r="DN1177" s="444"/>
      <c r="DO1177" s="444"/>
      <c r="DP1177" s="444"/>
      <c r="DQ1177" s="444"/>
      <c r="DR1177" s="444"/>
      <c r="DS1177" s="441"/>
      <c r="DT1177" s="449"/>
      <c r="DU1177" s="450"/>
      <c r="DV1177" s="450"/>
      <c r="DW1177" s="450"/>
      <c r="DX1177" s="450"/>
      <c r="DY1177" s="450"/>
      <c r="DZ1177" s="450"/>
      <c r="EA1177" s="450"/>
      <c r="EB1177" s="450"/>
      <c r="EC1177" s="450"/>
      <c r="ED1177" s="450"/>
      <c r="EE1177" s="446"/>
      <c r="EF1177" s="446"/>
      <c r="EL1177" s="4"/>
      <c r="EM1177" s="4"/>
      <c r="EN1177" s="5"/>
      <c r="EO1177" s="4"/>
      <c r="FA1177" s="23"/>
      <c r="FB1177" s="24"/>
      <c r="FC1177" s="75"/>
      <c r="FD1177" s="76"/>
      <c r="FF1177" s="89"/>
      <c r="IA1177" s="214"/>
      <c r="IB1177" s="215"/>
      <c r="IC1177" s="214"/>
      <c r="ID1177" s="215"/>
      <c r="IE1177" s="214"/>
      <c r="IF1177" s="214"/>
      <c r="IG1177" s="214"/>
      <c r="IH1177" s="233"/>
      <c r="II1177" s="160"/>
      <c r="IJ1177" s="217"/>
      <c r="IK1177" s="218"/>
      <c r="IL1177" s="218"/>
      <c r="IM1177" s="218"/>
      <c r="IO1177" s="391"/>
    </row>
    <row r="1178" spans="1:249" s="6" customFormat="1" ht="15" x14ac:dyDescent="0.2">
      <c r="A1178" s="467" t="s">
        <v>2195</v>
      </c>
      <c r="B1178" s="467" t="s">
        <v>2149</v>
      </c>
      <c r="C1178" s="393" t="s">
        <v>1227</v>
      </c>
      <c r="D1178" s="468"/>
      <c r="E1178" s="462" t="s">
        <v>2137</v>
      </c>
      <c r="F1178" s="14" t="s">
        <v>2149</v>
      </c>
      <c r="G1178" s="14" t="s">
        <v>2149</v>
      </c>
      <c r="H1178" s="469" t="s">
        <v>2149</v>
      </c>
      <c r="I1178" s="462"/>
      <c r="J1178" s="456"/>
      <c r="K1178" s="11"/>
      <c r="L1178" s="11"/>
      <c r="M1178" s="14"/>
      <c r="N1178" s="470"/>
      <c r="O1178" s="14"/>
      <c r="P1178" s="14"/>
      <c r="Q1178" s="14"/>
      <c r="R1178" s="14"/>
      <c r="S1178" s="14"/>
      <c r="T1178" s="469"/>
      <c r="U1178" s="454"/>
      <c r="V1178" s="454"/>
      <c r="W1178" s="9"/>
      <c r="X1178" s="9"/>
      <c r="Y1178" s="10"/>
      <c r="Z1178" s="495" t="s">
        <v>2195</v>
      </c>
      <c r="AA1178" s="11"/>
      <c r="AB1178" s="472"/>
      <c r="AC1178" s="473"/>
      <c r="AD1178" s="473"/>
      <c r="AE1178" s="496" t="s">
        <v>2195</v>
      </c>
      <c r="AF1178" s="12"/>
      <c r="AG1178" s="12"/>
      <c r="AH1178" s="13"/>
      <c r="AI1178" s="14"/>
      <c r="AJ1178" s="14"/>
      <c r="AK1178" s="7"/>
      <c r="AL1178" s="7"/>
      <c r="AM1178" s="15"/>
      <c r="AN1178" s="15"/>
      <c r="AO1178" s="8"/>
      <c r="AP1178" s="453" t="s">
        <v>611</v>
      </c>
      <c r="AQ1178" s="17"/>
      <c r="AR1178" s="18"/>
      <c r="AS1178" s="19"/>
      <c r="AT1178" s="19"/>
      <c r="AU1178" s="19"/>
      <c r="AV1178" s="19"/>
      <c r="AW1178" s="19"/>
      <c r="AX1178" s="19"/>
      <c r="AY1178" s="19"/>
      <c r="AZ1178" s="20"/>
      <c r="BA1178" s="20"/>
      <c r="BB1178" s="21"/>
      <c r="BC1178" s="22" t="s">
        <v>2179</v>
      </c>
      <c r="BD1178" s="77"/>
      <c r="BE1178" s="91"/>
      <c r="BF1178" s="91"/>
      <c r="BG1178" s="92"/>
      <c r="BH1178"/>
      <c r="BI1178"/>
      <c r="BJ1178"/>
      <c r="BK1178"/>
      <c r="BL1178"/>
      <c r="BM1178"/>
      <c r="BN1178"/>
      <c r="BO1178"/>
      <c r="BP1178"/>
      <c r="BQ1178"/>
      <c r="BR1178"/>
      <c r="BS1178"/>
      <c r="BT1178" s="92"/>
      <c r="BU1178" s="92"/>
      <c r="BV1178" s="92"/>
      <c r="BW1178" s="5"/>
      <c r="BX1178" s="5"/>
      <c r="BY1178" s="5"/>
      <c r="BZ1178" s="5"/>
      <c r="CA1178" s="5"/>
      <c r="CB1178" s="5"/>
      <c r="CC1178" s="5"/>
      <c r="CD1178" s="440"/>
      <c r="CE1178" s="440"/>
      <c r="CF1178" s="441"/>
      <c r="CG1178" s="442"/>
      <c r="CH1178" s="443"/>
      <c r="CI1178" s="443"/>
      <c r="CJ1178" s="443"/>
      <c r="CK1178" s="443"/>
      <c r="CL1178" s="4"/>
      <c r="CM1178" s="4"/>
      <c r="CN1178" s="5"/>
      <c r="CO1178" s="4"/>
      <c r="CP1178" s="444"/>
      <c r="CQ1178" s="445"/>
      <c r="CR1178" s="446"/>
      <c r="CS1178" s="446"/>
      <c r="CT1178" s="444"/>
      <c r="CU1178" s="444"/>
      <c r="CV1178" s="444"/>
      <c r="CW1178" s="444"/>
      <c r="CX1178" s="447"/>
      <c r="CY1178" s="447"/>
      <c r="CZ1178" s="447"/>
      <c r="DA1178" s="447"/>
      <c r="DB1178" s="448"/>
      <c r="DC1178" s="448"/>
      <c r="DD1178" s="446"/>
      <c r="DE1178" s="439"/>
      <c r="DF1178" s="439"/>
      <c r="DG1178" s="439"/>
      <c r="DH1178" s="439"/>
      <c r="DI1178" s="439"/>
      <c r="DJ1178" s="439"/>
      <c r="DK1178" s="439"/>
      <c r="DL1178" s="446"/>
      <c r="DM1178" s="446"/>
      <c r="DN1178" s="444"/>
      <c r="DO1178" s="444"/>
      <c r="DP1178" s="444"/>
      <c r="DQ1178" s="444"/>
      <c r="DR1178" s="444"/>
      <c r="DS1178" s="441"/>
      <c r="DT1178" s="449"/>
      <c r="DU1178" s="450"/>
      <c r="DV1178" s="450"/>
      <c r="DW1178" s="450"/>
      <c r="DX1178" s="450"/>
      <c r="DY1178" s="450"/>
      <c r="DZ1178" s="450"/>
      <c r="EA1178" s="450"/>
      <c r="EB1178" s="450"/>
      <c r="EC1178" s="450"/>
      <c r="ED1178" s="450"/>
      <c r="EE1178" s="446"/>
      <c r="EF1178" s="446"/>
      <c r="EL1178" s="4"/>
      <c r="EM1178" s="4"/>
      <c r="EN1178" s="5"/>
      <c r="EO1178" s="4"/>
      <c r="FA1178" s="23"/>
      <c r="FB1178" s="24"/>
      <c r="FC1178" s="75"/>
      <c r="FD1178" s="76"/>
      <c r="FF1178" s="89"/>
      <c r="IA1178" s="214"/>
      <c r="IB1178" s="215"/>
      <c r="IC1178" s="214"/>
      <c r="ID1178" s="215"/>
      <c r="IE1178" s="214"/>
      <c r="IF1178" s="214"/>
      <c r="IG1178" s="214"/>
      <c r="IH1178" s="233"/>
      <c r="II1178" s="160"/>
      <c r="IJ1178" s="217"/>
      <c r="IK1178" s="218"/>
      <c r="IL1178" s="218"/>
      <c r="IM1178" s="218"/>
      <c r="IO1178" s="391"/>
    </row>
    <row r="1179" spans="1:249" s="6" customFormat="1" ht="15" x14ac:dyDescent="0.2">
      <c r="A1179" s="467" t="s">
        <v>2195</v>
      </c>
      <c r="B1179" s="467" t="s">
        <v>2149</v>
      </c>
      <c r="C1179" s="393" t="s">
        <v>1228</v>
      </c>
      <c r="D1179" s="468"/>
      <c r="E1179" s="462" t="s">
        <v>2137</v>
      </c>
      <c r="F1179" s="14" t="s">
        <v>2149</v>
      </c>
      <c r="G1179" s="14" t="s">
        <v>2149</v>
      </c>
      <c r="H1179" s="469" t="s">
        <v>2149</v>
      </c>
      <c r="I1179" s="462"/>
      <c r="J1179" s="456"/>
      <c r="K1179" s="11"/>
      <c r="L1179" s="11"/>
      <c r="M1179" s="14"/>
      <c r="N1179" s="470"/>
      <c r="O1179" s="14"/>
      <c r="P1179" s="14"/>
      <c r="Q1179" s="14"/>
      <c r="R1179" s="14"/>
      <c r="S1179" s="14"/>
      <c r="T1179" s="469"/>
      <c r="U1179" s="454"/>
      <c r="V1179" s="454"/>
      <c r="W1179" s="9"/>
      <c r="X1179" s="9"/>
      <c r="Y1179" s="10"/>
      <c r="Z1179" s="495" t="s">
        <v>2195</v>
      </c>
      <c r="AA1179" s="11"/>
      <c r="AB1179" s="472"/>
      <c r="AC1179" s="473"/>
      <c r="AD1179" s="473"/>
      <c r="AE1179" s="496" t="s">
        <v>2195</v>
      </c>
      <c r="AF1179" s="12"/>
      <c r="AG1179" s="12"/>
      <c r="AH1179" s="13"/>
      <c r="AI1179" s="14"/>
      <c r="AJ1179" s="14"/>
      <c r="AK1179" s="7"/>
      <c r="AL1179" s="7"/>
      <c r="AM1179" s="15"/>
      <c r="AN1179" s="15"/>
      <c r="AO1179" s="8"/>
      <c r="AP1179" s="453" t="s">
        <v>612</v>
      </c>
      <c r="AQ1179" s="17"/>
      <c r="AR1179" s="18"/>
      <c r="AS1179" s="19"/>
      <c r="AT1179" s="19"/>
      <c r="AU1179" s="19"/>
      <c r="AV1179" s="19"/>
      <c r="AW1179" s="19"/>
      <c r="AX1179" s="19"/>
      <c r="AY1179" s="19"/>
      <c r="AZ1179" s="20"/>
      <c r="BA1179" s="20"/>
      <c r="BB1179" s="21"/>
      <c r="BC1179" s="22" t="s">
        <v>2179</v>
      </c>
      <c r="BD1179" s="77"/>
      <c r="BE1179" s="91"/>
      <c r="BF1179" s="91"/>
      <c r="BG1179" s="92"/>
      <c r="BH1179"/>
      <c r="BI1179"/>
      <c r="BJ1179"/>
      <c r="BK1179"/>
      <c r="BL1179"/>
      <c r="BM1179"/>
      <c r="BN1179"/>
      <c r="BO1179"/>
      <c r="BP1179"/>
      <c r="BQ1179"/>
      <c r="BR1179"/>
      <c r="BS1179"/>
      <c r="BT1179" s="92"/>
      <c r="BU1179" s="92"/>
      <c r="BV1179" s="92"/>
      <c r="BW1179" s="5"/>
      <c r="BX1179" s="5"/>
      <c r="BY1179" s="5"/>
      <c r="BZ1179" s="5"/>
      <c r="CA1179" s="5"/>
      <c r="CB1179" s="5"/>
      <c r="CC1179" s="5"/>
      <c r="CD1179" s="440"/>
      <c r="CE1179" s="440"/>
      <c r="CF1179" s="441"/>
      <c r="CG1179" s="442"/>
      <c r="CH1179" s="443"/>
      <c r="CI1179" s="443"/>
      <c r="CJ1179" s="443"/>
      <c r="CK1179" s="443"/>
      <c r="CL1179" s="4"/>
      <c r="CM1179" s="4"/>
      <c r="CN1179" s="5"/>
      <c r="CO1179" s="4"/>
      <c r="CP1179" s="444"/>
      <c r="CQ1179" s="445"/>
      <c r="CR1179" s="446"/>
      <c r="CS1179" s="446"/>
      <c r="CT1179" s="444"/>
      <c r="CU1179" s="444"/>
      <c r="CV1179" s="444"/>
      <c r="CW1179" s="444"/>
      <c r="CX1179" s="447"/>
      <c r="CY1179" s="447"/>
      <c r="CZ1179" s="447"/>
      <c r="DA1179" s="447"/>
      <c r="DB1179" s="448"/>
      <c r="DC1179" s="448"/>
      <c r="DD1179" s="446"/>
      <c r="DE1179" s="439"/>
      <c r="DF1179" s="439"/>
      <c r="DG1179" s="439"/>
      <c r="DH1179" s="439"/>
      <c r="DI1179" s="439"/>
      <c r="DJ1179" s="439"/>
      <c r="DK1179" s="439"/>
      <c r="DL1179" s="446"/>
      <c r="DM1179" s="446"/>
      <c r="DN1179" s="444"/>
      <c r="DO1179" s="444"/>
      <c r="DP1179" s="444"/>
      <c r="DQ1179" s="444"/>
      <c r="DR1179" s="444"/>
      <c r="DS1179" s="441"/>
      <c r="DT1179" s="449"/>
      <c r="DU1179" s="450"/>
      <c r="DV1179" s="450"/>
      <c r="DW1179" s="450"/>
      <c r="DX1179" s="450"/>
      <c r="DY1179" s="450"/>
      <c r="DZ1179" s="450"/>
      <c r="EA1179" s="450"/>
      <c r="EB1179" s="450"/>
      <c r="EC1179" s="450"/>
      <c r="ED1179" s="450"/>
      <c r="EE1179" s="446"/>
      <c r="EF1179" s="446"/>
      <c r="EL1179" s="4"/>
      <c r="EM1179" s="4"/>
      <c r="EN1179" s="5"/>
      <c r="EO1179" s="4"/>
      <c r="FA1179" s="23"/>
      <c r="FB1179" s="24"/>
      <c r="FC1179" s="75"/>
      <c r="FD1179" s="76"/>
      <c r="FF1179" s="89"/>
      <c r="IA1179" s="214"/>
      <c r="IB1179" s="215"/>
      <c r="IC1179" s="214"/>
      <c r="ID1179" s="215"/>
      <c r="IE1179" s="214"/>
      <c r="IF1179" s="214"/>
      <c r="IG1179" s="214"/>
      <c r="IH1179" s="233"/>
      <c r="II1179" s="160"/>
      <c r="IJ1179" s="217"/>
      <c r="IK1179" s="218"/>
      <c r="IL1179" s="218"/>
      <c r="IM1179" s="218"/>
      <c r="IO1179" s="391"/>
    </row>
    <row r="1180" spans="1:249" s="6" customFormat="1" ht="15" x14ac:dyDescent="0.2">
      <c r="A1180" s="467" t="s">
        <v>2195</v>
      </c>
      <c r="B1180" s="467" t="s">
        <v>2149</v>
      </c>
      <c r="C1180" s="393" t="s">
        <v>1229</v>
      </c>
      <c r="D1180" s="468"/>
      <c r="E1180" s="462" t="s">
        <v>2138</v>
      </c>
      <c r="F1180" s="14" t="s">
        <v>2149</v>
      </c>
      <c r="G1180" s="14" t="s">
        <v>2149</v>
      </c>
      <c r="H1180" s="469" t="s">
        <v>2149</v>
      </c>
      <c r="I1180" s="462"/>
      <c r="J1180" s="456"/>
      <c r="K1180" s="11"/>
      <c r="L1180" s="11"/>
      <c r="M1180" s="14"/>
      <c r="N1180" s="470"/>
      <c r="O1180" s="14"/>
      <c r="P1180" s="14"/>
      <c r="Q1180" s="14"/>
      <c r="R1180" s="14"/>
      <c r="S1180" s="14"/>
      <c r="T1180" s="469"/>
      <c r="U1180" s="454"/>
      <c r="V1180" s="454"/>
      <c r="W1180" s="9"/>
      <c r="X1180" s="9"/>
      <c r="Y1180" s="10"/>
      <c r="Z1180" s="495" t="s">
        <v>2195</v>
      </c>
      <c r="AA1180" s="11"/>
      <c r="AB1180" s="472"/>
      <c r="AC1180" s="473"/>
      <c r="AD1180" s="473"/>
      <c r="AE1180" s="496" t="s">
        <v>2195</v>
      </c>
      <c r="AF1180" s="12"/>
      <c r="AG1180" s="12"/>
      <c r="AH1180" s="13"/>
      <c r="AI1180" s="14"/>
      <c r="AJ1180" s="14"/>
      <c r="AK1180" s="7"/>
      <c r="AL1180" s="7"/>
      <c r="AM1180" s="15"/>
      <c r="AN1180" s="15"/>
      <c r="AO1180" s="8"/>
      <c r="AP1180" s="453" t="s">
        <v>613</v>
      </c>
      <c r="AQ1180" s="17"/>
      <c r="AR1180" s="18"/>
      <c r="AS1180" s="19"/>
      <c r="AT1180" s="19"/>
      <c r="AU1180" s="19"/>
      <c r="AV1180" s="19"/>
      <c r="AW1180" s="19"/>
      <c r="AX1180" s="19"/>
      <c r="AY1180" s="19"/>
      <c r="AZ1180" s="20"/>
      <c r="BA1180" s="20"/>
      <c r="BB1180" s="21"/>
      <c r="BC1180" s="22" t="s">
        <v>2179</v>
      </c>
      <c r="BD1180" s="77"/>
      <c r="BE1180" s="91"/>
      <c r="BF1180" s="91"/>
      <c r="BG1180" s="92"/>
      <c r="BH1180"/>
      <c r="BI1180"/>
      <c r="BJ1180"/>
      <c r="BK1180"/>
      <c r="BL1180"/>
      <c r="BM1180"/>
      <c r="BN1180"/>
      <c r="BO1180"/>
      <c r="BP1180"/>
      <c r="BQ1180"/>
      <c r="BR1180"/>
      <c r="BS1180"/>
      <c r="BT1180" s="92"/>
      <c r="BU1180" s="92"/>
      <c r="BV1180" s="92"/>
      <c r="BW1180" s="5"/>
      <c r="BX1180" s="5"/>
      <c r="BY1180" s="5"/>
      <c r="BZ1180" s="5"/>
      <c r="CA1180" s="5"/>
      <c r="CB1180" s="5"/>
      <c r="CC1180" s="5"/>
      <c r="CD1180" s="440"/>
      <c r="CE1180" s="440"/>
      <c r="CF1180" s="441"/>
      <c r="CG1180" s="442"/>
      <c r="CH1180" s="443"/>
      <c r="CI1180" s="443"/>
      <c r="CJ1180" s="443"/>
      <c r="CK1180" s="443"/>
      <c r="CL1180" s="4"/>
      <c r="CM1180" s="4"/>
      <c r="CN1180" s="5"/>
      <c r="CO1180" s="4"/>
      <c r="CP1180" s="444"/>
      <c r="CQ1180" s="445"/>
      <c r="CR1180" s="446"/>
      <c r="CS1180" s="446"/>
      <c r="CT1180" s="444"/>
      <c r="CU1180" s="444"/>
      <c r="CV1180" s="444"/>
      <c r="CW1180" s="444"/>
      <c r="CX1180" s="447"/>
      <c r="CY1180" s="447"/>
      <c r="CZ1180" s="447"/>
      <c r="DA1180" s="447"/>
      <c r="DB1180" s="448"/>
      <c r="DC1180" s="448"/>
      <c r="DD1180" s="446"/>
      <c r="DE1180" s="439"/>
      <c r="DF1180" s="439"/>
      <c r="DG1180" s="439"/>
      <c r="DH1180" s="439"/>
      <c r="DI1180" s="439"/>
      <c r="DJ1180" s="439"/>
      <c r="DK1180" s="439"/>
      <c r="DL1180" s="446"/>
      <c r="DM1180" s="446"/>
      <c r="DN1180" s="444"/>
      <c r="DO1180" s="444"/>
      <c r="DP1180" s="444"/>
      <c r="DQ1180" s="444"/>
      <c r="DR1180" s="444"/>
      <c r="DS1180" s="441"/>
      <c r="DT1180" s="449"/>
      <c r="DU1180" s="450"/>
      <c r="DV1180" s="450"/>
      <c r="DW1180" s="450"/>
      <c r="DX1180" s="450"/>
      <c r="DY1180" s="450"/>
      <c r="DZ1180" s="450"/>
      <c r="EA1180" s="450"/>
      <c r="EB1180" s="450"/>
      <c r="EC1180" s="450"/>
      <c r="ED1180" s="450"/>
      <c r="EE1180" s="446"/>
      <c r="EF1180" s="446"/>
      <c r="EL1180" s="4"/>
      <c r="EM1180" s="4"/>
      <c r="EN1180" s="5"/>
      <c r="EO1180" s="4"/>
      <c r="FA1180" s="23"/>
      <c r="FB1180" s="24"/>
      <c r="FC1180" s="75"/>
      <c r="FD1180" s="76"/>
      <c r="FF1180" s="89"/>
      <c r="IA1180" s="214"/>
      <c r="IB1180" s="215"/>
      <c r="IC1180" s="214"/>
      <c r="ID1180" s="215"/>
      <c r="IE1180" s="214"/>
      <c r="IF1180" s="214"/>
      <c r="IG1180" s="214"/>
      <c r="IH1180" s="233"/>
      <c r="II1180" s="160"/>
      <c r="IJ1180" s="217"/>
      <c r="IK1180" s="218"/>
      <c r="IL1180" s="218"/>
      <c r="IM1180" s="218"/>
      <c r="IO1180" s="391"/>
    </row>
    <row r="1181" spans="1:249" s="6" customFormat="1" ht="15" x14ac:dyDescent="0.2">
      <c r="A1181" s="467" t="s">
        <v>2195</v>
      </c>
      <c r="B1181" s="467" t="s">
        <v>2149</v>
      </c>
      <c r="C1181" s="393" t="s">
        <v>3108</v>
      </c>
      <c r="D1181" s="468"/>
      <c r="E1181" s="462" t="s">
        <v>2139</v>
      </c>
      <c r="F1181" s="14" t="s">
        <v>2149</v>
      </c>
      <c r="G1181" s="14" t="s">
        <v>2149</v>
      </c>
      <c r="H1181" s="469" t="s">
        <v>2149</v>
      </c>
      <c r="I1181" s="462"/>
      <c r="J1181" s="456"/>
      <c r="K1181" s="11"/>
      <c r="L1181" s="11"/>
      <c r="M1181" s="14"/>
      <c r="N1181" s="470"/>
      <c r="O1181" s="14"/>
      <c r="P1181" s="14"/>
      <c r="Q1181" s="14"/>
      <c r="R1181" s="14"/>
      <c r="S1181" s="14"/>
      <c r="T1181" s="469"/>
      <c r="U1181" s="454"/>
      <c r="V1181" s="454"/>
      <c r="W1181" s="9"/>
      <c r="X1181" s="9"/>
      <c r="Y1181" s="10"/>
      <c r="Z1181" s="495" t="s">
        <v>2195</v>
      </c>
      <c r="AA1181" s="11"/>
      <c r="AB1181" s="472"/>
      <c r="AC1181" s="473"/>
      <c r="AD1181" s="473"/>
      <c r="AE1181" s="496" t="s">
        <v>2195</v>
      </c>
      <c r="AF1181" s="12"/>
      <c r="AG1181" s="12"/>
      <c r="AH1181" s="13"/>
      <c r="AI1181" s="14"/>
      <c r="AJ1181" s="14"/>
      <c r="AK1181" s="7"/>
      <c r="AL1181" s="7"/>
      <c r="AM1181" s="15"/>
      <c r="AN1181" s="15"/>
      <c r="AO1181" s="8"/>
      <c r="AP1181" s="453" t="s">
        <v>614</v>
      </c>
      <c r="AQ1181" s="17"/>
      <c r="AR1181" s="18"/>
      <c r="AS1181" s="19"/>
      <c r="AT1181" s="19"/>
      <c r="AU1181" s="19"/>
      <c r="AV1181" s="19"/>
      <c r="AW1181" s="19"/>
      <c r="AX1181" s="19"/>
      <c r="AY1181" s="19"/>
      <c r="AZ1181" s="20"/>
      <c r="BA1181" s="20"/>
      <c r="BB1181" s="21"/>
      <c r="BC1181" s="22" t="s">
        <v>2179</v>
      </c>
      <c r="BD1181" s="77"/>
      <c r="BE1181" s="91"/>
      <c r="BF1181" s="91"/>
      <c r="BG1181" s="92"/>
      <c r="BH1181"/>
      <c r="BI1181"/>
      <c r="BJ1181"/>
      <c r="BK1181"/>
      <c r="BL1181"/>
      <c r="BM1181"/>
      <c r="BN1181"/>
      <c r="BO1181"/>
      <c r="BP1181"/>
      <c r="BQ1181"/>
      <c r="BR1181"/>
      <c r="BS1181"/>
      <c r="BT1181" s="92"/>
      <c r="BU1181" s="92"/>
      <c r="BV1181" s="92"/>
      <c r="BW1181" s="5"/>
      <c r="BX1181" s="5"/>
      <c r="BY1181" s="5"/>
      <c r="BZ1181" s="5"/>
      <c r="CA1181" s="5"/>
      <c r="CB1181" s="5"/>
      <c r="CC1181" s="5"/>
      <c r="CD1181" s="440"/>
      <c r="CE1181" s="440"/>
      <c r="CF1181" s="441"/>
      <c r="CG1181" s="442"/>
      <c r="CH1181" s="443"/>
      <c r="CI1181" s="443"/>
      <c r="CJ1181" s="443"/>
      <c r="CK1181" s="443"/>
      <c r="CL1181" s="4"/>
      <c r="CM1181" s="4"/>
      <c r="CN1181" s="5"/>
      <c r="CO1181" s="4"/>
      <c r="CP1181" s="444"/>
      <c r="CQ1181" s="445"/>
      <c r="CR1181" s="446"/>
      <c r="CS1181" s="446"/>
      <c r="CT1181" s="444"/>
      <c r="CU1181" s="444"/>
      <c r="CV1181" s="444"/>
      <c r="CW1181" s="444"/>
      <c r="CX1181" s="447"/>
      <c r="CY1181" s="447"/>
      <c r="CZ1181" s="447"/>
      <c r="DA1181" s="447"/>
      <c r="DB1181" s="448"/>
      <c r="DC1181" s="448"/>
      <c r="DD1181" s="446"/>
      <c r="DE1181" s="439"/>
      <c r="DF1181" s="439"/>
      <c r="DG1181" s="439"/>
      <c r="DH1181" s="439"/>
      <c r="DI1181" s="439"/>
      <c r="DJ1181" s="439"/>
      <c r="DK1181" s="439"/>
      <c r="DL1181" s="446"/>
      <c r="DM1181" s="446"/>
      <c r="DN1181" s="444"/>
      <c r="DO1181" s="444"/>
      <c r="DP1181" s="444"/>
      <c r="DQ1181" s="444"/>
      <c r="DR1181" s="444"/>
      <c r="DS1181" s="441"/>
      <c r="DT1181" s="449"/>
      <c r="DU1181" s="450"/>
      <c r="DV1181" s="450"/>
      <c r="DW1181" s="450"/>
      <c r="DX1181" s="450"/>
      <c r="DY1181" s="450"/>
      <c r="DZ1181" s="450"/>
      <c r="EA1181" s="450"/>
      <c r="EB1181" s="450"/>
      <c r="EC1181" s="450"/>
      <c r="ED1181" s="450"/>
      <c r="EE1181" s="446"/>
      <c r="EF1181" s="446"/>
      <c r="EL1181" s="4"/>
      <c r="EM1181" s="4"/>
      <c r="EN1181" s="5"/>
      <c r="EO1181" s="4"/>
      <c r="FA1181" s="23"/>
      <c r="FB1181" s="24"/>
      <c r="FC1181" s="75"/>
      <c r="FD1181" s="76"/>
      <c r="FF1181" s="89"/>
      <c r="IA1181" s="214"/>
      <c r="IB1181" s="215"/>
      <c r="IC1181" s="214"/>
      <c r="ID1181" s="215"/>
      <c r="IE1181" s="214"/>
      <c r="IF1181" s="214"/>
      <c r="IG1181" s="214"/>
      <c r="IH1181" s="233"/>
      <c r="II1181" s="160"/>
      <c r="IJ1181" s="217"/>
      <c r="IK1181" s="218"/>
      <c r="IL1181" s="218"/>
      <c r="IM1181" s="218"/>
      <c r="IO1181" s="391"/>
    </row>
    <row r="1182" spans="1:249" s="6" customFormat="1" ht="15" x14ac:dyDescent="0.2">
      <c r="A1182" s="467">
        <v>0</v>
      </c>
      <c r="B1182" s="467" t="s">
        <v>2157</v>
      </c>
      <c r="C1182" s="393" t="s">
        <v>1230</v>
      </c>
      <c r="D1182" s="468"/>
      <c r="E1182" s="462" t="s">
        <v>2135</v>
      </c>
      <c r="F1182" s="14"/>
      <c r="G1182" s="14"/>
      <c r="H1182" s="469"/>
      <c r="I1182" s="462"/>
      <c r="J1182" s="456"/>
      <c r="K1182" s="11"/>
      <c r="L1182" s="11"/>
      <c r="M1182" s="14"/>
      <c r="N1182" s="470"/>
      <c r="O1182" s="14"/>
      <c r="P1182" s="14"/>
      <c r="Q1182" s="14"/>
      <c r="R1182" s="14"/>
      <c r="S1182" s="14"/>
      <c r="T1182" s="469"/>
      <c r="U1182" s="454"/>
      <c r="V1182" s="454"/>
      <c r="W1182" s="9"/>
      <c r="X1182" s="9"/>
      <c r="Y1182" s="10"/>
      <c r="Z1182" s="495">
        <v>1</v>
      </c>
      <c r="AA1182" s="11"/>
      <c r="AB1182" s="472"/>
      <c r="AC1182" s="473"/>
      <c r="AD1182" s="473"/>
      <c r="AE1182" s="496">
        <v>1</v>
      </c>
      <c r="AF1182" s="12"/>
      <c r="AG1182" s="12"/>
      <c r="AH1182" s="13"/>
      <c r="AI1182" s="14"/>
      <c r="AJ1182" s="14"/>
      <c r="AK1182" s="7"/>
      <c r="AL1182" s="7"/>
      <c r="AM1182" s="15"/>
      <c r="AN1182" s="15"/>
      <c r="AO1182" s="8"/>
      <c r="AP1182" s="453" t="s">
        <v>615</v>
      </c>
      <c r="AQ1182" s="17"/>
      <c r="AR1182" s="18"/>
      <c r="AS1182" s="19"/>
      <c r="AT1182" s="19"/>
      <c r="AU1182" s="19"/>
      <c r="AV1182" s="19"/>
      <c r="AW1182" s="19"/>
      <c r="AX1182" s="19"/>
      <c r="AY1182" s="19"/>
      <c r="AZ1182" s="20"/>
      <c r="BA1182" s="20"/>
      <c r="BB1182" s="21"/>
      <c r="BC1182" s="22" t="s">
        <v>2179</v>
      </c>
      <c r="BD1182" s="77"/>
      <c r="BE1182" s="91"/>
      <c r="BF1182" s="91"/>
      <c r="BG1182" s="92"/>
      <c r="BH1182"/>
      <c r="BI1182"/>
      <c r="BJ1182"/>
      <c r="BK1182"/>
      <c r="BL1182"/>
      <c r="BM1182"/>
      <c r="BN1182"/>
      <c r="BO1182"/>
      <c r="BP1182"/>
      <c r="BQ1182"/>
      <c r="BR1182"/>
      <c r="BS1182"/>
      <c r="BT1182" s="92"/>
      <c r="BU1182" s="92"/>
      <c r="BV1182" s="92"/>
      <c r="BW1182" s="5"/>
      <c r="BX1182" s="5"/>
      <c r="BY1182" s="5"/>
      <c r="BZ1182" s="5"/>
      <c r="CA1182" s="5"/>
      <c r="CB1182" s="5"/>
      <c r="CC1182" s="5"/>
      <c r="CD1182" s="440"/>
      <c r="CE1182" s="440"/>
      <c r="CF1182" s="441"/>
      <c r="CG1182" s="442"/>
      <c r="CH1182" s="443"/>
      <c r="CI1182" s="443"/>
      <c r="CJ1182" s="443"/>
      <c r="CK1182" s="443"/>
      <c r="CL1182" s="4"/>
      <c r="CM1182" s="4"/>
      <c r="CN1182" s="5"/>
      <c r="CO1182" s="4"/>
      <c r="CP1182" s="444"/>
      <c r="CQ1182" s="445"/>
      <c r="CR1182" s="446"/>
      <c r="CS1182" s="446"/>
      <c r="CT1182" s="444"/>
      <c r="CU1182" s="444"/>
      <c r="CV1182" s="444"/>
      <c r="CW1182" s="444"/>
      <c r="CX1182" s="447"/>
      <c r="CY1182" s="447"/>
      <c r="CZ1182" s="447"/>
      <c r="DA1182" s="447"/>
      <c r="DB1182" s="448"/>
      <c r="DC1182" s="448"/>
      <c r="DD1182" s="446"/>
      <c r="DE1182" s="439"/>
      <c r="DF1182" s="439"/>
      <c r="DG1182" s="439"/>
      <c r="DH1182" s="439"/>
      <c r="DI1182" s="439"/>
      <c r="DJ1182" s="439"/>
      <c r="DK1182" s="439"/>
      <c r="DL1182" s="446"/>
      <c r="DM1182" s="446"/>
      <c r="DN1182" s="444"/>
      <c r="DO1182" s="444"/>
      <c r="DP1182" s="444"/>
      <c r="DQ1182" s="444"/>
      <c r="DR1182" s="444"/>
      <c r="DS1182" s="441"/>
      <c r="DT1182" s="449"/>
      <c r="DU1182" s="450"/>
      <c r="DV1182" s="450"/>
      <c r="DW1182" s="450"/>
      <c r="DX1182" s="450"/>
      <c r="DY1182" s="450"/>
      <c r="DZ1182" s="450"/>
      <c r="EA1182" s="450"/>
      <c r="EB1182" s="450"/>
      <c r="EC1182" s="450"/>
      <c r="ED1182" s="450"/>
      <c r="EE1182" s="446"/>
      <c r="EF1182" s="446"/>
      <c r="EL1182" s="4"/>
      <c r="EM1182" s="4"/>
      <c r="EN1182" s="5"/>
      <c r="EO1182" s="4"/>
      <c r="FA1182" s="23"/>
      <c r="FB1182" s="24"/>
      <c r="FC1182" s="75"/>
      <c r="FD1182" s="76"/>
      <c r="FF1182" s="89"/>
      <c r="IA1182" s="214"/>
      <c r="IB1182" s="215"/>
      <c r="IC1182" s="214"/>
      <c r="ID1182" s="215"/>
      <c r="IE1182" s="214"/>
      <c r="IF1182" s="214"/>
      <c r="IG1182" s="214"/>
      <c r="IH1182" s="233"/>
      <c r="II1182" s="160"/>
      <c r="IJ1182" s="217"/>
      <c r="IK1182" s="218"/>
      <c r="IL1182" s="218"/>
      <c r="IM1182" s="218"/>
      <c r="IO1182" s="391"/>
    </row>
    <row r="1183" spans="1:249" s="6" customFormat="1" ht="15" x14ac:dyDescent="0.2">
      <c r="A1183" s="467" t="s">
        <v>2195</v>
      </c>
      <c r="B1183" s="467" t="s">
        <v>2149</v>
      </c>
      <c r="C1183" s="393" t="s">
        <v>1231</v>
      </c>
      <c r="D1183" s="468"/>
      <c r="E1183" s="462" t="s">
        <v>2141</v>
      </c>
      <c r="F1183" s="14" t="s">
        <v>2149</v>
      </c>
      <c r="G1183" s="14" t="s">
        <v>2149</v>
      </c>
      <c r="H1183" s="469" t="s">
        <v>2149</v>
      </c>
      <c r="I1183" s="462"/>
      <c r="J1183" s="456"/>
      <c r="K1183" s="11"/>
      <c r="L1183" s="11"/>
      <c r="M1183" s="14"/>
      <c r="N1183" s="470"/>
      <c r="O1183" s="14"/>
      <c r="P1183" s="14"/>
      <c r="Q1183" s="14"/>
      <c r="R1183" s="14"/>
      <c r="S1183" s="14"/>
      <c r="T1183" s="469"/>
      <c r="U1183" s="454"/>
      <c r="V1183" s="454"/>
      <c r="W1183" s="9"/>
      <c r="X1183" s="9"/>
      <c r="Y1183" s="10"/>
      <c r="Z1183" s="495" t="s">
        <v>2195</v>
      </c>
      <c r="AA1183" s="11"/>
      <c r="AB1183" s="472"/>
      <c r="AC1183" s="473"/>
      <c r="AD1183" s="473"/>
      <c r="AE1183" s="496" t="s">
        <v>2195</v>
      </c>
      <c r="AF1183" s="12"/>
      <c r="AG1183" s="12"/>
      <c r="AH1183" s="13"/>
      <c r="AI1183" s="14"/>
      <c r="AJ1183" s="14"/>
      <c r="AK1183" s="7"/>
      <c r="AL1183" s="7"/>
      <c r="AM1183" s="15"/>
      <c r="AN1183" s="15"/>
      <c r="AO1183" s="8"/>
      <c r="AP1183" s="453" t="s">
        <v>616</v>
      </c>
      <c r="AQ1183" s="17"/>
      <c r="AR1183" s="18"/>
      <c r="AS1183" s="19"/>
      <c r="AT1183" s="19"/>
      <c r="AU1183" s="19"/>
      <c r="AV1183" s="19"/>
      <c r="AW1183" s="19"/>
      <c r="AX1183" s="19"/>
      <c r="AY1183" s="19"/>
      <c r="AZ1183" s="20"/>
      <c r="BA1183" s="20"/>
      <c r="BB1183" s="21"/>
      <c r="BC1183" s="22" t="s">
        <v>2179</v>
      </c>
      <c r="BD1183" s="77"/>
      <c r="BE1183" s="91"/>
      <c r="BF1183" s="91"/>
      <c r="BG1183" s="92"/>
      <c r="BH1183"/>
      <c r="BI1183"/>
      <c r="BJ1183"/>
      <c r="BK1183"/>
      <c r="BL1183"/>
      <c r="BM1183"/>
      <c r="BN1183"/>
      <c r="BO1183"/>
      <c r="BP1183"/>
      <c r="BQ1183"/>
      <c r="BR1183"/>
      <c r="BS1183"/>
      <c r="BT1183" s="92"/>
      <c r="BU1183" s="92"/>
      <c r="BV1183" s="92"/>
      <c r="BW1183" s="5"/>
      <c r="BX1183" s="5"/>
      <c r="BY1183" s="5"/>
      <c r="BZ1183" s="5"/>
      <c r="CA1183" s="5"/>
      <c r="CB1183" s="5"/>
      <c r="CC1183" s="5"/>
      <c r="CD1183" s="440"/>
      <c r="CE1183" s="440"/>
      <c r="CF1183" s="441"/>
      <c r="CG1183" s="442"/>
      <c r="CH1183" s="443"/>
      <c r="CI1183" s="443"/>
      <c r="CJ1183" s="443"/>
      <c r="CK1183" s="443"/>
      <c r="CL1183" s="4"/>
      <c r="CM1183" s="4"/>
      <c r="CN1183" s="5"/>
      <c r="CO1183" s="4"/>
      <c r="CP1183" s="444"/>
      <c r="CQ1183" s="445"/>
      <c r="CR1183" s="446"/>
      <c r="CS1183" s="446"/>
      <c r="CT1183" s="444"/>
      <c r="CU1183" s="444"/>
      <c r="CV1183" s="444"/>
      <c r="CW1183" s="444"/>
      <c r="CX1183" s="447"/>
      <c r="CY1183" s="447"/>
      <c r="CZ1183" s="447"/>
      <c r="DA1183" s="447"/>
      <c r="DB1183" s="448"/>
      <c r="DC1183" s="448"/>
      <c r="DD1183" s="446"/>
      <c r="DE1183" s="439"/>
      <c r="DF1183" s="439"/>
      <c r="DG1183" s="439"/>
      <c r="DH1183" s="439"/>
      <c r="DI1183" s="439"/>
      <c r="DJ1183" s="439"/>
      <c r="DK1183" s="439"/>
      <c r="DL1183" s="446"/>
      <c r="DM1183" s="446"/>
      <c r="DN1183" s="444"/>
      <c r="DO1183" s="444"/>
      <c r="DP1183" s="444"/>
      <c r="DQ1183" s="444"/>
      <c r="DR1183" s="444"/>
      <c r="DS1183" s="441"/>
      <c r="DT1183" s="449"/>
      <c r="DU1183" s="450"/>
      <c r="DV1183" s="450"/>
      <c r="DW1183" s="450"/>
      <c r="DX1183" s="450"/>
      <c r="DY1183" s="450"/>
      <c r="DZ1183" s="450"/>
      <c r="EA1183" s="450"/>
      <c r="EB1183" s="450"/>
      <c r="EC1183" s="450"/>
      <c r="ED1183" s="450"/>
      <c r="EE1183" s="446"/>
      <c r="EF1183" s="446"/>
      <c r="EL1183" s="4"/>
      <c r="EM1183" s="4"/>
      <c r="EN1183" s="5"/>
      <c r="EO1183" s="4"/>
      <c r="FA1183" s="23"/>
      <c r="FB1183" s="24"/>
      <c r="FC1183" s="75"/>
      <c r="FD1183" s="76"/>
      <c r="FF1183" s="89"/>
      <c r="IA1183" s="214"/>
      <c r="IB1183" s="215"/>
      <c r="IC1183" s="214"/>
      <c r="ID1183" s="215"/>
      <c r="IE1183" s="214"/>
      <c r="IF1183" s="214"/>
      <c r="IG1183" s="214"/>
      <c r="IH1183" s="233"/>
      <c r="II1183" s="160"/>
      <c r="IJ1183" s="217"/>
      <c r="IK1183" s="218"/>
      <c r="IL1183" s="218"/>
      <c r="IM1183" s="218"/>
      <c r="IO1183" s="391"/>
    </row>
    <row r="1184" spans="1:249" s="6" customFormat="1" ht="15" x14ac:dyDescent="0.2">
      <c r="A1184" s="467">
        <v>3</v>
      </c>
      <c r="B1184" s="467" t="s">
        <v>2157</v>
      </c>
      <c r="C1184" s="393" t="s">
        <v>1232</v>
      </c>
      <c r="D1184" s="468"/>
      <c r="E1184" s="462" t="s">
        <v>2137</v>
      </c>
      <c r="F1184" s="14" t="s">
        <v>2149</v>
      </c>
      <c r="G1184" s="14" t="s">
        <v>2154</v>
      </c>
      <c r="H1184" s="469" t="s">
        <v>2149</v>
      </c>
      <c r="I1184" s="462"/>
      <c r="J1184" s="456"/>
      <c r="K1184" s="11"/>
      <c r="L1184" s="11"/>
      <c r="M1184" s="14"/>
      <c r="N1184" s="470"/>
      <c r="O1184" s="14"/>
      <c r="P1184" s="14"/>
      <c r="Q1184" s="14"/>
      <c r="R1184" s="14"/>
      <c r="S1184" s="14"/>
      <c r="T1184" s="469"/>
      <c r="U1184" s="454"/>
      <c r="V1184" s="454"/>
      <c r="W1184" s="9"/>
      <c r="X1184" s="9"/>
      <c r="Y1184" s="10"/>
      <c r="Z1184" s="495" t="s">
        <v>2195</v>
      </c>
      <c r="AA1184" s="11"/>
      <c r="AB1184" s="472"/>
      <c r="AC1184" s="473"/>
      <c r="AD1184" s="473"/>
      <c r="AE1184" s="496" t="s">
        <v>2195</v>
      </c>
      <c r="AF1184" s="12"/>
      <c r="AG1184" s="12"/>
      <c r="AH1184" s="13"/>
      <c r="AI1184" s="14"/>
      <c r="AJ1184" s="14"/>
      <c r="AK1184" s="7"/>
      <c r="AL1184" s="7"/>
      <c r="AM1184" s="15"/>
      <c r="AN1184" s="15"/>
      <c r="AO1184" s="8"/>
      <c r="AP1184" s="453" t="s">
        <v>617</v>
      </c>
      <c r="AQ1184" s="17"/>
      <c r="AR1184" s="18"/>
      <c r="AS1184" s="19"/>
      <c r="AT1184" s="19"/>
      <c r="AU1184" s="19"/>
      <c r="AV1184" s="19"/>
      <c r="AW1184" s="19"/>
      <c r="AX1184" s="19"/>
      <c r="AY1184" s="19"/>
      <c r="AZ1184" s="20"/>
      <c r="BA1184" s="20"/>
      <c r="BB1184" s="21"/>
      <c r="BC1184" s="22" t="s">
        <v>2179</v>
      </c>
      <c r="BD1184" s="77"/>
      <c r="BE1184" s="91"/>
      <c r="BF1184" s="91"/>
      <c r="BG1184" s="92"/>
      <c r="BH1184"/>
      <c r="BI1184"/>
      <c r="BJ1184"/>
      <c r="BK1184"/>
      <c r="BL1184"/>
      <c r="BM1184"/>
      <c r="BN1184"/>
      <c r="BO1184"/>
      <c r="BP1184"/>
      <c r="BQ1184"/>
      <c r="BR1184"/>
      <c r="BS1184"/>
      <c r="BT1184" s="92"/>
      <c r="BU1184" s="92"/>
      <c r="BV1184" s="92"/>
      <c r="BW1184" s="5"/>
      <c r="BX1184" s="5"/>
      <c r="BY1184" s="5"/>
      <c r="BZ1184" s="5"/>
      <c r="CA1184" s="5"/>
      <c r="CB1184" s="5"/>
      <c r="CC1184" s="5"/>
      <c r="CD1184" s="440"/>
      <c r="CE1184" s="440"/>
      <c r="CF1184" s="441"/>
      <c r="CG1184" s="442"/>
      <c r="CH1184" s="443"/>
      <c r="CI1184" s="443"/>
      <c r="CJ1184" s="443"/>
      <c r="CK1184" s="443"/>
      <c r="CL1184" s="4"/>
      <c r="CM1184" s="4"/>
      <c r="CN1184" s="5"/>
      <c r="CO1184" s="4"/>
      <c r="CP1184" s="444"/>
      <c r="CQ1184" s="445"/>
      <c r="CR1184" s="446"/>
      <c r="CS1184" s="446"/>
      <c r="CT1184" s="444"/>
      <c r="CU1184" s="444"/>
      <c r="CV1184" s="444"/>
      <c r="CW1184" s="444"/>
      <c r="CX1184" s="447"/>
      <c r="CY1184" s="447"/>
      <c r="CZ1184" s="447"/>
      <c r="DA1184" s="447"/>
      <c r="DB1184" s="448"/>
      <c r="DC1184" s="448"/>
      <c r="DD1184" s="446"/>
      <c r="DE1184" s="439"/>
      <c r="DF1184" s="439"/>
      <c r="DG1184" s="439"/>
      <c r="DH1184" s="439"/>
      <c r="DI1184" s="439"/>
      <c r="DJ1184" s="439"/>
      <c r="DK1184" s="439"/>
      <c r="DL1184" s="446"/>
      <c r="DM1184" s="446"/>
      <c r="DN1184" s="444"/>
      <c r="DO1184" s="444"/>
      <c r="DP1184" s="444"/>
      <c r="DQ1184" s="444"/>
      <c r="DR1184" s="444"/>
      <c r="DS1184" s="441"/>
      <c r="DT1184" s="449"/>
      <c r="DU1184" s="450"/>
      <c r="DV1184" s="450"/>
      <c r="DW1184" s="450"/>
      <c r="DX1184" s="450"/>
      <c r="DY1184" s="450"/>
      <c r="DZ1184" s="450"/>
      <c r="EA1184" s="450"/>
      <c r="EB1184" s="450"/>
      <c r="EC1184" s="450"/>
      <c r="ED1184" s="450"/>
      <c r="EE1184" s="446"/>
      <c r="EF1184" s="446"/>
      <c r="EL1184" s="4"/>
      <c r="EM1184" s="4"/>
      <c r="EN1184" s="5"/>
      <c r="EO1184" s="4"/>
      <c r="FA1184" s="23"/>
      <c r="FB1184" s="24"/>
      <c r="FC1184" s="75"/>
      <c r="FD1184" s="76"/>
      <c r="FF1184" s="89"/>
      <c r="IA1184" s="214"/>
      <c r="IB1184" s="215"/>
      <c r="IC1184" s="214"/>
      <c r="ID1184" s="215"/>
      <c r="IE1184" s="214"/>
      <c r="IF1184" s="214"/>
      <c r="IG1184" s="214"/>
      <c r="IH1184" s="233"/>
      <c r="II1184" s="160"/>
      <c r="IJ1184" s="217"/>
      <c r="IK1184" s="218"/>
      <c r="IL1184" s="218"/>
      <c r="IM1184" s="218"/>
      <c r="IO1184" s="391"/>
    </row>
    <row r="1185" spans="1:249" s="6" customFormat="1" ht="15" x14ac:dyDescent="0.2">
      <c r="A1185" s="467" t="s">
        <v>3037</v>
      </c>
      <c r="B1185" s="467" t="s">
        <v>3037</v>
      </c>
      <c r="C1185" s="393" t="s">
        <v>1233</v>
      </c>
      <c r="D1185" s="468"/>
      <c r="E1185" s="462"/>
      <c r="F1185" s="14"/>
      <c r="G1185" s="14"/>
      <c r="H1185" s="469"/>
      <c r="I1185" s="462"/>
      <c r="J1185" s="456"/>
      <c r="K1185" s="11"/>
      <c r="L1185" s="11"/>
      <c r="M1185" s="14"/>
      <c r="N1185" s="470"/>
      <c r="O1185" s="14"/>
      <c r="P1185" s="14"/>
      <c r="Q1185" s="14"/>
      <c r="R1185" s="14"/>
      <c r="S1185" s="14"/>
      <c r="T1185" s="469"/>
      <c r="U1185" s="454"/>
      <c r="V1185" s="454"/>
      <c r="W1185" s="9"/>
      <c r="X1185" s="9"/>
      <c r="Y1185" s="10"/>
      <c r="Z1185" s="495"/>
      <c r="AA1185" s="11"/>
      <c r="AB1185" s="472"/>
      <c r="AC1185" s="473"/>
      <c r="AD1185" s="473"/>
      <c r="AE1185" s="496"/>
      <c r="AF1185" s="12"/>
      <c r="AG1185" s="12"/>
      <c r="AH1185" s="13"/>
      <c r="AI1185" s="14"/>
      <c r="AJ1185" s="14"/>
      <c r="AK1185" s="7"/>
      <c r="AL1185" s="7"/>
      <c r="AM1185" s="15"/>
      <c r="AN1185" s="15"/>
      <c r="AO1185" s="8"/>
      <c r="AP1185" s="453"/>
      <c r="AQ1185" s="17"/>
      <c r="AR1185" s="18"/>
      <c r="AS1185" s="19"/>
      <c r="AT1185" s="19"/>
      <c r="AU1185" s="19"/>
      <c r="AV1185" s="19"/>
      <c r="AW1185" s="19"/>
      <c r="AX1185" s="19"/>
      <c r="AY1185" s="19"/>
      <c r="AZ1185" s="20"/>
      <c r="BA1185" s="20"/>
      <c r="BB1185" s="21"/>
      <c r="BC1185" s="22" t="s">
        <v>2198</v>
      </c>
      <c r="BD1185" s="77"/>
      <c r="BE1185" s="91"/>
      <c r="BF1185" s="91"/>
      <c r="BG1185" s="92"/>
      <c r="BH1185"/>
      <c r="BI1185"/>
      <c r="BJ1185"/>
      <c r="BK1185"/>
      <c r="BL1185"/>
      <c r="BM1185"/>
      <c r="BN1185"/>
      <c r="BO1185"/>
      <c r="BP1185"/>
      <c r="BQ1185"/>
      <c r="BR1185"/>
      <c r="BS1185"/>
      <c r="BT1185" s="92"/>
      <c r="BU1185" s="92"/>
      <c r="BV1185" s="92"/>
      <c r="BW1185" s="5"/>
      <c r="BX1185" s="5"/>
      <c r="BY1185" s="5"/>
      <c r="BZ1185" s="5"/>
      <c r="CA1185" s="5"/>
      <c r="CB1185" s="5"/>
      <c r="CC1185" s="5"/>
      <c r="CD1185" s="440"/>
      <c r="CE1185" s="440"/>
      <c r="CF1185" s="441"/>
      <c r="CG1185" s="442"/>
      <c r="CH1185" s="443"/>
      <c r="CI1185" s="443"/>
      <c r="CJ1185" s="443"/>
      <c r="CK1185" s="443"/>
      <c r="CL1185" s="4"/>
      <c r="CM1185" s="4"/>
      <c r="CN1185" s="5"/>
      <c r="CO1185" s="4"/>
      <c r="CP1185" s="444"/>
      <c r="CQ1185" s="445"/>
      <c r="CR1185" s="446"/>
      <c r="CS1185" s="446"/>
      <c r="CT1185" s="444"/>
      <c r="CU1185" s="444"/>
      <c r="CV1185" s="444"/>
      <c r="CW1185" s="444"/>
      <c r="CX1185" s="447"/>
      <c r="CY1185" s="447"/>
      <c r="CZ1185" s="447"/>
      <c r="DA1185" s="447"/>
      <c r="DB1185" s="448"/>
      <c r="DC1185" s="448"/>
      <c r="DD1185" s="446"/>
      <c r="DE1185" s="439"/>
      <c r="DF1185" s="439"/>
      <c r="DG1185" s="439"/>
      <c r="DH1185" s="439"/>
      <c r="DI1185" s="439"/>
      <c r="DJ1185" s="439"/>
      <c r="DK1185" s="439"/>
      <c r="DL1185" s="446"/>
      <c r="DM1185" s="446"/>
      <c r="DN1185" s="444"/>
      <c r="DO1185" s="444"/>
      <c r="DP1185" s="444"/>
      <c r="DQ1185" s="444"/>
      <c r="DR1185" s="444"/>
      <c r="DS1185" s="441"/>
      <c r="DT1185" s="449"/>
      <c r="DU1185" s="450"/>
      <c r="DV1185" s="450"/>
      <c r="DW1185" s="450"/>
      <c r="DX1185" s="450"/>
      <c r="DY1185" s="450"/>
      <c r="DZ1185" s="450"/>
      <c r="EA1185" s="450"/>
      <c r="EB1185" s="450"/>
      <c r="EC1185" s="450"/>
      <c r="ED1185" s="450"/>
      <c r="EE1185" s="446"/>
      <c r="EF1185" s="446"/>
      <c r="EL1185" s="4"/>
      <c r="EM1185" s="4"/>
      <c r="EN1185" s="5"/>
      <c r="EO1185" s="4"/>
      <c r="FA1185" s="23"/>
      <c r="FB1185" s="24"/>
      <c r="FC1185" s="75"/>
      <c r="FD1185" s="76"/>
      <c r="FF1185" s="89"/>
      <c r="IA1185" s="214"/>
      <c r="IB1185" s="215"/>
      <c r="IC1185" s="214"/>
      <c r="ID1185" s="215"/>
      <c r="IE1185" s="214"/>
      <c r="IF1185" s="214"/>
      <c r="IG1185" s="214"/>
      <c r="IH1185" s="233"/>
      <c r="II1185" s="160"/>
      <c r="IJ1185" s="217"/>
      <c r="IK1185" s="218"/>
      <c r="IL1185" s="218"/>
      <c r="IM1185" s="218"/>
      <c r="IO1185" s="391"/>
    </row>
    <row r="1186" spans="1:249" s="6" customFormat="1" ht="15" x14ac:dyDescent="0.2">
      <c r="A1186" s="467" t="s">
        <v>3037</v>
      </c>
      <c r="B1186" s="467" t="s">
        <v>3037</v>
      </c>
      <c r="C1186" s="393" t="s">
        <v>1234</v>
      </c>
      <c r="D1186" s="468"/>
      <c r="E1186" s="462"/>
      <c r="F1186" s="14"/>
      <c r="G1186" s="14"/>
      <c r="H1186" s="469"/>
      <c r="I1186" s="462"/>
      <c r="J1186" s="456"/>
      <c r="K1186" s="11"/>
      <c r="L1186" s="11"/>
      <c r="M1186" s="14"/>
      <c r="N1186" s="470"/>
      <c r="O1186" s="14"/>
      <c r="P1186" s="14"/>
      <c r="Q1186" s="14"/>
      <c r="R1186" s="14"/>
      <c r="S1186" s="14"/>
      <c r="T1186" s="469"/>
      <c r="U1186" s="454"/>
      <c r="V1186" s="454"/>
      <c r="W1186" s="9"/>
      <c r="X1186" s="9"/>
      <c r="Y1186" s="10"/>
      <c r="Z1186" s="495"/>
      <c r="AA1186" s="11"/>
      <c r="AB1186" s="472"/>
      <c r="AC1186" s="473"/>
      <c r="AD1186" s="473"/>
      <c r="AE1186" s="496"/>
      <c r="AF1186" s="12"/>
      <c r="AG1186" s="12"/>
      <c r="AH1186" s="13"/>
      <c r="AI1186" s="14"/>
      <c r="AJ1186" s="14"/>
      <c r="AK1186" s="7"/>
      <c r="AL1186" s="7"/>
      <c r="AM1186" s="15"/>
      <c r="AN1186" s="15"/>
      <c r="AO1186" s="8"/>
      <c r="AP1186" s="453"/>
      <c r="AQ1186" s="17"/>
      <c r="AR1186" s="18"/>
      <c r="AS1186" s="19"/>
      <c r="AT1186" s="19"/>
      <c r="AU1186" s="19"/>
      <c r="AV1186" s="19"/>
      <c r="AW1186" s="19"/>
      <c r="AX1186" s="19"/>
      <c r="AY1186" s="19"/>
      <c r="AZ1186" s="20"/>
      <c r="BA1186" s="20"/>
      <c r="BB1186" s="21"/>
      <c r="BC1186" s="22" t="s">
        <v>2198</v>
      </c>
      <c r="BD1186" s="77"/>
      <c r="BE1186" s="91"/>
      <c r="BF1186" s="91"/>
      <c r="BG1186" s="92"/>
      <c r="BH1186"/>
      <c r="BI1186"/>
      <c r="BJ1186"/>
      <c r="BK1186"/>
      <c r="BL1186"/>
      <c r="BM1186"/>
      <c r="BN1186"/>
      <c r="BO1186"/>
      <c r="BP1186"/>
      <c r="BQ1186"/>
      <c r="BR1186"/>
      <c r="BS1186"/>
      <c r="BT1186" s="92"/>
      <c r="BU1186" s="92"/>
      <c r="BV1186" s="92"/>
      <c r="BW1186" s="5"/>
      <c r="BX1186" s="5"/>
      <c r="BY1186" s="5"/>
      <c r="BZ1186" s="5"/>
      <c r="CA1186" s="5"/>
      <c r="CB1186" s="5"/>
      <c r="CC1186" s="5"/>
      <c r="CD1186" s="440"/>
      <c r="CE1186" s="440"/>
      <c r="CF1186" s="441"/>
      <c r="CG1186" s="442"/>
      <c r="CH1186" s="443"/>
      <c r="CI1186" s="443"/>
      <c r="CJ1186" s="443"/>
      <c r="CK1186" s="443"/>
      <c r="CL1186" s="4"/>
      <c r="CM1186" s="4"/>
      <c r="CN1186" s="5"/>
      <c r="CO1186" s="4"/>
      <c r="CP1186" s="444"/>
      <c r="CQ1186" s="445"/>
      <c r="CR1186" s="446"/>
      <c r="CS1186" s="446"/>
      <c r="CT1186" s="444"/>
      <c r="CU1186" s="444"/>
      <c r="CV1186" s="444"/>
      <c r="CW1186" s="444"/>
      <c r="CX1186" s="447"/>
      <c r="CY1186" s="447"/>
      <c r="CZ1186" s="447"/>
      <c r="DA1186" s="447"/>
      <c r="DB1186" s="448"/>
      <c r="DC1186" s="448"/>
      <c r="DD1186" s="446"/>
      <c r="DE1186" s="439"/>
      <c r="DF1186" s="439"/>
      <c r="DG1186" s="439"/>
      <c r="DH1186" s="439"/>
      <c r="DI1186" s="439"/>
      <c r="DJ1186" s="439"/>
      <c r="DK1186" s="439"/>
      <c r="DL1186" s="446"/>
      <c r="DM1186" s="446"/>
      <c r="DN1186" s="444"/>
      <c r="DO1186" s="444"/>
      <c r="DP1186" s="444"/>
      <c r="DQ1186" s="444"/>
      <c r="DR1186" s="444"/>
      <c r="DS1186" s="441"/>
      <c r="DT1186" s="449"/>
      <c r="DU1186" s="450"/>
      <c r="DV1186" s="450"/>
      <c r="DW1186" s="450"/>
      <c r="DX1186" s="450"/>
      <c r="DY1186" s="450"/>
      <c r="DZ1186" s="450"/>
      <c r="EA1186" s="450"/>
      <c r="EB1186" s="450"/>
      <c r="EC1186" s="450"/>
      <c r="ED1186" s="450"/>
      <c r="EE1186" s="446"/>
      <c r="EF1186" s="446"/>
      <c r="EL1186" s="4"/>
      <c r="EM1186" s="4"/>
      <c r="EN1186" s="5"/>
      <c r="EO1186" s="4"/>
      <c r="FA1186" s="23"/>
      <c r="FB1186" s="24"/>
      <c r="FC1186" s="75"/>
      <c r="FD1186" s="76"/>
      <c r="FF1186" s="89"/>
      <c r="IA1186" s="214"/>
      <c r="IB1186" s="215"/>
      <c r="IC1186" s="214"/>
      <c r="ID1186" s="215"/>
      <c r="IE1186" s="214"/>
      <c r="IF1186" s="214"/>
      <c r="IG1186" s="214"/>
      <c r="IH1186" s="233"/>
      <c r="II1186" s="160"/>
      <c r="IJ1186" s="217"/>
      <c r="IK1186" s="218"/>
      <c r="IL1186" s="218"/>
      <c r="IM1186" s="218"/>
      <c r="IO1186" s="391"/>
    </row>
    <row r="1187" spans="1:249" s="6" customFormat="1" ht="15" x14ac:dyDescent="0.2">
      <c r="A1187" s="467" t="s">
        <v>2195</v>
      </c>
      <c r="B1187" s="467" t="s">
        <v>2149</v>
      </c>
      <c r="C1187" s="393" t="s">
        <v>1235</v>
      </c>
      <c r="D1187" s="468"/>
      <c r="E1187" s="462" t="s">
        <v>2139</v>
      </c>
      <c r="F1187" s="14" t="s">
        <v>2149</v>
      </c>
      <c r="G1187" s="14" t="s">
        <v>2149</v>
      </c>
      <c r="H1187" s="469" t="s">
        <v>2149</v>
      </c>
      <c r="I1187" s="462"/>
      <c r="J1187" s="456"/>
      <c r="K1187" s="11"/>
      <c r="L1187" s="11"/>
      <c r="M1187" s="14"/>
      <c r="N1187" s="470"/>
      <c r="O1187" s="14"/>
      <c r="P1187" s="14"/>
      <c r="Q1187" s="14"/>
      <c r="R1187" s="14"/>
      <c r="S1187" s="14"/>
      <c r="T1187" s="469"/>
      <c r="U1187" s="454"/>
      <c r="V1187" s="454"/>
      <c r="W1187" s="9"/>
      <c r="X1187" s="9"/>
      <c r="Y1187" s="10"/>
      <c r="Z1187" s="495" t="s">
        <v>2195</v>
      </c>
      <c r="AA1187" s="11"/>
      <c r="AB1187" s="472"/>
      <c r="AC1187" s="473"/>
      <c r="AD1187" s="473"/>
      <c r="AE1187" s="496" t="s">
        <v>2195</v>
      </c>
      <c r="AF1187" s="12"/>
      <c r="AG1187" s="12"/>
      <c r="AH1187" s="13"/>
      <c r="AI1187" s="14"/>
      <c r="AJ1187" s="14"/>
      <c r="AK1187" s="7"/>
      <c r="AL1187" s="7"/>
      <c r="AM1187" s="15"/>
      <c r="AN1187" s="15"/>
      <c r="AO1187" s="8"/>
      <c r="AP1187" s="453" t="s">
        <v>618</v>
      </c>
      <c r="AQ1187" s="17"/>
      <c r="AR1187" s="18"/>
      <c r="AS1187" s="19"/>
      <c r="AT1187" s="19"/>
      <c r="AU1187" s="19"/>
      <c r="AV1187" s="19"/>
      <c r="AW1187" s="19"/>
      <c r="AX1187" s="19"/>
      <c r="AY1187" s="19"/>
      <c r="AZ1187" s="20"/>
      <c r="BA1187" s="20"/>
      <c r="BB1187" s="21"/>
      <c r="BC1187" s="22" t="s">
        <v>2179</v>
      </c>
      <c r="BD1187" s="77"/>
      <c r="BE1187" s="91"/>
      <c r="BF1187" s="91"/>
      <c r="BG1187" s="92"/>
      <c r="BH1187"/>
      <c r="BI1187"/>
      <c r="BJ1187"/>
      <c r="BK1187"/>
      <c r="BL1187"/>
      <c r="BM1187"/>
      <c r="BN1187"/>
      <c r="BO1187"/>
      <c r="BP1187"/>
      <c r="BQ1187"/>
      <c r="BR1187"/>
      <c r="BS1187"/>
      <c r="BT1187" s="92"/>
      <c r="BU1187" s="92"/>
      <c r="BV1187" s="92"/>
      <c r="BW1187" s="5"/>
      <c r="BX1187" s="5"/>
      <c r="BY1187" s="5"/>
      <c r="BZ1187" s="5"/>
      <c r="CA1187" s="5"/>
      <c r="CB1187" s="5"/>
      <c r="CC1187" s="5"/>
      <c r="CD1187" s="440"/>
      <c r="CE1187" s="440"/>
      <c r="CF1187" s="441"/>
      <c r="CG1187" s="442"/>
      <c r="CH1187" s="443"/>
      <c r="CI1187" s="443"/>
      <c r="CJ1187" s="443"/>
      <c r="CK1187" s="443"/>
      <c r="CL1187" s="4"/>
      <c r="CM1187" s="4"/>
      <c r="CN1187" s="5"/>
      <c r="CO1187" s="4"/>
      <c r="CP1187" s="444"/>
      <c r="CQ1187" s="445"/>
      <c r="CR1187" s="446"/>
      <c r="CS1187" s="446"/>
      <c r="CT1187" s="444"/>
      <c r="CU1187" s="444"/>
      <c r="CV1187" s="444"/>
      <c r="CW1187" s="444"/>
      <c r="CX1187" s="447"/>
      <c r="CY1187" s="447"/>
      <c r="CZ1187" s="447"/>
      <c r="DA1187" s="447"/>
      <c r="DB1187" s="448"/>
      <c r="DC1187" s="448"/>
      <c r="DD1187" s="446"/>
      <c r="DE1187" s="439"/>
      <c r="DF1187" s="439"/>
      <c r="DG1187" s="439"/>
      <c r="DH1187" s="439"/>
      <c r="DI1187" s="439"/>
      <c r="DJ1187" s="439"/>
      <c r="DK1187" s="439"/>
      <c r="DL1187" s="446"/>
      <c r="DM1187" s="446"/>
      <c r="DN1187" s="444"/>
      <c r="DO1187" s="444"/>
      <c r="DP1187" s="444"/>
      <c r="DQ1187" s="444"/>
      <c r="DR1187" s="444"/>
      <c r="DS1187" s="441"/>
      <c r="DT1187" s="449"/>
      <c r="DU1187" s="450"/>
      <c r="DV1187" s="450"/>
      <c r="DW1187" s="450"/>
      <c r="DX1187" s="450"/>
      <c r="DY1187" s="450"/>
      <c r="DZ1187" s="450"/>
      <c r="EA1187" s="450"/>
      <c r="EB1187" s="450"/>
      <c r="EC1187" s="450"/>
      <c r="ED1187" s="450"/>
      <c r="EE1187" s="446"/>
      <c r="EF1187" s="446"/>
      <c r="EL1187" s="4"/>
      <c r="EM1187" s="4"/>
      <c r="EN1187" s="5"/>
      <c r="EO1187" s="4"/>
      <c r="FA1187" s="23"/>
      <c r="FB1187" s="24"/>
      <c r="FC1187" s="75"/>
      <c r="FD1187" s="76"/>
      <c r="FF1187" s="89"/>
      <c r="IA1187" s="214"/>
      <c r="IB1187" s="215"/>
      <c r="IC1187" s="214"/>
      <c r="ID1187" s="215"/>
      <c r="IE1187" s="214"/>
      <c r="IF1187" s="214"/>
      <c r="IG1187" s="214"/>
      <c r="IH1187" s="233"/>
      <c r="II1187" s="160"/>
      <c r="IJ1187" s="217"/>
      <c r="IK1187" s="218"/>
      <c r="IL1187" s="218"/>
      <c r="IM1187" s="218"/>
      <c r="IO1187" s="391"/>
    </row>
    <row r="1188" spans="1:249" s="6" customFormat="1" ht="15" x14ac:dyDescent="0.2">
      <c r="A1188" s="467" t="s">
        <v>2195</v>
      </c>
      <c r="B1188" s="467" t="s">
        <v>2149</v>
      </c>
      <c r="C1188" s="393" t="s">
        <v>1236</v>
      </c>
      <c r="D1188" s="468"/>
      <c r="E1188" s="462" t="s">
        <v>2139</v>
      </c>
      <c r="F1188" s="14" t="s">
        <v>2149</v>
      </c>
      <c r="G1188" s="14" t="s">
        <v>2149</v>
      </c>
      <c r="H1188" s="469" t="s">
        <v>2149</v>
      </c>
      <c r="I1188" s="462"/>
      <c r="J1188" s="456"/>
      <c r="K1188" s="11"/>
      <c r="L1188" s="11"/>
      <c r="M1188" s="14"/>
      <c r="N1188" s="470"/>
      <c r="O1188" s="14"/>
      <c r="P1188" s="14"/>
      <c r="Q1188" s="14"/>
      <c r="R1188" s="14"/>
      <c r="S1188" s="14"/>
      <c r="T1188" s="469"/>
      <c r="U1188" s="454"/>
      <c r="V1188" s="454"/>
      <c r="W1188" s="9"/>
      <c r="X1188" s="9"/>
      <c r="Y1188" s="10"/>
      <c r="Z1188" s="495" t="s">
        <v>2195</v>
      </c>
      <c r="AA1188" s="11"/>
      <c r="AB1188" s="472"/>
      <c r="AC1188" s="473"/>
      <c r="AD1188" s="473"/>
      <c r="AE1188" s="496" t="s">
        <v>2195</v>
      </c>
      <c r="AF1188" s="12"/>
      <c r="AG1188" s="12"/>
      <c r="AH1188" s="13"/>
      <c r="AI1188" s="14"/>
      <c r="AJ1188" s="14"/>
      <c r="AK1188" s="7"/>
      <c r="AL1188" s="7"/>
      <c r="AM1188" s="15"/>
      <c r="AN1188" s="15"/>
      <c r="AO1188" s="8"/>
      <c r="AP1188" s="453" t="s">
        <v>619</v>
      </c>
      <c r="AQ1188" s="17"/>
      <c r="AR1188" s="18"/>
      <c r="AS1188" s="19"/>
      <c r="AT1188" s="19"/>
      <c r="AU1188" s="19"/>
      <c r="AV1188" s="19"/>
      <c r="AW1188" s="19"/>
      <c r="AX1188" s="19"/>
      <c r="AY1188" s="19"/>
      <c r="AZ1188" s="20"/>
      <c r="BA1188" s="20"/>
      <c r="BB1188" s="21"/>
      <c r="BC1188" s="22" t="s">
        <v>2179</v>
      </c>
      <c r="BD1188" s="77"/>
      <c r="BE1188" s="91"/>
      <c r="BF1188" s="91"/>
      <c r="BG1188" s="92"/>
      <c r="BH1188"/>
      <c r="BI1188"/>
      <c r="BJ1188"/>
      <c r="BK1188"/>
      <c r="BL1188"/>
      <c r="BM1188"/>
      <c r="BN1188"/>
      <c r="BO1188"/>
      <c r="BP1188"/>
      <c r="BQ1188"/>
      <c r="BR1188"/>
      <c r="BS1188"/>
      <c r="BT1188" s="92"/>
      <c r="BU1188" s="92"/>
      <c r="BV1188" s="92"/>
      <c r="BW1188" s="5"/>
      <c r="BX1188" s="5"/>
      <c r="BY1188" s="5"/>
      <c r="BZ1188" s="5"/>
      <c r="CA1188" s="5"/>
      <c r="CB1188" s="5"/>
      <c r="CC1188" s="5"/>
      <c r="CD1188" s="440"/>
      <c r="CE1188" s="440"/>
      <c r="CF1188" s="441"/>
      <c r="CG1188" s="442"/>
      <c r="CH1188" s="443"/>
      <c r="CI1188" s="443"/>
      <c r="CJ1188" s="443"/>
      <c r="CK1188" s="443"/>
      <c r="CL1188" s="4"/>
      <c r="CM1188" s="4"/>
      <c r="CN1188" s="5"/>
      <c r="CO1188" s="4"/>
      <c r="CP1188" s="444"/>
      <c r="CQ1188" s="445"/>
      <c r="CR1188" s="446"/>
      <c r="CS1188" s="446"/>
      <c r="CT1188" s="444"/>
      <c r="CU1188" s="444"/>
      <c r="CV1188" s="444"/>
      <c r="CW1188" s="444"/>
      <c r="CX1188" s="447"/>
      <c r="CY1188" s="447"/>
      <c r="CZ1188" s="447"/>
      <c r="DA1188" s="447"/>
      <c r="DB1188" s="448"/>
      <c r="DC1188" s="448"/>
      <c r="DD1188" s="446"/>
      <c r="DE1188" s="439"/>
      <c r="DF1188" s="439"/>
      <c r="DG1188" s="439"/>
      <c r="DH1188" s="439"/>
      <c r="DI1188" s="439"/>
      <c r="DJ1188" s="439"/>
      <c r="DK1188" s="439"/>
      <c r="DL1188" s="446"/>
      <c r="DM1188" s="446"/>
      <c r="DN1188" s="444"/>
      <c r="DO1188" s="444"/>
      <c r="DP1188" s="444"/>
      <c r="DQ1188" s="444"/>
      <c r="DR1188" s="444"/>
      <c r="DS1188" s="441"/>
      <c r="DT1188" s="449"/>
      <c r="DU1188" s="450"/>
      <c r="DV1188" s="450"/>
      <c r="DW1188" s="450"/>
      <c r="DX1188" s="450"/>
      <c r="DY1188" s="450"/>
      <c r="DZ1188" s="450"/>
      <c r="EA1188" s="450"/>
      <c r="EB1188" s="450"/>
      <c r="EC1188" s="450"/>
      <c r="ED1188" s="450"/>
      <c r="EE1188" s="446"/>
      <c r="EF1188" s="446"/>
      <c r="EL1188" s="4"/>
      <c r="EM1188" s="4"/>
      <c r="EN1188" s="5"/>
      <c r="EO1188" s="4"/>
      <c r="FA1188" s="23"/>
      <c r="FB1188" s="24"/>
      <c r="FC1188" s="75"/>
      <c r="FD1188" s="76"/>
      <c r="FF1188" s="89"/>
      <c r="IA1188" s="214"/>
      <c r="IB1188" s="215"/>
      <c r="IC1188" s="214"/>
      <c r="ID1188" s="215"/>
      <c r="IE1188" s="214"/>
      <c r="IF1188" s="214"/>
      <c r="IG1188" s="214"/>
      <c r="IH1188" s="233"/>
      <c r="II1188" s="160"/>
      <c r="IJ1188" s="217"/>
      <c r="IK1188" s="218"/>
      <c r="IL1188" s="218"/>
      <c r="IM1188" s="218"/>
      <c r="IO1188" s="391"/>
    </row>
    <row r="1189" spans="1:249" s="6" customFormat="1" ht="15" x14ac:dyDescent="0.2">
      <c r="A1189" s="467" t="s">
        <v>2195</v>
      </c>
      <c r="B1189" s="467" t="s">
        <v>2149</v>
      </c>
      <c r="C1189" s="393" t="s">
        <v>1237</v>
      </c>
      <c r="D1189" s="468"/>
      <c r="E1189" s="462" t="s">
        <v>2141</v>
      </c>
      <c r="F1189" s="14" t="s">
        <v>2149</v>
      </c>
      <c r="G1189" s="14" t="s">
        <v>2149</v>
      </c>
      <c r="H1189" s="469" t="s">
        <v>2149</v>
      </c>
      <c r="I1189" s="462"/>
      <c r="J1189" s="456"/>
      <c r="K1189" s="11"/>
      <c r="L1189" s="11"/>
      <c r="M1189" s="14"/>
      <c r="N1189" s="470"/>
      <c r="O1189" s="14"/>
      <c r="P1189" s="14"/>
      <c r="Q1189" s="14"/>
      <c r="R1189" s="14"/>
      <c r="S1189" s="14"/>
      <c r="T1189" s="469"/>
      <c r="U1189" s="454"/>
      <c r="V1189" s="454"/>
      <c r="W1189" s="9"/>
      <c r="X1189" s="9"/>
      <c r="Y1189" s="10"/>
      <c r="Z1189" s="495" t="s">
        <v>2195</v>
      </c>
      <c r="AA1189" s="11"/>
      <c r="AB1189" s="472"/>
      <c r="AC1189" s="473"/>
      <c r="AD1189" s="473"/>
      <c r="AE1189" s="496" t="s">
        <v>2195</v>
      </c>
      <c r="AF1189" s="12"/>
      <c r="AG1189" s="12"/>
      <c r="AH1189" s="13"/>
      <c r="AI1189" s="14"/>
      <c r="AJ1189" s="14"/>
      <c r="AK1189" s="7"/>
      <c r="AL1189" s="7"/>
      <c r="AM1189" s="15"/>
      <c r="AN1189" s="15"/>
      <c r="AO1189" s="8"/>
      <c r="AP1189" s="453" t="s">
        <v>620</v>
      </c>
      <c r="AQ1189" s="17"/>
      <c r="AR1189" s="18"/>
      <c r="AS1189" s="19"/>
      <c r="AT1189" s="19"/>
      <c r="AU1189" s="19"/>
      <c r="AV1189" s="19"/>
      <c r="AW1189" s="19"/>
      <c r="AX1189" s="19"/>
      <c r="AY1189" s="19"/>
      <c r="AZ1189" s="20"/>
      <c r="BA1189" s="20"/>
      <c r="BB1189" s="21"/>
      <c r="BC1189" s="22" t="s">
        <v>2179</v>
      </c>
      <c r="BD1189" s="77"/>
      <c r="BE1189" s="91"/>
      <c r="BF1189" s="91"/>
      <c r="BG1189" s="92"/>
      <c r="BH1189"/>
      <c r="BI1189"/>
      <c r="BJ1189"/>
      <c r="BK1189"/>
      <c r="BL1189"/>
      <c r="BM1189"/>
      <c r="BN1189"/>
      <c r="BO1189"/>
      <c r="BP1189"/>
      <c r="BQ1189"/>
      <c r="BR1189"/>
      <c r="BS1189"/>
      <c r="BT1189" s="92"/>
      <c r="BU1189" s="92"/>
      <c r="BV1189" s="92"/>
      <c r="BW1189" s="5"/>
      <c r="BX1189" s="5"/>
      <c r="BY1189" s="5"/>
      <c r="BZ1189" s="5"/>
      <c r="CA1189" s="5"/>
      <c r="CB1189" s="5"/>
      <c r="CC1189" s="5"/>
      <c r="CD1189" s="440"/>
      <c r="CE1189" s="440"/>
      <c r="CF1189" s="441"/>
      <c r="CG1189" s="442"/>
      <c r="CH1189" s="443"/>
      <c r="CI1189" s="443"/>
      <c r="CJ1189" s="443"/>
      <c r="CK1189" s="443"/>
      <c r="CL1189" s="4"/>
      <c r="CM1189" s="4"/>
      <c r="CN1189" s="5"/>
      <c r="CO1189" s="4"/>
      <c r="CP1189" s="444"/>
      <c r="CQ1189" s="445"/>
      <c r="CR1189" s="446"/>
      <c r="CS1189" s="446"/>
      <c r="CT1189" s="444"/>
      <c r="CU1189" s="444"/>
      <c r="CV1189" s="444"/>
      <c r="CW1189" s="444"/>
      <c r="CX1189" s="447"/>
      <c r="CY1189" s="447"/>
      <c r="CZ1189" s="447"/>
      <c r="DA1189" s="447"/>
      <c r="DB1189" s="448"/>
      <c r="DC1189" s="448"/>
      <c r="DD1189" s="446"/>
      <c r="DE1189" s="439"/>
      <c r="DF1189" s="439"/>
      <c r="DG1189" s="439"/>
      <c r="DH1189" s="439"/>
      <c r="DI1189" s="439"/>
      <c r="DJ1189" s="439"/>
      <c r="DK1189" s="439"/>
      <c r="DL1189" s="446"/>
      <c r="DM1189" s="446"/>
      <c r="DN1189" s="444"/>
      <c r="DO1189" s="444"/>
      <c r="DP1189" s="444"/>
      <c r="DQ1189" s="444"/>
      <c r="DR1189" s="444"/>
      <c r="DS1189" s="441"/>
      <c r="DT1189" s="449"/>
      <c r="DU1189" s="450"/>
      <c r="DV1189" s="450"/>
      <c r="DW1189" s="450"/>
      <c r="DX1189" s="450"/>
      <c r="DY1189" s="450"/>
      <c r="DZ1189" s="450"/>
      <c r="EA1189" s="450"/>
      <c r="EB1189" s="450"/>
      <c r="EC1189" s="450"/>
      <c r="ED1189" s="450"/>
      <c r="EE1189" s="446"/>
      <c r="EF1189" s="446"/>
      <c r="EL1189" s="4"/>
      <c r="EM1189" s="4"/>
      <c r="EN1189" s="5"/>
      <c r="EO1189" s="4"/>
      <c r="FA1189" s="23"/>
      <c r="FB1189" s="24"/>
      <c r="FC1189" s="75"/>
      <c r="FD1189" s="76"/>
      <c r="FF1189" s="89"/>
      <c r="IA1189" s="214"/>
      <c r="IB1189" s="215"/>
      <c r="IC1189" s="214"/>
      <c r="ID1189" s="215"/>
      <c r="IE1189" s="214"/>
      <c r="IF1189" s="214"/>
      <c r="IG1189" s="214"/>
      <c r="IH1189" s="233"/>
      <c r="II1189" s="160"/>
      <c r="IJ1189" s="217"/>
      <c r="IK1189" s="218"/>
      <c r="IL1189" s="218"/>
      <c r="IM1189" s="218"/>
      <c r="IO1189" s="391"/>
    </row>
    <row r="1190" spans="1:249" s="6" customFormat="1" ht="15" x14ac:dyDescent="0.2">
      <c r="A1190" s="467" t="s">
        <v>2195</v>
      </c>
      <c r="B1190" s="467" t="s">
        <v>2149</v>
      </c>
      <c r="C1190" s="393" t="s">
        <v>1238</v>
      </c>
      <c r="D1190" s="468"/>
      <c r="E1190" s="462" t="s">
        <v>2141</v>
      </c>
      <c r="F1190" s="14" t="s">
        <v>2149</v>
      </c>
      <c r="G1190" s="14" t="s">
        <v>2149</v>
      </c>
      <c r="H1190" s="469" t="s">
        <v>2149</v>
      </c>
      <c r="I1190" s="462"/>
      <c r="J1190" s="456"/>
      <c r="K1190" s="11"/>
      <c r="L1190" s="11"/>
      <c r="M1190" s="14"/>
      <c r="N1190" s="470"/>
      <c r="O1190" s="14"/>
      <c r="P1190" s="14"/>
      <c r="Q1190" s="14"/>
      <c r="R1190" s="14"/>
      <c r="S1190" s="14"/>
      <c r="T1190" s="469"/>
      <c r="U1190" s="454"/>
      <c r="V1190" s="454"/>
      <c r="W1190" s="9"/>
      <c r="X1190" s="9"/>
      <c r="Y1190" s="10"/>
      <c r="Z1190" s="495" t="s">
        <v>2195</v>
      </c>
      <c r="AA1190" s="11"/>
      <c r="AB1190" s="472"/>
      <c r="AC1190" s="473"/>
      <c r="AD1190" s="473"/>
      <c r="AE1190" s="496" t="s">
        <v>2195</v>
      </c>
      <c r="AF1190" s="12"/>
      <c r="AG1190" s="12"/>
      <c r="AH1190" s="13"/>
      <c r="AI1190" s="14"/>
      <c r="AJ1190" s="14"/>
      <c r="AK1190" s="7"/>
      <c r="AL1190" s="7"/>
      <c r="AM1190" s="15"/>
      <c r="AN1190" s="15"/>
      <c r="AO1190" s="8"/>
      <c r="AP1190" s="453" t="s">
        <v>621</v>
      </c>
      <c r="AQ1190" s="17"/>
      <c r="AR1190" s="18"/>
      <c r="AS1190" s="19"/>
      <c r="AT1190" s="19"/>
      <c r="AU1190" s="19"/>
      <c r="AV1190" s="19"/>
      <c r="AW1190" s="19"/>
      <c r="AX1190" s="19"/>
      <c r="AY1190" s="19"/>
      <c r="AZ1190" s="20"/>
      <c r="BA1190" s="20"/>
      <c r="BB1190" s="21"/>
      <c r="BC1190" s="22" t="s">
        <v>2179</v>
      </c>
      <c r="BD1190" s="77"/>
      <c r="BE1190" s="91"/>
      <c r="BF1190" s="91"/>
      <c r="BG1190" s="92"/>
      <c r="BH1190"/>
      <c r="BI1190"/>
      <c r="BJ1190"/>
      <c r="BK1190"/>
      <c r="BL1190"/>
      <c r="BM1190"/>
      <c r="BN1190"/>
      <c r="BO1190"/>
      <c r="BP1190"/>
      <c r="BQ1190"/>
      <c r="BR1190"/>
      <c r="BS1190"/>
      <c r="BT1190" s="92"/>
      <c r="BU1190" s="92"/>
      <c r="BV1190" s="92"/>
      <c r="BW1190" s="5"/>
      <c r="BX1190" s="5"/>
      <c r="BY1190" s="5"/>
      <c r="BZ1190" s="5"/>
      <c r="CA1190" s="5"/>
      <c r="CB1190" s="5"/>
      <c r="CC1190" s="5"/>
      <c r="CD1190" s="440"/>
      <c r="CE1190" s="440"/>
      <c r="CF1190" s="441"/>
      <c r="CG1190" s="442"/>
      <c r="CH1190" s="443"/>
      <c r="CI1190" s="443"/>
      <c r="CJ1190" s="443"/>
      <c r="CK1190" s="443"/>
      <c r="CL1190" s="4"/>
      <c r="CM1190" s="4"/>
      <c r="CN1190" s="5"/>
      <c r="CO1190" s="4"/>
      <c r="CP1190" s="444"/>
      <c r="CQ1190" s="445"/>
      <c r="CR1190" s="446"/>
      <c r="CS1190" s="446"/>
      <c r="CT1190" s="444"/>
      <c r="CU1190" s="444"/>
      <c r="CV1190" s="444"/>
      <c r="CW1190" s="444"/>
      <c r="CX1190" s="447"/>
      <c r="CY1190" s="447"/>
      <c r="CZ1190" s="447"/>
      <c r="DA1190" s="447"/>
      <c r="DB1190" s="448"/>
      <c r="DC1190" s="448"/>
      <c r="DD1190" s="446"/>
      <c r="DE1190" s="439"/>
      <c r="DF1190" s="439"/>
      <c r="DG1190" s="439"/>
      <c r="DH1190" s="439"/>
      <c r="DI1190" s="439"/>
      <c r="DJ1190" s="439"/>
      <c r="DK1190" s="439"/>
      <c r="DL1190" s="446"/>
      <c r="DM1190" s="446"/>
      <c r="DN1190" s="444"/>
      <c r="DO1190" s="444"/>
      <c r="DP1190" s="444"/>
      <c r="DQ1190" s="444"/>
      <c r="DR1190" s="444"/>
      <c r="DS1190" s="441"/>
      <c r="DT1190" s="449"/>
      <c r="DU1190" s="450"/>
      <c r="DV1190" s="450"/>
      <c r="DW1190" s="450"/>
      <c r="DX1190" s="450"/>
      <c r="DY1190" s="450"/>
      <c r="DZ1190" s="450"/>
      <c r="EA1190" s="450"/>
      <c r="EB1190" s="450"/>
      <c r="EC1190" s="450"/>
      <c r="ED1190" s="450"/>
      <c r="EE1190" s="446"/>
      <c r="EF1190" s="446"/>
      <c r="EL1190" s="4"/>
      <c r="EM1190" s="4"/>
      <c r="EN1190" s="5"/>
      <c r="EO1190" s="4"/>
      <c r="FA1190" s="23"/>
      <c r="FB1190" s="24"/>
      <c r="FC1190" s="75"/>
      <c r="FD1190" s="76"/>
      <c r="FF1190" s="89"/>
      <c r="IA1190" s="214"/>
      <c r="IB1190" s="215"/>
      <c r="IC1190" s="214"/>
      <c r="ID1190" s="215"/>
      <c r="IE1190" s="214"/>
      <c r="IF1190" s="214"/>
      <c r="IG1190" s="214"/>
      <c r="IH1190" s="233"/>
      <c r="II1190" s="160"/>
      <c r="IJ1190" s="217"/>
      <c r="IK1190" s="218"/>
      <c r="IL1190" s="218"/>
      <c r="IM1190" s="218"/>
      <c r="IO1190" s="391"/>
    </row>
    <row r="1191" spans="1:249" s="6" customFormat="1" ht="15" x14ac:dyDescent="0.2">
      <c r="A1191" s="467" t="s">
        <v>2195</v>
      </c>
      <c r="B1191" s="467" t="s">
        <v>2149</v>
      </c>
      <c r="C1191" s="393" t="s">
        <v>1239</v>
      </c>
      <c r="D1191" s="468"/>
      <c r="E1191" s="462" t="s">
        <v>2141</v>
      </c>
      <c r="F1191" s="14" t="s">
        <v>2149</v>
      </c>
      <c r="G1191" s="14" t="s">
        <v>2149</v>
      </c>
      <c r="H1191" s="469" t="s">
        <v>2149</v>
      </c>
      <c r="I1191" s="462"/>
      <c r="J1191" s="456"/>
      <c r="K1191" s="11"/>
      <c r="L1191" s="11"/>
      <c r="M1191" s="14"/>
      <c r="N1191" s="470"/>
      <c r="O1191" s="14"/>
      <c r="P1191" s="14"/>
      <c r="Q1191" s="14"/>
      <c r="R1191" s="14"/>
      <c r="S1191" s="14"/>
      <c r="T1191" s="469"/>
      <c r="U1191" s="454"/>
      <c r="V1191" s="454"/>
      <c r="W1191" s="9"/>
      <c r="X1191" s="9"/>
      <c r="Y1191" s="10"/>
      <c r="Z1191" s="495" t="s">
        <v>2195</v>
      </c>
      <c r="AA1191" s="11"/>
      <c r="AB1191" s="472"/>
      <c r="AC1191" s="473"/>
      <c r="AD1191" s="473"/>
      <c r="AE1191" s="496" t="s">
        <v>2195</v>
      </c>
      <c r="AF1191" s="12"/>
      <c r="AG1191" s="12"/>
      <c r="AH1191" s="13"/>
      <c r="AI1191" s="14"/>
      <c r="AJ1191" s="14"/>
      <c r="AK1191" s="7"/>
      <c r="AL1191" s="7"/>
      <c r="AM1191" s="15"/>
      <c r="AN1191" s="15"/>
      <c r="AO1191" s="8"/>
      <c r="AP1191" s="453" t="s">
        <v>622</v>
      </c>
      <c r="AQ1191" s="17"/>
      <c r="AR1191" s="18"/>
      <c r="AS1191" s="19"/>
      <c r="AT1191" s="19"/>
      <c r="AU1191" s="19"/>
      <c r="AV1191" s="19"/>
      <c r="AW1191" s="19"/>
      <c r="AX1191" s="19"/>
      <c r="AY1191" s="19"/>
      <c r="AZ1191" s="20"/>
      <c r="BA1191" s="20"/>
      <c r="BB1191" s="21"/>
      <c r="BC1191" s="22" t="s">
        <v>2179</v>
      </c>
      <c r="BD1191" s="77"/>
      <c r="BE1191" s="91"/>
      <c r="BF1191" s="91"/>
      <c r="BG1191" s="92"/>
      <c r="BH1191"/>
      <c r="BI1191"/>
      <c r="BJ1191"/>
      <c r="BK1191"/>
      <c r="BL1191"/>
      <c r="BM1191"/>
      <c r="BN1191"/>
      <c r="BO1191"/>
      <c r="BP1191"/>
      <c r="BQ1191"/>
      <c r="BR1191"/>
      <c r="BS1191"/>
      <c r="BT1191" s="92"/>
      <c r="BU1191" s="92"/>
      <c r="BV1191" s="92"/>
      <c r="BW1191" s="5"/>
      <c r="BX1191" s="5"/>
      <c r="BY1191" s="5"/>
      <c r="BZ1191" s="5"/>
      <c r="CA1191" s="5"/>
      <c r="CB1191" s="5"/>
      <c r="CC1191" s="5"/>
      <c r="CD1191" s="440"/>
      <c r="CE1191" s="440"/>
      <c r="CF1191" s="441"/>
      <c r="CG1191" s="442"/>
      <c r="CH1191" s="443"/>
      <c r="CI1191" s="443"/>
      <c r="CJ1191" s="443"/>
      <c r="CK1191" s="443"/>
      <c r="CL1191" s="4"/>
      <c r="CM1191" s="4"/>
      <c r="CN1191" s="5"/>
      <c r="CO1191" s="4"/>
      <c r="CP1191" s="444"/>
      <c r="CQ1191" s="445"/>
      <c r="CR1191" s="446"/>
      <c r="CS1191" s="446"/>
      <c r="CT1191" s="444"/>
      <c r="CU1191" s="444"/>
      <c r="CV1191" s="444"/>
      <c r="CW1191" s="444"/>
      <c r="CX1191" s="447"/>
      <c r="CY1191" s="447"/>
      <c r="CZ1191" s="447"/>
      <c r="DA1191" s="447"/>
      <c r="DB1191" s="448"/>
      <c r="DC1191" s="448"/>
      <c r="DD1191" s="446"/>
      <c r="DE1191" s="439"/>
      <c r="DF1191" s="439"/>
      <c r="DG1191" s="439"/>
      <c r="DH1191" s="439"/>
      <c r="DI1191" s="439"/>
      <c r="DJ1191" s="439"/>
      <c r="DK1191" s="439"/>
      <c r="DL1191" s="446"/>
      <c r="DM1191" s="446"/>
      <c r="DN1191" s="444"/>
      <c r="DO1191" s="444"/>
      <c r="DP1191" s="444"/>
      <c r="DQ1191" s="444"/>
      <c r="DR1191" s="444"/>
      <c r="DS1191" s="441"/>
      <c r="DT1191" s="449"/>
      <c r="DU1191" s="450"/>
      <c r="DV1191" s="450"/>
      <c r="DW1191" s="450"/>
      <c r="DX1191" s="450"/>
      <c r="DY1191" s="450"/>
      <c r="DZ1191" s="450"/>
      <c r="EA1191" s="450"/>
      <c r="EB1191" s="450"/>
      <c r="EC1191" s="450"/>
      <c r="ED1191" s="450"/>
      <c r="EE1191" s="446"/>
      <c r="EF1191" s="446"/>
      <c r="EL1191" s="4"/>
      <c r="EM1191" s="4"/>
      <c r="EN1191" s="5"/>
      <c r="EO1191" s="4"/>
      <c r="FA1191" s="23"/>
      <c r="FB1191" s="24"/>
      <c r="FC1191" s="75"/>
      <c r="FD1191" s="76"/>
      <c r="FF1191" s="89"/>
      <c r="IA1191" s="214"/>
      <c r="IB1191" s="215"/>
      <c r="IC1191" s="214"/>
      <c r="ID1191" s="215"/>
      <c r="IE1191" s="214"/>
      <c r="IF1191" s="214"/>
      <c r="IG1191" s="214"/>
      <c r="IH1191" s="233"/>
      <c r="II1191" s="160"/>
      <c r="IJ1191" s="217"/>
      <c r="IK1191" s="218"/>
      <c r="IL1191" s="218"/>
      <c r="IM1191" s="218"/>
      <c r="IO1191" s="391"/>
    </row>
    <row r="1192" spans="1:249" s="6" customFormat="1" ht="15" x14ac:dyDescent="0.2">
      <c r="A1192" s="467" t="s">
        <v>2195</v>
      </c>
      <c r="B1192" s="467" t="s">
        <v>2149</v>
      </c>
      <c r="C1192" s="393" t="s">
        <v>1240</v>
      </c>
      <c r="D1192" s="468"/>
      <c r="E1192" s="462" t="s">
        <v>2141</v>
      </c>
      <c r="F1192" s="14" t="s">
        <v>2149</v>
      </c>
      <c r="G1192" s="14" t="s">
        <v>2149</v>
      </c>
      <c r="H1192" s="469" t="s">
        <v>2149</v>
      </c>
      <c r="I1192" s="462"/>
      <c r="J1192" s="456"/>
      <c r="K1192" s="11"/>
      <c r="L1192" s="11"/>
      <c r="M1192" s="14"/>
      <c r="N1192" s="470"/>
      <c r="O1192" s="14"/>
      <c r="P1192" s="14"/>
      <c r="Q1192" s="14"/>
      <c r="R1192" s="14"/>
      <c r="S1192" s="14"/>
      <c r="T1192" s="469"/>
      <c r="U1192" s="454"/>
      <c r="V1192" s="454"/>
      <c r="W1192" s="9"/>
      <c r="X1192" s="9"/>
      <c r="Y1192" s="10"/>
      <c r="Z1192" s="495" t="s">
        <v>2195</v>
      </c>
      <c r="AA1192" s="11"/>
      <c r="AB1192" s="472"/>
      <c r="AC1192" s="473"/>
      <c r="AD1192" s="473"/>
      <c r="AE1192" s="496" t="s">
        <v>2195</v>
      </c>
      <c r="AF1192" s="12"/>
      <c r="AG1192" s="12"/>
      <c r="AH1192" s="13"/>
      <c r="AI1192" s="14"/>
      <c r="AJ1192" s="14"/>
      <c r="AK1192" s="7"/>
      <c r="AL1192" s="7"/>
      <c r="AM1192" s="15"/>
      <c r="AN1192" s="15"/>
      <c r="AO1192" s="8"/>
      <c r="AP1192" s="453" t="s">
        <v>623</v>
      </c>
      <c r="AQ1192" s="17"/>
      <c r="AR1192" s="18"/>
      <c r="AS1192" s="19"/>
      <c r="AT1192" s="19"/>
      <c r="AU1192" s="19"/>
      <c r="AV1192" s="19"/>
      <c r="AW1192" s="19"/>
      <c r="AX1192" s="19"/>
      <c r="AY1192" s="19"/>
      <c r="AZ1192" s="20"/>
      <c r="BA1192" s="20"/>
      <c r="BB1192" s="21"/>
      <c r="BC1192" s="22" t="s">
        <v>2179</v>
      </c>
      <c r="BD1192" s="77"/>
      <c r="BE1192" s="91"/>
      <c r="BF1192" s="91"/>
      <c r="BG1192" s="92"/>
      <c r="BH1192"/>
      <c r="BI1192"/>
      <c r="BJ1192"/>
      <c r="BK1192"/>
      <c r="BL1192"/>
      <c r="BM1192"/>
      <c r="BN1192"/>
      <c r="BO1192"/>
      <c r="BP1192"/>
      <c r="BQ1192"/>
      <c r="BR1192"/>
      <c r="BS1192"/>
      <c r="BT1192" s="92"/>
      <c r="BU1192" s="92"/>
      <c r="BV1192" s="92"/>
      <c r="BW1192" s="5"/>
      <c r="BX1192" s="5"/>
      <c r="BY1192" s="5"/>
      <c r="BZ1192" s="5"/>
      <c r="CA1192" s="5"/>
      <c r="CB1192" s="5"/>
      <c r="CC1192" s="5"/>
      <c r="CD1192" s="440"/>
      <c r="CE1192" s="440"/>
      <c r="CF1192" s="441"/>
      <c r="CG1192" s="442"/>
      <c r="CH1192" s="443"/>
      <c r="CI1192" s="443"/>
      <c r="CJ1192" s="443"/>
      <c r="CK1192" s="443"/>
      <c r="CL1192" s="4"/>
      <c r="CM1192" s="4"/>
      <c r="CN1192" s="5"/>
      <c r="CO1192" s="4"/>
      <c r="CP1192" s="444"/>
      <c r="CQ1192" s="445"/>
      <c r="CR1192" s="446"/>
      <c r="CS1192" s="446"/>
      <c r="CT1192" s="444"/>
      <c r="CU1192" s="444"/>
      <c r="CV1192" s="444"/>
      <c r="CW1192" s="444"/>
      <c r="CX1192" s="447"/>
      <c r="CY1192" s="447"/>
      <c r="CZ1192" s="447"/>
      <c r="DA1192" s="447"/>
      <c r="DB1192" s="448"/>
      <c r="DC1192" s="448"/>
      <c r="DD1192" s="446"/>
      <c r="DE1192" s="439"/>
      <c r="DF1192" s="439"/>
      <c r="DG1192" s="439"/>
      <c r="DH1192" s="439"/>
      <c r="DI1192" s="439"/>
      <c r="DJ1192" s="439"/>
      <c r="DK1192" s="439"/>
      <c r="DL1192" s="446"/>
      <c r="DM1192" s="446"/>
      <c r="DN1192" s="444"/>
      <c r="DO1192" s="444"/>
      <c r="DP1192" s="444"/>
      <c r="DQ1192" s="444"/>
      <c r="DR1192" s="444"/>
      <c r="DS1192" s="441"/>
      <c r="DT1192" s="449"/>
      <c r="DU1192" s="450"/>
      <c r="DV1192" s="450"/>
      <c r="DW1192" s="450"/>
      <c r="DX1192" s="450"/>
      <c r="DY1192" s="450"/>
      <c r="DZ1192" s="450"/>
      <c r="EA1192" s="450"/>
      <c r="EB1192" s="450"/>
      <c r="EC1192" s="450"/>
      <c r="ED1192" s="450"/>
      <c r="EE1192" s="446"/>
      <c r="EF1192" s="446"/>
      <c r="EL1192" s="4"/>
      <c r="EM1192" s="4"/>
      <c r="EN1192" s="5"/>
      <c r="EO1192" s="4"/>
      <c r="FA1192" s="23"/>
      <c r="FB1192" s="24"/>
      <c r="FC1192" s="75"/>
      <c r="FD1192" s="76"/>
      <c r="FF1192" s="89"/>
      <c r="IA1192" s="214"/>
      <c r="IB1192" s="215"/>
      <c r="IC1192" s="214"/>
      <c r="ID1192" s="215"/>
      <c r="IE1192" s="214"/>
      <c r="IF1192" s="214"/>
      <c r="IG1192" s="214"/>
      <c r="IH1192" s="233"/>
      <c r="II1192" s="160"/>
      <c r="IJ1192" s="217"/>
      <c r="IK1192" s="218"/>
      <c r="IL1192" s="218"/>
      <c r="IM1192" s="218"/>
      <c r="IO1192" s="391"/>
    </row>
    <row r="1193" spans="1:249" s="6" customFormat="1" ht="15" x14ac:dyDescent="0.2">
      <c r="A1193" s="467">
        <v>2</v>
      </c>
      <c r="B1193" s="467" t="s">
        <v>2149</v>
      </c>
      <c r="C1193" s="393" t="s">
        <v>1241</v>
      </c>
      <c r="D1193" s="468"/>
      <c r="E1193" s="462" t="s">
        <v>2137</v>
      </c>
      <c r="F1193" s="14" t="s">
        <v>2147</v>
      </c>
      <c r="G1193" s="14" t="s">
        <v>2154</v>
      </c>
      <c r="H1193" s="469" t="s">
        <v>2149</v>
      </c>
      <c r="I1193" s="462"/>
      <c r="J1193" s="456"/>
      <c r="K1193" s="11"/>
      <c r="L1193" s="11"/>
      <c r="M1193" s="14"/>
      <c r="N1193" s="470"/>
      <c r="O1193" s="14"/>
      <c r="P1193" s="14"/>
      <c r="Q1193" s="14"/>
      <c r="R1193" s="14"/>
      <c r="S1193" s="14"/>
      <c r="T1193" s="469"/>
      <c r="U1193" s="454"/>
      <c r="V1193" s="454"/>
      <c r="W1193" s="9"/>
      <c r="X1193" s="9"/>
      <c r="Y1193" s="10"/>
      <c r="Z1193" s="495">
        <v>2</v>
      </c>
      <c r="AA1193" s="11"/>
      <c r="AB1193" s="472"/>
      <c r="AC1193" s="473"/>
      <c r="AD1193" s="473"/>
      <c r="AE1193" s="496">
        <v>2</v>
      </c>
      <c r="AF1193" s="12"/>
      <c r="AG1193" s="12"/>
      <c r="AH1193" s="13"/>
      <c r="AI1193" s="14"/>
      <c r="AJ1193" s="14"/>
      <c r="AK1193" s="7"/>
      <c r="AL1193" s="7"/>
      <c r="AM1193" s="15"/>
      <c r="AN1193" s="15"/>
      <c r="AO1193" s="8"/>
      <c r="AP1193" s="453" t="s">
        <v>624</v>
      </c>
      <c r="AQ1193" s="17"/>
      <c r="AR1193" s="18"/>
      <c r="AS1193" s="19"/>
      <c r="AT1193" s="19"/>
      <c r="AU1193" s="19"/>
      <c r="AV1193" s="19"/>
      <c r="AW1193" s="19"/>
      <c r="AX1193" s="19"/>
      <c r="AY1193" s="19"/>
      <c r="AZ1193" s="20"/>
      <c r="BA1193" s="20"/>
      <c r="BB1193" s="21"/>
      <c r="BC1193" s="22" t="s">
        <v>2179</v>
      </c>
      <c r="BD1193" s="77"/>
      <c r="BE1193" s="91"/>
      <c r="BF1193" s="91"/>
      <c r="BG1193" s="92"/>
      <c r="BH1193"/>
      <c r="BI1193"/>
      <c r="BJ1193"/>
      <c r="BK1193"/>
      <c r="BL1193"/>
      <c r="BM1193"/>
      <c r="BN1193"/>
      <c r="BO1193"/>
      <c r="BP1193"/>
      <c r="BQ1193"/>
      <c r="BR1193"/>
      <c r="BS1193"/>
      <c r="BT1193" s="92"/>
      <c r="BU1193" s="92"/>
      <c r="BV1193" s="92"/>
      <c r="BW1193" s="5"/>
      <c r="BX1193" s="5"/>
      <c r="BY1193" s="5"/>
      <c r="BZ1193" s="5"/>
      <c r="CA1193" s="5"/>
      <c r="CB1193" s="5"/>
      <c r="CC1193" s="5"/>
      <c r="CD1193" s="440"/>
      <c r="CE1193" s="440"/>
      <c r="CF1193" s="441"/>
      <c r="CG1193" s="442"/>
      <c r="CH1193" s="443"/>
      <c r="CI1193" s="443"/>
      <c r="CJ1193" s="443"/>
      <c r="CK1193" s="443"/>
      <c r="CL1193" s="4"/>
      <c r="CM1193" s="4"/>
      <c r="CN1193" s="5"/>
      <c r="CO1193" s="4"/>
      <c r="CP1193" s="444"/>
      <c r="CQ1193" s="445"/>
      <c r="CR1193" s="446"/>
      <c r="CS1193" s="446"/>
      <c r="CT1193" s="444"/>
      <c r="CU1193" s="444"/>
      <c r="CV1193" s="444"/>
      <c r="CW1193" s="444"/>
      <c r="CX1193" s="447"/>
      <c r="CY1193" s="447"/>
      <c r="CZ1193" s="447"/>
      <c r="DA1193" s="447"/>
      <c r="DB1193" s="448"/>
      <c r="DC1193" s="448"/>
      <c r="DD1193" s="446"/>
      <c r="DE1193" s="439"/>
      <c r="DF1193" s="439"/>
      <c r="DG1193" s="439"/>
      <c r="DH1193" s="439"/>
      <c r="DI1193" s="439"/>
      <c r="DJ1193" s="439"/>
      <c r="DK1193" s="439"/>
      <c r="DL1193" s="446"/>
      <c r="DM1193" s="446"/>
      <c r="DN1193" s="444"/>
      <c r="DO1193" s="444"/>
      <c r="DP1193" s="444"/>
      <c r="DQ1193" s="444"/>
      <c r="DR1193" s="444"/>
      <c r="DS1193" s="441"/>
      <c r="DT1193" s="449"/>
      <c r="DU1193" s="450"/>
      <c r="DV1193" s="450"/>
      <c r="DW1193" s="450"/>
      <c r="DX1193" s="450"/>
      <c r="DY1193" s="450"/>
      <c r="DZ1193" s="450"/>
      <c r="EA1193" s="450"/>
      <c r="EB1193" s="450"/>
      <c r="EC1193" s="450"/>
      <c r="ED1193" s="450"/>
      <c r="EE1193" s="446"/>
      <c r="EF1193" s="446"/>
      <c r="EL1193" s="4"/>
      <c r="EM1193" s="4"/>
      <c r="EN1193" s="5"/>
      <c r="EO1193" s="4"/>
      <c r="FA1193" s="23"/>
      <c r="FB1193" s="24"/>
      <c r="FC1193" s="75"/>
      <c r="FD1193" s="76"/>
      <c r="FF1193" s="89"/>
      <c r="IA1193" s="214"/>
      <c r="IB1193" s="215"/>
      <c r="IC1193" s="214"/>
      <c r="ID1193" s="215"/>
      <c r="IE1193" s="214"/>
      <c r="IF1193" s="214"/>
      <c r="IG1193" s="214"/>
      <c r="IH1193" s="233"/>
      <c r="II1193" s="160"/>
      <c r="IJ1193" s="217"/>
      <c r="IK1193" s="218"/>
      <c r="IL1193" s="218"/>
      <c r="IM1193" s="218"/>
      <c r="IO1193" s="391"/>
    </row>
    <row r="1194" spans="1:249" s="6" customFormat="1" ht="15" x14ac:dyDescent="0.2">
      <c r="A1194" s="467" t="s">
        <v>2195</v>
      </c>
      <c r="B1194" s="467" t="s">
        <v>2149</v>
      </c>
      <c r="C1194" s="393" t="s">
        <v>3223</v>
      </c>
      <c r="D1194" s="468"/>
      <c r="E1194" s="462"/>
      <c r="F1194" s="14"/>
      <c r="G1194" s="14"/>
      <c r="H1194" s="469"/>
      <c r="I1194" s="462"/>
      <c r="J1194" s="456"/>
      <c r="K1194" s="11"/>
      <c r="L1194" s="11"/>
      <c r="M1194" s="14"/>
      <c r="N1194" s="470"/>
      <c r="O1194" s="14"/>
      <c r="P1194" s="14"/>
      <c r="Q1194" s="14"/>
      <c r="R1194" s="14"/>
      <c r="S1194" s="14"/>
      <c r="T1194" s="469"/>
      <c r="U1194" s="454"/>
      <c r="V1194" s="454"/>
      <c r="W1194" s="9"/>
      <c r="X1194" s="9"/>
      <c r="Y1194" s="10"/>
      <c r="Z1194" s="495" t="s">
        <v>2195</v>
      </c>
      <c r="AA1194" s="11"/>
      <c r="AB1194" s="472"/>
      <c r="AC1194" s="473"/>
      <c r="AD1194" s="473"/>
      <c r="AE1194" s="496" t="s">
        <v>2195</v>
      </c>
      <c r="AF1194" s="12"/>
      <c r="AG1194" s="12"/>
      <c r="AH1194" s="13"/>
      <c r="AI1194" s="14"/>
      <c r="AJ1194" s="14"/>
      <c r="AK1194" s="7"/>
      <c r="AL1194" s="7"/>
      <c r="AM1194" s="15"/>
      <c r="AN1194" s="15"/>
      <c r="AO1194" s="8"/>
      <c r="AP1194" s="453" t="s">
        <v>625</v>
      </c>
      <c r="AQ1194" s="17"/>
      <c r="AR1194" s="18"/>
      <c r="AS1194" s="19"/>
      <c r="AT1194" s="19"/>
      <c r="AU1194" s="19"/>
      <c r="AV1194" s="19"/>
      <c r="AW1194" s="19"/>
      <c r="AX1194" s="19"/>
      <c r="AY1194" s="19"/>
      <c r="AZ1194" s="20"/>
      <c r="BA1194" s="20"/>
      <c r="BB1194" s="21"/>
      <c r="BC1194" s="22" t="s">
        <v>2198</v>
      </c>
      <c r="BD1194" s="77"/>
      <c r="BE1194" s="91"/>
      <c r="BF1194" s="91"/>
      <c r="BG1194" s="92"/>
      <c r="BH1194"/>
      <c r="BI1194"/>
      <c r="BJ1194"/>
      <c r="BK1194"/>
      <c r="BL1194"/>
      <c r="BM1194"/>
      <c r="BN1194"/>
      <c r="BO1194"/>
      <c r="BP1194"/>
      <c r="BQ1194"/>
      <c r="BR1194"/>
      <c r="BS1194"/>
      <c r="BT1194" s="92"/>
      <c r="BU1194" s="92"/>
      <c r="BV1194" s="92"/>
      <c r="BW1194" s="5"/>
      <c r="BX1194" s="5"/>
      <c r="BY1194" s="5"/>
      <c r="BZ1194" s="5"/>
      <c r="CA1194" s="5"/>
      <c r="CB1194" s="5"/>
      <c r="CC1194" s="5"/>
      <c r="CD1194" s="440"/>
      <c r="CE1194" s="440"/>
      <c r="CF1194" s="441"/>
      <c r="CG1194" s="442"/>
      <c r="CH1194" s="443"/>
      <c r="CI1194" s="443"/>
      <c r="CJ1194" s="443"/>
      <c r="CK1194" s="443"/>
      <c r="CL1194" s="4"/>
      <c r="CM1194" s="4"/>
      <c r="CN1194" s="5"/>
      <c r="CO1194" s="4"/>
      <c r="CP1194" s="444"/>
      <c r="CQ1194" s="445"/>
      <c r="CR1194" s="446"/>
      <c r="CS1194" s="446"/>
      <c r="CT1194" s="444"/>
      <c r="CU1194" s="444"/>
      <c r="CV1194" s="444"/>
      <c r="CW1194" s="444"/>
      <c r="CX1194" s="447"/>
      <c r="CY1194" s="447"/>
      <c r="CZ1194" s="447"/>
      <c r="DA1194" s="447"/>
      <c r="DB1194" s="448"/>
      <c r="DC1194" s="448"/>
      <c r="DD1194" s="446"/>
      <c r="DE1194" s="439"/>
      <c r="DF1194" s="439"/>
      <c r="DG1194" s="439"/>
      <c r="DH1194" s="439"/>
      <c r="DI1194" s="439"/>
      <c r="DJ1194" s="439"/>
      <c r="DK1194" s="439"/>
      <c r="DL1194" s="446"/>
      <c r="DM1194" s="446"/>
      <c r="DN1194" s="444"/>
      <c r="DO1194" s="444"/>
      <c r="DP1194" s="444"/>
      <c r="DQ1194" s="444"/>
      <c r="DR1194" s="444"/>
      <c r="DS1194" s="441"/>
      <c r="DT1194" s="449"/>
      <c r="DU1194" s="450"/>
      <c r="DV1194" s="450"/>
      <c r="DW1194" s="450"/>
      <c r="DX1194" s="450"/>
      <c r="DY1194" s="450"/>
      <c r="DZ1194" s="450"/>
      <c r="EA1194" s="450"/>
      <c r="EB1194" s="450"/>
      <c r="EC1194" s="450"/>
      <c r="ED1194" s="450"/>
      <c r="EE1194" s="446"/>
      <c r="EF1194" s="446"/>
      <c r="EL1194" s="4"/>
      <c r="EM1194" s="4"/>
      <c r="EN1194" s="5"/>
      <c r="EO1194" s="4"/>
      <c r="FA1194" s="23"/>
      <c r="FB1194" s="24"/>
      <c r="FC1194" s="75"/>
      <c r="FD1194" s="76"/>
      <c r="FF1194" s="89"/>
      <c r="IA1194" s="214"/>
      <c r="IB1194" s="215"/>
      <c r="IC1194" s="214"/>
      <c r="ID1194" s="215"/>
      <c r="IE1194" s="214"/>
      <c r="IF1194" s="214"/>
      <c r="IG1194" s="214"/>
      <c r="IH1194" s="233"/>
      <c r="II1194" s="160"/>
      <c r="IJ1194" s="217"/>
      <c r="IK1194" s="218"/>
      <c r="IL1194" s="218"/>
      <c r="IM1194" s="218"/>
      <c r="IO1194" s="391"/>
    </row>
    <row r="1195" spans="1:249" s="6" customFormat="1" ht="15" x14ac:dyDescent="0.2">
      <c r="A1195" s="467" t="s">
        <v>2195</v>
      </c>
      <c r="B1195" s="467" t="s">
        <v>2149</v>
      </c>
      <c r="C1195" s="393" t="s">
        <v>1242</v>
      </c>
      <c r="D1195" s="468"/>
      <c r="E1195" s="462" t="s">
        <v>2139</v>
      </c>
      <c r="F1195" s="14" t="s">
        <v>2149</v>
      </c>
      <c r="G1195" s="14" t="s">
        <v>2149</v>
      </c>
      <c r="H1195" s="469" t="s">
        <v>2149</v>
      </c>
      <c r="I1195" s="462"/>
      <c r="J1195" s="456"/>
      <c r="K1195" s="11"/>
      <c r="L1195" s="11"/>
      <c r="M1195" s="14"/>
      <c r="N1195" s="470"/>
      <c r="O1195" s="14"/>
      <c r="P1195" s="14"/>
      <c r="Q1195" s="14"/>
      <c r="R1195" s="14"/>
      <c r="S1195" s="14"/>
      <c r="T1195" s="469"/>
      <c r="U1195" s="454"/>
      <c r="V1195" s="454"/>
      <c r="W1195" s="9"/>
      <c r="X1195" s="9"/>
      <c r="Y1195" s="10"/>
      <c r="Z1195" s="495" t="s">
        <v>2195</v>
      </c>
      <c r="AA1195" s="11"/>
      <c r="AB1195" s="472"/>
      <c r="AC1195" s="473"/>
      <c r="AD1195" s="473"/>
      <c r="AE1195" s="496" t="s">
        <v>2195</v>
      </c>
      <c r="AF1195" s="12"/>
      <c r="AG1195" s="12"/>
      <c r="AH1195" s="13"/>
      <c r="AI1195" s="14"/>
      <c r="AJ1195" s="14"/>
      <c r="AK1195" s="7"/>
      <c r="AL1195" s="7"/>
      <c r="AM1195" s="15"/>
      <c r="AN1195" s="15"/>
      <c r="AO1195" s="8"/>
      <c r="AP1195" s="453" t="s">
        <v>626</v>
      </c>
      <c r="AQ1195" s="17"/>
      <c r="AR1195" s="18"/>
      <c r="AS1195" s="19"/>
      <c r="AT1195" s="19"/>
      <c r="AU1195" s="19"/>
      <c r="AV1195" s="19"/>
      <c r="AW1195" s="19"/>
      <c r="AX1195" s="19"/>
      <c r="AY1195" s="19"/>
      <c r="AZ1195" s="20"/>
      <c r="BA1195" s="20"/>
      <c r="BB1195" s="21"/>
      <c r="BC1195" s="22" t="s">
        <v>2179</v>
      </c>
      <c r="BD1195" s="77"/>
      <c r="BE1195" s="91"/>
      <c r="BF1195" s="91"/>
      <c r="BG1195" s="92"/>
      <c r="BH1195"/>
      <c r="BI1195"/>
      <c r="BJ1195"/>
      <c r="BK1195"/>
      <c r="BL1195"/>
      <c r="BM1195"/>
      <c r="BN1195"/>
      <c r="BO1195"/>
      <c r="BP1195"/>
      <c r="BQ1195"/>
      <c r="BR1195"/>
      <c r="BS1195"/>
      <c r="BT1195" s="92"/>
      <c r="BU1195" s="92"/>
      <c r="BV1195" s="92"/>
      <c r="BW1195" s="5"/>
      <c r="BX1195" s="5"/>
      <c r="BY1195" s="5"/>
      <c r="BZ1195" s="5"/>
      <c r="CA1195" s="5"/>
      <c r="CB1195" s="5"/>
      <c r="CC1195" s="5"/>
      <c r="CD1195" s="440"/>
      <c r="CE1195" s="440"/>
      <c r="CF1195" s="441"/>
      <c r="CG1195" s="442"/>
      <c r="CH1195" s="443"/>
      <c r="CI1195" s="443"/>
      <c r="CJ1195" s="443"/>
      <c r="CK1195" s="443"/>
      <c r="CL1195" s="4"/>
      <c r="CM1195" s="4"/>
      <c r="CN1195" s="5"/>
      <c r="CO1195" s="4"/>
      <c r="CP1195" s="444"/>
      <c r="CQ1195" s="445"/>
      <c r="CR1195" s="446"/>
      <c r="CS1195" s="446"/>
      <c r="CT1195" s="444"/>
      <c r="CU1195" s="444"/>
      <c r="CV1195" s="444"/>
      <c r="CW1195" s="444"/>
      <c r="CX1195" s="447"/>
      <c r="CY1195" s="447"/>
      <c r="CZ1195" s="447"/>
      <c r="DA1195" s="447"/>
      <c r="DB1195" s="448"/>
      <c r="DC1195" s="448"/>
      <c r="DD1195" s="446"/>
      <c r="DE1195" s="439"/>
      <c r="DF1195" s="439"/>
      <c r="DG1195" s="439"/>
      <c r="DH1195" s="439"/>
      <c r="DI1195" s="439"/>
      <c r="DJ1195" s="439"/>
      <c r="DK1195" s="439"/>
      <c r="DL1195" s="446"/>
      <c r="DM1195" s="446"/>
      <c r="DN1195" s="444"/>
      <c r="DO1195" s="444"/>
      <c r="DP1195" s="444"/>
      <c r="DQ1195" s="444"/>
      <c r="DR1195" s="444"/>
      <c r="DS1195" s="441"/>
      <c r="DT1195" s="449"/>
      <c r="DU1195" s="450"/>
      <c r="DV1195" s="450"/>
      <c r="DW1195" s="450"/>
      <c r="DX1195" s="450"/>
      <c r="DY1195" s="450"/>
      <c r="DZ1195" s="450"/>
      <c r="EA1195" s="450"/>
      <c r="EB1195" s="450"/>
      <c r="EC1195" s="450"/>
      <c r="ED1195" s="450"/>
      <c r="EE1195" s="446"/>
      <c r="EF1195" s="446"/>
      <c r="EL1195" s="4"/>
      <c r="EM1195" s="4"/>
      <c r="EN1195" s="5"/>
      <c r="EO1195" s="4"/>
      <c r="FA1195" s="23"/>
      <c r="FB1195" s="24"/>
      <c r="FC1195" s="75"/>
      <c r="FD1195" s="76"/>
      <c r="FF1195" s="89"/>
      <c r="IA1195" s="214"/>
      <c r="IB1195" s="215"/>
      <c r="IC1195" s="214"/>
      <c r="ID1195" s="215"/>
      <c r="IE1195" s="214"/>
      <c r="IF1195" s="214"/>
      <c r="IG1195" s="214"/>
      <c r="IH1195" s="233"/>
      <c r="II1195" s="160"/>
      <c r="IJ1195" s="217"/>
      <c r="IK1195" s="218"/>
      <c r="IL1195" s="218"/>
      <c r="IM1195" s="218"/>
      <c r="IO1195" s="391"/>
    </row>
    <row r="1196" spans="1:249" s="6" customFormat="1" ht="15" x14ac:dyDescent="0.2">
      <c r="A1196" s="467" t="s">
        <v>2195</v>
      </c>
      <c r="B1196" s="467" t="s">
        <v>2149</v>
      </c>
      <c r="C1196" s="393" t="s">
        <v>1243</v>
      </c>
      <c r="D1196" s="468"/>
      <c r="E1196" s="462" t="s">
        <v>2141</v>
      </c>
      <c r="F1196" s="14" t="s">
        <v>2149</v>
      </c>
      <c r="G1196" s="14" t="s">
        <v>2149</v>
      </c>
      <c r="H1196" s="469" t="s">
        <v>2149</v>
      </c>
      <c r="I1196" s="462"/>
      <c r="J1196" s="456"/>
      <c r="K1196" s="11"/>
      <c r="L1196" s="11"/>
      <c r="M1196" s="14"/>
      <c r="N1196" s="470"/>
      <c r="O1196" s="14"/>
      <c r="P1196" s="14"/>
      <c r="Q1196" s="14"/>
      <c r="R1196" s="14"/>
      <c r="S1196" s="14"/>
      <c r="T1196" s="469"/>
      <c r="U1196" s="454"/>
      <c r="V1196" s="454"/>
      <c r="W1196" s="9"/>
      <c r="X1196" s="9"/>
      <c r="Y1196" s="10"/>
      <c r="Z1196" s="495" t="s">
        <v>2195</v>
      </c>
      <c r="AA1196" s="11"/>
      <c r="AB1196" s="472"/>
      <c r="AC1196" s="473"/>
      <c r="AD1196" s="473"/>
      <c r="AE1196" s="496" t="s">
        <v>2195</v>
      </c>
      <c r="AF1196" s="12"/>
      <c r="AG1196" s="12"/>
      <c r="AH1196" s="13"/>
      <c r="AI1196" s="14"/>
      <c r="AJ1196" s="14"/>
      <c r="AK1196" s="7"/>
      <c r="AL1196" s="7"/>
      <c r="AM1196" s="15"/>
      <c r="AN1196" s="15"/>
      <c r="AO1196" s="8"/>
      <c r="AP1196" s="453" t="s">
        <v>627</v>
      </c>
      <c r="AQ1196" s="17"/>
      <c r="AR1196" s="18"/>
      <c r="AS1196" s="19"/>
      <c r="AT1196" s="19"/>
      <c r="AU1196" s="19"/>
      <c r="AV1196" s="19"/>
      <c r="AW1196" s="19"/>
      <c r="AX1196" s="19"/>
      <c r="AY1196" s="19"/>
      <c r="AZ1196" s="20"/>
      <c r="BA1196" s="20"/>
      <c r="BB1196" s="21"/>
      <c r="BC1196" s="22" t="s">
        <v>2179</v>
      </c>
      <c r="BD1196" s="77"/>
      <c r="BE1196" s="91"/>
      <c r="BF1196" s="91"/>
      <c r="BG1196" s="92"/>
      <c r="BH1196"/>
      <c r="BI1196"/>
      <c r="BJ1196"/>
      <c r="BK1196"/>
      <c r="BL1196"/>
      <c r="BM1196"/>
      <c r="BN1196"/>
      <c r="BO1196"/>
      <c r="BP1196"/>
      <c r="BQ1196"/>
      <c r="BR1196"/>
      <c r="BS1196"/>
      <c r="BT1196" s="92"/>
      <c r="BU1196" s="92"/>
      <c r="BV1196" s="92"/>
      <c r="BW1196" s="5"/>
      <c r="BX1196" s="5"/>
      <c r="BY1196" s="5"/>
      <c r="BZ1196" s="5"/>
      <c r="CA1196" s="5"/>
      <c r="CB1196" s="5"/>
      <c r="CC1196" s="5"/>
      <c r="CD1196" s="440"/>
      <c r="CE1196" s="440"/>
      <c r="CF1196" s="441"/>
      <c r="CG1196" s="442"/>
      <c r="CH1196" s="443"/>
      <c r="CI1196" s="443"/>
      <c r="CJ1196" s="443"/>
      <c r="CK1196" s="443"/>
      <c r="CL1196" s="4"/>
      <c r="CM1196" s="4"/>
      <c r="CN1196" s="5"/>
      <c r="CO1196" s="4"/>
      <c r="CP1196" s="444"/>
      <c r="CQ1196" s="445"/>
      <c r="CR1196" s="446"/>
      <c r="CS1196" s="446"/>
      <c r="CT1196" s="444"/>
      <c r="CU1196" s="444"/>
      <c r="CV1196" s="444"/>
      <c r="CW1196" s="444"/>
      <c r="CX1196" s="447"/>
      <c r="CY1196" s="447"/>
      <c r="CZ1196" s="447"/>
      <c r="DA1196" s="447"/>
      <c r="DB1196" s="448"/>
      <c r="DC1196" s="448"/>
      <c r="DD1196" s="446"/>
      <c r="DE1196" s="439"/>
      <c r="DF1196" s="439"/>
      <c r="DG1196" s="439"/>
      <c r="DH1196" s="439"/>
      <c r="DI1196" s="439"/>
      <c r="DJ1196" s="439"/>
      <c r="DK1196" s="439"/>
      <c r="DL1196" s="446"/>
      <c r="DM1196" s="446"/>
      <c r="DN1196" s="444"/>
      <c r="DO1196" s="444"/>
      <c r="DP1196" s="444"/>
      <c r="DQ1196" s="444"/>
      <c r="DR1196" s="444"/>
      <c r="DS1196" s="441"/>
      <c r="DT1196" s="449"/>
      <c r="DU1196" s="450"/>
      <c r="DV1196" s="450"/>
      <c r="DW1196" s="450"/>
      <c r="DX1196" s="450"/>
      <c r="DY1196" s="450"/>
      <c r="DZ1196" s="450"/>
      <c r="EA1196" s="450"/>
      <c r="EB1196" s="450"/>
      <c r="EC1196" s="450"/>
      <c r="ED1196" s="450"/>
      <c r="EE1196" s="446"/>
      <c r="EF1196" s="446"/>
      <c r="EL1196" s="4"/>
      <c r="EM1196" s="4"/>
      <c r="EN1196" s="5"/>
      <c r="EO1196" s="4"/>
      <c r="FA1196" s="23"/>
      <c r="FB1196" s="24"/>
      <c r="FC1196" s="75"/>
      <c r="FD1196" s="76"/>
      <c r="FF1196" s="89"/>
      <c r="IA1196" s="214"/>
      <c r="IB1196" s="215"/>
      <c r="IC1196" s="214"/>
      <c r="ID1196" s="215"/>
      <c r="IE1196" s="214"/>
      <c r="IF1196" s="214"/>
      <c r="IG1196" s="214"/>
      <c r="IH1196" s="233"/>
      <c r="II1196" s="160"/>
      <c r="IJ1196" s="217"/>
      <c r="IK1196" s="218"/>
      <c r="IL1196" s="218"/>
      <c r="IM1196" s="218"/>
      <c r="IO1196" s="391"/>
    </row>
    <row r="1197" spans="1:249" s="6" customFormat="1" ht="15" x14ac:dyDescent="0.2">
      <c r="A1197" s="467" t="s">
        <v>2195</v>
      </c>
      <c r="B1197" s="467" t="s">
        <v>1969</v>
      </c>
      <c r="C1197" s="393" t="s">
        <v>1244</v>
      </c>
      <c r="D1197" s="468"/>
      <c r="E1197" s="462" t="s">
        <v>2138</v>
      </c>
      <c r="F1197" s="14" t="s">
        <v>2149</v>
      </c>
      <c r="G1197" s="14" t="s">
        <v>2149</v>
      </c>
      <c r="H1197" s="469" t="s">
        <v>2149</v>
      </c>
      <c r="I1197" s="462"/>
      <c r="J1197" s="456"/>
      <c r="K1197" s="11"/>
      <c r="L1197" s="11"/>
      <c r="M1197" s="14"/>
      <c r="N1197" s="470"/>
      <c r="O1197" s="14"/>
      <c r="P1197" s="14"/>
      <c r="Q1197" s="14"/>
      <c r="R1197" s="14"/>
      <c r="S1197" s="14"/>
      <c r="T1197" s="469"/>
      <c r="U1197" s="454"/>
      <c r="V1197" s="454"/>
      <c r="W1197" s="9"/>
      <c r="X1197" s="9"/>
      <c r="Y1197" s="10"/>
      <c r="Z1197" s="495" t="s">
        <v>2166</v>
      </c>
      <c r="AA1197" s="11"/>
      <c r="AB1197" s="472"/>
      <c r="AC1197" s="473"/>
      <c r="AD1197" s="473"/>
      <c r="AE1197" s="496" t="s">
        <v>2195</v>
      </c>
      <c r="AF1197" s="12"/>
      <c r="AG1197" s="12"/>
      <c r="AH1197" s="13"/>
      <c r="AI1197" s="14"/>
      <c r="AJ1197" s="14"/>
      <c r="AK1197" s="7"/>
      <c r="AL1197" s="7"/>
      <c r="AM1197" s="15"/>
      <c r="AN1197" s="15"/>
      <c r="AO1197" s="8"/>
      <c r="AP1197" s="453" t="s">
        <v>628</v>
      </c>
      <c r="AQ1197" s="17"/>
      <c r="AR1197" s="18"/>
      <c r="AS1197" s="19"/>
      <c r="AT1197" s="19"/>
      <c r="AU1197" s="19"/>
      <c r="AV1197" s="19"/>
      <c r="AW1197" s="19"/>
      <c r="AX1197" s="19"/>
      <c r="AY1197" s="19"/>
      <c r="AZ1197" s="20"/>
      <c r="BA1197" s="20"/>
      <c r="BB1197" s="21"/>
      <c r="BC1197" s="22" t="s">
        <v>2179</v>
      </c>
      <c r="BD1197" s="77"/>
      <c r="BE1197" s="91"/>
      <c r="BF1197" s="91"/>
      <c r="BG1197" s="92"/>
      <c r="BH1197"/>
      <c r="BI1197"/>
      <c r="BJ1197"/>
      <c r="BK1197"/>
      <c r="BL1197"/>
      <c r="BM1197"/>
      <c r="BN1197"/>
      <c r="BO1197"/>
      <c r="BP1197"/>
      <c r="BQ1197"/>
      <c r="BR1197"/>
      <c r="BS1197"/>
      <c r="BT1197" s="92"/>
      <c r="BU1197" s="92"/>
      <c r="BV1197" s="92"/>
      <c r="BW1197" s="5"/>
      <c r="BX1197" s="5"/>
      <c r="BY1197" s="5"/>
      <c r="BZ1197" s="5"/>
      <c r="CA1197" s="5"/>
      <c r="CB1197" s="5"/>
      <c r="CC1197" s="5"/>
      <c r="CD1197" s="440"/>
      <c r="CE1197" s="440"/>
      <c r="CF1197" s="441"/>
      <c r="CG1197" s="442"/>
      <c r="CH1197" s="443"/>
      <c r="CI1197" s="443"/>
      <c r="CJ1197" s="443"/>
      <c r="CK1197" s="443"/>
      <c r="CL1197" s="4"/>
      <c r="CM1197" s="4"/>
      <c r="CN1197" s="5"/>
      <c r="CO1197" s="4"/>
      <c r="CP1197" s="444"/>
      <c r="CQ1197" s="445"/>
      <c r="CR1197" s="446"/>
      <c r="CS1197" s="446"/>
      <c r="CT1197" s="444"/>
      <c r="CU1197" s="444"/>
      <c r="CV1197" s="444"/>
      <c r="CW1197" s="444"/>
      <c r="CX1197" s="447"/>
      <c r="CY1197" s="447"/>
      <c r="CZ1197" s="447"/>
      <c r="DA1197" s="447"/>
      <c r="DB1197" s="448"/>
      <c r="DC1197" s="448"/>
      <c r="DD1197" s="446"/>
      <c r="DE1197" s="439"/>
      <c r="DF1197" s="439"/>
      <c r="DG1197" s="439"/>
      <c r="DH1197" s="439"/>
      <c r="DI1197" s="439"/>
      <c r="DJ1197" s="439"/>
      <c r="DK1197" s="439"/>
      <c r="DL1197" s="446"/>
      <c r="DM1197" s="446"/>
      <c r="DN1197" s="444"/>
      <c r="DO1197" s="444"/>
      <c r="DP1197" s="444"/>
      <c r="DQ1197" s="444"/>
      <c r="DR1197" s="444"/>
      <c r="DS1197" s="441"/>
      <c r="DT1197" s="449"/>
      <c r="DU1197" s="450"/>
      <c r="DV1197" s="450"/>
      <c r="DW1197" s="450"/>
      <c r="DX1197" s="450"/>
      <c r="DY1197" s="450"/>
      <c r="DZ1197" s="450"/>
      <c r="EA1197" s="450"/>
      <c r="EB1197" s="450"/>
      <c r="EC1197" s="450"/>
      <c r="ED1197" s="450"/>
      <c r="EE1197" s="446"/>
      <c r="EF1197" s="446"/>
      <c r="EL1197" s="4"/>
      <c r="EM1197" s="4"/>
      <c r="EN1197" s="5"/>
      <c r="EO1197" s="4"/>
      <c r="FA1197" s="23"/>
      <c r="FB1197" s="24"/>
      <c r="FC1197" s="75"/>
      <c r="FD1197" s="76"/>
      <c r="FF1197" s="89"/>
      <c r="IA1197" s="214"/>
      <c r="IB1197" s="215"/>
      <c r="IC1197" s="214"/>
      <c r="ID1197" s="215"/>
      <c r="IE1197" s="214"/>
      <c r="IF1197" s="214"/>
      <c r="IG1197" s="214"/>
      <c r="IH1197" s="233"/>
      <c r="II1197" s="160"/>
      <c r="IJ1197" s="217"/>
      <c r="IK1197" s="218"/>
      <c r="IL1197" s="218"/>
      <c r="IM1197" s="218"/>
      <c r="IO1197" s="391"/>
    </row>
    <row r="1198" spans="1:249" s="6" customFormat="1" ht="15" x14ac:dyDescent="0.2">
      <c r="A1198" s="467" t="s">
        <v>2195</v>
      </c>
      <c r="B1198" s="467" t="s">
        <v>2149</v>
      </c>
      <c r="C1198" s="393" t="s">
        <v>1245</v>
      </c>
      <c r="D1198" s="468"/>
      <c r="E1198" s="462" t="s">
        <v>2138</v>
      </c>
      <c r="F1198" s="14" t="s">
        <v>2149</v>
      </c>
      <c r="G1198" s="14" t="s">
        <v>2149</v>
      </c>
      <c r="H1198" s="469" t="s">
        <v>2149</v>
      </c>
      <c r="I1198" s="462"/>
      <c r="J1198" s="456"/>
      <c r="K1198" s="11"/>
      <c r="L1198" s="11"/>
      <c r="M1198" s="14"/>
      <c r="N1198" s="470"/>
      <c r="O1198" s="14"/>
      <c r="P1198" s="14"/>
      <c r="Q1198" s="14"/>
      <c r="R1198" s="14"/>
      <c r="S1198" s="14"/>
      <c r="T1198" s="469"/>
      <c r="U1198" s="454"/>
      <c r="V1198" s="454"/>
      <c r="W1198" s="9"/>
      <c r="X1198" s="9"/>
      <c r="Y1198" s="10"/>
      <c r="Z1198" s="495" t="s">
        <v>2195</v>
      </c>
      <c r="AA1198" s="11"/>
      <c r="AB1198" s="472"/>
      <c r="AC1198" s="473"/>
      <c r="AD1198" s="473"/>
      <c r="AE1198" s="496" t="s">
        <v>2195</v>
      </c>
      <c r="AF1198" s="12"/>
      <c r="AG1198" s="12"/>
      <c r="AH1198" s="13"/>
      <c r="AI1198" s="14"/>
      <c r="AJ1198" s="14"/>
      <c r="AK1198" s="7"/>
      <c r="AL1198" s="7"/>
      <c r="AM1198" s="15"/>
      <c r="AN1198" s="15"/>
      <c r="AO1198" s="8"/>
      <c r="AP1198" s="453" t="s">
        <v>629</v>
      </c>
      <c r="AQ1198" s="17"/>
      <c r="AR1198" s="18"/>
      <c r="AS1198" s="19"/>
      <c r="AT1198" s="19"/>
      <c r="AU1198" s="19"/>
      <c r="AV1198" s="19"/>
      <c r="AW1198" s="19"/>
      <c r="AX1198" s="19"/>
      <c r="AY1198" s="19"/>
      <c r="AZ1198" s="20"/>
      <c r="BA1198" s="20"/>
      <c r="BB1198" s="21"/>
      <c r="BC1198" s="22" t="s">
        <v>2179</v>
      </c>
      <c r="BD1198" s="77"/>
      <c r="BE1198" s="91"/>
      <c r="BF1198" s="91"/>
      <c r="BG1198" s="92"/>
      <c r="BH1198"/>
      <c r="BI1198"/>
      <c r="BJ1198"/>
      <c r="BK1198"/>
      <c r="BL1198"/>
      <c r="BM1198"/>
      <c r="BN1198"/>
      <c r="BO1198"/>
      <c r="BP1198"/>
      <c r="BQ1198"/>
      <c r="BR1198"/>
      <c r="BS1198"/>
      <c r="BT1198" s="92"/>
      <c r="BU1198" s="92"/>
      <c r="BV1198" s="92"/>
      <c r="BW1198" s="5"/>
      <c r="BX1198" s="5"/>
      <c r="BY1198" s="5"/>
      <c r="BZ1198" s="5"/>
      <c r="CA1198" s="5"/>
      <c r="CB1198" s="5"/>
      <c r="CC1198" s="5"/>
      <c r="CD1198" s="440"/>
      <c r="CE1198" s="440"/>
      <c r="CF1198" s="441"/>
      <c r="CG1198" s="442"/>
      <c r="CH1198" s="443"/>
      <c r="CI1198" s="443"/>
      <c r="CJ1198" s="443"/>
      <c r="CK1198" s="443"/>
      <c r="CL1198" s="4"/>
      <c r="CM1198" s="4"/>
      <c r="CN1198" s="5"/>
      <c r="CO1198" s="4"/>
      <c r="CP1198" s="444"/>
      <c r="CQ1198" s="445"/>
      <c r="CR1198" s="446"/>
      <c r="CS1198" s="446"/>
      <c r="CT1198" s="444"/>
      <c r="CU1198" s="444"/>
      <c r="CV1198" s="444"/>
      <c r="CW1198" s="444"/>
      <c r="CX1198" s="447"/>
      <c r="CY1198" s="447"/>
      <c r="CZ1198" s="447"/>
      <c r="DA1198" s="447"/>
      <c r="DB1198" s="448"/>
      <c r="DC1198" s="448"/>
      <c r="DD1198" s="446"/>
      <c r="DE1198" s="439"/>
      <c r="DF1198" s="439"/>
      <c r="DG1198" s="439"/>
      <c r="DH1198" s="439"/>
      <c r="DI1198" s="439"/>
      <c r="DJ1198" s="439"/>
      <c r="DK1198" s="439"/>
      <c r="DL1198" s="446"/>
      <c r="DM1198" s="446"/>
      <c r="DN1198" s="444"/>
      <c r="DO1198" s="444"/>
      <c r="DP1198" s="444"/>
      <c r="DQ1198" s="444"/>
      <c r="DR1198" s="444"/>
      <c r="DS1198" s="441"/>
      <c r="DT1198" s="449"/>
      <c r="DU1198" s="450"/>
      <c r="DV1198" s="450"/>
      <c r="DW1198" s="450"/>
      <c r="DX1198" s="450"/>
      <c r="DY1198" s="450"/>
      <c r="DZ1198" s="450"/>
      <c r="EA1198" s="450"/>
      <c r="EB1198" s="450"/>
      <c r="EC1198" s="450"/>
      <c r="ED1198" s="450"/>
      <c r="EE1198" s="446"/>
      <c r="EF1198" s="446"/>
      <c r="EL1198" s="4"/>
      <c r="EM1198" s="4"/>
      <c r="EN1198" s="5"/>
      <c r="EO1198" s="4"/>
      <c r="FA1198" s="23"/>
      <c r="FB1198" s="24"/>
      <c r="FC1198" s="75"/>
      <c r="FD1198" s="76"/>
      <c r="FF1198" s="89"/>
      <c r="IA1198" s="214"/>
      <c r="IB1198" s="215"/>
      <c r="IC1198" s="214"/>
      <c r="ID1198" s="215"/>
      <c r="IE1198" s="214"/>
      <c r="IF1198" s="214"/>
      <c r="IG1198" s="214"/>
      <c r="IH1198" s="233"/>
      <c r="II1198" s="160"/>
      <c r="IJ1198" s="217"/>
      <c r="IK1198" s="218"/>
      <c r="IL1198" s="218"/>
      <c r="IM1198" s="218"/>
      <c r="IO1198" s="391"/>
    </row>
    <row r="1199" spans="1:249" s="6" customFormat="1" ht="15" x14ac:dyDescent="0.2">
      <c r="A1199" s="467" t="s">
        <v>2195</v>
      </c>
      <c r="B1199" s="467" t="s">
        <v>2149</v>
      </c>
      <c r="C1199" s="393" t="s">
        <v>1246</v>
      </c>
      <c r="D1199" s="468"/>
      <c r="E1199" s="462" t="s">
        <v>2141</v>
      </c>
      <c r="F1199" s="14" t="s">
        <v>2149</v>
      </c>
      <c r="G1199" s="14" t="s">
        <v>2149</v>
      </c>
      <c r="H1199" s="469" t="s">
        <v>2149</v>
      </c>
      <c r="I1199" s="462"/>
      <c r="J1199" s="456"/>
      <c r="K1199" s="11"/>
      <c r="L1199" s="11"/>
      <c r="M1199" s="14"/>
      <c r="N1199" s="470"/>
      <c r="O1199" s="14"/>
      <c r="P1199" s="14"/>
      <c r="Q1199" s="14"/>
      <c r="R1199" s="14"/>
      <c r="S1199" s="14"/>
      <c r="T1199" s="469"/>
      <c r="U1199" s="454"/>
      <c r="V1199" s="454"/>
      <c r="W1199" s="9"/>
      <c r="X1199" s="9"/>
      <c r="Y1199" s="10"/>
      <c r="Z1199" s="495" t="s">
        <v>2195</v>
      </c>
      <c r="AA1199" s="11"/>
      <c r="AB1199" s="472"/>
      <c r="AC1199" s="473"/>
      <c r="AD1199" s="473"/>
      <c r="AE1199" s="496" t="s">
        <v>2195</v>
      </c>
      <c r="AF1199" s="12"/>
      <c r="AG1199" s="12"/>
      <c r="AH1199" s="13"/>
      <c r="AI1199" s="14"/>
      <c r="AJ1199" s="14"/>
      <c r="AK1199" s="7"/>
      <c r="AL1199" s="7"/>
      <c r="AM1199" s="15"/>
      <c r="AN1199" s="15"/>
      <c r="AO1199" s="8"/>
      <c r="AP1199" s="453" t="s">
        <v>630</v>
      </c>
      <c r="AQ1199" s="17"/>
      <c r="AR1199" s="18"/>
      <c r="AS1199" s="19"/>
      <c r="AT1199" s="19"/>
      <c r="AU1199" s="19"/>
      <c r="AV1199" s="19"/>
      <c r="AW1199" s="19"/>
      <c r="AX1199" s="19"/>
      <c r="AY1199" s="19"/>
      <c r="AZ1199" s="20"/>
      <c r="BA1199" s="20"/>
      <c r="BB1199" s="21"/>
      <c r="BC1199" s="22" t="s">
        <v>2179</v>
      </c>
      <c r="BD1199" s="77"/>
      <c r="BE1199" s="91"/>
      <c r="BF1199" s="91"/>
      <c r="BG1199" s="92"/>
      <c r="BH1199"/>
      <c r="BI1199"/>
      <c r="BJ1199"/>
      <c r="BK1199"/>
      <c r="BL1199"/>
      <c r="BM1199"/>
      <c r="BN1199"/>
      <c r="BO1199"/>
      <c r="BP1199"/>
      <c r="BQ1199"/>
      <c r="BR1199"/>
      <c r="BS1199"/>
      <c r="BT1199" s="92"/>
      <c r="BU1199" s="92"/>
      <c r="BV1199" s="92"/>
      <c r="BW1199" s="5"/>
      <c r="BX1199" s="5"/>
      <c r="BY1199" s="5"/>
      <c r="BZ1199" s="5"/>
      <c r="CA1199" s="5"/>
      <c r="CB1199" s="5"/>
      <c r="CC1199" s="5"/>
      <c r="CD1199" s="440"/>
      <c r="CE1199" s="440"/>
      <c r="CF1199" s="441"/>
      <c r="CG1199" s="442"/>
      <c r="CH1199" s="443"/>
      <c r="CI1199" s="443"/>
      <c r="CJ1199" s="443"/>
      <c r="CK1199" s="443"/>
      <c r="CL1199" s="4"/>
      <c r="CM1199" s="4"/>
      <c r="CN1199" s="5"/>
      <c r="CO1199" s="4"/>
      <c r="CP1199" s="444"/>
      <c r="CQ1199" s="445"/>
      <c r="CR1199" s="446"/>
      <c r="CS1199" s="446"/>
      <c r="CT1199" s="444"/>
      <c r="CU1199" s="444"/>
      <c r="CV1199" s="444"/>
      <c r="CW1199" s="444"/>
      <c r="CX1199" s="447"/>
      <c r="CY1199" s="447"/>
      <c r="CZ1199" s="447"/>
      <c r="DA1199" s="447"/>
      <c r="DB1199" s="448"/>
      <c r="DC1199" s="448"/>
      <c r="DD1199" s="446"/>
      <c r="DE1199" s="439"/>
      <c r="DF1199" s="439"/>
      <c r="DG1199" s="439"/>
      <c r="DH1199" s="439"/>
      <c r="DI1199" s="439"/>
      <c r="DJ1199" s="439"/>
      <c r="DK1199" s="439"/>
      <c r="DL1199" s="446"/>
      <c r="DM1199" s="446"/>
      <c r="DN1199" s="444"/>
      <c r="DO1199" s="444"/>
      <c r="DP1199" s="444"/>
      <c r="DQ1199" s="444"/>
      <c r="DR1199" s="444"/>
      <c r="DS1199" s="441"/>
      <c r="DT1199" s="449"/>
      <c r="DU1199" s="450"/>
      <c r="DV1199" s="450"/>
      <c r="DW1199" s="450"/>
      <c r="DX1199" s="450"/>
      <c r="DY1199" s="450"/>
      <c r="DZ1199" s="450"/>
      <c r="EA1199" s="450"/>
      <c r="EB1199" s="450"/>
      <c r="EC1199" s="450"/>
      <c r="ED1199" s="450"/>
      <c r="EE1199" s="446"/>
      <c r="EF1199" s="446"/>
      <c r="EL1199" s="4"/>
      <c r="EM1199" s="4"/>
      <c r="EN1199" s="5"/>
      <c r="EO1199" s="4"/>
      <c r="FA1199" s="23"/>
      <c r="FB1199" s="24"/>
      <c r="FC1199" s="75"/>
      <c r="FD1199" s="76"/>
      <c r="FF1199" s="89"/>
      <c r="IA1199" s="214"/>
      <c r="IB1199" s="215"/>
      <c r="IC1199" s="214"/>
      <c r="ID1199" s="215"/>
      <c r="IE1199" s="214"/>
      <c r="IF1199" s="214"/>
      <c r="IG1199" s="214"/>
      <c r="IH1199" s="233"/>
      <c r="II1199" s="160"/>
      <c r="IJ1199" s="217"/>
      <c r="IK1199" s="218"/>
      <c r="IL1199" s="218"/>
      <c r="IM1199" s="218"/>
      <c r="IO1199" s="391"/>
    </row>
    <row r="1200" spans="1:249" s="6" customFormat="1" ht="15" x14ac:dyDescent="0.2">
      <c r="A1200" s="467" t="s">
        <v>2195</v>
      </c>
      <c r="B1200" s="467" t="s">
        <v>2149</v>
      </c>
      <c r="C1200" s="393" t="s">
        <v>1247</v>
      </c>
      <c r="D1200" s="468"/>
      <c r="E1200" s="462" t="s">
        <v>2141</v>
      </c>
      <c r="F1200" s="14" t="s">
        <v>2149</v>
      </c>
      <c r="G1200" s="14" t="s">
        <v>2149</v>
      </c>
      <c r="H1200" s="469" t="s">
        <v>2149</v>
      </c>
      <c r="I1200" s="462"/>
      <c r="J1200" s="456"/>
      <c r="K1200" s="11"/>
      <c r="L1200" s="11"/>
      <c r="M1200" s="14"/>
      <c r="N1200" s="470"/>
      <c r="O1200" s="14"/>
      <c r="P1200" s="14"/>
      <c r="Q1200" s="14"/>
      <c r="R1200" s="14"/>
      <c r="S1200" s="14"/>
      <c r="T1200" s="469"/>
      <c r="U1200" s="454"/>
      <c r="V1200" s="454"/>
      <c r="W1200" s="9"/>
      <c r="X1200" s="9"/>
      <c r="Y1200" s="10"/>
      <c r="Z1200" s="495" t="s">
        <v>2195</v>
      </c>
      <c r="AA1200" s="11"/>
      <c r="AB1200" s="472"/>
      <c r="AC1200" s="473"/>
      <c r="AD1200" s="473"/>
      <c r="AE1200" s="496" t="s">
        <v>2195</v>
      </c>
      <c r="AF1200" s="12"/>
      <c r="AG1200" s="12"/>
      <c r="AH1200" s="13"/>
      <c r="AI1200" s="14"/>
      <c r="AJ1200" s="14"/>
      <c r="AK1200" s="7"/>
      <c r="AL1200" s="7"/>
      <c r="AM1200" s="15"/>
      <c r="AN1200" s="15"/>
      <c r="AO1200" s="8"/>
      <c r="AP1200" s="453" t="s">
        <v>631</v>
      </c>
      <c r="AQ1200" s="17"/>
      <c r="AR1200" s="18"/>
      <c r="AS1200" s="19"/>
      <c r="AT1200" s="19"/>
      <c r="AU1200" s="19"/>
      <c r="AV1200" s="19"/>
      <c r="AW1200" s="19"/>
      <c r="AX1200" s="19"/>
      <c r="AY1200" s="19"/>
      <c r="AZ1200" s="20"/>
      <c r="BA1200" s="20"/>
      <c r="BB1200" s="21"/>
      <c r="BC1200" s="22" t="s">
        <v>2179</v>
      </c>
      <c r="BD1200" s="77"/>
      <c r="BE1200" s="91"/>
      <c r="BF1200" s="91"/>
      <c r="BG1200" s="92"/>
      <c r="BH1200"/>
      <c r="BI1200"/>
      <c r="BJ1200"/>
      <c r="BK1200"/>
      <c r="BL1200"/>
      <c r="BM1200"/>
      <c r="BN1200"/>
      <c r="BO1200"/>
      <c r="BP1200"/>
      <c r="BQ1200"/>
      <c r="BR1200"/>
      <c r="BS1200"/>
      <c r="BT1200" s="92"/>
      <c r="BU1200" s="92"/>
      <c r="BV1200" s="92"/>
      <c r="BW1200" s="5"/>
      <c r="BX1200" s="5"/>
      <c r="BY1200" s="5"/>
      <c r="BZ1200" s="5"/>
      <c r="CA1200" s="5"/>
      <c r="CB1200" s="5"/>
      <c r="CC1200" s="5"/>
      <c r="CD1200" s="440"/>
      <c r="CE1200" s="440"/>
      <c r="CF1200" s="441"/>
      <c r="CG1200" s="442"/>
      <c r="CH1200" s="443"/>
      <c r="CI1200" s="443"/>
      <c r="CJ1200" s="443"/>
      <c r="CK1200" s="443"/>
      <c r="CL1200" s="4"/>
      <c r="CM1200" s="4"/>
      <c r="CN1200" s="5"/>
      <c r="CO1200" s="4"/>
      <c r="CP1200" s="444"/>
      <c r="CQ1200" s="445"/>
      <c r="CR1200" s="446"/>
      <c r="CS1200" s="446"/>
      <c r="CT1200" s="444"/>
      <c r="CU1200" s="444"/>
      <c r="CV1200" s="444"/>
      <c r="CW1200" s="444"/>
      <c r="CX1200" s="447"/>
      <c r="CY1200" s="447"/>
      <c r="CZ1200" s="447"/>
      <c r="DA1200" s="447"/>
      <c r="DB1200" s="448"/>
      <c r="DC1200" s="448"/>
      <c r="DD1200" s="446"/>
      <c r="DE1200" s="439"/>
      <c r="DF1200" s="439"/>
      <c r="DG1200" s="439"/>
      <c r="DH1200" s="439"/>
      <c r="DI1200" s="439"/>
      <c r="DJ1200" s="439"/>
      <c r="DK1200" s="439"/>
      <c r="DL1200" s="446"/>
      <c r="DM1200" s="446"/>
      <c r="DN1200" s="444"/>
      <c r="DO1200" s="444"/>
      <c r="DP1200" s="444"/>
      <c r="DQ1200" s="444"/>
      <c r="DR1200" s="444"/>
      <c r="DS1200" s="441"/>
      <c r="DT1200" s="449"/>
      <c r="DU1200" s="450"/>
      <c r="DV1200" s="450"/>
      <c r="DW1200" s="450"/>
      <c r="DX1200" s="450"/>
      <c r="DY1200" s="450"/>
      <c r="DZ1200" s="450"/>
      <c r="EA1200" s="450"/>
      <c r="EB1200" s="450"/>
      <c r="EC1200" s="450"/>
      <c r="ED1200" s="450"/>
      <c r="EE1200" s="446"/>
      <c r="EF1200" s="446"/>
      <c r="EL1200" s="4"/>
      <c r="EM1200" s="4"/>
      <c r="EN1200" s="5"/>
      <c r="EO1200" s="4"/>
      <c r="FA1200" s="23"/>
      <c r="FB1200" s="24"/>
      <c r="FC1200" s="75"/>
      <c r="FD1200" s="76"/>
      <c r="FF1200" s="89"/>
      <c r="IA1200" s="214"/>
      <c r="IB1200" s="215"/>
      <c r="IC1200" s="214"/>
      <c r="ID1200" s="215"/>
      <c r="IE1200" s="214"/>
      <c r="IF1200" s="214"/>
      <c r="IG1200" s="214"/>
      <c r="IH1200" s="233"/>
      <c r="II1200" s="160"/>
      <c r="IJ1200" s="217"/>
      <c r="IK1200" s="218"/>
      <c r="IL1200" s="218"/>
      <c r="IM1200" s="218"/>
      <c r="IO1200" s="391"/>
    </row>
    <row r="1201" spans="1:249" s="6" customFormat="1" ht="15" x14ac:dyDescent="0.2">
      <c r="A1201" s="467">
        <v>0</v>
      </c>
      <c r="B1201" s="467" t="s">
        <v>2149</v>
      </c>
      <c r="C1201" s="393" t="s">
        <v>1248</v>
      </c>
      <c r="D1201" s="468"/>
      <c r="E1201" s="462" t="s">
        <v>2135</v>
      </c>
      <c r="F1201" s="14"/>
      <c r="G1201" s="14"/>
      <c r="H1201" s="469"/>
      <c r="I1201" s="462"/>
      <c r="J1201" s="456"/>
      <c r="K1201" s="11"/>
      <c r="L1201" s="11"/>
      <c r="M1201" s="14"/>
      <c r="N1201" s="470"/>
      <c r="O1201" s="14"/>
      <c r="P1201" s="14"/>
      <c r="Q1201" s="14"/>
      <c r="R1201" s="14"/>
      <c r="S1201" s="14"/>
      <c r="T1201" s="469"/>
      <c r="U1201" s="454"/>
      <c r="V1201" s="454"/>
      <c r="W1201" s="9"/>
      <c r="X1201" s="9"/>
      <c r="Y1201" s="10"/>
      <c r="Z1201" s="495">
        <v>0</v>
      </c>
      <c r="AA1201" s="11"/>
      <c r="AB1201" s="472"/>
      <c r="AC1201" s="473"/>
      <c r="AD1201" s="473"/>
      <c r="AE1201" s="496">
        <v>3</v>
      </c>
      <c r="AF1201" s="12"/>
      <c r="AG1201" s="12"/>
      <c r="AH1201" s="13"/>
      <c r="AI1201" s="14"/>
      <c r="AJ1201" s="14"/>
      <c r="AK1201" s="7"/>
      <c r="AL1201" s="7"/>
      <c r="AM1201" s="15"/>
      <c r="AN1201" s="15"/>
      <c r="AO1201" s="8"/>
      <c r="AP1201" s="453" t="s">
        <v>632</v>
      </c>
      <c r="AQ1201" s="17"/>
      <c r="AR1201" s="18"/>
      <c r="AS1201" s="19"/>
      <c r="AT1201" s="19"/>
      <c r="AU1201" s="19"/>
      <c r="AV1201" s="19"/>
      <c r="AW1201" s="19"/>
      <c r="AX1201" s="19"/>
      <c r="AY1201" s="19"/>
      <c r="AZ1201" s="20"/>
      <c r="BA1201" s="20"/>
      <c r="BB1201" s="21"/>
      <c r="BC1201" s="22" t="s">
        <v>2179</v>
      </c>
      <c r="BD1201" s="77"/>
      <c r="BE1201" s="91"/>
      <c r="BF1201" s="91"/>
      <c r="BG1201" s="92"/>
      <c r="BH1201"/>
      <c r="BI1201"/>
      <c r="BJ1201"/>
      <c r="BK1201"/>
      <c r="BL1201"/>
      <c r="BM1201"/>
      <c r="BN1201"/>
      <c r="BO1201"/>
      <c r="BP1201"/>
      <c r="BQ1201"/>
      <c r="BR1201"/>
      <c r="BS1201"/>
      <c r="BT1201" s="92"/>
      <c r="BU1201" s="92"/>
      <c r="BV1201" s="92"/>
      <c r="BW1201" s="5"/>
      <c r="BX1201" s="5"/>
      <c r="BY1201" s="5"/>
      <c r="BZ1201" s="5"/>
      <c r="CA1201" s="5"/>
      <c r="CB1201" s="5"/>
      <c r="CC1201" s="5"/>
      <c r="CD1201" s="440"/>
      <c r="CE1201" s="440"/>
      <c r="CF1201" s="441"/>
      <c r="CG1201" s="442"/>
      <c r="CH1201" s="443"/>
      <c r="CI1201" s="443"/>
      <c r="CJ1201" s="443"/>
      <c r="CK1201" s="443"/>
      <c r="CL1201" s="4"/>
      <c r="CM1201" s="4"/>
      <c r="CN1201" s="5"/>
      <c r="CO1201" s="4"/>
      <c r="CP1201" s="444"/>
      <c r="CQ1201" s="445"/>
      <c r="CR1201" s="446"/>
      <c r="CS1201" s="446"/>
      <c r="CT1201" s="444"/>
      <c r="CU1201" s="444"/>
      <c r="CV1201" s="444"/>
      <c r="CW1201" s="444"/>
      <c r="CX1201" s="447"/>
      <c r="CY1201" s="447"/>
      <c r="CZ1201" s="447"/>
      <c r="DA1201" s="447"/>
      <c r="DB1201" s="448"/>
      <c r="DC1201" s="448"/>
      <c r="DD1201" s="446"/>
      <c r="DE1201" s="439"/>
      <c r="DF1201" s="439"/>
      <c r="DG1201" s="439"/>
      <c r="DH1201" s="439"/>
      <c r="DI1201" s="439"/>
      <c r="DJ1201" s="439"/>
      <c r="DK1201" s="439"/>
      <c r="DL1201" s="446"/>
      <c r="DM1201" s="446"/>
      <c r="DN1201" s="444"/>
      <c r="DO1201" s="444"/>
      <c r="DP1201" s="444"/>
      <c r="DQ1201" s="444"/>
      <c r="DR1201" s="444"/>
      <c r="DS1201" s="441"/>
      <c r="DT1201" s="449"/>
      <c r="DU1201" s="450"/>
      <c r="DV1201" s="450"/>
      <c r="DW1201" s="450"/>
      <c r="DX1201" s="450"/>
      <c r="DY1201" s="450"/>
      <c r="DZ1201" s="450"/>
      <c r="EA1201" s="450"/>
      <c r="EB1201" s="450"/>
      <c r="EC1201" s="450"/>
      <c r="ED1201" s="450"/>
      <c r="EE1201" s="446"/>
      <c r="EF1201" s="446"/>
      <c r="EL1201" s="4"/>
      <c r="EM1201" s="4"/>
      <c r="EN1201" s="5"/>
      <c r="EO1201" s="4"/>
      <c r="FA1201" s="23"/>
      <c r="FB1201" s="24"/>
      <c r="FC1201" s="75"/>
      <c r="FD1201" s="76"/>
      <c r="FF1201" s="89"/>
      <c r="IA1201" s="214"/>
      <c r="IB1201" s="215"/>
      <c r="IC1201" s="214"/>
      <c r="ID1201" s="215"/>
      <c r="IE1201" s="214"/>
      <c r="IF1201" s="214"/>
      <c r="IG1201" s="214"/>
      <c r="IH1201" s="233"/>
      <c r="II1201" s="160"/>
      <c r="IJ1201" s="217"/>
      <c r="IK1201" s="218"/>
      <c r="IL1201" s="218"/>
      <c r="IM1201" s="218"/>
      <c r="IO1201" s="391"/>
    </row>
    <row r="1202" spans="1:249" s="6" customFormat="1" ht="15" x14ac:dyDescent="0.2">
      <c r="A1202" s="467" t="s">
        <v>2195</v>
      </c>
      <c r="B1202" s="467" t="s">
        <v>2149</v>
      </c>
      <c r="C1202" s="393" t="s">
        <v>1249</v>
      </c>
      <c r="D1202" s="468"/>
      <c r="E1202" s="462" t="s">
        <v>2141</v>
      </c>
      <c r="F1202" s="14" t="s">
        <v>2149</v>
      </c>
      <c r="G1202" s="14" t="s">
        <v>2149</v>
      </c>
      <c r="H1202" s="469" t="s">
        <v>2149</v>
      </c>
      <c r="I1202" s="462"/>
      <c r="J1202" s="456"/>
      <c r="K1202" s="11"/>
      <c r="L1202" s="11"/>
      <c r="M1202" s="14"/>
      <c r="N1202" s="470"/>
      <c r="O1202" s="14"/>
      <c r="P1202" s="14"/>
      <c r="Q1202" s="14"/>
      <c r="R1202" s="14"/>
      <c r="S1202" s="14"/>
      <c r="T1202" s="469"/>
      <c r="U1202" s="454"/>
      <c r="V1202" s="454"/>
      <c r="W1202" s="9"/>
      <c r="X1202" s="9"/>
      <c r="Y1202" s="10"/>
      <c r="Z1202" s="495" t="s">
        <v>2195</v>
      </c>
      <c r="AA1202" s="11"/>
      <c r="AB1202" s="472"/>
      <c r="AC1202" s="473"/>
      <c r="AD1202" s="473"/>
      <c r="AE1202" s="496" t="s">
        <v>2195</v>
      </c>
      <c r="AF1202" s="12"/>
      <c r="AG1202" s="12"/>
      <c r="AH1202" s="13"/>
      <c r="AI1202" s="14"/>
      <c r="AJ1202" s="14"/>
      <c r="AK1202" s="7"/>
      <c r="AL1202" s="7"/>
      <c r="AM1202" s="15"/>
      <c r="AN1202" s="15"/>
      <c r="AO1202" s="8"/>
      <c r="AP1202" s="453" t="s">
        <v>633</v>
      </c>
      <c r="AQ1202" s="17"/>
      <c r="AR1202" s="18"/>
      <c r="AS1202" s="19"/>
      <c r="AT1202" s="19"/>
      <c r="AU1202" s="19"/>
      <c r="AV1202" s="19"/>
      <c r="AW1202" s="19"/>
      <c r="AX1202" s="19"/>
      <c r="AY1202" s="19"/>
      <c r="AZ1202" s="20"/>
      <c r="BA1202" s="20"/>
      <c r="BB1202" s="21"/>
      <c r="BC1202" s="22" t="s">
        <v>2163</v>
      </c>
      <c r="BD1202" s="77"/>
      <c r="BE1202" s="91"/>
      <c r="BF1202" s="91"/>
      <c r="BG1202" s="92"/>
      <c r="BH1202"/>
      <c r="BI1202"/>
      <c r="BJ1202"/>
      <c r="BK1202"/>
      <c r="BL1202"/>
      <c r="BM1202"/>
      <c r="BN1202"/>
      <c r="BO1202"/>
      <c r="BP1202"/>
      <c r="BQ1202"/>
      <c r="BR1202"/>
      <c r="BS1202"/>
      <c r="BT1202" s="92"/>
      <c r="BU1202" s="92"/>
      <c r="BV1202" s="92"/>
      <c r="BW1202" s="5"/>
      <c r="BX1202" s="5"/>
      <c r="BY1202" s="5"/>
      <c r="BZ1202" s="5"/>
      <c r="CA1202" s="5"/>
      <c r="CB1202" s="5"/>
      <c r="CC1202" s="5"/>
      <c r="CD1202" s="440"/>
      <c r="CE1202" s="440"/>
      <c r="CF1202" s="441"/>
      <c r="CG1202" s="442"/>
      <c r="CH1202" s="443"/>
      <c r="CI1202" s="443"/>
      <c r="CJ1202" s="443"/>
      <c r="CK1202" s="443"/>
      <c r="CL1202" s="4"/>
      <c r="CM1202" s="4"/>
      <c r="CN1202" s="5"/>
      <c r="CO1202" s="4"/>
      <c r="CP1202" s="444"/>
      <c r="CQ1202" s="445"/>
      <c r="CR1202" s="446"/>
      <c r="CS1202" s="446"/>
      <c r="CT1202" s="444"/>
      <c r="CU1202" s="444"/>
      <c r="CV1202" s="444"/>
      <c r="CW1202" s="444"/>
      <c r="CX1202" s="447"/>
      <c r="CY1202" s="447"/>
      <c r="CZ1202" s="447"/>
      <c r="DA1202" s="447"/>
      <c r="DB1202" s="448"/>
      <c r="DC1202" s="448"/>
      <c r="DD1202" s="446"/>
      <c r="DE1202" s="439"/>
      <c r="DF1202" s="439"/>
      <c r="DG1202" s="439"/>
      <c r="DH1202" s="439"/>
      <c r="DI1202" s="439"/>
      <c r="DJ1202" s="439"/>
      <c r="DK1202" s="439"/>
      <c r="DL1202" s="446"/>
      <c r="DM1202" s="446"/>
      <c r="DN1202" s="444"/>
      <c r="DO1202" s="444"/>
      <c r="DP1202" s="444"/>
      <c r="DQ1202" s="444"/>
      <c r="DR1202" s="444"/>
      <c r="DS1202" s="441"/>
      <c r="DT1202" s="449"/>
      <c r="DU1202" s="450"/>
      <c r="DV1202" s="450"/>
      <c r="DW1202" s="450"/>
      <c r="DX1202" s="450"/>
      <c r="DY1202" s="450"/>
      <c r="DZ1202" s="450"/>
      <c r="EA1202" s="450"/>
      <c r="EB1202" s="450"/>
      <c r="EC1202" s="450"/>
      <c r="ED1202" s="450"/>
      <c r="EE1202" s="446"/>
      <c r="EF1202" s="446"/>
      <c r="EL1202" s="4"/>
      <c r="EM1202" s="4"/>
      <c r="EN1202" s="5"/>
      <c r="EO1202" s="4"/>
      <c r="FA1202" s="23"/>
      <c r="FB1202" s="24"/>
      <c r="FC1202" s="75"/>
      <c r="FD1202" s="76"/>
      <c r="FF1202" s="89"/>
      <c r="IA1202" s="214"/>
      <c r="IB1202" s="215"/>
      <c r="IC1202" s="214"/>
      <c r="ID1202" s="215"/>
      <c r="IE1202" s="214"/>
      <c r="IF1202" s="214"/>
      <c r="IG1202" s="214"/>
      <c r="IH1202" s="233"/>
      <c r="II1202" s="160"/>
      <c r="IJ1202" s="217"/>
      <c r="IK1202" s="218"/>
      <c r="IL1202" s="218"/>
      <c r="IM1202" s="218"/>
      <c r="IO1202" s="391"/>
    </row>
    <row r="1203" spans="1:249" s="6" customFormat="1" ht="15" x14ac:dyDescent="0.2">
      <c r="A1203" s="467" t="s">
        <v>2195</v>
      </c>
      <c r="B1203" s="467" t="s">
        <v>2149</v>
      </c>
      <c r="C1203" s="393" t="s">
        <v>1250</v>
      </c>
      <c r="D1203" s="468"/>
      <c r="E1203" s="462" t="s">
        <v>2141</v>
      </c>
      <c r="F1203" s="14" t="s">
        <v>2149</v>
      </c>
      <c r="G1203" s="14" t="s">
        <v>2149</v>
      </c>
      <c r="H1203" s="469" t="s">
        <v>2149</v>
      </c>
      <c r="I1203" s="462"/>
      <c r="J1203" s="456"/>
      <c r="K1203" s="11"/>
      <c r="L1203" s="11"/>
      <c r="M1203" s="14"/>
      <c r="N1203" s="470"/>
      <c r="O1203" s="14"/>
      <c r="P1203" s="14"/>
      <c r="Q1203" s="14"/>
      <c r="R1203" s="14"/>
      <c r="S1203" s="14"/>
      <c r="T1203" s="469"/>
      <c r="U1203" s="454"/>
      <c r="V1203" s="454"/>
      <c r="W1203" s="9"/>
      <c r="X1203" s="9"/>
      <c r="Y1203" s="10"/>
      <c r="Z1203" s="495" t="s">
        <v>2195</v>
      </c>
      <c r="AA1203" s="11"/>
      <c r="AB1203" s="472"/>
      <c r="AC1203" s="473"/>
      <c r="AD1203" s="473"/>
      <c r="AE1203" s="496" t="s">
        <v>2195</v>
      </c>
      <c r="AF1203" s="12"/>
      <c r="AG1203" s="12"/>
      <c r="AH1203" s="13"/>
      <c r="AI1203" s="14"/>
      <c r="AJ1203" s="14"/>
      <c r="AK1203" s="7"/>
      <c r="AL1203" s="7"/>
      <c r="AM1203" s="15"/>
      <c r="AN1203" s="15"/>
      <c r="AO1203" s="8"/>
      <c r="AP1203" s="453" t="s">
        <v>634</v>
      </c>
      <c r="AQ1203" s="17"/>
      <c r="AR1203" s="18"/>
      <c r="AS1203" s="19"/>
      <c r="AT1203" s="19"/>
      <c r="AU1203" s="19"/>
      <c r="AV1203" s="19"/>
      <c r="AW1203" s="19"/>
      <c r="AX1203" s="19"/>
      <c r="AY1203" s="19"/>
      <c r="AZ1203" s="20"/>
      <c r="BA1203" s="20"/>
      <c r="BB1203" s="21"/>
      <c r="BC1203" s="22" t="s">
        <v>2179</v>
      </c>
      <c r="BD1203" s="77"/>
      <c r="BE1203" s="91"/>
      <c r="BF1203" s="91"/>
      <c r="BG1203" s="92"/>
      <c r="BH1203"/>
      <c r="BI1203"/>
      <c r="BJ1203"/>
      <c r="BK1203"/>
      <c r="BL1203"/>
      <c r="BM1203"/>
      <c r="BN1203"/>
      <c r="BO1203"/>
      <c r="BP1203"/>
      <c r="BQ1203"/>
      <c r="BR1203"/>
      <c r="BS1203"/>
      <c r="BT1203" s="92"/>
      <c r="BU1203" s="92"/>
      <c r="BV1203" s="92"/>
      <c r="BW1203" s="5"/>
      <c r="BX1203" s="5"/>
      <c r="BY1203" s="5"/>
      <c r="BZ1203" s="5"/>
      <c r="CA1203" s="5"/>
      <c r="CB1203" s="5"/>
      <c r="CC1203" s="5"/>
      <c r="CD1203" s="440"/>
      <c r="CE1203" s="440"/>
      <c r="CF1203" s="441"/>
      <c r="CG1203" s="442"/>
      <c r="CH1203" s="443"/>
      <c r="CI1203" s="443"/>
      <c r="CJ1203" s="443"/>
      <c r="CK1203" s="443"/>
      <c r="CL1203" s="4"/>
      <c r="CM1203" s="4"/>
      <c r="CN1203" s="5"/>
      <c r="CO1203" s="4"/>
      <c r="CP1203" s="444"/>
      <c r="CQ1203" s="445"/>
      <c r="CR1203" s="446"/>
      <c r="CS1203" s="446"/>
      <c r="CT1203" s="444"/>
      <c r="CU1203" s="444"/>
      <c r="CV1203" s="444"/>
      <c r="CW1203" s="444"/>
      <c r="CX1203" s="447"/>
      <c r="CY1203" s="447"/>
      <c r="CZ1203" s="447"/>
      <c r="DA1203" s="447"/>
      <c r="DB1203" s="448"/>
      <c r="DC1203" s="448"/>
      <c r="DD1203" s="446"/>
      <c r="DE1203" s="439"/>
      <c r="DF1203" s="439"/>
      <c r="DG1203" s="439"/>
      <c r="DH1203" s="439"/>
      <c r="DI1203" s="439"/>
      <c r="DJ1203" s="439"/>
      <c r="DK1203" s="439"/>
      <c r="DL1203" s="446"/>
      <c r="DM1203" s="446"/>
      <c r="DN1203" s="444"/>
      <c r="DO1203" s="444"/>
      <c r="DP1203" s="444"/>
      <c r="DQ1203" s="444"/>
      <c r="DR1203" s="444"/>
      <c r="DS1203" s="441"/>
      <c r="DT1203" s="449"/>
      <c r="DU1203" s="450"/>
      <c r="DV1203" s="450"/>
      <c r="DW1203" s="450"/>
      <c r="DX1203" s="450"/>
      <c r="DY1203" s="450"/>
      <c r="DZ1203" s="450"/>
      <c r="EA1203" s="450"/>
      <c r="EB1203" s="450"/>
      <c r="EC1203" s="450"/>
      <c r="ED1203" s="450"/>
      <c r="EE1203" s="446"/>
      <c r="EF1203" s="446"/>
      <c r="EL1203" s="4"/>
      <c r="EM1203" s="4"/>
      <c r="EN1203" s="5"/>
      <c r="EO1203" s="4"/>
      <c r="FA1203" s="23"/>
      <c r="FB1203" s="24"/>
      <c r="FC1203" s="75"/>
      <c r="FD1203" s="76"/>
      <c r="FF1203" s="89"/>
      <c r="IA1203" s="214"/>
      <c r="IB1203" s="215"/>
      <c r="IC1203" s="214"/>
      <c r="ID1203" s="215"/>
      <c r="IE1203" s="214"/>
      <c r="IF1203" s="214"/>
      <c r="IG1203" s="214"/>
      <c r="IH1203" s="233"/>
      <c r="II1203" s="160"/>
      <c r="IJ1203" s="217"/>
      <c r="IK1203" s="218"/>
      <c r="IL1203" s="218"/>
      <c r="IM1203" s="218"/>
      <c r="IO1203" s="391"/>
    </row>
    <row r="1204" spans="1:249" s="6" customFormat="1" ht="15" x14ac:dyDescent="0.2">
      <c r="A1204" s="467" t="s">
        <v>2195</v>
      </c>
      <c r="B1204" s="467" t="s">
        <v>2149</v>
      </c>
      <c r="C1204" s="393" t="s">
        <v>1251</v>
      </c>
      <c r="D1204" s="468"/>
      <c r="E1204" s="462" t="s">
        <v>2138</v>
      </c>
      <c r="F1204" s="14" t="s">
        <v>2149</v>
      </c>
      <c r="G1204" s="14" t="s">
        <v>2149</v>
      </c>
      <c r="H1204" s="469" t="s">
        <v>2149</v>
      </c>
      <c r="I1204" s="462"/>
      <c r="J1204" s="456"/>
      <c r="K1204" s="11"/>
      <c r="L1204" s="11"/>
      <c r="M1204" s="14"/>
      <c r="N1204" s="470"/>
      <c r="O1204" s="14"/>
      <c r="P1204" s="14"/>
      <c r="Q1204" s="14"/>
      <c r="R1204" s="14"/>
      <c r="S1204" s="14"/>
      <c r="T1204" s="469"/>
      <c r="U1204" s="454"/>
      <c r="V1204" s="454"/>
      <c r="W1204" s="9"/>
      <c r="X1204" s="9"/>
      <c r="Y1204" s="10"/>
      <c r="Z1204" s="495" t="s">
        <v>2195</v>
      </c>
      <c r="AA1204" s="11"/>
      <c r="AB1204" s="472"/>
      <c r="AC1204" s="473"/>
      <c r="AD1204" s="473"/>
      <c r="AE1204" s="496" t="s">
        <v>2195</v>
      </c>
      <c r="AF1204" s="12"/>
      <c r="AG1204" s="12"/>
      <c r="AH1204" s="13"/>
      <c r="AI1204" s="14"/>
      <c r="AJ1204" s="14"/>
      <c r="AK1204" s="7"/>
      <c r="AL1204" s="7"/>
      <c r="AM1204" s="15"/>
      <c r="AN1204" s="15"/>
      <c r="AO1204" s="8"/>
      <c r="AP1204" s="453" t="s">
        <v>635</v>
      </c>
      <c r="AQ1204" s="17"/>
      <c r="AR1204" s="18"/>
      <c r="AS1204" s="19"/>
      <c r="AT1204" s="19"/>
      <c r="AU1204" s="19"/>
      <c r="AV1204" s="19"/>
      <c r="AW1204" s="19"/>
      <c r="AX1204" s="19"/>
      <c r="AY1204" s="19"/>
      <c r="AZ1204" s="20"/>
      <c r="BA1204" s="20"/>
      <c r="BB1204" s="21"/>
      <c r="BC1204" s="22" t="s">
        <v>2179</v>
      </c>
      <c r="BD1204" s="77"/>
      <c r="BE1204" s="91"/>
      <c r="BF1204" s="91"/>
      <c r="BG1204" s="92"/>
      <c r="BH1204"/>
      <c r="BI1204"/>
      <c r="BJ1204"/>
      <c r="BK1204"/>
      <c r="BL1204"/>
      <c r="BM1204"/>
      <c r="BN1204"/>
      <c r="BO1204"/>
      <c r="BP1204"/>
      <c r="BQ1204"/>
      <c r="BR1204"/>
      <c r="BS1204"/>
      <c r="BT1204" s="92"/>
      <c r="BU1204" s="92"/>
      <c r="BV1204" s="92"/>
      <c r="BW1204" s="5"/>
      <c r="BX1204" s="5"/>
      <c r="BY1204" s="5"/>
      <c r="BZ1204" s="5"/>
      <c r="CA1204" s="5"/>
      <c r="CB1204" s="5"/>
      <c r="CC1204" s="5"/>
      <c r="CD1204" s="440"/>
      <c r="CE1204" s="440"/>
      <c r="CF1204" s="441"/>
      <c r="CG1204" s="442"/>
      <c r="CH1204" s="443"/>
      <c r="CI1204" s="443"/>
      <c r="CJ1204" s="443"/>
      <c r="CK1204" s="443"/>
      <c r="CL1204" s="4"/>
      <c r="CM1204" s="4"/>
      <c r="CN1204" s="5"/>
      <c r="CO1204" s="4"/>
      <c r="CP1204" s="444"/>
      <c r="CQ1204" s="445"/>
      <c r="CR1204" s="446"/>
      <c r="CS1204" s="446"/>
      <c r="CT1204" s="444"/>
      <c r="CU1204" s="444"/>
      <c r="CV1204" s="444"/>
      <c r="CW1204" s="444"/>
      <c r="CX1204" s="447"/>
      <c r="CY1204" s="447"/>
      <c r="CZ1204" s="447"/>
      <c r="DA1204" s="447"/>
      <c r="DB1204" s="448"/>
      <c r="DC1204" s="448"/>
      <c r="DD1204" s="446"/>
      <c r="DE1204" s="439"/>
      <c r="DF1204" s="439"/>
      <c r="DG1204" s="439"/>
      <c r="DH1204" s="439"/>
      <c r="DI1204" s="439"/>
      <c r="DJ1204" s="439"/>
      <c r="DK1204" s="439"/>
      <c r="DL1204" s="446"/>
      <c r="DM1204" s="446"/>
      <c r="DN1204" s="444"/>
      <c r="DO1204" s="444"/>
      <c r="DP1204" s="444"/>
      <c r="DQ1204" s="444"/>
      <c r="DR1204" s="444"/>
      <c r="DS1204" s="441"/>
      <c r="DT1204" s="449"/>
      <c r="DU1204" s="450"/>
      <c r="DV1204" s="450"/>
      <c r="DW1204" s="450"/>
      <c r="DX1204" s="450"/>
      <c r="DY1204" s="450"/>
      <c r="DZ1204" s="450"/>
      <c r="EA1204" s="450"/>
      <c r="EB1204" s="450"/>
      <c r="EC1204" s="450"/>
      <c r="ED1204" s="450"/>
      <c r="EE1204" s="446"/>
      <c r="EF1204" s="446"/>
      <c r="EL1204" s="4"/>
      <c r="EM1204" s="4"/>
      <c r="EN1204" s="5"/>
      <c r="EO1204" s="4"/>
      <c r="FA1204" s="23"/>
      <c r="FB1204" s="24"/>
      <c r="FC1204" s="75"/>
      <c r="FD1204" s="76"/>
      <c r="FF1204" s="89"/>
      <c r="IA1204" s="214"/>
      <c r="IB1204" s="215"/>
      <c r="IC1204" s="214"/>
      <c r="ID1204" s="215"/>
      <c r="IE1204" s="214"/>
      <c r="IF1204" s="214"/>
      <c r="IG1204" s="214"/>
      <c r="IH1204" s="233"/>
      <c r="II1204" s="160"/>
      <c r="IJ1204" s="217"/>
      <c r="IK1204" s="218"/>
      <c r="IL1204" s="218"/>
      <c r="IM1204" s="218"/>
      <c r="IO1204" s="391"/>
    </row>
    <row r="1205" spans="1:249" s="6" customFormat="1" ht="15" x14ac:dyDescent="0.2">
      <c r="A1205" s="467" t="s">
        <v>2195</v>
      </c>
      <c r="B1205" s="467" t="s">
        <v>2149</v>
      </c>
      <c r="C1205" s="393" t="s">
        <v>1252</v>
      </c>
      <c r="D1205" s="468"/>
      <c r="E1205" s="462" t="s">
        <v>2138</v>
      </c>
      <c r="F1205" s="14" t="s">
        <v>2149</v>
      </c>
      <c r="G1205" s="14" t="s">
        <v>2149</v>
      </c>
      <c r="H1205" s="469" t="s">
        <v>2149</v>
      </c>
      <c r="I1205" s="462"/>
      <c r="J1205" s="456"/>
      <c r="K1205" s="11"/>
      <c r="L1205" s="11"/>
      <c r="M1205" s="14"/>
      <c r="N1205" s="470"/>
      <c r="O1205" s="14"/>
      <c r="P1205" s="14"/>
      <c r="Q1205" s="14"/>
      <c r="R1205" s="14"/>
      <c r="S1205" s="14"/>
      <c r="T1205" s="469"/>
      <c r="U1205" s="454"/>
      <c r="V1205" s="454"/>
      <c r="W1205" s="9"/>
      <c r="X1205" s="9"/>
      <c r="Y1205" s="10"/>
      <c r="Z1205" s="495" t="s">
        <v>2195</v>
      </c>
      <c r="AA1205" s="11"/>
      <c r="AB1205" s="472"/>
      <c r="AC1205" s="473"/>
      <c r="AD1205" s="473"/>
      <c r="AE1205" s="496" t="s">
        <v>2195</v>
      </c>
      <c r="AF1205" s="12"/>
      <c r="AG1205" s="12"/>
      <c r="AH1205" s="13"/>
      <c r="AI1205" s="14"/>
      <c r="AJ1205" s="14"/>
      <c r="AK1205" s="7"/>
      <c r="AL1205" s="7"/>
      <c r="AM1205" s="15"/>
      <c r="AN1205" s="15"/>
      <c r="AO1205" s="8"/>
      <c r="AP1205" s="453" t="s">
        <v>636</v>
      </c>
      <c r="AQ1205" s="17"/>
      <c r="AR1205" s="18"/>
      <c r="AS1205" s="19"/>
      <c r="AT1205" s="19"/>
      <c r="AU1205" s="19"/>
      <c r="AV1205" s="19"/>
      <c r="AW1205" s="19"/>
      <c r="AX1205" s="19"/>
      <c r="AY1205" s="19"/>
      <c r="AZ1205" s="20"/>
      <c r="BA1205" s="20"/>
      <c r="BB1205" s="21"/>
      <c r="BC1205" s="22" t="s">
        <v>2179</v>
      </c>
      <c r="BD1205" s="77"/>
      <c r="BE1205" s="91"/>
      <c r="BF1205" s="91"/>
      <c r="BG1205" s="92"/>
      <c r="BH1205"/>
      <c r="BI1205"/>
      <c r="BJ1205"/>
      <c r="BK1205"/>
      <c r="BL1205"/>
      <c r="BM1205"/>
      <c r="BN1205"/>
      <c r="BO1205"/>
      <c r="BP1205"/>
      <c r="BQ1205"/>
      <c r="BR1205"/>
      <c r="BS1205"/>
      <c r="BT1205" s="92"/>
      <c r="BU1205" s="92"/>
      <c r="BV1205" s="92"/>
      <c r="BW1205" s="5"/>
      <c r="BX1205" s="5"/>
      <c r="BY1205" s="5"/>
      <c r="BZ1205" s="5"/>
      <c r="CA1205" s="5"/>
      <c r="CB1205" s="5"/>
      <c r="CC1205" s="5"/>
      <c r="CD1205" s="440"/>
      <c r="CE1205" s="440"/>
      <c r="CF1205" s="441"/>
      <c r="CG1205" s="442"/>
      <c r="CH1205" s="443"/>
      <c r="CI1205" s="443"/>
      <c r="CJ1205" s="443"/>
      <c r="CK1205" s="443"/>
      <c r="CL1205" s="4"/>
      <c r="CM1205" s="4"/>
      <c r="CN1205" s="5"/>
      <c r="CO1205" s="4"/>
      <c r="CP1205" s="444"/>
      <c r="CQ1205" s="445"/>
      <c r="CR1205" s="446"/>
      <c r="CS1205" s="446"/>
      <c r="CT1205" s="444"/>
      <c r="CU1205" s="444"/>
      <c r="CV1205" s="444"/>
      <c r="CW1205" s="444"/>
      <c r="CX1205" s="447"/>
      <c r="CY1205" s="447"/>
      <c r="CZ1205" s="447"/>
      <c r="DA1205" s="447"/>
      <c r="DB1205" s="448"/>
      <c r="DC1205" s="448"/>
      <c r="DD1205" s="446"/>
      <c r="DE1205" s="439"/>
      <c r="DF1205" s="439"/>
      <c r="DG1205" s="439"/>
      <c r="DH1205" s="439"/>
      <c r="DI1205" s="439"/>
      <c r="DJ1205" s="439"/>
      <c r="DK1205" s="439"/>
      <c r="DL1205" s="446"/>
      <c r="DM1205" s="446"/>
      <c r="DN1205" s="444"/>
      <c r="DO1205" s="444"/>
      <c r="DP1205" s="444"/>
      <c r="DQ1205" s="444"/>
      <c r="DR1205" s="444"/>
      <c r="DS1205" s="441"/>
      <c r="DT1205" s="449"/>
      <c r="DU1205" s="450"/>
      <c r="DV1205" s="450"/>
      <c r="DW1205" s="450"/>
      <c r="DX1205" s="450"/>
      <c r="DY1205" s="450"/>
      <c r="DZ1205" s="450"/>
      <c r="EA1205" s="450"/>
      <c r="EB1205" s="450"/>
      <c r="EC1205" s="450"/>
      <c r="ED1205" s="450"/>
      <c r="EE1205" s="446"/>
      <c r="EF1205" s="446"/>
      <c r="EL1205" s="4"/>
      <c r="EM1205" s="4"/>
      <c r="EN1205" s="5"/>
      <c r="EO1205" s="4"/>
      <c r="FA1205" s="23"/>
      <c r="FB1205" s="24"/>
      <c r="FC1205" s="75"/>
      <c r="FD1205" s="76"/>
      <c r="FF1205" s="89"/>
      <c r="IA1205" s="214"/>
      <c r="IB1205" s="215"/>
      <c r="IC1205" s="214"/>
      <c r="ID1205" s="215"/>
      <c r="IE1205" s="214"/>
      <c r="IF1205" s="214"/>
      <c r="IG1205" s="214"/>
      <c r="IH1205" s="233"/>
      <c r="II1205" s="160"/>
      <c r="IJ1205" s="217"/>
      <c r="IK1205" s="218"/>
      <c r="IL1205" s="218"/>
      <c r="IM1205" s="218"/>
      <c r="IO1205" s="391"/>
    </row>
    <row r="1206" spans="1:249" s="6" customFormat="1" ht="15" x14ac:dyDescent="0.2">
      <c r="A1206" s="467" t="s">
        <v>2195</v>
      </c>
      <c r="B1206" s="467" t="s">
        <v>2149</v>
      </c>
      <c r="C1206" s="393" t="s">
        <v>1253</v>
      </c>
      <c r="D1206" s="468"/>
      <c r="E1206" s="462" t="s">
        <v>2141</v>
      </c>
      <c r="F1206" s="14" t="s">
        <v>2149</v>
      </c>
      <c r="G1206" s="14" t="s">
        <v>2149</v>
      </c>
      <c r="H1206" s="469" t="s">
        <v>2149</v>
      </c>
      <c r="I1206" s="462"/>
      <c r="J1206" s="456"/>
      <c r="K1206" s="11"/>
      <c r="L1206" s="11"/>
      <c r="M1206" s="14"/>
      <c r="N1206" s="470"/>
      <c r="O1206" s="14"/>
      <c r="P1206" s="14"/>
      <c r="Q1206" s="14"/>
      <c r="R1206" s="14"/>
      <c r="S1206" s="14"/>
      <c r="T1206" s="469"/>
      <c r="U1206" s="454"/>
      <c r="V1206" s="454"/>
      <c r="W1206" s="9"/>
      <c r="X1206" s="9"/>
      <c r="Y1206" s="10"/>
      <c r="Z1206" s="495" t="s">
        <v>2195</v>
      </c>
      <c r="AA1206" s="11"/>
      <c r="AB1206" s="472"/>
      <c r="AC1206" s="473"/>
      <c r="AD1206" s="473"/>
      <c r="AE1206" s="496" t="s">
        <v>2195</v>
      </c>
      <c r="AF1206" s="12"/>
      <c r="AG1206" s="12"/>
      <c r="AH1206" s="13"/>
      <c r="AI1206" s="14"/>
      <c r="AJ1206" s="14"/>
      <c r="AK1206" s="7"/>
      <c r="AL1206" s="7"/>
      <c r="AM1206" s="15"/>
      <c r="AN1206" s="15"/>
      <c r="AO1206" s="8"/>
      <c r="AP1206" s="453" t="s">
        <v>637</v>
      </c>
      <c r="AQ1206" s="17"/>
      <c r="AR1206" s="18"/>
      <c r="AS1206" s="19"/>
      <c r="AT1206" s="19"/>
      <c r="AU1206" s="19"/>
      <c r="AV1206" s="19"/>
      <c r="AW1206" s="19"/>
      <c r="AX1206" s="19"/>
      <c r="AY1206" s="19"/>
      <c r="AZ1206" s="20"/>
      <c r="BA1206" s="20"/>
      <c r="BB1206" s="21"/>
      <c r="BC1206" s="22" t="s">
        <v>2179</v>
      </c>
      <c r="BD1206" s="77"/>
      <c r="BE1206" s="91"/>
      <c r="BF1206" s="91"/>
      <c r="BG1206" s="92"/>
      <c r="BH1206"/>
      <c r="BI1206"/>
      <c r="BJ1206"/>
      <c r="BK1206"/>
      <c r="BL1206"/>
      <c r="BM1206"/>
      <c r="BN1206"/>
      <c r="BO1206"/>
      <c r="BP1206"/>
      <c r="BQ1206"/>
      <c r="BR1206"/>
      <c r="BS1206"/>
      <c r="BT1206" s="92"/>
      <c r="BU1206" s="92"/>
      <c r="BV1206" s="92"/>
      <c r="BW1206" s="5"/>
      <c r="BX1206" s="5"/>
      <c r="BY1206" s="5"/>
      <c r="BZ1206" s="5"/>
      <c r="CA1206" s="5"/>
      <c r="CB1206" s="5"/>
      <c r="CC1206" s="5"/>
      <c r="CD1206" s="440"/>
      <c r="CE1206" s="440"/>
      <c r="CF1206" s="441"/>
      <c r="CG1206" s="442"/>
      <c r="CH1206" s="443"/>
      <c r="CI1206" s="443"/>
      <c r="CJ1206" s="443"/>
      <c r="CK1206" s="443"/>
      <c r="CL1206" s="4"/>
      <c r="CM1206" s="4"/>
      <c r="CN1206" s="5"/>
      <c r="CO1206" s="4"/>
      <c r="CP1206" s="444"/>
      <c r="CQ1206" s="445"/>
      <c r="CR1206" s="446"/>
      <c r="CS1206" s="446"/>
      <c r="CT1206" s="444"/>
      <c r="CU1206" s="444"/>
      <c r="CV1206" s="444"/>
      <c r="CW1206" s="444"/>
      <c r="CX1206" s="447"/>
      <c r="CY1206" s="447"/>
      <c r="CZ1206" s="447"/>
      <c r="DA1206" s="447"/>
      <c r="DB1206" s="448"/>
      <c r="DC1206" s="448"/>
      <c r="DD1206" s="446"/>
      <c r="DE1206" s="439"/>
      <c r="DF1206" s="439"/>
      <c r="DG1206" s="439"/>
      <c r="DH1206" s="439"/>
      <c r="DI1206" s="439"/>
      <c r="DJ1206" s="439"/>
      <c r="DK1206" s="439"/>
      <c r="DL1206" s="446"/>
      <c r="DM1206" s="446"/>
      <c r="DN1206" s="444"/>
      <c r="DO1206" s="444"/>
      <c r="DP1206" s="444"/>
      <c r="DQ1206" s="444"/>
      <c r="DR1206" s="444"/>
      <c r="DS1206" s="441"/>
      <c r="DT1206" s="449"/>
      <c r="DU1206" s="450"/>
      <c r="DV1206" s="450"/>
      <c r="DW1206" s="450"/>
      <c r="DX1206" s="450"/>
      <c r="DY1206" s="450"/>
      <c r="DZ1206" s="450"/>
      <c r="EA1206" s="450"/>
      <c r="EB1206" s="450"/>
      <c r="EC1206" s="450"/>
      <c r="ED1206" s="450"/>
      <c r="EE1206" s="446"/>
      <c r="EF1206" s="446"/>
      <c r="EL1206" s="4"/>
      <c r="EM1206" s="4"/>
      <c r="EN1206" s="5"/>
      <c r="EO1206" s="4"/>
      <c r="FA1206" s="23"/>
      <c r="FB1206" s="24"/>
      <c r="FC1206" s="75"/>
      <c r="FD1206" s="76"/>
      <c r="FF1206" s="89"/>
      <c r="IA1206" s="214"/>
      <c r="IB1206" s="215"/>
      <c r="IC1206" s="214"/>
      <c r="ID1206" s="215"/>
      <c r="IE1206" s="214"/>
      <c r="IF1206" s="214"/>
      <c r="IG1206" s="214"/>
      <c r="IH1206" s="233"/>
      <c r="II1206" s="160"/>
      <c r="IJ1206" s="217"/>
      <c r="IK1206" s="218"/>
      <c r="IL1206" s="218"/>
      <c r="IM1206" s="218"/>
      <c r="IO1206" s="391"/>
    </row>
    <row r="1207" spans="1:249" s="6" customFormat="1" ht="15" x14ac:dyDescent="0.2">
      <c r="A1207" s="467" t="s">
        <v>2165</v>
      </c>
      <c r="B1207" s="467" t="s">
        <v>2149</v>
      </c>
      <c r="C1207" s="393" t="s">
        <v>1254</v>
      </c>
      <c r="D1207" s="468"/>
      <c r="E1207" s="462" t="s">
        <v>2136</v>
      </c>
      <c r="F1207" s="14" t="s">
        <v>2149</v>
      </c>
      <c r="G1207" s="14" t="s">
        <v>2149</v>
      </c>
      <c r="H1207" s="469" t="s">
        <v>2149</v>
      </c>
      <c r="I1207" s="462"/>
      <c r="J1207" s="456"/>
      <c r="K1207" s="11"/>
      <c r="L1207" s="11"/>
      <c r="M1207" s="14"/>
      <c r="N1207" s="470"/>
      <c r="O1207" s="14"/>
      <c r="P1207" s="14"/>
      <c r="Q1207" s="14"/>
      <c r="R1207" s="14"/>
      <c r="S1207" s="14"/>
      <c r="T1207" s="469"/>
      <c r="U1207" s="454"/>
      <c r="V1207" s="454"/>
      <c r="W1207" s="9"/>
      <c r="X1207" s="9"/>
      <c r="Y1207" s="10"/>
      <c r="Z1207" s="495" t="s">
        <v>2165</v>
      </c>
      <c r="AA1207" s="11"/>
      <c r="AB1207" s="472"/>
      <c r="AC1207" s="473"/>
      <c r="AD1207" s="473"/>
      <c r="AE1207" s="496" t="s">
        <v>2165</v>
      </c>
      <c r="AF1207" s="12"/>
      <c r="AG1207" s="12"/>
      <c r="AH1207" s="13"/>
      <c r="AI1207" s="14"/>
      <c r="AJ1207" s="14"/>
      <c r="AK1207" s="7"/>
      <c r="AL1207" s="7"/>
      <c r="AM1207" s="15"/>
      <c r="AN1207" s="15"/>
      <c r="AO1207" s="8"/>
      <c r="AP1207" s="453" t="s">
        <v>638</v>
      </c>
      <c r="AQ1207" s="17"/>
      <c r="AR1207" s="18"/>
      <c r="AS1207" s="19"/>
      <c r="AT1207" s="19"/>
      <c r="AU1207" s="19"/>
      <c r="AV1207" s="19"/>
      <c r="AW1207" s="19"/>
      <c r="AX1207" s="19"/>
      <c r="AY1207" s="19"/>
      <c r="AZ1207" s="20"/>
      <c r="BA1207" s="20"/>
      <c r="BB1207" s="21"/>
      <c r="BC1207" s="22" t="s">
        <v>2163</v>
      </c>
      <c r="BD1207" s="77"/>
      <c r="BE1207" s="91"/>
      <c r="BF1207" s="91"/>
      <c r="BG1207" s="92"/>
      <c r="BH1207"/>
      <c r="BI1207"/>
      <c r="BJ1207"/>
      <c r="BK1207"/>
      <c r="BL1207"/>
      <c r="BM1207"/>
      <c r="BN1207"/>
      <c r="BO1207"/>
      <c r="BP1207"/>
      <c r="BQ1207"/>
      <c r="BR1207"/>
      <c r="BS1207"/>
      <c r="BT1207" s="92"/>
      <c r="BU1207" s="92"/>
      <c r="BV1207" s="92"/>
      <c r="BW1207" s="5"/>
      <c r="BX1207" s="5"/>
      <c r="BY1207" s="5"/>
      <c r="BZ1207" s="5"/>
      <c r="CA1207" s="5"/>
      <c r="CB1207" s="5"/>
      <c r="CC1207" s="5"/>
      <c r="CD1207" s="440"/>
      <c r="CE1207" s="440"/>
      <c r="CF1207" s="441"/>
      <c r="CG1207" s="442"/>
      <c r="CH1207" s="443"/>
      <c r="CI1207" s="443"/>
      <c r="CJ1207" s="443"/>
      <c r="CK1207" s="443"/>
      <c r="CL1207" s="4"/>
      <c r="CM1207" s="4"/>
      <c r="CN1207" s="5"/>
      <c r="CO1207" s="4"/>
      <c r="CP1207" s="444"/>
      <c r="CQ1207" s="445"/>
      <c r="CR1207" s="446"/>
      <c r="CS1207" s="446"/>
      <c r="CT1207" s="444"/>
      <c r="CU1207" s="444"/>
      <c r="CV1207" s="444"/>
      <c r="CW1207" s="444"/>
      <c r="CX1207" s="447"/>
      <c r="CY1207" s="447"/>
      <c r="CZ1207" s="447"/>
      <c r="DA1207" s="447"/>
      <c r="DB1207" s="448"/>
      <c r="DC1207" s="448"/>
      <c r="DD1207" s="446"/>
      <c r="DE1207" s="439"/>
      <c r="DF1207" s="439"/>
      <c r="DG1207" s="439"/>
      <c r="DH1207" s="439"/>
      <c r="DI1207" s="439"/>
      <c r="DJ1207" s="439"/>
      <c r="DK1207" s="439"/>
      <c r="DL1207" s="446"/>
      <c r="DM1207" s="446"/>
      <c r="DN1207" s="444"/>
      <c r="DO1207" s="444"/>
      <c r="DP1207" s="444"/>
      <c r="DQ1207" s="444"/>
      <c r="DR1207" s="444"/>
      <c r="DS1207" s="441"/>
      <c r="DT1207" s="449"/>
      <c r="DU1207" s="450"/>
      <c r="DV1207" s="450"/>
      <c r="DW1207" s="450"/>
      <c r="DX1207" s="450"/>
      <c r="DY1207" s="450"/>
      <c r="DZ1207" s="450"/>
      <c r="EA1207" s="450"/>
      <c r="EB1207" s="450"/>
      <c r="EC1207" s="450"/>
      <c r="ED1207" s="450"/>
      <c r="EE1207" s="446"/>
      <c r="EF1207" s="446"/>
      <c r="EL1207" s="4"/>
      <c r="EM1207" s="4"/>
      <c r="EN1207" s="5"/>
      <c r="EO1207" s="4"/>
      <c r="FA1207" s="23"/>
      <c r="FB1207" s="24"/>
      <c r="FC1207" s="75"/>
      <c r="FD1207" s="76"/>
      <c r="FF1207" s="89"/>
      <c r="IA1207" s="214"/>
      <c r="IB1207" s="215"/>
      <c r="IC1207" s="214"/>
      <c r="ID1207" s="215"/>
      <c r="IE1207" s="214"/>
      <c r="IF1207" s="214"/>
      <c r="IG1207" s="214"/>
      <c r="IH1207" s="233"/>
      <c r="II1207" s="160"/>
      <c r="IJ1207" s="217"/>
      <c r="IK1207" s="218"/>
      <c r="IL1207" s="218"/>
      <c r="IM1207" s="218"/>
      <c r="IO1207" s="391"/>
    </row>
    <row r="1208" spans="1:249" s="6" customFormat="1" ht="15" x14ac:dyDescent="0.2">
      <c r="A1208" s="467">
        <v>1</v>
      </c>
      <c r="B1208" s="467" t="s">
        <v>2149</v>
      </c>
      <c r="C1208" s="393" t="s">
        <v>1255</v>
      </c>
      <c r="D1208" s="468"/>
      <c r="E1208" s="462" t="s">
        <v>2136</v>
      </c>
      <c r="F1208" s="14" t="s">
        <v>2149</v>
      </c>
      <c r="G1208" s="14" t="s">
        <v>2153</v>
      </c>
      <c r="H1208" s="469" t="s">
        <v>2149</v>
      </c>
      <c r="I1208" s="462"/>
      <c r="J1208" s="456"/>
      <c r="K1208" s="11"/>
      <c r="L1208" s="11"/>
      <c r="M1208" s="14"/>
      <c r="N1208" s="470"/>
      <c r="O1208" s="14"/>
      <c r="P1208" s="14"/>
      <c r="Q1208" s="14"/>
      <c r="R1208" s="14"/>
      <c r="S1208" s="14"/>
      <c r="T1208" s="469"/>
      <c r="U1208" s="454"/>
      <c r="V1208" s="454"/>
      <c r="W1208" s="9"/>
      <c r="X1208" s="9"/>
      <c r="Y1208" s="10"/>
      <c r="Z1208" s="495">
        <v>1</v>
      </c>
      <c r="AA1208" s="11"/>
      <c r="AB1208" s="472"/>
      <c r="AC1208" s="473"/>
      <c r="AD1208" s="473"/>
      <c r="AE1208" s="496">
        <v>1</v>
      </c>
      <c r="AF1208" s="12"/>
      <c r="AG1208" s="12"/>
      <c r="AH1208" s="13"/>
      <c r="AI1208" s="14"/>
      <c r="AJ1208" s="14"/>
      <c r="AK1208" s="7"/>
      <c r="AL1208" s="7"/>
      <c r="AM1208" s="15"/>
      <c r="AN1208" s="15"/>
      <c r="AO1208" s="8"/>
      <c r="AP1208" s="453" t="s">
        <v>639</v>
      </c>
      <c r="AQ1208" s="17"/>
      <c r="AR1208" s="18"/>
      <c r="AS1208" s="19"/>
      <c r="AT1208" s="19"/>
      <c r="AU1208" s="19"/>
      <c r="AV1208" s="19"/>
      <c r="AW1208" s="19"/>
      <c r="AX1208" s="19"/>
      <c r="AY1208" s="19"/>
      <c r="AZ1208" s="20"/>
      <c r="BA1208" s="20"/>
      <c r="BB1208" s="21"/>
      <c r="BC1208" s="22" t="s">
        <v>2163</v>
      </c>
      <c r="BD1208" s="77"/>
      <c r="BE1208" s="91"/>
      <c r="BF1208" s="91"/>
      <c r="BG1208" s="92"/>
      <c r="BH1208"/>
      <c r="BI1208"/>
      <c r="BJ1208"/>
      <c r="BK1208"/>
      <c r="BL1208"/>
      <c r="BM1208"/>
      <c r="BN1208"/>
      <c r="BO1208"/>
      <c r="BP1208"/>
      <c r="BQ1208"/>
      <c r="BR1208"/>
      <c r="BS1208"/>
      <c r="BT1208" s="92"/>
      <c r="BU1208" s="92"/>
      <c r="BV1208" s="92"/>
      <c r="BW1208" s="5"/>
      <c r="BX1208" s="5"/>
      <c r="BY1208" s="5"/>
      <c r="BZ1208" s="5"/>
      <c r="CA1208" s="5"/>
      <c r="CB1208" s="5"/>
      <c r="CC1208" s="5"/>
      <c r="CD1208" s="440"/>
      <c r="CE1208" s="440"/>
      <c r="CF1208" s="441"/>
      <c r="CG1208" s="442"/>
      <c r="CH1208" s="443"/>
      <c r="CI1208" s="443"/>
      <c r="CJ1208" s="443"/>
      <c r="CK1208" s="443"/>
      <c r="CL1208" s="4"/>
      <c r="CM1208" s="4"/>
      <c r="CN1208" s="5"/>
      <c r="CO1208" s="4"/>
      <c r="CP1208" s="444"/>
      <c r="CQ1208" s="445"/>
      <c r="CR1208" s="446"/>
      <c r="CS1208" s="446"/>
      <c r="CT1208" s="444"/>
      <c r="CU1208" s="444"/>
      <c r="CV1208" s="444"/>
      <c r="CW1208" s="444"/>
      <c r="CX1208" s="447"/>
      <c r="CY1208" s="447"/>
      <c r="CZ1208" s="447"/>
      <c r="DA1208" s="447"/>
      <c r="DB1208" s="448"/>
      <c r="DC1208" s="448"/>
      <c r="DD1208" s="446"/>
      <c r="DE1208" s="439"/>
      <c r="DF1208" s="439"/>
      <c r="DG1208" s="439"/>
      <c r="DH1208" s="439"/>
      <c r="DI1208" s="439"/>
      <c r="DJ1208" s="439"/>
      <c r="DK1208" s="439"/>
      <c r="DL1208" s="446"/>
      <c r="DM1208" s="446"/>
      <c r="DN1208" s="444"/>
      <c r="DO1208" s="444"/>
      <c r="DP1208" s="444"/>
      <c r="DQ1208" s="444"/>
      <c r="DR1208" s="444"/>
      <c r="DS1208" s="441"/>
      <c r="DT1208" s="449"/>
      <c r="DU1208" s="450"/>
      <c r="DV1208" s="450"/>
      <c r="DW1208" s="450"/>
      <c r="DX1208" s="450"/>
      <c r="DY1208" s="450"/>
      <c r="DZ1208" s="450"/>
      <c r="EA1208" s="450"/>
      <c r="EB1208" s="450"/>
      <c r="EC1208" s="450"/>
      <c r="ED1208" s="450"/>
      <c r="EE1208" s="446"/>
      <c r="EF1208" s="446"/>
      <c r="EL1208" s="4"/>
      <c r="EM1208" s="4"/>
      <c r="EN1208" s="5"/>
      <c r="EO1208" s="4"/>
      <c r="FA1208" s="23"/>
      <c r="FB1208" s="24"/>
      <c r="FC1208" s="75"/>
      <c r="FD1208" s="76"/>
      <c r="FF1208" s="89"/>
      <c r="IA1208" s="214"/>
      <c r="IB1208" s="215"/>
      <c r="IC1208" s="214"/>
      <c r="ID1208" s="215"/>
      <c r="IE1208" s="214"/>
      <c r="IF1208" s="214"/>
      <c r="IG1208" s="214"/>
      <c r="IH1208" s="233"/>
      <c r="II1208" s="160"/>
      <c r="IJ1208" s="217"/>
      <c r="IK1208" s="218"/>
      <c r="IL1208" s="218"/>
      <c r="IM1208" s="218"/>
      <c r="IO1208" s="391"/>
    </row>
    <row r="1209" spans="1:249" s="6" customFormat="1" ht="15" x14ac:dyDescent="0.2">
      <c r="A1209" s="467" t="s">
        <v>2195</v>
      </c>
      <c r="B1209" s="467" t="s">
        <v>2149</v>
      </c>
      <c r="C1209" s="393" t="s">
        <v>1256</v>
      </c>
      <c r="D1209" s="468"/>
      <c r="E1209" s="462" t="s">
        <v>2138</v>
      </c>
      <c r="F1209" s="14" t="s">
        <v>2149</v>
      </c>
      <c r="G1209" s="14" t="s">
        <v>2149</v>
      </c>
      <c r="H1209" s="469" t="s">
        <v>2149</v>
      </c>
      <c r="I1209" s="462"/>
      <c r="J1209" s="456"/>
      <c r="K1209" s="11"/>
      <c r="L1209" s="11"/>
      <c r="M1209" s="14"/>
      <c r="N1209" s="470"/>
      <c r="O1209" s="14"/>
      <c r="P1209" s="14"/>
      <c r="Q1209" s="14"/>
      <c r="R1209" s="14"/>
      <c r="S1209" s="14"/>
      <c r="T1209" s="469"/>
      <c r="U1209" s="454"/>
      <c r="V1209" s="454"/>
      <c r="W1209" s="9"/>
      <c r="X1209" s="9"/>
      <c r="Y1209" s="10"/>
      <c r="Z1209" s="495" t="s">
        <v>2195</v>
      </c>
      <c r="AA1209" s="11"/>
      <c r="AB1209" s="472"/>
      <c r="AC1209" s="473"/>
      <c r="AD1209" s="473"/>
      <c r="AE1209" s="496" t="s">
        <v>2195</v>
      </c>
      <c r="AF1209" s="12"/>
      <c r="AG1209" s="12"/>
      <c r="AH1209" s="13"/>
      <c r="AI1209" s="14"/>
      <c r="AJ1209" s="14"/>
      <c r="AK1209" s="7"/>
      <c r="AL1209" s="7"/>
      <c r="AM1209" s="15"/>
      <c r="AN1209" s="15"/>
      <c r="AO1209" s="8"/>
      <c r="AP1209" s="453" t="s">
        <v>640</v>
      </c>
      <c r="AQ1209" s="17"/>
      <c r="AR1209" s="18"/>
      <c r="AS1209" s="19"/>
      <c r="AT1209" s="19"/>
      <c r="AU1209" s="19"/>
      <c r="AV1209" s="19"/>
      <c r="AW1209" s="19"/>
      <c r="AX1209" s="19"/>
      <c r="AY1209" s="19"/>
      <c r="AZ1209" s="20"/>
      <c r="BA1209" s="20"/>
      <c r="BB1209" s="21"/>
      <c r="BC1209" s="22" t="s">
        <v>2179</v>
      </c>
      <c r="BD1209" s="77"/>
      <c r="BE1209" s="91"/>
      <c r="BF1209" s="91"/>
      <c r="BG1209" s="92"/>
      <c r="BH1209"/>
      <c r="BI1209"/>
      <c r="BJ1209"/>
      <c r="BK1209"/>
      <c r="BL1209"/>
      <c r="BM1209"/>
      <c r="BN1209"/>
      <c r="BO1209"/>
      <c r="BP1209"/>
      <c r="BQ1209"/>
      <c r="BR1209"/>
      <c r="BS1209"/>
      <c r="BT1209" s="92"/>
      <c r="BU1209" s="92"/>
      <c r="BV1209" s="92"/>
      <c r="BW1209" s="5"/>
      <c r="BX1209" s="5"/>
      <c r="BY1209" s="5"/>
      <c r="BZ1209" s="5"/>
      <c r="CA1209" s="5"/>
      <c r="CB1209" s="5"/>
      <c r="CC1209" s="5"/>
      <c r="CD1209" s="440"/>
      <c r="CE1209" s="440"/>
      <c r="CF1209" s="441"/>
      <c r="CG1209" s="442"/>
      <c r="CH1209" s="443"/>
      <c r="CI1209" s="443"/>
      <c r="CJ1209" s="443"/>
      <c r="CK1209" s="443"/>
      <c r="CL1209" s="4"/>
      <c r="CM1209" s="4"/>
      <c r="CN1209" s="5"/>
      <c r="CO1209" s="4"/>
      <c r="CP1209" s="444"/>
      <c r="CQ1209" s="445"/>
      <c r="CR1209" s="446"/>
      <c r="CS1209" s="446"/>
      <c r="CT1209" s="444"/>
      <c r="CU1209" s="444"/>
      <c r="CV1209" s="444"/>
      <c r="CW1209" s="444"/>
      <c r="CX1209" s="447"/>
      <c r="CY1209" s="447"/>
      <c r="CZ1209" s="447"/>
      <c r="DA1209" s="447"/>
      <c r="DB1209" s="448"/>
      <c r="DC1209" s="448"/>
      <c r="DD1209" s="446"/>
      <c r="DE1209" s="439"/>
      <c r="DF1209" s="439"/>
      <c r="DG1209" s="439"/>
      <c r="DH1209" s="439"/>
      <c r="DI1209" s="439"/>
      <c r="DJ1209" s="439"/>
      <c r="DK1209" s="439"/>
      <c r="DL1209" s="446"/>
      <c r="DM1209" s="446"/>
      <c r="DN1209" s="444"/>
      <c r="DO1209" s="444"/>
      <c r="DP1209" s="444"/>
      <c r="DQ1209" s="444"/>
      <c r="DR1209" s="444"/>
      <c r="DS1209" s="441"/>
      <c r="DT1209" s="449"/>
      <c r="DU1209" s="450"/>
      <c r="DV1209" s="450"/>
      <c r="DW1209" s="450"/>
      <c r="DX1209" s="450"/>
      <c r="DY1209" s="450"/>
      <c r="DZ1209" s="450"/>
      <c r="EA1209" s="450"/>
      <c r="EB1209" s="450"/>
      <c r="EC1209" s="450"/>
      <c r="ED1209" s="450"/>
      <c r="EE1209" s="446"/>
      <c r="EF1209" s="446"/>
      <c r="EL1209" s="4"/>
      <c r="EM1209" s="4"/>
      <c r="EN1209" s="5"/>
      <c r="EO1209" s="4"/>
      <c r="FA1209" s="23"/>
      <c r="FB1209" s="24"/>
      <c r="FC1209" s="75"/>
      <c r="FD1209" s="76"/>
      <c r="FF1209" s="89"/>
      <c r="IA1209" s="214"/>
      <c r="IB1209" s="215"/>
      <c r="IC1209" s="214"/>
      <c r="ID1209" s="215"/>
      <c r="IE1209" s="214"/>
      <c r="IF1209" s="214"/>
      <c r="IG1209" s="214"/>
      <c r="IH1209" s="233"/>
      <c r="II1209" s="160"/>
      <c r="IJ1209" s="217"/>
      <c r="IK1209" s="218"/>
      <c r="IL1209" s="218"/>
      <c r="IM1209" s="218"/>
      <c r="IO1209" s="391"/>
    </row>
    <row r="1210" spans="1:249" s="6" customFormat="1" ht="15" x14ac:dyDescent="0.2">
      <c r="A1210" s="467" t="s">
        <v>2195</v>
      </c>
      <c r="B1210" s="467" t="s">
        <v>1969</v>
      </c>
      <c r="C1210" s="393" t="s">
        <v>1257</v>
      </c>
      <c r="D1210" s="468"/>
      <c r="E1210" s="462" t="s">
        <v>2138</v>
      </c>
      <c r="F1210" s="14" t="s">
        <v>2149</v>
      </c>
      <c r="G1210" s="14" t="s">
        <v>2149</v>
      </c>
      <c r="H1210" s="469" t="s">
        <v>2149</v>
      </c>
      <c r="I1210" s="462"/>
      <c r="J1210" s="456"/>
      <c r="K1210" s="11"/>
      <c r="L1210" s="11"/>
      <c r="M1210" s="14"/>
      <c r="N1210" s="470"/>
      <c r="O1210" s="14"/>
      <c r="P1210" s="14"/>
      <c r="Q1210" s="14"/>
      <c r="R1210" s="14"/>
      <c r="S1210" s="14"/>
      <c r="T1210" s="469"/>
      <c r="U1210" s="454"/>
      <c r="V1210" s="454"/>
      <c r="W1210" s="9"/>
      <c r="X1210" s="9"/>
      <c r="Y1210" s="10"/>
      <c r="Z1210" s="495" t="s">
        <v>2166</v>
      </c>
      <c r="AA1210" s="11"/>
      <c r="AB1210" s="472"/>
      <c r="AC1210" s="473"/>
      <c r="AD1210" s="473"/>
      <c r="AE1210" s="496" t="s">
        <v>2166</v>
      </c>
      <c r="AF1210" s="12"/>
      <c r="AG1210" s="12"/>
      <c r="AH1210" s="13"/>
      <c r="AI1210" s="14"/>
      <c r="AJ1210" s="14"/>
      <c r="AK1210" s="7"/>
      <c r="AL1210" s="7"/>
      <c r="AM1210" s="15"/>
      <c r="AN1210" s="15"/>
      <c r="AO1210" s="8"/>
      <c r="AP1210" s="453" t="s">
        <v>641</v>
      </c>
      <c r="AQ1210" s="17"/>
      <c r="AR1210" s="18"/>
      <c r="AS1210" s="19"/>
      <c r="AT1210" s="19"/>
      <c r="AU1210" s="19"/>
      <c r="AV1210" s="19"/>
      <c r="AW1210" s="19"/>
      <c r="AX1210" s="19"/>
      <c r="AY1210" s="19"/>
      <c r="AZ1210" s="20"/>
      <c r="BA1210" s="20"/>
      <c r="BB1210" s="21"/>
      <c r="BC1210" s="22" t="s">
        <v>2179</v>
      </c>
      <c r="BD1210" s="77"/>
      <c r="BE1210" s="91"/>
      <c r="BF1210" s="91"/>
      <c r="BG1210" s="92"/>
      <c r="BH1210"/>
      <c r="BI1210"/>
      <c r="BJ1210"/>
      <c r="BK1210"/>
      <c r="BL1210"/>
      <c r="BM1210"/>
      <c r="BN1210"/>
      <c r="BO1210"/>
      <c r="BP1210"/>
      <c r="BQ1210"/>
      <c r="BR1210"/>
      <c r="BS1210"/>
      <c r="BT1210" s="92"/>
      <c r="BU1210" s="92"/>
      <c r="BV1210" s="92"/>
      <c r="BW1210" s="5"/>
      <c r="BX1210" s="5"/>
      <c r="BY1210" s="5"/>
      <c r="BZ1210" s="5"/>
      <c r="CA1210" s="5"/>
      <c r="CB1210" s="5"/>
      <c r="CC1210" s="5"/>
      <c r="CD1210" s="440"/>
      <c r="CE1210" s="440"/>
      <c r="CF1210" s="441"/>
      <c r="CG1210" s="442"/>
      <c r="CH1210" s="443"/>
      <c r="CI1210" s="443"/>
      <c r="CJ1210" s="443"/>
      <c r="CK1210" s="443"/>
      <c r="CL1210" s="4"/>
      <c r="CM1210" s="4"/>
      <c r="CN1210" s="5"/>
      <c r="CO1210" s="4"/>
      <c r="CP1210" s="444"/>
      <c r="CQ1210" s="445"/>
      <c r="CR1210" s="446"/>
      <c r="CS1210" s="446"/>
      <c r="CT1210" s="444"/>
      <c r="CU1210" s="444"/>
      <c r="CV1210" s="444"/>
      <c r="CW1210" s="444"/>
      <c r="CX1210" s="447"/>
      <c r="CY1210" s="447"/>
      <c r="CZ1210" s="447"/>
      <c r="DA1210" s="447"/>
      <c r="DB1210" s="448"/>
      <c r="DC1210" s="448"/>
      <c r="DD1210" s="446"/>
      <c r="DE1210" s="439"/>
      <c r="DF1210" s="439"/>
      <c r="DG1210" s="439"/>
      <c r="DH1210" s="439"/>
      <c r="DI1210" s="439"/>
      <c r="DJ1210" s="439"/>
      <c r="DK1210" s="439"/>
      <c r="DL1210" s="446"/>
      <c r="DM1210" s="446"/>
      <c r="DN1210" s="444"/>
      <c r="DO1210" s="444"/>
      <c r="DP1210" s="444"/>
      <c r="DQ1210" s="444"/>
      <c r="DR1210" s="444"/>
      <c r="DS1210" s="441"/>
      <c r="DT1210" s="449"/>
      <c r="DU1210" s="450"/>
      <c r="DV1210" s="450"/>
      <c r="DW1210" s="450"/>
      <c r="DX1210" s="450"/>
      <c r="DY1210" s="450"/>
      <c r="DZ1210" s="450"/>
      <c r="EA1210" s="450"/>
      <c r="EB1210" s="450"/>
      <c r="EC1210" s="450"/>
      <c r="ED1210" s="450"/>
      <c r="EE1210" s="446"/>
      <c r="EF1210" s="446"/>
      <c r="EL1210" s="4"/>
      <c r="EM1210" s="4"/>
      <c r="EN1210" s="5"/>
      <c r="EO1210" s="4"/>
      <c r="FA1210" s="23"/>
      <c r="FB1210" s="24"/>
      <c r="FC1210" s="75"/>
      <c r="FD1210" s="76"/>
      <c r="FF1210" s="89"/>
      <c r="IA1210" s="214"/>
      <c r="IB1210" s="215"/>
      <c r="IC1210" s="214"/>
      <c r="ID1210" s="215"/>
      <c r="IE1210" s="214"/>
      <c r="IF1210" s="214"/>
      <c r="IG1210" s="214"/>
      <c r="IH1210" s="233"/>
      <c r="II1210" s="160"/>
      <c r="IJ1210" s="217"/>
      <c r="IK1210" s="218"/>
      <c r="IL1210" s="218"/>
      <c r="IM1210" s="218"/>
      <c r="IO1210" s="391"/>
    </row>
    <row r="1211" spans="1:249" s="6" customFormat="1" ht="15" x14ac:dyDescent="0.2">
      <c r="A1211" s="467">
        <v>0</v>
      </c>
      <c r="B1211" s="467" t="s">
        <v>2149</v>
      </c>
      <c r="C1211" s="393" t="s">
        <v>1258</v>
      </c>
      <c r="D1211" s="468"/>
      <c r="E1211" s="462" t="s">
        <v>2135</v>
      </c>
      <c r="F1211" s="14"/>
      <c r="G1211" s="14"/>
      <c r="H1211" s="469"/>
      <c r="I1211" s="462"/>
      <c r="J1211" s="456"/>
      <c r="K1211" s="11"/>
      <c r="L1211" s="11"/>
      <c r="M1211" s="14"/>
      <c r="N1211" s="470"/>
      <c r="O1211" s="14"/>
      <c r="P1211" s="14"/>
      <c r="Q1211" s="14"/>
      <c r="R1211" s="14"/>
      <c r="S1211" s="14"/>
      <c r="T1211" s="469"/>
      <c r="U1211" s="454"/>
      <c r="V1211" s="454"/>
      <c r="W1211" s="9"/>
      <c r="X1211" s="9"/>
      <c r="Y1211" s="10"/>
      <c r="Z1211" s="495">
        <v>0</v>
      </c>
      <c r="AA1211" s="11"/>
      <c r="AB1211" s="472"/>
      <c r="AC1211" s="473"/>
      <c r="AD1211" s="473"/>
      <c r="AE1211" s="496">
        <v>1</v>
      </c>
      <c r="AF1211" s="12"/>
      <c r="AG1211" s="12"/>
      <c r="AH1211" s="13"/>
      <c r="AI1211" s="14"/>
      <c r="AJ1211" s="14"/>
      <c r="AK1211" s="7"/>
      <c r="AL1211" s="7"/>
      <c r="AM1211" s="15"/>
      <c r="AN1211" s="15"/>
      <c r="AO1211" s="8"/>
      <c r="AP1211" s="453" t="s">
        <v>642</v>
      </c>
      <c r="AQ1211" s="17"/>
      <c r="AR1211" s="18"/>
      <c r="AS1211" s="19"/>
      <c r="AT1211" s="19"/>
      <c r="AU1211" s="19"/>
      <c r="AV1211" s="19"/>
      <c r="AW1211" s="19"/>
      <c r="AX1211" s="19"/>
      <c r="AY1211" s="19"/>
      <c r="AZ1211" s="20"/>
      <c r="BA1211" s="20"/>
      <c r="BB1211" s="21"/>
      <c r="BC1211" s="22" t="s">
        <v>2179</v>
      </c>
      <c r="BD1211" s="77"/>
      <c r="BE1211" s="91"/>
      <c r="BF1211" s="91"/>
      <c r="BG1211" s="92"/>
      <c r="BH1211"/>
      <c r="BI1211"/>
      <c r="BJ1211"/>
      <c r="BK1211"/>
      <c r="BL1211"/>
      <c r="BM1211"/>
      <c r="BN1211"/>
      <c r="BO1211"/>
      <c r="BP1211"/>
      <c r="BQ1211"/>
      <c r="BR1211"/>
      <c r="BS1211"/>
      <c r="BT1211" s="92"/>
      <c r="BU1211" s="92"/>
      <c r="BV1211" s="92"/>
      <c r="BW1211" s="5"/>
      <c r="BX1211" s="5"/>
      <c r="BY1211" s="5"/>
      <c r="BZ1211" s="5"/>
      <c r="CA1211" s="5"/>
      <c r="CB1211" s="5"/>
      <c r="CC1211" s="5"/>
      <c r="CD1211" s="440"/>
      <c r="CE1211" s="440"/>
      <c r="CF1211" s="441"/>
      <c r="CG1211" s="442"/>
      <c r="CH1211" s="443"/>
      <c r="CI1211" s="443"/>
      <c r="CJ1211" s="443"/>
      <c r="CK1211" s="443"/>
      <c r="CL1211" s="4"/>
      <c r="CM1211" s="4"/>
      <c r="CN1211" s="5"/>
      <c r="CO1211" s="4"/>
      <c r="CP1211" s="444"/>
      <c r="CQ1211" s="445"/>
      <c r="CR1211" s="446"/>
      <c r="CS1211" s="446"/>
      <c r="CT1211" s="444"/>
      <c r="CU1211" s="444"/>
      <c r="CV1211" s="444"/>
      <c r="CW1211" s="444"/>
      <c r="CX1211" s="447"/>
      <c r="CY1211" s="447"/>
      <c r="CZ1211" s="447"/>
      <c r="DA1211" s="447"/>
      <c r="DB1211" s="448"/>
      <c r="DC1211" s="448"/>
      <c r="DD1211" s="446"/>
      <c r="DE1211" s="439"/>
      <c r="DF1211" s="439"/>
      <c r="DG1211" s="439"/>
      <c r="DH1211" s="439"/>
      <c r="DI1211" s="439"/>
      <c r="DJ1211" s="439"/>
      <c r="DK1211" s="439"/>
      <c r="DL1211" s="446"/>
      <c r="DM1211" s="446"/>
      <c r="DN1211" s="444"/>
      <c r="DO1211" s="444"/>
      <c r="DP1211" s="444"/>
      <c r="DQ1211" s="444"/>
      <c r="DR1211" s="444"/>
      <c r="DS1211" s="441"/>
      <c r="DT1211" s="449"/>
      <c r="DU1211" s="450"/>
      <c r="DV1211" s="450"/>
      <c r="DW1211" s="450"/>
      <c r="DX1211" s="450"/>
      <c r="DY1211" s="450"/>
      <c r="DZ1211" s="450"/>
      <c r="EA1211" s="450"/>
      <c r="EB1211" s="450"/>
      <c r="EC1211" s="450"/>
      <c r="ED1211" s="450"/>
      <c r="EE1211" s="446"/>
      <c r="EF1211" s="446"/>
      <c r="EL1211" s="4"/>
      <c r="EM1211" s="4"/>
      <c r="EN1211" s="5"/>
      <c r="EO1211" s="4"/>
      <c r="FA1211" s="23"/>
      <c r="FB1211" s="24"/>
      <c r="FC1211" s="75"/>
      <c r="FD1211" s="76"/>
      <c r="FF1211" s="89"/>
      <c r="IA1211" s="214"/>
      <c r="IB1211" s="215"/>
      <c r="IC1211" s="214"/>
      <c r="ID1211" s="215"/>
      <c r="IE1211" s="214"/>
      <c r="IF1211" s="214"/>
      <c r="IG1211" s="214"/>
      <c r="IH1211" s="233"/>
      <c r="II1211" s="160"/>
      <c r="IJ1211" s="217"/>
      <c r="IK1211" s="218"/>
      <c r="IL1211" s="218"/>
      <c r="IM1211" s="218"/>
      <c r="IO1211" s="391"/>
    </row>
    <row r="1212" spans="1:249" s="6" customFormat="1" ht="15" x14ac:dyDescent="0.2">
      <c r="A1212" s="467" t="s">
        <v>2166</v>
      </c>
      <c r="B1212" s="467" t="s">
        <v>2149</v>
      </c>
      <c r="C1212" s="393" t="s">
        <v>1259</v>
      </c>
      <c r="D1212" s="468"/>
      <c r="E1212" s="462" t="s">
        <v>2138</v>
      </c>
      <c r="F1212" s="14" t="s">
        <v>2149</v>
      </c>
      <c r="G1212" s="14" t="s">
        <v>2154</v>
      </c>
      <c r="H1212" s="469" t="s">
        <v>2149</v>
      </c>
      <c r="I1212" s="462"/>
      <c r="J1212" s="456"/>
      <c r="K1212" s="11"/>
      <c r="L1212" s="11"/>
      <c r="M1212" s="14"/>
      <c r="N1212" s="470"/>
      <c r="O1212" s="14"/>
      <c r="P1212" s="14"/>
      <c r="Q1212" s="14"/>
      <c r="R1212" s="14"/>
      <c r="S1212" s="14"/>
      <c r="T1212" s="469"/>
      <c r="U1212" s="454"/>
      <c r="V1212" s="454"/>
      <c r="W1212" s="9"/>
      <c r="X1212" s="9"/>
      <c r="Y1212" s="10"/>
      <c r="Z1212" s="495" t="s">
        <v>2166</v>
      </c>
      <c r="AA1212" s="11"/>
      <c r="AB1212" s="472"/>
      <c r="AC1212" s="473"/>
      <c r="AD1212" s="473"/>
      <c r="AE1212" s="496" t="s">
        <v>2166</v>
      </c>
      <c r="AF1212" s="12"/>
      <c r="AG1212" s="12"/>
      <c r="AH1212" s="13"/>
      <c r="AI1212" s="14"/>
      <c r="AJ1212" s="14"/>
      <c r="AK1212" s="7"/>
      <c r="AL1212" s="7"/>
      <c r="AM1212" s="15"/>
      <c r="AN1212" s="15"/>
      <c r="AO1212" s="8"/>
      <c r="AP1212" s="453" t="s">
        <v>643</v>
      </c>
      <c r="AQ1212" s="17"/>
      <c r="AR1212" s="18"/>
      <c r="AS1212" s="19"/>
      <c r="AT1212" s="19"/>
      <c r="AU1212" s="19"/>
      <c r="AV1212" s="19"/>
      <c r="AW1212" s="19"/>
      <c r="AX1212" s="19"/>
      <c r="AY1212" s="19"/>
      <c r="AZ1212" s="20"/>
      <c r="BA1212" s="20"/>
      <c r="BB1212" s="21"/>
      <c r="BC1212" s="22" t="s">
        <v>2179</v>
      </c>
      <c r="BD1212" s="77"/>
      <c r="BE1212" s="91"/>
      <c r="BF1212" s="91"/>
      <c r="BG1212" s="92"/>
      <c r="BH1212"/>
      <c r="BI1212"/>
      <c r="BJ1212"/>
      <c r="BK1212"/>
      <c r="BL1212"/>
      <c r="BM1212"/>
      <c r="BN1212"/>
      <c r="BO1212"/>
      <c r="BP1212"/>
      <c r="BQ1212"/>
      <c r="BR1212"/>
      <c r="BS1212"/>
      <c r="BT1212" s="92"/>
      <c r="BU1212" s="92"/>
      <c r="BV1212" s="92"/>
      <c r="BW1212" s="5"/>
      <c r="BX1212" s="5"/>
      <c r="BY1212" s="5"/>
      <c r="BZ1212" s="5"/>
      <c r="CA1212" s="5"/>
      <c r="CB1212" s="5"/>
      <c r="CC1212" s="5"/>
      <c r="CD1212" s="440"/>
      <c r="CE1212" s="440"/>
      <c r="CF1212" s="441"/>
      <c r="CG1212" s="442"/>
      <c r="CH1212" s="443"/>
      <c r="CI1212" s="443"/>
      <c r="CJ1212" s="443"/>
      <c r="CK1212" s="443"/>
      <c r="CL1212" s="4"/>
      <c r="CM1212" s="4"/>
      <c r="CN1212" s="5"/>
      <c r="CO1212" s="4"/>
      <c r="CP1212" s="444"/>
      <c r="CQ1212" s="445"/>
      <c r="CR1212" s="446"/>
      <c r="CS1212" s="446"/>
      <c r="CT1212" s="444"/>
      <c r="CU1212" s="444"/>
      <c r="CV1212" s="444"/>
      <c r="CW1212" s="444"/>
      <c r="CX1212" s="447"/>
      <c r="CY1212" s="447"/>
      <c r="CZ1212" s="447"/>
      <c r="DA1212" s="447"/>
      <c r="DB1212" s="448"/>
      <c r="DC1212" s="448"/>
      <c r="DD1212" s="446"/>
      <c r="DE1212" s="439"/>
      <c r="DF1212" s="439"/>
      <c r="DG1212" s="439"/>
      <c r="DH1212" s="439"/>
      <c r="DI1212" s="439"/>
      <c r="DJ1212" s="439"/>
      <c r="DK1212" s="439"/>
      <c r="DL1212" s="446"/>
      <c r="DM1212" s="446"/>
      <c r="DN1212" s="444"/>
      <c r="DO1212" s="444"/>
      <c r="DP1212" s="444"/>
      <c r="DQ1212" s="444"/>
      <c r="DR1212" s="444"/>
      <c r="DS1212" s="441"/>
      <c r="DT1212" s="449"/>
      <c r="DU1212" s="450"/>
      <c r="DV1212" s="450"/>
      <c r="DW1212" s="450"/>
      <c r="DX1212" s="450"/>
      <c r="DY1212" s="450"/>
      <c r="DZ1212" s="450"/>
      <c r="EA1212" s="450"/>
      <c r="EB1212" s="450"/>
      <c r="EC1212" s="450"/>
      <c r="ED1212" s="450"/>
      <c r="EE1212" s="446"/>
      <c r="EF1212" s="446"/>
      <c r="EL1212" s="4"/>
      <c r="EM1212" s="4"/>
      <c r="EN1212" s="5"/>
      <c r="EO1212" s="4"/>
      <c r="FA1212" s="23"/>
      <c r="FB1212" s="24"/>
      <c r="FC1212" s="75"/>
      <c r="FD1212" s="76"/>
      <c r="FF1212" s="89"/>
      <c r="IA1212" s="214"/>
      <c r="IB1212" s="215"/>
      <c r="IC1212" s="214"/>
      <c r="ID1212" s="215"/>
      <c r="IE1212" s="214"/>
      <c r="IF1212" s="214"/>
      <c r="IG1212" s="214"/>
      <c r="IH1212" s="233"/>
      <c r="II1212" s="160"/>
      <c r="IJ1212" s="217"/>
      <c r="IK1212" s="218"/>
      <c r="IL1212" s="218"/>
      <c r="IM1212" s="218"/>
      <c r="IO1212" s="391"/>
    </row>
    <row r="1213" spans="1:249" s="6" customFormat="1" ht="15" x14ac:dyDescent="0.2">
      <c r="A1213" s="467" t="s">
        <v>2165</v>
      </c>
      <c r="B1213" s="467" t="s">
        <v>1969</v>
      </c>
      <c r="C1213" s="393" t="s">
        <v>1260</v>
      </c>
      <c r="D1213" s="468"/>
      <c r="E1213" s="462" t="s">
        <v>2136</v>
      </c>
      <c r="F1213" s="14" t="s">
        <v>2149</v>
      </c>
      <c r="G1213" s="14" t="s">
        <v>2149</v>
      </c>
      <c r="H1213" s="469" t="s">
        <v>2149</v>
      </c>
      <c r="I1213" s="462"/>
      <c r="J1213" s="456"/>
      <c r="K1213" s="11"/>
      <c r="L1213" s="11"/>
      <c r="M1213" s="14"/>
      <c r="N1213" s="470"/>
      <c r="O1213" s="14"/>
      <c r="P1213" s="14"/>
      <c r="Q1213" s="14"/>
      <c r="R1213" s="14"/>
      <c r="S1213" s="14"/>
      <c r="T1213" s="469"/>
      <c r="U1213" s="454"/>
      <c r="V1213" s="454"/>
      <c r="W1213" s="9"/>
      <c r="X1213" s="9"/>
      <c r="Y1213" s="10"/>
      <c r="Z1213" s="495" t="s">
        <v>2194</v>
      </c>
      <c r="AA1213" s="11"/>
      <c r="AB1213" s="472"/>
      <c r="AC1213" s="473"/>
      <c r="AD1213" s="473"/>
      <c r="AE1213" s="496">
        <v>3</v>
      </c>
      <c r="AF1213" s="12"/>
      <c r="AG1213" s="12"/>
      <c r="AH1213" s="13"/>
      <c r="AI1213" s="14"/>
      <c r="AJ1213" s="14"/>
      <c r="AK1213" s="7"/>
      <c r="AL1213" s="7"/>
      <c r="AM1213" s="15"/>
      <c r="AN1213" s="15"/>
      <c r="AO1213" s="8"/>
      <c r="AP1213" s="453" t="s">
        <v>644</v>
      </c>
      <c r="AQ1213" s="17"/>
      <c r="AR1213" s="18"/>
      <c r="AS1213" s="19"/>
      <c r="AT1213" s="19"/>
      <c r="AU1213" s="19"/>
      <c r="AV1213" s="19"/>
      <c r="AW1213" s="19"/>
      <c r="AX1213" s="19"/>
      <c r="AY1213" s="19"/>
      <c r="AZ1213" s="20"/>
      <c r="BA1213" s="20"/>
      <c r="BB1213" s="21"/>
      <c r="BC1213" s="22" t="s">
        <v>2179</v>
      </c>
      <c r="BD1213" s="77"/>
      <c r="BE1213" s="91"/>
      <c r="BF1213" s="91"/>
      <c r="BG1213" s="92"/>
      <c r="BH1213"/>
      <c r="BI1213"/>
      <c r="BJ1213"/>
      <c r="BK1213"/>
      <c r="BL1213"/>
      <c r="BM1213"/>
      <c r="BN1213"/>
      <c r="BO1213"/>
      <c r="BP1213"/>
      <c r="BQ1213"/>
      <c r="BR1213"/>
      <c r="BS1213"/>
      <c r="BT1213" s="92"/>
      <c r="BU1213" s="92"/>
      <c r="BV1213" s="92"/>
      <c r="BW1213" s="5"/>
      <c r="BX1213" s="5"/>
      <c r="BY1213" s="5"/>
      <c r="BZ1213" s="5"/>
      <c r="CA1213" s="5"/>
      <c r="CB1213" s="5"/>
      <c r="CC1213" s="5"/>
      <c r="CD1213" s="440"/>
      <c r="CE1213" s="440"/>
      <c r="CF1213" s="441"/>
      <c r="CG1213" s="442"/>
      <c r="CH1213" s="443"/>
      <c r="CI1213" s="443"/>
      <c r="CJ1213" s="443"/>
      <c r="CK1213" s="443"/>
      <c r="CL1213" s="4"/>
      <c r="CM1213" s="4"/>
      <c r="CN1213" s="5"/>
      <c r="CO1213" s="4"/>
      <c r="CP1213" s="444"/>
      <c r="CQ1213" s="445"/>
      <c r="CR1213" s="446"/>
      <c r="CS1213" s="446"/>
      <c r="CT1213" s="444"/>
      <c r="CU1213" s="444"/>
      <c r="CV1213" s="444"/>
      <c r="CW1213" s="444"/>
      <c r="CX1213" s="447"/>
      <c r="CY1213" s="447"/>
      <c r="CZ1213" s="447"/>
      <c r="DA1213" s="447"/>
      <c r="DB1213" s="448"/>
      <c r="DC1213" s="448"/>
      <c r="DD1213" s="446"/>
      <c r="DE1213" s="439"/>
      <c r="DF1213" s="439"/>
      <c r="DG1213" s="439"/>
      <c r="DH1213" s="439"/>
      <c r="DI1213" s="439"/>
      <c r="DJ1213" s="439"/>
      <c r="DK1213" s="439"/>
      <c r="DL1213" s="446"/>
      <c r="DM1213" s="446"/>
      <c r="DN1213" s="444"/>
      <c r="DO1213" s="444"/>
      <c r="DP1213" s="444"/>
      <c r="DQ1213" s="444"/>
      <c r="DR1213" s="444"/>
      <c r="DS1213" s="441"/>
      <c r="DT1213" s="449"/>
      <c r="DU1213" s="450"/>
      <c r="DV1213" s="450"/>
      <c r="DW1213" s="450"/>
      <c r="DX1213" s="450"/>
      <c r="DY1213" s="450"/>
      <c r="DZ1213" s="450"/>
      <c r="EA1213" s="450"/>
      <c r="EB1213" s="450"/>
      <c r="EC1213" s="450"/>
      <c r="ED1213" s="450"/>
      <c r="EE1213" s="446"/>
      <c r="EF1213" s="446"/>
      <c r="EL1213" s="4"/>
      <c r="EM1213" s="4"/>
      <c r="EN1213" s="5"/>
      <c r="EO1213" s="4"/>
      <c r="FA1213" s="23"/>
      <c r="FB1213" s="24"/>
      <c r="FC1213" s="75"/>
      <c r="FD1213" s="76"/>
      <c r="FF1213" s="89"/>
      <c r="IA1213" s="214"/>
      <c r="IB1213" s="215"/>
      <c r="IC1213" s="214"/>
      <c r="ID1213" s="215"/>
      <c r="IE1213" s="214"/>
      <c r="IF1213" s="214"/>
      <c r="IG1213" s="214"/>
      <c r="IH1213" s="233"/>
      <c r="II1213" s="160"/>
      <c r="IJ1213" s="217"/>
      <c r="IK1213" s="218"/>
      <c r="IL1213" s="218"/>
      <c r="IM1213" s="218"/>
      <c r="IO1213" s="391"/>
    </row>
    <row r="1214" spans="1:249" s="6" customFormat="1" ht="15" x14ac:dyDescent="0.2">
      <c r="A1214" s="467" t="s">
        <v>2165</v>
      </c>
      <c r="B1214" s="467" t="s">
        <v>2157</v>
      </c>
      <c r="C1214" s="393" t="s">
        <v>1261</v>
      </c>
      <c r="D1214" s="468"/>
      <c r="E1214" s="462" t="s">
        <v>2136</v>
      </c>
      <c r="F1214" s="14" t="s">
        <v>2149</v>
      </c>
      <c r="G1214" s="14" t="s">
        <v>2149</v>
      </c>
      <c r="H1214" s="469" t="s">
        <v>2149</v>
      </c>
      <c r="I1214" s="462"/>
      <c r="J1214" s="456"/>
      <c r="K1214" s="11"/>
      <c r="L1214" s="11"/>
      <c r="M1214" s="14"/>
      <c r="N1214" s="470"/>
      <c r="O1214" s="14"/>
      <c r="P1214" s="14"/>
      <c r="Q1214" s="14"/>
      <c r="R1214" s="14"/>
      <c r="S1214" s="14"/>
      <c r="T1214" s="469"/>
      <c r="U1214" s="454"/>
      <c r="V1214" s="454"/>
      <c r="W1214" s="9"/>
      <c r="X1214" s="9"/>
      <c r="Y1214" s="10"/>
      <c r="Z1214" s="495" t="s">
        <v>2195</v>
      </c>
      <c r="AA1214" s="11"/>
      <c r="AB1214" s="472"/>
      <c r="AC1214" s="473"/>
      <c r="AD1214" s="473"/>
      <c r="AE1214" s="496" t="s">
        <v>2195</v>
      </c>
      <c r="AF1214" s="12"/>
      <c r="AG1214" s="12"/>
      <c r="AH1214" s="13"/>
      <c r="AI1214" s="14"/>
      <c r="AJ1214" s="14"/>
      <c r="AK1214" s="7"/>
      <c r="AL1214" s="7"/>
      <c r="AM1214" s="15"/>
      <c r="AN1214" s="15"/>
      <c r="AO1214" s="8"/>
      <c r="AP1214" s="453" t="s">
        <v>645</v>
      </c>
      <c r="AQ1214" s="17"/>
      <c r="AR1214" s="18"/>
      <c r="AS1214" s="19"/>
      <c r="AT1214" s="19"/>
      <c r="AU1214" s="19"/>
      <c r="AV1214" s="19"/>
      <c r="AW1214" s="19"/>
      <c r="AX1214" s="19"/>
      <c r="AY1214" s="19"/>
      <c r="AZ1214" s="20"/>
      <c r="BA1214" s="20"/>
      <c r="BB1214" s="21"/>
      <c r="BC1214" s="22" t="s">
        <v>2179</v>
      </c>
      <c r="BD1214" s="77"/>
      <c r="BE1214" s="91"/>
      <c r="BF1214" s="91"/>
      <c r="BG1214" s="92"/>
      <c r="BH1214"/>
      <c r="BI1214"/>
      <c r="BJ1214"/>
      <c r="BK1214"/>
      <c r="BL1214"/>
      <c r="BM1214"/>
      <c r="BN1214"/>
      <c r="BO1214"/>
      <c r="BP1214"/>
      <c r="BQ1214"/>
      <c r="BR1214"/>
      <c r="BS1214"/>
      <c r="BT1214" s="92"/>
      <c r="BU1214" s="92"/>
      <c r="BV1214" s="92"/>
      <c r="BW1214" s="5"/>
      <c r="BX1214" s="5"/>
      <c r="BY1214" s="5"/>
      <c r="BZ1214" s="5"/>
      <c r="CA1214" s="5"/>
      <c r="CB1214" s="5"/>
      <c r="CC1214" s="5"/>
      <c r="CD1214" s="440"/>
      <c r="CE1214" s="440"/>
      <c r="CF1214" s="441"/>
      <c r="CG1214" s="442"/>
      <c r="CH1214" s="443"/>
      <c r="CI1214" s="443"/>
      <c r="CJ1214" s="443"/>
      <c r="CK1214" s="443"/>
      <c r="CL1214" s="4"/>
      <c r="CM1214" s="4"/>
      <c r="CN1214" s="5"/>
      <c r="CO1214" s="4"/>
      <c r="CP1214" s="444"/>
      <c r="CQ1214" s="445"/>
      <c r="CR1214" s="446"/>
      <c r="CS1214" s="446"/>
      <c r="CT1214" s="444"/>
      <c r="CU1214" s="444"/>
      <c r="CV1214" s="444"/>
      <c r="CW1214" s="444"/>
      <c r="CX1214" s="447"/>
      <c r="CY1214" s="447"/>
      <c r="CZ1214" s="447"/>
      <c r="DA1214" s="447"/>
      <c r="DB1214" s="448"/>
      <c r="DC1214" s="448"/>
      <c r="DD1214" s="446"/>
      <c r="DE1214" s="439"/>
      <c r="DF1214" s="439"/>
      <c r="DG1214" s="439"/>
      <c r="DH1214" s="439"/>
      <c r="DI1214" s="439"/>
      <c r="DJ1214" s="439"/>
      <c r="DK1214" s="439"/>
      <c r="DL1214" s="446"/>
      <c r="DM1214" s="446"/>
      <c r="DN1214" s="444"/>
      <c r="DO1214" s="444"/>
      <c r="DP1214" s="444"/>
      <c r="DQ1214" s="444"/>
      <c r="DR1214" s="444"/>
      <c r="DS1214" s="441"/>
      <c r="DT1214" s="449"/>
      <c r="DU1214" s="450"/>
      <c r="DV1214" s="450"/>
      <c r="DW1214" s="450"/>
      <c r="DX1214" s="450"/>
      <c r="DY1214" s="450"/>
      <c r="DZ1214" s="450"/>
      <c r="EA1214" s="450"/>
      <c r="EB1214" s="450"/>
      <c r="EC1214" s="450"/>
      <c r="ED1214" s="450"/>
      <c r="EE1214" s="446"/>
      <c r="EF1214" s="446"/>
      <c r="EL1214" s="4"/>
      <c r="EM1214" s="4"/>
      <c r="EN1214" s="5"/>
      <c r="EO1214" s="4"/>
      <c r="FA1214" s="23"/>
      <c r="FB1214" s="24"/>
      <c r="FC1214" s="75"/>
      <c r="FD1214" s="76"/>
      <c r="FF1214" s="89"/>
      <c r="IA1214" s="214"/>
      <c r="IB1214" s="215"/>
      <c r="IC1214" s="214"/>
      <c r="ID1214" s="215"/>
      <c r="IE1214" s="214"/>
      <c r="IF1214" s="214"/>
      <c r="IG1214" s="214"/>
      <c r="IH1214" s="233"/>
      <c r="II1214" s="160"/>
      <c r="IJ1214" s="217"/>
      <c r="IK1214" s="218"/>
      <c r="IL1214" s="218"/>
      <c r="IM1214" s="218"/>
      <c r="IO1214" s="391"/>
    </row>
    <row r="1215" spans="1:249" s="6" customFormat="1" ht="15" x14ac:dyDescent="0.2">
      <c r="A1215" s="467" t="s">
        <v>2195</v>
      </c>
      <c r="B1215" s="467" t="s">
        <v>2149</v>
      </c>
      <c r="C1215" s="393" t="s">
        <v>1262</v>
      </c>
      <c r="D1215" s="468"/>
      <c r="E1215" s="462" t="s">
        <v>2141</v>
      </c>
      <c r="F1215" s="14" t="s">
        <v>2149</v>
      </c>
      <c r="G1215" s="14" t="s">
        <v>2149</v>
      </c>
      <c r="H1215" s="469" t="s">
        <v>2149</v>
      </c>
      <c r="I1215" s="462"/>
      <c r="J1215" s="456"/>
      <c r="K1215" s="11"/>
      <c r="L1215" s="11"/>
      <c r="M1215" s="14"/>
      <c r="N1215" s="470"/>
      <c r="O1215" s="14"/>
      <c r="P1215" s="14"/>
      <c r="Q1215" s="14"/>
      <c r="R1215" s="14"/>
      <c r="S1215" s="14"/>
      <c r="T1215" s="469"/>
      <c r="U1215" s="454"/>
      <c r="V1215" s="454"/>
      <c r="W1215" s="9"/>
      <c r="X1215" s="9"/>
      <c r="Y1215" s="10"/>
      <c r="Z1215" s="495" t="s">
        <v>2195</v>
      </c>
      <c r="AA1215" s="11"/>
      <c r="AB1215" s="472"/>
      <c r="AC1215" s="473"/>
      <c r="AD1215" s="473"/>
      <c r="AE1215" s="496" t="s">
        <v>2195</v>
      </c>
      <c r="AF1215" s="12"/>
      <c r="AG1215" s="12"/>
      <c r="AH1215" s="13"/>
      <c r="AI1215" s="14"/>
      <c r="AJ1215" s="14"/>
      <c r="AK1215" s="7"/>
      <c r="AL1215" s="7"/>
      <c r="AM1215" s="15"/>
      <c r="AN1215" s="15"/>
      <c r="AO1215" s="8"/>
      <c r="AP1215" s="453" t="s">
        <v>646</v>
      </c>
      <c r="AQ1215" s="17"/>
      <c r="AR1215" s="18"/>
      <c r="AS1215" s="19"/>
      <c r="AT1215" s="19"/>
      <c r="AU1215" s="19"/>
      <c r="AV1215" s="19"/>
      <c r="AW1215" s="19"/>
      <c r="AX1215" s="19"/>
      <c r="AY1215" s="19"/>
      <c r="AZ1215" s="20"/>
      <c r="BA1215" s="20"/>
      <c r="BB1215" s="21"/>
      <c r="BC1215" s="22" t="s">
        <v>2179</v>
      </c>
      <c r="BD1215" s="77"/>
      <c r="BE1215" s="91"/>
      <c r="BF1215" s="91"/>
      <c r="BG1215" s="92"/>
      <c r="BH1215"/>
      <c r="BI1215"/>
      <c r="BJ1215"/>
      <c r="BK1215"/>
      <c r="BL1215"/>
      <c r="BM1215"/>
      <c r="BN1215"/>
      <c r="BO1215"/>
      <c r="BP1215"/>
      <c r="BQ1215"/>
      <c r="BR1215"/>
      <c r="BS1215"/>
      <c r="BT1215" s="92"/>
      <c r="BU1215" s="92"/>
      <c r="BV1215" s="92"/>
      <c r="BW1215" s="5"/>
      <c r="BX1215" s="5"/>
      <c r="BY1215" s="5"/>
      <c r="BZ1215" s="5"/>
      <c r="CA1215" s="5"/>
      <c r="CB1215" s="5"/>
      <c r="CC1215" s="5"/>
      <c r="CD1215" s="440"/>
      <c r="CE1215" s="440"/>
      <c r="CF1215" s="441"/>
      <c r="CG1215" s="442"/>
      <c r="CH1215" s="443"/>
      <c r="CI1215" s="443"/>
      <c r="CJ1215" s="443"/>
      <c r="CK1215" s="443"/>
      <c r="CL1215" s="4"/>
      <c r="CM1215" s="4"/>
      <c r="CN1215" s="5"/>
      <c r="CO1215" s="4"/>
      <c r="CP1215" s="444"/>
      <c r="CQ1215" s="445"/>
      <c r="CR1215" s="446"/>
      <c r="CS1215" s="446"/>
      <c r="CT1215" s="444"/>
      <c r="CU1215" s="444"/>
      <c r="CV1215" s="444"/>
      <c r="CW1215" s="444"/>
      <c r="CX1215" s="447"/>
      <c r="CY1215" s="447"/>
      <c r="CZ1215" s="447"/>
      <c r="DA1215" s="447"/>
      <c r="DB1215" s="448"/>
      <c r="DC1215" s="448"/>
      <c r="DD1215" s="446"/>
      <c r="DE1215" s="439"/>
      <c r="DF1215" s="439"/>
      <c r="DG1215" s="439"/>
      <c r="DH1215" s="439"/>
      <c r="DI1215" s="439"/>
      <c r="DJ1215" s="439"/>
      <c r="DK1215" s="439"/>
      <c r="DL1215" s="446"/>
      <c r="DM1215" s="446"/>
      <c r="DN1215" s="444"/>
      <c r="DO1215" s="444"/>
      <c r="DP1215" s="444"/>
      <c r="DQ1215" s="444"/>
      <c r="DR1215" s="444"/>
      <c r="DS1215" s="441"/>
      <c r="DT1215" s="449"/>
      <c r="DU1215" s="450"/>
      <c r="DV1215" s="450"/>
      <c r="DW1215" s="450"/>
      <c r="DX1215" s="450"/>
      <c r="DY1215" s="450"/>
      <c r="DZ1215" s="450"/>
      <c r="EA1215" s="450"/>
      <c r="EB1215" s="450"/>
      <c r="EC1215" s="450"/>
      <c r="ED1215" s="450"/>
      <c r="EE1215" s="446"/>
      <c r="EF1215" s="446"/>
      <c r="EL1215" s="4"/>
      <c r="EM1215" s="4"/>
      <c r="EN1215" s="5"/>
      <c r="EO1215" s="4"/>
      <c r="FA1215" s="23"/>
      <c r="FB1215" s="24"/>
      <c r="FC1215" s="75"/>
      <c r="FD1215" s="76"/>
      <c r="FF1215" s="89"/>
      <c r="IA1215" s="214"/>
      <c r="IB1215" s="215"/>
      <c r="IC1215" s="214"/>
      <c r="ID1215" s="215"/>
      <c r="IE1215" s="214"/>
      <c r="IF1215" s="214"/>
      <c r="IG1215" s="214"/>
      <c r="IH1215" s="233"/>
      <c r="II1215" s="160"/>
      <c r="IJ1215" s="217"/>
      <c r="IK1215" s="218"/>
      <c r="IL1215" s="218"/>
      <c r="IM1215" s="218"/>
      <c r="IO1215" s="391"/>
    </row>
    <row r="1216" spans="1:249" s="6" customFormat="1" ht="15" x14ac:dyDescent="0.2">
      <c r="A1216" s="467" t="s">
        <v>2195</v>
      </c>
      <c r="B1216" s="467" t="s">
        <v>2149</v>
      </c>
      <c r="C1216" s="393" t="s">
        <v>1263</v>
      </c>
      <c r="D1216" s="468"/>
      <c r="E1216" s="462" t="s">
        <v>2139</v>
      </c>
      <c r="F1216" s="14" t="s">
        <v>2149</v>
      </c>
      <c r="G1216" s="14" t="s">
        <v>2154</v>
      </c>
      <c r="H1216" s="469" t="s">
        <v>2149</v>
      </c>
      <c r="I1216" s="462"/>
      <c r="J1216" s="456"/>
      <c r="K1216" s="11"/>
      <c r="L1216" s="11"/>
      <c r="M1216" s="14"/>
      <c r="N1216" s="470"/>
      <c r="O1216" s="14"/>
      <c r="P1216" s="14"/>
      <c r="Q1216" s="14"/>
      <c r="R1216" s="14"/>
      <c r="S1216" s="14"/>
      <c r="T1216" s="469"/>
      <c r="U1216" s="454"/>
      <c r="V1216" s="454"/>
      <c r="W1216" s="9"/>
      <c r="X1216" s="9"/>
      <c r="Y1216" s="10"/>
      <c r="Z1216" s="495" t="s">
        <v>2195</v>
      </c>
      <c r="AA1216" s="11"/>
      <c r="AB1216" s="472"/>
      <c r="AC1216" s="473"/>
      <c r="AD1216" s="473"/>
      <c r="AE1216" s="496" t="s">
        <v>2195</v>
      </c>
      <c r="AF1216" s="12"/>
      <c r="AG1216" s="12"/>
      <c r="AH1216" s="13"/>
      <c r="AI1216" s="14"/>
      <c r="AJ1216" s="14"/>
      <c r="AK1216" s="7"/>
      <c r="AL1216" s="7"/>
      <c r="AM1216" s="15"/>
      <c r="AN1216" s="15"/>
      <c r="AO1216" s="8"/>
      <c r="AP1216" s="453" t="s">
        <v>647</v>
      </c>
      <c r="AQ1216" s="17"/>
      <c r="AR1216" s="18"/>
      <c r="AS1216" s="19"/>
      <c r="AT1216" s="19"/>
      <c r="AU1216" s="19"/>
      <c r="AV1216" s="19"/>
      <c r="AW1216" s="19"/>
      <c r="AX1216" s="19"/>
      <c r="AY1216" s="19"/>
      <c r="AZ1216" s="20"/>
      <c r="BA1216" s="20"/>
      <c r="BB1216" s="21"/>
      <c r="BC1216" s="22" t="s">
        <v>2179</v>
      </c>
      <c r="BD1216" s="77"/>
      <c r="BE1216" s="91"/>
      <c r="BF1216" s="91"/>
      <c r="BG1216" s="92"/>
      <c r="BH1216"/>
      <c r="BI1216"/>
      <c r="BJ1216"/>
      <c r="BK1216"/>
      <c r="BL1216"/>
      <c r="BM1216"/>
      <c r="BN1216"/>
      <c r="BO1216"/>
      <c r="BP1216"/>
      <c r="BQ1216"/>
      <c r="BR1216"/>
      <c r="BS1216"/>
      <c r="BT1216" s="92"/>
      <c r="BU1216" s="92"/>
      <c r="BV1216" s="92"/>
      <c r="BW1216" s="5"/>
      <c r="BX1216" s="5"/>
      <c r="BY1216" s="5"/>
      <c r="BZ1216" s="5"/>
      <c r="CA1216" s="5"/>
      <c r="CB1216" s="5"/>
      <c r="CC1216" s="5"/>
      <c r="CD1216" s="440"/>
      <c r="CE1216" s="440"/>
      <c r="CF1216" s="441"/>
      <c r="CG1216" s="442"/>
      <c r="CH1216" s="443"/>
      <c r="CI1216" s="443"/>
      <c r="CJ1216" s="443"/>
      <c r="CK1216" s="443"/>
      <c r="CL1216" s="4"/>
      <c r="CM1216" s="4"/>
      <c r="CN1216" s="5"/>
      <c r="CO1216" s="4"/>
      <c r="CP1216" s="444"/>
      <c r="CQ1216" s="445"/>
      <c r="CR1216" s="446"/>
      <c r="CS1216" s="446"/>
      <c r="CT1216" s="444"/>
      <c r="CU1216" s="444"/>
      <c r="CV1216" s="444"/>
      <c r="CW1216" s="444"/>
      <c r="CX1216" s="447"/>
      <c r="CY1216" s="447"/>
      <c r="CZ1216" s="447"/>
      <c r="DA1216" s="447"/>
      <c r="DB1216" s="448"/>
      <c r="DC1216" s="448"/>
      <c r="DD1216" s="446"/>
      <c r="DE1216" s="439"/>
      <c r="DF1216" s="439"/>
      <c r="DG1216" s="439"/>
      <c r="DH1216" s="439"/>
      <c r="DI1216" s="439"/>
      <c r="DJ1216" s="439"/>
      <c r="DK1216" s="439"/>
      <c r="DL1216" s="446"/>
      <c r="DM1216" s="446"/>
      <c r="DN1216" s="444"/>
      <c r="DO1216" s="444"/>
      <c r="DP1216" s="444"/>
      <c r="DQ1216" s="444"/>
      <c r="DR1216" s="444"/>
      <c r="DS1216" s="441"/>
      <c r="DT1216" s="449"/>
      <c r="DU1216" s="450"/>
      <c r="DV1216" s="450"/>
      <c r="DW1216" s="450"/>
      <c r="DX1216" s="450"/>
      <c r="DY1216" s="450"/>
      <c r="DZ1216" s="450"/>
      <c r="EA1216" s="450"/>
      <c r="EB1216" s="450"/>
      <c r="EC1216" s="450"/>
      <c r="ED1216" s="450"/>
      <c r="EE1216" s="446"/>
      <c r="EF1216" s="446"/>
      <c r="EL1216" s="4"/>
      <c r="EM1216" s="4"/>
      <c r="EN1216" s="5"/>
      <c r="EO1216" s="4"/>
      <c r="FA1216" s="23"/>
      <c r="FB1216" s="24"/>
      <c r="FC1216" s="75"/>
      <c r="FD1216" s="76"/>
      <c r="FF1216" s="89"/>
      <c r="IA1216" s="214"/>
      <c r="IB1216" s="215"/>
      <c r="IC1216" s="214"/>
      <c r="ID1216" s="215"/>
      <c r="IE1216" s="214"/>
      <c r="IF1216" s="214"/>
      <c r="IG1216" s="214"/>
      <c r="IH1216" s="233"/>
      <c r="II1216" s="160"/>
      <c r="IJ1216" s="217"/>
      <c r="IK1216" s="218"/>
      <c r="IL1216" s="218"/>
      <c r="IM1216" s="218"/>
      <c r="IO1216" s="391"/>
    </row>
    <row r="1217" spans="1:249" s="6" customFormat="1" ht="15" x14ac:dyDescent="0.2">
      <c r="A1217" s="467" t="s">
        <v>2166</v>
      </c>
      <c r="B1217" s="467" t="s">
        <v>2149</v>
      </c>
      <c r="C1217" s="393" t="s">
        <v>1264</v>
      </c>
      <c r="D1217" s="468"/>
      <c r="E1217" s="462" t="s">
        <v>2138</v>
      </c>
      <c r="F1217" s="14" t="s">
        <v>2147</v>
      </c>
      <c r="G1217" s="14" t="s">
        <v>2149</v>
      </c>
      <c r="H1217" s="469" t="s">
        <v>2149</v>
      </c>
      <c r="I1217" s="462"/>
      <c r="J1217" s="456"/>
      <c r="K1217" s="11"/>
      <c r="L1217" s="11"/>
      <c r="M1217" s="14"/>
      <c r="N1217" s="470"/>
      <c r="O1217" s="14"/>
      <c r="P1217" s="14"/>
      <c r="Q1217" s="14"/>
      <c r="R1217" s="14"/>
      <c r="S1217" s="14"/>
      <c r="T1217" s="469"/>
      <c r="U1217" s="454"/>
      <c r="V1217" s="454"/>
      <c r="W1217" s="9"/>
      <c r="X1217" s="9"/>
      <c r="Y1217" s="10"/>
      <c r="Z1217" s="495" t="s">
        <v>2166</v>
      </c>
      <c r="AA1217" s="11"/>
      <c r="AB1217" s="472"/>
      <c r="AC1217" s="473"/>
      <c r="AD1217" s="473"/>
      <c r="AE1217" s="496" t="s">
        <v>2166</v>
      </c>
      <c r="AF1217" s="12"/>
      <c r="AG1217" s="12"/>
      <c r="AH1217" s="13"/>
      <c r="AI1217" s="14"/>
      <c r="AJ1217" s="14"/>
      <c r="AK1217" s="7"/>
      <c r="AL1217" s="7"/>
      <c r="AM1217" s="15"/>
      <c r="AN1217" s="15"/>
      <c r="AO1217" s="8"/>
      <c r="AP1217" s="453" t="s">
        <v>648</v>
      </c>
      <c r="AQ1217" s="17"/>
      <c r="AR1217" s="18"/>
      <c r="AS1217" s="19"/>
      <c r="AT1217" s="19"/>
      <c r="AU1217" s="19"/>
      <c r="AV1217" s="19"/>
      <c r="AW1217" s="19"/>
      <c r="AX1217" s="19"/>
      <c r="AY1217" s="19"/>
      <c r="AZ1217" s="20"/>
      <c r="BA1217" s="20"/>
      <c r="BB1217" s="21"/>
      <c r="BC1217" s="22" t="s">
        <v>2179</v>
      </c>
      <c r="BD1217" s="77"/>
      <c r="BE1217" s="91"/>
      <c r="BF1217" s="91"/>
      <c r="BG1217" s="92"/>
      <c r="BH1217"/>
      <c r="BI1217"/>
      <c r="BJ1217"/>
      <c r="BK1217"/>
      <c r="BL1217"/>
      <c r="BM1217"/>
      <c r="BN1217"/>
      <c r="BO1217"/>
      <c r="BP1217"/>
      <c r="BQ1217"/>
      <c r="BR1217"/>
      <c r="BS1217"/>
      <c r="BT1217" s="92"/>
      <c r="BU1217" s="92"/>
      <c r="BV1217" s="92"/>
      <c r="BW1217" s="5"/>
      <c r="BX1217" s="5"/>
      <c r="BY1217" s="5"/>
      <c r="BZ1217" s="5"/>
      <c r="CA1217" s="5"/>
      <c r="CB1217" s="5"/>
      <c r="CC1217" s="5"/>
      <c r="CD1217" s="440"/>
      <c r="CE1217" s="440"/>
      <c r="CF1217" s="441"/>
      <c r="CG1217" s="442"/>
      <c r="CH1217" s="443"/>
      <c r="CI1217" s="443"/>
      <c r="CJ1217" s="443"/>
      <c r="CK1217" s="443"/>
      <c r="CL1217" s="4"/>
      <c r="CM1217" s="4"/>
      <c r="CN1217" s="5"/>
      <c r="CO1217" s="4"/>
      <c r="CP1217" s="444"/>
      <c r="CQ1217" s="445"/>
      <c r="CR1217" s="446"/>
      <c r="CS1217" s="446"/>
      <c r="CT1217" s="444"/>
      <c r="CU1217" s="444"/>
      <c r="CV1217" s="444"/>
      <c r="CW1217" s="444"/>
      <c r="CX1217" s="447"/>
      <c r="CY1217" s="447"/>
      <c r="CZ1217" s="447"/>
      <c r="DA1217" s="447"/>
      <c r="DB1217" s="448"/>
      <c r="DC1217" s="448"/>
      <c r="DD1217" s="446"/>
      <c r="DE1217" s="439"/>
      <c r="DF1217" s="439"/>
      <c r="DG1217" s="439"/>
      <c r="DH1217" s="439"/>
      <c r="DI1217" s="439"/>
      <c r="DJ1217" s="439"/>
      <c r="DK1217" s="439"/>
      <c r="DL1217" s="446"/>
      <c r="DM1217" s="446"/>
      <c r="DN1217" s="444"/>
      <c r="DO1217" s="444"/>
      <c r="DP1217" s="444"/>
      <c r="DQ1217" s="444"/>
      <c r="DR1217" s="444"/>
      <c r="DS1217" s="441"/>
      <c r="DT1217" s="449"/>
      <c r="DU1217" s="450"/>
      <c r="DV1217" s="450"/>
      <c r="DW1217" s="450"/>
      <c r="DX1217" s="450"/>
      <c r="DY1217" s="450"/>
      <c r="DZ1217" s="450"/>
      <c r="EA1217" s="450"/>
      <c r="EB1217" s="450"/>
      <c r="EC1217" s="450"/>
      <c r="ED1217" s="450"/>
      <c r="EE1217" s="446"/>
      <c r="EF1217" s="446"/>
      <c r="EL1217" s="4"/>
      <c r="EM1217" s="4"/>
      <c r="EN1217" s="5"/>
      <c r="EO1217" s="4"/>
      <c r="FA1217" s="23"/>
      <c r="FB1217" s="24"/>
      <c r="FC1217" s="75"/>
      <c r="FD1217" s="76"/>
      <c r="FF1217" s="89"/>
      <c r="IA1217" s="214"/>
      <c r="IB1217" s="215"/>
      <c r="IC1217" s="214"/>
      <c r="ID1217" s="215"/>
      <c r="IE1217" s="214"/>
      <c r="IF1217" s="214"/>
      <c r="IG1217" s="214"/>
      <c r="IH1217" s="233"/>
      <c r="II1217" s="160"/>
      <c r="IJ1217" s="217"/>
      <c r="IK1217" s="218"/>
      <c r="IL1217" s="218"/>
      <c r="IM1217" s="218"/>
      <c r="IO1217" s="391"/>
    </row>
    <row r="1218" spans="1:249" s="6" customFormat="1" ht="15" x14ac:dyDescent="0.2">
      <c r="A1218" s="467" t="s">
        <v>2166</v>
      </c>
      <c r="B1218" s="467" t="s">
        <v>2157</v>
      </c>
      <c r="C1218" s="393" t="s">
        <v>1265</v>
      </c>
      <c r="D1218" s="468"/>
      <c r="E1218" s="462" t="s">
        <v>2138</v>
      </c>
      <c r="F1218" s="14" t="s">
        <v>2147</v>
      </c>
      <c r="G1218" s="14" t="s">
        <v>2149</v>
      </c>
      <c r="H1218" s="469" t="s">
        <v>2149</v>
      </c>
      <c r="I1218" s="462"/>
      <c r="J1218" s="456"/>
      <c r="K1218" s="11"/>
      <c r="L1218" s="11"/>
      <c r="M1218" s="14"/>
      <c r="N1218" s="470"/>
      <c r="O1218" s="14"/>
      <c r="P1218" s="14"/>
      <c r="Q1218" s="14"/>
      <c r="R1218" s="14"/>
      <c r="S1218" s="14"/>
      <c r="T1218" s="469"/>
      <c r="U1218" s="454"/>
      <c r="V1218" s="454"/>
      <c r="W1218" s="9"/>
      <c r="X1218" s="9"/>
      <c r="Y1218" s="10"/>
      <c r="Z1218" s="495" t="s">
        <v>2195</v>
      </c>
      <c r="AA1218" s="11"/>
      <c r="AB1218" s="472"/>
      <c r="AC1218" s="473"/>
      <c r="AD1218" s="473"/>
      <c r="AE1218" s="496" t="s">
        <v>2195</v>
      </c>
      <c r="AF1218" s="12"/>
      <c r="AG1218" s="12"/>
      <c r="AH1218" s="13"/>
      <c r="AI1218" s="14"/>
      <c r="AJ1218" s="14"/>
      <c r="AK1218" s="7"/>
      <c r="AL1218" s="7"/>
      <c r="AM1218" s="15"/>
      <c r="AN1218" s="15"/>
      <c r="AO1218" s="8"/>
      <c r="AP1218" s="453" t="s">
        <v>649</v>
      </c>
      <c r="AQ1218" s="17"/>
      <c r="AR1218" s="18"/>
      <c r="AS1218" s="19"/>
      <c r="AT1218" s="19"/>
      <c r="AU1218" s="19"/>
      <c r="AV1218" s="19"/>
      <c r="AW1218" s="19"/>
      <c r="AX1218" s="19"/>
      <c r="AY1218" s="19"/>
      <c r="AZ1218" s="20"/>
      <c r="BA1218" s="20"/>
      <c r="BB1218" s="21"/>
      <c r="BC1218" s="22" t="s">
        <v>2179</v>
      </c>
      <c r="BD1218" s="77"/>
      <c r="BE1218" s="91"/>
      <c r="BF1218" s="91"/>
      <c r="BG1218" s="92"/>
      <c r="BH1218"/>
      <c r="BI1218"/>
      <c r="BJ1218"/>
      <c r="BK1218"/>
      <c r="BL1218"/>
      <c r="BM1218"/>
      <c r="BN1218"/>
      <c r="BO1218"/>
      <c r="BP1218"/>
      <c r="BQ1218"/>
      <c r="BR1218"/>
      <c r="BS1218"/>
      <c r="BT1218" s="92"/>
      <c r="BU1218" s="92"/>
      <c r="BV1218" s="92"/>
      <c r="BW1218" s="5"/>
      <c r="BX1218" s="5"/>
      <c r="BY1218" s="5"/>
      <c r="BZ1218" s="5"/>
      <c r="CA1218" s="5"/>
      <c r="CB1218" s="5"/>
      <c r="CC1218" s="5"/>
      <c r="CD1218" s="440"/>
      <c r="CE1218" s="440"/>
      <c r="CF1218" s="441"/>
      <c r="CG1218" s="442"/>
      <c r="CH1218" s="443"/>
      <c r="CI1218" s="443"/>
      <c r="CJ1218" s="443"/>
      <c r="CK1218" s="443"/>
      <c r="CL1218" s="4"/>
      <c r="CM1218" s="4"/>
      <c r="CN1218" s="5"/>
      <c r="CO1218" s="4"/>
      <c r="CP1218" s="444"/>
      <c r="CQ1218" s="445"/>
      <c r="CR1218" s="446"/>
      <c r="CS1218" s="446"/>
      <c r="CT1218" s="444"/>
      <c r="CU1218" s="444"/>
      <c r="CV1218" s="444"/>
      <c r="CW1218" s="444"/>
      <c r="CX1218" s="447"/>
      <c r="CY1218" s="447"/>
      <c r="CZ1218" s="447"/>
      <c r="DA1218" s="447"/>
      <c r="DB1218" s="448"/>
      <c r="DC1218" s="448"/>
      <c r="DD1218" s="446"/>
      <c r="DE1218" s="439"/>
      <c r="DF1218" s="439"/>
      <c r="DG1218" s="439"/>
      <c r="DH1218" s="439"/>
      <c r="DI1218" s="439"/>
      <c r="DJ1218" s="439"/>
      <c r="DK1218" s="439"/>
      <c r="DL1218" s="446"/>
      <c r="DM1218" s="446"/>
      <c r="DN1218" s="444"/>
      <c r="DO1218" s="444"/>
      <c r="DP1218" s="444"/>
      <c r="DQ1218" s="444"/>
      <c r="DR1218" s="444"/>
      <c r="DS1218" s="441"/>
      <c r="DT1218" s="449"/>
      <c r="DU1218" s="450"/>
      <c r="DV1218" s="450"/>
      <c r="DW1218" s="450"/>
      <c r="DX1218" s="450"/>
      <c r="DY1218" s="450"/>
      <c r="DZ1218" s="450"/>
      <c r="EA1218" s="450"/>
      <c r="EB1218" s="450"/>
      <c r="EC1218" s="450"/>
      <c r="ED1218" s="450"/>
      <c r="EE1218" s="446"/>
      <c r="EF1218" s="446"/>
      <c r="EL1218" s="4"/>
      <c r="EM1218" s="4"/>
      <c r="EN1218" s="5"/>
      <c r="EO1218" s="4"/>
      <c r="FA1218" s="23"/>
      <c r="FB1218" s="24"/>
      <c r="FC1218" s="75"/>
      <c r="FD1218" s="76"/>
      <c r="FF1218" s="89"/>
      <c r="IA1218" s="214"/>
      <c r="IB1218" s="215"/>
      <c r="IC1218" s="214"/>
      <c r="ID1218" s="215"/>
      <c r="IE1218" s="214"/>
      <c r="IF1218" s="214"/>
      <c r="IG1218" s="214"/>
      <c r="IH1218" s="233"/>
      <c r="II1218" s="160"/>
      <c r="IJ1218" s="217"/>
      <c r="IK1218" s="218"/>
      <c r="IL1218" s="218"/>
      <c r="IM1218" s="218"/>
      <c r="IO1218" s="391"/>
    </row>
    <row r="1219" spans="1:249" s="6" customFormat="1" ht="15" x14ac:dyDescent="0.2">
      <c r="A1219" s="467">
        <v>2</v>
      </c>
      <c r="B1219" s="467" t="s">
        <v>2149</v>
      </c>
      <c r="C1219" s="393" t="s">
        <v>1266</v>
      </c>
      <c r="D1219" s="468"/>
      <c r="E1219" s="462" t="s">
        <v>2136</v>
      </c>
      <c r="F1219" s="14" t="s">
        <v>2147</v>
      </c>
      <c r="G1219" s="14" t="s">
        <v>2149</v>
      </c>
      <c r="H1219" s="469" t="s">
        <v>2149</v>
      </c>
      <c r="I1219" s="462"/>
      <c r="J1219" s="456"/>
      <c r="K1219" s="11"/>
      <c r="L1219" s="11"/>
      <c r="M1219" s="14"/>
      <c r="N1219" s="470"/>
      <c r="O1219" s="14"/>
      <c r="P1219" s="14"/>
      <c r="Q1219" s="14"/>
      <c r="R1219" s="14"/>
      <c r="S1219" s="14"/>
      <c r="T1219" s="469"/>
      <c r="U1219" s="454"/>
      <c r="V1219" s="454"/>
      <c r="W1219" s="9"/>
      <c r="X1219" s="9"/>
      <c r="Y1219" s="10"/>
      <c r="Z1219" s="495">
        <v>2</v>
      </c>
      <c r="AA1219" s="11"/>
      <c r="AB1219" s="472"/>
      <c r="AC1219" s="473"/>
      <c r="AD1219" s="473"/>
      <c r="AE1219" s="496">
        <v>2</v>
      </c>
      <c r="AF1219" s="12"/>
      <c r="AG1219" s="12"/>
      <c r="AH1219" s="13"/>
      <c r="AI1219" s="14"/>
      <c r="AJ1219" s="14"/>
      <c r="AK1219" s="7"/>
      <c r="AL1219" s="7"/>
      <c r="AM1219" s="15"/>
      <c r="AN1219" s="15"/>
      <c r="AO1219" s="8"/>
      <c r="AP1219" s="453" t="s">
        <v>650</v>
      </c>
      <c r="AQ1219" s="17"/>
      <c r="AR1219" s="18"/>
      <c r="AS1219" s="19"/>
      <c r="AT1219" s="19"/>
      <c r="AU1219" s="19"/>
      <c r="AV1219" s="19"/>
      <c r="AW1219" s="19"/>
      <c r="AX1219" s="19"/>
      <c r="AY1219" s="19"/>
      <c r="AZ1219" s="20"/>
      <c r="BA1219" s="20"/>
      <c r="BB1219" s="21"/>
      <c r="BC1219" s="22" t="s">
        <v>2179</v>
      </c>
      <c r="BD1219" s="77"/>
      <c r="BE1219" s="91"/>
      <c r="BF1219" s="91"/>
      <c r="BG1219" s="92"/>
      <c r="BH1219"/>
      <c r="BI1219"/>
      <c r="BJ1219"/>
      <c r="BK1219"/>
      <c r="BL1219"/>
      <c r="BM1219"/>
      <c r="BN1219"/>
      <c r="BO1219"/>
      <c r="BP1219"/>
      <c r="BQ1219"/>
      <c r="BR1219"/>
      <c r="BS1219"/>
      <c r="BT1219" s="92"/>
      <c r="BU1219" s="92"/>
      <c r="BV1219" s="92"/>
      <c r="BW1219" s="5"/>
      <c r="BX1219" s="5"/>
      <c r="BY1219" s="5"/>
      <c r="BZ1219" s="5"/>
      <c r="CA1219" s="5"/>
      <c r="CB1219" s="5"/>
      <c r="CC1219" s="5"/>
      <c r="CD1219" s="440"/>
      <c r="CE1219" s="440"/>
      <c r="CF1219" s="441"/>
      <c r="CG1219" s="442"/>
      <c r="CH1219" s="443"/>
      <c r="CI1219" s="443"/>
      <c r="CJ1219" s="443"/>
      <c r="CK1219" s="443"/>
      <c r="CL1219" s="4"/>
      <c r="CM1219" s="4"/>
      <c r="CN1219" s="5"/>
      <c r="CO1219" s="4"/>
      <c r="CP1219" s="444"/>
      <c r="CQ1219" s="445"/>
      <c r="CR1219" s="446"/>
      <c r="CS1219" s="446"/>
      <c r="CT1219" s="444"/>
      <c r="CU1219" s="444"/>
      <c r="CV1219" s="444"/>
      <c r="CW1219" s="444"/>
      <c r="CX1219" s="447"/>
      <c r="CY1219" s="447"/>
      <c r="CZ1219" s="447"/>
      <c r="DA1219" s="447"/>
      <c r="DB1219" s="448"/>
      <c r="DC1219" s="448"/>
      <c r="DD1219" s="446"/>
      <c r="DE1219" s="439"/>
      <c r="DF1219" s="439"/>
      <c r="DG1219" s="439"/>
      <c r="DH1219" s="439"/>
      <c r="DI1219" s="439"/>
      <c r="DJ1219" s="439"/>
      <c r="DK1219" s="439"/>
      <c r="DL1219" s="446"/>
      <c r="DM1219" s="446"/>
      <c r="DN1219" s="444"/>
      <c r="DO1219" s="444"/>
      <c r="DP1219" s="444"/>
      <c r="DQ1219" s="444"/>
      <c r="DR1219" s="444"/>
      <c r="DS1219" s="441"/>
      <c r="DT1219" s="449"/>
      <c r="DU1219" s="450"/>
      <c r="DV1219" s="450"/>
      <c r="DW1219" s="450"/>
      <c r="DX1219" s="450"/>
      <c r="DY1219" s="450"/>
      <c r="DZ1219" s="450"/>
      <c r="EA1219" s="450"/>
      <c r="EB1219" s="450"/>
      <c r="EC1219" s="450"/>
      <c r="ED1219" s="450"/>
      <c r="EE1219" s="446"/>
      <c r="EF1219" s="446"/>
      <c r="EL1219" s="4"/>
      <c r="EM1219" s="4"/>
      <c r="EN1219" s="5"/>
      <c r="EO1219" s="4"/>
      <c r="FA1219" s="23"/>
      <c r="FB1219" s="24"/>
      <c r="FC1219" s="75"/>
      <c r="FD1219" s="76"/>
      <c r="FF1219" s="89"/>
      <c r="IA1219" s="214"/>
      <c r="IB1219" s="215"/>
      <c r="IC1219" s="214"/>
      <c r="ID1219" s="215"/>
      <c r="IE1219" s="214"/>
      <c r="IF1219" s="214"/>
      <c r="IG1219" s="214"/>
      <c r="IH1219" s="233"/>
      <c r="II1219" s="160"/>
      <c r="IJ1219" s="217"/>
      <c r="IK1219" s="218"/>
      <c r="IL1219" s="218"/>
      <c r="IM1219" s="218"/>
      <c r="IO1219" s="391"/>
    </row>
    <row r="1220" spans="1:249" s="6" customFormat="1" ht="15" x14ac:dyDescent="0.2">
      <c r="A1220" s="467" t="s">
        <v>2165</v>
      </c>
      <c r="B1220" s="467" t="s">
        <v>1969</v>
      </c>
      <c r="C1220" s="393" t="s">
        <v>3109</v>
      </c>
      <c r="D1220" s="468"/>
      <c r="E1220" s="462" t="s">
        <v>2136</v>
      </c>
      <c r="F1220" s="14" t="s">
        <v>2149</v>
      </c>
      <c r="G1220" s="14" t="s">
        <v>2149</v>
      </c>
      <c r="H1220" s="469" t="s">
        <v>2149</v>
      </c>
      <c r="I1220" s="462"/>
      <c r="J1220" s="456"/>
      <c r="K1220" s="11"/>
      <c r="L1220" s="11"/>
      <c r="M1220" s="14"/>
      <c r="N1220" s="470"/>
      <c r="O1220" s="14"/>
      <c r="P1220" s="14"/>
      <c r="Q1220" s="14"/>
      <c r="R1220" s="14"/>
      <c r="S1220" s="14"/>
      <c r="T1220" s="469"/>
      <c r="U1220" s="454"/>
      <c r="V1220" s="454"/>
      <c r="W1220" s="9"/>
      <c r="X1220" s="9"/>
      <c r="Y1220" s="10"/>
      <c r="Z1220" s="495">
        <v>1</v>
      </c>
      <c r="AA1220" s="11"/>
      <c r="AB1220" s="472"/>
      <c r="AC1220" s="473"/>
      <c r="AD1220" s="473"/>
      <c r="AE1220" s="496">
        <v>1</v>
      </c>
      <c r="AF1220" s="12"/>
      <c r="AG1220" s="12"/>
      <c r="AH1220" s="13"/>
      <c r="AI1220" s="14"/>
      <c r="AJ1220" s="14"/>
      <c r="AK1220" s="7"/>
      <c r="AL1220" s="7"/>
      <c r="AM1220" s="15"/>
      <c r="AN1220" s="15"/>
      <c r="AO1220" s="8"/>
      <c r="AP1220" s="453" t="s">
        <v>651</v>
      </c>
      <c r="AQ1220" s="17"/>
      <c r="AR1220" s="18"/>
      <c r="AS1220" s="19"/>
      <c r="AT1220" s="19"/>
      <c r="AU1220" s="19"/>
      <c r="AV1220" s="19"/>
      <c r="AW1220" s="19"/>
      <c r="AX1220" s="19"/>
      <c r="AY1220" s="19"/>
      <c r="AZ1220" s="20"/>
      <c r="BA1220" s="20"/>
      <c r="BB1220" s="21"/>
      <c r="BC1220" s="22" t="s">
        <v>2179</v>
      </c>
      <c r="BD1220" s="77"/>
      <c r="BE1220" s="91"/>
      <c r="BF1220" s="91"/>
      <c r="BG1220" s="92"/>
      <c r="BH1220"/>
      <c r="BI1220"/>
      <c r="BJ1220"/>
      <c r="BK1220"/>
      <c r="BL1220"/>
      <c r="BM1220"/>
      <c r="BN1220"/>
      <c r="BO1220"/>
      <c r="BP1220"/>
      <c r="BQ1220"/>
      <c r="BR1220"/>
      <c r="BS1220"/>
      <c r="BT1220" s="92"/>
      <c r="BU1220" s="92"/>
      <c r="BV1220" s="92"/>
      <c r="BW1220" s="5"/>
      <c r="BX1220" s="5"/>
      <c r="BY1220" s="5"/>
      <c r="BZ1220" s="5"/>
      <c r="CA1220" s="5"/>
      <c r="CB1220" s="5"/>
      <c r="CC1220" s="5"/>
      <c r="CD1220" s="440"/>
      <c r="CE1220" s="440"/>
      <c r="CF1220" s="441"/>
      <c r="CG1220" s="442"/>
      <c r="CH1220" s="443"/>
      <c r="CI1220" s="443"/>
      <c r="CJ1220" s="443"/>
      <c r="CK1220" s="443"/>
      <c r="CL1220" s="4"/>
      <c r="CM1220" s="4"/>
      <c r="CN1220" s="5"/>
      <c r="CO1220" s="4"/>
      <c r="CP1220" s="444"/>
      <c r="CQ1220" s="445"/>
      <c r="CR1220" s="446"/>
      <c r="CS1220" s="446"/>
      <c r="CT1220" s="444"/>
      <c r="CU1220" s="444"/>
      <c r="CV1220" s="444"/>
      <c r="CW1220" s="444"/>
      <c r="CX1220" s="447"/>
      <c r="CY1220" s="447"/>
      <c r="CZ1220" s="447"/>
      <c r="DA1220" s="447"/>
      <c r="DB1220" s="448"/>
      <c r="DC1220" s="448"/>
      <c r="DD1220" s="446"/>
      <c r="DE1220" s="439"/>
      <c r="DF1220" s="439"/>
      <c r="DG1220" s="439"/>
      <c r="DH1220" s="439"/>
      <c r="DI1220" s="439"/>
      <c r="DJ1220" s="439"/>
      <c r="DK1220" s="439"/>
      <c r="DL1220" s="446"/>
      <c r="DM1220" s="446"/>
      <c r="DN1220" s="444"/>
      <c r="DO1220" s="444"/>
      <c r="DP1220" s="444"/>
      <c r="DQ1220" s="444"/>
      <c r="DR1220" s="444"/>
      <c r="DS1220" s="441"/>
      <c r="DT1220" s="449"/>
      <c r="DU1220" s="450"/>
      <c r="DV1220" s="450"/>
      <c r="DW1220" s="450"/>
      <c r="DX1220" s="450"/>
      <c r="DY1220" s="450"/>
      <c r="DZ1220" s="450"/>
      <c r="EA1220" s="450"/>
      <c r="EB1220" s="450"/>
      <c r="EC1220" s="450"/>
      <c r="ED1220" s="450"/>
      <c r="EE1220" s="446"/>
      <c r="EF1220" s="446"/>
      <c r="EL1220" s="4"/>
      <c r="EM1220" s="4"/>
      <c r="EN1220" s="5"/>
      <c r="EO1220" s="4"/>
      <c r="FA1220" s="23"/>
      <c r="FB1220" s="24"/>
      <c r="FC1220" s="75"/>
      <c r="FD1220" s="76"/>
      <c r="FF1220" s="89"/>
      <c r="IA1220" s="214"/>
      <c r="IB1220" s="215"/>
      <c r="IC1220" s="214"/>
      <c r="ID1220" s="215"/>
      <c r="IE1220" s="214"/>
      <c r="IF1220" s="214"/>
      <c r="IG1220" s="214"/>
      <c r="IH1220" s="233"/>
      <c r="II1220" s="160"/>
      <c r="IJ1220" s="217"/>
      <c r="IK1220" s="218"/>
      <c r="IL1220" s="218"/>
      <c r="IM1220" s="218"/>
      <c r="IO1220" s="391"/>
    </row>
    <row r="1221" spans="1:249" s="6" customFormat="1" ht="15" x14ac:dyDescent="0.2">
      <c r="A1221" s="467">
        <v>0</v>
      </c>
      <c r="B1221" s="467" t="s">
        <v>2149</v>
      </c>
      <c r="C1221" s="393" t="s">
        <v>1267</v>
      </c>
      <c r="D1221" s="468"/>
      <c r="E1221" s="462" t="s">
        <v>2135</v>
      </c>
      <c r="F1221" s="14"/>
      <c r="G1221" s="14"/>
      <c r="H1221" s="469"/>
      <c r="I1221" s="462"/>
      <c r="J1221" s="456"/>
      <c r="K1221" s="11"/>
      <c r="L1221" s="11"/>
      <c r="M1221" s="14"/>
      <c r="N1221" s="470"/>
      <c r="O1221" s="14"/>
      <c r="P1221" s="14"/>
      <c r="Q1221" s="14"/>
      <c r="R1221" s="14"/>
      <c r="S1221" s="14"/>
      <c r="T1221" s="469"/>
      <c r="U1221" s="454"/>
      <c r="V1221" s="454"/>
      <c r="W1221" s="9"/>
      <c r="X1221" s="9"/>
      <c r="Y1221" s="10"/>
      <c r="Z1221" s="495">
        <v>0</v>
      </c>
      <c r="AA1221" s="11"/>
      <c r="AB1221" s="472"/>
      <c r="AC1221" s="473"/>
      <c r="AD1221" s="473"/>
      <c r="AE1221" s="496">
        <v>0</v>
      </c>
      <c r="AF1221" s="12"/>
      <c r="AG1221" s="12"/>
      <c r="AH1221" s="13"/>
      <c r="AI1221" s="14"/>
      <c r="AJ1221" s="14"/>
      <c r="AK1221" s="7"/>
      <c r="AL1221" s="7"/>
      <c r="AM1221" s="15"/>
      <c r="AN1221" s="15"/>
      <c r="AO1221" s="8"/>
      <c r="AP1221" s="453" t="s">
        <v>652</v>
      </c>
      <c r="AQ1221" s="17"/>
      <c r="AR1221" s="18"/>
      <c r="AS1221" s="19"/>
      <c r="AT1221" s="19"/>
      <c r="AU1221" s="19"/>
      <c r="AV1221" s="19"/>
      <c r="AW1221" s="19"/>
      <c r="AX1221" s="19"/>
      <c r="AY1221" s="19"/>
      <c r="AZ1221" s="20"/>
      <c r="BA1221" s="20"/>
      <c r="BB1221" s="21"/>
      <c r="BC1221" s="22" t="s">
        <v>2179</v>
      </c>
      <c r="BD1221" s="77"/>
      <c r="BE1221" s="91"/>
      <c r="BF1221" s="91"/>
      <c r="BG1221" s="92"/>
      <c r="BH1221"/>
      <c r="BI1221"/>
      <c r="BJ1221"/>
      <c r="BK1221"/>
      <c r="BL1221"/>
      <c r="BM1221"/>
      <c r="BN1221"/>
      <c r="BO1221"/>
      <c r="BP1221"/>
      <c r="BQ1221"/>
      <c r="BR1221"/>
      <c r="BS1221"/>
      <c r="BT1221" s="92"/>
      <c r="BU1221" s="92"/>
      <c r="BV1221" s="92"/>
      <c r="BW1221" s="5"/>
      <c r="BX1221" s="5"/>
      <c r="BY1221" s="5"/>
      <c r="BZ1221" s="5"/>
      <c r="CA1221" s="5"/>
      <c r="CB1221" s="5"/>
      <c r="CC1221" s="5"/>
      <c r="CD1221" s="440"/>
      <c r="CE1221" s="440"/>
      <c r="CF1221" s="441"/>
      <c r="CG1221" s="442"/>
      <c r="CH1221" s="443"/>
      <c r="CI1221" s="443"/>
      <c r="CJ1221" s="443"/>
      <c r="CK1221" s="443"/>
      <c r="CL1221" s="4"/>
      <c r="CM1221" s="4"/>
      <c r="CN1221" s="5"/>
      <c r="CO1221" s="4"/>
      <c r="CP1221" s="444"/>
      <c r="CQ1221" s="445"/>
      <c r="CR1221" s="446"/>
      <c r="CS1221" s="446"/>
      <c r="CT1221" s="444"/>
      <c r="CU1221" s="444"/>
      <c r="CV1221" s="444"/>
      <c r="CW1221" s="444"/>
      <c r="CX1221" s="447"/>
      <c r="CY1221" s="447"/>
      <c r="CZ1221" s="447"/>
      <c r="DA1221" s="447"/>
      <c r="DB1221" s="448"/>
      <c r="DC1221" s="448"/>
      <c r="DD1221" s="446"/>
      <c r="DE1221" s="439"/>
      <c r="DF1221" s="439"/>
      <c r="DG1221" s="439"/>
      <c r="DH1221" s="439"/>
      <c r="DI1221" s="439"/>
      <c r="DJ1221" s="439"/>
      <c r="DK1221" s="439"/>
      <c r="DL1221" s="446"/>
      <c r="DM1221" s="446"/>
      <c r="DN1221" s="444"/>
      <c r="DO1221" s="444"/>
      <c r="DP1221" s="444"/>
      <c r="DQ1221" s="444"/>
      <c r="DR1221" s="444"/>
      <c r="DS1221" s="441"/>
      <c r="DT1221" s="449"/>
      <c r="DU1221" s="450"/>
      <c r="DV1221" s="450"/>
      <c r="DW1221" s="450"/>
      <c r="DX1221" s="450"/>
      <c r="DY1221" s="450"/>
      <c r="DZ1221" s="450"/>
      <c r="EA1221" s="450"/>
      <c r="EB1221" s="450"/>
      <c r="EC1221" s="450"/>
      <c r="ED1221" s="450"/>
      <c r="EE1221" s="446"/>
      <c r="EF1221" s="446"/>
      <c r="EL1221" s="4"/>
      <c r="EM1221" s="4"/>
      <c r="EN1221" s="5"/>
      <c r="EO1221" s="4"/>
      <c r="FA1221" s="23"/>
      <c r="FB1221" s="24"/>
      <c r="FC1221" s="75"/>
      <c r="FD1221" s="76"/>
      <c r="FF1221" s="89"/>
      <c r="IA1221" s="214"/>
      <c r="IB1221" s="215"/>
      <c r="IC1221" s="214"/>
      <c r="ID1221" s="215"/>
      <c r="IE1221" s="214"/>
      <c r="IF1221" s="214"/>
      <c r="IG1221" s="214"/>
      <c r="IH1221" s="233"/>
      <c r="II1221" s="160"/>
      <c r="IJ1221" s="217"/>
      <c r="IK1221" s="218"/>
      <c r="IL1221" s="218"/>
      <c r="IM1221" s="218"/>
      <c r="IO1221" s="391"/>
    </row>
    <row r="1222" spans="1:249" s="6" customFormat="1" ht="15" x14ac:dyDescent="0.2">
      <c r="A1222" s="467" t="s">
        <v>2195</v>
      </c>
      <c r="B1222" s="467" t="s">
        <v>2149</v>
      </c>
      <c r="C1222" s="393" t="s">
        <v>1268</v>
      </c>
      <c r="D1222" s="468"/>
      <c r="E1222" s="462" t="s">
        <v>2141</v>
      </c>
      <c r="F1222" s="14" t="s">
        <v>2149</v>
      </c>
      <c r="G1222" s="14" t="s">
        <v>2149</v>
      </c>
      <c r="H1222" s="469" t="s">
        <v>2149</v>
      </c>
      <c r="I1222" s="462"/>
      <c r="J1222" s="456"/>
      <c r="K1222" s="11"/>
      <c r="L1222" s="11"/>
      <c r="M1222" s="14"/>
      <c r="N1222" s="470"/>
      <c r="O1222" s="14"/>
      <c r="P1222" s="14"/>
      <c r="Q1222" s="14"/>
      <c r="R1222" s="14"/>
      <c r="S1222" s="14"/>
      <c r="T1222" s="469"/>
      <c r="U1222" s="454"/>
      <c r="V1222" s="454"/>
      <c r="W1222" s="9"/>
      <c r="X1222" s="9"/>
      <c r="Y1222" s="10"/>
      <c r="Z1222" s="495" t="s">
        <v>2195</v>
      </c>
      <c r="AA1222" s="11"/>
      <c r="AB1222" s="472"/>
      <c r="AC1222" s="473"/>
      <c r="AD1222" s="473"/>
      <c r="AE1222" s="496" t="s">
        <v>2195</v>
      </c>
      <c r="AF1222" s="12"/>
      <c r="AG1222" s="12"/>
      <c r="AH1222" s="13"/>
      <c r="AI1222" s="14"/>
      <c r="AJ1222" s="14"/>
      <c r="AK1222" s="7"/>
      <c r="AL1222" s="7"/>
      <c r="AM1222" s="15"/>
      <c r="AN1222" s="15"/>
      <c r="AO1222" s="8"/>
      <c r="AP1222" s="453" t="s">
        <v>653</v>
      </c>
      <c r="AQ1222" s="17"/>
      <c r="AR1222" s="18"/>
      <c r="AS1222" s="19"/>
      <c r="AT1222" s="19"/>
      <c r="AU1222" s="19"/>
      <c r="AV1222" s="19"/>
      <c r="AW1222" s="19"/>
      <c r="AX1222" s="19"/>
      <c r="AY1222" s="19"/>
      <c r="AZ1222" s="20"/>
      <c r="BA1222" s="20"/>
      <c r="BB1222" s="21"/>
      <c r="BC1222" s="22" t="s">
        <v>2163</v>
      </c>
      <c r="BD1222" s="77"/>
      <c r="BE1222" s="91"/>
      <c r="BF1222" s="91"/>
      <c r="BG1222" s="92"/>
      <c r="BH1222"/>
      <c r="BI1222"/>
      <c r="BJ1222"/>
      <c r="BK1222"/>
      <c r="BL1222"/>
      <c r="BM1222"/>
      <c r="BN1222"/>
      <c r="BO1222"/>
      <c r="BP1222"/>
      <c r="BQ1222"/>
      <c r="BR1222"/>
      <c r="BS1222"/>
      <c r="BT1222" s="92"/>
      <c r="BU1222" s="92"/>
      <c r="BV1222" s="92"/>
      <c r="BW1222" s="5"/>
      <c r="BX1222" s="5"/>
      <c r="BY1222" s="5"/>
      <c r="BZ1222" s="5"/>
      <c r="CA1222" s="5"/>
      <c r="CB1222" s="5"/>
      <c r="CC1222" s="5"/>
      <c r="CD1222" s="440"/>
      <c r="CE1222" s="440"/>
      <c r="CF1222" s="441"/>
      <c r="CG1222" s="442"/>
      <c r="CH1222" s="443"/>
      <c r="CI1222" s="443"/>
      <c r="CJ1222" s="443"/>
      <c r="CK1222" s="443"/>
      <c r="CL1222" s="4"/>
      <c r="CM1222" s="4"/>
      <c r="CN1222" s="5"/>
      <c r="CO1222" s="4"/>
      <c r="CP1222" s="444"/>
      <c r="CQ1222" s="445"/>
      <c r="CR1222" s="446"/>
      <c r="CS1222" s="446"/>
      <c r="CT1222" s="444"/>
      <c r="CU1222" s="444"/>
      <c r="CV1222" s="444"/>
      <c r="CW1222" s="444"/>
      <c r="CX1222" s="447"/>
      <c r="CY1222" s="447"/>
      <c r="CZ1222" s="447"/>
      <c r="DA1222" s="447"/>
      <c r="DB1222" s="448"/>
      <c r="DC1222" s="448"/>
      <c r="DD1222" s="446"/>
      <c r="DE1222" s="439"/>
      <c r="DF1222" s="439"/>
      <c r="DG1222" s="439"/>
      <c r="DH1222" s="439"/>
      <c r="DI1222" s="439"/>
      <c r="DJ1222" s="439"/>
      <c r="DK1222" s="439"/>
      <c r="DL1222" s="446"/>
      <c r="DM1222" s="446"/>
      <c r="DN1222" s="444"/>
      <c r="DO1222" s="444"/>
      <c r="DP1222" s="444"/>
      <c r="DQ1222" s="444"/>
      <c r="DR1222" s="444"/>
      <c r="DS1222" s="441"/>
      <c r="DT1222" s="449"/>
      <c r="DU1222" s="450"/>
      <c r="DV1222" s="450"/>
      <c r="DW1222" s="450"/>
      <c r="DX1222" s="450"/>
      <c r="DY1222" s="450"/>
      <c r="DZ1222" s="450"/>
      <c r="EA1222" s="450"/>
      <c r="EB1222" s="450"/>
      <c r="EC1222" s="450"/>
      <c r="ED1222" s="450"/>
      <c r="EE1222" s="446"/>
      <c r="EF1222" s="446"/>
      <c r="EL1222" s="4"/>
      <c r="EM1222" s="4"/>
      <c r="EN1222" s="5"/>
      <c r="EO1222" s="4"/>
      <c r="FA1222" s="23"/>
      <c r="FB1222" s="24"/>
      <c r="FC1222" s="75"/>
      <c r="FD1222" s="76"/>
      <c r="FF1222" s="89"/>
      <c r="IA1222" s="214"/>
      <c r="IB1222" s="215"/>
      <c r="IC1222" s="214"/>
      <c r="ID1222" s="215"/>
      <c r="IE1222" s="214"/>
      <c r="IF1222" s="214"/>
      <c r="IG1222" s="214"/>
      <c r="IH1222" s="233"/>
      <c r="II1222" s="160"/>
      <c r="IJ1222" s="217"/>
      <c r="IK1222" s="218"/>
      <c r="IL1222" s="218"/>
      <c r="IM1222" s="218"/>
      <c r="IO1222" s="391"/>
    </row>
    <row r="1223" spans="1:249" s="6" customFormat="1" ht="15" x14ac:dyDescent="0.2">
      <c r="A1223" s="467">
        <v>0</v>
      </c>
      <c r="B1223" s="467" t="s">
        <v>2149</v>
      </c>
      <c r="C1223" s="393" t="s">
        <v>1269</v>
      </c>
      <c r="D1223" s="468"/>
      <c r="E1223" s="462" t="s">
        <v>2135</v>
      </c>
      <c r="F1223" s="14"/>
      <c r="G1223" s="14"/>
      <c r="H1223" s="469"/>
      <c r="I1223" s="462"/>
      <c r="J1223" s="456"/>
      <c r="K1223" s="11"/>
      <c r="L1223" s="11"/>
      <c r="M1223" s="14"/>
      <c r="N1223" s="470"/>
      <c r="O1223" s="14"/>
      <c r="P1223" s="14"/>
      <c r="Q1223" s="14"/>
      <c r="R1223" s="14"/>
      <c r="S1223" s="14"/>
      <c r="T1223" s="469"/>
      <c r="U1223" s="454"/>
      <c r="V1223" s="454"/>
      <c r="W1223" s="9"/>
      <c r="X1223" s="9"/>
      <c r="Y1223" s="10"/>
      <c r="Z1223" s="495">
        <v>0</v>
      </c>
      <c r="AA1223" s="11"/>
      <c r="AB1223" s="472"/>
      <c r="AC1223" s="473"/>
      <c r="AD1223" s="473"/>
      <c r="AE1223" s="496">
        <v>0</v>
      </c>
      <c r="AF1223" s="12"/>
      <c r="AG1223" s="12"/>
      <c r="AH1223" s="13"/>
      <c r="AI1223" s="14"/>
      <c r="AJ1223" s="14"/>
      <c r="AK1223" s="7"/>
      <c r="AL1223" s="7"/>
      <c r="AM1223" s="15"/>
      <c r="AN1223" s="15"/>
      <c r="AO1223" s="8"/>
      <c r="AP1223" s="453" t="s">
        <v>654</v>
      </c>
      <c r="AQ1223" s="17"/>
      <c r="AR1223" s="18"/>
      <c r="AS1223" s="19"/>
      <c r="AT1223" s="19"/>
      <c r="AU1223" s="19"/>
      <c r="AV1223" s="19"/>
      <c r="AW1223" s="19"/>
      <c r="AX1223" s="19"/>
      <c r="AY1223" s="19"/>
      <c r="AZ1223" s="20"/>
      <c r="BA1223" s="20"/>
      <c r="BB1223" s="21"/>
      <c r="BC1223" s="22" t="s">
        <v>2179</v>
      </c>
      <c r="BD1223" s="77"/>
      <c r="BE1223" s="91"/>
      <c r="BF1223" s="91"/>
      <c r="BG1223" s="92"/>
      <c r="BH1223"/>
      <c r="BI1223"/>
      <c r="BJ1223"/>
      <c r="BK1223"/>
      <c r="BL1223"/>
      <c r="BM1223"/>
      <c r="BN1223"/>
      <c r="BO1223"/>
      <c r="BP1223"/>
      <c r="BQ1223"/>
      <c r="BR1223"/>
      <c r="BS1223"/>
      <c r="BT1223" s="92"/>
      <c r="BU1223" s="92"/>
      <c r="BV1223" s="92"/>
      <c r="BW1223" s="5"/>
      <c r="BX1223" s="5"/>
      <c r="BY1223" s="5"/>
      <c r="BZ1223" s="5"/>
      <c r="CA1223" s="5"/>
      <c r="CB1223" s="5"/>
      <c r="CC1223" s="5"/>
      <c r="CD1223" s="440"/>
      <c r="CE1223" s="440"/>
      <c r="CF1223" s="441"/>
      <c r="CG1223" s="442"/>
      <c r="CH1223" s="443"/>
      <c r="CI1223" s="443"/>
      <c r="CJ1223" s="443"/>
      <c r="CK1223" s="443"/>
      <c r="CL1223" s="4"/>
      <c r="CM1223" s="4"/>
      <c r="CN1223" s="5"/>
      <c r="CO1223" s="4"/>
      <c r="CP1223" s="444"/>
      <c r="CQ1223" s="445"/>
      <c r="CR1223" s="446"/>
      <c r="CS1223" s="446"/>
      <c r="CT1223" s="444"/>
      <c r="CU1223" s="444"/>
      <c r="CV1223" s="444"/>
      <c r="CW1223" s="444"/>
      <c r="CX1223" s="447"/>
      <c r="CY1223" s="447"/>
      <c r="CZ1223" s="447"/>
      <c r="DA1223" s="447"/>
      <c r="DB1223" s="448"/>
      <c r="DC1223" s="448"/>
      <c r="DD1223" s="446"/>
      <c r="DE1223" s="439"/>
      <c r="DF1223" s="439"/>
      <c r="DG1223" s="439"/>
      <c r="DH1223" s="439"/>
      <c r="DI1223" s="439"/>
      <c r="DJ1223" s="439"/>
      <c r="DK1223" s="439"/>
      <c r="DL1223" s="446"/>
      <c r="DM1223" s="446"/>
      <c r="DN1223" s="444"/>
      <c r="DO1223" s="444"/>
      <c r="DP1223" s="444"/>
      <c r="DQ1223" s="444"/>
      <c r="DR1223" s="444"/>
      <c r="DS1223" s="441"/>
      <c r="DT1223" s="449"/>
      <c r="DU1223" s="450"/>
      <c r="DV1223" s="450"/>
      <c r="DW1223" s="450"/>
      <c r="DX1223" s="450"/>
      <c r="DY1223" s="450"/>
      <c r="DZ1223" s="450"/>
      <c r="EA1223" s="450"/>
      <c r="EB1223" s="450"/>
      <c r="EC1223" s="450"/>
      <c r="ED1223" s="450"/>
      <c r="EE1223" s="446"/>
      <c r="EF1223" s="446"/>
      <c r="EL1223" s="4"/>
      <c r="EM1223" s="4"/>
      <c r="EN1223" s="5"/>
      <c r="EO1223" s="4"/>
      <c r="FA1223" s="23"/>
      <c r="FB1223" s="24"/>
      <c r="FC1223" s="75"/>
      <c r="FD1223" s="76"/>
      <c r="FF1223" s="89"/>
      <c r="IA1223" s="214"/>
      <c r="IB1223" s="215"/>
      <c r="IC1223" s="214"/>
      <c r="ID1223" s="215"/>
      <c r="IE1223" s="214"/>
      <c r="IF1223" s="214"/>
      <c r="IG1223" s="214"/>
      <c r="IH1223" s="233"/>
      <c r="II1223" s="160"/>
      <c r="IJ1223" s="217"/>
      <c r="IK1223" s="218"/>
      <c r="IL1223" s="218"/>
      <c r="IM1223" s="218"/>
      <c r="IO1223" s="391"/>
    </row>
    <row r="1224" spans="1:249" s="6" customFormat="1" ht="15" x14ac:dyDescent="0.2">
      <c r="A1224" s="467" t="s">
        <v>2195</v>
      </c>
      <c r="B1224" s="467" t="s">
        <v>2149</v>
      </c>
      <c r="C1224" s="393" t="s">
        <v>1270</v>
      </c>
      <c r="D1224" s="468"/>
      <c r="E1224" s="462" t="s">
        <v>2141</v>
      </c>
      <c r="F1224" s="14" t="s">
        <v>2149</v>
      </c>
      <c r="G1224" s="14" t="s">
        <v>2149</v>
      </c>
      <c r="H1224" s="469" t="s">
        <v>2149</v>
      </c>
      <c r="I1224" s="462"/>
      <c r="J1224" s="456"/>
      <c r="K1224" s="11"/>
      <c r="L1224" s="11"/>
      <c r="M1224" s="14"/>
      <c r="N1224" s="470"/>
      <c r="O1224" s="14"/>
      <c r="P1224" s="14"/>
      <c r="Q1224" s="14"/>
      <c r="R1224" s="14"/>
      <c r="S1224" s="14"/>
      <c r="T1224" s="469"/>
      <c r="U1224" s="454"/>
      <c r="V1224" s="454"/>
      <c r="W1224" s="9"/>
      <c r="X1224" s="9"/>
      <c r="Y1224" s="10"/>
      <c r="Z1224" s="495" t="s">
        <v>2195</v>
      </c>
      <c r="AA1224" s="11"/>
      <c r="AB1224" s="472"/>
      <c r="AC1224" s="473"/>
      <c r="AD1224" s="473"/>
      <c r="AE1224" s="496" t="s">
        <v>2195</v>
      </c>
      <c r="AF1224" s="12"/>
      <c r="AG1224" s="12"/>
      <c r="AH1224" s="13"/>
      <c r="AI1224" s="14"/>
      <c r="AJ1224" s="14"/>
      <c r="AK1224" s="7"/>
      <c r="AL1224" s="7"/>
      <c r="AM1224" s="15"/>
      <c r="AN1224" s="15"/>
      <c r="AO1224" s="8"/>
      <c r="AP1224" s="453" t="s">
        <v>655</v>
      </c>
      <c r="AQ1224" s="17"/>
      <c r="AR1224" s="18"/>
      <c r="AS1224" s="19"/>
      <c r="AT1224" s="19"/>
      <c r="AU1224" s="19"/>
      <c r="AV1224" s="19"/>
      <c r="AW1224" s="19"/>
      <c r="AX1224" s="19"/>
      <c r="AY1224" s="19"/>
      <c r="AZ1224" s="20"/>
      <c r="BA1224" s="20"/>
      <c r="BB1224" s="21"/>
      <c r="BC1224" s="22" t="s">
        <v>2179</v>
      </c>
      <c r="BD1224" s="77"/>
      <c r="BE1224" s="91"/>
      <c r="BF1224" s="91"/>
      <c r="BG1224" s="92"/>
      <c r="BH1224"/>
      <c r="BI1224"/>
      <c r="BJ1224"/>
      <c r="BK1224"/>
      <c r="BL1224"/>
      <c r="BM1224"/>
      <c r="BN1224"/>
      <c r="BO1224"/>
      <c r="BP1224"/>
      <c r="BQ1224"/>
      <c r="BR1224"/>
      <c r="BS1224"/>
      <c r="BT1224" s="92"/>
      <c r="BU1224" s="92"/>
      <c r="BV1224" s="92"/>
      <c r="BW1224" s="5"/>
      <c r="BX1224" s="5"/>
      <c r="BY1224" s="5"/>
      <c r="BZ1224" s="5"/>
      <c r="CA1224" s="5"/>
      <c r="CB1224" s="5"/>
      <c r="CC1224" s="5"/>
      <c r="CD1224" s="440"/>
      <c r="CE1224" s="440"/>
      <c r="CF1224" s="441"/>
      <c r="CG1224" s="442"/>
      <c r="CH1224" s="443"/>
      <c r="CI1224" s="443"/>
      <c r="CJ1224" s="443"/>
      <c r="CK1224" s="443"/>
      <c r="CL1224" s="4"/>
      <c r="CM1224" s="4"/>
      <c r="CN1224" s="5"/>
      <c r="CO1224" s="4"/>
      <c r="CP1224" s="444"/>
      <c r="CQ1224" s="445"/>
      <c r="CR1224" s="446"/>
      <c r="CS1224" s="446"/>
      <c r="CT1224" s="444"/>
      <c r="CU1224" s="444"/>
      <c r="CV1224" s="444"/>
      <c r="CW1224" s="444"/>
      <c r="CX1224" s="447"/>
      <c r="CY1224" s="447"/>
      <c r="CZ1224" s="447"/>
      <c r="DA1224" s="447"/>
      <c r="DB1224" s="448"/>
      <c r="DC1224" s="448"/>
      <c r="DD1224" s="446"/>
      <c r="DE1224" s="439"/>
      <c r="DF1224" s="439"/>
      <c r="DG1224" s="439"/>
      <c r="DH1224" s="439"/>
      <c r="DI1224" s="439"/>
      <c r="DJ1224" s="439"/>
      <c r="DK1224" s="439"/>
      <c r="DL1224" s="446"/>
      <c r="DM1224" s="446"/>
      <c r="DN1224" s="444"/>
      <c r="DO1224" s="444"/>
      <c r="DP1224" s="444"/>
      <c r="DQ1224" s="444"/>
      <c r="DR1224" s="444"/>
      <c r="DS1224" s="441"/>
      <c r="DT1224" s="449"/>
      <c r="DU1224" s="450"/>
      <c r="DV1224" s="450"/>
      <c r="DW1224" s="450"/>
      <c r="DX1224" s="450"/>
      <c r="DY1224" s="450"/>
      <c r="DZ1224" s="450"/>
      <c r="EA1224" s="450"/>
      <c r="EB1224" s="450"/>
      <c r="EC1224" s="450"/>
      <c r="ED1224" s="450"/>
      <c r="EE1224" s="446"/>
      <c r="EF1224" s="446"/>
      <c r="EL1224" s="4"/>
      <c r="EM1224" s="4"/>
      <c r="EN1224" s="5"/>
      <c r="EO1224" s="4"/>
      <c r="FA1224" s="23"/>
      <c r="FB1224" s="24"/>
      <c r="FC1224" s="75"/>
      <c r="FD1224" s="76"/>
      <c r="FF1224" s="89"/>
      <c r="IA1224" s="214"/>
      <c r="IB1224" s="215"/>
      <c r="IC1224" s="214"/>
      <c r="ID1224" s="215"/>
      <c r="IE1224" s="214"/>
      <c r="IF1224" s="214"/>
      <c r="IG1224" s="214"/>
      <c r="IH1224" s="233"/>
      <c r="II1224" s="160"/>
      <c r="IJ1224" s="217"/>
      <c r="IK1224" s="218"/>
      <c r="IL1224" s="218"/>
      <c r="IM1224" s="218"/>
      <c r="IO1224" s="391"/>
    </row>
    <row r="1225" spans="1:249" s="6" customFormat="1" ht="15" x14ac:dyDescent="0.2">
      <c r="A1225" s="467" t="s">
        <v>2195</v>
      </c>
      <c r="B1225" s="467" t="s">
        <v>2149</v>
      </c>
      <c r="C1225" s="393" t="s">
        <v>1271</v>
      </c>
      <c r="D1225" s="468"/>
      <c r="E1225" s="462" t="s">
        <v>2139</v>
      </c>
      <c r="F1225" s="14" t="s">
        <v>2149</v>
      </c>
      <c r="G1225" s="14" t="s">
        <v>2149</v>
      </c>
      <c r="H1225" s="469" t="s">
        <v>2149</v>
      </c>
      <c r="I1225" s="462"/>
      <c r="J1225" s="456"/>
      <c r="K1225" s="11"/>
      <c r="L1225" s="11"/>
      <c r="M1225" s="14"/>
      <c r="N1225" s="470"/>
      <c r="O1225" s="14"/>
      <c r="P1225" s="14"/>
      <c r="Q1225" s="14"/>
      <c r="R1225" s="14"/>
      <c r="S1225" s="14"/>
      <c r="T1225" s="469"/>
      <c r="U1225" s="454"/>
      <c r="V1225" s="454"/>
      <c r="W1225" s="9"/>
      <c r="X1225" s="9"/>
      <c r="Y1225" s="10"/>
      <c r="Z1225" s="495" t="s">
        <v>2195</v>
      </c>
      <c r="AA1225" s="11"/>
      <c r="AB1225" s="472"/>
      <c r="AC1225" s="473"/>
      <c r="AD1225" s="473"/>
      <c r="AE1225" s="496" t="s">
        <v>2195</v>
      </c>
      <c r="AF1225" s="12"/>
      <c r="AG1225" s="12"/>
      <c r="AH1225" s="13"/>
      <c r="AI1225" s="14"/>
      <c r="AJ1225" s="14"/>
      <c r="AK1225" s="7"/>
      <c r="AL1225" s="7"/>
      <c r="AM1225" s="15"/>
      <c r="AN1225" s="15"/>
      <c r="AO1225" s="8"/>
      <c r="AP1225" s="453" t="s">
        <v>656</v>
      </c>
      <c r="AQ1225" s="17"/>
      <c r="AR1225" s="18"/>
      <c r="AS1225" s="19"/>
      <c r="AT1225" s="19"/>
      <c r="AU1225" s="19"/>
      <c r="AV1225" s="19"/>
      <c r="AW1225" s="19"/>
      <c r="AX1225" s="19"/>
      <c r="AY1225" s="19"/>
      <c r="AZ1225" s="20"/>
      <c r="BA1225" s="20"/>
      <c r="BB1225" s="21"/>
      <c r="BC1225" s="22" t="s">
        <v>2179</v>
      </c>
      <c r="BD1225" s="77"/>
      <c r="BE1225" s="91"/>
      <c r="BF1225" s="91"/>
      <c r="BG1225" s="92"/>
      <c r="BH1225"/>
      <c r="BI1225"/>
      <c r="BJ1225"/>
      <c r="BK1225"/>
      <c r="BL1225"/>
      <c r="BM1225"/>
      <c r="BN1225"/>
      <c r="BO1225"/>
      <c r="BP1225"/>
      <c r="BQ1225"/>
      <c r="BR1225"/>
      <c r="BS1225"/>
      <c r="BT1225" s="92"/>
      <c r="BU1225" s="92"/>
      <c r="BV1225" s="92"/>
      <c r="BW1225" s="5"/>
      <c r="BX1225" s="5"/>
      <c r="BY1225" s="5"/>
      <c r="BZ1225" s="5"/>
      <c r="CA1225" s="5"/>
      <c r="CB1225" s="5"/>
      <c r="CC1225" s="5"/>
      <c r="CD1225" s="440"/>
      <c r="CE1225" s="440"/>
      <c r="CF1225" s="441"/>
      <c r="CG1225" s="442"/>
      <c r="CH1225" s="443"/>
      <c r="CI1225" s="443"/>
      <c r="CJ1225" s="443"/>
      <c r="CK1225" s="443"/>
      <c r="CL1225" s="4"/>
      <c r="CM1225" s="4"/>
      <c r="CN1225" s="5"/>
      <c r="CO1225" s="4"/>
      <c r="CP1225" s="444"/>
      <c r="CQ1225" s="445"/>
      <c r="CR1225" s="446"/>
      <c r="CS1225" s="446"/>
      <c r="CT1225" s="444"/>
      <c r="CU1225" s="444"/>
      <c r="CV1225" s="444"/>
      <c r="CW1225" s="444"/>
      <c r="CX1225" s="447"/>
      <c r="CY1225" s="447"/>
      <c r="CZ1225" s="447"/>
      <c r="DA1225" s="447"/>
      <c r="DB1225" s="448"/>
      <c r="DC1225" s="448"/>
      <c r="DD1225" s="446"/>
      <c r="DE1225" s="439"/>
      <c r="DF1225" s="439"/>
      <c r="DG1225" s="439"/>
      <c r="DH1225" s="439"/>
      <c r="DI1225" s="439"/>
      <c r="DJ1225" s="439"/>
      <c r="DK1225" s="439"/>
      <c r="DL1225" s="446"/>
      <c r="DM1225" s="446"/>
      <c r="DN1225" s="444"/>
      <c r="DO1225" s="444"/>
      <c r="DP1225" s="444"/>
      <c r="DQ1225" s="444"/>
      <c r="DR1225" s="444"/>
      <c r="DS1225" s="441"/>
      <c r="DT1225" s="449"/>
      <c r="DU1225" s="450"/>
      <c r="DV1225" s="450"/>
      <c r="DW1225" s="450"/>
      <c r="DX1225" s="450"/>
      <c r="DY1225" s="450"/>
      <c r="DZ1225" s="450"/>
      <c r="EA1225" s="450"/>
      <c r="EB1225" s="450"/>
      <c r="EC1225" s="450"/>
      <c r="ED1225" s="450"/>
      <c r="EE1225" s="446"/>
      <c r="EF1225" s="446"/>
      <c r="EL1225" s="4"/>
      <c r="EM1225" s="4"/>
      <c r="EN1225" s="5"/>
      <c r="EO1225" s="4"/>
      <c r="FA1225" s="23"/>
      <c r="FB1225" s="24"/>
      <c r="FC1225" s="75"/>
      <c r="FD1225" s="76"/>
      <c r="FF1225" s="89"/>
      <c r="IA1225" s="214"/>
      <c r="IB1225" s="215"/>
      <c r="IC1225" s="214"/>
      <c r="ID1225" s="215"/>
      <c r="IE1225" s="214"/>
      <c r="IF1225" s="214"/>
      <c r="IG1225" s="214"/>
      <c r="IH1225" s="233"/>
      <c r="II1225" s="160"/>
      <c r="IJ1225" s="217"/>
      <c r="IK1225" s="218"/>
      <c r="IL1225" s="218"/>
      <c r="IM1225" s="218"/>
      <c r="IO1225" s="391"/>
    </row>
    <row r="1226" spans="1:249" s="6" customFormat="1" ht="15" x14ac:dyDescent="0.2">
      <c r="A1226" s="467" t="s">
        <v>2195</v>
      </c>
      <c r="B1226" s="467" t="s">
        <v>2149</v>
      </c>
      <c r="C1226" s="393" t="s">
        <v>1272</v>
      </c>
      <c r="D1226" s="468"/>
      <c r="E1226" s="462" t="s">
        <v>2139</v>
      </c>
      <c r="F1226" s="14" t="s">
        <v>2149</v>
      </c>
      <c r="G1226" s="14" t="s">
        <v>2149</v>
      </c>
      <c r="H1226" s="469" t="s">
        <v>2149</v>
      </c>
      <c r="I1226" s="462"/>
      <c r="J1226" s="456"/>
      <c r="K1226" s="11"/>
      <c r="L1226" s="11"/>
      <c r="M1226" s="14"/>
      <c r="N1226" s="470"/>
      <c r="O1226" s="14"/>
      <c r="P1226" s="14"/>
      <c r="Q1226" s="14"/>
      <c r="R1226" s="14"/>
      <c r="S1226" s="14"/>
      <c r="T1226" s="469"/>
      <c r="U1226" s="454"/>
      <c r="V1226" s="454"/>
      <c r="W1226" s="9"/>
      <c r="X1226" s="9"/>
      <c r="Y1226" s="10"/>
      <c r="Z1226" s="495" t="s">
        <v>2195</v>
      </c>
      <c r="AA1226" s="11"/>
      <c r="AB1226" s="472"/>
      <c r="AC1226" s="473"/>
      <c r="AD1226" s="473"/>
      <c r="AE1226" s="496" t="s">
        <v>2195</v>
      </c>
      <c r="AF1226" s="12"/>
      <c r="AG1226" s="12"/>
      <c r="AH1226" s="13"/>
      <c r="AI1226" s="14"/>
      <c r="AJ1226" s="14"/>
      <c r="AK1226" s="7"/>
      <c r="AL1226" s="7"/>
      <c r="AM1226" s="15"/>
      <c r="AN1226" s="15"/>
      <c r="AO1226" s="8"/>
      <c r="AP1226" s="453" t="s">
        <v>657</v>
      </c>
      <c r="AQ1226" s="17"/>
      <c r="AR1226" s="18"/>
      <c r="AS1226" s="19"/>
      <c r="AT1226" s="19"/>
      <c r="AU1226" s="19"/>
      <c r="AV1226" s="19"/>
      <c r="AW1226" s="19"/>
      <c r="AX1226" s="19"/>
      <c r="AY1226" s="19"/>
      <c r="AZ1226" s="20"/>
      <c r="BA1226" s="20"/>
      <c r="BB1226" s="21"/>
      <c r="BC1226" s="22" t="s">
        <v>2179</v>
      </c>
      <c r="BD1226" s="77"/>
      <c r="BE1226" s="91"/>
      <c r="BF1226" s="91"/>
      <c r="BG1226" s="92"/>
      <c r="BH1226"/>
      <c r="BI1226"/>
      <c r="BJ1226"/>
      <c r="BK1226"/>
      <c r="BL1226"/>
      <c r="BM1226"/>
      <c r="BN1226"/>
      <c r="BO1226"/>
      <c r="BP1226"/>
      <c r="BQ1226"/>
      <c r="BR1226"/>
      <c r="BS1226"/>
      <c r="BT1226" s="92"/>
      <c r="BU1226" s="92"/>
      <c r="BV1226" s="92"/>
      <c r="BW1226" s="5"/>
      <c r="BX1226" s="5"/>
      <c r="BY1226" s="5"/>
      <c r="BZ1226" s="5"/>
      <c r="CA1226" s="5"/>
      <c r="CB1226" s="5"/>
      <c r="CC1226" s="5"/>
      <c r="CD1226" s="440"/>
      <c r="CE1226" s="440"/>
      <c r="CF1226" s="441"/>
      <c r="CG1226" s="442"/>
      <c r="CH1226" s="443"/>
      <c r="CI1226" s="443"/>
      <c r="CJ1226" s="443"/>
      <c r="CK1226" s="443"/>
      <c r="CL1226" s="4"/>
      <c r="CM1226" s="4"/>
      <c r="CN1226" s="5"/>
      <c r="CO1226" s="4"/>
      <c r="CP1226" s="444"/>
      <c r="CQ1226" s="445"/>
      <c r="CR1226" s="446"/>
      <c r="CS1226" s="446"/>
      <c r="CT1226" s="444"/>
      <c r="CU1226" s="444"/>
      <c r="CV1226" s="444"/>
      <c r="CW1226" s="444"/>
      <c r="CX1226" s="447"/>
      <c r="CY1226" s="447"/>
      <c r="CZ1226" s="447"/>
      <c r="DA1226" s="447"/>
      <c r="DB1226" s="448"/>
      <c r="DC1226" s="448"/>
      <c r="DD1226" s="446"/>
      <c r="DE1226" s="439"/>
      <c r="DF1226" s="439"/>
      <c r="DG1226" s="439"/>
      <c r="DH1226" s="439"/>
      <c r="DI1226" s="439"/>
      <c r="DJ1226" s="439"/>
      <c r="DK1226" s="439"/>
      <c r="DL1226" s="446"/>
      <c r="DM1226" s="446"/>
      <c r="DN1226" s="444"/>
      <c r="DO1226" s="444"/>
      <c r="DP1226" s="444"/>
      <c r="DQ1226" s="444"/>
      <c r="DR1226" s="444"/>
      <c r="DS1226" s="441"/>
      <c r="DT1226" s="449"/>
      <c r="DU1226" s="450"/>
      <c r="DV1226" s="450"/>
      <c r="DW1226" s="450"/>
      <c r="DX1226" s="450"/>
      <c r="DY1226" s="450"/>
      <c r="DZ1226" s="450"/>
      <c r="EA1226" s="450"/>
      <c r="EB1226" s="450"/>
      <c r="EC1226" s="450"/>
      <c r="ED1226" s="450"/>
      <c r="EE1226" s="446"/>
      <c r="EF1226" s="446"/>
      <c r="EL1226" s="4"/>
      <c r="EM1226" s="4"/>
      <c r="EN1226" s="5"/>
      <c r="EO1226" s="4"/>
      <c r="FA1226" s="23"/>
      <c r="FB1226" s="24"/>
      <c r="FC1226" s="75"/>
      <c r="FD1226" s="76"/>
      <c r="FF1226" s="89"/>
      <c r="IA1226" s="214"/>
      <c r="IB1226" s="215"/>
      <c r="IC1226" s="214"/>
      <c r="ID1226" s="215"/>
      <c r="IE1226" s="214"/>
      <c r="IF1226" s="214"/>
      <c r="IG1226" s="214"/>
      <c r="IH1226" s="233"/>
      <c r="II1226" s="160"/>
      <c r="IJ1226" s="217"/>
      <c r="IK1226" s="218"/>
      <c r="IL1226" s="218"/>
      <c r="IM1226" s="218"/>
      <c r="IO1226" s="391"/>
    </row>
    <row r="1227" spans="1:249" s="6" customFormat="1" ht="15" x14ac:dyDescent="0.2">
      <c r="A1227" s="467">
        <v>0</v>
      </c>
      <c r="B1227" s="467" t="s">
        <v>3037</v>
      </c>
      <c r="C1227" s="458" t="s">
        <v>3253</v>
      </c>
      <c r="D1227" s="468"/>
      <c r="E1227" s="462" t="s">
        <v>2135</v>
      </c>
      <c r="F1227" s="14"/>
      <c r="G1227" s="14"/>
      <c r="H1227" s="469"/>
      <c r="I1227" s="462"/>
      <c r="J1227" s="456"/>
      <c r="K1227" s="11"/>
      <c r="L1227" s="11"/>
      <c r="M1227" s="14"/>
      <c r="N1227" s="470"/>
      <c r="O1227" s="14"/>
      <c r="P1227" s="14"/>
      <c r="Q1227" s="14"/>
      <c r="R1227" s="14"/>
      <c r="S1227" s="14"/>
      <c r="T1227" s="469"/>
      <c r="U1227" s="454"/>
      <c r="V1227" s="454"/>
      <c r="W1227" s="454"/>
      <c r="X1227" s="454"/>
      <c r="Y1227" s="471"/>
      <c r="Z1227" s="471"/>
      <c r="AA1227" s="11"/>
      <c r="AB1227" s="472"/>
      <c r="AC1227" s="473"/>
      <c r="AD1227" s="473"/>
      <c r="AE1227" s="473"/>
      <c r="AF1227" s="473"/>
      <c r="AG1227" s="473"/>
      <c r="AH1227" s="474"/>
      <c r="AI1227" s="14"/>
      <c r="AJ1227" s="14"/>
      <c r="AK1227" s="11"/>
      <c r="AL1227" s="11"/>
      <c r="AM1227" s="475"/>
      <c r="AN1227" s="475"/>
      <c r="AO1227" s="469"/>
      <c r="AP1227" s="508" t="s">
        <v>3254</v>
      </c>
      <c r="AQ1227" s="477"/>
      <c r="AR1227" s="478"/>
      <c r="AS1227" s="479"/>
      <c r="AT1227" s="479"/>
      <c r="AU1227" s="479"/>
      <c r="AV1227" s="479"/>
      <c r="AW1227" s="479"/>
      <c r="AX1227" s="479"/>
      <c r="AY1227" s="479"/>
      <c r="AZ1227" s="480"/>
      <c r="BA1227" s="480"/>
      <c r="BB1227" s="21"/>
      <c r="BC1227" s="22" t="s">
        <v>2179</v>
      </c>
      <c r="BD1227" s="77"/>
      <c r="BE1227" s="91"/>
      <c r="BF1227" s="91"/>
      <c r="BG1227" s="92"/>
      <c r="BH1227"/>
      <c r="BI1227"/>
      <c r="BJ1227"/>
      <c r="BK1227"/>
      <c r="BL1227"/>
      <c r="BM1227"/>
      <c r="BN1227"/>
      <c r="BO1227"/>
      <c r="BP1227"/>
      <c r="BQ1227"/>
      <c r="BR1227"/>
      <c r="BS1227"/>
      <c r="BT1227" s="92"/>
      <c r="BU1227" s="92"/>
      <c r="BV1227" s="92"/>
      <c r="BW1227" s="5"/>
      <c r="BX1227" s="5"/>
      <c r="BY1227" s="5"/>
      <c r="BZ1227" s="5"/>
      <c r="CA1227" s="5"/>
      <c r="CB1227" s="5"/>
      <c r="CC1227" s="5"/>
      <c r="CD1227" s="440"/>
      <c r="CE1227" s="440"/>
      <c r="CF1227" s="441"/>
      <c r="CG1227" s="442"/>
      <c r="CH1227" s="443"/>
      <c r="CI1227" s="443"/>
      <c r="CJ1227" s="443"/>
      <c r="CK1227" s="443"/>
      <c r="CL1227" s="4"/>
      <c r="CM1227" s="4"/>
      <c r="CN1227" s="5"/>
      <c r="CO1227" s="4"/>
      <c r="CP1227" s="444"/>
      <c r="CQ1227" s="445"/>
      <c r="CR1227" s="446"/>
      <c r="CS1227" s="446"/>
      <c r="CT1227" s="444"/>
      <c r="CU1227" s="444"/>
      <c r="CV1227" s="444"/>
      <c r="CW1227" s="444"/>
      <c r="CX1227" s="447"/>
      <c r="CY1227" s="447"/>
      <c r="CZ1227" s="447"/>
      <c r="DA1227" s="447"/>
      <c r="DB1227" s="448"/>
      <c r="DC1227" s="448"/>
      <c r="DD1227" s="446"/>
      <c r="DE1227" s="439"/>
      <c r="DF1227" s="439"/>
      <c r="DG1227" s="439"/>
      <c r="DH1227" s="439"/>
      <c r="DI1227" s="439"/>
      <c r="DJ1227" s="439"/>
      <c r="DK1227" s="439"/>
      <c r="DL1227" s="446"/>
      <c r="DM1227" s="446"/>
      <c r="DN1227" s="444"/>
      <c r="DO1227" s="444"/>
      <c r="DP1227" s="444"/>
      <c r="DQ1227" s="444"/>
      <c r="DR1227" s="444"/>
      <c r="DS1227" s="441"/>
      <c r="DT1227" s="449"/>
      <c r="DU1227" s="450"/>
      <c r="DV1227" s="450"/>
      <c r="DW1227" s="450"/>
      <c r="DX1227" s="450"/>
      <c r="DY1227" s="450"/>
      <c r="DZ1227" s="450"/>
      <c r="EA1227" s="450"/>
      <c r="EB1227" s="450"/>
      <c r="EC1227" s="450"/>
      <c r="ED1227" s="450"/>
      <c r="EE1227" s="446"/>
      <c r="EF1227" s="446"/>
      <c r="EL1227" s="4"/>
      <c r="EM1227" s="4"/>
      <c r="EN1227" s="5"/>
      <c r="EO1227" s="4"/>
      <c r="FA1227" s="23"/>
      <c r="FB1227" s="24"/>
      <c r="FC1227" s="75"/>
      <c r="FD1227" s="76"/>
      <c r="FF1227" s="89"/>
      <c r="IA1227" s="214"/>
      <c r="IB1227" s="215"/>
      <c r="IC1227" s="214"/>
      <c r="ID1227" s="215"/>
      <c r="IE1227" s="214"/>
      <c r="IF1227" s="214"/>
      <c r="IG1227" s="214"/>
      <c r="IH1227" s="233"/>
      <c r="II1227" s="160"/>
      <c r="IJ1227" s="217"/>
      <c r="IK1227" s="218"/>
      <c r="IL1227" s="218"/>
      <c r="IM1227" s="218"/>
      <c r="IO1227" s="391"/>
    </row>
    <row r="1228" spans="1:249" s="6" customFormat="1" ht="15" x14ac:dyDescent="0.2">
      <c r="A1228" s="467">
        <v>3</v>
      </c>
      <c r="B1228" s="467" t="s">
        <v>2149</v>
      </c>
      <c r="C1228" s="393" t="s">
        <v>1273</v>
      </c>
      <c r="D1228" s="468"/>
      <c r="E1228" s="462" t="s">
        <v>2137</v>
      </c>
      <c r="F1228" s="14" t="s">
        <v>2147</v>
      </c>
      <c r="G1228" s="14" t="s">
        <v>2149</v>
      </c>
      <c r="H1228" s="469" t="s">
        <v>2149</v>
      </c>
      <c r="I1228" s="462"/>
      <c r="J1228" s="456"/>
      <c r="K1228" s="11"/>
      <c r="L1228" s="11"/>
      <c r="M1228" s="14"/>
      <c r="N1228" s="470"/>
      <c r="O1228" s="14"/>
      <c r="P1228" s="14"/>
      <c r="Q1228" s="14"/>
      <c r="R1228" s="14"/>
      <c r="S1228" s="14"/>
      <c r="T1228" s="469"/>
      <c r="U1228" s="454"/>
      <c r="V1228" s="454"/>
      <c r="W1228" s="9"/>
      <c r="X1228" s="9"/>
      <c r="Y1228" s="10"/>
      <c r="Z1228" s="495">
        <v>3</v>
      </c>
      <c r="AA1228" s="11"/>
      <c r="AB1228" s="472"/>
      <c r="AC1228" s="473"/>
      <c r="AD1228" s="473"/>
      <c r="AE1228" s="496">
        <v>3</v>
      </c>
      <c r="AF1228" s="12"/>
      <c r="AG1228" s="12"/>
      <c r="AH1228" s="13"/>
      <c r="AI1228" s="14"/>
      <c r="AJ1228" s="14"/>
      <c r="AK1228" s="7"/>
      <c r="AL1228" s="7"/>
      <c r="AM1228" s="15"/>
      <c r="AN1228" s="15"/>
      <c r="AO1228" s="8"/>
      <c r="AP1228" s="453" t="s">
        <v>658</v>
      </c>
      <c r="AQ1228" s="17"/>
      <c r="AR1228" s="18"/>
      <c r="AS1228" s="19"/>
      <c r="AT1228" s="19"/>
      <c r="AU1228" s="19"/>
      <c r="AV1228" s="19"/>
      <c r="AW1228" s="19"/>
      <c r="AX1228" s="19"/>
      <c r="AY1228" s="19"/>
      <c r="AZ1228" s="20"/>
      <c r="BA1228" s="20"/>
      <c r="BB1228" s="21"/>
      <c r="BC1228" s="22" t="s">
        <v>2179</v>
      </c>
      <c r="BD1228" s="77"/>
      <c r="BE1228" s="91"/>
      <c r="BF1228" s="91"/>
      <c r="BG1228" s="92"/>
      <c r="BH1228"/>
      <c r="BI1228"/>
      <c r="BJ1228"/>
      <c r="BK1228"/>
      <c r="BL1228"/>
      <c r="BM1228"/>
      <c r="BN1228"/>
      <c r="BO1228"/>
      <c r="BP1228"/>
      <c r="BQ1228"/>
      <c r="BR1228"/>
      <c r="BS1228"/>
      <c r="BT1228" s="92"/>
      <c r="BU1228" s="92"/>
      <c r="BV1228" s="92"/>
      <c r="BW1228" s="5"/>
      <c r="BX1228" s="5"/>
      <c r="BY1228" s="5"/>
      <c r="BZ1228" s="5"/>
      <c r="CA1228" s="5"/>
      <c r="CB1228" s="5"/>
      <c r="CC1228" s="5"/>
      <c r="CD1228" s="440"/>
      <c r="CE1228" s="440"/>
      <c r="CF1228" s="441"/>
      <c r="CG1228" s="442"/>
      <c r="CH1228" s="443"/>
      <c r="CI1228" s="443"/>
      <c r="CJ1228" s="443"/>
      <c r="CK1228" s="443"/>
      <c r="CL1228" s="4"/>
      <c r="CM1228" s="4"/>
      <c r="CN1228" s="5"/>
      <c r="CO1228" s="4"/>
      <c r="CP1228" s="444"/>
      <c r="CQ1228" s="445"/>
      <c r="CR1228" s="446"/>
      <c r="CS1228" s="446"/>
      <c r="CT1228" s="444"/>
      <c r="CU1228" s="444"/>
      <c r="CV1228" s="444"/>
      <c r="CW1228" s="444"/>
      <c r="CX1228" s="447"/>
      <c r="CY1228" s="447"/>
      <c r="CZ1228" s="447"/>
      <c r="DA1228" s="447"/>
      <c r="DB1228" s="448"/>
      <c r="DC1228" s="448"/>
      <c r="DD1228" s="446"/>
      <c r="DE1228" s="439"/>
      <c r="DF1228" s="439"/>
      <c r="DG1228" s="439"/>
      <c r="DH1228" s="439"/>
      <c r="DI1228" s="439"/>
      <c r="DJ1228" s="439"/>
      <c r="DK1228" s="439"/>
      <c r="DL1228" s="446"/>
      <c r="DM1228" s="446"/>
      <c r="DN1228" s="444"/>
      <c r="DO1228" s="444"/>
      <c r="DP1228" s="444"/>
      <c r="DQ1228" s="444"/>
      <c r="DR1228" s="444"/>
      <c r="DS1228" s="441"/>
      <c r="DT1228" s="449"/>
      <c r="DU1228" s="450"/>
      <c r="DV1228" s="450"/>
      <c r="DW1228" s="450"/>
      <c r="DX1228" s="450"/>
      <c r="DY1228" s="450"/>
      <c r="DZ1228" s="450"/>
      <c r="EA1228" s="450"/>
      <c r="EB1228" s="450"/>
      <c r="EC1228" s="450"/>
      <c r="ED1228" s="450"/>
      <c r="EE1228" s="446"/>
      <c r="EF1228" s="446"/>
      <c r="EL1228" s="4"/>
      <c r="EM1228" s="4"/>
      <c r="EN1228" s="5"/>
      <c r="EO1228" s="4"/>
      <c r="FA1228" s="23"/>
      <c r="FB1228" s="24"/>
      <c r="FC1228" s="75"/>
      <c r="FD1228" s="76"/>
      <c r="FF1228" s="89"/>
      <c r="IA1228" s="214"/>
      <c r="IB1228" s="215"/>
      <c r="IC1228" s="214"/>
      <c r="ID1228" s="215"/>
      <c r="IE1228" s="214"/>
      <c r="IF1228" s="214"/>
      <c r="IG1228" s="214"/>
      <c r="IH1228" s="233"/>
      <c r="II1228" s="160"/>
      <c r="IJ1228" s="217"/>
      <c r="IK1228" s="218"/>
      <c r="IL1228" s="218"/>
      <c r="IM1228" s="218"/>
      <c r="IO1228" s="391"/>
    </row>
    <row r="1229" spans="1:249" s="6" customFormat="1" ht="15" x14ac:dyDescent="0.2">
      <c r="A1229" s="467" t="s">
        <v>2195</v>
      </c>
      <c r="B1229" s="467" t="s">
        <v>2149</v>
      </c>
      <c r="C1229" s="393" t="s">
        <v>1274</v>
      </c>
      <c r="D1229" s="468"/>
      <c r="E1229" s="462" t="s">
        <v>2140</v>
      </c>
      <c r="F1229" s="14" t="s">
        <v>2149</v>
      </c>
      <c r="G1229" s="14" t="s">
        <v>2149</v>
      </c>
      <c r="H1229" s="469" t="s">
        <v>2149</v>
      </c>
      <c r="I1229" s="462"/>
      <c r="J1229" s="456"/>
      <c r="K1229" s="11"/>
      <c r="L1229" s="11"/>
      <c r="M1229" s="14"/>
      <c r="N1229" s="470"/>
      <c r="O1229" s="14"/>
      <c r="P1229" s="14"/>
      <c r="Q1229" s="14"/>
      <c r="R1229" s="14"/>
      <c r="S1229" s="14"/>
      <c r="T1229" s="469"/>
      <c r="U1229" s="454"/>
      <c r="V1229" s="454"/>
      <c r="W1229" s="9"/>
      <c r="X1229" s="9"/>
      <c r="Y1229" s="10"/>
      <c r="Z1229" s="495" t="s">
        <v>2195</v>
      </c>
      <c r="AA1229" s="11"/>
      <c r="AB1229" s="472"/>
      <c r="AC1229" s="473"/>
      <c r="AD1229" s="473"/>
      <c r="AE1229" s="496" t="s">
        <v>2195</v>
      </c>
      <c r="AF1229" s="12"/>
      <c r="AG1229" s="12"/>
      <c r="AH1229" s="13"/>
      <c r="AI1229" s="14"/>
      <c r="AJ1229" s="14"/>
      <c r="AK1229" s="7"/>
      <c r="AL1229" s="7"/>
      <c r="AM1229" s="15"/>
      <c r="AN1229" s="15"/>
      <c r="AO1229" s="8"/>
      <c r="AP1229" s="453" t="s">
        <v>659</v>
      </c>
      <c r="AQ1229" s="17"/>
      <c r="AR1229" s="18"/>
      <c r="AS1229" s="19"/>
      <c r="AT1229" s="19"/>
      <c r="AU1229" s="19"/>
      <c r="AV1229" s="19"/>
      <c r="AW1229" s="19"/>
      <c r="AX1229" s="19"/>
      <c r="AY1229" s="19"/>
      <c r="AZ1229" s="20"/>
      <c r="BA1229" s="20"/>
      <c r="BB1229" s="21"/>
      <c r="BC1229" s="22" t="s">
        <v>2179</v>
      </c>
      <c r="BD1229" s="77"/>
      <c r="BE1229" s="91"/>
      <c r="BF1229" s="91"/>
      <c r="BG1229" s="92"/>
      <c r="BH1229"/>
      <c r="BI1229"/>
      <c r="BJ1229"/>
      <c r="BK1229"/>
      <c r="BL1229"/>
      <c r="BM1229"/>
      <c r="BN1229"/>
      <c r="BO1229"/>
      <c r="BP1229"/>
      <c r="BQ1229"/>
      <c r="BR1229"/>
      <c r="BS1229"/>
      <c r="BT1229" s="92"/>
      <c r="BU1229" s="92"/>
      <c r="BV1229" s="92"/>
      <c r="BW1229" s="5"/>
      <c r="BX1229" s="5"/>
      <c r="BY1229" s="5"/>
      <c r="BZ1229" s="5"/>
      <c r="CA1229" s="5"/>
      <c r="CB1229" s="5"/>
      <c r="CC1229" s="5"/>
      <c r="CD1229" s="440"/>
      <c r="CE1229" s="440"/>
      <c r="CF1229" s="441"/>
      <c r="CG1229" s="442"/>
      <c r="CH1229" s="443"/>
      <c r="CI1229" s="443"/>
      <c r="CJ1229" s="443"/>
      <c r="CK1229" s="443"/>
      <c r="CL1229" s="4"/>
      <c r="CM1229" s="4"/>
      <c r="CN1229" s="5"/>
      <c r="CO1229" s="4"/>
      <c r="CP1229" s="444"/>
      <c r="CQ1229" s="445"/>
      <c r="CR1229" s="446"/>
      <c r="CS1229" s="446"/>
      <c r="CT1229" s="444"/>
      <c r="CU1229" s="444"/>
      <c r="CV1229" s="444"/>
      <c r="CW1229" s="444"/>
      <c r="CX1229" s="447"/>
      <c r="CY1229" s="447"/>
      <c r="CZ1229" s="447"/>
      <c r="DA1229" s="447"/>
      <c r="DB1229" s="448"/>
      <c r="DC1229" s="448"/>
      <c r="DD1229" s="446"/>
      <c r="DE1229" s="439"/>
      <c r="DF1229" s="439"/>
      <c r="DG1229" s="439"/>
      <c r="DH1229" s="439"/>
      <c r="DI1229" s="439"/>
      <c r="DJ1229" s="439"/>
      <c r="DK1229" s="439"/>
      <c r="DL1229" s="446"/>
      <c r="DM1229" s="446"/>
      <c r="DN1229" s="444"/>
      <c r="DO1229" s="444"/>
      <c r="DP1229" s="444"/>
      <c r="DQ1229" s="444"/>
      <c r="DR1229" s="444"/>
      <c r="DS1229" s="441"/>
      <c r="DT1229" s="449"/>
      <c r="DU1229" s="450"/>
      <c r="DV1229" s="450"/>
      <c r="DW1229" s="450"/>
      <c r="DX1229" s="450"/>
      <c r="DY1229" s="450"/>
      <c r="DZ1229" s="450"/>
      <c r="EA1229" s="450"/>
      <c r="EB1229" s="450"/>
      <c r="EC1229" s="450"/>
      <c r="ED1229" s="450"/>
      <c r="EE1229" s="446"/>
      <c r="EF1229" s="446"/>
      <c r="EL1229" s="4"/>
      <c r="EM1229" s="4"/>
      <c r="EN1229" s="5"/>
      <c r="EO1229" s="4"/>
      <c r="FA1229" s="23"/>
      <c r="FB1229" s="24"/>
      <c r="FC1229" s="75"/>
      <c r="FD1229" s="76"/>
      <c r="FF1229" s="89"/>
      <c r="IA1229" s="214"/>
      <c r="IB1229" s="215"/>
      <c r="IC1229" s="214"/>
      <c r="ID1229" s="215"/>
      <c r="IE1229" s="214"/>
      <c r="IF1229" s="214"/>
      <c r="IG1229" s="214"/>
      <c r="IH1229" s="233"/>
      <c r="II1229" s="160"/>
      <c r="IJ1229" s="217"/>
      <c r="IK1229" s="218"/>
      <c r="IL1229" s="218"/>
      <c r="IM1229" s="218"/>
      <c r="IO1229" s="391"/>
    </row>
    <row r="1230" spans="1:249" s="6" customFormat="1" ht="15" x14ac:dyDescent="0.2">
      <c r="A1230" s="467" t="s">
        <v>2195</v>
      </c>
      <c r="B1230" s="467" t="s">
        <v>2149</v>
      </c>
      <c r="C1230" s="393" t="s">
        <v>1275</v>
      </c>
      <c r="D1230" s="468"/>
      <c r="E1230" s="462" t="s">
        <v>2141</v>
      </c>
      <c r="F1230" s="14" t="s">
        <v>2149</v>
      </c>
      <c r="G1230" s="14" t="s">
        <v>2149</v>
      </c>
      <c r="H1230" s="469" t="s">
        <v>2149</v>
      </c>
      <c r="I1230" s="462"/>
      <c r="J1230" s="456"/>
      <c r="K1230" s="11"/>
      <c r="L1230" s="11"/>
      <c r="M1230" s="14"/>
      <c r="N1230" s="470"/>
      <c r="O1230" s="14"/>
      <c r="P1230" s="14"/>
      <c r="Q1230" s="14"/>
      <c r="R1230" s="14"/>
      <c r="S1230" s="14"/>
      <c r="T1230" s="469"/>
      <c r="U1230" s="454"/>
      <c r="V1230" s="454"/>
      <c r="W1230" s="9"/>
      <c r="X1230" s="9"/>
      <c r="Y1230" s="10"/>
      <c r="Z1230" s="495" t="s">
        <v>2195</v>
      </c>
      <c r="AA1230" s="11"/>
      <c r="AB1230" s="472"/>
      <c r="AC1230" s="473"/>
      <c r="AD1230" s="473"/>
      <c r="AE1230" s="496" t="s">
        <v>2195</v>
      </c>
      <c r="AF1230" s="12"/>
      <c r="AG1230" s="12"/>
      <c r="AH1230" s="13"/>
      <c r="AI1230" s="14"/>
      <c r="AJ1230" s="14"/>
      <c r="AK1230" s="7"/>
      <c r="AL1230" s="7"/>
      <c r="AM1230" s="15"/>
      <c r="AN1230" s="15"/>
      <c r="AO1230" s="8"/>
      <c r="AP1230" s="453" t="s">
        <v>660</v>
      </c>
      <c r="AQ1230" s="17"/>
      <c r="AR1230" s="18"/>
      <c r="AS1230" s="19"/>
      <c r="AT1230" s="19"/>
      <c r="AU1230" s="19"/>
      <c r="AV1230" s="19"/>
      <c r="AW1230" s="19"/>
      <c r="AX1230" s="19"/>
      <c r="AY1230" s="19"/>
      <c r="AZ1230" s="20"/>
      <c r="BA1230" s="20"/>
      <c r="BB1230" s="21"/>
      <c r="BC1230" s="22" t="s">
        <v>2179</v>
      </c>
      <c r="BD1230" s="77"/>
      <c r="BE1230" s="91"/>
      <c r="BF1230" s="91"/>
      <c r="BG1230" s="92"/>
      <c r="BH1230"/>
      <c r="BI1230"/>
      <c r="BJ1230"/>
      <c r="BK1230"/>
      <c r="BL1230"/>
      <c r="BM1230"/>
      <c r="BN1230"/>
      <c r="BO1230"/>
      <c r="BP1230"/>
      <c r="BQ1230"/>
      <c r="BR1230"/>
      <c r="BS1230"/>
      <c r="BT1230" s="92"/>
      <c r="BU1230" s="92"/>
      <c r="BV1230" s="92"/>
      <c r="BW1230" s="5"/>
      <c r="BX1230" s="5"/>
      <c r="BY1230" s="5"/>
      <c r="BZ1230" s="5"/>
      <c r="CA1230" s="5"/>
      <c r="CB1230" s="5"/>
      <c r="CC1230" s="5"/>
      <c r="CD1230" s="440"/>
      <c r="CE1230" s="440"/>
      <c r="CF1230" s="441"/>
      <c r="CG1230" s="442"/>
      <c r="CH1230" s="443"/>
      <c r="CI1230" s="443"/>
      <c r="CJ1230" s="443"/>
      <c r="CK1230" s="443"/>
      <c r="CL1230" s="4"/>
      <c r="CM1230" s="4"/>
      <c r="CN1230" s="5"/>
      <c r="CO1230" s="4"/>
      <c r="CP1230" s="444"/>
      <c r="CQ1230" s="445"/>
      <c r="CR1230" s="446"/>
      <c r="CS1230" s="446"/>
      <c r="CT1230" s="444"/>
      <c r="CU1230" s="444"/>
      <c r="CV1230" s="444"/>
      <c r="CW1230" s="444"/>
      <c r="CX1230" s="447"/>
      <c r="CY1230" s="447"/>
      <c r="CZ1230" s="447"/>
      <c r="DA1230" s="447"/>
      <c r="DB1230" s="448"/>
      <c r="DC1230" s="448"/>
      <c r="DD1230" s="446"/>
      <c r="DE1230" s="439"/>
      <c r="DF1230" s="439"/>
      <c r="DG1230" s="439"/>
      <c r="DH1230" s="439"/>
      <c r="DI1230" s="439"/>
      <c r="DJ1230" s="439"/>
      <c r="DK1230" s="439"/>
      <c r="DL1230" s="446"/>
      <c r="DM1230" s="446"/>
      <c r="DN1230" s="444"/>
      <c r="DO1230" s="444"/>
      <c r="DP1230" s="444"/>
      <c r="DQ1230" s="444"/>
      <c r="DR1230" s="444"/>
      <c r="DS1230" s="441"/>
      <c r="DT1230" s="449"/>
      <c r="DU1230" s="450"/>
      <c r="DV1230" s="450"/>
      <c r="DW1230" s="450"/>
      <c r="DX1230" s="450"/>
      <c r="DY1230" s="450"/>
      <c r="DZ1230" s="450"/>
      <c r="EA1230" s="450"/>
      <c r="EB1230" s="450"/>
      <c r="EC1230" s="450"/>
      <c r="ED1230" s="450"/>
      <c r="EE1230" s="446"/>
      <c r="EF1230" s="446"/>
      <c r="EL1230" s="4"/>
      <c r="EM1230" s="4"/>
      <c r="EN1230" s="5"/>
      <c r="EO1230" s="4"/>
      <c r="FA1230" s="23"/>
      <c r="FB1230" s="24"/>
      <c r="FC1230" s="75"/>
      <c r="FD1230" s="76"/>
      <c r="FF1230" s="89"/>
      <c r="IA1230" s="214"/>
      <c r="IB1230" s="215"/>
      <c r="IC1230" s="214"/>
      <c r="ID1230" s="215"/>
      <c r="IE1230" s="214"/>
      <c r="IF1230" s="214"/>
      <c r="IG1230" s="214"/>
      <c r="IH1230" s="233"/>
      <c r="II1230" s="160"/>
      <c r="IJ1230" s="217"/>
      <c r="IK1230" s="218"/>
      <c r="IL1230" s="218"/>
      <c r="IM1230" s="218"/>
      <c r="IO1230" s="391"/>
    </row>
    <row r="1231" spans="1:249" s="6" customFormat="1" ht="15" x14ac:dyDescent="0.2">
      <c r="A1231" s="467" t="s">
        <v>2195</v>
      </c>
      <c r="B1231" s="467" t="s">
        <v>2149</v>
      </c>
      <c r="C1231" s="393" t="s">
        <v>1276</v>
      </c>
      <c r="D1231" s="468"/>
      <c r="E1231" s="462" t="s">
        <v>2139</v>
      </c>
      <c r="F1231" s="14" t="s">
        <v>2149</v>
      </c>
      <c r="G1231" s="14" t="s">
        <v>2149</v>
      </c>
      <c r="H1231" s="469" t="s">
        <v>2149</v>
      </c>
      <c r="I1231" s="462"/>
      <c r="J1231" s="456"/>
      <c r="K1231" s="11"/>
      <c r="L1231" s="11"/>
      <c r="M1231" s="14"/>
      <c r="N1231" s="470"/>
      <c r="O1231" s="14"/>
      <c r="P1231" s="14"/>
      <c r="Q1231" s="14"/>
      <c r="R1231" s="14"/>
      <c r="S1231" s="14"/>
      <c r="T1231" s="469"/>
      <c r="U1231" s="454"/>
      <c r="V1231" s="454"/>
      <c r="W1231" s="9"/>
      <c r="X1231" s="9"/>
      <c r="Y1231" s="10"/>
      <c r="Z1231" s="495" t="s">
        <v>2195</v>
      </c>
      <c r="AA1231" s="11"/>
      <c r="AB1231" s="472"/>
      <c r="AC1231" s="473"/>
      <c r="AD1231" s="473"/>
      <c r="AE1231" s="496" t="s">
        <v>2195</v>
      </c>
      <c r="AF1231" s="12"/>
      <c r="AG1231" s="12"/>
      <c r="AH1231" s="13"/>
      <c r="AI1231" s="14"/>
      <c r="AJ1231" s="14"/>
      <c r="AK1231" s="7"/>
      <c r="AL1231" s="7"/>
      <c r="AM1231" s="15"/>
      <c r="AN1231" s="15"/>
      <c r="AO1231" s="8"/>
      <c r="AP1231" s="453" t="s">
        <v>661</v>
      </c>
      <c r="AQ1231" s="17"/>
      <c r="AR1231" s="18"/>
      <c r="AS1231" s="19"/>
      <c r="AT1231" s="19"/>
      <c r="AU1231" s="19"/>
      <c r="AV1231" s="19"/>
      <c r="AW1231" s="19"/>
      <c r="AX1231" s="19"/>
      <c r="AY1231" s="19"/>
      <c r="AZ1231" s="20"/>
      <c r="BA1231" s="20"/>
      <c r="BB1231" s="21"/>
      <c r="BC1231" s="22" t="s">
        <v>2179</v>
      </c>
      <c r="BD1231" s="77"/>
      <c r="BE1231" s="91"/>
      <c r="BF1231" s="91"/>
      <c r="BG1231" s="92"/>
      <c r="BH1231"/>
      <c r="BI1231"/>
      <c r="BJ1231"/>
      <c r="BK1231"/>
      <c r="BL1231"/>
      <c r="BM1231"/>
      <c r="BN1231"/>
      <c r="BO1231"/>
      <c r="BP1231"/>
      <c r="BQ1231"/>
      <c r="BR1231"/>
      <c r="BS1231"/>
      <c r="BT1231" s="92"/>
      <c r="BU1231" s="92"/>
      <c r="BV1231" s="92"/>
      <c r="BW1231" s="5"/>
      <c r="BX1231" s="5"/>
      <c r="BY1231" s="5"/>
      <c r="BZ1231" s="5"/>
      <c r="CA1231" s="5"/>
      <c r="CB1231" s="5"/>
      <c r="CC1231" s="5"/>
      <c r="CD1231" s="440"/>
      <c r="CE1231" s="440"/>
      <c r="CF1231" s="441"/>
      <c r="CG1231" s="442"/>
      <c r="CH1231" s="443"/>
      <c r="CI1231" s="443"/>
      <c r="CJ1231" s="443"/>
      <c r="CK1231" s="443"/>
      <c r="CL1231" s="4"/>
      <c r="CM1231" s="4"/>
      <c r="CN1231" s="5"/>
      <c r="CO1231" s="4"/>
      <c r="CP1231" s="444"/>
      <c r="CQ1231" s="445"/>
      <c r="CR1231" s="446"/>
      <c r="CS1231" s="446"/>
      <c r="CT1231" s="444"/>
      <c r="CU1231" s="444"/>
      <c r="CV1231" s="444"/>
      <c r="CW1231" s="444"/>
      <c r="CX1231" s="447"/>
      <c r="CY1231" s="447"/>
      <c r="CZ1231" s="447"/>
      <c r="DA1231" s="447"/>
      <c r="DB1231" s="448"/>
      <c r="DC1231" s="448"/>
      <c r="DD1231" s="446"/>
      <c r="DE1231" s="439"/>
      <c r="DF1231" s="439"/>
      <c r="DG1231" s="439"/>
      <c r="DH1231" s="439"/>
      <c r="DI1231" s="439"/>
      <c r="DJ1231" s="439"/>
      <c r="DK1231" s="439"/>
      <c r="DL1231" s="446"/>
      <c r="DM1231" s="446"/>
      <c r="DN1231" s="444"/>
      <c r="DO1231" s="444"/>
      <c r="DP1231" s="444"/>
      <c r="DQ1231" s="444"/>
      <c r="DR1231" s="444"/>
      <c r="DS1231" s="441"/>
      <c r="DT1231" s="449"/>
      <c r="DU1231" s="450"/>
      <c r="DV1231" s="450"/>
      <c r="DW1231" s="450"/>
      <c r="DX1231" s="450"/>
      <c r="DY1231" s="450"/>
      <c r="DZ1231" s="450"/>
      <c r="EA1231" s="450"/>
      <c r="EB1231" s="450"/>
      <c r="EC1231" s="450"/>
      <c r="ED1231" s="450"/>
      <c r="EE1231" s="446"/>
      <c r="EF1231" s="446"/>
      <c r="EL1231" s="4"/>
      <c r="EM1231" s="4"/>
      <c r="EN1231" s="5"/>
      <c r="EO1231" s="4"/>
      <c r="FA1231" s="23"/>
      <c r="FB1231" s="24"/>
      <c r="FC1231" s="75"/>
      <c r="FD1231" s="76"/>
      <c r="FF1231" s="89"/>
      <c r="IA1231" s="214"/>
      <c r="IB1231" s="215"/>
      <c r="IC1231" s="214"/>
      <c r="ID1231" s="215"/>
      <c r="IE1231" s="214"/>
      <c r="IF1231" s="214"/>
      <c r="IG1231" s="214"/>
      <c r="IH1231" s="233"/>
      <c r="II1231" s="160"/>
      <c r="IJ1231" s="217"/>
      <c r="IK1231" s="218"/>
      <c r="IL1231" s="218"/>
      <c r="IM1231" s="218"/>
      <c r="IO1231" s="391"/>
    </row>
    <row r="1232" spans="1:249" s="6" customFormat="1" ht="15" x14ac:dyDescent="0.2">
      <c r="A1232" s="467" t="s">
        <v>2195</v>
      </c>
      <c r="B1232" s="467" t="s">
        <v>2149</v>
      </c>
      <c r="C1232" s="393" t="s">
        <v>1277</v>
      </c>
      <c r="D1232" s="468"/>
      <c r="E1232" s="462" t="s">
        <v>2139</v>
      </c>
      <c r="F1232" s="14" t="s">
        <v>2149</v>
      </c>
      <c r="G1232" s="14" t="s">
        <v>2149</v>
      </c>
      <c r="H1232" s="469" t="s">
        <v>2149</v>
      </c>
      <c r="I1232" s="462"/>
      <c r="J1232" s="456"/>
      <c r="K1232" s="11"/>
      <c r="L1232" s="11"/>
      <c r="M1232" s="14"/>
      <c r="N1232" s="470"/>
      <c r="O1232" s="14"/>
      <c r="P1232" s="14"/>
      <c r="Q1232" s="14"/>
      <c r="R1232" s="14"/>
      <c r="S1232" s="14"/>
      <c r="T1232" s="469"/>
      <c r="U1232" s="454"/>
      <c r="V1232" s="454"/>
      <c r="W1232" s="9"/>
      <c r="X1232" s="9"/>
      <c r="Y1232" s="10"/>
      <c r="Z1232" s="495" t="s">
        <v>2195</v>
      </c>
      <c r="AA1232" s="11"/>
      <c r="AB1232" s="472"/>
      <c r="AC1232" s="473"/>
      <c r="AD1232" s="473"/>
      <c r="AE1232" s="496" t="s">
        <v>2195</v>
      </c>
      <c r="AF1232" s="12"/>
      <c r="AG1232" s="12"/>
      <c r="AH1232" s="13"/>
      <c r="AI1232" s="14"/>
      <c r="AJ1232" s="14"/>
      <c r="AK1232" s="7"/>
      <c r="AL1232" s="7"/>
      <c r="AM1232" s="15"/>
      <c r="AN1232" s="15"/>
      <c r="AO1232" s="8"/>
      <c r="AP1232" s="453" t="s">
        <v>662</v>
      </c>
      <c r="AQ1232" s="17"/>
      <c r="AR1232" s="18"/>
      <c r="AS1232" s="19"/>
      <c r="AT1232" s="19"/>
      <c r="AU1232" s="19"/>
      <c r="AV1232" s="19"/>
      <c r="AW1232" s="19"/>
      <c r="AX1232" s="19"/>
      <c r="AY1232" s="19"/>
      <c r="AZ1232" s="20"/>
      <c r="BA1232" s="20"/>
      <c r="BB1232" s="21"/>
      <c r="BC1232" s="22" t="s">
        <v>2179</v>
      </c>
      <c r="BD1232" s="77"/>
      <c r="BE1232" s="91"/>
      <c r="BF1232" s="91"/>
      <c r="BG1232" s="92"/>
      <c r="BH1232"/>
      <c r="BI1232"/>
      <c r="BJ1232"/>
      <c r="BK1232"/>
      <c r="BL1232"/>
      <c r="BM1232"/>
      <c r="BN1232"/>
      <c r="BO1232"/>
      <c r="BP1232"/>
      <c r="BQ1232"/>
      <c r="BR1232"/>
      <c r="BS1232"/>
      <c r="BT1232" s="92"/>
      <c r="BU1232" s="92"/>
      <c r="BV1232" s="92"/>
      <c r="BW1232" s="5"/>
      <c r="BX1232" s="5"/>
      <c r="BY1232" s="5"/>
      <c r="BZ1232" s="5"/>
      <c r="CA1232" s="5"/>
      <c r="CB1232" s="5"/>
      <c r="CC1232" s="5"/>
      <c r="CD1232" s="440"/>
      <c r="CE1232" s="440"/>
      <c r="CF1232" s="441"/>
      <c r="CG1232" s="442"/>
      <c r="CH1232" s="443"/>
      <c r="CI1232" s="443"/>
      <c r="CJ1232" s="443"/>
      <c r="CK1232" s="443"/>
      <c r="CL1232" s="4"/>
      <c r="CM1232" s="4"/>
      <c r="CN1232" s="5"/>
      <c r="CO1232" s="4"/>
      <c r="CP1232" s="444"/>
      <c r="CQ1232" s="445"/>
      <c r="CR1232" s="446"/>
      <c r="CS1232" s="446"/>
      <c r="CT1232" s="444"/>
      <c r="CU1232" s="444"/>
      <c r="CV1232" s="444"/>
      <c r="CW1232" s="444"/>
      <c r="CX1232" s="447"/>
      <c r="CY1232" s="447"/>
      <c r="CZ1232" s="447"/>
      <c r="DA1232" s="447"/>
      <c r="DB1232" s="448"/>
      <c r="DC1232" s="448"/>
      <c r="DD1232" s="446"/>
      <c r="DE1232" s="439"/>
      <c r="DF1232" s="439"/>
      <c r="DG1232" s="439"/>
      <c r="DH1232" s="439"/>
      <c r="DI1232" s="439"/>
      <c r="DJ1232" s="439"/>
      <c r="DK1232" s="439"/>
      <c r="DL1232" s="446"/>
      <c r="DM1232" s="446"/>
      <c r="DN1232" s="444"/>
      <c r="DO1232" s="444"/>
      <c r="DP1232" s="444"/>
      <c r="DQ1232" s="444"/>
      <c r="DR1232" s="444"/>
      <c r="DS1232" s="441"/>
      <c r="DT1232" s="449"/>
      <c r="DU1232" s="450"/>
      <c r="DV1232" s="450"/>
      <c r="DW1232" s="450"/>
      <c r="DX1232" s="450"/>
      <c r="DY1232" s="450"/>
      <c r="DZ1232" s="450"/>
      <c r="EA1232" s="450"/>
      <c r="EB1232" s="450"/>
      <c r="EC1232" s="450"/>
      <c r="ED1232" s="450"/>
      <c r="EE1232" s="446"/>
      <c r="EF1232" s="446"/>
      <c r="EL1232" s="4"/>
      <c r="EM1232" s="4"/>
      <c r="EN1232" s="5"/>
      <c r="EO1232" s="4"/>
      <c r="FA1232" s="23"/>
      <c r="FB1232" s="24"/>
      <c r="FC1232" s="75"/>
      <c r="FD1232" s="76"/>
      <c r="FF1232" s="89"/>
      <c r="IA1232" s="214"/>
      <c r="IB1232" s="215"/>
      <c r="IC1232" s="214"/>
      <c r="ID1232" s="215"/>
      <c r="IE1232" s="214"/>
      <c r="IF1232" s="214"/>
      <c r="IG1232" s="214"/>
      <c r="IH1232" s="233"/>
      <c r="II1232" s="160"/>
      <c r="IJ1232" s="217"/>
      <c r="IK1232" s="218"/>
      <c r="IL1232" s="218"/>
      <c r="IM1232" s="218"/>
      <c r="IO1232" s="391"/>
    </row>
    <row r="1233" spans="1:249" s="6" customFormat="1" ht="15" x14ac:dyDescent="0.2">
      <c r="A1233" s="467" t="s">
        <v>2195</v>
      </c>
      <c r="B1233" s="467" t="s">
        <v>2149</v>
      </c>
      <c r="C1233" s="393" t="s">
        <v>1278</v>
      </c>
      <c r="D1233" s="468"/>
      <c r="E1233" s="462" t="s">
        <v>2138</v>
      </c>
      <c r="F1233" s="14" t="s">
        <v>2149</v>
      </c>
      <c r="G1233" s="14" t="s">
        <v>2149</v>
      </c>
      <c r="H1233" s="469" t="s">
        <v>2149</v>
      </c>
      <c r="I1233" s="462"/>
      <c r="J1233" s="456"/>
      <c r="K1233" s="11"/>
      <c r="L1233" s="11"/>
      <c r="M1233" s="14"/>
      <c r="N1233" s="470"/>
      <c r="O1233" s="14"/>
      <c r="P1233" s="14"/>
      <c r="Q1233" s="14"/>
      <c r="R1233" s="14"/>
      <c r="S1233" s="14"/>
      <c r="T1233" s="469"/>
      <c r="U1233" s="454"/>
      <c r="V1233" s="454"/>
      <c r="W1233" s="9"/>
      <c r="X1233" s="9"/>
      <c r="Y1233" s="10"/>
      <c r="Z1233" s="495" t="s">
        <v>2195</v>
      </c>
      <c r="AA1233" s="11"/>
      <c r="AB1233" s="472"/>
      <c r="AC1233" s="473"/>
      <c r="AD1233" s="473"/>
      <c r="AE1233" s="496" t="s">
        <v>2195</v>
      </c>
      <c r="AF1233" s="12"/>
      <c r="AG1233" s="12"/>
      <c r="AH1233" s="13"/>
      <c r="AI1233" s="14"/>
      <c r="AJ1233" s="14"/>
      <c r="AK1233" s="7"/>
      <c r="AL1233" s="7"/>
      <c r="AM1233" s="15"/>
      <c r="AN1233" s="15"/>
      <c r="AO1233" s="8"/>
      <c r="AP1233" s="453" t="s">
        <v>663</v>
      </c>
      <c r="AQ1233" s="17"/>
      <c r="AR1233" s="18"/>
      <c r="AS1233" s="19"/>
      <c r="AT1233" s="19"/>
      <c r="AU1233" s="19"/>
      <c r="AV1233" s="19"/>
      <c r="AW1233" s="19"/>
      <c r="AX1233" s="19"/>
      <c r="AY1233" s="19"/>
      <c r="AZ1233" s="20"/>
      <c r="BA1233" s="20"/>
      <c r="BB1233" s="21"/>
      <c r="BC1233" s="22" t="s">
        <v>2179</v>
      </c>
      <c r="BD1233" s="77"/>
      <c r="BE1233" s="91"/>
      <c r="BF1233" s="91"/>
      <c r="BG1233" s="92"/>
      <c r="BH1233"/>
      <c r="BI1233"/>
      <c r="BJ1233"/>
      <c r="BK1233"/>
      <c r="BL1233"/>
      <c r="BM1233"/>
      <c r="BN1233"/>
      <c r="BO1233"/>
      <c r="BP1233"/>
      <c r="BQ1233"/>
      <c r="BR1233"/>
      <c r="BS1233"/>
      <c r="BT1233" s="92"/>
      <c r="BU1233" s="92"/>
      <c r="BV1233" s="92"/>
      <c r="BW1233" s="5"/>
      <c r="BX1233" s="5"/>
      <c r="BY1233" s="5"/>
      <c r="BZ1233" s="5"/>
      <c r="CA1233" s="5"/>
      <c r="CB1233" s="5"/>
      <c r="CC1233" s="5"/>
      <c r="CD1233" s="440"/>
      <c r="CE1233" s="440"/>
      <c r="CF1233" s="441"/>
      <c r="CG1233" s="442"/>
      <c r="CH1233" s="443"/>
      <c r="CI1233" s="443"/>
      <c r="CJ1233" s="443"/>
      <c r="CK1233" s="443"/>
      <c r="CL1233" s="4"/>
      <c r="CM1233" s="4"/>
      <c r="CN1233" s="5"/>
      <c r="CO1233" s="4"/>
      <c r="CP1233" s="444"/>
      <c r="CQ1233" s="445"/>
      <c r="CR1233" s="446"/>
      <c r="CS1233" s="446"/>
      <c r="CT1233" s="444"/>
      <c r="CU1233" s="444"/>
      <c r="CV1233" s="444"/>
      <c r="CW1233" s="444"/>
      <c r="CX1233" s="447"/>
      <c r="CY1233" s="447"/>
      <c r="CZ1233" s="447"/>
      <c r="DA1233" s="447"/>
      <c r="DB1233" s="448"/>
      <c r="DC1233" s="448"/>
      <c r="DD1233" s="446"/>
      <c r="DE1233" s="439"/>
      <c r="DF1233" s="439"/>
      <c r="DG1233" s="439"/>
      <c r="DH1233" s="439"/>
      <c r="DI1233" s="439"/>
      <c r="DJ1233" s="439"/>
      <c r="DK1233" s="439"/>
      <c r="DL1233" s="446"/>
      <c r="DM1233" s="446"/>
      <c r="DN1233" s="444"/>
      <c r="DO1233" s="444"/>
      <c r="DP1233" s="444"/>
      <c r="DQ1233" s="444"/>
      <c r="DR1233" s="444"/>
      <c r="DS1233" s="441"/>
      <c r="DT1233" s="449"/>
      <c r="DU1233" s="450"/>
      <c r="DV1233" s="450"/>
      <c r="DW1233" s="450"/>
      <c r="DX1233" s="450"/>
      <c r="DY1233" s="450"/>
      <c r="DZ1233" s="450"/>
      <c r="EA1233" s="450"/>
      <c r="EB1233" s="450"/>
      <c r="EC1233" s="450"/>
      <c r="ED1233" s="450"/>
      <c r="EE1233" s="446"/>
      <c r="EF1233" s="446"/>
      <c r="EL1233" s="4"/>
      <c r="EM1233" s="4"/>
      <c r="EN1233" s="5"/>
      <c r="EO1233" s="4"/>
      <c r="FA1233" s="23"/>
      <c r="FB1233" s="24"/>
      <c r="FC1233" s="75"/>
      <c r="FD1233" s="76"/>
      <c r="FF1233" s="89"/>
      <c r="IA1233" s="214"/>
      <c r="IB1233" s="215"/>
      <c r="IC1233" s="214"/>
      <c r="ID1233" s="215"/>
      <c r="IE1233" s="214"/>
      <c r="IF1233" s="214"/>
      <c r="IG1233" s="214"/>
      <c r="IH1233" s="233"/>
      <c r="II1233" s="160"/>
      <c r="IJ1233" s="217"/>
      <c r="IK1233" s="218"/>
      <c r="IL1233" s="218"/>
      <c r="IM1233" s="218"/>
      <c r="IO1233" s="391"/>
    </row>
    <row r="1234" spans="1:249" s="6" customFormat="1" ht="15" x14ac:dyDescent="0.2">
      <c r="A1234" s="467">
        <v>0</v>
      </c>
      <c r="B1234" s="467" t="s">
        <v>2149</v>
      </c>
      <c r="C1234" s="393" t="s">
        <v>1279</v>
      </c>
      <c r="D1234" s="468"/>
      <c r="E1234" s="462" t="s">
        <v>2135</v>
      </c>
      <c r="F1234" s="14"/>
      <c r="G1234" s="14"/>
      <c r="H1234" s="469"/>
      <c r="I1234" s="462"/>
      <c r="J1234" s="456"/>
      <c r="K1234" s="11"/>
      <c r="L1234" s="11"/>
      <c r="M1234" s="14"/>
      <c r="N1234" s="470"/>
      <c r="O1234" s="14"/>
      <c r="P1234" s="14"/>
      <c r="Q1234" s="14"/>
      <c r="R1234" s="14"/>
      <c r="S1234" s="14"/>
      <c r="T1234" s="469"/>
      <c r="U1234" s="454"/>
      <c r="V1234" s="454"/>
      <c r="W1234" s="9"/>
      <c r="X1234" s="9"/>
      <c r="Y1234" s="10"/>
      <c r="Z1234" s="495">
        <v>0</v>
      </c>
      <c r="AA1234" s="11"/>
      <c r="AB1234" s="472"/>
      <c r="AC1234" s="473"/>
      <c r="AD1234" s="473"/>
      <c r="AE1234" s="496">
        <v>2</v>
      </c>
      <c r="AF1234" s="12"/>
      <c r="AG1234" s="12"/>
      <c r="AH1234" s="13"/>
      <c r="AI1234" s="14"/>
      <c r="AJ1234" s="14"/>
      <c r="AK1234" s="7"/>
      <c r="AL1234" s="7"/>
      <c r="AM1234" s="15"/>
      <c r="AN1234" s="15"/>
      <c r="AO1234" s="8"/>
      <c r="AP1234" s="453" t="s">
        <v>664</v>
      </c>
      <c r="AQ1234" s="17"/>
      <c r="AR1234" s="18"/>
      <c r="AS1234" s="19"/>
      <c r="AT1234" s="19"/>
      <c r="AU1234" s="19"/>
      <c r="AV1234" s="19"/>
      <c r="AW1234" s="19"/>
      <c r="AX1234" s="19"/>
      <c r="AY1234" s="19"/>
      <c r="AZ1234" s="20"/>
      <c r="BA1234" s="20"/>
      <c r="BB1234" s="21"/>
      <c r="BC1234" s="22" t="s">
        <v>2179</v>
      </c>
      <c r="BD1234" s="77"/>
      <c r="BE1234" s="91"/>
      <c r="BF1234" s="91"/>
      <c r="BG1234" s="92"/>
      <c r="BH1234"/>
      <c r="BI1234"/>
      <c r="BJ1234"/>
      <c r="BK1234"/>
      <c r="BL1234"/>
      <c r="BM1234"/>
      <c r="BN1234"/>
      <c r="BO1234"/>
      <c r="BP1234"/>
      <c r="BQ1234"/>
      <c r="BR1234"/>
      <c r="BS1234"/>
      <c r="BT1234" s="92"/>
      <c r="BU1234" s="92"/>
      <c r="BV1234" s="92"/>
      <c r="BW1234" s="5"/>
      <c r="BX1234" s="5"/>
      <c r="BY1234" s="5"/>
      <c r="BZ1234" s="5"/>
      <c r="CA1234" s="5"/>
      <c r="CB1234" s="5"/>
      <c r="CC1234" s="5"/>
      <c r="CD1234" s="440"/>
      <c r="CE1234" s="440"/>
      <c r="CF1234" s="441"/>
      <c r="CG1234" s="442"/>
      <c r="CH1234" s="443"/>
      <c r="CI1234" s="443"/>
      <c r="CJ1234" s="443"/>
      <c r="CK1234" s="443"/>
      <c r="CL1234" s="4"/>
      <c r="CM1234" s="4"/>
      <c r="CN1234" s="5"/>
      <c r="CO1234" s="4"/>
      <c r="CP1234" s="444"/>
      <c r="CQ1234" s="445"/>
      <c r="CR1234" s="446"/>
      <c r="CS1234" s="446"/>
      <c r="CT1234" s="444"/>
      <c r="CU1234" s="444"/>
      <c r="CV1234" s="444"/>
      <c r="CW1234" s="444"/>
      <c r="CX1234" s="447"/>
      <c r="CY1234" s="447"/>
      <c r="CZ1234" s="447"/>
      <c r="DA1234" s="447"/>
      <c r="DB1234" s="448"/>
      <c r="DC1234" s="448"/>
      <c r="DD1234" s="446"/>
      <c r="DE1234" s="439"/>
      <c r="DF1234" s="439"/>
      <c r="DG1234" s="439"/>
      <c r="DH1234" s="439"/>
      <c r="DI1234" s="439"/>
      <c r="DJ1234" s="439"/>
      <c r="DK1234" s="439"/>
      <c r="DL1234" s="446"/>
      <c r="DM1234" s="446"/>
      <c r="DN1234" s="444"/>
      <c r="DO1234" s="444"/>
      <c r="DP1234" s="444"/>
      <c r="DQ1234" s="444"/>
      <c r="DR1234" s="444"/>
      <c r="DS1234" s="441"/>
      <c r="DT1234" s="449"/>
      <c r="DU1234" s="450"/>
      <c r="DV1234" s="450"/>
      <c r="DW1234" s="450"/>
      <c r="DX1234" s="450"/>
      <c r="DY1234" s="450"/>
      <c r="DZ1234" s="450"/>
      <c r="EA1234" s="450"/>
      <c r="EB1234" s="450"/>
      <c r="EC1234" s="450"/>
      <c r="ED1234" s="450"/>
      <c r="EE1234" s="446"/>
      <c r="EF1234" s="446"/>
      <c r="EL1234" s="4"/>
      <c r="EM1234" s="4"/>
      <c r="EN1234" s="5"/>
      <c r="EO1234" s="4"/>
      <c r="FA1234" s="23"/>
      <c r="FB1234" s="24"/>
      <c r="FC1234" s="75"/>
      <c r="FD1234" s="76"/>
      <c r="FF1234" s="89"/>
      <c r="IA1234" s="214"/>
      <c r="IB1234" s="215"/>
      <c r="IC1234" s="214"/>
      <c r="ID1234" s="215"/>
      <c r="IE1234" s="214"/>
      <c r="IF1234" s="214"/>
      <c r="IG1234" s="214"/>
      <c r="IH1234" s="233"/>
      <c r="II1234" s="160"/>
      <c r="IJ1234" s="217"/>
      <c r="IK1234" s="218"/>
      <c r="IL1234" s="218"/>
      <c r="IM1234" s="218"/>
      <c r="IO1234" s="391"/>
    </row>
    <row r="1235" spans="1:249" s="6" customFormat="1" ht="15.75" x14ac:dyDescent="0.25">
      <c r="A1235" s="467">
        <v>3</v>
      </c>
      <c r="B1235" s="467" t="s">
        <v>2149</v>
      </c>
      <c r="C1235" s="393" t="s">
        <v>1280</v>
      </c>
      <c r="D1235" s="468"/>
      <c r="E1235" s="462" t="s">
        <v>2139</v>
      </c>
      <c r="F1235" s="14" t="s">
        <v>2146</v>
      </c>
      <c r="G1235" s="14" t="s">
        <v>2154</v>
      </c>
      <c r="H1235" s="469" t="s">
        <v>2149</v>
      </c>
      <c r="I1235" s="462"/>
      <c r="J1235" s="456"/>
      <c r="K1235" s="11"/>
      <c r="L1235" s="11"/>
      <c r="M1235" s="14"/>
      <c r="N1235" s="470"/>
      <c r="O1235" s="14"/>
      <c r="P1235" s="14"/>
      <c r="Q1235" s="14"/>
      <c r="R1235" s="14"/>
      <c r="S1235" s="14"/>
      <c r="T1235" s="469"/>
      <c r="U1235" s="454"/>
      <c r="V1235" s="498"/>
      <c r="W1235" s="9"/>
      <c r="X1235" s="9"/>
      <c r="Y1235" s="10"/>
      <c r="Z1235" s="495">
        <v>3</v>
      </c>
      <c r="AA1235" s="11"/>
      <c r="AB1235" s="472"/>
      <c r="AC1235" s="473"/>
      <c r="AD1235" s="473"/>
      <c r="AE1235" s="496">
        <v>3</v>
      </c>
      <c r="AF1235" s="12"/>
      <c r="AG1235" s="12"/>
      <c r="AH1235" s="13"/>
      <c r="AI1235" s="14"/>
      <c r="AJ1235" s="14"/>
      <c r="AK1235" s="7"/>
      <c r="AL1235" s="7"/>
      <c r="AM1235" s="15"/>
      <c r="AN1235" s="15"/>
      <c r="AO1235" s="8"/>
      <c r="AP1235" s="453" t="s">
        <v>665</v>
      </c>
      <c r="AQ1235" s="17"/>
      <c r="AR1235" s="18"/>
      <c r="AS1235" s="19"/>
      <c r="AT1235" s="19"/>
      <c r="AU1235" s="19"/>
      <c r="AV1235" s="19"/>
      <c r="AW1235" s="19"/>
      <c r="AX1235" s="19"/>
      <c r="AY1235" s="19"/>
      <c r="AZ1235" s="20"/>
      <c r="BA1235" s="20"/>
      <c r="BB1235" s="21"/>
      <c r="BC1235" s="22" t="s">
        <v>2179</v>
      </c>
      <c r="BD1235" s="77"/>
      <c r="BE1235" s="91"/>
      <c r="BF1235" s="91"/>
      <c r="BG1235" s="92"/>
      <c r="BH1235"/>
      <c r="BI1235"/>
      <c r="BJ1235"/>
      <c r="BK1235"/>
      <c r="BL1235"/>
      <c r="BM1235"/>
      <c r="BN1235"/>
      <c r="BO1235"/>
      <c r="BP1235"/>
      <c r="BQ1235"/>
      <c r="BR1235"/>
      <c r="BS1235"/>
      <c r="BT1235" s="92"/>
      <c r="BU1235" s="92"/>
      <c r="BV1235" s="92"/>
      <c r="BW1235" s="5"/>
      <c r="BX1235" s="5"/>
      <c r="BY1235" s="5"/>
      <c r="BZ1235" s="5"/>
      <c r="CA1235" s="5"/>
      <c r="CB1235" s="5"/>
      <c r="CC1235" s="5"/>
      <c r="CD1235" s="440"/>
      <c r="CE1235" s="440"/>
      <c r="CF1235" s="441"/>
      <c r="CG1235" s="442"/>
      <c r="CH1235" s="443"/>
      <c r="CI1235" s="443"/>
      <c r="CJ1235" s="443"/>
      <c r="CK1235" s="443"/>
      <c r="CL1235" s="4"/>
      <c r="CM1235" s="4"/>
      <c r="CN1235" s="5"/>
      <c r="CO1235" s="4"/>
      <c r="CP1235" s="444"/>
      <c r="CQ1235" s="445"/>
      <c r="CR1235" s="446"/>
      <c r="CS1235" s="446"/>
      <c r="CT1235" s="444"/>
      <c r="CU1235" s="444"/>
      <c r="CV1235" s="444"/>
      <c r="CW1235" s="444"/>
      <c r="CX1235" s="447"/>
      <c r="CY1235" s="447"/>
      <c r="CZ1235" s="447"/>
      <c r="DA1235" s="447"/>
      <c r="DB1235" s="448"/>
      <c r="DC1235" s="448"/>
      <c r="DD1235" s="446"/>
      <c r="DE1235" s="439"/>
      <c r="DF1235" s="439"/>
      <c r="DG1235" s="439"/>
      <c r="DH1235" s="439"/>
      <c r="DI1235" s="439"/>
      <c r="DJ1235" s="439"/>
      <c r="DK1235" s="439"/>
      <c r="DL1235" s="446"/>
      <c r="DM1235" s="446"/>
      <c r="DN1235" s="444"/>
      <c r="DO1235" s="444"/>
      <c r="DP1235" s="444"/>
      <c r="DQ1235" s="444"/>
      <c r="DR1235" s="444"/>
      <c r="DS1235" s="441"/>
      <c r="DT1235" s="449"/>
      <c r="DU1235" s="450"/>
      <c r="DV1235" s="450"/>
      <c r="DW1235" s="450"/>
      <c r="DX1235" s="450"/>
      <c r="DY1235" s="450"/>
      <c r="DZ1235" s="450"/>
      <c r="EA1235" s="450"/>
      <c r="EB1235" s="450"/>
      <c r="EC1235" s="450"/>
      <c r="ED1235" s="450"/>
      <c r="EE1235" s="446"/>
      <c r="EF1235" s="446"/>
      <c r="EL1235" s="4"/>
      <c r="EM1235" s="4"/>
      <c r="EN1235" s="5"/>
      <c r="EO1235" s="4"/>
      <c r="FA1235" s="23"/>
      <c r="FB1235" s="24"/>
      <c r="FC1235" s="75"/>
      <c r="FD1235" s="76"/>
      <c r="FF1235" s="89"/>
      <c r="IA1235" s="214"/>
      <c r="IB1235" s="215"/>
      <c r="IC1235" s="214"/>
      <c r="ID1235" s="215"/>
      <c r="IE1235" s="214"/>
      <c r="IF1235" s="214"/>
      <c r="IG1235" s="214"/>
      <c r="IH1235" s="233"/>
      <c r="II1235" s="160"/>
      <c r="IJ1235" s="217"/>
      <c r="IK1235" s="218"/>
      <c r="IL1235" s="218"/>
      <c r="IM1235" s="218"/>
      <c r="IO1235" s="391"/>
    </row>
    <row r="1236" spans="1:249" s="6" customFormat="1" ht="15" x14ac:dyDescent="0.2">
      <c r="A1236" s="467" t="s">
        <v>2165</v>
      </c>
      <c r="B1236" s="467" t="s">
        <v>3037</v>
      </c>
      <c r="C1236" s="458" t="s">
        <v>3226</v>
      </c>
      <c r="D1236" s="468"/>
      <c r="E1236" s="462" t="s">
        <v>2136</v>
      </c>
      <c r="F1236" s="14" t="s">
        <v>2149</v>
      </c>
      <c r="G1236" s="14" t="s">
        <v>2149</v>
      </c>
      <c r="H1236" s="469" t="s">
        <v>2149</v>
      </c>
      <c r="I1236" s="462"/>
      <c r="J1236" s="456"/>
      <c r="K1236" s="11"/>
      <c r="L1236" s="11"/>
      <c r="M1236" s="14"/>
      <c r="N1236" s="470"/>
      <c r="O1236" s="14"/>
      <c r="P1236" s="14"/>
      <c r="Q1236" s="14"/>
      <c r="R1236" s="14"/>
      <c r="S1236" s="14"/>
      <c r="T1236" s="469"/>
      <c r="U1236" s="454"/>
      <c r="V1236" s="454"/>
      <c r="W1236" s="454"/>
      <c r="X1236" s="454"/>
      <c r="Y1236" s="471"/>
      <c r="Z1236" s="471"/>
      <c r="AA1236" s="11"/>
      <c r="AB1236" s="472"/>
      <c r="AC1236" s="473"/>
      <c r="AD1236" s="473"/>
      <c r="AE1236" s="473"/>
      <c r="AF1236" s="473"/>
      <c r="AG1236" s="473"/>
      <c r="AH1236" s="474"/>
      <c r="AI1236" s="14"/>
      <c r="AJ1236" s="14"/>
      <c r="AK1236" s="11"/>
      <c r="AL1236" s="11"/>
      <c r="AM1236" s="475"/>
      <c r="AN1236" s="475"/>
      <c r="AO1236" s="469"/>
      <c r="AP1236" s="476" t="s">
        <v>3227</v>
      </c>
      <c r="AQ1236" s="477"/>
      <c r="AR1236" s="478"/>
      <c r="AS1236" s="479"/>
      <c r="AT1236" s="479"/>
      <c r="AU1236" s="479"/>
      <c r="AV1236" s="479"/>
      <c r="AW1236" s="479"/>
      <c r="AX1236" s="479"/>
      <c r="AY1236" s="479"/>
      <c r="AZ1236" s="480"/>
      <c r="BA1236" s="480"/>
      <c r="BB1236" s="21"/>
      <c r="BC1236" s="22"/>
      <c r="BD1236" s="77"/>
      <c r="BE1236" s="91"/>
      <c r="BF1236" s="91"/>
      <c r="BG1236" s="92"/>
      <c r="BH1236"/>
      <c r="BI1236"/>
      <c r="BJ1236"/>
      <c r="BK1236"/>
      <c r="BL1236"/>
      <c r="BM1236"/>
      <c r="BN1236"/>
      <c r="BO1236"/>
      <c r="BP1236"/>
      <c r="BQ1236"/>
      <c r="BR1236"/>
      <c r="BS1236"/>
      <c r="BT1236" s="92"/>
      <c r="BU1236" s="92"/>
      <c r="BV1236" s="92"/>
      <c r="BW1236" s="5"/>
      <c r="BX1236" s="5"/>
      <c r="BY1236" s="5"/>
      <c r="BZ1236" s="5"/>
      <c r="CA1236" s="5"/>
      <c r="CB1236" s="5"/>
      <c r="CC1236" s="5"/>
      <c r="CD1236" s="440"/>
      <c r="CE1236" s="440"/>
      <c r="CF1236" s="441"/>
      <c r="CG1236" s="442"/>
      <c r="CH1236" s="443"/>
      <c r="CI1236" s="443"/>
      <c r="CJ1236" s="443"/>
      <c r="CK1236" s="443"/>
      <c r="CL1236" s="4"/>
      <c r="CM1236" s="4"/>
      <c r="CN1236" s="5"/>
      <c r="CO1236" s="4"/>
      <c r="CP1236" s="444"/>
      <c r="CQ1236" s="445"/>
      <c r="CR1236" s="446"/>
      <c r="CS1236" s="446"/>
      <c r="CT1236" s="444"/>
      <c r="CU1236" s="444"/>
      <c r="CV1236" s="444"/>
      <c r="CW1236" s="444"/>
      <c r="CX1236" s="447"/>
      <c r="CY1236" s="447"/>
      <c r="CZ1236" s="447"/>
      <c r="DA1236" s="447"/>
      <c r="DB1236" s="448"/>
      <c r="DC1236" s="448"/>
      <c r="DD1236" s="446"/>
      <c r="DE1236" s="439"/>
      <c r="DF1236" s="439"/>
      <c r="DG1236" s="439"/>
      <c r="DH1236" s="439"/>
      <c r="DI1236" s="439"/>
      <c r="DJ1236" s="439"/>
      <c r="DK1236" s="439"/>
      <c r="DL1236" s="446"/>
      <c r="DM1236" s="446"/>
      <c r="DN1236" s="444"/>
      <c r="DO1236" s="444"/>
      <c r="DP1236" s="444"/>
      <c r="DQ1236" s="444"/>
      <c r="DR1236" s="444"/>
      <c r="DS1236" s="441"/>
      <c r="DT1236" s="449"/>
      <c r="DU1236" s="450"/>
      <c r="DV1236" s="450"/>
      <c r="DW1236" s="450"/>
      <c r="DX1236" s="450"/>
      <c r="DY1236" s="450"/>
      <c r="DZ1236" s="450"/>
      <c r="EA1236" s="450"/>
      <c r="EB1236" s="450"/>
      <c r="EC1236" s="450"/>
      <c r="ED1236" s="450"/>
      <c r="EE1236" s="446"/>
      <c r="EF1236" s="446"/>
      <c r="EL1236" s="4"/>
      <c r="EM1236" s="4"/>
      <c r="EN1236" s="5"/>
      <c r="EO1236" s="4"/>
      <c r="FA1236" s="23"/>
      <c r="FB1236" s="24"/>
      <c r="FC1236" s="75"/>
      <c r="FD1236" s="76"/>
      <c r="FF1236" s="89"/>
      <c r="IA1236" s="214"/>
      <c r="IB1236" s="215"/>
      <c r="IC1236" s="214"/>
      <c r="ID1236" s="215"/>
      <c r="IE1236" s="214"/>
      <c r="IF1236" s="214"/>
      <c r="IG1236" s="214"/>
      <c r="IH1236" s="233"/>
      <c r="II1236" s="160"/>
      <c r="IJ1236" s="217"/>
      <c r="IK1236" s="218"/>
      <c r="IL1236" s="218"/>
      <c r="IM1236" s="218"/>
      <c r="IO1236" s="391"/>
    </row>
    <row r="1237" spans="1:249" s="6" customFormat="1" ht="15" x14ac:dyDescent="0.2">
      <c r="A1237" s="467">
        <v>3</v>
      </c>
      <c r="B1237" s="467" t="s">
        <v>2149</v>
      </c>
      <c r="C1237" s="460" t="s">
        <v>1281</v>
      </c>
      <c r="D1237" s="468"/>
      <c r="E1237" s="462" t="s">
        <v>2138</v>
      </c>
      <c r="F1237" s="14" t="s">
        <v>2147</v>
      </c>
      <c r="G1237" s="14" t="s">
        <v>2154</v>
      </c>
      <c r="H1237" s="469" t="s">
        <v>2149</v>
      </c>
      <c r="I1237" s="462"/>
      <c r="J1237" s="456"/>
      <c r="K1237" s="11"/>
      <c r="L1237" s="11"/>
      <c r="M1237" s="14"/>
      <c r="N1237" s="470"/>
      <c r="O1237" s="14"/>
      <c r="P1237" s="14"/>
      <c r="Q1237" s="14"/>
      <c r="R1237" s="14"/>
      <c r="S1237" s="14"/>
      <c r="T1237" s="469"/>
      <c r="U1237" s="454"/>
      <c r="V1237" s="504"/>
      <c r="W1237" s="9"/>
      <c r="X1237" s="9"/>
      <c r="Y1237" s="10"/>
      <c r="Z1237" s="495">
        <v>3</v>
      </c>
      <c r="AA1237" s="11"/>
      <c r="AB1237" s="472"/>
      <c r="AC1237" s="473"/>
      <c r="AD1237" s="473"/>
      <c r="AE1237" s="496">
        <v>3</v>
      </c>
      <c r="AF1237" s="12"/>
      <c r="AG1237" s="12"/>
      <c r="AH1237" s="13"/>
      <c r="AI1237" s="14"/>
      <c r="AJ1237" s="14"/>
      <c r="AK1237" s="7"/>
      <c r="AL1237" s="7"/>
      <c r="AM1237" s="15"/>
      <c r="AN1237" s="15"/>
      <c r="AO1237" s="8"/>
      <c r="AP1237" s="453" t="s">
        <v>666</v>
      </c>
      <c r="AQ1237" s="17"/>
      <c r="AR1237" s="18"/>
      <c r="AS1237" s="19"/>
      <c r="AT1237" s="19"/>
      <c r="AU1237" s="19"/>
      <c r="AV1237" s="19"/>
      <c r="AW1237" s="19"/>
      <c r="AX1237" s="19"/>
      <c r="AY1237" s="19"/>
      <c r="AZ1237" s="20"/>
      <c r="BA1237" s="20"/>
      <c r="BB1237" s="21"/>
      <c r="BC1237" s="22" t="s">
        <v>2179</v>
      </c>
      <c r="BD1237" s="77"/>
      <c r="BE1237" s="91"/>
      <c r="BF1237" s="91"/>
      <c r="BG1237" s="92"/>
      <c r="BH1237"/>
      <c r="BI1237"/>
      <c r="BJ1237"/>
      <c r="BK1237"/>
      <c r="BL1237"/>
      <c r="BM1237"/>
      <c r="BN1237"/>
      <c r="BO1237"/>
      <c r="BP1237"/>
      <c r="BQ1237"/>
      <c r="BR1237"/>
      <c r="BS1237"/>
      <c r="BT1237" s="92"/>
      <c r="BU1237" s="92"/>
      <c r="BV1237" s="92"/>
      <c r="BW1237" s="5"/>
      <c r="BX1237" s="5"/>
      <c r="BY1237" s="5"/>
      <c r="BZ1237" s="5"/>
      <c r="CA1237" s="5"/>
      <c r="CB1237" s="5"/>
      <c r="CC1237" s="5"/>
      <c r="CD1237" s="440"/>
      <c r="CE1237" s="440"/>
      <c r="CF1237" s="441"/>
      <c r="CG1237" s="442"/>
      <c r="CH1237" s="443"/>
      <c r="CI1237" s="443"/>
      <c r="CJ1237" s="443"/>
      <c r="CK1237" s="443"/>
      <c r="CL1237" s="4"/>
      <c r="CM1237" s="4"/>
      <c r="CN1237" s="5"/>
      <c r="CO1237" s="4"/>
      <c r="CP1237" s="444"/>
      <c r="CQ1237" s="445"/>
      <c r="CR1237" s="446"/>
      <c r="CS1237" s="446"/>
      <c r="CT1237" s="444"/>
      <c r="CU1237" s="444"/>
      <c r="CV1237" s="444"/>
      <c r="CW1237" s="444"/>
      <c r="CX1237" s="447"/>
      <c r="CY1237" s="447"/>
      <c r="CZ1237" s="447"/>
      <c r="DA1237" s="447"/>
      <c r="DB1237" s="448"/>
      <c r="DC1237" s="448"/>
      <c r="DD1237" s="446"/>
      <c r="DE1237" s="439"/>
      <c r="DF1237" s="439"/>
      <c r="DG1237" s="439"/>
      <c r="DH1237" s="439"/>
      <c r="DI1237" s="439"/>
      <c r="DJ1237" s="439"/>
      <c r="DK1237" s="439"/>
      <c r="DL1237" s="446"/>
      <c r="DM1237" s="446"/>
      <c r="DN1237" s="444"/>
      <c r="DO1237" s="444"/>
      <c r="DP1237" s="444"/>
      <c r="DQ1237" s="444"/>
      <c r="DR1237" s="444"/>
      <c r="DS1237" s="441"/>
      <c r="DT1237" s="449"/>
      <c r="DU1237" s="450"/>
      <c r="DV1237" s="450"/>
      <c r="DW1237" s="450"/>
      <c r="DX1237" s="450"/>
      <c r="DY1237" s="450"/>
      <c r="DZ1237" s="450"/>
      <c r="EA1237" s="450"/>
      <c r="EB1237" s="450"/>
      <c r="EC1237" s="450"/>
      <c r="ED1237" s="450"/>
      <c r="EE1237" s="446"/>
      <c r="EF1237" s="446"/>
      <c r="EL1237" s="4"/>
      <c r="EM1237" s="4"/>
      <c r="EN1237" s="5"/>
      <c r="EO1237" s="4"/>
      <c r="FA1237" s="23"/>
      <c r="FB1237" s="24"/>
      <c r="FC1237" s="75"/>
      <c r="FD1237" s="76"/>
      <c r="FF1237" s="89"/>
      <c r="IA1237" s="214"/>
      <c r="IB1237" s="215"/>
      <c r="IC1237" s="214"/>
      <c r="ID1237" s="215"/>
      <c r="IE1237" s="214"/>
      <c r="IF1237" s="214"/>
      <c r="IG1237" s="214"/>
      <c r="IH1237" s="233"/>
      <c r="II1237" s="160"/>
      <c r="IJ1237" s="217"/>
      <c r="IK1237" s="218"/>
      <c r="IL1237" s="218"/>
      <c r="IM1237" s="218"/>
      <c r="IO1237" s="391"/>
    </row>
    <row r="1238" spans="1:249" s="6" customFormat="1" ht="15" x14ac:dyDescent="0.2">
      <c r="A1238" s="467" t="s">
        <v>2195</v>
      </c>
      <c r="B1238" s="467" t="s">
        <v>2149</v>
      </c>
      <c r="C1238" s="393" t="s">
        <v>1282</v>
      </c>
      <c r="D1238" s="468"/>
      <c r="E1238" s="462" t="s">
        <v>2139</v>
      </c>
      <c r="F1238" s="14" t="s">
        <v>2149</v>
      </c>
      <c r="G1238" s="14" t="s">
        <v>2149</v>
      </c>
      <c r="H1238" s="469" t="s">
        <v>2149</v>
      </c>
      <c r="I1238" s="462"/>
      <c r="J1238" s="456"/>
      <c r="K1238" s="11"/>
      <c r="L1238" s="11"/>
      <c r="M1238" s="14"/>
      <c r="N1238" s="470"/>
      <c r="O1238" s="14"/>
      <c r="P1238" s="14"/>
      <c r="Q1238" s="14"/>
      <c r="R1238" s="14"/>
      <c r="S1238" s="14"/>
      <c r="T1238" s="469"/>
      <c r="U1238" s="454"/>
      <c r="V1238" s="454"/>
      <c r="W1238" s="9"/>
      <c r="X1238" s="9"/>
      <c r="Y1238" s="10"/>
      <c r="Z1238" s="495" t="s">
        <v>2195</v>
      </c>
      <c r="AA1238" s="11"/>
      <c r="AB1238" s="472"/>
      <c r="AC1238" s="473"/>
      <c r="AD1238" s="473"/>
      <c r="AE1238" s="496" t="s">
        <v>2195</v>
      </c>
      <c r="AF1238" s="12"/>
      <c r="AG1238" s="12"/>
      <c r="AH1238" s="13"/>
      <c r="AI1238" s="14"/>
      <c r="AJ1238" s="14"/>
      <c r="AK1238" s="7"/>
      <c r="AL1238" s="7"/>
      <c r="AM1238" s="15"/>
      <c r="AN1238" s="15"/>
      <c r="AO1238" s="8"/>
      <c r="AP1238" s="453" t="s">
        <v>667</v>
      </c>
      <c r="AQ1238" s="17"/>
      <c r="AR1238" s="18"/>
      <c r="AS1238" s="19"/>
      <c r="AT1238" s="19"/>
      <c r="AU1238" s="19"/>
      <c r="AV1238" s="19"/>
      <c r="AW1238" s="19"/>
      <c r="AX1238" s="19"/>
      <c r="AY1238" s="19"/>
      <c r="AZ1238" s="20"/>
      <c r="BA1238" s="20"/>
      <c r="BB1238" s="21"/>
      <c r="BC1238" s="22" t="s">
        <v>2179</v>
      </c>
      <c r="BD1238" s="77"/>
      <c r="BE1238" s="91"/>
      <c r="BF1238" s="91"/>
      <c r="BG1238" s="92"/>
      <c r="BH1238"/>
      <c r="BI1238"/>
      <c r="BJ1238"/>
      <c r="BK1238"/>
      <c r="BL1238"/>
      <c r="BM1238"/>
      <c r="BN1238"/>
      <c r="BO1238"/>
      <c r="BP1238"/>
      <c r="BQ1238"/>
      <c r="BR1238"/>
      <c r="BS1238"/>
      <c r="BT1238" s="92"/>
      <c r="BU1238" s="92"/>
      <c r="BV1238" s="92"/>
      <c r="BW1238" s="5"/>
      <c r="BX1238" s="5"/>
      <c r="BY1238" s="5"/>
      <c r="BZ1238" s="5"/>
      <c r="CA1238" s="5"/>
      <c r="CB1238" s="5"/>
      <c r="CC1238" s="5"/>
      <c r="CD1238" s="440"/>
      <c r="CE1238" s="440"/>
      <c r="CF1238" s="441"/>
      <c r="CG1238" s="442"/>
      <c r="CH1238" s="443"/>
      <c r="CI1238" s="443"/>
      <c r="CJ1238" s="443"/>
      <c r="CK1238" s="443"/>
      <c r="CL1238" s="4"/>
      <c r="CM1238" s="4"/>
      <c r="CN1238" s="5"/>
      <c r="CO1238" s="4"/>
      <c r="CP1238" s="444"/>
      <c r="CQ1238" s="445"/>
      <c r="CR1238" s="446"/>
      <c r="CS1238" s="446"/>
      <c r="CT1238" s="444"/>
      <c r="CU1238" s="444"/>
      <c r="CV1238" s="444"/>
      <c r="CW1238" s="444"/>
      <c r="CX1238" s="447"/>
      <c r="CY1238" s="447"/>
      <c r="CZ1238" s="447"/>
      <c r="DA1238" s="447"/>
      <c r="DB1238" s="448"/>
      <c r="DC1238" s="448"/>
      <c r="DD1238" s="446"/>
      <c r="DE1238" s="439"/>
      <c r="DF1238" s="439"/>
      <c r="DG1238" s="439"/>
      <c r="DH1238" s="439"/>
      <c r="DI1238" s="439"/>
      <c r="DJ1238" s="439"/>
      <c r="DK1238" s="439"/>
      <c r="DL1238" s="446"/>
      <c r="DM1238" s="446"/>
      <c r="DN1238" s="444"/>
      <c r="DO1238" s="444"/>
      <c r="DP1238" s="444"/>
      <c r="DQ1238" s="444"/>
      <c r="DR1238" s="444"/>
      <c r="DS1238" s="441"/>
      <c r="DT1238" s="449"/>
      <c r="DU1238" s="450"/>
      <c r="DV1238" s="450"/>
      <c r="DW1238" s="450"/>
      <c r="DX1238" s="450"/>
      <c r="DY1238" s="450"/>
      <c r="DZ1238" s="450"/>
      <c r="EA1238" s="450"/>
      <c r="EB1238" s="450"/>
      <c r="EC1238" s="450"/>
      <c r="ED1238" s="450"/>
      <c r="EE1238" s="446"/>
      <c r="EF1238" s="446"/>
      <c r="EL1238" s="4"/>
      <c r="EM1238" s="4"/>
      <c r="EN1238" s="5"/>
      <c r="EO1238" s="4"/>
      <c r="FA1238" s="23"/>
      <c r="FB1238" s="24"/>
      <c r="FC1238" s="75"/>
      <c r="FD1238" s="76"/>
      <c r="FF1238" s="89"/>
      <c r="IA1238" s="214"/>
      <c r="IB1238" s="215"/>
      <c r="IC1238" s="214"/>
      <c r="ID1238" s="215"/>
      <c r="IE1238" s="214"/>
      <c r="IF1238" s="214"/>
      <c r="IG1238" s="214"/>
      <c r="IH1238" s="233"/>
      <c r="II1238" s="160"/>
      <c r="IJ1238" s="217"/>
      <c r="IK1238" s="218"/>
      <c r="IL1238" s="218"/>
      <c r="IM1238" s="218"/>
      <c r="IO1238" s="391"/>
    </row>
    <row r="1239" spans="1:249" s="6" customFormat="1" ht="15" x14ac:dyDescent="0.2">
      <c r="A1239" s="467" t="s">
        <v>2165</v>
      </c>
      <c r="B1239" s="467" t="s">
        <v>2149</v>
      </c>
      <c r="C1239" s="393" t="s">
        <v>1283</v>
      </c>
      <c r="D1239" s="468"/>
      <c r="E1239" s="462" t="s">
        <v>2136</v>
      </c>
      <c r="F1239" s="14" t="s">
        <v>2149</v>
      </c>
      <c r="G1239" s="14" t="s">
        <v>2149</v>
      </c>
      <c r="H1239" s="469" t="s">
        <v>2149</v>
      </c>
      <c r="I1239" s="462"/>
      <c r="J1239" s="456"/>
      <c r="K1239" s="11"/>
      <c r="L1239" s="11"/>
      <c r="M1239" s="14"/>
      <c r="N1239" s="470"/>
      <c r="O1239" s="14"/>
      <c r="P1239" s="14"/>
      <c r="Q1239" s="14"/>
      <c r="R1239" s="14"/>
      <c r="S1239" s="14"/>
      <c r="T1239" s="469"/>
      <c r="U1239" s="454"/>
      <c r="V1239" s="454"/>
      <c r="W1239" s="9"/>
      <c r="X1239" s="9"/>
      <c r="Y1239" s="10"/>
      <c r="Z1239" s="495" t="s">
        <v>2165</v>
      </c>
      <c r="AA1239" s="11"/>
      <c r="AB1239" s="472"/>
      <c r="AC1239" s="473"/>
      <c r="AD1239" s="473"/>
      <c r="AE1239" s="496" t="s">
        <v>2195</v>
      </c>
      <c r="AF1239" s="12"/>
      <c r="AG1239" s="12"/>
      <c r="AH1239" s="13"/>
      <c r="AI1239" s="14"/>
      <c r="AJ1239" s="14"/>
      <c r="AK1239" s="7"/>
      <c r="AL1239" s="7"/>
      <c r="AM1239" s="15"/>
      <c r="AN1239" s="15"/>
      <c r="AO1239" s="8"/>
      <c r="AP1239" s="453" t="s">
        <v>668</v>
      </c>
      <c r="AQ1239" s="17"/>
      <c r="AR1239" s="18"/>
      <c r="AS1239" s="19"/>
      <c r="AT1239" s="19"/>
      <c r="AU1239" s="19"/>
      <c r="AV1239" s="19"/>
      <c r="AW1239" s="19"/>
      <c r="AX1239" s="19"/>
      <c r="AY1239" s="19"/>
      <c r="AZ1239" s="20"/>
      <c r="BA1239" s="20"/>
      <c r="BB1239" s="21"/>
      <c r="BC1239" s="22" t="s">
        <v>2179</v>
      </c>
      <c r="BD1239" s="77"/>
      <c r="BE1239" s="91"/>
      <c r="BF1239" s="91"/>
      <c r="BG1239" s="92"/>
      <c r="BH1239"/>
      <c r="BI1239"/>
      <c r="BJ1239"/>
      <c r="BK1239"/>
      <c r="BL1239"/>
      <c r="BM1239"/>
      <c r="BN1239"/>
      <c r="BO1239"/>
      <c r="BP1239"/>
      <c r="BQ1239"/>
      <c r="BR1239"/>
      <c r="BS1239"/>
      <c r="BT1239" s="92"/>
      <c r="BU1239" s="92"/>
      <c r="BV1239" s="92"/>
      <c r="BW1239" s="5"/>
      <c r="BX1239" s="5"/>
      <c r="BY1239" s="5"/>
      <c r="BZ1239" s="5"/>
      <c r="CA1239" s="5"/>
      <c r="CB1239" s="5"/>
      <c r="CC1239" s="5"/>
      <c r="CD1239" s="440"/>
      <c r="CE1239" s="440"/>
      <c r="CF1239" s="441"/>
      <c r="CG1239" s="442"/>
      <c r="CH1239" s="443"/>
      <c r="CI1239" s="443"/>
      <c r="CJ1239" s="443"/>
      <c r="CK1239" s="443"/>
      <c r="CL1239" s="4"/>
      <c r="CM1239" s="4"/>
      <c r="CN1239" s="5"/>
      <c r="CO1239" s="4"/>
      <c r="CP1239" s="444"/>
      <c r="CQ1239" s="445"/>
      <c r="CR1239" s="446"/>
      <c r="CS1239" s="446"/>
      <c r="CT1239" s="444"/>
      <c r="CU1239" s="444"/>
      <c r="CV1239" s="444"/>
      <c r="CW1239" s="444"/>
      <c r="CX1239" s="447"/>
      <c r="CY1239" s="447"/>
      <c r="CZ1239" s="447"/>
      <c r="DA1239" s="447"/>
      <c r="DB1239" s="448"/>
      <c r="DC1239" s="448"/>
      <c r="DD1239" s="446"/>
      <c r="DE1239" s="439"/>
      <c r="DF1239" s="439"/>
      <c r="DG1239" s="439"/>
      <c r="DH1239" s="439"/>
      <c r="DI1239" s="439"/>
      <c r="DJ1239" s="439"/>
      <c r="DK1239" s="439"/>
      <c r="DL1239" s="446"/>
      <c r="DM1239" s="446"/>
      <c r="DN1239" s="444"/>
      <c r="DO1239" s="444"/>
      <c r="DP1239" s="444"/>
      <c r="DQ1239" s="444"/>
      <c r="DR1239" s="444"/>
      <c r="DS1239" s="441"/>
      <c r="DT1239" s="449"/>
      <c r="DU1239" s="450"/>
      <c r="DV1239" s="450"/>
      <c r="DW1239" s="450"/>
      <c r="DX1239" s="450"/>
      <c r="DY1239" s="450"/>
      <c r="DZ1239" s="450"/>
      <c r="EA1239" s="450"/>
      <c r="EB1239" s="450"/>
      <c r="EC1239" s="450"/>
      <c r="ED1239" s="450"/>
      <c r="EE1239" s="446"/>
      <c r="EF1239" s="446"/>
      <c r="EL1239" s="4"/>
      <c r="EM1239" s="4"/>
      <c r="EN1239" s="5"/>
      <c r="EO1239" s="4"/>
      <c r="FA1239" s="23"/>
      <c r="FB1239" s="24"/>
      <c r="FC1239" s="75"/>
      <c r="FD1239" s="76"/>
      <c r="FF1239" s="89"/>
      <c r="IA1239" s="214"/>
      <c r="IB1239" s="215"/>
      <c r="IC1239" s="214"/>
      <c r="ID1239" s="215"/>
      <c r="IE1239" s="214"/>
      <c r="IF1239" s="214"/>
      <c r="IG1239" s="214"/>
      <c r="IH1239" s="233"/>
      <c r="II1239" s="160"/>
      <c r="IJ1239" s="217"/>
      <c r="IK1239" s="218"/>
      <c r="IL1239" s="218"/>
      <c r="IM1239" s="218"/>
      <c r="IO1239" s="391"/>
    </row>
    <row r="1240" spans="1:249" s="6" customFormat="1" ht="15" x14ac:dyDescent="0.2">
      <c r="A1240" s="467" t="s">
        <v>2195</v>
      </c>
      <c r="B1240" s="467" t="s">
        <v>2149</v>
      </c>
      <c r="C1240" s="393" t="s">
        <v>1284</v>
      </c>
      <c r="D1240" s="468"/>
      <c r="E1240" s="462" t="s">
        <v>2141</v>
      </c>
      <c r="F1240" s="14" t="s">
        <v>2149</v>
      </c>
      <c r="G1240" s="14" t="s">
        <v>2149</v>
      </c>
      <c r="H1240" s="469" t="s">
        <v>2149</v>
      </c>
      <c r="I1240" s="462"/>
      <c r="J1240" s="456"/>
      <c r="K1240" s="11"/>
      <c r="L1240" s="11"/>
      <c r="M1240" s="14"/>
      <c r="N1240" s="470"/>
      <c r="O1240" s="14"/>
      <c r="P1240" s="14"/>
      <c r="Q1240" s="14"/>
      <c r="R1240" s="14"/>
      <c r="S1240" s="14"/>
      <c r="T1240" s="469"/>
      <c r="U1240" s="454"/>
      <c r="V1240" s="454"/>
      <c r="W1240" s="9"/>
      <c r="X1240" s="9"/>
      <c r="Y1240" s="10"/>
      <c r="Z1240" s="495" t="s">
        <v>2195</v>
      </c>
      <c r="AA1240" s="11"/>
      <c r="AB1240" s="472"/>
      <c r="AC1240" s="473"/>
      <c r="AD1240" s="473"/>
      <c r="AE1240" s="496" t="s">
        <v>2195</v>
      </c>
      <c r="AF1240" s="12"/>
      <c r="AG1240" s="12"/>
      <c r="AH1240" s="13"/>
      <c r="AI1240" s="14"/>
      <c r="AJ1240" s="14"/>
      <c r="AK1240" s="7"/>
      <c r="AL1240" s="7"/>
      <c r="AM1240" s="15"/>
      <c r="AN1240" s="15"/>
      <c r="AO1240" s="8"/>
      <c r="AP1240" s="453" t="s">
        <v>669</v>
      </c>
      <c r="AQ1240" s="17"/>
      <c r="AR1240" s="18"/>
      <c r="AS1240" s="19"/>
      <c r="AT1240" s="19"/>
      <c r="AU1240" s="19"/>
      <c r="AV1240" s="19"/>
      <c r="AW1240" s="19"/>
      <c r="AX1240" s="19"/>
      <c r="AY1240" s="19"/>
      <c r="AZ1240" s="20"/>
      <c r="BA1240" s="20"/>
      <c r="BB1240" s="21"/>
      <c r="BC1240" s="22" t="s">
        <v>2179</v>
      </c>
      <c r="BD1240" s="77"/>
      <c r="BE1240" s="91"/>
      <c r="BF1240" s="91"/>
      <c r="BG1240" s="92"/>
      <c r="BH1240"/>
      <c r="BI1240"/>
      <c r="BJ1240"/>
      <c r="BK1240"/>
      <c r="BL1240"/>
      <c r="BM1240"/>
      <c r="BN1240"/>
      <c r="BO1240"/>
      <c r="BP1240"/>
      <c r="BQ1240"/>
      <c r="BR1240"/>
      <c r="BS1240"/>
      <c r="BT1240" s="92"/>
      <c r="BU1240" s="92"/>
      <c r="BV1240" s="92"/>
      <c r="BW1240" s="5"/>
      <c r="BX1240" s="5"/>
      <c r="BY1240" s="5"/>
      <c r="BZ1240" s="5"/>
      <c r="CA1240" s="5"/>
      <c r="CB1240" s="5"/>
      <c r="CC1240" s="5"/>
      <c r="CD1240" s="440"/>
      <c r="CE1240" s="440"/>
      <c r="CF1240" s="441"/>
      <c r="CG1240" s="442"/>
      <c r="CH1240" s="443"/>
      <c r="CI1240" s="443"/>
      <c r="CJ1240" s="443"/>
      <c r="CK1240" s="443"/>
      <c r="CL1240" s="4"/>
      <c r="CM1240" s="4"/>
      <c r="CN1240" s="5"/>
      <c r="CO1240" s="4"/>
      <c r="CP1240" s="444"/>
      <c r="CQ1240" s="445"/>
      <c r="CR1240" s="446"/>
      <c r="CS1240" s="446"/>
      <c r="CT1240" s="444"/>
      <c r="CU1240" s="444"/>
      <c r="CV1240" s="444"/>
      <c r="CW1240" s="444"/>
      <c r="CX1240" s="447"/>
      <c r="CY1240" s="447"/>
      <c r="CZ1240" s="447"/>
      <c r="DA1240" s="447"/>
      <c r="DB1240" s="448"/>
      <c r="DC1240" s="448"/>
      <c r="DD1240" s="446"/>
      <c r="DE1240" s="439"/>
      <c r="DF1240" s="439"/>
      <c r="DG1240" s="439"/>
      <c r="DH1240" s="439"/>
      <c r="DI1240" s="439"/>
      <c r="DJ1240" s="439"/>
      <c r="DK1240" s="439"/>
      <c r="DL1240" s="446"/>
      <c r="DM1240" s="446"/>
      <c r="DN1240" s="444"/>
      <c r="DO1240" s="444"/>
      <c r="DP1240" s="444"/>
      <c r="DQ1240" s="444"/>
      <c r="DR1240" s="444"/>
      <c r="DS1240" s="441"/>
      <c r="DT1240" s="449"/>
      <c r="DU1240" s="450"/>
      <c r="DV1240" s="450"/>
      <c r="DW1240" s="450"/>
      <c r="DX1240" s="450"/>
      <c r="DY1240" s="450"/>
      <c r="DZ1240" s="450"/>
      <c r="EA1240" s="450"/>
      <c r="EB1240" s="450"/>
      <c r="EC1240" s="450"/>
      <c r="ED1240" s="450"/>
      <c r="EE1240" s="446"/>
      <c r="EF1240" s="446"/>
      <c r="EL1240" s="4"/>
      <c r="EM1240" s="4"/>
      <c r="EN1240" s="5"/>
      <c r="EO1240" s="4"/>
      <c r="FA1240" s="23"/>
      <c r="FB1240" s="24"/>
      <c r="FC1240" s="75"/>
      <c r="FD1240" s="76"/>
      <c r="FF1240" s="89"/>
      <c r="IA1240" s="214"/>
      <c r="IB1240" s="215"/>
      <c r="IC1240" s="214"/>
      <c r="ID1240" s="215"/>
      <c r="IE1240" s="214"/>
      <c r="IF1240" s="214"/>
      <c r="IG1240" s="214"/>
      <c r="IH1240" s="233"/>
      <c r="II1240" s="160"/>
      <c r="IJ1240" s="217"/>
      <c r="IK1240" s="218"/>
      <c r="IL1240" s="218"/>
      <c r="IM1240" s="218"/>
      <c r="IO1240" s="391"/>
    </row>
    <row r="1241" spans="1:249" s="6" customFormat="1" ht="15" x14ac:dyDescent="0.2">
      <c r="A1241" s="467" t="s">
        <v>2195</v>
      </c>
      <c r="B1241" s="467" t="s">
        <v>2149</v>
      </c>
      <c r="C1241" s="393" t="s">
        <v>1285</v>
      </c>
      <c r="D1241" s="468"/>
      <c r="E1241" s="462" t="s">
        <v>2141</v>
      </c>
      <c r="F1241" s="14" t="s">
        <v>2149</v>
      </c>
      <c r="G1241" s="14" t="s">
        <v>2149</v>
      </c>
      <c r="H1241" s="469" t="s">
        <v>2149</v>
      </c>
      <c r="I1241" s="462"/>
      <c r="J1241" s="456"/>
      <c r="K1241" s="11"/>
      <c r="L1241" s="11"/>
      <c r="M1241" s="14"/>
      <c r="N1241" s="470"/>
      <c r="O1241" s="14"/>
      <c r="P1241" s="14"/>
      <c r="Q1241" s="14"/>
      <c r="R1241" s="14"/>
      <c r="S1241" s="14"/>
      <c r="T1241" s="469"/>
      <c r="U1241" s="454"/>
      <c r="V1241" s="454"/>
      <c r="W1241" s="9"/>
      <c r="X1241" s="9"/>
      <c r="Y1241" s="10"/>
      <c r="Z1241" s="495" t="s">
        <v>2195</v>
      </c>
      <c r="AA1241" s="11"/>
      <c r="AB1241" s="472"/>
      <c r="AC1241" s="473"/>
      <c r="AD1241" s="473"/>
      <c r="AE1241" s="496" t="s">
        <v>2195</v>
      </c>
      <c r="AF1241" s="12"/>
      <c r="AG1241" s="12"/>
      <c r="AH1241" s="13"/>
      <c r="AI1241" s="14"/>
      <c r="AJ1241" s="14"/>
      <c r="AK1241" s="7"/>
      <c r="AL1241" s="7"/>
      <c r="AM1241" s="15"/>
      <c r="AN1241" s="15"/>
      <c r="AO1241" s="8"/>
      <c r="AP1241" s="453" t="s">
        <v>670</v>
      </c>
      <c r="AQ1241" s="17"/>
      <c r="AR1241" s="18"/>
      <c r="AS1241" s="19"/>
      <c r="AT1241" s="19"/>
      <c r="AU1241" s="19"/>
      <c r="AV1241" s="19"/>
      <c r="AW1241" s="19"/>
      <c r="AX1241" s="19"/>
      <c r="AY1241" s="19"/>
      <c r="AZ1241" s="20"/>
      <c r="BA1241" s="20"/>
      <c r="BB1241" s="21"/>
      <c r="BC1241" s="22" t="s">
        <v>2179</v>
      </c>
      <c r="BD1241" s="77"/>
      <c r="BE1241" s="91"/>
      <c r="BF1241" s="91"/>
      <c r="BG1241" s="92"/>
      <c r="BH1241"/>
      <c r="BI1241"/>
      <c r="BJ1241"/>
      <c r="BK1241"/>
      <c r="BL1241"/>
      <c r="BM1241"/>
      <c r="BN1241"/>
      <c r="BO1241"/>
      <c r="BP1241"/>
      <c r="BQ1241"/>
      <c r="BR1241"/>
      <c r="BS1241"/>
      <c r="BT1241" s="92"/>
      <c r="BU1241" s="92"/>
      <c r="BV1241" s="92"/>
      <c r="BW1241" s="5"/>
      <c r="BX1241" s="5"/>
      <c r="BY1241" s="5"/>
      <c r="BZ1241" s="5"/>
      <c r="CA1241" s="5"/>
      <c r="CB1241" s="5"/>
      <c r="CC1241" s="5"/>
      <c r="CD1241" s="440"/>
      <c r="CE1241" s="440"/>
      <c r="CF1241" s="441"/>
      <c r="CG1241" s="442"/>
      <c r="CH1241" s="443"/>
      <c r="CI1241" s="443"/>
      <c r="CJ1241" s="443"/>
      <c r="CK1241" s="443"/>
      <c r="CL1241" s="4"/>
      <c r="CM1241" s="4"/>
      <c r="CN1241" s="5"/>
      <c r="CO1241" s="4"/>
      <c r="CP1241" s="444"/>
      <c r="CQ1241" s="445"/>
      <c r="CR1241" s="446"/>
      <c r="CS1241" s="446"/>
      <c r="CT1241" s="444"/>
      <c r="CU1241" s="444"/>
      <c r="CV1241" s="444"/>
      <c r="CW1241" s="444"/>
      <c r="CX1241" s="447"/>
      <c r="CY1241" s="447"/>
      <c r="CZ1241" s="447"/>
      <c r="DA1241" s="447"/>
      <c r="DB1241" s="448"/>
      <c r="DC1241" s="448"/>
      <c r="DD1241" s="446"/>
      <c r="DE1241" s="439"/>
      <c r="DF1241" s="439"/>
      <c r="DG1241" s="439"/>
      <c r="DH1241" s="439"/>
      <c r="DI1241" s="439"/>
      <c r="DJ1241" s="439"/>
      <c r="DK1241" s="439"/>
      <c r="DL1241" s="446"/>
      <c r="DM1241" s="446"/>
      <c r="DN1241" s="444"/>
      <c r="DO1241" s="444"/>
      <c r="DP1241" s="444"/>
      <c r="DQ1241" s="444"/>
      <c r="DR1241" s="444"/>
      <c r="DS1241" s="441"/>
      <c r="DT1241" s="449"/>
      <c r="DU1241" s="450"/>
      <c r="DV1241" s="450"/>
      <c r="DW1241" s="450"/>
      <c r="DX1241" s="450"/>
      <c r="DY1241" s="450"/>
      <c r="DZ1241" s="450"/>
      <c r="EA1241" s="450"/>
      <c r="EB1241" s="450"/>
      <c r="EC1241" s="450"/>
      <c r="ED1241" s="450"/>
      <c r="EE1241" s="446"/>
      <c r="EF1241" s="446"/>
      <c r="EL1241" s="4"/>
      <c r="EM1241" s="4"/>
      <c r="EN1241" s="5"/>
      <c r="EO1241" s="4"/>
      <c r="FA1241" s="23"/>
      <c r="FB1241" s="24"/>
      <c r="FC1241" s="75"/>
      <c r="FD1241" s="76"/>
      <c r="FF1241" s="89"/>
      <c r="IA1241" s="214"/>
      <c r="IB1241" s="215"/>
      <c r="IC1241" s="214"/>
      <c r="ID1241" s="215"/>
      <c r="IE1241" s="214"/>
      <c r="IF1241" s="214"/>
      <c r="IG1241" s="214"/>
      <c r="IH1241" s="233"/>
      <c r="II1241" s="160"/>
      <c r="IJ1241" s="217"/>
      <c r="IK1241" s="218"/>
      <c r="IL1241" s="218"/>
      <c r="IM1241" s="218"/>
      <c r="IO1241" s="391"/>
    </row>
    <row r="1242" spans="1:249" s="6" customFormat="1" ht="15" x14ac:dyDescent="0.2">
      <c r="A1242" s="467" t="s">
        <v>2195</v>
      </c>
      <c r="B1242" s="467" t="s">
        <v>2149</v>
      </c>
      <c r="C1242" s="393" t="s">
        <v>1286</v>
      </c>
      <c r="D1242" s="468"/>
      <c r="E1242" s="462" t="s">
        <v>2139</v>
      </c>
      <c r="F1242" s="14" t="s">
        <v>2149</v>
      </c>
      <c r="G1242" s="14" t="s">
        <v>2149</v>
      </c>
      <c r="H1242" s="469" t="s">
        <v>2149</v>
      </c>
      <c r="I1242" s="462"/>
      <c r="J1242" s="456"/>
      <c r="K1242" s="11"/>
      <c r="L1242" s="11"/>
      <c r="M1242" s="14"/>
      <c r="N1242" s="470"/>
      <c r="O1242" s="14"/>
      <c r="P1242" s="14"/>
      <c r="Q1242" s="14"/>
      <c r="R1242" s="14"/>
      <c r="S1242" s="14"/>
      <c r="T1242" s="469"/>
      <c r="U1242" s="454"/>
      <c r="V1242" s="454"/>
      <c r="W1242" s="9"/>
      <c r="X1242" s="9"/>
      <c r="Y1242" s="10"/>
      <c r="Z1242" s="495" t="s">
        <v>2195</v>
      </c>
      <c r="AA1242" s="11"/>
      <c r="AB1242" s="472"/>
      <c r="AC1242" s="473"/>
      <c r="AD1242" s="473"/>
      <c r="AE1242" s="496" t="s">
        <v>2195</v>
      </c>
      <c r="AF1242" s="12"/>
      <c r="AG1242" s="12"/>
      <c r="AH1242" s="13"/>
      <c r="AI1242" s="14"/>
      <c r="AJ1242" s="14"/>
      <c r="AK1242" s="7"/>
      <c r="AL1242" s="7"/>
      <c r="AM1242" s="15"/>
      <c r="AN1242" s="15"/>
      <c r="AO1242" s="8"/>
      <c r="AP1242" s="453" t="s">
        <v>671</v>
      </c>
      <c r="AQ1242" s="17"/>
      <c r="AR1242" s="18"/>
      <c r="AS1242" s="19"/>
      <c r="AT1242" s="19"/>
      <c r="AU1242" s="19"/>
      <c r="AV1242" s="19"/>
      <c r="AW1242" s="19"/>
      <c r="AX1242" s="19"/>
      <c r="AY1242" s="19"/>
      <c r="AZ1242" s="20"/>
      <c r="BA1242" s="20"/>
      <c r="BB1242" s="21"/>
      <c r="BC1242" s="22" t="s">
        <v>2179</v>
      </c>
      <c r="BD1242" s="77"/>
      <c r="BE1242" s="91"/>
      <c r="BF1242" s="91"/>
      <c r="BG1242" s="92"/>
      <c r="BH1242"/>
      <c r="BI1242"/>
      <c r="BJ1242"/>
      <c r="BK1242"/>
      <c r="BL1242"/>
      <c r="BM1242"/>
      <c r="BN1242"/>
      <c r="BO1242"/>
      <c r="BP1242"/>
      <c r="BQ1242"/>
      <c r="BR1242"/>
      <c r="BS1242"/>
      <c r="BT1242" s="92"/>
      <c r="BU1242" s="92"/>
      <c r="BV1242" s="92"/>
      <c r="BW1242" s="5"/>
      <c r="BX1242" s="5"/>
      <c r="BY1242" s="5"/>
      <c r="BZ1242" s="5"/>
      <c r="CA1242" s="5"/>
      <c r="CB1242" s="5"/>
      <c r="CC1242" s="5"/>
      <c r="CD1242" s="440"/>
      <c r="CE1242" s="440"/>
      <c r="CF1242" s="441"/>
      <c r="CG1242" s="442"/>
      <c r="CH1242" s="443"/>
      <c r="CI1242" s="443"/>
      <c r="CJ1242" s="443"/>
      <c r="CK1242" s="443"/>
      <c r="CL1242" s="4"/>
      <c r="CM1242" s="4"/>
      <c r="CN1242" s="5"/>
      <c r="CO1242" s="4"/>
      <c r="CP1242" s="444"/>
      <c r="CQ1242" s="445"/>
      <c r="CR1242" s="446"/>
      <c r="CS1242" s="446"/>
      <c r="CT1242" s="444"/>
      <c r="CU1242" s="444"/>
      <c r="CV1242" s="444"/>
      <c r="CW1242" s="444"/>
      <c r="CX1242" s="447"/>
      <c r="CY1242" s="447"/>
      <c r="CZ1242" s="447"/>
      <c r="DA1242" s="447"/>
      <c r="DB1242" s="448"/>
      <c r="DC1242" s="448"/>
      <c r="DD1242" s="446"/>
      <c r="DE1242" s="439"/>
      <c r="DF1242" s="439"/>
      <c r="DG1242" s="439"/>
      <c r="DH1242" s="439"/>
      <c r="DI1242" s="439"/>
      <c r="DJ1242" s="439"/>
      <c r="DK1242" s="439"/>
      <c r="DL1242" s="446"/>
      <c r="DM1242" s="446"/>
      <c r="DN1242" s="444"/>
      <c r="DO1242" s="444"/>
      <c r="DP1242" s="444"/>
      <c r="DQ1242" s="444"/>
      <c r="DR1242" s="444"/>
      <c r="DS1242" s="441"/>
      <c r="DT1242" s="449"/>
      <c r="DU1242" s="450"/>
      <c r="DV1242" s="450"/>
      <c r="DW1242" s="450"/>
      <c r="DX1242" s="450"/>
      <c r="DY1242" s="450"/>
      <c r="DZ1242" s="450"/>
      <c r="EA1242" s="450"/>
      <c r="EB1242" s="450"/>
      <c r="EC1242" s="450"/>
      <c r="ED1242" s="450"/>
      <c r="EE1242" s="446"/>
      <c r="EF1242" s="446"/>
      <c r="EL1242" s="4"/>
      <c r="EM1242" s="4"/>
      <c r="EN1242" s="5"/>
      <c r="EO1242" s="4"/>
      <c r="FA1242" s="23"/>
      <c r="FB1242" s="24"/>
      <c r="FC1242" s="75"/>
      <c r="FD1242" s="76"/>
      <c r="FF1242" s="89"/>
      <c r="IA1242" s="214"/>
      <c r="IB1242" s="215"/>
      <c r="IC1242" s="214"/>
      <c r="ID1242" s="215"/>
      <c r="IE1242" s="214"/>
      <c r="IF1242" s="214"/>
      <c r="IG1242" s="214"/>
      <c r="IH1242" s="233"/>
      <c r="II1242" s="160"/>
      <c r="IJ1242" s="217"/>
      <c r="IK1242" s="218"/>
      <c r="IL1242" s="218"/>
      <c r="IM1242" s="218"/>
      <c r="IO1242" s="391"/>
    </row>
    <row r="1243" spans="1:249" s="6" customFormat="1" ht="15" x14ac:dyDescent="0.2">
      <c r="A1243" s="467" t="s">
        <v>2195</v>
      </c>
      <c r="B1243" s="467" t="s">
        <v>2149</v>
      </c>
      <c r="C1243" s="393" t="s">
        <v>1287</v>
      </c>
      <c r="D1243" s="468"/>
      <c r="E1243" s="462" t="s">
        <v>2141</v>
      </c>
      <c r="F1243" s="14" t="s">
        <v>2149</v>
      </c>
      <c r="G1243" s="14" t="s">
        <v>2149</v>
      </c>
      <c r="H1243" s="469" t="s">
        <v>2149</v>
      </c>
      <c r="I1243" s="462"/>
      <c r="J1243" s="456"/>
      <c r="K1243" s="11"/>
      <c r="L1243" s="11"/>
      <c r="M1243" s="14"/>
      <c r="N1243" s="470"/>
      <c r="O1243" s="14"/>
      <c r="P1243" s="14"/>
      <c r="Q1243" s="14"/>
      <c r="R1243" s="14"/>
      <c r="S1243" s="14"/>
      <c r="T1243" s="469"/>
      <c r="U1243" s="454"/>
      <c r="V1243" s="454"/>
      <c r="W1243" s="9"/>
      <c r="X1243" s="9"/>
      <c r="Y1243" s="10"/>
      <c r="Z1243" s="495" t="s">
        <v>2195</v>
      </c>
      <c r="AA1243" s="11"/>
      <c r="AB1243" s="472"/>
      <c r="AC1243" s="473"/>
      <c r="AD1243" s="473"/>
      <c r="AE1243" s="496" t="s">
        <v>2195</v>
      </c>
      <c r="AF1243" s="12"/>
      <c r="AG1243" s="12"/>
      <c r="AH1243" s="13"/>
      <c r="AI1243" s="14"/>
      <c r="AJ1243" s="14"/>
      <c r="AK1243" s="7"/>
      <c r="AL1243" s="7"/>
      <c r="AM1243" s="15"/>
      <c r="AN1243" s="15"/>
      <c r="AO1243" s="8"/>
      <c r="AP1243" s="453" t="s">
        <v>672</v>
      </c>
      <c r="AQ1243" s="17"/>
      <c r="AR1243" s="18"/>
      <c r="AS1243" s="19"/>
      <c r="AT1243" s="19"/>
      <c r="AU1243" s="19"/>
      <c r="AV1243" s="19"/>
      <c r="AW1243" s="19"/>
      <c r="AX1243" s="19"/>
      <c r="AY1243" s="19"/>
      <c r="AZ1243" s="20"/>
      <c r="BA1243" s="20"/>
      <c r="BB1243" s="21"/>
      <c r="BC1243" s="22" t="s">
        <v>2179</v>
      </c>
      <c r="BD1243" s="77"/>
      <c r="BE1243" s="91"/>
      <c r="BF1243" s="91"/>
      <c r="BG1243" s="92"/>
      <c r="BH1243"/>
      <c r="BI1243"/>
      <c r="BJ1243"/>
      <c r="BK1243"/>
      <c r="BL1243"/>
      <c r="BM1243"/>
      <c r="BN1243"/>
      <c r="BO1243"/>
      <c r="BP1243"/>
      <c r="BQ1243"/>
      <c r="BR1243"/>
      <c r="BS1243"/>
      <c r="BT1243" s="92"/>
      <c r="BU1243" s="92"/>
      <c r="BV1243" s="92"/>
      <c r="BW1243" s="5"/>
      <c r="BX1243" s="5"/>
      <c r="BY1243" s="5"/>
      <c r="BZ1243" s="5"/>
      <c r="CA1243" s="5"/>
      <c r="CB1243" s="5"/>
      <c r="CC1243" s="5"/>
      <c r="CD1243" s="440"/>
      <c r="CE1243" s="440"/>
      <c r="CF1243" s="441"/>
      <c r="CG1243" s="442"/>
      <c r="CH1243" s="443"/>
      <c r="CI1243" s="443"/>
      <c r="CJ1243" s="443"/>
      <c r="CK1243" s="443"/>
      <c r="CL1243" s="4"/>
      <c r="CM1243" s="4"/>
      <c r="CN1243" s="5"/>
      <c r="CO1243" s="4"/>
      <c r="CP1243" s="444"/>
      <c r="CQ1243" s="445"/>
      <c r="CR1243" s="446"/>
      <c r="CS1243" s="446"/>
      <c r="CT1243" s="444"/>
      <c r="CU1243" s="444"/>
      <c r="CV1243" s="444"/>
      <c r="CW1243" s="444"/>
      <c r="CX1243" s="447"/>
      <c r="CY1243" s="447"/>
      <c r="CZ1243" s="447"/>
      <c r="DA1243" s="447"/>
      <c r="DB1243" s="448"/>
      <c r="DC1243" s="448"/>
      <c r="DD1243" s="446"/>
      <c r="DE1243" s="439"/>
      <c r="DF1243" s="439"/>
      <c r="DG1243" s="439"/>
      <c r="DH1243" s="439"/>
      <c r="DI1243" s="439"/>
      <c r="DJ1243" s="439"/>
      <c r="DK1243" s="439"/>
      <c r="DL1243" s="446"/>
      <c r="DM1243" s="446"/>
      <c r="DN1243" s="444"/>
      <c r="DO1243" s="444"/>
      <c r="DP1243" s="444"/>
      <c r="DQ1243" s="444"/>
      <c r="DR1243" s="444"/>
      <c r="DS1243" s="441"/>
      <c r="DT1243" s="449"/>
      <c r="DU1243" s="450"/>
      <c r="DV1243" s="450"/>
      <c r="DW1243" s="450"/>
      <c r="DX1243" s="450"/>
      <c r="DY1243" s="450"/>
      <c r="DZ1243" s="450"/>
      <c r="EA1243" s="450"/>
      <c r="EB1243" s="450"/>
      <c r="EC1243" s="450"/>
      <c r="ED1243" s="450"/>
      <c r="EE1243" s="446"/>
      <c r="EF1243" s="446"/>
      <c r="EL1243" s="4"/>
      <c r="EM1243" s="4"/>
      <c r="EN1243" s="5"/>
      <c r="EO1243" s="4"/>
      <c r="FA1243" s="23"/>
      <c r="FB1243" s="24"/>
      <c r="FC1243" s="75"/>
      <c r="FD1243" s="76"/>
      <c r="FF1243" s="89"/>
      <c r="IA1243" s="214"/>
      <c r="IB1243" s="215"/>
      <c r="IC1243" s="214"/>
      <c r="ID1243" s="215"/>
      <c r="IE1243" s="214"/>
      <c r="IF1243" s="214"/>
      <c r="IG1243" s="214"/>
      <c r="IH1243" s="233"/>
      <c r="II1243" s="160"/>
      <c r="IJ1243" s="217"/>
      <c r="IK1243" s="218"/>
      <c r="IL1243" s="218"/>
      <c r="IM1243" s="218"/>
      <c r="IO1243" s="391"/>
    </row>
    <row r="1244" spans="1:249" s="6" customFormat="1" ht="15" x14ac:dyDescent="0.2">
      <c r="A1244" s="467" t="s">
        <v>2195</v>
      </c>
      <c r="B1244" s="467" t="s">
        <v>2149</v>
      </c>
      <c r="C1244" s="393" t="s">
        <v>1288</v>
      </c>
      <c r="D1244" s="468"/>
      <c r="E1244" s="462" t="s">
        <v>2141</v>
      </c>
      <c r="F1244" s="14" t="s">
        <v>2149</v>
      </c>
      <c r="G1244" s="14" t="s">
        <v>2149</v>
      </c>
      <c r="H1244" s="469" t="s">
        <v>2149</v>
      </c>
      <c r="I1244" s="462"/>
      <c r="J1244" s="456"/>
      <c r="K1244" s="11"/>
      <c r="L1244" s="11"/>
      <c r="M1244" s="14"/>
      <c r="N1244" s="470"/>
      <c r="O1244" s="14"/>
      <c r="P1244" s="14"/>
      <c r="Q1244" s="14"/>
      <c r="R1244" s="14"/>
      <c r="S1244" s="14"/>
      <c r="T1244" s="469"/>
      <c r="U1244" s="454"/>
      <c r="V1244" s="454"/>
      <c r="W1244" s="9"/>
      <c r="X1244" s="9"/>
      <c r="Y1244" s="10"/>
      <c r="Z1244" s="495" t="s">
        <v>2195</v>
      </c>
      <c r="AA1244" s="11"/>
      <c r="AB1244" s="472"/>
      <c r="AC1244" s="473"/>
      <c r="AD1244" s="473"/>
      <c r="AE1244" s="496" t="s">
        <v>2195</v>
      </c>
      <c r="AF1244" s="12"/>
      <c r="AG1244" s="12"/>
      <c r="AH1244" s="13"/>
      <c r="AI1244" s="14"/>
      <c r="AJ1244" s="14"/>
      <c r="AK1244" s="7"/>
      <c r="AL1244" s="7"/>
      <c r="AM1244" s="15"/>
      <c r="AN1244" s="15"/>
      <c r="AO1244" s="8"/>
      <c r="AP1244" s="453" t="s">
        <v>673</v>
      </c>
      <c r="AQ1244" s="17"/>
      <c r="AR1244" s="18"/>
      <c r="AS1244" s="19"/>
      <c r="AT1244" s="19"/>
      <c r="AU1244" s="19"/>
      <c r="AV1244" s="19"/>
      <c r="AW1244" s="19"/>
      <c r="AX1244" s="19"/>
      <c r="AY1244" s="19"/>
      <c r="AZ1244" s="20"/>
      <c r="BA1244" s="20"/>
      <c r="BB1244" s="21"/>
      <c r="BC1244" s="22" t="s">
        <v>2179</v>
      </c>
      <c r="BD1244" s="77"/>
      <c r="BE1244" s="91"/>
      <c r="BF1244" s="91"/>
      <c r="BG1244" s="92"/>
      <c r="BH1244"/>
      <c r="BI1244"/>
      <c r="BJ1244"/>
      <c r="BK1244"/>
      <c r="BL1244"/>
      <c r="BM1244"/>
      <c r="BN1244"/>
      <c r="BO1244"/>
      <c r="BP1244"/>
      <c r="BQ1244"/>
      <c r="BR1244"/>
      <c r="BS1244"/>
      <c r="BT1244" s="92"/>
      <c r="BU1244" s="92"/>
      <c r="BV1244" s="92"/>
      <c r="BW1244" s="5"/>
      <c r="BX1244" s="5"/>
      <c r="BY1244" s="5"/>
      <c r="BZ1244" s="5"/>
      <c r="CA1244" s="5"/>
      <c r="CB1244" s="5"/>
      <c r="CC1244" s="5"/>
      <c r="CD1244" s="440"/>
      <c r="CE1244" s="440"/>
      <c r="CF1244" s="441"/>
      <c r="CG1244" s="442"/>
      <c r="CH1244" s="443"/>
      <c r="CI1244" s="443"/>
      <c r="CJ1244" s="443"/>
      <c r="CK1244" s="443"/>
      <c r="CL1244" s="4"/>
      <c r="CM1244" s="4"/>
      <c r="CN1244" s="5"/>
      <c r="CO1244" s="4"/>
      <c r="CP1244" s="444"/>
      <c r="CQ1244" s="445"/>
      <c r="CR1244" s="446"/>
      <c r="CS1244" s="446"/>
      <c r="CT1244" s="444"/>
      <c r="CU1244" s="444"/>
      <c r="CV1244" s="444"/>
      <c r="CW1244" s="444"/>
      <c r="CX1244" s="447"/>
      <c r="CY1244" s="447"/>
      <c r="CZ1244" s="447"/>
      <c r="DA1244" s="447"/>
      <c r="DB1244" s="448"/>
      <c r="DC1244" s="448"/>
      <c r="DD1244" s="446"/>
      <c r="DE1244" s="439"/>
      <c r="DF1244" s="439"/>
      <c r="DG1244" s="439"/>
      <c r="DH1244" s="439"/>
      <c r="DI1244" s="439"/>
      <c r="DJ1244" s="439"/>
      <c r="DK1244" s="439"/>
      <c r="DL1244" s="446"/>
      <c r="DM1244" s="446"/>
      <c r="DN1244" s="444"/>
      <c r="DO1244" s="444"/>
      <c r="DP1244" s="444"/>
      <c r="DQ1244" s="444"/>
      <c r="DR1244" s="444"/>
      <c r="DS1244" s="441"/>
      <c r="DT1244" s="449"/>
      <c r="DU1244" s="450"/>
      <c r="DV1244" s="450"/>
      <c r="DW1244" s="450"/>
      <c r="DX1244" s="450"/>
      <c r="DY1244" s="450"/>
      <c r="DZ1244" s="450"/>
      <c r="EA1244" s="450"/>
      <c r="EB1244" s="450"/>
      <c r="EC1244" s="450"/>
      <c r="ED1244" s="450"/>
      <c r="EE1244" s="446"/>
      <c r="EF1244" s="446"/>
      <c r="EL1244" s="4"/>
      <c r="EM1244" s="4"/>
      <c r="EN1244" s="5"/>
      <c r="EO1244" s="4"/>
      <c r="FA1244" s="23"/>
      <c r="FB1244" s="24"/>
      <c r="FC1244" s="75"/>
      <c r="FD1244" s="76"/>
      <c r="FF1244" s="89"/>
      <c r="IA1244" s="214"/>
      <c r="IB1244" s="215"/>
      <c r="IC1244" s="214"/>
      <c r="ID1244" s="215"/>
      <c r="IE1244" s="214"/>
      <c r="IF1244" s="214"/>
      <c r="IG1244" s="214"/>
      <c r="IH1244" s="233"/>
      <c r="II1244" s="160"/>
      <c r="IJ1244" s="217"/>
      <c r="IK1244" s="218"/>
      <c r="IL1244" s="218"/>
      <c r="IM1244" s="218"/>
      <c r="IO1244" s="391"/>
    </row>
    <row r="1245" spans="1:249" s="6" customFormat="1" ht="15" x14ac:dyDescent="0.2">
      <c r="A1245" s="467">
        <v>2</v>
      </c>
      <c r="B1245" s="467" t="s">
        <v>2149</v>
      </c>
      <c r="C1245" s="393" t="s">
        <v>1289</v>
      </c>
      <c r="D1245" s="468"/>
      <c r="E1245" s="462" t="s">
        <v>2138</v>
      </c>
      <c r="F1245" s="14" t="s">
        <v>2146</v>
      </c>
      <c r="G1245" s="14" t="s">
        <v>2154</v>
      </c>
      <c r="H1245" s="469" t="s">
        <v>2149</v>
      </c>
      <c r="I1245" s="462"/>
      <c r="J1245" s="456"/>
      <c r="K1245" s="11"/>
      <c r="L1245" s="11"/>
      <c r="M1245" s="14"/>
      <c r="N1245" s="470"/>
      <c r="O1245" s="14"/>
      <c r="P1245" s="14"/>
      <c r="Q1245" s="14"/>
      <c r="R1245" s="14"/>
      <c r="S1245" s="14"/>
      <c r="T1245" s="469"/>
      <c r="U1245" s="454"/>
      <c r="V1245" s="454"/>
      <c r="W1245" s="9"/>
      <c r="X1245" s="9"/>
      <c r="Y1245" s="10"/>
      <c r="Z1245" s="495">
        <v>2</v>
      </c>
      <c r="AA1245" s="11"/>
      <c r="AB1245" s="472"/>
      <c r="AC1245" s="473"/>
      <c r="AD1245" s="473"/>
      <c r="AE1245" s="496">
        <v>2</v>
      </c>
      <c r="AF1245" s="12"/>
      <c r="AG1245" s="12"/>
      <c r="AH1245" s="13"/>
      <c r="AI1245" s="14"/>
      <c r="AJ1245" s="14"/>
      <c r="AK1245" s="7"/>
      <c r="AL1245" s="7"/>
      <c r="AM1245" s="15"/>
      <c r="AN1245" s="15"/>
      <c r="AO1245" s="8"/>
      <c r="AP1245" s="453" t="s">
        <v>674</v>
      </c>
      <c r="AQ1245" s="17"/>
      <c r="AR1245" s="18"/>
      <c r="AS1245" s="19"/>
      <c r="AT1245" s="19"/>
      <c r="AU1245" s="19"/>
      <c r="AV1245" s="19"/>
      <c r="AW1245" s="19"/>
      <c r="AX1245" s="19"/>
      <c r="AY1245" s="19"/>
      <c r="AZ1245" s="20"/>
      <c r="BA1245" s="20"/>
      <c r="BB1245" s="21"/>
      <c r="BC1245" s="22" t="s">
        <v>2179</v>
      </c>
      <c r="BD1245" s="77"/>
      <c r="BE1245" s="91"/>
      <c r="BF1245" s="91"/>
      <c r="BG1245" s="92"/>
      <c r="BH1245"/>
      <c r="BI1245"/>
      <c r="BJ1245"/>
      <c r="BK1245"/>
      <c r="BL1245"/>
      <c r="BM1245"/>
      <c r="BN1245"/>
      <c r="BO1245"/>
      <c r="BP1245"/>
      <c r="BQ1245"/>
      <c r="BR1245"/>
      <c r="BS1245"/>
      <c r="BT1245" s="92"/>
      <c r="BU1245" s="92"/>
      <c r="BV1245" s="92"/>
      <c r="BW1245" s="5"/>
      <c r="BX1245" s="5"/>
      <c r="BY1245" s="5"/>
      <c r="BZ1245" s="5"/>
      <c r="CA1245" s="5"/>
      <c r="CB1245" s="5"/>
      <c r="CC1245" s="5"/>
      <c r="CD1245" s="440"/>
      <c r="CE1245" s="440"/>
      <c r="CF1245" s="441"/>
      <c r="CG1245" s="442"/>
      <c r="CH1245" s="443"/>
      <c r="CI1245" s="443"/>
      <c r="CJ1245" s="443"/>
      <c r="CK1245" s="443"/>
      <c r="CL1245" s="4"/>
      <c r="CM1245" s="4"/>
      <c r="CN1245" s="5"/>
      <c r="CO1245" s="4"/>
      <c r="CP1245" s="444"/>
      <c r="CQ1245" s="445"/>
      <c r="CR1245" s="446"/>
      <c r="CS1245" s="446"/>
      <c r="CT1245" s="444"/>
      <c r="CU1245" s="444"/>
      <c r="CV1245" s="444"/>
      <c r="CW1245" s="444"/>
      <c r="CX1245" s="447"/>
      <c r="CY1245" s="447"/>
      <c r="CZ1245" s="447"/>
      <c r="DA1245" s="447"/>
      <c r="DB1245" s="448"/>
      <c r="DC1245" s="448"/>
      <c r="DD1245" s="446"/>
      <c r="DE1245" s="439"/>
      <c r="DF1245" s="439"/>
      <c r="DG1245" s="439"/>
      <c r="DH1245" s="439"/>
      <c r="DI1245" s="439"/>
      <c r="DJ1245" s="439"/>
      <c r="DK1245" s="439"/>
      <c r="DL1245" s="446"/>
      <c r="DM1245" s="446"/>
      <c r="DN1245" s="444"/>
      <c r="DO1245" s="444"/>
      <c r="DP1245" s="444"/>
      <c r="DQ1245" s="444"/>
      <c r="DR1245" s="444"/>
      <c r="DS1245" s="441"/>
      <c r="DT1245" s="449"/>
      <c r="DU1245" s="450"/>
      <c r="DV1245" s="450"/>
      <c r="DW1245" s="450"/>
      <c r="DX1245" s="450"/>
      <c r="DY1245" s="450"/>
      <c r="DZ1245" s="450"/>
      <c r="EA1245" s="450"/>
      <c r="EB1245" s="450"/>
      <c r="EC1245" s="450"/>
      <c r="ED1245" s="450"/>
      <c r="EE1245" s="446"/>
      <c r="EF1245" s="446"/>
      <c r="EL1245" s="4"/>
      <c r="EM1245" s="4"/>
      <c r="EN1245" s="5"/>
      <c r="EO1245" s="4"/>
      <c r="FA1245" s="23"/>
      <c r="FB1245" s="24"/>
      <c r="FC1245" s="75"/>
      <c r="FD1245" s="76"/>
      <c r="FF1245" s="89"/>
      <c r="IA1245" s="214"/>
      <c r="IB1245" s="215"/>
      <c r="IC1245" s="214"/>
      <c r="ID1245" s="215"/>
      <c r="IE1245" s="214"/>
      <c r="IF1245" s="214"/>
      <c r="IG1245" s="214"/>
      <c r="IH1245" s="233"/>
      <c r="II1245" s="160"/>
      <c r="IJ1245" s="217"/>
      <c r="IK1245" s="218"/>
      <c r="IL1245" s="218"/>
      <c r="IM1245" s="218"/>
      <c r="IO1245" s="391"/>
    </row>
    <row r="1246" spans="1:249" s="6" customFormat="1" ht="15" x14ac:dyDescent="0.2">
      <c r="A1246" s="467" t="s">
        <v>2165</v>
      </c>
      <c r="B1246" s="467" t="s">
        <v>2149</v>
      </c>
      <c r="C1246" s="393" t="s">
        <v>1290</v>
      </c>
      <c r="D1246" s="468"/>
      <c r="E1246" s="462" t="s">
        <v>2136</v>
      </c>
      <c r="F1246" s="14" t="s">
        <v>2149</v>
      </c>
      <c r="G1246" s="14" t="s">
        <v>2149</v>
      </c>
      <c r="H1246" s="469" t="s">
        <v>2149</v>
      </c>
      <c r="I1246" s="462"/>
      <c r="J1246" s="456"/>
      <c r="K1246" s="11"/>
      <c r="L1246" s="11"/>
      <c r="M1246" s="14"/>
      <c r="N1246" s="470"/>
      <c r="O1246" s="14"/>
      <c r="P1246" s="14"/>
      <c r="Q1246" s="14"/>
      <c r="R1246" s="14"/>
      <c r="S1246" s="14"/>
      <c r="T1246" s="469"/>
      <c r="U1246" s="454"/>
      <c r="V1246" s="454"/>
      <c r="W1246" s="9"/>
      <c r="X1246" s="9"/>
      <c r="Y1246" s="10"/>
      <c r="Z1246" s="495" t="s">
        <v>2165</v>
      </c>
      <c r="AA1246" s="11"/>
      <c r="AB1246" s="472"/>
      <c r="AC1246" s="473"/>
      <c r="AD1246" s="473"/>
      <c r="AE1246" s="496" t="s">
        <v>2195</v>
      </c>
      <c r="AF1246" s="12"/>
      <c r="AG1246" s="12"/>
      <c r="AH1246" s="13"/>
      <c r="AI1246" s="14"/>
      <c r="AJ1246" s="14"/>
      <c r="AK1246" s="7"/>
      <c r="AL1246" s="7"/>
      <c r="AM1246" s="15"/>
      <c r="AN1246" s="15"/>
      <c r="AO1246" s="8"/>
      <c r="AP1246" s="453" t="s">
        <v>675</v>
      </c>
      <c r="AQ1246" s="17"/>
      <c r="AR1246" s="18"/>
      <c r="AS1246" s="19"/>
      <c r="AT1246" s="19"/>
      <c r="AU1246" s="19"/>
      <c r="AV1246" s="19"/>
      <c r="AW1246" s="19"/>
      <c r="AX1246" s="19"/>
      <c r="AY1246" s="19"/>
      <c r="AZ1246" s="20"/>
      <c r="BA1246" s="20"/>
      <c r="BB1246" s="21"/>
      <c r="BC1246" s="22" t="s">
        <v>2179</v>
      </c>
      <c r="BD1246" s="77"/>
      <c r="BE1246" s="91"/>
      <c r="BF1246" s="91"/>
      <c r="BG1246" s="92"/>
      <c r="BH1246"/>
      <c r="BI1246"/>
      <c r="BJ1246"/>
      <c r="BK1246"/>
      <c r="BL1246"/>
      <c r="BM1246"/>
      <c r="BN1246"/>
      <c r="BO1246"/>
      <c r="BP1246"/>
      <c r="BQ1246"/>
      <c r="BR1246"/>
      <c r="BS1246"/>
      <c r="BT1246" s="92"/>
      <c r="BU1246" s="92"/>
      <c r="BV1246" s="92"/>
      <c r="BW1246" s="5"/>
      <c r="BX1246" s="5"/>
      <c r="BY1246" s="5"/>
      <c r="BZ1246" s="5"/>
      <c r="CA1246" s="5"/>
      <c r="CB1246" s="5"/>
      <c r="CC1246" s="5"/>
      <c r="CD1246" s="440"/>
      <c r="CE1246" s="440"/>
      <c r="CF1246" s="441"/>
      <c r="CG1246" s="442"/>
      <c r="CH1246" s="443"/>
      <c r="CI1246" s="443"/>
      <c r="CJ1246" s="443"/>
      <c r="CK1246" s="443"/>
      <c r="CL1246" s="4"/>
      <c r="CM1246" s="4"/>
      <c r="CN1246" s="5"/>
      <c r="CO1246" s="4"/>
      <c r="CP1246" s="444"/>
      <c r="CQ1246" s="445"/>
      <c r="CR1246" s="446"/>
      <c r="CS1246" s="446"/>
      <c r="CT1246" s="444"/>
      <c r="CU1246" s="444"/>
      <c r="CV1246" s="444"/>
      <c r="CW1246" s="444"/>
      <c r="CX1246" s="447"/>
      <c r="CY1246" s="447"/>
      <c r="CZ1246" s="447"/>
      <c r="DA1246" s="447"/>
      <c r="DB1246" s="448"/>
      <c r="DC1246" s="448"/>
      <c r="DD1246" s="446"/>
      <c r="DE1246" s="439"/>
      <c r="DF1246" s="439"/>
      <c r="DG1246" s="439"/>
      <c r="DH1246" s="439"/>
      <c r="DI1246" s="439"/>
      <c r="DJ1246" s="439"/>
      <c r="DK1246" s="439"/>
      <c r="DL1246" s="446"/>
      <c r="DM1246" s="446"/>
      <c r="DN1246" s="444"/>
      <c r="DO1246" s="444"/>
      <c r="DP1246" s="444"/>
      <c r="DQ1246" s="444"/>
      <c r="DR1246" s="444"/>
      <c r="DS1246" s="441"/>
      <c r="DT1246" s="449"/>
      <c r="DU1246" s="450"/>
      <c r="DV1246" s="450"/>
      <c r="DW1246" s="450"/>
      <c r="DX1246" s="450"/>
      <c r="DY1246" s="450"/>
      <c r="DZ1246" s="450"/>
      <c r="EA1246" s="450"/>
      <c r="EB1246" s="450"/>
      <c r="EC1246" s="450"/>
      <c r="ED1246" s="450"/>
      <c r="EE1246" s="446"/>
      <c r="EF1246" s="446"/>
      <c r="EL1246" s="4"/>
      <c r="EM1246" s="4"/>
      <c r="EN1246" s="5"/>
      <c r="EO1246" s="4"/>
      <c r="FA1246" s="23"/>
      <c r="FB1246" s="24"/>
      <c r="FC1246" s="75"/>
      <c r="FD1246" s="76"/>
      <c r="FF1246" s="89"/>
      <c r="IA1246" s="214"/>
      <c r="IB1246" s="215"/>
      <c r="IC1246" s="214"/>
      <c r="ID1246" s="215"/>
      <c r="IE1246" s="214"/>
      <c r="IF1246" s="214"/>
      <c r="IG1246" s="214"/>
      <c r="IH1246" s="233"/>
      <c r="II1246" s="160"/>
      <c r="IJ1246" s="217"/>
      <c r="IK1246" s="218"/>
      <c r="IL1246" s="218"/>
      <c r="IM1246" s="218"/>
      <c r="IO1246" s="391"/>
    </row>
    <row r="1247" spans="1:249" s="6" customFormat="1" ht="15" x14ac:dyDescent="0.2">
      <c r="A1247" s="467" t="s">
        <v>2195</v>
      </c>
      <c r="B1247" s="467" t="s">
        <v>2149</v>
      </c>
      <c r="C1247" s="393" t="s">
        <v>1291</v>
      </c>
      <c r="D1247" s="468"/>
      <c r="E1247" s="462" t="s">
        <v>2141</v>
      </c>
      <c r="F1247" s="14" t="s">
        <v>2149</v>
      </c>
      <c r="G1247" s="14" t="s">
        <v>2149</v>
      </c>
      <c r="H1247" s="469" t="s">
        <v>2149</v>
      </c>
      <c r="I1247" s="462"/>
      <c r="J1247" s="456"/>
      <c r="K1247" s="11"/>
      <c r="L1247" s="11"/>
      <c r="M1247" s="14"/>
      <c r="N1247" s="470"/>
      <c r="O1247" s="14"/>
      <c r="P1247" s="14"/>
      <c r="Q1247" s="14"/>
      <c r="R1247" s="14"/>
      <c r="S1247" s="14"/>
      <c r="T1247" s="469"/>
      <c r="U1247" s="454"/>
      <c r="V1247" s="454"/>
      <c r="W1247" s="9"/>
      <c r="X1247" s="9"/>
      <c r="Y1247" s="10"/>
      <c r="Z1247" s="495" t="s">
        <v>2195</v>
      </c>
      <c r="AA1247" s="11"/>
      <c r="AB1247" s="472"/>
      <c r="AC1247" s="473"/>
      <c r="AD1247" s="473"/>
      <c r="AE1247" s="496" t="s">
        <v>2195</v>
      </c>
      <c r="AF1247" s="12"/>
      <c r="AG1247" s="12"/>
      <c r="AH1247" s="13"/>
      <c r="AI1247" s="14"/>
      <c r="AJ1247" s="14"/>
      <c r="AK1247" s="7"/>
      <c r="AL1247" s="7"/>
      <c r="AM1247" s="15"/>
      <c r="AN1247" s="15"/>
      <c r="AO1247" s="8"/>
      <c r="AP1247" s="453" t="s">
        <v>676</v>
      </c>
      <c r="AQ1247" s="17"/>
      <c r="AR1247" s="18"/>
      <c r="AS1247" s="19"/>
      <c r="AT1247" s="19"/>
      <c r="AU1247" s="19"/>
      <c r="AV1247" s="19"/>
      <c r="AW1247" s="19"/>
      <c r="AX1247" s="19"/>
      <c r="AY1247" s="19"/>
      <c r="AZ1247" s="20"/>
      <c r="BA1247" s="20"/>
      <c r="BB1247" s="21"/>
      <c r="BC1247" s="22" t="s">
        <v>2179</v>
      </c>
      <c r="BD1247" s="77"/>
      <c r="BE1247" s="91"/>
      <c r="BF1247" s="91"/>
      <c r="BG1247" s="92"/>
      <c r="BH1247"/>
      <c r="BI1247"/>
      <c r="BJ1247"/>
      <c r="BK1247"/>
      <c r="BL1247"/>
      <c r="BM1247"/>
      <c r="BN1247"/>
      <c r="BO1247"/>
      <c r="BP1247"/>
      <c r="BQ1247"/>
      <c r="BR1247"/>
      <c r="BS1247"/>
      <c r="BT1247" s="92"/>
      <c r="BU1247" s="92"/>
      <c r="BV1247" s="92"/>
      <c r="BW1247" s="5"/>
      <c r="BX1247" s="5"/>
      <c r="BY1247" s="5"/>
      <c r="BZ1247" s="5"/>
      <c r="CA1247" s="5"/>
      <c r="CB1247" s="5"/>
      <c r="CC1247" s="5"/>
      <c r="CD1247" s="440"/>
      <c r="CE1247" s="440"/>
      <c r="CF1247" s="441"/>
      <c r="CG1247" s="442"/>
      <c r="CH1247" s="443"/>
      <c r="CI1247" s="443"/>
      <c r="CJ1247" s="443"/>
      <c r="CK1247" s="443"/>
      <c r="CL1247" s="4"/>
      <c r="CM1247" s="4"/>
      <c r="CN1247" s="5"/>
      <c r="CO1247" s="4"/>
      <c r="CP1247" s="444"/>
      <c r="CQ1247" s="445"/>
      <c r="CR1247" s="446"/>
      <c r="CS1247" s="446"/>
      <c r="CT1247" s="444"/>
      <c r="CU1247" s="444"/>
      <c r="CV1247" s="444"/>
      <c r="CW1247" s="444"/>
      <c r="CX1247" s="447"/>
      <c r="CY1247" s="447"/>
      <c r="CZ1247" s="447"/>
      <c r="DA1247" s="447"/>
      <c r="DB1247" s="448"/>
      <c r="DC1247" s="448"/>
      <c r="DD1247" s="446"/>
      <c r="DE1247" s="439"/>
      <c r="DF1247" s="439"/>
      <c r="DG1247" s="439"/>
      <c r="DH1247" s="439"/>
      <c r="DI1247" s="439"/>
      <c r="DJ1247" s="439"/>
      <c r="DK1247" s="439"/>
      <c r="DL1247" s="446"/>
      <c r="DM1247" s="446"/>
      <c r="DN1247" s="444"/>
      <c r="DO1247" s="444"/>
      <c r="DP1247" s="444"/>
      <c r="DQ1247" s="444"/>
      <c r="DR1247" s="444"/>
      <c r="DS1247" s="441"/>
      <c r="DT1247" s="449"/>
      <c r="DU1247" s="450"/>
      <c r="DV1247" s="450"/>
      <c r="DW1247" s="450"/>
      <c r="DX1247" s="450"/>
      <c r="DY1247" s="450"/>
      <c r="DZ1247" s="450"/>
      <c r="EA1247" s="450"/>
      <c r="EB1247" s="450"/>
      <c r="EC1247" s="450"/>
      <c r="ED1247" s="450"/>
      <c r="EE1247" s="446"/>
      <c r="EF1247" s="446"/>
      <c r="EL1247" s="4"/>
      <c r="EM1247" s="4"/>
      <c r="EN1247" s="5"/>
      <c r="EO1247" s="4"/>
      <c r="FA1247" s="23"/>
      <c r="FB1247" s="24"/>
      <c r="FC1247" s="75"/>
      <c r="FD1247" s="76"/>
      <c r="FF1247" s="89"/>
      <c r="IA1247" s="214"/>
      <c r="IB1247" s="215"/>
      <c r="IC1247" s="214"/>
      <c r="ID1247" s="215"/>
      <c r="IE1247" s="214"/>
      <c r="IF1247" s="214"/>
      <c r="IG1247" s="214"/>
      <c r="IH1247" s="233"/>
      <c r="II1247" s="160"/>
      <c r="IJ1247" s="217"/>
      <c r="IK1247" s="218"/>
      <c r="IL1247" s="218"/>
      <c r="IM1247" s="218"/>
      <c r="IO1247" s="391"/>
    </row>
    <row r="1248" spans="1:249" s="6" customFormat="1" ht="15" x14ac:dyDescent="0.2">
      <c r="A1248" s="467" t="s">
        <v>2195</v>
      </c>
      <c r="B1248" s="467" t="s">
        <v>2149</v>
      </c>
      <c r="C1248" s="393" t="s">
        <v>1292</v>
      </c>
      <c r="D1248" s="468"/>
      <c r="E1248" s="462" t="s">
        <v>2139</v>
      </c>
      <c r="F1248" s="14" t="s">
        <v>2149</v>
      </c>
      <c r="G1248" s="14" t="s">
        <v>2149</v>
      </c>
      <c r="H1248" s="469" t="s">
        <v>2149</v>
      </c>
      <c r="I1248" s="462"/>
      <c r="J1248" s="456"/>
      <c r="K1248" s="11"/>
      <c r="L1248" s="11"/>
      <c r="M1248" s="14"/>
      <c r="N1248" s="470"/>
      <c r="O1248" s="14"/>
      <c r="P1248" s="14"/>
      <c r="Q1248" s="14"/>
      <c r="R1248" s="14"/>
      <c r="S1248" s="14"/>
      <c r="T1248" s="469"/>
      <c r="U1248" s="454"/>
      <c r="V1248" s="454"/>
      <c r="W1248" s="9"/>
      <c r="X1248" s="9"/>
      <c r="Y1248" s="10"/>
      <c r="Z1248" s="495" t="s">
        <v>2195</v>
      </c>
      <c r="AA1248" s="11"/>
      <c r="AB1248" s="472"/>
      <c r="AC1248" s="473"/>
      <c r="AD1248" s="473"/>
      <c r="AE1248" s="496" t="s">
        <v>2195</v>
      </c>
      <c r="AF1248" s="12"/>
      <c r="AG1248" s="12"/>
      <c r="AH1248" s="13"/>
      <c r="AI1248" s="14"/>
      <c r="AJ1248" s="14"/>
      <c r="AK1248" s="7"/>
      <c r="AL1248" s="7"/>
      <c r="AM1248" s="15"/>
      <c r="AN1248" s="15"/>
      <c r="AO1248" s="8"/>
      <c r="AP1248" s="453" t="s">
        <v>677</v>
      </c>
      <c r="AQ1248" s="17"/>
      <c r="AR1248" s="18"/>
      <c r="AS1248" s="19"/>
      <c r="AT1248" s="19"/>
      <c r="AU1248" s="19"/>
      <c r="AV1248" s="19"/>
      <c r="AW1248" s="19"/>
      <c r="AX1248" s="19"/>
      <c r="AY1248" s="19"/>
      <c r="AZ1248" s="20"/>
      <c r="BA1248" s="20"/>
      <c r="BB1248" s="21"/>
      <c r="BC1248" s="22" t="s">
        <v>2179</v>
      </c>
      <c r="BD1248" s="77"/>
      <c r="BE1248" s="91"/>
      <c r="BF1248" s="91"/>
      <c r="BG1248" s="92"/>
      <c r="BH1248"/>
      <c r="BI1248"/>
      <c r="BJ1248"/>
      <c r="BK1248"/>
      <c r="BL1248"/>
      <c r="BM1248"/>
      <c r="BN1248"/>
      <c r="BO1248"/>
      <c r="BP1248"/>
      <c r="BQ1248"/>
      <c r="BR1248"/>
      <c r="BS1248"/>
      <c r="BT1248" s="92"/>
      <c r="BU1248" s="92"/>
      <c r="BV1248" s="92"/>
      <c r="BW1248" s="5"/>
      <c r="BX1248" s="5"/>
      <c r="BY1248" s="5"/>
      <c r="BZ1248" s="5"/>
      <c r="CA1248" s="5"/>
      <c r="CB1248" s="5"/>
      <c r="CC1248" s="5"/>
      <c r="CD1248" s="440"/>
      <c r="CE1248" s="440"/>
      <c r="CF1248" s="441"/>
      <c r="CG1248" s="442"/>
      <c r="CH1248" s="443"/>
      <c r="CI1248" s="443"/>
      <c r="CJ1248" s="443"/>
      <c r="CK1248" s="443"/>
      <c r="CL1248" s="4"/>
      <c r="CM1248" s="4"/>
      <c r="CN1248" s="5"/>
      <c r="CO1248" s="4"/>
      <c r="CP1248" s="444"/>
      <c r="CQ1248" s="445"/>
      <c r="CR1248" s="446"/>
      <c r="CS1248" s="446"/>
      <c r="CT1248" s="444"/>
      <c r="CU1248" s="444"/>
      <c r="CV1248" s="444"/>
      <c r="CW1248" s="444"/>
      <c r="CX1248" s="447"/>
      <c r="CY1248" s="447"/>
      <c r="CZ1248" s="447"/>
      <c r="DA1248" s="447"/>
      <c r="DB1248" s="448"/>
      <c r="DC1248" s="448"/>
      <c r="DD1248" s="446"/>
      <c r="DE1248" s="439"/>
      <c r="DF1248" s="439"/>
      <c r="DG1248" s="439"/>
      <c r="DH1248" s="439"/>
      <c r="DI1248" s="439"/>
      <c r="DJ1248" s="439"/>
      <c r="DK1248" s="439"/>
      <c r="DL1248" s="446"/>
      <c r="DM1248" s="446"/>
      <c r="DN1248" s="444"/>
      <c r="DO1248" s="444"/>
      <c r="DP1248" s="444"/>
      <c r="DQ1248" s="444"/>
      <c r="DR1248" s="444"/>
      <c r="DS1248" s="441"/>
      <c r="DT1248" s="449"/>
      <c r="DU1248" s="450"/>
      <c r="DV1248" s="450"/>
      <c r="DW1248" s="450"/>
      <c r="DX1248" s="450"/>
      <c r="DY1248" s="450"/>
      <c r="DZ1248" s="450"/>
      <c r="EA1248" s="450"/>
      <c r="EB1248" s="450"/>
      <c r="EC1248" s="450"/>
      <c r="ED1248" s="450"/>
      <c r="EE1248" s="446"/>
      <c r="EF1248" s="446"/>
      <c r="EL1248" s="4"/>
      <c r="EM1248" s="4"/>
      <c r="EN1248" s="5"/>
      <c r="EO1248" s="4"/>
      <c r="FA1248" s="23"/>
      <c r="FB1248" s="24"/>
      <c r="FC1248" s="75"/>
      <c r="FD1248" s="76"/>
      <c r="FF1248" s="89"/>
      <c r="IA1248" s="214"/>
      <c r="IB1248" s="215"/>
      <c r="IC1248" s="214"/>
      <c r="ID1248" s="215"/>
      <c r="IE1248" s="214"/>
      <c r="IF1248" s="214"/>
      <c r="IG1248" s="214"/>
      <c r="IH1248" s="233"/>
      <c r="II1248" s="160"/>
      <c r="IJ1248" s="217"/>
      <c r="IK1248" s="218"/>
      <c r="IL1248" s="218"/>
      <c r="IM1248" s="218"/>
      <c r="IO1248" s="391"/>
    </row>
    <row r="1249" spans="1:249" s="6" customFormat="1" ht="15" x14ac:dyDescent="0.2">
      <c r="A1249" s="467" t="s">
        <v>2195</v>
      </c>
      <c r="B1249" s="467" t="s">
        <v>2149</v>
      </c>
      <c r="C1249" s="393" t="s">
        <v>1293</v>
      </c>
      <c r="D1249" s="468"/>
      <c r="E1249" s="462" t="s">
        <v>2139</v>
      </c>
      <c r="F1249" s="14" t="s">
        <v>2149</v>
      </c>
      <c r="G1249" s="14" t="s">
        <v>2149</v>
      </c>
      <c r="H1249" s="469" t="s">
        <v>2149</v>
      </c>
      <c r="I1249" s="462"/>
      <c r="J1249" s="456"/>
      <c r="K1249" s="11"/>
      <c r="L1249" s="11"/>
      <c r="M1249" s="14"/>
      <c r="N1249" s="470"/>
      <c r="O1249" s="14"/>
      <c r="P1249" s="14"/>
      <c r="Q1249" s="14"/>
      <c r="R1249" s="14"/>
      <c r="S1249" s="14"/>
      <c r="T1249" s="469"/>
      <c r="U1249" s="454"/>
      <c r="V1249" s="454"/>
      <c r="W1249" s="9"/>
      <c r="X1249" s="9"/>
      <c r="Y1249" s="10"/>
      <c r="Z1249" s="495" t="s">
        <v>2195</v>
      </c>
      <c r="AA1249" s="11"/>
      <c r="AB1249" s="472"/>
      <c r="AC1249" s="473"/>
      <c r="AD1249" s="473"/>
      <c r="AE1249" s="496" t="s">
        <v>2195</v>
      </c>
      <c r="AF1249" s="12"/>
      <c r="AG1249" s="12"/>
      <c r="AH1249" s="13"/>
      <c r="AI1249" s="14"/>
      <c r="AJ1249" s="14"/>
      <c r="AK1249" s="7"/>
      <c r="AL1249" s="7"/>
      <c r="AM1249" s="15"/>
      <c r="AN1249" s="15"/>
      <c r="AO1249" s="8"/>
      <c r="AP1249" s="453" t="s">
        <v>678</v>
      </c>
      <c r="AQ1249" s="17"/>
      <c r="AR1249" s="18"/>
      <c r="AS1249" s="19"/>
      <c r="AT1249" s="19"/>
      <c r="AU1249" s="19"/>
      <c r="AV1249" s="19"/>
      <c r="AW1249" s="19"/>
      <c r="AX1249" s="19"/>
      <c r="AY1249" s="19"/>
      <c r="AZ1249" s="20"/>
      <c r="BA1249" s="20"/>
      <c r="BB1249" s="21"/>
      <c r="BC1249" s="22" t="s">
        <v>2179</v>
      </c>
      <c r="BD1249" s="77"/>
      <c r="BE1249" s="91"/>
      <c r="BF1249" s="91"/>
      <c r="BG1249" s="92"/>
      <c r="BH1249"/>
      <c r="BI1249"/>
      <c r="BJ1249"/>
      <c r="BK1249"/>
      <c r="BL1249"/>
      <c r="BM1249"/>
      <c r="BN1249"/>
      <c r="BO1249"/>
      <c r="BP1249"/>
      <c r="BQ1249"/>
      <c r="BR1249"/>
      <c r="BS1249"/>
      <c r="BT1249" s="92"/>
      <c r="BU1249" s="92"/>
      <c r="BV1249" s="92"/>
      <c r="BW1249" s="5"/>
      <c r="BX1249" s="5"/>
      <c r="BY1249" s="5"/>
      <c r="BZ1249" s="5"/>
      <c r="CA1249" s="5"/>
      <c r="CB1249" s="5"/>
      <c r="CC1249" s="5"/>
      <c r="CD1249" s="440"/>
      <c r="CE1249" s="440"/>
      <c r="CF1249" s="441"/>
      <c r="CG1249" s="442"/>
      <c r="CH1249" s="443"/>
      <c r="CI1249" s="443"/>
      <c r="CJ1249" s="443"/>
      <c r="CK1249" s="443"/>
      <c r="CL1249" s="4"/>
      <c r="CM1249" s="4"/>
      <c r="CN1249" s="5"/>
      <c r="CO1249" s="4"/>
      <c r="CP1249" s="444"/>
      <c r="CQ1249" s="445"/>
      <c r="CR1249" s="446"/>
      <c r="CS1249" s="446"/>
      <c r="CT1249" s="444"/>
      <c r="CU1249" s="444"/>
      <c r="CV1249" s="444"/>
      <c r="CW1249" s="444"/>
      <c r="CX1249" s="447"/>
      <c r="CY1249" s="447"/>
      <c r="CZ1249" s="447"/>
      <c r="DA1249" s="447"/>
      <c r="DB1249" s="448"/>
      <c r="DC1249" s="448"/>
      <c r="DD1249" s="446"/>
      <c r="DE1249" s="439"/>
      <c r="DF1249" s="439"/>
      <c r="DG1249" s="439"/>
      <c r="DH1249" s="439"/>
      <c r="DI1249" s="439"/>
      <c r="DJ1249" s="439"/>
      <c r="DK1249" s="439"/>
      <c r="DL1249" s="446"/>
      <c r="DM1249" s="446"/>
      <c r="DN1249" s="444"/>
      <c r="DO1249" s="444"/>
      <c r="DP1249" s="444"/>
      <c r="DQ1249" s="444"/>
      <c r="DR1249" s="444"/>
      <c r="DS1249" s="441"/>
      <c r="DT1249" s="449"/>
      <c r="DU1249" s="450"/>
      <c r="DV1249" s="450"/>
      <c r="DW1249" s="450"/>
      <c r="DX1249" s="450"/>
      <c r="DY1249" s="450"/>
      <c r="DZ1249" s="450"/>
      <c r="EA1249" s="450"/>
      <c r="EB1249" s="450"/>
      <c r="EC1249" s="450"/>
      <c r="ED1249" s="450"/>
      <c r="EE1249" s="446"/>
      <c r="EF1249" s="446"/>
      <c r="EL1249" s="4"/>
      <c r="EM1249" s="4"/>
      <c r="EN1249" s="5"/>
      <c r="EO1249" s="4"/>
      <c r="FA1249" s="23"/>
      <c r="FB1249" s="24"/>
      <c r="FC1249" s="75"/>
      <c r="FD1249" s="76"/>
      <c r="FF1249" s="89"/>
      <c r="IA1249" s="214"/>
      <c r="IB1249" s="215"/>
      <c r="IC1249" s="214"/>
      <c r="ID1249" s="215"/>
      <c r="IE1249" s="214"/>
      <c r="IF1249" s="214"/>
      <c r="IG1249" s="214"/>
      <c r="IH1249" s="233"/>
      <c r="II1249" s="160"/>
      <c r="IJ1249" s="217"/>
      <c r="IK1249" s="218"/>
      <c r="IL1249" s="218"/>
      <c r="IM1249" s="218"/>
      <c r="IO1249" s="391"/>
    </row>
    <row r="1250" spans="1:249" s="6" customFormat="1" ht="15" x14ac:dyDescent="0.2">
      <c r="A1250" s="467" t="s">
        <v>2195</v>
      </c>
      <c r="B1250" s="467" t="s">
        <v>2149</v>
      </c>
      <c r="C1250" s="393" t="s">
        <v>3224</v>
      </c>
      <c r="D1250" s="468"/>
      <c r="E1250" s="462" t="s">
        <v>2141</v>
      </c>
      <c r="F1250" s="14" t="s">
        <v>2149</v>
      </c>
      <c r="G1250" s="14" t="s">
        <v>2149</v>
      </c>
      <c r="H1250" s="469" t="s">
        <v>2149</v>
      </c>
      <c r="I1250" s="462"/>
      <c r="J1250" s="456"/>
      <c r="K1250" s="11"/>
      <c r="L1250" s="11"/>
      <c r="M1250" s="14"/>
      <c r="N1250" s="470"/>
      <c r="O1250" s="14"/>
      <c r="P1250" s="14"/>
      <c r="Q1250" s="14"/>
      <c r="R1250" s="14"/>
      <c r="S1250" s="14"/>
      <c r="T1250" s="469"/>
      <c r="U1250" s="454"/>
      <c r="V1250" s="454"/>
      <c r="W1250" s="9"/>
      <c r="X1250" s="9"/>
      <c r="Y1250" s="10"/>
      <c r="Z1250" s="495" t="s">
        <v>2195</v>
      </c>
      <c r="AA1250" s="11"/>
      <c r="AB1250" s="472"/>
      <c r="AC1250" s="473"/>
      <c r="AD1250" s="473"/>
      <c r="AE1250" s="496" t="s">
        <v>2195</v>
      </c>
      <c r="AF1250" s="12"/>
      <c r="AG1250" s="12"/>
      <c r="AH1250" s="13"/>
      <c r="AI1250" s="14"/>
      <c r="AJ1250" s="14"/>
      <c r="AK1250" s="7"/>
      <c r="AL1250" s="7"/>
      <c r="AM1250" s="15"/>
      <c r="AN1250" s="15"/>
      <c r="AO1250" s="8"/>
      <c r="AP1250" s="453" t="s">
        <v>679</v>
      </c>
      <c r="AQ1250" s="17"/>
      <c r="AR1250" s="18"/>
      <c r="AS1250" s="19"/>
      <c r="AT1250" s="19"/>
      <c r="AU1250" s="19"/>
      <c r="AV1250" s="19"/>
      <c r="AW1250" s="19"/>
      <c r="AX1250" s="19"/>
      <c r="AY1250" s="19"/>
      <c r="AZ1250" s="20"/>
      <c r="BA1250" s="20"/>
      <c r="BB1250" s="21"/>
      <c r="BC1250" s="22" t="s">
        <v>2179</v>
      </c>
      <c r="BD1250" s="77"/>
      <c r="BE1250" s="91"/>
      <c r="BF1250" s="91"/>
      <c r="BG1250" s="92"/>
      <c r="BH1250"/>
      <c r="BI1250"/>
      <c r="BJ1250"/>
      <c r="BK1250"/>
      <c r="BL1250"/>
      <c r="BM1250"/>
      <c r="BN1250"/>
      <c r="BO1250"/>
      <c r="BP1250"/>
      <c r="BQ1250"/>
      <c r="BR1250"/>
      <c r="BS1250"/>
      <c r="BT1250" s="92"/>
      <c r="BU1250" s="92"/>
      <c r="BV1250" s="92"/>
      <c r="BW1250" s="5"/>
      <c r="BX1250" s="5"/>
      <c r="BY1250" s="5"/>
      <c r="BZ1250" s="5"/>
      <c r="CA1250" s="5"/>
      <c r="CB1250" s="5"/>
      <c r="CC1250" s="5"/>
      <c r="CD1250" s="440"/>
      <c r="CE1250" s="440"/>
      <c r="CF1250" s="441"/>
      <c r="CG1250" s="442"/>
      <c r="CH1250" s="443"/>
      <c r="CI1250" s="443"/>
      <c r="CJ1250" s="443"/>
      <c r="CK1250" s="443"/>
      <c r="CL1250" s="4"/>
      <c r="CM1250" s="4"/>
      <c r="CN1250" s="5"/>
      <c r="CO1250" s="4"/>
      <c r="CP1250" s="444"/>
      <c r="CQ1250" s="445"/>
      <c r="CR1250" s="446"/>
      <c r="CS1250" s="446"/>
      <c r="CT1250" s="444"/>
      <c r="CU1250" s="444"/>
      <c r="CV1250" s="444"/>
      <c r="CW1250" s="444"/>
      <c r="CX1250" s="447"/>
      <c r="CY1250" s="447"/>
      <c r="CZ1250" s="447"/>
      <c r="DA1250" s="447"/>
      <c r="DB1250" s="448"/>
      <c r="DC1250" s="448"/>
      <c r="DD1250" s="446"/>
      <c r="DE1250" s="439"/>
      <c r="DF1250" s="439"/>
      <c r="DG1250" s="439"/>
      <c r="DH1250" s="439"/>
      <c r="DI1250" s="439"/>
      <c r="DJ1250" s="439"/>
      <c r="DK1250" s="439"/>
      <c r="DL1250" s="446"/>
      <c r="DM1250" s="446"/>
      <c r="DN1250" s="444"/>
      <c r="DO1250" s="444"/>
      <c r="DP1250" s="444"/>
      <c r="DQ1250" s="444"/>
      <c r="DR1250" s="444"/>
      <c r="DS1250" s="441"/>
      <c r="DT1250" s="449"/>
      <c r="DU1250" s="450"/>
      <c r="DV1250" s="450"/>
      <c r="DW1250" s="450"/>
      <c r="DX1250" s="450"/>
      <c r="DY1250" s="450"/>
      <c r="DZ1250" s="450"/>
      <c r="EA1250" s="450"/>
      <c r="EB1250" s="450"/>
      <c r="EC1250" s="450"/>
      <c r="ED1250" s="450"/>
      <c r="EE1250" s="446"/>
      <c r="EF1250" s="446"/>
      <c r="EL1250" s="4"/>
      <c r="EM1250" s="4"/>
      <c r="EN1250" s="5"/>
      <c r="EO1250" s="4"/>
      <c r="FA1250" s="23"/>
      <c r="FB1250" s="24"/>
      <c r="FC1250" s="75"/>
      <c r="FD1250" s="76"/>
      <c r="FF1250" s="89"/>
      <c r="IA1250" s="214"/>
      <c r="IB1250" s="215"/>
      <c r="IC1250" s="214"/>
      <c r="ID1250" s="215"/>
      <c r="IE1250" s="214"/>
      <c r="IF1250" s="214"/>
      <c r="IG1250" s="214"/>
      <c r="IH1250" s="233"/>
      <c r="II1250" s="160"/>
      <c r="IJ1250" s="217"/>
      <c r="IK1250" s="218"/>
      <c r="IL1250" s="218"/>
      <c r="IM1250" s="218"/>
      <c r="IO1250" s="391"/>
    </row>
    <row r="1251" spans="1:249" s="6" customFormat="1" ht="15" x14ac:dyDescent="0.2">
      <c r="A1251" s="467" t="s">
        <v>2166</v>
      </c>
      <c r="B1251" s="467" t="s">
        <v>1969</v>
      </c>
      <c r="C1251" s="393" t="s">
        <v>1294</v>
      </c>
      <c r="D1251" s="468"/>
      <c r="E1251" s="462" t="s">
        <v>2138</v>
      </c>
      <c r="F1251" s="14" t="s">
        <v>2147</v>
      </c>
      <c r="G1251" s="14" t="s">
        <v>2149</v>
      </c>
      <c r="H1251" s="469" t="s">
        <v>2149</v>
      </c>
      <c r="I1251" s="462"/>
      <c r="J1251" s="456"/>
      <c r="K1251" s="11"/>
      <c r="L1251" s="11"/>
      <c r="M1251" s="14"/>
      <c r="N1251" s="470"/>
      <c r="O1251" s="14"/>
      <c r="P1251" s="14"/>
      <c r="Q1251" s="14"/>
      <c r="R1251" s="14"/>
      <c r="S1251" s="14"/>
      <c r="T1251" s="469"/>
      <c r="U1251" s="454"/>
      <c r="V1251" s="454"/>
      <c r="W1251" s="9"/>
      <c r="X1251" s="9"/>
      <c r="Y1251" s="10"/>
      <c r="Z1251" s="495">
        <v>3</v>
      </c>
      <c r="AA1251" s="11"/>
      <c r="AB1251" s="472"/>
      <c r="AC1251" s="473"/>
      <c r="AD1251" s="473"/>
      <c r="AE1251" s="496" t="s">
        <v>2166</v>
      </c>
      <c r="AF1251" s="12"/>
      <c r="AG1251" s="12"/>
      <c r="AH1251" s="13"/>
      <c r="AI1251" s="14"/>
      <c r="AJ1251" s="14"/>
      <c r="AK1251" s="7"/>
      <c r="AL1251" s="7"/>
      <c r="AM1251" s="15"/>
      <c r="AN1251" s="15"/>
      <c r="AO1251" s="8"/>
      <c r="AP1251" s="453" t="s">
        <v>680</v>
      </c>
      <c r="AQ1251" s="17"/>
      <c r="AR1251" s="18"/>
      <c r="AS1251" s="19"/>
      <c r="AT1251" s="19"/>
      <c r="AU1251" s="19"/>
      <c r="AV1251" s="19"/>
      <c r="AW1251" s="19"/>
      <c r="AX1251" s="19"/>
      <c r="AY1251" s="19"/>
      <c r="AZ1251" s="20"/>
      <c r="BA1251" s="20"/>
      <c r="BB1251" s="21"/>
      <c r="BC1251" s="22" t="s">
        <v>2179</v>
      </c>
      <c r="BD1251" s="77"/>
      <c r="BE1251" s="91"/>
      <c r="BF1251" s="91"/>
      <c r="BG1251" s="92"/>
      <c r="BH1251"/>
      <c r="BI1251"/>
      <c r="BJ1251"/>
      <c r="BK1251"/>
      <c r="BL1251"/>
      <c r="BM1251"/>
      <c r="BN1251"/>
      <c r="BO1251"/>
      <c r="BP1251"/>
      <c r="BQ1251"/>
      <c r="BR1251"/>
      <c r="BS1251"/>
      <c r="BT1251" s="92"/>
      <c r="BU1251" s="92"/>
      <c r="BV1251" s="92"/>
      <c r="BW1251" s="5"/>
      <c r="BX1251" s="5"/>
      <c r="BY1251" s="5"/>
      <c r="BZ1251" s="5"/>
      <c r="CA1251" s="5"/>
      <c r="CB1251" s="5"/>
      <c r="CC1251" s="5"/>
      <c r="CD1251" s="440"/>
      <c r="CE1251" s="440"/>
      <c r="CF1251" s="441"/>
      <c r="CG1251" s="442"/>
      <c r="CH1251" s="443"/>
      <c r="CI1251" s="443"/>
      <c r="CJ1251" s="443"/>
      <c r="CK1251" s="443"/>
      <c r="CL1251" s="4"/>
      <c r="CM1251" s="4"/>
      <c r="CN1251" s="5"/>
      <c r="CO1251" s="4"/>
      <c r="CP1251" s="444"/>
      <c r="CQ1251" s="445"/>
      <c r="CR1251" s="446"/>
      <c r="CS1251" s="446"/>
      <c r="CT1251" s="444"/>
      <c r="CU1251" s="444"/>
      <c r="CV1251" s="444"/>
      <c r="CW1251" s="444"/>
      <c r="CX1251" s="447"/>
      <c r="CY1251" s="447"/>
      <c r="CZ1251" s="447"/>
      <c r="DA1251" s="447"/>
      <c r="DB1251" s="448"/>
      <c r="DC1251" s="448"/>
      <c r="DD1251" s="446"/>
      <c r="DE1251" s="439"/>
      <c r="DF1251" s="439"/>
      <c r="DG1251" s="439"/>
      <c r="DH1251" s="439"/>
      <c r="DI1251" s="439"/>
      <c r="DJ1251" s="439"/>
      <c r="DK1251" s="439"/>
      <c r="DL1251" s="446"/>
      <c r="DM1251" s="446"/>
      <c r="DN1251" s="444"/>
      <c r="DO1251" s="444"/>
      <c r="DP1251" s="444"/>
      <c r="DQ1251" s="444"/>
      <c r="DR1251" s="444"/>
      <c r="DS1251" s="441"/>
      <c r="DT1251" s="449"/>
      <c r="DU1251" s="450"/>
      <c r="DV1251" s="450"/>
      <c r="DW1251" s="450"/>
      <c r="DX1251" s="450"/>
      <c r="DY1251" s="450"/>
      <c r="DZ1251" s="450"/>
      <c r="EA1251" s="450"/>
      <c r="EB1251" s="450"/>
      <c r="EC1251" s="450"/>
      <c r="ED1251" s="450"/>
      <c r="EE1251" s="446"/>
      <c r="EF1251" s="446"/>
      <c r="EL1251" s="4"/>
      <c r="EM1251" s="4"/>
      <c r="EN1251" s="5"/>
      <c r="EO1251" s="4"/>
      <c r="FA1251" s="23"/>
      <c r="FB1251" s="24"/>
      <c r="FC1251" s="75"/>
      <c r="FD1251" s="76"/>
      <c r="FF1251" s="89"/>
      <c r="IA1251" s="214"/>
      <c r="IB1251" s="215"/>
      <c r="IC1251" s="214"/>
      <c r="ID1251" s="215"/>
      <c r="IE1251" s="214"/>
      <c r="IF1251" s="214"/>
      <c r="IG1251" s="214"/>
      <c r="IH1251" s="233"/>
      <c r="II1251" s="160"/>
      <c r="IJ1251" s="217"/>
      <c r="IK1251" s="218"/>
      <c r="IL1251" s="218"/>
      <c r="IM1251" s="218"/>
      <c r="IO1251" s="391"/>
    </row>
    <row r="1252" spans="1:249" s="6" customFormat="1" ht="15" x14ac:dyDescent="0.2">
      <c r="A1252" s="467" t="s">
        <v>2166</v>
      </c>
      <c r="B1252" s="467" t="s">
        <v>2149</v>
      </c>
      <c r="C1252" s="460" t="s">
        <v>1295</v>
      </c>
      <c r="D1252" s="468"/>
      <c r="E1252" s="462" t="s">
        <v>2139</v>
      </c>
      <c r="F1252" s="14" t="s">
        <v>2147</v>
      </c>
      <c r="G1252" s="14" t="s">
        <v>2154</v>
      </c>
      <c r="H1252" s="469" t="s">
        <v>2149</v>
      </c>
      <c r="I1252" s="462"/>
      <c r="J1252" s="456"/>
      <c r="K1252" s="11"/>
      <c r="L1252" s="11"/>
      <c r="M1252" s="14"/>
      <c r="N1252" s="470"/>
      <c r="O1252" s="14"/>
      <c r="P1252" s="14"/>
      <c r="Q1252" s="14"/>
      <c r="R1252" s="14"/>
      <c r="S1252" s="14"/>
      <c r="T1252" s="469"/>
      <c r="U1252" s="454"/>
      <c r="V1252" s="504"/>
      <c r="W1252" s="9"/>
      <c r="X1252" s="9"/>
      <c r="Y1252" s="10"/>
      <c r="Z1252" s="495" t="s">
        <v>2166</v>
      </c>
      <c r="AA1252" s="11"/>
      <c r="AB1252" s="472"/>
      <c r="AC1252" s="473"/>
      <c r="AD1252" s="473"/>
      <c r="AE1252" s="496" t="s">
        <v>2195</v>
      </c>
      <c r="AF1252" s="12"/>
      <c r="AG1252" s="12"/>
      <c r="AH1252" s="13"/>
      <c r="AI1252" s="14"/>
      <c r="AJ1252" s="14"/>
      <c r="AK1252" s="7"/>
      <c r="AL1252" s="7"/>
      <c r="AM1252" s="15"/>
      <c r="AN1252" s="15"/>
      <c r="AO1252" s="8"/>
      <c r="AP1252" s="453" t="s">
        <v>681</v>
      </c>
      <c r="AQ1252" s="17"/>
      <c r="AR1252" s="18"/>
      <c r="AS1252" s="19"/>
      <c r="AT1252" s="19"/>
      <c r="AU1252" s="19"/>
      <c r="AV1252" s="19"/>
      <c r="AW1252" s="19"/>
      <c r="AX1252" s="19"/>
      <c r="AY1252" s="19"/>
      <c r="AZ1252" s="20"/>
      <c r="BA1252" s="20"/>
      <c r="BB1252" s="21"/>
      <c r="BC1252" s="22" t="s">
        <v>2179</v>
      </c>
      <c r="BD1252" s="77"/>
      <c r="BE1252" s="91"/>
      <c r="BF1252" s="91"/>
      <c r="BG1252" s="92"/>
      <c r="BH1252"/>
      <c r="BI1252"/>
      <c r="BJ1252"/>
      <c r="BK1252"/>
      <c r="BL1252"/>
      <c r="BM1252"/>
      <c r="BN1252"/>
      <c r="BO1252"/>
      <c r="BP1252"/>
      <c r="BQ1252"/>
      <c r="BR1252"/>
      <c r="BS1252"/>
      <c r="BT1252" s="92"/>
      <c r="BU1252" s="92"/>
      <c r="BV1252" s="92"/>
      <c r="BW1252" s="5"/>
      <c r="BX1252" s="5"/>
      <c r="BY1252" s="5"/>
      <c r="BZ1252" s="5"/>
      <c r="CA1252" s="5"/>
      <c r="CB1252" s="5"/>
      <c r="CC1252" s="5"/>
      <c r="CD1252" s="440"/>
      <c r="CE1252" s="440"/>
      <c r="CF1252" s="441"/>
      <c r="CG1252" s="442"/>
      <c r="CH1252" s="443"/>
      <c r="CI1252" s="443"/>
      <c r="CJ1252" s="443"/>
      <c r="CK1252" s="443"/>
      <c r="CL1252" s="4"/>
      <c r="CM1252" s="4"/>
      <c r="CN1252" s="5"/>
      <c r="CO1252" s="4"/>
      <c r="CP1252" s="444"/>
      <c r="CQ1252" s="445"/>
      <c r="CR1252" s="446"/>
      <c r="CS1252" s="446"/>
      <c r="CT1252" s="444"/>
      <c r="CU1252" s="444"/>
      <c r="CV1252" s="444"/>
      <c r="CW1252" s="444"/>
      <c r="CX1252" s="447"/>
      <c r="CY1252" s="447"/>
      <c r="CZ1252" s="447"/>
      <c r="DA1252" s="447"/>
      <c r="DB1252" s="448"/>
      <c r="DC1252" s="448"/>
      <c r="DD1252" s="446"/>
      <c r="DE1252" s="439"/>
      <c r="DF1252" s="439"/>
      <c r="DG1252" s="439"/>
      <c r="DH1252" s="439"/>
      <c r="DI1252" s="439"/>
      <c r="DJ1252" s="439"/>
      <c r="DK1252" s="439"/>
      <c r="DL1252" s="446"/>
      <c r="DM1252" s="446"/>
      <c r="DN1252" s="444"/>
      <c r="DO1252" s="444"/>
      <c r="DP1252" s="444"/>
      <c r="DQ1252" s="444"/>
      <c r="DR1252" s="444"/>
      <c r="DS1252" s="441"/>
      <c r="DT1252" s="449"/>
      <c r="DU1252" s="450"/>
      <c r="DV1252" s="450"/>
      <c r="DW1252" s="450"/>
      <c r="DX1252" s="450"/>
      <c r="DY1252" s="450"/>
      <c r="DZ1252" s="450"/>
      <c r="EA1252" s="450"/>
      <c r="EB1252" s="450"/>
      <c r="EC1252" s="450"/>
      <c r="ED1252" s="450"/>
      <c r="EE1252" s="446"/>
      <c r="EF1252" s="446"/>
      <c r="EL1252" s="4"/>
      <c r="EM1252" s="4"/>
      <c r="EN1252" s="5"/>
      <c r="EO1252" s="4"/>
      <c r="FA1252" s="23"/>
      <c r="FB1252" s="24"/>
      <c r="FC1252" s="75"/>
      <c r="FD1252" s="76"/>
      <c r="FF1252" s="89"/>
      <c r="IA1252" s="214"/>
      <c r="IB1252" s="215"/>
      <c r="IC1252" s="214"/>
      <c r="ID1252" s="215"/>
      <c r="IE1252" s="214"/>
      <c r="IF1252" s="214"/>
      <c r="IG1252" s="214"/>
      <c r="IH1252" s="233"/>
      <c r="II1252" s="160"/>
      <c r="IJ1252" s="217"/>
      <c r="IK1252" s="218"/>
      <c r="IL1252" s="218"/>
      <c r="IM1252" s="218"/>
      <c r="IO1252" s="391"/>
    </row>
    <row r="1253" spans="1:249" s="6" customFormat="1" ht="15" x14ac:dyDescent="0.2">
      <c r="A1253" s="467" t="s">
        <v>2195</v>
      </c>
      <c r="B1253" s="467" t="s">
        <v>2149</v>
      </c>
      <c r="C1253" s="393" t="s">
        <v>1296</v>
      </c>
      <c r="D1253" s="468"/>
      <c r="E1253" s="462" t="s">
        <v>2139</v>
      </c>
      <c r="F1253" s="14" t="s">
        <v>2149</v>
      </c>
      <c r="G1253" s="14" t="s">
        <v>2149</v>
      </c>
      <c r="H1253" s="469" t="s">
        <v>2149</v>
      </c>
      <c r="I1253" s="462"/>
      <c r="J1253" s="456"/>
      <c r="K1253" s="11"/>
      <c r="L1253" s="11"/>
      <c r="M1253" s="14"/>
      <c r="N1253" s="470"/>
      <c r="O1253" s="14"/>
      <c r="P1253" s="14"/>
      <c r="Q1253" s="14"/>
      <c r="R1253" s="14"/>
      <c r="S1253" s="14"/>
      <c r="T1253" s="469"/>
      <c r="U1253" s="454"/>
      <c r="V1253" s="454"/>
      <c r="W1253" s="9"/>
      <c r="X1253" s="9"/>
      <c r="Y1253" s="10"/>
      <c r="Z1253" s="495" t="s">
        <v>2195</v>
      </c>
      <c r="AA1253" s="11"/>
      <c r="AB1253" s="472"/>
      <c r="AC1253" s="473"/>
      <c r="AD1253" s="473"/>
      <c r="AE1253" s="496" t="s">
        <v>2195</v>
      </c>
      <c r="AF1253" s="12"/>
      <c r="AG1253" s="12"/>
      <c r="AH1253" s="13"/>
      <c r="AI1253" s="14"/>
      <c r="AJ1253" s="14"/>
      <c r="AK1253" s="7"/>
      <c r="AL1253" s="7"/>
      <c r="AM1253" s="15"/>
      <c r="AN1253" s="15"/>
      <c r="AO1253" s="8"/>
      <c r="AP1253" s="453" t="s">
        <v>682</v>
      </c>
      <c r="AQ1253" s="17"/>
      <c r="AR1253" s="18"/>
      <c r="AS1253" s="19"/>
      <c r="AT1253" s="19"/>
      <c r="AU1253" s="19"/>
      <c r="AV1253" s="19"/>
      <c r="AW1253" s="19"/>
      <c r="AX1253" s="19"/>
      <c r="AY1253" s="19"/>
      <c r="AZ1253" s="20"/>
      <c r="BA1253" s="20"/>
      <c r="BB1253" s="21"/>
      <c r="BC1253" s="22" t="s">
        <v>2179</v>
      </c>
      <c r="BD1253" s="77"/>
      <c r="BE1253" s="91"/>
      <c r="BF1253" s="91"/>
      <c r="BG1253" s="92"/>
      <c r="BH1253"/>
      <c r="BI1253"/>
      <c r="BJ1253"/>
      <c r="BK1253"/>
      <c r="BL1253"/>
      <c r="BM1253"/>
      <c r="BN1253"/>
      <c r="BO1253"/>
      <c r="BP1253"/>
      <c r="BQ1253"/>
      <c r="BR1253"/>
      <c r="BS1253"/>
      <c r="BT1253" s="92"/>
      <c r="BU1253" s="92"/>
      <c r="BV1253" s="92"/>
      <c r="BW1253" s="5"/>
      <c r="BX1253" s="5"/>
      <c r="BY1253" s="5"/>
      <c r="BZ1253" s="5"/>
      <c r="CA1253" s="5"/>
      <c r="CB1253" s="5"/>
      <c r="CC1253" s="5"/>
      <c r="CD1253" s="440"/>
      <c r="CE1253" s="440"/>
      <c r="CF1253" s="441"/>
      <c r="CG1253" s="442"/>
      <c r="CH1253" s="443"/>
      <c r="CI1253" s="443"/>
      <c r="CJ1253" s="443"/>
      <c r="CK1253" s="443"/>
      <c r="CL1253" s="4"/>
      <c r="CM1253" s="4"/>
      <c r="CN1253" s="5"/>
      <c r="CO1253" s="4"/>
      <c r="CP1253" s="444"/>
      <c r="CQ1253" s="445"/>
      <c r="CR1253" s="446"/>
      <c r="CS1253" s="446"/>
      <c r="CT1253" s="444"/>
      <c r="CU1253" s="444"/>
      <c r="CV1253" s="444"/>
      <c r="CW1253" s="444"/>
      <c r="CX1253" s="447"/>
      <c r="CY1253" s="447"/>
      <c r="CZ1253" s="447"/>
      <c r="DA1253" s="447"/>
      <c r="DB1253" s="448"/>
      <c r="DC1253" s="448"/>
      <c r="DD1253" s="446"/>
      <c r="DE1253" s="439"/>
      <c r="DF1253" s="439"/>
      <c r="DG1253" s="439"/>
      <c r="DH1253" s="439"/>
      <c r="DI1253" s="439"/>
      <c r="DJ1253" s="439"/>
      <c r="DK1253" s="439"/>
      <c r="DL1253" s="446"/>
      <c r="DM1253" s="446"/>
      <c r="DN1253" s="444"/>
      <c r="DO1253" s="444"/>
      <c r="DP1253" s="444"/>
      <c r="DQ1253" s="444"/>
      <c r="DR1253" s="444"/>
      <c r="DS1253" s="441"/>
      <c r="DT1253" s="449"/>
      <c r="DU1253" s="450"/>
      <c r="DV1253" s="450"/>
      <c r="DW1253" s="450"/>
      <c r="DX1253" s="450"/>
      <c r="DY1253" s="450"/>
      <c r="DZ1253" s="450"/>
      <c r="EA1253" s="450"/>
      <c r="EB1253" s="450"/>
      <c r="EC1253" s="450"/>
      <c r="ED1253" s="450"/>
      <c r="EE1253" s="446"/>
      <c r="EF1253" s="446"/>
      <c r="EL1253" s="4"/>
      <c r="EM1253" s="4"/>
      <c r="EN1253" s="5"/>
      <c r="EO1253" s="4"/>
      <c r="FA1253" s="23"/>
      <c r="FB1253" s="24"/>
      <c r="FC1253" s="75"/>
      <c r="FD1253" s="76"/>
      <c r="FF1253" s="89"/>
      <c r="IA1253" s="214"/>
      <c r="IB1253" s="215"/>
      <c r="IC1253" s="214"/>
      <c r="ID1253" s="215"/>
      <c r="IE1253" s="214"/>
      <c r="IF1253" s="214"/>
      <c r="IG1253" s="214"/>
      <c r="IH1253" s="233"/>
      <c r="II1253" s="160"/>
      <c r="IJ1253" s="217"/>
      <c r="IK1253" s="218"/>
      <c r="IL1253" s="218"/>
      <c r="IM1253" s="218"/>
      <c r="IO1253" s="391"/>
    </row>
    <row r="1254" spans="1:249" s="6" customFormat="1" ht="15" x14ac:dyDescent="0.2">
      <c r="A1254" s="467" t="s">
        <v>2195</v>
      </c>
      <c r="B1254" s="467" t="s">
        <v>2149</v>
      </c>
      <c r="C1254" s="393" t="s">
        <v>1297</v>
      </c>
      <c r="D1254" s="468"/>
      <c r="E1254" s="462" t="s">
        <v>2139</v>
      </c>
      <c r="F1254" s="14" t="s">
        <v>2149</v>
      </c>
      <c r="G1254" s="14" t="s">
        <v>2149</v>
      </c>
      <c r="H1254" s="469" t="s">
        <v>2149</v>
      </c>
      <c r="I1254" s="462"/>
      <c r="J1254" s="456"/>
      <c r="K1254" s="11"/>
      <c r="L1254" s="11"/>
      <c r="M1254" s="14"/>
      <c r="N1254" s="470"/>
      <c r="O1254" s="14"/>
      <c r="P1254" s="14"/>
      <c r="Q1254" s="14"/>
      <c r="R1254" s="14"/>
      <c r="S1254" s="14"/>
      <c r="T1254" s="469"/>
      <c r="U1254" s="454"/>
      <c r="V1254" s="454"/>
      <c r="W1254" s="9"/>
      <c r="X1254" s="9"/>
      <c r="Y1254" s="10"/>
      <c r="Z1254" s="495" t="s">
        <v>2195</v>
      </c>
      <c r="AA1254" s="11"/>
      <c r="AB1254" s="472"/>
      <c r="AC1254" s="473"/>
      <c r="AD1254" s="473"/>
      <c r="AE1254" s="496" t="s">
        <v>2195</v>
      </c>
      <c r="AF1254" s="12"/>
      <c r="AG1254" s="12"/>
      <c r="AH1254" s="13"/>
      <c r="AI1254" s="14"/>
      <c r="AJ1254" s="14"/>
      <c r="AK1254" s="7"/>
      <c r="AL1254" s="7"/>
      <c r="AM1254" s="15"/>
      <c r="AN1254" s="15"/>
      <c r="AO1254" s="8"/>
      <c r="AP1254" s="453" t="s">
        <v>683</v>
      </c>
      <c r="AQ1254" s="17"/>
      <c r="AR1254" s="18"/>
      <c r="AS1254" s="19"/>
      <c r="AT1254" s="19"/>
      <c r="AU1254" s="19"/>
      <c r="AV1254" s="19"/>
      <c r="AW1254" s="19"/>
      <c r="AX1254" s="19"/>
      <c r="AY1254" s="19"/>
      <c r="AZ1254" s="20"/>
      <c r="BA1254" s="20"/>
      <c r="BB1254" s="21"/>
      <c r="BC1254" s="22" t="s">
        <v>2163</v>
      </c>
      <c r="BD1254" s="77"/>
      <c r="BE1254" s="91"/>
      <c r="BF1254" s="91"/>
      <c r="BG1254" s="92"/>
      <c r="BH1254"/>
      <c r="BI1254"/>
      <c r="BJ1254"/>
      <c r="BK1254"/>
      <c r="BL1254"/>
      <c r="BM1254"/>
      <c r="BN1254"/>
      <c r="BO1254"/>
      <c r="BP1254"/>
      <c r="BQ1254"/>
      <c r="BR1254"/>
      <c r="BS1254"/>
      <c r="BT1254" s="92"/>
      <c r="BU1254" s="92"/>
      <c r="BV1254" s="92"/>
      <c r="BW1254" s="5"/>
      <c r="BX1254" s="5"/>
      <c r="BY1254" s="5"/>
      <c r="BZ1254" s="5"/>
      <c r="CA1254" s="5"/>
      <c r="CB1254" s="5"/>
      <c r="CC1254" s="5"/>
      <c r="CD1254" s="440"/>
      <c r="CE1254" s="440"/>
      <c r="CF1254" s="441"/>
      <c r="CG1254" s="442"/>
      <c r="CH1254" s="443"/>
      <c r="CI1254" s="443"/>
      <c r="CJ1254" s="443"/>
      <c r="CK1254" s="443"/>
      <c r="CL1254" s="4"/>
      <c r="CM1254" s="4"/>
      <c r="CN1254" s="5"/>
      <c r="CO1254" s="4"/>
      <c r="CP1254" s="444"/>
      <c r="CQ1254" s="445"/>
      <c r="CR1254" s="446"/>
      <c r="CS1254" s="446"/>
      <c r="CT1254" s="444"/>
      <c r="CU1254" s="444"/>
      <c r="CV1254" s="444"/>
      <c r="CW1254" s="444"/>
      <c r="CX1254" s="447"/>
      <c r="CY1254" s="447"/>
      <c r="CZ1254" s="447"/>
      <c r="DA1254" s="447"/>
      <c r="DB1254" s="448"/>
      <c r="DC1254" s="448"/>
      <c r="DD1254" s="446"/>
      <c r="DE1254" s="439"/>
      <c r="DF1254" s="439"/>
      <c r="DG1254" s="439"/>
      <c r="DH1254" s="439"/>
      <c r="DI1254" s="439"/>
      <c r="DJ1254" s="439"/>
      <c r="DK1254" s="439"/>
      <c r="DL1254" s="446"/>
      <c r="DM1254" s="446"/>
      <c r="DN1254" s="444"/>
      <c r="DO1254" s="444"/>
      <c r="DP1254" s="444"/>
      <c r="DQ1254" s="444"/>
      <c r="DR1254" s="444"/>
      <c r="DS1254" s="441"/>
      <c r="DT1254" s="449"/>
      <c r="DU1254" s="450"/>
      <c r="DV1254" s="450"/>
      <c r="DW1254" s="450"/>
      <c r="DX1254" s="450"/>
      <c r="DY1254" s="450"/>
      <c r="DZ1254" s="450"/>
      <c r="EA1254" s="450"/>
      <c r="EB1254" s="450"/>
      <c r="EC1254" s="450"/>
      <c r="ED1254" s="450"/>
      <c r="EE1254" s="446"/>
      <c r="EF1254" s="446"/>
      <c r="EL1254" s="4"/>
      <c r="EM1254" s="4"/>
      <c r="EN1254" s="5"/>
      <c r="EO1254" s="4"/>
      <c r="FA1254" s="23"/>
      <c r="FB1254" s="24"/>
      <c r="FC1254" s="75"/>
      <c r="FD1254" s="76"/>
      <c r="FF1254" s="89"/>
      <c r="IA1254" s="214"/>
      <c r="IB1254" s="215"/>
      <c r="IC1254" s="214"/>
      <c r="ID1254" s="215"/>
      <c r="IE1254" s="214"/>
      <c r="IF1254" s="214"/>
      <c r="IG1254" s="214"/>
      <c r="IH1254" s="233"/>
      <c r="II1254" s="160"/>
      <c r="IJ1254" s="217"/>
      <c r="IK1254" s="218"/>
      <c r="IL1254" s="218"/>
      <c r="IM1254" s="218"/>
      <c r="IO1254" s="391"/>
    </row>
    <row r="1255" spans="1:249" s="6" customFormat="1" ht="15" x14ac:dyDescent="0.2">
      <c r="A1255" s="467">
        <v>2</v>
      </c>
      <c r="B1255" s="467" t="s">
        <v>2157</v>
      </c>
      <c r="C1255" s="393" t="s">
        <v>1298</v>
      </c>
      <c r="D1255" s="468"/>
      <c r="E1255" s="462" t="s">
        <v>2137</v>
      </c>
      <c r="F1255" s="14" t="s">
        <v>2147</v>
      </c>
      <c r="G1255" s="14" t="s">
        <v>2154</v>
      </c>
      <c r="H1255" s="469" t="s">
        <v>2149</v>
      </c>
      <c r="I1255" s="462"/>
      <c r="J1255" s="456"/>
      <c r="K1255" s="11"/>
      <c r="L1255" s="11"/>
      <c r="M1255" s="14"/>
      <c r="N1255" s="470"/>
      <c r="O1255" s="14"/>
      <c r="P1255" s="14"/>
      <c r="Q1255" s="14"/>
      <c r="R1255" s="14"/>
      <c r="S1255" s="14"/>
      <c r="T1255" s="469"/>
      <c r="U1255" s="454"/>
      <c r="V1255" s="454"/>
      <c r="W1255" s="9"/>
      <c r="X1255" s="9"/>
      <c r="Y1255" s="10"/>
      <c r="Z1255" s="495">
        <v>3</v>
      </c>
      <c r="AA1255" s="11"/>
      <c r="AB1255" s="472"/>
      <c r="AC1255" s="473"/>
      <c r="AD1255" s="473"/>
      <c r="AE1255" s="496">
        <v>3</v>
      </c>
      <c r="AF1255" s="12"/>
      <c r="AG1255" s="12"/>
      <c r="AH1255" s="13"/>
      <c r="AI1255" s="14"/>
      <c r="AJ1255" s="14"/>
      <c r="AK1255" s="7"/>
      <c r="AL1255" s="7"/>
      <c r="AM1255" s="15"/>
      <c r="AN1255" s="15"/>
      <c r="AO1255" s="8"/>
      <c r="AP1255" s="453" t="s">
        <v>684</v>
      </c>
      <c r="AQ1255" s="17"/>
      <c r="AR1255" s="18"/>
      <c r="AS1255" s="19"/>
      <c r="AT1255" s="19"/>
      <c r="AU1255" s="19"/>
      <c r="AV1255" s="19"/>
      <c r="AW1255" s="19"/>
      <c r="AX1255" s="19"/>
      <c r="AY1255" s="19"/>
      <c r="AZ1255" s="20"/>
      <c r="BA1255" s="20"/>
      <c r="BB1255" s="21"/>
      <c r="BC1255" s="22" t="s">
        <v>2179</v>
      </c>
      <c r="BD1255" s="77"/>
      <c r="BE1255" s="91"/>
      <c r="BF1255" s="91"/>
      <c r="BG1255" s="92"/>
      <c r="BH1255"/>
      <c r="BI1255"/>
      <c r="BJ1255"/>
      <c r="BK1255"/>
      <c r="BL1255"/>
      <c r="BM1255"/>
      <c r="BN1255"/>
      <c r="BO1255"/>
      <c r="BP1255"/>
      <c r="BQ1255"/>
      <c r="BR1255"/>
      <c r="BS1255"/>
      <c r="BT1255" s="92"/>
      <c r="BU1255" s="92"/>
      <c r="BV1255" s="92"/>
      <c r="BW1255" s="5"/>
      <c r="BX1255" s="5"/>
      <c r="BY1255" s="5"/>
      <c r="BZ1255" s="5"/>
      <c r="CA1255" s="5"/>
      <c r="CB1255" s="5"/>
      <c r="CC1255" s="5"/>
      <c r="CD1255" s="440"/>
      <c r="CE1255" s="440"/>
      <c r="CF1255" s="441"/>
      <c r="CG1255" s="442"/>
      <c r="CH1255" s="443"/>
      <c r="CI1255" s="443"/>
      <c r="CJ1255" s="443"/>
      <c r="CK1255" s="443"/>
      <c r="CL1255" s="4"/>
      <c r="CM1255" s="4"/>
      <c r="CN1255" s="5"/>
      <c r="CO1255" s="4"/>
      <c r="CP1255" s="444"/>
      <c r="CQ1255" s="445"/>
      <c r="CR1255" s="446"/>
      <c r="CS1255" s="446"/>
      <c r="CT1255" s="444"/>
      <c r="CU1255" s="444"/>
      <c r="CV1255" s="444"/>
      <c r="CW1255" s="444"/>
      <c r="CX1255" s="447"/>
      <c r="CY1255" s="447"/>
      <c r="CZ1255" s="447"/>
      <c r="DA1255" s="447"/>
      <c r="DB1255" s="448"/>
      <c r="DC1255" s="448"/>
      <c r="DD1255" s="446"/>
      <c r="DE1255" s="439"/>
      <c r="DF1255" s="439"/>
      <c r="DG1255" s="439"/>
      <c r="DH1255" s="439"/>
      <c r="DI1255" s="439"/>
      <c r="DJ1255" s="439"/>
      <c r="DK1255" s="439"/>
      <c r="DL1255" s="446"/>
      <c r="DM1255" s="446"/>
      <c r="DN1255" s="444"/>
      <c r="DO1255" s="444"/>
      <c r="DP1255" s="444"/>
      <c r="DQ1255" s="444"/>
      <c r="DR1255" s="444"/>
      <c r="DS1255" s="441"/>
      <c r="DT1255" s="449"/>
      <c r="DU1255" s="450"/>
      <c r="DV1255" s="450"/>
      <c r="DW1255" s="450"/>
      <c r="DX1255" s="450"/>
      <c r="DY1255" s="450"/>
      <c r="DZ1255" s="450"/>
      <c r="EA1255" s="450"/>
      <c r="EB1255" s="450"/>
      <c r="EC1255" s="450"/>
      <c r="ED1255" s="450"/>
      <c r="EE1255" s="446"/>
      <c r="EF1255" s="446"/>
      <c r="EL1255" s="4"/>
      <c r="EM1255" s="4"/>
      <c r="EN1255" s="5"/>
      <c r="EO1255" s="4"/>
      <c r="FA1255" s="23"/>
      <c r="FB1255" s="24"/>
      <c r="FC1255" s="75"/>
      <c r="FD1255" s="76"/>
      <c r="FF1255" s="89"/>
      <c r="IA1255" s="214"/>
      <c r="IB1255" s="215"/>
      <c r="IC1255" s="214"/>
      <c r="ID1255" s="215"/>
      <c r="IE1255" s="214"/>
      <c r="IF1255" s="214"/>
      <c r="IG1255" s="214"/>
      <c r="IH1255" s="233"/>
      <c r="II1255" s="160"/>
      <c r="IJ1255" s="217"/>
      <c r="IK1255" s="218"/>
      <c r="IL1255" s="218"/>
      <c r="IM1255" s="218"/>
      <c r="IO1255" s="391"/>
    </row>
    <row r="1256" spans="1:249" s="6" customFormat="1" ht="15" x14ac:dyDescent="0.2">
      <c r="A1256" s="467" t="s">
        <v>2195</v>
      </c>
      <c r="B1256" s="467" t="s">
        <v>2149</v>
      </c>
      <c r="C1256" s="393" t="s">
        <v>1299</v>
      </c>
      <c r="D1256" s="468"/>
      <c r="E1256" s="462" t="s">
        <v>2139</v>
      </c>
      <c r="F1256" s="14" t="s">
        <v>2149</v>
      </c>
      <c r="G1256" s="14" t="s">
        <v>2149</v>
      </c>
      <c r="H1256" s="469" t="s">
        <v>2149</v>
      </c>
      <c r="I1256" s="462"/>
      <c r="J1256" s="456"/>
      <c r="K1256" s="11"/>
      <c r="L1256" s="11"/>
      <c r="M1256" s="14"/>
      <c r="N1256" s="470"/>
      <c r="O1256" s="14"/>
      <c r="P1256" s="14"/>
      <c r="Q1256" s="14"/>
      <c r="R1256" s="14"/>
      <c r="S1256" s="14"/>
      <c r="T1256" s="469"/>
      <c r="U1256" s="454"/>
      <c r="V1256" s="454"/>
      <c r="W1256" s="9"/>
      <c r="X1256" s="9"/>
      <c r="Y1256" s="10"/>
      <c r="Z1256" s="495" t="s">
        <v>2195</v>
      </c>
      <c r="AA1256" s="11"/>
      <c r="AB1256" s="472"/>
      <c r="AC1256" s="473"/>
      <c r="AD1256" s="473"/>
      <c r="AE1256" s="496" t="s">
        <v>2195</v>
      </c>
      <c r="AF1256" s="12"/>
      <c r="AG1256" s="12"/>
      <c r="AH1256" s="13"/>
      <c r="AI1256" s="14"/>
      <c r="AJ1256" s="14"/>
      <c r="AK1256" s="7"/>
      <c r="AL1256" s="7"/>
      <c r="AM1256" s="15"/>
      <c r="AN1256" s="15"/>
      <c r="AO1256" s="8"/>
      <c r="AP1256" s="453" t="s">
        <v>685</v>
      </c>
      <c r="AQ1256" s="17"/>
      <c r="AR1256" s="18"/>
      <c r="AS1256" s="19"/>
      <c r="AT1256" s="19"/>
      <c r="AU1256" s="19"/>
      <c r="AV1256" s="19"/>
      <c r="AW1256" s="19"/>
      <c r="AX1256" s="19"/>
      <c r="AY1256" s="19"/>
      <c r="AZ1256" s="20"/>
      <c r="BA1256" s="20"/>
      <c r="BB1256" s="21"/>
      <c r="BC1256" s="22" t="s">
        <v>2179</v>
      </c>
      <c r="BD1256" s="77"/>
      <c r="BE1256" s="91"/>
      <c r="BF1256" s="91"/>
      <c r="BG1256" s="92"/>
      <c r="BH1256"/>
      <c r="BI1256"/>
      <c r="BJ1256"/>
      <c r="BK1256"/>
      <c r="BL1256"/>
      <c r="BM1256"/>
      <c r="BN1256"/>
      <c r="BO1256"/>
      <c r="BP1256"/>
      <c r="BQ1256"/>
      <c r="BR1256"/>
      <c r="BS1256"/>
      <c r="BT1256" s="92"/>
      <c r="BU1256" s="92"/>
      <c r="BV1256" s="92"/>
      <c r="BW1256" s="5"/>
      <c r="BX1256" s="5"/>
      <c r="BY1256" s="5"/>
      <c r="BZ1256" s="5"/>
      <c r="CA1256" s="5"/>
      <c r="CB1256" s="5"/>
      <c r="CC1256" s="5"/>
      <c r="CD1256" s="440"/>
      <c r="CE1256" s="440"/>
      <c r="CF1256" s="441"/>
      <c r="CG1256" s="442"/>
      <c r="CH1256" s="443"/>
      <c r="CI1256" s="443"/>
      <c r="CJ1256" s="443"/>
      <c r="CK1256" s="443"/>
      <c r="CL1256" s="4"/>
      <c r="CM1256" s="4"/>
      <c r="CN1256" s="5"/>
      <c r="CO1256" s="4"/>
      <c r="CP1256" s="444"/>
      <c r="CQ1256" s="445"/>
      <c r="CR1256" s="446"/>
      <c r="CS1256" s="446"/>
      <c r="CT1256" s="444"/>
      <c r="CU1256" s="444"/>
      <c r="CV1256" s="444"/>
      <c r="CW1256" s="444"/>
      <c r="CX1256" s="447"/>
      <c r="CY1256" s="447"/>
      <c r="CZ1256" s="447"/>
      <c r="DA1256" s="447"/>
      <c r="DB1256" s="448"/>
      <c r="DC1256" s="448"/>
      <c r="DD1256" s="446"/>
      <c r="DE1256" s="439"/>
      <c r="DF1256" s="439"/>
      <c r="DG1256" s="439"/>
      <c r="DH1256" s="439"/>
      <c r="DI1256" s="439"/>
      <c r="DJ1256" s="439"/>
      <c r="DK1256" s="439"/>
      <c r="DL1256" s="446"/>
      <c r="DM1256" s="446"/>
      <c r="DN1256" s="444"/>
      <c r="DO1256" s="444"/>
      <c r="DP1256" s="444"/>
      <c r="DQ1256" s="444"/>
      <c r="DR1256" s="444"/>
      <c r="DS1256" s="441"/>
      <c r="DT1256" s="449"/>
      <c r="DU1256" s="450"/>
      <c r="DV1256" s="450"/>
      <c r="DW1256" s="450"/>
      <c r="DX1256" s="450"/>
      <c r="DY1256" s="450"/>
      <c r="DZ1256" s="450"/>
      <c r="EA1256" s="450"/>
      <c r="EB1256" s="450"/>
      <c r="EC1256" s="450"/>
      <c r="ED1256" s="450"/>
      <c r="EE1256" s="446"/>
      <c r="EF1256" s="446"/>
      <c r="EL1256" s="4"/>
      <c r="EM1256" s="4"/>
      <c r="EN1256" s="5"/>
      <c r="EO1256" s="4"/>
      <c r="FA1256" s="23"/>
      <c r="FB1256" s="24"/>
      <c r="FC1256" s="75"/>
      <c r="FD1256" s="76"/>
      <c r="FF1256" s="89"/>
      <c r="IA1256" s="214"/>
      <c r="IB1256" s="215"/>
      <c r="IC1256" s="214"/>
      <c r="ID1256" s="215"/>
      <c r="IE1256" s="214"/>
      <c r="IF1256" s="214"/>
      <c r="IG1256" s="214"/>
      <c r="IH1256" s="233"/>
      <c r="II1256" s="160"/>
      <c r="IJ1256" s="217"/>
      <c r="IK1256" s="218"/>
      <c r="IL1256" s="218"/>
      <c r="IM1256" s="218"/>
      <c r="IO1256" s="391"/>
    </row>
    <row r="1257" spans="1:249" s="6" customFormat="1" ht="15" x14ac:dyDescent="0.2">
      <c r="A1257" s="467" t="s">
        <v>2195</v>
      </c>
      <c r="B1257" s="467" t="s">
        <v>2149</v>
      </c>
      <c r="C1257" s="393" t="s">
        <v>1300</v>
      </c>
      <c r="D1257" s="468"/>
      <c r="E1257" s="462" t="s">
        <v>2141</v>
      </c>
      <c r="F1257" s="14" t="s">
        <v>2149</v>
      </c>
      <c r="G1257" s="14" t="s">
        <v>2149</v>
      </c>
      <c r="H1257" s="469" t="s">
        <v>2149</v>
      </c>
      <c r="I1257" s="462"/>
      <c r="J1257" s="456"/>
      <c r="K1257" s="11"/>
      <c r="L1257" s="11"/>
      <c r="M1257" s="14"/>
      <c r="N1257" s="470"/>
      <c r="O1257" s="14"/>
      <c r="P1257" s="14"/>
      <c r="Q1257" s="14"/>
      <c r="R1257" s="14"/>
      <c r="S1257" s="14"/>
      <c r="T1257" s="469"/>
      <c r="U1257" s="454"/>
      <c r="V1257" s="454"/>
      <c r="W1257" s="9"/>
      <c r="X1257" s="9"/>
      <c r="Y1257" s="10"/>
      <c r="Z1257" s="495" t="s">
        <v>2195</v>
      </c>
      <c r="AA1257" s="11"/>
      <c r="AB1257" s="472"/>
      <c r="AC1257" s="473"/>
      <c r="AD1257" s="473"/>
      <c r="AE1257" s="496" t="s">
        <v>2195</v>
      </c>
      <c r="AF1257" s="12"/>
      <c r="AG1257" s="12"/>
      <c r="AH1257" s="13"/>
      <c r="AI1257" s="14"/>
      <c r="AJ1257" s="14"/>
      <c r="AK1257" s="7"/>
      <c r="AL1257" s="7"/>
      <c r="AM1257" s="15"/>
      <c r="AN1257" s="15"/>
      <c r="AO1257" s="8"/>
      <c r="AP1257" s="453" t="s">
        <v>686</v>
      </c>
      <c r="AQ1257" s="17"/>
      <c r="AR1257" s="18"/>
      <c r="AS1257" s="19"/>
      <c r="AT1257" s="19"/>
      <c r="AU1257" s="19"/>
      <c r="AV1257" s="19"/>
      <c r="AW1257" s="19"/>
      <c r="AX1257" s="19"/>
      <c r="AY1257" s="19"/>
      <c r="AZ1257" s="20"/>
      <c r="BA1257" s="20"/>
      <c r="BB1257" s="21"/>
      <c r="BC1257" s="22" t="s">
        <v>2179</v>
      </c>
      <c r="BD1257" s="77"/>
      <c r="BE1257" s="91"/>
      <c r="BF1257" s="91"/>
      <c r="BG1257" s="92"/>
      <c r="BH1257"/>
      <c r="BI1257"/>
      <c r="BJ1257"/>
      <c r="BK1257"/>
      <c r="BL1257"/>
      <c r="BM1257"/>
      <c r="BN1257"/>
      <c r="BO1257"/>
      <c r="BP1257"/>
      <c r="BQ1257"/>
      <c r="BR1257"/>
      <c r="BS1257"/>
      <c r="BT1257" s="92"/>
      <c r="BU1257" s="92"/>
      <c r="BV1257" s="92"/>
      <c r="BW1257" s="5"/>
      <c r="BX1257" s="5"/>
      <c r="BY1257" s="5"/>
      <c r="BZ1257" s="5"/>
      <c r="CA1257" s="5"/>
      <c r="CB1257" s="5"/>
      <c r="CC1257" s="5"/>
      <c r="CD1257" s="440"/>
      <c r="CE1257" s="440"/>
      <c r="CF1257" s="441"/>
      <c r="CG1257" s="442"/>
      <c r="CH1257" s="443"/>
      <c r="CI1257" s="443"/>
      <c r="CJ1257" s="443"/>
      <c r="CK1257" s="443"/>
      <c r="CL1257" s="4"/>
      <c r="CM1257" s="4"/>
      <c r="CN1257" s="5"/>
      <c r="CO1257" s="4"/>
      <c r="CP1257" s="444"/>
      <c r="CQ1257" s="445"/>
      <c r="CR1257" s="446"/>
      <c r="CS1257" s="446"/>
      <c r="CT1257" s="444"/>
      <c r="CU1257" s="444"/>
      <c r="CV1257" s="444"/>
      <c r="CW1257" s="444"/>
      <c r="CX1257" s="447"/>
      <c r="CY1257" s="447"/>
      <c r="CZ1257" s="447"/>
      <c r="DA1257" s="447"/>
      <c r="DB1257" s="448"/>
      <c r="DC1257" s="448"/>
      <c r="DD1257" s="446"/>
      <c r="DE1257" s="439"/>
      <c r="DF1257" s="439"/>
      <c r="DG1257" s="439"/>
      <c r="DH1257" s="439"/>
      <c r="DI1257" s="439"/>
      <c r="DJ1257" s="439"/>
      <c r="DK1257" s="439"/>
      <c r="DL1257" s="446"/>
      <c r="DM1257" s="446"/>
      <c r="DN1257" s="444"/>
      <c r="DO1257" s="444"/>
      <c r="DP1257" s="444"/>
      <c r="DQ1257" s="444"/>
      <c r="DR1257" s="444"/>
      <c r="DS1257" s="441"/>
      <c r="DT1257" s="449"/>
      <c r="DU1257" s="450"/>
      <c r="DV1257" s="450"/>
      <c r="DW1257" s="450"/>
      <c r="DX1257" s="450"/>
      <c r="DY1257" s="450"/>
      <c r="DZ1257" s="450"/>
      <c r="EA1257" s="450"/>
      <c r="EB1257" s="450"/>
      <c r="EC1257" s="450"/>
      <c r="ED1257" s="450"/>
      <c r="EE1257" s="446"/>
      <c r="EF1257" s="446"/>
      <c r="EL1257" s="4"/>
      <c r="EM1257" s="4"/>
      <c r="EN1257" s="5"/>
      <c r="EO1257" s="4"/>
      <c r="FA1257" s="23"/>
      <c r="FB1257" s="24"/>
      <c r="FC1257" s="75"/>
      <c r="FD1257" s="76"/>
      <c r="FF1257" s="89"/>
      <c r="IA1257" s="214"/>
      <c r="IB1257" s="215"/>
      <c r="IC1257" s="214"/>
      <c r="ID1257" s="215"/>
      <c r="IE1257" s="214"/>
      <c r="IF1257" s="214"/>
      <c r="IG1257" s="214"/>
      <c r="IH1257" s="233"/>
      <c r="II1257" s="160"/>
      <c r="IJ1257" s="217"/>
      <c r="IK1257" s="218"/>
      <c r="IL1257" s="218"/>
      <c r="IM1257" s="218"/>
      <c r="IO1257" s="391"/>
    </row>
    <row r="1258" spans="1:249" s="6" customFormat="1" ht="15" x14ac:dyDescent="0.2">
      <c r="A1258" s="467" t="s">
        <v>2195</v>
      </c>
      <c r="B1258" s="467" t="s">
        <v>2149</v>
      </c>
      <c r="C1258" s="393" t="s">
        <v>1301</v>
      </c>
      <c r="D1258" s="468"/>
      <c r="E1258" s="462" t="s">
        <v>2141</v>
      </c>
      <c r="F1258" s="14" t="s">
        <v>2149</v>
      </c>
      <c r="G1258" s="14" t="s">
        <v>2149</v>
      </c>
      <c r="H1258" s="469" t="s">
        <v>2149</v>
      </c>
      <c r="I1258" s="462"/>
      <c r="J1258" s="456"/>
      <c r="K1258" s="11"/>
      <c r="L1258" s="11"/>
      <c r="M1258" s="14"/>
      <c r="N1258" s="470"/>
      <c r="O1258" s="14"/>
      <c r="P1258" s="14"/>
      <c r="Q1258" s="14"/>
      <c r="R1258" s="14"/>
      <c r="S1258" s="14"/>
      <c r="T1258" s="469"/>
      <c r="U1258" s="454"/>
      <c r="V1258" s="454"/>
      <c r="W1258" s="9"/>
      <c r="X1258" s="9"/>
      <c r="Y1258" s="10"/>
      <c r="Z1258" s="495" t="s">
        <v>2195</v>
      </c>
      <c r="AA1258" s="11"/>
      <c r="AB1258" s="472"/>
      <c r="AC1258" s="473"/>
      <c r="AD1258" s="473"/>
      <c r="AE1258" s="496" t="s">
        <v>2195</v>
      </c>
      <c r="AF1258" s="12"/>
      <c r="AG1258" s="12"/>
      <c r="AH1258" s="13"/>
      <c r="AI1258" s="14"/>
      <c r="AJ1258" s="14"/>
      <c r="AK1258" s="7"/>
      <c r="AL1258" s="7"/>
      <c r="AM1258" s="15"/>
      <c r="AN1258" s="15"/>
      <c r="AO1258" s="8"/>
      <c r="AP1258" s="453" t="s">
        <v>687</v>
      </c>
      <c r="AQ1258" s="17"/>
      <c r="AR1258" s="18"/>
      <c r="AS1258" s="19"/>
      <c r="AT1258" s="19"/>
      <c r="AU1258" s="19"/>
      <c r="AV1258" s="19"/>
      <c r="AW1258" s="19"/>
      <c r="AX1258" s="19"/>
      <c r="AY1258" s="19"/>
      <c r="AZ1258" s="20"/>
      <c r="BA1258" s="20"/>
      <c r="BB1258" s="21"/>
      <c r="BC1258" s="22" t="s">
        <v>2179</v>
      </c>
      <c r="BD1258" s="77"/>
      <c r="BE1258" s="91"/>
      <c r="BF1258" s="91"/>
      <c r="BG1258" s="92"/>
      <c r="BH1258"/>
      <c r="BI1258"/>
      <c r="BJ1258"/>
      <c r="BK1258"/>
      <c r="BL1258"/>
      <c r="BM1258"/>
      <c r="BN1258"/>
      <c r="BO1258"/>
      <c r="BP1258"/>
      <c r="BQ1258"/>
      <c r="BR1258"/>
      <c r="BS1258"/>
      <c r="BT1258" s="92"/>
      <c r="BU1258" s="92"/>
      <c r="BV1258" s="92"/>
      <c r="BW1258" s="5"/>
      <c r="BX1258" s="5"/>
      <c r="BY1258" s="5"/>
      <c r="BZ1258" s="5"/>
      <c r="CA1258" s="5"/>
      <c r="CB1258" s="5"/>
      <c r="CC1258" s="5"/>
      <c r="CD1258" s="440"/>
      <c r="CE1258" s="440"/>
      <c r="CF1258" s="441"/>
      <c r="CG1258" s="442"/>
      <c r="CH1258" s="443"/>
      <c r="CI1258" s="443"/>
      <c r="CJ1258" s="443"/>
      <c r="CK1258" s="443"/>
      <c r="CL1258" s="4"/>
      <c r="CM1258" s="4"/>
      <c r="CN1258" s="5"/>
      <c r="CO1258" s="4"/>
      <c r="CP1258" s="444"/>
      <c r="CQ1258" s="445"/>
      <c r="CR1258" s="446"/>
      <c r="CS1258" s="446"/>
      <c r="CT1258" s="444"/>
      <c r="CU1258" s="444"/>
      <c r="CV1258" s="444"/>
      <c r="CW1258" s="444"/>
      <c r="CX1258" s="447"/>
      <c r="CY1258" s="447"/>
      <c r="CZ1258" s="447"/>
      <c r="DA1258" s="447"/>
      <c r="DB1258" s="448"/>
      <c r="DC1258" s="448"/>
      <c r="DD1258" s="446"/>
      <c r="DE1258" s="439"/>
      <c r="DF1258" s="439"/>
      <c r="DG1258" s="439"/>
      <c r="DH1258" s="439"/>
      <c r="DI1258" s="439"/>
      <c r="DJ1258" s="439"/>
      <c r="DK1258" s="439"/>
      <c r="DL1258" s="446"/>
      <c r="DM1258" s="446"/>
      <c r="DN1258" s="444"/>
      <c r="DO1258" s="444"/>
      <c r="DP1258" s="444"/>
      <c r="DQ1258" s="444"/>
      <c r="DR1258" s="444"/>
      <c r="DS1258" s="441"/>
      <c r="DT1258" s="449"/>
      <c r="DU1258" s="450"/>
      <c r="DV1258" s="450"/>
      <c r="DW1258" s="450"/>
      <c r="DX1258" s="450"/>
      <c r="DY1258" s="450"/>
      <c r="DZ1258" s="450"/>
      <c r="EA1258" s="450"/>
      <c r="EB1258" s="450"/>
      <c r="EC1258" s="450"/>
      <c r="ED1258" s="450"/>
      <c r="EE1258" s="446"/>
      <c r="EF1258" s="446"/>
      <c r="EL1258" s="4"/>
      <c r="EM1258" s="4"/>
      <c r="EN1258" s="5"/>
      <c r="EO1258" s="4"/>
      <c r="FA1258" s="23"/>
      <c r="FB1258" s="24"/>
      <c r="FC1258" s="75"/>
      <c r="FD1258" s="76"/>
      <c r="FF1258" s="89"/>
      <c r="IA1258" s="214"/>
      <c r="IB1258" s="215"/>
      <c r="IC1258" s="214"/>
      <c r="ID1258" s="215"/>
      <c r="IE1258" s="214"/>
      <c r="IF1258" s="214"/>
      <c r="IG1258" s="214"/>
      <c r="IH1258" s="233"/>
      <c r="II1258" s="160"/>
      <c r="IJ1258" s="217"/>
      <c r="IK1258" s="218"/>
      <c r="IL1258" s="218"/>
      <c r="IM1258" s="218"/>
      <c r="IO1258" s="391"/>
    </row>
    <row r="1259" spans="1:249" s="6" customFormat="1" ht="15" x14ac:dyDescent="0.2">
      <c r="A1259" s="467" t="s">
        <v>2195</v>
      </c>
      <c r="B1259" s="467" t="s">
        <v>2149</v>
      </c>
      <c r="C1259" s="393" t="s">
        <v>1302</v>
      </c>
      <c r="D1259" s="468"/>
      <c r="E1259" s="462" t="s">
        <v>2139</v>
      </c>
      <c r="F1259" s="14" t="s">
        <v>2149</v>
      </c>
      <c r="G1259" s="14" t="s">
        <v>2149</v>
      </c>
      <c r="H1259" s="469" t="s">
        <v>2149</v>
      </c>
      <c r="I1259" s="462"/>
      <c r="J1259" s="456"/>
      <c r="K1259" s="11"/>
      <c r="L1259" s="11"/>
      <c r="M1259" s="14"/>
      <c r="N1259" s="470"/>
      <c r="O1259" s="14"/>
      <c r="P1259" s="14"/>
      <c r="Q1259" s="14"/>
      <c r="R1259" s="14"/>
      <c r="S1259" s="14"/>
      <c r="T1259" s="469"/>
      <c r="U1259" s="454"/>
      <c r="V1259" s="454"/>
      <c r="W1259" s="9"/>
      <c r="X1259" s="9"/>
      <c r="Y1259" s="10"/>
      <c r="Z1259" s="495" t="s">
        <v>2195</v>
      </c>
      <c r="AA1259" s="11"/>
      <c r="AB1259" s="472"/>
      <c r="AC1259" s="473"/>
      <c r="AD1259" s="473"/>
      <c r="AE1259" s="496" t="s">
        <v>2195</v>
      </c>
      <c r="AF1259" s="12"/>
      <c r="AG1259" s="12"/>
      <c r="AH1259" s="13"/>
      <c r="AI1259" s="14"/>
      <c r="AJ1259" s="14"/>
      <c r="AK1259" s="7"/>
      <c r="AL1259" s="7"/>
      <c r="AM1259" s="15"/>
      <c r="AN1259" s="15"/>
      <c r="AO1259" s="8"/>
      <c r="AP1259" s="453" t="s">
        <v>688</v>
      </c>
      <c r="AQ1259" s="17"/>
      <c r="AR1259" s="18"/>
      <c r="AS1259" s="19"/>
      <c r="AT1259" s="19"/>
      <c r="AU1259" s="19"/>
      <c r="AV1259" s="19"/>
      <c r="AW1259" s="19"/>
      <c r="AX1259" s="19"/>
      <c r="AY1259" s="19"/>
      <c r="AZ1259" s="20"/>
      <c r="BA1259" s="20"/>
      <c r="BB1259" s="21"/>
      <c r="BC1259" s="22" t="s">
        <v>2179</v>
      </c>
      <c r="BD1259" s="77"/>
      <c r="BE1259" s="91"/>
      <c r="BF1259" s="91"/>
      <c r="BG1259" s="92"/>
      <c r="BH1259"/>
      <c r="BI1259"/>
      <c r="BJ1259"/>
      <c r="BK1259"/>
      <c r="BL1259"/>
      <c r="BM1259"/>
      <c r="BN1259"/>
      <c r="BO1259"/>
      <c r="BP1259"/>
      <c r="BQ1259"/>
      <c r="BR1259"/>
      <c r="BS1259"/>
      <c r="BT1259" s="92"/>
      <c r="BU1259" s="92"/>
      <c r="BV1259" s="92"/>
      <c r="BW1259" s="5"/>
      <c r="BX1259" s="5"/>
      <c r="BY1259" s="5"/>
      <c r="BZ1259" s="5"/>
      <c r="CA1259" s="5"/>
      <c r="CB1259" s="5"/>
      <c r="CC1259" s="5"/>
      <c r="CD1259" s="440"/>
      <c r="CE1259" s="440"/>
      <c r="CF1259" s="441"/>
      <c r="CG1259" s="442"/>
      <c r="CH1259" s="443"/>
      <c r="CI1259" s="443"/>
      <c r="CJ1259" s="443"/>
      <c r="CK1259" s="443"/>
      <c r="CL1259" s="4"/>
      <c r="CM1259" s="4"/>
      <c r="CN1259" s="5"/>
      <c r="CO1259" s="4"/>
      <c r="CP1259" s="444"/>
      <c r="CQ1259" s="445"/>
      <c r="CR1259" s="446"/>
      <c r="CS1259" s="446"/>
      <c r="CT1259" s="444"/>
      <c r="CU1259" s="444"/>
      <c r="CV1259" s="444"/>
      <c r="CW1259" s="444"/>
      <c r="CX1259" s="447"/>
      <c r="CY1259" s="447"/>
      <c r="CZ1259" s="447"/>
      <c r="DA1259" s="447"/>
      <c r="DB1259" s="448"/>
      <c r="DC1259" s="448"/>
      <c r="DD1259" s="446"/>
      <c r="DE1259" s="439"/>
      <c r="DF1259" s="439"/>
      <c r="DG1259" s="439"/>
      <c r="DH1259" s="439"/>
      <c r="DI1259" s="439"/>
      <c r="DJ1259" s="439"/>
      <c r="DK1259" s="439"/>
      <c r="DL1259" s="446"/>
      <c r="DM1259" s="446"/>
      <c r="DN1259" s="444"/>
      <c r="DO1259" s="444"/>
      <c r="DP1259" s="444"/>
      <c r="DQ1259" s="444"/>
      <c r="DR1259" s="444"/>
      <c r="DS1259" s="441"/>
      <c r="DT1259" s="449"/>
      <c r="DU1259" s="450"/>
      <c r="DV1259" s="450"/>
      <c r="DW1259" s="450"/>
      <c r="DX1259" s="450"/>
      <c r="DY1259" s="450"/>
      <c r="DZ1259" s="450"/>
      <c r="EA1259" s="450"/>
      <c r="EB1259" s="450"/>
      <c r="EC1259" s="450"/>
      <c r="ED1259" s="450"/>
      <c r="EE1259" s="446"/>
      <c r="EF1259" s="446"/>
      <c r="EL1259" s="4"/>
      <c r="EM1259" s="4"/>
      <c r="EN1259" s="5"/>
      <c r="EO1259" s="4"/>
      <c r="FA1259" s="23"/>
      <c r="FB1259" s="24"/>
      <c r="FC1259" s="75"/>
      <c r="FD1259" s="76"/>
      <c r="FF1259" s="89"/>
      <c r="IA1259" s="214"/>
      <c r="IB1259" s="215"/>
      <c r="IC1259" s="214"/>
      <c r="ID1259" s="215"/>
      <c r="IE1259" s="214"/>
      <c r="IF1259" s="214"/>
      <c r="IG1259" s="214"/>
      <c r="IH1259" s="233"/>
      <c r="II1259" s="160"/>
      <c r="IJ1259" s="217"/>
      <c r="IK1259" s="218"/>
      <c r="IL1259" s="218"/>
      <c r="IM1259" s="218"/>
      <c r="IO1259" s="391"/>
    </row>
    <row r="1260" spans="1:249" s="6" customFormat="1" ht="15" x14ac:dyDescent="0.2">
      <c r="A1260" s="467">
        <v>3</v>
      </c>
      <c r="B1260" s="467" t="s">
        <v>2149</v>
      </c>
      <c r="C1260" s="393" t="s">
        <v>1303</v>
      </c>
      <c r="D1260" s="468"/>
      <c r="E1260" s="462" t="s">
        <v>2137</v>
      </c>
      <c r="F1260" s="14" t="s">
        <v>2149</v>
      </c>
      <c r="G1260" s="14" t="s">
        <v>2154</v>
      </c>
      <c r="H1260" s="469" t="s">
        <v>2149</v>
      </c>
      <c r="I1260" s="462"/>
      <c r="J1260" s="456"/>
      <c r="K1260" s="11"/>
      <c r="L1260" s="11"/>
      <c r="M1260" s="14"/>
      <c r="N1260" s="470"/>
      <c r="O1260" s="14"/>
      <c r="P1260" s="14"/>
      <c r="Q1260" s="14"/>
      <c r="R1260" s="14"/>
      <c r="S1260" s="14"/>
      <c r="T1260" s="469"/>
      <c r="U1260" s="454"/>
      <c r="V1260" s="454"/>
      <c r="W1260" s="9"/>
      <c r="X1260" s="9"/>
      <c r="Y1260" s="10"/>
      <c r="Z1260" s="495">
        <v>3</v>
      </c>
      <c r="AA1260" s="11"/>
      <c r="AB1260" s="472"/>
      <c r="AC1260" s="473"/>
      <c r="AD1260" s="473"/>
      <c r="AE1260" s="496">
        <v>3</v>
      </c>
      <c r="AF1260" s="12"/>
      <c r="AG1260" s="12"/>
      <c r="AH1260" s="13"/>
      <c r="AI1260" s="14"/>
      <c r="AJ1260" s="14"/>
      <c r="AK1260" s="7"/>
      <c r="AL1260" s="7"/>
      <c r="AM1260" s="15"/>
      <c r="AN1260" s="15"/>
      <c r="AO1260" s="8"/>
      <c r="AP1260" s="453" t="s">
        <v>689</v>
      </c>
      <c r="AQ1260" s="17"/>
      <c r="AR1260" s="18"/>
      <c r="AS1260" s="19"/>
      <c r="AT1260" s="19"/>
      <c r="AU1260" s="19"/>
      <c r="AV1260" s="19"/>
      <c r="AW1260" s="19"/>
      <c r="AX1260" s="19"/>
      <c r="AY1260" s="19"/>
      <c r="AZ1260" s="20"/>
      <c r="BA1260" s="20"/>
      <c r="BB1260" s="21"/>
      <c r="BC1260" s="22" t="s">
        <v>2179</v>
      </c>
      <c r="BD1260" s="77"/>
      <c r="BE1260" s="91"/>
      <c r="BF1260" s="91"/>
      <c r="BG1260" s="92"/>
      <c r="BH1260"/>
      <c r="BI1260"/>
      <c r="BJ1260"/>
      <c r="BK1260"/>
      <c r="BL1260"/>
      <c r="BM1260"/>
      <c r="BN1260"/>
      <c r="BO1260"/>
      <c r="BP1260"/>
      <c r="BQ1260"/>
      <c r="BR1260"/>
      <c r="BS1260"/>
      <c r="BT1260" s="92"/>
      <c r="BU1260" s="92"/>
      <c r="BV1260" s="92"/>
      <c r="BW1260" s="5"/>
      <c r="BX1260" s="5"/>
      <c r="BY1260" s="5"/>
      <c r="BZ1260" s="5"/>
      <c r="CA1260" s="5"/>
      <c r="CB1260" s="5"/>
      <c r="CC1260" s="5"/>
      <c r="CD1260" s="440"/>
      <c r="CE1260" s="440"/>
      <c r="CF1260" s="441"/>
      <c r="CG1260" s="442"/>
      <c r="CH1260" s="443"/>
      <c r="CI1260" s="443"/>
      <c r="CJ1260" s="443"/>
      <c r="CK1260" s="443"/>
      <c r="CL1260" s="4"/>
      <c r="CM1260" s="4"/>
      <c r="CN1260" s="5"/>
      <c r="CO1260" s="4"/>
      <c r="CP1260" s="444"/>
      <c r="CQ1260" s="445"/>
      <c r="CR1260" s="446"/>
      <c r="CS1260" s="446"/>
      <c r="CT1260" s="444"/>
      <c r="CU1260" s="444"/>
      <c r="CV1260" s="444"/>
      <c r="CW1260" s="444"/>
      <c r="CX1260" s="447"/>
      <c r="CY1260" s="447"/>
      <c r="CZ1260" s="447"/>
      <c r="DA1260" s="447"/>
      <c r="DB1260" s="448"/>
      <c r="DC1260" s="448"/>
      <c r="DD1260" s="446"/>
      <c r="DE1260" s="439"/>
      <c r="DF1260" s="439"/>
      <c r="DG1260" s="439"/>
      <c r="DH1260" s="439"/>
      <c r="DI1260" s="439"/>
      <c r="DJ1260" s="439"/>
      <c r="DK1260" s="439"/>
      <c r="DL1260" s="446"/>
      <c r="DM1260" s="446"/>
      <c r="DN1260" s="444"/>
      <c r="DO1260" s="444"/>
      <c r="DP1260" s="444"/>
      <c r="DQ1260" s="444"/>
      <c r="DR1260" s="444"/>
      <c r="DS1260" s="441"/>
      <c r="DT1260" s="449"/>
      <c r="DU1260" s="450"/>
      <c r="DV1260" s="450"/>
      <c r="DW1260" s="450"/>
      <c r="DX1260" s="450"/>
      <c r="DY1260" s="450"/>
      <c r="DZ1260" s="450"/>
      <c r="EA1260" s="450"/>
      <c r="EB1260" s="450"/>
      <c r="EC1260" s="450"/>
      <c r="ED1260" s="450"/>
      <c r="EE1260" s="446"/>
      <c r="EF1260" s="446"/>
      <c r="EL1260" s="4"/>
      <c r="EM1260" s="4"/>
      <c r="EN1260" s="5"/>
      <c r="EO1260" s="4"/>
      <c r="FA1260" s="23"/>
      <c r="FB1260" s="24"/>
      <c r="FC1260" s="75"/>
      <c r="FD1260" s="76"/>
      <c r="FF1260" s="89"/>
      <c r="IA1260" s="214"/>
      <c r="IB1260" s="215"/>
      <c r="IC1260" s="214"/>
      <c r="ID1260" s="215"/>
      <c r="IE1260" s="214"/>
      <c r="IF1260" s="214"/>
      <c r="IG1260" s="214"/>
      <c r="IH1260" s="233"/>
      <c r="II1260" s="160"/>
      <c r="IJ1260" s="217"/>
      <c r="IK1260" s="218"/>
      <c r="IL1260" s="218"/>
      <c r="IM1260" s="218"/>
      <c r="IO1260" s="391"/>
    </row>
    <row r="1261" spans="1:249" s="6" customFormat="1" ht="15" x14ac:dyDescent="0.2">
      <c r="A1261" s="467" t="s">
        <v>2195</v>
      </c>
      <c r="B1261" s="467" t="s">
        <v>2149</v>
      </c>
      <c r="C1261" s="393" t="s">
        <v>1304</v>
      </c>
      <c r="D1261" s="468"/>
      <c r="E1261" s="462" t="s">
        <v>2141</v>
      </c>
      <c r="F1261" s="14" t="s">
        <v>2149</v>
      </c>
      <c r="G1261" s="14" t="s">
        <v>2149</v>
      </c>
      <c r="H1261" s="469" t="s">
        <v>2149</v>
      </c>
      <c r="I1261" s="462"/>
      <c r="J1261" s="456"/>
      <c r="K1261" s="11"/>
      <c r="L1261" s="11"/>
      <c r="M1261" s="14"/>
      <c r="N1261" s="470"/>
      <c r="O1261" s="14"/>
      <c r="P1261" s="14"/>
      <c r="Q1261" s="14"/>
      <c r="R1261" s="14"/>
      <c r="S1261" s="14"/>
      <c r="T1261" s="469"/>
      <c r="U1261" s="454"/>
      <c r="V1261" s="454"/>
      <c r="W1261" s="9"/>
      <c r="X1261" s="9"/>
      <c r="Y1261" s="10"/>
      <c r="Z1261" s="495" t="s">
        <v>2195</v>
      </c>
      <c r="AA1261" s="11"/>
      <c r="AB1261" s="472"/>
      <c r="AC1261" s="473"/>
      <c r="AD1261" s="473"/>
      <c r="AE1261" s="496" t="s">
        <v>2195</v>
      </c>
      <c r="AF1261" s="12"/>
      <c r="AG1261" s="12"/>
      <c r="AH1261" s="13"/>
      <c r="AI1261" s="14"/>
      <c r="AJ1261" s="14"/>
      <c r="AK1261" s="7"/>
      <c r="AL1261" s="7"/>
      <c r="AM1261" s="15"/>
      <c r="AN1261" s="15"/>
      <c r="AO1261" s="8"/>
      <c r="AP1261" s="453" t="s">
        <v>690</v>
      </c>
      <c r="AQ1261" s="17"/>
      <c r="AR1261" s="18"/>
      <c r="AS1261" s="19"/>
      <c r="AT1261" s="19"/>
      <c r="AU1261" s="19"/>
      <c r="AV1261" s="19"/>
      <c r="AW1261" s="19"/>
      <c r="AX1261" s="19"/>
      <c r="AY1261" s="19"/>
      <c r="AZ1261" s="20"/>
      <c r="BA1261" s="20"/>
      <c r="BB1261" s="21"/>
      <c r="BC1261" s="22" t="s">
        <v>2179</v>
      </c>
      <c r="BD1261" s="77"/>
      <c r="BE1261" s="91"/>
      <c r="BF1261" s="91"/>
      <c r="BG1261" s="92"/>
      <c r="BH1261"/>
      <c r="BI1261"/>
      <c r="BJ1261"/>
      <c r="BK1261"/>
      <c r="BL1261"/>
      <c r="BM1261"/>
      <c r="BN1261"/>
      <c r="BO1261"/>
      <c r="BP1261"/>
      <c r="BQ1261"/>
      <c r="BR1261"/>
      <c r="BS1261"/>
      <c r="BT1261" s="92"/>
      <c r="BU1261" s="92"/>
      <c r="BV1261" s="92"/>
      <c r="BW1261" s="5"/>
      <c r="BX1261" s="5"/>
      <c r="BY1261" s="5"/>
      <c r="BZ1261" s="5"/>
      <c r="CA1261" s="5"/>
      <c r="CB1261" s="5"/>
      <c r="CC1261" s="5"/>
      <c r="CD1261" s="440"/>
      <c r="CE1261" s="440"/>
      <c r="CF1261" s="441"/>
      <c r="CG1261" s="442"/>
      <c r="CH1261" s="443"/>
      <c r="CI1261" s="443"/>
      <c r="CJ1261" s="443"/>
      <c r="CK1261" s="443"/>
      <c r="CL1261" s="4"/>
      <c r="CM1261" s="4"/>
      <c r="CN1261" s="5"/>
      <c r="CO1261" s="4"/>
      <c r="CP1261" s="444"/>
      <c r="CQ1261" s="445"/>
      <c r="CR1261" s="446"/>
      <c r="CS1261" s="446"/>
      <c r="CT1261" s="444"/>
      <c r="CU1261" s="444"/>
      <c r="CV1261" s="444"/>
      <c r="CW1261" s="444"/>
      <c r="CX1261" s="447"/>
      <c r="CY1261" s="447"/>
      <c r="CZ1261" s="447"/>
      <c r="DA1261" s="447"/>
      <c r="DB1261" s="448"/>
      <c r="DC1261" s="448"/>
      <c r="DD1261" s="446"/>
      <c r="DE1261" s="439"/>
      <c r="DF1261" s="439"/>
      <c r="DG1261" s="439"/>
      <c r="DH1261" s="439"/>
      <c r="DI1261" s="439"/>
      <c r="DJ1261" s="439"/>
      <c r="DK1261" s="439"/>
      <c r="DL1261" s="446"/>
      <c r="DM1261" s="446"/>
      <c r="DN1261" s="444"/>
      <c r="DO1261" s="444"/>
      <c r="DP1261" s="444"/>
      <c r="DQ1261" s="444"/>
      <c r="DR1261" s="444"/>
      <c r="DS1261" s="441"/>
      <c r="DT1261" s="449"/>
      <c r="DU1261" s="450"/>
      <c r="DV1261" s="450"/>
      <c r="DW1261" s="450"/>
      <c r="DX1261" s="450"/>
      <c r="DY1261" s="450"/>
      <c r="DZ1261" s="450"/>
      <c r="EA1261" s="450"/>
      <c r="EB1261" s="450"/>
      <c r="EC1261" s="450"/>
      <c r="ED1261" s="450"/>
      <c r="EE1261" s="446"/>
      <c r="EF1261" s="446"/>
      <c r="EL1261" s="4"/>
      <c r="EM1261" s="4"/>
      <c r="EN1261" s="5"/>
      <c r="EO1261" s="4"/>
      <c r="FA1261" s="23"/>
      <c r="FB1261" s="24"/>
      <c r="FC1261" s="75"/>
      <c r="FD1261" s="76"/>
      <c r="FF1261" s="89"/>
      <c r="IA1261" s="214"/>
      <c r="IB1261" s="215"/>
      <c r="IC1261" s="214"/>
      <c r="ID1261" s="215"/>
      <c r="IE1261" s="214"/>
      <c r="IF1261" s="214"/>
      <c r="IG1261" s="214"/>
      <c r="IH1261" s="233"/>
      <c r="II1261" s="160"/>
      <c r="IJ1261" s="217"/>
      <c r="IK1261" s="218"/>
      <c r="IL1261" s="218"/>
      <c r="IM1261" s="218"/>
      <c r="IO1261" s="391"/>
    </row>
    <row r="1262" spans="1:249" s="6" customFormat="1" ht="15" x14ac:dyDescent="0.2">
      <c r="A1262" s="467" t="s">
        <v>2195</v>
      </c>
      <c r="B1262" s="467" t="s">
        <v>2149</v>
      </c>
      <c r="C1262" s="393" t="s">
        <v>1305</v>
      </c>
      <c r="D1262" s="468"/>
      <c r="E1262" s="462" t="s">
        <v>2141</v>
      </c>
      <c r="F1262" s="14" t="s">
        <v>2149</v>
      </c>
      <c r="G1262" s="14" t="s">
        <v>2149</v>
      </c>
      <c r="H1262" s="469" t="s">
        <v>2149</v>
      </c>
      <c r="I1262" s="462"/>
      <c r="J1262" s="456"/>
      <c r="K1262" s="11"/>
      <c r="L1262" s="11"/>
      <c r="M1262" s="14"/>
      <c r="N1262" s="470"/>
      <c r="O1262" s="14"/>
      <c r="P1262" s="14"/>
      <c r="Q1262" s="14"/>
      <c r="R1262" s="14"/>
      <c r="S1262" s="14"/>
      <c r="T1262" s="469"/>
      <c r="U1262" s="454"/>
      <c r="V1262" s="454"/>
      <c r="W1262" s="9"/>
      <c r="X1262" s="9"/>
      <c r="Y1262" s="10"/>
      <c r="Z1262" s="495" t="s">
        <v>2195</v>
      </c>
      <c r="AA1262" s="11"/>
      <c r="AB1262" s="472"/>
      <c r="AC1262" s="473"/>
      <c r="AD1262" s="473"/>
      <c r="AE1262" s="496" t="s">
        <v>2195</v>
      </c>
      <c r="AF1262" s="12"/>
      <c r="AG1262" s="12"/>
      <c r="AH1262" s="13"/>
      <c r="AI1262" s="14"/>
      <c r="AJ1262" s="14"/>
      <c r="AK1262" s="7"/>
      <c r="AL1262" s="7"/>
      <c r="AM1262" s="15"/>
      <c r="AN1262" s="15"/>
      <c r="AO1262" s="8"/>
      <c r="AP1262" s="453" t="s">
        <v>691</v>
      </c>
      <c r="AQ1262" s="17"/>
      <c r="AR1262" s="18"/>
      <c r="AS1262" s="19"/>
      <c r="AT1262" s="19"/>
      <c r="AU1262" s="19"/>
      <c r="AV1262" s="19"/>
      <c r="AW1262" s="19"/>
      <c r="AX1262" s="19"/>
      <c r="AY1262" s="19"/>
      <c r="AZ1262" s="20"/>
      <c r="BA1262" s="20"/>
      <c r="BB1262" s="21"/>
      <c r="BC1262" s="22" t="s">
        <v>2179</v>
      </c>
      <c r="BD1262" s="77"/>
      <c r="BE1262" s="91"/>
      <c r="BF1262" s="91"/>
      <c r="BG1262" s="92"/>
      <c r="BH1262"/>
      <c r="BI1262"/>
      <c r="BJ1262"/>
      <c r="BK1262"/>
      <c r="BL1262"/>
      <c r="BM1262"/>
      <c r="BN1262"/>
      <c r="BO1262"/>
      <c r="BP1262"/>
      <c r="BQ1262"/>
      <c r="BR1262"/>
      <c r="BS1262"/>
      <c r="BT1262" s="92"/>
      <c r="BU1262" s="92"/>
      <c r="BV1262" s="92"/>
      <c r="BW1262" s="5"/>
      <c r="BX1262" s="5"/>
      <c r="BY1262" s="5"/>
      <c r="BZ1262" s="5"/>
      <c r="CA1262" s="5"/>
      <c r="CB1262" s="5"/>
      <c r="CC1262" s="5"/>
      <c r="CD1262" s="440"/>
      <c r="CE1262" s="440"/>
      <c r="CF1262" s="441"/>
      <c r="CG1262" s="442"/>
      <c r="CH1262" s="443"/>
      <c r="CI1262" s="443"/>
      <c r="CJ1262" s="443"/>
      <c r="CK1262" s="443"/>
      <c r="CL1262" s="4"/>
      <c r="CM1262" s="4"/>
      <c r="CN1262" s="5"/>
      <c r="CO1262" s="4"/>
      <c r="CP1262" s="444"/>
      <c r="CQ1262" s="445"/>
      <c r="CR1262" s="446"/>
      <c r="CS1262" s="446"/>
      <c r="CT1262" s="444"/>
      <c r="CU1262" s="444"/>
      <c r="CV1262" s="444"/>
      <c r="CW1262" s="444"/>
      <c r="CX1262" s="447"/>
      <c r="CY1262" s="447"/>
      <c r="CZ1262" s="447"/>
      <c r="DA1262" s="447"/>
      <c r="DB1262" s="448"/>
      <c r="DC1262" s="448"/>
      <c r="DD1262" s="446"/>
      <c r="DE1262" s="439"/>
      <c r="DF1262" s="439"/>
      <c r="DG1262" s="439"/>
      <c r="DH1262" s="439"/>
      <c r="DI1262" s="439"/>
      <c r="DJ1262" s="439"/>
      <c r="DK1262" s="439"/>
      <c r="DL1262" s="446"/>
      <c r="DM1262" s="446"/>
      <c r="DN1262" s="444"/>
      <c r="DO1262" s="444"/>
      <c r="DP1262" s="444"/>
      <c r="DQ1262" s="444"/>
      <c r="DR1262" s="444"/>
      <c r="DS1262" s="441"/>
      <c r="DT1262" s="449"/>
      <c r="DU1262" s="450"/>
      <c r="DV1262" s="450"/>
      <c r="DW1262" s="450"/>
      <c r="DX1262" s="450"/>
      <c r="DY1262" s="450"/>
      <c r="DZ1262" s="450"/>
      <c r="EA1262" s="450"/>
      <c r="EB1262" s="450"/>
      <c r="EC1262" s="450"/>
      <c r="ED1262" s="450"/>
      <c r="EE1262" s="446"/>
      <c r="EF1262" s="446"/>
      <c r="EL1262" s="4"/>
      <c r="EM1262" s="4"/>
      <c r="EN1262" s="5"/>
      <c r="EO1262" s="4"/>
      <c r="FA1262" s="23"/>
      <c r="FB1262" s="24"/>
      <c r="FC1262" s="75"/>
      <c r="FD1262" s="76"/>
      <c r="FF1262" s="89"/>
      <c r="IA1262" s="214"/>
      <c r="IB1262" s="215"/>
      <c r="IC1262" s="214"/>
      <c r="ID1262" s="215"/>
      <c r="IE1262" s="214"/>
      <c r="IF1262" s="214"/>
      <c r="IG1262" s="214"/>
      <c r="IH1262" s="233"/>
      <c r="II1262" s="160"/>
      <c r="IJ1262" s="217"/>
      <c r="IK1262" s="218"/>
      <c r="IL1262" s="218"/>
      <c r="IM1262" s="218"/>
      <c r="IO1262" s="391"/>
    </row>
    <row r="1263" spans="1:249" s="6" customFormat="1" ht="15" x14ac:dyDescent="0.2">
      <c r="A1263" s="467" t="s">
        <v>2195</v>
      </c>
      <c r="B1263" s="467" t="s">
        <v>2149</v>
      </c>
      <c r="C1263" s="393" t="s">
        <v>3110</v>
      </c>
      <c r="D1263" s="468"/>
      <c r="E1263" s="462" t="s">
        <v>2141</v>
      </c>
      <c r="F1263" s="14" t="s">
        <v>2149</v>
      </c>
      <c r="G1263" s="14" t="s">
        <v>2149</v>
      </c>
      <c r="H1263" s="469" t="s">
        <v>2149</v>
      </c>
      <c r="I1263" s="462"/>
      <c r="J1263" s="456"/>
      <c r="K1263" s="11"/>
      <c r="L1263" s="11"/>
      <c r="M1263" s="14"/>
      <c r="N1263" s="470"/>
      <c r="O1263" s="14"/>
      <c r="P1263" s="14"/>
      <c r="Q1263" s="14"/>
      <c r="R1263" s="14"/>
      <c r="S1263" s="14"/>
      <c r="T1263" s="469"/>
      <c r="U1263" s="454"/>
      <c r="V1263" s="454"/>
      <c r="W1263" s="9"/>
      <c r="X1263" s="9"/>
      <c r="Y1263" s="10"/>
      <c r="Z1263" s="495" t="s">
        <v>2195</v>
      </c>
      <c r="AA1263" s="11"/>
      <c r="AB1263" s="472"/>
      <c r="AC1263" s="473"/>
      <c r="AD1263" s="473"/>
      <c r="AE1263" s="496" t="s">
        <v>2195</v>
      </c>
      <c r="AF1263" s="12"/>
      <c r="AG1263" s="12"/>
      <c r="AH1263" s="13"/>
      <c r="AI1263" s="14"/>
      <c r="AJ1263" s="14"/>
      <c r="AK1263" s="7"/>
      <c r="AL1263" s="7"/>
      <c r="AM1263" s="15"/>
      <c r="AN1263" s="15"/>
      <c r="AO1263" s="8"/>
      <c r="AP1263" s="453" t="s">
        <v>692</v>
      </c>
      <c r="AQ1263" s="17"/>
      <c r="AR1263" s="18"/>
      <c r="AS1263" s="19"/>
      <c r="AT1263" s="19"/>
      <c r="AU1263" s="19"/>
      <c r="AV1263" s="19"/>
      <c r="AW1263" s="19"/>
      <c r="AX1263" s="19"/>
      <c r="AY1263" s="19"/>
      <c r="AZ1263" s="20"/>
      <c r="BA1263" s="20"/>
      <c r="BB1263" s="21"/>
      <c r="BC1263" s="22" t="s">
        <v>2163</v>
      </c>
      <c r="BD1263" s="77"/>
      <c r="BE1263" s="91"/>
      <c r="BF1263" s="91"/>
      <c r="BG1263" s="92"/>
      <c r="BH1263"/>
      <c r="BI1263"/>
      <c r="BJ1263"/>
      <c r="BK1263"/>
      <c r="BL1263"/>
      <c r="BM1263"/>
      <c r="BN1263"/>
      <c r="BO1263"/>
      <c r="BP1263"/>
      <c r="BQ1263"/>
      <c r="BR1263"/>
      <c r="BS1263"/>
      <c r="BT1263" s="92"/>
      <c r="BU1263" s="92"/>
      <c r="BV1263" s="92"/>
      <c r="BW1263" s="5"/>
      <c r="BX1263" s="5"/>
      <c r="BY1263" s="5"/>
      <c r="BZ1263" s="5"/>
      <c r="CA1263" s="5"/>
      <c r="CB1263" s="5"/>
      <c r="CC1263" s="5"/>
      <c r="CD1263" s="440"/>
      <c r="CE1263" s="440"/>
      <c r="CF1263" s="441"/>
      <c r="CG1263" s="442"/>
      <c r="CH1263" s="443"/>
      <c r="CI1263" s="443"/>
      <c r="CJ1263" s="443"/>
      <c r="CK1263" s="443"/>
      <c r="CL1263" s="4"/>
      <c r="CM1263" s="4"/>
      <c r="CN1263" s="5"/>
      <c r="CO1263" s="4"/>
      <c r="CP1263" s="444"/>
      <c r="CQ1263" s="445"/>
      <c r="CR1263" s="446"/>
      <c r="CS1263" s="446"/>
      <c r="CT1263" s="444"/>
      <c r="CU1263" s="444"/>
      <c r="CV1263" s="444"/>
      <c r="CW1263" s="444"/>
      <c r="CX1263" s="447"/>
      <c r="CY1263" s="447"/>
      <c r="CZ1263" s="447"/>
      <c r="DA1263" s="447"/>
      <c r="DB1263" s="448"/>
      <c r="DC1263" s="448"/>
      <c r="DD1263" s="446"/>
      <c r="DE1263" s="439"/>
      <c r="DF1263" s="439"/>
      <c r="DG1263" s="439"/>
      <c r="DH1263" s="439"/>
      <c r="DI1263" s="439"/>
      <c r="DJ1263" s="439"/>
      <c r="DK1263" s="439"/>
      <c r="DL1263" s="446"/>
      <c r="DM1263" s="446"/>
      <c r="DN1263" s="444"/>
      <c r="DO1263" s="444"/>
      <c r="DP1263" s="444"/>
      <c r="DQ1263" s="444"/>
      <c r="DR1263" s="444"/>
      <c r="DS1263" s="441"/>
      <c r="DT1263" s="449"/>
      <c r="DU1263" s="450"/>
      <c r="DV1263" s="450"/>
      <c r="DW1263" s="450"/>
      <c r="DX1263" s="450"/>
      <c r="DY1263" s="450"/>
      <c r="DZ1263" s="450"/>
      <c r="EA1263" s="450"/>
      <c r="EB1263" s="450"/>
      <c r="EC1263" s="450"/>
      <c r="ED1263" s="450"/>
      <c r="EE1263" s="446"/>
      <c r="EF1263" s="446"/>
      <c r="EL1263" s="4"/>
      <c r="EM1263" s="4"/>
      <c r="EN1263" s="5"/>
      <c r="EO1263" s="4"/>
      <c r="FA1263" s="23"/>
      <c r="FB1263" s="24"/>
      <c r="FC1263" s="75"/>
      <c r="FD1263" s="76"/>
      <c r="FF1263" s="89"/>
      <c r="IA1263" s="214"/>
      <c r="IB1263" s="215"/>
      <c r="IC1263" s="214"/>
      <c r="ID1263" s="215"/>
      <c r="IE1263" s="214"/>
      <c r="IF1263" s="214"/>
      <c r="IG1263" s="214"/>
      <c r="IH1263" s="233"/>
      <c r="II1263" s="160"/>
      <c r="IJ1263" s="217"/>
      <c r="IK1263" s="218"/>
      <c r="IL1263" s="218"/>
      <c r="IM1263" s="218"/>
      <c r="IO1263" s="391"/>
    </row>
    <row r="1264" spans="1:249" s="6" customFormat="1" ht="15" x14ac:dyDescent="0.2">
      <c r="A1264" s="467" t="s">
        <v>2195</v>
      </c>
      <c r="B1264" s="467" t="s">
        <v>2149</v>
      </c>
      <c r="C1264" s="393" t="s">
        <v>3111</v>
      </c>
      <c r="D1264" s="468"/>
      <c r="E1264" s="462" t="s">
        <v>2139</v>
      </c>
      <c r="F1264" s="14" t="s">
        <v>2149</v>
      </c>
      <c r="G1264" s="14" t="s">
        <v>2149</v>
      </c>
      <c r="H1264" s="469" t="s">
        <v>2149</v>
      </c>
      <c r="I1264" s="462"/>
      <c r="J1264" s="456"/>
      <c r="K1264" s="11"/>
      <c r="L1264" s="11"/>
      <c r="M1264" s="14"/>
      <c r="N1264" s="470"/>
      <c r="O1264" s="14"/>
      <c r="P1264" s="14"/>
      <c r="Q1264" s="14"/>
      <c r="R1264" s="14"/>
      <c r="S1264" s="14"/>
      <c r="T1264" s="469"/>
      <c r="U1264" s="454"/>
      <c r="V1264" s="454"/>
      <c r="W1264" s="9"/>
      <c r="X1264" s="9"/>
      <c r="Y1264" s="10"/>
      <c r="Z1264" s="495" t="s">
        <v>2195</v>
      </c>
      <c r="AA1264" s="11"/>
      <c r="AB1264" s="472"/>
      <c r="AC1264" s="473"/>
      <c r="AD1264" s="473"/>
      <c r="AE1264" s="496" t="s">
        <v>2195</v>
      </c>
      <c r="AF1264" s="12"/>
      <c r="AG1264" s="12"/>
      <c r="AH1264" s="13"/>
      <c r="AI1264" s="14"/>
      <c r="AJ1264" s="14"/>
      <c r="AK1264" s="7"/>
      <c r="AL1264" s="7"/>
      <c r="AM1264" s="15"/>
      <c r="AN1264" s="15"/>
      <c r="AO1264" s="8"/>
      <c r="AP1264" s="453" t="s">
        <v>693</v>
      </c>
      <c r="AQ1264" s="17"/>
      <c r="AR1264" s="18"/>
      <c r="AS1264" s="19"/>
      <c r="AT1264" s="19"/>
      <c r="AU1264" s="19"/>
      <c r="AV1264" s="19"/>
      <c r="AW1264" s="19"/>
      <c r="AX1264" s="19"/>
      <c r="AY1264" s="19"/>
      <c r="AZ1264" s="20"/>
      <c r="BA1264" s="20"/>
      <c r="BB1264" s="21"/>
      <c r="BC1264" s="22" t="s">
        <v>2163</v>
      </c>
      <c r="BD1264" s="77"/>
      <c r="BE1264" s="91"/>
      <c r="BF1264" s="91"/>
      <c r="BG1264" s="92"/>
      <c r="BH1264"/>
      <c r="BI1264"/>
      <c r="BJ1264"/>
      <c r="BK1264"/>
      <c r="BL1264"/>
      <c r="BM1264"/>
      <c r="BN1264"/>
      <c r="BO1264"/>
      <c r="BP1264"/>
      <c r="BQ1264"/>
      <c r="BR1264"/>
      <c r="BS1264"/>
      <c r="BT1264" s="92"/>
      <c r="BU1264" s="92"/>
      <c r="BV1264" s="92"/>
      <c r="BW1264" s="5"/>
      <c r="BX1264" s="5"/>
      <c r="BY1264" s="5"/>
      <c r="BZ1264" s="5"/>
      <c r="CA1264" s="5"/>
      <c r="CB1264" s="5"/>
      <c r="CC1264" s="5"/>
      <c r="CD1264" s="440"/>
      <c r="CE1264" s="440"/>
      <c r="CF1264" s="441"/>
      <c r="CG1264" s="442"/>
      <c r="CH1264" s="443"/>
      <c r="CI1264" s="443"/>
      <c r="CJ1264" s="443"/>
      <c r="CK1264" s="443"/>
      <c r="CL1264" s="4"/>
      <c r="CM1264" s="4"/>
      <c r="CN1264" s="5"/>
      <c r="CO1264" s="4"/>
      <c r="CP1264" s="444"/>
      <c r="CQ1264" s="445"/>
      <c r="CR1264" s="446"/>
      <c r="CS1264" s="446"/>
      <c r="CT1264" s="444"/>
      <c r="CU1264" s="444"/>
      <c r="CV1264" s="444"/>
      <c r="CW1264" s="444"/>
      <c r="CX1264" s="447"/>
      <c r="CY1264" s="447"/>
      <c r="CZ1264" s="447"/>
      <c r="DA1264" s="447"/>
      <c r="DB1264" s="448"/>
      <c r="DC1264" s="448"/>
      <c r="DD1264" s="446"/>
      <c r="DE1264" s="439"/>
      <c r="DF1264" s="439"/>
      <c r="DG1264" s="439"/>
      <c r="DH1264" s="439"/>
      <c r="DI1264" s="439"/>
      <c r="DJ1264" s="439"/>
      <c r="DK1264" s="439"/>
      <c r="DL1264" s="446"/>
      <c r="DM1264" s="446"/>
      <c r="DN1264" s="444"/>
      <c r="DO1264" s="444"/>
      <c r="DP1264" s="444"/>
      <c r="DQ1264" s="444"/>
      <c r="DR1264" s="444"/>
      <c r="DS1264" s="441"/>
      <c r="DT1264" s="449"/>
      <c r="DU1264" s="450"/>
      <c r="DV1264" s="450"/>
      <c r="DW1264" s="450"/>
      <c r="DX1264" s="450"/>
      <c r="DY1264" s="450"/>
      <c r="DZ1264" s="450"/>
      <c r="EA1264" s="450"/>
      <c r="EB1264" s="450"/>
      <c r="EC1264" s="450"/>
      <c r="ED1264" s="450"/>
      <c r="EE1264" s="446"/>
      <c r="EF1264" s="446"/>
      <c r="EL1264" s="4"/>
      <c r="EM1264" s="4"/>
      <c r="EN1264" s="5"/>
      <c r="EO1264" s="4"/>
      <c r="FA1264" s="23"/>
      <c r="FB1264" s="24"/>
      <c r="FC1264" s="75"/>
      <c r="FD1264" s="76"/>
      <c r="FF1264" s="89"/>
      <c r="IA1264" s="214"/>
      <c r="IB1264" s="215"/>
      <c r="IC1264" s="214"/>
      <c r="ID1264" s="215"/>
      <c r="IE1264" s="214"/>
      <c r="IF1264" s="214"/>
      <c r="IG1264" s="214"/>
      <c r="IH1264" s="233"/>
      <c r="II1264" s="160"/>
      <c r="IJ1264" s="217"/>
      <c r="IK1264" s="218"/>
      <c r="IL1264" s="218"/>
      <c r="IM1264" s="218"/>
      <c r="IO1264" s="391"/>
    </row>
    <row r="1265" spans="1:249" s="6" customFormat="1" ht="15" x14ac:dyDescent="0.2">
      <c r="A1265" s="467" t="s">
        <v>2195</v>
      </c>
      <c r="B1265" s="467" t="s">
        <v>2149</v>
      </c>
      <c r="C1265" s="393" t="s">
        <v>1306</v>
      </c>
      <c r="D1265" s="468"/>
      <c r="E1265" s="462" t="s">
        <v>2141</v>
      </c>
      <c r="F1265" s="14" t="s">
        <v>2149</v>
      </c>
      <c r="G1265" s="14" t="s">
        <v>2149</v>
      </c>
      <c r="H1265" s="469" t="s">
        <v>2149</v>
      </c>
      <c r="I1265" s="462"/>
      <c r="J1265" s="456"/>
      <c r="K1265" s="11"/>
      <c r="L1265" s="11"/>
      <c r="M1265" s="14"/>
      <c r="N1265" s="470"/>
      <c r="O1265" s="14"/>
      <c r="P1265" s="14"/>
      <c r="Q1265" s="14"/>
      <c r="R1265" s="14"/>
      <c r="S1265" s="14"/>
      <c r="T1265" s="469"/>
      <c r="U1265" s="454"/>
      <c r="V1265" s="454"/>
      <c r="W1265" s="9"/>
      <c r="X1265" s="9"/>
      <c r="Y1265" s="10"/>
      <c r="Z1265" s="495" t="s">
        <v>2195</v>
      </c>
      <c r="AA1265" s="11"/>
      <c r="AB1265" s="472"/>
      <c r="AC1265" s="473"/>
      <c r="AD1265" s="473"/>
      <c r="AE1265" s="496" t="s">
        <v>2195</v>
      </c>
      <c r="AF1265" s="12"/>
      <c r="AG1265" s="12"/>
      <c r="AH1265" s="13"/>
      <c r="AI1265" s="14"/>
      <c r="AJ1265" s="14"/>
      <c r="AK1265" s="7"/>
      <c r="AL1265" s="7"/>
      <c r="AM1265" s="15"/>
      <c r="AN1265" s="15"/>
      <c r="AO1265" s="8"/>
      <c r="AP1265" s="453" t="s">
        <v>3252</v>
      </c>
      <c r="AQ1265" s="17"/>
      <c r="AR1265" s="18"/>
      <c r="AS1265" s="19"/>
      <c r="AT1265" s="19"/>
      <c r="AU1265" s="19"/>
      <c r="AV1265" s="19"/>
      <c r="AW1265" s="19"/>
      <c r="AX1265" s="19"/>
      <c r="AY1265" s="19"/>
      <c r="AZ1265" s="20"/>
      <c r="BA1265" s="20"/>
      <c r="BB1265" s="21"/>
      <c r="BC1265" s="22" t="s">
        <v>2179</v>
      </c>
      <c r="BD1265" s="77"/>
      <c r="BE1265" s="91"/>
      <c r="BF1265" s="91"/>
      <c r="BG1265" s="92"/>
      <c r="BH1265"/>
      <c r="BI1265"/>
      <c r="BJ1265"/>
      <c r="BK1265"/>
      <c r="BL1265"/>
      <c r="BM1265"/>
      <c r="BN1265"/>
      <c r="BO1265"/>
      <c r="BP1265"/>
      <c r="BQ1265"/>
      <c r="BR1265"/>
      <c r="BS1265"/>
      <c r="BT1265" s="92"/>
      <c r="BU1265" s="92"/>
      <c r="BV1265" s="92"/>
      <c r="BW1265" s="5"/>
      <c r="BX1265" s="5"/>
      <c r="BY1265" s="5"/>
      <c r="BZ1265" s="5"/>
      <c r="CA1265" s="5"/>
      <c r="CB1265" s="5"/>
      <c r="CC1265" s="5"/>
      <c r="CD1265" s="440"/>
      <c r="CE1265" s="440"/>
      <c r="CF1265" s="441"/>
      <c r="CG1265" s="442"/>
      <c r="CH1265" s="443"/>
      <c r="CI1265" s="443"/>
      <c r="CJ1265" s="443"/>
      <c r="CK1265" s="443"/>
      <c r="CL1265" s="4"/>
      <c r="CM1265" s="4"/>
      <c r="CN1265" s="5"/>
      <c r="CO1265" s="4"/>
      <c r="CP1265" s="444"/>
      <c r="CQ1265" s="445"/>
      <c r="CR1265" s="446"/>
      <c r="CS1265" s="446"/>
      <c r="CT1265" s="444"/>
      <c r="CU1265" s="444"/>
      <c r="CV1265" s="444"/>
      <c r="CW1265" s="444"/>
      <c r="CX1265" s="447"/>
      <c r="CY1265" s="447"/>
      <c r="CZ1265" s="447"/>
      <c r="DA1265" s="447"/>
      <c r="DB1265" s="448"/>
      <c r="DC1265" s="448"/>
      <c r="DD1265" s="446"/>
      <c r="DE1265" s="439"/>
      <c r="DF1265" s="439"/>
      <c r="DG1265" s="439"/>
      <c r="DH1265" s="439"/>
      <c r="DI1265" s="439"/>
      <c r="DJ1265" s="439"/>
      <c r="DK1265" s="439"/>
      <c r="DL1265" s="446"/>
      <c r="DM1265" s="446"/>
      <c r="DN1265" s="444"/>
      <c r="DO1265" s="444"/>
      <c r="DP1265" s="444"/>
      <c r="DQ1265" s="444"/>
      <c r="DR1265" s="444"/>
      <c r="DS1265" s="441"/>
      <c r="DT1265" s="449"/>
      <c r="DU1265" s="450"/>
      <c r="DV1265" s="450"/>
      <c r="DW1265" s="450"/>
      <c r="DX1265" s="450"/>
      <c r="DY1265" s="450"/>
      <c r="DZ1265" s="450"/>
      <c r="EA1265" s="450"/>
      <c r="EB1265" s="450"/>
      <c r="EC1265" s="450"/>
      <c r="ED1265" s="450"/>
      <c r="EE1265" s="446"/>
      <c r="EF1265" s="446"/>
      <c r="EL1265" s="4"/>
      <c r="EM1265" s="4"/>
      <c r="EN1265" s="5"/>
      <c r="EO1265" s="4"/>
      <c r="FA1265" s="23"/>
      <c r="FB1265" s="24"/>
      <c r="FC1265" s="75"/>
      <c r="FD1265" s="76"/>
      <c r="FF1265" s="89"/>
      <c r="IA1265" s="214"/>
      <c r="IB1265" s="215"/>
      <c r="IC1265" s="214"/>
      <c r="ID1265" s="215"/>
      <c r="IE1265" s="214"/>
      <c r="IF1265" s="214"/>
      <c r="IG1265" s="214"/>
      <c r="IH1265" s="233"/>
      <c r="II1265" s="160"/>
      <c r="IJ1265" s="217"/>
      <c r="IK1265" s="218"/>
      <c r="IL1265" s="218"/>
      <c r="IM1265" s="218"/>
      <c r="IO1265" s="391"/>
    </row>
    <row r="1266" spans="1:249" s="6" customFormat="1" ht="15" x14ac:dyDescent="0.2">
      <c r="A1266" s="467" t="s">
        <v>2195</v>
      </c>
      <c r="B1266" s="467" t="s">
        <v>2149</v>
      </c>
      <c r="C1266" s="393" t="s">
        <v>1307</v>
      </c>
      <c r="D1266" s="468"/>
      <c r="E1266" s="462" t="s">
        <v>2141</v>
      </c>
      <c r="F1266" s="14" t="s">
        <v>2149</v>
      </c>
      <c r="G1266" s="14" t="s">
        <v>2149</v>
      </c>
      <c r="H1266" s="469" t="s">
        <v>2149</v>
      </c>
      <c r="I1266" s="462"/>
      <c r="J1266" s="456"/>
      <c r="K1266" s="11"/>
      <c r="L1266" s="11"/>
      <c r="M1266" s="14"/>
      <c r="N1266" s="470"/>
      <c r="O1266" s="14"/>
      <c r="P1266" s="14"/>
      <c r="Q1266" s="14"/>
      <c r="R1266" s="14"/>
      <c r="S1266" s="14"/>
      <c r="T1266" s="469"/>
      <c r="U1266" s="454"/>
      <c r="V1266" s="454"/>
      <c r="W1266" s="9"/>
      <c r="X1266" s="9"/>
      <c r="Y1266" s="10"/>
      <c r="Z1266" s="495" t="s">
        <v>2195</v>
      </c>
      <c r="AA1266" s="11"/>
      <c r="AB1266" s="472"/>
      <c r="AC1266" s="473"/>
      <c r="AD1266" s="473"/>
      <c r="AE1266" s="496" t="s">
        <v>2195</v>
      </c>
      <c r="AF1266" s="12"/>
      <c r="AG1266" s="12"/>
      <c r="AH1266" s="13"/>
      <c r="AI1266" s="14"/>
      <c r="AJ1266" s="14"/>
      <c r="AK1266" s="7"/>
      <c r="AL1266" s="7"/>
      <c r="AM1266" s="15"/>
      <c r="AN1266" s="15"/>
      <c r="AO1266" s="8"/>
      <c r="AP1266" s="453" t="s">
        <v>694</v>
      </c>
      <c r="AQ1266" s="17"/>
      <c r="AR1266" s="18"/>
      <c r="AS1266" s="19"/>
      <c r="AT1266" s="19"/>
      <c r="AU1266" s="19"/>
      <c r="AV1266" s="19"/>
      <c r="AW1266" s="19"/>
      <c r="AX1266" s="19"/>
      <c r="AY1266" s="19"/>
      <c r="AZ1266" s="20"/>
      <c r="BA1266" s="20"/>
      <c r="BB1266" s="21"/>
      <c r="BC1266" s="22" t="s">
        <v>2179</v>
      </c>
      <c r="BD1266" s="77"/>
      <c r="BE1266" s="91"/>
      <c r="BF1266" s="91"/>
      <c r="BG1266" s="92"/>
      <c r="BH1266"/>
      <c r="BI1266"/>
      <c r="BJ1266"/>
      <c r="BK1266"/>
      <c r="BL1266"/>
      <c r="BM1266"/>
      <c r="BN1266"/>
      <c r="BO1266"/>
      <c r="BP1266"/>
      <c r="BQ1266"/>
      <c r="BR1266"/>
      <c r="BS1266"/>
      <c r="BT1266" s="92"/>
      <c r="BU1266" s="92"/>
      <c r="BV1266" s="92"/>
      <c r="BW1266" s="5"/>
      <c r="BX1266" s="5"/>
      <c r="BY1266" s="5"/>
      <c r="BZ1266" s="5"/>
      <c r="CA1266" s="5"/>
      <c r="CB1266" s="5"/>
      <c r="CC1266" s="5"/>
      <c r="CD1266" s="440"/>
      <c r="CE1266" s="440"/>
      <c r="CF1266" s="441"/>
      <c r="CG1266" s="442"/>
      <c r="CH1266" s="443"/>
      <c r="CI1266" s="443"/>
      <c r="CJ1266" s="443"/>
      <c r="CK1266" s="443"/>
      <c r="CL1266" s="4"/>
      <c r="CM1266" s="4"/>
      <c r="CN1266" s="5"/>
      <c r="CO1266" s="4"/>
      <c r="CP1266" s="444"/>
      <c r="CQ1266" s="445"/>
      <c r="CR1266" s="446"/>
      <c r="CS1266" s="446"/>
      <c r="CT1266" s="444"/>
      <c r="CU1266" s="444"/>
      <c r="CV1266" s="444"/>
      <c r="CW1266" s="444"/>
      <c r="CX1266" s="447"/>
      <c r="CY1266" s="447"/>
      <c r="CZ1266" s="447"/>
      <c r="DA1266" s="447"/>
      <c r="DB1266" s="448"/>
      <c r="DC1266" s="448"/>
      <c r="DD1266" s="446"/>
      <c r="DE1266" s="439"/>
      <c r="DF1266" s="439"/>
      <c r="DG1266" s="439"/>
      <c r="DH1266" s="439"/>
      <c r="DI1266" s="439"/>
      <c r="DJ1266" s="439"/>
      <c r="DK1266" s="439"/>
      <c r="DL1266" s="446"/>
      <c r="DM1266" s="446"/>
      <c r="DN1266" s="444"/>
      <c r="DO1266" s="444"/>
      <c r="DP1266" s="444"/>
      <c r="DQ1266" s="444"/>
      <c r="DR1266" s="444"/>
      <c r="DS1266" s="441"/>
      <c r="DT1266" s="449"/>
      <c r="DU1266" s="450"/>
      <c r="DV1266" s="450"/>
      <c r="DW1266" s="450"/>
      <c r="DX1266" s="450"/>
      <c r="DY1266" s="450"/>
      <c r="DZ1266" s="450"/>
      <c r="EA1266" s="450"/>
      <c r="EB1266" s="450"/>
      <c r="EC1266" s="450"/>
      <c r="ED1266" s="450"/>
      <c r="EE1266" s="446"/>
      <c r="EF1266" s="446"/>
      <c r="EL1266" s="4"/>
      <c r="EM1266" s="4"/>
      <c r="EN1266" s="5"/>
      <c r="EO1266" s="4"/>
      <c r="FA1266" s="23"/>
      <c r="FB1266" s="24"/>
      <c r="FC1266" s="75"/>
      <c r="FD1266" s="76"/>
      <c r="FF1266" s="89"/>
      <c r="IA1266" s="214"/>
      <c r="IB1266" s="215"/>
      <c r="IC1266" s="214"/>
      <c r="ID1266" s="215"/>
      <c r="IE1266" s="214"/>
      <c r="IF1266" s="214"/>
      <c r="IG1266" s="214"/>
      <c r="IH1266" s="233"/>
      <c r="II1266" s="160"/>
      <c r="IJ1266" s="217"/>
      <c r="IK1266" s="218"/>
      <c r="IL1266" s="218"/>
      <c r="IM1266" s="218"/>
      <c r="IO1266" s="391"/>
    </row>
    <row r="1267" spans="1:249" s="6" customFormat="1" ht="15" x14ac:dyDescent="0.2">
      <c r="A1267" s="467" t="s">
        <v>2195</v>
      </c>
      <c r="B1267" s="467" t="s">
        <v>2149</v>
      </c>
      <c r="C1267" s="393" t="s">
        <v>1308</v>
      </c>
      <c r="D1267" s="468"/>
      <c r="E1267" s="462" t="s">
        <v>2139</v>
      </c>
      <c r="F1267" s="14" t="s">
        <v>2149</v>
      </c>
      <c r="G1267" s="14" t="s">
        <v>2149</v>
      </c>
      <c r="H1267" s="469" t="s">
        <v>2149</v>
      </c>
      <c r="I1267" s="462"/>
      <c r="J1267" s="456"/>
      <c r="K1267" s="11"/>
      <c r="L1267" s="11"/>
      <c r="M1267" s="14"/>
      <c r="N1267" s="470"/>
      <c r="O1267" s="14"/>
      <c r="P1267" s="14"/>
      <c r="Q1267" s="14"/>
      <c r="R1267" s="14"/>
      <c r="S1267" s="14"/>
      <c r="T1267" s="469"/>
      <c r="U1267" s="454"/>
      <c r="V1267" s="454"/>
      <c r="W1267" s="9"/>
      <c r="X1267" s="9"/>
      <c r="Y1267" s="10"/>
      <c r="Z1267" s="495" t="s">
        <v>2195</v>
      </c>
      <c r="AA1267" s="11"/>
      <c r="AB1267" s="472"/>
      <c r="AC1267" s="473"/>
      <c r="AD1267" s="473"/>
      <c r="AE1267" s="496" t="s">
        <v>2195</v>
      </c>
      <c r="AF1267" s="12"/>
      <c r="AG1267" s="12"/>
      <c r="AH1267" s="13"/>
      <c r="AI1267" s="14"/>
      <c r="AJ1267" s="14"/>
      <c r="AK1267" s="7"/>
      <c r="AL1267" s="7"/>
      <c r="AM1267" s="15"/>
      <c r="AN1267" s="15"/>
      <c r="AO1267" s="8"/>
      <c r="AP1267" s="453" t="s">
        <v>695</v>
      </c>
      <c r="AQ1267" s="17"/>
      <c r="AR1267" s="18"/>
      <c r="AS1267" s="19"/>
      <c r="AT1267" s="19"/>
      <c r="AU1267" s="19"/>
      <c r="AV1267" s="19"/>
      <c r="AW1267" s="19"/>
      <c r="AX1267" s="19"/>
      <c r="AY1267" s="19"/>
      <c r="AZ1267" s="20"/>
      <c r="BA1267" s="20"/>
      <c r="BB1267" s="21"/>
      <c r="BC1267" s="22" t="s">
        <v>2179</v>
      </c>
      <c r="BD1267" s="77"/>
      <c r="BE1267" s="91"/>
      <c r="BF1267" s="91"/>
      <c r="BG1267" s="92"/>
      <c r="BH1267"/>
      <c r="BI1267"/>
      <c r="BJ1267"/>
      <c r="BK1267"/>
      <c r="BL1267"/>
      <c r="BM1267"/>
      <c r="BN1267"/>
      <c r="BO1267"/>
      <c r="BP1267"/>
      <c r="BQ1267"/>
      <c r="BR1267"/>
      <c r="BS1267"/>
      <c r="BT1267" s="92"/>
      <c r="BU1267" s="92"/>
      <c r="BV1267" s="92"/>
      <c r="BW1267" s="5"/>
      <c r="BX1267" s="5"/>
      <c r="BY1267" s="5"/>
      <c r="BZ1267" s="5"/>
      <c r="CA1267" s="5"/>
      <c r="CB1267" s="5"/>
      <c r="CC1267" s="5"/>
      <c r="CD1267" s="440"/>
      <c r="CE1267" s="440"/>
      <c r="CF1267" s="441"/>
      <c r="CG1267" s="442"/>
      <c r="CH1267" s="443"/>
      <c r="CI1267" s="443"/>
      <c r="CJ1267" s="443"/>
      <c r="CK1267" s="443"/>
      <c r="CL1267" s="4"/>
      <c r="CM1267" s="4"/>
      <c r="CN1267" s="5"/>
      <c r="CO1267" s="4"/>
      <c r="CP1267" s="444"/>
      <c r="CQ1267" s="445"/>
      <c r="CR1267" s="446"/>
      <c r="CS1267" s="446"/>
      <c r="CT1267" s="444"/>
      <c r="CU1267" s="444"/>
      <c r="CV1267" s="444"/>
      <c r="CW1267" s="444"/>
      <c r="CX1267" s="447"/>
      <c r="CY1267" s="447"/>
      <c r="CZ1267" s="447"/>
      <c r="DA1267" s="447"/>
      <c r="DB1267" s="448"/>
      <c r="DC1267" s="448"/>
      <c r="DD1267" s="446"/>
      <c r="DE1267" s="439"/>
      <c r="DF1267" s="439"/>
      <c r="DG1267" s="439"/>
      <c r="DH1267" s="439"/>
      <c r="DI1267" s="439"/>
      <c r="DJ1267" s="439"/>
      <c r="DK1267" s="439"/>
      <c r="DL1267" s="446"/>
      <c r="DM1267" s="446"/>
      <c r="DN1267" s="444"/>
      <c r="DO1267" s="444"/>
      <c r="DP1267" s="444"/>
      <c r="DQ1267" s="444"/>
      <c r="DR1267" s="444"/>
      <c r="DS1267" s="441"/>
      <c r="DT1267" s="449"/>
      <c r="DU1267" s="450"/>
      <c r="DV1267" s="450"/>
      <c r="DW1267" s="450"/>
      <c r="DX1267" s="450"/>
      <c r="DY1267" s="450"/>
      <c r="DZ1267" s="450"/>
      <c r="EA1267" s="450"/>
      <c r="EB1267" s="450"/>
      <c r="EC1267" s="450"/>
      <c r="ED1267" s="450"/>
      <c r="EE1267" s="446"/>
      <c r="EF1267" s="446"/>
      <c r="EL1267" s="4"/>
      <c r="EM1267" s="4"/>
      <c r="EN1267" s="5"/>
      <c r="EO1267" s="4"/>
      <c r="FA1267" s="23"/>
      <c r="FB1267" s="24"/>
      <c r="FC1267" s="75"/>
      <c r="FD1267" s="76"/>
      <c r="FF1267" s="89"/>
      <c r="IA1267" s="214"/>
      <c r="IB1267" s="215"/>
      <c r="IC1267" s="214"/>
      <c r="ID1267" s="215"/>
      <c r="IE1267" s="214"/>
      <c r="IF1267" s="214"/>
      <c r="IG1267" s="214"/>
      <c r="IH1267" s="233"/>
      <c r="II1267" s="160"/>
      <c r="IJ1267" s="217"/>
      <c r="IK1267" s="218"/>
      <c r="IL1267" s="218"/>
      <c r="IM1267" s="218"/>
      <c r="IO1267" s="391"/>
    </row>
    <row r="1268" spans="1:249" s="6" customFormat="1" ht="15" x14ac:dyDescent="0.2">
      <c r="A1268" s="467" t="s">
        <v>2195</v>
      </c>
      <c r="B1268" s="467" t="s">
        <v>2149</v>
      </c>
      <c r="C1268" s="393" t="s">
        <v>3112</v>
      </c>
      <c r="D1268" s="468"/>
      <c r="E1268" s="462" t="s">
        <v>2141</v>
      </c>
      <c r="F1268" s="14" t="s">
        <v>2149</v>
      </c>
      <c r="G1268" s="14" t="s">
        <v>2149</v>
      </c>
      <c r="H1268" s="469" t="s">
        <v>2149</v>
      </c>
      <c r="I1268" s="462"/>
      <c r="J1268" s="456"/>
      <c r="K1268" s="11"/>
      <c r="L1268" s="11"/>
      <c r="M1268" s="14"/>
      <c r="N1268" s="470"/>
      <c r="O1268" s="14"/>
      <c r="P1268" s="14"/>
      <c r="Q1268" s="14"/>
      <c r="R1268" s="14"/>
      <c r="S1268" s="14"/>
      <c r="T1268" s="469"/>
      <c r="U1268" s="454"/>
      <c r="V1268" s="454"/>
      <c r="W1268" s="9"/>
      <c r="X1268" s="9"/>
      <c r="Y1268" s="10"/>
      <c r="Z1268" s="495" t="s">
        <v>2195</v>
      </c>
      <c r="AA1268" s="11"/>
      <c r="AB1268" s="472"/>
      <c r="AC1268" s="473"/>
      <c r="AD1268" s="473"/>
      <c r="AE1268" s="496" t="s">
        <v>2195</v>
      </c>
      <c r="AF1268" s="12"/>
      <c r="AG1268" s="12"/>
      <c r="AH1268" s="13"/>
      <c r="AI1268" s="14"/>
      <c r="AJ1268" s="14"/>
      <c r="AK1268" s="7"/>
      <c r="AL1268" s="7"/>
      <c r="AM1268" s="15"/>
      <c r="AN1268" s="15"/>
      <c r="AO1268" s="8"/>
      <c r="AP1268" s="453" t="s">
        <v>696</v>
      </c>
      <c r="AQ1268" s="17"/>
      <c r="AR1268" s="18"/>
      <c r="AS1268" s="19"/>
      <c r="AT1268" s="19"/>
      <c r="AU1268" s="19"/>
      <c r="AV1268" s="19"/>
      <c r="AW1268" s="19"/>
      <c r="AX1268" s="19"/>
      <c r="AY1268" s="19"/>
      <c r="AZ1268" s="20"/>
      <c r="BA1268" s="20"/>
      <c r="BB1268" s="21"/>
      <c r="BC1268" s="22" t="s">
        <v>2163</v>
      </c>
      <c r="BD1268" s="77"/>
      <c r="BE1268" s="91"/>
      <c r="BF1268" s="91"/>
      <c r="BG1268" s="92"/>
      <c r="BH1268"/>
      <c r="BI1268"/>
      <c r="BJ1268"/>
      <c r="BK1268"/>
      <c r="BL1268"/>
      <c r="BM1268"/>
      <c r="BN1268"/>
      <c r="BO1268"/>
      <c r="BP1268"/>
      <c r="BQ1268"/>
      <c r="BR1268"/>
      <c r="BS1268"/>
      <c r="BT1268" s="92"/>
      <c r="BU1268" s="92"/>
      <c r="BV1268" s="92"/>
      <c r="BW1268" s="5"/>
      <c r="BX1268" s="5"/>
      <c r="BY1268" s="5"/>
      <c r="BZ1268" s="5"/>
      <c r="CA1268" s="5"/>
      <c r="CB1268" s="5"/>
      <c r="CC1268" s="5"/>
      <c r="CD1268" s="440"/>
      <c r="CE1268" s="440"/>
      <c r="CF1268" s="441"/>
      <c r="CG1268" s="442"/>
      <c r="CH1268" s="443"/>
      <c r="CI1268" s="443"/>
      <c r="CJ1268" s="443"/>
      <c r="CK1268" s="443"/>
      <c r="CL1268" s="4"/>
      <c r="CM1268" s="4"/>
      <c r="CN1268" s="5"/>
      <c r="CO1268" s="4"/>
      <c r="CP1268" s="444"/>
      <c r="CQ1268" s="445"/>
      <c r="CR1268" s="446"/>
      <c r="CS1268" s="446"/>
      <c r="CT1268" s="444"/>
      <c r="CU1268" s="444"/>
      <c r="CV1268" s="444"/>
      <c r="CW1268" s="444"/>
      <c r="CX1268" s="447"/>
      <c r="CY1268" s="447"/>
      <c r="CZ1268" s="447"/>
      <c r="DA1268" s="447"/>
      <c r="DB1268" s="448"/>
      <c r="DC1268" s="448"/>
      <c r="DD1268" s="446"/>
      <c r="DE1268" s="439"/>
      <c r="DF1268" s="439"/>
      <c r="DG1268" s="439"/>
      <c r="DH1268" s="439"/>
      <c r="DI1268" s="439"/>
      <c r="DJ1268" s="439"/>
      <c r="DK1268" s="439"/>
      <c r="DL1268" s="446"/>
      <c r="DM1268" s="446"/>
      <c r="DN1268" s="444"/>
      <c r="DO1268" s="444"/>
      <c r="DP1268" s="444"/>
      <c r="DQ1268" s="444"/>
      <c r="DR1268" s="444"/>
      <c r="DS1268" s="441"/>
      <c r="DT1268" s="449"/>
      <c r="DU1268" s="450"/>
      <c r="DV1268" s="450"/>
      <c r="DW1268" s="450"/>
      <c r="DX1268" s="450"/>
      <c r="DY1268" s="450"/>
      <c r="DZ1268" s="450"/>
      <c r="EA1268" s="450"/>
      <c r="EB1268" s="450"/>
      <c r="EC1268" s="450"/>
      <c r="ED1268" s="450"/>
      <c r="EE1268" s="446"/>
      <c r="EF1268" s="446"/>
      <c r="EL1268" s="4"/>
      <c r="EM1268" s="4"/>
      <c r="EN1268" s="5"/>
      <c r="EO1268" s="4"/>
      <c r="FA1268" s="23"/>
      <c r="FB1268" s="24"/>
      <c r="FC1268" s="75"/>
      <c r="FD1268" s="76"/>
      <c r="FF1268" s="89"/>
      <c r="IA1268" s="214"/>
      <c r="IB1268" s="215"/>
      <c r="IC1268" s="214"/>
      <c r="ID1268" s="215"/>
      <c r="IE1268" s="214"/>
      <c r="IF1268" s="214"/>
      <c r="IG1268" s="214"/>
      <c r="IH1268" s="233"/>
      <c r="II1268" s="160"/>
      <c r="IJ1268" s="217"/>
      <c r="IK1268" s="218"/>
      <c r="IL1268" s="218"/>
      <c r="IM1268" s="218"/>
      <c r="IO1268" s="391"/>
    </row>
    <row r="1269" spans="1:249" s="6" customFormat="1" ht="15" x14ac:dyDescent="0.2">
      <c r="A1269" s="467" t="s">
        <v>2161</v>
      </c>
      <c r="B1269" s="467" t="s">
        <v>2149</v>
      </c>
      <c r="C1269" s="393" t="s">
        <v>3113</v>
      </c>
      <c r="D1269" s="468"/>
      <c r="E1269" s="462" t="s">
        <v>2142</v>
      </c>
      <c r="F1269" s="14" t="s">
        <v>2142</v>
      </c>
      <c r="G1269" s="14" t="s">
        <v>2142</v>
      </c>
      <c r="H1269" s="469" t="s">
        <v>2149</v>
      </c>
      <c r="I1269" s="462"/>
      <c r="J1269" s="456"/>
      <c r="K1269" s="11"/>
      <c r="L1269" s="11"/>
      <c r="M1269" s="14"/>
      <c r="N1269" s="470"/>
      <c r="O1269" s="14"/>
      <c r="P1269" s="14"/>
      <c r="Q1269" s="14"/>
      <c r="R1269" s="14"/>
      <c r="S1269" s="14"/>
      <c r="T1269" s="469"/>
      <c r="U1269" s="454"/>
      <c r="V1269" s="454"/>
      <c r="W1269" s="9"/>
      <c r="X1269" s="9"/>
      <c r="Y1269" s="10"/>
      <c r="Z1269" s="495" t="s">
        <v>2161</v>
      </c>
      <c r="AA1269" s="11"/>
      <c r="AB1269" s="472"/>
      <c r="AC1269" s="473"/>
      <c r="AD1269" s="473"/>
      <c r="AE1269" s="496" t="s">
        <v>2161</v>
      </c>
      <c r="AF1269" s="12"/>
      <c r="AG1269" s="12"/>
      <c r="AH1269" s="13"/>
      <c r="AI1269" s="14"/>
      <c r="AJ1269" s="14"/>
      <c r="AK1269" s="7"/>
      <c r="AL1269" s="7"/>
      <c r="AM1269" s="15"/>
      <c r="AN1269" s="15"/>
      <c r="AO1269" s="8"/>
      <c r="AP1269" s="453" t="s">
        <v>697</v>
      </c>
      <c r="AQ1269" s="17"/>
      <c r="AR1269" s="18"/>
      <c r="AS1269" s="19"/>
      <c r="AT1269" s="19"/>
      <c r="AU1269" s="19"/>
      <c r="AV1269" s="19"/>
      <c r="AW1269" s="19"/>
      <c r="AX1269" s="19"/>
      <c r="AY1269" s="19"/>
      <c r="AZ1269" s="20"/>
      <c r="BA1269" s="20"/>
      <c r="BB1269" s="21"/>
      <c r="BC1269" s="22" t="s">
        <v>2163</v>
      </c>
      <c r="BD1269" s="77"/>
      <c r="BE1269" s="91"/>
      <c r="BF1269" s="91"/>
      <c r="BG1269" s="92"/>
      <c r="BH1269"/>
      <c r="BI1269"/>
      <c r="BJ1269"/>
      <c r="BK1269"/>
      <c r="BL1269"/>
      <c r="BM1269"/>
      <c r="BN1269"/>
      <c r="BO1269"/>
      <c r="BP1269"/>
      <c r="BQ1269"/>
      <c r="BR1269"/>
      <c r="BS1269"/>
      <c r="BT1269" s="92"/>
      <c r="BU1269" s="92"/>
      <c r="BV1269" s="92"/>
      <c r="BW1269" s="5"/>
      <c r="BX1269" s="5"/>
      <c r="BY1269" s="5"/>
      <c r="BZ1269" s="5"/>
      <c r="CA1269" s="5"/>
      <c r="CB1269" s="5"/>
      <c r="CC1269" s="5"/>
      <c r="CD1269" s="440"/>
      <c r="CE1269" s="440"/>
      <c r="CF1269" s="441"/>
      <c r="CG1269" s="442"/>
      <c r="CH1269" s="443"/>
      <c r="CI1269" s="443"/>
      <c r="CJ1269" s="443"/>
      <c r="CK1269" s="443"/>
      <c r="CL1269" s="4"/>
      <c r="CM1269" s="4"/>
      <c r="CN1269" s="5"/>
      <c r="CO1269" s="4"/>
      <c r="CP1269" s="444"/>
      <c r="CQ1269" s="445"/>
      <c r="CR1269" s="446"/>
      <c r="CS1269" s="446"/>
      <c r="CT1269" s="444"/>
      <c r="CU1269" s="444"/>
      <c r="CV1269" s="444"/>
      <c r="CW1269" s="444"/>
      <c r="CX1269" s="447"/>
      <c r="CY1269" s="447"/>
      <c r="CZ1269" s="447"/>
      <c r="DA1269" s="447"/>
      <c r="DB1269" s="448"/>
      <c r="DC1269" s="448"/>
      <c r="DD1269" s="446"/>
      <c r="DE1269" s="439"/>
      <c r="DF1269" s="439"/>
      <c r="DG1269" s="439"/>
      <c r="DH1269" s="439"/>
      <c r="DI1269" s="439"/>
      <c r="DJ1269" s="439"/>
      <c r="DK1269" s="439"/>
      <c r="DL1269" s="446"/>
      <c r="DM1269" s="446"/>
      <c r="DN1269" s="444"/>
      <c r="DO1269" s="444"/>
      <c r="DP1269" s="444"/>
      <c r="DQ1269" s="444"/>
      <c r="DR1269" s="444"/>
      <c r="DS1269" s="441"/>
      <c r="DT1269" s="449"/>
      <c r="DU1269" s="450"/>
      <c r="DV1269" s="450"/>
      <c r="DW1269" s="450"/>
      <c r="DX1269" s="450"/>
      <c r="DY1269" s="450"/>
      <c r="DZ1269" s="450"/>
      <c r="EA1269" s="450"/>
      <c r="EB1269" s="450"/>
      <c r="EC1269" s="450"/>
      <c r="ED1269" s="450"/>
      <c r="EE1269" s="446"/>
      <c r="EF1269" s="446"/>
      <c r="EL1269" s="4"/>
      <c r="EM1269" s="4"/>
      <c r="EN1269" s="5"/>
      <c r="EO1269" s="4"/>
      <c r="FA1269" s="23"/>
      <c r="FB1269" s="24"/>
      <c r="FC1269" s="75"/>
      <c r="FD1269" s="76"/>
      <c r="FF1269" s="89"/>
      <c r="IA1269" s="214"/>
      <c r="IB1269" s="215"/>
      <c r="IC1269" s="214"/>
      <c r="ID1269" s="215"/>
      <c r="IE1269" s="214"/>
      <c r="IF1269" s="214"/>
      <c r="IG1269" s="214"/>
      <c r="IH1269" s="233"/>
      <c r="II1269" s="160"/>
      <c r="IJ1269" s="217"/>
      <c r="IK1269" s="218"/>
      <c r="IL1269" s="218"/>
      <c r="IM1269" s="218"/>
      <c r="IO1269" s="391"/>
    </row>
    <row r="1270" spans="1:249" s="6" customFormat="1" ht="15" x14ac:dyDescent="0.2">
      <c r="A1270" s="467" t="s">
        <v>2195</v>
      </c>
      <c r="B1270" s="467" t="s">
        <v>2149</v>
      </c>
      <c r="C1270" s="393" t="s">
        <v>1309</v>
      </c>
      <c r="D1270" s="468"/>
      <c r="E1270" s="462" t="s">
        <v>2138</v>
      </c>
      <c r="F1270" s="14" t="s">
        <v>2149</v>
      </c>
      <c r="G1270" s="14" t="s">
        <v>2149</v>
      </c>
      <c r="H1270" s="469" t="s">
        <v>2149</v>
      </c>
      <c r="I1270" s="462"/>
      <c r="J1270" s="456"/>
      <c r="K1270" s="11"/>
      <c r="L1270" s="11"/>
      <c r="M1270" s="14"/>
      <c r="N1270" s="470"/>
      <c r="O1270" s="14"/>
      <c r="P1270" s="14"/>
      <c r="Q1270" s="14"/>
      <c r="R1270" s="14"/>
      <c r="S1270" s="14"/>
      <c r="T1270" s="469"/>
      <c r="U1270" s="454"/>
      <c r="V1270" s="454"/>
      <c r="W1270" s="9"/>
      <c r="X1270" s="9"/>
      <c r="Y1270" s="10"/>
      <c r="Z1270" s="495" t="s">
        <v>2195</v>
      </c>
      <c r="AA1270" s="11"/>
      <c r="AB1270" s="472"/>
      <c r="AC1270" s="473"/>
      <c r="AD1270" s="473"/>
      <c r="AE1270" s="496" t="s">
        <v>2195</v>
      </c>
      <c r="AF1270" s="12"/>
      <c r="AG1270" s="12"/>
      <c r="AH1270" s="13"/>
      <c r="AI1270" s="14"/>
      <c r="AJ1270" s="14"/>
      <c r="AK1270" s="7"/>
      <c r="AL1270" s="7"/>
      <c r="AM1270" s="15"/>
      <c r="AN1270" s="15"/>
      <c r="AO1270" s="8"/>
      <c r="AP1270" s="453" t="s">
        <v>698</v>
      </c>
      <c r="AQ1270" s="17"/>
      <c r="AR1270" s="18"/>
      <c r="AS1270" s="19"/>
      <c r="AT1270" s="19"/>
      <c r="AU1270" s="19"/>
      <c r="AV1270" s="19"/>
      <c r="AW1270" s="19"/>
      <c r="AX1270" s="19"/>
      <c r="AY1270" s="19"/>
      <c r="AZ1270" s="20"/>
      <c r="BA1270" s="20"/>
      <c r="BB1270" s="21"/>
      <c r="BC1270" s="22" t="s">
        <v>2179</v>
      </c>
      <c r="BD1270" s="77"/>
      <c r="BE1270" s="91"/>
      <c r="BF1270" s="91"/>
      <c r="BG1270" s="92"/>
      <c r="BH1270"/>
      <c r="BI1270"/>
      <c r="BJ1270"/>
      <c r="BK1270"/>
      <c r="BL1270"/>
      <c r="BM1270"/>
      <c r="BN1270"/>
      <c r="BO1270"/>
      <c r="BP1270"/>
      <c r="BQ1270"/>
      <c r="BR1270"/>
      <c r="BS1270"/>
      <c r="BT1270" s="92"/>
      <c r="BU1270" s="92"/>
      <c r="BV1270" s="92"/>
      <c r="BW1270" s="5"/>
      <c r="BX1270" s="5"/>
      <c r="BY1270" s="5"/>
      <c r="BZ1270" s="5"/>
      <c r="CA1270" s="5"/>
      <c r="CB1270" s="5"/>
      <c r="CC1270" s="5"/>
      <c r="CD1270" s="440"/>
      <c r="CE1270" s="440"/>
      <c r="CF1270" s="441"/>
      <c r="CG1270" s="442"/>
      <c r="CH1270" s="443"/>
      <c r="CI1270" s="443"/>
      <c r="CJ1270" s="443"/>
      <c r="CK1270" s="443"/>
      <c r="CL1270" s="4"/>
      <c r="CM1270" s="4"/>
      <c r="CN1270" s="5"/>
      <c r="CO1270" s="4"/>
      <c r="CP1270" s="444"/>
      <c r="CQ1270" s="445"/>
      <c r="CR1270" s="446"/>
      <c r="CS1270" s="446"/>
      <c r="CT1270" s="444"/>
      <c r="CU1270" s="444"/>
      <c r="CV1270" s="444"/>
      <c r="CW1270" s="444"/>
      <c r="CX1270" s="447"/>
      <c r="CY1270" s="447"/>
      <c r="CZ1270" s="447"/>
      <c r="DA1270" s="447"/>
      <c r="DB1270" s="448"/>
      <c r="DC1270" s="448"/>
      <c r="DD1270" s="446"/>
      <c r="DE1270" s="439"/>
      <c r="DF1270" s="439"/>
      <c r="DG1270" s="439"/>
      <c r="DH1270" s="439"/>
      <c r="DI1270" s="439"/>
      <c r="DJ1270" s="439"/>
      <c r="DK1270" s="439"/>
      <c r="DL1270" s="446"/>
      <c r="DM1270" s="446"/>
      <c r="DN1270" s="444"/>
      <c r="DO1270" s="444"/>
      <c r="DP1270" s="444"/>
      <c r="DQ1270" s="444"/>
      <c r="DR1270" s="444"/>
      <c r="DS1270" s="441"/>
      <c r="DT1270" s="449"/>
      <c r="DU1270" s="450"/>
      <c r="DV1270" s="450"/>
      <c r="DW1270" s="450"/>
      <c r="DX1270" s="450"/>
      <c r="DY1270" s="450"/>
      <c r="DZ1270" s="450"/>
      <c r="EA1270" s="450"/>
      <c r="EB1270" s="450"/>
      <c r="EC1270" s="450"/>
      <c r="ED1270" s="450"/>
      <c r="EE1270" s="446"/>
      <c r="EF1270" s="446"/>
      <c r="EL1270" s="4"/>
      <c r="EM1270" s="4"/>
      <c r="EN1270" s="5"/>
      <c r="EO1270" s="4"/>
      <c r="FA1270" s="23"/>
      <c r="FB1270" s="24"/>
      <c r="FC1270" s="75"/>
      <c r="FD1270" s="76"/>
      <c r="FF1270" s="89"/>
      <c r="IA1270" s="214"/>
      <c r="IB1270" s="215"/>
      <c r="IC1270" s="214"/>
      <c r="ID1270" s="215"/>
      <c r="IE1270" s="214"/>
      <c r="IF1270" s="214"/>
      <c r="IG1270" s="214"/>
      <c r="IH1270" s="233"/>
      <c r="II1270" s="160"/>
      <c r="IJ1270" s="217"/>
      <c r="IK1270" s="218"/>
      <c r="IL1270" s="218"/>
      <c r="IM1270" s="218"/>
      <c r="IO1270" s="391"/>
    </row>
    <row r="1271" spans="1:249" s="6" customFormat="1" ht="15" x14ac:dyDescent="0.2">
      <c r="A1271" s="467" t="s">
        <v>2195</v>
      </c>
      <c r="B1271" s="467" t="s">
        <v>2149</v>
      </c>
      <c r="C1271" s="393" t="s">
        <v>1310</v>
      </c>
      <c r="D1271" s="468"/>
      <c r="E1271" s="462" t="s">
        <v>2137</v>
      </c>
      <c r="F1271" s="14" t="s">
        <v>2149</v>
      </c>
      <c r="G1271" s="14" t="s">
        <v>2149</v>
      </c>
      <c r="H1271" s="469" t="s">
        <v>2149</v>
      </c>
      <c r="I1271" s="462"/>
      <c r="J1271" s="456"/>
      <c r="K1271" s="11"/>
      <c r="L1271" s="11"/>
      <c r="M1271" s="14"/>
      <c r="N1271" s="470"/>
      <c r="O1271" s="14"/>
      <c r="P1271" s="14"/>
      <c r="Q1271" s="14"/>
      <c r="R1271" s="14"/>
      <c r="S1271" s="14"/>
      <c r="T1271" s="469"/>
      <c r="U1271" s="454"/>
      <c r="V1271" s="454"/>
      <c r="W1271" s="9"/>
      <c r="X1271" s="9"/>
      <c r="Y1271" s="10"/>
      <c r="Z1271" s="495" t="s">
        <v>2195</v>
      </c>
      <c r="AA1271" s="11"/>
      <c r="AB1271" s="472"/>
      <c r="AC1271" s="473"/>
      <c r="AD1271" s="473"/>
      <c r="AE1271" s="496" t="s">
        <v>2195</v>
      </c>
      <c r="AF1271" s="12"/>
      <c r="AG1271" s="12"/>
      <c r="AH1271" s="13"/>
      <c r="AI1271" s="14"/>
      <c r="AJ1271" s="14"/>
      <c r="AK1271" s="7"/>
      <c r="AL1271" s="7"/>
      <c r="AM1271" s="15"/>
      <c r="AN1271" s="15"/>
      <c r="AO1271" s="8"/>
      <c r="AP1271" s="453" t="s">
        <v>699</v>
      </c>
      <c r="AQ1271" s="17"/>
      <c r="AR1271" s="18"/>
      <c r="AS1271" s="19"/>
      <c r="AT1271" s="19"/>
      <c r="AU1271" s="19"/>
      <c r="AV1271" s="19"/>
      <c r="AW1271" s="19"/>
      <c r="AX1271" s="19"/>
      <c r="AY1271" s="19"/>
      <c r="AZ1271" s="20"/>
      <c r="BA1271" s="20"/>
      <c r="BB1271" s="21"/>
      <c r="BC1271" s="22" t="s">
        <v>2179</v>
      </c>
      <c r="BD1271" s="77"/>
      <c r="BE1271" s="91"/>
      <c r="BF1271" s="91"/>
      <c r="BG1271" s="92"/>
      <c r="BH1271"/>
      <c r="BI1271"/>
      <c r="BJ1271"/>
      <c r="BK1271"/>
      <c r="BL1271"/>
      <c r="BM1271"/>
      <c r="BN1271"/>
      <c r="BO1271"/>
      <c r="BP1271"/>
      <c r="BQ1271"/>
      <c r="BR1271"/>
      <c r="BS1271"/>
      <c r="BT1271" s="92"/>
      <c r="BU1271" s="92"/>
      <c r="BV1271" s="92"/>
      <c r="BW1271" s="5"/>
      <c r="BX1271" s="5"/>
      <c r="BY1271" s="5"/>
      <c r="BZ1271" s="5"/>
      <c r="CA1271" s="5"/>
      <c r="CB1271" s="5"/>
      <c r="CC1271" s="5"/>
      <c r="CD1271" s="440"/>
      <c r="CE1271" s="440"/>
      <c r="CF1271" s="441"/>
      <c r="CG1271" s="442"/>
      <c r="CH1271" s="443"/>
      <c r="CI1271" s="443"/>
      <c r="CJ1271" s="443"/>
      <c r="CK1271" s="443"/>
      <c r="CL1271" s="4"/>
      <c r="CM1271" s="4"/>
      <c r="CN1271" s="5"/>
      <c r="CO1271" s="4"/>
      <c r="CP1271" s="444"/>
      <c r="CQ1271" s="445"/>
      <c r="CR1271" s="446"/>
      <c r="CS1271" s="446"/>
      <c r="CT1271" s="444"/>
      <c r="CU1271" s="444"/>
      <c r="CV1271" s="444"/>
      <c r="CW1271" s="444"/>
      <c r="CX1271" s="447"/>
      <c r="CY1271" s="447"/>
      <c r="CZ1271" s="447"/>
      <c r="DA1271" s="447"/>
      <c r="DB1271" s="448"/>
      <c r="DC1271" s="448"/>
      <c r="DD1271" s="446"/>
      <c r="DE1271" s="439"/>
      <c r="DF1271" s="439"/>
      <c r="DG1271" s="439"/>
      <c r="DH1271" s="439"/>
      <c r="DI1271" s="439"/>
      <c r="DJ1271" s="439"/>
      <c r="DK1271" s="439"/>
      <c r="DL1271" s="446"/>
      <c r="DM1271" s="446"/>
      <c r="DN1271" s="444"/>
      <c r="DO1271" s="444"/>
      <c r="DP1271" s="444"/>
      <c r="DQ1271" s="444"/>
      <c r="DR1271" s="444"/>
      <c r="DS1271" s="441"/>
      <c r="DT1271" s="449"/>
      <c r="DU1271" s="450"/>
      <c r="DV1271" s="450"/>
      <c r="DW1271" s="450"/>
      <c r="DX1271" s="450"/>
      <c r="DY1271" s="450"/>
      <c r="DZ1271" s="450"/>
      <c r="EA1271" s="450"/>
      <c r="EB1271" s="450"/>
      <c r="EC1271" s="450"/>
      <c r="ED1271" s="450"/>
      <c r="EE1271" s="446"/>
      <c r="EF1271" s="446"/>
      <c r="EL1271" s="4"/>
      <c r="EM1271" s="4"/>
      <c r="EN1271" s="5"/>
      <c r="EO1271" s="4"/>
      <c r="FA1271" s="23"/>
      <c r="FB1271" s="24"/>
      <c r="FC1271" s="75"/>
      <c r="FD1271" s="76"/>
      <c r="FF1271" s="89"/>
      <c r="IA1271" s="214"/>
      <c r="IB1271" s="215"/>
      <c r="IC1271" s="214"/>
      <c r="ID1271" s="215"/>
      <c r="IE1271" s="214"/>
      <c r="IF1271" s="214"/>
      <c r="IG1271" s="214"/>
      <c r="IH1271" s="233"/>
      <c r="II1271" s="160"/>
      <c r="IJ1271" s="217"/>
      <c r="IK1271" s="218"/>
      <c r="IL1271" s="218"/>
      <c r="IM1271" s="218"/>
      <c r="IO1271" s="391"/>
    </row>
    <row r="1272" spans="1:249" s="6" customFormat="1" ht="15" x14ac:dyDescent="0.2">
      <c r="A1272" s="467" t="s">
        <v>2195</v>
      </c>
      <c r="B1272" s="467" t="s">
        <v>2149</v>
      </c>
      <c r="C1272" s="393" t="s">
        <v>1311</v>
      </c>
      <c r="D1272" s="468"/>
      <c r="E1272" s="462" t="s">
        <v>2141</v>
      </c>
      <c r="F1272" s="14" t="s">
        <v>2149</v>
      </c>
      <c r="G1272" s="14" t="s">
        <v>2149</v>
      </c>
      <c r="H1272" s="469" t="s">
        <v>2149</v>
      </c>
      <c r="I1272" s="462"/>
      <c r="J1272" s="456"/>
      <c r="K1272" s="11"/>
      <c r="L1272" s="11"/>
      <c r="M1272" s="14"/>
      <c r="N1272" s="470"/>
      <c r="O1272" s="14"/>
      <c r="P1272" s="14"/>
      <c r="Q1272" s="14"/>
      <c r="R1272" s="14"/>
      <c r="S1272" s="14"/>
      <c r="T1272" s="469"/>
      <c r="U1272" s="454"/>
      <c r="V1272" s="454"/>
      <c r="W1272" s="9"/>
      <c r="X1272" s="9"/>
      <c r="Y1272" s="10"/>
      <c r="Z1272" s="495" t="s">
        <v>2195</v>
      </c>
      <c r="AA1272" s="11"/>
      <c r="AB1272" s="472"/>
      <c r="AC1272" s="473"/>
      <c r="AD1272" s="473"/>
      <c r="AE1272" s="496" t="s">
        <v>2195</v>
      </c>
      <c r="AF1272" s="12"/>
      <c r="AG1272" s="12"/>
      <c r="AH1272" s="13"/>
      <c r="AI1272" s="14"/>
      <c r="AJ1272" s="14"/>
      <c r="AK1272" s="7"/>
      <c r="AL1272" s="7"/>
      <c r="AM1272" s="15"/>
      <c r="AN1272" s="15"/>
      <c r="AO1272" s="8"/>
      <c r="AP1272" s="453" t="s">
        <v>700</v>
      </c>
      <c r="AQ1272" s="17"/>
      <c r="AR1272" s="18"/>
      <c r="AS1272" s="19"/>
      <c r="AT1272" s="19"/>
      <c r="AU1272" s="19"/>
      <c r="AV1272" s="19"/>
      <c r="AW1272" s="19"/>
      <c r="AX1272" s="19"/>
      <c r="AY1272" s="19"/>
      <c r="AZ1272" s="20"/>
      <c r="BA1272" s="20"/>
      <c r="BB1272" s="21"/>
      <c r="BC1272" s="22" t="s">
        <v>2163</v>
      </c>
      <c r="BD1272" s="77"/>
      <c r="BE1272" s="91"/>
      <c r="BF1272" s="91"/>
      <c r="BG1272" s="92"/>
      <c r="BH1272"/>
      <c r="BI1272"/>
      <c r="BJ1272"/>
      <c r="BK1272"/>
      <c r="BL1272"/>
      <c r="BM1272"/>
      <c r="BN1272"/>
      <c r="BO1272"/>
      <c r="BP1272"/>
      <c r="BQ1272"/>
      <c r="BR1272"/>
      <c r="BS1272"/>
      <c r="BT1272" s="92"/>
      <c r="BU1272" s="92"/>
      <c r="BV1272" s="92"/>
      <c r="BW1272" s="5"/>
      <c r="BX1272" s="5"/>
      <c r="BY1272" s="5"/>
      <c r="BZ1272" s="5"/>
      <c r="CA1272" s="5"/>
      <c r="CB1272" s="5"/>
      <c r="CC1272" s="5"/>
      <c r="CD1272" s="440"/>
      <c r="CE1272" s="440"/>
      <c r="CF1272" s="441"/>
      <c r="CG1272" s="442"/>
      <c r="CH1272" s="443"/>
      <c r="CI1272" s="443"/>
      <c r="CJ1272" s="443"/>
      <c r="CK1272" s="443"/>
      <c r="CL1272" s="4"/>
      <c r="CM1272" s="4"/>
      <c r="CN1272" s="5"/>
      <c r="CO1272" s="4"/>
      <c r="CP1272" s="444"/>
      <c r="CQ1272" s="445"/>
      <c r="CR1272" s="446"/>
      <c r="CS1272" s="446"/>
      <c r="CT1272" s="444"/>
      <c r="CU1272" s="444"/>
      <c r="CV1272" s="444"/>
      <c r="CW1272" s="444"/>
      <c r="CX1272" s="447"/>
      <c r="CY1272" s="447"/>
      <c r="CZ1272" s="447"/>
      <c r="DA1272" s="447"/>
      <c r="DB1272" s="448"/>
      <c r="DC1272" s="448"/>
      <c r="DD1272" s="446"/>
      <c r="DE1272" s="439"/>
      <c r="DF1272" s="439"/>
      <c r="DG1272" s="439"/>
      <c r="DH1272" s="439"/>
      <c r="DI1272" s="439"/>
      <c r="DJ1272" s="439"/>
      <c r="DK1272" s="439"/>
      <c r="DL1272" s="446"/>
      <c r="DM1272" s="446"/>
      <c r="DN1272" s="444"/>
      <c r="DO1272" s="444"/>
      <c r="DP1272" s="444"/>
      <c r="DQ1272" s="444"/>
      <c r="DR1272" s="444"/>
      <c r="DS1272" s="441"/>
      <c r="DT1272" s="449"/>
      <c r="DU1272" s="450"/>
      <c r="DV1272" s="450"/>
      <c r="DW1272" s="450"/>
      <c r="DX1272" s="450"/>
      <c r="DY1272" s="450"/>
      <c r="DZ1272" s="450"/>
      <c r="EA1272" s="450"/>
      <c r="EB1272" s="450"/>
      <c r="EC1272" s="450"/>
      <c r="ED1272" s="450"/>
      <c r="EE1272" s="446"/>
      <c r="EF1272" s="446"/>
      <c r="EL1272" s="4"/>
      <c r="EM1272" s="4"/>
      <c r="EN1272" s="5"/>
      <c r="EO1272" s="4"/>
      <c r="FA1272" s="23"/>
      <c r="FB1272" s="24"/>
      <c r="FC1272" s="75"/>
      <c r="FD1272" s="76"/>
      <c r="FF1272" s="89"/>
      <c r="IA1272" s="214"/>
      <c r="IB1272" s="215"/>
      <c r="IC1272" s="214"/>
      <c r="ID1272" s="215"/>
      <c r="IE1272" s="214"/>
      <c r="IF1272" s="214"/>
      <c r="IG1272" s="214"/>
      <c r="IH1272" s="233"/>
      <c r="II1272" s="160"/>
      <c r="IJ1272" s="217"/>
      <c r="IK1272" s="218"/>
      <c r="IL1272" s="218"/>
      <c r="IM1272" s="218"/>
      <c r="IO1272" s="391"/>
    </row>
    <row r="1273" spans="1:249" s="6" customFormat="1" ht="15" x14ac:dyDescent="0.2">
      <c r="A1273" s="467" t="s">
        <v>2195</v>
      </c>
      <c r="B1273" s="467" t="s">
        <v>2149</v>
      </c>
      <c r="C1273" s="393" t="s">
        <v>1312</v>
      </c>
      <c r="D1273" s="468"/>
      <c r="E1273" s="462" t="s">
        <v>2139</v>
      </c>
      <c r="F1273" s="14" t="s">
        <v>2149</v>
      </c>
      <c r="G1273" s="14" t="s">
        <v>2154</v>
      </c>
      <c r="H1273" s="469" t="s">
        <v>2149</v>
      </c>
      <c r="I1273" s="462"/>
      <c r="J1273" s="456"/>
      <c r="K1273" s="11"/>
      <c r="L1273" s="11"/>
      <c r="M1273" s="14"/>
      <c r="N1273" s="470"/>
      <c r="O1273" s="14"/>
      <c r="P1273" s="14"/>
      <c r="Q1273" s="14"/>
      <c r="R1273" s="14"/>
      <c r="S1273" s="14"/>
      <c r="T1273" s="469"/>
      <c r="U1273" s="454"/>
      <c r="V1273" s="454"/>
      <c r="W1273" s="9"/>
      <c r="X1273" s="9"/>
      <c r="Y1273" s="10"/>
      <c r="Z1273" s="495" t="s">
        <v>2195</v>
      </c>
      <c r="AA1273" s="11"/>
      <c r="AB1273" s="472"/>
      <c r="AC1273" s="473"/>
      <c r="AD1273" s="473"/>
      <c r="AE1273" s="496" t="s">
        <v>2195</v>
      </c>
      <c r="AF1273" s="12"/>
      <c r="AG1273" s="12"/>
      <c r="AH1273" s="13"/>
      <c r="AI1273" s="14"/>
      <c r="AJ1273" s="14"/>
      <c r="AK1273" s="7"/>
      <c r="AL1273" s="7"/>
      <c r="AM1273" s="15"/>
      <c r="AN1273" s="15"/>
      <c r="AO1273" s="8"/>
      <c r="AP1273" s="453" t="s">
        <v>701</v>
      </c>
      <c r="AQ1273" s="17"/>
      <c r="AR1273" s="18"/>
      <c r="AS1273" s="19"/>
      <c r="AT1273" s="19"/>
      <c r="AU1273" s="19"/>
      <c r="AV1273" s="19"/>
      <c r="AW1273" s="19"/>
      <c r="AX1273" s="19"/>
      <c r="AY1273" s="19"/>
      <c r="AZ1273" s="20"/>
      <c r="BA1273" s="20"/>
      <c r="BB1273" s="21"/>
      <c r="BC1273" s="22" t="s">
        <v>2179</v>
      </c>
      <c r="BD1273" s="77"/>
      <c r="BE1273" s="91"/>
      <c r="BF1273" s="91"/>
      <c r="BG1273" s="92"/>
      <c r="BH1273"/>
      <c r="BI1273"/>
      <c r="BJ1273"/>
      <c r="BK1273"/>
      <c r="BL1273"/>
      <c r="BM1273"/>
      <c r="BN1273"/>
      <c r="BO1273"/>
      <c r="BP1273"/>
      <c r="BQ1273"/>
      <c r="BR1273"/>
      <c r="BS1273"/>
      <c r="BT1273" s="92"/>
      <c r="BU1273" s="92"/>
      <c r="BV1273" s="92"/>
      <c r="BW1273" s="5"/>
      <c r="BX1273" s="5"/>
      <c r="BY1273" s="5"/>
      <c r="BZ1273" s="5"/>
      <c r="CA1273" s="5"/>
      <c r="CB1273" s="5"/>
      <c r="CC1273" s="5"/>
      <c r="CD1273" s="440"/>
      <c r="CE1273" s="440"/>
      <c r="CF1273" s="441"/>
      <c r="CG1273" s="442"/>
      <c r="CH1273" s="443"/>
      <c r="CI1273" s="443"/>
      <c r="CJ1273" s="443"/>
      <c r="CK1273" s="443"/>
      <c r="CL1273" s="4"/>
      <c r="CM1273" s="4"/>
      <c r="CN1273" s="5"/>
      <c r="CO1273" s="4"/>
      <c r="CP1273" s="444"/>
      <c r="CQ1273" s="445"/>
      <c r="CR1273" s="446"/>
      <c r="CS1273" s="446"/>
      <c r="CT1273" s="444"/>
      <c r="CU1273" s="444"/>
      <c r="CV1273" s="444"/>
      <c r="CW1273" s="444"/>
      <c r="CX1273" s="447"/>
      <c r="CY1273" s="447"/>
      <c r="CZ1273" s="447"/>
      <c r="DA1273" s="447"/>
      <c r="DB1273" s="448"/>
      <c r="DC1273" s="448"/>
      <c r="DD1273" s="446"/>
      <c r="DE1273" s="439"/>
      <c r="DF1273" s="439"/>
      <c r="DG1273" s="439"/>
      <c r="DH1273" s="439"/>
      <c r="DI1273" s="439"/>
      <c r="DJ1273" s="439"/>
      <c r="DK1273" s="439"/>
      <c r="DL1273" s="446"/>
      <c r="DM1273" s="446"/>
      <c r="DN1273" s="444"/>
      <c r="DO1273" s="444"/>
      <c r="DP1273" s="444"/>
      <c r="DQ1273" s="444"/>
      <c r="DR1273" s="444"/>
      <c r="DS1273" s="441"/>
      <c r="DT1273" s="449"/>
      <c r="DU1273" s="450"/>
      <c r="DV1273" s="450"/>
      <c r="DW1273" s="450"/>
      <c r="DX1273" s="450"/>
      <c r="DY1273" s="450"/>
      <c r="DZ1273" s="450"/>
      <c r="EA1273" s="450"/>
      <c r="EB1273" s="450"/>
      <c r="EC1273" s="450"/>
      <c r="ED1273" s="450"/>
      <c r="EE1273" s="446"/>
      <c r="EF1273" s="446"/>
      <c r="EL1273" s="4"/>
      <c r="EM1273" s="4"/>
      <c r="EN1273" s="5"/>
      <c r="EO1273" s="4"/>
      <c r="FA1273" s="23"/>
      <c r="FB1273" s="24"/>
      <c r="FC1273" s="75"/>
      <c r="FD1273" s="76"/>
      <c r="FF1273" s="89"/>
      <c r="IA1273" s="214"/>
      <c r="IB1273" s="215"/>
      <c r="IC1273" s="214"/>
      <c r="ID1273" s="215"/>
      <c r="IE1273" s="214"/>
      <c r="IF1273" s="214"/>
      <c r="IG1273" s="214"/>
      <c r="IH1273" s="233"/>
      <c r="II1273" s="160"/>
      <c r="IJ1273" s="217"/>
      <c r="IK1273" s="218"/>
      <c r="IL1273" s="218"/>
      <c r="IM1273" s="218"/>
      <c r="IO1273" s="391"/>
    </row>
    <row r="1274" spans="1:249" s="6" customFormat="1" ht="15" x14ac:dyDescent="0.2">
      <c r="A1274" s="467">
        <v>1</v>
      </c>
      <c r="B1274" s="467" t="s">
        <v>2157</v>
      </c>
      <c r="C1274" s="393" t="s">
        <v>1313</v>
      </c>
      <c r="D1274" s="468"/>
      <c r="E1274" s="462" t="s">
        <v>2137</v>
      </c>
      <c r="F1274" s="14" t="s">
        <v>2146</v>
      </c>
      <c r="G1274" s="14" t="s">
        <v>2154</v>
      </c>
      <c r="H1274" s="469" t="s">
        <v>2149</v>
      </c>
      <c r="I1274" s="462"/>
      <c r="J1274" s="456"/>
      <c r="K1274" s="11"/>
      <c r="L1274" s="11"/>
      <c r="M1274" s="14"/>
      <c r="N1274" s="470"/>
      <c r="O1274" s="14"/>
      <c r="P1274" s="14"/>
      <c r="Q1274" s="14"/>
      <c r="R1274" s="14"/>
      <c r="S1274" s="14"/>
      <c r="T1274" s="469"/>
      <c r="U1274" s="454"/>
      <c r="V1274" s="454"/>
      <c r="W1274" s="9"/>
      <c r="X1274" s="9"/>
      <c r="Y1274" s="10"/>
      <c r="Z1274" s="495">
        <v>2</v>
      </c>
      <c r="AA1274" s="11"/>
      <c r="AB1274" s="472"/>
      <c r="AC1274" s="473"/>
      <c r="AD1274" s="473"/>
      <c r="AE1274" s="496">
        <v>2</v>
      </c>
      <c r="AF1274" s="12"/>
      <c r="AG1274" s="12"/>
      <c r="AH1274" s="13"/>
      <c r="AI1274" s="14"/>
      <c r="AJ1274" s="14"/>
      <c r="AK1274" s="7"/>
      <c r="AL1274" s="7"/>
      <c r="AM1274" s="15"/>
      <c r="AN1274" s="15"/>
      <c r="AO1274" s="8"/>
      <c r="AP1274" s="453" t="s">
        <v>702</v>
      </c>
      <c r="AQ1274" s="17"/>
      <c r="AR1274" s="18"/>
      <c r="AS1274" s="19"/>
      <c r="AT1274" s="19"/>
      <c r="AU1274" s="19"/>
      <c r="AV1274" s="19"/>
      <c r="AW1274" s="19"/>
      <c r="AX1274" s="19"/>
      <c r="AY1274" s="19"/>
      <c r="AZ1274" s="20"/>
      <c r="BA1274" s="20"/>
      <c r="BB1274" s="21"/>
      <c r="BC1274" s="22" t="s">
        <v>2179</v>
      </c>
      <c r="BD1274" s="77"/>
      <c r="BE1274" s="91"/>
      <c r="BF1274" s="91"/>
      <c r="BG1274" s="92"/>
      <c r="BH1274"/>
      <c r="BI1274"/>
      <c r="BJ1274"/>
      <c r="BK1274"/>
      <c r="BL1274"/>
      <c r="BM1274"/>
      <c r="BN1274"/>
      <c r="BO1274"/>
      <c r="BP1274"/>
      <c r="BQ1274"/>
      <c r="BR1274"/>
      <c r="BS1274"/>
      <c r="BT1274" s="92"/>
      <c r="BU1274" s="92"/>
      <c r="BV1274" s="92"/>
      <c r="BW1274" s="5"/>
      <c r="BX1274" s="5"/>
      <c r="BY1274" s="5"/>
      <c r="BZ1274" s="5"/>
      <c r="CA1274" s="5"/>
      <c r="CB1274" s="5"/>
      <c r="CC1274" s="5"/>
      <c r="CD1274" s="440"/>
      <c r="CE1274" s="440"/>
      <c r="CF1274" s="441"/>
      <c r="CG1274" s="442"/>
      <c r="CH1274" s="443"/>
      <c r="CI1274" s="443"/>
      <c r="CJ1274" s="443"/>
      <c r="CK1274" s="443"/>
      <c r="CL1274" s="4"/>
      <c r="CM1274" s="4"/>
      <c r="CN1274" s="5"/>
      <c r="CO1274" s="4"/>
      <c r="CP1274" s="444"/>
      <c r="CQ1274" s="445"/>
      <c r="CR1274" s="446"/>
      <c r="CS1274" s="446"/>
      <c r="CT1274" s="444"/>
      <c r="CU1274" s="444"/>
      <c r="CV1274" s="444"/>
      <c r="CW1274" s="444"/>
      <c r="CX1274" s="447"/>
      <c r="CY1274" s="447"/>
      <c r="CZ1274" s="447"/>
      <c r="DA1274" s="447"/>
      <c r="DB1274" s="448"/>
      <c r="DC1274" s="448"/>
      <c r="DD1274" s="446"/>
      <c r="DE1274" s="439"/>
      <c r="DF1274" s="439"/>
      <c r="DG1274" s="439"/>
      <c r="DH1274" s="439"/>
      <c r="DI1274" s="439"/>
      <c r="DJ1274" s="439"/>
      <c r="DK1274" s="439"/>
      <c r="DL1274" s="446"/>
      <c r="DM1274" s="446"/>
      <c r="DN1274" s="444"/>
      <c r="DO1274" s="444"/>
      <c r="DP1274" s="444"/>
      <c r="DQ1274" s="444"/>
      <c r="DR1274" s="444"/>
      <c r="DS1274" s="441"/>
      <c r="DT1274" s="449"/>
      <c r="DU1274" s="450"/>
      <c r="DV1274" s="450"/>
      <c r="DW1274" s="450"/>
      <c r="DX1274" s="450"/>
      <c r="DY1274" s="450"/>
      <c r="DZ1274" s="450"/>
      <c r="EA1274" s="450"/>
      <c r="EB1274" s="450"/>
      <c r="EC1274" s="450"/>
      <c r="ED1274" s="450"/>
      <c r="EE1274" s="446"/>
      <c r="EF1274" s="446"/>
      <c r="EL1274" s="4"/>
      <c r="EM1274" s="4"/>
      <c r="EN1274" s="5"/>
      <c r="EO1274" s="4"/>
      <c r="FA1274" s="23"/>
      <c r="FB1274" s="24"/>
      <c r="FC1274" s="75"/>
      <c r="FD1274" s="76"/>
      <c r="FF1274" s="89"/>
      <c r="IA1274" s="214"/>
      <c r="IB1274" s="215"/>
      <c r="IC1274" s="214"/>
      <c r="ID1274" s="215"/>
      <c r="IE1274" s="214"/>
      <c r="IF1274" s="214"/>
      <c r="IG1274" s="214"/>
      <c r="IH1274" s="233"/>
      <c r="II1274" s="160"/>
      <c r="IJ1274" s="217"/>
      <c r="IK1274" s="218"/>
      <c r="IL1274" s="218"/>
      <c r="IM1274" s="218"/>
      <c r="IO1274" s="391"/>
    </row>
    <row r="1275" spans="1:249" s="6" customFormat="1" ht="15" x14ac:dyDescent="0.2">
      <c r="A1275" s="467" t="s">
        <v>2195</v>
      </c>
      <c r="B1275" s="467" t="s">
        <v>2149</v>
      </c>
      <c r="C1275" s="393" t="s">
        <v>1314</v>
      </c>
      <c r="D1275" s="468"/>
      <c r="E1275" s="462" t="s">
        <v>2140</v>
      </c>
      <c r="F1275" s="14" t="s">
        <v>2149</v>
      </c>
      <c r="G1275" s="14" t="s">
        <v>2149</v>
      </c>
      <c r="H1275" s="469" t="s">
        <v>2149</v>
      </c>
      <c r="I1275" s="462"/>
      <c r="J1275" s="456"/>
      <c r="K1275" s="11"/>
      <c r="L1275" s="11"/>
      <c r="M1275" s="14"/>
      <c r="N1275" s="470"/>
      <c r="O1275" s="14"/>
      <c r="P1275" s="14"/>
      <c r="Q1275" s="14"/>
      <c r="R1275" s="14"/>
      <c r="S1275" s="14"/>
      <c r="T1275" s="469"/>
      <c r="U1275" s="454"/>
      <c r="V1275" s="454"/>
      <c r="W1275" s="9"/>
      <c r="X1275" s="9"/>
      <c r="Y1275" s="10"/>
      <c r="Z1275" s="495" t="s">
        <v>2195</v>
      </c>
      <c r="AA1275" s="11"/>
      <c r="AB1275" s="472"/>
      <c r="AC1275" s="473"/>
      <c r="AD1275" s="473"/>
      <c r="AE1275" s="496" t="s">
        <v>2195</v>
      </c>
      <c r="AF1275" s="12"/>
      <c r="AG1275" s="12"/>
      <c r="AH1275" s="13"/>
      <c r="AI1275" s="14"/>
      <c r="AJ1275" s="14"/>
      <c r="AK1275" s="7"/>
      <c r="AL1275" s="7"/>
      <c r="AM1275" s="15"/>
      <c r="AN1275" s="15"/>
      <c r="AO1275" s="8"/>
      <c r="AP1275" s="453" t="s">
        <v>703</v>
      </c>
      <c r="AQ1275" s="17"/>
      <c r="AR1275" s="18"/>
      <c r="AS1275" s="19"/>
      <c r="AT1275" s="19"/>
      <c r="AU1275" s="19"/>
      <c r="AV1275" s="19"/>
      <c r="AW1275" s="19"/>
      <c r="AX1275" s="19"/>
      <c r="AY1275" s="19"/>
      <c r="AZ1275" s="20"/>
      <c r="BA1275" s="20"/>
      <c r="BB1275" s="21"/>
      <c r="BC1275" s="22" t="s">
        <v>2179</v>
      </c>
      <c r="BD1275" s="77"/>
      <c r="BE1275" s="91"/>
      <c r="BF1275" s="91"/>
      <c r="BG1275" s="92"/>
      <c r="BH1275"/>
      <c r="BI1275"/>
      <c r="BJ1275"/>
      <c r="BK1275"/>
      <c r="BL1275"/>
      <c r="BM1275"/>
      <c r="BN1275"/>
      <c r="BO1275"/>
      <c r="BP1275"/>
      <c r="BQ1275"/>
      <c r="BR1275"/>
      <c r="BS1275"/>
      <c r="BT1275" s="92"/>
      <c r="BU1275" s="92"/>
      <c r="BV1275" s="92"/>
      <c r="BW1275" s="5"/>
      <c r="BX1275" s="5"/>
      <c r="BY1275" s="5"/>
      <c r="BZ1275" s="5"/>
      <c r="CA1275" s="5"/>
      <c r="CB1275" s="5"/>
      <c r="CC1275" s="5"/>
      <c r="CD1275" s="440"/>
      <c r="CE1275" s="440"/>
      <c r="CF1275" s="441"/>
      <c r="CG1275" s="442"/>
      <c r="CH1275" s="443"/>
      <c r="CI1275" s="443"/>
      <c r="CJ1275" s="443"/>
      <c r="CK1275" s="443"/>
      <c r="CL1275" s="4"/>
      <c r="CM1275" s="4"/>
      <c r="CN1275" s="5"/>
      <c r="CO1275" s="4"/>
      <c r="CP1275" s="444"/>
      <c r="CQ1275" s="445"/>
      <c r="CR1275" s="446"/>
      <c r="CS1275" s="446"/>
      <c r="CT1275" s="444"/>
      <c r="CU1275" s="444"/>
      <c r="CV1275" s="444"/>
      <c r="CW1275" s="444"/>
      <c r="CX1275" s="447"/>
      <c r="CY1275" s="447"/>
      <c r="CZ1275" s="447"/>
      <c r="DA1275" s="447"/>
      <c r="DB1275" s="448"/>
      <c r="DC1275" s="448"/>
      <c r="DD1275" s="446"/>
      <c r="DE1275" s="439"/>
      <c r="DF1275" s="439"/>
      <c r="DG1275" s="439"/>
      <c r="DH1275" s="439"/>
      <c r="DI1275" s="439"/>
      <c r="DJ1275" s="439"/>
      <c r="DK1275" s="439"/>
      <c r="DL1275" s="446"/>
      <c r="DM1275" s="446"/>
      <c r="DN1275" s="444"/>
      <c r="DO1275" s="444"/>
      <c r="DP1275" s="444"/>
      <c r="DQ1275" s="444"/>
      <c r="DR1275" s="444"/>
      <c r="DS1275" s="441"/>
      <c r="DT1275" s="449"/>
      <c r="DU1275" s="450"/>
      <c r="DV1275" s="450"/>
      <c r="DW1275" s="450"/>
      <c r="DX1275" s="450"/>
      <c r="DY1275" s="450"/>
      <c r="DZ1275" s="450"/>
      <c r="EA1275" s="450"/>
      <c r="EB1275" s="450"/>
      <c r="EC1275" s="450"/>
      <c r="ED1275" s="450"/>
      <c r="EE1275" s="446"/>
      <c r="EF1275" s="446"/>
      <c r="EL1275" s="4"/>
      <c r="EM1275" s="4"/>
      <c r="EN1275" s="5"/>
      <c r="EO1275" s="4"/>
      <c r="FA1275" s="23"/>
      <c r="FB1275" s="24"/>
      <c r="FC1275" s="75"/>
      <c r="FD1275" s="76"/>
      <c r="FF1275" s="89"/>
      <c r="IA1275" s="214"/>
      <c r="IB1275" s="215"/>
      <c r="IC1275" s="214"/>
      <c r="ID1275" s="215"/>
      <c r="IE1275" s="214"/>
      <c r="IF1275" s="214"/>
      <c r="IG1275" s="214"/>
      <c r="IH1275" s="233"/>
      <c r="II1275" s="160"/>
      <c r="IJ1275" s="217"/>
      <c r="IK1275" s="218"/>
      <c r="IL1275" s="218"/>
      <c r="IM1275" s="218"/>
      <c r="IO1275" s="391"/>
    </row>
    <row r="1276" spans="1:249" s="6" customFormat="1" ht="15" x14ac:dyDescent="0.2">
      <c r="A1276" s="467">
        <v>0</v>
      </c>
      <c r="B1276" s="467" t="s">
        <v>2149</v>
      </c>
      <c r="C1276" s="393" t="s">
        <v>1315</v>
      </c>
      <c r="D1276" s="468"/>
      <c r="E1276" s="462" t="s">
        <v>2135</v>
      </c>
      <c r="F1276" s="14"/>
      <c r="G1276" s="14"/>
      <c r="H1276" s="469"/>
      <c r="I1276" s="462"/>
      <c r="J1276" s="456"/>
      <c r="K1276" s="11"/>
      <c r="L1276" s="11"/>
      <c r="M1276" s="14"/>
      <c r="N1276" s="470"/>
      <c r="O1276" s="14"/>
      <c r="P1276" s="14"/>
      <c r="Q1276" s="14"/>
      <c r="R1276" s="14"/>
      <c r="S1276" s="14"/>
      <c r="T1276" s="469"/>
      <c r="U1276" s="454"/>
      <c r="V1276" s="454"/>
      <c r="W1276" s="9"/>
      <c r="X1276" s="9"/>
      <c r="Y1276" s="10"/>
      <c r="Z1276" s="495">
        <v>0</v>
      </c>
      <c r="AA1276" s="11"/>
      <c r="AB1276" s="472"/>
      <c r="AC1276" s="473"/>
      <c r="AD1276" s="473"/>
      <c r="AE1276" s="496">
        <v>0</v>
      </c>
      <c r="AF1276" s="12"/>
      <c r="AG1276" s="12"/>
      <c r="AH1276" s="13"/>
      <c r="AI1276" s="14"/>
      <c r="AJ1276" s="14"/>
      <c r="AK1276" s="7"/>
      <c r="AL1276" s="7"/>
      <c r="AM1276" s="15"/>
      <c r="AN1276" s="15"/>
      <c r="AO1276" s="8"/>
      <c r="AP1276" s="453" t="s">
        <v>704</v>
      </c>
      <c r="AQ1276" s="17"/>
      <c r="AR1276" s="18"/>
      <c r="AS1276" s="19"/>
      <c r="AT1276" s="19"/>
      <c r="AU1276" s="19"/>
      <c r="AV1276" s="19"/>
      <c r="AW1276" s="19"/>
      <c r="AX1276" s="19"/>
      <c r="AY1276" s="19"/>
      <c r="AZ1276" s="20"/>
      <c r="BA1276" s="20"/>
      <c r="BB1276" s="21"/>
      <c r="BC1276" s="22" t="s">
        <v>2179</v>
      </c>
      <c r="BD1276" s="77"/>
      <c r="BE1276" s="91"/>
      <c r="BF1276" s="91"/>
      <c r="BG1276" s="92"/>
      <c r="BH1276"/>
      <c r="BI1276"/>
      <c r="BJ1276"/>
      <c r="BK1276"/>
      <c r="BL1276"/>
      <c r="BM1276"/>
      <c r="BN1276"/>
      <c r="BO1276"/>
      <c r="BP1276"/>
      <c r="BQ1276"/>
      <c r="BR1276"/>
      <c r="BS1276"/>
      <c r="BT1276" s="92"/>
      <c r="BU1276" s="92"/>
      <c r="BV1276" s="92"/>
      <c r="BW1276" s="5"/>
      <c r="BX1276" s="5"/>
      <c r="BY1276" s="5"/>
      <c r="BZ1276" s="5"/>
      <c r="CA1276" s="5"/>
      <c r="CB1276" s="5"/>
      <c r="CC1276" s="5"/>
      <c r="CD1276" s="440"/>
      <c r="CE1276" s="440"/>
      <c r="CF1276" s="441"/>
      <c r="CG1276" s="442"/>
      <c r="CH1276" s="443"/>
      <c r="CI1276" s="443"/>
      <c r="CJ1276" s="443"/>
      <c r="CK1276" s="443"/>
      <c r="CL1276" s="4"/>
      <c r="CM1276" s="4"/>
      <c r="CN1276" s="5"/>
      <c r="CO1276" s="4"/>
      <c r="CP1276" s="444"/>
      <c r="CQ1276" s="445"/>
      <c r="CR1276" s="446"/>
      <c r="CS1276" s="446"/>
      <c r="CT1276" s="444"/>
      <c r="CU1276" s="444"/>
      <c r="CV1276" s="444"/>
      <c r="CW1276" s="444"/>
      <c r="CX1276" s="447"/>
      <c r="CY1276" s="447"/>
      <c r="CZ1276" s="447"/>
      <c r="DA1276" s="447"/>
      <c r="DB1276" s="448"/>
      <c r="DC1276" s="448"/>
      <c r="DD1276" s="446"/>
      <c r="DE1276" s="439"/>
      <c r="DF1276" s="439"/>
      <c r="DG1276" s="439"/>
      <c r="DH1276" s="439"/>
      <c r="DI1276" s="439"/>
      <c r="DJ1276" s="439"/>
      <c r="DK1276" s="439"/>
      <c r="DL1276" s="446"/>
      <c r="DM1276" s="446"/>
      <c r="DN1276" s="444"/>
      <c r="DO1276" s="444"/>
      <c r="DP1276" s="444"/>
      <c r="DQ1276" s="444"/>
      <c r="DR1276" s="444"/>
      <c r="DS1276" s="441"/>
      <c r="DT1276" s="449"/>
      <c r="DU1276" s="450"/>
      <c r="DV1276" s="450"/>
      <c r="DW1276" s="450"/>
      <c r="DX1276" s="450"/>
      <c r="DY1276" s="450"/>
      <c r="DZ1276" s="450"/>
      <c r="EA1276" s="450"/>
      <c r="EB1276" s="450"/>
      <c r="EC1276" s="450"/>
      <c r="ED1276" s="450"/>
      <c r="EE1276" s="446"/>
      <c r="EF1276" s="446"/>
      <c r="EL1276" s="4"/>
      <c r="EM1276" s="4"/>
      <c r="EN1276" s="5"/>
      <c r="EO1276" s="4"/>
      <c r="FA1276" s="23"/>
      <c r="FB1276" s="24"/>
      <c r="FC1276" s="75"/>
      <c r="FD1276" s="76"/>
      <c r="FF1276" s="89"/>
      <c r="IA1276" s="214"/>
      <c r="IB1276" s="215"/>
      <c r="IC1276" s="214"/>
      <c r="ID1276" s="215"/>
      <c r="IE1276" s="214"/>
      <c r="IF1276" s="214"/>
      <c r="IG1276" s="214"/>
      <c r="IH1276" s="233"/>
      <c r="II1276" s="160"/>
      <c r="IJ1276" s="217"/>
      <c r="IK1276" s="218"/>
      <c r="IL1276" s="218"/>
      <c r="IM1276" s="218"/>
      <c r="IO1276" s="391"/>
    </row>
    <row r="1277" spans="1:249" s="6" customFormat="1" ht="15" x14ac:dyDescent="0.2">
      <c r="A1277" s="467">
        <v>1</v>
      </c>
      <c r="B1277" s="467" t="s">
        <v>2149</v>
      </c>
      <c r="C1277" s="393" t="s">
        <v>1316</v>
      </c>
      <c r="D1277" s="468"/>
      <c r="E1277" s="462" t="s">
        <v>2137</v>
      </c>
      <c r="F1277" s="14" t="s">
        <v>2145</v>
      </c>
      <c r="G1277" s="14" t="s">
        <v>2153</v>
      </c>
      <c r="H1277" s="469" t="s">
        <v>2149</v>
      </c>
      <c r="I1277" s="462"/>
      <c r="J1277" s="456"/>
      <c r="K1277" s="11"/>
      <c r="L1277" s="11"/>
      <c r="M1277" s="14"/>
      <c r="N1277" s="470"/>
      <c r="O1277" s="14"/>
      <c r="P1277" s="14"/>
      <c r="Q1277" s="14"/>
      <c r="R1277" s="14"/>
      <c r="S1277" s="14"/>
      <c r="T1277" s="469"/>
      <c r="U1277" s="454"/>
      <c r="V1277" s="454"/>
      <c r="W1277" s="9"/>
      <c r="X1277" s="9"/>
      <c r="Y1277" s="10"/>
      <c r="Z1277" s="495">
        <v>1</v>
      </c>
      <c r="AA1277" s="11"/>
      <c r="AB1277" s="472"/>
      <c r="AC1277" s="473"/>
      <c r="AD1277" s="473"/>
      <c r="AE1277" s="496">
        <v>2</v>
      </c>
      <c r="AF1277" s="12"/>
      <c r="AG1277" s="12"/>
      <c r="AH1277" s="13"/>
      <c r="AI1277" s="14"/>
      <c r="AJ1277" s="14"/>
      <c r="AK1277" s="7"/>
      <c r="AL1277" s="7"/>
      <c r="AM1277" s="15"/>
      <c r="AN1277" s="15"/>
      <c r="AO1277" s="8"/>
      <c r="AP1277" s="453" t="s">
        <v>705</v>
      </c>
      <c r="AQ1277" s="17"/>
      <c r="AR1277" s="18"/>
      <c r="AS1277" s="19"/>
      <c r="AT1277" s="19"/>
      <c r="AU1277" s="19"/>
      <c r="AV1277" s="19"/>
      <c r="AW1277" s="19"/>
      <c r="AX1277" s="19"/>
      <c r="AY1277" s="19"/>
      <c r="AZ1277" s="20"/>
      <c r="BA1277" s="20"/>
      <c r="BB1277" s="21"/>
      <c r="BC1277" s="22" t="s">
        <v>2179</v>
      </c>
      <c r="BD1277" s="77"/>
      <c r="BE1277" s="91"/>
      <c r="BF1277" s="91"/>
      <c r="BG1277" s="92"/>
      <c r="BH1277"/>
      <c r="BI1277"/>
      <c r="BJ1277"/>
      <c r="BK1277"/>
      <c r="BL1277"/>
      <c r="BM1277"/>
      <c r="BN1277"/>
      <c r="BO1277"/>
      <c r="BP1277"/>
      <c r="BQ1277"/>
      <c r="BR1277"/>
      <c r="BS1277"/>
      <c r="BT1277" s="92"/>
      <c r="BU1277" s="92"/>
      <c r="BV1277" s="92"/>
      <c r="BW1277" s="5"/>
      <c r="BX1277" s="5"/>
      <c r="BY1277" s="5"/>
      <c r="BZ1277" s="5"/>
      <c r="CA1277" s="5"/>
      <c r="CB1277" s="5"/>
      <c r="CC1277" s="5"/>
      <c r="CD1277" s="440"/>
      <c r="CE1277" s="440"/>
      <c r="CF1277" s="441"/>
      <c r="CG1277" s="442"/>
      <c r="CH1277" s="443"/>
      <c r="CI1277" s="443"/>
      <c r="CJ1277" s="443"/>
      <c r="CK1277" s="443"/>
      <c r="CL1277" s="4"/>
      <c r="CM1277" s="4"/>
      <c r="CN1277" s="5"/>
      <c r="CO1277" s="4"/>
      <c r="CP1277" s="444"/>
      <c r="CQ1277" s="445"/>
      <c r="CR1277" s="446"/>
      <c r="CS1277" s="446"/>
      <c r="CT1277" s="444"/>
      <c r="CU1277" s="444"/>
      <c r="CV1277" s="444"/>
      <c r="CW1277" s="444"/>
      <c r="CX1277" s="447"/>
      <c r="CY1277" s="447"/>
      <c r="CZ1277" s="447"/>
      <c r="DA1277" s="447"/>
      <c r="DB1277" s="448"/>
      <c r="DC1277" s="448"/>
      <c r="DD1277" s="446"/>
      <c r="DE1277" s="439"/>
      <c r="DF1277" s="439"/>
      <c r="DG1277" s="439"/>
      <c r="DH1277" s="439"/>
      <c r="DI1277" s="439"/>
      <c r="DJ1277" s="439"/>
      <c r="DK1277" s="439"/>
      <c r="DL1277" s="446"/>
      <c r="DM1277" s="446"/>
      <c r="DN1277" s="444"/>
      <c r="DO1277" s="444"/>
      <c r="DP1277" s="444"/>
      <c r="DQ1277" s="444"/>
      <c r="DR1277" s="444"/>
      <c r="DS1277" s="441"/>
      <c r="DT1277" s="449"/>
      <c r="DU1277" s="450"/>
      <c r="DV1277" s="450"/>
      <c r="DW1277" s="450"/>
      <c r="DX1277" s="450"/>
      <c r="DY1277" s="450"/>
      <c r="DZ1277" s="450"/>
      <c r="EA1277" s="450"/>
      <c r="EB1277" s="450"/>
      <c r="EC1277" s="450"/>
      <c r="ED1277" s="450"/>
      <c r="EE1277" s="446"/>
      <c r="EF1277" s="446"/>
      <c r="EL1277" s="4"/>
      <c r="EM1277" s="4"/>
      <c r="EN1277" s="5"/>
      <c r="EO1277" s="4"/>
      <c r="FA1277" s="23"/>
      <c r="FB1277" s="24"/>
      <c r="FC1277" s="75"/>
      <c r="FD1277" s="76"/>
      <c r="FF1277" s="89"/>
      <c r="IA1277" s="214"/>
      <c r="IB1277" s="215"/>
      <c r="IC1277" s="214"/>
      <c r="ID1277" s="215"/>
      <c r="IE1277" s="214"/>
      <c r="IF1277" s="214"/>
      <c r="IG1277" s="214"/>
      <c r="IH1277" s="233"/>
      <c r="II1277" s="160"/>
      <c r="IJ1277" s="217"/>
      <c r="IK1277" s="218"/>
      <c r="IL1277" s="218"/>
      <c r="IM1277" s="218"/>
      <c r="IO1277" s="391"/>
    </row>
    <row r="1278" spans="1:249" s="6" customFormat="1" ht="15" x14ac:dyDescent="0.2">
      <c r="A1278" s="467" t="s">
        <v>2195</v>
      </c>
      <c r="B1278" s="467" t="s">
        <v>2149</v>
      </c>
      <c r="C1278" s="393" t="s">
        <v>1317</v>
      </c>
      <c r="D1278" s="468"/>
      <c r="E1278" s="462" t="s">
        <v>2138</v>
      </c>
      <c r="F1278" s="14" t="s">
        <v>2149</v>
      </c>
      <c r="G1278" s="14" t="s">
        <v>2149</v>
      </c>
      <c r="H1278" s="469" t="s">
        <v>2149</v>
      </c>
      <c r="I1278" s="462"/>
      <c r="J1278" s="456"/>
      <c r="K1278" s="11"/>
      <c r="L1278" s="11"/>
      <c r="M1278" s="14"/>
      <c r="N1278" s="470"/>
      <c r="O1278" s="14"/>
      <c r="P1278" s="14"/>
      <c r="Q1278" s="14"/>
      <c r="R1278" s="14"/>
      <c r="S1278" s="14"/>
      <c r="T1278" s="469"/>
      <c r="U1278" s="454"/>
      <c r="V1278" s="454"/>
      <c r="W1278" s="9"/>
      <c r="X1278" s="9"/>
      <c r="Y1278" s="10"/>
      <c r="Z1278" s="495" t="s">
        <v>2195</v>
      </c>
      <c r="AA1278" s="11"/>
      <c r="AB1278" s="472"/>
      <c r="AC1278" s="473"/>
      <c r="AD1278" s="473"/>
      <c r="AE1278" s="496" t="s">
        <v>2195</v>
      </c>
      <c r="AF1278" s="12"/>
      <c r="AG1278" s="12"/>
      <c r="AH1278" s="13"/>
      <c r="AI1278" s="14"/>
      <c r="AJ1278" s="14"/>
      <c r="AK1278" s="7"/>
      <c r="AL1278" s="7"/>
      <c r="AM1278" s="15"/>
      <c r="AN1278" s="15"/>
      <c r="AO1278" s="8"/>
      <c r="AP1278" s="453" t="s">
        <v>706</v>
      </c>
      <c r="AQ1278" s="17"/>
      <c r="AR1278" s="18"/>
      <c r="AS1278" s="19"/>
      <c r="AT1278" s="19"/>
      <c r="AU1278" s="19"/>
      <c r="AV1278" s="19"/>
      <c r="AW1278" s="19"/>
      <c r="AX1278" s="19"/>
      <c r="AY1278" s="19"/>
      <c r="AZ1278" s="20"/>
      <c r="BA1278" s="20"/>
      <c r="BB1278" s="21"/>
      <c r="BC1278" s="22" t="s">
        <v>2179</v>
      </c>
      <c r="BD1278" s="77"/>
      <c r="BE1278" s="91"/>
      <c r="BF1278" s="91"/>
      <c r="BG1278" s="92"/>
      <c r="BH1278"/>
      <c r="BI1278"/>
      <c r="BJ1278"/>
      <c r="BK1278"/>
      <c r="BL1278"/>
      <c r="BM1278"/>
      <c r="BN1278"/>
      <c r="BO1278"/>
      <c r="BP1278"/>
      <c r="BQ1278"/>
      <c r="BR1278"/>
      <c r="BS1278"/>
      <c r="BT1278" s="92"/>
      <c r="BU1278" s="92"/>
      <c r="BV1278" s="92"/>
      <c r="BW1278" s="5"/>
      <c r="BX1278" s="5"/>
      <c r="BY1278" s="5"/>
      <c r="BZ1278" s="5"/>
      <c r="CA1278" s="5"/>
      <c r="CB1278" s="5"/>
      <c r="CC1278" s="5"/>
      <c r="CD1278" s="440"/>
      <c r="CE1278" s="440"/>
      <c r="CF1278" s="441"/>
      <c r="CG1278" s="442"/>
      <c r="CH1278" s="443"/>
      <c r="CI1278" s="443"/>
      <c r="CJ1278" s="443"/>
      <c r="CK1278" s="443"/>
      <c r="CL1278" s="4"/>
      <c r="CM1278" s="4"/>
      <c r="CN1278" s="5"/>
      <c r="CO1278" s="4"/>
      <c r="CP1278" s="444"/>
      <c r="CQ1278" s="445"/>
      <c r="CR1278" s="446"/>
      <c r="CS1278" s="446"/>
      <c r="CT1278" s="444"/>
      <c r="CU1278" s="444"/>
      <c r="CV1278" s="444"/>
      <c r="CW1278" s="444"/>
      <c r="CX1278" s="447"/>
      <c r="CY1278" s="447"/>
      <c r="CZ1278" s="447"/>
      <c r="DA1278" s="447"/>
      <c r="DB1278" s="448"/>
      <c r="DC1278" s="448"/>
      <c r="DD1278" s="446"/>
      <c r="DE1278" s="439"/>
      <c r="DF1278" s="439"/>
      <c r="DG1278" s="439"/>
      <c r="DH1278" s="439"/>
      <c r="DI1278" s="439"/>
      <c r="DJ1278" s="439"/>
      <c r="DK1278" s="439"/>
      <c r="DL1278" s="446"/>
      <c r="DM1278" s="446"/>
      <c r="DN1278" s="444"/>
      <c r="DO1278" s="444"/>
      <c r="DP1278" s="444"/>
      <c r="DQ1278" s="444"/>
      <c r="DR1278" s="444"/>
      <c r="DS1278" s="441"/>
      <c r="DT1278" s="449"/>
      <c r="DU1278" s="450"/>
      <c r="DV1278" s="450"/>
      <c r="DW1278" s="450"/>
      <c r="DX1278" s="450"/>
      <c r="DY1278" s="450"/>
      <c r="DZ1278" s="450"/>
      <c r="EA1278" s="450"/>
      <c r="EB1278" s="450"/>
      <c r="EC1278" s="450"/>
      <c r="ED1278" s="450"/>
      <c r="EE1278" s="446"/>
      <c r="EF1278" s="446"/>
      <c r="EL1278" s="4"/>
      <c r="EM1278" s="4"/>
      <c r="EN1278" s="5"/>
      <c r="EO1278" s="4"/>
      <c r="FA1278" s="23"/>
      <c r="FB1278" s="24"/>
      <c r="FC1278" s="75"/>
      <c r="FD1278" s="76"/>
      <c r="FF1278" s="89"/>
      <c r="IA1278" s="214"/>
      <c r="IB1278" s="215"/>
      <c r="IC1278" s="214"/>
      <c r="ID1278" s="215"/>
      <c r="IE1278" s="214"/>
      <c r="IF1278" s="214"/>
      <c r="IG1278" s="214"/>
      <c r="IH1278" s="233"/>
      <c r="II1278" s="160"/>
      <c r="IJ1278" s="217"/>
      <c r="IK1278" s="218"/>
      <c r="IL1278" s="218"/>
      <c r="IM1278" s="218"/>
      <c r="IO1278" s="391"/>
    </row>
    <row r="1279" spans="1:249" s="6" customFormat="1" ht="15" x14ac:dyDescent="0.2">
      <c r="A1279" s="467" t="s">
        <v>2195</v>
      </c>
      <c r="B1279" s="467" t="s">
        <v>1969</v>
      </c>
      <c r="C1279" s="393" t="s">
        <v>1318</v>
      </c>
      <c r="D1279" s="468"/>
      <c r="E1279" s="462" t="s">
        <v>2138</v>
      </c>
      <c r="F1279" s="14" t="s">
        <v>2149</v>
      </c>
      <c r="G1279" s="14" t="s">
        <v>2149</v>
      </c>
      <c r="H1279" s="469" t="s">
        <v>2149</v>
      </c>
      <c r="I1279" s="462"/>
      <c r="J1279" s="456"/>
      <c r="K1279" s="11"/>
      <c r="L1279" s="11"/>
      <c r="M1279" s="14"/>
      <c r="N1279" s="470"/>
      <c r="O1279" s="14"/>
      <c r="P1279" s="14"/>
      <c r="Q1279" s="14"/>
      <c r="R1279" s="14"/>
      <c r="S1279" s="14"/>
      <c r="T1279" s="469"/>
      <c r="U1279" s="454"/>
      <c r="V1279" s="454"/>
      <c r="W1279" s="9"/>
      <c r="X1279" s="9"/>
      <c r="Y1279" s="10"/>
      <c r="Z1279" s="495" t="s">
        <v>2166</v>
      </c>
      <c r="AA1279" s="11"/>
      <c r="AB1279" s="472"/>
      <c r="AC1279" s="473"/>
      <c r="AD1279" s="473"/>
      <c r="AE1279" s="496" t="s">
        <v>2166</v>
      </c>
      <c r="AF1279" s="12"/>
      <c r="AG1279" s="12"/>
      <c r="AH1279" s="13"/>
      <c r="AI1279" s="14"/>
      <c r="AJ1279" s="14"/>
      <c r="AK1279" s="7"/>
      <c r="AL1279" s="7"/>
      <c r="AM1279" s="15"/>
      <c r="AN1279" s="15"/>
      <c r="AO1279" s="8"/>
      <c r="AP1279" s="453" t="s">
        <v>707</v>
      </c>
      <c r="AQ1279" s="17"/>
      <c r="AR1279" s="18"/>
      <c r="AS1279" s="19"/>
      <c r="AT1279" s="19"/>
      <c r="AU1279" s="19"/>
      <c r="AV1279" s="19"/>
      <c r="AW1279" s="19"/>
      <c r="AX1279" s="19"/>
      <c r="AY1279" s="19"/>
      <c r="AZ1279" s="20"/>
      <c r="BA1279" s="20"/>
      <c r="BB1279" s="21"/>
      <c r="BC1279" s="22" t="s">
        <v>2179</v>
      </c>
      <c r="BD1279" s="77"/>
      <c r="BE1279" s="91"/>
      <c r="BF1279" s="91"/>
      <c r="BG1279" s="92"/>
      <c r="BH1279"/>
      <c r="BI1279"/>
      <c r="BJ1279"/>
      <c r="BK1279"/>
      <c r="BL1279"/>
      <c r="BM1279"/>
      <c r="BN1279"/>
      <c r="BO1279"/>
      <c r="BP1279"/>
      <c r="BQ1279"/>
      <c r="BR1279"/>
      <c r="BS1279"/>
      <c r="BT1279" s="92"/>
      <c r="BU1279" s="92"/>
      <c r="BV1279" s="92"/>
      <c r="BW1279" s="5"/>
      <c r="BX1279" s="5"/>
      <c r="BY1279" s="5"/>
      <c r="BZ1279" s="5"/>
      <c r="CA1279" s="5"/>
      <c r="CB1279" s="5"/>
      <c r="CC1279" s="5"/>
      <c r="CD1279" s="440"/>
      <c r="CE1279" s="440"/>
      <c r="CF1279" s="441"/>
      <c r="CG1279" s="442"/>
      <c r="CH1279" s="443"/>
      <c r="CI1279" s="443"/>
      <c r="CJ1279" s="443"/>
      <c r="CK1279" s="443"/>
      <c r="CL1279" s="4"/>
      <c r="CM1279" s="4"/>
      <c r="CN1279" s="5"/>
      <c r="CO1279" s="4"/>
      <c r="CP1279" s="444"/>
      <c r="CQ1279" s="445"/>
      <c r="CR1279" s="446"/>
      <c r="CS1279" s="446"/>
      <c r="CT1279" s="444"/>
      <c r="CU1279" s="444"/>
      <c r="CV1279" s="444"/>
      <c r="CW1279" s="444"/>
      <c r="CX1279" s="447"/>
      <c r="CY1279" s="447"/>
      <c r="CZ1279" s="447"/>
      <c r="DA1279" s="447"/>
      <c r="DB1279" s="448"/>
      <c r="DC1279" s="448"/>
      <c r="DD1279" s="446"/>
      <c r="DE1279" s="439"/>
      <c r="DF1279" s="439"/>
      <c r="DG1279" s="439"/>
      <c r="DH1279" s="439"/>
      <c r="DI1279" s="439"/>
      <c r="DJ1279" s="439"/>
      <c r="DK1279" s="439"/>
      <c r="DL1279" s="446"/>
      <c r="DM1279" s="446"/>
      <c r="DN1279" s="444"/>
      <c r="DO1279" s="444"/>
      <c r="DP1279" s="444"/>
      <c r="DQ1279" s="444"/>
      <c r="DR1279" s="444"/>
      <c r="DS1279" s="441"/>
      <c r="DT1279" s="449"/>
      <c r="DU1279" s="450"/>
      <c r="DV1279" s="450"/>
      <c r="DW1279" s="450"/>
      <c r="DX1279" s="450"/>
      <c r="DY1279" s="450"/>
      <c r="DZ1279" s="450"/>
      <c r="EA1279" s="450"/>
      <c r="EB1279" s="450"/>
      <c r="EC1279" s="450"/>
      <c r="ED1279" s="450"/>
      <c r="EE1279" s="446"/>
      <c r="EF1279" s="446"/>
      <c r="EL1279" s="4"/>
      <c r="EM1279" s="4"/>
      <c r="EN1279" s="5"/>
      <c r="EO1279" s="4"/>
      <c r="FA1279" s="23"/>
      <c r="FB1279" s="24"/>
      <c r="FC1279" s="75"/>
      <c r="FD1279" s="76"/>
      <c r="FF1279" s="89"/>
      <c r="IA1279" s="214"/>
      <c r="IB1279" s="215"/>
      <c r="IC1279" s="214"/>
      <c r="ID1279" s="215"/>
      <c r="IE1279" s="214"/>
      <c r="IF1279" s="214"/>
      <c r="IG1279" s="214"/>
      <c r="IH1279" s="233"/>
      <c r="II1279" s="160"/>
      <c r="IJ1279" s="217"/>
      <c r="IK1279" s="218"/>
      <c r="IL1279" s="218"/>
      <c r="IM1279" s="218"/>
      <c r="IO1279" s="391"/>
    </row>
    <row r="1280" spans="1:249" s="6" customFormat="1" ht="15" x14ac:dyDescent="0.2">
      <c r="A1280" s="467">
        <v>1</v>
      </c>
      <c r="B1280" s="467" t="s">
        <v>2149</v>
      </c>
      <c r="C1280" s="393" t="s">
        <v>1319</v>
      </c>
      <c r="D1280" s="468"/>
      <c r="E1280" s="462" t="s">
        <v>2137</v>
      </c>
      <c r="F1280" s="14" t="s">
        <v>2146</v>
      </c>
      <c r="G1280" s="14" t="s">
        <v>2153</v>
      </c>
      <c r="H1280" s="469" t="s">
        <v>2149</v>
      </c>
      <c r="I1280" s="462"/>
      <c r="J1280" s="456"/>
      <c r="K1280" s="11"/>
      <c r="L1280" s="11"/>
      <c r="M1280" s="14"/>
      <c r="N1280" s="470"/>
      <c r="O1280" s="14"/>
      <c r="P1280" s="14"/>
      <c r="Q1280" s="14"/>
      <c r="R1280" s="14"/>
      <c r="S1280" s="14"/>
      <c r="T1280" s="469"/>
      <c r="U1280" s="454"/>
      <c r="V1280" s="454"/>
      <c r="W1280" s="9"/>
      <c r="X1280" s="9"/>
      <c r="Y1280" s="10"/>
      <c r="Z1280" s="495">
        <v>1</v>
      </c>
      <c r="AA1280" s="11"/>
      <c r="AB1280" s="472"/>
      <c r="AC1280" s="473"/>
      <c r="AD1280" s="473"/>
      <c r="AE1280" s="496">
        <v>1</v>
      </c>
      <c r="AF1280" s="12"/>
      <c r="AG1280" s="12"/>
      <c r="AH1280" s="13"/>
      <c r="AI1280" s="14"/>
      <c r="AJ1280" s="14"/>
      <c r="AK1280" s="7"/>
      <c r="AL1280" s="7"/>
      <c r="AM1280" s="15"/>
      <c r="AN1280" s="15"/>
      <c r="AO1280" s="8"/>
      <c r="AP1280" s="453" t="s">
        <v>708</v>
      </c>
      <c r="AQ1280" s="17"/>
      <c r="AR1280" s="18"/>
      <c r="AS1280" s="19"/>
      <c r="AT1280" s="19"/>
      <c r="AU1280" s="19"/>
      <c r="AV1280" s="19"/>
      <c r="AW1280" s="19"/>
      <c r="AX1280" s="19"/>
      <c r="AY1280" s="19"/>
      <c r="AZ1280" s="20"/>
      <c r="BA1280" s="20"/>
      <c r="BB1280" s="21"/>
      <c r="BC1280" s="22" t="s">
        <v>2179</v>
      </c>
      <c r="BD1280" s="77"/>
      <c r="BE1280" s="91"/>
      <c r="BF1280" s="91"/>
      <c r="BG1280" s="92"/>
      <c r="BH1280"/>
      <c r="BI1280"/>
      <c r="BJ1280"/>
      <c r="BK1280"/>
      <c r="BL1280"/>
      <c r="BM1280"/>
      <c r="BN1280"/>
      <c r="BO1280"/>
      <c r="BP1280"/>
      <c r="BQ1280"/>
      <c r="BR1280"/>
      <c r="BS1280"/>
      <c r="BT1280" s="92"/>
      <c r="BU1280" s="92"/>
      <c r="BV1280" s="92"/>
      <c r="BW1280" s="5"/>
      <c r="BX1280" s="5"/>
      <c r="BY1280" s="5"/>
      <c r="BZ1280" s="5"/>
      <c r="CA1280" s="5"/>
      <c r="CB1280" s="5"/>
      <c r="CC1280" s="5"/>
      <c r="CD1280" s="440"/>
      <c r="CE1280" s="440"/>
      <c r="CF1280" s="441"/>
      <c r="CG1280" s="442"/>
      <c r="CH1280" s="443"/>
      <c r="CI1280" s="443"/>
      <c r="CJ1280" s="443"/>
      <c r="CK1280" s="443"/>
      <c r="CL1280" s="4"/>
      <c r="CM1280" s="4"/>
      <c r="CN1280" s="5"/>
      <c r="CO1280" s="4"/>
      <c r="CP1280" s="444"/>
      <c r="CQ1280" s="445"/>
      <c r="CR1280" s="446"/>
      <c r="CS1280" s="446"/>
      <c r="CT1280" s="444"/>
      <c r="CU1280" s="444"/>
      <c r="CV1280" s="444"/>
      <c r="CW1280" s="444"/>
      <c r="CX1280" s="447"/>
      <c r="CY1280" s="447"/>
      <c r="CZ1280" s="447"/>
      <c r="DA1280" s="447"/>
      <c r="DB1280" s="448"/>
      <c r="DC1280" s="448"/>
      <c r="DD1280" s="446"/>
      <c r="DE1280" s="439"/>
      <c r="DF1280" s="439"/>
      <c r="DG1280" s="439"/>
      <c r="DH1280" s="439"/>
      <c r="DI1280" s="439"/>
      <c r="DJ1280" s="439"/>
      <c r="DK1280" s="439"/>
      <c r="DL1280" s="446"/>
      <c r="DM1280" s="446"/>
      <c r="DN1280" s="444"/>
      <c r="DO1280" s="444"/>
      <c r="DP1280" s="444"/>
      <c r="DQ1280" s="444"/>
      <c r="DR1280" s="444"/>
      <c r="DS1280" s="441"/>
      <c r="DT1280" s="449"/>
      <c r="DU1280" s="450"/>
      <c r="DV1280" s="450"/>
      <c r="DW1280" s="450"/>
      <c r="DX1280" s="450"/>
      <c r="DY1280" s="450"/>
      <c r="DZ1280" s="450"/>
      <c r="EA1280" s="450"/>
      <c r="EB1280" s="450"/>
      <c r="EC1280" s="450"/>
      <c r="ED1280" s="450"/>
      <c r="EE1280" s="446"/>
      <c r="EF1280" s="446"/>
      <c r="EL1280" s="4"/>
      <c r="EM1280" s="4"/>
      <c r="EN1280" s="5"/>
      <c r="EO1280" s="4"/>
      <c r="FA1280" s="23"/>
      <c r="FB1280" s="24"/>
      <c r="FC1280" s="75"/>
      <c r="FD1280" s="76"/>
      <c r="FF1280" s="89"/>
      <c r="IA1280" s="214"/>
      <c r="IB1280" s="215"/>
      <c r="IC1280" s="214"/>
      <c r="ID1280" s="215"/>
      <c r="IE1280" s="214"/>
      <c r="IF1280" s="214"/>
      <c r="IG1280" s="214"/>
      <c r="IH1280" s="233"/>
      <c r="II1280" s="160"/>
      <c r="IJ1280" s="217"/>
      <c r="IK1280" s="218"/>
      <c r="IL1280" s="218"/>
      <c r="IM1280" s="218"/>
      <c r="IO1280" s="391"/>
    </row>
    <row r="1281" spans="1:249" s="6" customFormat="1" ht="15" x14ac:dyDescent="0.2">
      <c r="A1281" s="467">
        <v>2</v>
      </c>
      <c r="B1281" s="467" t="s">
        <v>2149</v>
      </c>
      <c r="C1281" s="461" t="s">
        <v>1320</v>
      </c>
      <c r="D1281" s="468"/>
      <c r="E1281" s="462" t="s">
        <v>2138</v>
      </c>
      <c r="F1281" s="14" t="s">
        <v>2146</v>
      </c>
      <c r="G1281" s="14" t="s">
        <v>2153</v>
      </c>
      <c r="H1281" s="469" t="s">
        <v>2149</v>
      </c>
      <c r="I1281" s="462"/>
      <c r="J1281" s="456"/>
      <c r="K1281" s="11"/>
      <c r="L1281" s="11"/>
      <c r="M1281" s="14"/>
      <c r="N1281" s="470"/>
      <c r="O1281" s="14"/>
      <c r="P1281" s="14"/>
      <c r="Q1281" s="14"/>
      <c r="R1281" s="14"/>
      <c r="S1281" s="14"/>
      <c r="T1281" s="469"/>
      <c r="U1281" s="454"/>
      <c r="V1281" s="454"/>
      <c r="W1281" s="9"/>
      <c r="X1281" s="9"/>
      <c r="Y1281" s="10"/>
      <c r="Z1281" s="495">
        <v>2</v>
      </c>
      <c r="AA1281" s="11"/>
      <c r="AB1281" s="472"/>
      <c r="AC1281" s="473"/>
      <c r="AD1281" s="473"/>
      <c r="AE1281" s="496">
        <v>2</v>
      </c>
      <c r="AF1281" s="12"/>
      <c r="AG1281" s="12"/>
      <c r="AH1281" s="13"/>
      <c r="AI1281" s="14"/>
      <c r="AJ1281" s="14"/>
      <c r="AK1281" s="7"/>
      <c r="AL1281" s="7"/>
      <c r="AM1281" s="15"/>
      <c r="AN1281" s="15"/>
      <c r="AO1281" s="8"/>
      <c r="AP1281" s="453" t="s">
        <v>709</v>
      </c>
      <c r="AQ1281" s="17"/>
      <c r="AR1281" s="18"/>
      <c r="AS1281" s="19"/>
      <c r="AT1281" s="19"/>
      <c r="AU1281" s="19"/>
      <c r="AV1281" s="19"/>
      <c r="AW1281" s="19"/>
      <c r="AX1281" s="19"/>
      <c r="AY1281" s="19"/>
      <c r="AZ1281" s="20"/>
      <c r="BA1281" s="20"/>
      <c r="BB1281" s="21"/>
      <c r="BC1281" s="22" t="s">
        <v>2179</v>
      </c>
      <c r="BD1281" s="77"/>
      <c r="BE1281" s="91"/>
      <c r="BF1281" s="91"/>
      <c r="BG1281" s="92"/>
      <c r="BH1281"/>
      <c r="BI1281"/>
      <c r="BJ1281"/>
      <c r="BK1281"/>
      <c r="BL1281"/>
      <c r="BM1281"/>
      <c r="BN1281"/>
      <c r="BO1281"/>
      <c r="BP1281"/>
      <c r="BQ1281"/>
      <c r="BR1281"/>
      <c r="BS1281"/>
      <c r="BT1281" s="92"/>
      <c r="BU1281" s="92"/>
      <c r="BV1281" s="92"/>
      <c r="BW1281" s="5"/>
      <c r="BX1281" s="5"/>
      <c r="BY1281" s="5"/>
      <c r="BZ1281" s="5"/>
      <c r="CA1281" s="5"/>
      <c r="CB1281" s="5"/>
      <c r="CC1281" s="5"/>
      <c r="CD1281" s="440"/>
      <c r="CE1281" s="440"/>
      <c r="CF1281" s="441"/>
      <c r="CG1281" s="442"/>
      <c r="CH1281" s="443"/>
      <c r="CI1281" s="443"/>
      <c r="CJ1281" s="443"/>
      <c r="CK1281" s="443"/>
      <c r="CL1281" s="4"/>
      <c r="CM1281" s="4"/>
      <c r="CN1281" s="5"/>
      <c r="CO1281" s="4"/>
      <c r="CP1281" s="444"/>
      <c r="CQ1281" s="445"/>
      <c r="CR1281" s="446"/>
      <c r="CS1281" s="446"/>
      <c r="CT1281" s="444"/>
      <c r="CU1281" s="444"/>
      <c r="CV1281" s="444"/>
      <c r="CW1281" s="444"/>
      <c r="CX1281" s="447"/>
      <c r="CY1281" s="447"/>
      <c r="CZ1281" s="447"/>
      <c r="DA1281" s="447"/>
      <c r="DB1281" s="448"/>
      <c r="DC1281" s="448"/>
      <c r="DD1281" s="446"/>
      <c r="DE1281" s="439"/>
      <c r="DF1281" s="439"/>
      <c r="DG1281" s="439"/>
      <c r="DH1281" s="439"/>
      <c r="DI1281" s="439"/>
      <c r="DJ1281" s="439"/>
      <c r="DK1281" s="439"/>
      <c r="DL1281" s="446"/>
      <c r="DM1281" s="446"/>
      <c r="DN1281" s="444"/>
      <c r="DO1281" s="444"/>
      <c r="DP1281" s="444"/>
      <c r="DQ1281" s="444"/>
      <c r="DR1281" s="444"/>
      <c r="DS1281" s="441"/>
      <c r="DT1281" s="449"/>
      <c r="DU1281" s="450"/>
      <c r="DV1281" s="450"/>
      <c r="DW1281" s="450"/>
      <c r="DX1281" s="450"/>
      <c r="DY1281" s="450"/>
      <c r="DZ1281" s="450"/>
      <c r="EA1281" s="450"/>
      <c r="EB1281" s="450"/>
      <c r="EC1281" s="450"/>
      <c r="ED1281" s="450"/>
      <c r="EE1281" s="446"/>
      <c r="EF1281" s="446"/>
      <c r="EL1281" s="4"/>
      <c r="EM1281" s="4"/>
      <c r="EN1281" s="5"/>
      <c r="EO1281" s="4"/>
      <c r="FA1281" s="23"/>
      <c r="FB1281" s="24"/>
      <c r="FC1281" s="75"/>
      <c r="FD1281" s="76"/>
      <c r="FF1281" s="89"/>
      <c r="IA1281" s="214"/>
      <c r="IB1281" s="215"/>
      <c r="IC1281" s="214"/>
      <c r="ID1281" s="215"/>
      <c r="IE1281" s="214"/>
      <c r="IF1281" s="214"/>
      <c r="IG1281" s="214"/>
      <c r="IH1281" s="233"/>
      <c r="II1281" s="160"/>
      <c r="IJ1281" s="217"/>
      <c r="IK1281" s="218"/>
      <c r="IL1281" s="218"/>
      <c r="IM1281" s="218"/>
      <c r="IO1281" s="391"/>
    </row>
    <row r="1282" spans="1:249" s="6" customFormat="1" ht="15" x14ac:dyDescent="0.2">
      <c r="A1282" s="467">
        <v>3</v>
      </c>
      <c r="B1282" s="467" t="s">
        <v>1969</v>
      </c>
      <c r="C1282" s="393" t="s">
        <v>1321</v>
      </c>
      <c r="D1282" s="468"/>
      <c r="E1282" s="462" t="s">
        <v>2137</v>
      </c>
      <c r="F1282" s="14" t="s">
        <v>2149</v>
      </c>
      <c r="G1282" s="14" t="s">
        <v>2154</v>
      </c>
      <c r="H1282" s="469" t="s">
        <v>2149</v>
      </c>
      <c r="I1282" s="462"/>
      <c r="J1282" s="456"/>
      <c r="K1282" s="11"/>
      <c r="L1282" s="11"/>
      <c r="M1282" s="14"/>
      <c r="N1282" s="470"/>
      <c r="O1282" s="14"/>
      <c r="P1282" s="14"/>
      <c r="Q1282" s="14"/>
      <c r="R1282" s="14"/>
      <c r="S1282" s="14"/>
      <c r="T1282" s="469"/>
      <c r="U1282" s="454"/>
      <c r="V1282" s="454"/>
      <c r="W1282" s="9"/>
      <c r="X1282" s="9"/>
      <c r="Y1282" s="10"/>
      <c r="Z1282" s="495">
        <v>2</v>
      </c>
      <c r="AA1282" s="11"/>
      <c r="AB1282" s="472"/>
      <c r="AC1282" s="473"/>
      <c r="AD1282" s="473"/>
      <c r="AE1282" s="496" t="s">
        <v>2195</v>
      </c>
      <c r="AF1282" s="12"/>
      <c r="AG1282" s="12"/>
      <c r="AH1282" s="13"/>
      <c r="AI1282" s="14"/>
      <c r="AJ1282" s="14"/>
      <c r="AK1282" s="7"/>
      <c r="AL1282" s="7"/>
      <c r="AM1282" s="15"/>
      <c r="AN1282" s="15"/>
      <c r="AO1282" s="8"/>
      <c r="AP1282" s="453" t="s">
        <v>710</v>
      </c>
      <c r="AQ1282" s="17"/>
      <c r="AR1282" s="18"/>
      <c r="AS1282" s="19"/>
      <c r="AT1282" s="19"/>
      <c r="AU1282" s="19"/>
      <c r="AV1282" s="19"/>
      <c r="AW1282" s="19"/>
      <c r="AX1282" s="19"/>
      <c r="AY1282" s="19"/>
      <c r="AZ1282" s="20"/>
      <c r="BA1282" s="20"/>
      <c r="BB1282" s="21"/>
      <c r="BC1282" s="22" t="s">
        <v>2179</v>
      </c>
      <c r="BD1282" s="77"/>
      <c r="BE1282" s="91"/>
      <c r="BF1282" s="91"/>
      <c r="BG1282" s="92"/>
      <c r="BH1282"/>
      <c r="BI1282"/>
      <c r="BJ1282"/>
      <c r="BK1282"/>
      <c r="BL1282"/>
      <c r="BM1282"/>
      <c r="BN1282"/>
      <c r="BO1282"/>
      <c r="BP1282"/>
      <c r="BQ1282"/>
      <c r="BR1282"/>
      <c r="BS1282"/>
      <c r="BT1282" s="92"/>
      <c r="BU1282" s="92"/>
      <c r="BV1282" s="92"/>
      <c r="BW1282" s="5"/>
      <c r="BX1282" s="5"/>
      <c r="BY1282" s="5"/>
      <c r="BZ1282" s="5"/>
      <c r="CA1282" s="5"/>
      <c r="CB1282" s="5"/>
      <c r="CC1282" s="5"/>
      <c r="CD1282" s="440"/>
      <c r="CE1282" s="440"/>
      <c r="CF1282" s="441"/>
      <c r="CG1282" s="442"/>
      <c r="CH1282" s="443"/>
      <c r="CI1282" s="443"/>
      <c r="CJ1282" s="443"/>
      <c r="CK1282" s="443"/>
      <c r="CL1282" s="4"/>
      <c r="CM1282" s="4"/>
      <c r="CN1282" s="5"/>
      <c r="CO1282" s="4"/>
      <c r="CP1282" s="444"/>
      <c r="CQ1282" s="445"/>
      <c r="CR1282" s="446"/>
      <c r="CS1282" s="446"/>
      <c r="CT1282" s="444"/>
      <c r="CU1282" s="444"/>
      <c r="CV1282" s="444"/>
      <c r="CW1282" s="444"/>
      <c r="CX1282" s="447"/>
      <c r="CY1282" s="447"/>
      <c r="CZ1282" s="447"/>
      <c r="DA1282" s="447"/>
      <c r="DB1282" s="448"/>
      <c r="DC1282" s="448"/>
      <c r="DD1282" s="446"/>
      <c r="DE1282" s="439"/>
      <c r="DF1282" s="439"/>
      <c r="DG1282" s="439"/>
      <c r="DH1282" s="439"/>
      <c r="DI1282" s="439"/>
      <c r="DJ1282" s="439"/>
      <c r="DK1282" s="439"/>
      <c r="DL1282" s="446"/>
      <c r="DM1282" s="446"/>
      <c r="DN1282" s="444"/>
      <c r="DO1282" s="444"/>
      <c r="DP1282" s="444"/>
      <c r="DQ1282" s="444"/>
      <c r="DR1282" s="444"/>
      <c r="DS1282" s="441"/>
      <c r="DT1282" s="449"/>
      <c r="DU1282" s="450"/>
      <c r="DV1282" s="450"/>
      <c r="DW1282" s="450"/>
      <c r="DX1282" s="450"/>
      <c r="DY1282" s="450"/>
      <c r="DZ1282" s="450"/>
      <c r="EA1282" s="450"/>
      <c r="EB1282" s="450"/>
      <c r="EC1282" s="450"/>
      <c r="ED1282" s="450"/>
      <c r="EE1282" s="446"/>
      <c r="EF1282" s="446"/>
      <c r="EL1282" s="4"/>
      <c r="EM1282" s="4"/>
      <c r="EN1282" s="5"/>
      <c r="EO1282" s="4"/>
      <c r="FA1282" s="23"/>
      <c r="FB1282" s="24"/>
      <c r="FC1282" s="75"/>
      <c r="FD1282" s="76"/>
      <c r="FF1282" s="89"/>
      <c r="IA1282" s="214"/>
      <c r="IB1282" s="215"/>
      <c r="IC1282" s="214"/>
      <c r="ID1282" s="215"/>
      <c r="IE1282" s="214"/>
      <c r="IF1282" s="214"/>
      <c r="IG1282" s="214"/>
      <c r="IH1282" s="233"/>
      <c r="II1282" s="160"/>
      <c r="IJ1282" s="217"/>
      <c r="IK1282" s="218"/>
      <c r="IL1282" s="218"/>
      <c r="IM1282" s="218"/>
      <c r="IO1282" s="391"/>
    </row>
    <row r="1283" spans="1:249" s="6" customFormat="1" ht="15" x14ac:dyDescent="0.2">
      <c r="A1283" s="467" t="s">
        <v>2195</v>
      </c>
      <c r="B1283" s="467" t="s">
        <v>2149</v>
      </c>
      <c r="C1283" s="393" t="s">
        <v>1322</v>
      </c>
      <c r="D1283" s="468"/>
      <c r="E1283" s="462" t="s">
        <v>2141</v>
      </c>
      <c r="F1283" s="14" t="s">
        <v>2149</v>
      </c>
      <c r="G1283" s="14" t="s">
        <v>2149</v>
      </c>
      <c r="H1283" s="469" t="s">
        <v>2149</v>
      </c>
      <c r="I1283" s="462"/>
      <c r="J1283" s="456"/>
      <c r="K1283" s="11"/>
      <c r="L1283" s="11"/>
      <c r="M1283" s="14"/>
      <c r="N1283" s="470"/>
      <c r="O1283" s="14"/>
      <c r="P1283" s="14"/>
      <c r="Q1283" s="14"/>
      <c r="R1283" s="14"/>
      <c r="S1283" s="14"/>
      <c r="T1283" s="469"/>
      <c r="U1283" s="454"/>
      <c r="V1283" s="454"/>
      <c r="W1283" s="9"/>
      <c r="X1283" s="9"/>
      <c r="Y1283" s="10"/>
      <c r="Z1283" s="495" t="s">
        <v>2195</v>
      </c>
      <c r="AA1283" s="11"/>
      <c r="AB1283" s="472"/>
      <c r="AC1283" s="473"/>
      <c r="AD1283" s="473"/>
      <c r="AE1283" s="496" t="s">
        <v>2195</v>
      </c>
      <c r="AF1283" s="12"/>
      <c r="AG1283" s="12"/>
      <c r="AH1283" s="13"/>
      <c r="AI1283" s="14"/>
      <c r="AJ1283" s="14"/>
      <c r="AK1283" s="7"/>
      <c r="AL1283" s="7"/>
      <c r="AM1283" s="15"/>
      <c r="AN1283" s="15"/>
      <c r="AO1283" s="8"/>
      <c r="AP1283" s="453" t="s">
        <v>711</v>
      </c>
      <c r="AQ1283" s="17"/>
      <c r="AR1283" s="18"/>
      <c r="AS1283" s="19"/>
      <c r="AT1283" s="19"/>
      <c r="AU1283" s="19"/>
      <c r="AV1283" s="19"/>
      <c r="AW1283" s="19"/>
      <c r="AX1283" s="19"/>
      <c r="AY1283" s="19"/>
      <c r="AZ1283" s="20"/>
      <c r="BA1283" s="20"/>
      <c r="BB1283" s="21"/>
      <c r="BC1283" s="22" t="s">
        <v>2179</v>
      </c>
      <c r="BD1283" s="77"/>
      <c r="BE1283" s="91"/>
      <c r="BF1283" s="91"/>
      <c r="BG1283" s="92"/>
      <c r="BH1283"/>
      <c r="BI1283"/>
      <c r="BJ1283"/>
      <c r="BK1283"/>
      <c r="BL1283"/>
      <c r="BM1283"/>
      <c r="BN1283"/>
      <c r="BO1283"/>
      <c r="BP1283"/>
      <c r="BQ1283"/>
      <c r="BR1283"/>
      <c r="BS1283"/>
      <c r="BT1283" s="92"/>
      <c r="BU1283" s="92"/>
      <c r="BV1283" s="92"/>
      <c r="BW1283" s="5"/>
      <c r="BX1283" s="5"/>
      <c r="BY1283" s="5"/>
      <c r="BZ1283" s="5"/>
      <c r="CA1283" s="5"/>
      <c r="CB1283" s="5"/>
      <c r="CC1283" s="5"/>
      <c r="CD1283" s="440"/>
      <c r="CE1283" s="440"/>
      <c r="CF1283" s="441"/>
      <c r="CG1283" s="442"/>
      <c r="CH1283" s="443"/>
      <c r="CI1283" s="443"/>
      <c r="CJ1283" s="443"/>
      <c r="CK1283" s="443"/>
      <c r="CL1283" s="4"/>
      <c r="CM1283" s="4"/>
      <c r="CN1283" s="5"/>
      <c r="CO1283" s="4"/>
      <c r="CP1283" s="444"/>
      <c r="CQ1283" s="445"/>
      <c r="CR1283" s="446"/>
      <c r="CS1283" s="446"/>
      <c r="CT1283" s="444"/>
      <c r="CU1283" s="444"/>
      <c r="CV1283" s="444"/>
      <c r="CW1283" s="444"/>
      <c r="CX1283" s="447"/>
      <c r="CY1283" s="447"/>
      <c r="CZ1283" s="447"/>
      <c r="DA1283" s="447"/>
      <c r="DB1283" s="448"/>
      <c r="DC1283" s="448"/>
      <c r="DD1283" s="446"/>
      <c r="DE1283" s="439"/>
      <c r="DF1283" s="439"/>
      <c r="DG1283" s="439"/>
      <c r="DH1283" s="439"/>
      <c r="DI1283" s="439"/>
      <c r="DJ1283" s="439"/>
      <c r="DK1283" s="439"/>
      <c r="DL1283" s="446"/>
      <c r="DM1283" s="446"/>
      <c r="DN1283" s="444"/>
      <c r="DO1283" s="444"/>
      <c r="DP1283" s="444"/>
      <c r="DQ1283" s="444"/>
      <c r="DR1283" s="444"/>
      <c r="DS1283" s="441"/>
      <c r="DT1283" s="449"/>
      <c r="DU1283" s="450"/>
      <c r="DV1283" s="450"/>
      <c r="DW1283" s="450"/>
      <c r="DX1283" s="450"/>
      <c r="DY1283" s="450"/>
      <c r="DZ1283" s="450"/>
      <c r="EA1283" s="450"/>
      <c r="EB1283" s="450"/>
      <c r="EC1283" s="450"/>
      <c r="ED1283" s="450"/>
      <c r="EE1283" s="446"/>
      <c r="EF1283" s="446"/>
      <c r="EL1283" s="4"/>
      <c r="EM1283" s="4"/>
      <c r="EN1283" s="5"/>
      <c r="EO1283" s="4"/>
      <c r="FA1283" s="23"/>
      <c r="FB1283" s="24"/>
      <c r="FC1283" s="75"/>
      <c r="FD1283" s="76"/>
      <c r="FF1283" s="89"/>
      <c r="IA1283" s="214"/>
      <c r="IB1283" s="215"/>
      <c r="IC1283" s="214"/>
      <c r="ID1283" s="215"/>
      <c r="IE1283" s="214"/>
      <c r="IF1283" s="214"/>
      <c r="IG1283" s="214"/>
      <c r="IH1283" s="233"/>
      <c r="II1283" s="160"/>
      <c r="IJ1283" s="217"/>
      <c r="IK1283" s="218"/>
      <c r="IL1283" s="218"/>
      <c r="IM1283" s="218"/>
      <c r="IO1283" s="391"/>
    </row>
    <row r="1284" spans="1:249" s="6" customFormat="1" ht="15" x14ac:dyDescent="0.2">
      <c r="A1284" s="467" t="s">
        <v>2195</v>
      </c>
      <c r="B1284" s="467" t="s">
        <v>2149</v>
      </c>
      <c r="C1284" s="393" t="s">
        <v>1323</v>
      </c>
      <c r="D1284" s="468"/>
      <c r="E1284" s="462" t="s">
        <v>2137</v>
      </c>
      <c r="F1284" s="14" t="s">
        <v>2149</v>
      </c>
      <c r="G1284" s="14" t="s">
        <v>2149</v>
      </c>
      <c r="H1284" s="469" t="s">
        <v>2149</v>
      </c>
      <c r="I1284" s="462"/>
      <c r="J1284" s="456"/>
      <c r="K1284" s="11"/>
      <c r="L1284" s="11"/>
      <c r="M1284" s="14"/>
      <c r="N1284" s="470"/>
      <c r="O1284" s="14"/>
      <c r="P1284" s="14"/>
      <c r="Q1284" s="14"/>
      <c r="R1284" s="14"/>
      <c r="S1284" s="14"/>
      <c r="T1284" s="469"/>
      <c r="U1284" s="454"/>
      <c r="V1284" s="454"/>
      <c r="W1284" s="9"/>
      <c r="X1284" s="9"/>
      <c r="Y1284" s="10"/>
      <c r="Z1284" s="495" t="s">
        <v>2195</v>
      </c>
      <c r="AA1284" s="11"/>
      <c r="AB1284" s="472"/>
      <c r="AC1284" s="473"/>
      <c r="AD1284" s="473"/>
      <c r="AE1284" s="496" t="s">
        <v>2166</v>
      </c>
      <c r="AF1284" s="12"/>
      <c r="AG1284" s="12"/>
      <c r="AH1284" s="13"/>
      <c r="AI1284" s="14"/>
      <c r="AJ1284" s="14"/>
      <c r="AK1284" s="7"/>
      <c r="AL1284" s="7"/>
      <c r="AM1284" s="15"/>
      <c r="AN1284" s="15"/>
      <c r="AO1284" s="8"/>
      <c r="AP1284" s="453" t="s">
        <v>712</v>
      </c>
      <c r="AQ1284" s="17"/>
      <c r="AR1284" s="18"/>
      <c r="AS1284" s="19"/>
      <c r="AT1284" s="19"/>
      <c r="AU1284" s="19"/>
      <c r="AV1284" s="19"/>
      <c r="AW1284" s="19"/>
      <c r="AX1284" s="19"/>
      <c r="AY1284" s="19"/>
      <c r="AZ1284" s="20"/>
      <c r="BA1284" s="20"/>
      <c r="BB1284" s="21"/>
      <c r="BC1284" s="22" t="s">
        <v>2179</v>
      </c>
      <c r="BD1284" s="77"/>
      <c r="BE1284" s="91"/>
      <c r="BF1284" s="91"/>
      <c r="BG1284" s="92"/>
      <c r="BH1284"/>
      <c r="BI1284"/>
      <c r="BJ1284"/>
      <c r="BK1284"/>
      <c r="BL1284"/>
      <c r="BM1284"/>
      <c r="BN1284"/>
      <c r="BO1284"/>
      <c r="BP1284"/>
      <c r="BQ1284"/>
      <c r="BR1284"/>
      <c r="BS1284"/>
      <c r="BT1284" s="92"/>
      <c r="BU1284" s="92"/>
      <c r="BV1284" s="92"/>
      <c r="BW1284" s="5"/>
      <c r="BX1284" s="5"/>
      <c r="BY1284" s="5"/>
      <c r="BZ1284" s="5"/>
      <c r="CA1284" s="5"/>
      <c r="CB1284" s="5"/>
      <c r="CC1284" s="5"/>
      <c r="CD1284" s="440"/>
      <c r="CE1284" s="440"/>
      <c r="CF1284" s="441"/>
      <c r="CG1284" s="442"/>
      <c r="CH1284" s="443"/>
      <c r="CI1284" s="443"/>
      <c r="CJ1284" s="443"/>
      <c r="CK1284" s="443"/>
      <c r="CL1284" s="4"/>
      <c r="CM1284" s="4"/>
      <c r="CN1284" s="5"/>
      <c r="CO1284" s="4"/>
      <c r="CP1284" s="444"/>
      <c r="CQ1284" s="445"/>
      <c r="CR1284" s="446"/>
      <c r="CS1284" s="446"/>
      <c r="CT1284" s="444"/>
      <c r="CU1284" s="444"/>
      <c r="CV1284" s="444"/>
      <c r="CW1284" s="444"/>
      <c r="CX1284" s="447"/>
      <c r="CY1284" s="447"/>
      <c r="CZ1284" s="447"/>
      <c r="DA1284" s="447"/>
      <c r="DB1284" s="448"/>
      <c r="DC1284" s="448"/>
      <c r="DD1284" s="446"/>
      <c r="DE1284" s="439"/>
      <c r="DF1284" s="439"/>
      <c r="DG1284" s="439"/>
      <c r="DH1284" s="439"/>
      <c r="DI1284" s="439"/>
      <c r="DJ1284" s="439"/>
      <c r="DK1284" s="439"/>
      <c r="DL1284" s="446"/>
      <c r="DM1284" s="446"/>
      <c r="DN1284" s="444"/>
      <c r="DO1284" s="444"/>
      <c r="DP1284" s="444"/>
      <c r="DQ1284" s="444"/>
      <c r="DR1284" s="444"/>
      <c r="DS1284" s="441"/>
      <c r="DT1284" s="449"/>
      <c r="DU1284" s="450"/>
      <c r="DV1284" s="450"/>
      <c r="DW1284" s="450"/>
      <c r="DX1284" s="450"/>
      <c r="DY1284" s="450"/>
      <c r="DZ1284" s="450"/>
      <c r="EA1284" s="450"/>
      <c r="EB1284" s="450"/>
      <c r="EC1284" s="450"/>
      <c r="ED1284" s="450"/>
      <c r="EE1284" s="446"/>
      <c r="EF1284" s="446"/>
      <c r="EL1284" s="4"/>
      <c r="EM1284" s="4"/>
      <c r="EN1284" s="5"/>
      <c r="EO1284" s="4"/>
      <c r="FA1284" s="23"/>
      <c r="FB1284" s="24"/>
      <c r="FC1284" s="75"/>
      <c r="FD1284" s="76"/>
      <c r="FF1284" s="89"/>
      <c r="IA1284" s="214"/>
      <c r="IB1284" s="215"/>
      <c r="IC1284" s="214"/>
      <c r="ID1284" s="215"/>
      <c r="IE1284" s="214"/>
      <c r="IF1284" s="214"/>
      <c r="IG1284" s="214"/>
      <c r="IH1284" s="233"/>
      <c r="II1284" s="160"/>
      <c r="IJ1284" s="217"/>
      <c r="IK1284" s="218"/>
      <c r="IL1284" s="218"/>
      <c r="IM1284" s="218"/>
      <c r="IO1284" s="391"/>
    </row>
    <row r="1285" spans="1:249" s="6" customFormat="1" ht="15" x14ac:dyDescent="0.2">
      <c r="A1285" s="467" t="s">
        <v>2195</v>
      </c>
      <c r="B1285" s="467" t="s">
        <v>2149</v>
      </c>
      <c r="C1285" s="393" t="s">
        <v>1324</v>
      </c>
      <c r="D1285" s="468"/>
      <c r="E1285" s="462" t="s">
        <v>2141</v>
      </c>
      <c r="F1285" s="14" t="s">
        <v>2149</v>
      </c>
      <c r="G1285" s="14" t="s">
        <v>2149</v>
      </c>
      <c r="H1285" s="469" t="s">
        <v>2149</v>
      </c>
      <c r="I1285" s="462"/>
      <c r="J1285" s="456"/>
      <c r="K1285" s="11"/>
      <c r="L1285" s="11"/>
      <c r="M1285" s="14"/>
      <c r="N1285" s="470"/>
      <c r="O1285" s="14"/>
      <c r="P1285" s="14"/>
      <c r="Q1285" s="14"/>
      <c r="R1285" s="14"/>
      <c r="S1285" s="14"/>
      <c r="T1285" s="469"/>
      <c r="U1285" s="454"/>
      <c r="V1285" s="454"/>
      <c r="W1285" s="9"/>
      <c r="X1285" s="9"/>
      <c r="Y1285" s="10"/>
      <c r="Z1285" s="495" t="s">
        <v>2195</v>
      </c>
      <c r="AA1285" s="11"/>
      <c r="AB1285" s="472"/>
      <c r="AC1285" s="473"/>
      <c r="AD1285" s="473"/>
      <c r="AE1285" s="496" t="s">
        <v>2195</v>
      </c>
      <c r="AF1285" s="12"/>
      <c r="AG1285" s="12"/>
      <c r="AH1285" s="13"/>
      <c r="AI1285" s="14"/>
      <c r="AJ1285" s="14"/>
      <c r="AK1285" s="7"/>
      <c r="AL1285" s="7"/>
      <c r="AM1285" s="15"/>
      <c r="AN1285" s="15"/>
      <c r="AO1285" s="8"/>
      <c r="AP1285" s="453" t="s">
        <v>713</v>
      </c>
      <c r="AQ1285" s="17"/>
      <c r="AR1285" s="18"/>
      <c r="AS1285" s="19"/>
      <c r="AT1285" s="19"/>
      <c r="AU1285" s="19"/>
      <c r="AV1285" s="19"/>
      <c r="AW1285" s="19"/>
      <c r="AX1285" s="19"/>
      <c r="AY1285" s="19"/>
      <c r="AZ1285" s="20"/>
      <c r="BA1285" s="20"/>
      <c r="BB1285" s="21"/>
      <c r="BC1285" s="22" t="s">
        <v>2179</v>
      </c>
      <c r="BD1285" s="77"/>
      <c r="BE1285" s="91"/>
      <c r="BF1285" s="91"/>
      <c r="BG1285" s="92"/>
      <c r="BH1285"/>
      <c r="BI1285"/>
      <c r="BJ1285"/>
      <c r="BK1285"/>
      <c r="BL1285"/>
      <c r="BM1285"/>
      <c r="BN1285"/>
      <c r="BO1285"/>
      <c r="BP1285"/>
      <c r="BQ1285"/>
      <c r="BR1285"/>
      <c r="BS1285"/>
      <c r="BT1285" s="92"/>
      <c r="BU1285" s="92"/>
      <c r="BV1285" s="92"/>
      <c r="BW1285" s="5"/>
      <c r="BX1285" s="5"/>
      <c r="BY1285" s="5"/>
      <c r="BZ1285" s="5"/>
      <c r="CA1285" s="5"/>
      <c r="CB1285" s="5"/>
      <c r="CC1285" s="5"/>
      <c r="CD1285" s="440"/>
      <c r="CE1285" s="440"/>
      <c r="CF1285" s="441"/>
      <c r="CG1285" s="442"/>
      <c r="CH1285" s="443"/>
      <c r="CI1285" s="443"/>
      <c r="CJ1285" s="443"/>
      <c r="CK1285" s="443"/>
      <c r="CL1285" s="4"/>
      <c r="CM1285" s="4"/>
      <c r="CN1285" s="5"/>
      <c r="CO1285" s="4"/>
      <c r="CP1285" s="444"/>
      <c r="CQ1285" s="445"/>
      <c r="CR1285" s="446"/>
      <c r="CS1285" s="446"/>
      <c r="CT1285" s="444"/>
      <c r="CU1285" s="444"/>
      <c r="CV1285" s="444"/>
      <c r="CW1285" s="444"/>
      <c r="CX1285" s="447"/>
      <c r="CY1285" s="447"/>
      <c r="CZ1285" s="447"/>
      <c r="DA1285" s="447"/>
      <c r="DB1285" s="448"/>
      <c r="DC1285" s="448"/>
      <c r="DD1285" s="446"/>
      <c r="DE1285" s="439"/>
      <c r="DF1285" s="439"/>
      <c r="DG1285" s="439"/>
      <c r="DH1285" s="439"/>
      <c r="DI1285" s="439"/>
      <c r="DJ1285" s="439"/>
      <c r="DK1285" s="439"/>
      <c r="DL1285" s="446"/>
      <c r="DM1285" s="446"/>
      <c r="DN1285" s="444"/>
      <c r="DO1285" s="444"/>
      <c r="DP1285" s="444"/>
      <c r="DQ1285" s="444"/>
      <c r="DR1285" s="444"/>
      <c r="DS1285" s="441"/>
      <c r="DT1285" s="449"/>
      <c r="DU1285" s="450"/>
      <c r="DV1285" s="450"/>
      <c r="DW1285" s="450"/>
      <c r="DX1285" s="450"/>
      <c r="DY1285" s="450"/>
      <c r="DZ1285" s="450"/>
      <c r="EA1285" s="450"/>
      <c r="EB1285" s="450"/>
      <c r="EC1285" s="450"/>
      <c r="ED1285" s="450"/>
      <c r="EE1285" s="446"/>
      <c r="EF1285" s="446"/>
      <c r="EL1285" s="4"/>
      <c r="EM1285" s="4"/>
      <c r="EN1285" s="5"/>
      <c r="EO1285" s="4"/>
      <c r="FA1285" s="23"/>
      <c r="FB1285" s="24"/>
      <c r="FC1285" s="75"/>
      <c r="FD1285" s="76"/>
      <c r="FF1285" s="89"/>
      <c r="IA1285" s="214"/>
      <c r="IB1285" s="215"/>
      <c r="IC1285" s="214"/>
      <c r="ID1285" s="215"/>
      <c r="IE1285" s="214"/>
      <c r="IF1285" s="214"/>
      <c r="IG1285" s="214"/>
      <c r="IH1285" s="233"/>
      <c r="II1285" s="160"/>
      <c r="IJ1285" s="217"/>
      <c r="IK1285" s="218"/>
      <c r="IL1285" s="218"/>
      <c r="IM1285" s="218"/>
      <c r="IO1285" s="391"/>
    </row>
    <row r="1286" spans="1:249" s="6" customFormat="1" ht="15" x14ac:dyDescent="0.2">
      <c r="A1286" s="467" t="s">
        <v>2195</v>
      </c>
      <c r="B1286" s="467" t="s">
        <v>2149</v>
      </c>
      <c r="C1286" s="393" t="s">
        <v>1325</v>
      </c>
      <c r="D1286" s="468"/>
      <c r="E1286" s="462" t="s">
        <v>2141</v>
      </c>
      <c r="F1286" s="14" t="s">
        <v>2149</v>
      </c>
      <c r="G1286" s="14" t="s">
        <v>2149</v>
      </c>
      <c r="H1286" s="469" t="s">
        <v>2149</v>
      </c>
      <c r="I1286" s="462"/>
      <c r="J1286" s="456"/>
      <c r="K1286" s="11"/>
      <c r="L1286" s="11"/>
      <c r="M1286" s="14"/>
      <c r="N1286" s="470"/>
      <c r="O1286" s="14"/>
      <c r="P1286" s="14"/>
      <c r="Q1286" s="14"/>
      <c r="R1286" s="14"/>
      <c r="S1286" s="14"/>
      <c r="T1286" s="469"/>
      <c r="U1286" s="454"/>
      <c r="V1286" s="454"/>
      <c r="W1286" s="9"/>
      <c r="X1286" s="9"/>
      <c r="Y1286" s="10"/>
      <c r="Z1286" s="495" t="s">
        <v>2195</v>
      </c>
      <c r="AA1286" s="11"/>
      <c r="AB1286" s="472"/>
      <c r="AC1286" s="473"/>
      <c r="AD1286" s="473"/>
      <c r="AE1286" s="496" t="s">
        <v>2195</v>
      </c>
      <c r="AF1286" s="12"/>
      <c r="AG1286" s="12"/>
      <c r="AH1286" s="13"/>
      <c r="AI1286" s="14"/>
      <c r="AJ1286" s="14"/>
      <c r="AK1286" s="7"/>
      <c r="AL1286" s="7"/>
      <c r="AM1286" s="15"/>
      <c r="AN1286" s="15"/>
      <c r="AO1286" s="8"/>
      <c r="AP1286" s="453" t="s">
        <v>714</v>
      </c>
      <c r="AQ1286" s="17"/>
      <c r="AR1286" s="18"/>
      <c r="AS1286" s="19"/>
      <c r="AT1286" s="19"/>
      <c r="AU1286" s="19"/>
      <c r="AV1286" s="19"/>
      <c r="AW1286" s="19"/>
      <c r="AX1286" s="19"/>
      <c r="AY1286" s="19"/>
      <c r="AZ1286" s="20"/>
      <c r="BA1286" s="20"/>
      <c r="BB1286" s="21"/>
      <c r="BC1286" s="22" t="s">
        <v>2179</v>
      </c>
      <c r="BD1286" s="77"/>
      <c r="BE1286" s="91"/>
      <c r="BF1286" s="91"/>
      <c r="BG1286" s="92"/>
      <c r="BH1286"/>
      <c r="BI1286"/>
      <c r="BJ1286"/>
      <c r="BK1286"/>
      <c r="BL1286"/>
      <c r="BM1286"/>
      <c r="BN1286"/>
      <c r="BO1286"/>
      <c r="BP1286"/>
      <c r="BQ1286"/>
      <c r="BR1286"/>
      <c r="BS1286"/>
      <c r="BT1286" s="92"/>
      <c r="BU1286" s="92"/>
      <c r="BV1286" s="92"/>
      <c r="BW1286" s="5"/>
      <c r="BX1286" s="5"/>
      <c r="BY1286" s="5"/>
      <c r="BZ1286" s="5"/>
      <c r="CA1286" s="5"/>
      <c r="CB1286" s="5"/>
      <c r="CC1286" s="5"/>
      <c r="CD1286" s="440"/>
      <c r="CE1286" s="440"/>
      <c r="CF1286" s="441"/>
      <c r="CG1286" s="442"/>
      <c r="CH1286" s="443"/>
      <c r="CI1286" s="443"/>
      <c r="CJ1286" s="443"/>
      <c r="CK1286" s="443"/>
      <c r="CL1286" s="4"/>
      <c r="CM1286" s="4"/>
      <c r="CN1286" s="5"/>
      <c r="CO1286" s="4"/>
      <c r="CP1286" s="444"/>
      <c r="CQ1286" s="445"/>
      <c r="CR1286" s="446"/>
      <c r="CS1286" s="446"/>
      <c r="CT1286" s="444"/>
      <c r="CU1286" s="444"/>
      <c r="CV1286" s="444"/>
      <c r="CW1286" s="444"/>
      <c r="CX1286" s="447"/>
      <c r="CY1286" s="447"/>
      <c r="CZ1286" s="447"/>
      <c r="DA1286" s="447"/>
      <c r="DB1286" s="448"/>
      <c r="DC1286" s="448"/>
      <c r="DD1286" s="446"/>
      <c r="DE1286" s="439"/>
      <c r="DF1286" s="439"/>
      <c r="DG1286" s="439"/>
      <c r="DH1286" s="439"/>
      <c r="DI1286" s="439"/>
      <c r="DJ1286" s="439"/>
      <c r="DK1286" s="439"/>
      <c r="DL1286" s="446"/>
      <c r="DM1286" s="446"/>
      <c r="DN1286" s="444"/>
      <c r="DO1286" s="444"/>
      <c r="DP1286" s="444"/>
      <c r="DQ1286" s="444"/>
      <c r="DR1286" s="444"/>
      <c r="DS1286" s="441"/>
      <c r="DT1286" s="449"/>
      <c r="DU1286" s="450"/>
      <c r="DV1286" s="450"/>
      <c r="DW1286" s="450"/>
      <c r="DX1286" s="450"/>
      <c r="DY1286" s="450"/>
      <c r="DZ1286" s="450"/>
      <c r="EA1286" s="450"/>
      <c r="EB1286" s="450"/>
      <c r="EC1286" s="450"/>
      <c r="ED1286" s="450"/>
      <c r="EE1286" s="446"/>
      <c r="EF1286" s="446"/>
      <c r="EL1286" s="4"/>
      <c r="EM1286" s="4"/>
      <c r="EN1286" s="5"/>
      <c r="EO1286" s="4"/>
      <c r="FA1286" s="23"/>
      <c r="FB1286" s="24"/>
      <c r="FC1286" s="75"/>
      <c r="FD1286" s="76"/>
      <c r="FF1286" s="89"/>
      <c r="IA1286" s="214"/>
      <c r="IB1286" s="215"/>
      <c r="IC1286" s="214"/>
      <c r="ID1286" s="215"/>
      <c r="IE1286" s="214"/>
      <c r="IF1286" s="214"/>
      <c r="IG1286" s="214"/>
      <c r="IH1286" s="233"/>
      <c r="II1286" s="160"/>
      <c r="IJ1286" s="217"/>
      <c r="IK1286" s="218"/>
      <c r="IL1286" s="218"/>
      <c r="IM1286" s="218"/>
      <c r="IO1286" s="391"/>
    </row>
    <row r="1287" spans="1:249" s="6" customFormat="1" ht="15" x14ac:dyDescent="0.2">
      <c r="A1287" s="467" t="s">
        <v>2195</v>
      </c>
      <c r="B1287" s="467" t="s">
        <v>2149</v>
      </c>
      <c r="C1287" s="393" t="s">
        <v>1326</v>
      </c>
      <c r="D1287" s="468"/>
      <c r="E1287" s="462" t="s">
        <v>2138</v>
      </c>
      <c r="F1287" s="14" t="s">
        <v>2149</v>
      </c>
      <c r="G1287" s="14" t="s">
        <v>2149</v>
      </c>
      <c r="H1287" s="469" t="s">
        <v>2149</v>
      </c>
      <c r="I1287" s="462"/>
      <c r="J1287" s="456"/>
      <c r="K1287" s="11"/>
      <c r="L1287" s="11"/>
      <c r="M1287" s="14"/>
      <c r="N1287" s="470"/>
      <c r="O1287" s="14"/>
      <c r="P1287" s="14"/>
      <c r="Q1287" s="14"/>
      <c r="R1287" s="14"/>
      <c r="S1287" s="14"/>
      <c r="T1287" s="469"/>
      <c r="U1287" s="454"/>
      <c r="V1287" s="454"/>
      <c r="W1287" s="9"/>
      <c r="X1287" s="9"/>
      <c r="Y1287" s="10"/>
      <c r="Z1287" s="495" t="s">
        <v>2195</v>
      </c>
      <c r="AA1287" s="11"/>
      <c r="AB1287" s="472"/>
      <c r="AC1287" s="473"/>
      <c r="AD1287" s="473"/>
      <c r="AE1287" s="496" t="s">
        <v>2195</v>
      </c>
      <c r="AF1287" s="12"/>
      <c r="AG1287" s="12"/>
      <c r="AH1287" s="13"/>
      <c r="AI1287" s="14"/>
      <c r="AJ1287" s="14"/>
      <c r="AK1287" s="7"/>
      <c r="AL1287" s="7"/>
      <c r="AM1287" s="15"/>
      <c r="AN1287" s="15"/>
      <c r="AO1287" s="8"/>
      <c r="AP1287" s="453" t="s">
        <v>715</v>
      </c>
      <c r="AQ1287" s="17"/>
      <c r="AR1287" s="18"/>
      <c r="AS1287" s="19"/>
      <c r="AT1287" s="19"/>
      <c r="AU1287" s="19"/>
      <c r="AV1287" s="19"/>
      <c r="AW1287" s="19"/>
      <c r="AX1287" s="19"/>
      <c r="AY1287" s="19"/>
      <c r="AZ1287" s="20"/>
      <c r="BA1287" s="20"/>
      <c r="BB1287" s="21"/>
      <c r="BC1287" s="22" t="s">
        <v>2179</v>
      </c>
      <c r="BD1287" s="77"/>
      <c r="BE1287" s="91"/>
      <c r="BF1287" s="91"/>
      <c r="BG1287" s="92"/>
      <c r="BH1287"/>
      <c r="BI1287"/>
      <c r="BJ1287"/>
      <c r="BK1287"/>
      <c r="BL1287"/>
      <c r="BM1287"/>
      <c r="BN1287"/>
      <c r="BO1287"/>
      <c r="BP1287"/>
      <c r="BQ1287"/>
      <c r="BR1287"/>
      <c r="BS1287"/>
      <c r="BT1287" s="92"/>
      <c r="BU1287" s="92"/>
      <c r="BV1287" s="92"/>
      <c r="BW1287" s="5"/>
      <c r="BX1287" s="5"/>
      <c r="BY1287" s="5"/>
      <c r="BZ1287" s="5"/>
      <c r="CA1287" s="5"/>
      <c r="CB1287" s="5"/>
      <c r="CC1287" s="5"/>
      <c r="CD1287" s="440"/>
      <c r="CE1287" s="440"/>
      <c r="CF1287" s="441"/>
      <c r="CG1287" s="442"/>
      <c r="CH1287" s="443"/>
      <c r="CI1287" s="443"/>
      <c r="CJ1287" s="443"/>
      <c r="CK1287" s="443"/>
      <c r="CL1287" s="4"/>
      <c r="CM1287" s="4"/>
      <c r="CN1287" s="5"/>
      <c r="CO1287" s="4"/>
      <c r="CP1287" s="444"/>
      <c r="CQ1287" s="445"/>
      <c r="CR1287" s="446"/>
      <c r="CS1287" s="446"/>
      <c r="CT1287" s="444"/>
      <c r="CU1287" s="444"/>
      <c r="CV1287" s="444"/>
      <c r="CW1287" s="444"/>
      <c r="CX1287" s="447"/>
      <c r="CY1287" s="447"/>
      <c r="CZ1287" s="447"/>
      <c r="DA1287" s="447"/>
      <c r="DB1287" s="448"/>
      <c r="DC1287" s="448"/>
      <c r="DD1287" s="446"/>
      <c r="DE1287" s="439"/>
      <c r="DF1287" s="439"/>
      <c r="DG1287" s="439"/>
      <c r="DH1287" s="439"/>
      <c r="DI1287" s="439"/>
      <c r="DJ1287" s="439"/>
      <c r="DK1287" s="439"/>
      <c r="DL1287" s="446"/>
      <c r="DM1287" s="446"/>
      <c r="DN1287" s="444"/>
      <c r="DO1287" s="444"/>
      <c r="DP1287" s="444"/>
      <c r="DQ1287" s="444"/>
      <c r="DR1287" s="444"/>
      <c r="DS1287" s="441"/>
      <c r="DT1287" s="449"/>
      <c r="DU1287" s="450"/>
      <c r="DV1287" s="450"/>
      <c r="DW1287" s="450"/>
      <c r="DX1287" s="450"/>
      <c r="DY1287" s="450"/>
      <c r="DZ1287" s="450"/>
      <c r="EA1287" s="450"/>
      <c r="EB1287" s="450"/>
      <c r="EC1287" s="450"/>
      <c r="ED1287" s="450"/>
      <c r="EE1287" s="446"/>
      <c r="EF1287" s="446"/>
      <c r="EL1287" s="4"/>
      <c r="EM1287" s="4"/>
      <c r="EN1287" s="5"/>
      <c r="EO1287" s="4"/>
      <c r="FA1287" s="23"/>
      <c r="FB1287" s="24"/>
      <c r="FC1287" s="75"/>
      <c r="FD1287" s="76"/>
      <c r="FF1287" s="89"/>
      <c r="IA1287" s="214"/>
      <c r="IB1287" s="215"/>
      <c r="IC1287" s="214"/>
      <c r="ID1287" s="215"/>
      <c r="IE1287" s="214"/>
      <c r="IF1287" s="214"/>
      <c r="IG1287" s="214"/>
      <c r="IH1287" s="233"/>
      <c r="II1287" s="160"/>
      <c r="IJ1287" s="217"/>
      <c r="IK1287" s="218"/>
      <c r="IL1287" s="218"/>
      <c r="IM1287" s="218"/>
      <c r="IO1287" s="391"/>
    </row>
    <row r="1288" spans="1:249" s="6" customFormat="1" ht="15" x14ac:dyDescent="0.2">
      <c r="A1288" s="467" t="s">
        <v>2195</v>
      </c>
      <c r="B1288" s="467" t="s">
        <v>2149</v>
      </c>
      <c r="C1288" s="393" t="s">
        <v>1327</v>
      </c>
      <c r="D1288" s="468"/>
      <c r="E1288" s="462" t="s">
        <v>2141</v>
      </c>
      <c r="F1288" s="14" t="s">
        <v>2149</v>
      </c>
      <c r="G1288" s="14" t="s">
        <v>2149</v>
      </c>
      <c r="H1288" s="469" t="s">
        <v>2149</v>
      </c>
      <c r="I1288" s="462"/>
      <c r="J1288" s="456"/>
      <c r="K1288" s="11"/>
      <c r="L1288" s="11"/>
      <c r="M1288" s="14"/>
      <c r="N1288" s="470"/>
      <c r="O1288" s="14"/>
      <c r="P1288" s="14"/>
      <c r="Q1288" s="14"/>
      <c r="R1288" s="14"/>
      <c r="S1288" s="14"/>
      <c r="T1288" s="469"/>
      <c r="U1288" s="454"/>
      <c r="V1288" s="454"/>
      <c r="W1288" s="9"/>
      <c r="X1288" s="9"/>
      <c r="Y1288" s="10"/>
      <c r="Z1288" s="495" t="s">
        <v>2195</v>
      </c>
      <c r="AA1288" s="11"/>
      <c r="AB1288" s="472"/>
      <c r="AC1288" s="473"/>
      <c r="AD1288" s="473"/>
      <c r="AE1288" s="496" t="s">
        <v>2195</v>
      </c>
      <c r="AF1288" s="12"/>
      <c r="AG1288" s="12"/>
      <c r="AH1288" s="13"/>
      <c r="AI1288" s="14"/>
      <c r="AJ1288" s="14"/>
      <c r="AK1288" s="7"/>
      <c r="AL1288" s="7"/>
      <c r="AM1288" s="15"/>
      <c r="AN1288" s="15"/>
      <c r="AO1288" s="8"/>
      <c r="AP1288" s="453" t="s">
        <v>716</v>
      </c>
      <c r="AQ1288" s="17"/>
      <c r="AR1288" s="18"/>
      <c r="AS1288" s="19"/>
      <c r="AT1288" s="19"/>
      <c r="AU1288" s="19"/>
      <c r="AV1288" s="19"/>
      <c r="AW1288" s="19"/>
      <c r="AX1288" s="19"/>
      <c r="AY1288" s="19"/>
      <c r="AZ1288" s="20"/>
      <c r="BA1288" s="20"/>
      <c r="BB1288" s="21"/>
      <c r="BC1288" s="22" t="s">
        <v>2179</v>
      </c>
      <c r="BD1288" s="77"/>
      <c r="BE1288" s="91"/>
      <c r="BF1288" s="91"/>
      <c r="BG1288" s="92"/>
      <c r="BH1288"/>
      <c r="BI1288"/>
      <c r="BJ1288"/>
      <c r="BK1288"/>
      <c r="BL1288"/>
      <c r="BM1288"/>
      <c r="BN1288"/>
      <c r="BO1288"/>
      <c r="BP1288"/>
      <c r="BQ1288"/>
      <c r="BR1288"/>
      <c r="BS1288"/>
      <c r="BT1288" s="92"/>
      <c r="BU1288" s="92"/>
      <c r="BV1288" s="92"/>
      <c r="BW1288" s="5"/>
      <c r="BX1288" s="5"/>
      <c r="BY1288" s="5"/>
      <c r="BZ1288" s="5"/>
      <c r="CA1288" s="5"/>
      <c r="CB1288" s="5"/>
      <c r="CC1288" s="5"/>
      <c r="CD1288" s="440"/>
      <c r="CE1288" s="440"/>
      <c r="CF1288" s="441"/>
      <c r="CG1288" s="442"/>
      <c r="CH1288" s="443"/>
      <c r="CI1288" s="443"/>
      <c r="CJ1288" s="443"/>
      <c r="CK1288" s="443"/>
      <c r="CL1288" s="4"/>
      <c r="CM1288" s="4"/>
      <c r="CN1288" s="5"/>
      <c r="CO1288" s="4"/>
      <c r="CP1288" s="444"/>
      <c r="CQ1288" s="445"/>
      <c r="CR1288" s="446"/>
      <c r="CS1288" s="446"/>
      <c r="CT1288" s="444"/>
      <c r="CU1288" s="444"/>
      <c r="CV1288" s="444"/>
      <c r="CW1288" s="444"/>
      <c r="CX1288" s="447"/>
      <c r="CY1288" s="447"/>
      <c r="CZ1288" s="447"/>
      <c r="DA1288" s="447"/>
      <c r="DB1288" s="448"/>
      <c r="DC1288" s="448"/>
      <c r="DD1288" s="446"/>
      <c r="DE1288" s="439"/>
      <c r="DF1288" s="439"/>
      <c r="DG1288" s="439"/>
      <c r="DH1288" s="439"/>
      <c r="DI1288" s="439"/>
      <c r="DJ1288" s="439"/>
      <c r="DK1288" s="439"/>
      <c r="DL1288" s="446"/>
      <c r="DM1288" s="446"/>
      <c r="DN1288" s="444"/>
      <c r="DO1288" s="444"/>
      <c r="DP1288" s="444"/>
      <c r="DQ1288" s="444"/>
      <c r="DR1288" s="444"/>
      <c r="DS1288" s="441"/>
      <c r="DT1288" s="449"/>
      <c r="DU1288" s="450"/>
      <c r="DV1288" s="450"/>
      <c r="DW1288" s="450"/>
      <c r="DX1288" s="450"/>
      <c r="DY1288" s="450"/>
      <c r="DZ1288" s="450"/>
      <c r="EA1288" s="450"/>
      <c r="EB1288" s="450"/>
      <c r="EC1288" s="450"/>
      <c r="ED1288" s="450"/>
      <c r="EE1288" s="446"/>
      <c r="EF1288" s="446"/>
      <c r="EL1288" s="4"/>
      <c r="EM1288" s="4"/>
      <c r="EN1288" s="5"/>
      <c r="EO1288" s="4"/>
      <c r="FA1288" s="23"/>
      <c r="FB1288" s="24"/>
      <c r="FC1288" s="75"/>
      <c r="FD1288" s="76"/>
      <c r="FF1288" s="89"/>
      <c r="IA1288" s="214"/>
      <c r="IB1288" s="215"/>
      <c r="IC1288" s="214"/>
      <c r="ID1288" s="215"/>
      <c r="IE1288" s="214"/>
      <c r="IF1288" s="214"/>
      <c r="IG1288" s="214"/>
      <c r="IH1288" s="233"/>
      <c r="II1288" s="160"/>
      <c r="IJ1288" s="217"/>
      <c r="IK1288" s="218"/>
      <c r="IL1288" s="218"/>
      <c r="IM1288" s="218"/>
      <c r="IO1288" s="391"/>
    </row>
    <row r="1289" spans="1:249" s="6" customFormat="1" ht="15" x14ac:dyDescent="0.2">
      <c r="A1289" s="467" t="s">
        <v>2195</v>
      </c>
      <c r="B1289" s="467" t="s">
        <v>2149</v>
      </c>
      <c r="C1289" s="393" t="s">
        <v>1328</v>
      </c>
      <c r="D1289" s="468"/>
      <c r="E1289" s="462" t="s">
        <v>2141</v>
      </c>
      <c r="F1289" s="14" t="s">
        <v>2149</v>
      </c>
      <c r="G1289" s="14" t="s">
        <v>2149</v>
      </c>
      <c r="H1289" s="469" t="s">
        <v>2149</v>
      </c>
      <c r="I1289" s="462"/>
      <c r="J1289" s="456"/>
      <c r="K1289" s="11"/>
      <c r="L1289" s="11"/>
      <c r="M1289" s="14"/>
      <c r="N1289" s="470"/>
      <c r="O1289" s="14"/>
      <c r="P1289" s="14"/>
      <c r="Q1289" s="14"/>
      <c r="R1289" s="14"/>
      <c r="S1289" s="14"/>
      <c r="T1289" s="469"/>
      <c r="U1289" s="454"/>
      <c r="V1289" s="454"/>
      <c r="W1289" s="9"/>
      <c r="X1289" s="9"/>
      <c r="Y1289" s="10"/>
      <c r="Z1289" s="495" t="s">
        <v>2195</v>
      </c>
      <c r="AA1289" s="11"/>
      <c r="AB1289" s="472"/>
      <c r="AC1289" s="473"/>
      <c r="AD1289" s="473"/>
      <c r="AE1289" s="496" t="s">
        <v>2195</v>
      </c>
      <c r="AF1289" s="12"/>
      <c r="AG1289" s="12"/>
      <c r="AH1289" s="13"/>
      <c r="AI1289" s="14"/>
      <c r="AJ1289" s="14"/>
      <c r="AK1289" s="7"/>
      <c r="AL1289" s="7"/>
      <c r="AM1289" s="15"/>
      <c r="AN1289" s="15"/>
      <c r="AO1289" s="8"/>
      <c r="AP1289" s="453" t="s">
        <v>717</v>
      </c>
      <c r="AQ1289" s="17"/>
      <c r="AR1289" s="18"/>
      <c r="AS1289" s="19"/>
      <c r="AT1289" s="19"/>
      <c r="AU1289" s="19"/>
      <c r="AV1289" s="19"/>
      <c r="AW1289" s="19"/>
      <c r="AX1289" s="19"/>
      <c r="AY1289" s="19"/>
      <c r="AZ1289" s="20"/>
      <c r="BA1289" s="20"/>
      <c r="BB1289" s="21"/>
      <c r="BC1289" s="22" t="s">
        <v>2179</v>
      </c>
      <c r="BD1289" s="77"/>
      <c r="BE1289" s="91"/>
      <c r="BF1289" s="91"/>
      <c r="BG1289" s="92"/>
      <c r="BH1289"/>
      <c r="BI1289"/>
      <c r="BJ1289"/>
      <c r="BK1289"/>
      <c r="BL1289"/>
      <c r="BM1289"/>
      <c r="BN1289"/>
      <c r="BO1289"/>
      <c r="BP1289"/>
      <c r="BQ1289"/>
      <c r="BR1289"/>
      <c r="BS1289"/>
      <c r="BT1289" s="92"/>
      <c r="BU1289" s="92"/>
      <c r="BV1289" s="92"/>
      <c r="BW1289" s="5"/>
      <c r="BX1289" s="5"/>
      <c r="BY1289" s="5"/>
      <c r="BZ1289" s="5"/>
      <c r="CA1289" s="5"/>
      <c r="CB1289" s="5"/>
      <c r="CC1289" s="5"/>
      <c r="CD1289" s="440"/>
      <c r="CE1289" s="440"/>
      <c r="CF1289" s="441"/>
      <c r="CG1289" s="442"/>
      <c r="CH1289" s="443"/>
      <c r="CI1289" s="443"/>
      <c r="CJ1289" s="443"/>
      <c r="CK1289" s="443"/>
      <c r="CL1289" s="4"/>
      <c r="CM1289" s="4"/>
      <c r="CN1289" s="5"/>
      <c r="CO1289" s="4"/>
      <c r="CP1289" s="444"/>
      <c r="CQ1289" s="445"/>
      <c r="CR1289" s="446"/>
      <c r="CS1289" s="446"/>
      <c r="CT1289" s="444"/>
      <c r="CU1289" s="444"/>
      <c r="CV1289" s="444"/>
      <c r="CW1289" s="444"/>
      <c r="CX1289" s="447"/>
      <c r="CY1289" s="447"/>
      <c r="CZ1289" s="447"/>
      <c r="DA1289" s="447"/>
      <c r="DB1289" s="448"/>
      <c r="DC1289" s="448"/>
      <c r="DD1289" s="446"/>
      <c r="DE1289" s="439"/>
      <c r="DF1289" s="439"/>
      <c r="DG1289" s="439"/>
      <c r="DH1289" s="439"/>
      <c r="DI1289" s="439"/>
      <c r="DJ1289" s="439"/>
      <c r="DK1289" s="439"/>
      <c r="DL1289" s="446"/>
      <c r="DM1289" s="446"/>
      <c r="DN1289" s="444"/>
      <c r="DO1289" s="444"/>
      <c r="DP1289" s="444"/>
      <c r="DQ1289" s="444"/>
      <c r="DR1289" s="444"/>
      <c r="DS1289" s="441"/>
      <c r="DT1289" s="449"/>
      <c r="DU1289" s="450"/>
      <c r="DV1289" s="450"/>
      <c r="DW1289" s="450"/>
      <c r="DX1289" s="450"/>
      <c r="DY1289" s="450"/>
      <c r="DZ1289" s="450"/>
      <c r="EA1289" s="450"/>
      <c r="EB1289" s="450"/>
      <c r="EC1289" s="450"/>
      <c r="ED1289" s="450"/>
      <c r="EE1289" s="446"/>
      <c r="EF1289" s="446"/>
      <c r="EL1289" s="4"/>
      <c r="EM1289" s="4"/>
      <c r="EN1289" s="5"/>
      <c r="EO1289" s="4"/>
      <c r="FA1289" s="23"/>
      <c r="FB1289" s="24"/>
      <c r="FC1289" s="75"/>
      <c r="FD1289" s="76"/>
      <c r="FF1289" s="89"/>
      <c r="IA1289" s="214"/>
      <c r="IB1289" s="215"/>
      <c r="IC1289" s="214"/>
      <c r="ID1289" s="215"/>
      <c r="IE1289" s="214"/>
      <c r="IF1289" s="214"/>
      <c r="IG1289" s="214"/>
      <c r="IH1289" s="233"/>
      <c r="II1289" s="160"/>
      <c r="IJ1289" s="217"/>
      <c r="IK1289" s="218"/>
      <c r="IL1289" s="218"/>
      <c r="IM1289" s="218"/>
      <c r="IO1289" s="391"/>
    </row>
    <row r="1290" spans="1:249" s="6" customFormat="1" ht="15" x14ac:dyDescent="0.2">
      <c r="A1290" s="467" t="s">
        <v>2195</v>
      </c>
      <c r="B1290" s="467" t="s">
        <v>2149</v>
      </c>
      <c r="C1290" s="393" t="s">
        <v>1329</v>
      </c>
      <c r="D1290" s="468"/>
      <c r="E1290" s="462" t="s">
        <v>2141</v>
      </c>
      <c r="F1290" s="14" t="s">
        <v>2150</v>
      </c>
      <c r="G1290" s="14" t="s">
        <v>2155</v>
      </c>
      <c r="H1290" s="469" t="s">
        <v>2149</v>
      </c>
      <c r="I1290" s="462"/>
      <c r="J1290" s="456"/>
      <c r="K1290" s="11"/>
      <c r="L1290" s="11"/>
      <c r="M1290" s="14"/>
      <c r="N1290" s="470"/>
      <c r="O1290" s="14"/>
      <c r="P1290" s="14"/>
      <c r="Q1290" s="14"/>
      <c r="R1290" s="14"/>
      <c r="S1290" s="14"/>
      <c r="T1290" s="469"/>
      <c r="U1290" s="454"/>
      <c r="V1290" s="454"/>
      <c r="W1290" s="9"/>
      <c r="X1290" s="9"/>
      <c r="Y1290" s="10"/>
      <c r="Z1290" s="495" t="s">
        <v>2195</v>
      </c>
      <c r="AA1290" s="11"/>
      <c r="AB1290" s="472"/>
      <c r="AC1290" s="473"/>
      <c r="AD1290" s="473"/>
      <c r="AE1290" s="496" t="s">
        <v>2195</v>
      </c>
      <c r="AF1290" s="12"/>
      <c r="AG1290" s="12"/>
      <c r="AH1290" s="13"/>
      <c r="AI1290" s="14"/>
      <c r="AJ1290" s="14"/>
      <c r="AK1290" s="7"/>
      <c r="AL1290" s="7"/>
      <c r="AM1290" s="15"/>
      <c r="AN1290" s="15"/>
      <c r="AO1290" s="8"/>
      <c r="AP1290" s="453" t="s">
        <v>718</v>
      </c>
      <c r="AQ1290" s="17"/>
      <c r="AR1290" s="18"/>
      <c r="AS1290" s="19"/>
      <c r="AT1290" s="19"/>
      <c r="AU1290" s="19"/>
      <c r="AV1290" s="19"/>
      <c r="AW1290" s="19"/>
      <c r="AX1290" s="19"/>
      <c r="AY1290" s="19"/>
      <c r="AZ1290" s="20"/>
      <c r="BA1290" s="20"/>
      <c r="BB1290" s="21"/>
      <c r="BC1290" s="22" t="s">
        <v>2179</v>
      </c>
      <c r="BD1290" s="77"/>
      <c r="BE1290" s="91"/>
      <c r="BF1290" s="91"/>
      <c r="BG1290" s="92"/>
      <c r="BH1290"/>
      <c r="BI1290"/>
      <c r="BJ1290"/>
      <c r="BK1290"/>
      <c r="BL1290"/>
      <c r="BM1290"/>
      <c r="BN1290"/>
      <c r="BO1290"/>
      <c r="BP1290"/>
      <c r="BQ1290"/>
      <c r="BR1290"/>
      <c r="BS1290"/>
      <c r="BT1290" s="92"/>
      <c r="BU1290" s="92"/>
      <c r="BV1290" s="92"/>
      <c r="BW1290" s="5"/>
      <c r="BX1290" s="5"/>
      <c r="BY1290" s="5"/>
      <c r="BZ1290" s="5"/>
      <c r="CA1290" s="5"/>
      <c r="CB1290" s="5"/>
      <c r="CC1290" s="5"/>
      <c r="CD1290" s="440"/>
      <c r="CE1290" s="440"/>
      <c r="CF1290" s="441"/>
      <c r="CG1290" s="442"/>
      <c r="CH1290" s="443"/>
      <c r="CI1290" s="443"/>
      <c r="CJ1290" s="443"/>
      <c r="CK1290" s="443"/>
      <c r="CL1290" s="4"/>
      <c r="CM1290" s="4"/>
      <c r="CN1290" s="5"/>
      <c r="CO1290" s="4"/>
      <c r="CP1290" s="444"/>
      <c r="CQ1290" s="445"/>
      <c r="CR1290" s="446"/>
      <c r="CS1290" s="446"/>
      <c r="CT1290" s="444"/>
      <c r="CU1290" s="444"/>
      <c r="CV1290" s="444"/>
      <c r="CW1290" s="444"/>
      <c r="CX1290" s="447"/>
      <c r="CY1290" s="447"/>
      <c r="CZ1290" s="447"/>
      <c r="DA1290" s="447"/>
      <c r="DB1290" s="448"/>
      <c r="DC1290" s="448"/>
      <c r="DD1290" s="446"/>
      <c r="DE1290" s="439"/>
      <c r="DF1290" s="439"/>
      <c r="DG1290" s="439"/>
      <c r="DH1290" s="439"/>
      <c r="DI1290" s="439"/>
      <c r="DJ1290" s="439"/>
      <c r="DK1290" s="439"/>
      <c r="DL1290" s="446"/>
      <c r="DM1290" s="446"/>
      <c r="DN1290" s="444"/>
      <c r="DO1290" s="444"/>
      <c r="DP1290" s="444"/>
      <c r="DQ1290" s="444"/>
      <c r="DR1290" s="444"/>
      <c r="DS1290" s="441"/>
      <c r="DT1290" s="449"/>
      <c r="DU1290" s="450"/>
      <c r="DV1290" s="450"/>
      <c r="DW1290" s="450"/>
      <c r="DX1290" s="450"/>
      <c r="DY1290" s="450"/>
      <c r="DZ1290" s="450"/>
      <c r="EA1290" s="450"/>
      <c r="EB1290" s="450"/>
      <c r="EC1290" s="450"/>
      <c r="ED1290" s="450"/>
      <c r="EE1290" s="446"/>
      <c r="EF1290" s="446"/>
      <c r="EL1290" s="4"/>
      <c r="EM1290" s="4"/>
      <c r="EN1290" s="5"/>
      <c r="EO1290" s="4"/>
      <c r="FA1290" s="23"/>
      <c r="FB1290" s="24"/>
      <c r="FC1290" s="75"/>
      <c r="FD1290" s="76"/>
      <c r="FF1290" s="89"/>
      <c r="IA1290" s="214"/>
      <c r="IB1290" s="215"/>
      <c r="IC1290" s="214"/>
      <c r="ID1290" s="215"/>
      <c r="IE1290" s="214"/>
      <c r="IF1290" s="214"/>
      <c r="IG1290" s="214"/>
      <c r="IH1290" s="233"/>
      <c r="II1290" s="160"/>
      <c r="IJ1290" s="217"/>
      <c r="IK1290" s="218"/>
      <c r="IL1290" s="218"/>
      <c r="IM1290" s="218"/>
      <c r="IO1290" s="391"/>
    </row>
    <row r="1291" spans="1:249" s="6" customFormat="1" ht="15" x14ac:dyDescent="0.2">
      <c r="A1291" s="467" t="s">
        <v>2195</v>
      </c>
      <c r="B1291" s="467" t="s">
        <v>2149</v>
      </c>
      <c r="C1291" s="393" t="s">
        <v>1330</v>
      </c>
      <c r="D1291" s="468"/>
      <c r="E1291" s="462" t="s">
        <v>2141</v>
      </c>
      <c r="F1291" s="14" t="s">
        <v>2149</v>
      </c>
      <c r="G1291" s="14" t="s">
        <v>2149</v>
      </c>
      <c r="H1291" s="469" t="s">
        <v>2149</v>
      </c>
      <c r="I1291" s="462"/>
      <c r="J1291" s="456"/>
      <c r="K1291" s="11"/>
      <c r="L1291" s="11"/>
      <c r="M1291" s="14"/>
      <c r="N1291" s="470"/>
      <c r="O1291" s="14"/>
      <c r="P1291" s="14"/>
      <c r="Q1291" s="14"/>
      <c r="R1291" s="14"/>
      <c r="S1291" s="14"/>
      <c r="T1291" s="469"/>
      <c r="U1291" s="454"/>
      <c r="V1291" s="454"/>
      <c r="W1291" s="9"/>
      <c r="X1291" s="9"/>
      <c r="Y1291" s="10"/>
      <c r="Z1291" s="495" t="s">
        <v>2195</v>
      </c>
      <c r="AA1291" s="11"/>
      <c r="AB1291" s="472"/>
      <c r="AC1291" s="473"/>
      <c r="AD1291" s="473"/>
      <c r="AE1291" s="496" t="s">
        <v>2195</v>
      </c>
      <c r="AF1291" s="12"/>
      <c r="AG1291" s="12"/>
      <c r="AH1291" s="13"/>
      <c r="AI1291" s="14"/>
      <c r="AJ1291" s="14"/>
      <c r="AK1291" s="7"/>
      <c r="AL1291" s="7"/>
      <c r="AM1291" s="15"/>
      <c r="AN1291" s="15"/>
      <c r="AO1291" s="8"/>
      <c r="AP1291" s="453" t="s">
        <v>719</v>
      </c>
      <c r="AQ1291" s="17"/>
      <c r="AR1291" s="18"/>
      <c r="AS1291" s="19"/>
      <c r="AT1291" s="19"/>
      <c r="AU1291" s="19"/>
      <c r="AV1291" s="19"/>
      <c r="AW1291" s="19"/>
      <c r="AX1291" s="19"/>
      <c r="AY1291" s="19"/>
      <c r="AZ1291" s="20"/>
      <c r="BA1291" s="20"/>
      <c r="BB1291" s="21"/>
      <c r="BC1291" s="22" t="s">
        <v>2179</v>
      </c>
      <c r="BD1291" s="77"/>
      <c r="BE1291" s="91"/>
      <c r="BF1291" s="91"/>
      <c r="BG1291" s="92"/>
      <c r="BH1291"/>
      <c r="BI1291"/>
      <c r="BJ1291"/>
      <c r="BK1291"/>
      <c r="BL1291"/>
      <c r="BM1291"/>
      <c r="BN1291"/>
      <c r="BO1291"/>
      <c r="BP1291"/>
      <c r="BQ1291"/>
      <c r="BR1291"/>
      <c r="BS1291"/>
      <c r="BT1291" s="92"/>
      <c r="BU1291" s="92"/>
      <c r="BV1291" s="92"/>
      <c r="BW1291" s="5"/>
      <c r="BX1291" s="5"/>
      <c r="BY1291" s="5"/>
      <c r="BZ1291" s="5"/>
      <c r="CA1291" s="5"/>
      <c r="CB1291" s="5"/>
      <c r="CC1291" s="5"/>
      <c r="CD1291" s="440"/>
      <c r="CE1291" s="440"/>
      <c r="CF1291" s="441"/>
      <c r="CG1291" s="442"/>
      <c r="CH1291" s="443"/>
      <c r="CI1291" s="443"/>
      <c r="CJ1291" s="443"/>
      <c r="CK1291" s="443"/>
      <c r="CL1291" s="4"/>
      <c r="CM1291" s="4"/>
      <c r="CN1291" s="5"/>
      <c r="CO1291" s="4"/>
      <c r="CP1291" s="444"/>
      <c r="CQ1291" s="445"/>
      <c r="CR1291" s="446"/>
      <c r="CS1291" s="446"/>
      <c r="CT1291" s="444"/>
      <c r="CU1291" s="444"/>
      <c r="CV1291" s="444"/>
      <c r="CW1291" s="444"/>
      <c r="CX1291" s="447"/>
      <c r="CY1291" s="447"/>
      <c r="CZ1291" s="447"/>
      <c r="DA1291" s="447"/>
      <c r="DB1291" s="448"/>
      <c r="DC1291" s="448"/>
      <c r="DD1291" s="446"/>
      <c r="DE1291" s="439"/>
      <c r="DF1291" s="439"/>
      <c r="DG1291" s="439"/>
      <c r="DH1291" s="439"/>
      <c r="DI1291" s="439"/>
      <c r="DJ1291" s="439"/>
      <c r="DK1291" s="439"/>
      <c r="DL1291" s="446"/>
      <c r="DM1291" s="446"/>
      <c r="DN1291" s="444"/>
      <c r="DO1291" s="444"/>
      <c r="DP1291" s="444"/>
      <c r="DQ1291" s="444"/>
      <c r="DR1291" s="444"/>
      <c r="DS1291" s="441"/>
      <c r="DT1291" s="449"/>
      <c r="DU1291" s="450"/>
      <c r="DV1291" s="450"/>
      <c r="DW1291" s="450"/>
      <c r="DX1291" s="450"/>
      <c r="DY1291" s="450"/>
      <c r="DZ1291" s="450"/>
      <c r="EA1291" s="450"/>
      <c r="EB1291" s="450"/>
      <c r="EC1291" s="450"/>
      <c r="ED1291" s="450"/>
      <c r="EE1291" s="446"/>
      <c r="EF1291" s="446"/>
      <c r="EL1291" s="4"/>
      <c r="EM1291" s="4"/>
      <c r="EN1291" s="5"/>
      <c r="EO1291" s="4"/>
      <c r="FA1291" s="23"/>
      <c r="FB1291" s="24"/>
      <c r="FC1291" s="75"/>
      <c r="FD1291" s="76"/>
      <c r="FF1291" s="89"/>
      <c r="IA1291" s="214"/>
      <c r="IB1291" s="215"/>
      <c r="IC1291" s="214"/>
      <c r="ID1291" s="215"/>
      <c r="IE1291" s="214"/>
      <c r="IF1291" s="214"/>
      <c r="IG1291" s="214"/>
      <c r="IH1291" s="233"/>
      <c r="II1291" s="160"/>
      <c r="IJ1291" s="217"/>
      <c r="IK1291" s="218"/>
      <c r="IL1291" s="218"/>
      <c r="IM1291" s="218"/>
      <c r="IO1291" s="391"/>
    </row>
    <row r="1292" spans="1:249" s="6" customFormat="1" ht="15" x14ac:dyDescent="0.2">
      <c r="A1292" s="467" t="s">
        <v>2195</v>
      </c>
      <c r="B1292" s="467" t="s">
        <v>1960</v>
      </c>
      <c r="C1292" s="393" t="s">
        <v>3183</v>
      </c>
      <c r="D1292" s="468"/>
      <c r="E1292" s="462" t="s">
        <v>2138</v>
      </c>
      <c r="F1292" s="14" t="s">
        <v>2149</v>
      </c>
      <c r="G1292" s="14" t="s">
        <v>2149</v>
      </c>
      <c r="H1292" s="469" t="s">
        <v>2149</v>
      </c>
      <c r="I1292" s="462"/>
      <c r="J1292" s="456"/>
      <c r="K1292" s="11"/>
      <c r="L1292" s="11"/>
      <c r="M1292" s="14"/>
      <c r="N1292" s="470"/>
      <c r="O1292" s="14"/>
      <c r="P1292" s="14"/>
      <c r="Q1292" s="14"/>
      <c r="R1292" s="14"/>
      <c r="S1292" s="14"/>
      <c r="T1292" s="469"/>
      <c r="U1292" s="454"/>
      <c r="V1292" s="454"/>
      <c r="W1292" s="9"/>
      <c r="X1292" s="9"/>
      <c r="Y1292" s="10"/>
      <c r="Z1292" s="495" t="s">
        <v>2161</v>
      </c>
      <c r="AA1292" s="11"/>
      <c r="AB1292" s="472"/>
      <c r="AC1292" s="473"/>
      <c r="AD1292" s="473"/>
      <c r="AE1292" s="496" t="s">
        <v>2195</v>
      </c>
      <c r="AF1292" s="12"/>
      <c r="AG1292" s="12"/>
      <c r="AH1292" s="13"/>
      <c r="AI1292" s="14"/>
      <c r="AJ1292" s="14"/>
      <c r="AK1292" s="7"/>
      <c r="AL1292" s="7"/>
      <c r="AM1292" s="15"/>
      <c r="AN1292" s="15"/>
      <c r="AO1292" s="8"/>
      <c r="AP1292" s="453" t="s">
        <v>720</v>
      </c>
      <c r="AQ1292" s="17"/>
      <c r="AR1292" s="18"/>
      <c r="AS1292" s="19"/>
      <c r="AT1292" s="19"/>
      <c r="AU1292" s="19"/>
      <c r="AV1292" s="19"/>
      <c r="AW1292" s="19"/>
      <c r="AX1292" s="19"/>
      <c r="AY1292" s="19"/>
      <c r="AZ1292" s="20"/>
      <c r="BA1292" s="20"/>
      <c r="BB1292" s="21"/>
      <c r="BC1292" s="22" t="s">
        <v>2179</v>
      </c>
      <c r="BD1292" s="77"/>
      <c r="BE1292" s="91"/>
      <c r="BF1292" s="91"/>
      <c r="BG1292" s="92"/>
      <c r="BH1292"/>
      <c r="BI1292"/>
      <c r="BJ1292"/>
      <c r="BK1292"/>
      <c r="BL1292"/>
      <c r="BM1292"/>
      <c r="BN1292"/>
      <c r="BO1292"/>
      <c r="BP1292"/>
      <c r="BQ1292"/>
      <c r="BR1292"/>
      <c r="BS1292"/>
      <c r="BT1292" s="92"/>
      <c r="BU1292" s="92"/>
      <c r="BV1292" s="92"/>
      <c r="BW1292" s="5"/>
      <c r="BX1292" s="5"/>
      <c r="BY1292" s="5"/>
      <c r="BZ1292" s="5"/>
      <c r="CA1292" s="5"/>
      <c r="CB1292" s="5"/>
      <c r="CC1292" s="5"/>
      <c r="CD1292" s="440"/>
      <c r="CE1292" s="440"/>
      <c r="CF1292" s="441"/>
      <c r="CG1292" s="442"/>
      <c r="CH1292" s="443"/>
      <c r="CI1292" s="443"/>
      <c r="CJ1292" s="443"/>
      <c r="CK1292" s="443"/>
      <c r="CL1292" s="4"/>
      <c r="CM1292" s="4"/>
      <c r="CN1292" s="5"/>
      <c r="CO1292" s="4"/>
      <c r="CP1292" s="444"/>
      <c r="CQ1292" s="445"/>
      <c r="CR1292" s="446"/>
      <c r="CS1292" s="446"/>
      <c r="CT1292" s="444"/>
      <c r="CU1292" s="444"/>
      <c r="CV1292" s="444"/>
      <c r="CW1292" s="444"/>
      <c r="CX1292" s="447"/>
      <c r="CY1292" s="447"/>
      <c r="CZ1292" s="447"/>
      <c r="DA1292" s="447"/>
      <c r="DB1292" s="448"/>
      <c r="DC1292" s="448"/>
      <c r="DD1292" s="446"/>
      <c r="DE1292" s="439"/>
      <c r="DF1292" s="439"/>
      <c r="DG1292" s="439"/>
      <c r="DH1292" s="439"/>
      <c r="DI1292" s="439"/>
      <c r="DJ1292" s="439"/>
      <c r="DK1292" s="439"/>
      <c r="DL1292" s="446"/>
      <c r="DM1292" s="446"/>
      <c r="DN1292" s="444"/>
      <c r="DO1292" s="444"/>
      <c r="DP1292" s="444"/>
      <c r="DQ1292" s="444"/>
      <c r="DR1292" s="444"/>
      <c r="DS1292" s="441"/>
      <c r="DT1292" s="449"/>
      <c r="DU1292" s="450"/>
      <c r="DV1292" s="450"/>
      <c r="DW1292" s="450"/>
      <c r="DX1292" s="450"/>
      <c r="DY1292" s="450"/>
      <c r="DZ1292" s="450"/>
      <c r="EA1292" s="450"/>
      <c r="EB1292" s="450"/>
      <c r="EC1292" s="450"/>
      <c r="ED1292" s="450"/>
      <c r="EE1292" s="446"/>
      <c r="EF1292" s="446"/>
      <c r="EL1292" s="4"/>
      <c r="EM1292" s="4"/>
      <c r="EN1292" s="5"/>
      <c r="EO1292" s="4"/>
      <c r="FA1292" s="23"/>
      <c r="FB1292" s="24"/>
      <c r="FC1292" s="75"/>
      <c r="FD1292" s="76"/>
      <c r="FF1292" s="89"/>
      <c r="IA1292" s="214"/>
      <c r="IB1292" s="215"/>
      <c r="IC1292" s="214"/>
      <c r="ID1292" s="215"/>
      <c r="IE1292" s="214"/>
      <c r="IF1292" s="214"/>
      <c r="IG1292" s="214"/>
      <c r="IH1292" s="233"/>
      <c r="II1292" s="160"/>
      <c r="IJ1292" s="217"/>
      <c r="IK1292" s="218"/>
      <c r="IL1292" s="218"/>
      <c r="IM1292" s="218"/>
      <c r="IO1292" s="391"/>
    </row>
    <row r="1293" spans="1:249" s="6" customFormat="1" ht="15" x14ac:dyDescent="0.2">
      <c r="A1293" s="467">
        <v>3</v>
      </c>
      <c r="B1293" s="467" t="s">
        <v>2149</v>
      </c>
      <c r="C1293" s="393" t="s">
        <v>1331</v>
      </c>
      <c r="D1293" s="468"/>
      <c r="E1293" s="462" t="s">
        <v>2137</v>
      </c>
      <c r="F1293" s="14" t="s">
        <v>2149</v>
      </c>
      <c r="G1293" s="14" t="s">
        <v>2154</v>
      </c>
      <c r="H1293" s="469" t="s">
        <v>2149</v>
      </c>
      <c r="I1293" s="462"/>
      <c r="J1293" s="456"/>
      <c r="K1293" s="11"/>
      <c r="L1293" s="11"/>
      <c r="M1293" s="14"/>
      <c r="N1293" s="470"/>
      <c r="O1293" s="14"/>
      <c r="P1293" s="14"/>
      <c r="Q1293" s="14"/>
      <c r="R1293" s="14"/>
      <c r="S1293" s="14"/>
      <c r="T1293" s="469"/>
      <c r="U1293" s="454"/>
      <c r="V1293" s="454"/>
      <c r="W1293" s="9"/>
      <c r="X1293" s="9"/>
      <c r="Y1293" s="10"/>
      <c r="Z1293" s="495">
        <v>3</v>
      </c>
      <c r="AA1293" s="11"/>
      <c r="AB1293" s="472"/>
      <c r="AC1293" s="473"/>
      <c r="AD1293" s="473"/>
      <c r="AE1293" s="496">
        <v>3</v>
      </c>
      <c r="AF1293" s="12"/>
      <c r="AG1293" s="12"/>
      <c r="AH1293" s="13"/>
      <c r="AI1293" s="14"/>
      <c r="AJ1293" s="14"/>
      <c r="AK1293" s="7"/>
      <c r="AL1293" s="7"/>
      <c r="AM1293" s="15"/>
      <c r="AN1293" s="15"/>
      <c r="AO1293" s="8"/>
      <c r="AP1293" s="453" t="s">
        <v>721</v>
      </c>
      <c r="AQ1293" s="17"/>
      <c r="AR1293" s="18"/>
      <c r="AS1293" s="19"/>
      <c r="AT1293" s="19"/>
      <c r="AU1293" s="19"/>
      <c r="AV1293" s="19"/>
      <c r="AW1293" s="19"/>
      <c r="AX1293" s="19"/>
      <c r="AY1293" s="19"/>
      <c r="AZ1293" s="20"/>
      <c r="BA1293" s="20"/>
      <c r="BB1293" s="21"/>
      <c r="BC1293" s="22" t="s">
        <v>2179</v>
      </c>
      <c r="BD1293" s="77"/>
      <c r="BE1293" s="91"/>
      <c r="BF1293" s="91"/>
      <c r="BG1293" s="92"/>
      <c r="BH1293"/>
      <c r="BI1293"/>
      <c r="BJ1293"/>
      <c r="BK1293"/>
      <c r="BL1293"/>
      <c r="BM1293"/>
      <c r="BN1293"/>
      <c r="BO1293"/>
      <c r="BP1293"/>
      <c r="BQ1293"/>
      <c r="BR1293"/>
      <c r="BS1293"/>
      <c r="BT1293" s="92"/>
      <c r="BU1293" s="92"/>
      <c r="BV1293" s="92"/>
      <c r="BW1293" s="5"/>
      <c r="BX1293" s="5"/>
      <c r="BY1293" s="5"/>
      <c r="BZ1293" s="5"/>
      <c r="CA1293" s="5"/>
      <c r="CB1293" s="5"/>
      <c r="CC1293" s="5"/>
      <c r="CD1293" s="440"/>
      <c r="CE1293" s="440"/>
      <c r="CF1293" s="441"/>
      <c r="CG1293" s="442"/>
      <c r="CH1293" s="443"/>
      <c r="CI1293" s="443"/>
      <c r="CJ1293" s="443"/>
      <c r="CK1293" s="443"/>
      <c r="CL1293" s="4"/>
      <c r="CM1293" s="4"/>
      <c r="CN1293" s="5"/>
      <c r="CO1293" s="4"/>
      <c r="CP1293" s="444"/>
      <c r="CQ1293" s="445"/>
      <c r="CR1293" s="446"/>
      <c r="CS1293" s="446"/>
      <c r="CT1293" s="444"/>
      <c r="CU1293" s="444"/>
      <c r="CV1293" s="444"/>
      <c r="CW1293" s="444"/>
      <c r="CX1293" s="447"/>
      <c r="CY1293" s="447"/>
      <c r="CZ1293" s="447"/>
      <c r="DA1293" s="447"/>
      <c r="DB1293" s="448"/>
      <c r="DC1293" s="448"/>
      <c r="DD1293" s="446"/>
      <c r="DE1293" s="439"/>
      <c r="DF1293" s="439"/>
      <c r="DG1293" s="439"/>
      <c r="DH1293" s="439"/>
      <c r="DI1293" s="439"/>
      <c r="DJ1293" s="439"/>
      <c r="DK1293" s="439"/>
      <c r="DL1293" s="446"/>
      <c r="DM1293" s="446"/>
      <c r="DN1293" s="444"/>
      <c r="DO1293" s="444"/>
      <c r="DP1293" s="444"/>
      <c r="DQ1293" s="444"/>
      <c r="DR1293" s="444"/>
      <c r="DS1293" s="441"/>
      <c r="DT1293" s="449"/>
      <c r="DU1293" s="450"/>
      <c r="DV1293" s="450"/>
      <c r="DW1293" s="450"/>
      <c r="DX1293" s="450"/>
      <c r="DY1293" s="450"/>
      <c r="DZ1293" s="450"/>
      <c r="EA1293" s="450"/>
      <c r="EB1293" s="450"/>
      <c r="EC1293" s="450"/>
      <c r="ED1293" s="450"/>
      <c r="EE1293" s="446"/>
      <c r="EF1293" s="446"/>
      <c r="EL1293" s="4"/>
      <c r="EM1293" s="4"/>
      <c r="EN1293" s="5"/>
      <c r="EO1293" s="4"/>
      <c r="FA1293" s="23"/>
      <c r="FB1293" s="24"/>
      <c r="FC1293" s="75"/>
      <c r="FD1293" s="76"/>
      <c r="FF1293" s="89"/>
      <c r="IA1293" s="214"/>
      <c r="IB1293" s="215"/>
      <c r="IC1293" s="214"/>
      <c r="ID1293" s="215"/>
      <c r="IE1293" s="214"/>
      <c r="IF1293" s="214"/>
      <c r="IG1293" s="214"/>
      <c r="IH1293" s="233"/>
      <c r="II1293" s="160"/>
      <c r="IJ1293" s="217"/>
      <c r="IK1293" s="218"/>
      <c r="IL1293" s="218"/>
      <c r="IM1293" s="218"/>
      <c r="IO1293" s="391"/>
    </row>
    <row r="1294" spans="1:249" s="6" customFormat="1" ht="15" x14ac:dyDescent="0.2">
      <c r="A1294" s="467" t="s">
        <v>2165</v>
      </c>
      <c r="B1294" s="467" t="s">
        <v>2149</v>
      </c>
      <c r="C1294" s="393" t="s">
        <v>1332</v>
      </c>
      <c r="D1294" s="468"/>
      <c r="E1294" s="462" t="s">
        <v>2136</v>
      </c>
      <c r="F1294" s="14" t="s">
        <v>2149</v>
      </c>
      <c r="G1294" s="14" t="s">
        <v>2149</v>
      </c>
      <c r="H1294" s="469" t="s">
        <v>2149</v>
      </c>
      <c r="I1294" s="462"/>
      <c r="J1294" s="456"/>
      <c r="K1294" s="11"/>
      <c r="L1294" s="11"/>
      <c r="M1294" s="14"/>
      <c r="N1294" s="470"/>
      <c r="O1294" s="14"/>
      <c r="P1294" s="14"/>
      <c r="Q1294" s="14"/>
      <c r="R1294" s="14"/>
      <c r="S1294" s="14"/>
      <c r="T1294" s="469"/>
      <c r="U1294" s="454"/>
      <c r="V1294" s="454"/>
      <c r="W1294" s="9"/>
      <c r="X1294" s="9"/>
      <c r="Y1294" s="10"/>
      <c r="Z1294" s="495" t="s">
        <v>2165</v>
      </c>
      <c r="AA1294" s="11"/>
      <c r="AB1294" s="472"/>
      <c r="AC1294" s="473"/>
      <c r="AD1294" s="473"/>
      <c r="AE1294" s="496">
        <v>3</v>
      </c>
      <c r="AF1294" s="12"/>
      <c r="AG1294" s="12"/>
      <c r="AH1294" s="13"/>
      <c r="AI1294" s="14"/>
      <c r="AJ1294" s="14"/>
      <c r="AK1294" s="7"/>
      <c r="AL1294" s="7"/>
      <c r="AM1294" s="15"/>
      <c r="AN1294" s="15"/>
      <c r="AO1294" s="8"/>
      <c r="AP1294" s="453" t="s">
        <v>722</v>
      </c>
      <c r="AQ1294" s="17"/>
      <c r="AR1294" s="18"/>
      <c r="AS1294" s="19"/>
      <c r="AT1294" s="19"/>
      <c r="AU1294" s="19"/>
      <c r="AV1294" s="19"/>
      <c r="AW1294" s="19"/>
      <c r="AX1294" s="19"/>
      <c r="AY1294" s="19"/>
      <c r="AZ1294" s="20"/>
      <c r="BA1294" s="20"/>
      <c r="BB1294" s="21"/>
      <c r="BC1294" s="22" t="s">
        <v>2179</v>
      </c>
      <c r="BD1294" s="77"/>
      <c r="BE1294" s="91"/>
      <c r="BF1294" s="91"/>
      <c r="BG1294" s="92"/>
      <c r="BH1294"/>
      <c r="BI1294"/>
      <c r="BJ1294"/>
      <c r="BK1294"/>
      <c r="BL1294"/>
      <c r="BM1294"/>
      <c r="BN1294"/>
      <c r="BO1294"/>
      <c r="BP1294"/>
      <c r="BQ1294"/>
      <c r="BR1294"/>
      <c r="BS1294"/>
      <c r="BT1294" s="92"/>
      <c r="BU1294" s="92"/>
      <c r="BV1294" s="92"/>
      <c r="BW1294" s="5"/>
      <c r="BX1294" s="5"/>
      <c r="BY1294" s="5"/>
      <c r="BZ1294" s="5"/>
      <c r="CA1294" s="5"/>
      <c r="CB1294" s="5"/>
      <c r="CC1294" s="5"/>
      <c r="CD1294" s="440"/>
      <c r="CE1294" s="440"/>
      <c r="CF1294" s="441"/>
      <c r="CG1294" s="442"/>
      <c r="CH1294" s="443"/>
      <c r="CI1294" s="443"/>
      <c r="CJ1294" s="443"/>
      <c r="CK1294" s="443"/>
      <c r="CL1294" s="4"/>
      <c r="CM1294" s="4"/>
      <c r="CN1294" s="5"/>
      <c r="CO1294" s="4"/>
      <c r="CP1294" s="444"/>
      <c r="CQ1294" s="445"/>
      <c r="CR1294" s="446"/>
      <c r="CS1294" s="446"/>
      <c r="CT1294" s="444"/>
      <c r="CU1294" s="444"/>
      <c r="CV1294" s="444"/>
      <c r="CW1294" s="444"/>
      <c r="CX1294" s="447"/>
      <c r="CY1294" s="447"/>
      <c r="CZ1294" s="447"/>
      <c r="DA1294" s="447"/>
      <c r="DB1294" s="448"/>
      <c r="DC1294" s="448"/>
      <c r="DD1294" s="446"/>
      <c r="DE1294" s="439"/>
      <c r="DF1294" s="439"/>
      <c r="DG1294" s="439"/>
      <c r="DH1294" s="439"/>
      <c r="DI1294" s="439"/>
      <c r="DJ1294" s="439"/>
      <c r="DK1294" s="439"/>
      <c r="DL1294" s="446"/>
      <c r="DM1294" s="446"/>
      <c r="DN1294" s="444"/>
      <c r="DO1294" s="444"/>
      <c r="DP1294" s="444"/>
      <c r="DQ1294" s="444"/>
      <c r="DR1294" s="444"/>
      <c r="DS1294" s="441"/>
      <c r="DT1294" s="449"/>
      <c r="DU1294" s="450"/>
      <c r="DV1294" s="450"/>
      <c r="DW1294" s="450"/>
      <c r="DX1294" s="450"/>
      <c r="DY1294" s="450"/>
      <c r="DZ1294" s="450"/>
      <c r="EA1294" s="450"/>
      <c r="EB1294" s="450"/>
      <c r="EC1294" s="450"/>
      <c r="ED1294" s="450"/>
      <c r="EE1294" s="446"/>
      <c r="EF1294" s="446"/>
      <c r="EL1294" s="4"/>
      <c r="EM1294" s="4"/>
      <c r="EN1294" s="5"/>
      <c r="EO1294" s="4"/>
      <c r="FA1294" s="23"/>
      <c r="FB1294" s="24"/>
      <c r="FC1294" s="75"/>
      <c r="FD1294" s="76"/>
      <c r="FF1294" s="89"/>
      <c r="IA1294" s="214"/>
      <c r="IB1294" s="215"/>
      <c r="IC1294" s="214"/>
      <c r="ID1294" s="215"/>
      <c r="IE1294" s="214"/>
      <c r="IF1294" s="214"/>
      <c r="IG1294" s="214"/>
      <c r="IH1294" s="233"/>
      <c r="II1294" s="160"/>
      <c r="IJ1294" s="217"/>
      <c r="IK1294" s="218"/>
      <c r="IL1294" s="218"/>
      <c r="IM1294" s="218"/>
      <c r="IO1294" s="391"/>
    </row>
    <row r="1295" spans="1:249" s="6" customFormat="1" ht="15" x14ac:dyDescent="0.2">
      <c r="A1295" s="467">
        <v>0</v>
      </c>
      <c r="B1295" s="467" t="s">
        <v>2149</v>
      </c>
      <c r="C1295" s="460" t="s">
        <v>1333</v>
      </c>
      <c r="D1295" s="468"/>
      <c r="E1295" s="462" t="s">
        <v>2135</v>
      </c>
      <c r="F1295" s="14"/>
      <c r="G1295" s="14"/>
      <c r="H1295" s="469"/>
      <c r="I1295" s="462"/>
      <c r="J1295" s="456"/>
      <c r="K1295" s="11"/>
      <c r="L1295" s="11"/>
      <c r="M1295" s="14"/>
      <c r="N1295" s="470"/>
      <c r="O1295" s="14"/>
      <c r="P1295" s="14"/>
      <c r="Q1295" s="14"/>
      <c r="R1295" s="14"/>
      <c r="S1295" s="14"/>
      <c r="T1295" s="469"/>
      <c r="U1295" s="454"/>
      <c r="V1295" s="454"/>
      <c r="W1295" s="9"/>
      <c r="X1295" s="9"/>
      <c r="Y1295" s="10"/>
      <c r="Z1295" s="495">
        <v>0</v>
      </c>
      <c r="AA1295" s="11"/>
      <c r="AB1295" s="472"/>
      <c r="AC1295" s="473"/>
      <c r="AD1295" s="473"/>
      <c r="AE1295" s="496">
        <v>2</v>
      </c>
      <c r="AF1295" s="12"/>
      <c r="AG1295" s="12"/>
      <c r="AH1295" s="13"/>
      <c r="AI1295" s="14"/>
      <c r="AJ1295" s="14"/>
      <c r="AK1295" s="7"/>
      <c r="AL1295" s="7"/>
      <c r="AM1295" s="15"/>
      <c r="AN1295" s="15"/>
      <c r="AO1295" s="8"/>
      <c r="AP1295" s="453" t="s">
        <v>723</v>
      </c>
      <c r="AQ1295" s="17"/>
      <c r="AR1295" s="18"/>
      <c r="AS1295" s="19"/>
      <c r="AT1295" s="19"/>
      <c r="AU1295" s="19"/>
      <c r="AV1295" s="19"/>
      <c r="AW1295" s="19"/>
      <c r="AX1295" s="19"/>
      <c r="AY1295" s="19"/>
      <c r="AZ1295" s="20"/>
      <c r="BA1295" s="20"/>
      <c r="BB1295" s="21"/>
      <c r="BC1295" s="22" t="s">
        <v>2179</v>
      </c>
      <c r="BD1295" s="77"/>
      <c r="BE1295" s="91"/>
      <c r="BF1295" s="91"/>
      <c r="BG1295" s="92"/>
      <c r="BH1295"/>
      <c r="BI1295"/>
      <c r="BJ1295"/>
      <c r="BK1295"/>
      <c r="BL1295"/>
      <c r="BM1295"/>
      <c r="BN1295"/>
      <c r="BO1295"/>
      <c r="BP1295"/>
      <c r="BQ1295"/>
      <c r="BR1295"/>
      <c r="BS1295"/>
      <c r="BT1295" s="92"/>
      <c r="BU1295" s="92"/>
      <c r="BV1295" s="92"/>
      <c r="BW1295" s="5"/>
      <c r="BX1295" s="5"/>
      <c r="BY1295" s="5"/>
      <c r="BZ1295" s="5"/>
      <c r="CA1295" s="5"/>
      <c r="CB1295" s="5"/>
      <c r="CC1295" s="5"/>
      <c r="CD1295" s="440"/>
      <c r="CE1295" s="440"/>
      <c r="CF1295" s="441"/>
      <c r="CG1295" s="442"/>
      <c r="CH1295" s="443"/>
      <c r="CI1295" s="443"/>
      <c r="CJ1295" s="443"/>
      <c r="CK1295" s="443"/>
      <c r="CL1295" s="4"/>
      <c r="CM1295" s="4"/>
      <c r="CN1295" s="5"/>
      <c r="CO1295" s="4"/>
      <c r="CP1295" s="444"/>
      <c r="CQ1295" s="445"/>
      <c r="CR1295" s="446"/>
      <c r="CS1295" s="446"/>
      <c r="CT1295" s="444"/>
      <c r="CU1295" s="444"/>
      <c r="CV1295" s="444"/>
      <c r="CW1295" s="444"/>
      <c r="CX1295" s="447"/>
      <c r="CY1295" s="447"/>
      <c r="CZ1295" s="447"/>
      <c r="DA1295" s="447"/>
      <c r="DB1295" s="448"/>
      <c r="DC1295" s="448"/>
      <c r="DD1295" s="446"/>
      <c r="DE1295" s="439"/>
      <c r="DF1295" s="439"/>
      <c r="DG1295" s="439"/>
      <c r="DH1295" s="439"/>
      <c r="DI1295" s="439"/>
      <c r="DJ1295" s="439"/>
      <c r="DK1295" s="439"/>
      <c r="DL1295" s="446"/>
      <c r="DM1295" s="446"/>
      <c r="DN1295" s="444"/>
      <c r="DO1295" s="444"/>
      <c r="DP1295" s="444"/>
      <c r="DQ1295" s="444"/>
      <c r="DR1295" s="444"/>
      <c r="DS1295" s="441"/>
      <c r="DT1295" s="449"/>
      <c r="DU1295" s="450"/>
      <c r="DV1295" s="450"/>
      <c r="DW1295" s="450"/>
      <c r="DX1295" s="450"/>
      <c r="DY1295" s="450"/>
      <c r="DZ1295" s="450"/>
      <c r="EA1295" s="450"/>
      <c r="EB1295" s="450"/>
      <c r="EC1295" s="450"/>
      <c r="ED1295" s="450"/>
      <c r="EE1295" s="446"/>
      <c r="EF1295" s="446"/>
      <c r="EL1295" s="4"/>
      <c r="EM1295" s="4"/>
      <c r="EN1295" s="5"/>
      <c r="EO1295" s="4"/>
      <c r="FA1295" s="23"/>
      <c r="FB1295" s="24"/>
      <c r="FC1295" s="75"/>
      <c r="FD1295" s="76"/>
      <c r="FF1295" s="89"/>
      <c r="IA1295" s="214"/>
      <c r="IB1295" s="215"/>
      <c r="IC1295" s="214"/>
      <c r="ID1295" s="215"/>
      <c r="IE1295" s="214"/>
      <c r="IF1295" s="214"/>
      <c r="IG1295" s="214"/>
      <c r="IH1295" s="233"/>
      <c r="II1295" s="160"/>
      <c r="IJ1295" s="217"/>
      <c r="IK1295" s="218"/>
      <c r="IL1295" s="218"/>
      <c r="IM1295" s="218"/>
      <c r="IO1295" s="391"/>
    </row>
    <row r="1296" spans="1:249" s="6" customFormat="1" ht="15" x14ac:dyDescent="0.2">
      <c r="A1296" s="467">
        <v>3</v>
      </c>
      <c r="B1296" s="467" t="s">
        <v>2157</v>
      </c>
      <c r="C1296" s="393" t="s">
        <v>1334</v>
      </c>
      <c r="D1296" s="468"/>
      <c r="E1296" s="462" t="s">
        <v>2139</v>
      </c>
      <c r="F1296" s="14" t="s">
        <v>2146</v>
      </c>
      <c r="G1296" s="14" t="s">
        <v>2154</v>
      </c>
      <c r="H1296" s="469" t="s">
        <v>2149</v>
      </c>
      <c r="I1296" s="462"/>
      <c r="J1296" s="456"/>
      <c r="K1296" s="11"/>
      <c r="L1296" s="11"/>
      <c r="M1296" s="14"/>
      <c r="N1296" s="470"/>
      <c r="O1296" s="14"/>
      <c r="P1296" s="14"/>
      <c r="Q1296" s="14"/>
      <c r="R1296" s="14"/>
      <c r="S1296" s="14"/>
      <c r="T1296" s="469"/>
      <c r="U1296" s="454"/>
      <c r="V1296" s="454"/>
      <c r="W1296" s="9"/>
      <c r="X1296" s="9"/>
      <c r="Y1296" s="10"/>
      <c r="Z1296" s="495" t="s">
        <v>2166</v>
      </c>
      <c r="AA1296" s="11"/>
      <c r="AB1296" s="472"/>
      <c r="AC1296" s="473"/>
      <c r="AD1296" s="473"/>
      <c r="AE1296" s="496" t="s">
        <v>2166</v>
      </c>
      <c r="AF1296" s="12"/>
      <c r="AG1296" s="12"/>
      <c r="AH1296" s="13"/>
      <c r="AI1296" s="14"/>
      <c r="AJ1296" s="14"/>
      <c r="AK1296" s="7"/>
      <c r="AL1296" s="7"/>
      <c r="AM1296" s="15"/>
      <c r="AN1296" s="15"/>
      <c r="AO1296" s="8"/>
      <c r="AP1296" s="453" t="s">
        <v>724</v>
      </c>
      <c r="AQ1296" s="17"/>
      <c r="AR1296" s="18"/>
      <c r="AS1296" s="19"/>
      <c r="AT1296" s="19"/>
      <c r="AU1296" s="19"/>
      <c r="AV1296" s="19"/>
      <c r="AW1296" s="19"/>
      <c r="AX1296" s="19"/>
      <c r="AY1296" s="19"/>
      <c r="AZ1296" s="20"/>
      <c r="BA1296" s="20"/>
      <c r="BB1296" s="21"/>
      <c r="BC1296" s="22" t="s">
        <v>2179</v>
      </c>
      <c r="BD1296" s="77"/>
      <c r="BE1296" s="91"/>
      <c r="BF1296" s="91"/>
      <c r="BG1296" s="92"/>
      <c r="BH1296"/>
      <c r="BI1296"/>
      <c r="BJ1296"/>
      <c r="BK1296"/>
      <c r="BL1296"/>
      <c r="BM1296"/>
      <c r="BN1296"/>
      <c r="BO1296"/>
      <c r="BP1296"/>
      <c r="BQ1296"/>
      <c r="BR1296"/>
      <c r="BS1296"/>
      <c r="BT1296" s="92"/>
      <c r="BU1296" s="92"/>
      <c r="BV1296" s="92"/>
      <c r="BW1296" s="5"/>
      <c r="BX1296" s="5"/>
      <c r="BY1296" s="5"/>
      <c r="BZ1296" s="5"/>
      <c r="CA1296" s="5"/>
      <c r="CB1296" s="5"/>
      <c r="CC1296" s="5"/>
      <c r="CD1296" s="440"/>
      <c r="CE1296" s="440"/>
      <c r="CF1296" s="441"/>
      <c r="CG1296" s="442"/>
      <c r="CH1296" s="443"/>
      <c r="CI1296" s="443"/>
      <c r="CJ1296" s="443"/>
      <c r="CK1296" s="443"/>
      <c r="CL1296" s="4"/>
      <c r="CM1296" s="4"/>
      <c r="CN1296" s="5"/>
      <c r="CO1296" s="4"/>
      <c r="CP1296" s="444"/>
      <c r="CQ1296" s="445"/>
      <c r="CR1296" s="446"/>
      <c r="CS1296" s="446"/>
      <c r="CT1296" s="444"/>
      <c r="CU1296" s="444"/>
      <c r="CV1296" s="444"/>
      <c r="CW1296" s="444"/>
      <c r="CX1296" s="447"/>
      <c r="CY1296" s="447"/>
      <c r="CZ1296" s="447"/>
      <c r="DA1296" s="447"/>
      <c r="DB1296" s="448"/>
      <c r="DC1296" s="448"/>
      <c r="DD1296" s="446"/>
      <c r="DE1296" s="439"/>
      <c r="DF1296" s="439"/>
      <c r="DG1296" s="439"/>
      <c r="DH1296" s="439"/>
      <c r="DI1296" s="439"/>
      <c r="DJ1296" s="439"/>
      <c r="DK1296" s="439"/>
      <c r="DL1296" s="446"/>
      <c r="DM1296" s="446"/>
      <c r="DN1296" s="444"/>
      <c r="DO1296" s="444"/>
      <c r="DP1296" s="444"/>
      <c r="DQ1296" s="444"/>
      <c r="DR1296" s="444"/>
      <c r="DS1296" s="441"/>
      <c r="DT1296" s="449"/>
      <c r="DU1296" s="450"/>
      <c r="DV1296" s="450"/>
      <c r="DW1296" s="450"/>
      <c r="DX1296" s="450"/>
      <c r="DY1296" s="450"/>
      <c r="DZ1296" s="450"/>
      <c r="EA1296" s="450"/>
      <c r="EB1296" s="450"/>
      <c r="EC1296" s="450"/>
      <c r="ED1296" s="450"/>
      <c r="EE1296" s="446"/>
      <c r="EF1296" s="446"/>
      <c r="EL1296" s="4"/>
      <c r="EM1296" s="4"/>
      <c r="EN1296" s="5"/>
      <c r="EO1296" s="4"/>
      <c r="FA1296" s="23"/>
      <c r="FB1296" s="24"/>
      <c r="FC1296" s="75"/>
      <c r="FD1296" s="76"/>
      <c r="FF1296" s="89"/>
      <c r="IA1296" s="214"/>
      <c r="IB1296" s="215"/>
      <c r="IC1296" s="214"/>
      <c r="ID1296" s="215"/>
      <c r="IE1296" s="214"/>
      <c r="IF1296" s="214"/>
      <c r="IG1296" s="214"/>
      <c r="IH1296" s="233"/>
      <c r="II1296" s="160"/>
      <c r="IJ1296" s="217"/>
      <c r="IK1296" s="218"/>
      <c r="IL1296" s="218"/>
      <c r="IM1296" s="218"/>
      <c r="IO1296" s="391"/>
    </row>
    <row r="1297" spans="1:249" s="6" customFormat="1" ht="15" x14ac:dyDescent="0.2">
      <c r="A1297" s="467" t="s">
        <v>2195</v>
      </c>
      <c r="B1297" s="467" t="s">
        <v>2149</v>
      </c>
      <c r="C1297" s="393" t="s">
        <v>3184</v>
      </c>
      <c r="D1297" s="468"/>
      <c r="E1297" s="462" t="s">
        <v>2137</v>
      </c>
      <c r="F1297" s="14" t="s">
        <v>2149</v>
      </c>
      <c r="G1297" s="14" t="s">
        <v>2149</v>
      </c>
      <c r="H1297" s="469" t="s">
        <v>2149</v>
      </c>
      <c r="I1297" s="462"/>
      <c r="J1297" s="456"/>
      <c r="K1297" s="11"/>
      <c r="L1297" s="11"/>
      <c r="M1297" s="14"/>
      <c r="N1297" s="470"/>
      <c r="O1297" s="14"/>
      <c r="P1297" s="14"/>
      <c r="Q1297" s="14"/>
      <c r="R1297" s="14"/>
      <c r="S1297" s="14"/>
      <c r="T1297" s="469"/>
      <c r="U1297" s="454"/>
      <c r="V1297" s="454"/>
      <c r="W1297" s="9"/>
      <c r="X1297" s="9"/>
      <c r="Y1297" s="10"/>
      <c r="Z1297" s="495" t="s">
        <v>2195</v>
      </c>
      <c r="AA1297" s="11"/>
      <c r="AB1297" s="472"/>
      <c r="AC1297" s="473"/>
      <c r="AD1297" s="473"/>
      <c r="AE1297" s="496" t="s">
        <v>2195</v>
      </c>
      <c r="AF1297" s="12"/>
      <c r="AG1297" s="12"/>
      <c r="AH1297" s="13"/>
      <c r="AI1297" s="14"/>
      <c r="AJ1297" s="14"/>
      <c r="AK1297" s="7"/>
      <c r="AL1297" s="7"/>
      <c r="AM1297" s="15"/>
      <c r="AN1297" s="15"/>
      <c r="AO1297" s="8"/>
      <c r="AP1297" s="453" t="s">
        <v>725</v>
      </c>
      <c r="AQ1297" s="17"/>
      <c r="AR1297" s="18"/>
      <c r="AS1297" s="19"/>
      <c r="AT1297" s="19"/>
      <c r="AU1297" s="19"/>
      <c r="AV1297" s="19"/>
      <c r="AW1297" s="19"/>
      <c r="AX1297" s="19"/>
      <c r="AY1297" s="19"/>
      <c r="AZ1297" s="20"/>
      <c r="BA1297" s="20"/>
      <c r="BB1297" s="21"/>
      <c r="BC1297" s="22" t="s">
        <v>2163</v>
      </c>
      <c r="BD1297" s="77"/>
      <c r="BE1297" s="91"/>
      <c r="BF1297" s="91"/>
      <c r="BG1297" s="92"/>
      <c r="BH1297"/>
      <c r="BI1297"/>
      <c r="BJ1297"/>
      <c r="BK1297"/>
      <c r="BL1297"/>
      <c r="BM1297"/>
      <c r="BN1297"/>
      <c r="BO1297"/>
      <c r="BP1297"/>
      <c r="BQ1297"/>
      <c r="BR1297"/>
      <c r="BS1297"/>
      <c r="BT1297" s="92"/>
      <c r="BU1297" s="92"/>
      <c r="BV1297" s="92"/>
      <c r="BW1297" s="5"/>
      <c r="BX1297" s="5"/>
      <c r="BY1297" s="5"/>
      <c r="BZ1297" s="5"/>
      <c r="CA1297" s="5"/>
      <c r="CB1297" s="5"/>
      <c r="CC1297" s="5"/>
      <c r="CD1297" s="440"/>
      <c r="CE1297" s="440"/>
      <c r="CF1297" s="441"/>
      <c r="CG1297" s="442"/>
      <c r="CH1297" s="443"/>
      <c r="CI1297" s="443"/>
      <c r="CJ1297" s="443"/>
      <c r="CK1297" s="443"/>
      <c r="CL1297" s="4"/>
      <c r="CM1297" s="4"/>
      <c r="CN1297" s="5"/>
      <c r="CO1297" s="4"/>
      <c r="CP1297" s="444"/>
      <c r="CQ1297" s="445"/>
      <c r="CR1297" s="446"/>
      <c r="CS1297" s="446"/>
      <c r="CT1297" s="444"/>
      <c r="CU1297" s="444"/>
      <c r="CV1297" s="444"/>
      <c r="CW1297" s="444"/>
      <c r="CX1297" s="447"/>
      <c r="CY1297" s="447"/>
      <c r="CZ1297" s="447"/>
      <c r="DA1297" s="447"/>
      <c r="DB1297" s="448"/>
      <c r="DC1297" s="448"/>
      <c r="DD1297" s="446"/>
      <c r="DE1297" s="439"/>
      <c r="DF1297" s="439"/>
      <c r="DG1297" s="439"/>
      <c r="DH1297" s="439"/>
      <c r="DI1297" s="439"/>
      <c r="DJ1297" s="439"/>
      <c r="DK1297" s="439"/>
      <c r="DL1297" s="446"/>
      <c r="DM1297" s="446"/>
      <c r="DN1297" s="444"/>
      <c r="DO1297" s="444"/>
      <c r="DP1297" s="444"/>
      <c r="DQ1297" s="444"/>
      <c r="DR1297" s="444"/>
      <c r="DS1297" s="441"/>
      <c r="DT1297" s="449"/>
      <c r="DU1297" s="450"/>
      <c r="DV1297" s="450"/>
      <c r="DW1297" s="450"/>
      <c r="DX1297" s="450"/>
      <c r="DY1297" s="450"/>
      <c r="DZ1297" s="450"/>
      <c r="EA1297" s="450"/>
      <c r="EB1297" s="450"/>
      <c r="EC1297" s="450"/>
      <c r="ED1297" s="450"/>
      <c r="EE1297" s="446"/>
      <c r="EF1297" s="446"/>
      <c r="EL1297" s="4"/>
      <c r="EM1297" s="4"/>
      <c r="EN1297" s="5"/>
      <c r="EO1297" s="4"/>
      <c r="FA1297" s="23"/>
      <c r="FB1297" s="24"/>
      <c r="FC1297" s="75"/>
      <c r="FD1297" s="76"/>
      <c r="FF1297" s="89"/>
      <c r="IA1297" s="214"/>
      <c r="IB1297" s="215"/>
      <c r="IC1297" s="214"/>
      <c r="ID1297" s="215"/>
      <c r="IE1297" s="214"/>
      <c r="IF1297" s="214"/>
      <c r="IG1297" s="214"/>
      <c r="IH1297" s="233"/>
      <c r="II1297" s="160"/>
      <c r="IJ1297" s="217"/>
      <c r="IK1297" s="218"/>
      <c r="IL1297" s="218"/>
      <c r="IM1297" s="218"/>
      <c r="IO1297" s="391"/>
    </row>
    <row r="1298" spans="1:249" s="6" customFormat="1" ht="15" x14ac:dyDescent="0.2">
      <c r="A1298" s="467" t="s">
        <v>2195</v>
      </c>
      <c r="B1298" s="467" t="s">
        <v>2149</v>
      </c>
      <c r="C1298" s="393" t="s">
        <v>3185</v>
      </c>
      <c r="D1298" s="468"/>
      <c r="E1298" s="462" t="s">
        <v>2139</v>
      </c>
      <c r="F1298" s="14" t="s">
        <v>2149</v>
      </c>
      <c r="G1298" s="14" t="s">
        <v>2149</v>
      </c>
      <c r="H1298" s="469" t="s">
        <v>2149</v>
      </c>
      <c r="I1298" s="462"/>
      <c r="J1298" s="456"/>
      <c r="K1298" s="11"/>
      <c r="L1298" s="11"/>
      <c r="M1298" s="14"/>
      <c r="N1298" s="470"/>
      <c r="O1298" s="14"/>
      <c r="P1298" s="14"/>
      <c r="Q1298" s="14"/>
      <c r="R1298" s="14"/>
      <c r="S1298" s="14"/>
      <c r="T1298" s="469"/>
      <c r="U1298" s="454"/>
      <c r="V1298" s="454"/>
      <c r="W1298" s="9"/>
      <c r="X1298" s="9"/>
      <c r="Y1298" s="10"/>
      <c r="Z1298" s="495" t="s">
        <v>2195</v>
      </c>
      <c r="AA1298" s="11"/>
      <c r="AB1298" s="472"/>
      <c r="AC1298" s="473"/>
      <c r="AD1298" s="473"/>
      <c r="AE1298" s="496" t="s">
        <v>2195</v>
      </c>
      <c r="AF1298" s="12"/>
      <c r="AG1298" s="12"/>
      <c r="AH1298" s="13"/>
      <c r="AI1298" s="14"/>
      <c r="AJ1298" s="14"/>
      <c r="AK1298" s="7"/>
      <c r="AL1298" s="7"/>
      <c r="AM1298" s="15"/>
      <c r="AN1298" s="15"/>
      <c r="AO1298" s="8"/>
      <c r="AP1298" s="453" t="s">
        <v>726</v>
      </c>
      <c r="AQ1298" s="17"/>
      <c r="AR1298" s="18"/>
      <c r="AS1298" s="19"/>
      <c r="AT1298" s="19"/>
      <c r="AU1298" s="19"/>
      <c r="AV1298" s="19"/>
      <c r="AW1298" s="19"/>
      <c r="AX1298" s="19"/>
      <c r="AY1298" s="19"/>
      <c r="AZ1298" s="20"/>
      <c r="BA1298" s="20"/>
      <c r="BB1298" s="21"/>
      <c r="BC1298" s="22" t="s">
        <v>2163</v>
      </c>
      <c r="BD1298" s="77"/>
      <c r="BE1298" s="91"/>
      <c r="BF1298" s="91"/>
      <c r="BG1298" s="92"/>
      <c r="BH1298"/>
      <c r="BI1298"/>
      <c r="BJ1298"/>
      <c r="BK1298"/>
      <c r="BL1298"/>
      <c r="BM1298"/>
      <c r="BN1298"/>
      <c r="BO1298"/>
      <c r="BP1298"/>
      <c r="BQ1298"/>
      <c r="BR1298"/>
      <c r="BS1298"/>
      <c r="BT1298" s="92"/>
      <c r="BU1298" s="92"/>
      <c r="BV1298" s="92"/>
      <c r="BW1298" s="5"/>
      <c r="BX1298" s="5"/>
      <c r="BY1298" s="5"/>
      <c r="BZ1298" s="5"/>
      <c r="CA1298" s="5"/>
      <c r="CB1298" s="5"/>
      <c r="CC1298" s="5"/>
      <c r="CD1298" s="440"/>
      <c r="CE1298" s="440"/>
      <c r="CF1298" s="441"/>
      <c r="CG1298" s="442"/>
      <c r="CH1298" s="443"/>
      <c r="CI1298" s="443"/>
      <c r="CJ1298" s="443"/>
      <c r="CK1298" s="443"/>
      <c r="CL1298" s="4"/>
      <c r="CM1298" s="4"/>
      <c r="CN1298" s="5"/>
      <c r="CO1298" s="4"/>
      <c r="CP1298" s="444"/>
      <c r="CQ1298" s="445"/>
      <c r="CR1298" s="446"/>
      <c r="CS1298" s="446"/>
      <c r="CT1298" s="444"/>
      <c r="CU1298" s="444"/>
      <c r="CV1298" s="444"/>
      <c r="CW1298" s="444"/>
      <c r="CX1298" s="447"/>
      <c r="CY1298" s="447"/>
      <c r="CZ1298" s="447"/>
      <c r="DA1298" s="447"/>
      <c r="DB1298" s="448"/>
      <c r="DC1298" s="448"/>
      <c r="DD1298" s="446"/>
      <c r="DE1298" s="439"/>
      <c r="DF1298" s="439"/>
      <c r="DG1298" s="439"/>
      <c r="DH1298" s="439"/>
      <c r="DI1298" s="439"/>
      <c r="DJ1298" s="439"/>
      <c r="DK1298" s="439"/>
      <c r="DL1298" s="446"/>
      <c r="DM1298" s="446"/>
      <c r="DN1298" s="444"/>
      <c r="DO1298" s="444"/>
      <c r="DP1298" s="444"/>
      <c r="DQ1298" s="444"/>
      <c r="DR1298" s="444"/>
      <c r="DS1298" s="441"/>
      <c r="DT1298" s="449"/>
      <c r="DU1298" s="450"/>
      <c r="DV1298" s="450"/>
      <c r="DW1298" s="450"/>
      <c r="DX1298" s="450"/>
      <c r="DY1298" s="450"/>
      <c r="DZ1298" s="450"/>
      <c r="EA1298" s="450"/>
      <c r="EB1298" s="450"/>
      <c r="EC1298" s="450"/>
      <c r="ED1298" s="450"/>
      <c r="EE1298" s="446"/>
      <c r="EF1298" s="446"/>
      <c r="EL1298" s="4"/>
      <c r="EM1298" s="4"/>
      <c r="EN1298" s="5"/>
      <c r="EO1298" s="4"/>
      <c r="FA1298" s="23"/>
      <c r="FB1298" s="24"/>
      <c r="FC1298" s="75"/>
      <c r="FD1298" s="76"/>
      <c r="FF1298" s="89"/>
      <c r="IA1298" s="214"/>
      <c r="IB1298" s="215"/>
      <c r="IC1298" s="214"/>
      <c r="ID1298" s="215"/>
      <c r="IE1298" s="214"/>
      <c r="IF1298" s="214"/>
      <c r="IG1298" s="214"/>
      <c r="IH1298" s="233"/>
      <c r="II1298" s="160"/>
      <c r="IJ1298" s="217"/>
      <c r="IK1298" s="218"/>
      <c r="IL1298" s="218"/>
      <c r="IM1298" s="218"/>
      <c r="IO1298" s="391"/>
    </row>
    <row r="1299" spans="1:249" s="6" customFormat="1" ht="15" x14ac:dyDescent="0.2">
      <c r="A1299" s="467" t="s">
        <v>2166</v>
      </c>
      <c r="B1299" s="467" t="s">
        <v>2157</v>
      </c>
      <c r="C1299" s="393" t="s">
        <v>1335</v>
      </c>
      <c r="D1299" s="468"/>
      <c r="E1299" s="462" t="s">
        <v>2138</v>
      </c>
      <c r="F1299" s="14" t="s">
        <v>2149</v>
      </c>
      <c r="G1299" s="14" t="s">
        <v>2154</v>
      </c>
      <c r="H1299" s="469" t="s">
        <v>2149</v>
      </c>
      <c r="I1299" s="462"/>
      <c r="J1299" s="456"/>
      <c r="K1299" s="11"/>
      <c r="L1299" s="11"/>
      <c r="M1299" s="14"/>
      <c r="N1299" s="470"/>
      <c r="O1299" s="14"/>
      <c r="P1299" s="14"/>
      <c r="Q1299" s="14"/>
      <c r="R1299" s="14"/>
      <c r="S1299" s="14"/>
      <c r="T1299" s="469"/>
      <c r="U1299" s="454"/>
      <c r="V1299" s="454"/>
      <c r="W1299" s="9"/>
      <c r="X1299" s="9"/>
      <c r="Y1299" s="10"/>
      <c r="Z1299" s="495" t="s">
        <v>2195</v>
      </c>
      <c r="AA1299" s="11"/>
      <c r="AB1299" s="472"/>
      <c r="AC1299" s="473"/>
      <c r="AD1299" s="473"/>
      <c r="AE1299" s="496" t="s">
        <v>2166</v>
      </c>
      <c r="AF1299" s="12"/>
      <c r="AG1299" s="12"/>
      <c r="AH1299" s="13"/>
      <c r="AI1299" s="14"/>
      <c r="AJ1299" s="14"/>
      <c r="AK1299" s="7"/>
      <c r="AL1299" s="7"/>
      <c r="AM1299" s="15"/>
      <c r="AN1299" s="15"/>
      <c r="AO1299" s="8"/>
      <c r="AP1299" s="453" t="s">
        <v>727</v>
      </c>
      <c r="AQ1299" s="17"/>
      <c r="AR1299" s="18"/>
      <c r="AS1299" s="19"/>
      <c r="AT1299" s="19"/>
      <c r="AU1299" s="19"/>
      <c r="AV1299" s="19"/>
      <c r="AW1299" s="19"/>
      <c r="AX1299" s="19"/>
      <c r="AY1299" s="19"/>
      <c r="AZ1299" s="20"/>
      <c r="BA1299" s="20"/>
      <c r="BB1299" s="21"/>
      <c r="BC1299" s="22" t="s">
        <v>2179</v>
      </c>
      <c r="BD1299" s="77"/>
      <c r="BE1299" s="91"/>
      <c r="BF1299" s="91"/>
      <c r="BG1299" s="92"/>
      <c r="BH1299"/>
      <c r="BI1299"/>
      <c r="BJ1299"/>
      <c r="BK1299"/>
      <c r="BL1299"/>
      <c r="BM1299"/>
      <c r="BN1299"/>
      <c r="BO1299"/>
      <c r="BP1299"/>
      <c r="BQ1299"/>
      <c r="BR1299"/>
      <c r="BS1299"/>
      <c r="BT1299" s="92"/>
      <c r="BU1299" s="92"/>
      <c r="BV1299" s="92"/>
      <c r="BW1299" s="5"/>
      <c r="BX1299" s="5"/>
      <c r="BY1299" s="5"/>
      <c r="BZ1299" s="5"/>
      <c r="CA1299" s="5"/>
      <c r="CB1299" s="5"/>
      <c r="CC1299" s="5"/>
      <c r="CD1299" s="440"/>
      <c r="CE1299" s="440"/>
      <c r="CF1299" s="441"/>
      <c r="CG1299" s="442"/>
      <c r="CH1299" s="443"/>
      <c r="CI1299" s="443"/>
      <c r="CJ1299" s="443"/>
      <c r="CK1299" s="443"/>
      <c r="CL1299" s="4"/>
      <c r="CM1299" s="4"/>
      <c r="CN1299" s="5"/>
      <c r="CO1299" s="4"/>
      <c r="CP1299" s="444"/>
      <c r="CQ1299" s="445"/>
      <c r="CR1299" s="446"/>
      <c r="CS1299" s="446"/>
      <c r="CT1299" s="444"/>
      <c r="CU1299" s="444"/>
      <c r="CV1299" s="444"/>
      <c r="CW1299" s="444"/>
      <c r="CX1299" s="447"/>
      <c r="CY1299" s="447"/>
      <c r="CZ1299" s="447"/>
      <c r="DA1299" s="447"/>
      <c r="DB1299" s="448"/>
      <c r="DC1299" s="448"/>
      <c r="DD1299" s="446"/>
      <c r="DE1299" s="439"/>
      <c r="DF1299" s="439"/>
      <c r="DG1299" s="439"/>
      <c r="DH1299" s="439"/>
      <c r="DI1299" s="439"/>
      <c r="DJ1299" s="439"/>
      <c r="DK1299" s="439"/>
      <c r="DL1299" s="446"/>
      <c r="DM1299" s="446"/>
      <c r="DN1299" s="444"/>
      <c r="DO1299" s="444"/>
      <c r="DP1299" s="444"/>
      <c r="DQ1299" s="444"/>
      <c r="DR1299" s="444"/>
      <c r="DS1299" s="441"/>
      <c r="DT1299" s="449"/>
      <c r="DU1299" s="450"/>
      <c r="DV1299" s="450"/>
      <c r="DW1299" s="450"/>
      <c r="DX1299" s="450"/>
      <c r="DY1299" s="450"/>
      <c r="DZ1299" s="450"/>
      <c r="EA1299" s="450"/>
      <c r="EB1299" s="450"/>
      <c r="EC1299" s="450"/>
      <c r="ED1299" s="450"/>
      <c r="EE1299" s="446"/>
      <c r="EF1299" s="446"/>
      <c r="EL1299" s="4"/>
      <c r="EM1299" s="4"/>
      <c r="EN1299" s="5"/>
      <c r="EO1299" s="4"/>
      <c r="FA1299" s="23"/>
      <c r="FB1299" s="24"/>
      <c r="FC1299" s="75"/>
      <c r="FD1299" s="76"/>
      <c r="FF1299" s="89"/>
      <c r="IA1299" s="214"/>
      <c r="IB1299" s="215"/>
      <c r="IC1299" s="214"/>
      <c r="ID1299" s="215"/>
      <c r="IE1299" s="214"/>
      <c r="IF1299" s="214"/>
      <c r="IG1299" s="214"/>
      <c r="IH1299" s="233"/>
      <c r="II1299" s="160"/>
      <c r="IJ1299" s="217"/>
      <c r="IK1299" s="218"/>
      <c r="IL1299" s="218"/>
      <c r="IM1299" s="218"/>
      <c r="IO1299" s="391"/>
    </row>
    <row r="1300" spans="1:249" s="6" customFormat="1" ht="15" x14ac:dyDescent="0.2">
      <c r="A1300" s="467" t="s">
        <v>2195</v>
      </c>
      <c r="B1300" s="467" t="s">
        <v>2149</v>
      </c>
      <c r="C1300" s="393" t="s">
        <v>1336</v>
      </c>
      <c r="D1300" s="468"/>
      <c r="E1300" s="462" t="s">
        <v>2141</v>
      </c>
      <c r="F1300" s="14" t="s">
        <v>2149</v>
      </c>
      <c r="G1300" s="14" t="s">
        <v>2149</v>
      </c>
      <c r="H1300" s="469" t="s">
        <v>2149</v>
      </c>
      <c r="I1300" s="462"/>
      <c r="J1300" s="456"/>
      <c r="K1300" s="11"/>
      <c r="L1300" s="11"/>
      <c r="M1300" s="14"/>
      <c r="N1300" s="470"/>
      <c r="O1300" s="14"/>
      <c r="P1300" s="14"/>
      <c r="Q1300" s="14"/>
      <c r="R1300" s="14"/>
      <c r="S1300" s="14"/>
      <c r="T1300" s="469"/>
      <c r="U1300" s="454"/>
      <c r="V1300" s="454"/>
      <c r="W1300" s="9"/>
      <c r="X1300" s="9"/>
      <c r="Y1300" s="10"/>
      <c r="Z1300" s="495" t="s">
        <v>2195</v>
      </c>
      <c r="AA1300" s="11"/>
      <c r="AB1300" s="472"/>
      <c r="AC1300" s="473"/>
      <c r="AD1300" s="473"/>
      <c r="AE1300" s="496" t="s">
        <v>2195</v>
      </c>
      <c r="AF1300" s="12"/>
      <c r="AG1300" s="12"/>
      <c r="AH1300" s="13"/>
      <c r="AI1300" s="14"/>
      <c r="AJ1300" s="14"/>
      <c r="AK1300" s="7"/>
      <c r="AL1300" s="7"/>
      <c r="AM1300" s="15"/>
      <c r="AN1300" s="15"/>
      <c r="AO1300" s="8"/>
      <c r="AP1300" s="453" t="s">
        <v>728</v>
      </c>
      <c r="AQ1300" s="17"/>
      <c r="AR1300" s="18"/>
      <c r="AS1300" s="19"/>
      <c r="AT1300" s="19"/>
      <c r="AU1300" s="19"/>
      <c r="AV1300" s="19"/>
      <c r="AW1300" s="19"/>
      <c r="AX1300" s="19"/>
      <c r="AY1300" s="19"/>
      <c r="AZ1300" s="20"/>
      <c r="BA1300" s="20"/>
      <c r="BB1300" s="21"/>
      <c r="BC1300" s="22" t="s">
        <v>2179</v>
      </c>
      <c r="BD1300" s="77"/>
      <c r="BE1300" s="91"/>
      <c r="BF1300" s="91"/>
      <c r="BG1300" s="92"/>
      <c r="BH1300"/>
      <c r="BI1300"/>
      <c r="BJ1300"/>
      <c r="BK1300"/>
      <c r="BL1300"/>
      <c r="BM1300"/>
      <c r="BN1300"/>
      <c r="BO1300"/>
      <c r="BP1300"/>
      <c r="BQ1300"/>
      <c r="BR1300"/>
      <c r="BS1300"/>
      <c r="BT1300" s="92"/>
      <c r="BU1300" s="92"/>
      <c r="BV1300" s="92"/>
      <c r="BW1300" s="5"/>
      <c r="BX1300" s="5"/>
      <c r="BY1300" s="5"/>
      <c r="BZ1300" s="5"/>
      <c r="CA1300" s="5"/>
      <c r="CB1300" s="5"/>
      <c r="CC1300" s="5"/>
      <c r="CD1300" s="440"/>
      <c r="CE1300" s="440"/>
      <c r="CF1300" s="441"/>
      <c r="CG1300" s="442"/>
      <c r="CH1300" s="443"/>
      <c r="CI1300" s="443"/>
      <c r="CJ1300" s="443"/>
      <c r="CK1300" s="443"/>
      <c r="CL1300" s="4"/>
      <c r="CM1300" s="4"/>
      <c r="CN1300" s="5"/>
      <c r="CO1300" s="4"/>
      <c r="CP1300" s="444"/>
      <c r="CQ1300" s="445"/>
      <c r="CR1300" s="446"/>
      <c r="CS1300" s="446"/>
      <c r="CT1300" s="444"/>
      <c r="CU1300" s="444"/>
      <c r="CV1300" s="444"/>
      <c r="CW1300" s="444"/>
      <c r="CX1300" s="447"/>
      <c r="CY1300" s="447"/>
      <c r="CZ1300" s="447"/>
      <c r="DA1300" s="447"/>
      <c r="DB1300" s="448"/>
      <c r="DC1300" s="448"/>
      <c r="DD1300" s="446"/>
      <c r="DE1300" s="439"/>
      <c r="DF1300" s="439"/>
      <c r="DG1300" s="439"/>
      <c r="DH1300" s="439"/>
      <c r="DI1300" s="439"/>
      <c r="DJ1300" s="439"/>
      <c r="DK1300" s="439"/>
      <c r="DL1300" s="446"/>
      <c r="DM1300" s="446"/>
      <c r="DN1300" s="444"/>
      <c r="DO1300" s="444"/>
      <c r="DP1300" s="444"/>
      <c r="DQ1300" s="444"/>
      <c r="DR1300" s="444"/>
      <c r="DS1300" s="441"/>
      <c r="DT1300" s="449"/>
      <c r="DU1300" s="450"/>
      <c r="DV1300" s="450"/>
      <c r="DW1300" s="450"/>
      <c r="DX1300" s="450"/>
      <c r="DY1300" s="450"/>
      <c r="DZ1300" s="450"/>
      <c r="EA1300" s="450"/>
      <c r="EB1300" s="450"/>
      <c r="EC1300" s="450"/>
      <c r="ED1300" s="450"/>
      <c r="EE1300" s="446"/>
      <c r="EF1300" s="446"/>
      <c r="EL1300" s="4"/>
      <c r="EM1300" s="4"/>
      <c r="EN1300" s="5"/>
      <c r="EO1300" s="4"/>
      <c r="FA1300" s="23"/>
      <c r="FB1300" s="24"/>
      <c r="FC1300" s="75"/>
      <c r="FD1300" s="76"/>
      <c r="FF1300" s="89"/>
      <c r="IA1300" s="214"/>
      <c r="IB1300" s="215"/>
      <c r="IC1300" s="214"/>
      <c r="ID1300" s="215"/>
      <c r="IE1300" s="214"/>
      <c r="IF1300" s="214"/>
      <c r="IG1300" s="214"/>
      <c r="IH1300" s="233"/>
      <c r="II1300" s="160"/>
      <c r="IJ1300" s="217"/>
      <c r="IK1300" s="218"/>
      <c r="IL1300" s="218"/>
      <c r="IM1300" s="218"/>
      <c r="IO1300" s="391"/>
    </row>
    <row r="1301" spans="1:249" s="6" customFormat="1" ht="15" x14ac:dyDescent="0.2">
      <c r="A1301" s="467" t="s">
        <v>2194</v>
      </c>
      <c r="B1301" s="467" t="s">
        <v>2157</v>
      </c>
      <c r="C1301" s="393" t="s">
        <v>1337</v>
      </c>
      <c r="D1301" s="468"/>
      <c r="E1301" s="462" t="s">
        <v>2137</v>
      </c>
      <c r="F1301" s="14" t="s">
        <v>2148</v>
      </c>
      <c r="G1301" s="14" t="s">
        <v>2142</v>
      </c>
      <c r="H1301" s="469" t="s">
        <v>2149</v>
      </c>
      <c r="I1301" s="462"/>
      <c r="J1301" s="456"/>
      <c r="K1301" s="11"/>
      <c r="L1301" s="11"/>
      <c r="M1301" s="14"/>
      <c r="N1301" s="470"/>
      <c r="O1301" s="14"/>
      <c r="P1301" s="14"/>
      <c r="Q1301" s="14"/>
      <c r="R1301" s="14"/>
      <c r="S1301" s="14"/>
      <c r="T1301" s="469"/>
      <c r="U1301" s="454"/>
      <c r="V1301" s="454"/>
      <c r="W1301" s="9"/>
      <c r="X1301" s="9"/>
      <c r="Y1301" s="10"/>
      <c r="Z1301" s="495" t="s">
        <v>2166</v>
      </c>
      <c r="AA1301" s="11"/>
      <c r="AB1301" s="472"/>
      <c r="AC1301" s="473"/>
      <c r="AD1301" s="473"/>
      <c r="AE1301" s="496" t="s">
        <v>2166</v>
      </c>
      <c r="AF1301" s="12"/>
      <c r="AG1301" s="12"/>
      <c r="AH1301" s="13"/>
      <c r="AI1301" s="14"/>
      <c r="AJ1301" s="14"/>
      <c r="AK1301" s="7"/>
      <c r="AL1301" s="7"/>
      <c r="AM1301" s="15"/>
      <c r="AN1301" s="15"/>
      <c r="AO1301" s="8"/>
      <c r="AP1301" s="453" t="s">
        <v>729</v>
      </c>
      <c r="AQ1301" s="17"/>
      <c r="AR1301" s="18"/>
      <c r="AS1301" s="19"/>
      <c r="AT1301" s="19"/>
      <c r="AU1301" s="19"/>
      <c r="AV1301" s="19"/>
      <c r="AW1301" s="19"/>
      <c r="AX1301" s="19"/>
      <c r="AY1301" s="19"/>
      <c r="AZ1301" s="20"/>
      <c r="BA1301" s="20"/>
      <c r="BB1301" s="21"/>
      <c r="BC1301" s="22" t="s">
        <v>2179</v>
      </c>
      <c r="BD1301" s="77"/>
      <c r="BE1301" s="91"/>
      <c r="BF1301" s="91"/>
      <c r="BG1301" s="92"/>
      <c r="BH1301"/>
      <c r="BI1301"/>
      <c r="BJ1301"/>
      <c r="BK1301"/>
      <c r="BL1301"/>
      <c r="BM1301"/>
      <c r="BN1301"/>
      <c r="BO1301"/>
      <c r="BP1301"/>
      <c r="BQ1301"/>
      <c r="BR1301"/>
      <c r="BS1301"/>
      <c r="BT1301" s="92"/>
      <c r="BU1301" s="92"/>
      <c r="BV1301" s="92"/>
      <c r="BW1301" s="5"/>
      <c r="BX1301" s="5"/>
      <c r="BY1301" s="5"/>
      <c r="BZ1301" s="5"/>
      <c r="CA1301" s="5"/>
      <c r="CB1301" s="5"/>
      <c r="CC1301" s="5"/>
      <c r="CD1301" s="440"/>
      <c r="CE1301" s="440"/>
      <c r="CF1301" s="441"/>
      <c r="CG1301" s="442"/>
      <c r="CH1301" s="443"/>
      <c r="CI1301" s="443"/>
      <c r="CJ1301" s="443"/>
      <c r="CK1301" s="443"/>
      <c r="CL1301" s="4"/>
      <c r="CM1301" s="4"/>
      <c r="CN1301" s="5"/>
      <c r="CO1301" s="4"/>
      <c r="CP1301" s="444"/>
      <c r="CQ1301" s="445"/>
      <c r="CR1301" s="446"/>
      <c r="CS1301" s="446"/>
      <c r="CT1301" s="444"/>
      <c r="CU1301" s="444"/>
      <c r="CV1301" s="444"/>
      <c r="CW1301" s="444"/>
      <c r="CX1301" s="447"/>
      <c r="CY1301" s="447"/>
      <c r="CZ1301" s="447"/>
      <c r="DA1301" s="447"/>
      <c r="DB1301" s="448"/>
      <c r="DC1301" s="448"/>
      <c r="DD1301" s="446"/>
      <c r="DE1301" s="439"/>
      <c r="DF1301" s="439"/>
      <c r="DG1301" s="439"/>
      <c r="DH1301" s="439"/>
      <c r="DI1301" s="439"/>
      <c r="DJ1301" s="439"/>
      <c r="DK1301" s="439"/>
      <c r="DL1301" s="446"/>
      <c r="DM1301" s="446"/>
      <c r="DN1301" s="444"/>
      <c r="DO1301" s="444"/>
      <c r="DP1301" s="444"/>
      <c r="DQ1301" s="444"/>
      <c r="DR1301" s="444"/>
      <c r="DS1301" s="441"/>
      <c r="DT1301" s="449"/>
      <c r="DU1301" s="450"/>
      <c r="DV1301" s="450"/>
      <c r="DW1301" s="450"/>
      <c r="DX1301" s="450"/>
      <c r="DY1301" s="450"/>
      <c r="DZ1301" s="450"/>
      <c r="EA1301" s="450"/>
      <c r="EB1301" s="450"/>
      <c r="EC1301" s="450"/>
      <c r="ED1301" s="450"/>
      <c r="EE1301" s="446"/>
      <c r="EF1301" s="446"/>
      <c r="EL1301" s="4"/>
      <c r="EM1301" s="4"/>
      <c r="EN1301" s="5"/>
      <c r="EO1301" s="4"/>
      <c r="FA1301" s="23"/>
      <c r="FB1301" s="24"/>
      <c r="FC1301" s="75"/>
      <c r="FD1301" s="76"/>
      <c r="FF1301" s="89"/>
      <c r="IA1301" s="214"/>
      <c r="IB1301" s="215"/>
      <c r="IC1301" s="214"/>
      <c r="ID1301" s="215"/>
      <c r="IE1301" s="214"/>
      <c r="IF1301" s="214"/>
      <c r="IG1301" s="214"/>
      <c r="IH1301" s="233"/>
      <c r="II1301" s="160"/>
      <c r="IJ1301" s="217"/>
      <c r="IK1301" s="218"/>
      <c r="IL1301" s="218"/>
      <c r="IM1301" s="218"/>
      <c r="IO1301" s="391"/>
    </row>
    <row r="1302" spans="1:249" s="6" customFormat="1" ht="15" x14ac:dyDescent="0.2">
      <c r="A1302" s="467" t="s">
        <v>2194</v>
      </c>
      <c r="B1302" s="467" t="s">
        <v>3037</v>
      </c>
      <c r="C1302" s="458" t="s">
        <v>3158</v>
      </c>
      <c r="D1302" s="468"/>
      <c r="E1302" s="462" t="s">
        <v>2137</v>
      </c>
      <c r="F1302" s="14" t="s">
        <v>2148</v>
      </c>
      <c r="G1302" s="14" t="s">
        <v>2142</v>
      </c>
      <c r="H1302" s="469" t="s">
        <v>2149</v>
      </c>
      <c r="I1302" s="462"/>
      <c r="J1302" s="456"/>
      <c r="K1302" s="11"/>
      <c r="L1302" s="11"/>
      <c r="M1302" s="14"/>
      <c r="N1302" s="470"/>
      <c r="O1302" s="14"/>
      <c r="P1302" s="14"/>
      <c r="Q1302" s="14"/>
      <c r="R1302" s="14"/>
      <c r="S1302" s="14"/>
      <c r="T1302" s="469"/>
      <c r="U1302" s="454"/>
      <c r="V1302" s="454"/>
      <c r="W1302" s="454"/>
      <c r="X1302" s="454"/>
      <c r="Y1302" s="471"/>
      <c r="Z1302" s="471"/>
      <c r="AA1302" s="11"/>
      <c r="AB1302" s="472"/>
      <c r="AC1302" s="473"/>
      <c r="AD1302" s="473"/>
      <c r="AE1302" s="473"/>
      <c r="AF1302" s="473"/>
      <c r="AG1302" s="473"/>
      <c r="AH1302" s="474"/>
      <c r="AI1302" s="14"/>
      <c r="AJ1302" s="14"/>
      <c r="AK1302" s="11"/>
      <c r="AL1302" s="11"/>
      <c r="AM1302" s="475"/>
      <c r="AN1302" s="475"/>
      <c r="AO1302" s="469"/>
      <c r="AP1302" s="476"/>
      <c r="AQ1302" s="477"/>
      <c r="AR1302" s="478"/>
      <c r="AS1302" s="479"/>
      <c r="AT1302" s="479"/>
      <c r="AU1302" s="479"/>
      <c r="AV1302" s="479"/>
      <c r="AW1302" s="479"/>
      <c r="AX1302" s="479"/>
      <c r="AY1302" s="479"/>
      <c r="AZ1302" s="480"/>
      <c r="BA1302" s="480"/>
      <c r="BB1302" s="21"/>
      <c r="BC1302" s="22"/>
      <c r="BD1302" s="77"/>
      <c r="BE1302" s="91"/>
      <c r="BF1302" s="91"/>
      <c r="BG1302" s="92"/>
      <c r="BH1302"/>
      <c r="BI1302"/>
      <c r="BJ1302"/>
      <c r="BK1302"/>
      <c r="BL1302"/>
      <c r="BM1302"/>
      <c r="BN1302"/>
      <c r="BO1302"/>
      <c r="BP1302"/>
      <c r="BQ1302"/>
      <c r="BR1302"/>
      <c r="BS1302"/>
      <c r="BT1302" s="92"/>
      <c r="BU1302" s="92"/>
      <c r="BV1302" s="92"/>
      <c r="BW1302" s="5"/>
      <c r="BX1302" s="5"/>
      <c r="BY1302" s="5"/>
      <c r="BZ1302" s="5"/>
      <c r="CA1302" s="5"/>
      <c r="CB1302" s="5"/>
      <c r="CC1302" s="5"/>
      <c r="CD1302" s="440"/>
      <c r="CE1302" s="440"/>
      <c r="CF1302" s="441"/>
      <c r="CG1302" s="442"/>
      <c r="CH1302" s="443"/>
      <c r="CI1302" s="443"/>
      <c r="CJ1302" s="443"/>
      <c r="CK1302" s="443"/>
      <c r="CL1302" s="4"/>
      <c r="CM1302" s="4"/>
      <c r="CN1302" s="5"/>
      <c r="CO1302" s="4"/>
      <c r="CP1302" s="444"/>
      <c r="CQ1302" s="445"/>
      <c r="CR1302" s="446"/>
      <c r="CS1302" s="446"/>
      <c r="CT1302" s="444"/>
      <c r="CU1302" s="444"/>
      <c r="CV1302" s="444"/>
      <c r="CW1302" s="444"/>
      <c r="CX1302" s="447"/>
      <c r="CY1302" s="447"/>
      <c r="CZ1302" s="447"/>
      <c r="DA1302" s="447"/>
      <c r="DB1302" s="448"/>
      <c r="DC1302" s="448"/>
      <c r="DD1302" s="446"/>
      <c r="DE1302" s="439"/>
      <c r="DF1302" s="439"/>
      <c r="DG1302" s="439"/>
      <c r="DH1302" s="439"/>
      <c r="DI1302" s="439"/>
      <c r="DJ1302" s="439"/>
      <c r="DK1302" s="439"/>
      <c r="DL1302" s="446"/>
      <c r="DM1302" s="446"/>
      <c r="DN1302" s="444"/>
      <c r="DO1302" s="444"/>
      <c r="DP1302" s="444"/>
      <c r="DQ1302" s="444"/>
      <c r="DR1302" s="444"/>
      <c r="DS1302" s="441"/>
      <c r="DT1302" s="449"/>
      <c r="DU1302" s="450"/>
      <c r="DV1302" s="450"/>
      <c r="DW1302" s="450"/>
      <c r="DX1302" s="450"/>
      <c r="DY1302" s="450"/>
      <c r="DZ1302" s="450"/>
      <c r="EA1302" s="450"/>
      <c r="EB1302" s="450"/>
      <c r="EC1302" s="450"/>
      <c r="ED1302" s="450"/>
      <c r="EE1302" s="446"/>
      <c r="EF1302" s="446"/>
      <c r="EL1302" s="4"/>
      <c r="EM1302" s="4"/>
      <c r="EN1302" s="5"/>
      <c r="EO1302" s="4"/>
      <c r="FA1302" s="23"/>
      <c r="FB1302" s="24"/>
      <c r="FC1302" s="75"/>
      <c r="FD1302" s="76"/>
      <c r="FF1302" s="89"/>
      <c r="IA1302" s="214"/>
      <c r="IB1302" s="215"/>
      <c r="IC1302" s="214"/>
      <c r="ID1302" s="215"/>
      <c r="IE1302" s="214"/>
      <c r="IF1302" s="214"/>
      <c r="IG1302" s="214"/>
      <c r="IH1302" s="233"/>
      <c r="II1302" s="160"/>
      <c r="IJ1302" s="217"/>
      <c r="IK1302" s="218"/>
      <c r="IL1302" s="218"/>
      <c r="IM1302" s="218"/>
      <c r="IO1302" s="391"/>
    </row>
    <row r="1303" spans="1:249" s="6" customFormat="1" ht="15" x14ac:dyDescent="0.2">
      <c r="A1303" s="467" t="s">
        <v>2166</v>
      </c>
      <c r="B1303" s="467" t="s">
        <v>2157</v>
      </c>
      <c r="C1303" s="393" t="s">
        <v>1338</v>
      </c>
      <c r="D1303" s="468"/>
      <c r="E1303" s="462" t="s">
        <v>2139</v>
      </c>
      <c r="F1303" s="14" t="s">
        <v>2147</v>
      </c>
      <c r="G1303" s="14" t="s">
        <v>2154</v>
      </c>
      <c r="H1303" s="469" t="s">
        <v>2149</v>
      </c>
      <c r="I1303" s="462"/>
      <c r="J1303" s="456"/>
      <c r="K1303" s="11"/>
      <c r="L1303" s="11"/>
      <c r="M1303" s="14"/>
      <c r="N1303" s="470"/>
      <c r="O1303" s="14"/>
      <c r="P1303" s="14"/>
      <c r="Q1303" s="14"/>
      <c r="R1303" s="14"/>
      <c r="S1303" s="14"/>
      <c r="T1303" s="469"/>
      <c r="U1303" s="454"/>
      <c r="V1303" s="454"/>
      <c r="W1303" s="9"/>
      <c r="X1303" s="9"/>
      <c r="Y1303" s="10"/>
      <c r="Z1303" s="495" t="s">
        <v>2195</v>
      </c>
      <c r="AA1303" s="11"/>
      <c r="AB1303" s="472"/>
      <c r="AC1303" s="473"/>
      <c r="AD1303" s="473"/>
      <c r="AE1303" s="496" t="s">
        <v>2195</v>
      </c>
      <c r="AF1303" s="12"/>
      <c r="AG1303" s="12"/>
      <c r="AH1303" s="13"/>
      <c r="AI1303" s="14"/>
      <c r="AJ1303" s="14"/>
      <c r="AK1303" s="7"/>
      <c r="AL1303" s="7"/>
      <c r="AM1303" s="15"/>
      <c r="AN1303" s="15"/>
      <c r="AO1303" s="8"/>
      <c r="AP1303" s="453" t="s">
        <v>730</v>
      </c>
      <c r="AQ1303" s="17"/>
      <c r="AR1303" s="18"/>
      <c r="AS1303" s="19"/>
      <c r="AT1303" s="19"/>
      <c r="AU1303" s="19"/>
      <c r="AV1303" s="19"/>
      <c r="AW1303" s="19"/>
      <c r="AX1303" s="19"/>
      <c r="AY1303" s="19"/>
      <c r="AZ1303" s="20"/>
      <c r="BA1303" s="20"/>
      <c r="BB1303" s="21"/>
      <c r="BC1303" s="22" t="s">
        <v>2179</v>
      </c>
      <c r="BD1303" s="77"/>
      <c r="BE1303" s="91"/>
      <c r="BF1303" s="91"/>
      <c r="BG1303" s="92"/>
      <c r="BH1303"/>
      <c r="BI1303"/>
      <c r="BJ1303"/>
      <c r="BK1303"/>
      <c r="BL1303"/>
      <c r="BM1303"/>
      <c r="BN1303"/>
      <c r="BO1303"/>
      <c r="BP1303"/>
      <c r="BQ1303"/>
      <c r="BR1303"/>
      <c r="BS1303"/>
      <c r="BT1303" s="92"/>
      <c r="BU1303" s="92"/>
      <c r="BV1303" s="92"/>
      <c r="BW1303" s="5"/>
      <c r="BX1303" s="5"/>
      <c r="BY1303" s="5"/>
      <c r="BZ1303" s="5"/>
      <c r="CA1303" s="5"/>
      <c r="CB1303" s="5"/>
      <c r="CC1303" s="5"/>
      <c r="CD1303" s="440"/>
      <c r="CE1303" s="440"/>
      <c r="CF1303" s="441"/>
      <c r="CG1303" s="442"/>
      <c r="CH1303" s="443"/>
      <c r="CI1303" s="443"/>
      <c r="CJ1303" s="443"/>
      <c r="CK1303" s="443"/>
      <c r="CL1303" s="4"/>
      <c r="CM1303" s="4"/>
      <c r="CN1303" s="5"/>
      <c r="CO1303" s="4"/>
      <c r="CP1303" s="444"/>
      <c r="CQ1303" s="445"/>
      <c r="CR1303" s="446"/>
      <c r="CS1303" s="446"/>
      <c r="CT1303" s="444"/>
      <c r="CU1303" s="444"/>
      <c r="CV1303" s="444"/>
      <c r="CW1303" s="444"/>
      <c r="CX1303" s="447"/>
      <c r="CY1303" s="447"/>
      <c r="CZ1303" s="447"/>
      <c r="DA1303" s="447"/>
      <c r="DB1303" s="448"/>
      <c r="DC1303" s="448"/>
      <c r="DD1303" s="446"/>
      <c r="DE1303" s="439"/>
      <c r="DF1303" s="439"/>
      <c r="DG1303" s="439"/>
      <c r="DH1303" s="439"/>
      <c r="DI1303" s="439"/>
      <c r="DJ1303" s="439"/>
      <c r="DK1303" s="439"/>
      <c r="DL1303" s="446"/>
      <c r="DM1303" s="446"/>
      <c r="DN1303" s="444"/>
      <c r="DO1303" s="444"/>
      <c r="DP1303" s="444"/>
      <c r="DQ1303" s="444"/>
      <c r="DR1303" s="444"/>
      <c r="DS1303" s="441"/>
      <c r="DT1303" s="449"/>
      <c r="DU1303" s="450"/>
      <c r="DV1303" s="450"/>
      <c r="DW1303" s="450"/>
      <c r="DX1303" s="450"/>
      <c r="DY1303" s="450"/>
      <c r="DZ1303" s="450"/>
      <c r="EA1303" s="450"/>
      <c r="EB1303" s="450"/>
      <c r="EC1303" s="450"/>
      <c r="ED1303" s="450"/>
      <c r="EE1303" s="446"/>
      <c r="EF1303" s="446"/>
      <c r="EL1303" s="4"/>
      <c r="EM1303" s="4"/>
      <c r="EN1303" s="5"/>
      <c r="EO1303" s="4"/>
      <c r="FA1303" s="23"/>
      <c r="FB1303" s="24"/>
      <c r="FC1303" s="75"/>
      <c r="FD1303" s="76"/>
      <c r="FF1303" s="89"/>
      <c r="IA1303" s="214"/>
      <c r="IB1303" s="215"/>
      <c r="IC1303" s="214"/>
      <c r="ID1303" s="215"/>
      <c r="IE1303" s="214"/>
      <c r="IF1303" s="214"/>
      <c r="IG1303" s="214"/>
      <c r="IH1303" s="233"/>
      <c r="II1303" s="160"/>
      <c r="IJ1303" s="217"/>
      <c r="IK1303" s="218"/>
      <c r="IL1303" s="218"/>
      <c r="IM1303" s="218"/>
      <c r="IO1303" s="391"/>
    </row>
    <row r="1304" spans="1:249" s="6" customFormat="1" ht="15" x14ac:dyDescent="0.2">
      <c r="A1304" s="467" t="s">
        <v>2195</v>
      </c>
      <c r="B1304" s="467" t="s">
        <v>2149</v>
      </c>
      <c r="C1304" s="393" t="s">
        <v>1339</v>
      </c>
      <c r="D1304" s="468"/>
      <c r="E1304" s="462" t="s">
        <v>2137</v>
      </c>
      <c r="F1304" s="14" t="s">
        <v>2149</v>
      </c>
      <c r="G1304" s="14" t="s">
        <v>2149</v>
      </c>
      <c r="H1304" s="469" t="s">
        <v>2149</v>
      </c>
      <c r="I1304" s="462"/>
      <c r="J1304" s="456"/>
      <c r="K1304" s="11"/>
      <c r="L1304" s="11"/>
      <c r="M1304" s="14"/>
      <c r="N1304" s="470"/>
      <c r="O1304" s="14"/>
      <c r="P1304" s="14"/>
      <c r="Q1304" s="14"/>
      <c r="R1304" s="14"/>
      <c r="S1304" s="14"/>
      <c r="T1304" s="469"/>
      <c r="U1304" s="454"/>
      <c r="V1304" s="454"/>
      <c r="W1304" s="9"/>
      <c r="X1304" s="9"/>
      <c r="Y1304" s="10"/>
      <c r="Z1304" s="495" t="s">
        <v>2195</v>
      </c>
      <c r="AA1304" s="11"/>
      <c r="AB1304" s="472"/>
      <c r="AC1304" s="473"/>
      <c r="AD1304" s="473"/>
      <c r="AE1304" s="496" t="s">
        <v>2195</v>
      </c>
      <c r="AF1304" s="12"/>
      <c r="AG1304" s="12"/>
      <c r="AH1304" s="13"/>
      <c r="AI1304" s="14"/>
      <c r="AJ1304" s="14"/>
      <c r="AK1304" s="7"/>
      <c r="AL1304" s="7"/>
      <c r="AM1304" s="15"/>
      <c r="AN1304" s="15"/>
      <c r="AO1304" s="8"/>
      <c r="AP1304" s="453" t="s">
        <v>731</v>
      </c>
      <c r="AQ1304" s="17"/>
      <c r="AR1304" s="18"/>
      <c r="AS1304" s="19"/>
      <c r="AT1304" s="19"/>
      <c r="AU1304" s="19"/>
      <c r="AV1304" s="19"/>
      <c r="AW1304" s="19"/>
      <c r="AX1304" s="19"/>
      <c r="AY1304" s="19"/>
      <c r="AZ1304" s="20"/>
      <c r="BA1304" s="20"/>
      <c r="BB1304" s="21"/>
      <c r="BC1304" s="22" t="s">
        <v>2179</v>
      </c>
      <c r="BD1304" s="77"/>
      <c r="BE1304" s="91"/>
      <c r="BF1304" s="91"/>
      <c r="BG1304" s="92"/>
      <c r="BH1304"/>
      <c r="BI1304"/>
      <c r="BJ1304"/>
      <c r="BK1304"/>
      <c r="BL1304"/>
      <c r="BM1304"/>
      <c r="BN1304"/>
      <c r="BO1304"/>
      <c r="BP1304"/>
      <c r="BQ1304"/>
      <c r="BR1304"/>
      <c r="BS1304"/>
      <c r="BT1304" s="92"/>
      <c r="BU1304" s="92"/>
      <c r="BV1304" s="92"/>
      <c r="BW1304" s="5"/>
      <c r="BX1304" s="5"/>
      <c r="BY1304" s="5"/>
      <c r="BZ1304" s="5"/>
      <c r="CA1304" s="5"/>
      <c r="CB1304" s="5"/>
      <c r="CC1304" s="5"/>
      <c r="CD1304" s="440"/>
      <c r="CE1304" s="440"/>
      <c r="CF1304" s="441"/>
      <c r="CG1304" s="442"/>
      <c r="CH1304" s="443"/>
      <c r="CI1304" s="443"/>
      <c r="CJ1304" s="443"/>
      <c r="CK1304" s="443"/>
      <c r="CL1304" s="4"/>
      <c r="CM1304" s="4"/>
      <c r="CN1304" s="5"/>
      <c r="CO1304" s="4"/>
      <c r="CP1304" s="444"/>
      <c r="CQ1304" s="445"/>
      <c r="CR1304" s="446"/>
      <c r="CS1304" s="446"/>
      <c r="CT1304" s="444"/>
      <c r="CU1304" s="444"/>
      <c r="CV1304" s="444"/>
      <c r="CW1304" s="444"/>
      <c r="CX1304" s="447"/>
      <c r="CY1304" s="447"/>
      <c r="CZ1304" s="447"/>
      <c r="DA1304" s="447"/>
      <c r="DB1304" s="448"/>
      <c r="DC1304" s="448"/>
      <c r="DD1304" s="446"/>
      <c r="DE1304" s="439"/>
      <c r="DF1304" s="439"/>
      <c r="DG1304" s="439"/>
      <c r="DH1304" s="439"/>
      <c r="DI1304" s="439"/>
      <c r="DJ1304" s="439"/>
      <c r="DK1304" s="439"/>
      <c r="DL1304" s="446"/>
      <c r="DM1304" s="446"/>
      <c r="DN1304" s="444"/>
      <c r="DO1304" s="444"/>
      <c r="DP1304" s="444"/>
      <c r="DQ1304" s="444"/>
      <c r="DR1304" s="444"/>
      <c r="DS1304" s="441"/>
      <c r="DT1304" s="449"/>
      <c r="DU1304" s="450"/>
      <c r="DV1304" s="450"/>
      <c r="DW1304" s="450"/>
      <c r="DX1304" s="450"/>
      <c r="DY1304" s="450"/>
      <c r="DZ1304" s="450"/>
      <c r="EA1304" s="450"/>
      <c r="EB1304" s="450"/>
      <c r="EC1304" s="450"/>
      <c r="ED1304" s="450"/>
      <c r="EE1304" s="446"/>
      <c r="EF1304" s="446"/>
      <c r="EL1304" s="4"/>
      <c r="EM1304" s="4"/>
      <c r="EN1304" s="5"/>
      <c r="EO1304" s="4"/>
      <c r="FA1304" s="23"/>
      <c r="FB1304" s="24"/>
      <c r="FC1304" s="75"/>
      <c r="FD1304" s="76"/>
      <c r="FF1304" s="89"/>
      <c r="IA1304" s="214"/>
      <c r="IB1304" s="215"/>
      <c r="IC1304" s="214"/>
      <c r="ID1304" s="215"/>
      <c r="IE1304" s="214"/>
      <c r="IF1304" s="214"/>
      <c r="IG1304" s="214"/>
      <c r="IH1304" s="233"/>
      <c r="II1304" s="160"/>
      <c r="IJ1304" s="217"/>
      <c r="IK1304" s="218"/>
      <c r="IL1304" s="218"/>
      <c r="IM1304" s="218"/>
      <c r="IO1304" s="391"/>
    </row>
    <row r="1305" spans="1:249" s="6" customFormat="1" ht="15" x14ac:dyDescent="0.2">
      <c r="A1305" s="467" t="s">
        <v>2195</v>
      </c>
      <c r="B1305" s="467" t="s">
        <v>2149</v>
      </c>
      <c r="C1305" s="393" t="s">
        <v>1340</v>
      </c>
      <c r="D1305" s="468"/>
      <c r="E1305" s="462" t="s">
        <v>2141</v>
      </c>
      <c r="F1305" s="14" t="s">
        <v>2150</v>
      </c>
      <c r="G1305" s="14" t="s">
        <v>2155</v>
      </c>
      <c r="H1305" s="469" t="s">
        <v>2149</v>
      </c>
      <c r="I1305" s="462"/>
      <c r="J1305" s="456"/>
      <c r="K1305" s="11"/>
      <c r="L1305" s="11"/>
      <c r="M1305" s="14"/>
      <c r="N1305" s="470"/>
      <c r="O1305" s="14"/>
      <c r="P1305" s="14"/>
      <c r="Q1305" s="14"/>
      <c r="R1305" s="14"/>
      <c r="S1305" s="14"/>
      <c r="T1305" s="469"/>
      <c r="U1305" s="454"/>
      <c r="V1305" s="454"/>
      <c r="W1305" s="9"/>
      <c r="X1305" s="9"/>
      <c r="Y1305" s="10"/>
      <c r="Z1305" s="495" t="s">
        <v>2195</v>
      </c>
      <c r="AA1305" s="11"/>
      <c r="AB1305" s="472"/>
      <c r="AC1305" s="473"/>
      <c r="AD1305" s="473"/>
      <c r="AE1305" s="496" t="s">
        <v>2195</v>
      </c>
      <c r="AF1305" s="12"/>
      <c r="AG1305" s="12"/>
      <c r="AH1305" s="13"/>
      <c r="AI1305" s="14"/>
      <c r="AJ1305" s="14"/>
      <c r="AK1305" s="7"/>
      <c r="AL1305" s="7"/>
      <c r="AM1305" s="15"/>
      <c r="AN1305" s="15"/>
      <c r="AO1305" s="8"/>
      <c r="AP1305" s="453" t="s">
        <v>732</v>
      </c>
      <c r="AQ1305" s="17"/>
      <c r="AR1305" s="18"/>
      <c r="AS1305" s="19"/>
      <c r="AT1305" s="19"/>
      <c r="AU1305" s="19"/>
      <c r="AV1305" s="19"/>
      <c r="AW1305" s="19"/>
      <c r="AX1305" s="19"/>
      <c r="AY1305" s="19"/>
      <c r="AZ1305" s="20"/>
      <c r="BA1305" s="20"/>
      <c r="BB1305" s="21"/>
      <c r="BC1305" s="22" t="s">
        <v>2179</v>
      </c>
      <c r="BD1305" s="77"/>
      <c r="BE1305" s="91"/>
      <c r="BF1305" s="91"/>
      <c r="BG1305" s="92"/>
      <c r="BH1305"/>
      <c r="BI1305"/>
      <c r="BJ1305"/>
      <c r="BK1305"/>
      <c r="BL1305"/>
      <c r="BM1305"/>
      <c r="BN1305"/>
      <c r="BO1305"/>
      <c r="BP1305"/>
      <c r="BQ1305"/>
      <c r="BR1305"/>
      <c r="BS1305"/>
      <c r="BT1305" s="92"/>
      <c r="BU1305" s="92"/>
      <c r="BV1305" s="92"/>
      <c r="BW1305" s="5"/>
      <c r="BX1305" s="5"/>
      <c r="BY1305" s="5"/>
      <c r="BZ1305" s="5"/>
      <c r="CA1305" s="5"/>
      <c r="CB1305" s="5"/>
      <c r="CC1305" s="5"/>
      <c r="CD1305" s="440"/>
      <c r="CE1305" s="440"/>
      <c r="CF1305" s="441"/>
      <c r="CG1305" s="442"/>
      <c r="CH1305" s="443"/>
      <c r="CI1305" s="443"/>
      <c r="CJ1305" s="443"/>
      <c r="CK1305" s="443"/>
      <c r="CL1305" s="4"/>
      <c r="CM1305" s="4"/>
      <c r="CN1305" s="5"/>
      <c r="CO1305" s="4"/>
      <c r="CP1305" s="444"/>
      <c r="CQ1305" s="445"/>
      <c r="CR1305" s="446"/>
      <c r="CS1305" s="446"/>
      <c r="CT1305" s="444"/>
      <c r="CU1305" s="444"/>
      <c r="CV1305" s="444"/>
      <c r="CW1305" s="444"/>
      <c r="CX1305" s="447"/>
      <c r="CY1305" s="447"/>
      <c r="CZ1305" s="447"/>
      <c r="DA1305" s="447"/>
      <c r="DB1305" s="448"/>
      <c r="DC1305" s="448"/>
      <c r="DD1305" s="446"/>
      <c r="DE1305" s="439"/>
      <c r="DF1305" s="439"/>
      <c r="DG1305" s="439"/>
      <c r="DH1305" s="439"/>
      <c r="DI1305" s="439"/>
      <c r="DJ1305" s="439"/>
      <c r="DK1305" s="439"/>
      <c r="DL1305" s="446"/>
      <c r="DM1305" s="446"/>
      <c r="DN1305" s="444"/>
      <c r="DO1305" s="444"/>
      <c r="DP1305" s="444"/>
      <c r="DQ1305" s="444"/>
      <c r="DR1305" s="444"/>
      <c r="DS1305" s="441"/>
      <c r="DT1305" s="449"/>
      <c r="DU1305" s="450"/>
      <c r="DV1305" s="450"/>
      <c r="DW1305" s="450"/>
      <c r="DX1305" s="450"/>
      <c r="DY1305" s="450"/>
      <c r="DZ1305" s="450"/>
      <c r="EA1305" s="450"/>
      <c r="EB1305" s="450"/>
      <c r="EC1305" s="450"/>
      <c r="ED1305" s="450"/>
      <c r="EE1305" s="446"/>
      <c r="EF1305" s="446"/>
      <c r="EL1305" s="4"/>
      <c r="EM1305" s="4"/>
      <c r="EN1305" s="5"/>
      <c r="EO1305" s="4"/>
      <c r="FA1305" s="23"/>
      <c r="FB1305" s="24"/>
      <c r="FC1305" s="75"/>
      <c r="FD1305" s="76"/>
      <c r="FF1305" s="89"/>
      <c r="IA1305" s="214"/>
      <c r="IB1305" s="215"/>
      <c r="IC1305" s="214"/>
      <c r="ID1305" s="215"/>
      <c r="IE1305" s="214"/>
      <c r="IF1305" s="214"/>
      <c r="IG1305" s="214"/>
      <c r="IH1305" s="233"/>
      <c r="II1305" s="160"/>
      <c r="IJ1305" s="217"/>
      <c r="IK1305" s="218"/>
      <c r="IL1305" s="218"/>
      <c r="IM1305" s="218"/>
      <c r="IO1305" s="391"/>
    </row>
    <row r="1306" spans="1:249" s="6" customFormat="1" ht="15" x14ac:dyDescent="0.2">
      <c r="A1306" s="467">
        <v>3</v>
      </c>
      <c r="B1306" s="467" t="s">
        <v>2149</v>
      </c>
      <c r="C1306" s="460" t="s">
        <v>1341</v>
      </c>
      <c r="D1306" s="468"/>
      <c r="E1306" s="462" t="s">
        <v>2138</v>
      </c>
      <c r="F1306" s="14" t="s">
        <v>2147</v>
      </c>
      <c r="G1306" s="14" t="s">
        <v>2154</v>
      </c>
      <c r="H1306" s="469" t="s">
        <v>2157</v>
      </c>
      <c r="I1306" s="462"/>
      <c r="J1306" s="456"/>
      <c r="K1306" s="11" t="s">
        <v>2163</v>
      </c>
      <c r="L1306" s="11"/>
      <c r="M1306" s="14"/>
      <c r="N1306" s="470"/>
      <c r="O1306" s="14"/>
      <c r="P1306" s="14"/>
      <c r="Q1306" s="14"/>
      <c r="R1306" s="14"/>
      <c r="S1306" s="14"/>
      <c r="T1306" s="469"/>
      <c r="U1306" s="454"/>
      <c r="V1306" s="457"/>
      <c r="W1306" s="9"/>
      <c r="X1306" s="9"/>
      <c r="Y1306" s="10"/>
      <c r="Z1306" s="495">
        <v>3</v>
      </c>
      <c r="AA1306" s="11"/>
      <c r="AB1306" s="472"/>
      <c r="AC1306" s="473"/>
      <c r="AD1306" s="473"/>
      <c r="AE1306" s="496">
        <v>3</v>
      </c>
      <c r="AF1306" s="12"/>
      <c r="AG1306" s="12"/>
      <c r="AH1306" s="13"/>
      <c r="AI1306" s="14"/>
      <c r="AJ1306" s="14"/>
      <c r="AK1306" s="7"/>
      <c r="AL1306" s="7"/>
      <c r="AM1306" s="15"/>
      <c r="AN1306" s="15"/>
      <c r="AO1306" s="8"/>
      <c r="AP1306" s="453" t="s">
        <v>733</v>
      </c>
      <c r="AQ1306" s="17"/>
      <c r="AR1306" s="18"/>
      <c r="AS1306" s="19"/>
      <c r="AT1306" s="19"/>
      <c r="AU1306" s="19"/>
      <c r="AV1306" s="19"/>
      <c r="AW1306" s="19"/>
      <c r="AX1306" s="19"/>
      <c r="AY1306" s="19"/>
      <c r="AZ1306" s="20"/>
      <c r="BA1306" s="20"/>
      <c r="BB1306" s="21"/>
      <c r="BC1306" s="22" t="s">
        <v>2179</v>
      </c>
      <c r="BD1306" s="77"/>
      <c r="BE1306" s="91"/>
      <c r="BF1306" s="91" t="s">
        <v>2163</v>
      </c>
      <c r="BG1306" s="92"/>
      <c r="BH1306"/>
      <c r="BI1306"/>
      <c r="BJ1306"/>
      <c r="BK1306"/>
      <c r="BL1306"/>
      <c r="BM1306"/>
      <c r="BN1306"/>
      <c r="BO1306"/>
      <c r="BP1306"/>
      <c r="BQ1306"/>
      <c r="BR1306"/>
      <c r="BS1306"/>
      <c r="BT1306" s="92"/>
      <c r="BU1306" s="92"/>
      <c r="BV1306" s="92"/>
      <c r="BW1306" s="5"/>
      <c r="BX1306" s="5"/>
      <c r="BY1306" s="5"/>
      <c r="BZ1306" s="5"/>
      <c r="CA1306" s="5"/>
      <c r="CB1306" s="5"/>
      <c r="CC1306" s="5"/>
      <c r="CD1306" s="440"/>
      <c r="CE1306" s="440"/>
      <c r="CF1306" s="441"/>
      <c r="CG1306" s="442"/>
      <c r="CH1306" s="443"/>
      <c r="CI1306" s="443"/>
      <c r="CJ1306" s="443"/>
      <c r="CK1306" s="443"/>
      <c r="CL1306" s="4"/>
      <c r="CM1306" s="4"/>
      <c r="CN1306" s="5"/>
      <c r="CO1306" s="4"/>
      <c r="CP1306" s="444"/>
      <c r="CQ1306" s="445"/>
      <c r="CR1306" s="446"/>
      <c r="CS1306" s="446"/>
      <c r="CT1306" s="444"/>
      <c r="CU1306" s="444"/>
      <c r="CV1306" s="444"/>
      <c r="CW1306" s="444"/>
      <c r="CX1306" s="447"/>
      <c r="CY1306" s="447"/>
      <c r="CZ1306" s="447"/>
      <c r="DA1306" s="447"/>
      <c r="DB1306" s="448"/>
      <c r="DC1306" s="448"/>
      <c r="DD1306" s="446"/>
      <c r="DE1306" s="439"/>
      <c r="DF1306" s="439"/>
      <c r="DG1306" s="439"/>
      <c r="DH1306" s="439"/>
      <c r="DI1306" s="439"/>
      <c r="DJ1306" s="439"/>
      <c r="DK1306" s="439"/>
      <c r="DL1306" s="446"/>
      <c r="DM1306" s="446"/>
      <c r="DN1306" s="444"/>
      <c r="DO1306" s="444"/>
      <c r="DP1306" s="444"/>
      <c r="DQ1306" s="444"/>
      <c r="DR1306" s="444"/>
      <c r="DS1306" s="441"/>
      <c r="DT1306" s="449"/>
      <c r="DU1306" s="450"/>
      <c r="DV1306" s="450"/>
      <c r="DW1306" s="450"/>
      <c r="DX1306" s="450"/>
      <c r="DY1306" s="450"/>
      <c r="DZ1306" s="450"/>
      <c r="EA1306" s="450"/>
      <c r="EB1306" s="450"/>
      <c r="EC1306" s="450"/>
      <c r="ED1306" s="450"/>
      <c r="EE1306" s="446"/>
      <c r="EF1306" s="446"/>
      <c r="EL1306" s="4"/>
      <c r="EM1306" s="4"/>
      <c r="EN1306" s="5"/>
      <c r="EO1306" s="4"/>
      <c r="FA1306" s="23"/>
      <c r="FB1306" s="24"/>
      <c r="FC1306" s="75"/>
      <c r="FD1306" s="76"/>
      <c r="FF1306" s="89"/>
      <c r="IA1306" s="214"/>
      <c r="IB1306" s="215"/>
      <c r="IC1306" s="214"/>
      <c r="ID1306" s="215"/>
      <c r="IE1306" s="214"/>
      <c r="IF1306" s="214"/>
      <c r="IG1306" s="214"/>
      <c r="IH1306" s="233"/>
      <c r="II1306" s="160"/>
      <c r="IJ1306" s="217"/>
      <c r="IK1306" s="218"/>
      <c r="IL1306" s="218"/>
      <c r="IM1306" s="218"/>
      <c r="IO1306" s="391"/>
    </row>
    <row r="1307" spans="1:249" s="6" customFormat="1" ht="15" x14ac:dyDescent="0.2">
      <c r="A1307" s="467">
        <v>0</v>
      </c>
      <c r="B1307" s="467" t="s">
        <v>2149</v>
      </c>
      <c r="C1307" s="393" t="s">
        <v>1342</v>
      </c>
      <c r="D1307" s="468"/>
      <c r="E1307" s="462" t="s">
        <v>2135</v>
      </c>
      <c r="F1307" s="14"/>
      <c r="G1307" s="14"/>
      <c r="H1307" s="469"/>
      <c r="I1307" s="462"/>
      <c r="J1307" s="456"/>
      <c r="K1307" s="11"/>
      <c r="L1307" s="11"/>
      <c r="M1307" s="14"/>
      <c r="N1307" s="470"/>
      <c r="O1307" s="14"/>
      <c r="P1307" s="14"/>
      <c r="Q1307" s="14"/>
      <c r="R1307" s="14"/>
      <c r="S1307" s="14"/>
      <c r="T1307" s="469"/>
      <c r="U1307" s="454"/>
      <c r="V1307" s="454"/>
      <c r="W1307" s="9"/>
      <c r="X1307" s="9"/>
      <c r="Y1307" s="10"/>
      <c r="Z1307" s="495">
        <v>0</v>
      </c>
      <c r="AA1307" s="11"/>
      <c r="AB1307" s="472"/>
      <c r="AC1307" s="473"/>
      <c r="AD1307" s="473"/>
      <c r="AE1307" s="496">
        <v>2</v>
      </c>
      <c r="AF1307" s="12"/>
      <c r="AG1307" s="12"/>
      <c r="AH1307" s="13"/>
      <c r="AI1307" s="14"/>
      <c r="AJ1307" s="14"/>
      <c r="AK1307" s="7"/>
      <c r="AL1307" s="7"/>
      <c r="AM1307" s="15"/>
      <c r="AN1307" s="15"/>
      <c r="AO1307" s="8"/>
      <c r="AP1307" s="453" t="s">
        <v>734</v>
      </c>
      <c r="AQ1307" s="17"/>
      <c r="AR1307" s="18"/>
      <c r="AS1307" s="19"/>
      <c r="AT1307" s="19"/>
      <c r="AU1307" s="19"/>
      <c r="AV1307" s="19"/>
      <c r="AW1307" s="19"/>
      <c r="AX1307" s="19"/>
      <c r="AY1307" s="19"/>
      <c r="AZ1307" s="20"/>
      <c r="BA1307" s="20"/>
      <c r="BB1307" s="21"/>
      <c r="BC1307" s="22" t="s">
        <v>2179</v>
      </c>
      <c r="BD1307" s="77"/>
      <c r="BE1307" s="91"/>
      <c r="BF1307" s="91"/>
      <c r="BG1307" s="92"/>
      <c r="BH1307"/>
      <c r="BI1307"/>
      <c r="BJ1307"/>
      <c r="BK1307"/>
      <c r="BL1307"/>
      <c r="BM1307"/>
      <c r="BN1307"/>
      <c r="BO1307"/>
      <c r="BP1307"/>
      <c r="BQ1307"/>
      <c r="BR1307"/>
      <c r="BS1307"/>
      <c r="BT1307" s="92"/>
      <c r="BU1307" s="92"/>
      <c r="BV1307" s="92"/>
      <c r="BW1307" s="5"/>
      <c r="BX1307" s="5"/>
      <c r="BY1307" s="5"/>
      <c r="BZ1307" s="5"/>
      <c r="CA1307" s="5"/>
      <c r="CB1307" s="5"/>
      <c r="CC1307" s="5"/>
      <c r="CD1307" s="440"/>
      <c r="CE1307" s="440"/>
      <c r="CF1307" s="441"/>
      <c r="CG1307" s="442"/>
      <c r="CH1307" s="443"/>
      <c r="CI1307" s="443"/>
      <c r="CJ1307" s="443"/>
      <c r="CK1307" s="443"/>
      <c r="CL1307" s="4"/>
      <c r="CM1307" s="4"/>
      <c r="CN1307" s="5"/>
      <c r="CO1307" s="4"/>
      <c r="CP1307" s="444"/>
      <c r="CQ1307" s="445"/>
      <c r="CR1307" s="446"/>
      <c r="CS1307" s="446"/>
      <c r="CT1307" s="444"/>
      <c r="CU1307" s="444"/>
      <c r="CV1307" s="444"/>
      <c r="CW1307" s="444"/>
      <c r="CX1307" s="447"/>
      <c r="CY1307" s="447"/>
      <c r="CZ1307" s="447"/>
      <c r="DA1307" s="447"/>
      <c r="DB1307" s="448"/>
      <c r="DC1307" s="448"/>
      <c r="DD1307" s="446"/>
      <c r="DE1307" s="439"/>
      <c r="DF1307" s="439"/>
      <c r="DG1307" s="439"/>
      <c r="DH1307" s="439"/>
      <c r="DI1307" s="439"/>
      <c r="DJ1307" s="439"/>
      <c r="DK1307" s="439"/>
      <c r="DL1307" s="446"/>
      <c r="DM1307" s="446"/>
      <c r="DN1307" s="444"/>
      <c r="DO1307" s="444"/>
      <c r="DP1307" s="444"/>
      <c r="DQ1307" s="444"/>
      <c r="DR1307" s="444"/>
      <c r="DS1307" s="441"/>
      <c r="DT1307" s="449"/>
      <c r="DU1307" s="450"/>
      <c r="DV1307" s="450"/>
      <c r="DW1307" s="450"/>
      <c r="DX1307" s="450"/>
      <c r="DY1307" s="450"/>
      <c r="DZ1307" s="450"/>
      <c r="EA1307" s="450"/>
      <c r="EB1307" s="450"/>
      <c r="EC1307" s="450"/>
      <c r="ED1307" s="450"/>
      <c r="EE1307" s="446"/>
      <c r="EF1307" s="446"/>
      <c r="EL1307" s="4"/>
      <c r="EM1307" s="4"/>
      <c r="EN1307" s="5"/>
      <c r="EO1307" s="4"/>
      <c r="FA1307" s="23"/>
      <c r="FB1307" s="24"/>
      <c r="FC1307" s="75"/>
      <c r="FD1307" s="76"/>
      <c r="FF1307" s="89"/>
      <c r="IA1307" s="214"/>
      <c r="IB1307" s="215"/>
      <c r="IC1307" s="214"/>
      <c r="ID1307" s="215"/>
      <c r="IE1307" s="214"/>
      <c r="IF1307" s="214"/>
      <c r="IG1307" s="214"/>
      <c r="IH1307" s="233"/>
      <c r="II1307" s="160"/>
      <c r="IJ1307" s="217"/>
      <c r="IK1307" s="218"/>
      <c r="IL1307" s="218"/>
      <c r="IM1307" s="218"/>
      <c r="IO1307" s="391"/>
    </row>
    <row r="1308" spans="1:249" s="6" customFormat="1" ht="15" x14ac:dyDescent="0.2">
      <c r="A1308" s="467" t="s">
        <v>2166</v>
      </c>
      <c r="B1308" s="467" t="s">
        <v>2149</v>
      </c>
      <c r="C1308" s="393" t="s">
        <v>1343</v>
      </c>
      <c r="D1308" s="468"/>
      <c r="E1308" s="462" t="s">
        <v>2138</v>
      </c>
      <c r="F1308" s="14" t="s">
        <v>2149</v>
      </c>
      <c r="G1308" s="14" t="s">
        <v>2154</v>
      </c>
      <c r="H1308" s="469" t="s">
        <v>2157</v>
      </c>
      <c r="I1308" s="462"/>
      <c r="J1308" s="456"/>
      <c r="K1308" s="11" t="s">
        <v>2163</v>
      </c>
      <c r="L1308" s="11"/>
      <c r="M1308" s="14"/>
      <c r="N1308" s="470"/>
      <c r="O1308" s="14"/>
      <c r="P1308" s="14"/>
      <c r="Q1308" s="14"/>
      <c r="R1308" s="14"/>
      <c r="S1308" s="14"/>
      <c r="T1308" s="469"/>
      <c r="U1308" s="454"/>
      <c r="V1308" s="454"/>
      <c r="W1308" s="9"/>
      <c r="X1308" s="9"/>
      <c r="Y1308" s="10"/>
      <c r="Z1308" s="495" t="s">
        <v>2166</v>
      </c>
      <c r="AA1308" s="11"/>
      <c r="AB1308" s="472"/>
      <c r="AC1308" s="473"/>
      <c r="AD1308" s="473"/>
      <c r="AE1308" s="496" t="s">
        <v>2166</v>
      </c>
      <c r="AF1308" s="12"/>
      <c r="AG1308" s="12"/>
      <c r="AH1308" s="13"/>
      <c r="AI1308" s="14"/>
      <c r="AJ1308" s="14"/>
      <c r="AK1308" s="7"/>
      <c r="AL1308" s="7"/>
      <c r="AM1308" s="15"/>
      <c r="AN1308" s="15"/>
      <c r="AO1308" s="8"/>
      <c r="AP1308" s="453" t="s">
        <v>735</v>
      </c>
      <c r="AQ1308" s="17"/>
      <c r="AR1308" s="18"/>
      <c r="AS1308" s="19"/>
      <c r="AT1308" s="19"/>
      <c r="AU1308" s="19"/>
      <c r="AV1308" s="19"/>
      <c r="AW1308" s="19"/>
      <c r="AX1308" s="19"/>
      <c r="AY1308" s="19"/>
      <c r="AZ1308" s="20"/>
      <c r="BA1308" s="20"/>
      <c r="BB1308" s="21"/>
      <c r="BC1308" s="22" t="s">
        <v>2179</v>
      </c>
      <c r="BD1308" s="77"/>
      <c r="BE1308" s="91"/>
      <c r="BF1308" s="91" t="s">
        <v>2163</v>
      </c>
      <c r="BG1308" s="92"/>
      <c r="BH1308"/>
      <c r="BI1308"/>
      <c r="BJ1308"/>
      <c r="BK1308"/>
      <c r="BL1308"/>
      <c r="BM1308"/>
      <c r="BN1308"/>
      <c r="BO1308"/>
      <c r="BP1308"/>
      <c r="BQ1308"/>
      <c r="BR1308"/>
      <c r="BS1308"/>
      <c r="BT1308" s="92"/>
      <c r="BU1308" s="92"/>
      <c r="BV1308" s="92"/>
      <c r="BW1308" s="5"/>
      <c r="BX1308" s="5"/>
      <c r="BY1308" s="5"/>
      <c r="BZ1308" s="5"/>
      <c r="CA1308" s="5"/>
      <c r="CB1308" s="5"/>
      <c r="CC1308" s="5"/>
      <c r="CD1308" s="440"/>
      <c r="CE1308" s="440"/>
      <c r="CF1308" s="441"/>
      <c r="CG1308" s="442"/>
      <c r="CH1308" s="443"/>
      <c r="CI1308" s="443"/>
      <c r="CJ1308" s="443"/>
      <c r="CK1308" s="443"/>
      <c r="CL1308" s="4"/>
      <c r="CM1308" s="4"/>
      <c r="CN1308" s="5"/>
      <c r="CO1308" s="4"/>
      <c r="CP1308" s="444"/>
      <c r="CQ1308" s="445"/>
      <c r="CR1308" s="446"/>
      <c r="CS1308" s="446"/>
      <c r="CT1308" s="444"/>
      <c r="CU1308" s="444"/>
      <c r="CV1308" s="444"/>
      <c r="CW1308" s="444"/>
      <c r="CX1308" s="447"/>
      <c r="CY1308" s="447"/>
      <c r="CZ1308" s="447"/>
      <c r="DA1308" s="447"/>
      <c r="DB1308" s="448"/>
      <c r="DC1308" s="448"/>
      <c r="DD1308" s="446"/>
      <c r="DE1308" s="439"/>
      <c r="DF1308" s="439"/>
      <c r="DG1308" s="439"/>
      <c r="DH1308" s="439"/>
      <c r="DI1308" s="439"/>
      <c r="DJ1308" s="439"/>
      <c r="DK1308" s="439"/>
      <c r="DL1308" s="446"/>
      <c r="DM1308" s="446"/>
      <c r="DN1308" s="444"/>
      <c r="DO1308" s="444"/>
      <c r="DP1308" s="444"/>
      <c r="DQ1308" s="444"/>
      <c r="DR1308" s="444"/>
      <c r="DS1308" s="441"/>
      <c r="DT1308" s="449"/>
      <c r="DU1308" s="450"/>
      <c r="DV1308" s="450"/>
      <c r="DW1308" s="450"/>
      <c r="DX1308" s="450"/>
      <c r="DY1308" s="450"/>
      <c r="DZ1308" s="450"/>
      <c r="EA1308" s="450"/>
      <c r="EB1308" s="450"/>
      <c r="EC1308" s="450"/>
      <c r="ED1308" s="450"/>
      <c r="EE1308" s="446"/>
      <c r="EF1308" s="446"/>
      <c r="EL1308" s="4"/>
      <c r="EM1308" s="4"/>
      <c r="EN1308" s="5"/>
      <c r="EO1308" s="4"/>
      <c r="FA1308" s="23"/>
      <c r="FB1308" s="24"/>
      <c r="FC1308" s="75"/>
      <c r="FD1308" s="76"/>
      <c r="FF1308" s="89"/>
      <c r="IA1308" s="214"/>
      <c r="IB1308" s="215"/>
      <c r="IC1308" s="214"/>
      <c r="ID1308" s="215"/>
      <c r="IE1308" s="214"/>
      <c r="IF1308" s="214"/>
      <c r="IG1308" s="214"/>
      <c r="IH1308" s="233"/>
      <c r="II1308" s="160"/>
      <c r="IJ1308" s="217"/>
      <c r="IK1308" s="218"/>
      <c r="IL1308" s="218"/>
      <c r="IM1308" s="218"/>
      <c r="IO1308" s="391"/>
    </row>
    <row r="1309" spans="1:249" s="6" customFormat="1" ht="15" x14ac:dyDescent="0.2">
      <c r="A1309" s="467" t="s">
        <v>2165</v>
      </c>
      <c r="B1309" s="467" t="s">
        <v>2149</v>
      </c>
      <c r="C1309" s="393" t="s">
        <v>3186</v>
      </c>
      <c r="D1309" s="468"/>
      <c r="E1309" s="462" t="s">
        <v>2136</v>
      </c>
      <c r="F1309" s="14" t="s">
        <v>2149</v>
      </c>
      <c r="G1309" s="14" t="s">
        <v>2149</v>
      </c>
      <c r="H1309" s="469" t="s">
        <v>2149</v>
      </c>
      <c r="I1309" s="462"/>
      <c r="J1309" s="456"/>
      <c r="K1309" s="11"/>
      <c r="L1309" s="11"/>
      <c r="M1309" s="14"/>
      <c r="N1309" s="470"/>
      <c r="O1309" s="14"/>
      <c r="P1309" s="14"/>
      <c r="Q1309" s="14"/>
      <c r="R1309" s="14"/>
      <c r="S1309" s="14"/>
      <c r="T1309" s="469"/>
      <c r="U1309" s="454"/>
      <c r="V1309" s="454"/>
      <c r="W1309" s="9"/>
      <c r="X1309" s="9"/>
      <c r="Y1309" s="10"/>
      <c r="Z1309" s="495" t="s">
        <v>2165</v>
      </c>
      <c r="AA1309" s="11"/>
      <c r="AB1309" s="472"/>
      <c r="AC1309" s="473"/>
      <c r="AD1309" s="473"/>
      <c r="AE1309" s="496" t="s">
        <v>2195</v>
      </c>
      <c r="AF1309" s="12"/>
      <c r="AG1309" s="12"/>
      <c r="AH1309" s="13"/>
      <c r="AI1309" s="14"/>
      <c r="AJ1309" s="14"/>
      <c r="AK1309" s="7"/>
      <c r="AL1309" s="7"/>
      <c r="AM1309" s="15"/>
      <c r="AN1309" s="15"/>
      <c r="AO1309" s="8"/>
      <c r="AP1309" s="453" t="s">
        <v>736</v>
      </c>
      <c r="AQ1309" s="17"/>
      <c r="AR1309" s="18"/>
      <c r="AS1309" s="19"/>
      <c r="AT1309" s="19"/>
      <c r="AU1309" s="19"/>
      <c r="AV1309" s="19"/>
      <c r="AW1309" s="19"/>
      <c r="AX1309" s="19"/>
      <c r="AY1309" s="19"/>
      <c r="AZ1309" s="20"/>
      <c r="BA1309" s="20"/>
      <c r="BB1309" s="21"/>
      <c r="BC1309" s="22" t="s">
        <v>2179</v>
      </c>
      <c r="BD1309" s="77"/>
      <c r="BE1309" s="91"/>
      <c r="BF1309" s="91"/>
      <c r="BG1309" s="92"/>
      <c r="BH1309"/>
      <c r="BI1309"/>
      <c r="BJ1309"/>
      <c r="BK1309"/>
      <c r="BL1309"/>
      <c r="BM1309"/>
      <c r="BN1309"/>
      <c r="BO1309"/>
      <c r="BP1309"/>
      <c r="BQ1309"/>
      <c r="BR1309"/>
      <c r="BS1309"/>
      <c r="BT1309" s="92"/>
      <c r="BU1309" s="92"/>
      <c r="BV1309" s="92"/>
      <c r="BW1309" s="5"/>
      <c r="BX1309" s="5"/>
      <c r="BY1309" s="5"/>
      <c r="BZ1309" s="5"/>
      <c r="CA1309" s="5"/>
      <c r="CB1309" s="5"/>
      <c r="CC1309" s="5"/>
      <c r="CD1309" s="440"/>
      <c r="CE1309" s="440"/>
      <c r="CF1309" s="441"/>
      <c r="CG1309" s="442"/>
      <c r="CH1309" s="443"/>
      <c r="CI1309" s="443"/>
      <c r="CJ1309" s="443"/>
      <c r="CK1309" s="443"/>
      <c r="CL1309" s="4"/>
      <c r="CM1309" s="4"/>
      <c r="CN1309" s="5"/>
      <c r="CO1309" s="4"/>
      <c r="CP1309" s="444"/>
      <c r="CQ1309" s="445"/>
      <c r="CR1309" s="446"/>
      <c r="CS1309" s="446"/>
      <c r="CT1309" s="444"/>
      <c r="CU1309" s="444"/>
      <c r="CV1309" s="444"/>
      <c r="CW1309" s="444"/>
      <c r="CX1309" s="447"/>
      <c r="CY1309" s="447"/>
      <c r="CZ1309" s="447"/>
      <c r="DA1309" s="447"/>
      <c r="DB1309" s="448"/>
      <c r="DC1309" s="448"/>
      <c r="DD1309" s="446"/>
      <c r="DE1309" s="439"/>
      <c r="DF1309" s="439"/>
      <c r="DG1309" s="439"/>
      <c r="DH1309" s="439"/>
      <c r="DI1309" s="439"/>
      <c r="DJ1309" s="439"/>
      <c r="DK1309" s="439"/>
      <c r="DL1309" s="446"/>
      <c r="DM1309" s="446"/>
      <c r="DN1309" s="444"/>
      <c r="DO1309" s="444"/>
      <c r="DP1309" s="444"/>
      <c r="DQ1309" s="444"/>
      <c r="DR1309" s="444"/>
      <c r="DS1309" s="441"/>
      <c r="DT1309" s="449"/>
      <c r="DU1309" s="450"/>
      <c r="DV1309" s="450"/>
      <c r="DW1309" s="450"/>
      <c r="DX1309" s="450"/>
      <c r="DY1309" s="450"/>
      <c r="DZ1309" s="450"/>
      <c r="EA1309" s="450"/>
      <c r="EB1309" s="450"/>
      <c r="EC1309" s="450"/>
      <c r="ED1309" s="450"/>
      <c r="EE1309" s="446"/>
      <c r="EF1309" s="446"/>
      <c r="EL1309" s="4"/>
      <c r="EM1309" s="4"/>
      <c r="EN1309" s="5"/>
      <c r="EO1309" s="4"/>
      <c r="FA1309" s="23"/>
      <c r="FB1309" s="24"/>
      <c r="FC1309" s="75"/>
      <c r="FD1309" s="76"/>
      <c r="FF1309" s="89"/>
      <c r="IA1309" s="214"/>
      <c r="IB1309" s="215"/>
      <c r="IC1309" s="214"/>
      <c r="ID1309" s="215"/>
      <c r="IE1309" s="214"/>
      <c r="IF1309" s="214"/>
      <c r="IG1309" s="214"/>
      <c r="IH1309" s="233"/>
      <c r="II1309" s="160"/>
      <c r="IJ1309" s="217"/>
      <c r="IK1309" s="218"/>
      <c r="IL1309" s="218"/>
      <c r="IM1309" s="218"/>
      <c r="IO1309" s="391"/>
    </row>
    <row r="1310" spans="1:249" s="6" customFormat="1" ht="15" x14ac:dyDescent="0.2">
      <c r="A1310" s="467">
        <v>0</v>
      </c>
      <c r="B1310" s="467" t="s">
        <v>2149</v>
      </c>
      <c r="C1310" s="393" t="s">
        <v>1344</v>
      </c>
      <c r="D1310" s="468"/>
      <c r="E1310" s="462" t="s">
        <v>2135</v>
      </c>
      <c r="F1310" s="14"/>
      <c r="G1310" s="14"/>
      <c r="H1310" s="469"/>
      <c r="I1310" s="462"/>
      <c r="J1310" s="456"/>
      <c r="K1310" s="11"/>
      <c r="L1310" s="11"/>
      <c r="M1310" s="14"/>
      <c r="N1310" s="470"/>
      <c r="O1310" s="14"/>
      <c r="P1310" s="14"/>
      <c r="Q1310" s="14"/>
      <c r="R1310" s="14"/>
      <c r="S1310" s="14"/>
      <c r="T1310" s="469"/>
      <c r="U1310" s="454"/>
      <c r="V1310" s="454"/>
      <c r="W1310" s="9"/>
      <c r="X1310" s="9"/>
      <c r="Y1310" s="10"/>
      <c r="Z1310" s="495">
        <v>0</v>
      </c>
      <c r="AA1310" s="11"/>
      <c r="AB1310" s="472"/>
      <c r="AC1310" s="473"/>
      <c r="AD1310" s="473"/>
      <c r="AE1310" s="496">
        <v>2</v>
      </c>
      <c r="AF1310" s="12"/>
      <c r="AG1310" s="12"/>
      <c r="AH1310" s="13"/>
      <c r="AI1310" s="14"/>
      <c r="AJ1310" s="14"/>
      <c r="AK1310" s="7"/>
      <c r="AL1310" s="7"/>
      <c r="AM1310" s="15"/>
      <c r="AN1310" s="15"/>
      <c r="AO1310" s="8"/>
      <c r="AP1310" s="453" t="s">
        <v>737</v>
      </c>
      <c r="AQ1310" s="17"/>
      <c r="AR1310" s="18"/>
      <c r="AS1310" s="19"/>
      <c r="AT1310" s="19"/>
      <c r="AU1310" s="19"/>
      <c r="AV1310" s="19"/>
      <c r="AW1310" s="19"/>
      <c r="AX1310" s="19"/>
      <c r="AY1310" s="19"/>
      <c r="AZ1310" s="20"/>
      <c r="BA1310" s="20"/>
      <c r="BB1310" s="21"/>
      <c r="BC1310" s="22" t="s">
        <v>2179</v>
      </c>
      <c r="BD1310" s="77"/>
      <c r="BE1310" s="91"/>
      <c r="BF1310" s="91"/>
      <c r="BG1310" s="92"/>
      <c r="BH1310"/>
      <c r="BI1310"/>
      <c r="BJ1310"/>
      <c r="BK1310"/>
      <c r="BL1310"/>
      <c r="BM1310"/>
      <c r="BN1310"/>
      <c r="BO1310"/>
      <c r="BP1310"/>
      <c r="BQ1310"/>
      <c r="BR1310"/>
      <c r="BS1310"/>
      <c r="BT1310" s="92"/>
      <c r="BU1310" s="92"/>
      <c r="BV1310" s="92"/>
      <c r="BW1310" s="5"/>
      <c r="BX1310" s="5"/>
      <c r="BY1310" s="5"/>
      <c r="BZ1310" s="5"/>
      <c r="CA1310" s="5"/>
      <c r="CB1310" s="5"/>
      <c r="CC1310" s="5"/>
      <c r="CD1310" s="440"/>
      <c r="CE1310" s="440"/>
      <c r="CF1310" s="441"/>
      <c r="CG1310" s="442"/>
      <c r="CH1310" s="443"/>
      <c r="CI1310" s="443"/>
      <c r="CJ1310" s="443"/>
      <c r="CK1310" s="443"/>
      <c r="CL1310" s="4"/>
      <c r="CM1310" s="4"/>
      <c r="CN1310" s="5"/>
      <c r="CO1310" s="4"/>
      <c r="CP1310" s="444"/>
      <c r="CQ1310" s="445"/>
      <c r="CR1310" s="446"/>
      <c r="CS1310" s="446"/>
      <c r="CT1310" s="444"/>
      <c r="CU1310" s="444"/>
      <c r="CV1310" s="444"/>
      <c r="CW1310" s="444"/>
      <c r="CX1310" s="447"/>
      <c r="CY1310" s="447"/>
      <c r="CZ1310" s="447"/>
      <c r="DA1310" s="447"/>
      <c r="DB1310" s="448"/>
      <c r="DC1310" s="448"/>
      <c r="DD1310" s="446"/>
      <c r="DE1310" s="439"/>
      <c r="DF1310" s="439"/>
      <c r="DG1310" s="439"/>
      <c r="DH1310" s="439"/>
      <c r="DI1310" s="439"/>
      <c r="DJ1310" s="439"/>
      <c r="DK1310" s="439"/>
      <c r="DL1310" s="446"/>
      <c r="DM1310" s="446"/>
      <c r="DN1310" s="444"/>
      <c r="DO1310" s="444"/>
      <c r="DP1310" s="444"/>
      <c r="DQ1310" s="444"/>
      <c r="DR1310" s="444"/>
      <c r="DS1310" s="441"/>
      <c r="DT1310" s="449"/>
      <c r="DU1310" s="450"/>
      <c r="DV1310" s="450"/>
      <c r="DW1310" s="450"/>
      <c r="DX1310" s="450"/>
      <c r="DY1310" s="450"/>
      <c r="DZ1310" s="450"/>
      <c r="EA1310" s="450"/>
      <c r="EB1310" s="450"/>
      <c r="EC1310" s="450"/>
      <c r="ED1310" s="450"/>
      <c r="EE1310" s="446"/>
      <c r="EF1310" s="446"/>
      <c r="EL1310" s="4"/>
      <c r="EM1310" s="4"/>
      <c r="EN1310" s="5"/>
      <c r="EO1310" s="4"/>
      <c r="FA1310" s="23"/>
      <c r="FB1310" s="24"/>
      <c r="FC1310" s="75"/>
      <c r="FD1310" s="76"/>
      <c r="FF1310" s="89"/>
      <c r="IA1310" s="214"/>
      <c r="IB1310" s="215"/>
      <c r="IC1310" s="214"/>
      <c r="ID1310" s="215"/>
      <c r="IE1310" s="214"/>
      <c r="IF1310" s="214"/>
      <c r="IG1310" s="214"/>
      <c r="IH1310" s="233"/>
      <c r="II1310" s="160"/>
      <c r="IJ1310" s="217"/>
      <c r="IK1310" s="218"/>
      <c r="IL1310" s="218"/>
      <c r="IM1310" s="218"/>
      <c r="IO1310" s="391"/>
    </row>
    <row r="1311" spans="1:249" s="6" customFormat="1" ht="15" x14ac:dyDescent="0.2">
      <c r="A1311" s="467" t="s">
        <v>2195</v>
      </c>
      <c r="B1311" s="467" t="s">
        <v>2149</v>
      </c>
      <c r="C1311" s="393" t="s">
        <v>1345</v>
      </c>
      <c r="D1311" s="468"/>
      <c r="E1311" s="462" t="s">
        <v>2141</v>
      </c>
      <c r="F1311" s="14" t="s">
        <v>2149</v>
      </c>
      <c r="G1311" s="14" t="s">
        <v>2149</v>
      </c>
      <c r="H1311" s="469" t="s">
        <v>2149</v>
      </c>
      <c r="I1311" s="462"/>
      <c r="J1311" s="456"/>
      <c r="K1311" s="11"/>
      <c r="L1311" s="11"/>
      <c r="M1311" s="14"/>
      <c r="N1311" s="470"/>
      <c r="O1311" s="14"/>
      <c r="P1311" s="14"/>
      <c r="Q1311" s="14"/>
      <c r="R1311" s="14"/>
      <c r="S1311" s="14"/>
      <c r="T1311" s="469"/>
      <c r="U1311" s="454"/>
      <c r="V1311" s="454"/>
      <c r="W1311" s="9"/>
      <c r="X1311" s="9"/>
      <c r="Y1311" s="10"/>
      <c r="Z1311" s="495" t="s">
        <v>2195</v>
      </c>
      <c r="AA1311" s="11"/>
      <c r="AB1311" s="472"/>
      <c r="AC1311" s="473"/>
      <c r="AD1311" s="473"/>
      <c r="AE1311" s="496" t="s">
        <v>2195</v>
      </c>
      <c r="AF1311" s="12"/>
      <c r="AG1311" s="12"/>
      <c r="AH1311" s="13"/>
      <c r="AI1311" s="14"/>
      <c r="AJ1311" s="14"/>
      <c r="AK1311" s="7"/>
      <c r="AL1311" s="7"/>
      <c r="AM1311" s="15"/>
      <c r="AN1311" s="15"/>
      <c r="AO1311" s="8"/>
      <c r="AP1311" s="453" t="s">
        <v>738</v>
      </c>
      <c r="AQ1311" s="17"/>
      <c r="AR1311" s="18"/>
      <c r="AS1311" s="19"/>
      <c r="AT1311" s="19"/>
      <c r="AU1311" s="19"/>
      <c r="AV1311" s="19"/>
      <c r="AW1311" s="19"/>
      <c r="AX1311" s="19"/>
      <c r="AY1311" s="19"/>
      <c r="AZ1311" s="20"/>
      <c r="BA1311" s="20"/>
      <c r="BB1311" s="21"/>
      <c r="BC1311" s="22" t="s">
        <v>2179</v>
      </c>
      <c r="BD1311" s="77"/>
      <c r="BE1311" s="91"/>
      <c r="BF1311" s="91"/>
      <c r="BG1311" s="92"/>
      <c r="BH1311"/>
      <c r="BI1311"/>
      <c r="BJ1311"/>
      <c r="BK1311"/>
      <c r="BL1311"/>
      <c r="BM1311"/>
      <c r="BN1311"/>
      <c r="BO1311"/>
      <c r="BP1311"/>
      <c r="BQ1311"/>
      <c r="BR1311"/>
      <c r="BS1311"/>
      <c r="BT1311" s="92"/>
      <c r="BU1311" s="92"/>
      <c r="BV1311" s="92"/>
      <c r="BW1311" s="5"/>
      <c r="BX1311" s="5"/>
      <c r="BY1311" s="5"/>
      <c r="BZ1311" s="5"/>
      <c r="CA1311" s="5"/>
      <c r="CB1311" s="5"/>
      <c r="CC1311" s="5"/>
      <c r="CD1311" s="440"/>
      <c r="CE1311" s="440"/>
      <c r="CF1311" s="441"/>
      <c r="CG1311" s="442"/>
      <c r="CH1311" s="443"/>
      <c r="CI1311" s="443"/>
      <c r="CJ1311" s="443"/>
      <c r="CK1311" s="443"/>
      <c r="CL1311" s="4"/>
      <c r="CM1311" s="4"/>
      <c r="CN1311" s="5"/>
      <c r="CO1311" s="4"/>
      <c r="CP1311" s="444"/>
      <c r="CQ1311" s="445"/>
      <c r="CR1311" s="446"/>
      <c r="CS1311" s="446"/>
      <c r="CT1311" s="444"/>
      <c r="CU1311" s="444"/>
      <c r="CV1311" s="444"/>
      <c r="CW1311" s="444"/>
      <c r="CX1311" s="447"/>
      <c r="CY1311" s="447"/>
      <c r="CZ1311" s="447"/>
      <c r="DA1311" s="447"/>
      <c r="DB1311" s="448"/>
      <c r="DC1311" s="448"/>
      <c r="DD1311" s="446"/>
      <c r="DE1311" s="439"/>
      <c r="DF1311" s="439"/>
      <c r="DG1311" s="439"/>
      <c r="DH1311" s="439"/>
      <c r="DI1311" s="439"/>
      <c r="DJ1311" s="439"/>
      <c r="DK1311" s="439"/>
      <c r="DL1311" s="446"/>
      <c r="DM1311" s="446"/>
      <c r="DN1311" s="444"/>
      <c r="DO1311" s="444"/>
      <c r="DP1311" s="444"/>
      <c r="DQ1311" s="444"/>
      <c r="DR1311" s="444"/>
      <c r="DS1311" s="441"/>
      <c r="DT1311" s="449"/>
      <c r="DU1311" s="450"/>
      <c r="DV1311" s="450"/>
      <c r="DW1311" s="450"/>
      <c r="DX1311" s="450"/>
      <c r="DY1311" s="450"/>
      <c r="DZ1311" s="450"/>
      <c r="EA1311" s="450"/>
      <c r="EB1311" s="450"/>
      <c r="EC1311" s="450"/>
      <c r="ED1311" s="450"/>
      <c r="EE1311" s="446"/>
      <c r="EF1311" s="446"/>
      <c r="EL1311" s="4"/>
      <c r="EM1311" s="4"/>
      <c r="EN1311" s="5"/>
      <c r="EO1311" s="4"/>
      <c r="FA1311" s="23"/>
      <c r="FB1311" s="24"/>
      <c r="FC1311" s="75"/>
      <c r="FD1311" s="76"/>
      <c r="FF1311" s="89"/>
      <c r="IA1311" s="214"/>
      <c r="IB1311" s="215"/>
      <c r="IC1311" s="214"/>
      <c r="ID1311" s="215"/>
      <c r="IE1311" s="214"/>
      <c r="IF1311" s="214"/>
      <c r="IG1311" s="214"/>
      <c r="IH1311" s="233"/>
      <c r="II1311" s="160"/>
      <c r="IJ1311" s="217"/>
      <c r="IK1311" s="218"/>
      <c r="IL1311" s="218"/>
      <c r="IM1311" s="218"/>
      <c r="IO1311" s="391"/>
    </row>
    <row r="1312" spans="1:249" s="6" customFormat="1" ht="15" x14ac:dyDescent="0.2">
      <c r="A1312" s="467" t="s">
        <v>2165</v>
      </c>
      <c r="B1312" s="467" t="s">
        <v>2157</v>
      </c>
      <c r="C1312" s="393" t="s">
        <v>1346</v>
      </c>
      <c r="D1312" s="468"/>
      <c r="E1312" s="462" t="s">
        <v>2136</v>
      </c>
      <c r="F1312" s="14" t="s">
        <v>2149</v>
      </c>
      <c r="G1312" s="14" t="s">
        <v>2149</v>
      </c>
      <c r="H1312" s="469" t="s">
        <v>2149</v>
      </c>
      <c r="I1312" s="462"/>
      <c r="J1312" s="456"/>
      <c r="K1312" s="11"/>
      <c r="L1312" s="11"/>
      <c r="M1312" s="14"/>
      <c r="N1312" s="470"/>
      <c r="O1312" s="14"/>
      <c r="P1312" s="14"/>
      <c r="Q1312" s="14"/>
      <c r="R1312" s="14"/>
      <c r="S1312" s="14"/>
      <c r="T1312" s="469"/>
      <c r="U1312" s="454"/>
      <c r="V1312" s="454"/>
      <c r="W1312" s="9"/>
      <c r="X1312" s="9"/>
      <c r="Y1312" s="10"/>
      <c r="Z1312" s="495" t="s">
        <v>2195</v>
      </c>
      <c r="AA1312" s="11"/>
      <c r="AB1312" s="472"/>
      <c r="AC1312" s="473"/>
      <c r="AD1312" s="473"/>
      <c r="AE1312" s="496" t="s">
        <v>2195</v>
      </c>
      <c r="AF1312" s="12"/>
      <c r="AG1312" s="12"/>
      <c r="AH1312" s="13"/>
      <c r="AI1312" s="14"/>
      <c r="AJ1312" s="14"/>
      <c r="AK1312" s="7"/>
      <c r="AL1312" s="7"/>
      <c r="AM1312" s="15"/>
      <c r="AN1312" s="15"/>
      <c r="AO1312" s="8"/>
      <c r="AP1312" s="453" t="s">
        <v>739</v>
      </c>
      <c r="AQ1312" s="17"/>
      <c r="AR1312" s="18"/>
      <c r="AS1312" s="19"/>
      <c r="AT1312" s="19"/>
      <c r="AU1312" s="19"/>
      <c r="AV1312" s="19"/>
      <c r="AW1312" s="19"/>
      <c r="AX1312" s="19"/>
      <c r="AY1312" s="19"/>
      <c r="AZ1312" s="20"/>
      <c r="BA1312" s="20"/>
      <c r="BB1312" s="21"/>
      <c r="BC1312" s="22" t="s">
        <v>2179</v>
      </c>
      <c r="BD1312" s="77"/>
      <c r="BE1312" s="91"/>
      <c r="BF1312" s="91"/>
      <c r="BG1312" s="92"/>
      <c r="BH1312"/>
      <c r="BI1312"/>
      <c r="BJ1312"/>
      <c r="BK1312"/>
      <c r="BL1312"/>
      <c r="BM1312"/>
      <c r="BN1312"/>
      <c r="BO1312"/>
      <c r="BP1312"/>
      <c r="BQ1312"/>
      <c r="BR1312"/>
      <c r="BS1312"/>
      <c r="BT1312" s="92"/>
      <c r="BU1312" s="92"/>
      <c r="BV1312" s="92"/>
      <c r="BW1312" s="5"/>
      <c r="BX1312" s="5"/>
      <c r="BY1312" s="5"/>
      <c r="BZ1312" s="5"/>
      <c r="CA1312" s="5"/>
      <c r="CB1312" s="5"/>
      <c r="CC1312" s="5"/>
      <c r="CD1312" s="440"/>
      <c r="CE1312" s="440"/>
      <c r="CF1312" s="441"/>
      <c r="CG1312" s="442"/>
      <c r="CH1312" s="443"/>
      <c r="CI1312" s="443"/>
      <c r="CJ1312" s="443"/>
      <c r="CK1312" s="443"/>
      <c r="CL1312" s="4"/>
      <c r="CM1312" s="4"/>
      <c r="CN1312" s="5"/>
      <c r="CO1312" s="4"/>
      <c r="CP1312" s="444"/>
      <c r="CQ1312" s="445"/>
      <c r="CR1312" s="446"/>
      <c r="CS1312" s="446"/>
      <c r="CT1312" s="444"/>
      <c r="CU1312" s="444"/>
      <c r="CV1312" s="444"/>
      <c r="CW1312" s="444"/>
      <c r="CX1312" s="447"/>
      <c r="CY1312" s="447"/>
      <c r="CZ1312" s="447"/>
      <c r="DA1312" s="447"/>
      <c r="DB1312" s="448"/>
      <c r="DC1312" s="448"/>
      <c r="DD1312" s="446"/>
      <c r="DE1312" s="439"/>
      <c r="DF1312" s="439"/>
      <c r="DG1312" s="439"/>
      <c r="DH1312" s="439"/>
      <c r="DI1312" s="439"/>
      <c r="DJ1312" s="439"/>
      <c r="DK1312" s="439"/>
      <c r="DL1312" s="446"/>
      <c r="DM1312" s="446"/>
      <c r="DN1312" s="444"/>
      <c r="DO1312" s="444"/>
      <c r="DP1312" s="444"/>
      <c r="DQ1312" s="444"/>
      <c r="DR1312" s="444"/>
      <c r="DS1312" s="441"/>
      <c r="DT1312" s="449"/>
      <c r="DU1312" s="450"/>
      <c r="DV1312" s="450"/>
      <c r="DW1312" s="450"/>
      <c r="DX1312" s="450"/>
      <c r="DY1312" s="450"/>
      <c r="DZ1312" s="450"/>
      <c r="EA1312" s="450"/>
      <c r="EB1312" s="450"/>
      <c r="EC1312" s="450"/>
      <c r="ED1312" s="450"/>
      <c r="EE1312" s="446"/>
      <c r="EF1312" s="446"/>
      <c r="EL1312" s="4"/>
      <c r="EM1312" s="4"/>
      <c r="EN1312" s="5"/>
      <c r="EO1312" s="4"/>
      <c r="FA1312" s="23"/>
      <c r="FB1312" s="24"/>
      <c r="FC1312" s="75"/>
      <c r="FD1312" s="76"/>
      <c r="FF1312" s="89"/>
      <c r="IA1312" s="214"/>
      <c r="IB1312" s="215"/>
      <c r="IC1312" s="214"/>
      <c r="ID1312" s="215"/>
      <c r="IE1312" s="214"/>
      <c r="IF1312" s="214"/>
      <c r="IG1312" s="214"/>
      <c r="IH1312" s="233"/>
      <c r="II1312" s="160"/>
      <c r="IJ1312" s="217"/>
      <c r="IK1312" s="218"/>
      <c r="IL1312" s="218"/>
      <c r="IM1312" s="218"/>
      <c r="IO1312" s="391"/>
    </row>
    <row r="1313" spans="1:249" s="6" customFormat="1" ht="15" x14ac:dyDescent="0.2">
      <c r="A1313" s="467" t="s">
        <v>2165</v>
      </c>
      <c r="B1313" s="467" t="s">
        <v>1969</v>
      </c>
      <c r="C1313" s="393" t="s">
        <v>3114</v>
      </c>
      <c r="D1313" s="468"/>
      <c r="E1313" s="462" t="s">
        <v>2136</v>
      </c>
      <c r="F1313" s="14" t="s">
        <v>2149</v>
      </c>
      <c r="G1313" s="14" t="s">
        <v>2149</v>
      </c>
      <c r="H1313" s="469" t="s">
        <v>2149</v>
      </c>
      <c r="I1313" s="462"/>
      <c r="J1313" s="456"/>
      <c r="K1313" s="11"/>
      <c r="L1313" s="11"/>
      <c r="M1313" s="14"/>
      <c r="N1313" s="470"/>
      <c r="O1313" s="14"/>
      <c r="P1313" s="14"/>
      <c r="Q1313" s="14"/>
      <c r="R1313" s="14"/>
      <c r="S1313" s="14"/>
      <c r="T1313" s="469"/>
      <c r="U1313" s="454"/>
      <c r="V1313" s="454"/>
      <c r="W1313" s="9"/>
      <c r="X1313" s="9"/>
      <c r="Y1313" s="10"/>
      <c r="Z1313" s="495">
        <v>2</v>
      </c>
      <c r="AA1313" s="11"/>
      <c r="AB1313" s="472"/>
      <c r="AC1313" s="473"/>
      <c r="AD1313" s="473"/>
      <c r="AE1313" s="496">
        <v>3</v>
      </c>
      <c r="AF1313" s="12"/>
      <c r="AG1313" s="12"/>
      <c r="AH1313" s="13"/>
      <c r="AI1313" s="14"/>
      <c r="AJ1313" s="14"/>
      <c r="AK1313" s="7"/>
      <c r="AL1313" s="7"/>
      <c r="AM1313" s="15"/>
      <c r="AN1313" s="15"/>
      <c r="AO1313" s="8"/>
      <c r="AP1313" s="453" t="s">
        <v>740</v>
      </c>
      <c r="AQ1313" s="17"/>
      <c r="AR1313" s="18"/>
      <c r="AS1313" s="19"/>
      <c r="AT1313" s="19"/>
      <c r="AU1313" s="19"/>
      <c r="AV1313" s="19"/>
      <c r="AW1313" s="19"/>
      <c r="AX1313" s="19"/>
      <c r="AY1313" s="19"/>
      <c r="AZ1313" s="20"/>
      <c r="BA1313" s="20"/>
      <c r="BB1313" s="21"/>
      <c r="BC1313" s="22" t="s">
        <v>2163</v>
      </c>
      <c r="BD1313" s="77"/>
      <c r="BE1313" s="91"/>
      <c r="BF1313" s="91"/>
      <c r="BG1313" s="92"/>
      <c r="BH1313"/>
      <c r="BI1313"/>
      <c r="BJ1313"/>
      <c r="BK1313"/>
      <c r="BL1313"/>
      <c r="BM1313"/>
      <c r="BN1313"/>
      <c r="BO1313"/>
      <c r="BP1313"/>
      <c r="BQ1313"/>
      <c r="BR1313"/>
      <c r="BS1313"/>
      <c r="BT1313" s="92"/>
      <c r="BU1313" s="92"/>
      <c r="BV1313" s="92"/>
      <c r="BW1313" s="5"/>
      <c r="BX1313" s="5"/>
      <c r="BY1313" s="5"/>
      <c r="BZ1313" s="5"/>
      <c r="CA1313" s="5"/>
      <c r="CB1313" s="5"/>
      <c r="CC1313" s="5"/>
      <c r="CD1313" s="440"/>
      <c r="CE1313" s="440"/>
      <c r="CF1313" s="441"/>
      <c r="CG1313" s="442"/>
      <c r="CH1313" s="443"/>
      <c r="CI1313" s="443"/>
      <c r="CJ1313" s="443"/>
      <c r="CK1313" s="443"/>
      <c r="CL1313" s="4"/>
      <c r="CM1313" s="4"/>
      <c r="CN1313" s="5"/>
      <c r="CO1313" s="4"/>
      <c r="CP1313" s="444"/>
      <c r="CQ1313" s="445"/>
      <c r="CR1313" s="446"/>
      <c r="CS1313" s="446"/>
      <c r="CT1313" s="444"/>
      <c r="CU1313" s="444"/>
      <c r="CV1313" s="444"/>
      <c r="CW1313" s="444"/>
      <c r="CX1313" s="447"/>
      <c r="CY1313" s="447"/>
      <c r="CZ1313" s="447"/>
      <c r="DA1313" s="447"/>
      <c r="DB1313" s="448"/>
      <c r="DC1313" s="448"/>
      <c r="DD1313" s="446"/>
      <c r="DE1313" s="439"/>
      <c r="DF1313" s="439"/>
      <c r="DG1313" s="439"/>
      <c r="DH1313" s="439"/>
      <c r="DI1313" s="439"/>
      <c r="DJ1313" s="439"/>
      <c r="DK1313" s="439"/>
      <c r="DL1313" s="446"/>
      <c r="DM1313" s="446"/>
      <c r="DN1313" s="444"/>
      <c r="DO1313" s="444"/>
      <c r="DP1313" s="444"/>
      <c r="DQ1313" s="444"/>
      <c r="DR1313" s="444"/>
      <c r="DS1313" s="441"/>
      <c r="DT1313" s="449"/>
      <c r="DU1313" s="450"/>
      <c r="DV1313" s="450"/>
      <c r="DW1313" s="450"/>
      <c r="DX1313" s="450"/>
      <c r="DY1313" s="450"/>
      <c r="DZ1313" s="450"/>
      <c r="EA1313" s="450"/>
      <c r="EB1313" s="450"/>
      <c r="EC1313" s="450"/>
      <c r="ED1313" s="450"/>
      <c r="EE1313" s="446"/>
      <c r="EF1313" s="446"/>
      <c r="EL1313" s="4"/>
      <c r="EM1313" s="4"/>
      <c r="EN1313" s="5"/>
      <c r="EO1313" s="4"/>
      <c r="FA1313" s="23"/>
      <c r="FB1313" s="24"/>
      <c r="FC1313" s="75"/>
      <c r="FD1313" s="76"/>
      <c r="FF1313" s="89"/>
      <c r="IA1313" s="214"/>
      <c r="IB1313" s="215"/>
      <c r="IC1313" s="214"/>
      <c r="ID1313" s="215"/>
      <c r="IE1313" s="214"/>
      <c r="IF1313" s="214"/>
      <c r="IG1313" s="214"/>
      <c r="IH1313" s="233"/>
      <c r="II1313" s="160"/>
      <c r="IJ1313" s="217"/>
      <c r="IK1313" s="218"/>
      <c r="IL1313" s="218"/>
      <c r="IM1313" s="218"/>
      <c r="IO1313" s="391"/>
    </row>
    <row r="1314" spans="1:249" s="6" customFormat="1" ht="15" x14ac:dyDescent="0.2">
      <c r="A1314" s="467" t="s">
        <v>2166</v>
      </c>
      <c r="B1314" s="467" t="s">
        <v>2157</v>
      </c>
      <c r="C1314" s="393" t="s">
        <v>3218</v>
      </c>
      <c r="D1314" s="468"/>
      <c r="E1314" s="462" t="s">
        <v>2138</v>
      </c>
      <c r="F1314" s="14" t="s">
        <v>2149</v>
      </c>
      <c r="G1314" s="14" t="s">
        <v>2154</v>
      </c>
      <c r="H1314" s="469" t="s">
        <v>2149</v>
      </c>
      <c r="I1314" s="462"/>
      <c r="J1314" s="456"/>
      <c r="K1314" s="11"/>
      <c r="L1314" s="11"/>
      <c r="M1314" s="14"/>
      <c r="N1314" s="470"/>
      <c r="O1314" s="14"/>
      <c r="P1314" s="14"/>
      <c r="Q1314" s="14"/>
      <c r="R1314" s="14"/>
      <c r="S1314" s="14"/>
      <c r="T1314" s="469"/>
      <c r="U1314" s="454"/>
      <c r="V1314" s="454"/>
      <c r="W1314" s="9"/>
      <c r="X1314" s="9"/>
      <c r="Y1314" s="10"/>
      <c r="Z1314" s="495" t="s">
        <v>2195</v>
      </c>
      <c r="AA1314" s="11"/>
      <c r="AB1314" s="472"/>
      <c r="AC1314" s="473"/>
      <c r="AD1314" s="473"/>
      <c r="AE1314" s="496" t="s">
        <v>2195</v>
      </c>
      <c r="AF1314" s="12"/>
      <c r="AG1314" s="12"/>
      <c r="AH1314" s="13"/>
      <c r="AI1314" s="14"/>
      <c r="AJ1314" s="14"/>
      <c r="AK1314" s="7"/>
      <c r="AL1314" s="7"/>
      <c r="AM1314" s="15"/>
      <c r="AN1314" s="15"/>
      <c r="AO1314" s="8"/>
      <c r="AP1314" s="453" t="s">
        <v>741</v>
      </c>
      <c r="AQ1314" s="17"/>
      <c r="AR1314" s="18"/>
      <c r="AS1314" s="19"/>
      <c r="AT1314" s="19"/>
      <c r="AU1314" s="19"/>
      <c r="AV1314" s="19"/>
      <c r="AW1314" s="19"/>
      <c r="AX1314" s="19"/>
      <c r="AY1314" s="19"/>
      <c r="AZ1314" s="20"/>
      <c r="BA1314" s="20"/>
      <c r="BB1314" s="21"/>
      <c r="BC1314" s="22" t="s">
        <v>2179</v>
      </c>
      <c r="BD1314" s="77"/>
      <c r="BE1314" s="91"/>
      <c r="BF1314" s="91"/>
      <c r="BG1314" s="92"/>
      <c r="BH1314"/>
      <c r="BI1314"/>
      <c r="BJ1314"/>
      <c r="BK1314"/>
      <c r="BL1314"/>
      <c r="BM1314"/>
      <c r="BN1314"/>
      <c r="BO1314"/>
      <c r="BP1314"/>
      <c r="BQ1314"/>
      <c r="BR1314"/>
      <c r="BS1314"/>
      <c r="BT1314" s="92"/>
      <c r="BU1314" s="92"/>
      <c r="BV1314" s="92"/>
      <c r="BW1314" s="5"/>
      <c r="BX1314" s="5"/>
      <c r="BY1314" s="5"/>
      <c r="BZ1314" s="5"/>
      <c r="CA1314" s="5"/>
      <c r="CB1314" s="5"/>
      <c r="CC1314" s="5"/>
      <c r="CD1314" s="440"/>
      <c r="CE1314" s="440"/>
      <c r="CF1314" s="441"/>
      <c r="CG1314" s="442"/>
      <c r="CH1314" s="443"/>
      <c r="CI1314" s="443"/>
      <c r="CJ1314" s="443"/>
      <c r="CK1314" s="443"/>
      <c r="CL1314" s="4"/>
      <c r="CM1314" s="4"/>
      <c r="CN1314" s="5"/>
      <c r="CO1314" s="4"/>
      <c r="CP1314" s="444"/>
      <c r="CQ1314" s="445"/>
      <c r="CR1314" s="446"/>
      <c r="CS1314" s="446"/>
      <c r="CT1314" s="444"/>
      <c r="CU1314" s="444"/>
      <c r="CV1314" s="444"/>
      <c r="CW1314" s="444"/>
      <c r="CX1314" s="447"/>
      <c r="CY1314" s="447"/>
      <c r="CZ1314" s="447"/>
      <c r="DA1314" s="447"/>
      <c r="DB1314" s="448"/>
      <c r="DC1314" s="448"/>
      <c r="DD1314" s="446"/>
      <c r="DE1314" s="439"/>
      <c r="DF1314" s="439"/>
      <c r="DG1314" s="439"/>
      <c r="DH1314" s="439"/>
      <c r="DI1314" s="439"/>
      <c r="DJ1314" s="439"/>
      <c r="DK1314" s="439"/>
      <c r="DL1314" s="446"/>
      <c r="DM1314" s="446"/>
      <c r="DN1314" s="444"/>
      <c r="DO1314" s="444"/>
      <c r="DP1314" s="444"/>
      <c r="DQ1314" s="444"/>
      <c r="DR1314" s="444"/>
      <c r="DS1314" s="441"/>
      <c r="DT1314" s="449"/>
      <c r="DU1314" s="450"/>
      <c r="DV1314" s="450"/>
      <c r="DW1314" s="450"/>
      <c r="DX1314" s="450"/>
      <c r="DY1314" s="450"/>
      <c r="DZ1314" s="450"/>
      <c r="EA1314" s="450"/>
      <c r="EB1314" s="450"/>
      <c r="EC1314" s="450"/>
      <c r="ED1314" s="450"/>
      <c r="EE1314" s="446"/>
      <c r="EF1314" s="446"/>
      <c r="EL1314" s="4"/>
      <c r="EM1314" s="4"/>
      <c r="EN1314" s="5"/>
      <c r="EO1314" s="4"/>
      <c r="FA1314" s="23"/>
      <c r="FB1314" s="24"/>
      <c r="FC1314" s="75"/>
      <c r="FD1314" s="76"/>
      <c r="FF1314" s="89"/>
      <c r="IA1314" s="214"/>
      <c r="IB1314" s="215"/>
      <c r="IC1314" s="214"/>
      <c r="ID1314" s="215"/>
      <c r="IE1314" s="214"/>
      <c r="IF1314" s="214"/>
      <c r="IG1314" s="214"/>
      <c r="IH1314" s="233"/>
      <c r="II1314" s="160"/>
      <c r="IJ1314" s="217"/>
      <c r="IK1314" s="218"/>
      <c r="IL1314" s="218"/>
      <c r="IM1314" s="218"/>
      <c r="IO1314" s="391"/>
    </row>
    <row r="1315" spans="1:249" s="6" customFormat="1" ht="15" x14ac:dyDescent="0.2">
      <c r="A1315" s="467" t="s">
        <v>2165</v>
      </c>
      <c r="B1315" s="467" t="s">
        <v>1969</v>
      </c>
      <c r="C1315" s="393" t="s">
        <v>1347</v>
      </c>
      <c r="D1315" s="468"/>
      <c r="E1315" s="462" t="s">
        <v>2136</v>
      </c>
      <c r="F1315" s="14" t="s">
        <v>2149</v>
      </c>
      <c r="G1315" s="14" t="s">
        <v>2149</v>
      </c>
      <c r="H1315" s="469" t="s">
        <v>2149</v>
      </c>
      <c r="I1315" s="462"/>
      <c r="J1315" s="456"/>
      <c r="K1315" s="11"/>
      <c r="L1315" s="11"/>
      <c r="M1315" s="14"/>
      <c r="N1315" s="470"/>
      <c r="O1315" s="14"/>
      <c r="P1315" s="14"/>
      <c r="Q1315" s="14"/>
      <c r="R1315" s="14"/>
      <c r="S1315" s="14"/>
      <c r="T1315" s="469"/>
      <c r="U1315" s="454"/>
      <c r="V1315" s="454"/>
      <c r="W1315" s="9"/>
      <c r="X1315" s="9"/>
      <c r="Y1315" s="10"/>
      <c r="Z1315" s="495" t="s">
        <v>2194</v>
      </c>
      <c r="AA1315" s="11"/>
      <c r="AB1315" s="472"/>
      <c r="AC1315" s="473"/>
      <c r="AD1315" s="473"/>
      <c r="AE1315" s="496">
        <v>3</v>
      </c>
      <c r="AF1315" s="12"/>
      <c r="AG1315" s="12"/>
      <c r="AH1315" s="13"/>
      <c r="AI1315" s="14"/>
      <c r="AJ1315" s="14"/>
      <c r="AK1315" s="7"/>
      <c r="AL1315" s="7"/>
      <c r="AM1315" s="15"/>
      <c r="AN1315" s="15"/>
      <c r="AO1315" s="8"/>
      <c r="AP1315" s="453" t="s">
        <v>742</v>
      </c>
      <c r="AQ1315" s="17"/>
      <c r="AR1315" s="18"/>
      <c r="AS1315" s="19"/>
      <c r="AT1315" s="19"/>
      <c r="AU1315" s="19"/>
      <c r="AV1315" s="19"/>
      <c r="AW1315" s="19"/>
      <c r="AX1315" s="19"/>
      <c r="AY1315" s="19"/>
      <c r="AZ1315" s="20"/>
      <c r="BA1315" s="20"/>
      <c r="BB1315" s="21"/>
      <c r="BC1315" s="22" t="s">
        <v>2179</v>
      </c>
      <c r="BD1315" s="77"/>
      <c r="BE1315" s="91"/>
      <c r="BF1315" s="91"/>
      <c r="BG1315" s="92"/>
      <c r="BH1315"/>
      <c r="BI1315"/>
      <c r="BJ1315"/>
      <c r="BK1315"/>
      <c r="BL1315"/>
      <c r="BM1315"/>
      <c r="BN1315"/>
      <c r="BO1315"/>
      <c r="BP1315"/>
      <c r="BQ1315"/>
      <c r="BR1315"/>
      <c r="BS1315"/>
      <c r="BT1315" s="92"/>
      <c r="BU1315" s="92"/>
      <c r="BV1315" s="92"/>
      <c r="BW1315" s="5"/>
      <c r="BX1315" s="5"/>
      <c r="BY1315" s="5"/>
      <c r="BZ1315" s="5"/>
      <c r="CA1315" s="5"/>
      <c r="CB1315" s="5"/>
      <c r="CC1315" s="5"/>
      <c r="CD1315" s="440"/>
      <c r="CE1315" s="440"/>
      <c r="CF1315" s="441"/>
      <c r="CG1315" s="442"/>
      <c r="CH1315" s="443"/>
      <c r="CI1315" s="443"/>
      <c r="CJ1315" s="443"/>
      <c r="CK1315" s="443"/>
      <c r="CL1315" s="4"/>
      <c r="CM1315" s="4"/>
      <c r="CN1315" s="5"/>
      <c r="CO1315" s="4"/>
      <c r="CP1315" s="444"/>
      <c r="CQ1315" s="445"/>
      <c r="CR1315" s="446"/>
      <c r="CS1315" s="446"/>
      <c r="CT1315" s="444"/>
      <c r="CU1315" s="444"/>
      <c r="CV1315" s="444"/>
      <c r="CW1315" s="444"/>
      <c r="CX1315" s="447"/>
      <c r="CY1315" s="447"/>
      <c r="CZ1315" s="447"/>
      <c r="DA1315" s="447"/>
      <c r="DB1315" s="448"/>
      <c r="DC1315" s="448"/>
      <c r="DD1315" s="446"/>
      <c r="DE1315" s="439"/>
      <c r="DF1315" s="439"/>
      <c r="DG1315" s="439"/>
      <c r="DH1315" s="439"/>
      <c r="DI1315" s="439"/>
      <c r="DJ1315" s="439"/>
      <c r="DK1315" s="439"/>
      <c r="DL1315" s="446"/>
      <c r="DM1315" s="446"/>
      <c r="DN1315" s="444"/>
      <c r="DO1315" s="444"/>
      <c r="DP1315" s="444"/>
      <c r="DQ1315" s="444"/>
      <c r="DR1315" s="444"/>
      <c r="DS1315" s="441"/>
      <c r="DT1315" s="449"/>
      <c r="DU1315" s="450"/>
      <c r="DV1315" s="450"/>
      <c r="DW1315" s="450"/>
      <c r="DX1315" s="450"/>
      <c r="DY1315" s="450"/>
      <c r="DZ1315" s="450"/>
      <c r="EA1315" s="450"/>
      <c r="EB1315" s="450"/>
      <c r="EC1315" s="450"/>
      <c r="ED1315" s="450"/>
      <c r="EE1315" s="446"/>
      <c r="EF1315" s="446"/>
      <c r="EL1315" s="4"/>
      <c r="EM1315" s="4"/>
      <c r="EN1315" s="5"/>
      <c r="EO1315" s="4"/>
      <c r="FA1315" s="23"/>
      <c r="FB1315" s="24"/>
      <c r="FC1315" s="75"/>
      <c r="FD1315" s="76"/>
      <c r="FF1315" s="89"/>
      <c r="IA1315" s="214"/>
      <c r="IB1315" s="215"/>
      <c r="IC1315" s="214"/>
      <c r="ID1315" s="215"/>
      <c r="IE1315" s="214"/>
      <c r="IF1315" s="214"/>
      <c r="IG1315" s="214"/>
      <c r="IH1315" s="233"/>
      <c r="II1315" s="160"/>
      <c r="IJ1315" s="217"/>
      <c r="IK1315" s="218"/>
      <c r="IL1315" s="218"/>
      <c r="IM1315" s="218"/>
      <c r="IO1315" s="391"/>
    </row>
    <row r="1316" spans="1:249" s="6" customFormat="1" ht="15" x14ac:dyDescent="0.2">
      <c r="A1316" s="467" t="s">
        <v>2165</v>
      </c>
      <c r="B1316" s="467" t="s">
        <v>2149</v>
      </c>
      <c r="C1316" s="393" t="s">
        <v>1348</v>
      </c>
      <c r="D1316" s="468"/>
      <c r="E1316" s="462" t="s">
        <v>2136</v>
      </c>
      <c r="F1316" s="14" t="s">
        <v>2149</v>
      </c>
      <c r="G1316" s="14" t="s">
        <v>2149</v>
      </c>
      <c r="H1316" s="469" t="s">
        <v>2149</v>
      </c>
      <c r="I1316" s="462"/>
      <c r="J1316" s="456"/>
      <c r="K1316" s="11"/>
      <c r="L1316" s="11"/>
      <c r="M1316" s="14"/>
      <c r="N1316" s="470"/>
      <c r="O1316" s="14"/>
      <c r="P1316" s="14"/>
      <c r="Q1316" s="14"/>
      <c r="R1316" s="14"/>
      <c r="S1316" s="14"/>
      <c r="T1316" s="469"/>
      <c r="U1316" s="454"/>
      <c r="V1316" s="454"/>
      <c r="W1316" s="9"/>
      <c r="X1316" s="9"/>
      <c r="Y1316" s="10"/>
      <c r="Z1316" s="495" t="s">
        <v>2165</v>
      </c>
      <c r="AA1316" s="11"/>
      <c r="AB1316" s="472"/>
      <c r="AC1316" s="473"/>
      <c r="AD1316" s="473"/>
      <c r="AE1316" s="496" t="s">
        <v>2165</v>
      </c>
      <c r="AF1316" s="12"/>
      <c r="AG1316" s="12"/>
      <c r="AH1316" s="13"/>
      <c r="AI1316" s="14"/>
      <c r="AJ1316" s="14"/>
      <c r="AK1316" s="7"/>
      <c r="AL1316" s="7"/>
      <c r="AM1316" s="15"/>
      <c r="AN1316" s="15"/>
      <c r="AO1316" s="8"/>
      <c r="AP1316" s="453" t="s">
        <v>743</v>
      </c>
      <c r="AQ1316" s="17"/>
      <c r="AR1316" s="18"/>
      <c r="AS1316" s="19"/>
      <c r="AT1316" s="19"/>
      <c r="AU1316" s="19"/>
      <c r="AV1316" s="19"/>
      <c r="AW1316" s="19"/>
      <c r="AX1316" s="19"/>
      <c r="AY1316" s="19"/>
      <c r="AZ1316" s="20"/>
      <c r="BA1316" s="20"/>
      <c r="BB1316" s="21"/>
      <c r="BC1316" s="22" t="s">
        <v>2179</v>
      </c>
      <c r="BD1316" s="77"/>
      <c r="BE1316" s="91"/>
      <c r="BF1316" s="91"/>
      <c r="BG1316" s="92"/>
      <c r="BH1316"/>
      <c r="BI1316"/>
      <c r="BJ1316"/>
      <c r="BK1316"/>
      <c r="BL1316"/>
      <c r="BM1316"/>
      <c r="BN1316"/>
      <c r="BO1316"/>
      <c r="BP1316"/>
      <c r="BQ1316"/>
      <c r="BR1316"/>
      <c r="BS1316"/>
      <c r="BT1316" s="92"/>
      <c r="BU1316" s="92"/>
      <c r="BV1316" s="92"/>
      <c r="BW1316" s="5"/>
      <c r="BX1316" s="5"/>
      <c r="BY1316" s="5"/>
      <c r="BZ1316" s="5"/>
      <c r="CA1316" s="5"/>
      <c r="CB1316" s="5"/>
      <c r="CC1316" s="5"/>
      <c r="CD1316" s="440"/>
      <c r="CE1316" s="440"/>
      <c r="CF1316" s="441"/>
      <c r="CG1316" s="442"/>
      <c r="CH1316" s="443"/>
      <c r="CI1316" s="443"/>
      <c r="CJ1316" s="443"/>
      <c r="CK1316" s="443"/>
      <c r="CL1316" s="4"/>
      <c r="CM1316" s="4"/>
      <c r="CN1316" s="5"/>
      <c r="CO1316" s="4"/>
      <c r="CP1316" s="444"/>
      <c r="CQ1316" s="445"/>
      <c r="CR1316" s="446"/>
      <c r="CS1316" s="446"/>
      <c r="CT1316" s="444"/>
      <c r="CU1316" s="444"/>
      <c r="CV1316" s="444"/>
      <c r="CW1316" s="444"/>
      <c r="CX1316" s="447"/>
      <c r="CY1316" s="447"/>
      <c r="CZ1316" s="447"/>
      <c r="DA1316" s="447"/>
      <c r="DB1316" s="448"/>
      <c r="DC1316" s="448"/>
      <c r="DD1316" s="446"/>
      <c r="DE1316" s="439"/>
      <c r="DF1316" s="439"/>
      <c r="DG1316" s="439"/>
      <c r="DH1316" s="439"/>
      <c r="DI1316" s="439"/>
      <c r="DJ1316" s="439"/>
      <c r="DK1316" s="439"/>
      <c r="DL1316" s="446"/>
      <c r="DM1316" s="446"/>
      <c r="DN1316" s="444"/>
      <c r="DO1316" s="444"/>
      <c r="DP1316" s="444"/>
      <c r="DQ1316" s="444"/>
      <c r="DR1316" s="444"/>
      <c r="DS1316" s="441"/>
      <c r="DT1316" s="449"/>
      <c r="DU1316" s="450"/>
      <c r="DV1316" s="450"/>
      <c r="DW1316" s="450"/>
      <c r="DX1316" s="450"/>
      <c r="DY1316" s="450"/>
      <c r="DZ1316" s="450"/>
      <c r="EA1316" s="450"/>
      <c r="EB1316" s="450"/>
      <c r="EC1316" s="450"/>
      <c r="ED1316" s="450"/>
      <c r="EE1316" s="446"/>
      <c r="EF1316" s="446"/>
      <c r="EL1316" s="4"/>
      <c r="EM1316" s="4"/>
      <c r="EN1316" s="5"/>
      <c r="EO1316" s="4"/>
      <c r="FA1316" s="23"/>
      <c r="FB1316" s="24"/>
      <c r="FC1316" s="75"/>
      <c r="FD1316" s="76"/>
      <c r="FF1316" s="89"/>
      <c r="IA1316" s="214"/>
      <c r="IB1316" s="215"/>
      <c r="IC1316" s="214"/>
      <c r="ID1316" s="215"/>
      <c r="IE1316" s="214"/>
      <c r="IF1316" s="214"/>
      <c r="IG1316" s="214"/>
      <c r="IH1316" s="233"/>
      <c r="II1316" s="160"/>
      <c r="IJ1316" s="217"/>
      <c r="IK1316" s="218"/>
      <c r="IL1316" s="218"/>
      <c r="IM1316" s="218"/>
      <c r="IO1316" s="391"/>
    </row>
    <row r="1317" spans="1:249" s="6" customFormat="1" ht="15" x14ac:dyDescent="0.2">
      <c r="A1317" s="467">
        <v>0</v>
      </c>
      <c r="B1317" s="467" t="s">
        <v>2157</v>
      </c>
      <c r="C1317" s="393" t="s">
        <v>1349</v>
      </c>
      <c r="D1317" s="468"/>
      <c r="E1317" s="462" t="s">
        <v>2135</v>
      </c>
      <c r="F1317" s="14"/>
      <c r="G1317" s="14"/>
      <c r="H1317" s="469"/>
      <c r="I1317" s="462"/>
      <c r="J1317" s="456"/>
      <c r="K1317" s="11"/>
      <c r="L1317" s="11"/>
      <c r="M1317" s="14"/>
      <c r="N1317" s="470"/>
      <c r="O1317" s="14"/>
      <c r="P1317" s="14"/>
      <c r="Q1317" s="14"/>
      <c r="R1317" s="14"/>
      <c r="S1317" s="14"/>
      <c r="T1317" s="469"/>
      <c r="U1317" s="454"/>
      <c r="V1317" s="454"/>
      <c r="W1317" s="9"/>
      <c r="X1317" s="9"/>
      <c r="Y1317" s="10"/>
      <c r="Z1317" s="495">
        <v>1</v>
      </c>
      <c r="AA1317" s="11"/>
      <c r="AB1317" s="472"/>
      <c r="AC1317" s="473"/>
      <c r="AD1317" s="473"/>
      <c r="AE1317" s="496">
        <v>1</v>
      </c>
      <c r="AF1317" s="12"/>
      <c r="AG1317" s="12"/>
      <c r="AH1317" s="13"/>
      <c r="AI1317" s="14"/>
      <c r="AJ1317" s="14"/>
      <c r="AK1317" s="7"/>
      <c r="AL1317" s="7"/>
      <c r="AM1317" s="15"/>
      <c r="AN1317" s="15"/>
      <c r="AO1317" s="8"/>
      <c r="AP1317" s="453" t="s">
        <v>744</v>
      </c>
      <c r="AQ1317" s="17"/>
      <c r="AR1317" s="18"/>
      <c r="AS1317" s="19"/>
      <c r="AT1317" s="19"/>
      <c r="AU1317" s="19"/>
      <c r="AV1317" s="19"/>
      <c r="AW1317" s="19"/>
      <c r="AX1317" s="19"/>
      <c r="AY1317" s="19"/>
      <c r="AZ1317" s="20"/>
      <c r="BA1317" s="20"/>
      <c r="BB1317" s="21"/>
      <c r="BC1317" s="22" t="s">
        <v>2179</v>
      </c>
      <c r="BD1317" s="77"/>
      <c r="BE1317" s="91"/>
      <c r="BF1317" s="91"/>
      <c r="BG1317" s="92"/>
      <c r="BH1317"/>
      <c r="BI1317"/>
      <c r="BJ1317"/>
      <c r="BK1317"/>
      <c r="BL1317"/>
      <c r="BM1317"/>
      <c r="BN1317"/>
      <c r="BO1317"/>
      <c r="BP1317"/>
      <c r="BQ1317"/>
      <c r="BR1317"/>
      <c r="BS1317"/>
      <c r="BT1317" s="92"/>
      <c r="BU1317" s="92"/>
      <c r="BV1317" s="92"/>
      <c r="BW1317" s="5"/>
      <c r="BX1317" s="5"/>
      <c r="BY1317" s="5"/>
      <c r="BZ1317" s="5"/>
      <c r="CA1317" s="5"/>
      <c r="CB1317" s="5"/>
      <c r="CC1317" s="5"/>
      <c r="CD1317" s="440"/>
      <c r="CE1317" s="440"/>
      <c r="CF1317" s="441"/>
      <c r="CG1317" s="442"/>
      <c r="CH1317" s="443"/>
      <c r="CI1317" s="443"/>
      <c r="CJ1317" s="443"/>
      <c r="CK1317" s="443"/>
      <c r="CL1317" s="4"/>
      <c r="CM1317" s="4"/>
      <c r="CN1317" s="5"/>
      <c r="CO1317" s="4"/>
      <c r="CP1317" s="444"/>
      <c r="CQ1317" s="445"/>
      <c r="CR1317" s="446"/>
      <c r="CS1317" s="446"/>
      <c r="CT1317" s="444"/>
      <c r="CU1317" s="444"/>
      <c r="CV1317" s="444"/>
      <c r="CW1317" s="444"/>
      <c r="CX1317" s="447"/>
      <c r="CY1317" s="447"/>
      <c r="CZ1317" s="447"/>
      <c r="DA1317" s="447"/>
      <c r="DB1317" s="448"/>
      <c r="DC1317" s="448"/>
      <c r="DD1317" s="446"/>
      <c r="DE1317" s="439"/>
      <c r="DF1317" s="439"/>
      <c r="DG1317" s="439"/>
      <c r="DH1317" s="439"/>
      <c r="DI1317" s="439"/>
      <c r="DJ1317" s="439"/>
      <c r="DK1317" s="439"/>
      <c r="DL1317" s="446"/>
      <c r="DM1317" s="446"/>
      <c r="DN1317" s="444"/>
      <c r="DO1317" s="444"/>
      <c r="DP1317" s="444"/>
      <c r="DQ1317" s="444"/>
      <c r="DR1317" s="444"/>
      <c r="DS1317" s="441"/>
      <c r="DT1317" s="449"/>
      <c r="DU1317" s="450"/>
      <c r="DV1317" s="450"/>
      <c r="DW1317" s="450"/>
      <c r="DX1317" s="450"/>
      <c r="DY1317" s="450"/>
      <c r="DZ1317" s="450"/>
      <c r="EA1317" s="450"/>
      <c r="EB1317" s="450"/>
      <c r="EC1317" s="450"/>
      <c r="ED1317" s="450"/>
      <c r="EE1317" s="446"/>
      <c r="EF1317" s="446"/>
      <c r="EL1317" s="4"/>
      <c r="EM1317" s="4"/>
      <c r="EN1317" s="5"/>
      <c r="EO1317" s="4"/>
      <c r="FA1317" s="23"/>
      <c r="FB1317" s="24"/>
      <c r="FC1317" s="75"/>
      <c r="FD1317" s="76"/>
      <c r="FF1317" s="89"/>
      <c r="IA1317" s="214"/>
      <c r="IB1317" s="215"/>
      <c r="IC1317" s="214"/>
      <c r="ID1317" s="215"/>
      <c r="IE1317" s="214"/>
      <c r="IF1317" s="214"/>
      <c r="IG1317" s="214"/>
      <c r="IH1317" s="233"/>
      <c r="II1317" s="160"/>
      <c r="IJ1317" s="217"/>
      <c r="IK1317" s="218"/>
      <c r="IL1317" s="218"/>
      <c r="IM1317" s="218"/>
      <c r="IO1317" s="391"/>
    </row>
    <row r="1318" spans="1:249" s="6" customFormat="1" ht="15" x14ac:dyDescent="0.2">
      <c r="A1318" s="467">
        <v>2</v>
      </c>
      <c r="B1318" s="467" t="s">
        <v>2149</v>
      </c>
      <c r="C1318" s="460" t="s">
        <v>1350</v>
      </c>
      <c r="D1318" s="468"/>
      <c r="E1318" s="462" t="s">
        <v>2138</v>
      </c>
      <c r="F1318" s="14" t="s">
        <v>2146</v>
      </c>
      <c r="G1318" s="14" t="s">
        <v>2153</v>
      </c>
      <c r="H1318" s="469" t="s">
        <v>2149</v>
      </c>
      <c r="I1318" s="462"/>
      <c r="J1318" s="456"/>
      <c r="K1318" s="11"/>
      <c r="L1318" s="11"/>
      <c r="M1318" s="14"/>
      <c r="N1318" s="470"/>
      <c r="O1318" s="14"/>
      <c r="P1318" s="14"/>
      <c r="Q1318" s="14"/>
      <c r="R1318" s="14"/>
      <c r="S1318" s="14"/>
      <c r="T1318" s="469"/>
      <c r="U1318" s="454"/>
      <c r="V1318" s="454"/>
      <c r="W1318" s="9"/>
      <c r="X1318" s="9"/>
      <c r="Y1318" s="10"/>
      <c r="Z1318" s="495">
        <v>2</v>
      </c>
      <c r="AA1318" s="11"/>
      <c r="AB1318" s="472"/>
      <c r="AC1318" s="473"/>
      <c r="AD1318" s="473"/>
      <c r="AE1318" s="496">
        <v>3</v>
      </c>
      <c r="AF1318" s="12"/>
      <c r="AG1318" s="12"/>
      <c r="AH1318" s="13"/>
      <c r="AI1318" s="14"/>
      <c r="AJ1318" s="14"/>
      <c r="AK1318" s="7"/>
      <c r="AL1318" s="7"/>
      <c r="AM1318" s="15"/>
      <c r="AN1318" s="15"/>
      <c r="AO1318" s="8"/>
      <c r="AP1318" s="453" t="s">
        <v>745</v>
      </c>
      <c r="AQ1318" s="17"/>
      <c r="AR1318" s="18"/>
      <c r="AS1318" s="19"/>
      <c r="AT1318" s="19"/>
      <c r="AU1318" s="19"/>
      <c r="AV1318" s="19"/>
      <c r="AW1318" s="19"/>
      <c r="AX1318" s="19"/>
      <c r="AY1318" s="19"/>
      <c r="AZ1318" s="20"/>
      <c r="BA1318" s="20"/>
      <c r="BB1318" s="21"/>
      <c r="BC1318" s="22" t="s">
        <v>2179</v>
      </c>
      <c r="BD1318" s="77"/>
      <c r="BE1318" s="91"/>
      <c r="BF1318" s="91"/>
      <c r="BG1318" s="92"/>
      <c r="BH1318"/>
      <c r="BI1318"/>
      <c r="BJ1318"/>
      <c r="BK1318"/>
      <c r="BL1318"/>
      <c r="BM1318"/>
      <c r="BN1318"/>
      <c r="BO1318"/>
      <c r="BP1318"/>
      <c r="BQ1318"/>
      <c r="BR1318"/>
      <c r="BS1318"/>
      <c r="BT1318" s="92"/>
      <c r="BU1318" s="92"/>
      <c r="BV1318" s="92"/>
      <c r="BW1318" s="5"/>
      <c r="BX1318" s="5"/>
      <c r="BY1318" s="5"/>
      <c r="BZ1318" s="5"/>
      <c r="CA1318" s="5"/>
      <c r="CB1318" s="5"/>
      <c r="CC1318" s="5"/>
      <c r="CD1318" s="440"/>
      <c r="CE1318" s="440"/>
      <c r="CF1318" s="441"/>
      <c r="CG1318" s="442"/>
      <c r="CH1318" s="443"/>
      <c r="CI1318" s="443"/>
      <c r="CJ1318" s="443"/>
      <c r="CK1318" s="443"/>
      <c r="CL1318" s="4"/>
      <c r="CM1318" s="4"/>
      <c r="CN1318" s="5"/>
      <c r="CO1318" s="4"/>
      <c r="CP1318" s="444"/>
      <c r="CQ1318" s="445"/>
      <c r="CR1318" s="446"/>
      <c r="CS1318" s="446"/>
      <c r="CT1318" s="444"/>
      <c r="CU1318" s="444"/>
      <c r="CV1318" s="444"/>
      <c r="CW1318" s="444"/>
      <c r="CX1318" s="447"/>
      <c r="CY1318" s="447"/>
      <c r="CZ1318" s="447"/>
      <c r="DA1318" s="447"/>
      <c r="DB1318" s="448"/>
      <c r="DC1318" s="448"/>
      <c r="DD1318" s="446"/>
      <c r="DE1318" s="439"/>
      <c r="DF1318" s="439"/>
      <c r="DG1318" s="439"/>
      <c r="DH1318" s="439"/>
      <c r="DI1318" s="439"/>
      <c r="DJ1318" s="439"/>
      <c r="DK1318" s="439"/>
      <c r="DL1318" s="446"/>
      <c r="DM1318" s="446"/>
      <c r="DN1318" s="444"/>
      <c r="DO1318" s="444"/>
      <c r="DP1318" s="444"/>
      <c r="DQ1318" s="444"/>
      <c r="DR1318" s="444"/>
      <c r="DS1318" s="441"/>
      <c r="DT1318" s="449"/>
      <c r="DU1318" s="450"/>
      <c r="DV1318" s="450"/>
      <c r="DW1318" s="450"/>
      <c r="DX1318" s="450"/>
      <c r="DY1318" s="450"/>
      <c r="DZ1318" s="450"/>
      <c r="EA1318" s="450"/>
      <c r="EB1318" s="450"/>
      <c r="EC1318" s="450"/>
      <c r="ED1318" s="450"/>
      <c r="EE1318" s="446"/>
      <c r="EF1318" s="446"/>
      <c r="EL1318" s="4"/>
      <c r="EM1318" s="4"/>
      <c r="EN1318" s="5"/>
      <c r="EO1318" s="4"/>
      <c r="FA1318" s="23"/>
      <c r="FB1318" s="24"/>
      <c r="FC1318" s="75"/>
      <c r="FD1318" s="76"/>
      <c r="FF1318" s="89"/>
      <c r="IA1318" s="214"/>
      <c r="IB1318" s="215"/>
      <c r="IC1318" s="214"/>
      <c r="ID1318" s="215"/>
      <c r="IE1318" s="214"/>
      <c r="IF1318" s="214"/>
      <c r="IG1318" s="214"/>
      <c r="IH1318" s="233"/>
      <c r="II1318" s="160"/>
      <c r="IJ1318" s="217"/>
      <c r="IK1318" s="218"/>
      <c r="IL1318" s="218"/>
      <c r="IM1318" s="218"/>
      <c r="IO1318" s="391"/>
    </row>
    <row r="1319" spans="1:249" s="6" customFormat="1" ht="15" x14ac:dyDescent="0.2">
      <c r="A1319" s="467" t="s">
        <v>2195</v>
      </c>
      <c r="B1319" s="467" t="s">
        <v>2149</v>
      </c>
      <c r="C1319" s="393" t="s">
        <v>1351</v>
      </c>
      <c r="D1319" s="468"/>
      <c r="E1319" s="462" t="s">
        <v>2141</v>
      </c>
      <c r="F1319" s="14" t="s">
        <v>2149</v>
      </c>
      <c r="G1319" s="14" t="s">
        <v>2149</v>
      </c>
      <c r="H1319" s="469" t="s">
        <v>2149</v>
      </c>
      <c r="I1319" s="462"/>
      <c r="J1319" s="456"/>
      <c r="K1319" s="11"/>
      <c r="L1319" s="11"/>
      <c r="M1319" s="14"/>
      <c r="N1319" s="470"/>
      <c r="O1319" s="14"/>
      <c r="P1319" s="14"/>
      <c r="Q1319" s="14"/>
      <c r="R1319" s="14"/>
      <c r="S1319" s="14"/>
      <c r="T1319" s="469"/>
      <c r="U1319" s="454"/>
      <c r="V1319" s="454"/>
      <c r="W1319" s="9"/>
      <c r="X1319" s="9"/>
      <c r="Y1319" s="10"/>
      <c r="Z1319" s="495" t="s">
        <v>2195</v>
      </c>
      <c r="AA1319" s="11"/>
      <c r="AB1319" s="472"/>
      <c r="AC1319" s="473"/>
      <c r="AD1319" s="473"/>
      <c r="AE1319" s="496" t="s">
        <v>2195</v>
      </c>
      <c r="AF1319" s="12"/>
      <c r="AG1319" s="12"/>
      <c r="AH1319" s="13"/>
      <c r="AI1319" s="14"/>
      <c r="AJ1319" s="14"/>
      <c r="AK1319" s="7"/>
      <c r="AL1319" s="7"/>
      <c r="AM1319" s="15"/>
      <c r="AN1319" s="15"/>
      <c r="AO1319" s="8"/>
      <c r="AP1319" s="453" t="s">
        <v>746</v>
      </c>
      <c r="AQ1319" s="17"/>
      <c r="AR1319" s="18"/>
      <c r="AS1319" s="19"/>
      <c r="AT1319" s="19"/>
      <c r="AU1319" s="19"/>
      <c r="AV1319" s="19"/>
      <c r="AW1319" s="19"/>
      <c r="AX1319" s="19"/>
      <c r="AY1319" s="19"/>
      <c r="AZ1319" s="20"/>
      <c r="BA1319" s="20"/>
      <c r="BB1319" s="21"/>
      <c r="BC1319" s="22" t="s">
        <v>2179</v>
      </c>
      <c r="BD1319" s="77"/>
      <c r="BE1319" s="91"/>
      <c r="BF1319" s="91"/>
      <c r="BG1319" s="92"/>
      <c r="BH1319"/>
      <c r="BI1319"/>
      <c r="BJ1319"/>
      <c r="BK1319"/>
      <c r="BL1319"/>
      <c r="BM1319"/>
      <c r="BN1319"/>
      <c r="BO1319"/>
      <c r="BP1319"/>
      <c r="BQ1319"/>
      <c r="BR1319"/>
      <c r="BS1319"/>
      <c r="BT1319" s="92"/>
      <c r="BU1319" s="92"/>
      <c r="BV1319" s="92"/>
      <c r="BW1319" s="5"/>
      <c r="BX1319" s="5"/>
      <c r="BY1319" s="5"/>
      <c r="BZ1319" s="5"/>
      <c r="CA1319" s="5"/>
      <c r="CB1319" s="5"/>
      <c r="CC1319" s="5"/>
      <c r="CD1319" s="440"/>
      <c r="CE1319" s="440"/>
      <c r="CF1319" s="441"/>
      <c r="CG1319" s="442"/>
      <c r="CH1319" s="443"/>
      <c r="CI1319" s="443"/>
      <c r="CJ1319" s="443"/>
      <c r="CK1319" s="443"/>
      <c r="CL1319" s="4"/>
      <c r="CM1319" s="4"/>
      <c r="CN1319" s="5"/>
      <c r="CO1319" s="4"/>
      <c r="CP1319" s="444"/>
      <c r="CQ1319" s="445"/>
      <c r="CR1319" s="446"/>
      <c r="CS1319" s="446"/>
      <c r="CT1319" s="444"/>
      <c r="CU1319" s="444"/>
      <c r="CV1319" s="444"/>
      <c r="CW1319" s="444"/>
      <c r="CX1319" s="447"/>
      <c r="CY1319" s="447"/>
      <c r="CZ1319" s="447"/>
      <c r="DA1319" s="447"/>
      <c r="DB1319" s="448"/>
      <c r="DC1319" s="448"/>
      <c r="DD1319" s="446"/>
      <c r="DE1319" s="439"/>
      <c r="DF1319" s="439"/>
      <c r="DG1319" s="439"/>
      <c r="DH1319" s="439"/>
      <c r="DI1319" s="439"/>
      <c r="DJ1319" s="439"/>
      <c r="DK1319" s="439"/>
      <c r="DL1319" s="446"/>
      <c r="DM1319" s="446"/>
      <c r="DN1319" s="444"/>
      <c r="DO1319" s="444"/>
      <c r="DP1319" s="444"/>
      <c r="DQ1319" s="444"/>
      <c r="DR1319" s="444"/>
      <c r="DS1319" s="441"/>
      <c r="DT1319" s="449"/>
      <c r="DU1319" s="450"/>
      <c r="DV1319" s="450"/>
      <c r="DW1319" s="450"/>
      <c r="DX1319" s="450"/>
      <c r="DY1319" s="450"/>
      <c r="DZ1319" s="450"/>
      <c r="EA1319" s="450"/>
      <c r="EB1319" s="450"/>
      <c r="EC1319" s="450"/>
      <c r="ED1319" s="450"/>
      <c r="EE1319" s="446"/>
      <c r="EF1319" s="446"/>
      <c r="EL1319" s="4"/>
      <c r="EM1319" s="4"/>
      <c r="EN1319" s="5"/>
      <c r="EO1319" s="4"/>
      <c r="FA1319" s="23"/>
      <c r="FB1319" s="24"/>
      <c r="FC1319" s="75"/>
      <c r="FD1319" s="76"/>
      <c r="FF1319" s="89"/>
      <c r="IA1319" s="214"/>
      <c r="IB1319" s="215"/>
      <c r="IC1319" s="214"/>
      <c r="ID1319" s="215"/>
      <c r="IE1319" s="214"/>
      <c r="IF1319" s="214"/>
      <c r="IG1319" s="214"/>
      <c r="IH1319" s="233"/>
      <c r="II1319" s="160"/>
      <c r="IJ1319" s="217"/>
      <c r="IK1319" s="218"/>
      <c r="IL1319" s="218"/>
      <c r="IM1319" s="218"/>
      <c r="IO1319" s="391"/>
    </row>
    <row r="1320" spans="1:249" s="6" customFormat="1" ht="15" x14ac:dyDescent="0.2">
      <c r="A1320" s="467">
        <v>0</v>
      </c>
      <c r="B1320" s="467" t="s">
        <v>2149</v>
      </c>
      <c r="C1320" s="393" t="s">
        <v>1352</v>
      </c>
      <c r="D1320" s="468"/>
      <c r="E1320" s="462" t="s">
        <v>2135</v>
      </c>
      <c r="F1320" s="14"/>
      <c r="G1320" s="14"/>
      <c r="H1320" s="469"/>
      <c r="I1320" s="462"/>
      <c r="J1320" s="456"/>
      <c r="K1320" s="11"/>
      <c r="L1320" s="11"/>
      <c r="M1320" s="14"/>
      <c r="N1320" s="470"/>
      <c r="O1320" s="14"/>
      <c r="P1320" s="14"/>
      <c r="Q1320" s="14"/>
      <c r="R1320" s="14"/>
      <c r="S1320" s="14"/>
      <c r="T1320" s="469"/>
      <c r="U1320" s="454"/>
      <c r="V1320" s="454"/>
      <c r="W1320" s="9"/>
      <c r="X1320" s="9"/>
      <c r="Y1320" s="10"/>
      <c r="Z1320" s="495">
        <v>0</v>
      </c>
      <c r="AA1320" s="11"/>
      <c r="AB1320" s="472"/>
      <c r="AC1320" s="473"/>
      <c r="AD1320" s="473"/>
      <c r="AE1320" s="496">
        <v>0</v>
      </c>
      <c r="AF1320" s="12"/>
      <c r="AG1320" s="12"/>
      <c r="AH1320" s="13"/>
      <c r="AI1320" s="14"/>
      <c r="AJ1320" s="14"/>
      <c r="AK1320" s="7"/>
      <c r="AL1320" s="7"/>
      <c r="AM1320" s="15"/>
      <c r="AN1320" s="15"/>
      <c r="AO1320" s="8"/>
      <c r="AP1320" s="453" t="s">
        <v>747</v>
      </c>
      <c r="AQ1320" s="17"/>
      <c r="AR1320" s="18"/>
      <c r="AS1320" s="19"/>
      <c r="AT1320" s="19"/>
      <c r="AU1320" s="19"/>
      <c r="AV1320" s="19"/>
      <c r="AW1320" s="19"/>
      <c r="AX1320" s="19"/>
      <c r="AY1320" s="19"/>
      <c r="AZ1320" s="20"/>
      <c r="BA1320" s="20"/>
      <c r="BB1320" s="21"/>
      <c r="BC1320" s="22" t="s">
        <v>2179</v>
      </c>
      <c r="BD1320" s="77"/>
      <c r="BE1320" s="91"/>
      <c r="BF1320" s="91"/>
      <c r="BG1320" s="92"/>
      <c r="BH1320"/>
      <c r="BI1320"/>
      <c r="BJ1320"/>
      <c r="BK1320"/>
      <c r="BL1320"/>
      <c r="BM1320"/>
      <c r="BN1320"/>
      <c r="BO1320"/>
      <c r="BP1320"/>
      <c r="BQ1320"/>
      <c r="BR1320"/>
      <c r="BS1320"/>
      <c r="BT1320" s="92"/>
      <c r="BU1320" s="92"/>
      <c r="BV1320" s="92"/>
      <c r="BW1320" s="5"/>
      <c r="BX1320" s="5"/>
      <c r="BY1320" s="5"/>
      <c r="BZ1320" s="5"/>
      <c r="CA1320" s="5"/>
      <c r="CB1320" s="5"/>
      <c r="CC1320" s="5"/>
      <c r="CD1320" s="440"/>
      <c r="CE1320" s="440"/>
      <c r="CF1320" s="441"/>
      <c r="CG1320" s="442"/>
      <c r="CH1320" s="443"/>
      <c r="CI1320" s="443"/>
      <c r="CJ1320" s="443"/>
      <c r="CK1320" s="443"/>
      <c r="CL1320" s="4"/>
      <c r="CM1320" s="4"/>
      <c r="CN1320" s="5"/>
      <c r="CO1320" s="4"/>
      <c r="CP1320" s="444"/>
      <c r="CQ1320" s="445"/>
      <c r="CR1320" s="446"/>
      <c r="CS1320" s="446"/>
      <c r="CT1320" s="444"/>
      <c r="CU1320" s="444"/>
      <c r="CV1320" s="444"/>
      <c r="CW1320" s="444"/>
      <c r="CX1320" s="447"/>
      <c r="CY1320" s="447"/>
      <c r="CZ1320" s="447"/>
      <c r="DA1320" s="447"/>
      <c r="DB1320" s="448"/>
      <c r="DC1320" s="448"/>
      <c r="DD1320" s="446"/>
      <c r="DE1320" s="439"/>
      <c r="DF1320" s="439"/>
      <c r="DG1320" s="439"/>
      <c r="DH1320" s="439"/>
      <c r="DI1320" s="439"/>
      <c r="DJ1320" s="439"/>
      <c r="DK1320" s="439"/>
      <c r="DL1320" s="446"/>
      <c r="DM1320" s="446"/>
      <c r="DN1320" s="444"/>
      <c r="DO1320" s="444"/>
      <c r="DP1320" s="444"/>
      <c r="DQ1320" s="444"/>
      <c r="DR1320" s="444"/>
      <c r="DS1320" s="441"/>
      <c r="DT1320" s="449"/>
      <c r="DU1320" s="450"/>
      <c r="DV1320" s="450"/>
      <c r="DW1320" s="450"/>
      <c r="DX1320" s="450"/>
      <c r="DY1320" s="450"/>
      <c r="DZ1320" s="450"/>
      <c r="EA1320" s="450"/>
      <c r="EB1320" s="450"/>
      <c r="EC1320" s="450"/>
      <c r="ED1320" s="450"/>
      <c r="EE1320" s="446"/>
      <c r="EF1320" s="446"/>
      <c r="EL1320" s="4"/>
      <c r="EM1320" s="4"/>
      <c r="EN1320" s="5"/>
      <c r="EO1320" s="4"/>
      <c r="FA1320" s="23"/>
      <c r="FB1320" s="24"/>
      <c r="FC1320" s="75"/>
      <c r="FD1320" s="76"/>
      <c r="FF1320" s="89"/>
      <c r="IA1320" s="214"/>
      <c r="IB1320" s="215"/>
      <c r="IC1320" s="214"/>
      <c r="ID1320" s="215"/>
      <c r="IE1320" s="214"/>
      <c r="IF1320" s="214"/>
      <c r="IG1320" s="214"/>
      <c r="IH1320" s="233"/>
      <c r="II1320" s="160"/>
      <c r="IJ1320" s="217"/>
      <c r="IK1320" s="218"/>
      <c r="IL1320" s="218"/>
      <c r="IM1320" s="218"/>
      <c r="IO1320" s="391"/>
    </row>
    <row r="1321" spans="1:249" s="6" customFormat="1" ht="15" x14ac:dyDescent="0.2">
      <c r="A1321" s="467" t="s">
        <v>2165</v>
      </c>
      <c r="B1321" s="467" t="s">
        <v>2149</v>
      </c>
      <c r="C1321" s="393" t="s">
        <v>1353</v>
      </c>
      <c r="D1321" s="468"/>
      <c r="E1321" s="462" t="s">
        <v>2136</v>
      </c>
      <c r="F1321" s="14" t="s">
        <v>2149</v>
      </c>
      <c r="G1321" s="14" t="s">
        <v>2149</v>
      </c>
      <c r="H1321" s="469" t="s">
        <v>2149</v>
      </c>
      <c r="I1321" s="462"/>
      <c r="J1321" s="456"/>
      <c r="K1321" s="11"/>
      <c r="L1321" s="11"/>
      <c r="M1321" s="14"/>
      <c r="N1321" s="470"/>
      <c r="O1321" s="14"/>
      <c r="P1321" s="14"/>
      <c r="Q1321" s="14"/>
      <c r="R1321" s="14"/>
      <c r="S1321" s="14"/>
      <c r="T1321" s="469"/>
      <c r="U1321" s="454"/>
      <c r="V1321" s="454"/>
      <c r="W1321" s="9"/>
      <c r="X1321" s="9"/>
      <c r="Y1321" s="10"/>
      <c r="Z1321" s="495" t="s">
        <v>2165</v>
      </c>
      <c r="AA1321" s="11"/>
      <c r="AB1321" s="472"/>
      <c r="AC1321" s="473"/>
      <c r="AD1321" s="473"/>
      <c r="AE1321" s="496" t="s">
        <v>2165</v>
      </c>
      <c r="AF1321" s="12"/>
      <c r="AG1321" s="12"/>
      <c r="AH1321" s="13"/>
      <c r="AI1321" s="14"/>
      <c r="AJ1321" s="14"/>
      <c r="AK1321" s="7"/>
      <c r="AL1321" s="7"/>
      <c r="AM1321" s="15"/>
      <c r="AN1321" s="15"/>
      <c r="AO1321" s="8"/>
      <c r="AP1321" s="453" t="s">
        <v>748</v>
      </c>
      <c r="AQ1321" s="17"/>
      <c r="AR1321" s="18"/>
      <c r="AS1321" s="19"/>
      <c r="AT1321" s="19"/>
      <c r="AU1321" s="19"/>
      <c r="AV1321" s="19"/>
      <c r="AW1321" s="19"/>
      <c r="AX1321" s="19"/>
      <c r="AY1321" s="19"/>
      <c r="AZ1321" s="20"/>
      <c r="BA1321" s="20"/>
      <c r="BB1321" s="21"/>
      <c r="BC1321" s="22" t="s">
        <v>2163</v>
      </c>
      <c r="BD1321" s="77"/>
      <c r="BE1321" s="91"/>
      <c r="BF1321" s="91"/>
      <c r="BG1321" s="92"/>
      <c r="BH1321"/>
      <c r="BI1321"/>
      <c r="BJ1321"/>
      <c r="BK1321"/>
      <c r="BL1321"/>
      <c r="BM1321"/>
      <c r="BN1321"/>
      <c r="BO1321"/>
      <c r="BP1321"/>
      <c r="BQ1321"/>
      <c r="BR1321"/>
      <c r="BS1321"/>
      <c r="BT1321" s="92"/>
      <c r="BU1321" s="92"/>
      <c r="BV1321" s="92"/>
      <c r="BW1321" s="5"/>
      <c r="BX1321" s="5"/>
      <c r="BY1321" s="5"/>
      <c r="BZ1321" s="5"/>
      <c r="CA1321" s="5"/>
      <c r="CB1321" s="5"/>
      <c r="CC1321" s="5"/>
      <c r="CD1321" s="440"/>
      <c r="CE1321" s="440"/>
      <c r="CF1321" s="441"/>
      <c r="CG1321" s="442"/>
      <c r="CH1321" s="443"/>
      <c r="CI1321" s="443"/>
      <c r="CJ1321" s="443"/>
      <c r="CK1321" s="443"/>
      <c r="CL1321" s="4"/>
      <c r="CM1321" s="4"/>
      <c r="CN1321" s="5"/>
      <c r="CO1321" s="4"/>
      <c r="CP1321" s="444"/>
      <c r="CQ1321" s="445"/>
      <c r="CR1321" s="446"/>
      <c r="CS1321" s="446"/>
      <c r="CT1321" s="444"/>
      <c r="CU1321" s="444"/>
      <c r="CV1321" s="444"/>
      <c r="CW1321" s="444"/>
      <c r="CX1321" s="447"/>
      <c r="CY1321" s="447"/>
      <c r="CZ1321" s="447"/>
      <c r="DA1321" s="447"/>
      <c r="DB1321" s="448"/>
      <c r="DC1321" s="448"/>
      <c r="DD1321" s="446"/>
      <c r="DE1321" s="439"/>
      <c r="DF1321" s="439"/>
      <c r="DG1321" s="439"/>
      <c r="DH1321" s="439"/>
      <c r="DI1321" s="439"/>
      <c r="DJ1321" s="439"/>
      <c r="DK1321" s="439"/>
      <c r="DL1321" s="446"/>
      <c r="DM1321" s="446"/>
      <c r="DN1321" s="444"/>
      <c r="DO1321" s="444"/>
      <c r="DP1321" s="444"/>
      <c r="DQ1321" s="444"/>
      <c r="DR1321" s="444"/>
      <c r="DS1321" s="441"/>
      <c r="DT1321" s="449"/>
      <c r="DU1321" s="450"/>
      <c r="DV1321" s="450"/>
      <c r="DW1321" s="450"/>
      <c r="DX1321" s="450"/>
      <c r="DY1321" s="450"/>
      <c r="DZ1321" s="450"/>
      <c r="EA1321" s="450"/>
      <c r="EB1321" s="450"/>
      <c r="EC1321" s="450"/>
      <c r="ED1321" s="450"/>
      <c r="EE1321" s="446"/>
      <c r="EF1321" s="446"/>
      <c r="EL1321" s="4"/>
      <c r="EM1321" s="4"/>
      <c r="EN1321" s="5"/>
      <c r="EO1321" s="4"/>
      <c r="FA1321" s="23"/>
      <c r="FB1321" s="24"/>
      <c r="FC1321" s="75"/>
      <c r="FD1321" s="76"/>
      <c r="FF1321" s="89"/>
      <c r="IA1321" s="214"/>
      <c r="IB1321" s="215"/>
      <c r="IC1321" s="214"/>
      <c r="ID1321" s="215"/>
      <c r="IE1321" s="214"/>
      <c r="IF1321" s="214"/>
      <c r="IG1321" s="214"/>
      <c r="IH1321" s="233"/>
      <c r="II1321" s="160"/>
      <c r="IJ1321" s="217"/>
      <c r="IK1321" s="218"/>
      <c r="IL1321" s="218"/>
      <c r="IM1321" s="218"/>
      <c r="IO1321" s="391"/>
    </row>
    <row r="1322" spans="1:249" s="6" customFormat="1" ht="15" x14ac:dyDescent="0.2">
      <c r="A1322" s="467" t="s">
        <v>2195</v>
      </c>
      <c r="B1322" s="467" t="s">
        <v>1969</v>
      </c>
      <c r="C1322" s="393" t="s">
        <v>1354</v>
      </c>
      <c r="D1322" s="468"/>
      <c r="E1322" s="462" t="s">
        <v>2137</v>
      </c>
      <c r="F1322" s="14" t="s">
        <v>2149</v>
      </c>
      <c r="G1322" s="14" t="s">
        <v>2149</v>
      </c>
      <c r="H1322" s="469" t="s">
        <v>2149</v>
      </c>
      <c r="I1322" s="462"/>
      <c r="J1322" s="456"/>
      <c r="K1322" s="11"/>
      <c r="L1322" s="11"/>
      <c r="M1322" s="14"/>
      <c r="N1322" s="470"/>
      <c r="O1322" s="14"/>
      <c r="P1322" s="14"/>
      <c r="Q1322" s="14"/>
      <c r="R1322" s="14"/>
      <c r="S1322" s="14"/>
      <c r="T1322" s="469"/>
      <c r="U1322" s="454"/>
      <c r="V1322" s="454"/>
      <c r="W1322" s="9"/>
      <c r="X1322" s="9"/>
      <c r="Y1322" s="10"/>
      <c r="Z1322" s="495" t="s">
        <v>2165</v>
      </c>
      <c r="AA1322" s="11"/>
      <c r="AB1322" s="472"/>
      <c r="AC1322" s="473"/>
      <c r="AD1322" s="473"/>
      <c r="AE1322" s="496" t="s">
        <v>2166</v>
      </c>
      <c r="AF1322" s="12"/>
      <c r="AG1322" s="12"/>
      <c r="AH1322" s="13"/>
      <c r="AI1322" s="14"/>
      <c r="AJ1322" s="14"/>
      <c r="AK1322" s="7"/>
      <c r="AL1322" s="7"/>
      <c r="AM1322" s="15"/>
      <c r="AN1322" s="15"/>
      <c r="AO1322" s="8"/>
      <c r="AP1322" s="453" t="s">
        <v>749</v>
      </c>
      <c r="AQ1322" s="17"/>
      <c r="AR1322" s="18"/>
      <c r="AS1322" s="19"/>
      <c r="AT1322" s="19"/>
      <c r="AU1322" s="19"/>
      <c r="AV1322" s="19"/>
      <c r="AW1322" s="19"/>
      <c r="AX1322" s="19"/>
      <c r="AY1322" s="19"/>
      <c r="AZ1322" s="20"/>
      <c r="BA1322" s="20"/>
      <c r="BB1322" s="21"/>
      <c r="BC1322" s="22" t="s">
        <v>2163</v>
      </c>
      <c r="BD1322" s="77"/>
      <c r="BE1322" s="91"/>
      <c r="BF1322" s="91"/>
      <c r="BG1322" s="92"/>
      <c r="BH1322"/>
      <c r="BI1322"/>
      <c r="BJ1322"/>
      <c r="BK1322"/>
      <c r="BL1322"/>
      <c r="BM1322"/>
      <c r="BN1322"/>
      <c r="BO1322"/>
      <c r="BP1322"/>
      <c r="BQ1322"/>
      <c r="BR1322"/>
      <c r="BS1322"/>
      <c r="BT1322" s="92"/>
      <c r="BU1322" s="92"/>
      <c r="BV1322" s="92"/>
      <c r="BW1322" s="5"/>
      <c r="BX1322" s="5"/>
      <c r="BY1322" s="5"/>
      <c r="BZ1322" s="5"/>
      <c r="CA1322" s="5"/>
      <c r="CB1322" s="5"/>
      <c r="CC1322" s="5"/>
      <c r="CD1322" s="440"/>
      <c r="CE1322" s="440"/>
      <c r="CF1322" s="441"/>
      <c r="CG1322" s="442"/>
      <c r="CH1322" s="443"/>
      <c r="CI1322" s="443"/>
      <c r="CJ1322" s="443"/>
      <c r="CK1322" s="443"/>
      <c r="CL1322" s="4"/>
      <c r="CM1322" s="4"/>
      <c r="CN1322" s="5"/>
      <c r="CO1322" s="4"/>
      <c r="CP1322" s="444"/>
      <c r="CQ1322" s="445"/>
      <c r="CR1322" s="446"/>
      <c r="CS1322" s="446"/>
      <c r="CT1322" s="444"/>
      <c r="CU1322" s="444"/>
      <c r="CV1322" s="444"/>
      <c r="CW1322" s="444"/>
      <c r="CX1322" s="447"/>
      <c r="CY1322" s="447"/>
      <c r="CZ1322" s="447"/>
      <c r="DA1322" s="447"/>
      <c r="DB1322" s="448"/>
      <c r="DC1322" s="448"/>
      <c r="DD1322" s="446"/>
      <c r="DE1322" s="439"/>
      <c r="DF1322" s="439"/>
      <c r="DG1322" s="439"/>
      <c r="DH1322" s="439"/>
      <c r="DI1322" s="439"/>
      <c r="DJ1322" s="439"/>
      <c r="DK1322" s="439"/>
      <c r="DL1322" s="446"/>
      <c r="DM1322" s="446"/>
      <c r="DN1322" s="444"/>
      <c r="DO1322" s="444"/>
      <c r="DP1322" s="444"/>
      <c r="DQ1322" s="444"/>
      <c r="DR1322" s="444"/>
      <c r="DS1322" s="441"/>
      <c r="DT1322" s="449"/>
      <c r="DU1322" s="450"/>
      <c r="DV1322" s="450"/>
      <c r="DW1322" s="450"/>
      <c r="DX1322" s="450"/>
      <c r="DY1322" s="450"/>
      <c r="DZ1322" s="450"/>
      <c r="EA1322" s="450"/>
      <c r="EB1322" s="450"/>
      <c r="EC1322" s="450"/>
      <c r="ED1322" s="450"/>
      <c r="EE1322" s="446"/>
      <c r="EF1322" s="446"/>
      <c r="EL1322" s="4"/>
      <c r="EM1322" s="4"/>
      <c r="EN1322" s="5"/>
      <c r="EO1322" s="4"/>
      <c r="FA1322" s="23"/>
      <c r="FB1322" s="24"/>
      <c r="FC1322" s="75"/>
      <c r="FD1322" s="76"/>
      <c r="FF1322" s="89"/>
      <c r="IA1322" s="214"/>
      <c r="IB1322" s="215"/>
      <c r="IC1322" s="214"/>
      <c r="ID1322" s="215"/>
      <c r="IE1322" s="214"/>
      <c r="IF1322" s="214"/>
      <c r="IG1322" s="214"/>
      <c r="IH1322" s="233"/>
      <c r="II1322" s="160"/>
      <c r="IJ1322" s="217"/>
      <c r="IK1322" s="218"/>
      <c r="IL1322" s="218"/>
      <c r="IM1322" s="218"/>
      <c r="IO1322" s="391"/>
    </row>
    <row r="1323" spans="1:249" s="6" customFormat="1" ht="15" x14ac:dyDescent="0.2">
      <c r="A1323" s="467" t="s">
        <v>2195</v>
      </c>
      <c r="B1323" s="467" t="s">
        <v>2149</v>
      </c>
      <c r="C1323" s="393" t="s">
        <v>1355</v>
      </c>
      <c r="D1323" s="468"/>
      <c r="E1323" s="462" t="s">
        <v>2141</v>
      </c>
      <c r="F1323" s="14" t="s">
        <v>2149</v>
      </c>
      <c r="G1323" s="14" t="s">
        <v>2149</v>
      </c>
      <c r="H1323" s="469" t="s">
        <v>2149</v>
      </c>
      <c r="I1323" s="462"/>
      <c r="J1323" s="456"/>
      <c r="K1323" s="11"/>
      <c r="L1323" s="11"/>
      <c r="M1323" s="14"/>
      <c r="N1323" s="470"/>
      <c r="O1323" s="14"/>
      <c r="P1323" s="14"/>
      <c r="Q1323" s="14"/>
      <c r="R1323" s="14"/>
      <c r="S1323" s="14"/>
      <c r="T1323" s="469"/>
      <c r="U1323" s="454"/>
      <c r="V1323" s="454"/>
      <c r="W1323" s="9"/>
      <c r="X1323" s="9"/>
      <c r="Y1323" s="10"/>
      <c r="Z1323" s="495" t="s">
        <v>2195</v>
      </c>
      <c r="AA1323" s="11"/>
      <c r="AB1323" s="472"/>
      <c r="AC1323" s="473"/>
      <c r="AD1323" s="473"/>
      <c r="AE1323" s="496" t="s">
        <v>2195</v>
      </c>
      <c r="AF1323" s="12"/>
      <c r="AG1323" s="12"/>
      <c r="AH1323" s="13"/>
      <c r="AI1323" s="14"/>
      <c r="AJ1323" s="14"/>
      <c r="AK1323" s="7"/>
      <c r="AL1323" s="7"/>
      <c r="AM1323" s="15"/>
      <c r="AN1323" s="15"/>
      <c r="AO1323" s="8"/>
      <c r="AP1323" s="453" t="s">
        <v>750</v>
      </c>
      <c r="AQ1323" s="17"/>
      <c r="AR1323" s="18"/>
      <c r="AS1323" s="19"/>
      <c r="AT1323" s="19"/>
      <c r="AU1323" s="19"/>
      <c r="AV1323" s="19"/>
      <c r="AW1323" s="19"/>
      <c r="AX1323" s="19"/>
      <c r="AY1323" s="19"/>
      <c r="AZ1323" s="20"/>
      <c r="BA1323" s="20"/>
      <c r="BB1323" s="21"/>
      <c r="BC1323" s="22" t="s">
        <v>2163</v>
      </c>
      <c r="BD1323" s="77"/>
      <c r="BE1323" s="91"/>
      <c r="BF1323" s="91"/>
      <c r="BG1323" s="92"/>
      <c r="BH1323"/>
      <c r="BI1323"/>
      <c r="BJ1323"/>
      <c r="BK1323"/>
      <c r="BL1323"/>
      <c r="BM1323"/>
      <c r="BN1323"/>
      <c r="BO1323"/>
      <c r="BP1323"/>
      <c r="BQ1323"/>
      <c r="BR1323"/>
      <c r="BS1323"/>
      <c r="BT1323" s="92"/>
      <c r="BU1323" s="92"/>
      <c r="BV1323" s="92"/>
      <c r="BW1323" s="5"/>
      <c r="BX1323" s="5"/>
      <c r="BY1323" s="5"/>
      <c r="BZ1323" s="5"/>
      <c r="CA1323" s="5"/>
      <c r="CB1323" s="5"/>
      <c r="CC1323" s="5"/>
      <c r="CD1323" s="440"/>
      <c r="CE1323" s="440"/>
      <c r="CF1323" s="441"/>
      <c r="CG1323" s="442"/>
      <c r="CH1323" s="443"/>
      <c r="CI1323" s="443"/>
      <c r="CJ1323" s="443"/>
      <c r="CK1323" s="443"/>
      <c r="CL1323" s="4"/>
      <c r="CM1323" s="4"/>
      <c r="CN1323" s="5"/>
      <c r="CO1323" s="4"/>
      <c r="CP1323" s="444"/>
      <c r="CQ1323" s="445"/>
      <c r="CR1323" s="446"/>
      <c r="CS1323" s="446"/>
      <c r="CT1323" s="444"/>
      <c r="CU1323" s="444"/>
      <c r="CV1323" s="444"/>
      <c r="CW1323" s="444"/>
      <c r="CX1323" s="447"/>
      <c r="CY1323" s="447"/>
      <c r="CZ1323" s="447"/>
      <c r="DA1323" s="447"/>
      <c r="DB1323" s="448"/>
      <c r="DC1323" s="448"/>
      <c r="DD1323" s="446"/>
      <c r="DE1323" s="439"/>
      <c r="DF1323" s="439"/>
      <c r="DG1323" s="439"/>
      <c r="DH1323" s="439"/>
      <c r="DI1323" s="439"/>
      <c r="DJ1323" s="439"/>
      <c r="DK1323" s="439"/>
      <c r="DL1323" s="446"/>
      <c r="DM1323" s="446"/>
      <c r="DN1323" s="444"/>
      <c r="DO1323" s="444"/>
      <c r="DP1323" s="444"/>
      <c r="DQ1323" s="444"/>
      <c r="DR1323" s="444"/>
      <c r="DS1323" s="441"/>
      <c r="DT1323" s="449"/>
      <c r="DU1323" s="450"/>
      <c r="DV1323" s="450"/>
      <c r="DW1323" s="450"/>
      <c r="DX1323" s="450"/>
      <c r="DY1323" s="450"/>
      <c r="DZ1323" s="450"/>
      <c r="EA1323" s="450"/>
      <c r="EB1323" s="450"/>
      <c r="EC1323" s="450"/>
      <c r="ED1323" s="450"/>
      <c r="EE1323" s="446"/>
      <c r="EF1323" s="446"/>
      <c r="EL1323" s="4"/>
      <c r="EM1323" s="4"/>
      <c r="EN1323" s="5"/>
      <c r="EO1323" s="4"/>
      <c r="FA1323" s="23"/>
      <c r="FB1323" s="24"/>
      <c r="FC1323" s="75"/>
      <c r="FD1323" s="76"/>
      <c r="FF1323" s="89"/>
      <c r="IA1323" s="214"/>
      <c r="IB1323" s="215"/>
      <c r="IC1323" s="214"/>
      <c r="ID1323" s="215"/>
      <c r="IE1323" s="214"/>
      <c r="IF1323" s="214"/>
      <c r="IG1323" s="214"/>
      <c r="IH1323" s="233"/>
      <c r="II1323" s="160"/>
      <c r="IJ1323" s="217"/>
      <c r="IK1323" s="218"/>
      <c r="IL1323" s="218"/>
      <c r="IM1323" s="218"/>
      <c r="IO1323" s="391"/>
    </row>
    <row r="1324" spans="1:249" s="6" customFormat="1" ht="15" x14ac:dyDescent="0.2">
      <c r="A1324" s="467" t="s">
        <v>2195</v>
      </c>
      <c r="B1324" s="467" t="s">
        <v>2149</v>
      </c>
      <c r="C1324" s="393" t="s">
        <v>1356</v>
      </c>
      <c r="D1324" s="468"/>
      <c r="E1324" s="462" t="s">
        <v>2141</v>
      </c>
      <c r="F1324" s="14" t="s">
        <v>2149</v>
      </c>
      <c r="G1324" s="14" t="s">
        <v>2149</v>
      </c>
      <c r="H1324" s="469" t="s">
        <v>2149</v>
      </c>
      <c r="I1324" s="462"/>
      <c r="J1324" s="456"/>
      <c r="K1324" s="11"/>
      <c r="L1324" s="11"/>
      <c r="M1324" s="14"/>
      <c r="N1324" s="470"/>
      <c r="O1324" s="14"/>
      <c r="P1324" s="14"/>
      <c r="Q1324" s="14"/>
      <c r="R1324" s="14"/>
      <c r="S1324" s="14"/>
      <c r="T1324" s="469"/>
      <c r="U1324" s="454"/>
      <c r="V1324" s="454"/>
      <c r="W1324" s="9"/>
      <c r="X1324" s="9"/>
      <c r="Y1324" s="10"/>
      <c r="Z1324" s="495" t="s">
        <v>2195</v>
      </c>
      <c r="AA1324" s="11"/>
      <c r="AB1324" s="472"/>
      <c r="AC1324" s="473"/>
      <c r="AD1324" s="473"/>
      <c r="AE1324" s="496" t="s">
        <v>2195</v>
      </c>
      <c r="AF1324" s="12"/>
      <c r="AG1324" s="12"/>
      <c r="AH1324" s="13"/>
      <c r="AI1324" s="14"/>
      <c r="AJ1324" s="14"/>
      <c r="AK1324" s="7"/>
      <c r="AL1324" s="7"/>
      <c r="AM1324" s="15"/>
      <c r="AN1324" s="15"/>
      <c r="AO1324" s="8"/>
      <c r="AP1324" s="453" t="s">
        <v>751</v>
      </c>
      <c r="AQ1324" s="17"/>
      <c r="AR1324" s="18"/>
      <c r="AS1324" s="19"/>
      <c r="AT1324" s="19"/>
      <c r="AU1324" s="19"/>
      <c r="AV1324" s="19"/>
      <c r="AW1324" s="19"/>
      <c r="AX1324" s="19"/>
      <c r="AY1324" s="19"/>
      <c r="AZ1324" s="20"/>
      <c r="BA1324" s="20"/>
      <c r="BB1324" s="21"/>
      <c r="BC1324" s="22" t="s">
        <v>2179</v>
      </c>
      <c r="BD1324" s="77"/>
      <c r="BE1324" s="91"/>
      <c r="BF1324" s="91"/>
      <c r="BG1324" s="92"/>
      <c r="BH1324"/>
      <c r="BI1324"/>
      <c r="BJ1324"/>
      <c r="BK1324"/>
      <c r="BL1324"/>
      <c r="BM1324"/>
      <c r="BN1324"/>
      <c r="BO1324"/>
      <c r="BP1324"/>
      <c r="BQ1324"/>
      <c r="BR1324"/>
      <c r="BS1324"/>
      <c r="BT1324" s="92"/>
      <c r="BU1324" s="92"/>
      <c r="BV1324" s="92"/>
      <c r="BW1324" s="5"/>
      <c r="BX1324" s="5"/>
      <c r="BY1324" s="5"/>
      <c r="BZ1324" s="5"/>
      <c r="CA1324" s="5"/>
      <c r="CB1324" s="5"/>
      <c r="CC1324" s="5"/>
      <c r="CD1324" s="440"/>
      <c r="CE1324" s="440"/>
      <c r="CF1324" s="441"/>
      <c r="CG1324" s="442"/>
      <c r="CH1324" s="443"/>
      <c r="CI1324" s="443"/>
      <c r="CJ1324" s="443"/>
      <c r="CK1324" s="443"/>
      <c r="CL1324" s="4"/>
      <c r="CM1324" s="4"/>
      <c r="CN1324" s="5"/>
      <c r="CO1324" s="4"/>
      <c r="CP1324" s="444"/>
      <c r="CQ1324" s="445"/>
      <c r="CR1324" s="446"/>
      <c r="CS1324" s="446"/>
      <c r="CT1324" s="444"/>
      <c r="CU1324" s="444"/>
      <c r="CV1324" s="444"/>
      <c r="CW1324" s="444"/>
      <c r="CX1324" s="447"/>
      <c r="CY1324" s="447"/>
      <c r="CZ1324" s="447"/>
      <c r="DA1324" s="447"/>
      <c r="DB1324" s="448"/>
      <c r="DC1324" s="448"/>
      <c r="DD1324" s="446"/>
      <c r="DE1324" s="439"/>
      <c r="DF1324" s="439"/>
      <c r="DG1324" s="439"/>
      <c r="DH1324" s="439"/>
      <c r="DI1324" s="439"/>
      <c r="DJ1324" s="439"/>
      <c r="DK1324" s="439"/>
      <c r="DL1324" s="446"/>
      <c r="DM1324" s="446"/>
      <c r="DN1324" s="444"/>
      <c r="DO1324" s="444"/>
      <c r="DP1324" s="444"/>
      <c r="DQ1324" s="444"/>
      <c r="DR1324" s="444"/>
      <c r="DS1324" s="441"/>
      <c r="DT1324" s="449"/>
      <c r="DU1324" s="450"/>
      <c r="DV1324" s="450"/>
      <c r="DW1324" s="450"/>
      <c r="DX1324" s="450"/>
      <c r="DY1324" s="450"/>
      <c r="DZ1324" s="450"/>
      <c r="EA1324" s="450"/>
      <c r="EB1324" s="450"/>
      <c r="EC1324" s="450"/>
      <c r="ED1324" s="450"/>
      <c r="EE1324" s="446"/>
      <c r="EF1324" s="446"/>
      <c r="EL1324" s="4"/>
      <c r="EM1324" s="4"/>
      <c r="EN1324" s="5"/>
      <c r="EO1324" s="4"/>
      <c r="FA1324" s="23"/>
      <c r="FB1324" s="24"/>
      <c r="FC1324" s="75"/>
      <c r="FD1324" s="76"/>
      <c r="FF1324" s="89"/>
      <c r="IA1324" s="214"/>
      <c r="IB1324" s="215"/>
      <c r="IC1324" s="214"/>
      <c r="ID1324" s="215"/>
      <c r="IE1324" s="214"/>
      <c r="IF1324" s="214"/>
      <c r="IG1324" s="214"/>
      <c r="IH1324" s="233"/>
      <c r="II1324" s="160"/>
      <c r="IJ1324" s="217"/>
      <c r="IK1324" s="218"/>
      <c r="IL1324" s="218"/>
      <c r="IM1324" s="218"/>
      <c r="IO1324" s="391"/>
    </row>
    <row r="1325" spans="1:249" s="6" customFormat="1" ht="15" x14ac:dyDescent="0.2">
      <c r="A1325" s="467" t="s">
        <v>2195</v>
      </c>
      <c r="B1325" s="467" t="s">
        <v>2149</v>
      </c>
      <c r="C1325" s="393" t="s">
        <v>1357</v>
      </c>
      <c r="D1325" s="468"/>
      <c r="E1325" s="462" t="s">
        <v>2139</v>
      </c>
      <c r="F1325" s="14" t="s">
        <v>2149</v>
      </c>
      <c r="G1325" s="14" t="s">
        <v>2149</v>
      </c>
      <c r="H1325" s="469" t="s">
        <v>2149</v>
      </c>
      <c r="I1325" s="462"/>
      <c r="J1325" s="456"/>
      <c r="K1325" s="11"/>
      <c r="L1325" s="11"/>
      <c r="M1325" s="14"/>
      <c r="N1325" s="470"/>
      <c r="O1325" s="14"/>
      <c r="P1325" s="14"/>
      <c r="Q1325" s="14"/>
      <c r="R1325" s="14"/>
      <c r="S1325" s="14"/>
      <c r="T1325" s="469"/>
      <c r="U1325" s="454"/>
      <c r="V1325" s="454"/>
      <c r="W1325" s="9"/>
      <c r="X1325" s="9"/>
      <c r="Y1325" s="10"/>
      <c r="Z1325" s="495" t="s">
        <v>2195</v>
      </c>
      <c r="AA1325" s="11"/>
      <c r="AB1325" s="472"/>
      <c r="AC1325" s="473"/>
      <c r="AD1325" s="473"/>
      <c r="AE1325" s="496" t="s">
        <v>2195</v>
      </c>
      <c r="AF1325" s="12"/>
      <c r="AG1325" s="12"/>
      <c r="AH1325" s="13"/>
      <c r="AI1325" s="14"/>
      <c r="AJ1325" s="14"/>
      <c r="AK1325" s="7"/>
      <c r="AL1325" s="7"/>
      <c r="AM1325" s="15"/>
      <c r="AN1325" s="15"/>
      <c r="AO1325" s="8"/>
      <c r="AP1325" s="453" t="s">
        <v>752</v>
      </c>
      <c r="AQ1325" s="17"/>
      <c r="AR1325" s="18"/>
      <c r="AS1325" s="19"/>
      <c r="AT1325" s="19"/>
      <c r="AU1325" s="19"/>
      <c r="AV1325" s="19"/>
      <c r="AW1325" s="19"/>
      <c r="AX1325" s="19"/>
      <c r="AY1325" s="19"/>
      <c r="AZ1325" s="20"/>
      <c r="BA1325" s="20"/>
      <c r="BB1325" s="21"/>
      <c r="BC1325" s="22" t="s">
        <v>2179</v>
      </c>
      <c r="BD1325" s="77"/>
      <c r="BE1325" s="91"/>
      <c r="BF1325" s="91"/>
      <c r="BG1325" s="92"/>
      <c r="BH1325"/>
      <c r="BI1325"/>
      <c r="BJ1325"/>
      <c r="BK1325"/>
      <c r="BL1325"/>
      <c r="BM1325"/>
      <c r="BN1325"/>
      <c r="BO1325"/>
      <c r="BP1325"/>
      <c r="BQ1325"/>
      <c r="BR1325"/>
      <c r="BS1325"/>
      <c r="BT1325" s="92"/>
      <c r="BU1325" s="92"/>
      <c r="BV1325" s="92"/>
      <c r="BW1325" s="5"/>
      <c r="BX1325" s="5"/>
      <c r="BY1325" s="5"/>
      <c r="BZ1325" s="5"/>
      <c r="CA1325" s="5"/>
      <c r="CB1325" s="5"/>
      <c r="CC1325" s="5"/>
      <c r="CD1325" s="440"/>
      <c r="CE1325" s="440"/>
      <c r="CF1325" s="441"/>
      <c r="CG1325" s="442"/>
      <c r="CH1325" s="443"/>
      <c r="CI1325" s="443"/>
      <c r="CJ1325" s="443"/>
      <c r="CK1325" s="443"/>
      <c r="CL1325" s="4"/>
      <c r="CM1325" s="4"/>
      <c r="CN1325" s="5"/>
      <c r="CO1325" s="4"/>
      <c r="CP1325" s="444"/>
      <c r="CQ1325" s="445"/>
      <c r="CR1325" s="446"/>
      <c r="CS1325" s="446"/>
      <c r="CT1325" s="444"/>
      <c r="CU1325" s="444"/>
      <c r="CV1325" s="444"/>
      <c r="CW1325" s="444"/>
      <c r="CX1325" s="447"/>
      <c r="CY1325" s="447"/>
      <c r="CZ1325" s="447"/>
      <c r="DA1325" s="447"/>
      <c r="DB1325" s="448"/>
      <c r="DC1325" s="448"/>
      <c r="DD1325" s="446"/>
      <c r="DE1325" s="439"/>
      <c r="DF1325" s="439"/>
      <c r="DG1325" s="439"/>
      <c r="DH1325" s="439"/>
      <c r="DI1325" s="439"/>
      <c r="DJ1325" s="439"/>
      <c r="DK1325" s="439"/>
      <c r="DL1325" s="446"/>
      <c r="DM1325" s="446"/>
      <c r="DN1325" s="444"/>
      <c r="DO1325" s="444"/>
      <c r="DP1325" s="444"/>
      <c r="DQ1325" s="444"/>
      <c r="DR1325" s="444"/>
      <c r="DS1325" s="441"/>
      <c r="DT1325" s="449"/>
      <c r="DU1325" s="450"/>
      <c r="DV1325" s="450"/>
      <c r="DW1325" s="450"/>
      <c r="DX1325" s="450"/>
      <c r="DY1325" s="450"/>
      <c r="DZ1325" s="450"/>
      <c r="EA1325" s="450"/>
      <c r="EB1325" s="450"/>
      <c r="EC1325" s="450"/>
      <c r="ED1325" s="450"/>
      <c r="EE1325" s="446"/>
      <c r="EF1325" s="446"/>
      <c r="EL1325" s="4"/>
      <c r="EM1325" s="4"/>
      <c r="EN1325" s="5"/>
      <c r="EO1325" s="4"/>
      <c r="FA1325" s="23"/>
      <c r="FB1325" s="24"/>
      <c r="FC1325" s="75"/>
      <c r="FD1325" s="76"/>
      <c r="FF1325" s="89"/>
      <c r="IA1325" s="214"/>
      <c r="IB1325" s="215"/>
      <c r="IC1325" s="214"/>
      <c r="ID1325" s="215"/>
      <c r="IE1325" s="214"/>
      <c r="IF1325" s="214"/>
      <c r="IG1325" s="214"/>
      <c r="IH1325" s="233"/>
      <c r="II1325" s="160"/>
      <c r="IJ1325" s="217"/>
      <c r="IK1325" s="218"/>
      <c r="IL1325" s="218"/>
      <c r="IM1325" s="218"/>
      <c r="IO1325" s="391"/>
    </row>
    <row r="1326" spans="1:249" s="6" customFormat="1" ht="15" x14ac:dyDescent="0.2">
      <c r="A1326" s="467" t="s">
        <v>2195</v>
      </c>
      <c r="B1326" s="467" t="s">
        <v>1969</v>
      </c>
      <c r="C1326" s="393" t="s">
        <v>1358</v>
      </c>
      <c r="D1326" s="468"/>
      <c r="E1326" s="462" t="s">
        <v>2137</v>
      </c>
      <c r="F1326" s="14" t="s">
        <v>2149</v>
      </c>
      <c r="G1326" s="14" t="s">
        <v>2149</v>
      </c>
      <c r="H1326" s="469" t="s">
        <v>2149</v>
      </c>
      <c r="I1326" s="462"/>
      <c r="J1326" s="456"/>
      <c r="K1326" s="11"/>
      <c r="L1326" s="11"/>
      <c r="M1326" s="14"/>
      <c r="N1326" s="470"/>
      <c r="O1326" s="14"/>
      <c r="P1326" s="14"/>
      <c r="Q1326" s="14"/>
      <c r="R1326" s="14"/>
      <c r="S1326" s="14"/>
      <c r="T1326" s="469"/>
      <c r="U1326" s="454"/>
      <c r="V1326" s="454"/>
      <c r="W1326" s="9"/>
      <c r="X1326" s="9"/>
      <c r="Y1326" s="10"/>
      <c r="Z1326" s="495" t="s">
        <v>2194</v>
      </c>
      <c r="AA1326" s="11"/>
      <c r="AB1326" s="472"/>
      <c r="AC1326" s="473"/>
      <c r="AD1326" s="473"/>
      <c r="AE1326" s="496" t="s">
        <v>2166</v>
      </c>
      <c r="AF1326" s="12"/>
      <c r="AG1326" s="12"/>
      <c r="AH1326" s="13"/>
      <c r="AI1326" s="14"/>
      <c r="AJ1326" s="14"/>
      <c r="AK1326" s="7"/>
      <c r="AL1326" s="7"/>
      <c r="AM1326" s="15"/>
      <c r="AN1326" s="15"/>
      <c r="AO1326" s="8"/>
      <c r="AP1326" s="453" t="s">
        <v>753</v>
      </c>
      <c r="AQ1326" s="17"/>
      <c r="AR1326" s="18"/>
      <c r="AS1326" s="19"/>
      <c r="AT1326" s="19"/>
      <c r="AU1326" s="19"/>
      <c r="AV1326" s="19"/>
      <c r="AW1326" s="19"/>
      <c r="AX1326" s="19"/>
      <c r="AY1326" s="19"/>
      <c r="AZ1326" s="20"/>
      <c r="BA1326" s="20"/>
      <c r="BB1326" s="21"/>
      <c r="BC1326" s="22" t="s">
        <v>2163</v>
      </c>
      <c r="BD1326" s="77"/>
      <c r="BE1326" s="91"/>
      <c r="BF1326" s="91"/>
      <c r="BG1326" s="92"/>
      <c r="BH1326"/>
      <c r="BI1326"/>
      <c r="BJ1326"/>
      <c r="BK1326"/>
      <c r="BL1326"/>
      <c r="BM1326"/>
      <c r="BN1326"/>
      <c r="BO1326"/>
      <c r="BP1326"/>
      <c r="BQ1326"/>
      <c r="BR1326"/>
      <c r="BS1326"/>
      <c r="BT1326" s="92"/>
      <c r="BU1326" s="92"/>
      <c r="BV1326" s="92"/>
      <c r="BW1326" s="5"/>
      <c r="BX1326" s="5"/>
      <c r="BY1326" s="5"/>
      <c r="BZ1326" s="5"/>
      <c r="CA1326" s="5"/>
      <c r="CB1326" s="5"/>
      <c r="CC1326" s="5"/>
      <c r="CD1326" s="440"/>
      <c r="CE1326" s="440"/>
      <c r="CF1326" s="441"/>
      <c r="CG1326" s="442"/>
      <c r="CH1326" s="443"/>
      <c r="CI1326" s="443"/>
      <c r="CJ1326" s="443"/>
      <c r="CK1326" s="443"/>
      <c r="CL1326" s="4"/>
      <c r="CM1326" s="4"/>
      <c r="CN1326" s="5"/>
      <c r="CO1326" s="4"/>
      <c r="CP1326" s="444"/>
      <c r="CQ1326" s="445"/>
      <c r="CR1326" s="446"/>
      <c r="CS1326" s="446"/>
      <c r="CT1326" s="444"/>
      <c r="CU1326" s="444"/>
      <c r="CV1326" s="444"/>
      <c r="CW1326" s="444"/>
      <c r="CX1326" s="447"/>
      <c r="CY1326" s="447"/>
      <c r="CZ1326" s="447"/>
      <c r="DA1326" s="447"/>
      <c r="DB1326" s="448"/>
      <c r="DC1326" s="448"/>
      <c r="DD1326" s="446"/>
      <c r="DE1326" s="439"/>
      <c r="DF1326" s="439"/>
      <c r="DG1326" s="439"/>
      <c r="DH1326" s="439"/>
      <c r="DI1326" s="439"/>
      <c r="DJ1326" s="439"/>
      <c r="DK1326" s="439"/>
      <c r="DL1326" s="446"/>
      <c r="DM1326" s="446"/>
      <c r="DN1326" s="444"/>
      <c r="DO1326" s="444"/>
      <c r="DP1326" s="444"/>
      <c r="DQ1326" s="444"/>
      <c r="DR1326" s="444"/>
      <c r="DS1326" s="441"/>
      <c r="DT1326" s="449"/>
      <c r="DU1326" s="450"/>
      <c r="DV1326" s="450"/>
      <c r="DW1326" s="450"/>
      <c r="DX1326" s="450"/>
      <c r="DY1326" s="450"/>
      <c r="DZ1326" s="450"/>
      <c r="EA1326" s="450"/>
      <c r="EB1326" s="450"/>
      <c r="EC1326" s="450"/>
      <c r="ED1326" s="450"/>
      <c r="EE1326" s="446"/>
      <c r="EF1326" s="446"/>
      <c r="EL1326" s="4"/>
      <c r="EM1326" s="4"/>
      <c r="EN1326" s="5"/>
      <c r="EO1326" s="4"/>
      <c r="FA1326" s="23"/>
      <c r="FB1326" s="24"/>
      <c r="FC1326" s="75"/>
      <c r="FD1326" s="76"/>
      <c r="FF1326" s="89"/>
      <c r="IA1326" s="214"/>
      <c r="IB1326" s="215"/>
      <c r="IC1326" s="214"/>
      <c r="ID1326" s="215"/>
      <c r="IE1326" s="214"/>
      <c r="IF1326" s="214"/>
      <c r="IG1326" s="214"/>
      <c r="IH1326" s="233"/>
      <c r="II1326" s="160"/>
      <c r="IJ1326" s="217"/>
      <c r="IK1326" s="218"/>
      <c r="IL1326" s="218"/>
      <c r="IM1326" s="218"/>
      <c r="IO1326" s="391"/>
    </row>
    <row r="1327" spans="1:249" s="6" customFormat="1" ht="15" x14ac:dyDescent="0.2">
      <c r="A1327" s="467" t="s">
        <v>2195</v>
      </c>
      <c r="B1327" s="467" t="s">
        <v>2149</v>
      </c>
      <c r="C1327" s="393" t="s">
        <v>1359</v>
      </c>
      <c r="D1327" s="468"/>
      <c r="E1327" s="462" t="s">
        <v>2141</v>
      </c>
      <c r="F1327" s="14" t="s">
        <v>2149</v>
      </c>
      <c r="G1327" s="14" t="s">
        <v>2149</v>
      </c>
      <c r="H1327" s="469" t="s">
        <v>2149</v>
      </c>
      <c r="I1327" s="462"/>
      <c r="J1327" s="456"/>
      <c r="K1327" s="11"/>
      <c r="L1327" s="11"/>
      <c r="M1327" s="14"/>
      <c r="N1327" s="470"/>
      <c r="O1327" s="14"/>
      <c r="P1327" s="14"/>
      <c r="Q1327" s="14"/>
      <c r="R1327" s="14"/>
      <c r="S1327" s="14"/>
      <c r="T1327" s="469"/>
      <c r="U1327" s="454"/>
      <c r="V1327" s="454"/>
      <c r="W1327" s="9"/>
      <c r="X1327" s="9"/>
      <c r="Y1327" s="10"/>
      <c r="Z1327" s="495" t="s">
        <v>2195</v>
      </c>
      <c r="AA1327" s="11"/>
      <c r="AB1327" s="472"/>
      <c r="AC1327" s="473"/>
      <c r="AD1327" s="473"/>
      <c r="AE1327" s="496" t="s">
        <v>2195</v>
      </c>
      <c r="AF1327" s="12"/>
      <c r="AG1327" s="12"/>
      <c r="AH1327" s="13"/>
      <c r="AI1327" s="14"/>
      <c r="AJ1327" s="14"/>
      <c r="AK1327" s="7"/>
      <c r="AL1327" s="7"/>
      <c r="AM1327" s="15"/>
      <c r="AN1327" s="15"/>
      <c r="AO1327" s="8"/>
      <c r="AP1327" s="453" t="s">
        <v>754</v>
      </c>
      <c r="AQ1327" s="17"/>
      <c r="AR1327" s="18"/>
      <c r="AS1327" s="19"/>
      <c r="AT1327" s="19"/>
      <c r="AU1327" s="19"/>
      <c r="AV1327" s="19"/>
      <c r="AW1327" s="19"/>
      <c r="AX1327" s="19"/>
      <c r="AY1327" s="19"/>
      <c r="AZ1327" s="20"/>
      <c r="BA1327" s="20"/>
      <c r="BB1327" s="21"/>
      <c r="BC1327" s="22" t="s">
        <v>2179</v>
      </c>
      <c r="BD1327" s="77"/>
      <c r="BE1327" s="91"/>
      <c r="BF1327" s="91"/>
      <c r="BG1327" s="92"/>
      <c r="BH1327"/>
      <c r="BI1327"/>
      <c r="BJ1327"/>
      <c r="BK1327"/>
      <c r="BL1327"/>
      <c r="BM1327"/>
      <c r="BN1327"/>
      <c r="BO1327"/>
      <c r="BP1327"/>
      <c r="BQ1327"/>
      <c r="BR1327"/>
      <c r="BS1327"/>
      <c r="BT1327" s="92"/>
      <c r="BU1327" s="92"/>
      <c r="BV1327" s="92"/>
      <c r="BW1327" s="5"/>
      <c r="BX1327" s="5"/>
      <c r="BY1327" s="5"/>
      <c r="BZ1327" s="5"/>
      <c r="CA1327" s="5"/>
      <c r="CB1327" s="5"/>
      <c r="CC1327" s="5"/>
      <c r="CD1327" s="440"/>
      <c r="CE1327" s="440"/>
      <c r="CF1327" s="441"/>
      <c r="CG1327" s="442"/>
      <c r="CH1327" s="443"/>
      <c r="CI1327" s="443"/>
      <c r="CJ1327" s="443"/>
      <c r="CK1327" s="443"/>
      <c r="CL1327" s="4"/>
      <c r="CM1327" s="4"/>
      <c r="CN1327" s="5"/>
      <c r="CO1327" s="4"/>
      <c r="CP1327" s="444"/>
      <c r="CQ1327" s="445"/>
      <c r="CR1327" s="446"/>
      <c r="CS1327" s="446"/>
      <c r="CT1327" s="444"/>
      <c r="CU1327" s="444"/>
      <c r="CV1327" s="444"/>
      <c r="CW1327" s="444"/>
      <c r="CX1327" s="447"/>
      <c r="CY1327" s="447"/>
      <c r="CZ1327" s="447"/>
      <c r="DA1327" s="447"/>
      <c r="DB1327" s="448"/>
      <c r="DC1327" s="448"/>
      <c r="DD1327" s="446"/>
      <c r="DE1327" s="439"/>
      <c r="DF1327" s="439"/>
      <c r="DG1327" s="439"/>
      <c r="DH1327" s="439"/>
      <c r="DI1327" s="439"/>
      <c r="DJ1327" s="439"/>
      <c r="DK1327" s="439"/>
      <c r="DL1327" s="446"/>
      <c r="DM1327" s="446"/>
      <c r="DN1327" s="444"/>
      <c r="DO1327" s="444"/>
      <c r="DP1327" s="444"/>
      <c r="DQ1327" s="444"/>
      <c r="DR1327" s="444"/>
      <c r="DS1327" s="441"/>
      <c r="DT1327" s="449"/>
      <c r="DU1327" s="450"/>
      <c r="DV1327" s="450"/>
      <c r="DW1327" s="450"/>
      <c r="DX1327" s="450"/>
      <c r="DY1327" s="450"/>
      <c r="DZ1327" s="450"/>
      <c r="EA1327" s="450"/>
      <c r="EB1327" s="450"/>
      <c r="EC1327" s="450"/>
      <c r="ED1327" s="450"/>
      <c r="EE1327" s="446"/>
      <c r="EF1327" s="446"/>
      <c r="EL1327" s="4"/>
      <c r="EM1327" s="4"/>
      <c r="EN1327" s="5"/>
      <c r="EO1327" s="4"/>
      <c r="FA1327" s="23"/>
      <c r="FB1327" s="24"/>
      <c r="FC1327" s="75"/>
      <c r="FD1327" s="76"/>
      <c r="FF1327" s="89"/>
      <c r="IA1327" s="214"/>
      <c r="IB1327" s="215"/>
      <c r="IC1327" s="214"/>
      <c r="ID1327" s="215"/>
      <c r="IE1327" s="214"/>
      <c r="IF1327" s="214"/>
      <c r="IG1327" s="214"/>
      <c r="IH1327" s="233"/>
      <c r="II1327" s="160"/>
      <c r="IJ1327" s="217"/>
      <c r="IK1327" s="218"/>
      <c r="IL1327" s="218"/>
      <c r="IM1327" s="218"/>
      <c r="IO1327" s="391"/>
    </row>
    <row r="1328" spans="1:249" s="6" customFormat="1" ht="15" x14ac:dyDescent="0.2">
      <c r="A1328" s="467" t="s">
        <v>2195</v>
      </c>
      <c r="B1328" s="467" t="s">
        <v>2149</v>
      </c>
      <c r="C1328" s="393" t="s">
        <v>1360</v>
      </c>
      <c r="D1328" s="468"/>
      <c r="E1328" s="462" t="s">
        <v>2137</v>
      </c>
      <c r="F1328" s="14" t="s">
        <v>2149</v>
      </c>
      <c r="G1328" s="14" t="s">
        <v>2149</v>
      </c>
      <c r="H1328" s="469" t="s">
        <v>2149</v>
      </c>
      <c r="I1328" s="462"/>
      <c r="J1328" s="456"/>
      <c r="K1328" s="11"/>
      <c r="L1328" s="11"/>
      <c r="M1328" s="14"/>
      <c r="N1328" s="470"/>
      <c r="O1328" s="14"/>
      <c r="P1328" s="14"/>
      <c r="Q1328" s="14"/>
      <c r="R1328" s="14"/>
      <c r="S1328" s="14"/>
      <c r="T1328" s="469"/>
      <c r="U1328" s="454"/>
      <c r="V1328" s="454"/>
      <c r="W1328" s="9"/>
      <c r="X1328" s="9"/>
      <c r="Y1328" s="10"/>
      <c r="Z1328" s="495" t="s">
        <v>2195</v>
      </c>
      <c r="AA1328" s="11"/>
      <c r="AB1328" s="472"/>
      <c r="AC1328" s="473"/>
      <c r="AD1328" s="473"/>
      <c r="AE1328" s="496" t="s">
        <v>2195</v>
      </c>
      <c r="AF1328" s="12"/>
      <c r="AG1328" s="12"/>
      <c r="AH1328" s="13"/>
      <c r="AI1328" s="14"/>
      <c r="AJ1328" s="14"/>
      <c r="AK1328" s="7"/>
      <c r="AL1328" s="7"/>
      <c r="AM1328" s="15"/>
      <c r="AN1328" s="15"/>
      <c r="AO1328" s="8"/>
      <c r="AP1328" s="453" t="s">
        <v>755</v>
      </c>
      <c r="AQ1328" s="17"/>
      <c r="AR1328" s="18"/>
      <c r="AS1328" s="19"/>
      <c r="AT1328" s="19"/>
      <c r="AU1328" s="19"/>
      <c r="AV1328" s="19"/>
      <c r="AW1328" s="19"/>
      <c r="AX1328" s="19"/>
      <c r="AY1328" s="19"/>
      <c r="AZ1328" s="20"/>
      <c r="BA1328" s="20"/>
      <c r="BB1328" s="21"/>
      <c r="BC1328" s="22" t="s">
        <v>2179</v>
      </c>
      <c r="BD1328" s="77"/>
      <c r="BE1328" s="91"/>
      <c r="BF1328" s="91"/>
      <c r="BG1328" s="92"/>
      <c r="BH1328"/>
      <c r="BI1328"/>
      <c r="BJ1328"/>
      <c r="BK1328"/>
      <c r="BL1328"/>
      <c r="BM1328"/>
      <c r="BN1328"/>
      <c r="BO1328"/>
      <c r="BP1328"/>
      <c r="BQ1328"/>
      <c r="BR1328"/>
      <c r="BS1328"/>
      <c r="BT1328" s="92"/>
      <c r="BU1328" s="92"/>
      <c r="BV1328" s="92"/>
      <c r="BW1328" s="5"/>
      <c r="BX1328" s="5"/>
      <c r="BY1328" s="5"/>
      <c r="BZ1328" s="5"/>
      <c r="CA1328" s="5"/>
      <c r="CB1328" s="5"/>
      <c r="CC1328" s="5"/>
      <c r="CD1328" s="440"/>
      <c r="CE1328" s="440"/>
      <c r="CF1328" s="441"/>
      <c r="CG1328" s="442"/>
      <c r="CH1328" s="443"/>
      <c r="CI1328" s="443"/>
      <c r="CJ1328" s="443"/>
      <c r="CK1328" s="443"/>
      <c r="CL1328" s="4"/>
      <c r="CM1328" s="4"/>
      <c r="CN1328" s="5"/>
      <c r="CO1328" s="4"/>
      <c r="CP1328" s="444"/>
      <c r="CQ1328" s="445"/>
      <c r="CR1328" s="446"/>
      <c r="CS1328" s="446"/>
      <c r="CT1328" s="444"/>
      <c r="CU1328" s="444"/>
      <c r="CV1328" s="444"/>
      <c r="CW1328" s="444"/>
      <c r="CX1328" s="447"/>
      <c r="CY1328" s="447"/>
      <c r="CZ1328" s="447"/>
      <c r="DA1328" s="447"/>
      <c r="DB1328" s="448"/>
      <c r="DC1328" s="448"/>
      <c r="DD1328" s="446"/>
      <c r="DE1328" s="439"/>
      <c r="DF1328" s="439"/>
      <c r="DG1328" s="439"/>
      <c r="DH1328" s="439"/>
      <c r="DI1328" s="439"/>
      <c r="DJ1328" s="439"/>
      <c r="DK1328" s="439"/>
      <c r="DL1328" s="446"/>
      <c r="DM1328" s="446"/>
      <c r="DN1328" s="444"/>
      <c r="DO1328" s="444"/>
      <c r="DP1328" s="444"/>
      <c r="DQ1328" s="444"/>
      <c r="DR1328" s="444"/>
      <c r="DS1328" s="441"/>
      <c r="DT1328" s="449"/>
      <c r="DU1328" s="450"/>
      <c r="DV1328" s="450"/>
      <c r="DW1328" s="450"/>
      <c r="DX1328" s="450"/>
      <c r="DY1328" s="450"/>
      <c r="DZ1328" s="450"/>
      <c r="EA1328" s="450"/>
      <c r="EB1328" s="450"/>
      <c r="EC1328" s="450"/>
      <c r="ED1328" s="450"/>
      <c r="EE1328" s="446"/>
      <c r="EF1328" s="446"/>
      <c r="EL1328" s="4"/>
      <c r="EM1328" s="4"/>
      <c r="EN1328" s="5"/>
      <c r="EO1328" s="4"/>
      <c r="FA1328" s="23"/>
      <c r="FB1328" s="24"/>
      <c r="FC1328" s="75"/>
      <c r="FD1328" s="76"/>
      <c r="FF1328" s="89"/>
      <c r="IA1328" s="214"/>
      <c r="IB1328" s="215"/>
      <c r="IC1328" s="214"/>
      <c r="ID1328" s="215"/>
      <c r="IE1328" s="214"/>
      <c r="IF1328" s="214"/>
      <c r="IG1328" s="214"/>
      <c r="IH1328" s="233"/>
      <c r="II1328" s="160"/>
      <c r="IJ1328" s="217"/>
      <c r="IK1328" s="218"/>
      <c r="IL1328" s="218"/>
      <c r="IM1328" s="218"/>
      <c r="IO1328" s="391"/>
    </row>
    <row r="1329" spans="1:249" s="6" customFormat="1" ht="15" x14ac:dyDescent="0.2">
      <c r="A1329" s="467" t="s">
        <v>2165</v>
      </c>
      <c r="B1329" s="467" t="s">
        <v>2149</v>
      </c>
      <c r="C1329" s="393" t="s">
        <v>3115</v>
      </c>
      <c r="D1329" s="468"/>
      <c r="E1329" s="462" t="s">
        <v>2136</v>
      </c>
      <c r="F1329" s="14" t="s">
        <v>2149</v>
      </c>
      <c r="G1329" s="14" t="s">
        <v>2149</v>
      </c>
      <c r="H1329" s="469" t="s">
        <v>2149</v>
      </c>
      <c r="I1329" s="462"/>
      <c r="J1329" s="456"/>
      <c r="K1329" s="11"/>
      <c r="L1329" s="11"/>
      <c r="M1329" s="14"/>
      <c r="N1329" s="470"/>
      <c r="O1329" s="14"/>
      <c r="P1329" s="14"/>
      <c r="Q1329" s="14"/>
      <c r="R1329" s="14"/>
      <c r="S1329" s="14"/>
      <c r="T1329" s="469"/>
      <c r="U1329" s="454"/>
      <c r="V1329" s="454"/>
      <c r="W1329" s="9"/>
      <c r="X1329" s="9"/>
      <c r="Y1329" s="10"/>
      <c r="Z1329" s="495" t="s">
        <v>2165</v>
      </c>
      <c r="AA1329" s="11"/>
      <c r="AB1329" s="472"/>
      <c r="AC1329" s="473"/>
      <c r="AD1329" s="473"/>
      <c r="AE1329" s="496" t="s">
        <v>2195</v>
      </c>
      <c r="AF1329" s="12"/>
      <c r="AG1329" s="12"/>
      <c r="AH1329" s="13"/>
      <c r="AI1329" s="14"/>
      <c r="AJ1329" s="14"/>
      <c r="AK1329" s="7"/>
      <c r="AL1329" s="7"/>
      <c r="AM1329" s="15"/>
      <c r="AN1329" s="15"/>
      <c r="AO1329" s="8"/>
      <c r="AP1329" s="453" t="s">
        <v>756</v>
      </c>
      <c r="AQ1329" s="17"/>
      <c r="AR1329" s="18"/>
      <c r="AS1329" s="19"/>
      <c r="AT1329" s="19"/>
      <c r="AU1329" s="19"/>
      <c r="AV1329" s="19"/>
      <c r="AW1329" s="19"/>
      <c r="AX1329" s="19"/>
      <c r="AY1329" s="19"/>
      <c r="AZ1329" s="20"/>
      <c r="BA1329" s="20"/>
      <c r="BB1329" s="21"/>
      <c r="BC1329" s="22" t="s">
        <v>2179</v>
      </c>
      <c r="BD1329" s="77"/>
      <c r="BE1329" s="91"/>
      <c r="BF1329" s="91"/>
      <c r="BG1329" s="92"/>
      <c r="BH1329"/>
      <c r="BI1329"/>
      <c r="BJ1329"/>
      <c r="BK1329"/>
      <c r="BL1329"/>
      <c r="BM1329"/>
      <c r="BN1329"/>
      <c r="BO1329"/>
      <c r="BP1329"/>
      <c r="BQ1329"/>
      <c r="BR1329"/>
      <c r="BS1329"/>
      <c r="BT1329" s="92"/>
      <c r="BU1329" s="92"/>
      <c r="BV1329" s="92"/>
      <c r="BW1329" s="5"/>
      <c r="BX1329" s="5"/>
      <c r="BY1329" s="5"/>
      <c r="BZ1329" s="5"/>
      <c r="CA1329" s="5"/>
      <c r="CB1329" s="5"/>
      <c r="CC1329" s="5"/>
      <c r="CD1329" s="440"/>
      <c r="CE1329" s="440"/>
      <c r="CF1329" s="441"/>
      <c r="CG1329" s="442"/>
      <c r="CH1329" s="443"/>
      <c r="CI1329" s="443"/>
      <c r="CJ1329" s="443"/>
      <c r="CK1329" s="443"/>
      <c r="CL1329" s="4"/>
      <c r="CM1329" s="4"/>
      <c r="CN1329" s="5"/>
      <c r="CO1329" s="4"/>
      <c r="CP1329" s="444"/>
      <c r="CQ1329" s="445"/>
      <c r="CR1329" s="446"/>
      <c r="CS1329" s="446"/>
      <c r="CT1329" s="444"/>
      <c r="CU1329" s="444"/>
      <c r="CV1329" s="444"/>
      <c r="CW1329" s="444"/>
      <c r="CX1329" s="447"/>
      <c r="CY1329" s="447"/>
      <c r="CZ1329" s="447"/>
      <c r="DA1329" s="447"/>
      <c r="DB1329" s="448"/>
      <c r="DC1329" s="448"/>
      <c r="DD1329" s="446"/>
      <c r="DE1329" s="439"/>
      <c r="DF1329" s="439"/>
      <c r="DG1329" s="439"/>
      <c r="DH1329" s="439"/>
      <c r="DI1329" s="439"/>
      <c r="DJ1329" s="439"/>
      <c r="DK1329" s="439"/>
      <c r="DL1329" s="446"/>
      <c r="DM1329" s="446"/>
      <c r="DN1329" s="444"/>
      <c r="DO1329" s="444"/>
      <c r="DP1329" s="444"/>
      <c r="DQ1329" s="444"/>
      <c r="DR1329" s="444"/>
      <c r="DS1329" s="441"/>
      <c r="DT1329" s="449"/>
      <c r="DU1329" s="450"/>
      <c r="DV1329" s="450"/>
      <c r="DW1329" s="450"/>
      <c r="DX1329" s="450"/>
      <c r="DY1329" s="450"/>
      <c r="DZ1329" s="450"/>
      <c r="EA1329" s="450"/>
      <c r="EB1329" s="450"/>
      <c r="EC1329" s="450"/>
      <c r="ED1329" s="450"/>
      <c r="EE1329" s="446"/>
      <c r="EF1329" s="446"/>
      <c r="EL1329" s="4"/>
      <c r="EM1329" s="4"/>
      <c r="EN1329" s="5"/>
      <c r="EO1329" s="4"/>
      <c r="FA1329" s="23"/>
      <c r="FB1329" s="24"/>
      <c r="FC1329" s="75"/>
      <c r="FD1329" s="76"/>
      <c r="FF1329" s="89"/>
      <c r="IA1329" s="214"/>
      <c r="IB1329" s="215"/>
      <c r="IC1329" s="214"/>
      <c r="ID1329" s="215"/>
      <c r="IE1329" s="214"/>
      <c r="IF1329" s="214"/>
      <c r="IG1329" s="214"/>
      <c r="IH1329" s="233"/>
      <c r="II1329" s="160"/>
      <c r="IJ1329" s="217"/>
      <c r="IK1329" s="218"/>
      <c r="IL1329" s="218"/>
      <c r="IM1329" s="218"/>
      <c r="IO1329" s="391"/>
    </row>
    <row r="1330" spans="1:249" s="6" customFormat="1" ht="15" x14ac:dyDescent="0.2">
      <c r="A1330" s="467" t="s">
        <v>2195</v>
      </c>
      <c r="B1330" s="467" t="s">
        <v>2149</v>
      </c>
      <c r="C1330" s="393" t="s">
        <v>1361</v>
      </c>
      <c r="D1330" s="468"/>
      <c r="E1330" s="462" t="s">
        <v>2139</v>
      </c>
      <c r="F1330" s="14" t="s">
        <v>2149</v>
      </c>
      <c r="G1330" s="14" t="s">
        <v>2149</v>
      </c>
      <c r="H1330" s="469" t="s">
        <v>2149</v>
      </c>
      <c r="I1330" s="462"/>
      <c r="J1330" s="456"/>
      <c r="K1330" s="11"/>
      <c r="L1330" s="11"/>
      <c r="M1330" s="14"/>
      <c r="N1330" s="470"/>
      <c r="O1330" s="14"/>
      <c r="P1330" s="14"/>
      <c r="Q1330" s="14"/>
      <c r="R1330" s="14"/>
      <c r="S1330" s="14"/>
      <c r="T1330" s="469"/>
      <c r="U1330" s="454"/>
      <c r="V1330" s="454"/>
      <c r="W1330" s="9"/>
      <c r="X1330" s="9"/>
      <c r="Y1330" s="10"/>
      <c r="Z1330" s="495" t="s">
        <v>2195</v>
      </c>
      <c r="AA1330" s="11"/>
      <c r="AB1330" s="472"/>
      <c r="AC1330" s="473"/>
      <c r="AD1330" s="473"/>
      <c r="AE1330" s="496" t="s">
        <v>2195</v>
      </c>
      <c r="AF1330" s="12"/>
      <c r="AG1330" s="12"/>
      <c r="AH1330" s="13"/>
      <c r="AI1330" s="14"/>
      <c r="AJ1330" s="14"/>
      <c r="AK1330" s="7"/>
      <c r="AL1330" s="7"/>
      <c r="AM1330" s="15"/>
      <c r="AN1330" s="15"/>
      <c r="AO1330" s="8"/>
      <c r="AP1330" s="453" t="s">
        <v>757</v>
      </c>
      <c r="AQ1330" s="17"/>
      <c r="AR1330" s="18"/>
      <c r="AS1330" s="19"/>
      <c r="AT1330" s="19"/>
      <c r="AU1330" s="19"/>
      <c r="AV1330" s="19"/>
      <c r="AW1330" s="19"/>
      <c r="AX1330" s="19"/>
      <c r="AY1330" s="19"/>
      <c r="AZ1330" s="20"/>
      <c r="BA1330" s="20"/>
      <c r="BB1330" s="21"/>
      <c r="BC1330" s="22" t="s">
        <v>2179</v>
      </c>
      <c r="BD1330" s="77"/>
      <c r="BE1330" s="91"/>
      <c r="BF1330" s="91"/>
      <c r="BG1330" s="92"/>
      <c r="BH1330"/>
      <c r="BI1330"/>
      <c r="BJ1330"/>
      <c r="BK1330"/>
      <c r="BL1330"/>
      <c r="BM1330"/>
      <c r="BN1330"/>
      <c r="BO1330"/>
      <c r="BP1330"/>
      <c r="BQ1330"/>
      <c r="BR1330"/>
      <c r="BS1330"/>
      <c r="BT1330" s="92"/>
      <c r="BU1330" s="92"/>
      <c r="BV1330" s="92"/>
      <c r="BW1330" s="5"/>
      <c r="BX1330" s="5"/>
      <c r="BY1330" s="5"/>
      <c r="BZ1330" s="5"/>
      <c r="CA1330" s="5"/>
      <c r="CB1330" s="5"/>
      <c r="CC1330" s="5"/>
      <c r="CD1330" s="440"/>
      <c r="CE1330" s="440"/>
      <c r="CF1330" s="441"/>
      <c r="CG1330" s="442"/>
      <c r="CH1330" s="443"/>
      <c r="CI1330" s="443"/>
      <c r="CJ1330" s="443"/>
      <c r="CK1330" s="443"/>
      <c r="CL1330" s="4"/>
      <c r="CM1330" s="4"/>
      <c r="CN1330" s="5"/>
      <c r="CO1330" s="4"/>
      <c r="CP1330" s="444"/>
      <c r="CQ1330" s="445"/>
      <c r="CR1330" s="446"/>
      <c r="CS1330" s="446"/>
      <c r="CT1330" s="444"/>
      <c r="CU1330" s="444"/>
      <c r="CV1330" s="444"/>
      <c r="CW1330" s="444"/>
      <c r="CX1330" s="447"/>
      <c r="CY1330" s="447"/>
      <c r="CZ1330" s="447"/>
      <c r="DA1330" s="447"/>
      <c r="DB1330" s="448"/>
      <c r="DC1330" s="448"/>
      <c r="DD1330" s="446"/>
      <c r="DE1330" s="439"/>
      <c r="DF1330" s="439"/>
      <c r="DG1330" s="439"/>
      <c r="DH1330" s="439"/>
      <c r="DI1330" s="439"/>
      <c r="DJ1330" s="439"/>
      <c r="DK1330" s="439"/>
      <c r="DL1330" s="446"/>
      <c r="DM1330" s="446"/>
      <c r="DN1330" s="444"/>
      <c r="DO1330" s="444"/>
      <c r="DP1330" s="444"/>
      <c r="DQ1330" s="444"/>
      <c r="DR1330" s="444"/>
      <c r="DS1330" s="441"/>
      <c r="DT1330" s="449"/>
      <c r="DU1330" s="450"/>
      <c r="DV1330" s="450"/>
      <c r="DW1330" s="450"/>
      <c r="DX1330" s="450"/>
      <c r="DY1330" s="450"/>
      <c r="DZ1330" s="450"/>
      <c r="EA1330" s="450"/>
      <c r="EB1330" s="450"/>
      <c r="EC1330" s="450"/>
      <c r="ED1330" s="450"/>
      <c r="EE1330" s="446"/>
      <c r="EF1330" s="446"/>
      <c r="EL1330" s="4"/>
      <c r="EM1330" s="4"/>
      <c r="EN1330" s="5"/>
      <c r="EO1330" s="4"/>
      <c r="FA1330" s="23"/>
      <c r="FB1330" s="24"/>
      <c r="FC1330" s="75"/>
      <c r="FD1330" s="76"/>
      <c r="FF1330" s="89"/>
      <c r="IA1330" s="214"/>
      <c r="IB1330" s="215"/>
      <c r="IC1330" s="214"/>
      <c r="ID1330" s="215"/>
      <c r="IE1330" s="214"/>
      <c r="IF1330" s="214"/>
      <c r="IG1330" s="214"/>
      <c r="IH1330" s="233"/>
      <c r="II1330" s="160"/>
      <c r="IJ1330" s="217"/>
      <c r="IK1330" s="218"/>
      <c r="IL1330" s="218"/>
      <c r="IM1330" s="218"/>
      <c r="IO1330" s="391"/>
    </row>
    <row r="1331" spans="1:249" s="6" customFormat="1" ht="15" x14ac:dyDescent="0.2">
      <c r="A1331" s="467" t="s">
        <v>2195</v>
      </c>
      <c r="B1331" s="467" t="s">
        <v>2149</v>
      </c>
      <c r="C1331" s="393" t="s">
        <v>3116</v>
      </c>
      <c r="D1331" s="468"/>
      <c r="E1331" s="462" t="s">
        <v>2138</v>
      </c>
      <c r="F1331" s="14" t="s">
        <v>2149</v>
      </c>
      <c r="G1331" s="14" t="s">
        <v>2149</v>
      </c>
      <c r="H1331" s="469" t="s">
        <v>2149</v>
      </c>
      <c r="I1331" s="462"/>
      <c r="J1331" s="456"/>
      <c r="K1331" s="11"/>
      <c r="L1331" s="11"/>
      <c r="M1331" s="14"/>
      <c r="N1331" s="470"/>
      <c r="O1331" s="14"/>
      <c r="P1331" s="14"/>
      <c r="Q1331" s="14"/>
      <c r="R1331" s="14"/>
      <c r="S1331" s="14"/>
      <c r="T1331" s="469"/>
      <c r="U1331" s="454"/>
      <c r="V1331" s="454"/>
      <c r="W1331" s="9"/>
      <c r="X1331" s="9"/>
      <c r="Y1331" s="10"/>
      <c r="Z1331" s="495" t="s">
        <v>2195</v>
      </c>
      <c r="AA1331" s="11"/>
      <c r="AB1331" s="472"/>
      <c r="AC1331" s="473"/>
      <c r="AD1331" s="473"/>
      <c r="AE1331" s="496" t="s">
        <v>2195</v>
      </c>
      <c r="AF1331" s="12"/>
      <c r="AG1331" s="12"/>
      <c r="AH1331" s="13"/>
      <c r="AI1331" s="14"/>
      <c r="AJ1331" s="14"/>
      <c r="AK1331" s="7"/>
      <c r="AL1331" s="7"/>
      <c r="AM1331" s="15"/>
      <c r="AN1331" s="15"/>
      <c r="AO1331" s="8"/>
      <c r="AP1331" s="453" t="s">
        <v>758</v>
      </c>
      <c r="AQ1331" s="17"/>
      <c r="AR1331" s="18"/>
      <c r="AS1331" s="19"/>
      <c r="AT1331" s="19"/>
      <c r="AU1331" s="19"/>
      <c r="AV1331" s="19"/>
      <c r="AW1331" s="19"/>
      <c r="AX1331" s="19"/>
      <c r="AY1331" s="19"/>
      <c r="AZ1331" s="20"/>
      <c r="BA1331" s="20"/>
      <c r="BB1331" s="21"/>
      <c r="BC1331" s="22" t="s">
        <v>2179</v>
      </c>
      <c r="BD1331" s="77"/>
      <c r="BE1331" s="91"/>
      <c r="BF1331" s="91"/>
      <c r="BG1331" s="92"/>
      <c r="BH1331"/>
      <c r="BI1331"/>
      <c r="BJ1331"/>
      <c r="BK1331"/>
      <c r="BL1331"/>
      <c r="BM1331"/>
      <c r="BN1331"/>
      <c r="BO1331"/>
      <c r="BP1331"/>
      <c r="BQ1331"/>
      <c r="BR1331"/>
      <c r="BS1331"/>
      <c r="BT1331" s="92"/>
      <c r="BU1331" s="92"/>
      <c r="BV1331" s="92"/>
      <c r="BW1331" s="5"/>
      <c r="BX1331" s="5"/>
      <c r="BY1331" s="5"/>
      <c r="BZ1331" s="5"/>
      <c r="CA1331" s="5"/>
      <c r="CB1331" s="5"/>
      <c r="CC1331" s="5"/>
      <c r="CD1331" s="440"/>
      <c r="CE1331" s="440"/>
      <c r="CF1331" s="441"/>
      <c r="CG1331" s="442"/>
      <c r="CH1331" s="443"/>
      <c r="CI1331" s="443"/>
      <c r="CJ1331" s="443"/>
      <c r="CK1331" s="443"/>
      <c r="CL1331" s="4"/>
      <c r="CM1331" s="4"/>
      <c r="CN1331" s="5"/>
      <c r="CO1331" s="4"/>
      <c r="CP1331" s="444"/>
      <c r="CQ1331" s="445"/>
      <c r="CR1331" s="446"/>
      <c r="CS1331" s="446"/>
      <c r="CT1331" s="444"/>
      <c r="CU1331" s="444"/>
      <c r="CV1331" s="444"/>
      <c r="CW1331" s="444"/>
      <c r="CX1331" s="447"/>
      <c r="CY1331" s="447"/>
      <c r="CZ1331" s="447"/>
      <c r="DA1331" s="447"/>
      <c r="DB1331" s="448"/>
      <c r="DC1331" s="448"/>
      <c r="DD1331" s="446"/>
      <c r="DE1331" s="439"/>
      <c r="DF1331" s="439"/>
      <c r="DG1331" s="439"/>
      <c r="DH1331" s="439"/>
      <c r="DI1331" s="439"/>
      <c r="DJ1331" s="439"/>
      <c r="DK1331" s="439"/>
      <c r="DL1331" s="446"/>
      <c r="DM1331" s="446"/>
      <c r="DN1331" s="444"/>
      <c r="DO1331" s="444"/>
      <c r="DP1331" s="444"/>
      <c r="DQ1331" s="444"/>
      <c r="DR1331" s="444"/>
      <c r="DS1331" s="441"/>
      <c r="DT1331" s="449"/>
      <c r="DU1331" s="450"/>
      <c r="DV1331" s="450"/>
      <c r="DW1331" s="450"/>
      <c r="DX1331" s="450"/>
      <c r="DY1331" s="450"/>
      <c r="DZ1331" s="450"/>
      <c r="EA1331" s="450"/>
      <c r="EB1331" s="450"/>
      <c r="EC1331" s="450"/>
      <c r="ED1331" s="450"/>
      <c r="EE1331" s="446"/>
      <c r="EF1331" s="446"/>
      <c r="EL1331" s="4"/>
      <c r="EM1331" s="4"/>
      <c r="EN1331" s="5"/>
      <c r="EO1331" s="4"/>
      <c r="FA1331" s="23"/>
      <c r="FB1331" s="24"/>
      <c r="FC1331" s="75"/>
      <c r="FD1331" s="76"/>
      <c r="FF1331" s="89"/>
      <c r="IA1331" s="214"/>
      <c r="IB1331" s="215"/>
      <c r="IC1331" s="214"/>
      <c r="ID1331" s="215"/>
      <c r="IE1331" s="214"/>
      <c r="IF1331" s="214"/>
      <c r="IG1331" s="214"/>
      <c r="IH1331" s="233"/>
      <c r="II1331" s="160"/>
      <c r="IJ1331" s="217"/>
      <c r="IK1331" s="218"/>
      <c r="IL1331" s="218"/>
      <c r="IM1331" s="218"/>
      <c r="IO1331" s="391"/>
    </row>
    <row r="1332" spans="1:249" s="6" customFormat="1" ht="15" x14ac:dyDescent="0.2">
      <c r="A1332" s="467">
        <v>3</v>
      </c>
      <c r="B1332" s="467" t="s">
        <v>2149</v>
      </c>
      <c r="C1332" s="393" t="s">
        <v>1362</v>
      </c>
      <c r="D1332" s="468"/>
      <c r="E1332" s="462" t="s">
        <v>2137</v>
      </c>
      <c r="F1332" s="14" t="s">
        <v>2149</v>
      </c>
      <c r="G1332" s="14" t="s">
        <v>2154</v>
      </c>
      <c r="H1332" s="469" t="s">
        <v>2149</v>
      </c>
      <c r="I1332" s="462"/>
      <c r="J1332" s="456"/>
      <c r="K1332" s="11"/>
      <c r="L1332" s="11"/>
      <c r="M1332" s="14"/>
      <c r="N1332" s="470"/>
      <c r="O1332" s="14"/>
      <c r="P1332" s="14"/>
      <c r="Q1332" s="14"/>
      <c r="R1332" s="14"/>
      <c r="S1332" s="14"/>
      <c r="T1332" s="469"/>
      <c r="U1332" s="454"/>
      <c r="V1332" s="454"/>
      <c r="W1332" s="9"/>
      <c r="X1332" s="9"/>
      <c r="Y1332" s="10"/>
      <c r="Z1332" s="495">
        <v>3</v>
      </c>
      <c r="AA1332" s="11"/>
      <c r="AB1332" s="472"/>
      <c r="AC1332" s="473"/>
      <c r="AD1332" s="473"/>
      <c r="AE1332" s="496" t="s">
        <v>2195</v>
      </c>
      <c r="AF1332" s="12"/>
      <c r="AG1332" s="12"/>
      <c r="AH1332" s="13"/>
      <c r="AI1332" s="14"/>
      <c r="AJ1332" s="14"/>
      <c r="AK1332" s="7"/>
      <c r="AL1332" s="7"/>
      <c r="AM1332" s="15"/>
      <c r="AN1332" s="15"/>
      <c r="AO1332" s="8"/>
      <c r="AP1332" s="453" t="s">
        <v>759</v>
      </c>
      <c r="AQ1332" s="17"/>
      <c r="AR1332" s="18"/>
      <c r="AS1332" s="19"/>
      <c r="AT1332" s="19"/>
      <c r="AU1332" s="19"/>
      <c r="AV1332" s="19"/>
      <c r="AW1332" s="19"/>
      <c r="AX1332" s="19"/>
      <c r="AY1332" s="19"/>
      <c r="AZ1332" s="20"/>
      <c r="BA1332" s="20"/>
      <c r="BB1332" s="21"/>
      <c r="BC1332" s="22" t="s">
        <v>2179</v>
      </c>
      <c r="BD1332" s="77"/>
      <c r="BE1332" s="91"/>
      <c r="BF1332" s="91"/>
      <c r="BG1332" s="92"/>
      <c r="BH1332"/>
      <c r="BI1332"/>
      <c r="BJ1332"/>
      <c r="BK1332"/>
      <c r="BL1332"/>
      <c r="BM1332"/>
      <c r="BN1332"/>
      <c r="BO1332"/>
      <c r="BP1332"/>
      <c r="BQ1332"/>
      <c r="BR1332"/>
      <c r="BS1332"/>
      <c r="BT1332" s="92"/>
      <c r="BU1332" s="92"/>
      <c r="BV1332" s="92"/>
      <c r="BW1332" s="5"/>
      <c r="BX1332" s="5"/>
      <c r="BY1332" s="5"/>
      <c r="BZ1332" s="5"/>
      <c r="CA1332" s="5"/>
      <c r="CB1332" s="5"/>
      <c r="CC1332" s="5"/>
      <c r="CD1332" s="440"/>
      <c r="CE1332" s="440"/>
      <c r="CF1332" s="441"/>
      <c r="CG1332" s="442"/>
      <c r="CH1332" s="443"/>
      <c r="CI1332" s="443"/>
      <c r="CJ1332" s="443"/>
      <c r="CK1332" s="443"/>
      <c r="CL1332" s="4"/>
      <c r="CM1332" s="4"/>
      <c r="CN1332" s="5"/>
      <c r="CO1332" s="4"/>
      <c r="CP1332" s="444"/>
      <c r="CQ1332" s="445"/>
      <c r="CR1332" s="446"/>
      <c r="CS1332" s="446"/>
      <c r="CT1332" s="444"/>
      <c r="CU1332" s="444"/>
      <c r="CV1332" s="444"/>
      <c r="CW1332" s="444"/>
      <c r="CX1332" s="447"/>
      <c r="CY1332" s="447"/>
      <c r="CZ1332" s="447"/>
      <c r="DA1332" s="447"/>
      <c r="DB1332" s="448"/>
      <c r="DC1332" s="448"/>
      <c r="DD1332" s="446"/>
      <c r="DE1332" s="439"/>
      <c r="DF1332" s="439"/>
      <c r="DG1332" s="439"/>
      <c r="DH1332" s="439"/>
      <c r="DI1332" s="439"/>
      <c r="DJ1332" s="439"/>
      <c r="DK1332" s="439"/>
      <c r="DL1332" s="446"/>
      <c r="DM1332" s="446"/>
      <c r="DN1332" s="444"/>
      <c r="DO1332" s="444"/>
      <c r="DP1332" s="444"/>
      <c r="DQ1332" s="444"/>
      <c r="DR1332" s="444"/>
      <c r="DS1332" s="441"/>
      <c r="DT1332" s="449"/>
      <c r="DU1332" s="450"/>
      <c r="DV1332" s="450"/>
      <c r="DW1332" s="450"/>
      <c r="DX1332" s="450"/>
      <c r="DY1332" s="450"/>
      <c r="DZ1332" s="450"/>
      <c r="EA1332" s="450"/>
      <c r="EB1332" s="450"/>
      <c r="EC1332" s="450"/>
      <c r="ED1332" s="450"/>
      <c r="EE1332" s="446"/>
      <c r="EF1332" s="446"/>
      <c r="EL1332" s="4"/>
      <c r="EM1332" s="4"/>
      <c r="EN1332" s="5"/>
      <c r="EO1332" s="4"/>
      <c r="FA1332" s="23"/>
      <c r="FB1332" s="24"/>
      <c r="FC1332" s="75"/>
      <c r="FD1332" s="76"/>
      <c r="FF1332" s="89"/>
      <c r="IA1332" s="214"/>
      <c r="IB1332" s="215"/>
      <c r="IC1332" s="214"/>
      <c r="ID1332" s="215"/>
      <c r="IE1332" s="214"/>
      <c r="IF1332" s="214"/>
      <c r="IG1332" s="214"/>
      <c r="IH1332" s="233"/>
      <c r="II1332" s="160"/>
      <c r="IJ1332" s="217"/>
      <c r="IK1332" s="218"/>
      <c r="IL1332" s="218"/>
      <c r="IM1332" s="218"/>
      <c r="IO1332" s="391"/>
    </row>
    <row r="1333" spans="1:249" s="6" customFormat="1" ht="15" x14ac:dyDescent="0.2">
      <c r="A1333" s="467" t="s">
        <v>2166</v>
      </c>
      <c r="B1333" s="467" t="s">
        <v>2149</v>
      </c>
      <c r="C1333" s="393" t="s">
        <v>1363</v>
      </c>
      <c r="D1333" s="468"/>
      <c r="E1333" s="462" t="s">
        <v>2138</v>
      </c>
      <c r="F1333" s="14" t="s">
        <v>2149</v>
      </c>
      <c r="G1333" s="14" t="s">
        <v>2153</v>
      </c>
      <c r="H1333" s="469" t="s">
        <v>2149</v>
      </c>
      <c r="I1333" s="462"/>
      <c r="J1333" s="456"/>
      <c r="K1333" s="11"/>
      <c r="L1333" s="11"/>
      <c r="M1333" s="14"/>
      <c r="N1333" s="470"/>
      <c r="O1333" s="14"/>
      <c r="P1333" s="14"/>
      <c r="Q1333" s="14"/>
      <c r="R1333" s="14"/>
      <c r="S1333" s="14"/>
      <c r="T1333" s="469"/>
      <c r="U1333" s="454"/>
      <c r="V1333" s="454"/>
      <c r="W1333" s="9"/>
      <c r="X1333" s="9"/>
      <c r="Y1333" s="10"/>
      <c r="Z1333" s="495" t="s">
        <v>2166</v>
      </c>
      <c r="AA1333" s="11"/>
      <c r="AB1333" s="472"/>
      <c r="AC1333" s="473"/>
      <c r="AD1333" s="473"/>
      <c r="AE1333" s="496" t="s">
        <v>2166</v>
      </c>
      <c r="AF1333" s="12"/>
      <c r="AG1333" s="12"/>
      <c r="AH1333" s="13"/>
      <c r="AI1333" s="14"/>
      <c r="AJ1333" s="14"/>
      <c r="AK1333" s="7"/>
      <c r="AL1333" s="7"/>
      <c r="AM1333" s="15"/>
      <c r="AN1333" s="15"/>
      <c r="AO1333" s="8"/>
      <c r="AP1333" s="453" t="s">
        <v>760</v>
      </c>
      <c r="AQ1333" s="17"/>
      <c r="AR1333" s="18"/>
      <c r="AS1333" s="19"/>
      <c r="AT1333" s="19"/>
      <c r="AU1333" s="19"/>
      <c r="AV1333" s="19"/>
      <c r="AW1333" s="19"/>
      <c r="AX1333" s="19"/>
      <c r="AY1333" s="19"/>
      <c r="AZ1333" s="20"/>
      <c r="BA1333" s="20"/>
      <c r="BB1333" s="21"/>
      <c r="BC1333" s="22" t="s">
        <v>2179</v>
      </c>
      <c r="BD1333" s="77"/>
      <c r="BE1333" s="91"/>
      <c r="BF1333" s="91"/>
      <c r="BG1333" s="92"/>
      <c r="BH1333"/>
      <c r="BI1333"/>
      <c r="BJ1333"/>
      <c r="BK1333"/>
      <c r="BL1333"/>
      <c r="BM1333"/>
      <c r="BN1333"/>
      <c r="BO1333"/>
      <c r="BP1333"/>
      <c r="BQ1333"/>
      <c r="BR1333"/>
      <c r="BS1333"/>
      <c r="BT1333" s="92"/>
      <c r="BU1333" s="92"/>
      <c r="BV1333" s="92"/>
      <c r="BW1333" s="5"/>
      <c r="BX1333" s="5"/>
      <c r="BY1333" s="5"/>
      <c r="BZ1333" s="5"/>
      <c r="CA1333" s="5"/>
      <c r="CB1333" s="5"/>
      <c r="CC1333" s="5"/>
      <c r="CD1333" s="440"/>
      <c r="CE1333" s="440"/>
      <c r="CF1333" s="441"/>
      <c r="CG1333" s="442"/>
      <c r="CH1333" s="443"/>
      <c r="CI1333" s="443"/>
      <c r="CJ1333" s="443"/>
      <c r="CK1333" s="443"/>
      <c r="CL1333" s="4"/>
      <c r="CM1333" s="4"/>
      <c r="CN1333" s="5"/>
      <c r="CO1333" s="4"/>
      <c r="CP1333" s="444"/>
      <c r="CQ1333" s="445"/>
      <c r="CR1333" s="446"/>
      <c r="CS1333" s="446"/>
      <c r="CT1333" s="444"/>
      <c r="CU1333" s="444"/>
      <c r="CV1333" s="444"/>
      <c r="CW1333" s="444"/>
      <c r="CX1333" s="447"/>
      <c r="CY1333" s="447"/>
      <c r="CZ1333" s="447"/>
      <c r="DA1333" s="447"/>
      <c r="DB1333" s="448"/>
      <c r="DC1333" s="448"/>
      <c r="DD1333" s="446"/>
      <c r="DE1333" s="439"/>
      <c r="DF1333" s="439"/>
      <c r="DG1333" s="439"/>
      <c r="DH1333" s="439"/>
      <c r="DI1333" s="439"/>
      <c r="DJ1333" s="439"/>
      <c r="DK1333" s="439"/>
      <c r="DL1333" s="446"/>
      <c r="DM1333" s="446"/>
      <c r="DN1333" s="444"/>
      <c r="DO1333" s="444"/>
      <c r="DP1333" s="444"/>
      <c r="DQ1333" s="444"/>
      <c r="DR1333" s="444"/>
      <c r="DS1333" s="441"/>
      <c r="DT1333" s="449"/>
      <c r="DU1333" s="450"/>
      <c r="DV1333" s="450"/>
      <c r="DW1333" s="450"/>
      <c r="DX1333" s="450"/>
      <c r="DY1333" s="450"/>
      <c r="DZ1333" s="450"/>
      <c r="EA1333" s="450"/>
      <c r="EB1333" s="450"/>
      <c r="EC1333" s="450"/>
      <c r="ED1333" s="450"/>
      <c r="EE1333" s="446"/>
      <c r="EF1333" s="446"/>
      <c r="EL1333" s="4"/>
      <c r="EM1333" s="4"/>
      <c r="EN1333" s="5"/>
      <c r="EO1333" s="4"/>
      <c r="FA1333" s="23"/>
      <c r="FB1333" s="24"/>
      <c r="FC1333" s="75"/>
      <c r="FD1333" s="76"/>
      <c r="FF1333" s="89"/>
      <c r="IA1333" s="214"/>
      <c r="IB1333" s="215"/>
      <c r="IC1333" s="214"/>
      <c r="ID1333" s="215"/>
      <c r="IE1333" s="214"/>
      <c r="IF1333" s="214"/>
      <c r="IG1333" s="214"/>
      <c r="IH1333" s="233"/>
      <c r="II1333" s="160"/>
      <c r="IJ1333" s="217"/>
      <c r="IK1333" s="218"/>
      <c r="IL1333" s="218"/>
      <c r="IM1333" s="218"/>
      <c r="IO1333" s="391"/>
    </row>
    <row r="1334" spans="1:249" s="6" customFormat="1" ht="15" x14ac:dyDescent="0.2">
      <c r="A1334" s="467" t="s">
        <v>2195</v>
      </c>
      <c r="B1334" s="467" t="s">
        <v>2149</v>
      </c>
      <c r="C1334" s="393" t="s">
        <v>1364</v>
      </c>
      <c r="D1334" s="468"/>
      <c r="E1334" s="462" t="s">
        <v>2141</v>
      </c>
      <c r="F1334" s="14" t="s">
        <v>2149</v>
      </c>
      <c r="G1334" s="14" t="s">
        <v>2149</v>
      </c>
      <c r="H1334" s="469" t="s">
        <v>2149</v>
      </c>
      <c r="I1334" s="462"/>
      <c r="J1334" s="456"/>
      <c r="K1334" s="11"/>
      <c r="L1334" s="11"/>
      <c r="M1334" s="14"/>
      <c r="N1334" s="470"/>
      <c r="O1334" s="14"/>
      <c r="P1334" s="14"/>
      <c r="Q1334" s="14"/>
      <c r="R1334" s="14"/>
      <c r="S1334" s="14"/>
      <c r="T1334" s="469"/>
      <c r="U1334" s="454"/>
      <c r="V1334" s="454"/>
      <c r="W1334" s="9"/>
      <c r="X1334" s="9"/>
      <c r="Y1334" s="10"/>
      <c r="Z1334" s="495" t="s">
        <v>2195</v>
      </c>
      <c r="AA1334" s="11"/>
      <c r="AB1334" s="472"/>
      <c r="AC1334" s="473"/>
      <c r="AD1334" s="473"/>
      <c r="AE1334" s="496" t="s">
        <v>2195</v>
      </c>
      <c r="AF1334" s="12"/>
      <c r="AG1334" s="12"/>
      <c r="AH1334" s="13"/>
      <c r="AI1334" s="14"/>
      <c r="AJ1334" s="14"/>
      <c r="AK1334" s="7"/>
      <c r="AL1334" s="7"/>
      <c r="AM1334" s="15"/>
      <c r="AN1334" s="15"/>
      <c r="AO1334" s="8"/>
      <c r="AP1334" s="453" t="s">
        <v>761</v>
      </c>
      <c r="AQ1334" s="17"/>
      <c r="AR1334" s="18"/>
      <c r="AS1334" s="19"/>
      <c r="AT1334" s="19"/>
      <c r="AU1334" s="19"/>
      <c r="AV1334" s="19"/>
      <c r="AW1334" s="19"/>
      <c r="AX1334" s="19"/>
      <c r="AY1334" s="19"/>
      <c r="AZ1334" s="20"/>
      <c r="BA1334" s="20"/>
      <c r="BB1334" s="21"/>
      <c r="BC1334" s="22" t="s">
        <v>2179</v>
      </c>
      <c r="BD1334" s="77"/>
      <c r="BE1334" s="91"/>
      <c r="BF1334" s="91"/>
      <c r="BG1334" s="92"/>
      <c r="BH1334"/>
      <c r="BI1334"/>
      <c r="BJ1334"/>
      <c r="BK1334"/>
      <c r="BL1334"/>
      <c r="BM1334"/>
      <c r="BN1334"/>
      <c r="BO1334"/>
      <c r="BP1334"/>
      <c r="BQ1334"/>
      <c r="BR1334"/>
      <c r="BS1334"/>
      <c r="BT1334" s="92"/>
      <c r="BU1334" s="92"/>
      <c r="BV1334" s="92"/>
      <c r="BW1334" s="5"/>
      <c r="BX1334" s="5"/>
      <c r="BY1334" s="5"/>
      <c r="BZ1334" s="5"/>
      <c r="CA1334" s="5"/>
      <c r="CB1334" s="5"/>
      <c r="CC1334" s="5"/>
      <c r="CD1334" s="440"/>
      <c r="CE1334" s="440"/>
      <c r="CF1334" s="441"/>
      <c r="CG1334" s="442"/>
      <c r="CH1334" s="443"/>
      <c r="CI1334" s="443"/>
      <c r="CJ1334" s="443"/>
      <c r="CK1334" s="443"/>
      <c r="CL1334" s="4"/>
      <c r="CM1334" s="4"/>
      <c r="CN1334" s="5"/>
      <c r="CO1334" s="4"/>
      <c r="CP1334" s="444"/>
      <c r="CQ1334" s="445"/>
      <c r="CR1334" s="446"/>
      <c r="CS1334" s="446"/>
      <c r="CT1334" s="444"/>
      <c r="CU1334" s="444"/>
      <c r="CV1334" s="444"/>
      <c r="CW1334" s="444"/>
      <c r="CX1334" s="447"/>
      <c r="CY1334" s="447"/>
      <c r="CZ1334" s="447"/>
      <c r="DA1334" s="447"/>
      <c r="DB1334" s="448"/>
      <c r="DC1334" s="448"/>
      <c r="DD1334" s="446"/>
      <c r="DE1334" s="439"/>
      <c r="DF1334" s="439"/>
      <c r="DG1334" s="439"/>
      <c r="DH1334" s="439"/>
      <c r="DI1334" s="439"/>
      <c r="DJ1334" s="439"/>
      <c r="DK1334" s="439"/>
      <c r="DL1334" s="446"/>
      <c r="DM1334" s="446"/>
      <c r="DN1334" s="444"/>
      <c r="DO1334" s="444"/>
      <c r="DP1334" s="444"/>
      <c r="DQ1334" s="444"/>
      <c r="DR1334" s="444"/>
      <c r="DS1334" s="441"/>
      <c r="DT1334" s="449"/>
      <c r="DU1334" s="450"/>
      <c r="DV1334" s="450"/>
      <c r="DW1334" s="450"/>
      <c r="DX1334" s="450"/>
      <c r="DY1334" s="450"/>
      <c r="DZ1334" s="450"/>
      <c r="EA1334" s="450"/>
      <c r="EB1334" s="450"/>
      <c r="EC1334" s="450"/>
      <c r="ED1334" s="450"/>
      <c r="EE1334" s="446"/>
      <c r="EF1334" s="446"/>
      <c r="EL1334" s="4"/>
      <c r="EM1334" s="4"/>
      <c r="EN1334" s="5"/>
      <c r="EO1334" s="4"/>
      <c r="FA1334" s="23"/>
      <c r="FB1334" s="24"/>
      <c r="FC1334" s="75"/>
      <c r="FD1334" s="76"/>
      <c r="FF1334" s="89"/>
      <c r="IA1334" s="214"/>
      <c r="IB1334" s="215"/>
      <c r="IC1334" s="214"/>
      <c r="ID1334" s="215"/>
      <c r="IE1334" s="214"/>
      <c r="IF1334" s="214"/>
      <c r="IG1334" s="214"/>
      <c r="IH1334" s="233"/>
      <c r="II1334" s="160"/>
      <c r="IJ1334" s="217"/>
      <c r="IK1334" s="218"/>
      <c r="IL1334" s="218"/>
      <c r="IM1334" s="218"/>
      <c r="IO1334" s="391"/>
    </row>
    <row r="1335" spans="1:249" s="6" customFormat="1" ht="15" x14ac:dyDescent="0.2">
      <c r="A1335" s="467" t="s">
        <v>2166</v>
      </c>
      <c r="B1335" s="467" t="s">
        <v>2149</v>
      </c>
      <c r="C1335" s="393" t="s">
        <v>1365</v>
      </c>
      <c r="D1335" s="468"/>
      <c r="E1335" s="462" t="s">
        <v>2138</v>
      </c>
      <c r="F1335" s="14" t="s">
        <v>2149</v>
      </c>
      <c r="G1335" s="14" t="s">
        <v>2153</v>
      </c>
      <c r="H1335" s="469" t="s">
        <v>2149</v>
      </c>
      <c r="I1335" s="462"/>
      <c r="J1335" s="456"/>
      <c r="K1335" s="11"/>
      <c r="L1335" s="11"/>
      <c r="M1335" s="14"/>
      <c r="N1335" s="470"/>
      <c r="O1335" s="14"/>
      <c r="P1335" s="14"/>
      <c r="Q1335" s="14"/>
      <c r="R1335" s="14"/>
      <c r="S1335" s="14"/>
      <c r="T1335" s="469"/>
      <c r="U1335" s="454"/>
      <c r="V1335" s="454"/>
      <c r="W1335" s="9"/>
      <c r="X1335" s="9"/>
      <c r="Y1335" s="10"/>
      <c r="Z1335" s="495" t="s">
        <v>2166</v>
      </c>
      <c r="AA1335" s="11"/>
      <c r="AB1335" s="472"/>
      <c r="AC1335" s="473"/>
      <c r="AD1335" s="473"/>
      <c r="AE1335" s="496" t="s">
        <v>2195</v>
      </c>
      <c r="AF1335" s="12"/>
      <c r="AG1335" s="12"/>
      <c r="AH1335" s="13"/>
      <c r="AI1335" s="14"/>
      <c r="AJ1335" s="14"/>
      <c r="AK1335" s="7"/>
      <c r="AL1335" s="7"/>
      <c r="AM1335" s="15"/>
      <c r="AN1335" s="15"/>
      <c r="AO1335" s="8"/>
      <c r="AP1335" s="453" t="s">
        <v>762</v>
      </c>
      <c r="AQ1335" s="17"/>
      <c r="AR1335" s="18"/>
      <c r="AS1335" s="19"/>
      <c r="AT1335" s="19"/>
      <c r="AU1335" s="19"/>
      <c r="AV1335" s="19"/>
      <c r="AW1335" s="19"/>
      <c r="AX1335" s="19"/>
      <c r="AY1335" s="19"/>
      <c r="AZ1335" s="20"/>
      <c r="BA1335" s="20"/>
      <c r="BB1335" s="21"/>
      <c r="BC1335" s="22" t="s">
        <v>2179</v>
      </c>
      <c r="BD1335" s="77"/>
      <c r="BE1335" s="91"/>
      <c r="BF1335" s="91"/>
      <c r="BG1335" s="92"/>
      <c r="BH1335"/>
      <c r="BI1335"/>
      <c r="BJ1335"/>
      <c r="BK1335"/>
      <c r="BL1335"/>
      <c r="BM1335"/>
      <c r="BN1335"/>
      <c r="BO1335"/>
      <c r="BP1335"/>
      <c r="BQ1335"/>
      <c r="BR1335"/>
      <c r="BS1335"/>
      <c r="BT1335" s="92"/>
      <c r="BU1335" s="92"/>
      <c r="BV1335" s="92"/>
      <c r="BW1335" s="5"/>
      <c r="BX1335" s="5"/>
      <c r="BY1335" s="5"/>
      <c r="BZ1335" s="5"/>
      <c r="CA1335" s="5"/>
      <c r="CB1335" s="5"/>
      <c r="CC1335" s="5"/>
      <c r="CD1335" s="440"/>
      <c r="CE1335" s="440"/>
      <c r="CF1335" s="441"/>
      <c r="CG1335" s="442"/>
      <c r="CH1335" s="443"/>
      <c r="CI1335" s="443"/>
      <c r="CJ1335" s="443"/>
      <c r="CK1335" s="443"/>
      <c r="CL1335" s="4"/>
      <c r="CM1335" s="4"/>
      <c r="CN1335" s="5"/>
      <c r="CO1335" s="4"/>
      <c r="CP1335" s="444"/>
      <c r="CQ1335" s="445"/>
      <c r="CR1335" s="446"/>
      <c r="CS1335" s="446"/>
      <c r="CT1335" s="444"/>
      <c r="CU1335" s="444"/>
      <c r="CV1335" s="444"/>
      <c r="CW1335" s="444"/>
      <c r="CX1335" s="447"/>
      <c r="CY1335" s="447"/>
      <c r="CZ1335" s="447"/>
      <c r="DA1335" s="447"/>
      <c r="DB1335" s="448"/>
      <c r="DC1335" s="448"/>
      <c r="DD1335" s="446"/>
      <c r="DE1335" s="439"/>
      <c r="DF1335" s="439"/>
      <c r="DG1335" s="439"/>
      <c r="DH1335" s="439"/>
      <c r="DI1335" s="439"/>
      <c r="DJ1335" s="439"/>
      <c r="DK1335" s="439"/>
      <c r="DL1335" s="446"/>
      <c r="DM1335" s="446"/>
      <c r="DN1335" s="444"/>
      <c r="DO1335" s="444"/>
      <c r="DP1335" s="444"/>
      <c r="DQ1335" s="444"/>
      <c r="DR1335" s="444"/>
      <c r="DS1335" s="441"/>
      <c r="DT1335" s="449"/>
      <c r="DU1335" s="450"/>
      <c r="DV1335" s="450"/>
      <c r="DW1335" s="450"/>
      <c r="DX1335" s="450"/>
      <c r="DY1335" s="450"/>
      <c r="DZ1335" s="450"/>
      <c r="EA1335" s="450"/>
      <c r="EB1335" s="450"/>
      <c r="EC1335" s="450"/>
      <c r="ED1335" s="450"/>
      <c r="EE1335" s="446"/>
      <c r="EF1335" s="446"/>
      <c r="EL1335" s="4"/>
      <c r="EM1335" s="4"/>
      <c r="EN1335" s="5"/>
      <c r="EO1335" s="4"/>
      <c r="FA1335" s="23"/>
      <c r="FB1335" s="24"/>
      <c r="FC1335" s="75"/>
      <c r="FD1335" s="76"/>
      <c r="FF1335" s="89"/>
      <c r="IA1335" s="214"/>
      <c r="IB1335" s="215"/>
      <c r="IC1335" s="214"/>
      <c r="ID1335" s="215"/>
      <c r="IE1335" s="214"/>
      <c r="IF1335" s="214"/>
      <c r="IG1335" s="214"/>
      <c r="IH1335" s="233"/>
      <c r="II1335" s="160"/>
      <c r="IJ1335" s="217"/>
      <c r="IK1335" s="218"/>
      <c r="IL1335" s="218"/>
      <c r="IM1335" s="218"/>
      <c r="IO1335" s="391"/>
    </row>
    <row r="1336" spans="1:249" s="6" customFormat="1" ht="15" x14ac:dyDescent="0.2">
      <c r="A1336" s="467" t="s">
        <v>2195</v>
      </c>
      <c r="B1336" s="467" t="s">
        <v>2149</v>
      </c>
      <c r="C1336" s="393" t="s">
        <v>1366</v>
      </c>
      <c r="D1336" s="468"/>
      <c r="E1336" s="462" t="s">
        <v>2141</v>
      </c>
      <c r="F1336" s="14" t="s">
        <v>2149</v>
      </c>
      <c r="G1336" s="14" t="s">
        <v>2154</v>
      </c>
      <c r="H1336" s="469" t="s">
        <v>2149</v>
      </c>
      <c r="I1336" s="462"/>
      <c r="J1336" s="456"/>
      <c r="K1336" s="11"/>
      <c r="L1336" s="11"/>
      <c r="M1336" s="14"/>
      <c r="N1336" s="470"/>
      <c r="O1336" s="14"/>
      <c r="P1336" s="14"/>
      <c r="Q1336" s="14"/>
      <c r="R1336" s="14"/>
      <c r="S1336" s="14"/>
      <c r="T1336" s="469"/>
      <c r="U1336" s="454"/>
      <c r="V1336" s="454"/>
      <c r="W1336" s="9"/>
      <c r="X1336" s="9"/>
      <c r="Y1336" s="10"/>
      <c r="Z1336" s="495" t="s">
        <v>2195</v>
      </c>
      <c r="AA1336" s="11"/>
      <c r="AB1336" s="472"/>
      <c r="AC1336" s="473"/>
      <c r="AD1336" s="473"/>
      <c r="AE1336" s="496" t="s">
        <v>2195</v>
      </c>
      <c r="AF1336" s="12"/>
      <c r="AG1336" s="12"/>
      <c r="AH1336" s="13"/>
      <c r="AI1336" s="14"/>
      <c r="AJ1336" s="14"/>
      <c r="AK1336" s="7"/>
      <c r="AL1336" s="7"/>
      <c r="AM1336" s="15"/>
      <c r="AN1336" s="15"/>
      <c r="AO1336" s="8"/>
      <c r="AP1336" s="453" t="s">
        <v>763</v>
      </c>
      <c r="AQ1336" s="17"/>
      <c r="AR1336" s="18"/>
      <c r="AS1336" s="19"/>
      <c r="AT1336" s="19"/>
      <c r="AU1336" s="19"/>
      <c r="AV1336" s="19"/>
      <c r="AW1336" s="19"/>
      <c r="AX1336" s="19"/>
      <c r="AY1336" s="19"/>
      <c r="AZ1336" s="20"/>
      <c r="BA1336" s="20"/>
      <c r="BB1336" s="21"/>
      <c r="BC1336" s="22" t="s">
        <v>2179</v>
      </c>
      <c r="BD1336" s="77"/>
      <c r="BE1336" s="91"/>
      <c r="BF1336" s="91"/>
      <c r="BG1336" s="92"/>
      <c r="BH1336"/>
      <c r="BI1336"/>
      <c r="BJ1336"/>
      <c r="BK1336"/>
      <c r="BL1336"/>
      <c r="BM1336"/>
      <c r="BN1336"/>
      <c r="BO1336"/>
      <c r="BP1336"/>
      <c r="BQ1336"/>
      <c r="BR1336"/>
      <c r="BS1336"/>
      <c r="BT1336" s="92"/>
      <c r="BU1336" s="92"/>
      <c r="BV1336" s="92"/>
      <c r="BW1336" s="5"/>
      <c r="BX1336" s="5"/>
      <c r="BY1336" s="5"/>
      <c r="BZ1336" s="5"/>
      <c r="CA1336" s="5"/>
      <c r="CB1336" s="5"/>
      <c r="CC1336" s="5"/>
      <c r="CD1336" s="440"/>
      <c r="CE1336" s="440"/>
      <c r="CF1336" s="441"/>
      <c r="CG1336" s="442"/>
      <c r="CH1336" s="443"/>
      <c r="CI1336" s="443"/>
      <c r="CJ1336" s="443"/>
      <c r="CK1336" s="443"/>
      <c r="CL1336" s="4"/>
      <c r="CM1336" s="4"/>
      <c r="CN1336" s="5"/>
      <c r="CO1336" s="4"/>
      <c r="CP1336" s="444"/>
      <c r="CQ1336" s="445"/>
      <c r="CR1336" s="446"/>
      <c r="CS1336" s="446"/>
      <c r="CT1336" s="444"/>
      <c r="CU1336" s="444"/>
      <c r="CV1336" s="444"/>
      <c r="CW1336" s="444"/>
      <c r="CX1336" s="447"/>
      <c r="CY1336" s="447"/>
      <c r="CZ1336" s="447"/>
      <c r="DA1336" s="447"/>
      <c r="DB1336" s="448"/>
      <c r="DC1336" s="448"/>
      <c r="DD1336" s="446"/>
      <c r="DE1336" s="439"/>
      <c r="DF1336" s="439"/>
      <c r="DG1336" s="439"/>
      <c r="DH1336" s="439"/>
      <c r="DI1336" s="439"/>
      <c r="DJ1336" s="439"/>
      <c r="DK1336" s="439"/>
      <c r="DL1336" s="446"/>
      <c r="DM1336" s="446"/>
      <c r="DN1336" s="444"/>
      <c r="DO1336" s="444"/>
      <c r="DP1336" s="444"/>
      <c r="DQ1336" s="444"/>
      <c r="DR1336" s="444"/>
      <c r="DS1336" s="441"/>
      <c r="DT1336" s="449"/>
      <c r="DU1336" s="450"/>
      <c r="DV1336" s="450"/>
      <c r="DW1336" s="450"/>
      <c r="DX1336" s="450"/>
      <c r="DY1336" s="450"/>
      <c r="DZ1336" s="450"/>
      <c r="EA1336" s="450"/>
      <c r="EB1336" s="450"/>
      <c r="EC1336" s="450"/>
      <c r="ED1336" s="450"/>
      <c r="EE1336" s="446"/>
      <c r="EF1336" s="446"/>
      <c r="EL1336" s="4"/>
      <c r="EM1336" s="4"/>
      <c r="EN1336" s="5"/>
      <c r="EO1336" s="4"/>
      <c r="FA1336" s="23"/>
      <c r="FB1336" s="24"/>
      <c r="FC1336" s="75"/>
      <c r="FD1336" s="76"/>
      <c r="FF1336" s="89"/>
      <c r="IA1336" s="214"/>
      <c r="IB1336" s="215"/>
      <c r="IC1336" s="214"/>
      <c r="ID1336" s="215"/>
      <c r="IE1336" s="214"/>
      <c r="IF1336" s="214"/>
      <c r="IG1336" s="214"/>
      <c r="IH1336" s="233"/>
      <c r="II1336" s="160"/>
      <c r="IJ1336" s="217"/>
      <c r="IK1336" s="218"/>
      <c r="IL1336" s="218"/>
      <c r="IM1336" s="218"/>
      <c r="IO1336" s="391"/>
    </row>
    <row r="1337" spans="1:249" s="6" customFormat="1" ht="15" x14ac:dyDescent="0.2">
      <c r="A1337" s="467" t="s">
        <v>2195</v>
      </c>
      <c r="B1337" s="467" t="s">
        <v>2149</v>
      </c>
      <c r="C1337" s="393" t="s">
        <v>1367</v>
      </c>
      <c r="D1337" s="468"/>
      <c r="E1337" s="462" t="s">
        <v>2141</v>
      </c>
      <c r="F1337" s="14" t="s">
        <v>2149</v>
      </c>
      <c r="G1337" s="14" t="s">
        <v>2149</v>
      </c>
      <c r="H1337" s="469" t="s">
        <v>2149</v>
      </c>
      <c r="I1337" s="462"/>
      <c r="J1337" s="456"/>
      <c r="K1337" s="11"/>
      <c r="L1337" s="11"/>
      <c r="M1337" s="14"/>
      <c r="N1337" s="470"/>
      <c r="O1337" s="14"/>
      <c r="P1337" s="14"/>
      <c r="Q1337" s="14"/>
      <c r="R1337" s="14"/>
      <c r="S1337" s="14"/>
      <c r="T1337" s="469"/>
      <c r="U1337" s="454"/>
      <c r="V1337" s="454"/>
      <c r="W1337" s="9"/>
      <c r="X1337" s="9"/>
      <c r="Y1337" s="10"/>
      <c r="Z1337" s="495" t="s">
        <v>2195</v>
      </c>
      <c r="AA1337" s="11"/>
      <c r="AB1337" s="472"/>
      <c r="AC1337" s="473"/>
      <c r="AD1337" s="473"/>
      <c r="AE1337" s="496" t="s">
        <v>2195</v>
      </c>
      <c r="AF1337" s="12"/>
      <c r="AG1337" s="12"/>
      <c r="AH1337" s="13"/>
      <c r="AI1337" s="14"/>
      <c r="AJ1337" s="14"/>
      <c r="AK1337" s="7"/>
      <c r="AL1337" s="7"/>
      <c r="AM1337" s="15"/>
      <c r="AN1337" s="15"/>
      <c r="AO1337" s="8"/>
      <c r="AP1337" s="453" t="s">
        <v>764</v>
      </c>
      <c r="AQ1337" s="17"/>
      <c r="AR1337" s="18"/>
      <c r="AS1337" s="19"/>
      <c r="AT1337" s="19"/>
      <c r="AU1337" s="19"/>
      <c r="AV1337" s="19"/>
      <c r="AW1337" s="19"/>
      <c r="AX1337" s="19"/>
      <c r="AY1337" s="19"/>
      <c r="AZ1337" s="20"/>
      <c r="BA1337" s="20"/>
      <c r="BB1337" s="21"/>
      <c r="BC1337" s="22" t="s">
        <v>2179</v>
      </c>
      <c r="BD1337" s="77"/>
      <c r="BE1337" s="91"/>
      <c r="BF1337" s="91"/>
      <c r="BG1337" s="92"/>
      <c r="BH1337"/>
      <c r="BI1337"/>
      <c r="BJ1337"/>
      <c r="BK1337"/>
      <c r="BL1337"/>
      <c r="BM1337"/>
      <c r="BN1337"/>
      <c r="BO1337"/>
      <c r="BP1337"/>
      <c r="BQ1337"/>
      <c r="BR1337"/>
      <c r="BS1337"/>
      <c r="BT1337" s="92"/>
      <c r="BU1337" s="92"/>
      <c r="BV1337" s="92"/>
      <c r="BW1337" s="5"/>
      <c r="BX1337" s="5"/>
      <c r="BY1337" s="5"/>
      <c r="BZ1337" s="5"/>
      <c r="CA1337" s="5"/>
      <c r="CB1337" s="5"/>
      <c r="CC1337" s="5"/>
      <c r="CD1337" s="440"/>
      <c r="CE1337" s="440"/>
      <c r="CF1337" s="441"/>
      <c r="CG1337" s="442"/>
      <c r="CH1337" s="443"/>
      <c r="CI1337" s="443"/>
      <c r="CJ1337" s="443"/>
      <c r="CK1337" s="443"/>
      <c r="CL1337" s="4"/>
      <c r="CM1337" s="4"/>
      <c r="CN1337" s="5"/>
      <c r="CO1337" s="4"/>
      <c r="CP1337" s="444"/>
      <c r="CQ1337" s="445"/>
      <c r="CR1337" s="446"/>
      <c r="CS1337" s="446"/>
      <c r="CT1337" s="444"/>
      <c r="CU1337" s="444"/>
      <c r="CV1337" s="444"/>
      <c r="CW1337" s="444"/>
      <c r="CX1337" s="447"/>
      <c r="CY1337" s="447"/>
      <c r="CZ1337" s="447"/>
      <c r="DA1337" s="447"/>
      <c r="DB1337" s="448"/>
      <c r="DC1337" s="448"/>
      <c r="DD1337" s="446"/>
      <c r="DE1337" s="439"/>
      <c r="DF1337" s="439"/>
      <c r="DG1337" s="439"/>
      <c r="DH1337" s="439"/>
      <c r="DI1337" s="439"/>
      <c r="DJ1337" s="439"/>
      <c r="DK1337" s="439"/>
      <c r="DL1337" s="446"/>
      <c r="DM1337" s="446"/>
      <c r="DN1337" s="444"/>
      <c r="DO1337" s="444"/>
      <c r="DP1337" s="444"/>
      <c r="DQ1337" s="444"/>
      <c r="DR1337" s="444"/>
      <c r="DS1337" s="441"/>
      <c r="DT1337" s="449"/>
      <c r="DU1337" s="450"/>
      <c r="DV1337" s="450"/>
      <c r="DW1337" s="450"/>
      <c r="DX1337" s="450"/>
      <c r="DY1337" s="450"/>
      <c r="DZ1337" s="450"/>
      <c r="EA1337" s="450"/>
      <c r="EB1337" s="450"/>
      <c r="EC1337" s="450"/>
      <c r="ED1337" s="450"/>
      <c r="EE1337" s="446"/>
      <c r="EF1337" s="446"/>
      <c r="EL1337" s="4"/>
      <c r="EM1337" s="4"/>
      <c r="EN1337" s="5"/>
      <c r="EO1337" s="4"/>
      <c r="FA1337" s="23"/>
      <c r="FB1337" s="24"/>
      <c r="FC1337" s="75"/>
      <c r="FD1337" s="76"/>
      <c r="FF1337" s="89"/>
      <c r="IA1337" s="214"/>
      <c r="IB1337" s="215"/>
      <c r="IC1337" s="214"/>
      <c r="ID1337" s="215"/>
      <c r="IE1337" s="214"/>
      <c r="IF1337" s="214"/>
      <c r="IG1337" s="214"/>
      <c r="IH1337" s="233"/>
      <c r="II1337" s="160"/>
      <c r="IJ1337" s="217"/>
      <c r="IK1337" s="218"/>
      <c r="IL1337" s="218"/>
      <c r="IM1337" s="218"/>
      <c r="IO1337" s="391"/>
    </row>
    <row r="1338" spans="1:249" s="6" customFormat="1" ht="15" x14ac:dyDescent="0.2">
      <c r="A1338" s="467" t="s">
        <v>2195</v>
      </c>
      <c r="B1338" s="467" t="s">
        <v>2149</v>
      </c>
      <c r="C1338" s="393" t="s">
        <v>1368</v>
      </c>
      <c r="D1338" s="468"/>
      <c r="E1338" s="462" t="s">
        <v>2141</v>
      </c>
      <c r="F1338" s="14" t="s">
        <v>2149</v>
      </c>
      <c r="G1338" s="14" t="s">
        <v>2149</v>
      </c>
      <c r="H1338" s="469" t="s">
        <v>2149</v>
      </c>
      <c r="I1338" s="462"/>
      <c r="J1338" s="456"/>
      <c r="K1338" s="11"/>
      <c r="L1338" s="11"/>
      <c r="M1338" s="14"/>
      <c r="N1338" s="470"/>
      <c r="O1338" s="14"/>
      <c r="P1338" s="14"/>
      <c r="Q1338" s="14"/>
      <c r="R1338" s="14"/>
      <c r="S1338" s="14"/>
      <c r="T1338" s="469"/>
      <c r="U1338" s="454"/>
      <c r="V1338" s="454"/>
      <c r="W1338" s="9"/>
      <c r="X1338" s="9"/>
      <c r="Y1338" s="10"/>
      <c r="Z1338" s="495" t="s">
        <v>2195</v>
      </c>
      <c r="AA1338" s="11"/>
      <c r="AB1338" s="472"/>
      <c r="AC1338" s="473"/>
      <c r="AD1338" s="473"/>
      <c r="AE1338" s="496" t="s">
        <v>2195</v>
      </c>
      <c r="AF1338" s="12"/>
      <c r="AG1338" s="12"/>
      <c r="AH1338" s="13"/>
      <c r="AI1338" s="14"/>
      <c r="AJ1338" s="14"/>
      <c r="AK1338" s="7"/>
      <c r="AL1338" s="7"/>
      <c r="AM1338" s="15"/>
      <c r="AN1338" s="15"/>
      <c r="AO1338" s="8"/>
      <c r="AP1338" s="453" t="s">
        <v>765</v>
      </c>
      <c r="AQ1338" s="17"/>
      <c r="AR1338" s="18"/>
      <c r="AS1338" s="19"/>
      <c r="AT1338" s="19"/>
      <c r="AU1338" s="19"/>
      <c r="AV1338" s="19"/>
      <c r="AW1338" s="19"/>
      <c r="AX1338" s="19"/>
      <c r="AY1338" s="19"/>
      <c r="AZ1338" s="20"/>
      <c r="BA1338" s="20"/>
      <c r="BB1338" s="21"/>
      <c r="BC1338" s="22" t="s">
        <v>2179</v>
      </c>
      <c r="BD1338" s="77"/>
      <c r="BE1338" s="91"/>
      <c r="BF1338" s="91"/>
      <c r="BG1338" s="92"/>
      <c r="BH1338"/>
      <c r="BI1338"/>
      <c r="BJ1338"/>
      <c r="BK1338"/>
      <c r="BL1338"/>
      <c r="BM1338"/>
      <c r="BN1338"/>
      <c r="BO1338"/>
      <c r="BP1338"/>
      <c r="BQ1338"/>
      <c r="BR1338"/>
      <c r="BS1338"/>
      <c r="BT1338" s="92"/>
      <c r="BU1338" s="92"/>
      <c r="BV1338" s="92"/>
      <c r="BW1338" s="5"/>
      <c r="BX1338" s="5"/>
      <c r="BY1338" s="5"/>
      <c r="BZ1338" s="5"/>
      <c r="CA1338" s="5"/>
      <c r="CB1338" s="5"/>
      <c r="CC1338" s="5"/>
      <c r="CD1338" s="440"/>
      <c r="CE1338" s="440"/>
      <c r="CF1338" s="441"/>
      <c r="CG1338" s="442"/>
      <c r="CH1338" s="443"/>
      <c r="CI1338" s="443"/>
      <c r="CJ1338" s="443"/>
      <c r="CK1338" s="443"/>
      <c r="CL1338" s="4"/>
      <c r="CM1338" s="4"/>
      <c r="CN1338" s="5"/>
      <c r="CO1338" s="4"/>
      <c r="CP1338" s="444"/>
      <c r="CQ1338" s="445"/>
      <c r="CR1338" s="446"/>
      <c r="CS1338" s="446"/>
      <c r="CT1338" s="444"/>
      <c r="CU1338" s="444"/>
      <c r="CV1338" s="444"/>
      <c r="CW1338" s="444"/>
      <c r="CX1338" s="447"/>
      <c r="CY1338" s="447"/>
      <c r="CZ1338" s="447"/>
      <c r="DA1338" s="447"/>
      <c r="DB1338" s="448"/>
      <c r="DC1338" s="448"/>
      <c r="DD1338" s="446"/>
      <c r="DE1338" s="439"/>
      <c r="DF1338" s="439"/>
      <c r="DG1338" s="439"/>
      <c r="DH1338" s="439"/>
      <c r="DI1338" s="439"/>
      <c r="DJ1338" s="439"/>
      <c r="DK1338" s="439"/>
      <c r="DL1338" s="446"/>
      <c r="DM1338" s="446"/>
      <c r="DN1338" s="444"/>
      <c r="DO1338" s="444"/>
      <c r="DP1338" s="444"/>
      <c r="DQ1338" s="444"/>
      <c r="DR1338" s="444"/>
      <c r="DS1338" s="441"/>
      <c r="DT1338" s="449"/>
      <c r="DU1338" s="450"/>
      <c r="DV1338" s="450"/>
      <c r="DW1338" s="450"/>
      <c r="DX1338" s="450"/>
      <c r="DY1338" s="450"/>
      <c r="DZ1338" s="450"/>
      <c r="EA1338" s="450"/>
      <c r="EB1338" s="450"/>
      <c r="EC1338" s="450"/>
      <c r="ED1338" s="450"/>
      <c r="EE1338" s="446"/>
      <c r="EF1338" s="446"/>
      <c r="EL1338" s="4"/>
      <c r="EM1338" s="4"/>
      <c r="EN1338" s="5"/>
      <c r="EO1338" s="4"/>
      <c r="FA1338" s="23"/>
      <c r="FB1338" s="24"/>
      <c r="FC1338" s="75"/>
      <c r="FD1338" s="76"/>
      <c r="FF1338" s="89"/>
      <c r="IA1338" s="214"/>
      <c r="IB1338" s="215"/>
      <c r="IC1338" s="214"/>
      <c r="ID1338" s="215"/>
      <c r="IE1338" s="214"/>
      <c r="IF1338" s="214"/>
      <c r="IG1338" s="214"/>
      <c r="IH1338" s="233"/>
      <c r="II1338" s="160"/>
      <c r="IJ1338" s="217"/>
      <c r="IK1338" s="218"/>
      <c r="IL1338" s="218"/>
      <c r="IM1338" s="218"/>
      <c r="IO1338" s="391"/>
    </row>
    <row r="1339" spans="1:249" s="6" customFormat="1" ht="15" x14ac:dyDescent="0.2">
      <c r="A1339" s="467">
        <v>2</v>
      </c>
      <c r="B1339" s="467" t="s">
        <v>2149</v>
      </c>
      <c r="C1339" s="393" t="s">
        <v>1369</v>
      </c>
      <c r="D1339" s="468"/>
      <c r="E1339" s="462" t="s">
        <v>2138</v>
      </c>
      <c r="F1339" s="14" t="s">
        <v>2146</v>
      </c>
      <c r="G1339" s="14" t="s">
        <v>2154</v>
      </c>
      <c r="H1339" s="469" t="s">
        <v>2149</v>
      </c>
      <c r="I1339" s="462"/>
      <c r="J1339" s="456"/>
      <c r="K1339" s="11"/>
      <c r="L1339" s="11"/>
      <c r="M1339" s="14"/>
      <c r="N1339" s="470"/>
      <c r="O1339" s="14"/>
      <c r="P1339" s="14"/>
      <c r="Q1339" s="14"/>
      <c r="R1339" s="14"/>
      <c r="S1339" s="14"/>
      <c r="T1339" s="469"/>
      <c r="U1339" s="454"/>
      <c r="V1339" s="454"/>
      <c r="W1339" s="9"/>
      <c r="X1339" s="9"/>
      <c r="Y1339" s="10"/>
      <c r="Z1339" s="495">
        <v>2</v>
      </c>
      <c r="AA1339" s="11"/>
      <c r="AB1339" s="472"/>
      <c r="AC1339" s="473"/>
      <c r="AD1339" s="473"/>
      <c r="AE1339" s="496" t="s">
        <v>2166</v>
      </c>
      <c r="AF1339" s="12"/>
      <c r="AG1339" s="12"/>
      <c r="AH1339" s="13"/>
      <c r="AI1339" s="14"/>
      <c r="AJ1339" s="14"/>
      <c r="AK1339" s="7"/>
      <c r="AL1339" s="7"/>
      <c r="AM1339" s="15"/>
      <c r="AN1339" s="15"/>
      <c r="AO1339" s="8"/>
      <c r="AP1339" s="453" t="s">
        <v>766</v>
      </c>
      <c r="AQ1339" s="17"/>
      <c r="AR1339" s="18"/>
      <c r="AS1339" s="19"/>
      <c r="AT1339" s="19"/>
      <c r="AU1339" s="19"/>
      <c r="AV1339" s="19"/>
      <c r="AW1339" s="19"/>
      <c r="AX1339" s="19"/>
      <c r="AY1339" s="19"/>
      <c r="AZ1339" s="20"/>
      <c r="BA1339" s="20"/>
      <c r="BB1339" s="21"/>
      <c r="BC1339" s="22" t="s">
        <v>2179</v>
      </c>
      <c r="BD1339" s="77"/>
      <c r="BE1339" s="91"/>
      <c r="BF1339" s="91"/>
      <c r="BG1339" s="92"/>
      <c r="BH1339"/>
      <c r="BI1339"/>
      <c r="BJ1339"/>
      <c r="BK1339"/>
      <c r="BL1339"/>
      <c r="BM1339"/>
      <c r="BN1339"/>
      <c r="BO1339"/>
      <c r="BP1339"/>
      <c r="BQ1339"/>
      <c r="BR1339"/>
      <c r="BS1339"/>
      <c r="BT1339" s="92"/>
      <c r="BU1339" s="92"/>
      <c r="BV1339" s="92"/>
      <c r="BW1339" s="5"/>
      <c r="BX1339" s="5"/>
      <c r="BY1339" s="5"/>
      <c r="BZ1339" s="5"/>
      <c r="CA1339" s="5"/>
      <c r="CB1339" s="5"/>
      <c r="CC1339" s="5"/>
      <c r="CD1339" s="440"/>
      <c r="CE1339" s="440"/>
      <c r="CF1339" s="441"/>
      <c r="CG1339" s="442"/>
      <c r="CH1339" s="443"/>
      <c r="CI1339" s="443"/>
      <c r="CJ1339" s="443"/>
      <c r="CK1339" s="443"/>
      <c r="CL1339" s="4"/>
      <c r="CM1339" s="4"/>
      <c r="CN1339" s="5"/>
      <c r="CO1339" s="4"/>
      <c r="CP1339" s="444"/>
      <c r="CQ1339" s="445"/>
      <c r="CR1339" s="446"/>
      <c r="CS1339" s="446"/>
      <c r="CT1339" s="444"/>
      <c r="CU1339" s="444"/>
      <c r="CV1339" s="444"/>
      <c r="CW1339" s="444"/>
      <c r="CX1339" s="447"/>
      <c r="CY1339" s="447"/>
      <c r="CZ1339" s="447"/>
      <c r="DA1339" s="447"/>
      <c r="DB1339" s="448"/>
      <c r="DC1339" s="448"/>
      <c r="DD1339" s="446"/>
      <c r="DE1339" s="439"/>
      <c r="DF1339" s="439"/>
      <c r="DG1339" s="439"/>
      <c r="DH1339" s="439"/>
      <c r="DI1339" s="439"/>
      <c r="DJ1339" s="439"/>
      <c r="DK1339" s="439"/>
      <c r="DL1339" s="446"/>
      <c r="DM1339" s="446"/>
      <c r="DN1339" s="444"/>
      <c r="DO1339" s="444"/>
      <c r="DP1339" s="444"/>
      <c r="DQ1339" s="444"/>
      <c r="DR1339" s="444"/>
      <c r="DS1339" s="441"/>
      <c r="DT1339" s="449"/>
      <c r="DU1339" s="450"/>
      <c r="DV1339" s="450"/>
      <c r="DW1339" s="450"/>
      <c r="DX1339" s="450"/>
      <c r="DY1339" s="450"/>
      <c r="DZ1339" s="450"/>
      <c r="EA1339" s="450"/>
      <c r="EB1339" s="450"/>
      <c r="EC1339" s="450"/>
      <c r="ED1339" s="450"/>
      <c r="EE1339" s="446"/>
      <c r="EF1339" s="446"/>
      <c r="EL1339" s="4"/>
      <c r="EM1339" s="4"/>
      <c r="EN1339" s="5"/>
      <c r="EO1339" s="4"/>
      <c r="FA1339" s="23"/>
      <c r="FB1339" s="24"/>
      <c r="FC1339" s="75"/>
      <c r="FD1339" s="76"/>
      <c r="FF1339" s="89"/>
      <c r="IA1339" s="214"/>
      <c r="IB1339" s="215"/>
      <c r="IC1339" s="214"/>
      <c r="ID1339" s="215"/>
      <c r="IE1339" s="214"/>
      <c r="IF1339" s="214"/>
      <c r="IG1339" s="214"/>
      <c r="IH1339" s="233"/>
      <c r="II1339" s="160"/>
      <c r="IJ1339" s="217"/>
      <c r="IK1339" s="218"/>
      <c r="IL1339" s="218"/>
      <c r="IM1339" s="218"/>
      <c r="IO1339" s="391"/>
    </row>
    <row r="1340" spans="1:249" s="6" customFormat="1" ht="15" x14ac:dyDescent="0.2">
      <c r="A1340" s="467">
        <v>2</v>
      </c>
      <c r="B1340" s="467" t="s">
        <v>2149</v>
      </c>
      <c r="C1340" s="393" t="s">
        <v>1370</v>
      </c>
      <c r="D1340" s="468"/>
      <c r="E1340" s="462" t="s">
        <v>2136</v>
      </c>
      <c r="F1340" s="14" t="s">
        <v>2148</v>
      </c>
      <c r="G1340" s="14" t="s">
        <v>2149</v>
      </c>
      <c r="H1340" s="469" t="s">
        <v>2149</v>
      </c>
      <c r="I1340" s="462"/>
      <c r="J1340" s="456"/>
      <c r="K1340" s="11"/>
      <c r="L1340" s="11"/>
      <c r="M1340" s="14"/>
      <c r="N1340" s="470"/>
      <c r="O1340" s="14"/>
      <c r="P1340" s="14"/>
      <c r="Q1340" s="14"/>
      <c r="R1340" s="14"/>
      <c r="S1340" s="14"/>
      <c r="T1340" s="469"/>
      <c r="U1340" s="454"/>
      <c r="V1340" s="454"/>
      <c r="W1340" s="9"/>
      <c r="X1340" s="9"/>
      <c r="Y1340" s="10"/>
      <c r="Z1340" s="495">
        <v>2</v>
      </c>
      <c r="AA1340" s="11"/>
      <c r="AB1340" s="472"/>
      <c r="AC1340" s="473"/>
      <c r="AD1340" s="473"/>
      <c r="AE1340" s="496">
        <v>2</v>
      </c>
      <c r="AF1340" s="12"/>
      <c r="AG1340" s="12"/>
      <c r="AH1340" s="13"/>
      <c r="AI1340" s="14"/>
      <c r="AJ1340" s="14"/>
      <c r="AK1340" s="7"/>
      <c r="AL1340" s="7"/>
      <c r="AM1340" s="15"/>
      <c r="AN1340" s="15"/>
      <c r="AO1340" s="8"/>
      <c r="AP1340" s="453" t="s">
        <v>767</v>
      </c>
      <c r="AQ1340" s="17"/>
      <c r="AR1340" s="18"/>
      <c r="AS1340" s="19"/>
      <c r="AT1340" s="19"/>
      <c r="AU1340" s="19"/>
      <c r="AV1340" s="19"/>
      <c r="AW1340" s="19"/>
      <c r="AX1340" s="19"/>
      <c r="AY1340" s="19"/>
      <c r="AZ1340" s="20"/>
      <c r="BA1340" s="20"/>
      <c r="BB1340" s="21"/>
      <c r="BC1340" s="22" t="s">
        <v>2179</v>
      </c>
      <c r="BD1340" s="77"/>
      <c r="BE1340" s="91"/>
      <c r="BF1340" s="91"/>
      <c r="BG1340" s="92"/>
      <c r="BH1340"/>
      <c r="BI1340"/>
      <c r="BJ1340"/>
      <c r="BK1340"/>
      <c r="BL1340"/>
      <c r="BM1340"/>
      <c r="BN1340"/>
      <c r="BO1340"/>
      <c r="BP1340"/>
      <c r="BQ1340"/>
      <c r="BR1340"/>
      <c r="BS1340"/>
      <c r="BT1340" s="92"/>
      <c r="BU1340" s="92"/>
      <c r="BV1340" s="92"/>
      <c r="BW1340" s="5"/>
      <c r="BX1340" s="5"/>
      <c r="BY1340" s="5"/>
      <c r="BZ1340" s="5"/>
      <c r="CA1340" s="5"/>
      <c r="CB1340" s="5"/>
      <c r="CC1340" s="5"/>
      <c r="CD1340" s="440"/>
      <c r="CE1340" s="440"/>
      <c r="CF1340" s="441"/>
      <c r="CG1340" s="442"/>
      <c r="CH1340" s="443"/>
      <c r="CI1340" s="443"/>
      <c r="CJ1340" s="443"/>
      <c r="CK1340" s="443"/>
      <c r="CL1340" s="4"/>
      <c r="CM1340" s="4"/>
      <c r="CN1340" s="5"/>
      <c r="CO1340" s="4"/>
      <c r="CP1340" s="444"/>
      <c r="CQ1340" s="445"/>
      <c r="CR1340" s="446"/>
      <c r="CS1340" s="446"/>
      <c r="CT1340" s="444"/>
      <c r="CU1340" s="444"/>
      <c r="CV1340" s="444"/>
      <c r="CW1340" s="444"/>
      <c r="CX1340" s="447"/>
      <c r="CY1340" s="447"/>
      <c r="CZ1340" s="447"/>
      <c r="DA1340" s="447"/>
      <c r="DB1340" s="448"/>
      <c r="DC1340" s="448"/>
      <c r="DD1340" s="446"/>
      <c r="DE1340" s="439"/>
      <c r="DF1340" s="439"/>
      <c r="DG1340" s="439"/>
      <c r="DH1340" s="439"/>
      <c r="DI1340" s="439"/>
      <c r="DJ1340" s="439"/>
      <c r="DK1340" s="439"/>
      <c r="DL1340" s="446"/>
      <c r="DM1340" s="446"/>
      <c r="DN1340" s="444"/>
      <c r="DO1340" s="444"/>
      <c r="DP1340" s="444"/>
      <c r="DQ1340" s="444"/>
      <c r="DR1340" s="444"/>
      <c r="DS1340" s="441"/>
      <c r="DT1340" s="449"/>
      <c r="DU1340" s="450"/>
      <c r="DV1340" s="450"/>
      <c r="DW1340" s="450"/>
      <c r="DX1340" s="450"/>
      <c r="DY1340" s="450"/>
      <c r="DZ1340" s="450"/>
      <c r="EA1340" s="450"/>
      <c r="EB1340" s="450"/>
      <c r="EC1340" s="450"/>
      <c r="ED1340" s="450"/>
      <c r="EE1340" s="446"/>
      <c r="EF1340" s="446"/>
      <c r="EL1340" s="4"/>
      <c r="EM1340" s="4"/>
      <c r="EN1340" s="5"/>
      <c r="EO1340" s="4"/>
      <c r="FA1340" s="23"/>
      <c r="FB1340" s="24"/>
      <c r="FC1340" s="75"/>
      <c r="FD1340" s="76"/>
      <c r="FF1340" s="89"/>
      <c r="IA1340" s="214"/>
      <c r="IB1340" s="215"/>
      <c r="IC1340" s="214"/>
      <c r="ID1340" s="215"/>
      <c r="IE1340" s="214"/>
      <c r="IF1340" s="214"/>
      <c r="IG1340" s="214"/>
      <c r="IH1340" s="233"/>
      <c r="II1340" s="160"/>
      <c r="IJ1340" s="217"/>
      <c r="IK1340" s="218"/>
      <c r="IL1340" s="218"/>
      <c r="IM1340" s="218"/>
      <c r="IO1340" s="391"/>
    </row>
    <row r="1341" spans="1:249" s="6" customFormat="1" ht="15" x14ac:dyDescent="0.2">
      <c r="A1341" s="467" t="s">
        <v>2195</v>
      </c>
      <c r="B1341" s="467" t="s">
        <v>2149</v>
      </c>
      <c r="C1341" s="393" t="s">
        <v>1371</v>
      </c>
      <c r="D1341" s="468"/>
      <c r="E1341" s="462" t="s">
        <v>2141</v>
      </c>
      <c r="F1341" s="14" t="s">
        <v>2149</v>
      </c>
      <c r="G1341" s="14" t="s">
        <v>2149</v>
      </c>
      <c r="H1341" s="469" t="s">
        <v>2149</v>
      </c>
      <c r="I1341" s="462"/>
      <c r="J1341" s="456"/>
      <c r="K1341" s="11"/>
      <c r="L1341" s="11"/>
      <c r="M1341" s="14"/>
      <c r="N1341" s="470"/>
      <c r="O1341" s="14"/>
      <c r="P1341" s="14"/>
      <c r="Q1341" s="14"/>
      <c r="R1341" s="14"/>
      <c r="S1341" s="14"/>
      <c r="T1341" s="469"/>
      <c r="U1341" s="454"/>
      <c r="V1341" s="454"/>
      <c r="W1341" s="9"/>
      <c r="X1341" s="9"/>
      <c r="Y1341" s="10"/>
      <c r="Z1341" s="495" t="s">
        <v>2195</v>
      </c>
      <c r="AA1341" s="11"/>
      <c r="AB1341" s="472"/>
      <c r="AC1341" s="473"/>
      <c r="AD1341" s="473"/>
      <c r="AE1341" s="496" t="s">
        <v>2195</v>
      </c>
      <c r="AF1341" s="12"/>
      <c r="AG1341" s="12"/>
      <c r="AH1341" s="13"/>
      <c r="AI1341" s="14"/>
      <c r="AJ1341" s="14"/>
      <c r="AK1341" s="7"/>
      <c r="AL1341" s="7"/>
      <c r="AM1341" s="15"/>
      <c r="AN1341" s="15"/>
      <c r="AO1341" s="8"/>
      <c r="AP1341" s="453" t="s">
        <v>768</v>
      </c>
      <c r="AQ1341" s="17"/>
      <c r="AR1341" s="18"/>
      <c r="AS1341" s="19"/>
      <c r="AT1341" s="19"/>
      <c r="AU1341" s="19"/>
      <c r="AV1341" s="19"/>
      <c r="AW1341" s="19"/>
      <c r="AX1341" s="19"/>
      <c r="AY1341" s="19"/>
      <c r="AZ1341" s="20"/>
      <c r="BA1341" s="20"/>
      <c r="BB1341" s="21"/>
      <c r="BC1341" s="22" t="s">
        <v>2179</v>
      </c>
      <c r="BD1341" s="77"/>
      <c r="BE1341" s="91"/>
      <c r="BF1341" s="91"/>
      <c r="BG1341" s="92"/>
      <c r="BH1341"/>
      <c r="BI1341"/>
      <c r="BJ1341"/>
      <c r="BK1341"/>
      <c r="BL1341"/>
      <c r="BM1341"/>
      <c r="BN1341"/>
      <c r="BO1341"/>
      <c r="BP1341"/>
      <c r="BQ1341"/>
      <c r="BR1341"/>
      <c r="BS1341"/>
      <c r="BT1341" s="92"/>
      <c r="BU1341" s="92"/>
      <c r="BV1341" s="92"/>
      <c r="BW1341" s="5"/>
      <c r="BX1341" s="5"/>
      <c r="BY1341" s="5"/>
      <c r="BZ1341" s="5"/>
      <c r="CA1341" s="5"/>
      <c r="CB1341" s="5"/>
      <c r="CC1341" s="5"/>
      <c r="CD1341" s="440"/>
      <c r="CE1341" s="440"/>
      <c r="CF1341" s="441"/>
      <c r="CG1341" s="442"/>
      <c r="CH1341" s="443"/>
      <c r="CI1341" s="443"/>
      <c r="CJ1341" s="443"/>
      <c r="CK1341" s="443"/>
      <c r="CL1341" s="4"/>
      <c r="CM1341" s="4"/>
      <c r="CN1341" s="5"/>
      <c r="CO1341" s="4"/>
      <c r="CP1341" s="444"/>
      <c r="CQ1341" s="445"/>
      <c r="CR1341" s="446"/>
      <c r="CS1341" s="446"/>
      <c r="CT1341" s="444"/>
      <c r="CU1341" s="444"/>
      <c r="CV1341" s="444"/>
      <c r="CW1341" s="444"/>
      <c r="CX1341" s="447"/>
      <c r="CY1341" s="447"/>
      <c r="CZ1341" s="447"/>
      <c r="DA1341" s="447"/>
      <c r="DB1341" s="448"/>
      <c r="DC1341" s="448"/>
      <c r="DD1341" s="446"/>
      <c r="DE1341" s="439"/>
      <c r="DF1341" s="439"/>
      <c r="DG1341" s="439"/>
      <c r="DH1341" s="439"/>
      <c r="DI1341" s="439"/>
      <c r="DJ1341" s="439"/>
      <c r="DK1341" s="439"/>
      <c r="DL1341" s="446"/>
      <c r="DM1341" s="446"/>
      <c r="DN1341" s="444"/>
      <c r="DO1341" s="444"/>
      <c r="DP1341" s="444"/>
      <c r="DQ1341" s="444"/>
      <c r="DR1341" s="444"/>
      <c r="DS1341" s="441"/>
      <c r="DT1341" s="449"/>
      <c r="DU1341" s="450"/>
      <c r="DV1341" s="450"/>
      <c r="DW1341" s="450"/>
      <c r="DX1341" s="450"/>
      <c r="DY1341" s="450"/>
      <c r="DZ1341" s="450"/>
      <c r="EA1341" s="450"/>
      <c r="EB1341" s="450"/>
      <c r="EC1341" s="450"/>
      <c r="ED1341" s="450"/>
      <c r="EE1341" s="446"/>
      <c r="EF1341" s="446"/>
      <c r="EL1341" s="4"/>
      <c r="EM1341" s="4"/>
      <c r="EN1341" s="5"/>
      <c r="EO1341" s="4"/>
      <c r="FA1341" s="23"/>
      <c r="FB1341" s="24"/>
      <c r="FC1341" s="75"/>
      <c r="FD1341" s="76"/>
      <c r="FF1341" s="89"/>
      <c r="IA1341" s="214"/>
      <c r="IB1341" s="215"/>
      <c r="IC1341" s="214"/>
      <c r="ID1341" s="215"/>
      <c r="IE1341" s="214"/>
      <c r="IF1341" s="214"/>
      <c r="IG1341" s="214"/>
      <c r="IH1341" s="233"/>
      <c r="II1341" s="160"/>
      <c r="IJ1341" s="217"/>
      <c r="IK1341" s="218"/>
      <c r="IL1341" s="218"/>
      <c r="IM1341" s="218"/>
      <c r="IO1341" s="391"/>
    </row>
    <row r="1342" spans="1:249" s="6" customFormat="1" ht="15" x14ac:dyDescent="0.2">
      <c r="A1342" s="467" t="s">
        <v>2195</v>
      </c>
      <c r="B1342" s="467" t="s">
        <v>2149</v>
      </c>
      <c r="C1342" s="393" t="s">
        <v>1372</v>
      </c>
      <c r="D1342" s="468"/>
      <c r="E1342" s="462" t="s">
        <v>2141</v>
      </c>
      <c r="F1342" s="14" t="s">
        <v>2149</v>
      </c>
      <c r="G1342" s="14" t="s">
        <v>2149</v>
      </c>
      <c r="H1342" s="469" t="s">
        <v>2149</v>
      </c>
      <c r="I1342" s="462"/>
      <c r="J1342" s="456"/>
      <c r="K1342" s="11"/>
      <c r="L1342" s="11"/>
      <c r="M1342" s="14"/>
      <c r="N1342" s="470"/>
      <c r="O1342" s="14"/>
      <c r="P1342" s="14"/>
      <c r="Q1342" s="14"/>
      <c r="R1342" s="14"/>
      <c r="S1342" s="14"/>
      <c r="T1342" s="469"/>
      <c r="U1342" s="454"/>
      <c r="V1342" s="454"/>
      <c r="W1342" s="9"/>
      <c r="X1342" s="9"/>
      <c r="Y1342" s="10"/>
      <c r="Z1342" s="495" t="s">
        <v>2195</v>
      </c>
      <c r="AA1342" s="11"/>
      <c r="AB1342" s="472"/>
      <c r="AC1342" s="473"/>
      <c r="AD1342" s="473"/>
      <c r="AE1342" s="496" t="s">
        <v>2195</v>
      </c>
      <c r="AF1342" s="12"/>
      <c r="AG1342" s="12"/>
      <c r="AH1342" s="13"/>
      <c r="AI1342" s="14"/>
      <c r="AJ1342" s="14"/>
      <c r="AK1342" s="7"/>
      <c r="AL1342" s="7"/>
      <c r="AM1342" s="15"/>
      <c r="AN1342" s="15"/>
      <c r="AO1342" s="8"/>
      <c r="AP1342" s="453" t="s">
        <v>769</v>
      </c>
      <c r="AQ1342" s="17"/>
      <c r="AR1342" s="18"/>
      <c r="AS1342" s="19"/>
      <c r="AT1342" s="19"/>
      <c r="AU1342" s="19"/>
      <c r="AV1342" s="19"/>
      <c r="AW1342" s="19"/>
      <c r="AX1342" s="19"/>
      <c r="AY1342" s="19"/>
      <c r="AZ1342" s="20"/>
      <c r="BA1342" s="20"/>
      <c r="BB1342" s="21"/>
      <c r="BC1342" s="22" t="s">
        <v>2179</v>
      </c>
      <c r="BD1342" s="77"/>
      <c r="BE1342" s="91"/>
      <c r="BF1342" s="91"/>
      <c r="BG1342" s="92"/>
      <c r="BH1342"/>
      <c r="BI1342"/>
      <c r="BJ1342"/>
      <c r="BK1342"/>
      <c r="BL1342"/>
      <c r="BM1342"/>
      <c r="BN1342"/>
      <c r="BO1342"/>
      <c r="BP1342"/>
      <c r="BQ1342"/>
      <c r="BR1342"/>
      <c r="BS1342"/>
      <c r="BT1342" s="92"/>
      <c r="BU1342" s="92"/>
      <c r="BV1342" s="92"/>
      <c r="BW1342" s="5"/>
      <c r="BX1342" s="5"/>
      <c r="BY1342" s="5"/>
      <c r="BZ1342" s="5"/>
      <c r="CA1342" s="5"/>
      <c r="CB1342" s="5"/>
      <c r="CC1342" s="5"/>
      <c r="CD1342" s="440"/>
      <c r="CE1342" s="440"/>
      <c r="CF1342" s="441"/>
      <c r="CG1342" s="442"/>
      <c r="CH1342" s="443"/>
      <c r="CI1342" s="443"/>
      <c r="CJ1342" s="443"/>
      <c r="CK1342" s="443"/>
      <c r="CL1342" s="4"/>
      <c r="CM1342" s="4"/>
      <c r="CN1342" s="5"/>
      <c r="CO1342" s="4"/>
      <c r="CP1342" s="444"/>
      <c r="CQ1342" s="445"/>
      <c r="CR1342" s="446"/>
      <c r="CS1342" s="446"/>
      <c r="CT1342" s="444"/>
      <c r="CU1342" s="444"/>
      <c r="CV1342" s="444"/>
      <c r="CW1342" s="444"/>
      <c r="CX1342" s="447"/>
      <c r="CY1342" s="447"/>
      <c r="CZ1342" s="447"/>
      <c r="DA1342" s="447"/>
      <c r="DB1342" s="448"/>
      <c r="DC1342" s="448"/>
      <c r="DD1342" s="446"/>
      <c r="DE1342" s="439"/>
      <c r="DF1342" s="439"/>
      <c r="DG1342" s="439"/>
      <c r="DH1342" s="439"/>
      <c r="DI1342" s="439"/>
      <c r="DJ1342" s="439"/>
      <c r="DK1342" s="439"/>
      <c r="DL1342" s="446"/>
      <c r="DM1342" s="446"/>
      <c r="DN1342" s="444"/>
      <c r="DO1342" s="444"/>
      <c r="DP1342" s="444"/>
      <c r="DQ1342" s="444"/>
      <c r="DR1342" s="444"/>
      <c r="DS1342" s="441"/>
      <c r="DT1342" s="449"/>
      <c r="DU1342" s="450"/>
      <c r="DV1342" s="450"/>
      <c r="DW1342" s="450"/>
      <c r="DX1342" s="450"/>
      <c r="DY1342" s="450"/>
      <c r="DZ1342" s="450"/>
      <c r="EA1342" s="450"/>
      <c r="EB1342" s="450"/>
      <c r="EC1342" s="450"/>
      <c r="ED1342" s="450"/>
      <c r="EE1342" s="446"/>
      <c r="EF1342" s="446"/>
      <c r="EL1342" s="4"/>
      <c r="EM1342" s="4"/>
      <c r="EN1342" s="5"/>
      <c r="EO1342" s="4"/>
      <c r="FA1342" s="23"/>
      <c r="FB1342" s="24"/>
      <c r="FC1342" s="75"/>
      <c r="FD1342" s="76"/>
      <c r="FF1342" s="89"/>
      <c r="IA1342" s="214"/>
      <c r="IB1342" s="215"/>
      <c r="IC1342" s="214"/>
      <c r="ID1342" s="215"/>
      <c r="IE1342" s="214"/>
      <c r="IF1342" s="214"/>
      <c r="IG1342" s="214"/>
      <c r="IH1342" s="233"/>
      <c r="II1342" s="160"/>
      <c r="IJ1342" s="217"/>
      <c r="IK1342" s="218"/>
      <c r="IL1342" s="218"/>
      <c r="IM1342" s="218"/>
      <c r="IO1342" s="391"/>
    </row>
    <row r="1343" spans="1:249" s="6" customFormat="1" ht="15" x14ac:dyDescent="0.2">
      <c r="A1343" s="467">
        <v>0</v>
      </c>
      <c r="B1343" s="467" t="s">
        <v>2149</v>
      </c>
      <c r="C1343" s="393" t="s">
        <v>1373</v>
      </c>
      <c r="D1343" s="468"/>
      <c r="E1343" s="462" t="s">
        <v>2135</v>
      </c>
      <c r="F1343" s="14"/>
      <c r="G1343" s="14"/>
      <c r="H1343" s="469"/>
      <c r="I1343" s="462"/>
      <c r="J1343" s="456"/>
      <c r="K1343" s="11"/>
      <c r="L1343" s="11"/>
      <c r="M1343" s="14"/>
      <c r="N1343" s="470"/>
      <c r="O1343" s="14"/>
      <c r="P1343" s="14"/>
      <c r="Q1343" s="14"/>
      <c r="R1343" s="14"/>
      <c r="S1343" s="14"/>
      <c r="T1343" s="469"/>
      <c r="U1343" s="454"/>
      <c r="V1343" s="454"/>
      <c r="W1343" s="9"/>
      <c r="X1343" s="9"/>
      <c r="Y1343" s="10"/>
      <c r="Z1343" s="495">
        <v>0</v>
      </c>
      <c r="AA1343" s="11"/>
      <c r="AB1343" s="472"/>
      <c r="AC1343" s="473"/>
      <c r="AD1343" s="473"/>
      <c r="AE1343" s="496">
        <v>2</v>
      </c>
      <c r="AF1343" s="12"/>
      <c r="AG1343" s="12"/>
      <c r="AH1343" s="13"/>
      <c r="AI1343" s="14"/>
      <c r="AJ1343" s="14"/>
      <c r="AK1343" s="7"/>
      <c r="AL1343" s="7"/>
      <c r="AM1343" s="15"/>
      <c r="AN1343" s="15"/>
      <c r="AO1343" s="8"/>
      <c r="AP1343" s="453" t="s">
        <v>770</v>
      </c>
      <c r="AQ1343" s="17"/>
      <c r="AR1343" s="18"/>
      <c r="AS1343" s="19"/>
      <c r="AT1343" s="19"/>
      <c r="AU1343" s="19"/>
      <c r="AV1343" s="19"/>
      <c r="AW1343" s="19"/>
      <c r="AX1343" s="19"/>
      <c r="AY1343" s="19"/>
      <c r="AZ1343" s="20"/>
      <c r="BA1343" s="20"/>
      <c r="BB1343" s="21"/>
      <c r="BC1343" s="22" t="s">
        <v>2179</v>
      </c>
      <c r="BD1343" s="77"/>
      <c r="BE1343" s="91"/>
      <c r="BF1343" s="91"/>
      <c r="BG1343" s="92"/>
      <c r="BH1343"/>
      <c r="BI1343"/>
      <c r="BJ1343"/>
      <c r="BK1343"/>
      <c r="BL1343"/>
      <c r="BM1343"/>
      <c r="BN1343"/>
      <c r="BO1343"/>
      <c r="BP1343"/>
      <c r="BQ1343"/>
      <c r="BR1343"/>
      <c r="BS1343"/>
      <c r="BT1343" s="92"/>
      <c r="BU1343" s="92"/>
      <c r="BV1343" s="92"/>
      <c r="BW1343" s="5"/>
      <c r="BX1343" s="5"/>
      <c r="BY1343" s="5"/>
      <c r="BZ1343" s="5"/>
      <c r="CA1343" s="5"/>
      <c r="CB1343" s="5"/>
      <c r="CC1343" s="5"/>
      <c r="CD1343" s="440"/>
      <c r="CE1343" s="440"/>
      <c r="CF1343" s="441"/>
      <c r="CG1343" s="442"/>
      <c r="CH1343" s="443"/>
      <c r="CI1343" s="443"/>
      <c r="CJ1343" s="443"/>
      <c r="CK1343" s="443"/>
      <c r="CL1343" s="4"/>
      <c r="CM1343" s="4"/>
      <c r="CN1343" s="5"/>
      <c r="CO1343" s="4"/>
      <c r="CP1343" s="444"/>
      <c r="CQ1343" s="445"/>
      <c r="CR1343" s="446"/>
      <c r="CS1343" s="446"/>
      <c r="CT1343" s="444"/>
      <c r="CU1343" s="444"/>
      <c r="CV1343" s="444"/>
      <c r="CW1343" s="444"/>
      <c r="CX1343" s="447"/>
      <c r="CY1343" s="447"/>
      <c r="CZ1343" s="447"/>
      <c r="DA1343" s="447"/>
      <c r="DB1343" s="448"/>
      <c r="DC1343" s="448"/>
      <c r="DD1343" s="446"/>
      <c r="DE1343" s="439"/>
      <c r="DF1343" s="439"/>
      <c r="DG1343" s="439"/>
      <c r="DH1343" s="439"/>
      <c r="DI1343" s="439"/>
      <c r="DJ1343" s="439"/>
      <c r="DK1343" s="439"/>
      <c r="DL1343" s="446"/>
      <c r="DM1343" s="446"/>
      <c r="DN1343" s="444"/>
      <c r="DO1343" s="444"/>
      <c r="DP1343" s="444"/>
      <c r="DQ1343" s="444"/>
      <c r="DR1343" s="444"/>
      <c r="DS1343" s="441"/>
      <c r="DT1343" s="449"/>
      <c r="DU1343" s="450"/>
      <c r="DV1343" s="450"/>
      <c r="DW1343" s="450"/>
      <c r="DX1343" s="450"/>
      <c r="DY1343" s="450"/>
      <c r="DZ1343" s="450"/>
      <c r="EA1343" s="450"/>
      <c r="EB1343" s="450"/>
      <c r="EC1343" s="450"/>
      <c r="ED1343" s="450"/>
      <c r="EE1343" s="446"/>
      <c r="EF1343" s="446"/>
      <c r="EL1343" s="4"/>
      <c r="EM1343" s="4"/>
      <c r="EN1343" s="5"/>
      <c r="EO1343" s="4"/>
      <c r="FA1343" s="23"/>
      <c r="FB1343" s="24"/>
      <c r="FC1343" s="75"/>
      <c r="FD1343" s="76"/>
      <c r="FF1343" s="89"/>
      <c r="IA1343" s="214"/>
      <c r="IB1343" s="215"/>
      <c r="IC1343" s="214"/>
      <c r="ID1343" s="215"/>
      <c r="IE1343" s="214"/>
      <c r="IF1343" s="214"/>
      <c r="IG1343" s="214"/>
      <c r="IH1343" s="233"/>
      <c r="II1343" s="160"/>
      <c r="IJ1343" s="217"/>
      <c r="IK1343" s="218"/>
      <c r="IL1343" s="218"/>
      <c r="IM1343" s="218"/>
      <c r="IO1343" s="391"/>
    </row>
    <row r="1344" spans="1:249" s="6" customFormat="1" ht="15" x14ac:dyDescent="0.2">
      <c r="A1344" s="467">
        <v>1</v>
      </c>
      <c r="B1344" s="467" t="s">
        <v>2149</v>
      </c>
      <c r="C1344" s="393" t="s">
        <v>1374</v>
      </c>
      <c r="D1344" s="468"/>
      <c r="E1344" s="462" t="s">
        <v>2137</v>
      </c>
      <c r="F1344" s="14" t="s">
        <v>2146</v>
      </c>
      <c r="G1344" s="14" t="s">
        <v>2154</v>
      </c>
      <c r="H1344" s="469" t="s">
        <v>2149</v>
      </c>
      <c r="I1344" s="462"/>
      <c r="J1344" s="456"/>
      <c r="K1344" s="11"/>
      <c r="L1344" s="11"/>
      <c r="M1344" s="14"/>
      <c r="N1344" s="470"/>
      <c r="O1344" s="14"/>
      <c r="P1344" s="14"/>
      <c r="Q1344" s="14"/>
      <c r="R1344" s="14"/>
      <c r="S1344" s="14"/>
      <c r="T1344" s="469"/>
      <c r="U1344" s="454"/>
      <c r="V1344" s="454"/>
      <c r="W1344" s="9"/>
      <c r="X1344" s="9"/>
      <c r="Y1344" s="10"/>
      <c r="Z1344" s="495">
        <v>1</v>
      </c>
      <c r="AA1344" s="11"/>
      <c r="AB1344" s="472"/>
      <c r="AC1344" s="473"/>
      <c r="AD1344" s="473"/>
      <c r="AE1344" s="496">
        <v>2</v>
      </c>
      <c r="AF1344" s="12"/>
      <c r="AG1344" s="12"/>
      <c r="AH1344" s="13"/>
      <c r="AI1344" s="14"/>
      <c r="AJ1344" s="14"/>
      <c r="AK1344" s="7"/>
      <c r="AL1344" s="7"/>
      <c r="AM1344" s="15"/>
      <c r="AN1344" s="15"/>
      <c r="AO1344" s="8"/>
      <c r="AP1344" s="453" t="s">
        <v>771</v>
      </c>
      <c r="AQ1344" s="17"/>
      <c r="AR1344" s="18"/>
      <c r="AS1344" s="19"/>
      <c r="AT1344" s="19"/>
      <c r="AU1344" s="19"/>
      <c r="AV1344" s="19"/>
      <c r="AW1344" s="19"/>
      <c r="AX1344" s="19"/>
      <c r="AY1344" s="19"/>
      <c r="AZ1344" s="20"/>
      <c r="BA1344" s="20"/>
      <c r="BB1344" s="21"/>
      <c r="BC1344" s="22" t="s">
        <v>2179</v>
      </c>
      <c r="BD1344" s="77"/>
      <c r="BE1344" s="91"/>
      <c r="BF1344" s="91"/>
      <c r="BG1344" s="92"/>
      <c r="BH1344"/>
      <c r="BI1344"/>
      <c r="BJ1344"/>
      <c r="BK1344"/>
      <c r="BL1344"/>
      <c r="BM1344"/>
      <c r="BN1344"/>
      <c r="BO1344"/>
      <c r="BP1344"/>
      <c r="BQ1344"/>
      <c r="BR1344"/>
      <c r="BS1344"/>
      <c r="BT1344" s="92"/>
      <c r="BU1344" s="92"/>
      <c r="BV1344" s="92"/>
      <c r="BW1344" s="5"/>
      <c r="BX1344" s="5"/>
      <c r="BY1344" s="5"/>
      <c r="BZ1344" s="5"/>
      <c r="CA1344" s="5"/>
      <c r="CB1344" s="5"/>
      <c r="CC1344" s="5"/>
      <c r="CD1344" s="440"/>
      <c r="CE1344" s="440"/>
      <c r="CF1344" s="441"/>
      <c r="CG1344" s="442"/>
      <c r="CH1344" s="443"/>
      <c r="CI1344" s="443"/>
      <c r="CJ1344" s="443"/>
      <c r="CK1344" s="443"/>
      <c r="CL1344" s="4"/>
      <c r="CM1344" s="4"/>
      <c r="CN1344" s="5"/>
      <c r="CO1344" s="4"/>
      <c r="CP1344" s="444"/>
      <c r="CQ1344" s="445"/>
      <c r="CR1344" s="446"/>
      <c r="CS1344" s="446"/>
      <c r="CT1344" s="444"/>
      <c r="CU1344" s="444"/>
      <c r="CV1344" s="444"/>
      <c r="CW1344" s="444"/>
      <c r="CX1344" s="447"/>
      <c r="CY1344" s="447"/>
      <c r="CZ1344" s="447"/>
      <c r="DA1344" s="447"/>
      <c r="DB1344" s="448"/>
      <c r="DC1344" s="448"/>
      <c r="DD1344" s="446"/>
      <c r="DE1344" s="439"/>
      <c r="DF1344" s="439"/>
      <c r="DG1344" s="439"/>
      <c r="DH1344" s="439"/>
      <c r="DI1344" s="439"/>
      <c r="DJ1344" s="439"/>
      <c r="DK1344" s="439"/>
      <c r="DL1344" s="446"/>
      <c r="DM1344" s="446"/>
      <c r="DN1344" s="444"/>
      <c r="DO1344" s="444"/>
      <c r="DP1344" s="444"/>
      <c r="DQ1344" s="444"/>
      <c r="DR1344" s="444"/>
      <c r="DS1344" s="441"/>
      <c r="DT1344" s="449"/>
      <c r="DU1344" s="450"/>
      <c r="DV1344" s="450"/>
      <c r="DW1344" s="450"/>
      <c r="DX1344" s="450"/>
      <c r="DY1344" s="450"/>
      <c r="DZ1344" s="450"/>
      <c r="EA1344" s="450"/>
      <c r="EB1344" s="450"/>
      <c r="EC1344" s="450"/>
      <c r="ED1344" s="450"/>
      <c r="EE1344" s="446"/>
      <c r="EF1344" s="446"/>
      <c r="EL1344" s="4"/>
      <c r="EM1344" s="4"/>
      <c r="EN1344" s="5"/>
      <c r="EO1344" s="4"/>
      <c r="FA1344" s="23"/>
      <c r="FB1344" s="24"/>
      <c r="FC1344" s="75"/>
      <c r="FD1344" s="76"/>
      <c r="FF1344" s="89"/>
      <c r="IA1344" s="214"/>
      <c r="IB1344" s="215"/>
      <c r="IC1344" s="214"/>
      <c r="ID1344" s="215"/>
      <c r="IE1344" s="214"/>
      <c r="IF1344" s="214"/>
      <c r="IG1344" s="214"/>
      <c r="IH1344" s="233"/>
      <c r="II1344" s="160"/>
      <c r="IJ1344" s="217"/>
      <c r="IK1344" s="218"/>
      <c r="IL1344" s="218"/>
      <c r="IM1344" s="218"/>
      <c r="IO1344" s="391"/>
    </row>
    <row r="1345" spans="1:249" s="6" customFormat="1" ht="15" x14ac:dyDescent="0.2">
      <c r="A1345" s="467">
        <v>3</v>
      </c>
      <c r="B1345" s="467" t="s">
        <v>2149</v>
      </c>
      <c r="C1345" s="393" t="s">
        <v>1375</v>
      </c>
      <c r="D1345" s="468"/>
      <c r="E1345" s="462" t="s">
        <v>2138</v>
      </c>
      <c r="F1345" s="14" t="s">
        <v>2147</v>
      </c>
      <c r="G1345" s="14" t="s">
        <v>2154</v>
      </c>
      <c r="H1345" s="469" t="s">
        <v>2149</v>
      </c>
      <c r="I1345" s="462"/>
      <c r="J1345" s="456"/>
      <c r="K1345" s="11"/>
      <c r="L1345" s="11"/>
      <c r="M1345" s="14"/>
      <c r="N1345" s="470"/>
      <c r="O1345" s="14"/>
      <c r="P1345" s="14"/>
      <c r="Q1345" s="14"/>
      <c r="R1345" s="14"/>
      <c r="S1345" s="14"/>
      <c r="T1345" s="469"/>
      <c r="U1345" s="454"/>
      <c r="V1345" s="454"/>
      <c r="W1345" s="9"/>
      <c r="X1345" s="9"/>
      <c r="Y1345" s="10"/>
      <c r="Z1345" s="495">
        <v>3</v>
      </c>
      <c r="AA1345" s="11"/>
      <c r="AB1345" s="472"/>
      <c r="AC1345" s="473"/>
      <c r="AD1345" s="473"/>
      <c r="AE1345" s="496">
        <v>3</v>
      </c>
      <c r="AF1345" s="12"/>
      <c r="AG1345" s="12"/>
      <c r="AH1345" s="13"/>
      <c r="AI1345" s="14"/>
      <c r="AJ1345" s="14"/>
      <c r="AK1345" s="7"/>
      <c r="AL1345" s="7"/>
      <c r="AM1345" s="15"/>
      <c r="AN1345" s="15"/>
      <c r="AO1345" s="8"/>
      <c r="AP1345" s="453" t="s">
        <v>772</v>
      </c>
      <c r="AQ1345" s="17"/>
      <c r="AR1345" s="18"/>
      <c r="AS1345" s="19"/>
      <c r="AT1345" s="19"/>
      <c r="AU1345" s="19"/>
      <c r="AV1345" s="19"/>
      <c r="AW1345" s="19"/>
      <c r="AX1345" s="19"/>
      <c r="AY1345" s="19"/>
      <c r="AZ1345" s="20"/>
      <c r="BA1345" s="20"/>
      <c r="BB1345" s="21"/>
      <c r="BC1345" s="22" t="s">
        <v>2179</v>
      </c>
      <c r="BD1345" s="77"/>
      <c r="BE1345" s="91"/>
      <c r="BF1345" s="91"/>
      <c r="BG1345" s="92"/>
      <c r="BH1345"/>
      <c r="BI1345"/>
      <c r="BJ1345"/>
      <c r="BK1345"/>
      <c r="BL1345"/>
      <c r="BM1345"/>
      <c r="BN1345"/>
      <c r="BO1345"/>
      <c r="BP1345"/>
      <c r="BQ1345"/>
      <c r="BR1345"/>
      <c r="BS1345"/>
      <c r="BT1345" s="92"/>
      <c r="BU1345" s="92"/>
      <c r="BV1345" s="92"/>
      <c r="BW1345" s="5"/>
      <c r="BX1345" s="5"/>
      <c r="BY1345" s="5"/>
      <c r="BZ1345" s="5"/>
      <c r="CA1345" s="5"/>
      <c r="CB1345" s="5"/>
      <c r="CC1345" s="5"/>
      <c r="CD1345" s="440"/>
      <c r="CE1345" s="440"/>
      <c r="CF1345" s="441"/>
      <c r="CG1345" s="442"/>
      <c r="CH1345" s="443"/>
      <c r="CI1345" s="443"/>
      <c r="CJ1345" s="443"/>
      <c r="CK1345" s="443"/>
      <c r="CL1345" s="4"/>
      <c r="CM1345" s="4"/>
      <c r="CN1345" s="5"/>
      <c r="CO1345" s="4"/>
      <c r="CP1345" s="444"/>
      <c r="CQ1345" s="445"/>
      <c r="CR1345" s="446"/>
      <c r="CS1345" s="446"/>
      <c r="CT1345" s="444"/>
      <c r="CU1345" s="444"/>
      <c r="CV1345" s="444"/>
      <c r="CW1345" s="444"/>
      <c r="CX1345" s="447"/>
      <c r="CY1345" s="447"/>
      <c r="CZ1345" s="447"/>
      <c r="DA1345" s="447"/>
      <c r="DB1345" s="448"/>
      <c r="DC1345" s="448"/>
      <c r="DD1345" s="446"/>
      <c r="DE1345" s="439"/>
      <c r="DF1345" s="439"/>
      <c r="DG1345" s="439"/>
      <c r="DH1345" s="439"/>
      <c r="DI1345" s="439"/>
      <c r="DJ1345" s="439"/>
      <c r="DK1345" s="439"/>
      <c r="DL1345" s="446"/>
      <c r="DM1345" s="446"/>
      <c r="DN1345" s="444"/>
      <c r="DO1345" s="444"/>
      <c r="DP1345" s="444"/>
      <c r="DQ1345" s="444"/>
      <c r="DR1345" s="444"/>
      <c r="DS1345" s="441"/>
      <c r="DT1345" s="449"/>
      <c r="DU1345" s="450"/>
      <c r="DV1345" s="450"/>
      <c r="DW1345" s="450"/>
      <c r="DX1345" s="450"/>
      <c r="DY1345" s="450"/>
      <c r="DZ1345" s="450"/>
      <c r="EA1345" s="450"/>
      <c r="EB1345" s="450"/>
      <c r="EC1345" s="450"/>
      <c r="ED1345" s="450"/>
      <c r="EE1345" s="446"/>
      <c r="EF1345" s="446"/>
      <c r="EL1345" s="4"/>
      <c r="EM1345" s="4"/>
      <c r="EN1345" s="5"/>
      <c r="EO1345" s="4"/>
      <c r="FA1345" s="23"/>
      <c r="FB1345" s="24"/>
      <c r="FC1345" s="75"/>
      <c r="FD1345" s="76"/>
      <c r="FF1345" s="89"/>
      <c r="IA1345" s="214"/>
      <c r="IB1345" s="215"/>
      <c r="IC1345" s="214"/>
      <c r="ID1345" s="215"/>
      <c r="IE1345" s="214"/>
      <c r="IF1345" s="214"/>
      <c r="IG1345" s="214"/>
      <c r="IH1345" s="233"/>
      <c r="II1345" s="160"/>
      <c r="IJ1345" s="217"/>
      <c r="IK1345" s="218"/>
      <c r="IL1345" s="218"/>
      <c r="IM1345" s="218"/>
      <c r="IO1345" s="391"/>
    </row>
    <row r="1346" spans="1:249" s="6" customFormat="1" ht="15" x14ac:dyDescent="0.2">
      <c r="A1346" s="467">
        <v>0</v>
      </c>
      <c r="B1346" s="467" t="s">
        <v>2149</v>
      </c>
      <c r="C1346" s="393" t="s">
        <v>1376</v>
      </c>
      <c r="D1346" s="468"/>
      <c r="E1346" s="462" t="s">
        <v>2135</v>
      </c>
      <c r="F1346" s="14"/>
      <c r="G1346" s="14"/>
      <c r="H1346" s="469"/>
      <c r="I1346" s="462"/>
      <c r="J1346" s="456"/>
      <c r="K1346" s="11"/>
      <c r="L1346" s="11"/>
      <c r="M1346" s="14"/>
      <c r="N1346" s="470"/>
      <c r="O1346" s="14"/>
      <c r="P1346" s="14"/>
      <c r="Q1346" s="14"/>
      <c r="R1346" s="14"/>
      <c r="S1346" s="14"/>
      <c r="T1346" s="469"/>
      <c r="U1346" s="454"/>
      <c r="V1346" s="454"/>
      <c r="W1346" s="9"/>
      <c r="X1346" s="9"/>
      <c r="Y1346" s="10"/>
      <c r="Z1346" s="495">
        <v>0</v>
      </c>
      <c r="AA1346" s="11"/>
      <c r="AB1346" s="472"/>
      <c r="AC1346" s="473"/>
      <c r="AD1346" s="473"/>
      <c r="AE1346" s="496">
        <v>3</v>
      </c>
      <c r="AF1346" s="12"/>
      <c r="AG1346" s="12"/>
      <c r="AH1346" s="13"/>
      <c r="AI1346" s="14"/>
      <c r="AJ1346" s="14"/>
      <c r="AK1346" s="7"/>
      <c r="AL1346" s="7"/>
      <c r="AM1346" s="15"/>
      <c r="AN1346" s="15"/>
      <c r="AO1346" s="8"/>
      <c r="AP1346" s="453" t="s">
        <v>773</v>
      </c>
      <c r="AQ1346" s="17"/>
      <c r="AR1346" s="18"/>
      <c r="AS1346" s="19"/>
      <c r="AT1346" s="19"/>
      <c r="AU1346" s="19"/>
      <c r="AV1346" s="19"/>
      <c r="AW1346" s="19"/>
      <c r="AX1346" s="19"/>
      <c r="AY1346" s="19"/>
      <c r="AZ1346" s="20"/>
      <c r="BA1346" s="20"/>
      <c r="BB1346" s="21"/>
      <c r="BC1346" s="22" t="s">
        <v>2179</v>
      </c>
      <c r="BD1346" s="77"/>
      <c r="BE1346" s="91"/>
      <c r="BF1346" s="91"/>
      <c r="BG1346" s="92"/>
      <c r="BH1346"/>
      <c r="BI1346"/>
      <c r="BJ1346"/>
      <c r="BK1346"/>
      <c r="BL1346"/>
      <c r="BM1346"/>
      <c r="BN1346"/>
      <c r="BO1346"/>
      <c r="BP1346"/>
      <c r="BQ1346"/>
      <c r="BR1346"/>
      <c r="BS1346"/>
      <c r="BT1346" s="92"/>
      <c r="BU1346" s="92"/>
      <c r="BV1346" s="92"/>
      <c r="BW1346" s="5"/>
      <c r="BX1346" s="5"/>
      <c r="BY1346" s="5"/>
      <c r="BZ1346" s="5"/>
      <c r="CA1346" s="5"/>
      <c r="CB1346" s="5"/>
      <c r="CC1346" s="5"/>
      <c r="CD1346" s="440"/>
      <c r="CE1346" s="440"/>
      <c r="CF1346" s="441"/>
      <c r="CG1346" s="442"/>
      <c r="CH1346" s="443"/>
      <c r="CI1346" s="443"/>
      <c r="CJ1346" s="443"/>
      <c r="CK1346" s="443"/>
      <c r="CL1346" s="4"/>
      <c r="CM1346" s="4"/>
      <c r="CN1346" s="5"/>
      <c r="CO1346" s="4"/>
      <c r="CP1346" s="444"/>
      <c r="CQ1346" s="445"/>
      <c r="CR1346" s="446"/>
      <c r="CS1346" s="446"/>
      <c r="CT1346" s="444"/>
      <c r="CU1346" s="444"/>
      <c r="CV1346" s="444"/>
      <c r="CW1346" s="444"/>
      <c r="CX1346" s="447"/>
      <c r="CY1346" s="447"/>
      <c r="CZ1346" s="447"/>
      <c r="DA1346" s="447"/>
      <c r="DB1346" s="448"/>
      <c r="DC1346" s="448"/>
      <c r="DD1346" s="446"/>
      <c r="DE1346" s="439"/>
      <c r="DF1346" s="439"/>
      <c r="DG1346" s="439"/>
      <c r="DH1346" s="439"/>
      <c r="DI1346" s="439"/>
      <c r="DJ1346" s="439"/>
      <c r="DK1346" s="439"/>
      <c r="DL1346" s="446"/>
      <c r="DM1346" s="446"/>
      <c r="DN1346" s="444"/>
      <c r="DO1346" s="444"/>
      <c r="DP1346" s="444"/>
      <c r="DQ1346" s="444"/>
      <c r="DR1346" s="444"/>
      <c r="DS1346" s="441"/>
      <c r="DT1346" s="449"/>
      <c r="DU1346" s="450"/>
      <c r="DV1346" s="450"/>
      <c r="DW1346" s="450"/>
      <c r="DX1346" s="450"/>
      <c r="DY1346" s="450"/>
      <c r="DZ1346" s="450"/>
      <c r="EA1346" s="450"/>
      <c r="EB1346" s="450"/>
      <c r="EC1346" s="450"/>
      <c r="ED1346" s="450"/>
      <c r="EE1346" s="446"/>
      <c r="EF1346" s="446"/>
      <c r="EL1346" s="4"/>
      <c r="EM1346" s="4"/>
      <c r="EN1346" s="5"/>
      <c r="EO1346" s="4"/>
      <c r="FA1346" s="23"/>
      <c r="FB1346" s="24"/>
      <c r="FC1346" s="75"/>
      <c r="FD1346" s="76"/>
      <c r="FF1346" s="89"/>
      <c r="IA1346" s="214"/>
      <c r="IB1346" s="215"/>
      <c r="IC1346" s="214"/>
      <c r="ID1346" s="215"/>
      <c r="IE1346" s="214"/>
      <c r="IF1346" s="214"/>
      <c r="IG1346" s="214"/>
      <c r="IH1346" s="233"/>
      <c r="II1346" s="160"/>
      <c r="IJ1346" s="217"/>
      <c r="IK1346" s="218"/>
      <c r="IL1346" s="218"/>
      <c r="IM1346" s="218"/>
      <c r="IO1346" s="391"/>
    </row>
    <row r="1347" spans="1:249" s="6" customFormat="1" ht="15" x14ac:dyDescent="0.2">
      <c r="A1347" s="467">
        <v>2</v>
      </c>
      <c r="B1347" s="467" t="s">
        <v>2157</v>
      </c>
      <c r="C1347" s="393" t="s">
        <v>1377</v>
      </c>
      <c r="D1347" s="468"/>
      <c r="E1347" s="462" t="s">
        <v>2137</v>
      </c>
      <c r="F1347" s="14" t="s">
        <v>2147</v>
      </c>
      <c r="G1347" s="14" t="s">
        <v>2153</v>
      </c>
      <c r="H1347" s="469" t="s">
        <v>2149</v>
      </c>
      <c r="I1347" s="462"/>
      <c r="J1347" s="456"/>
      <c r="K1347" s="11"/>
      <c r="L1347" s="11"/>
      <c r="M1347" s="14"/>
      <c r="N1347" s="470"/>
      <c r="O1347" s="14"/>
      <c r="P1347" s="14"/>
      <c r="Q1347" s="14"/>
      <c r="R1347" s="14"/>
      <c r="S1347" s="14"/>
      <c r="T1347" s="469"/>
      <c r="U1347" s="454"/>
      <c r="V1347" s="454"/>
      <c r="W1347" s="9"/>
      <c r="X1347" s="9"/>
      <c r="Y1347" s="10"/>
      <c r="Z1347" s="495">
        <v>3</v>
      </c>
      <c r="AA1347" s="11"/>
      <c r="AB1347" s="472"/>
      <c r="AC1347" s="473"/>
      <c r="AD1347" s="473"/>
      <c r="AE1347" s="496">
        <v>2</v>
      </c>
      <c r="AF1347" s="12"/>
      <c r="AG1347" s="12"/>
      <c r="AH1347" s="13"/>
      <c r="AI1347" s="14"/>
      <c r="AJ1347" s="14"/>
      <c r="AK1347" s="7"/>
      <c r="AL1347" s="7"/>
      <c r="AM1347" s="15"/>
      <c r="AN1347" s="15"/>
      <c r="AO1347" s="8"/>
      <c r="AP1347" s="453" t="s">
        <v>774</v>
      </c>
      <c r="AQ1347" s="17"/>
      <c r="AR1347" s="18"/>
      <c r="AS1347" s="19"/>
      <c r="AT1347" s="19"/>
      <c r="AU1347" s="19"/>
      <c r="AV1347" s="19"/>
      <c r="AW1347" s="19"/>
      <c r="AX1347" s="19"/>
      <c r="AY1347" s="19"/>
      <c r="AZ1347" s="20"/>
      <c r="BA1347" s="20"/>
      <c r="BB1347" s="21"/>
      <c r="BC1347" s="22" t="s">
        <v>2179</v>
      </c>
      <c r="BD1347" s="77"/>
      <c r="BE1347" s="91"/>
      <c r="BF1347" s="91"/>
      <c r="BG1347" s="92"/>
      <c r="BH1347"/>
      <c r="BI1347"/>
      <c r="BJ1347"/>
      <c r="BK1347"/>
      <c r="BL1347"/>
      <c r="BM1347"/>
      <c r="BN1347"/>
      <c r="BO1347"/>
      <c r="BP1347"/>
      <c r="BQ1347"/>
      <c r="BR1347"/>
      <c r="BS1347"/>
      <c r="BT1347" s="92"/>
      <c r="BU1347" s="92"/>
      <c r="BV1347" s="92"/>
      <c r="BW1347" s="5"/>
      <c r="BX1347" s="5"/>
      <c r="BY1347" s="5"/>
      <c r="BZ1347" s="5"/>
      <c r="CA1347" s="5"/>
      <c r="CB1347" s="5"/>
      <c r="CC1347" s="5"/>
      <c r="CD1347" s="440"/>
      <c r="CE1347" s="440"/>
      <c r="CF1347" s="441"/>
      <c r="CG1347" s="442"/>
      <c r="CH1347" s="443"/>
      <c r="CI1347" s="443"/>
      <c r="CJ1347" s="443"/>
      <c r="CK1347" s="443"/>
      <c r="CL1347" s="4"/>
      <c r="CM1347" s="4"/>
      <c r="CN1347" s="5"/>
      <c r="CO1347" s="4"/>
      <c r="CP1347" s="444"/>
      <c r="CQ1347" s="445"/>
      <c r="CR1347" s="446"/>
      <c r="CS1347" s="446"/>
      <c r="CT1347" s="444"/>
      <c r="CU1347" s="444"/>
      <c r="CV1347" s="444"/>
      <c r="CW1347" s="444"/>
      <c r="CX1347" s="447"/>
      <c r="CY1347" s="447"/>
      <c r="CZ1347" s="447"/>
      <c r="DA1347" s="447"/>
      <c r="DB1347" s="448"/>
      <c r="DC1347" s="448"/>
      <c r="DD1347" s="446"/>
      <c r="DE1347" s="439"/>
      <c r="DF1347" s="439"/>
      <c r="DG1347" s="439"/>
      <c r="DH1347" s="439"/>
      <c r="DI1347" s="439"/>
      <c r="DJ1347" s="439"/>
      <c r="DK1347" s="439"/>
      <c r="DL1347" s="446"/>
      <c r="DM1347" s="446"/>
      <c r="DN1347" s="444"/>
      <c r="DO1347" s="444"/>
      <c r="DP1347" s="444"/>
      <c r="DQ1347" s="444"/>
      <c r="DR1347" s="444"/>
      <c r="DS1347" s="441"/>
      <c r="DT1347" s="449"/>
      <c r="DU1347" s="450"/>
      <c r="DV1347" s="450"/>
      <c r="DW1347" s="450"/>
      <c r="DX1347" s="450"/>
      <c r="DY1347" s="450"/>
      <c r="DZ1347" s="450"/>
      <c r="EA1347" s="450"/>
      <c r="EB1347" s="450"/>
      <c r="EC1347" s="450"/>
      <c r="ED1347" s="450"/>
      <c r="EE1347" s="446"/>
      <c r="EF1347" s="446"/>
      <c r="EL1347" s="4"/>
      <c r="EM1347" s="4"/>
      <c r="EN1347" s="5"/>
      <c r="EO1347" s="4"/>
      <c r="FA1347" s="23"/>
      <c r="FB1347" s="24"/>
      <c r="FC1347" s="75"/>
      <c r="FD1347" s="76"/>
      <c r="FF1347" s="89"/>
      <c r="IA1347" s="214"/>
      <c r="IB1347" s="215"/>
      <c r="IC1347" s="214"/>
      <c r="ID1347" s="215"/>
      <c r="IE1347" s="214"/>
      <c r="IF1347" s="214"/>
      <c r="IG1347" s="214"/>
      <c r="IH1347" s="233"/>
      <c r="II1347" s="160"/>
      <c r="IJ1347" s="217"/>
      <c r="IK1347" s="218"/>
      <c r="IL1347" s="218"/>
      <c r="IM1347" s="218"/>
      <c r="IO1347" s="391"/>
    </row>
    <row r="1348" spans="1:249" s="6" customFormat="1" ht="15" x14ac:dyDescent="0.2">
      <c r="A1348" s="467" t="s">
        <v>2195</v>
      </c>
      <c r="B1348" s="467" t="s">
        <v>2149</v>
      </c>
      <c r="C1348" s="393" t="s">
        <v>3187</v>
      </c>
      <c r="D1348" s="468"/>
      <c r="E1348" s="462" t="s">
        <v>2141</v>
      </c>
      <c r="F1348" s="14" t="s">
        <v>2149</v>
      </c>
      <c r="G1348" s="14" t="s">
        <v>2149</v>
      </c>
      <c r="H1348" s="469" t="s">
        <v>2149</v>
      </c>
      <c r="I1348" s="462"/>
      <c r="J1348" s="456"/>
      <c r="K1348" s="11"/>
      <c r="L1348" s="11"/>
      <c r="M1348" s="14"/>
      <c r="N1348" s="470"/>
      <c r="O1348" s="14"/>
      <c r="P1348" s="14"/>
      <c r="Q1348" s="14"/>
      <c r="R1348" s="14"/>
      <c r="S1348" s="14"/>
      <c r="T1348" s="469"/>
      <c r="U1348" s="454"/>
      <c r="V1348" s="454"/>
      <c r="W1348" s="9"/>
      <c r="X1348" s="9"/>
      <c r="Y1348" s="10"/>
      <c r="Z1348" s="495" t="s">
        <v>2195</v>
      </c>
      <c r="AA1348" s="11"/>
      <c r="AB1348" s="472"/>
      <c r="AC1348" s="473"/>
      <c r="AD1348" s="473"/>
      <c r="AE1348" s="496" t="s">
        <v>2195</v>
      </c>
      <c r="AF1348" s="12"/>
      <c r="AG1348" s="12"/>
      <c r="AH1348" s="13"/>
      <c r="AI1348" s="14"/>
      <c r="AJ1348" s="14"/>
      <c r="AK1348" s="7"/>
      <c r="AL1348" s="7"/>
      <c r="AM1348" s="15"/>
      <c r="AN1348" s="15"/>
      <c r="AO1348" s="8"/>
      <c r="AP1348" s="453" t="s">
        <v>775</v>
      </c>
      <c r="AQ1348" s="17"/>
      <c r="AR1348" s="18"/>
      <c r="AS1348" s="19"/>
      <c r="AT1348" s="19"/>
      <c r="AU1348" s="19"/>
      <c r="AV1348" s="19"/>
      <c r="AW1348" s="19"/>
      <c r="AX1348" s="19"/>
      <c r="AY1348" s="19"/>
      <c r="AZ1348" s="20"/>
      <c r="BA1348" s="20"/>
      <c r="BB1348" s="21"/>
      <c r="BC1348" s="22" t="s">
        <v>2179</v>
      </c>
      <c r="BD1348" s="77"/>
      <c r="BE1348" s="91"/>
      <c r="BF1348" s="91"/>
      <c r="BG1348" s="92"/>
      <c r="BH1348"/>
      <c r="BI1348"/>
      <c r="BJ1348"/>
      <c r="BK1348"/>
      <c r="BL1348"/>
      <c r="BM1348"/>
      <c r="BN1348"/>
      <c r="BO1348"/>
      <c r="BP1348"/>
      <c r="BQ1348"/>
      <c r="BR1348"/>
      <c r="BS1348"/>
      <c r="BT1348" s="92"/>
      <c r="BU1348" s="92"/>
      <c r="BV1348" s="92"/>
      <c r="BW1348" s="5"/>
      <c r="BX1348" s="5"/>
      <c r="BY1348" s="5"/>
      <c r="BZ1348" s="5"/>
      <c r="CA1348" s="5"/>
      <c r="CB1348" s="5"/>
      <c r="CC1348" s="5"/>
      <c r="CD1348" s="440"/>
      <c r="CE1348" s="440"/>
      <c r="CF1348" s="441"/>
      <c r="CG1348" s="442"/>
      <c r="CH1348" s="443"/>
      <c r="CI1348" s="443"/>
      <c r="CJ1348" s="443"/>
      <c r="CK1348" s="443"/>
      <c r="CL1348" s="4"/>
      <c r="CM1348" s="4"/>
      <c r="CN1348" s="5"/>
      <c r="CO1348" s="4"/>
      <c r="CP1348" s="444"/>
      <c r="CQ1348" s="445"/>
      <c r="CR1348" s="446"/>
      <c r="CS1348" s="446"/>
      <c r="CT1348" s="444"/>
      <c r="CU1348" s="444"/>
      <c r="CV1348" s="444"/>
      <c r="CW1348" s="444"/>
      <c r="CX1348" s="447"/>
      <c r="CY1348" s="447"/>
      <c r="CZ1348" s="447"/>
      <c r="DA1348" s="447"/>
      <c r="DB1348" s="448"/>
      <c r="DC1348" s="448"/>
      <c r="DD1348" s="446"/>
      <c r="DE1348" s="439"/>
      <c r="DF1348" s="439"/>
      <c r="DG1348" s="439"/>
      <c r="DH1348" s="439"/>
      <c r="DI1348" s="439"/>
      <c r="DJ1348" s="439"/>
      <c r="DK1348" s="439"/>
      <c r="DL1348" s="446"/>
      <c r="DM1348" s="446"/>
      <c r="DN1348" s="444"/>
      <c r="DO1348" s="444"/>
      <c r="DP1348" s="444"/>
      <c r="DQ1348" s="444"/>
      <c r="DR1348" s="444"/>
      <c r="DS1348" s="441"/>
      <c r="DT1348" s="449"/>
      <c r="DU1348" s="450"/>
      <c r="DV1348" s="450"/>
      <c r="DW1348" s="450"/>
      <c r="DX1348" s="450"/>
      <c r="DY1348" s="450"/>
      <c r="DZ1348" s="450"/>
      <c r="EA1348" s="450"/>
      <c r="EB1348" s="450"/>
      <c r="EC1348" s="450"/>
      <c r="ED1348" s="450"/>
      <c r="EE1348" s="446"/>
      <c r="EF1348" s="446"/>
      <c r="EL1348" s="4"/>
      <c r="EM1348" s="4"/>
      <c r="EN1348" s="5"/>
      <c r="EO1348" s="4"/>
      <c r="FA1348" s="23"/>
      <c r="FB1348" s="24"/>
      <c r="FC1348" s="75"/>
      <c r="FD1348" s="76"/>
      <c r="FF1348" s="89"/>
      <c r="IA1348" s="214"/>
      <c r="IB1348" s="215"/>
      <c r="IC1348" s="214"/>
      <c r="ID1348" s="215"/>
      <c r="IE1348" s="214"/>
      <c r="IF1348" s="214"/>
      <c r="IG1348" s="214"/>
      <c r="IH1348" s="233"/>
      <c r="II1348" s="160"/>
      <c r="IJ1348" s="217"/>
      <c r="IK1348" s="218"/>
      <c r="IL1348" s="218"/>
      <c r="IM1348" s="218"/>
      <c r="IO1348" s="391"/>
    </row>
    <row r="1349" spans="1:249" s="6" customFormat="1" ht="15" x14ac:dyDescent="0.2">
      <c r="A1349" s="467" t="s">
        <v>2195</v>
      </c>
      <c r="B1349" s="467" t="s">
        <v>2149</v>
      </c>
      <c r="C1349" s="393" t="s">
        <v>1378</v>
      </c>
      <c r="D1349" s="468"/>
      <c r="E1349" s="462" t="s">
        <v>2141</v>
      </c>
      <c r="F1349" s="14" t="s">
        <v>2149</v>
      </c>
      <c r="G1349" s="14" t="s">
        <v>2149</v>
      </c>
      <c r="H1349" s="469" t="s">
        <v>2149</v>
      </c>
      <c r="I1349" s="462"/>
      <c r="J1349" s="456"/>
      <c r="K1349" s="11"/>
      <c r="L1349" s="11"/>
      <c r="M1349" s="14"/>
      <c r="N1349" s="470"/>
      <c r="O1349" s="14"/>
      <c r="P1349" s="14"/>
      <c r="Q1349" s="14"/>
      <c r="R1349" s="14"/>
      <c r="S1349" s="14"/>
      <c r="T1349" s="469"/>
      <c r="U1349" s="454"/>
      <c r="V1349" s="454"/>
      <c r="W1349" s="9"/>
      <c r="X1349" s="9"/>
      <c r="Y1349" s="10"/>
      <c r="Z1349" s="495" t="s">
        <v>2195</v>
      </c>
      <c r="AA1349" s="11"/>
      <c r="AB1349" s="472"/>
      <c r="AC1349" s="473"/>
      <c r="AD1349" s="473"/>
      <c r="AE1349" s="496" t="s">
        <v>2195</v>
      </c>
      <c r="AF1349" s="12"/>
      <c r="AG1349" s="12"/>
      <c r="AH1349" s="13"/>
      <c r="AI1349" s="14"/>
      <c r="AJ1349" s="14"/>
      <c r="AK1349" s="7"/>
      <c r="AL1349" s="7"/>
      <c r="AM1349" s="15"/>
      <c r="AN1349" s="15"/>
      <c r="AO1349" s="8"/>
      <c r="AP1349" s="453" t="s">
        <v>776</v>
      </c>
      <c r="AQ1349" s="17"/>
      <c r="AR1349" s="18"/>
      <c r="AS1349" s="19"/>
      <c r="AT1349" s="19"/>
      <c r="AU1349" s="19"/>
      <c r="AV1349" s="19"/>
      <c r="AW1349" s="19"/>
      <c r="AX1349" s="19"/>
      <c r="AY1349" s="19"/>
      <c r="AZ1349" s="20"/>
      <c r="BA1349" s="20"/>
      <c r="BB1349" s="21"/>
      <c r="BC1349" s="22" t="s">
        <v>2179</v>
      </c>
      <c r="BD1349" s="77"/>
      <c r="BE1349" s="91"/>
      <c r="BF1349" s="91"/>
      <c r="BG1349" s="92"/>
      <c r="BH1349"/>
      <c r="BI1349"/>
      <c r="BJ1349"/>
      <c r="BK1349"/>
      <c r="BL1349"/>
      <c r="BM1349"/>
      <c r="BN1349"/>
      <c r="BO1349"/>
      <c r="BP1349"/>
      <c r="BQ1349"/>
      <c r="BR1349"/>
      <c r="BS1349"/>
      <c r="BT1349" s="92"/>
      <c r="BU1349" s="92"/>
      <c r="BV1349" s="92"/>
      <c r="BW1349" s="5"/>
      <c r="BX1349" s="5"/>
      <c r="BY1349" s="5"/>
      <c r="BZ1349" s="5"/>
      <c r="CA1349" s="5"/>
      <c r="CB1349" s="5"/>
      <c r="CC1349" s="5"/>
      <c r="CD1349" s="440"/>
      <c r="CE1349" s="440"/>
      <c r="CF1349" s="441"/>
      <c r="CG1349" s="442"/>
      <c r="CH1349" s="443"/>
      <c r="CI1349" s="443"/>
      <c r="CJ1349" s="443"/>
      <c r="CK1349" s="443"/>
      <c r="CL1349" s="4"/>
      <c r="CM1349" s="4"/>
      <c r="CN1349" s="5"/>
      <c r="CO1349" s="4"/>
      <c r="CP1349" s="444"/>
      <c r="CQ1349" s="445"/>
      <c r="CR1349" s="446"/>
      <c r="CS1349" s="446"/>
      <c r="CT1349" s="444"/>
      <c r="CU1349" s="444"/>
      <c r="CV1349" s="444"/>
      <c r="CW1349" s="444"/>
      <c r="CX1349" s="447"/>
      <c r="CY1349" s="447"/>
      <c r="CZ1349" s="447"/>
      <c r="DA1349" s="447"/>
      <c r="DB1349" s="448"/>
      <c r="DC1349" s="448"/>
      <c r="DD1349" s="446"/>
      <c r="DE1349" s="439"/>
      <c r="DF1349" s="439"/>
      <c r="DG1349" s="439"/>
      <c r="DH1349" s="439"/>
      <c r="DI1349" s="439"/>
      <c r="DJ1349" s="439"/>
      <c r="DK1349" s="439"/>
      <c r="DL1349" s="446"/>
      <c r="DM1349" s="446"/>
      <c r="DN1349" s="444"/>
      <c r="DO1349" s="444"/>
      <c r="DP1349" s="444"/>
      <c r="DQ1349" s="444"/>
      <c r="DR1349" s="444"/>
      <c r="DS1349" s="441"/>
      <c r="DT1349" s="449"/>
      <c r="DU1349" s="450"/>
      <c r="DV1349" s="450"/>
      <c r="DW1349" s="450"/>
      <c r="DX1349" s="450"/>
      <c r="DY1349" s="450"/>
      <c r="DZ1349" s="450"/>
      <c r="EA1349" s="450"/>
      <c r="EB1349" s="450"/>
      <c r="EC1349" s="450"/>
      <c r="ED1349" s="450"/>
      <c r="EE1349" s="446"/>
      <c r="EF1349" s="446"/>
      <c r="EL1349" s="4"/>
      <c r="EM1349" s="4"/>
      <c r="EN1349" s="5"/>
      <c r="EO1349" s="4"/>
      <c r="FA1349" s="23"/>
      <c r="FB1349" s="24"/>
      <c r="FC1349" s="75"/>
      <c r="FD1349" s="76"/>
      <c r="FF1349" s="89"/>
      <c r="IA1349" s="214"/>
      <c r="IB1349" s="215"/>
      <c r="IC1349" s="214"/>
      <c r="ID1349" s="215"/>
      <c r="IE1349" s="214"/>
      <c r="IF1349" s="214"/>
      <c r="IG1349" s="214"/>
      <c r="IH1349" s="233"/>
      <c r="II1349" s="160"/>
      <c r="IJ1349" s="217"/>
      <c r="IK1349" s="218"/>
      <c r="IL1349" s="218"/>
      <c r="IM1349" s="218"/>
      <c r="IO1349" s="391"/>
    </row>
    <row r="1350" spans="1:249" s="6" customFormat="1" ht="15" x14ac:dyDescent="0.2">
      <c r="A1350" s="467">
        <v>2</v>
      </c>
      <c r="B1350" s="467" t="s">
        <v>2149</v>
      </c>
      <c r="C1350" s="393" t="s">
        <v>1379</v>
      </c>
      <c r="D1350" s="468"/>
      <c r="E1350" s="462" t="s">
        <v>2138</v>
      </c>
      <c r="F1350" s="14" t="s">
        <v>2146</v>
      </c>
      <c r="G1350" s="14" t="s">
        <v>2153</v>
      </c>
      <c r="H1350" s="469" t="s">
        <v>2149</v>
      </c>
      <c r="I1350" s="462"/>
      <c r="J1350" s="456"/>
      <c r="K1350" s="11"/>
      <c r="L1350" s="11"/>
      <c r="M1350" s="14"/>
      <c r="N1350" s="470"/>
      <c r="O1350" s="14"/>
      <c r="P1350" s="14"/>
      <c r="Q1350" s="14"/>
      <c r="R1350" s="14"/>
      <c r="S1350" s="14"/>
      <c r="T1350" s="469"/>
      <c r="U1350" s="454"/>
      <c r="V1350" s="454"/>
      <c r="W1350" s="9"/>
      <c r="X1350" s="9"/>
      <c r="Y1350" s="10"/>
      <c r="Z1350" s="495">
        <v>2</v>
      </c>
      <c r="AA1350" s="11"/>
      <c r="AB1350" s="472"/>
      <c r="AC1350" s="473"/>
      <c r="AD1350" s="473"/>
      <c r="AE1350" s="496">
        <v>2</v>
      </c>
      <c r="AF1350" s="12"/>
      <c r="AG1350" s="12"/>
      <c r="AH1350" s="13"/>
      <c r="AI1350" s="14"/>
      <c r="AJ1350" s="14"/>
      <c r="AK1350" s="7"/>
      <c r="AL1350" s="7"/>
      <c r="AM1350" s="15"/>
      <c r="AN1350" s="15"/>
      <c r="AO1350" s="8"/>
      <c r="AP1350" s="453" t="s">
        <v>777</v>
      </c>
      <c r="AQ1350" s="17"/>
      <c r="AR1350" s="18"/>
      <c r="AS1350" s="19"/>
      <c r="AT1350" s="19"/>
      <c r="AU1350" s="19"/>
      <c r="AV1350" s="19"/>
      <c r="AW1350" s="19"/>
      <c r="AX1350" s="19"/>
      <c r="AY1350" s="19"/>
      <c r="AZ1350" s="20"/>
      <c r="BA1350" s="20"/>
      <c r="BB1350" s="21"/>
      <c r="BC1350" s="22" t="s">
        <v>2179</v>
      </c>
      <c r="BD1350" s="77"/>
      <c r="BE1350" s="91"/>
      <c r="BF1350" s="91"/>
      <c r="BG1350" s="92"/>
      <c r="BH1350"/>
      <c r="BI1350"/>
      <c r="BJ1350"/>
      <c r="BK1350"/>
      <c r="BL1350"/>
      <c r="BM1350"/>
      <c r="BN1350"/>
      <c r="BO1350"/>
      <c r="BP1350"/>
      <c r="BQ1350"/>
      <c r="BR1350"/>
      <c r="BS1350"/>
      <c r="BT1350" s="92"/>
      <c r="BU1350" s="92"/>
      <c r="BV1350" s="92"/>
      <c r="BW1350" s="5"/>
      <c r="BX1350" s="5"/>
      <c r="BY1350" s="5"/>
      <c r="BZ1350" s="5"/>
      <c r="CA1350" s="5"/>
      <c r="CB1350" s="5"/>
      <c r="CC1350" s="5"/>
      <c r="CD1350" s="440"/>
      <c r="CE1350" s="440"/>
      <c r="CF1350" s="441"/>
      <c r="CG1350" s="442"/>
      <c r="CH1350" s="443"/>
      <c r="CI1350" s="443"/>
      <c r="CJ1350" s="443"/>
      <c r="CK1350" s="443"/>
      <c r="CL1350" s="4"/>
      <c r="CM1350" s="4"/>
      <c r="CN1350" s="5"/>
      <c r="CO1350" s="4"/>
      <c r="CP1350" s="444"/>
      <c r="CQ1350" s="445"/>
      <c r="CR1350" s="446"/>
      <c r="CS1350" s="446"/>
      <c r="CT1350" s="444"/>
      <c r="CU1350" s="444"/>
      <c r="CV1350" s="444"/>
      <c r="CW1350" s="444"/>
      <c r="CX1350" s="447"/>
      <c r="CY1350" s="447"/>
      <c r="CZ1350" s="447"/>
      <c r="DA1350" s="447"/>
      <c r="DB1350" s="448"/>
      <c r="DC1350" s="448"/>
      <c r="DD1350" s="446"/>
      <c r="DE1350" s="439"/>
      <c r="DF1350" s="439"/>
      <c r="DG1350" s="439"/>
      <c r="DH1350" s="439"/>
      <c r="DI1350" s="439"/>
      <c r="DJ1350" s="439"/>
      <c r="DK1350" s="439"/>
      <c r="DL1350" s="446"/>
      <c r="DM1350" s="446"/>
      <c r="DN1350" s="444"/>
      <c r="DO1350" s="444"/>
      <c r="DP1350" s="444"/>
      <c r="DQ1350" s="444"/>
      <c r="DR1350" s="444"/>
      <c r="DS1350" s="441"/>
      <c r="DT1350" s="449"/>
      <c r="DU1350" s="450"/>
      <c r="DV1350" s="450"/>
      <c r="DW1350" s="450"/>
      <c r="DX1350" s="450"/>
      <c r="DY1350" s="450"/>
      <c r="DZ1350" s="450"/>
      <c r="EA1350" s="450"/>
      <c r="EB1350" s="450"/>
      <c r="EC1350" s="450"/>
      <c r="ED1350" s="450"/>
      <c r="EE1350" s="446"/>
      <c r="EF1350" s="446"/>
      <c r="EL1350" s="4"/>
      <c r="EM1350" s="4"/>
      <c r="EN1350" s="5"/>
      <c r="EO1350" s="4"/>
      <c r="FA1350" s="23"/>
      <c r="FB1350" s="24"/>
      <c r="FC1350" s="75"/>
      <c r="FD1350" s="76"/>
      <c r="FF1350" s="89"/>
      <c r="IA1350" s="214"/>
      <c r="IB1350" s="215"/>
      <c r="IC1350" s="214"/>
      <c r="ID1350" s="215"/>
      <c r="IE1350" s="214"/>
      <c r="IF1350" s="214"/>
      <c r="IG1350" s="214"/>
      <c r="IH1350" s="233"/>
      <c r="II1350" s="160"/>
      <c r="IJ1350" s="217"/>
      <c r="IK1350" s="218"/>
      <c r="IL1350" s="218"/>
      <c r="IM1350" s="218"/>
      <c r="IO1350" s="391"/>
    </row>
    <row r="1351" spans="1:249" s="6" customFormat="1" ht="15" x14ac:dyDescent="0.2">
      <c r="A1351" s="467" t="s">
        <v>2195</v>
      </c>
      <c r="B1351" s="467" t="s">
        <v>2149</v>
      </c>
      <c r="C1351" s="393" t="s">
        <v>1380</v>
      </c>
      <c r="D1351" s="468"/>
      <c r="E1351" s="462" t="s">
        <v>2138</v>
      </c>
      <c r="F1351" s="14" t="s">
        <v>2149</v>
      </c>
      <c r="G1351" s="14" t="s">
        <v>2149</v>
      </c>
      <c r="H1351" s="469" t="s">
        <v>2149</v>
      </c>
      <c r="I1351" s="462"/>
      <c r="J1351" s="456"/>
      <c r="K1351" s="11"/>
      <c r="L1351" s="11"/>
      <c r="M1351" s="14"/>
      <c r="N1351" s="470"/>
      <c r="O1351" s="14"/>
      <c r="P1351" s="14"/>
      <c r="Q1351" s="14"/>
      <c r="R1351" s="14"/>
      <c r="S1351" s="14"/>
      <c r="T1351" s="469"/>
      <c r="U1351" s="454"/>
      <c r="V1351" s="454"/>
      <c r="W1351" s="9"/>
      <c r="X1351" s="9"/>
      <c r="Y1351" s="10"/>
      <c r="Z1351" s="495" t="s">
        <v>2195</v>
      </c>
      <c r="AA1351" s="11"/>
      <c r="AB1351" s="472"/>
      <c r="AC1351" s="473"/>
      <c r="AD1351" s="473"/>
      <c r="AE1351" s="496" t="s">
        <v>2195</v>
      </c>
      <c r="AF1351" s="12"/>
      <c r="AG1351" s="12"/>
      <c r="AH1351" s="13"/>
      <c r="AI1351" s="14"/>
      <c r="AJ1351" s="14"/>
      <c r="AK1351" s="7"/>
      <c r="AL1351" s="7"/>
      <c r="AM1351" s="15"/>
      <c r="AN1351" s="15"/>
      <c r="AO1351" s="8"/>
      <c r="AP1351" s="453" t="s">
        <v>778</v>
      </c>
      <c r="AQ1351" s="17"/>
      <c r="AR1351" s="18"/>
      <c r="AS1351" s="19"/>
      <c r="AT1351" s="19"/>
      <c r="AU1351" s="19"/>
      <c r="AV1351" s="19"/>
      <c r="AW1351" s="19"/>
      <c r="AX1351" s="19"/>
      <c r="AY1351" s="19"/>
      <c r="AZ1351" s="20"/>
      <c r="BA1351" s="20"/>
      <c r="BB1351" s="21"/>
      <c r="BC1351" s="22" t="s">
        <v>2179</v>
      </c>
      <c r="BD1351" s="77"/>
      <c r="BE1351" s="91"/>
      <c r="BF1351" s="91"/>
      <c r="BG1351" s="92"/>
      <c r="BH1351"/>
      <c r="BI1351"/>
      <c r="BJ1351"/>
      <c r="BK1351"/>
      <c r="BL1351"/>
      <c r="BM1351"/>
      <c r="BN1351"/>
      <c r="BO1351"/>
      <c r="BP1351"/>
      <c r="BQ1351"/>
      <c r="BR1351"/>
      <c r="BS1351"/>
      <c r="BT1351" s="92"/>
      <c r="BU1351" s="92"/>
      <c r="BV1351" s="92"/>
      <c r="BW1351" s="5"/>
      <c r="BX1351" s="5"/>
      <c r="BY1351" s="5"/>
      <c r="BZ1351" s="5"/>
      <c r="CA1351" s="5"/>
      <c r="CB1351" s="5"/>
      <c r="CC1351" s="5"/>
      <c r="CD1351" s="440"/>
      <c r="CE1351" s="440"/>
      <c r="CF1351" s="441"/>
      <c r="CG1351" s="442"/>
      <c r="CH1351" s="443"/>
      <c r="CI1351" s="443"/>
      <c r="CJ1351" s="443"/>
      <c r="CK1351" s="443"/>
      <c r="CL1351" s="4"/>
      <c r="CM1351" s="4"/>
      <c r="CN1351" s="5"/>
      <c r="CO1351" s="4"/>
      <c r="CP1351" s="444"/>
      <c r="CQ1351" s="445"/>
      <c r="CR1351" s="446"/>
      <c r="CS1351" s="446"/>
      <c r="CT1351" s="444"/>
      <c r="CU1351" s="444"/>
      <c r="CV1351" s="444"/>
      <c r="CW1351" s="444"/>
      <c r="CX1351" s="447"/>
      <c r="CY1351" s="447"/>
      <c r="CZ1351" s="447"/>
      <c r="DA1351" s="447"/>
      <c r="DB1351" s="448"/>
      <c r="DC1351" s="448"/>
      <c r="DD1351" s="446"/>
      <c r="DE1351" s="439"/>
      <c r="DF1351" s="439"/>
      <c r="DG1351" s="439"/>
      <c r="DH1351" s="439"/>
      <c r="DI1351" s="439"/>
      <c r="DJ1351" s="439"/>
      <c r="DK1351" s="439"/>
      <c r="DL1351" s="446"/>
      <c r="DM1351" s="446"/>
      <c r="DN1351" s="444"/>
      <c r="DO1351" s="444"/>
      <c r="DP1351" s="444"/>
      <c r="DQ1351" s="444"/>
      <c r="DR1351" s="444"/>
      <c r="DS1351" s="441"/>
      <c r="DT1351" s="449"/>
      <c r="DU1351" s="450"/>
      <c r="DV1351" s="450"/>
      <c r="DW1351" s="450"/>
      <c r="DX1351" s="450"/>
      <c r="DY1351" s="450"/>
      <c r="DZ1351" s="450"/>
      <c r="EA1351" s="450"/>
      <c r="EB1351" s="450"/>
      <c r="EC1351" s="450"/>
      <c r="ED1351" s="450"/>
      <c r="EE1351" s="446"/>
      <c r="EF1351" s="446"/>
      <c r="EL1351" s="4"/>
      <c r="EM1351" s="4"/>
      <c r="EN1351" s="5"/>
      <c r="EO1351" s="4"/>
      <c r="FA1351" s="23"/>
      <c r="FB1351" s="24"/>
      <c r="FC1351" s="75"/>
      <c r="FD1351" s="76"/>
      <c r="FF1351" s="89"/>
      <c r="IA1351" s="214"/>
      <c r="IB1351" s="215"/>
      <c r="IC1351" s="214"/>
      <c r="ID1351" s="215"/>
      <c r="IE1351" s="214"/>
      <c r="IF1351" s="214"/>
      <c r="IG1351" s="214"/>
      <c r="IH1351" s="233"/>
      <c r="II1351" s="160"/>
      <c r="IJ1351" s="217"/>
      <c r="IK1351" s="218"/>
      <c r="IL1351" s="218"/>
      <c r="IM1351" s="218"/>
      <c r="IO1351" s="391"/>
    </row>
    <row r="1352" spans="1:249" s="6" customFormat="1" ht="15" x14ac:dyDescent="0.2">
      <c r="A1352" s="467" t="s">
        <v>2195</v>
      </c>
      <c r="B1352" s="467" t="s">
        <v>2149</v>
      </c>
      <c r="C1352" s="393" t="s">
        <v>1381</v>
      </c>
      <c r="D1352" s="468"/>
      <c r="E1352" s="462" t="s">
        <v>2141</v>
      </c>
      <c r="F1352" s="14" t="s">
        <v>2149</v>
      </c>
      <c r="G1352" s="14" t="s">
        <v>2149</v>
      </c>
      <c r="H1352" s="469" t="s">
        <v>2149</v>
      </c>
      <c r="I1352" s="462"/>
      <c r="J1352" s="456"/>
      <c r="K1352" s="11"/>
      <c r="L1352" s="11"/>
      <c r="M1352" s="14"/>
      <c r="N1352" s="470"/>
      <c r="O1352" s="14"/>
      <c r="P1352" s="14"/>
      <c r="Q1352" s="14"/>
      <c r="R1352" s="14"/>
      <c r="S1352" s="14"/>
      <c r="T1352" s="469"/>
      <c r="U1352" s="454"/>
      <c r="V1352" s="454"/>
      <c r="W1352" s="9"/>
      <c r="X1352" s="9"/>
      <c r="Y1352" s="10"/>
      <c r="Z1352" s="495" t="s">
        <v>2195</v>
      </c>
      <c r="AA1352" s="11"/>
      <c r="AB1352" s="472"/>
      <c r="AC1352" s="473"/>
      <c r="AD1352" s="473"/>
      <c r="AE1352" s="496" t="s">
        <v>2195</v>
      </c>
      <c r="AF1352" s="12"/>
      <c r="AG1352" s="12"/>
      <c r="AH1352" s="13"/>
      <c r="AI1352" s="14"/>
      <c r="AJ1352" s="14"/>
      <c r="AK1352" s="7"/>
      <c r="AL1352" s="7"/>
      <c r="AM1352" s="15"/>
      <c r="AN1352" s="15"/>
      <c r="AO1352" s="8"/>
      <c r="AP1352" s="453" t="s">
        <v>779</v>
      </c>
      <c r="AQ1352" s="17"/>
      <c r="AR1352" s="18"/>
      <c r="AS1352" s="19"/>
      <c r="AT1352" s="19"/>
      <c r="AU1352" s="19"/>
      <c r="AV1352" s="19"/>
      <c r="AW1352" s="19"/>
      <c r="AX1352" s="19"/>
      <c r="AY1352" s="19"/>
      <c r="AZ1352" s="20"/>
      <c r="BA1352" s="20"/>
      <c r="BB1352" s="21"/>
      <c r="BC1352" s="22" t="s">
        <v>2179</v>
      </c>
      <c r="BD1352" s="77"/>
      <c r="BE1352" s="91"/>
      <c r="BF1352" s="91"/>
      <c r="BG1352" s="92"/>
      <c r="BH1352"/>
      <c r="BI1352"/>
      <c r="BJ1352"/>
      <c r="BK1352"/>
      <c r="BL1352"/>
      <c r="BM1352"/>
      <c r="BN1352"/>
      <c r="BO1352"/>
      <c r="BP1352"/>
      <c r="BQ1352"/>
      <c r="BR1352"/>
      <c r="BS1352"/>
      <c r="BT1352" s="92"/>
      <c r="BU1352" s="92"/>
      <c r="BV1352" s="92"/>
      <c r="BW1352" s="5"/>
      <c r="BX1352" s="5"/>
      <c r="BY1352" s="5"/>
      <c r="BZ1352" s="5"/>
      <c r="CA1352" s="5"/>
      <c r="CB1352" s="5"/>
      <c r="CC1352" s="5"/>
      <c r="CD1352" s="440"/>
      <c r="CE1352" s="440"/>
      <c r="CF1352" s="441"/>
      <c r="CG1352" s="442"/>
      <c r="CH1352" s="443"/>
      <c r="CI1352" s="443"/>
      <c r="CJ1352" s="443"/>
      <c r="CK1352" s="443"/>
      <c r="CL1352" s="4"/>
      <c r="CM1352" s="4"/>
      <c r="CN1352" s="5"/>
      <c r="CO1352" s="4"/>
      <c r="CP1352" s="444"/>
      <c r="CQ1352" s="445"/>
      <c r="CR1352" s="446"/>
      <c r="CS1352" s="446"/>
      <c r="CT1352" s="444"/>
      <c r="CU1352" s="444"/>
      <c r="CV1352" s="444"/>
      <c r="CW1352" s="444"/>
      <c r="CX1352" s="447"/>
      <c r="CY1352" s="447"/>
      <c r="CZ1352" s="447"/>
      <c r="DA1352" s="447"/>
      <c r="DB1352" s="448"/>
      <c r="DC1352" s="448"/>
      <c r="DD1352" s="446"/>
      <c r="DE1352" s="439"/>
      <c r="DF1352" s="439"/>
      <c r="DG1352" s="439"/>
      <c r="DH1352" s="439"/>
      <c r="DI1352" s="439"/>
      <c r="DJ1352" s="439"/>
      <c r="DK1352" s="439"/>
      <c r="DL1352" s="446"/>
      <c r="DM1352" s="446"/>
      <c r="DN1352" s="444"/>
      <c r="DO1352" s="444"/>
      <c r="DP1352" s="444"/>
      <c r="DQ1352" s="444"/>
      <c r="DR1352" s="444"/>
      <c r="DS1352" s="441"/>
      <c r="DT1352" s="449"/>
      <c r="DU1352" s="450"/>
      <c r="DV1352" s="450"/>
      <c r="DW1352" s="450"/>
      <c r="DX1352" s="450"/>
      <c r="DY1352" s="450"/>
      <c r="DZ1352" s="450"/>
      <c r="EA1352" s="450"/>
      <c r="EB1352" s="450"/>
      <c r="EC1352" s="450"/>
      <c r="ED1352" s="450"/>
      <c r="EE1352" s="446"/>
      <c r="EF1352" s="446"/>
      <c r="EL1352" s="4"/>
      <c r="EM1352" s="4"/>
      <c r="EN1352" s="5"/>
      <c r="EO1352" s="4"/>
      <c r="FA1352" s="23"/>
      <c r="FB1352" s="24"/>
      <c r="FC1352" s="75"/>
      <c r="FD1352" s="76"/>
      <c r="FF1352" s="89"/>
      <c r="IA1352" s="214"/>
      <c r="IB1352" s="215"/>
      <c r="IC1352" s="214"/>
      <c r="ID1352" s="215"/>
      <c r="IE1352" s="214"/>
      <c r="IF1352" s="214"/>
      <c r="IG1352" s="214"/>
      <c r="IH1352" s="233"/>
      <c r="II1352" s="160"/>
      <c r="IJ1352" s="217"/>
      <c r="IK1352" s="218"/>
      <c r="IL1352" s="218"/>
      <c r="IM1352" s="218"/>
      <c r="IO1352" s="391"/>
    </row>
    <row r="1353" spans="1:249" s="6" customFormat="1" ht="15" x14ac:dyDescent="0.2">
      <c r="A1353" s="467" t="s">
        <v>2195</v>
      </c>
      <c r="B1353" s="467" t="s">
        <v>2149</v>
      </c>
      <c r="C1353" s="393" t="s">
        <v>1382</v>
      </c>
      <c r="D1353" s="468"/>
      <c r="E1353" s="462" t="s">
        <v>2138</v>
      </c>
      <c r="F1353" s="14" t="s">
        <v>2149</v>
      </c>
      <c r="G1353" s="14" t="s">
        <v>2149</v>
      </c>
      <c r="H1353" s="469" t="s">
        <v>2149</v>
      </c>
      <c r="I1353" s="462"/>
      <c r="J1353" s="456"/>
      <c r="K1353" s="11"/>
      <c r="L1353" s="11"/>
      <c r="M1353" s="14"/>
      <c r="N1353" s="470"/>
      <c r="O1353" s="14"/>
      <c r="P1353" s="14"/>
      <c r="Q1353" s="14"/>
      <c r="R1353" s="14"/>
      <c r="S1353" s="14"/>
      <c r="T1353" s="469"/>
      <c r="U1353" s="454"/>
      <c r="V1353" s="454"/>
      <c r="W1353" s="9"/>
      <c r="X1353" s="9"/>
      <c r="Y1353" s="10"/>
      <c r="Z1353" s="495" t="s">
        <v>2195</v>
      </c>
      <c r="AA1353" s="11"/>
      <c r="AB1353" s="472"/>
      <c r="AC1353" s="473"/>
      <c r="AD1353" s="473"/>
      <c r="AE1353" s="496" t="s">
        <v>2195</v>
      </c>
      <c r="AF1353" s="12"/>
      <c r="AG1353" s="12"/>
      <c r="AH1353" s="13"/>
      <c r="AI1353" s="14"/>
      <c r="AJ1353" s="14"/>
      <c r="AK1353" s="7"/>
      <c r="AL1353" s="7"/>
      <c r="AM1353" s="15"/>
      <c r="AN1353" s="15"/>
      <c r="AO1353" s="8"/>
      <c r="AP1353" s="453" t="s">
        <v>780</v>
      </c>
      <c r="AQ1353" s="17"/>
      <c r="AR1353" s="18"/>
      <c r="AS1353" s="19"/>
      <c r="AT1353" s="19"/>
      <c r="AU1353" s="19"/>
      <c r="AV1353" s="19"/>
      <c r="AW1353" s="19"/>
      <c r="AX1353" s="19"/>
      <c r="AY1353" s="19"/>
      <c r="AZ1353" s="20"/>
      <c r="BA1353" s="20"/>
      <c r="BB1353" s="21"/>
      <c r="BC1353" s="22" t="s">
        <v>2179</v>
      </c>
      <c r="BD1353" s="77"/>
      <c r="BE1353" s="91"/>
      <c r="BF1353" s="91"/>
      <c r="BG1353" s="92"/>
      <c r="BH1353"/>
      <c r="BI1353"/>
      <c r="BJ1353"/>
      <c r="BK1353"/>
      <c r="BL1353"/>
      <c r="BM1353"/>
      <c r="BN1353"/>
      <c r="BO1353"/>
      <c r="BP1353"/>
      <c r="BQ1353"/>
      <c r="BR1353"/>
      <c r="BS1353"/>
      <c r="BT1353" s="92"/>
      <c r="BU1353" s="92"/>
      <c r="BV1353" s="92"/>
      <c r="BW1353" s="5"/>
      <c r="BX1353" s="5"/>
      <c r="BY1353" s="5"/>
      <c r="BZ1353" s="5"/>
      <c r="CA1353" s="5"/>
      <c r="CB1353" s="5"/>
      <c r="CC1353" s="5"/>
      <c r="CD1353" s="440"/>
      <c r="CE1353" s="440"/>
      <c r="CF1353" s="441"/>
      <c r="CG1353" s="442"/>
      <c r="CH1353" s="443"/>
      <c r="CI1353" s="443"/>
      <c r="CJ1353" s="443"/>
      <c r="CK1353" s="443"/>
      <c r="CL1353" s="4"/>
      <c r="CM1353" s="4"/>
      <c r="CN1353" s="5"/>
      <c r="CO1353" s="4"/>
      <c r="CP1353" s="444"/>
      <c r="CQ1353" s="445"/>
      <c r="CR1353" s="446"/>
      <c r="CS1353" s="446"/>
      <c r="CT1353" s="444"/>
      <c r="CU1353" s="444"/>
      <c r="CV1353" s="444"/>
      <c r="CW1353" s="444"/>
      <c r="CX1353" s="447"/>
      <c r="CY1353" s="447"/>
      <c r="CZ1353" s="447"/>
      <c r="DA1353" s="447"/>
      <c r="DB1353" s="448"/>
      <c r="DC1353" s="448"/>
      <c r="DD1353" s="446"/>
      <c r="DE1353" s="439"/>
      <c r="DF1353" s="439"/>
      <c r="DG1353" s="439"/>
      <c r="DH1353" s="439"/>
      <c r="DI1353" s="439"/>
      <c r="DJ1353" s="439"/>
      <c r="DK1353" s="439"/>
      <c r="DL1353" s="446"/>
      <c r="DM1353" s="446"/>
      <c r="DN1353" s="444"/>
      <c r="DO1353" s="444"/>
      <c r="DP1353" s="444"/>
      <c r="DQ1353" s="444"/>
      <c r="DR1353" s="444"/>
      <c r="DS1353" s="441"/>
      <c r="DT1353" s="449"/>
      <c r="DU1353" s="450"/>
      <c r="DV1353" s="450"/>
      <c r="DW1353" s="450"/>
      <c r="DX1353" s="450"/>
      <c r="DY1353" s="450"/>
      <c r="DZ1353" s="450"/>
      <c r="EA1353" s="450"/>
      <c r="EB1353" s="450"/>
      <c r="EC1353" s="450"/>
      <c r="ED1353" s="450"/>
      <c r="EE1353" s="446"/>
      <c r="EF1353" s="446"/>
      <c r="EL1353" s="4"/>
      <c r="EM1353" s="4"/>
      <c r="EN1353" s="5"/>
      <c r="EO1353" s="4"/>
      <c r="FA1353" s="23"/>
      <c r="FB1353" s="24"/>
      <c r="FC1353" s="75"/>
      <c r="FD1353" s="76"/>
      <c r="FF1353" s="89"/>
      <c r="IA1353" s="214"/>
      <c r="IB1353" s="215"/>
      <c r="IC1353" s="214"/>
      <c r="ID1353" s="215"/>
      <c r="IE1353" s="214"/>
      <c r="IF1353" s="214"/>
      <c r="IG1353" s="214"/>
      <c r="IH1353" s="233"/>
      <c r="II1353" s="160"/>
      <c r="IJ1353" s="217"/>
      <c r="IK1353" s="218"/>
      <c r="IL1353" s="218"/>
      <c r="IM1353" s="218"/>
      <c r="IO1353" s="391"/>
    </row>
    <row r="1354" spans="1:249" s="6" customFormat="1" ht="15" x14ac:dyDescent="0.2">
      <c r="A1354" s="467" t="s">
        <v>2195</v>
      </c>
      <c r="B1354" s="467" t="s">
        <v>2149</v>
      </c>
      <c r="C1354" s="393" t="s">
        <v>1383</v>
      </c>
      <c r="D1354" s="468"/>
      <c r="E1354" s="462" t="s">
        <v>2141</v>
      </c>
      <c r="F1354" s="14" t="s">
        <v>2149</v>
      </c>
      <c r="G1354" s="14" t="s">
        <v>2149</v>
      </c>
      <c r="H1354" s="469" t="s">
        <v>2149</v>
      </c>
      <c r="I1354" s="462"/>
      <c r="J1354" s="456"/>
      <c r="K1354" s="11"/>
      <c r="L1354" s="11"/>
      <c r="M1354" s="14"/>
      <c r="N1354" s="470"/>
      <c r="O1354" s="14"/>
      <c r="P1354" s="14"/>
      <c r="Q1354" s="14"/>
      <c r="R1354" s="14"/>
      <c r="S1354" s="14"/>
      <c r="T1354" s="469"/>
      <c r="U1354" s="454"/>
      <c r="V1354" s="454"/>
      <c r="W1354" s="9"/>
      <c r="X1354" s="9"/>
      <c r="Y1354" s="10"/>
      <c r="Z1354" s="495" t="s">
        <v>2195</v>
      </c>
      <c r="AA1354" s="11"/>
      <c r="AB1354" s="472"/>
      <c r="AC1354" s="473"/>
      <c r="AD1354" s="473"/>
      <c r="AE1354" s="496" t="s">
        <v>2195</v>
      </c>
      <c r="AF1354" s="12"/>
      <c r="AG1354" s="12"/>
      <c r="AH1354" s="13"/>
      <c r="AI1354" s="14"/>
      <c r="AJ1354" s="14"/>
      <c r="AK1354" s="7"/>
      <c r="AL1354" s="7"/>
      <c r="AM1354" s="15"/>
      <c r="AN1354" s="15"/>
      <c r="AO1354" s="8"/>
      <c r="AP1354" s="453" t="s">
        <v>781</v>
      </c>
      <c r="AQ1354" s="17"/>
      <c r="AR1354" s="18"/>
      <c r="AS1354" s="19"/>
      <c r="AT1354" s="19"/>
      <c r="AU1354" s="19"/>
      <c r="AV1354" s="19"/>
      <c r="AW1354" s="19"/>
      <c r="AX1354" s="19"/>
      <c r="AY1354" s="19"/>
      <c r="AZ1354" s="20"/>
      <c r="BA1354" s="20"/>
      <c r="BB1354" s="21"/>
      <c r="BC1354" s="22" t="s">
        <v>2179</v>
      </c>
      <c r="BD1354" s="77"/>
      <c r="BE1354" s="91"/>
      <c r="BF1354" s="91"/>
      <c r="BG1354" s="92"/>
      <c r="BH1354"/>
      <c r="BI1354"/>
      <c r="BJ1354"/>
      <c r="BK1354"/>
      <c r="BL1354"/>
      <c r="BM1354"/>
      <c r="BN1354"/>
      <c r="BO1354"/>
      <c r="BP1354"/>
      <c r="BQ1354"/>
      <c r="BR1354"/>
      <c r="BS1354"/>
      <c r="BT1354" s="92"/>
      <c r="BU1354" s="92"/>
      <c r="BV1354" s="92"/>
      <c r="BW1354" s="5"/>
      <c r="BX1354" s="5"/>
      <c r="BY1354" s="5"/>
      <c r="BZ1354" s="5"/>
      <c r="CA1354" s="5"/>
      <c r="CB1354" s="5"/>
      <c r="CC1354" s="5"/>
      <c r="CD1354" s="440"/>
      <c r="CE1354" s="440"/>
      <c r="CF1354" s="441"/>
      <c r="CG1354" s="442"/>
      <c r="CH1354" s="443"/>
      <c r="CI1354" s="443"/>
      <c r="CJ1354" s="443"/>
      <c r="CK1354" s="443"/>
      <c r="CL1354" s="4"/>
      <c r="CM1354" s="4"/>
      <c r="CN1354" s="5"/>
      <c r="CO1354" s="4"/>
      <c r="CP1354" s="444"/>
      <c r="CQ1354" s="445"/>
      <c r="CR1354" s="446"/>
      <c r="CS1354" s="446"/>
      <c r="CT1354" s="444"/>
      <c r="CU1354" s="444"/>
      <c r="CV1354" s="444"/>
      <c r="CW1354" s="444"/>
      <c r="CX1354" s="447"/>
      <c r="CY1354" s="447"/>
      <c r="CZ1354" s="447"/>
      <c r="DA1354" s="447"/>
      <c r="DB1354" s="448"/>
      <c r="DC1354" s="448"/>
      <c r="DD1354" s="446"/>
      <c r="DE1354" s="439"/>
      <c r="DF1354" s="439"/>
      <c r="DG1354" s="439"/>
      <c r="DH1354" s="439"/>
      <c r="DI1354" s="439"/>
      <c r="DJ1354" s="439"/>
      <c r="DK1354" s="439"/>
      <c r="DL1354" s="446"/>
      <c r="DM1354" s="446"/>
      <c r="DN1354" s="444"/>
      <c r="DO1354" s="444"/>
      <c r="DP1354" s="444"/>
      <c r="DQ1354" s="444"/>
      <c r="DR1354" s="444"/>
      <c r="DS1354" s="441"/>
      <c r="DT1354" s="449"/>
      <c r="DU1354" s="450"/>
      <c r="DV1354" s="450"/>
      <c r="DW1354" s="450"/>
      <c r="DX1354" s="450"/>
      <c r="DY1354" s="450"/>
      <c r="DZ1354" s="450"/>
      <c r="EA1354" s="450"/>
      <c r="EB1354" s="450"/>
      <c r="EC1354" s="450"/>
      <c r="ED1354" s="450"/>
      <c r="EE1354" s="446"/>
      <c r="EF1354" s="446"/>
      <c r="EL1354" s="4"/>
      <c r="EM1354" s="4"/>
      <c r="EN1354" s="5"/>
      <c r="EO1354" s="4"/>
      <c r="FA1354" s="23"/>
      <c r="FB1354" s="24"/>
      <c r="FC1354" s="75"/>
      <c r="FD1354" s="76"/>
      <c r="FF1354" s="89"/>
      <c r="IA1354" s="214"/>
      <c r="IB1354" s="215"/>
      <c r="IC1354" s="214"/>
      <c r="ID1354" s="215"/>
      <c r="IE1354" s="214"/>
      <c r="IF1354" s="214"/>
      <c r="IG1354" s="214"/>
      <c r="IH1354" s="233"/>
      <c r="II1354" s="160"/>
      <c r="IJ1354" s="217"/>
      <c r="IK1354" s="218"/>
      <c r="IL1354" s="218"/>
      <c r="IM1354" s="218"/>
      <c r="IO1354" s="391"/>
    </row>
    <row r="1355" spans="1:249" s="6" customFormat="1" ht="15" x14ac:dyDescent="0.2">
      <c r="A1355" s="467" t="s">
        <v>2195</v>
      </c>
      <c r="B1355" s="467" t="s">
        <v>1969</v>
      </c>
      <c r="C1355" s="393" t="s">
        <v>1384</v>
      </c>
      <c r="D1355" s="468"/>
      <c r="E1355" s="462" t="s">
        <v>2139</v>
      </c>
      <c r="F1355" s="14" t="s">
        <v>2149</v>
      </c>
      <c r="G1355" s="14" t="s">
        <v>2149</v>
      </c>
      <c r="H1355" s="469" t="s">
        <v>2149</v>
      </c>
      <c r="I1355" s="462"/>
      <c r="J1355" s="456"/>
      <c r="K1355" s="11"/>
      <c r="L1355" s="11"/>
      <c r="M1355" s="14"/>
      <c r="N1355" s="470"/>
      <c r="O1355" s="14"/>
      <c r="P1355" s="14"/>
      <c r="Q1355" s="14"/>
      <c r="R1355" s="14"/>
      <c r="S1355" s="14"/>
      <c r="T1355" s="469"/>
      <c r="U1355" s="454"/>
      <c r="V1355" s="454"/>
      <c r="W1355" s="9"/>
      <c r="X1355" s="9"/>
      <c r="Y1355" s="10"/>
      <c r="Z1355" s="495" t="s">
        <v>2166</v>
      </c>
      <c r="AA1355" s="11"/>
      <c r="AB1355" s="472"/>
      <c r="AC1355" s="473"/>
      <c r="AD1355" s="473"/>
      <c r="AE1355" s="496" t="s">
        <v>2166</v>
      </c>
      <c r="AF1355" s="12"/>
      <c r="AG1355" s="12"/>
      <c r="AH1355" s="13"/>
      <c r="AI1355" s="14"/>
      <c r="AJ1355" s="14"/>
      <c r="AK1355" s="7"/>
      <c r="AL1355" s="7"/>
      <c r="AM1355" s="15"/>
      <c r="AN1355" s="15"/>
      <c r="AO1355" s="8"/>
      <c r="AP1355" s="453" t="s">
        <v>782</v>
      </c>
      <c r="AQ1355" s="17"/>
      <c r="AR1355" s="18"/>
      <c r="AS1355" s="19"/>
      <c r="AT1355" s="19"/>
      <c r="AU1355" s="19"/>
      <c r="AV1355" s="19"/>
      <c r="AW1355" s="19"/>
      <c r="AX1355" s="19"/>
      <c r="AY1355" s="19"/>
      <c r="AZ1355" s="20"/>
      <c r="BA1355" s="20"/>
      <c r="BB1355" s="21"/>
      <c r="BC1355" s="22" t="s">
        <v>2179</v>
      </c>
      <c r="BD1355" s="77"/>
      <c r="BE1355" s="91"/>
      <c r="BF1355" s="91"/>
      <c r="BG1355" s="92"/>
      <c r="BH1355"/>
      <c r="BI1355"/>
      <c r="BJ1355"/>
      <c r="BK1355"/>
      <c r="BL1355"/>
      <c r="BM1355"/>
      <c r="BN1355"/>
      <c r="BO1355"/>
      <c r="BP1355"/>
      <c r="BQ1355"/>
      <c r="BR1355"/>
      <c r="BS1355"/>
      <c r="BT1355" s="92"/>
      <c r="BU1355" s="92"/>
      <c r="BV1355" s="92"/>
      <c r="BW1355" s="5"/>
      <c r="BX1355" s="5"/>
      <c r="BY1355" s="5"/>
      <c r="BZ1355" s="5"/>
      <c r="CA1355" s="5"/>
      <c r="CB1355" s="5"/>
      <c r="CC1355" s="5"/>
      <c r="CD1355" s="440"/>
      <c r="CE1355" s="440"/>
      <c r="CF1355" s="441"/>
      <c r="CG1355" s="442"/>
      <c r="CH1355" s="443"/>
      <c r="CI1355" s="443"/>
      <c r="CJ1355" s="443"/>
      <c r="CK1355" s="443"/>
      <c r="CL1355" s="4"/>
      <c r="CM1355" s="4"/>
      <c r="CN1355" s="5"/>
      <c r="CO1355" s="4"/>
      <c r="CP1355" s="444"/>
      <c r="CQ1355" s="445"/>
      <c r="CR1355" s="446"/>
      <c r="CS1355" s="446"/>
      <c r="CT1355" s="444"/>
      <c r="CU1355" s="444"/>
      <c r="CV1355" s="444"/>
      <c r="CW1355" s="444"/>
      <c r="CX1355" s="447"/>
      <c r="CY1355" s="447"/>
      <c r="CZ1355" s="447"/>
      <c r="DA1355" s="447"/>
      <c r="DB1355" s="448"/>
      <c r="DC1355" s="448"/>
      <c r="DD1355" s="446"/>
      <c r="DE1355" s="439"/>
      <c r="DF1355" s="439"/>
      <c r="DG1355" s="439"/>
      <c r="DH1355" s="439"/>
      <c r="DI1355" s="439"/>
      <c r="DJ1355" s="439"/>
      <c r="DK1355" s="439"/>
      <c r="DL1355" s="446"/>
      <c r="DM1355" s="446"/>
      <c r="DN1355" s="444"/>
      <c r="DO1355" s="444"/>
      <c r="DP1355" s="444"/>
      <c r="DQ1355" s="444"/>
      <c r="DR1355" s="444"/>
      <c r="DS1355" s="441"/>
      <c r="DT1355" s="449"/>
      <c r="DU1355" s="450"/>
      <c r="DV1355" s="450"/>
      <c r="DW1355" s="450"/>
      <c r="DX1355" s="450"/>
      <c r="DY1355" s="450"/>
      <c r="DZ1355" s="450"/>
      <c r="EA1355" s="450"/>
      <c r="EB1355" s="450"/>
      <c r="EC1355" s="450"/>
      <c r="ED1355" s="450"/>
      <c r="EE1355" s="446"/>
      <c r="EF1355" s="446"/>
      <c r="EL1355" s="4"/>
      <c r="EM1355" s="4"/>
      <c r="EN1355" s="5"/>
      <c r="EO1355" s="4"/>
      <c r="FA1355" s="23"/>
      <c r="FB1355" s="24"/>
      <c r="FC1355" s="75"/>
      <c r="FD1355" s="76"/>
      <c r="FF1355" s="89"/>
      <c r="IA1355" s="214"/>
      <c r="IB1355" s="215"/>
      <c r="IC1355" s="214"/>
      <c r="ID1355" s="215"/>
      <c r="IE1355" s="214"/>
      <c r="IF1355" s="214"/>
      <c r="IG1355" s="214"/>
      <c r="IH1355" s="233"/>
      <c r="II1355" s="160"/>
      <c r="IJ1355" s="217"/>
      <c r="IK1355" s="218"/>
      <c r="IL1355" s="218"/>
      <c r="IM1355" s="218"/>
      <c r="IO1355" s="391"/>
    </row>
    <row r="1356" spans="1:249" s="6" customFormat="1" ht="15" x14ac:dyDescent="0.2">
      <c r="A1356" s="467" t="s">
        <v>2166</v>
      </c>
      <c r="B1356" s="467" t="s">
        <v>2157</v>
      </c>
      <c r="C1356" s="393" t="s">
        <v>1385</v>
      </c>
      <c r="D1356" s="468"/>
      <c r="E1356" s="462" t="s">
        <v>2138</v>
      </c>
      <c r="F1356" s="14" t="s">
        <v>2149</v>
      </c>
      <c r="G1356" s="14" t="s">
        <v>2154</v>
      </c>
      <c r="H1356" s="469" t="s">
        <v>2149</v>
      </c>
      <c r="I1356" s="462"/>
      <c r="J1356" s="456"/>
      <c r="K1356" s="11"/>
      <c r="L1356" s="11"/>
      <c r="M1356" s="14"/>
      <c r="N1356" s="470"/>
      <c r="O1356" s="14"/>
      <c r="P1356" s="14"/>
      <c r="Q1356" s="14"/>
      <c r="R1356" s="14"/>
      <c r="S1356" s="14"/>
      <c r="T1356" s="469"/>
      <c r="U1356" s="454"/>
      <c r="V1356" s="454"/>
      <c r="W1356" s="9"/>
      <c r="X1356" s="9"/>
      <c r="Y1356" s="10"/>
      <c r="Z1356" s="495" t="s">
        <v>2195</v>
      </c>
      <c r="AA1356" s="11"/>
      <c r="AB1356" s="472"/>
      <c r="AC1356" s="473"/>
      <c r="AD1356" s="473"/>
      <c r="AE1356" s="496" t="s">
        <v>2195</v>
      </c>
      <c r="AF1356" s="12"/>
      <c r="AG1356" s="12"/>
      <c r="AH1356" s="13"/>
      <c r="AI1356" s="14"/>
      <c r="AJ1356" s="14"/>
      <c r="AK1356" s="7"/>
      <c r="AL1356" s="7"/>
      <c r="AM1356" s="15"/>
      <c r="AN1356" s="15"/>
      <c r="AO1356" s="8"/>
      <c r="AP1356" s="453" t="s">
        <v>783</v>
      </c>
      <c r="AQ1356" s="17"/>
      <c r="AR1356" s="18"/>
      <c r="AS1356" s="19"/>
      <c r="AT1356" s="19"/>
      <c r="AU1356" s="19"/>
      <c r="AV1356" s="19"/>
      <c r="AW1356" s="19"/>
      <c r="AX1356" s="19"/>
      <c r="AY1356" s="19"/>
      <c r="AZ1356" s="20"/>
      <c r="BA1356" s="20"/>
      <c r="BB1356" s="21"/>
      <c r="BC1356" s="22" t="s">
        <v>2179</v>
      </c>
      <c r="BD1356" s="77"/>
      <c r="BE1356" s="91"/>
      <c r="BF1356" s="91"/>
      <c r="BG1356" s="92"/>
      <c r="BH1356"/>
      <c r="BI1356"/>
      <c r="BJ1356"/>
      <c r="BK1356"/>
      <c r="BL1356"/>
      <c r="BM1356"/>
      <c r="BN1356"/>
      <c r="BO1356"/>
      <c r="BP1356"/>
      <c r="BQ1356"/>
      <c r="BR1356"/>
      <c r="BS1356"/>
      <c r="BT1356" s="92"/>
      <c r="BU1356" s="92"/>
      <c r="BV1356" s="92"/>
      <c r="BW1356" s="5"/>
      <c r="BX1356" s="5"/>
      <c r="BY1356" s="5"/>
      <c r="BZ1356" s="5"/>
      <c r="CA1356" s="5"/>
      <c r="CB1356" s="5"/>
      <c r="CC1356" s="5"/>
      <c r="CD1356" s="440"/>
      <c r="CE1356" s="440"/>
      <c r="CF1356" s="441"/>
      <c r="CG1356" s="442"/>
      <c r="CH1356" s="443"/>
      <c r="CI1356" s="443"/>
      <c r="CJ1356" s="443"/>
      <c r="CK1356" s="443"/>
      <c r="CL1356" s="4"/>
      <c r="CM1356" s="4"/>
      <c r="CN1356" s="5"/>
      <c r="CO1356" s="4"/>
      <c r="CP1356" s="444"/>
      <c r="CQ1356" s="445"/>
      <c r="CR1356" s="446"/>
      <c r="CS1356" s="446"/>
      <c r="CT1356" s="444"/>
      <c r="CU1356" s="444"/>
      <c r="CV1356" s="444"/>
      <c r="CW1356" s="444"/>
      <c r="CX1356" s="447"/>
      <c r="CY1356" s="447"/>
      <c r="CZ1356" s="447"/>
      <c r="DA1356" s="447"/>
      <c r="DB1356" s="448"/>
      <c r="DC1356" s="448"/>
      <c r="DD1356" s="446"/>
      <c r="DE1356" s="439"/>
      <c r="DF1356" s="439"/>
      <c r="DG1356" s="439"/>
      <c r="DH1356" s="439"/>
      <c r="DI1356" s="439"/>
      <c r="DJ1356" s="439"/>
      <c r="DK1356" s="439"/>
      <c r="DL1356" s="446"/>
      <c r="DM1356" s="446"/>
      <c r="DN1356" s="444"/>
      <c r="DO1356" s="444"/>
      <c r="DP1356" s="444"/>
      <c r="DQ1356" s="444"/>
      <c r="DR1356" s="444"/>
      <c r="DS1356" s="441"/>
      <c r="DT1356" s="449"/>
      <c r="DU1356" s="450"/>
      <c r="DV1356" s="450"/>
      <c r="DW1356" s="450"/>
      <c r="DX1356" s="450"/>
      <c r="DY1356" s="450"/>
      <c r="DZ1356" s="450"/>
      <c r="EA1356" s="450"/>
      <c r="EB1356" s="450"/>
      <c r="EC1356" s="450"/>
      <c r="ED1356" s="450"/>
      <c r="EE1356" s="446"/>
      <c r="EF1356" s="446"/>
      <c r="EL1356" s="4"/>
      <c r="EM1356" s="4"/>
      <c r="EN1356" s="5"/>
      <c r="EO1356" s="4"/>
      <c r="FA1356" s="23"/>
      <c r="FB1356" s="24"/>
      <c r="FC1356" s="75"/>
      <c r="FD1356" s="76"/>
      <c r="FF1356" s="89"/>
      <c r="IA1356" s="214"/>
      <c r="IB1356" s="215"/>
      <c r="IC1356" s="214"/>
      <c r="ID1356" s="215"/>
      <c r="IE1356" s="214"/>
      <c r="IF1356" s="214"/>
      <c r="IG1356" s="214"/>
      <c r="IH1356" s="233"/>
      <c r="II1356" s="160"/>
      <c r="IJ1356" s="217"/>
      <c r="IK1356" s="218"/>
      <c r="IL1356" s="218"/>
      <c r="IM1356" s="218"/>
      <c r="IO1356" s="391"/>
    </row>
    <row r="1357" spans="1:249" s="6" customFormat="1" ht="15" x14ac:dyDescent="0.2">
      <c r="A1357" s="467" t="s">
        <v>2195</v>
      </c>
      <c r="B1357" s="467" t="s">
        <v>1960</v>
      </c>
      <c r="C1357" s="393" t="s">
        <v>1386</v>
      </c>
      <c r="D1357" s="468"/>
      <c r="E1357" s="462" t="s">
        <v>2138</v>
      </c>
      <c r="F1357" s="14" t="s">
        <v>2149</v>
      </c>
      <c r="G1357" s="14" t="s">
        <v>2149</v>
      </c>
      <c r="H1357" s="469" t="s">
        <v>2149</v>
      </c>
      <c r="I1357" s="462"/>
      <c r="J1357" s="456"/>
      <c r="K1357" s="11"/>
      <c r="L1357" s="11"/>
      <c r="M1357" s="14"/>
      <c r="N1357" s="470"/>
      <c r="O1357" s="14"/>
      <c r="P1357" s="14"/>
      <c r="Q1357" s="14"/>
      <c r="R1357" s="14"/>
      <c r="S1357" s="14"/>
      <c r="T1357" s="469"/>
      <c r="U1357" s="454"/>
      <c r="V1357" s="454"/>
      <c r="W1357" s="9"/>
      <c r="X1357" s="9"/>
      <c r="Y1357" s="10"/>
      <c r="Z1357" s="495" t="s">
        <v>2161</v>
      </c>
      <c r="AA1357" s="11"/>
      <c r="AB1357" s="472"/>
      <c r="AC1357" s="473"/>
      <c r="AD1357" s="473"/>
      <c r="AE1357" s="496">
        <v>3</v>
      </c>
      <c r="AF1357" s="12"/>
      <c r="AG1357" s="12"/>
      <c r="AH1357" s="13"/>
      <c r="AI1357" s="14"/>
      <c r="AJ1357" s="14"/>
      <c r="AK1357" s="7"/>
      <c r="AL1357" s="7"/>
      <c r="AM1357" s="15"/>
      <c r="AN1357" s="15"/>
      <c r="AO1357" s="8"/>
      <c r="AP1357" s="453" t="s">
        <v>784</v>
      </c>
      <c r="AQ1357" s="17"/>
      <c r="AR1357" s="18"/>
      <c r="AS1357" s="19"/>
      <c r="AT1357" s="19"/>
      <c r="AU1357" s="19"/>
      <c r="AV1357" s="19"/>
      <c r="AW1357" s="19"/>
      <c r="AX1357" s="19"/>
      <c r="AY1357" s="19"/>
      <c r="AZ1357" s="20"/>
      <c r="BA1357" s="20"/>
      <c r="BB1357" s="21"/>
      <c r="BC1357" s="22" t="s">
        <v>2179</v>
      </c>
      <c r="BD1357" s="77"/>
      <c r="BE1357" s="91"/>
      <c r="BF1357" s="91"/>
      <c r="BG1357" s="92"/>
      <c r="BH1357"/>
      <c r="BI1357"/>
      <c r="BJ1357"/>
      <c r="BK1357"/>
      <c r="BL1357"/>
      <c r="BM1357"/>
      <c r="BN1357"/>
      <c r="BO1357"/>
      <c r="BP1357"/>
      <c r="BQ1357"/>
      <c r="BR1357"/>
      <c r="BS1357"/>
      <c r="BT1357" s="92"/>
      <c r="BU1357" s="92"/>
      <c r="BV1357" s="92"/>
      <c r="BW1357" s="5"/>
      <c r="BX1357" s="5"/>
      <c r="BY1357" s="5"/>
      <c r="BZ1357" s="5"/>
      <c r="CA1357" s="5"/>
      <c r="CB1357" s="5"/>
      <c r="CC1357" s="5"/>
      <c r="CD1357" s="440"/>
      <c r="CE1357" s="440"/>
      <c r="CF1357" s="441"/>
      <c r="CG1357" s="442"/>
      <c r="CH1357" s="443"/>
      <c r="CI1357" s="443"/>
      <c r="CJ1357" s="443"/>
      <c r="CK1357" s="443"/>
      <c r="CL1357" s="4"/>
      <c r="CM1357" s="4"/>
      <c r="CN1357" s="5"/>
      <c r="CO1357" s="4"/>
      <c r="CP1357" s="444"/>
      <c r="CQ1357" s="445"/>
      <c r="CR1357" s="446"/>
      <c r="CS1357" s="446"/>
      <c r="CT1357" s="444"/>
      <c r="CU1357" s="444"/>
      <c r="CV1357" s="444"/>
      <c r="CW1357" s="444"/>
      <c r="CX1357" s="447"/>
      <c r="CY1357" s="447"/>
      <c r="CZ1357" s="447"/>
      <c r="DA1357" s="447"/>
      <c r="DB1357" s="448"/>
      <c r="DC1357" s="448"/>
      <c r="DD1357" s="446"/>
      <c r="DE1357" s="439"/>
      <c r="DF1357" s="439"/>
      <c r="DG1357" s="439"/>
      <c r="DH1357" s="439"/>
      <c r="DI1357" s="439"/>
      <c r="DJ1357" s="439"/>
      <c r="DK1357" s="439"/>
      <c r="DL1357" s="446"/>
      <c r="DM1357" s="446"/>
      <c r="DN1357" s="444"/>
      <c r="DO1357" s="444"/>
      <c r="DP1357" s="444"/>
      <c r="DQ1357" s="444"/>
      <c r="DR1357" s="444"/>
      <c r="DS1357" s="441"/>
      <c r="DT1357" s="449"/>
      <c r="DU1357" s="450"/>
      <c r="DV1357" s="450"/>
      <c r="DW1357" s="450"/>
      <c r="DX1357" s="450"/>
      <c r="DY1357" s="450"/>
      <c r="DZ1357" s="450"/>
      <c r="EA1357" s="450"/>
      <c r="EB1357" s="450"/>
      <c r="EC1357" s="450"/>
      <c r="ED1357" s="450"/>
      <c r="EE1357" s="446"/>
      <c r="EF1357" s="446"/>
      <c r="EL1357" s="4"/>
      <c r="EM1357" s="4"/>
      <c r="EN1357" s="5"/>
      <c r="EO1357" s="4"/>
      <c r="FA1357" s="23"/>
      <c r="FB1357" s="24"/>
      <c r="FC1357" s="75"/>
      <c r="FD1357" s="76"/>
      <c r="FF1357" s="89"/>
      <c r="IA1357" s="214"/>
      <c r="IB1357" s="215"/>
      <c r="IC1357" s="214"/>
      <c r="ID1357" s="215"/>
      <c r="IE1357" s="214"/>
      <c r="IF1357" s="214"/>
      <c r="IG1357" s="214"/>
      <c r="IH1357" s="233"/>
      <c r="II1357" s="160"/>
      <c r="IJ1357" s="217"/>
      <c r="IK1357" s="218"/>
      <c r="IL1357" s="218"/>
      <c r="IM1357" s="218"/>
      <c r="IO1357" s="391"/>
    </row>
    <row r="1358" spans="1:249" s="6" customFormat="1" ht="15" x14ac:dyDescent="0.2">
      <c r="A1358" s="467" t="s">
        <v>2195</v>
      </c>
      <c r="B1358" s="467" t="s">
        <v>2149</v>
      </c>
      <c r="C1358" s="393" t="s">
        <v>3188</v>
      </c>
      <c r="D1358" s="468"/>
      <c r="E1358" s="462" t="s">
        <v>2141</v>
      </c>
      <c r="F1358" s="14" t="s">
        <v>2150</v>
      </c>
      <c r="G1358" s="14" t="s">
        <v>2155</v>
      </c>
      <c r="H1358" s="469" t="s">
        <v>2149</v>
      </c>
      <c r="I1358" s="462"/>
      <c r="J1358" s="456"/>
      <c r="K1358" s="11"/>
      <c r="L1358" s="11"/>
      <c r="M1358" s="14"/>
      <c r="N1358" s="470"/>
      <c r="O1358" s="14"/>
      <c r="P1358" s="14"/>
      <c r="Q1358" s="14"/>
      <c r="R1358" s="14"/>
      <c r="S1358" s="14"/>
      <c r="T1358" s="469"/>
      <c r="U1358" s="454"/>
      <c r="V1358" s="454"/>
      <c r="W1358" s="9"/>
      <c r="X1358" s="9"/>
      <c r="Y1358" s="10"/>
      <c r="Z1358" s="495" t="s">
        <v>2195</v>
      </c>
      <c r="AA1358" s="11"/>
      <c r="AB1358" s="472"/>
      <c r="AC1358" s="473"/>
      <c r="AD1358" s="473"/>
      <c r="AE1358" s="496" t="s">
        <v>2195</v>
      </c>
      <c r="AF1358" s="12"/>
      <c r="AG1358" s="12"/>
      <c r="AH1358" s="13"/>
      <c r="AI1358" s="14"/>
      <c r="AJ1358" s="14"/>
      <c r="AK1358" s="7"/>
      <c r="AL1358" s="7"/>
      <c r="AM1358" s="15"/>
      <c r="AN1358" s="15"/>
      <c r="AO1358" s="8"/>
      <c r="AP1358" s="453" t="s">
        <v>785</v>
      </c>
      <c r="AQ1358" s="17"/>
      <c r="AR1358" s="18"/>
      <c r="AS1358" s="19"/>
      <c r="AT1358" s="19"/>
      <c r="AU1358" s="19"/>
      <c r="AV1358" s="19"/>
      <c r="AW1358" s="19"/>
      <c r="AX1358" s="19"/>
      <c r="AY1358" s="19"/>
      <c r="AZ1358" s="20"/>
      <c r="BA1358" s="20"/>
      <c r="BB1358" s="21"/>
      <c r="BC1358" s="22" t="s">
        <v>2163</v>
      </c>
      <c r="BD1358" s="77"/>
      <c r="BE1358" s="91"/>
      <c r="BF1358" s="91"/>
      <c r="BG1358" s="92"/>
      <c r="BH1358"/>
      <c r="BI1358"/>
      <c r="BJ1358"/>
      <c r="BK1358"/>
      <c r="BL1358"/>
      <c r="BM1358"/>
      <c r="BN1358"/>
      <c r="BO1358"/>
      <c r="BP1358"/>
      <c r="BQ1358"/>
      <c r="BR1358"/>
      <c r="BS1358"/>
      <c r="BT1358" s="92"/>
      <c r="BU1358" s="92"/>
      <c r="BV1358" s="92"/>
      <c r="BW1358" s="5"/>
      <c r="BX1358" s="5"/>
      <c r="BY1358" s="5"/>
      <c r="BZ1358" s="5"/>
      <c r="CA1358" s="5"/>
      <c r="CB1358" s="5"/>
      <c r="CC1358" s="5"/>
      <c r="CD1358" s="440"/>
      <c r="CE1358" s="440"/>
      <c r="CF1358" s="441"/>
      <c r="CG1358" s="442"/>
      <c r="CH1358" s="443"/>
      <c r="CI1358" s="443"/>
      <c r="CJ1358" s="443"/>
      <c r="CK1358" s="443"/>
      <c r="CL1358" s="4"/>
      <c r="CM1358" s="4"/>
      <c r="CN1358" s="5"/>
      <c r="CO1358" s="4"/>
      <c r="CP1358" s="444"/>
      <c r="CQ1358" s="445"/>
      <c r="CR1358" s="446"/>
      <c r="CS1358" s="446"/>
      <c r="CT1358" s="444"/>
      <c r="CU1358" s="444"/>
      <c r="CV1358" s="444"/>
      <c r="CW1358" s="444"/>
      <c r="CX1358" s="447"/>
      <c r="CY1358" s="447"/>
      <c r="CZ1358" s="447"/>
      <c r="DA1358" s="447"/>
      <c r="DB1358" s="448"/>
      <c r="DC1358" s="448"/>
      <c r="DD1358" s="446"/>
      <c r="DE1358" s="439"/>
      <c r="DF1358" s="439"/>
      <c r="DG1358" s="439"/>
      <c r="DH1358" s="439"/>
      <c r="DI1358" s="439"/>
      <c r="DJ1358" s="439"/>
      <c r="DK1358" s="439"/>
      <c r="DL1358" s="446"/>
      <c r="DM1358" s="446"/>
      <c r="DN1358" s="444"/>
      <c r="DO1358" s="444"/>
      <c r="DP1358" s="444"/>
      <c r="DQ1358" s="444"/>
      <c r="DR1358" s="444"/>
      <c r="DS1358" s="441"/>
      <c r="DT1358" s="449"/>
      <c r="DU1358" s="450"/>
      <c r="DV1358" s="450"/>
      <c r="DW1358" s="450"/>
      <c r="DX1358" s="450"/>
      <c r="DY1358" s="450"/>
      <c r="DZ1358" s="450"/>
      <c r="EA1358" s="450"/>
      <c r="EB1358" s="450"/>
      <c r="EC1358" s="450"/>
      <c r="ED1358" s="450"/>
      <c r="EE1358" s="446"/>
      <c r="EF1358" s="446"/>
      <c r="EL1358" s="4"/>
      <c r="EM1358" s="4"/>
      <c r="EN1358" s="5"/>
      <c r="EO1358" s="4"/>
      <c r="FA1358" s="23"/>
      <c r="FB1358" s="24"/>
      <c r="FC1358" s="75"/>
      <c r="FD1358" s="76"/>
      <c r="FF1358" s="89"/>
      <c r="IA1358" s="214"/>
      <c r="IB1358" s="215"/>
      <c r="IC1358" s="214"/>
      <c r="ID1358" s="215"/>
      <c r="IE1358" s="214"/>
      <c r="IF1358" s="214"/>
      <c r="IG1358" s="214"/>
      <c r="IH1358" s="233"/>
      <c r="II1358" s="160"/>
      <c r="IJ1358" s="217"/>
      <c r="IK1358" s="218"/>
      <c r="IL1358" s="218"/>
      <c r="IM1358" s="218"/>
      <c r="IO1358" s="391"/>
    </row>
    <row r="1359" spans="1:249" s="6" customFormat="1" ht="15" x14ac:dyDescent="0.2">
      <c r="A1359" s="467" t="s">
        <v>2161</v>
      </c>
      <c r="B1359" s="467" t="s">
        <v>3037</v>
      </c>
      <c r="C1359" s="393" t="s">
        <v>3248</v>
      </c>
      <c r="D1359" s="468"/>
      <c r="E1359" s="462" t="s">
        <v>2142</v>
      </c>
      <c r="F1359" s="14" t="s">
        <v>2142</v>
      </c>
      <c r="G1359" s="14" t="s">
        <v>2142</v>
      </c>
      <c r="H1359" s="469" t="s">
        <v>2149</v>
      </c>
      <c r="I1359" s="462"/>
      <c r="J1359" s="456"/>
      <c r="K1359" s="11"/>
      <c r="L1359" s="11"/>
      <c r="M1359" s="14"/>
      <c r="N1359" s="470"/>
      <c r="O1359" s="14"/>
      <c r="P1359" s="14"/>
      <c r="Q1359" s="14"/>
      <c r="R1359" s="14"/>
      <c r="S1359" s="14"/>
      <c r="T1359" s="469"/>
      <c r="U1359" s="454"/>
      <c r="V1359" s="454"/>
      <c r="W1359" s="454"/>
      <c r="X1359" s="454"/>
      <c r="Y1359" s="471"/>
      <c r="Z1359" s="471" t="s">
        <v>2195</v>
      </c>
      <c r="AA1359" s="11"/>
      <c r="AB1359" s="472"/>
      <c r="AC1359" s="473"/>
      <c r="AD1359" s="473"/>
      <c r="AE1359" s="495" t="s">
        <v>2157</v>
      </c>
      <c r="AF1359" s="473"/>
      <c r="AG1359" s="473"/>
      <c r="AH1359" s="474"/>
      <c r="AI1359" s="14"/>
      <c r="AJ1359" s="14"/>
      <c r="AK1359" s="11"/>
      <c r="AL1359" s="11"/>
      <c r="AM1359" s="475"/>
      <c r="AN1359" s="475"/>
      <c r="AO1359" s="469"/>
      <c r="AP1359" s="505" t="s">
        <v>3249</v>
      </c>
      <c r="AQ1359" s="477"/>
      <c r="AR1359" s="478"/>
      <c r="AS1359" s="479"/>
      <c r="AT1359" s="479"/>
      <c r="AU1359" s="479"/>
      <c r="AV1359" s="479"/>
      <c r="AW1359" s="479"/>
      <c r="AX1359" s="479"/>
      <c r="AY1359" s="479"/>
      <c r="AZ1359" s="480"/>
      <c r="BA1359" s="480"/>
      <c r="BB1359" s="21"/>
      <c r="BC1359" s="22" t="s">
        <v>2163</v>
      </c>
      <c r="BD1359" s="77"/>
      <c r="BE1359" s="91"/>
      <c r="BF1359" s="91"/>
      <c r="BG1359" s="92"/>
      <c r="BH1359"/>
      <c r="BI1359"/>
      <c r="BJ1359"/>
      <c r="BK1359"/>
      <c r="BL1359"/>
      <c r="BM1359"/>
      <c r="BN1359"/>
      <c r="BO1359"/>
      <c r="BP1359"/>
      <c r="BQ1359"/>
      <c r="BR1359"/>
      <c r="BS1359"/>
      <c r="BT1359" s="92"/>
      <c r="BU1359" s="92"/>
      <c r="BV1359" s="92"/>
      <c r="BW1359" s="5"/>
      <c r="BX1359" s="5"/>
      <c r="BY1359" s="5"/>
      <c r="BZ1359" s="5"/>
      <c r="CA1359" s="5"/>
      <c r="CB1359" s="5"/>
      <c r="CC1359" s="5"/>
      <c r="CD1359" s="440"/>
      <c r="CE1359" s="440"/>
      <c r="CF1359" s="441"/>
      <c r="CG1359" s="442"/>
      <c r="CH1359" s="443"/>
      <c r="CI1359" s="443"/>
      <c r="CJ1359" s="443"/>
      <c r="CK1359" s="443"/>
      <c r="CL1359" s="4"/>
      <c r="CM1359" s="4"/>
      <c r="CN1359" s="5"/>
      <c r="CO1359" s="4"/>
      <c r="CP1359" s="444"/>
      <c r="CQ1359" s="445"/>
      <c r="CR1359" s="446"/>
      <c r="CS1359" s="446"/>
      <c r="CT1359" s="444"/>
      <c r="CU1359" s="444"/>
      <c r="CV1359" s="444"/>
      <c r="CW1359" s="444"/>
      <c r="CX1359" s="447"/>
      <c r="CY1359" s="447"/>
      <c r="CZ1359" s="447"/>
      <c r="DA1359" s="447"/>
      <c r="DB1359" s="448"/>
      <c r="DC1359" s="448"/>
      <c r="DD1359" s="446"/>
      <c r="DE1359" s="439"/>
      <c r="DF1359" s="439"/>
      <c r="DG1359" s="439"/>
      <c r="DH1359" s="439"/>
      <c r="DI1359" s="439"/>
      <c r="DJ1359" s="439"/>
      <c r="DK1359" s="439"/>
      <c r="DL1359" s="446"/>
      <c r="DM1359" s="446"/>
      <c r="DN1359" s="444"/>
      <c r="DO1359" s="444"/>
      <c r="DP1359" s="444"/>
      <c r="DQ1359" s="444"/>
      <c r="DR1359" s="444"/>
      <c r="DS1359" s="441"/>
      <c r="DT1359" s="449"/>
      <c r="DU1359" s="450"/>
      <c r="DV1359" s="450"/>
      <c r="DW1359" s="450"/>
      <c r="DX1359" s="450"/>
      <c r="DY1359" s="450"/>
      <c r="DZ1359" s="450"/>
      <c r="EA1359" s="450"/>
      <c r="EB1359" s="450"/>
      <c r="EC1359" s="450"/>
      <c r="ED1359" s="450"/>
      <c r="EE1359" s="446"/>
      <c r="EF1359" s="446"/>
      <c r="EL1359" s="4"/>
      <c r="EM1359" s="4"/>
      <c r="EN1359" s="5"/>
      <c r="EO1359" s="4"/>
      <c r="FA1359" s="23"/>
      <c r="FB1359" s="24"/>
      <c r="FC1359" s="75"/>
      <c r="FD1359" s="76"/>
      <c r="FF1359" s="89"/>
      <c r="IA1359" s="214"/>
      <c r="IB1359" s="215"/>
      <c r="IC1359" s="214"/>
      <c r="ID1359" s="215"/>
      <c r="IE1359" s="214"/>
      <c r="IF1359" s="214"/>
      <c r="IG1359" s="214"/>
      <c r="IH1359" s="233"/>
      <c r="II1359" s="160"/>
      <c r="IJ1359" s="217"/>
      <c r="IK1359" s="218"/>
      <c r="IL1359" s="218"/>
      <c r="IM1359" s="218"/>
      <c r="IO1359" s="391"/>
    </row>
    <row r="1360" spans="1:249" s="6" customFormat="1" ht="15" x14ac:dyDescent="0.2">
      <c r="A1360" s="467" t="s">
        <v>2195</v>
      </c>
      <c r="B1360" s="467" t="s">
        <v>1969</v>
      </c>
      <c r="C1360" s="393" t="s">
        <v>1387</v>
      </c>
      <c r="D1360" s="468"/>
      <c r="E1360" s="462" t="s">
        <v>2138</v>
      </c>
      <c r="F1360" s="14" t="s">
        <v>2149</v>
      </c>
      <c r="G1360" s="14" t="s">
        <v>2149</v>
      </c>
      <c r="H1360" s="469" t="s">
        <v>2149</v>
      </c>
      <c r="I1360" s="462"/>
      <c r="J1360" s="456"/>
      <c r="K1360" s="11"/>
      <c r="L1360" s="11"/>
      <c r="M1360" s="14"/>
      <c r="N1360" s="470"/>
      <c r="O1360" s="14"/>
      <c r="P1360" s="14"/>
      <c r="Q1360" s="14"/>
      <c r="R1360" s="14"/>
      <c r="S1360" s="14"/>
      <c r="T1360" s="469"/>
      <c r="U1360" s="454"/>
      <c r="V1360" s="454"/>
      <c r="W1360" s="9"/>
      <c r="X1360" s="9"/>
      <c r="Y1360" s="10"/>
      <c r="Z1360" s="495" t="s">
        <v>2166</v>
      </c>
      <c r="AA1360" s="11"/>
      <c r="AB1360" s="472"/>
      <c r="AC1360" s="473"/>
      <c r="AD1360" s="473"/>
      <c r="AE1360" s="496" t="s">
        <v>2195</v>
      </c>
      <c r="AF1360" s="12"/>
      <c r="AG1360" s="12"/>
      <c r="AH1360" s="13"/>
      <c r="AI1360" s="14"/>
      <c r="AJ1360" s="14"/>
      <c r="AK1360" s="7"/>
      <c r="AL1360" s="7"/>
      <c r="AM1360" s="15"/>
      <c r="AN1360" s="15"/>
      <c r="AO1360" s="8"/>
      <c r="AP1360" s="453" t="s">
        <v>786</v>
      </c>
      <c r="AQ1360" s="17"/>
      <c r="AR1360" s="18"/>
      <c r="AS1360" s="19"/>
      <c r="AT1360" s="19"/>
      <c r="AU1360" s="19"/>
      <c r="AV1360" s="19"/>
      <c r="AW1360" s="19"/>
      <c r="AX1360" s="19"/>
      <c r="AY1360" s="19"/>
      <c r="AZ1360" s="20"/>
      <c r="BA1360" s="20"/>
      <c r="BB1360" s="21"/>
      <c r="BC1360" s="22" t="s">
        <v>2179</v>
      </c>
      <c r="BD1360" s="77"/>
      <c r="BE1360" s="91"/>
      <c r="BF1360" s="91"/>
      <c r="BG1360" s="92"/>
      <c r="BH1360"/>
      <c r="BI1360"/>
      <c r="BJ1360"/>
      <c r="BK1360"/>
      <c r="BL1360"/>
      <c r="BM1360"/>
      <c r="BN1360"/>
      <c r="BO1360"/>
      <c r="BP1360"/>
      <c r="BQ1360"/>
      <c r="BR1360"/>
      <c r="BS1360"/>
      <c r="BT1360" s="92"/>
      <c r="BU1360" s="92"/>
      <c r="BV1360" s="92"/>
      <c r="BW1360" s="5"/>
      <c r="BX1360" s="5"/>
      <c r="BY1360" s="5"/>
      <c r="BZ1360" s="5"/>
      <c r="CA1360" s="5"/>
      <c r="CB1360" s="5"/>
      <c r="CC1360" s="5"/>
      <c r="CD1360" s="440"/>
      <c r="CE1360" s="440"/>
      <c r="CF1360" s="441"/>
      <c r="CG1360" s="442"/>
      <c r="CH1360" s="443"/>
      <c r="CI1360" s="443"/>
      <c r="CJ1360" s="443"/>
      <c r="CK1360" s="443"/>
      <c r="CL1360" s="4"/>
      <c r="CM1360" s="4"/>
      <c r="CN1360" s="5"/>
      <c r="CO1360" s="4"/>
      <c r="CP1360" s="444"/>
      <c r="CQ1360" s="445"/>
      <c r="CR1360" s="446"/>
      <c r="CS1360" s="446"/>
      <c r="CT1360" s="444"/>
      <c r="CU1360" s="444"/>
      <c r="CV1360" s="444"/>
      <c r="CW1360" s="444"/>
      <c r="CX1360" s="447"/>
      <c r="CY1360" s="447"/>
      <c r="CZ1360" s="447"/>
      <c r="DA1360" s="447"/>
      <c r="DB1360" s="448"/>
      <c r="DC1360" s="448"/>
      <c r="DD1360" s="446"/>
      <c r="DE1360" s="439"/>
      <c r="DF1360" s="439"/>
      <c r="DG1360" s="439"/>
      <c r="DH1360" s="439"/>
      <c r="DI1360" s="439"/>
      <c r="DJ1360" s="439"/>
      <c r="DK1360" s="439"/>
      <c r="DL1360" s="446"/>
      <c r="DM1360" s="446"/>
      <c r="DN1360" s="444"/>
      <c r="DO1360" s="444"/>
      <c r="DP1360" s="444"/>
      <c r="DQ1360" s="444"/>
      <c r="DR1360" s="444"/>
      <c r="DS1360" s="441"/>
      <c r="DT1360" s="449"/>
      <c r="DU1360" s="450"/>
      <c r="DV1360" s="450"/>
      <c r="DW1360" s="450"/>
      <c r="DX1360" s="450"/>
      <c r="DY1360" s="450"/>
      <c r="DZ1360" s="450"/>
      <c r="EA1360" s="450"/>
      <c r="EB1360" s="450"/>
      <c r="EC1360" s="450"/>
      <c r="ED1360" s="450"/>
      <c r="EE1360" s="446"/>
      <c r="EF1360" s="446"/>
      <c r="EL1360" s="4"/>
      <c r="EM1360" s="4"/>
      <c r="EN1360" s="5"/>
      <c r="EO1360" s="4"/>
      <c r="FA1360" s="23"/>
      <c r="FB1360" s="24"/>
      <c r="FC1360" s="75"/>
      <c r="FD1360" s="76"/>
      <c r="FF1360" s="89"/>
      <c r="IA1360" s="214"/>
      <c r="IB1360" s="215"/>
      <c r="IC1360" s="214"/>
      <c r="ID1360" s="215"/>
      <c r="IE1360" s="214"/>
      <c r="IF1360" s="214"/>
      <c r="IG1360" s="214"/>
      <c r="IH1360" s="233"/>
      <c r="II1360" s="160"/>
      <c r="IJ1360" s="217"/>
      <c r="IK1360" s="218"/>
      <c r="IL1360" s="218"/>
      <c r="IM1360" s="218"/>
      <c r="IO1360" s="391"/>
    </row>
    <row r="1361" spans="1:249" s="6" customFormat="1" ht="15" x14ac:dyDescent="0.2">
      <c r="A1361" s="467" t="s">
        <v>2195</v>
      </c>
      <c r="B1361" s="467" t="s">
        <v>1960</v>
      </c>
      <c r="C1361" s="393" t="s">
        <v>1388</v>
      </c>
      <c r="D1361" s="468"/>
      <c r="E1361" s="462" t="s">
        <v>2137</v>
      </c>
      <c r="F1361" s="14" t="s">
        <v>2149</v>
      </c>
      <c r="G1361" s="14" t="s">
        <v>2149</v>
      </c>
      <c r="H1361" s="469" t="s">
        <v>2149</v>
      </c>
      <c r="I1361" s="462"/>
      <c r="J1361" s="456"/>
      <c r="K1361" s="11"/>
      <c r="L1361" s="11"/>
      <c r="M1361" s="14"/>
      <c r="N1361" s="470"/>
      <c r="O1361" s="14"/>
      <c r="P1361" s="14"/>
      <c r="Q1361" s="14"/>
      <c r="R1361" s="14"/>
      <c r="S1361" s="14"/>
      <c r="T1361" s="469"/>
      <c r="U1361" s="454"/>
      <c r="V1361" s="454"/>
      <c r="W1361" s="9"/>
      <c r="X1361" s="9"/>
      <c r="Y1361" s="10"/>
      <c r="Z1361" s="495" t="s">
        <v>2161</v>
      </c>
      <c r="AA1361" s="11"/>
      <c r="AB1361" s="472"/>
      <c r="AC1361" s="473"/>
      <c r="AD1361" s="473"/>
      <c r="AE1361" s="496" t="s">
        <v>2195</v>
      </c>
      <c r="AF1361" s="12"/>
      <c r="AG1361" s="12"/>
      <c r="AH1361" s="13"/>
      <c r="AI1361" s="14"/>
      <c r="AJ1361" s="14"/>
      <c r="AK1361" s="7"/>
      <c r="AL1361" s="7"/>
      <c r="AM1361" s="15"/>
      <c r="AN1361" s="15"/>
      <c r="AO1361" s="8"/>
      <c r="AP1361" s="453" t="s">
        <v>787</v>
      </c>
      <c r="AQ1361" s="17"/>
      <c r="AR1361" s="18"/>
      <c r="AS1361" s="19"/>
      <c r="AT1361" s="19"/>
      <c r="AU1361" s="19"/>
      <c r="AV1361" s="19"/>
      <c r="AW1361" s="19"/>
      <c r="AX1361" s="19"/>
      <c r="AY1361" s="19"/>
      <c r="AZ1361" s="20"/>
      <c r="BA1361" s="20"/>
      <c r="BB1361" s="21"/>
      <c r="BC1361" s="22" t="s">
        <v>2179</v>
      </c>
      <c r="BD1361" s="77"/>
      <c r="BE1361" s="91"/>
      <c r="BF1361" s="91"/>
      <c r="BG1361" s="92"/>
      <c r="BH1361"/>
      <c r="BI1361"/>
      <c r="BJ1361"/>
      <c r="BK1361"/>
      <c r="BL1361"/>
      <c r="BM1361"/>
      <c r="BN1361"/>
      <c r="BO1361"/>
      <c r="BP1361"/>
      <c r="BQ1361"/>
      <c r="BR1361"/>
      <c r="BS1361"/>
      <c r="BT1361" s="92"/>
      <c r="BU1361" s="92"/>
      <c r="BV1361" s="92"/>
      <c r="BW1361" s="5"/>
      <c r="BX1361" s="5"/>
      <c r="BY1361" s="5"/>
      <c r="BZ1361" s="5"/>
      <c r="CA1361" s="5"/>
      <c r="CB1361" s="5"/>
      <c r="CC1361" s="5"/>
      <c r="CD1361" s="440"/>
      <c r="CE1361" s="440"/>
      <c r="CF1361" s="441"/>
      <c r="CG1361" s="442"/>
      <c r="CH1361" s="443"/>
      <c r="CI1361" s="443"/>
      <c r="CJ1361" s="443"/>
      <c r="CK1361" s="443"/>
      <c r="CL1361" s="4"/>
      <c r="CM1361" s="4"/>
      <c r="CN1361" s="5"/>
      <c r="CO1361" s="4"/>
      <c r="CP1361" s="444"/>
      <c r="CQ1361" s="445"/>
      <c r="CR1361" s="446"/>
      <c r="CS1361" s="446"/>
      <c r="CT1361" s="444"/>
      <c r="CU1361" s="444"/>
      <c r="CV1361" s="444"/>
      <c r="CW1361" s="444"/>
      <c r="CX1361" s="447"/>
      <c r="CY1361" s="447"/>
      <c r="CZ1361" s="447"/>
      <c r="DA1361" s="447"/>
      <c r="DB1361" s="448"/>
      <c r="DC1361" s="448"/>
      <c r="DD1361" s="446"/>
      <c r="DE1361" s="439"/>
      <c r="DF1361" s="439"/>
      <c r="DG1361" s="439"/>
      <c r="DH1361" s="439"/>
      <c r="DI1361" s="439"/>
      <c r="DJ1361" s="439"/>
      <c r="DK1361" s="439"/>
      <c r="DL1361" s="446"/>
      <c r="DM1361" s="446"/>
      <c r="DN1361" s="444"/>
      <c r="DO1361" s="444"/>
      <c r="DP1361" s="444"/>
      <c r="DQ1361" s="444"/>
      <c r="DR1361" s="444"/>
      <c r="DS1361" s="441"/>
      <c r="DT1361" s="449"/>
      <c r="DU1361" s="450"/>
      <c r="DV1361" s="450"/>
      <c r="DW1361" s="450"/>
      <c r="DX1361" s="450"/>
      <c r="DY1361" s="450"/>
      <c r="DZ1361" s="450"/>
      <c r="EA1361" s="450"/>
      <c r="EB1361" s="450"/>
      <c r="EC1361" s="450"/>
      <c r="ED1361" s="450"/>
      <c r="EE1361" s="446"/>
      <c r="EF1361" s="446"/>
      <c r="EL1361" s="4"/>
      <c r="EM1361" s="4"/>
      <c r="EN1361" s="5"/>
      <c r="EO1361" s="4"/>
      <c r="FA1361" s="23"/>
      <c r="FB1361" s="24"/>
      <c r="FC1361" s="75"/>
      <c r="FD1361" s="76"/>
      <c r="FF1361" s="89"/>
      <c r="IA1361" s="214"/>
      <c r="IB1361" s="215"/>
      <c r="IC1361" s="214"/>
      <c r="ID1361" s="215"/>
      <c r="IE1361" s="214"/>
      <c r="IF1361" s="214"/>
      <c r="IG1361" s="214"/>
      <c r="IH1361" s="233"/>
      <c r="II1361" s="160"/>
      <c r="IJ1361" s="217"/>
      <c r="IK1361" s="218"/>
      <c r="IL1361" s="218"/>
      <c r="IM1361" s="218"/>
      <c r="IO1361" s="391"/>
    </row>
    <row r="1362" spans="1:249" s="6" customFormat="1" ht="15" x14ac:dyDescent="0.2">
      <c r="A1362" s="467">
        <v>0</v>
      </c>
      <c r="B1362" s="467" t="s">
        <v>2149</v>
      </c>
      <c r="C1362" s="393" t="s">
        <v>1389</v>
      </c>
      <c r="D1362" s="468"/>
      <c r="E1362" s="462" t="s">
        <v>2135</v>
      </c>
      <c r="F1362" s="14"/>
      <c r="G1362" s="14"/>
      <c r="H1362" s="469"/>
      <c r="I1362" s="462"/>
      <c r="J1362" s="456"/>
      <c r="K1362" s="11"/>
      <c r="L1362" s="11"/>
      <c r="M1362" s="14"/>
      <c r="N1362" s="470"/>
      <c r="O1362" s="14"/>
      <c r="P1362" s="14"/>
      <c r="Q1362" s="14"/>
      <c r="R1362" s="14"/>
      <c r="S1362" s="14"/>
      <c r="T1362" s="469"/>
      <c r="U1362" s="454"/>
      <c r="V1362" s="454"/>
      <c r="W1362" s="9"/>
      <c r="X1362" s="9"/>
      <c r="Y1362" s="10"/>
      <c r="Z1362" s="495">
        <v>0</v>
      </c>
      <c r="AA1362" s="11"/>
      <c r="AB1362" s="472"/>
      <c r="AC1362" s="473"/>
      <c r="AD1362" s="473"/>
      <c r="AE1362" s="496">
        <v>0</v>
      </c>
      <c r="AF1362" s="12"/>
      <c r="AG1362" s="12"/>
      <c r="AH1362" s="13"/>
      <c r="AI1362" s="14"/>
      <c r="AJ1362" s="14"/>
      <c r="AK1362" s="7"/>
      <c r="AL1362" s="7"/>
      <c r="AM1362" s="15"/>
      <c r="AN1362" s="15"/>
      <c r="AO1362" s="8"/>
      <c r="AP1362" s="453" t="s">
        <v>788</v>
      </c>
      <c r="AQ1362" s="17"/>
      <c r="AR1362" s="18"/>
      <c r="AS1362" s="19"/>
      <c r="AT1362" s="19"/>
      <c r="AU1362" s="19"/>
      <c r="AV1362" s="19"/>
      <c r="AW1362" s="19"/>
      <c r="AX1362" s="19"/>
      <c r="AY1362" s="19"/>
      <c r="AZ1362" s="20"/>
      <c r="BA1362" s="20"/>
      <c r="BB1362" s="21"/>
      <c r="BC1362" s="22" t="s">
        <v>2179</v>
      </c>
      <c r="BD1362" s="77"/>
      <c r="BE1362" s="91"/>
      <c r="BF1362" s="91"/>
      <c r="BG1362" s="92"/>
      <c r="BH1362"/>
      <c r="BI1362"/>
      <c r="BJ1362"/>
      <c r="BK1362"/>
      <c r="BL1362"/>
      <c r="BM1362"/>
      <c r="BN1362"/>
      <c r="BO1362"/>
      <c r="BP1362"/>
      <c r="BQ1362"/>
      <c r="BR1362"/>
      <c r="BS1362"/>
      <c r="BT1362" s="92"/>
      <c r="BU1362" s="92"/>
      <c r="BV1362" s="92"/>
      <c r="BW1362" s="5"/>
      <c r="BX1362" s="5"/>
      <c r="BY1362" s="5"/>
      <c r="BZ1362" s="5"/>
      <c r="CA1362" s="5"/>
      <c r="CB1362" s="5"/>
      <c r="CC1362" s="5"/>
      <c r="CD1362" s="440"/>
      <c r="CE1362" s="440"/>
      <c r="CF1362" s="441"/>
      <c r="CG1362" s="442"/>
      <c r="CH1362" s="443"/>
      <c r="CI1362" s="443"/>
      <c r="CJ1362" s="443"/>
      <c r="CK1362" s="443"/>
      <c r="CL1362" s="4"/>
      <c r="CM1362" s="4"/>
      <c r="CN1362" s="5"/>
      <c r="CO1362" s="4"/>
      <c r="CP1362" s="444"/>
      <c r="CQ1362" s="445"/>
      <c r="CR1362" s="446"/>
      <c r="CS1362" s="446"/>
      <c r="CT1362" s="444"/>
      <c r="CU1362" s="444"/>
      <c r="CV1362" s="444"/>
      <c r="CW1362" s="444"/>
      <c r="CX1362" s="447"/>
      <c r="CY1362" s="447"/>
      <c r="CZ1362" s="447"/>
      <c r="DA1362" s="447"/>
      <c r="DB1362" s="448"/>
      <c r="DC1362" s="448"/>
      <c r="DD1362" s="446"/>
      <c r="DE1362" s="439"/>
      <c r="DF1362" s="439"/>
      <c r="DG1362" s="439"/>
      <c r="DH1362" s="439"/>
      <c r="DI1362" s="439"/>
      <c r="DJ1362" s="439"/>
      <c r="DK1362" s="439"/>
      <c r="DL1362" s="446"/>
      <c r="DM1362" s="446"/>
      <c r="DN1362" s="444"/>
      <c r="DO1362" s="444"/>
      <c r="DP1362" s="444"/>
      <c r="DQ1362" s="444"/>
      <c r="DR1362" s="444"/>
      <c r="DS1362" s="441"/>
      <c r="DT1362" s="449"/>
      <c r="DU1362" s="450"/>
      <c r="DV1362" s="450"/>
      <c r="DW1362" s="450"/>
      <c r="DX1362" s="450"/>
      <c r="DY1362" s="450"/>
      <c r="DZ1362" s="450"/>
      <c r="EA1362" s="450"/>
      <c r="EB1362" s="450"/>
      <c r="EC1362" s="450"/>
      <c r="ED1362" s="450"/>
      <c r="EE1362" s="446"/>
      <c r="EF1362" s="446"/>
      <c r="EL1362" s="4"/>
      <c r="EM1362" s="4"/>
      <c r="EN1362" s="5"/>
      <c r="EO1362" s="4"/>
      <c r="FA1362" s="23"/>
      <c r="FB1362" s="24"/>
      <c r="FC1362" s="75"/>
      <c r="FD1362" s="76"/>
      <c r="FF1362" s="89"/>
      <c r="IA1362" s="214"/>
      <c r="IB1362" s="215"/>
      <c r="IC1362" s="214"/>
      <c r="ID1362" s="215"/>
      <c r="IE1362" s="214"/>
      <c r="IF1362" s="214"/>
      <c r="IG1362" s="214"/>
      <c r="IH1362" s="233"/>
      <c r="II1362" s="160"/>
      <c r="IJ1362" s="217"/>
      <c r="IK1362" s="218"/>
      <c r="IL1362" s="218"/>
      <c r="IM1362" s="218"/>
      <c r="IO1362" s="391"/>
    </row>
    <row r="1363" spans="1:249" s="6" customFormat="1" ht="15" x14ac:dyDescent="0.2">
      <c r="A1363" s="467" t="s">
        <v>2195</v>
      </c>
      <c r="B1363" s="467" t="s">
        <v>2149</v>
      </c>
      <c r="C1363" s="393" t="s">
        <v>1390</v>
      </c>
      <c r="D1363" s="468"/>
      <c r="E1363" s="462" t="s">
        <v>2139</v>
      </c>
      <c r="F1363" s="14" t="s">
        <v>2149</v>
      </c>
      <c r="G1363" s="14" t="s">
        <v>2154</v>
      </c>
      <c r="H1363" s="469" t="s">
        <v>2149</v>
      </c>
      <c r="I1363" s="462"/>
      <c r="J1363" s="456"/>
      <c r="K1363" s="11"/>
      <c r="L1363" s="11"/>
      <c r="M1363" s="14"/>
      <c r="N1363" s="470"/>
      <c r="O1363" s="14"/>
      <c r="P1363" s="14"/>
      <c r="Q1363" s="14"/>
      <c r="R1363" s="14"/>
      <c r="S1363" s="14"/>
      <c r="T1363" s="469"/>
      <c r="U1363" s="454"/>
      <c r="V1363" s="454"/>
      <c r="W1363" s="9"/>
      <c r="X1363" s="9"/>
      <c r="Y1363" s="10"/>
      <c r="Z1363" s="495" t="s">
        <v>2195</v>
      </c>
      <c r="AA1363" s="11"/>
      <c r="AB1363" s="472"/>
      <c r="AC1363" s="473"/>
      <c r="AD1363" s="473"/>
      <c r="AE1363" s="496" t="s">
        <v>2195</v>
      </c>
      <c r="AF1363" s="12"/>
      <c r="AG1363" s="12"/>
      <c r="AH1363" s="13"/>
      <c r="AI1363" s="14"/>
      <c r="AJ1363" s="14"/>
      <c r="AK1363" s="7"/>
      <c r="AL1363" s="7"/>
      <c r="AM1363" s="15"/>
      <c r="AN1363" s="15"/>
      <c r="AO1363" s="8"/>
      <c r="AP1363" s="453" t="s">
        <v>789</v>
      </c>
      <c r="AQ1363" s="17"/>
      <c r="AR1363" s="18"/>
      <c r="AS1363" s="19"/>
      <c r="AT1363" s="19"/>
      <c r="AU1363" s="19"/>
      <c r="AV1363" s="19"/>
      <c r="AW1363" s="19"/>
      <c r="AX1363" s="19"/>
      <c r="AY1363" s="19"/>
      <c r="AZ1363" s="20"/>
      <c r="BA1363" s="20"/>
      <c r="BB1363" s="21"/>
      <c r="BC1363" s="22" t="s">
        <v>2179</v>
      </c>
      <c r="BD1363" s="77"/>
      <c r="BE1363" s="91"/>
      <c r="BF1363" s="91"/>
      <c r="BG1363" s="92"/>
      <c r="BH1363"/>
      <c r="BI1363"/>
      <c r="BJ1363"/>
      <c r="BK1363"/>
      <c r="BL1363"/>
      <c r="BM1363"/>
      <c r="BN1363"/>
      <c r="BO1363"/>
      <c r="BP1363"/>
      <c r="BQ1363"/>
      <c r="BR1363"/>
      <c r="BS1363"/>
      <c r="BT1363" s="92"/>
      <c r="BU1363" s="92"/>
      <c r="BV1363" s="92"/>
      <c r="BW1363" s="5"/>
      <c r="BX1363" s="5"/>
      <c r="BY1363" s="5"/>
      <c r="BZ1363" s="5"/>
      <c r="CA1363" s="5"/>
      <c r="CB1363" s="5"/>
      <c r="CC1363" s="5"/>
      <c r="CD1363" s="440"/>
      <c r="CE1363" s="440"/>
      <c r="CF1363" s="441"/>
      <c r="CG1363" s="442"/>
      <c r="CH1363" s="443"/>
      <c r="CI1363" s="443"/>
      <c r="CJ1363" s="443"/>
      <c r="CK1363" s="443"/>
      <c r="CL1363" s="4"/>
      <c r="CM1363" s="4"/>
      <c r="CN1363" s="5"/>
      <c r="CO1363" s="4"/>
      <c r="CP1363" s="444"/>
      <c r="CQ1363" s="445"/>
      <c r="CR1363" s="446"/>
      <c r="CS1363" s="446"/>
      <c r="CT1363" s="444"/>
      <c r="CU1363" s="444"/>
      <c r="CV1363" s="444"/>
      <c r="CW1363" s="444"/>
      <c r="CX1363" s="447"/>
      <c r="CY1363" s="447"/>
      <c r="CZ1363" s="447"/>
      <c r="DA1363" s="447"/>
      <c r="DB1363" s="448"/>
      <c r="DC1363" s="448"/>
      <c r="DD1363" s="446"/>
      <c r="DE1363" s="439"/>
      <c r="DF1363" s="439"/>
      <c r="DG1363" s="439"/>
      <c r="DH1363" s="439"/>
      <c r="DI1363" s="439"/>
      <c r="DJ1363" s="439"/>
      <c r="DK1363" s="439"/>
      <c r="DL1363" s="446"/>
      <c r="DM1363" s="446"/>
      <c r="DN1363" s="444"/>
      <c r="DO1363" s="444"/>
      <c r="DP1363" s="444"/>
      <c r="DQ1363" s="444"/>
      <c r="DR1363" s="444"/>
      <c r="DS1363" s="441"/>
      <c r="DT1363" s="449"/>
      <c r="DU1363" s="450"/>
      <c r="DV1363" s="450"/>
      <c r="DW1363" s="450"/>
      <c r="DX1363" s="450"/>
      <c r="DY1363" s="450"/>
      <c r="DZ1363" s="450"/>
      <c r="EA1363" s="450"/>
      <c r="EB1363" s="450"/>
      <c r="EC1363" s="450"/>
      <c r="ED1363" s="450"/>
      <c r="EE1363" s="446"/>
      <c r="EF1363" s="446"/>
      <c r="EL1363" s="4"/>
      <c r="EM1363" s="4"/>
      <c r="EN1363" s="5"/>
      <c r="EO1363" s="4"/>
      <c r="FA1363" s="23"/>
      <c r="FB1363" s="24"/>
      <c r="FC1363" s="75"/>
      <c r="FD1363" s="76"/>
      <c r="FF1363" s="89"/>
      <c r="IA1363" s="214"/>
      <c r="IB1363" s="215"/>
      <c r="IC1363" s="214"/>
      <c r="ID1363" s="215"/>
      <c r="IE1363" s="214"/>
      <c r="IF1363" s="214"/>
      <c r="IG1363" s="214"/>
      <c r="IH1363" s="233"/>
      <c r="II1363" s="160"/>
      <c r="IJ1363" s="217"/>
      <c r="IK1363" s="218"/>
      <c r="IL1363" s="218"/>
      <c r="IM1363" s="218"/>
      <c r="IO1363" s="391"/>
    </row>
    <row r="1364" spans="1:249" s="6" customFormat="1" ht="15" x14ac:dyDescent="0.2">
      <c r="A1364" s="467">
        <v>2</v>
      </c>
      <c r="B1364" s="467" t="s">
        <v>1969</v>
      </c>
      <c r="C1364" s="393" t="s">
        <v>1391</v>
      </c>
      <c r="D1364" s="468"/>
      <c r="E1364" s="462" t="s">
        <v>2137</v>
      </c>
      <c r="F1364" s="14" t="s">
        <v>2147</v>
      </c>
      <c r="G1364" s="14" t="s">
        <v>2154</v>
      </c>
      <c r="H1364" s="469" t="s">
        <v>2149</v>
      </c>
      <c r="I1364" s="462"/>
      <c r="J1364" s="456"/>
      <c r="K1364" s="11"/>
      <c r="L1364" s="11"/>
      <c r="M1364" s="14"/>
      <c r="N1364" s="470"/>
      <c r="O1364" s="14"/>
      <c r="P1364" s="14"/>
      <c r="Q1364" s="14"/>
      <c r="R1364" s="14"/>
      <c r="S1364" s="14"/>
      <c r="T1364" s="469"/>
      <c r="U1364" s="454"/>
      <c r="V1364" s="454"/>
      <c r="W1364" s="9"/>
      <c r="X1364" s="9"/>
      <c r="Y1364" s="10"/>
      <c r="Z1364" s="495">
        <v>1</v>
      </c>
      <c r="AA1364" s="11"/>
      <c r="AB1364" s="472"/>
      <c r="AC1364" s="473"/>
      <c r="AD1364" s="473"/>
      <c r="AE1364" s="496">
        <v>3</v>
      </c>
      <c r="AF1364" s="12"/>
      <c r="AG1364" s="12"/>
      <c r="AH1364" s="13"/>
      <c r="AI1364" s="14"/>
      <c r="AJ1364" s="14"/>
      <c r="AK1364" s="7"/>
      <c r="AL1364" s="7"/>
      <c r="AM1364" s="15"/>
      <c r="AN1364" s="15"/>
      <c r="AO1364" s="8"/>
      <c r="AP1364" s="453" t="s">
        <v>790</v>
      </c>
      <c r="AQ1364" s="17"/>
      <c r="AR1364" s="18"/>
      <c r="AS1364" s="19"/>
      <c r="AT1364" s="19"/>
      <c r="AU1364" s="19"/>
      <c r="AV1364" s="19"/>
      <c r="AW1364" s="19"/>
      <c r="AX1364" s="19"/>
      <c r="AY1364" s="19"/>
      <c r="AZ1364" s="20"/>
      <c r="BA1364" s="20"/>
      <c r="BB1364" s="21"/>
      <c r="BC1364" s="22" t="s">
        <v>2179</v>
      </c>
      <c r="BD1364" s="77"/>
      <c r="BE1364" s="91"/>
      <c r="BF1364" s="91"/>
      <c r="BG1364" s="92"/>
      <c r="BH1364"/>
      <c r="BI1364"/>
      <c r="BJ1364"/>
      <c r="BK1364"/>
      <c r="BL1364"/>
      <c r="BM1364"/>
      <c r="BN1364"/>
      <c r="BO1364"/>
      <c r="BP1364"/>
      <c r="BQ1364"/>
      <c r="BR1364"/>
      <c r="BS1364"/>
      <c r="BT1364" s="92"/>
      <c r="BU1364" s="92"/>
      <c r="BV1364" s="92"/>
      <c r="BW1364" s="5"/>
      <c r="BX1364" s="5"/>
      <c r="BY1364" s="5"/>
      <c r="BZ1364" s="5"/>
      <c r="CA1364" s="5"/>
      <c r="CB1364" s="5"/>
      <c r="CC1364" s="5"/>
      <c r="CD1364" s="440"/>
      <c r="CE1364" s="440"/>
      <c r="CF1364" s="441"/>
      <c r="CG1364" s="442"/>
      <c r="CH1364" s="443"/>
      <c r="CI1364" s="443"/>
      <c r="CJ1364" s="443"/>
      <c r="CK1364" s="443"/>
      <c r="CL1364" s="4"/>
      <c r="CM1364" s="4"/>
      <c r="CN1364" s="5"/>
      <c r="CO1364" s="4"/>
      <c r="CP1364" s="444"/>
      <c r="CQ1364" s="445"/>
      <c r="CR1364" s="446"/>
      <c r="CS1364" s="446"/>
      <c r="CT1364" s="444"/>
      <c r="CU1364" s="444"/>
      <c r="CV1364" s="444"/>
      <c r="CW1364" s="444"/>
      <c r="CX1364" s="447"/>
      <c r="CY1364" s="447"/>
      <c r="CZ1364" s="447"/>
      <c r="DA1364" s="447"/>
      <c r="DB1364" s="448"/>
      <c r="DC1364" s="448"/>
      <c r="DD1364" s="446"/>
      <c r="DE1364" s="439"/>
      <c r="DF1364" s="439"/>
      <c r="DG1364" s="439"/>
      <c r="DH1364" s="439"/>
      <c r="DI1364" s="439"/>
      <c r="DJ1364" s="439"/>
      <c r="DK1364" s="439"/>
      <c r="DL1364" s="446"/>
      <c r="DM1364" s="446"/>
      <c r="DN1364" s="444"/>
      <c r="DO1364" s="444"/>
      <c r="DP1364" s="444"/>
      <c r="DQ1364" s="444"/>
      <c r="DR1364" s="444"/>
      <c r="DS1364" s="441"/>
      <c r="DT1364" s="449"/>
      <c r="DU1364" s="450"/>
      <c r="DV1364" s="450"/>
      <c r="DW1364" s="450"/>
      <c r="DX1364" s="450"/>
      <c r="DY1364" s="450"/>
      <c r="DZ1364" s="450"/>
      <c r="EA1364" s="450"/>
      <c r="EB1364" s="450"/>
      <c r="EC1364" s="450"/>
      <c r="ED1364" s="450"/>
      <c r="EE1364" s="446"/>
      <c r="EF1364" s="446"/>
      <c r="EL1364" s="4"/>
      <c r="EM1364" s="4"/>
      <c r="EN1364" s="5"/>
      <c r="EO1364" s="4"/>
      <c r="FA1364" s="23"/>
      <c r="FB1364" s="24"/>
      <c r="FC1364" s="75"/>
      <c r="FD1364" s="76"/>
      <c r="FF1364" s="89"/>
      <c r="IA1364" s="214"/>
      <c r="IB1364" s="215"/>
      <c r="IC1364" s="214"/>
      <c r="ID1364" s="215"/>
      <c r="IE1364" s="214"/>
      <c r="IF1364" s="214"/>
      <c r="IG1364" s="214"/>
      <c r="IH1364" s="233"/>
      <c r="II1364" s="160"/>
      <c r="IJ1364" s="217"/>
      <c r="IK1364" s="218"/>
      <c r="IL1364" s="218"/>
      <c r="IM1364" s="218"/>
      <c r="IO1364" s="391"/>
    </row>
    <row r="1365" spans="1:249" s="6" customFormat="1" ht="15" x14ac:dyDescent="0.2">
      <c r="A1365" s="467">
        <v>0</v>
      </c>
      <c r="B1365" s="467" t="s">
        <v>2149</v>
      </c>
      <c r="C1365" s="460" t="s">
        <v>1392</v>
      </c>
      <c r="D1365" s="468"/>
      <c r="E1365" s="462" t="s">
        <v>2135</v>
      </c>
      <c r="F1365" s="14"/>
      <c r="G1365" s="14"/>
      <c r="H1365" s="469"/>
      <c r="I1365" s="462"/>
      <c r="J1365" s="456"/>
      <c r="K1365" s="11"/>
      <c r="L1365" s="11"/>
      <c r="M1365" s="14"/>
      <c r="N1365" s="470"/>
      <c r="O1365" s="14"/>
      <c r="P1365" s="14"/>
      <c r="Q1365" s="14"/>
      <c r="R1365" s="14"/>
      <c r="S1365" s="14"/>
      <c r="T1365" s="469"/>
      <c r="U1365" s="454"/>
      <c r="V1365" s="454"/>
      <c r="W1365" s="9"/>
      <c r="X1365" s="9"/>
      <c r="Y1365" s="10"/>
      <c r="Z1365" s="495">
        <v>0</v>
      </c>
      <c r="AA1365" s="11"/>
      <c r="AB1365" s="472"/>
      <c r="AC1365" s="473"/>
      <c r="AD1365" s="473"/>
      <c r="AE1365" s="496" t="s">
        <v>2165</v>
      </c>
      <c r="AF1365" s="12"/>
      <c r="AG1365" s="12"/>
      <c r="AH1365" s="13"/>
      <c r="AI1365" s="14"/>
      <c r="AJ1365" s="14"/>
      <c r="AK1365" s="7"/>
      <c r="AL1365" s="7"/>
      <c r="AM1365" s="15"/>
      <c r="AN1365" s="15"/>
      <c r="AO1365" s="8"/>
      <c r="AP1365" s="453" t="s">
        <v>791</v>
      </c>
      <c r="AQ1365" s="17"/>
      <c r="AR1365" s="18"/>
      <c r="AS1365" s="19"/>
      <c r="AT1365" s="19"/>
      <c r="AU1365" s="19"/>
      <c r="AV1365" s="19"/>
      <c r="AW1365" s="19"/>
      <c r="AX1365" s="19"/>
      <c r="AY1365" s="19"/>
      <c r="AZ1365" s="20"/>
      <c r="BA1365" s="20"/>
      <c r="BB1365" s="21"/>
      <c r="BC1365" s="22" t="s">
        <v>2179</v>
      </c>
      <c r="BD1365" s="77"/>
      <c r="BE1365" s="91"/>
      <c r="BF1365" s="91"/>
      <c r="BG1365" s="92"/>
      <c r="BH1365"/>
      <c r="BI1365"/>
      <c r="BJ1365"/>
      <c r="BK1365"/>
      <c r="BL1365"/>
      <c r="BM1365"/>
      <c r="BN1365"/>
      <c r="BO1365"/>
      <c r="BP1365"/>
      <c r="BQ1365"/>
      <c r="BR1365"/>
      <c r="BS1365"/>
      <c r="BT1365" s="92"/>
      <c r="BU1365" s="92"/>
      <c r="BV1365" s="92"/>
      <c r="BW1365" s="5"/>
      <c r="BX1365" s="5"/>
      <c r="BY1365" s="5"/>
      <c r="BZ1365" s="5"/>
      <c r="CA1365" s="5"/>
      <c r="CB1365" s="5"/>
      <c r="CC1365" s="5"/>
      <c r="CD1365" s="440"/>
      <c r="CE1365" s="440"/>
      <c r="CF1365" s="441"/>
      <c r="CG1365" s="442"/>
      <c r="CH1365" s="443"/>
      <c r="CI1365" s="443"/>
      <c r="CJ1365" s="443"/>
      <c r="CK1365" s="443"/>
      <c r="CL1365" s="4"/>
      <c r="CM1365" s="4"/>
      <c r="CN1365" s="5"/>
      <c r="CO1365" s="4"/>
      <c r="CP1365" s="444"/>
      <c r="CQ1365" s="445"/>
      <c r="CR1365" s="446"/>
      <c r="CS1365" s="446"/>
      <c r="CT1365" s="444"/>
      <c r="CU1365" s="444"/>
      <c r="CV1365" s="444"/>
      <c r="CW1365" s="444"/>
      <c r="CX1365" s="447"/>
      <c r="CY1365" s="447"/>
      <c r="CZ1365" s="447"/>
      <c r="DA1365" s="447"/>
      <c r="DB1365" s="448"/>
      <c r="DC1365" s="448"/>
      <c r="DD1365" s="446"/>
      <c r="DE1365" s="439"/>
      <c r="DF1365" s="439"/>
      <c r="DG1365" s="439"/>
      <c r="DH1365" s="439"/>
      <c r="DI1365" s="439"/>
      <c r="DJ1365" s="439"/>
      <c r="DK1365" s="439"/>
      <c r="DL1365" s="446"/>
      <c r="DM1365" s="446"/>
      <c r="DN1365" s="444"/>
      <c r="DO1365" s="444"/>
      <c r="DP1365" s="444"/>
      <c r="DQ1365" s="444"/>
      <c r="DR1365" s="444"/>
      <c r="DS1365" s="441"/>
      <c r="DT1365" s="449"/>
      <c r="DU1365" s="450"/>
      <c r="DV1365" s="450"/>
      <c r="DW1365" s="450"/>
      <c r="DX1365" s="450"/>
      <c r="DY1365" s="450"/>
      <c r="DZ1365" s="450"/>
      <c r="EA1365" s="450"/>
      <c r="EB1365" s="450"/>
      <c r="EC1365" s="450"/>
      <c r="ED1365" s="450"/>
      <c r="EE1365" s="446"/>
      <c r="EF1365" s="446"/>
      <c r="EL1365" s="4"/>
      <c r="EM1365" s="4"/>
      <c r="EN1365" s="5"/>
      <c r="EO1365" s="4"/>
      <c r="FA1365" s="23"/>
      <c r="FB1365" s="24"/>
      <c r="FC1365" s="75"/>
      <c r="FD1365" s="76"/>
      <c r="FF1365" s="89"/>
      <c r="IA1365" s="214"/>
      <c r="IB1365" s="215"/>
      <c r="IC1365" s="214"/>
      <c r="ID1365" s="215"/>
      <c r="IE1365" s="214"/>
      <c r="IF1365" s="214"/>
      <c r="IG1365" s="214"/>
      <c r="IH1365" s="233"/>
      <c r="II1365" s="160"/>
      <c r="IJ1365" s="217"/>
      <c r="IK1365" s="218"/>
      <c r="IL1365" s="218"/>
      <c r="IM1365" s="218"/>
      <c r="IO1365" s="391"/>
    </row>
    <row r="1366" spans="1:249" s="6" customFormat="1" ht="15" x14ac:dyDescent="0.2">
      <c r="A1366" s="467">
        <v>3</v>
      </c>
      <c r="B1366" s="467" t="s">
        <v>2149</v>
      </c>
      <c r="C1366" s="393" t="s">
        <v>1393</v>
      </c>
      <c r="D1366" s="468"/>
      <c r="E1366" s="462" t="s">
        <v>2137</v>
      </c>
      <c r="F1366" s="14" t="s">
        <v>2149</v>
      </c>
      <c r="G1366" s="14" t="s">
        <v>2154</v>
      </c>
      <c r="H1366" s="469" t="s">
        <v>2149</v>
      </c>
      <c r="I1366" s="462"/>
      <c r="J1366" s="456"/>
      <c r="K1366" s="11"/>
      <c r="L1366" s="11"/>
      <c r="M1366" s="14"/>
      <c r="N1366" s="470"/>
      <c r="O1366" s="14"/>
      <c r="P1366" s="14"/>
      <c r="Q1366" s="14"/>
      <c r="R1366" s="14"/>
      <c r="S1366" s="14"/>
      <c r="T1366" s="469"/>
      <c r="U1366" s="454"/>
      <c r="V1366" s="454"/>
      <c r="W1366" s="9"/>
      <c r="X1366" s="9"/>
      <c r="Y1366" s="10"/>
      <c r="Z1366" s="495">
        <v>3</v>
      </c>
      <c r="AA1366" s="11"/>
      <c r="AB1366" s="472"/>
      <c r="AC1366" s="473"/>
      <c r="AD1366" s="473"/>
      <c r="AE1366" s="496">
        <v>3</v>
      </c>
      <c r="AF1366" s="12"/>
      <c r="AG1366" s="12"/>
      <c r="AH1366" s="13"/>
      <c r="AI1366" s="14"/>
      <c r="AJ1366" s="14"/>
      <c r="AK1366" s="7"/>
      <c r="AL1366" s="7"/>
      <c r="AM1366" s="15"/>
      <c r="AN1366" s="15"/>
      <c r="AO1366" s="8"/>
      <c r="AP1366" s="453" t="s">
        <v>792</v>
      </c>
      <c r="AQ1366" s="17"/>
      <c r="AR1366" s="18"/>
      <c r="AS1366" s="19"/>
      <c r="AT1366" s="19"/>
      <c r="AU1366" s="19"/>
      <c r="AV1366" s="19"/>
      <c r="AW1366" s="19"/>
      <c r="AX1366" s="19"/>
      <c r="AY1366" s="19"/>
      <c r="AZ1366" s="20"/>
      <c r="BA1366" s="20"/>
      <c r="BB1366" s="21"/>
      <c r="BC1366" s="22" t="s">
        <v>2179</v>
      </c>
      <c r="BD1366" s="77"/>
      <c r="BE1366" s="91"/>
      <c r="BF1366" s="91"/>
      <c r="BG1366" s="92"/>
      <c r="BH1366"/>
      <c r="BI1366"/>
      <c r="BJ1366"/>
      <c r="BK1366"/>
      <c r="BL1366"/>
      <c r="BM1366"/>
      <c r="BN1366"/>
      <c r="BO1366"/>
      <c r="BP1366"/>
      <c r="BQ1366"/>
      <c r="BR1366"/>
      <c r="BS1366"/>
      <c r="BT1366" s="92"/>
      <c r="BU1366" s="92"/>
      <c r="BV1366" s="92"/>
      <c r="BW1366" s="5"/>
      <c r="BX1366" s="5"/>
      <c r="BY1366" s="5"/>
      <c r="BZ1366" s="5"/>
      <c r="CA1366" s="5"/>
      <c r="CB1366" s="5"/>
      <c r="CC1366" s="5"/>
      <c r="CD1366" s="440"/>
      <c r="CE1366" s="440"/>
      <c r="CF1366" s="441"/>
      <c r="CG1366" s="442"/>
      <c r="CH1366" s="443"/>
      <c r="CI1366" s="443"/>
      <c r="CJ1366" s="443"/>
      <c r="CK1366" s="443"/>
      <c r="CL1366" s="4"/>
      <c r="CM1366" s="4"/>
      <c r="CN1366" s="5"/>
      <c r="CO1366" s="4"/>
      <c r="CP1366" s="444"/>
      <c r="CQ1366" s="445"/>
      <c r="CR1366" s="446"/>
      <c r="CS1366" s="446"/>
      <c r="CT1366" s="444"/>
      <c r="CU1366" s="444"/>
      <c r="CV1366" s="444"/>
      <c r="CW1366" s="444"/>
      <c r="CX1366" s="447"/>
      <c r="CY1366" s="447"/>
      <c r="CZ1366" s="447"/>
      <c r="DA1366" s="447"/>
      <c r="DB1366" s="448"/>
      <c r="DC1366" s="448"/>
      <c r="DD1366" s="446"/>
      <c r="DE1366" s="439"/>
      <c r="DF1366" s="439"/>
      <c r="DG1366" s="439"/>
      <c r="DH1366" s="439"/>
      <c r="DI1366" s="439"/>
      <c r="DJ1366" s="439"/>
      <c r="DK1366" s="439"/>
      <c r="DL1366" s="446"/>
      <c r="DM1366" s="446"/>
      <c r="DN1366" s="444"/>
      <c r="DO1366" s="444"/>
      <c r="DP1366" s="444"/>
      <c r="DQ1366" s="444"/>
      <c r="DR1366" s="444"/>
      <c r="DS1366" s="441"/>
      <c r="DT1366" s="449"/>
      <c r="DU1366" s="450"/>
      <c r="DV1366" s="450"/>
      <c r="DW1366" s="450"/>
      <c r="DX1366" s="450"/>
      <c r="DY1366" s="450"/>
      <c r="DZ1366" s="450"/>
      <c r="EA1366" s="450"/>
      <c r="EB1366" s="450"/>
      <c r="EC1366" s="450"/>
      <c r="ED1366" s="450"/>
      <c r="EE1366" s="446"/>
      <c r="EF1366" s="446"/>
      <c r="EL1366" s="4"/>
      <c r="EM1366" s="4"/>
      <c r="EN1366" s="5"/>
      <c r="EO1366" s="4"/>
      <c r="FA1366" s="23"/>
      <c r="FB1366" s="24"/>
      <c r="FC1366" s="75"/>
      <c r="FD1366" s="76"/>
      <c r="FF1366" s="89"/>
      <c r="IA1366" s="214"/>
      <c r="IB1366" s="215"/>
      <c r="IC1366" s="214"/>
      <c r="ID1366" s="215"/>
      <c r="IE1366" s="214"/>
      <c r="IF1366" s="214"/>
      <c r="IG1366" s="214"/>
      <c r="IH1366" s="233"/>
      <c r="II1366" s="160"/>
      <c r="IJ1366" s="217"/>
      <c r="IK1366" s="218"/>
      <c r="IL1366" s="218"/>
      <c r="IM1366" s="218"/>
      <c r="IO1366" s="391"/>
    </row>
    <row r="1367" spans="1:249" s="6" customFormat="1" ht="15" x14ac:dyDescent="0.2">
      <c r="A1367" s="467" t="s">
        <v>2195</v>
      </c>
      <c r="B1367" s="467" t="s">
        <v>2149</v>
      </c>
      <c r="C1367" s="393" t="s">
        <v>1394</v>
      </c>
      <c r="D1367" s="468"/>
      <c r="E1367" s="462" t="s">
        <v>2141</v>
      </c>
      <c r="F1367" s="14" t="s">
        <v>2149</v>
      </c>
      <c r="G1367" s="14" t="s">
        <v>2149</v>
      </c>
      <c r="H1367" s="469" t="s">
        <v>2149</v>
      </c>
      <c r="I1367" s="462"/>
      <c r="J1367" s="456"/>
      <c r="K1367" s="11"/>
      <c r="L1367" s="11"/>
      <c r="M1367" s="14"/>
      <c r="N1367" s="470"/>
      <c r="O1367" s="14"/>
      <c r="P1367" s="14"/>
      <c r="Q1367" s="14"/>
      <c r="R1367" s="14"/>
      <c r="S1367" s="14"/>
      <c r="T1367" s="469"/>
      <c r="U1367" s="454"/>
      <c r="V1367" s="454"/>
      <c r="W1367" s="9"/>
      <c r="X1367" s="9"/>
      <c r="Y1367" s="10"/>
      <c r="Z1367" s="495" t="s">
        <v>2195</v>
      </c>
      <c r="AA1367" s="11"/>
      <c r="AB1367" s="472"/>
      <c r="AC1367" s="473"/>
      <c r="AD1367" s="473"/>
      <c r="AE1367" s="496" t="s">
        <v>2166</v>
      </c>
      <c r="AF1367" s="12"/>
      <c r="AG1367" s="12"/>
      <c r="AH1367" s="13"/>
      <c r="AI1367" s="14"/>
      <c r="AJ1367" s="14"/>
      <c r="AK1367" s="7"/>
      <c r="AL1367" s="7"/>
      <c r="AM1367" s="15"/>
      <c r="AN1367" s="15"/>
      <c r="AO1367" s="8"/>
      <c r="AP1367" s="453" t="s">
        <v>793</v>
      </c>
      <c r="AQ1367" s="17"/>
      <c r="AR1367" s="18"/>
      <c r="AS1367" s="19"/>
      <c r="AT1367" s="19"/>
      <c r="AU1367" s="19"/>
      <c r="AV1367" s="19"/>
      <c r="AW1367" s="19"/>
      <c r="AX1367" s="19"/>
      <c r="AY1367" s="19"/>
      <c r="AZ1367" s="20"/>
      <c r="BA1367" s="20"/>
      <c r="BB1367" s="21"/>
      <c r="BC1367" s="22" t="s">
        <v>2179</v>
      </c>
      <c r="BD1367" s="77"/>
      <c r="BE1367" s="91"/>
      <c r="BF1367" s="91"/>
      <c r="BG1367" s="92"/>
      <c r="BH1367"/>
      <c r="BI1367"/>
      <c r="BJ1367"/>
      <c r="BK1367"/>
      <c r="BL1367"/>
      <c r="BM1367"/>
      <c r="BN1367"/>
      <c r="BO1367"/>
      <c r="BP1367"/>
      <c r="BQ1367"/>
      <c r="BR1367"/>
      <c r="BS1367"/>
      <c r="BT1367" s="92"/>
      <c r="BU1367" s="92"/>
      <c r="BV1367" s="92"/>
      <c r="BW1367" s="5"/>
      <c r="BX1367" s="5"/>
      <c r="BY1367" s="5"/>
      <c r="BZ1367" s="5"/>
      <c r="CA1367" s="5"/>
      <c r="CB1367" s="5"/>
      <c r="CC1367" s="5"/>
      <c r="CD1367" s="440"/>
      <c r="CE1367" s="440"/>
      <c r="CF1367" s="441"/>
      <c r="CG1367" s="442"/>
      <c r="CH1367" s="443"/>
      <c r="CI1367" s="443"/>
      <c r="CJ1367" s="443"/>
      <c r="CK1367" s="443"/>
      <c r="CL1367" s="4"/>
      <c r="CM1367" s="4"/>
      <c r="CN1367" s="5"/>
      <c r="CO1367" s="4"/>
      <c r="CP1367" s="444"/>
      <c r="CQ1367" s="445"/>
      <c r="CR1367" s="446"/>
      <c r="CS1367" s="446"/>
      <c r="CT1367" s="444"/>
      <c r="CU1367" s="444"/>
      <c r="CV1367" s="444"/>
      <c r="CW1367" s="444"/>
      <c r="CX1367" s="447"/>
      <c r="CY1367" s="447"/>
      <c r="CZ1367" s="447"/>
      <c r="DA1367" s="447"/>
      <c r="DB1367" s="448"/>
      <c r="DC1367" s="448"/>
      <c r="DD1367" s="446"/>
      <c r="DE1367" s="439"/>
      <c r="DF1367" s="439"/>
      <c r="DG1367" s="439"/>
      <c r="DH1367" s="439"/>
      <c r="DI1367" s="439"/>
      <c r="DJ1367" s="439"/>
      <c r="DK1367" s="439"/>
      <c r="DL1367" s="446"/>
      <c r="DM1367" s="446"/>
      <c r="DN1367" s="444"/>
      <c r="DO1367" s="444"/>
      <c r="DP1367" s="444"/>
      <c r="DQ1367" s="444"/>
      <c r="DR1367" s="444"/>
      <c r="DS1367" s="441"/>
      <c r="DT1367" s="449"/>
      <c r="DU1367" s="450"/>
      <c r="DV1367" s="450"/>
      <c r="DW1367" s="450"/>
      <c r="DX1367" s="450"/>
      <c r="DY1367" s="450"/>
      <c r="DZ1367" s="450"/>
      <c r="EA1367" s="450"/>
      <c r="EB1367" s="450"/>
      <c r="EC1367" s="450"/>
      <c r="ED1367" s="450"/>
      <c r="EE1367" s="446"/>
      <c r="EF1367" s="446"/>
      <c r="EL1367" s="4"/>
      <c r="EM1367" s="4"/>
      <c r="EN1367" s="5"/>
      <c r="EO1367" s="4"/>
      <c r="FA1367" s="23"/>
      <c r="FB1367" s="24"/>
      <c r="FC1367" s="75"/>
      <c r="FD1367" s="76"/>
      <c r="FF1367" s="89"/>
      <c r="IA1367" s="214"/>
      <c r="IB1367" s="215"/>
      <c r="IC1367" s="214"/>
      <c r="ID1367" s="215"/>
      <c r="IE1367" s="214"/>
      <c r="IF1367" s="214"/>
      <c r="IG1367" s="214"/>
      <c r="IH1367" s="233"/>
      <c r="II1367" s="160"/>
      <c r="IJ1367" s="217"/>
      <c r="IK1367" s="218"/>
      <c r="IL1367" s="218"/>
      <c r="IM1367" s="218"/>
      <c r="IO1367" s="391"/>
    </row>
    <row r="1368" spans="1:249" s="6" customFormat="1" ht="15" x14ac:dyDescent="0.2">
      <c r="A1368" s="467" t="s">
        <v>2195</v>
      </c>
      <c r="B1368" s="467" t="s">
        <v>2149</v>
      </c>
      <c r="C1368" s="393" t="s">
        <v>3117</v>
      </c>
      <c r="D1368" s="468"/>
      <c r="E1368" s="462" t="s">
        <v>2138</v>
      </c>
      <c r="F1368" s="14" t="s">
        <v>2149</v>
      </c>
      <c r="G1368" s="14" t="s">
        <v>2149</v>
      </c>
      <c r="H1368" s="469" t="s">
        <v>2149</v>
      </c>
      <c r="I1368" s="462"/>
      <c r="J1368" s="456"/>
      <c r="K1368" s="11"/>
      <c r="L1368" s="11"/>
      <c r="M1368" s="14"/>
      <c r="N1368" s="470"/>
      <c r="O1368" s="14"/>
      <c r="P1368" s="14"/>
      <c r="Q1368" s="14"/>
      <c r="R1368" s="14"/>
      <c r="S1368" s="14"/>
      <c r="T1368" s="469"/>
      <c r="U1368" s="454"/>
      <c r="V1368" s="454"/>
      <c r="W1368" s="9"/>
      <c r="X1368" s="9"/>
      <c r="Y1368" s="10"/>
      <c r="Z1368" s="495" t="s">
        <v>2195</v>
      </c>
      <c r="AA1368" s="11"/>
      <c r="AB1368" s="472"/>
      <c r="AC1368" s="473"/>
      <c r="AD1368" s="473"/>
      <c r="AE1368" s="496" t="s">
        <v>2195</v>
      </c>
      <c r="AF1368" s="12"/>
      <c r="AG1368" s="12"/>
      <c r="AH1368" s="13"/>
      <c r="AI1368" s="14"/>
      <c r="AJ1368" s="14"/>
      <c r="AK1368" s="7"/>
      <c r="AL1368" s="7"/>
      <c r="AM1368" s="15"/>
      <c r="AN1368" s="15"/>
      <c r="AO1368" s="8"/>
      <c r="AP1368" s="453" t="s">
        <v>794</v>
      </c>
      <c r="AQ1368" s="17"/>
      <c r="AR1368" s="18"/>
      <c r="AS1368" s="19"/>
      <c r="AT1368" s="19"/>
      <c r="AU1368" s="19"/>
      <c r="AV1368" s="19"/>
      <c r="AW1368" s="19"/>
      <c r="AX1368" s="19"/>
      <c r="AY1368" s="19"/>
      <c r="AZ1368" s="20"/>
      <c r="BA1368" s="20"/>
      <c r="BB1368" s="21"/>
      <c r="BC1368" s="22" t="s">
        <v>2163</v>
      </c>
      <c r="BD1368" s="77"/>
      <c r="BE1368" s="91"/>
      <c r="BF1368" s="91"/>
      <c r="BG1368" s="92"/>
      <c r="BH1368"/>
      <c r="BI1368"/>
      <c r="BJ1368"/>
      <c r="BK1368"/>
      <c r="BL1368"/>
      <c r="BM1368"/>
      <c r="BN1368"/>
      <c r="BO1368"/>
      <c r="BP1368"/>
      <c r="BQ1368"/>
      <c r="BR1368"/>
      <c r="BS1368"/>
      <c r="BT1368" s="92"/>
      <c r="BU1368" s="92"/>
      <c r="BV1368" s="92"/>
      <c r="BW1368" s="5"/>
      <c r="BX1368" s="5"/>
      <c r="BY1368" s="5"/>
      <c r="BZ1368" s="5"/>
      <c r="CA1368" s="5"/>
      <c r="CB1368" s="5"/>
      <c r="CC1368" s="5"/>
      <c r="CD1368" s="440"/>
      <c r="CE1368" s="440"/>
      <c r="CF1368" s="441"/>
      <c r="CG1368" s="442"/>
      <c r="CH1368" s="443"/>
      <c r="CI1368" s="443"/>
      <c r="CJ1368" s="443"/>
      <c r="CK1368" s="443"/>
      <c r="CL1368" s="4"/>
      <c r="CM1368" s="4"/>
      <c r="CN1368" s="5"/>
      <c r="CO1368" s="4"/>
      <c r="CP1368" s="444"/>
      <c r="CQ1368" s="445"/>
      <c r="CR1368" s="446"/>
      <c r="CS1368" s="446"/>
      <c r="CT1368" s="444"/>
      <c r="CU1368" s="444"/>
      <c r="CV1368" s="444"/>
      <c r="CW1368" s="444"/>
      <c r="CX1368" s="447"/>
      <c r="CY1368" s="447"/>
      <c r="CZ1368" s="447"/>
      <c r="DA1368" s="447"/>
      <c r="DB1368" s="448"/>
      <c r="DC1368" s="448"/>
      <c r="DD1368" s="446"/>
      <c r="DE1368" s="439"/>
      <c r="DF1368" s="439"/>
      <c r="DG1368" s="439"/>
      <c r="DH1368" s="439"/>
      <c r="DI1368" s="439"/>
      <c r="DJ1368" s="439"/>
      <c r="DK1368" s="439"/>
      <c r="DL1368" s="446"/>
      <c r="DM1368" s="446"/>
      <c r="DN1368" s="444"/>
      <c r="DO1368" s="444"/>
      <c r="DP1368" s="444"/>
      <c r="DQ1368" s="444"/>
      <c r="DR1368" s="444"/>
      <c r="DS1368" s="441"/>
      <c r="DT1368" s="449"/>
      <c r="DU1368" s="450"/>
      <c r="DV1368" s="450"/>
      <c r="DW1368" s="450"/>
      <c r="DX1368" s="450"/>
      <c r="DY1368" s="450"/>
      <c r="DZ1368" s="450"/>
      <c r="EA1368" s="450"/>
      <c r="EB1368" s="450"/>
      <c r="EC1368" s="450"/>
      <c r="ED1368" s="450"/>
      <c r="EE1368" s="446"/>
      <c r="EF1368" s="446"/>
      <c r="EL1368" s="4"/>
      <c r="EM1368" s="4"/>
      <c r="EN1368" s="5"/>
      <c r="EO1368" s="4"/>
      <c r="FA1368" s="23"/>
      <c r="FB1368" s="24"/>
      <c r="FC1368" s="75"/>
      <c r="FD1368" s="76"/>
      <c r="FF1368" s="89"/>
      <c r="IA1368" s="214"/>
      <c r="IB1368" s="215"/>
      <c r="IC1368" s="214"/>
      <c r="ID1368" s="215"/>
      <c r="IE1368" s="214"/>
      <c r="IF1368" s="214"/>
      <c r="IG1368" s="214"/>
      <c r="IH1368" s="233"/>
      <c r="II1368" s="160"/>
      <c r="IJ1368" s="217"/>
      <c r="IK1368" s="218"/>
      <c r="IL1368" s="218"/>
      <c r="IM1368" s="218"/>
      <c r="IO1368" s="391"/>
    </row>
    <row r="1369" spans="1:249" s="6" customFormat="1" ht="15" x14ac:dyDescent="0.2">
      <c r="A1369" s="467" t="s">
        <v>2195</v>
      </c>
      <c r="B1369" s="467" t="s">
        <v>2149</v>
      </c>
      <c r="C1369" s="393" t="s">
        <v>1395</v>
      </c>
      <c r="D1369" s="468"/>
      <c r="E1369" s="462" t="s">
        <v>2141</v>
      </c>
      <c r="F1369" s="14" t="s">
        <v>2149</v>
      </c>
      <c r="G1369" s="14" t="s">
        <v>2149</v>
      </c>
      <c r="H1369" s="469" t="s">
        <v>2149</v>
      </c>
      <c r="I1369" s="462"/>
      <c r="J1369" s="456"/>
      <c r="K1369" s="11"/>
      <c r="L1369" s="11"/>
      <c r="M1369" s="14"/>
      <c r="N1369" s="470"/>
      <c r="O1369" s="14"/>
      <c r="P1369" s="14"/>
      <c r="Q1369" s="14"/>
      <c r="R1369" s="14"/>
      <c r="S1369" s="14"/>
      <c r="T1369" s="469"/>
      <c r="U1369" s="454"/>
      <c r="V1369" s="454"/>
      <c r="W1369" s="9"/>
      <c r="X1369" s="9"/>
      <c r="Y1369" s="10"/>
      <c r="Z1369" s="495" t="s">
        <v>2195</v>
      </c>
      <c r="AA1369" s="11"/>
      <c r="AB1369" s="472"/>
      <c r="AC1369" s="473"/>
      <c r="AD1369" s="473"/>
      <c r="AE1369" s="496" t="s">
        <v>2195</v>
      </c>
      <c r="AF1369" s="12"/>
      <c r="AG1369" s="12"/>
      <c r="AH1369" s="13"/>
      <c r="AI1369" s="14"/>
      <c r="AJ1369" s="14"/>
      <c r="AK1369" s="7"/>
      <c r="AL1369" s="7"/>
      <c r="AM1369" s="15"/>
      <c r="AN1369" s="15"/>
      <c r="AO1369" s="8"/>
      <c r="AP1369" s="453" t="s">
        <v>795</v>
      </c>
      <c r="AQ1369" s="17"/>
      <c r="AR1369" s="18"/>
      <c r="AS1369" s="19"/>
      <c r="AT1369" s="19"/>
      <c r="AU1369" s="19"/>
      <c r="AV1369" s="19"/>
      <c r="AW1369" s="19"/>
      <c r="AX1369" s="19"/>
      <c r="AY1369" s="19"/>
      <c r="AZ1369" s="20"/>
      <c r="BA1369" s="20"/>
      <c r="BB1369" s="21"/>
      <c r="BC1369" s="22" t="s">
        <v>2179</v>
      </c>
      <c r="BD1369" s="77"/>
      <c r="BE1369" s="91"/>
      <c r="BF1369" s="91"/>
      <c r="BG1369" s="92"/>
      <c r="BH1369"/>
      <c r="BI1369"/>
      <c r="BJ1369"/>
      <c r="BK1369"/>
      <c r="BL1369"/>
      <c r="BM1369"/>
      <c r="BN1369"/>
      <c r="BO1369"/>
      <c r="BP1369"/>
      <c r="BQ1369"/>
      <c r="BR1369"/>
      <c r="BS1369"/>
      <c r="BT1369" s="92"/>
      <c r="BU1369" s="92"/>
      <c r="BV1369" s="92"/>
      <c r="BW1369" s="5"/>
      <c r="BX1369" s="5"/>
      <c r="BY1369" s="5"/>
      <c r="BZ1369" s="5"/>
      <c r="CA1369" s="5"/>
      <c r="CB1369" s="5"/>
      <c r="CC1369" s="5"/>
      <c r="CD1369" s="440"/>
      <c r="CE1369" s="440"/>
      <c r="CF1369" s="441"/>
      <c r="CG1369" s="442"/>
      <c r="CH1369" s="443"/>
      <c r="CI1369" s="443"/>
      <c r="CJ1369" s="443"/>
      <c r="CK1369" s="443"/>
      <c r="CL1369" s="4"/>
      <c r="CM1369" s="4"/>
      <c r="CN1369" s="5"/>
      <c r="CO1369" s="4"/>
      <c r="CP1369" s="444"/>
      <c r="CQ1369" s="445"/>
      <c r="CR1369" s="446"/>
      <c r="CS1369" s="446"/>
      <c r="CT1369" s="444"/>
      <c r="CU1369" s="444"/>
      <c r="CV1369" s="444"/>
      <c r="CW1369" s="444"/>
      <c r="CX1369" s="447"/>
      <c r="CY1369" s="447"/>
      <c r="CZ1369" s="447"/>
      <c r="DA1369" s="447"/>
      <c r="DB1369" s="448"/>
      <c r="DC1369" s="448"/>
      <c r="DD1369" s="446"/>
      <c r="DE1369" s="439"/>
      <c r="DF1369" s="439"/>
      <c r="DG1369" s="439"/>
      <c r="DH1369" s="439"/>
      <c r="DI1369" s="439"/>
      <c r="DJ1369" s="439"/>
      <c r="DK1369" s="439"/>
      <c r="DL1369" s="446"/>
      <c r="DM1369" s="446"/>
      <c r="DN1369" s="444"/>
      <c r="DO1369" s="444"/>
      <c r="DP1369" s="444"/>
      <c r="DQ1369" s="444"/>
      <c r="DR1369" s="444"/>
      <c r="DS1369" s="441"/>
      <c r="DT1369" s="449"/>
      <c r="DU1369" s="450"/>
      <c r="DV1369" s="450"/>
      <c r="DW1369" s="450"/>
      <c r="DX1369" s="450"/>
      <c r="DY1369" s="450"/>
      <c r="DZ1369" s="450"/>
      <c r="EA1369" s="450"/>
      <c r="EB1369" s="450"/>
      <c r="EC1369" s="450"/>
      <c r="ED1369" s="450"/>
      <c r="EE1369" s="446"/>
      <c r="EF1369" s="446"/>
      <c r="EL1369" s="4"/>
      <c r="EM1369" s="4"/>
      <c r="EN1369" s="5"/>
      <c r="EO1369" s="4"/>
      <c r="FA1369" s="23"/>
      <c r="FB1369" s="24"/>
      <c r="FC1369" s="75"/>
      <c r="FD1369" s="76"/>
      <c r="FF1369" s="89"/>
      <c r="IA1369" s="214"/>
      <c r="IB1369" s="215"/>
      <c r="IC1369" s="214"/>
      <c r="ID1369" s="215"/>
      <c r="IE1369" s="214"/>
      <c r="IF1369" s="214"/>
      <c r="IG1369" s="214"/>
      <c r="IH1369" s="233"/>
      <c r="II1369" s="160"/>
      <c r="IJ1369" s="217"/>
      <c r="IK1369" s="218"/>
      <c r="IL1369" s="218"/>
      <c r="IM1369" s="218"/>
      <c r="IO1369" s="391"/>
    </row>
    <row r="1370" spans="1:249" s="6" customFormat="1" ht="15" x14ac:dyDescent="0.2">
      <c r="A1370" s="467" t="s">
        <v>2195</v>
      </c>
      <c r="B1370" s="467" t="s">
        <v>2149</v>
      </c>
      <c r="C1370" s="393" t="s">
        <v>3118</v>
      </c>
      <c r="D1370" s="468"/>
      <c r="E1370" s="462" t="s">
        <v>2139</v>
      </c>
      <c r="F1370" s="14" t="s">
        <v>2149</v>
      </c>
      <c r="G1370" s="14" t="s">
        <v>2149</v>
      </c>
      <c r="H1370" s="469" t="s">
        <v>2149</v>
      </c>
      <c r="I1370" s="462"/>
      <c r="J1370" s="456"/>
      <c r="K1370" s="11"/>
      <c r="L1370" s="11"/>
      <c r="M1370" s="14"/>
      <c r="N1370" s="470"/>
      <c r="O1370" s="14"/>
      <c r="P1370" s="14"/>
      <c r="Q1370" s="14"/>
      <c r="R1370" s="14"/>
      <c r="S1370" s="14"/>
      <c r="T1370" s="469"/>
      <c r="U1370" s="454"/>
      <c r="V1370" s="454"/>
      <c r="W1370" s="9"/>
      <c r="X1370" s="9"/>
      <c r="Y1370" s="10"/>
      <c r="Z1370" s="495" t="s">
        <v>2195</v>
      </c>
      <c r="AA1370" s="11"/>
      <c r="AB1370" s="472"/>
      <c r="AC1370" s="473"/>
      <c r="AD1370" s="473"/>
      <c r="AE1370" s="496" t="s">
        <v>2195</v>
      </c>
      <c r="AF1370" s="12"/>
      <c r="AG1370" s="12"/>
      <c r="AH1370" s="13"/>
      <c r="AI1370" s="14"/>
      <c r="AJ1370" s="14"/>
      <c r="AK1370" s="7"/>
      <c r="AL1370" s="7"/>
      <c r="AM1370" s="15"/>
      <c r="AN1370" s="15"/>
      <c r="AO1370" s="8"/>
      <c r="AP1370" s="453" t="s">
        <v>796</v>
      </c>
      <c r="AQ1370" s="17"/>
      <c r="AR1370" s="18"/>
      <c r="AS1370" s="19"/>
      <c r="AT1370" s="19"/>
      <c r="AU1370" s="19"/>
      <c r="AV1370" s="19"/>
      <c r="AW1370" s="19"/>
      <c r="AX1370" s="19"/>
      <c r="AY1370" s="19"/>
      <c r="AZ1370" s="20"/>
      <c r="BA1370" s="20"/>
      <c r="BB1370" s="21"/>
      <c r="BC1370" s="22" t="s">
        <v>2163</v>
      </c>
      <c r="BD1370" s="77"/>
      <c r="BE1370" s="91"/>
      <c r="BF1370" s="91"/>
      <c r="BG1370" s="92"/>
      <c r="BH1370"/>
      <c r="BI1370"/>
      <c r="BJ1370"/>
      <c r="BK1370"/>
      <c r="BL1370"/>
      <c r="BM1370"/>
      <c r="BN1370"/>
      <c r="BO1370"/>
      <c r="BP1370"/>
      <c r="BQ1370"/>
      <c r="BR1370"/>
      <c r="BS1370"/>
      <c r="BT1370" s="92"/>
      <c r="BU1370" s="92"/>
      <c r="BV1370" s="92"/>
      <c r="BW1370" s="5"/>
      <c r="BX1370" s="5"/>
      <c r="BY1370" s="5"/>
      <c r="BZ1370" s="5"/>
      <c r="CA1370" s="5"/>
      <c r="CB1370" s="5"/>
      <c r="CC1370" s="5"/>
      <c r="CD1370" s="440"/>
      <c r="CE1370" s="440"/>
      <c r="CF1370" s="441"/>
      <c r="CG1370" s="442"/>
      <c r="CH1370" s="443"/>
      <c r="CI1370" s="443"/>
      <c r="CJ1370" s="443"/>
      <c r="CK1370" s="443"/>
      <c r="CL1370" s="4"/>
      <c r="CM1370" s="4"/>
      <c r="CN1370" s="5"/>
      <c r="CO1370" s="4"/>
      <c r="CP1370" s="444"/>
      <c r="CQ1370" s="445"/>
      <c r="CR1370" s="446"/>
      <c r="CS1370" s="446"/>
      <c r="CT1370" s="444"/>
      <c r="CU1370" s="444"/>
      <c r="CV1370" s="444"/>
      <c r="CW1370" s="444"/>
      <c r="CX1370" s="447"/>
      <c r="CY1370" s="447"/>
      <c r="CZ1370" s="447"/>
      <c r="DA1370" s="447"/>
      <c r="DB1370" s="448"/>
      <c r="DC1370" s="448"/>
      <c r="DD1370" s="446"/>
      <c r="DE1370" s="439"/>
      <c r="DF1370" s="439"/>
      <c r="DG1370" s="439"/>
      <c r="DH1370" s="439"/>
      <c r="DI1370" s="439"/>
      <c r="DJ1370" s="439"/>
      <c r="DK1370" s="439"/>
      <c r="DL1370" s="446"/>
      <c r="DM1370" s="446"/>
      <c r="DN1370" s="444"/>
      <c r="DO1370" s="444"/>
      <c r="DP1370" s="444"/>
      <c r="DQ1370" s="444"/>
      <c r="DR1370" s="444"/>
      <c r="DS1370" s="441"/>
      <c r="DT1370" s="449"/>
      <c r="DU1370" s="450"/>
      <c r="DV1370" s="450"/>
      <c r="DW1370" s="450"/>
      <c r="DX1370" s="450"/>
      <c r="DY1370" s="450"/>
      <c r="DZ1370" s="450"/>
      <c r="EA1370" s="450"/>
      <c r="EB1370" s="450"/>
      <c r="EC1370" s="450"/>
      <c r="ED1370" s="450"/>
      <c r="EE1370" s="446"/>
      <c r="EF1370" s="446"/>
      <c r="EL1370" s="4"/>
      <c r="EM1370" s="4"/>
      <c r="EN1370" s="5"/>
      <c r="EO1370" s="4"/>
      <c r="FA1370" s="23"/>
      <c r="FB1370" s="24"/>
      <c r="FC1370" s="75"/>
      <c r="FD1370" s="76"/>
      <c r="FF1370" s="89"/>
      <c r="IA1370" s="214"/>
      <c r="IB1370" s="215"/>
      <c r="IC1370" s="214"/>
      <c r="ID1370" s="215"/>
      <c r="IE1370" s="214"/>
      <c r="IF1370" s="214"/>
      <c r="IG1370" s="214"/>
      <c r="IH1370" s="233"/>
      <c r="II1370" s="160"/>
      <c r="IJ1370" s="217"/>
      <c r="IK1370" s="218"/>
      <c r="IL1370" s="218"/>
      <c r="IM1370" s="218"/>
      <c r="IO1370" s="391"/>
    </row>
    <row r="1371" spans="1:249" s="6" customFormat="1" ht="15" x14ac:dyDescent="0.2">
      <c r="A1371" s="467" t="s">
        <v>2195</v>
      </c>
      <c r="B1371" s="467" t="s">
        <v>3037</v>
      </c>
      <c r="C1371" s="393" t="s">
        <v>3250</v>
      </c>
      <c r="D1371" s="468"/>
      <c r="E1371" s="462" t="s">
        <v>2139</v>
      </c>
      <c r="F1371" s="14" t="s">
        <v>2149</v>
      </c>
      <c r="G1371" s="14" t="s">
        <v>2149</v>
      </c>
      <c r="H1371" s="469" t="s">
        <v>2149</v>
      </c>
      <c r="I1371" s="462"/>
      <c r="J1371" s="456"/>
      <c r="K1371" s="11"/>
      <c r="L1371" s="11"/>
      <c r="M1371" s="14"/>
      <c r="N1371" s="470"/>
      <c r="O1371" s="14"/>
      <c r="P1371" s="14"/>
      <c r="Q1371" s="14"/>
      <c r="R1371" s="14"/>
      <c r="S1371" s="14"/>
      <c r="T1371" s="469"/>
      <c r="U1371" s="454"/>
      <c r="V1371" s="454"/>
      <c r="W1371" s="454"/>
      <c r="X1371" s="454"/>
      <c r="Y1371" s="471"/>
      <c r="Z1371" s="471"/>
      <c r="AA1371" s="11"/>
      <c r="AB1371" s="472"/>
      <c r="AC1371" s="473"/>
      <c r="AD1371" s="473"/>
      <c r="AE1371" s="473"/>
      <c r="AF1371" s="473"/>
      <c r="AG1371" s="473"/>
      <c r="AH1371" s="474"/>
      <c r="AI1371" s="14"/>
      <c r="AJ1371" s="14"/>
      <c r="AK1371" s="11"/>
      <c r="AL1371" s="11"/>
      <c r="AM1371" s="475"/>
      <c r="AN1371" s="475"/>
      <c r="AO1371" s="469"/>
      <c r="AP1371" s="505" t="s">
        <v>3251</v>
      </c>
      <c r="AQ1371" s="477"/>
      <c r="AR1371" s="478"/>
      <c r="AS1371" s="479"/>
      <c r="AT1371" s="479"/>
      <c r="AU1371" s="479"/>
      <c r="AV1371" s="479"/>
      <c r="AW1371" s="479"/>
      <c r="AX1371" s="479"/>
      <c r="AY1371" s="479"/>
      <c r="AZ1371" s="480"/>
      <c r="BA1371" s="480"/>
      <c r="BB1371" s="21"/>
      <c r="BC1371" s="22" t="s">
        <v>2163</v>
      </c>
      <c r="BD1371" s="77"/>
      <c r="BE1371" s="91"/>
      <c r="BF1371" s="91"/>
      <c r="BG1371" s="92"/>
      <c r="BH1371"/>
      <c r="BI1371"/>
      <c r="BJ1371"/>
      <c r="BK1371"/>
      <c r="BL1371"/>
      <c r="BM1371"/>
      <c r="BN1371"/>
      <c r="BO1371"/>
      <c r="BP1371"/>
      <c r="BQ1371"/>
      <c r="BR1371"/>
      <c r="BS1371"/>
      <c r="BT1371" s="92"/>
      <c r="BU1371" s="92"/>
      <c r="BV1371" s="92"/>
      <c r="BW1371" s="5"/>
      <c r="BX1371" s="5"/>
      <c r="BY1371" s="5"/>
      <c r="BZ1371" s="5"/>
      <c r="CA1371" s="5"/>
      <c r="CB1371" s="5"/>
      <c r="CC1371" s="5"/>
      <c r="CD1371" s="440"/>
      <c r="CE1371" s="440"/>
      <c r="CF1371" s="441"/>
      <c r="CG1371" s="442"/>
      <c r="CH1371" s="443"/>
      <c r="CI1371" s="443"/>
      <c r="CJ1371" s="443"/>
      <c r="CK1371" s="443"/>
      <c r="CL1371" s="4"/>
      <c r="CM1371" s="4"/>
      <c r="CN1371" s="5"/>
      <c r="CO1371" s="4"/>
      <c r="CP1371" s="444"/>
      <c r="CQ1371" s="445"/>
      <c r="CR1371" s="446"/>
      <c r="CS1371" s="446"/>
      <c r="CT1371" s="444"/>
      <c r="CU1371" s="444"/>
      <c r="CV1371" s="444"/>
      <c r="CW1371" s="444"/>
      <c r="CX1371" s="447"/>
      <c r="CY1371" s="447"/>
      <c r="CZ1371" s="447"/>
      <c r="DA1371" s="447"/>
      <c r="DB1371" s="448"/>
      <c r="DC1371" s="448"/>
      <c r="DD1371" s="446"/>
      <c r="DE1371" s="439"/>
      <c r="DF1371" s="439"/>
      <c r="DG1371" s="439"/>
      <c r="DH1371" s="439"/>
      <c r="DI1371" s="439"/>
      <c r="DJ1371" s="439"/>
      <c r="DK1371" s="439"/>
      <c r="DL1371" s="446"/>
      <c r="DM1371" s="446"/>
      <c r="DN1371" s="444"/>
      <c r="DO1371" s="444"/>
      <c r="DP1371" s="444"/>
      <c r="DQ1371" s="444"/>
      <c r="DR1371" s="444"/>
      <c r="DS1371" s="441"/>
      <c r="DT1371" s="449"/>
      <c r="DU1371" s="450"/>
      <c r="DV1371" s="450"/>
      <c r="DW1371" s="450"/>
      <c r="DX1371" s="450"/>
      <c r="DY1371" s="450"/>
      <c r="DZ1371" s="450"/>
      <c r="EA1371" s="450"/>
      <c r="EB1371" s="450"/>
      <c r="EC1371" s="450"/>
      <c r="ED1371" s="450"/>
      <c r="EE1371" s="446"/>
      <c r="EF1371" s="446"/>
      <c r="EL1371" s="4"/>
      <c r="EM1371" s="4"/>
      <c r="EN1371" s="5"/>
      <c r="EO1371" s="4"/>
      <c r="FA1371" s="23"/>
      <c r="FB1371" s="24"/>
      <c r="FC1371" s="75"/>
      <c r="FD1371" s="76"/>
      <c r="FF1371" s="89"/>
      <c r="IA1371" s="214"/>
      <c r="IB1371" s="215"/>
      <c r="IC1371" s="214"/>
      <c r="ID1371" s="215"/>
      <c r="IE1371" s="214"/>
      <c r="IF1371" s="214"/>
      <c r="IG1371" s="214"/>
      <c r="IH1371" s="233"/>
      <c r="II1371" s="160"/>
      <c r="IJ1371" s="217"/>
      <c r="IK1371" s="218"/>
      <c r="IL1371" s="218"/>
      <c r="IM1371" s="218"/>
      <c r="IO1371" s="391"/>
    </row>
    <row r="1372" spans="1:249" s="6" customFormat="1" ht="15" x14ac:dyDescent="0.2">
      <c r="A1372" s="467" t="s">
        <v>2166</v>
      </c>
      <c r="B1372" s="467" t="s">
        <v>2157</v>
      </c>
      <c r="C1372" s="393" t="s">
        <v>1396</v>
      </c>
      <c r="D1372" s="468"/>
      <c r="E1372" s="462" t="s">
        <v>2138</v>
      </c>
      <c r="F1372" s="14" t="s">
        <v>2149</v>
      </c>
      <c r="G1372" s="14" t="s">
        <v>2153</v>
      </c>
      <c r="H1372" s="469" t="s">
        <v>2149</v>
      </c>
      <c r="I1372" s="462"/>
      <c r="J1372" s="456"/>
      <c r="K1372" s="11"/>
      <c r="L1372" s="11"/>
      <c r="M1372" s="14"/>
      <c r="N1372" s="470"/>
      <c r="O1372" s="14"/>
      <c r="P1372" s="14"/>
      <c r="Q1372" s="14"/>
      <c r="R1372" s="14"/>
      <c r="S1372" s="14"/>
      <c r="T1372" s="469"/>
      <c r="U1372" s="454"/>
      <c r="V1372" s="454"/>
      <c r="W1372" s="9"/>
      <c r="X1372" s="9"/>
      <c r="Y1372" s="10"/>
      <c r="Z1372" s="495" t="s">
        <v>2195</v>
      </c>
      <c r="AA1372" s="11"/>
      <c r="AB1372" s="472"/>
      <c r="AC1372" s="473"/>
      <c r="AD1372" s="473"/>
      <c r="AE1372" s="496" t="s">
        <v>2195</v>
      </c>
      <c r="AF1372" s="12"/>
      <c r="AG1372" s="12"/>
      <c r="AH1372" s="13"/>
      <c r="AI1372" s="14"/>
      <c r="AJ1372" s="14"/>
      <c r="AK1372" s="7"/>
      <c r="AL1372" s="7"/>
      <c r="AM1372" s="15"/>
      <c r="AN1372" s="15"/>
      <c r="AO1372" s="8"/>
      <c r="AP1372" s="453" t="s">
        <v>797</v>
      </c>
      <c r="AQ1372" s="17"/>
      <c r="AR1372" s="18"/>
      <c r="AS1372" s="19"/>
      <c r="AT1372" s="19"/>
      <c r="AU1372" s="19"/>
      <c r="AV1372" s="19"/>
      <c r="AW1372" s="19"/>
      <c r="AX1372" s="19"/>
      <c r="AY1372" s="19"/>
      <c r="AZ1372" s="20"/>
      <c r="BA1372" s="20"/>
      <c r="BB1372" s="21"/>
      <c r="BC1372" s="22" t="s">
        <v>2179</v>
      </c>
      <c r="BD1372" s="77"/>
      <c r="BE1372" s="91"/>
      <c r="BF1372" s="91"/>
      <c r="BG1372" s="92"/>
      <c r="BH1372"/>
      <c r="BI1372"/>
      <c r="BJ1372"/>
      <c r="BK1372"/>
      <c r="BL1372"/>
      <c r="BM1372"/>
      <c r="BN1372"/>
      <c r="BO1372"/>
      <c r="BP1372"/>
      <c r="BQ1372"/>
      <c r="BR1372"/>
      <c r="BS1372"/>
      <c r="BT1372" s="92"/>
      <c r="BU1372" s="92"/>
      <c r="BV1372" s="92"/>
      <c r="BW1372" s="5"/>
      <c r="BX1372" s="5"/>
      <c r="BY1372" s="5"/>
      <c r="BZ1372" s="5"/>
      <c r="CA1372" s="5"/>
      <c r="CB1372" s="5"/>
      <c r="CC1372" s="5"/>
      <c r="CD1372" s="440"/>
      <c r="CE1372" s="440"/>
      <c r="CF1372" s="441"/>
      <c r="CG1372" s="442"/>
      <c r="CH1372" s="443"/>
      <c r="CI1372" s="443"/>
      <c r="CJ1372" s="443"/>
      <c r="CK1372" s="443"/>
      <c r="CL1372" s="4"/>
      <c r="CM1372" s="4"/>
      <c r="CN1372" s="5"/>
      <c r="CO1372" s="4"/>
      <c r="CP1372" s="444"/>
      <c r="CQ1372" s="445"/>
      <c r="CR1372" s="446"/>
      <c r="CS1372" s="446"/>
      <c r="CT1372" s="444"/>
      <c r="CU1372" s="444"/>
      <c r="CV1372" s="444"/>
      <c r="CW1372" s="444"/>
      <c r="CX1372" s="447"/>
      <c r="CY1372" s="447"/>
      <c r="CZ1372" s="447"/>
      <c r="DA1372" s="447"/>
      <c r="DB1372" s="448"/>
      <c r="DC1372" s="448"/>
      <c r="DD1372" s="446"/>
      <c r="DE1372" s="439"/>
      <c r="DF1372" s="439"/>
      <c r="DG1372" s="439"/>
      <c r="DH1372" s="439"/>
      <c r="DI1372" s="439"/>
      <c r="DJ1372" s="439"/>
      <c r="DK1372" s="439"/>
      <c r="DL1372" s="446"/>
      <c r="DM1372" s="446"/>
      <c r="DN1372" s="444"/>
      <c r="DO1372" s="444"/>
      <c r="DP1372" s="444"/>
      <c r="DQ1372" s="444"/>
      <c r="DR1372" s="444"/>
      <c r="DS1372" s="441"/>
      <c r="DT1372" s="449"/>
      <c r="DU1372" s="450"/>
      <c r="DV1372" s="450"/>
      <c r="DW1372" s="450"/>
      <c r="DX1372" s="450"/>
      <c r="DY1372" s="450"/>
      <c r="DZ1372" s="450"/>
      <c r="EA1372" s="450"/>
      <c r="EB1372" s="450"/>
      <c r="EC1372" s="450"/>
      <c r="ED1372" s="450"/>
      <c r="EE1372" s="446"/>
      <c r="EF1372" s="446"/>
      <c r="EL1372" s="4"/>
      <c r="EM1372" s="4"/>
      <c r="EN1372" s="5"/>
      <c r="EO1372" s="4"/>
      <c r="FA1372" s="23"/>
      <c r="FB1372" s="24"/>
      <c r="FC1372" s="75"/>
      <c r="FD1372" s="76"/>
      <c r="FF1372" s="89"/>
      <c r="IA1372" s="214"/>
      <c r="IB1372" s="215"/>
      <c r="IC1372" s="214"/>
      <c r="ID1372" s="215"/>
      <c r="IE1372" s="214"/>
      <c r="IF1372" s="214"/>
      <c r="IG1372" s="214"/>
      <c r="IH1372" s="233"/>
      <c r="II1372" s="160"/>
      <c r="IJ1372" s="217"/>
      <c r="IK1372" s="218"/>
      <c r="IL1372" s="218"/>
      <c r="IM1372" s="218"/>
      <c r="IO1372" s="391"/>
    </row>
    <row r="1373" spans="1:249" s="6" customFormat="1" ht="15" x14ac:dyDescent="0.2">
      <c r="A1373" s="467" t="s">
        <v>2166</v>
      </c>
      <c r="B1373" s="467" t="s">
        <v>2157</v>
      </c>
      <c r="C1373" s="460" t="s">
        <v>1397</v>
      </c>
      <c r="D1373" s="468"/>
      <c r="E1373" s="462" t="s">
        <v>2138</v>
      </c>
      <c r="F1373" s="14" t="s">
        <v>2149</v>
      </c>
      <c r="G1373" s="14" t="s">
        <v>2153</v>
      </c>
      <c r="H1373" s="469" t="s">
        <v>2149</v>
      </c>
      <c r="I1373" s="462"/>
      <c r="J1373" s="456"/>
      <c r="K1373" s="11"/>
      <c r="L1373" s="11"/>
      <c r="M1373" s="14"/>
      <c r="N1373" s="470"/>
      <c r="O1373" s="14"/>
      <c r="P1373" s="14"/>
      <c r="Q1373" s="14"/>
      <c r="R1373" s="14"/>
      <c r="S1373" s="14"/>
      <c r="T1373" s="469"/>
      <c r="U1373" s="454"/>
      <c r="V1373" s="454"/>
      <c r="W1373" s="9"/>
      <c r="X1373" s="9"/>
      <c r="Y1373" s="10"/>
      <c r="Z1373" s="495" t="s">
        <v>2195</v>
      </c>
      <c r="AA1373" s="11"/>
      <c r="AB1373" s="472"/>
      <c r="AC1373" s="473"/>
      <c r="AD1373" s="473"/>
      <c r="AE1373" s="496" t="s">
        <v>2166</v>
      </c>
      <c r="AF1373" s="12"/>
      <c r="AG1373" s="12"/>
      <c r="AH1373" s="13"/>
      <c r="AI1373" s="14"/>
      <c r="AJ1373" s="14"/>
      <c r="AK1373" s="7"/>
      <c r="AL1373" s="7"/>
      <c r="AM1373" s="15"/>
      <c r="AN1373" s="15"/>
      <c r="AO1373" s="8"/>
      <c r="AP1373" s="453" t="s">
        <v>798</v>
      </c>
      <c r="AQ1373" s="17"/>
      <c r="AR1373" s="18"/>
      <c r="AS1373" s="19"/>
      <c r="AT1373" s="19"/>
      <c r="AU1373" s="19"/>
      <c r="AV1373" s="19"/>
      <c r="AW1373" s="19"/>
      <c r="AX1373" s="19"/>
      <c r="AY1373" s="19"/>
      <c r="AZ1373" s="20"/>
      <c r="BA1373" s="20"/>
      <c r="BB1373" s="21"/>
      <c r="BC1373" s="22" t="s">
        <v>2179</v>
      </c>
      <c r="BD1373" s="77"/>
      <c r="BE1373" s="91"/>
      <c r="BF1373" s="91"/>
      <c r="BG1373" s="92"/>
      <c r="BH1373"/>
      <c r="BI1373"/>
      <c r="BJ1373"/>
      <c r="BK1373"/>
      <c r="BL1373"/>
      <c r="BM1373"/>
      <c r="BN1373"/>
      <c r="BO1373"/>
      <c r="BP1373"/>
      <c r="BQ1373"/>
      <c r="BR1373"/>
      <c r="BS1373"/>
      <c r="BT1373" s="92"/>
      <c r="BU1373" s="92"/>
      <c r="BV1373" s="92"/>
      <c r="BW1373" s="5"/>
      <c r="BX1373" s="5"/>
      <c r="BY1373" s="5"/>
      <c r="BZ1373" s="5"/>
      <c r="CA1373" s="5"/>
      <c r="CB1373" s="5"/>
      <c r="CC1373" s="5"/>
      <c r="CD1373" s="440"/>
      <c r="CE1373" s="440"/>
      <c r="CF1373" s="441"/>
      <c r="CG1373" s="442"/>
      <c r="CH1373" s="443"/>
      <c r="CI1373" s="443"/>
      <c r="CJ1373" s="443"/>
      <c r="CK1373" s="443"/>
      <c r="CL1373" s="4"/>
      <c r="CM1373" s="4"/>
      <c r="CN1373" s="5"/>
      <c r="CO1373" s="4"/>
      <c r="CP1373" s="444"/>
      <c r="CQ1373" s="445"/>
      <c r="CR1373" s="446"/>
      <c r="CS1373" s="446"/>
      <c r="CT1373" s="444"/>
      <c r="CU1373" s="444"/>
      <c r="CV1373" s="444"/>
      <c r="CW1373" s="444"/>
      <c r="CX1373" s="447"/>
      <c r="CY1373" s="447"/>
      <c r="CZ1373" s="447"/>
      <c r="DA1373" s="447"/>
      <c r="DB1373" s="448"/>
      <c r="DC1373" s="448"/>
      <c r="DD1373" s="446"/>
      <c r="DE1373" s="439"/>
      <c r="DF1373" s="439"/>
      <c r="DG1373" s="439"/>
      <c r="DH1373" s="439"/>
      <c r="DI1373" s="439"/>
      <c r="DJ1373" s="439"/>
      <c r="DK1373" s="439"/>
      <c r="DL1373" s="446"/>
      <c r="DM1373" s="446"/>
      <c r="DN1373" s="444"/>
      <c r="DO1373" s="444"/>
      <c r="DP1373" s="444"/>
      <c r="DQ1373" s="444"/>
      <c r="DR1373" s="444"/>
      <c r="DS1373" s="441"/>
      <c r="DT1373" s="449"/>
      <c r="DU1373" s="450"/>
      <c r="DV1373" s="450"/>
      <c r="DW1373" s="450"/>
      <c r="DX1373" s="450"/>
      <c r="DY1373" s="450"/>
      <c r="DZ1373" s="450"/>
      <c r="EA1373" s="450"/>
      <c r="EB1373" s="450"/>
      <c r="EC1373" s="450"/>
      <c r="ED1373" s="450"/>
      <c r="EE1373" s="446"/>
      <c r="EF1373" s="446"/>
      <c r="EL1373" s="4"/>
      <c r="EM1373" s="4"/>
      <c r="EN1373" s="5"/>
      <c r="EO1373" s="4"/>
      <c r="FA1373" s="23"/>
      <c r="FB1373" s="24"/>
      <c r="FC1373" s="75"/>
      <c r="FD1373" s="76"/>
      <c r="FF1373" s="89"/>
      <c r="IA1373" s="214"/>
      <c r="IB1373" s="215"/>
      <c r="IC1373" s="214"/>
      <c r="ID1373" s="215"/>
      <c r="IE1373" s="214"/>
      <c r="IF1373" s="214"/>
      <c r="IG1373" s="214"/>
      <c r="IH1373" s="233"/>
      <c r="II1373" s="160"/>
      <c r="IJ1373" s="217"/>
      <c r="IK1373" s="218"/>
      <c r="IL1373" s="218"/>
      <c r="IM1373" s="218"/>
      <c r="IO1373" s="391"/>
    </row>
    <row r="1374" spans="1:249" s="6" customFormat="1" ht="15.75" x14ac:dyDescent="0.25">
      <c r="A1374" s="467" t="s">
        <v>2195</v>
      </c>
      <c r="B1374" s="467" t="s">
        <v>2149</v>
      </c>
      <c r="C1374" s="393" t="s">
        <v>1398</v>
      </c>
      <c r="D1374" s="468"/>
      <c r="E1374" s="462" t="s">
        <v>2141</v>
      </c>
      <c r="F1374" s="14" t="s">
        <v>2149</v>
      </c>
      <c r="G1374" s="14" t="s">
        <v>2154</v>
      </c>
      <c r="H1374" s="469" t="s">
        <v>2149</v>
      </c>
      <c r="I1374" s="462"/>
      <c r="J1374" s="456"/>
      <c r="K1374" s="11"/>
      <c r="L1374" s="11"/>
      <c r="M1374" s="14"/>
      <c r="N1374" s="470"/>
      <c r="O1374" s="14"/>
      <c r="P1374" s="14"/>
      <c r="Q1374" s="14"/>
      <c r="R1374" s="14"/>
      <c r="S1374" s="14"/>
      <c r="T1374" s="469"/>
      <c r="U1374" s="454"/>
      <c r="V1374" s="501"/>
      <c r="W1374" s="9"/>
      <c r="X1374" s="9"/>
      <c r="Y1374" s="10"/>
      <c r="Z1374" s="495" t="s">
        <v>2195</v>
      </c>
      <c r="AA1374" s="11"/>
      <c r="AB1374" s="472"/>
      <c r="AC1374" s="473"/>
      <c r="AD1374" s="473"/>
      <c r="AE1374" s="496" t="s">
        <v>2195</v>
      </c>
      <c r="AF1374" s="12"/>
      <c r="AG1374" s="12"/>
      <c r="AH1374" s="13"/>
      <c r="AI1374" s="14"/>
      <c r="AJ1374" s="14"/>
      <c r="AK1374" s="7"/>
      <c r="AL1374" s="7"/>
      <c r="AM1374" s="15"/>
      <c r="AN1374" s="15"/>
      <c r="AO1374" s="8"/>
      <c r="AP1374" s="453" t="s">
        <v>799</v>
      </c>
      <c r="AQ1374" s="17"/>
      <c r="AR1374" s="18"/>
      <c r="AS1374" s="19"/>
      <c r="AT1374" s="19"/>
      <c r="AU1374" s="19"/>
      <c r="AV1374" s="19"/>
      <c r="AW1374" s="19"/>
      <c r="AX1374" s="19"/>
      <c r="AY1374" s="19"/>
      <c r="AZ1374" s="20"/>
      <c r="BA1374" s="20"/>
      <c r="BB1374" s="21"/>
      <c r="BC1374" s="22" t="s">
        <v>2179</v>
      </c>
      <c r="BD1374" s="77"/>
      <c r="BE1374" s="91"/>
      <c r="BF1374" s="91"/>
      <c r="BG1374" s="92"/>
      <c r="BH1374"/>
      <c r="BI1374"/>
      <c r="BJ1374"/>
      <c r="BK1374"/>
      <c r="BL1374"/>
      <c r="BM1374"/>
      <c r="BN1374"/>
      <c r="BO1374"/>
      <c r="BP1374"/>
      <c r="BQ1374"/>
      <c r="BR1374"/>
      <c r="BS1374"/>
      <c r="BT1374" s="92"/>
      <c r="BU1374" s="92"/>
      <c r="BV1374" s="92"/>
      <c r="BW1374" s="5"/>
      <c r="BX1374" s="5"/>
      <c r="BY1374" s="5"/>
      <c r="BZ1374" s="5"/>
      <c r="CA1374" s="5"/>
      <c r="CB1374" s="5"/>
      <c r="CC1374" s="5"/>
      <c r="CD1374" s="440"/>
      <c r="CE1374" s="440"/>
      <c r="CF1374" s="441"/>
      <c r="CG1374" s="442"/>
      <c r="CH1374" s="443"/>
      <c r="CI1374" s="443"/>
      <c r="CJ1374" s="443"/>
      <c r="CK1374" s="443"/>
      <c r="CL1374" s="4"/>
      <c r="CM1374" s="4"/>
      <c r="CN1374" s="5"/>
      <c r="CO1374" s="4"/>
      <c r="CP1374" s="444"/>
      <c r="CQ1374" s="445"/>
      <c r="CR1374" s="446"/>
      <c r="CS1374" s="446"/>
      <c r="CT1374" s="444"/>
      <c r="CU1374" s="444"/>
      <c r="CV1374" s="444"/>
      <c r="CW1374" s="444"/>
      <c r="CX1374" s="447"/>
      <c r="CY1374" s="447"/>
      <c r="CZ1374" s="447"/>
      <c r="DA1374" s="447"/>
      <c r="DB1374" s="448"/>
      <c r="DC1374" s="448"/>
      <c r="DD1374" s="446"/>
      <c r="DE1374" s="439"/>
      <c r="DF1374" s="439"/>
      <c r="DG1374" s="439"/>
      <c r="DH1374" s="439"/>
      <c r="DI1374" s="439"/>
      <c r="DJ1374" s="439"/>
      <c r="DK1374" s="439"/>
      <c r="DL1374" s="446"/>
      <c r="DM1374" s="446"/>
      <c r="DN1374" s="444"/>
      <c r="DO1374" s="444"/>
      <c r="DP1374" s="444"/>
      <c r="DQ1374" s="444"/>
      <c r="DR1374" s="444"/>
      <c r="DS1374" s="441"/>
      <c r="DT1374" s="449"/>
      <c r="DU1374" s="450"/>
      <c r="DV1374" s="450"/>
      <c r="DW1374" s="450"/>
      <c r="DX1374" s="450"/>
      <c r="DY1374" s="450"/>
      <c r="DZ1374" s="450"/>
      <c r="EA1374" s="450"/>
      <c r="EB1374" s="450"/>
      <c r="EC1374" s="450"/>
      <c r="ED1374" s="450"/>
      <c r="EE1374" s="446"/>
      <c r="EF1374" s="446"/>
      <c r="EL1374" s="4"/>
      <c r="EM1374" s="4"/>
      <c r="EN1374" s="5"/>
      <c r="EO1374" s="4"/>
      <c r="FA1374" s="23"/>
      <c r="FB1374" s="24"/>
      <c r="FC1374" s="75"/>
      <c r="FD1374" s="76"/>
      <c r="FF1374" s="89"/>
      <c r="IA1374" s="214"/>
      <c r="IB1374" s="215"/>
      <c r="IC1374" s="214"/>
      <c r="ID1374" s="215"/>
      <c r="IE1374" s="214"/>
      <c r="IF1374" s="214"/>
      <c r="IG1374" s="214"/>
      <c r="IH1374" s="233"/>
      <c r="II1374" s="160"/>
      <c r="IJ1374" s="217"/>
      <c r="IK1374" s="218"/>
      <c r="IL1374" s="218"/>
      <c r="IM1374" s="218"/>
      <c r="IO1374" s="391"/>
    </row>
    <row r="1375" spans="1:249" s="6" customFormat="1" ht="15" x14ac:dyDescent="0.2">
      <c r="A1375" s="467">
        <v>2</v>
      </c>
      <c r="B1375" s="467" t="s">
        <v>1960</v>
      </c>
      <c r="C1375" s="460" t="s">
        <v>1399</v>
      </c>
      <c r="D1375" s="468"/>
      <c r="E1375" s="462" t="s">
        <v>2137</v>
      </c>
      <c r="F1375" s="14" t="s">
        <v>2147</v>
      </c>
      <c r="G1375" s="14" t="s">
        <v>2154</v>
      </c>
      <c r="H1375" s="469" t="s">
        <v>2149</v>
      </c>
      <c r="I1375" s="462"/>
      <c r="J1375" s="456"/>
      <c r="K1375" s="11"/>
      <c r="L1375" s="11"/>
      <c r="M1375" s="14"/>
      <c r="N1375" s="470"/>
      <c r="O1375" s="14"/>
      <c r="P1375" s="14"/>
      <c r="Q1375" s="14"/>
      <c r="R1375" s="14"/>
      <c r="S1375" s="14"/>
      <c r="T1375" s="469"/>
      <c r="U1375" s="454"/>
      <c r="V1375" s="454"/>
      <c r="W1375" s="9"/>
      <c r="X1375" s="9"/>
      <c r="Y1375" s="10"/>
      <c r="Z1375" s="495" t="s">
        <v>2194</v>
      </c>
      <c r="AA1375" s="11"/>
      <c r="AB1375" s="472"/>
      <c r="AC1375" s="473"/>
      <c r="AD1375" s="473"/>
      <c r="AE1375" s="496">
        <v>3</v>
      </c>
      <c r="AF1375" s="12"/>
      <c r="AG1375" s="12"/>
      <c r="AH1375" s="13"/>
      <c r="AI1375" s="14"/>
      <c r="AJ1375" s="14"/>
      <c r="AK1375" s="7"/>
      <c r="AL1375" s="7"/>
      <c r="AM1375" s="15"/>
      <c r="AN1375" s="15"/>
      <c r="AO1375" s="8"/>
      <c r="AP1375" s="453" t="s">
        <v>800</v>
      </c>
      <c r="AQ1375" s="17"/>
      <c r="AR1375" s="18"/>
      <c r="AS1375" s="19"/>
      <c r="AT1375" s="19"/>
      <c r="AU1375" s="19"/>
      <c r="AV1375" s="19"/>
      <c r="AW1375" s="19"/>
      <c r="AX1375" s="19"/>
      <c r="AY1375" s="19"/>
      <c r="AZ1375" s="20"/>
      <c r="BA1375" s="20"/>
      <c r="BB1375" s="21"/>
      <c r="BC1375" s="22" t="s">
        <v>2179</v>
      </c>
      <c r="BD1375" s="77"/>
      <c r="BE1375" s="91"/>
      <c r="BF1375" s="91"/>
      <c r="BG1375" s="92"/>
      <c r="BH1375"/>
      <c r="BI1375"/>
      <c r="BJ1375"/>
      <c r="BK1375"/>
      <c r="BL1375"/>
      <c r="BM1375"/>
      <c r="BN1375"/>
      <c r="BO1375"/>
      <c r="BP1375"/>
      <c r="BQ1375"/>
      <c r="BR1375"/>
      <c r="BS1375"/>
      <c r="BT1375" s="92"/>
      <c r="BU1375" s="92"/>
      <c r="BV1375" s="92"/>
      <c r="BW1375" s="5"/>
      <c r="BX1375" s="5"/>
      <c r="BY1375" s="5"/>
      <c r="BZ1375" s="5"/>
      <c r="CA1375" s="5"/>
      <c r="CB1375" s="5"/>
      <c r="CC1375" s="5"/>
      <c r="CD1375" s="440"/>
      <c r="CE1375" s="440"/>
      <c r="CF1375" s="441"/>
      <c r="CG1375" s="442"/>
      <c r="CH1375" s="443"/>
      <c r="CI1375" s="443"/>
      <c r="CJ1375" s="443"/>
      <c r="CK1375" s="443"/>
      <c r="CL1375" s="4"/>
      <c r="CM1375" s="4"/>
      <c r="CN1375" s="5"/>
      <c r="CO1375" s="4"/>
      <c r="CP1375" s="444"/>
      <c r="CQ1375" s="445"/>
      <c r="CR1375" s="446"/>
      <c r="CS1375" s="446"/>
      <c r="CT1375" s="444"/>
      <c r="CU1375" s="444"/>
      <c r="CV1375" s="444"/>
      <c r="CW1375" s="444"/>
      <c r="CX1375" s="447"/>
      <c r="CY1375" s="447"/>
      <c r="CZ1375" s="447"/>
      <c r="DA1375" s="447"/>
      <c r="DB1375" s="448"/>
      <c r="DC1375" s="448"/>
      <c r="DD1375" s="446"/>
      <c r="DE1375" s="439"/>
      <c r="DF1375" s="439"/>
      <c r="DG1375" s="439"/>
      <c r="DH1375" s="439"/>
      <c r="DI1375" s="439"/>
      <c r="DJ1375" s="439"/>
      <c r="DK1375" s="439"/>
      <c r="DL1375" s="446"/>
      <c r="DM1375" s="446"/>
      <c r="DN1375" s="444"/>
      <c r="DO1375" s="444"/>
      <c r="DP1375" s="444"/>
      <c r="DQ1375" s="444"/>
      <c r="DR1375" s="444"/>
      <c r="DS1375" s="441"/>
      <c r="DT1375" s="449"/>
      <c r="DU1375" s="450"/>
      <c r="DV1375" s="450"/>
      <c r="DW1375" s="450"/>
      <c r="DX1375" s="450"/>
      <c r="DY1375" s="450"/>
      <c r="DZ1375" s="450"/>
      <c r="EA1375" s="450"/>
      <c r="EB1375" s="450"/>
      <c r="EC1375" s="450"/>
      <c r="ED1375" s="450"/>
      <c r="EE1375" s="446"/>
      <c r="EF1375" s="446"/>
      <c r="EL1375" s="4"/>
      <c r="EM1375" s="4"/>
      <c r="EN1375" s="5"/>
      <c r="EO1375" s="4"/>
      <c r="FA1375" s="23"/>
      <c r="FB1375" s="24"/>
      <c r="FC1375" s="75"/>
      <c r="FD1375" s="76"/>
      <c r="FF1375" s="89"/>
      <c r="IA1375" s="214"/>
      <c r="IB1375" s="215"/>
      <c r="IC1375" s="214"/>
      <c r="ID1375" s="215"/>
      <c r="IE1375" s="214"/>
      <c r="IF1375" s="214"/>
      <c r="IG1375" s="214"/>
      <c r="IH1375" s="233"/>
      <c r="II1375" s="160"/>
      <c r="IJ1375" s="217"/>
      <c r="IK1375" s="218"/>
      <c r="IL1375" s="218"/>
      <c r="IM1375" s="218"/>
      <c r="IO1375" s="391"/>
    </row>
    <row r="1376" spans="1:249" s="6" customFormat="1" ht="15.75" x14ac:dyDescent="0.25">
      <c r="A1376" s="467">
        <v>3</v>
      </c>
      <c r="B1376" s="467" t="s">
        <v>2149</v>
      </c>
      <c r="C1376" s="393" t="s">
        <v>1400</v>
      </c>
      <c r="D1376" s="468"/>
      <c r="E1376" s="462" t="s">
        <v>2137</v>
      </c>
      <c r="F1376" s="14" t="s">
        <v>2149</v>
      </c>
      <c r="G1376" s="14" t="s">
        <v>2153</v>
      </c>
      <c r="H1376" s="469" t="s">
        <v>2149</v>
      </c>
      <c r="I1376" s="462"/>
      <c r="J1376" s="456"/>
      <c r="K1376" s="11"/>
      <c r="L1376" s="11"/>
      <c r="M1376" s="14"/>
      <c r="N1376" s="470"/>
      <c r="O1376" s="14"/>
      <c r="P1376" s="14"/>
      <c r="Q1376" s="14"/>
      <c r="R1376" s="14"/>
      <c r="S1376" s="14"/>
      <c r="T1376" s="469"/>
      <c r="U1376" s="454"/>
      <c r="V1376" s="501"/>
      <c r="W1376" s="9"/>
      <c r="X1376" s="9"/>
      <c r="Y1376" s="10"/>
      <c r="Z1376" s="495">
        <v>3</v>
      </c>
      <c r="AA1376" s="11"/>
      <c r="AB1376" s="472"/>
      <c r="AC1376" s="473"/>
      <c r="AD1376" s="473"/>
      <c r="AE1376" s="496">
        <v>3</v>
      </c>
      <c r="AF1376" s="12"/>
      <c r="AG1376" s="12"/>
      <c r="AH1376" s="13"/>
      <c r="AI1376" s="14"/>
      <c r="AJ1376" s="14"/>
      <c r="AK1376" s="7"/>
      <c r="AL1376" s="7"/>
      <c r="AM1376" s="15"/>
      <c r="AN1376" s="15"/>
      <c r="AO1376" s="8"/>
      <c r="AP1376" s="453" t="s">
        <v>801</v>
      </c>
      <c r="AQ1376" s="17"/>
      <c r="AR1376" s="18"/>
      <c r="AS1376" s="19"/>
      <c r="AT1376" s="19"/>
      <c r="AU1376" s="19"/>
      <c r="AV1376" s="19"/>
      <c r="AW1376" s="19"/>
      <c r="AX1376" s="19"/>
      <c r="AY1376" s="19"/>
      <c r="AZ1376" s="20"/>
      <c r="BA1376" s="20"/>
      <c r="BB1376" s="21"/>
      <c r="BC1376" s="22" t="s">
        <v>2179</v>
      </c>
      <c r="BD1376" s="77"/>
      <c r="BE1376" s="91"/>
      <c r="BF1376" s="91"/>
      <c r="BG1376" s="92"/>
      <c r="BH1376"/>
      <c r="BI1376"/>
      <c r="BJ1376"/>
      <c r="BK1376"/>
      <c r="BL1376"/>
      <c r="BM1376"/>
      <c r="BN1376"/>
      <c r="BO1376"/>
      <c r="BP1376"/>
      <c r="BQ1376"/>
      <c r="BR1376"/>
      <c r="BS1376"/>
      <c r="BT1376" s="92"/>
      <c r="BU1376" s="92"/>
      <c r="BV1376" s="92"/>
      <c r="BW1376" s="5"/>
      <c r="BX1376" s="5"/>
      <c r="BY1376" s="5"/>
      <c r="BZ1376" s="5"/>
      <c r="CA1376" s="5"/>
      <c r="CB1376" s="5"/>
      <c r="CC1376" s="5"/>
      <c r="CD1376" s="440"/>
      <c r="CE1376" s="440"/>
      <c r="CF1376" s="441"/>
      <c r="CG1376" s="442"/>
      <c r="CH1376" s="443"/>
      <c r="CI1376" s="443"/>
      <c r="CJ1376" s="443"/>
      <c r="CK1376" s="443"/>
      <c r="CL1376" s="4"/>
      <c r="CM1376" s="4"/>
      <c r="CN1376" s="5"/>
      <c r="CO1376" s="4"/>
      <c r="CP1376" s="444"/>
      <c r="CQ1376" s="445"/>
      <c r="CR1376" s="446"/>
      <c r="CS1376" s="446"/>
      <c r="CT1376" s="444"/>
      <c r="CU1376" s="444"/>
      <c r="CV1376" s="444"/>
      <c r="CW1376" s="444"/>
      <c r="CX1376" s="447"/>
      <c r="CY1376" s="447"/>
      <c r="CZ1376" s="447"/>
      <c r="DA1376" s="447"/>
      <c r="DB1376" s="448"/>
      <c r="DC1376" s="448"/>
      <c r="DD1376" s="446"/>
      <c r="DE1376" s="439"/>
      <c r="DF1376" s="439"/>
      <c r="DG1376" s="439"/>
      <c r="DH1376" s="439"/>
      <c r="DI1376" s="439"/>
      <c r="DJ1376" s="439"/>
      <c r="DK1376" s="439"/>
      <c r="DL1376" s="446"/>
      <c r="DM1376" s="446"/>
      <c r="DN1376" s="444"/>
      <c r="DO1376" s="444"/>
      <c r="DP1376" s="444"/>
      <c r="DQ1376" s="444"/>
      <c r="DR1376" s="444"/>
      <c r="DS1376" s="441"/>
      <c r="DT1376" s="449"/>
      <c r="DU1376" s="450"/>
      <c r="DV1376" s="450"/>
      <c r="DW1376" s="450"/>
      <c r="DX1376" s="450"/>
      <c r="DY1376" s="450"/>
      <c r="DZ1376" s="450"/>
      <c r="EA1376" s="450"/>
      <c r="EB1376" s="450"/>
      <c r="EC1376" s="450"/>
      <c r="ED1376" s="450"/>
      <c r="EE1376" s="446"/>
      <c r="EF1376" s="446"/>
      <c r="EL1376" s="4"/>
      <c r="EM1376" s="4"/>
      <c r="EN1376" s="5"/>
      <c r="EO1376" s="4"/>
      <c r="FA1376" s="23"/>
      <c r="FB1376" s="24"/>
      <c r="FC1376" s="75"/>
      <c r="FD1376" s="76"/>
      <c r="FF1376" s="89"/>
      <c r="IA1376" s="214"/>
      <c r="IB1376" s="215"/>
      <c r="IC1376" s="214"/>
      <c r="ID1376" s="215"/>
      <c r="IE1376" s="214"/>
      <c r="IF1376" s="214"/>
      <c r="IG1376" s="214"/>
      <c r="IH1376" s="233"/>
      <c r="II1376" s="160"/>
      <c r="IJ1376" s="217"/>
      <c r="IK1376" s="218"/>
      <c r="IL1376" s="218"/>
      <c r="IM1376" s="218"/>
      <c r="IO1376" s="391"/>
    </row>
    <row r="1377" spans="1:249" s="6" customFormat="1" ht="15" x14ac:dyDescent="0.2">
      <c r="A1377" s="467" t="s">
        <v>2195</v>
      </c>
      <c r="B1377" s="467" t="s">
        <v>2149</v>
      </c>
      <c r="C1377" s="393" t="s">
        <v>1401</v>
      </c>
      <c r="D1377" s="468"/>
      <c r="E1377" s="462" t="s">
        <v>2137</v>
      </c>
      <c r="F1377" s="14" t="s">
        <v>2149</v>
      </c>
      <c r="G1377" s="14" t="s">
        <v>2149</v>
      </c>
      <c r="H1377" s="469" t="s">
        <v>2149</v>
      </c>
      <c r="I1377" s="462"/>
      <c r="J1377" s="456"/>
      <c r="K1377" s="11"/>
      <c r="L1377" s="11"/>
      <c r="M1377" s="14"/>
      <c r="N1377" s="470"/>
      <c r="O1377" s="14"/>
      <c r="P1377" s="14"/>
      <c r="Q1377" s="14"/>
      <c r="R1377" s="14"/>
      <c r="S1377" s="14"/>
      <c r="T1377" s="469"/>
      <c r="U1377" s="454"/>
      <c r="V1377" s="454"/>
      <c r="W1377" s="9"/>
      <c r="X1377" s="9"/>
      <c r="Y1377" s="10"/>
      <c r="Z1377" s="495" t="s">
        <v>2195</v>
      </c>
      <c r="AA1377" s="11"/>
      <c r="AB1377" s="472"/>
      <c r="AC1377" s="473"/>
      <c r="AD1377" s="473"/>
      <c r="AE1377" s="496" t="s">
        <v>2195</v>
      </c>
      <c r="AF1377" s="12"/>
      <c r="AG1377" s="12"/>
      <c r="AH1377" s="13"/>
      <c r="AI1377" s="14"/>
      <c r="AJ1377" s="14"/>
      <c r="AK1377" s="7"/>
      <c r="AL1377" s="7"/>
      <c r="AM1377" s="15"/>
      <c r="AN1377" s="15"/>
      <c r="AO1377" s="8"/>
      <c r="AP1377" s="453" t="s">
        <v>802</v>
      </c>
      <c r="AQ1377" s="17"/>
      <c r="AR1377" s="18"/>
      <c r="AS1377" s="19"/>
      <c r="AT1377" s="19"/>
      <c r="AU1377" s="19"/>
      <c r="AV1377" s="19"/>
      <c r="AW1377" s="19"/>
      <c r="AX1377" s="19"/>
      <c r="AY1377" s="19"/>
      <c r="AZ1377" s="20"/>
      <c r="BA1377" s="20"/>
      <c r="BB1377" s="21"/>
      <c r="BC1377" s="22" t="s">
        <v>2179</v>
      </c>
      <c r="BD1377" s="77"/>
      <c r="BE1377" s="91"/>
      <c r="BF1377" s="91"/>
      <c r="BG1377" s="92"/>
      <c r="BH1377"/>
      <c r="BI1377"/>
      <c r="BJ1377"/>
      <c r="BK1377"/>
      <c r="BL1377"/>
      <c r="BM1377"/>
      <c r="BN1377"/>
      <c r="BO1377"/>
      <c r="BP1377"/>
      <c r="BQ1377"/>
      <c r="BR1377"/>
      <c r="BS1377"/>
      <c r="BT1377" s="92"/>
      <c r="BU1377" s="92"/>
      <c r="BV1377" s="92"/>
      <c r="BW1377" s="5"/>
      <c r="BX1377" s="5"/>
      <c r="BY1377" s="5"/>
      <c r="BZ1377" s="5"/>
      <c r="CA1377" s="5"/>
      <c r="CB1377" s="5"/>
      <c r="CC1377" s="5"/>
      <c r="CD1377" s="440"/>
      <c r="CE1377" s="440"/>
      <c r="CF1377" s="441"/>
      <c r="CG1377" s="442"/>
      <c r="CH1377" s="443"/>
      <c r="CI1377" s="443"/>
      <c r="CJ1377" s="443"/>
      <c r="CK1377" s="443"/>
      <c r="CL1377" s="4"/>
      <c r="CM1377" s="4"/>
      <c r="CN1377" s="5"/>
      <c r="CO1377" s="4"/>
      <c r="CP1377" s="444"/>
      <c r="CQ1377" s="445"/>
      <c r="CR1377" s="446"/>
      <c r="CS1377" s="446"/>
      <c r="CT1377" s="444"/>
      <c r="CU1377" s="444"/>
      <c r="CV1377" s="444"/>
      <c r="CW1377" s="444"/>
      <c r="CX1377" s="447"/>
      <c r="CY1377" s="447"/>
      <c r="CZ1377" s="447"/>
      <c r="DA1377" s="447"/>
      <c r="DB1377" s="448"/>
      <c r="DC1377" s="448"/>
      <c r="DD1377" s="446"/>
      <c r="DE1377" s="439"/>
      <c r="DF1377" s="439"/>
      <c r="DG1377" s="439"/>
      <c r="DH1377" s="439"/>
      <c r="DI1377" s="439"/>
      <c r="DJ1377" s="439"/>
      <c r="DK1377" s="439"/>
      <c r="DL1377" s="446"/>
      <c r="DM1377" s="446"/>
      <c r="DN1377" s="444"/>
      <c r="DO1377" s="444"/>
      <c r="DP1377" s="444"/>
      <c r="DQ1377" s="444"/>
      <c r="DR1377" s="444"/>
      <c r="DS1377" s="441"/>
      <c r="DT1377" s="449"/>
      <c r="DU1377" s="450"/>
      <c r="DV1377" s="450"/>
      <c r="DW1377" s="450"/>
      <c r="DX1377" s="450"/>
      <c r="DY1377" s="450"/>
      <c r="DZ1377" s="450"/>
      <c r="EA1377" s="450"/>
      <c r="EB1377" s="450"/>
      <c r="EC1377" s="450"/>
      <c r="ED1377" s="450"/>
      <c r="EE1377" s="446"/>
      <c r="EF1377" s="446"/>
      <c r="EL1377" s="4"/>
      <c r="EM1377" s="4"/>
      <c r="EN1377" s="5"/>
      <c r="EO1377" s="4"/>
      <c r="FA1377" s="23"/>
      <c r="FB1377" s="24"/>
      <c r="FC1377" s="75"/>
      <c r="FD1377" s="76"/>
      <c r="FF1377" s="89"/>
      <c r="IA1377" s="214"/>
      <c r="IB1377" s="215"/>
      <c r="IC1377" s="214"/>
      <c r="ID1377" s="215"/>
      <c r="IE1377" s="214"/>
      <c r="IF1377" s="214"/>
      <c r="IG1377" s="214"/>
      <c r="IH1377" s="233"/>
      <c r="II1377" s="160"/>
      <c r="IJ1377" s="217"/>
      <c r="IK1377" s="218"/>
      <c r="IL1377" s="218"/>
      <c r="IM1377" s="218"/>
      <c r="IO1377" s="391"/>
    </row>
    <row r="1378" spans="1:249" s="6" customFormat="1" ht="15" x14ac:dyDescent="0.2">
      <c r="A1378" s="467" t="s">
        <v>2195</v>
      </c>
      <c r="B1378" s="467" t="s">
        <v>2149</v>
      </c>
      <c r="C1378" s="393" t="s">
        <v>1402</v>
      </c>
      <c r="D1378" s="468"/>
      <c r="E1378" s="462" t="s">
        <v>2139</v>
      </c>
      <c r="F1378" s="14" t="s">
        <v>2149</v>
      </c>
      <c r="G1378" s="14" t="s">
        <v>2149</v>
      </c>
      <c r="H1378" s="469" t="s">
        <v>2149</v>
      </c>
      <c r="I1378" s="462"/>
      <c r="J1378" s="456"/>
      <c r="K1378" s="11"/>
      <c r="L1378" s="11"/>
      <c r="M1378" s="14"/>
      <c r="N1378" s="470"/>
      <c r="O1378" s="14"/>
      <c r="P1378" s="14"/>
      <c r="Q1378" s="14"/>
      <c r="R1378" s="14"/>
      <c r="S1378" s="14"/>
      <c r="T1378" s="469"/>
      <c r="U1378" s="454"/>
      <c r="V1378" s="454"/>
      <c r="W1378" s="9"/>
      <c r="X1378" s="9"/>
      <c r="Y1378" s="10"/>
      <c r="Z1378" s="495" t="s">
        <v>2195</v>
      </c>
      <c r="AA1378" s="11"/>
      <c r="AB1378" s="472"/>
      <c r="AC1378" s="473"/>
      <c r="AD1378" s="473"/>
      <c r="AE1378" s="496" t="s">
        <v>2195</v>
      </c>
      <c r="AF1378" s="12"/>
      <c r="AG1378" s="12"/>
      <c r="AH1378" s="13"/>
      <c r="AI1378" s="14"/>
      <c r="AJ1378" s="14"/>
      <c r="AK1378" s="7"/>
      <c r="AL1378" s="7"/>
      <c r="AM1378" s="15"/>
      <c r="AN1378" s="15"/>
      <c r="AO1378" s="8"/>
      <c r="AP1378" s="453" t="s">
        <v>803</v>
      </c>
      <c r="AQ1378" s="17"/>
      <c r="AR1378" s="18"/>
      <c r="AS1378" s="19"/>
      <c r="AT1378" s="19"/>
      <c r="AU1378" s="19"/>
      <c r="AV1378" s="19"/>
      <c r="AW1378" s="19"/>
      <c r="AX1378" s="19"/>
      <c r="AY1378" s="19"/>
      <c r="AZ1378" s="20"/>
      <c r="BA1378" s="20"/>
      <c r="BB1378" s="21"/>
      <c r="BC1378" s="22" t="s">
        <v>2179</v>
      </c>
      <c r="BD1378" s="77"/>
      <c r="BE1378" s="91"/>
      <c r="BF1378" s="91"/>
      <c r="BG1378" s="92"/>
      <c r="BH1378"/>
      <c r="BI1378"/>
      <c r="BJ1378"/>
      <c r="BK1378"/>
      <c r="BL1378"/>
      <c r="BM1378"/>
      <c r="BN1378"/>
      <c r="BO1378"/>
      <c r="BP1378"/>
      <c r="BQ1378"/>
      <c r="BR1378"/>
      <c r="BS1378"/>
      <c r="BT1378" s="92"/>
      <c r="BU1378" s="92"/>
      <c r="BV1378" s="92"/>
      <c r="BW1378" s="5"/>
      <c r="BX1378" s="5"/>
      <c r="BY1378" s="5"/>
      <c r="BZ1378" s="5"/>
      <c r="CA1378" s="5"/>
      <c r="CB1378" s="5"/>
      <c r="CC1378" s="5"/>
      <c r="CD1378" s="440"/>
      <c r="CE1378" s="440"/>
      <c r="CF1378" s="441"/>
      <c r="CG1378" s="442"/>
      <c r="CH1378" s="443"/>
      <c r="CI1378" s="443"/>
      <c r="CJ1378" s="443"/>
      <c r="CK1378" s="443"/>
      <c r="CL1378" s="4"/>
      <c r="CM1378" s="4"/>
      <c r="CN1378" s="5"/>
      <c r="CO1378" s="4"/>
      <c r="CP1378" s="444"/>
      <c r="CQ1378" s="445"/>
      <c r="CR1378" s="446"/>
      <c r="CS1378" s="446"/>
      <c r="CT1378" s="444"/>
      <c r="CU1378" s="444"/>
      <c r="CV1378" s="444"/>
      <c r="CW1378" s="444"/>
      <c r="CX1378" s="447"/>
      <c r="CY1378" s="447"/>
      <c r="CZ1378" s="447"/>
      <c r="DA1378" s="447"/>
      <c r="DB1378" s="448"/>
      <c r="DC1378" s="448"/>
      <c r="DD1378" s="446"/>
      <c r="DE1378" s="439"/>
      <c r="DF1378" s="439"/>
      <c r="DG1378" s="439"/>
      <c r="DH1378" s="439"/>
      <c r="DI1378" s="439"/>
      <c r="DJ1378" s="439"/>
      <c r="DK1378" s="439"/>
      <c r="DL1378" s="446"/>
      <c r="DM1378" s="446"/>
      <c r="DN1378" s="444"/>
      <c r="DO1378" s="444"/>
      <c r="DP1378" s="444"/>
      <c r="DQ1378" s="444"/>
      <c r="DR1378" s="444"/>
      <c r="DS1378" s="441"/>
      <c r="DT1378" s="449"/>
      <c r="DU1378" s="450"/>
      <c r="DV1378" s="450"/>
      <c r="DW1378" s="450"/>
      <c r="DX1378" s="450"/>
      <c r="DY1378" s="450"/>
      <c r="DZ1378" s="450"/>
      <c r="EA1378" s="450"/>
      <c r="EB1378" s="450"/>
      <c r="EC1378" s="450"/>
      <c r="ED1378" s="450"/>
      <c r="EE1378" s="446"/>
      <c r="EF1378" s="446"/>
      <c r="EL1378" s="4"/>
      <c r="EM1378" s="4"/>
      <c r="EN1378" s="5"/>
      <c r="EO1378" s="4"/>
      <c r="FA1378" s="23"/>
      <c r="FB1378" s="24"/>
      <c r="FC1378" s="75"/>
      <c r="FD1378" s="76"/>
      <c r="FF1378" s="89"/>
      <c r="IA1378" s="214"/>
      <c r="IB1378" s="215"/>
      <c r="IC1378" s="214"/>
      <c r="ID1378" s="215"/>
      <c r="IE1378" s="214"/>
      <c r="IF1378" s="214"/>
      <c r="IG1378" s="214"/>
      <c r="IH1378" s="233"/>
      <c r="II1378" s="160"/>
      <c r="IJ1378" s="217"/>
      <c r="IK1378" s="218"/>
      <c r="IL1378" s="218"/>
      <c r="IM1378" s="218"/>
      <c r="IO1378" s="391"/>
    </row>
    <row r="1379" spans="1:249" s="6" customFormat="1" ht="15" x14ac:dyDescent="0.2">
      <c r="A1379" s="467" t="s">
        <v>2195</v>
      </c>
      <c r="B1379" s="467" t="s">
        <v>2149</v>
      </c>
      <c r="C1379" s="393" t="s">
        <v>1403</v>
      </c>
      <c r="D1379" s="468"/>
      <c r="E1379" s="462" t="s">
        <v>2141</v>
      </c>
      <c r="F1379" s="14" t="s">
        <v>2149</v>
      </c>
      <c r="G1379" s="14" t="s">
        <v>2149</v>
      </c>
      <c r="H1379" s="469" t="s">
        <v>2149</v>
      </c>
      <c r="I1379" s="462"/>
      <c r="J1379" s="456"/>
      <c r="K1379" s="11"/>
      <c r="L1379" s="11"/>
      <c r="M1379" s="14"/>
      <c r="N1379" s="470"/>
      <c r="O1379" s="14"/>
      <c r="P1379" s="14"/>
      <c r="Q1379" s="14"/>
      <c r="R1379" s="14"/>
      <c r="S1379" s="14"/>
      <c r="T1379" s="469"/>
      <c r="U1379" s="454"/>
      <c r="V1379" s="454"/>
      <c r="W1379" s="9"/>
      <c r="X1379" s="9"/>
      <c r="Y1379" s="10"/>
      <c r="Z1379" s="495" t="s">
        <v>2195</v>
      </c>
      <c r="AA1379" s="11"/>
      <c r="AB1379" s="472"/>
      <c r="AC1379" s="473"/>
      <c r="AD1379" s="473"/>
      <c r="AE1379" s="496" t="s">
        <v>2195</v>
      </c>
      <c r="AF1379" s="12"/>
      <c r="AG1379" s="12"/>
      <c r="AH1379" s="13"/>
      <c r="AI1379" s="14"/>
      <c r="AJ1379" s="14"/>
      <c r="AK1379" s="7"/>
      <c r="AL1379" s="7"/>
      <c r="AM1379" s="15"/>
      <c r="AN1379" s="15"/>
      <c r="AO1379" s="8"/>
      <c r="AP1379" s="453" t="s">
        <v>804</v>
      </c>
      <c r="AQ1379" s="17"/>
      <c r="AR1379" s="18"/>
      <c r="AS1379" s="19"/>
      <c r="AT1379" s="19"/>
      <c r="AU1379" s="19"/>
      <c r="AV1379" s="19"/>
      <c r="AW1379" s="19"/>
      <c r="AX1379" s="19"/>
      <c r="AY1379" s="19"/>
      <c r="AZ1379" s="20"/>
      <c r="BA1379" s="20"/>
      <c r="BB1379" s="21"/>
      <c r="BC1379" s="22" t="s">
        <v>2179</v>
      </c>
      <c r="BD1379" s="77"/>
      <c r="BE1379" s="91"/>
      <c r="BF1379" s="91"/>
      <c r="BG1379" s="92"/>
      <c r="BH1379"/>
      <c r="BI1379"/>
      <c r="BJ1379"/>
      <c r="BK1379"/>
      <c r="BL1379"/>
      <c r="BM1379"/>
      <c r="BN1379"/>
      <c r="BO1379"/>
      <c r="BP1379"/>
      <c r="BQ1379"/>
      <c r="BR1379"/>
      <c r="BS1379"/>
      <c r="BT1379" s="92"/>
      <c r="BU1379" s="92"/>
      <c r="BV1379" s="92"/>
      <c r="BW1379" s="5"/>
      <c r="BX1379" s="5"/>
      <c r="BY1379" s="5"/>
      <c r="BZ1379" s="5"/>
      <c r="CA1379" s="5"/>
      <c r="CB1379" s="5"/>
      <c r="CC1379" s="5"/>
      <c r="CD1379" s="440"/>
      <c r="CE1379" s="440"/>
      <c r="CF1379" s="441"/>
      <c r="CG1379" s="442"/>
      <c r="CH1379" s="443"/>
      <c r="CI1379" s="443"/>
      <c r="CJ1379" s="443"/>
      <c r="CK1379" s="443"/>
      <c r="CL1379" s="4"/>
      <c r="CM1379" s="4"/>
      <c r="CN1379" s="5"/>
      <c r="CO1379" s="4"/>
      <c r="CP1379" s="444"/>
      <c r="CQ1379" s="445"/>
      <c r="CR1379" s="446"/>
      <c r="CS1379" s="446"/>
      <c r="CT1379" s="444"/>
      <c r="CU1379" s="444"/>
      <c r="CV1379" s="444"/>
      <c r="CW1379" s="444"/>
      <c r="CX1379" s="447"/>
      <c r="CY1379" s="447"/>
      <c r="CZ1379" s="447"/>
      <c r="DA1379" s="447"/>
      <c r="DB1379" s="448"/>
      <c r="DC1379" s="448"/>
      <c r="DD1379" s="446"/>
      <c r="DE1379" s="439"/>
      <c r="DF1379" s="439"/>
      <c r="DG1379" s="439"/>
      <c r="DH1379" s="439"/>
      <c r="DI1379" s="439"/>
      <c r="DJ1379" s="439"/>
      <c r="DK1379" s="439"/>
      <c r="DL1379" s="446"/>
      <c r="DM1379" s="446"/>
      <c r="DN1379" s="444"/>
      <c r="DO1379" s="444"/>
      <c r="DP1379" s="444"/>
      <c r="DQ1379" s="444"/>
      <c r="DR1379" s="444"/>
      <c r="DS1379" s="441"/>
      <c r="DT1379" s="449"/>
      <c r="DU1379" s="450"/>
      <c r="DV1379" s="450"/>
      <c r="DW1379" s="450"/>
      <c r="DX1379" s="450"/>
      <c r="DY1379" s="450"/>
      <c r="DZ1379" s="450"/>
      <c r="EA1379" s="450"/>
      <c r="EB1379" s="450"/>
      <c r="EC1379" s="450"/>
      <c r="ED1379" s="450"/>
      <c r="EE1379" s="446"/>
      <c r="EF1379" s="446"/>
      <c r="EL1379" s="4"/>
      <c r="EM1379" s="4"/>
      <c r="EN1379" s="5"/>
      <c r="EO1379" s="4"/>
      <c r="FA1379" s="23"/>
      <c r="FB1379" s="24"/>
      <c r="FC1379" s="75"/>
      <c r="FD1379" s="76"/>
      <c r="FF1379" s="89"/>
      <c r="IA1379" s="214"/>
      <c r="IB1379" s="215"/>
      <c r="IC1379" s="214"/>
      <c r="ID1379" s="215"/>
      <c r="IE1379" s="214"/>
      <c r="IF1379" s="214"/>
      <c r="IG1379" s="214"/>
      <c r="IH1379" s="233"/>
      <c r="II1379" s="160"/>
      <c r="IJ1379" s="217"/>
      <c r="IK1379" s="218"/>
      <c r="IL1379" s="218"/>
      <c r="IM1379" s="218"/>
      <c r="IO1379" s="391"/>
    </row>
    <row r="1380" spans="1:249" s="6" customFormat="1" ht="15" x14ac:dyDescent="0.2">
      <c r="A1380" s="467" t="s">
        <v>2195</v>
      </c>
      <c r="B1380" s="467" t="s">
        <v>2149</v>
      </c>
      <c r="C1380" s="393" t="s">
        <v>1404</v>
      </c>
      <c r="D1380" s="468"/>
      <c r="E1380" s="462" t="s">
        <v>2141</v>
      </c>
      <c r="F1380" s="14" t="s">
        <v>2149</v>
      </c>
      <c r="G1380" s="14" t="s">
        <v>2149</v>
      </c>
      <c r="H1380" s="469" t="s">
        <v>2149</v>
      </c>
      <c r="I1380" s="462"/>
      <c r="J1380" s="456"/>
      <c r="K1380" s="11"/>
      <c r="L1380" s="11"/>
      <c r="M1380" s="14"/>
      <c r="N1380" s="470"/>
      <c r="O1380" s="14"/>
      <c r="P1380" s="14"/>
      <c r="Q1380" s="14"/>
      <c r="R1380" s="14"/>
      <c r="S1380" s="14"/>
      <c r="T1380" s="469"/>
      <c r="U1380" s="454"/>
      <c r="V1380" s="454"/>
      <c r="W1380" s="9"/>
      <c r="X1380" s="9"/>
      <c r="Y1380" s="10"/>
      <c r="Z1380" s="495" t="s">
        <v>2195</v>
      </c>
      <c r="AA1380" s="11"/>
      <c r="AB1380" s="472"/>
      <c r="AC1380" s="473"/>
      <c r="AD1380" s="473"/>
      <c r="AE1380" s="496" t="s">
        <v>2195</v>
      </c>
      <c r="AF1380" s="12"/>
      <c r="AG1380" s="12"/>
      <c r="AH1380" s="13"/>
      <c r="AI1380" s="14"/>
      <c r="AJ1380" s="14"/>
      <c r="AK1380" s="7"/>
      <c r="AL1380" s="7"/>
      <c r="AM1380" s="15"/>
      <c r="AN1380" s="15"/>
      <c r="AO1380" s="8"/>
      <c r="AP1380" s="453" t="s">
        <v>805</v>
      </c>
      <c r="AQ1380" s="17"/>
      <c r="AR1380" s="18"/>
      <c r="AS1380" s="19"/>
      <c r="AT1380" s="19"/>
      <c r="AU1380" s="19"/>
      <c r="AV1380" s="19"/>
      <c r="AW1380" s="19"/>
      <c r="AX1380" s="19"/>
      <c r="AY1380" s="19"/>
      <c r="AZ1380" s="20"/>
      <c r="BA1380" s="20"/>
      <c r="BB1380" s="21"/>
      <c r="BC1380" s="22" t="s">
        <v>2179</v>
      </c>
      <c r="BD1380" s="77"/>
      <c r="BE1380" s="91"/>
      <c r="BF1380" s="91"/>
      <c r="BG1380" s="92"/>
      <c r="BH1380"/>
      <c r="BI1380"/>
      <c r="BJ1380"/>
      <c r="BK1380"/>
      <c r="BL1380"/>
      <c r="BM1380"/>
      <c r="BN1380"/>
      <c r="BO1380"/>
      <c r="BP1380"/>
      <c r="BQ1380"/>
      <c r="BR1380"/>
      <c r="BS1380"/>
      <c r="BT1380" s="92"/>
      <c r="BU1380" s="92"/>
      <c r="BV1380" s="92"/>
      <c r="BW1380" s="5"/>
      <c r="BX1380" s="5"/>
      <c r="BY1380" s="5"/>
      <c r="BZ1380" s="5"/>
      <c r="CA1380" s="5"/>
      <c r="CB1380" s="5"/>
      <c r="CC1380" s="5"/>
      <c r="CD1380" s="440"/>
      <c r="CE1380" s="440"/>
      <c r="CF1380" s="441"/>
      <c r="CG1380" s="442"/>
      <c r="CH1380" s="443"/>
      <c r="CI1380" s="443"/>
      <c r="CJ1380" s="443"/>
      <c r="CK1380" s="443"/>
      <c r="CL1380" s="4"/>
      <c r="CM1380" s="4"/>
      <c r="CN1380" s="5"/>
      <c r="CO1380" s="4"/>
      <c r="CP1380" s="444"/>
      <c r="CQ1380" s="445"/>
      <c r="CR1380" s="446"/>
      <c r="CS1380" s="446"/>
      <c r="CT1380" s="444"/>
      <c r="CU1380" s="444"/>
      <c r="CV1380" s="444"/>
      <c r="CW1380" s="444"/>
      <c r="CX1380" s="447"/>
      <c r="CY1380" s="447"/>
      <c r="CZ1380" s="447"/>
      <c r="DA1380" s="447"/>
      <c r="DB1380" s="448"/>
      <c r="DC1380" s="448"/>
      <c r="DD1380" s="446"/>
      <c r="DE1380" s="439"/>
      <c r="DF1380" s="439"/>
      <c r="DG1380" s="439"/>
      <c r="DH1380" s="439"/>
      <c r="DI1380" s="439"/>
      <c r="DJ1380" s="439"/>
      <c r="DK1380" s="439"/>
      <c r="DL1380" s="446"/>
      <c r="DM1380" s="446"/>
      <c r="DN1380" s="444"/>
      <c r="DO1380" s="444"/>
      <c r="DP1380" s="444"/>
      <c r="DQ1380" s="444"/>
      <c r="DR1380" s="444"/>
      <c r="DS1380" s="441"/>
      <c r="DT1380" s="449"/>
      <c r="DU1380" s="450"/>
      <c r="DV1380" s="450"/>
      <c r="DW1380" s="450"/>
      <c r="DX1380" s="450"/>
      <c r="DY1380" s="450"/>
      <c r="DZ1380" s="450"/>
      <c r="EA1380" s="450"/>
      <c r="EB1380" s="450"/>
      <c r="EC1380" s="450"/>
      <c r="ED1380" s="450"/>
      <c r="EE1380" s="446"/>
      <c r="EF1380" s="446"/>
      <c r="EL1380" s="4"/>
      <c r="EM1380" s="4"/>
      <c r="EN1380" s="5"/>
      <c r="EO1380" s="4"/>
      <c r="FA1380" s="23"/>
      <c r="FB1380" s="24"/>
      <c r="FC1380" s="75"/>
      <c r="FD1380" s="76"/>
      <c r="FF1380" s="89"/>
      <c r="IA1380" s="214"/>
      <c r="IB1380" s="215"/>
      <c r="IC1380" s="214"/>
      <c r="ID1380" s="215"/>
      <c r="IE1380" s="214"/>
      <c r="IF1380" s="214"/>
      <c r="IG1380" s="214"/>
      <c r="IH1380" s="233"/>
      <c r="II1380" s="160"/>
      <c r="IJ1380" s="217"/>
      <c r="IK1380" s="218"/>
      <c r="IL1380" s="218"/>
      <c r="IM1380" s="218"/>
      <c r="IO1380" s="391"/>
    </row>
    <row r="1381" spans="1:249" s="6" customFormat="1" ht="15" x14ac:dyDescent="0.2">
      <c r="A1381" s="467" t="s">
        <v>2195</v>
      </c>
      <c r="B1381" s="467" t="s">
        <v>2149</v>
      </c>
      <c r="C1381" s="393" t="s">
        <v>1405</v>
      </c>
      <c r="D1381" s="468"/>
      <c r="E1381" s="462" t="s">
        <v>2138</v>
      </c>
      <c r="F1381" s="14" t="s">
        <v>2149</v>
      </c>
      <c r="G1381" s="14" t="s">
        <v>2149</v>
      </c>
      <c r="H1381" s="469" t="s">
        <v>2149</v>
      </c>
      <c r="I1381" s="462"/>
      <c r="J1381" s="456"/>
      <c r="K1381" s="11"/>
      <c r="L1381" s="11"/>
      <c r="M1381" s="14"/>
      <c r="N1381" s="470"/>
      <c r="O1381" s="14"/>
      <c r="P1381" s="14"/>
      <c r="Q1381" s="14"/>
      <c r="R1381" s="14"/>
      <c r="S1381" s="14"/>
      <c r="T1381" s="469"/>
      <c r="U1381" s="454"/>
      <c r="V1381" s="454"/>
      <c r="W1381" s="9"/>
      <c r="X1381" s="9"/>
      <c r="Y1381" s="10"/>
      <c r="Z1381" s="495" t="s">
        <v>2195</v>
      </c>
      <c r="AA1381" s="11"/>
      <c r="AB1381" s="472"/>
      <c r="AC1381" s="473"/>
      <c r="AD1381" s="473"/>
      <c r="AE1381" s="496" t="s">
        <v>2195</v>
      </c>
      <c r="AF1381" s="12"/>
      <c r="AG1381" s="12"/>
      <c r="AH1381" s="13"/>
      <c r="AI1381" s="14"/>
      <c r="AJ1381" s="14"/>
      <c r="AK1381" s="7"/>
      <c r="AL1381" s="7"/>
      <c r="AM1381" s="15"/>
      <c r="AN1381" s="15"/>
      <c r="AO1381" s="8"/>
      <c r="AP1381" s="453" t="s">
        <v>806</v>
      </c>
      <c r="AQ1381" s="17"/>
      <c r="AR1381" s="18"/>
      <c r="AS1381" s="19"/>
      <c r="AT1381" s="19"/>
      <c r="AU1381" s="19"/>
      <c r="AV1381" s="19"/>
      <c r="AW1381" s="19"/>
      <c r="AX1381" s="19"/>
      <c r="AY1381" s="19"/>
      <c r="AZ1381" s="20"/>
      <c r="BA1381" s="20"/>
      <c r="BB1381" s="21"/>
      <c r="BC1381" s="22" t="s">
        <v>2179</v>
      </c>
      <c r="BD1381" s="77"/>
      <c r="BE1381" s="91"/>
      <c r="BF1381" s="91"/>
      <c r="BG1381" s="92"/>
      <c r="BH1381"/>
      <c r="BI1381"/>
      <c r="BJ1381"/>
      <c r="BK1381"/>
      <c r="BL1381"/>
      <c r="BM1381"/>
      <c r="BN1381"/>
      <c r="BO1381"/>
      <c r="BP1381"/>
      <c r="BQ1381"/>
      <c r="BR1381"/>
      <c r="BS1381"/>
      <c r="BT1381" s="92"/>
      <c r="BU1381" s="92"/>
      <c r="BV1381" s="92"/>
      <c r="BW1381" s="5"/>
      <c r="BX1381" s="5"/>
      <c r="BY1381" s="5"/>
      <c r="BZ1381" s="5"/>
      <c r="CA1381" s="5"/>
      <c r="CB1381" s="5"/>
      <c r="CC1381" s="5"/>
      <c r="CD1381" s="440"/>
      <c r="CE1381" s="440"/>
      <c r="CF1381" s="441"/>
      <c r="CG1381" s="442"/>
      <c r="CH1381" s="443"/>
      <c r="CI1381" s="443"/>
      <c r="CJ1381" s="443"/>
      <c r="CK1381" s="443"/>
      <c r="CL1381" s="4"/>
      <c r="CM1381" s="4"/>
      <c r="CN1381" s="5"/>
      <c r="CO1381" s="4"/>
      <c r="CP1381" s="444"/>
      <c r="CQ1381" s="445"/>
      <c r="CR1381" s="446"/>
      <c r="CS1381" s="446"/>
      <c r="CT1381" s="444"/>
      <c r="CU1381" s="444"/>
      <c r="CV1381" s="444"/>
      <c r="CW1381" s="444"/>
      <c r="CX1381" s="447"/>
      <c r="CY1381" s="447"/>
      <c r="CZ1381" s="447"/>
      <c r="DA1381" s="447"/>
      <c r="DB1381" s="448"/>
      <c r="DC1381" s="448"/>
      <c r="DD1381" s="446"/>
      <c r="DE1381" s="439"/>
      <c r="DF1381" s="439"/>
      <c r="DG1381" s="439"/>
      <c r="DH1381" s="439"/>
      <c r="DI1381" s="439"/>
      <c r="DJ1381" s="439"/>
      <c r="DK1381" s="439"/>
      <c r="DL1381" s="446"/>
      <c r="DM1381" s="446"/>
      <c r="DN1381" s="444"/>
      <c r="DO1381" s="444"/>
      <c r="DP1381" s="444"/>
      <c r="DQ1381" s="444"/>
      <c r="DR1381" s="444"/>
      <c r="DS1381" s="441"/>
      <c r="DT1381" s="449"/>
      <c r="DU1381" s="450"/>
      <c r="DV1381" s="450"/>
      <c r="DW1381" s="450"/>
      <c r="DX1381" s="450"/>
      <c r="DY1381" s="450"/>
      <c r="DZ1381" s="450"/>
      <c r="EA1381" s="450"/>
      <c r="EB1381" s="450"/>
      <c r="EC1381" s="450"/>
      <c r="ED1381" s="450"/>
      <c r="EE1381" s="446"/>
      <c r="EF1381" s="446"/>
      <c r="EL1381" s="4"/>
      <c r="EM1381" s="4"/>
      <c r="EN1381" s="5"/>
      <c r="EO1381" s="4"/>
      <c r="FA1381" s="23"/>
      <c r="FB1381" s="24"/>
      <c r="FC1381" s="75"/>
      <c r="FD1381" s="76"/>
      <c r="FF1381" s="89"/>
      <c r="IA1381" s="214"/>
      <c r="IB1381" s="215"/>
      <c r="IC1381" s="214"/>
      <c r="ID1381" s="215"/>
      <c r="IE1381" s="214"/>
      <c r="IF1381" s="214"/>
      <c r="IG1381" s="214"/>
      <c r="IH1381" s="233"/>
      <c r="II1381" s="160"/>
      <c r="IJ1381" s="217"/>
      <c r="IK1381" s="218"/>
      <c r="IL1381" s="218"/>
      <c r="IM1381" s="218"/>
      <c r="IO1381" s="391"/>
    </row>
    <row r="1382" spans="1:249" s="6" customFormat="1" ht="15" x14ac:dyDescent="0.2">
      <c r="A1382" s="467" t="s">
        <v>2195</v>
      </c>
      <c r="B1382" s="467" t="s">
        <v>2149</v>
      </c>
      <c r="C1382" s="393" t="s">
        <v>1406</v>
      </c>
      <c r="D1382" s="468"/>
      <c r="E1382" s="462" t="s">
        <v>2138</v>
      </c>
      <c r="F1382" s="14" t="s">
        <v>2149</v>
      </c>
      <c r="G1382" s="14" t="s">
        <v>2149</v>
      </c>
      <c r="H1382" s="469" t="s">
        <v>2149</v>
      </c>
      <c r="I1382" s="462"/>
      <c r="J1382" s="456"/>
      <c r="K1382" s="11"/>
      <c r="L1382" s="11"/>
      <c r="M1382" s="14"/>
      <c r="N1382" s="470"/>
      <c r="O1382" s="14"/>
      <c r="P1382" s="14"/>
      <c r="Q1382" s="14"/>
      <c r="R1382" s="14"/>
      <c r="S1382" s="14"/>
      <c r="T1382" s="469"/>
      <c r="U1382" s="454"/>
      <c r="V1382" s="454"/>
      <c r="W1382" s="9"/>
      <c r="X1382" s="9"/>
      <c r="Y1382" s="10"/>
      <c r="Z1382" s="495" t="s">
        <v>2195</v>
      </c>
      <c r="AA1382" s="11"/>
      <c r="AB1382" s="472"/>
      <c r="AC1382" s="473"/>
      <c r="AD1382" s="473"/>
      <c r="AE1382" s="496" t="s">
        <v>2166</v>
      </c>
      <c r="AF1382" s="12"/>
      <c r="AG1382" s="12"/>
      <c r="AH1382" s="13"/>
      <c r="AI1382" s="14"/>
      <c r="AJ1382" s="14"/>
      <c r="AK1382" s="7"/>
      <c r="AL1382" s="7"/>
      <c r="AM1382" s="15"/>
      <c r="AN1382" s="15"/>
      <c r="AO1382" s="8"/>
      <c r="AP1382" s="453" t="s">
        <v>807</v>
      </c>
      <c r="AQ1382" s="17"/>
      <c r="AR1382" s="18"/>
      <c r="AS1382" s="19"/>
      <c r="AT1382" s="19"/>
      <c r="AU1382" s="19"/>
      <c r="AV1382" s="19"/>
      <c r="AW1382" s="19"/>
      <c r="AX1382" s="19"/>
      <c r="AY1382" s="19"/>
      <c r="AZ1382" s="20"/>
      <c r="BA1382" s="20"/>
      <c r="BB1382" s="21"/>
      <c r="BC1382" s="22" t="s">
        <v>2179</v>
      </c>
      <c r="BD1382" s="77"/>
      <c r="BE1382" s="91"/>
      <c r="BF1382" s="91"/>
      <c r="BG1382" s="92"/>
      <c r="BH1382"/>
      <c r="BI1382"/>
      <c r="BJ1382"/>
      <c r="BK1382"/>
      <c r="BL1382"/>
      <c r="BM1382"/>
      <c r="BN1382"/>
      <c r="BO1382"/>
      <c r="BP1382"/>
      <c r="BQ1382"/>
      <c r="BR1382"/>
      <c r="BS1382"/>
      <c r="BT1382" s="92"/>
      <c r="BU1382" s="92"/>
      <c r="BV1382" s="92"/>
      <c r="BW1382" s="5"/>
      <c r="BX1382" s="5"/>
      <c r="BY1382" s="5"/>
      <c r="BZ1382" s="5"/>
      <c r="CA1382" s="5"/>
      <c r="CB1382" s="5"/>
      <c r="CC1382" s="5"/>
      <c r="CD1382" s="440"/>
      <c r="CE1382" s="440"/>
      <c r="CF1382" s="441"/>
      <c r="CG1382" s="442"/>
      <c r="CH1382" s="443"/>
      <c r="CI1382" s="443"/>
      <c r="CJ1382" s="443"/>
      <c r="CK1382" s="443"/>
      <c r="CL1382" s="4"/>
      <c r="CM1382" s="4"/>
      <c r="CN1382" s="5"/>
      <c r="CO1382" s="4"/>
      <c r="CP1382" s="444"/>
      <c r="CQ1382" s="445"/>
      <c r="CR1382" s="446"/>
      <c r="CS1382" s="446"/>
      <c r="CT1382" s="444"/>
      <c r="CU1382" s="444"/>
      <c r="CV1382" s="444"/>
      <c r="CW1382" s="444"/>
      <c r="CX1382" s="447"/>
      <c r="CY1382" s="447"/>
      <c r="CZ1382" s="447"/>
      <c r="DA1382" s="447"/>
      <c r="DB1382" s="448"/>
      <c r="DC1382" s="448"/>
      <c r="DD1382" s="446"/>
      <c r="DE1382" s="439"/>
      <c r="DF1382" s="439"/>
      <c r="DG1382" s="439"/>
      <c r="DH1382" s="439"/>
      <c r="DI1382" s="439"/>
      <c r="DJ1382" s="439"/>
      <c r="DK1382" s="439"/>
      <c r="DL1382" s="446"/>
      <c r="DM1382" s="446"/>
      <c r="DN1382" s="444"/>
      <c r="DO1382" s="444"/>
      <c r="DP1382" s="444"/>
      <c r="DQ1382" s="444"/>
      <c r="DR1382" s="444"/>
      <c r="DS1382" s="441"/>
      <c r="DT1382" s="449"/>
      <c r="DU1382" s="450"/>
      <c r="DV1382" s="450"/>
      <c r="DW1382" s="450"/>
      <c r="DX1382" s="450"/>
      <c r="DY1382" s="450"/>
      <c r="DZ1382" s="450"/>
      <c r="EA1382" s="450"/>
      <c r="EB1382" s="450"/>
      <c r="EC1382" s="450"/>
      <c r="ED1382" s="450"/>
      <c r="EE1382" s="446"/>
      <c r="EF1382" s="446"/>
      <c r="EL1382" s="4"/>
      <c r="EM1382" s="4"/>
      <c r="EN1382" s="5"/>
      <c r="EO1382" s="4"/>
      <c r="FA1382" s="23"/>
      <c r="FB1382" s="24"/>
      <c r="FC1382" s="75"/>
      <c r="FD1382" s="76"/>
      <c r="FF1382" s="89"/>
      <c r="IA1382" s="214"/>
      <c r="IB1382" s="215"/>
      <c r="IC1382" s="214"/>
      <c r="ID1382" s="215"/>
      <c r="IE1382" s="214"/>
      <c r="IF1382" s="214"/>
      <c r="IG1382" s="214"/>
      <c r="IH1382" s="233"/>
      <c r="II1382" s="160"/>
      <c r="IJ1382" s="217"/>
      <c r="IK1382" s="218"/>
      <c r="IL1382" s="218"/>
      <c r="IM1382" s="218"/>
      <c r="IO1382" s="391"/>
    </row>
    <row r="1383" spans="1:249" s="6" customFormat="1" ht="15" x14ac:dyDescent="0.2">
      <c r="A1383" s="467" t="s">
        <v>2195</v>
      </c>
      <c r="B1383" s="467" t="s">
        <v>2149</v>
      </c>
      <c r="C1383" s="393" t="s">
        <v>1407</v>
      </c>
      <c r="D1383" s="468"/>
      <c r="E1383" s="462" t="s">
        <v>2137</v>
      </c>
      <c r="F1383" s="14" t="s">
        <v>2149</v>
      </c>
      <c r="G1383" s="14" t="s">
        <v>2149</v>
      </c>
      <c r="H1383" s="469" t="s">
        <v>2149</v>
      </c>
      <c r="I1383" s="462"/>
      <c r="J1383" s="456"/>
      <c r="K1383" s="11"/>
      <c r="L1383" s="11"/>
      <c r="M1383" s="14"/>
      <c r="N1383" s="470"/>
      <c r="O1383" s="14"/>
      <c r="P1383" s="14"/>
      <c r="Q1383" s="14"/>
      <c r="R1383" s="14"/>
      <c r="S1383" s="14"/>
      <c r="T1383" s="469"/>
      <c r="U1383" s="454"/>
      <c r="V1383" s="454"/>
      <c r="W1383" s="9"/>
      <c r="X1383" s="9"/>
      <c r="Y1383" s="10"/>
      <c r="Z1383" s="495" t="s">
        <v>2195</v>
      </c>
      <c r="AA1383" s="11"/>
      <c r="AB1383" s="472"/>
      <c r="AC1383" s="473"/>
      <c r="AD1383" s="473"/>
      <c r="AE1383" s="496" t="s">
        <v>2195</v>
      </c>
      <c r="AF1383" s="12"/>
      <c r="AG1383" s="12"/>
      <c r="AH1383" s="13"/>
      <c r="AI1383" s="14"/>
      <c r="AJ1383" s="14"/>
      <c r="AK1383" s="7"/>
      <c r="AL1383" s="7"/>
      <c r="AM1383" s="15"/>
      <c r="AN1383" s="15"/>
      <c r="AO1383" s="8"/>
      <c r="AP1383" s="453" t="s">
        <v>808</v>
      </c>
      <c r="AQ1383" s="17"/>
      <c r="AR1383" s="18"/>
      <c r="AS1383" s="19"/>
      <c r="AT1383" s="19"/>
      <c r="AU1383" s="19"/>
      <c r="AV1383" s="19"/>
      <c r="AW1383" s="19"/>
      <c r="AX1383" s="19"/>
      <c r="AY1383" s="19"/>
      <c r="AZ1383" s="20"/>
      <c r="BA1383" s="20"/>
      <c r="BB1383" s="21"/>
      <c r="BC1383" s="22" t="s">
        <v>2179</v>
      </c>
      <c r="BD1383" s="77"/>
      <c r="BE1383" s="91"/>
      <c r="BF1383" s="91"/>
      <c r="BG1383" s="92"/>
      <c r="BH1383"/>
      <c r="BI1383"/>
      <c r="BJ1383"/>
      <c r="BK1383"/>
      <c r="BL1383"/>
      <c r="BM1383"/>
      <c r="BN1383"/>
      <c r="BO1383"/>
      <c r="BP1383"/>
      <c r="BQ1383"/>
      <c r="BR1383"/>
      <c r="BS1383"/>
      <c r="BT1383" s="92"/>
      <c r="BU1383" s="92"/>
      <c r="BV1383" s="92"/>
      <c r="BW1383" s="5"/>
      <c r="BX1383" s="5"/>
      <c r="BY1383" s="5"/>
      <c r="BZ1383" s="5"/>
      <c r="CA1383" s="5"/>
      <c r="CB1383" s="5"/>
      <c r="CC1383" s="5"/>
      <c r="CD1383" s="440"/>
      <c r="CE1383" s="440"/>
      <c r="CF1383" s="441"/>
      <c r="CG1383" s="442"/>
      <c r="CH1383" s="443"/>
      <c r="CI1383" s="443"/>
      <c r="CJ1383" s="443"/>
      <c r="CK1383" s="443"/>
      <c r="CL1383" s="4"/>
      <c r="CM1383" s="4"/>
      <c r="CN1383" s="5"/>
      <c r="CO1383" s="4"/>
      <c r="CP1383" s="444"/>
      <c r="CQ1383" s="445"/>
      <c r="CR1383" s="446"/>
      <c r="CS1383" s="446"/>
      <c r="CT1383" s="444"/>
      <c r="CU1383" s="444"/>
      <c r="CV1383" s="444"/>
      <c r="CW1383" s="444"/>
      <c r="CX1383" s="447"/>
      <c r="CY1383" s="447"/>
      <c r="CZ1383" s="447"/>
      <c r="DA1383" s="447"/>
      <c r="DB1383" s="448"/>
      <c r="DC1383" s="448"/>
      <c r="DD1383" s="446"/>
      <c r="DE1383" s="439"/>
      <c r="DF1383" s="439"/>
      <c r="DG1383" s="439"/>
      <c r="DH1383" s="439"/>
      <c r="DI1383" s="439"/>
      <c r="DJ1383" s="439"/>
      <c r="DK1383" s="439"/>
      <c r="DL1383" s="446"/>
      <c r="DM1383" s="446"/>
      <c r="DN1383" s="444"/>
      <c r="DO1383" s="444"/>
      <c r="DP1383" s="444"/>
      <c r="DQ1383" s="444"/>
      <c r="DR1383" s="444"/>
      <c r="DS1383" s="441"/>
      <c r="DT1383" s="449"/>
      <c r="DU1383" s="450"/>
      <c r="DV1383" s="450"/>
      <c r="DW1383" s="450"/>
      <c r="DX1383" s="450"/>
      <c r="DY1383" s="450"/>
      <c r="DZ1383" s="450"/>
      <c r="EA1383" s="450"/>
      <c r="EB1383" s="450"/>
      <c r="EC1383" s="450"/>
      <c r="ED1383" s="450"/>
      <c r="EE1383" s="446"/>
      <c r="EF1383" s="446"/>
      <c r="EL1383" s="4"/>
      <c r="EM1383" s="4"/>
      <c r="EN1383" s="5"/>
      <c r="EO1383" s="4"/>
      <c r="FA1383" s="23"/>
      <c r="FB1383" s="24"/>
      <c r="FC1383" s="75"/>
      <c r="FD1383" s="76"/>
      <c r="FF1383" s="89"/>
      <c r="IA1383" s="214"/>
      <c r="IB1383" s="215"/>
      <c r="IC1383" s="214"/>
      <c r="ID1383" s="215"/>
      <c r="IE1383" s="214"/>
      <c r="IF1383" s="214"/>
      <c r="IG1383" s="214"/>
      <c r="IH1383" s="233"/>
      <c r="II1383" s="160"/>
      <c r="IJ1383" s="217"/>
      <c r="IK1383" s="218"/>
      <c r="IL1383" s="218"/>
      <c r="IM1383" s="218"/>
      <c r="IO1383" s="391"/>
    </row>
    <row r="1384" spans="1:249" s="6" customFormat="1" ht="15" x14ac:dyDescent="0.2">
      <c r="A1384" s="467" t="s">
        <v>2195</v>
      </c>
      <c r="B1384" s="467" t="s">
        <v>2149</v>
      </c>
      <c r="C1384" s="393" t="s">
        <v>1408</v>
      </c>
      <c r="D1384" s="468"/>
      <c r="E1384" s="462" t="s">
        <v>2141</v>
      </c>
      <c r="F1384" s="14" t="s">
        <v>2149</v>
      </c>
      <c r="G1384" s="14" t="s">
        <v>2149</v>
      </c>
      <c r="H1384" s="469" t="s">
        <v>2149</v>
      </c>
      <c r="I1384" s="462"/>
      <c r="J1384" s="456"/>
      <c r="K1384" s="11"/>
      <c r="L1384" s="11"/>
      <c r="M1384" s="14"/>
      <c r="N1384" s="470"/>
      <c r="O1384" s="14"/>
      <c r="P1384" s="14"/>
      <c r="Q1384" s="14"/>
      <c r="R1384" s="14"/>
      <c r="S1384" s="14"/>
      <c r="T1384" s="469"/>
      <c r="U1384" s="454"/>
      <c r="V1384" s="454"/>
      <c r="W1384" s="9"/>
      <c r="X1384" s="9"/>
      <c r="Y1384" s="10"/>
      <c r="Z1384" s="495" t="s">
        <v>2195</v>
      </c>
      <c r="AA1384" s="11"/>
      <c r="AB1384" s="472"/>
      <c r="AC1384" s="473"/>
      <c r="AD1384" s="473"/>
      <c r="AE1384" s="496" t="s">
        <v>2195</v>
      </c>
      <c r="AF1384" s="12"/>
      <c r="AG1384" s="12"/>
      <c r="AH1384" s="13"/>
      <c r="AI1384" s="14"/>
      <c r="AJ1384" s="14"/>
      <c r="AK1384" s="7"/>
      <c r="AL1384" s="7"/>
      <c r="AM1384" s="15"/>
      <c r="AN1384" s="15"/>
      <c r="AO1384" s="8"/>
      <c r="AP1384" s="453" t="s">
        <v>809</v>
      </c>
      <c r="AQ1384" s="17"/>
      <c r="AR1384" s="18"/>
      <c r="AS1384" s="19"/>
      <c r="AT1384" s="19"/>
      <c r="AU1384" s="19"/>
      <c r="AV1384" s="19"/>
      <c r="AW1384" s="19"/>
      <c r="AX1384" s="19"/>
      <c r="AY1384" s="19"/>
      <c r="AZ1384" s="20"/>
      <c r="BA1384" s="20"/>
      <c r="BB1384" s="21"/>
      <c r="BC1384" s="22" t="s">
        <v>2179</v>
      </c>
      <c r="BD1384" s="77"/>
      <c r="BE1384" s="91"/>
      <c r="BF1384" s="91"/>
      <c r="BG1384" s="92"/>
      <c r="BH1384"/>
      <c r="BI1384"/>
      <c r="BJ1384"/>
      <c r="BK1384"/>
      <c r="BL1384"/>
      <c r="BM1384"/>
      <c r="BN1384"/>
      <c r="BO1384"/>
      <c r="BP1384"/>
      <c r="BQ1384"/>
      <c r="BR1384"/>
      <c r="BS1384"/>
      <c r="BT1384" s="92"/>
      <c r="BU1384" s="92"/>
      <c r="BV1384" s="92"/>
      <c r="BW1384" s="5"/>
      <c r="BX1384" s="5"/>
      <c r="BY1384" s="5"/>
      <c r="BZ1384" s="5"/>
      <c r="CA1384" s="5"/>
      <c r="CB1384" s="5"/>
      <c r="CC1384" s="5"/>
      <c r="CD1384" s="440"/>
      <c r="CE1384" s="440"/>
      <c r="CF1384" s="441"/>
      <c r="CG1384" s="442"/>
      <c r="CH1384" s="443"/>
      <c r="CI1384" s="443"/>
      <c r="CJ1384" s="443"/>
      <c r="CK1384" s="443"/>
      <c r="CL1384" s="4"/>
      <c r="CM1384" s="4"/>
      <c r="CN1384" s="5"/>
      <c r="CO1384" s="4"/>
      <c r="CP1384" s="444"/>
      <c r="CQ1384" s="445"/>
      <c r="CR1384" s="446"/>
      <c r="CS1384" s="446"/>
      <c r="CT1384" s="444"/>
      <c r="CU1384" s="444"/>
      <c r="CV1384" s="444"/>
      <c r="CW1384" s="444"/>
      <c r="CX1384" s="447"/>
      <c r="CY1384" s="447"/>
      <c r="CZ1384" s="447"/>
      <c r="DA1384" s="447"/>
      <c r="DB1384" s="448"/>
      <c r="DC1384" s="448"/>
      <c r="DD1384" s="446"/>
      <c r="DE1384" s="439"/>
      <c r="DF1384" s="439"/>
      <c r="DG1384" s="439"/>
      <c r="DH1384" s="439"/>
      <c r="DI1384" s="439"/>
      <c r="DJ1384" s="439"/>
      <c r="DK1384" s="439"/>
      <c r="DL1384" s="446"/>
      <c r="DM1384" s="446"/>
      <c r="DN1384" s="444"/>
      <c r="DO1384" s="444"/>
      <c r="DP1384" s="444"/>
      <c r="DQ1384" s="444"/>
      <c r="DR1384" s="444"/>
      <c r="DS1384" s="441"/>
      <c r="DT1384" s="449"/>
      <c r="DU1384" s="450"/>
      <c r="DV1384" s="450"/>
      <c r="DW1384" s="450"/>
      <c r="DX1384" s="450"/>
      <c r="DY1384" s="450"/>
      <c r="DZ1384" s="450"/>
      <c r="EA1384" s="450"/>
      <c r="EB1384" s="450"/>
      <c r="EC1384" s="450"/>
      <c r="ED1384" s="450"/>
      <c r="EE1384" s="446"/>
      <c r="EF1384" s="446"/>
      <c r="EL1384" s="4"/>
      <c r="EM1384" s="4"/>
      <c r="EN1384" s="5"/>
      <c r="EO1384" s="4"/>
      <c r="FA1384" s="23"/>
      <c r="FB1384" s="24"/>
      <c r="FC1384" s="75"/>
      <c r="FD1384" s="76"/>
      <c r="FF1384" s="89"/>
      <c r="IA1384" s="214"/>
      <c r="IB1384" s="215"/>
      <c r="IC1384" s="214"/>
      <c r="ID1384" s="215"/>
      <c r="IE1384" s="214"/>
      <c r="IF1384" s="214"/>
      <c r="IG1384" s="214"/>
      <c r="IH1384" s="233"/>
      <c r="II1384" s="160"/>
      <c r="IJ1384" s="217"/>
      <c r="IK1384" s="218"/>
      <c r="IL1384" s="218"/>
      <c r="IM1384" s="218"/>
      <c r="IO1384" s="391"/>
    </row>
    <row r="1385" spans="1:249" s="6" customFormat="1" ht="15" x14ac:dyDescent="0.2">
      <c r="A1385" s="467" t="s">
        <v>2195</v>
      </c>
      <c r="B1385" s="467" t="s">
        <v>2149</v>
      </c>
      <c r="C1385" s="393" t="s">
        <v>1409</v>
      </c>
      <c r="D1385" s="468"/>
      <c r="E1385" s="462" t="s">
        <v>2141</v>
      </c>
      <c r="F1385" s="14" t="s">
        <v>2149</v>
      </c>
      <c r="G1385" s="14" t="s">
        <v>2149</v>
      </c>
      <c r="H1385" s="469" t="s">
        <v>2149</v>
      </c>
      <c r="I1385" s="462"/>
      <c r="J1385" s="456"/>
      <c r="K1385" s="11"/>
      <c r="L1385" s="11"/>
      <c r="M1385" s="14"/>
      <c r="N1385" s="470"/>
      <c r="O1385" s="14"/>
      <c r="P1385" s="14"/>
      <c r="Q1385" s="14"/>
      <c r="R1385" s="14"/>
      <c r="S1385" s="14"/>
      <c r="T1385" s="469"/>
      <c r="U1385" s="454"/>
      <c r="V1385" s="454"/>
      <c r="W1385" s="9"/>
      <c r="X1385" s="9"/>
      <c r="Y1385" s="10"/>
      <c r="Z1385" s="495" t="s">
        <v>2195</v>
      </c>
      <c r="AA1385" s="11"/>
      <c r="AB1385" s="472"/>
      <c r="AC1385" s="473"/>
      <c r="AD1385" s="473"/>
      <c r="AE1385" s="496" t="s">
        <v>2195</v>
      </c>
      <c r="AF1385" s="12"/>
      <c r="AG1385" s="12"/>
      <c r="AH1385" s="13"/>
      <c r="AI1385" s="14"/>
      <c r="AJ1385" s="14"/>
      <c r="AK1385" s="7"/>
      <c r="AL1385" s="7"/>
      <c r="AM1385" s="15"/>
      <c r="AN1385" s="15"/>
      <c r="AO1385" s="8"/>
      <c r="AP1385" s="453" t="s">
        <v>810</v>
      </c>
      <c r="AQ1385" s="17"/>
      <c r="AR1385" s="18"/>
      <c r="AS1385" s="19"/>
      <c r="AT1385" s="19"/>
      <c r="AU1385" s="19"/>
      <c r="AV1385" s="19"/>
      <c r="AW1385" s="19"/>
      <c r="AX1385" s="19"/>
      <c r="AY1385" s="19"/>
      <c r="AZ1385" s="20"/>
      <c r="BA1385" s="20"/>
      <c r="BB1385" s="21"/>
      <c r="BC1385" s="22" t="s">
        <v>2179</v>
      </c>
      <c r="BD1385" s="77"/>
      <c r="BE1385" s="91"/>
      <c r="BF1385" s="91"/>
      <c r="BG1385" s="92"/>
      <c r="BH1385"/>
      <c r="BI1385"/>
      <c r="BJ1385"/>
      <c r="BK1385"/>
      <c r="BL1385"/>
      <c r="BM1385"/>
      <c r="BN1385"/>
      <c r="BO1385"/>
      <c r="BP1385"/>
      <c r="BQ1385"/>
      <c r="BR1385"/>
      <c r="BS1385"/>
      <c r="BT1385" s="92"/>
      <c r="BU1385" s="92"/>
      <c r="BV1385" s="92"/>
      <c r="BW1385" s="5"/>
      <c r="BX1385" s="5"/>
      <c r="BY1385" s="5"/>
      <c r="BZ1385" s="5"/>
      <c r="CA1385" s="5"/>
      <c r="CB1385" s="5"/>
      <c r="CC1385" s="5"/>
      <c r="CD1385" s="440"/>
      <c r="CE1385" s="440"/>
      <c r="CF1385" s="441"/>
      <c r="CG1385" s="442"/>
      <c r="CH1385" s="443"/>
      <c r="CI1385" s="443"/>
      <c r="CJ1385" s="443"/>
      <c r="CK1385" s="443"/>
      <c r="CL1385" s="4"/>
      <c r="CM1385" s="4"/>
      <c r="CN1385" s="5"/>
      <c r="CO1385" s="4"/>
      <c r="CP1385" s="444"/>
      <c r="CQ1385" s="445"/>
      <c r="CR1385" s="446"/>
      <c r="CS1385" s="446"/>
      <c r="CT1385" s="444"/>
      <c r="CU1385" s="444"/>
      <c r="CV1385" s="444"/>
      <c r="CW1385" s="444"/>
      <c r="CX1385" s="447"/>
      <c r="CY1385" s="447"/>
      <c r="CZ1385" s="447"/>
      <c r="DA1385" s="447"/>
      <c r="DB1385" s="448"/>
      <c r="DC1385" s="448"/>
      <c r="DD1385" s="446"/>
      <c r="DE1385" s="439"/>
      <c r="DF1385" s="439"/>
      <c r="DG1385" s="439"/>
      <c r="DH1385" s="439"/>
      <c r="DI1385" s="439"/>
      <c r="DJ1385" s="439"/>
      <c r="DK1385" s="439"/>
      <c r="DL1385" s="446"/>
      <c r="DM1385" s="446"/>
      <c r="DN1385" s="444"/>
      <c r="DO1385" s="444"/>
      <c r="DP1385" s="444"/>
      <c r="DQ1385" s="444"/>
      <c r="DR1385" s="444"/>
      <c r="DS1385" s="441"/>
      <c r="DT1385" s="449"/>
      <c r="DU1385" s="450"/>
      <c r="DV1385" s="450"/>
      <c r="DW1385" s="450"/>
      <c r="DX1385" s="450"/>
      <c r="DY1385" s="450"/>
      <c r="DZ1385" s="450"/>
      <c r="EA1385" s="450"/>
      <c r="EB1385" s="450"/>
      <c r="EC1385" s="450"/>
      <c r="ED1385" s="450"/>
      <c r="EE1385" s="446"/>
      <c r="EF1385" s="446"/>
      <c r="EL1385" s="4"/>
      <c r="EM1385" s="4"/>
      <c r="EN1385" s="5"/>
      <c r="EO1385" s="4"/>
      <c r="FA1385" s="23"/>
      <c r="FB1385" s="24"/>
      <c r="FC1385" s="75"/>
      <c r="FD1385" s="76"/>
      <c r="FF1385" s="89"/>
      <c r="IA1385" s="214"/>
      <c r="IB1385" s="215"/>
      <c r="IC1385" s="214"/>
      <c r="ID1385" s="215"/>
      <c r="IE1385" s="214"/>
      <c r="IF1385" s="214"/>
      <c r="IG1385" s="214"/>
      <c r="IH1385" s="233"/>
      <c r="II1385" s="160"/>
      <c r="IJ1385" s="217"/>
      <c r="IK1385" s="218"/>
      <c r="IL1385" s="218"/>
      <c r="IM1385" s="218"/>
      <c r="IO1385" s="391"/>
    </row>
    <row r="1386" spans="1:249" s="6" customFormat="1" ht="15" x14ac:dyDescent="0.2">
      <c r="A1386" s="467" t="s">
        <v>2195</v>
      </c>
      <c r="B1386" s="467" t="s">
        <v>2149</v>
      </c>
      <c r="C1386" s="393" t="s">
        <v>1410</v>
      </c>
      <c r="D1386" s="468"/>
      <c r="E1386" s="462" t="s">
        <v>2141</v>
      </c>
      <c r="F1386" s="14" t="s">
        <v>2149</v>
      </c>
      <c r="G1386" s="14" t="s">
        <v>2149</v>
      </c>
      <c r="H1386" s="469" t="s">
        <v>2149</v>
      </c>
      <c r="I1386" s="462"/>
      <c r="J1386" s="456"/>
      <c r="K1386" s="11"/>
      <c r="L1386" s="11"/>
      <c r="M1386" s="14"/>
      <c r="N1386" s="470"/>
      <c r="O1386" s="14"/>
      <c r="P1386" s="14"/>
      <c r="Q1386" s="14"/>
      <c r="R1386" s="14"/>
      <c r="S1386" s="14"/>
      <c r="T1386" s="469"/>
      <c r="U1386" s="454"/>
      <c r="V1386" s="454"/>
      <c r="W1386" s="9"/>
      <c r="X1386" s="9"/>
      <c r="Y1386" s="10"/>
      <c r="Z1386" s="495" t="s">
        <v>2195</v>
      </c>
      <c r="AA1386" s="11"/>
      <c r="AB1386" s="472"/>
      <c r="AC1386" s="473"/>
      <c r="AD1386" s="473"/>
      <c r="AE1386" s="496" t="s">
        <v>2195</v>
      </c>
      <c r="AF1386" s="12"/>
      <c r="AG1386" s="12"/>
      <c r="AH1386" s="13"/>
      <c r="AI1386" s="14"/>
      <c r="AJ1386" s="14"/>
      <c r="AK1386" s="7"/>
      <c r="AL1386" s="7"/>
      <c r="AM1386" s="15"/>
      <c r="AN1386" s="15"/>
      <c r="AO1386" s="8"/>
      <c r="AP1386" s="453" t="s">
        <v>811</v>
      </c>
      <c r="AQ1386" s="17"/>
      <c r="AR1386" s="18"/>
      <c r="AS1386" s="19"/>
      <c r="AT1386" s="19"/>
      <c r="AU1386" s="19"/>
      <c r="AV1386" s="19"/>
      <c r="AW1386" s="19"/>
      <c r="AX1386" s="19"/>
      <c r="AY1386" s="19"/>
      <c r="AZ1386" s="20"/>
      <c r="BA1386" s="20"/>
      <c r="BB1386" s="21"/>
      <c r="BC1386" s="22" t="s">
        <v>2179</v>
      </c>
      <c r="BD1386" s="77"/>
      <c r="BE1386" s="91"/>
      <c r="BF1386" s="91"/>
      <c r="BG1386" s="92"/>
      <c r="BH1386"/>
      <c r="BI1386"/>
      <c r="BJ1386"/>
      <c r="BK1386"/>
      <c r="BL1386"/>
      <c r="BM1386"/>
      <c r="BN1386"/>
      <c r="BO1386"/>
      <c r="BP1386"/>
      <c r="BQ1386"/>
      <c r="BR1386"/>
      <c r="BS1386"/>
      <c r="BT1386" s="92"/>
      <c r="BU1386" s="92"/>
      <c r="BV1386" s="92"/>
      <c r="BW1386" s="5"/>
      <c r="BX1386" s="5"/>
      <c r="BY1386" s="5"/>
      <c r="BZ1386" s="5"/>
      <c r="CA1386" s="5"/>
      <c r="CB1386" s="5"/>
      <c r="CC1386" s="5"/>
      <c r="CD1386" s="440"/>
      <c r="CE1386" s="440"/>
      <c r="CF1386" s="441"/>
      <c r="CG1386" s="442"/>
      <c r="CH1386" s="443"/>
      <c r="CI1386" s="443"/>
      <c r="CJ1386" s="443"/>
      <c r="CK1386" s="443"/>
      <c r="CL1386" s="4"/>
      <c r="CM1386" s="4"/>
      <c r="CN1386" s="5"/>
      <c r="CO1386" s="4"/>
      <c r="CP1386" s="444"/>
      <c r="CQ1386" s="445"/>
      <c r="CR1386" s="446"/>
      <c r="CS1386" s="446"/>
      <c r="CT1386" s="444"/>
      <c r="CU1386" s="444"/>
      <c r="CV1386" s="444"/>
      <c r="CW1386" s="444"/>
      <c r="CX1386" s="447"/>
      <c r="CY1386" s="447"/>
      <c r="CZ1386" s="447"/>
      <c r="DA1386" s="447"/>
      <c r="DB1386" s="448"/>
      <c r="DC1386" s="448"/>
      <c r="DD1386" s="446"/>
      <c r="DE1386" s="439"/>
      <c r="DF1386" s="439"/>
      <c r="DG1386" s="439"/>
      <c r="DH1386" s="439"/>
      <c r="DI1386" s="439"/>
      <c r="DJ1386" s="439"/>
      <c r="DK1386" s="439"/>
      <c r="DL1386" s="446"/>
      <c r="DM1386" s="446"/>
      <c r="DN1386" s="444"/>
      <c r="DO1386" s="444"/>
      <c r="DP1386" s="444"/>
      <c r="DQ1386" s="444"/>
      <c r="DR1386" s="444"/>
      <c r="DS1386" s="441"/>
      <c r="DT1386" s="449"/>
      <c r="DU1386" s="450"/>
      <c r="DV1386" s="450"/>
      <c r="DW1386" s="450"/>
      <c r="DX1386" s="450"/>
      <c r="DY1386" s="450"/>
      <c r="DZ1386" s="450"/>
      <c r="EA1386" s="450"/>
      <c r="EB1386" s="450"/>
      <c r="EC1386" s="450"/>
      <c r="ED1386" s="450"/>
      <c r="EE1386" s="446"/>
      <c r="EF1386" s="446"/>
      <c r="EL1386" s="4"/>
      <c r="EM1386" s="4"/>
      <c r="EN1386" s="5"/>
      <c r="EO1386" s="4"/>
      <c r="FA1386" s="23"/>
      <c r="FB1386" s="24"/>
      <c r="FC1386" s="75"/>
      <c r="FD1386" s="76"/>
      <c r="FF1386" s="89"/>
      <c r="IA1386" s="214"/>
      <c r="IB1386" s="215"/>
      <c r="IC1386" s="214"/>
      <c r="ID1386" s="215"/>
      <c r="IE1386" s="214"/>
      <c r="IF1386" s="214"/>
      <c r="IG1386" s="214"/>
      <c r="IH1386" s="233"/>
      <c r="II1386" s="160"/>
      <c r="IJ1386" s="217"/>
      <c r="IK1386" s="218"/>
      <c r="IL1386" s="218"/>
      <c r="IM1386" s="218"/>
      <c r="IO1386" s="391"/>
    </row>
    <row r="1387" spans="1:249" s="6" customFormat="1" ht="15" x14ac:dyDescent="0.2">
      <c r="A1387" s="467" t="s">
        <v>2195</v>
      </c>
      <c r="B1387" s="467" t="s">
        <v>2149</v>
      </c>
      <c r="C1387" s="393" t="s">
        <v>1411</v>
      </c>
      <c r="D1387" s="468"/>
      <c r="E1387" s="462" t="s">
        <v>2141</v>
      </c>
      <c r="F1387" s="14" t="s">
        <v>2149</v>
      </c>
      <c r="G1387" s="14" t="s">
        <v>2149</v>
      </c>
      <c r="H1387" s="469" t="s">
        <v>2149</v>
      </c>
      <c r="I1387" s="462"/>
      <c r="J1387" s="456"/>
      <c r="K1387" s="11"/>
      <c r="L1387" s="11"/>
      <c r="M1387" s="14"/>
      <c r="N1387" s="470"/>
      <c r="O1387" s="14"/>
      <c r="P1387" s="14"/>
      <c r="Q1387" s="14"/>
      <c r="R1387" s="14"/>
      <c r="S1387" s="14"/>
      <c r="T1387" s="469"/>
      <c r="U1387" s="454"/>
      <c r="V1387" s="454"/>
      <c r="W1387" s="9"/>
      <c r="X1387" s="9"/>
      <c r="Y1387" s="10"/>
      <c r="Z1387" s="495" t="s">
        <v>2195</v>
      </c>
      <c r="AA1387" s="11"/>
      <c r="AB1387" s="472"/>
      <c r="AC1387" s="473"/>
      <c r="AD1387" s="473"/>
      <c r="AE1387" s="496" t="s">
        <v>2195</v>
      </c>
      <c r="AF1387" s="12"/>
      <c r="AG1387" s="12"/>
      <c r="AH1387" s="13"/>
      <c r="AI1387" s="14"/>
      <c r="AJ1387" s="14"/>
      <c r="AK1387" s="7"/>
      <c r="AL1387" s="7"/>
      <c r="AM1387" s="15"/>
      <c r="AN1387" s="15"/>
      <c r="AO1387" s="8"/>
      <c r="AP1387" s="453" t="s">
        <v>812</v>
      </c>
      <c r="AQ1387" s="17"/>
      <c r="AR1387" s="18"/>
      <c r="AS1387" s="19"/>
      <c r="AT1387" s="19"/>
      <c r="AU1387" s="19"/>
      <c r="AV1387" s="19"/>
      <c r="AW1387" s="19"/>
      <c r="AX1387" s="19"/>
      <c r="AY1387" s="19"/>
      <c r="AZ1387" s="20"/>
      <c r="BA1387" s="20"/>
      <c r="BB1387" s="21"/>
      <c r="BC1387" s="22" t="s">
        <v>2179</v>
      </c>
      <c r="BD1387" s="77"/>
      <c r="BE1387" s="91"/>
      <c r="BF1387" s="91"/>
      <c r="BG1387" s="92"/>
      <c r="BH1387"/>
      <c r="BI1387"/>
      <c r="BJ1387"/>
      <c r="BK1387"/>
      <c r="BL1387"/>
      <c r="BM1387"/>
      <c r="BN1387"/>
      <c r="BO1387"/>
      <c r="BP1387"/>
      <c r="BQ1387"/>
      <c r="BR1387"/>
      <c r="BS1387"/>
      <c r="BT1387" s="92"/>
      <c r="BU1387" s="92"/>
      <c r="BV1387" s="92"/>
      <c r="BW1387" s="5"/>
      <c r="BX1387" s="5"/>
      <c r="BY1387" s="5"/>
      <c r="BZ1387" s="5"/>
      <c r="CA1387" s="5"/>
      <c r="CB1387" s="5"/>
      <c r="CC1387" s="5"/>
      <c r="CD1387" s="440"/>
      <c r="CE1387" s="440"/>
      <c r="CF1387" s="441"/>
      <c r="CG1387" s="442"/>
      <c r="CH1387" s="443"/>
      <c r="CI1387" s="443"/>
      <c r="CJ1387" s="443"/>
      <c r="CK1387" s="443"/>
      <c r="CL1387" s="4"/>
      <c r="CM1387" s="4"/>
      <c r="CN1387" s="5"/>
      <c r="CO1387" s="4"/>
      <c r="CP1387" s="444"/>
      <c r="CQ1387" s="445"/>
      <c r="CR1387" s="446"/>
      <c r="CS1387" s="446"/>
      <c r="CT1387" s="444"/>
      <c r="CU1387" s="444"/>
      <c r="CV1387" s="444"/>
      <c r="CW1387" s="444"/>
      <c r="CX1387" s="447"/>
      <c r="CY1387" s="447"/>
      <c r="CZ1387" s="447"/>
      <c r="DA1387" s="447"/>
      <c r="DB1387" s="448"/>
      <c r="DC1387" s="448"/>
      <c r="DD1387" s="446"/>
      <c r="DE1387" s="439"/>
      <c r="DF1387" s="439"/>
      <c r="DG1387" s="439"/>
      <c r="DH1387" s="439"/>
      <c r="DI1387" s="439"/>
      <c r="DJ1387" s="439"/>
      <c r="DK1387" s="439"/>
      <c r="DL1387" s="446"/>
      <c r="DM1387" s="446"/>
      <c r="DN1387" s="444"/>
      <c r="DO1387" s="444"/>
      <c r="DP1387" s="444"/>
      <c r="DQ1387" s="444"/>
      <c r="DR1387" s="444"/>
      <c r="DS1387" s="441"/>
      <c r="DT1387" s="449"/>
      <c r="DU1387" s="450"/>
      <c r="DV1387" s="450"/>
      <c r="DW1387" s="450"/>
      <c r="DX1387" s="450"/>
      <c r="DY1387" s="450"/>
      <c r="DZ1387" s="450"/>
      <c r="EA1387" s="450"/>
      <c r="EB1387" s="450"/>
      <c r="EC1387" s="450"/>
      <c r="ED1387" s="450"/>
      <c r="EE1387" s="446"/>
      <c r="EF1387" s="446"/>
      <c r="EL1387" s="4"/>
      <c r="EM1387" s="4"/>
      <c r="EN1387" s="5"/>
      <c r="EO1387" s="4"/>
      <c r="FA1387" s="23"/>
      <c r="FB1387" s="24"/>
      <c r="FC1387" s="75"/>
      <c r="FD1387" s="76"/>
      <c r="FF1387" s="89"/>
      <c r="IA1387" s="214"/>
      <c r="IB1387" s="215"/>
      <c r="IC1387" s="214"/>
      <c r="ID1387" s="215"/>
      <c r="IE1387" s="214"/>
      <c r="IF1387" s="214"/>
      <c r="IG1387" s="214"/>
      <c r="IH1387" s="233"/>
      <c r="II1387" s="160"/>
      <c r="IJ1387" s="217"/>
      <c r="IK1387" s="218"/>
      <c r="IL1387" s="218"/>
      <c r="IM1387" s="218"/>
      <c r="IO1387" s="391"/>
    </row>
    <row r="1388" spans="1:249" s="6" customFormat="1" ht="15" x14ac:dyDescent="0.2">
      <c r="A1388" s="467" t="s">
        <v>2165</v>
      </c>
      <c r="B1388" s="467" t="s">
        <v>1969</v>
      </c>
      <c r="C1388" s="393" t="s">
        <v>1412</v>
      </c>
      <c r="D1388" s="468"/>
      <c r="E1388" s="462" t="s">
        <v>2136</v>
      </c>
      <c r="F1388" s="14" t="s">
        <v>2149</v>
      </c>
      <c r="G1388" s="14" t="s">
        <v>2149</v>
      </c>
      <c r="H1388" s="469" t="s">
        <v>2149</v>
      </c>
      <c r="I1388" s="462"/>
      <c r="J1388" s="456"/>
      <c r="K1388" s="11"/>
      <c r="L1388" s="11"/>
      <c r="M1388" s="14"/>
      <c r="N1388" s="470"/>
      <c r="O1388" s="14"/>
      <c r="P1388" s="14"/>
      <c r="Q1388" s="14"/>
      <c r="R1388" s="14"/>
      <c r="S1388" s="14"/>
      <c r="T1388" s="469"/>
      <c r="U1388" s="454"/>
      <c r="V1388" s="454"/>
      <c r="W1388" s="9"/>
      <c r="X1388" s="9"/>
      <c r="Y1388" s="10"/>
      <c r="Z1388" s="495" t="s">
        <v>2194</v>
      </c>
      <c r="AA1388" s="11"/>
      <c r="AB1388" s="472"/>
      <c r="AC1388" s="473"/>
      <c r="AD1388" s="473"/>
      <c r="AE1388" s="496">
        <v>3</v>
      </c>
      <c r="AF1388" s="12"/>
      <c r="AG1388" s="12"/>
      <c r="AH1388" s="13"/>
      <c r="AI1388" s="14"/>
      <c r="AJ1388" s="14"/>
      <c r="AK1388" s="7"/>
      <c r="AL1388" s="7"/>
      <c r="AM1388" s="15"/>
      <c r="AN1388" s="15"/>
      <c r="AO1388" s="8"/>
      <c r="AP1388" s="453" t="s">
        <v>813</v>
      </c>
      <c r="AQ1388" s="17"/>
      <c r="AR1388" s="18"/>
      <c r="AS1388" s="19"/>
      <c r="AT1388" s="19"/>
      <c r="AU1388" s="19"/>
      <c r="AV1388" s="19"/>
      <c r="AW1388" s="19"/>
      <c r="AX1388" s="19"/>
      <c r="AY1388" s="19"/>
      <c r="AZ1388" s="20"/>
      <c r="BA1388" s="20"/>
      <c r="BB1388" s="21"/>
      <c r="BC1388" s="22" t="s">
        <v>2179</v>
      </c>
      <c r="BD1388" s="77"/>
      <c r="BE1388" s="91"/>
      <c r="BF1388" s="91"/>
      <c r="BG1388" s="92"/>
      <c r="BH1388"/>
      <c r="BI1388"/>
      <c r="BJ1388"/>
      <c r="BK1388"/>
      <c r="BL1388"/>
      <c r="BM1388"/>
      <c r="BN1388"/>
      <c r="BO1388"/>
      <c r="BP1388"/>
      <c r="BQ1388"/>
      <c r="BR1388"/>
      <c r="BS1388"/>
      <c r="BT1388" s="92"/>
      <c r="BU1388" s="92"/>
      <c r="BV1388" s="92"/>
      <c r="BW1388" s="5"/>
      <c r="BX1388" s="5"/>
      <c r="BY1388" s="5"/>
      <c r="BZ1388" s="5"/>
      <c r="CA1388" s="5"/>
      <c r="CB1388" s="5"/>
      <c r="CC1388" s="5"/>
      <c r="CD1388" s="440"/>
      <c r="CE1388" s="440"/>
      <c r="CF1388" s="441"/>
      <c r="CG1388" s="442"/>
      <c r="CH1388" s="443"/>
      <c r="CI1388" s="443"/>
      <c r="CJ1388" s="443"/>
      <c r="CK1388" s="443"/>
      <c r="CL1388" s="4"/>
      <c r="CM1388" s="4"/>
      <c r="CN1388" s="5"/>
      <c r="CO1388" s="4"/>
      <c r="CP1388" s="444"/>
      <c r="CQ1388" s="445"/>
      <c r="CR1388" s="446"/>
      <c r="CS1388" s="446"/>
      <c r="CT1388" s="444"/>
      <c r="CU1388" s="444"/>
      <c r="CV1388" s="444"/>
      <c r="CW1388" s="444"/>
      <c r="CX1388" s="447"/>
      <c r="CY1388" s="447"/>
      <c r="CZ1388" s="447"/>
      <c r="DA1388" s="447"/>
      <c r="DB1388" s="448"/>
      <c r="DC1388" s="448"/>
      <c r="DD1388" s="446"/>
      <c r="DE1388" s="439"/>
      <c r="DF1388" s="439"/>
      <c r="DG1388" s="439"/>
      <c r="DH1388" s="439"/>
      <c r="DI1388" s="439"/>
      <c r="DJ1388" s="439"/>
      <c r="DK1388" s="439"/>
      <c r="DL1388" s="446"/>
      <c r="DM1388" s="446"/>
      <c r="DN1388" s="444"/>
      <c r="DO1388" s="444"/>
      <c r="DP1388" s="444"/>
      <c r="DQ1388" s="444"/>
      <c r="DR1388" s="444"/>
      <c r="DS1388" s="441"/>
      <c r="DT1388" s="449"/>
      <c r="DU1388" s="450"/>
      <c r="DV1388" s="450"/>
      <c r="DW1388" s="450"/>
      <c r="DX1388" s="450"/>
      <c r="DY1388" s="450"/>
      <c r="DZ1388" s="450"/>
      <c r="EA1388" s="450"/>
      <c r="EB1388" s="450"/>
      <c r="EC1388" s="450"/>
      <c r="ED1388" s="450"/>
      <c r="EE1388" s="446"/>
      <c r="EF1388" s="446"/>
      <c r="EL1388" s="4"/>
      <c r="EM1388" s="4"/>
      <c r="EN1388" s="5"/>
      <c r="EO1388" s="4"/>
      <c r="FA1388" s="23"/>
      <c r="FB1388" s="24"/>
      <c r="FC1388" s="75"/>
      <c r="FD1388" s="76"/>
      <c r="FF1388" s="89"/>
      <c r="IA1388" s="214"/>
      <c r="IB1388" s="215"/>
      <c r="IC1388" s="214"/>
      <c r="ID1388" s="215"/>
      <c r="IE1388" s="214"/>
      <c r="IF1388" s="214"/>
      <c r="IG1388" s="214"/>
      <c r="IH1388" s="233"/>
      <c r="II1388" s="160"/>
      <c r="IJ1388" s="217"/>
      <c r="IK1388" s="218"/>
      <c r="IL1388" s="218"/>
      <c r="IM1388" s="218"/>
      <c r="IO1388" s="391"/>
    </row>
    <row r="1389" spans="1:249" s="6" customFormat="1" ht="15" x14ac:dyDescent="0.2">
      <c r="A1389" s="467" t="s">
        <v>2195</v>
      </c>
      <c r="B1389" s="467" t="s">
        <v>2149</v>
      </c>
      <c r="C1389" s="393" t="s">
        <v>1413</v>
      </c>
      <c r="D1389" s="468"/>
      <c r="E1389" s="462" t="s">
        <v>2140</v>
      </c>
      <c r="F1389" s="14" t="s">
        <v>2149</v>
      </c>
      <c r="G1389" s="14" t="s">
        <v>2149</v>
      </c>
      <c r="H1389" s="469" t="s">
        <v>2149</v>
      </c>
      <c r="I1389" s="462"/>
      <c r="J1389" s="456"/>
      <c r="K1389" s="11"/>
      <c r="L1389" s="11"/>
      <c r="M1389" s="14"/>
      <c r="N1389" s="470"/>
      <c r="O1389" s="14"/>
      <c r="P1389" s="14"/>
      <c r="Q1389" s="14"/>
      <c r="R1389" s="14"/>
      <c r="S1389" s="14"/>
      <c r="T1389" s="469"/>
      <c r="U1389" s="454"/>
      <c r="V1389" s="454"/>
      <c r="W1389" s="9"/>
      <c r="X1389" s="9"/>
      <c r="Y1389" s="10"/>
      <c r="Z1389" s="495" t="s">
        <v>2195</v>
      </c>
      <c r="AA1389" s="11"/>
      <c r="AB1389" s="472"/>
      <c r="AC1389" s="473"/>
      <c r="AD1389" s="473"/>
      <c r="AE1389" s="496" t="s">
        <v>2195</v>
      </c>
      <c r="AF1389" s="12"/>
      <c r="AG1389" s="12"/>
      <c r="AH1389" s="13"/>
      <c r="AI1389" s="14"/>
      <c r="AJ1389" s="14"/>
      <c r="AK1389" s="7"/>
      <c r="AL1389" s="7"/>
      <c r="AM1389" s="15"/>
      <c r="AN1389" s="15"/>
      <c r="AO1389" s="8"/>
      <c r="AP1389" s="453" t="s">
        <v>814</v>
      </c>
      <c r="AQ1389" s="17"/>
      <c r="AR1389" s="18"/>
      <c r="AS1389" s="19"/>
      <c r="AT1389" s="19"/>
      <c r="AU1389" s="19"/>
      <c r="AV1389" s="19"/>
      <c r="AW1389" s="19"/>
      <c r="AX1389" s="19"/>
      <c r="AY1389" s="19"/>
      <c r="AZ1389" s="20"/>
      <c r="BA1389" s="20"/>
      <c r="BB1389" s="21"/>
      <c r="BC1389" s="22" t="s">
        <v>2179</v>
      </c>
      <c r="BD1389" s="77"/>
      <c r="BE1389" s="91"/>
      <c r="BF1389" s="91"/>
      <c r="BG1389" s="92"/>
      <c r="BH1389"/>
      <c r="BI1389"/>
      <c r="BJ1389"/>
      <c r="BK1389"/>
      <c r="BL1389"/>
      <c r="BM1389"/>
      <c r="BN1389"/>
      <c r="BO1389"/>
      <c r="BP1389"/>
      <c r="BQ1389"/>
      <c r="BR1389"/>
      <c r="BS1389"/>
      <c r="BT1389" s="92"/>
      <c r="BU1389" s="92"/>
      <c r="BV1389" s="92"/>
      <c r="BW1389" s="5"/>
      <c r="BX1389" s="5"/>
      <c r="BY1389" s="5"/>
      <c r="BZ1389" s="5"/>
      <c r="CA1389" s="5"/>
      <c r="CB1389" s="5"/>
      <c r="CC1389" s="5"/>
      <c r="CD1389" s="440"/>
      <c r="CE1389" s="440"/>
      <c r="CF1389" s="441"/>
      <c r="CG1389" s="442"/>
      <c r="CH1389" s="443"/>
      <c r="CI1389" s="443"/>
      <c r="CJ1389" s="443"/>
      <c r="CK1389" s="443"/>
      <c r="CL1389" s="4"/>
      <c r="CM1389" s="4"/>
      <c r="CN1389" s="5"/>
      <c r="CO1389" s="4"/>
      <c r="CP1389" s="444"/>
      <c r="CQ1389" s="445"/>
      <c r="CR1389" s="446"/>
      <c r="CS1389" s="446"/>
      <c r="CT1389" s="444"/>
      <c r="CU1389" s="444"/>
      <c r="CV1389" s="444"/>
      <c r="CW1389" s="444"/>
      <c r="CX1389" s="447"/>
      <c r="CY1389" s="447"/>
      <c r="CZ1389" s="447"/>
      <c r="DA1389" s="447"/>
      <c r="DB1389" s="448"/>
      <c r="DC1389" s="448"/>
      <c r="DD1389" s="446"/>
      <c r="DE1389" s="439"/>
      <c r="DF1389" s="439"/>
      <c r="DG1389" s="439"/>
      <c r="DH1389" s="439"/>
      <c r="DI1389" s="439"/>
      <c r="DJ1389" s="439"/>
      <c r="DK1389" s="439"/>
      <c r="DL1389" s="446"/>
      <c r="DM1389" s="446"/>
      <c r="DN1389" s="444"/>
      <c r="DO1389" s="444"/>
      <c r="DP1389" s="444"/>
      <c r="DQ1389" s="444"/>
      <c r="DR1389" s="444"/>
      <c r="DS1389" s="441"/>
      <c r="DT1389" s="449"/>
      <c r="DU1389" s="450"/>
      <c r="DV1389" s="450"/>
      <c r="DW1389" s="450"/>
      <c r="DX1389" s="450"/>
      <c r="DY1389" s="450"/>
      <c r="DZ1389" s="450"/>
      <c r="EA1389" s="450"/>
      <c r="EB1389" s="450"/>
      <c r="EC1389" s="450"/>
      <c r="ED1389" s="450"/>
      <c r="EE1389" s="446"/>
      <c r="EF1389" s="446"/>
      <c r="EL1389" s="4"/>
      <c r="EM1389" s="4"/>
      <c r="EN1389" s="5"/>
      <c r="EO1389" s="4"/>
      <c r="FA1389" s="23"/>
      <c r="FB1389" s="24"/>
      <c r="FC1389" s="75"/>
      <c r="FD1389" s="76"/>
      <c r="FF1389" s="89"/>
      <c r="IA1389" s="214"/>
      <c r="IB1389" s="215"/>
      <c r="IC1389" s="214"/>
      <c r="ID1389" s="215"/>
      <c r="IE1389" s="214"/>
      <c r="IF1389" s="214"/>
      <c r="IG1389" s="214"/>
      <c r="IH1389" s="233"/>
      <c r="II1389" s="160"/>
      <c r="IJ1389" s="217"/>
      <c r="IK1389" s="218"/>
      <c r="IL1389" s="218"/>
      <c r="IM1389" s="218"/>
      <c r="IO1389" s="391"/>
    </row>
    <row r="1390" spans="1:249" s="6" customFormat="1" ht="15" x14ac:dyDescent="0.2">
      <c r="A1390" s="467" t="s">
        <v>2195</v>
      </c>
      <c r="B1390" s="467" t="s">
        <v>2149</v>
      </c>
      <c r="C1390" s="393" t="s">
        <v>1414</v>
      </c>
      <c r="D1390" s="468"/>
      <c r="E1390" s="462" t="s">
        <v>2141</v>
      </c>
      <c r="F1390" s="14" t="s">
        <v>2149</v>
      </c>
      <c r="G1390" s="14" t="s">
        <v>2149</v>
      </c>
      <c r="H1390" s="469" t="s">
        <v>2149</v>
      </c>
      <c r="I1390" s="462"/>
      <c r="J1390" s="456"/>
      <c r="K1390" s="11"/>
      <c r="L1390" s="11"/>
      <c r="M1390" s="14"/>
      <c r="N1390" s="470"/>
      <c r="O1390" s="14"/>
      <c r="P1390" s="14"/>
      <c r="Q1390" s="14"/>
      <c r="R1390" s="14"/>
      <c r="S1390" s="14"/>
      <c r="T1390" s="469"/>
      <c r="U1390" s="454"/>
      <c r="V1390" s="454"/>
      <c r="W1390" s="9"/>
      <c r="X1390" s="9"/>
      <c r="Y1390" s="10"/>
      <c r="Z1390" s="495" t="s">
        <v>2195</v>
      </c>
      <c r="AA1390" s="11"/>
      <c r="AB1390" s="472"/>
      <c r="AC1390" s="473"/>
      <c r="AD1390" s="473"/>
      <c r="AE1390" s="496" t="s">
        <v>2195</v>
      </c>
      <c r="AF1390" s="12"/>
      <c r="AG1390" s="12"/>
      <c r="AH1390" s="13"/>
      <c r="AI1390" s="14"/>
      <c r="AJ1390" s="14"/>
      <c r="AK1390" s="7"/>
      <c r="AL1390" s="7"/>
      <c r="AM1390" s="15"/>
      <c r="AN1390" s="15"/>
      <c r="AO1390" s="8"/>
      <c r="AP1390" s="453" t="s">
        <v>815</v>
      </c>
      <c r="AQ1390" s="17"/>
      <c r="AR1390" s="18"/>
      <c r="AS1390" s="19"/>
      <c r="AT1390" s="19"/>
      <c r="AU1390" s="19"/>
      <c r="AV1390" s="19"/>
      <c r="AW1390" s="19"/>
      <c r="AX1390" s="19"/>
      <c r="AY1390" s="19"/>
      <c r="AZ1390" s="20"/>
      <c r="BA1390" s="20"/>
      <c r="BB1390" s="21"/>
      <c r="BC1390" s="22" t="s">
        <v>2179</v>
      </c>
      <c r="BD1390" s="77"/>
      <c r="BE1390" s="91"/>
      <c r="BF1390" s="91"/>
      <c r="BG1390" s="92"/>
      <c r="BH1390"/>
      <c r="BI1390"/>
      <c r="BJ1390"/>
      <c r="BK1390"/>
      <c r="BL1390"/>
      <c r="BM1390"/>
      <c r="BN1390"/>
      <c r="BO1390"/>
      <c r="BP1390"/>
      <c r="BQ1390"/>
      <c r="BR1390"/>
      <c r="BS1390"/>
      <c r="BT1390" s="92"/>
      <c r="BU1390" s="92"/>
      <c r="BV1390" s="92"/>
      <c r="BW1390" s="5"/>
      <c r="BX1390" s="5"/>
      <c r="BY1390" s="5"/>
      <c r="BZ1390" s="5"/>
      <c r="CA1390" s="5"/>
      <c r="CB1390" s="5"/>
      <c r="CC1390" s="5"/>
      <c r="CD1390" s="440"/>
      <c r="CE1390" s="440"/>
      <c r="CF1390" s="441"/>
      <c r="CG1390" s="442"/>
      <c r="CH1390" s="443"/>
      <c r="CI1390" s="443"/>
      <c r="CJ1390" s="443"/>
      <c r="CK1390" s="443"/>
      <c r="CL1390" s="4"/>
      <c r="CM1390" s="4"/>
      <c r="CN1390" s="5"/>
      <c r="CO1390" s="4"/>
      <c r="CP1390" s="444"/>
      <c r="CQ1390" s="445"/>
      <c r="CR1390" s="446"/>
      <c r="CS1390" s="446"/>
      <c r="CT1390" s="444"/>
      <c r="CU1390" s="444"/>
      <c r="CV1390" s="444"/>
      <c r="CW1390" s="444"/>
      <c r="CX1390" s="447"/>
      <c r="CY1390" s="447"/>
      <c r="CZ1390" s="447"/>
      <c r="DA1390" s="447"/>
      <c r="DB1390" s="448"/>
      <c r="DC1390" s="448"/>
      <c r="DD1390" s="446"/>
      <c r="DE1390" s="439"/>
      <c r="DF1390" s="439"/>
      <c r="DG1390" s="439"/>
      <c r="DH1390" s="439"/>
      <c r="DI1390" s="439"/>
      <c r="DJ1390" s="439"/>
      <c r="DK1390" s="439"/>
      <c r="DL1390" s="446"/>
      <c r="DM1390" s="446"/>
      <c r="DN1390" s="444"/>
      <c r="DO1390" s="444"/>
      <c r="DP1390" s="444"/>
      <c r="DQ1390" s="444"/>
      <c r="DR1390" s="444"/>
      <c r="DS1390" s="441"/>
      <c r="DT1390" s="449"/>
      <c r="DU1390" s="450"/>
      <c r="DV1390" s="450"/>
      <c r="DW1390" s="450"/>
      <c r="DX1390" s="450"/>
      <c r="DY1390" s="450"/>
      <c r="DZ1390" s="450"/>
      <c r="EA1390" s="450"/>
      <c r="EB1390" s="450"/>
      <c r="EC1390" s="450"/>
      <c r="ED1390" s="450"/>
      <c r="EE1390" s="446"/>
      <c r="EF1390" s="446"/>
      <c r="EL1390" s="4"/>
      <c r="EM1390" s="4"/>
      <c r="EN1390" s="5"/>
      <c r="EO1390" s="4"/>
      <c r="FA1390" s="23"/>
      <c r="FB1390" s="24"/>
      <c r="FC1390" s="75"/>
      <c r="FD1390" s="76"/>
      <c r="FF1390" s="89"/>
      <c r="IA1390" s="214"/>
      <c r="IB1390" s="215"/>
      <c r="IC1390" s="214"/>
      <c r="ID1390" s="215"/>
      <c r="IE1390" s="214"/>
      <c r="IF1390" s="214"/>
      <c r="IG1390" s="214"/>
      <c r="IH1390" s="233"/>
      <c r="II1390" s="160"/>
      <c r="IJ1390" s="217"/>
      <c r="IK1390" s="218"/>
      <c r="IL1390" s="218"/>
      <c r="IM1390" s="218"/>
      <c r="IO1390" s="391"/>
    </row>
    <row r="1391" spans="1:249" s="6" customFormat="1" ht="15" x14ac:dyDescent="0.2">
      <c r="A1391" s="467">
        <v>1</v>
      </c>
      <c r="B1391" s="467" t="s">
        <v>2157</v>
      </c>
      <c r="C1391" s="393" t="s">
        <v>1415</v>
      </c>
      <c r="D1391" s="468"/>
      <c r="E1391" s="462" t="s">
        <v>2136</v>
      </c>
      <c r="F1391" s="14" t="s">
        <v>2146</v>
      </c>
      <c r="G1391" s="14" t="s">
        <v>2153</v>
      </c>
      <c r="H1391" s="469" t="s">
        <v>2149</v>
      </c>
      <c r="I1391" s="462"/>
      <c r="J1391" s="456"/>
      <c r="K1391" s="11"/>
      <c r="L1391" s="11"/>
      <c r="M1391" s="14"/>
      <c r="N1391" s="470"/>
      <c r="O1391" s="14"/>
      <c r="P1391" s="14"/>
      <c r="Q1391" s="14"/>
      <c r="R1391" s="14"/>
      <c r="S1391" s="14"/>
      <c r="T1391" s="469"/>
      <c r="U1391" s="454"/>
      <c r="V1391" s="454"/>
      <c r="W1391" s="9"/>
      <c r="X1391" s="9"/>
      <c r="Y1391" s="10"/>
      <c r="Z1391" s="495">
        <v>2</v>
      </c>
      <c r="AA1391" s="11"/>
      <c r="AB1391" s="472"/>
      <c r="AC1391" s="473"/>
      <c r="AD1391" s="473"/>
      <c r="AE1391" s="496">
        <v>2</v>
      </c>
      <c r="AF1391" s="12"/>
      <c r="AG1391" s="12"/>
      <c r="AH1391" s="13"/>
      <c r="AI1391" s="14"/>
      <c r="AJ1391" s="14"/>
      <c r="AK1391" s="7"/>
      <c r="AL1391" s="7"/>
      <c r="AM1391" s="15"/>
      <c r="AN1391" s="15"/>
      <c r="AO1391" s="8"/>
      <c r="AP1391" s="453" t="s">
        <v>816</v>
      </c>
      <c r="AQ1391" s="17"/>
      <c r="AR1391" s="18"/>
      <c r="AS1391" s="19"/>
      <c r="AT1391" s="19"/>
      <c r="AU1391" s="19"/>
      <c r="AV1391" s="19"/>
      <c r="AW1391" s="19"/>
      <c r="AX1391" s="19"/>
      <c r="AY1391" s="19"/>
      <c r="AZ1391" s="20"/>
      <c r="BA1391" s="20"/>
      <c r="BB1391" s="21"/>
      <c r="BC1391" s="22" t="s">
        <v>2179</v>
      </c>
      <c r="BD1391" s="77"/>
      <c r="BE1391" s="91"/>
      <c r="BF1391" s="91"/>
      <c r="BG1391" s="92"/>
      <c r="BH1391"/>
      <c r="BI1391"/>
      <c r="BJ1391"/>
      <c r="BK1391"/>
      <c r="BL1391"/>
      <c r="BM1391"/>
      <c r="BN1391"/>
      <c r="BO1391"/>
      <c r="BP1391"/>
      <c r="BQ1391"/>
      <c r="BR1391"/>
      <c r="BS1391"/>
      <c r="BT1391" s="92"/>
      <c r="BU1391" s="92"/>
      <c r="BV1391" s="92"/>
      <c r="BW1391" s="5"/>
      <c r="BX1391" s="5"/>
      <c r="BY1391" s="5"/>
      <c r="BZ1391" s="5"/>
      <c r="CA1391" s="5"/>
      <c r="CB1391" s="5"/>
      <c r="CC1391" s="5"/>
      <c r="CD1391" s="440"/>
      <c r="CE1391" s="440"/>
      <c r="CF1391" s="441"/>
      <c r="CG1391" s="442"/>
      <c r="CH1391" s="443"/>
      <c r="CI1391" s="443"/>
      <c r="CJ1391" s="443"/>
      <c r="CK1391" s="443"/>
      <c r="CL1391" s="4"/>
      <c r="CM1391" s="4"/>
      <c r="CN1391" s="5"/>
      <c r="CO1391" s="4"/>
      <c r="CP1391" s="444"/>
      <c r="CQ1391" s="445"/>
      <c r="CR1391" s="446"/>
      <c r="CS1391" s="446"/>
      <c r="CT1391" s="444"/>
      <c r="CU1391" s="444"/>
      <c r="CV1391" s="444"/>
      <c r="CW1391" s="444"/>
      <c r="CX1391" s="447"/>
      <c r="CY1391" s="447"/>
      <c r="CZ1391" s="447"/>
      <c r="DA1391" s="447"/>
      <c r="DB1391" s="448"/>
      <c r="DC1391" s="448"/>
      <c r="DD1391" s="446"/>
      <c r="DE1391" s="439"/>
      <c r="DF1391" s="439"/>
      <c r="DG1391" s="439"/>
      <c r="DH1391" s="439"/>
      <c r="DI1391" s="439"/>
      <c r="DJ1391" s="439"/>
      <c r="DK1391" s="439"/>
      <c r="DL1391" s="446"/>
      <c r="DM1391" s="446"/>
      <c r="DN1391" s="444"/>
      <c r="DO1391" s="444"/>
      <c r="DP1391" s="444"/>
      <c r="DQ1391" s="444"/>
      <c r="DR1391" s="444"/>
      <c r="DS1391" s="441"/>
      <c r="DT1391" s="449"/>
      <c r="DU1391" s="450"/>
      <c r="DV1391" s="450"/>
      <c r="DW1391" s="450"/>
      <c r="DX1391" s="450"/>
      <c r="DY1391" s="450"/>
      <c r="DZ1391" s="450"/>
      <c r="EA1391" s="450"/>
      <c r="EB1391" s="450"/>
      <c r="EC1391" s="450"/>
      <c r="ED1391" s="450"/>
      <c r="EE1391" s="446"/>
      <c r="EF1391" s="446"/>
      <c r="EL1391" s="4"/>
      <c r="EM1391" s="4"/>
      <c r="EN1391" s="5"/>
      <c r="EO1391" s="4"/>
      <c r="FA1391" s="23"/>
      <c r="FB1391" s="24"/>
      <c r="FC1391" s="75"/>
      <c r="FD1391" s="76"/>
      <c r="FF1391" s="89"/>
      <c r="IA1391" s="214"/>
      <c r="IB1391" s="215"/>
      <c r="IC1391" s="214"/>
      <c r="ID1391" s="215"/>
      <c r="IE1391" s="214"/>
      <c r="IF1391" s="214"/>
      <c r="IG1391" s="214"/>
      <c r="IH1391" s="233"/>
      <c r="II1391" s="160"/>
      <c r="IJ1391" s="217"/>
      <c r="IK1391" s="218"/>
      <c r="IL1391" s="218"/>
      <c r="IM1391" s="218"/>
      <c r="IO1391" s="391"/>
    </row>
    <row r="1392" spans="1:249" s="6" customFormat="1" ht="15" x14ac:dyDescent="0.2">
      <c r="A1392" s="467" t="s">
        <v>2195</v>
      </c>
      <c r="B1392" s="467" t="s">
        <v>2149</v>
      </c>
      <c r="C1392" s="393" t="s">
        <v>1416</v>
      </c>
      <c r="D1392" s="468"/>
      <c r="E1392" s="462" t="s">
        <v>2137</v>
      </c>
      <c r="F1392" s="14" t="s">
        <v>2149</v>
      </c>
      <c r="G1392" s="14" t="s">
        <v>2149</v>
      </c>
      <c r="H1392" s="469" t="s">
        <v>2149</v>
      </c>
      <c r="I1392" s="462"/>
      <c r="J1392" s="456"/>
      <c r="K1392" s="11"/>
      <c r="L1392" s="11"/>
      <c r="M1392" s="14"/>
      <c r="N1392" s="470"/>
      <c r="O1392" s="14"/>
      <c r="P1392" s="14"/>
      <c r="Q1392" s="14"/>
      <c r="R1392" s="14"/>
      <c r="S1392" s="14"/>
      <c r="T1392" s="469"/>
      <c r="U1392" s="454"/>
      <c r="V1392" s="454"/>
      <c r="W1392" s="9"/>
      <c r="X1392" s="9"/>
      <c r="Y1392" s="10"/>
      <c r="Z1392" s="495" t="s">
        <v>2195</v>
      </c>
      <c r="AA1392" s="11"/>
      <c r="AB1392" s="472"/>
      <c r="AC1392" s="473"/>
      <c r="AD1392" s="473"/>
      <c r="AE1392" s="496" t="s">
        <v>2195</v>
      </c>
      <c r="AF1392" s="12"/>
      <c r="AG1392" s="12"/>
      <c r="AH1392" s="13"/>
      <c r="AI1392" s="14"/>
      <c r="AJ1392" s="14"/>
      <c r="AK1392" s="7"/>
      <c r="AL1392" s="7"/>
      <c r="AM1392" s="15"/>
      <c r="AN1392" s="15"/>
      <c r="AO1392" s="8"/>
      <c r="AP1392" s="453" t="s">
        <v>817</v>
      </c>
      <c r="AQ1392" s="17"/>
      <c r="AR1392" s="18"/>
      <c r="AS1392" s="19"/>
      <c r="AT1392" s="19"/>
      <c r="AU1392" s="19"/>
      <c r="AV1392" s="19"/>
      <c r="AW1392" s="19"/>
      <c r="AX1392" s="19"/>
      <c r="AY1392" s="19"/>
      <c r="AZ1392" s="20"/>
      <c r="BA1392" s="20"/>
      <c r="BB1392" s="21"/>
      <c r="BC1392" s="22" t="s">
        <v>2179</v>
      </c>
      <c r="BD1392" s="77"/>
      <c r="BE1392" s="91"/>
      <c r="BF1392" s="91"/>
      <c r="BG1392" s="92"/>
      <c r="BH1392"/>
      <c r="BI1392"/>
      <c r="BJ1392"/>
      <c r="BK1392"/>
      <c r="BL1392"/>
      <c r="BM1392"/>
      <c r="BN1392"/>
      <c r="BO1392"/>
      <c r="BP1392"/>
      <c r="BQ1392"/>
      <c r="BR1392"/>
      <c r="BS1392"/>
      <c r="BT1392" s="92"/>
      <c r="BU1392" s="92"/>
      <c r="BV1392" s="92"/>
      <c r="BW1392" s="5"/>
      <c r="BX1392" s="5"/>
      <c r="BY1392" s="5"/>
      <c r="BZ1392" s="5"/>
      <c r="CA1392" s="5"/>
      <c r="CB1392" s="5"/>
      <c r="CC1392" s="5"/>
      <c r="CD1392" s="440"/>
      <c r="CE1392" s="440"/>
      <c r="CF1392" s="441"/>
      <c r="CG1392" s="442"/>
      <c r="CH1392" s="443"/>
      <c r="CI1392" s="443"/>
      <c r="CJ1392" s="443"/>
      <c r="CK1392" s="443"/>
      <c r="CL1392" s="4"/>
      <c r="CM1392" s="4"/>
      <c r="CN1392" s="5"/>
      <c r="CO1392" s="4"/>
      <c r="CP1392" s="444"/>
      <c r="CQ1392" s="445"/>
      <c r="CR1392" s="446"/>
      <c r="CS1392" s="446"/>
      <c r="CT1392" s="444"/>
      <c r="CU1392" s="444"/>
      <c r="CV1392" s="444"/>
      <c r="CW1392" s="444"/>
      <c r="CX1392" s="447"/>
      <c r="CY1392" s="447"/>
      <c r="CZ1392" s="447"/>
      <c r="DA1392" s="447"/>
      <c r="DB1392" s="448"/>
      <c r="DC1392" s="448"/>
      <c r="DD1392" s="446"/>
      <c r="DE1392" s="439"/>
      <c r="DF1392" s="439"/>
      <c r="DG1392" s="439"/>
      <c r="DH1392" s="439"/>
      <c r="DI1392" s="439"/>
      <c r="DJ1392" s="439"/>
      <c r="DK1392" s="439"/>
      <c r="DL1392" s="446"/>
      <c r="DM1392" s="446"/>
      <c r="DN1392" s="444"/>
      <c r="DO1392" s="444"/>
      <c r="DP1392" s="444"/>
      <c r="DQ1392" s="444"/>
      <c r="DR1392" s="444"/>
      <c r="DS1392" s="441"/>
      <c r="DT1392" s="449"/>
      <c r="DU1392" s="450"/>
      <c r="DV1392" s="450"/>
      <c r="DW1392" s="450"/>
      <c r="DX1392" s="450"/>
      <c r="DY1392" s="450"/>
      <c r="DZ1392" s="450"/>
      <c r="EA1392" s="450"/>
      <c r="EB1392" s="450"/>
      <c r="EC1392" s="450"/>
      <c r="ED1392" s="450"/>
      <c r="EE1392" s="446"/>
      <c r="EF1392" s="446"/>
      <c r="EL1392" s="4"/>
      <c r="EM1392" s="4"/>
      <c r="EN1392" s="5"/>
      <c r="EO1392" s="4"/>
      <c r="FA1392" s="23"/>
      <c r="FB1392" s="24"/>
      <c r="FC1392" s="75"/>
      <c r="FD1392" s="76"/>
      <c r="FF1392" s="89"/>
      <c r="IA1392" s="214"/>
      <c r="IB1392" s="215"/>
      <c r="IC1392" s="214"/>
      <c r="ID1392" s="215"/>
      <c r="IE1392" s="214"/>
      <c r="IF1392" s="214"/>
      <c r="IG1392" s="214"/>
      <c r="IH1392" s="233"/>
      <c r="II1392" s="160"/>
      <c r="IJ1392" s="217"/>
      <c r="IK1392" s="218"/>
      <c r="IL1392" s="218"/>
      <c r="IM1392" s="218"/>
      <c r="IO1392" s="391"/>
    </row>
    <row r="1393" spans="1:249" s="6" customFormat="1" ht="15" x14ac:dyDescent="0.2">
      <c r="A1393" s="467">
        <v>2</v>
      </c>
      <c r="B1393" s="467" t="s">
        <v>2149</v>
      </c>
      <c r="C1393" s="393" t="s">
        <v>1417</v>
      </c>
      <c r="D1393" s="468"/>
      <c r="E1393" s="462" t="s">
        <v>2137</v>
      </c>
      <c r="F1393" s="14" t="s">
        <v>2147</v>
      </c>
      <c r="G1393" s="14" t="s">
        <v>2154</v>
      </c>
      <c r="H1393" s="469" t="s">
        <v>2149</v>
      </c>
      <c r="I1393" s="462"/>
      <c r="J1393" s="456"/>
      <c r="K1393" s="11"/>
      <c r="L1393" s="11"/>
      <c r="M1393" s="14"/>
      <c r="N1393" s="470"/>
      <c r="O1393" s="14"/>
      <c r="P1393" s="14"/>
      <c r="Q1393" s="14"/>
      <c r="R1393" s="14"/>
      <c r="S1393" s="14"/>
      <c r="T1393" s="469"/>
      <c r="U1393" s="454"/>
      <c r="V1393" s="454"/>
      <c r="W1393" s="9"/>
      <c r="X1393" s="9"/>
      <c r="Y1393" s="10"/>
      <c r="Z1393" s="495">
        <v>2</v>
      </c>
      <c r="AA1393" s="11"/>
      <c r="AB1393" s="472"/>
      <c r="AC1393" s="473"/>
      <c r="AD1393" s="473"/>
      <c r="AE1393" s="496">
        <v>3</v>
      </c>
      <c r="AF1393" s="12"/>
      <c r="AG1393" s="12"/>
      <c r="AH1393" s="13"/>
      <c r="AI1393" s="14"/>
      <c r="AJ1393" s="14"/>
      <c r="AK1393" s="7"/>
      <c r="AL1393" s="7"/>
      <c r="AM1393" s="15"/>
      <c r="AN1393" s="15"/>
      <c r="AO1393" s="8"/>
      <c r="AP1393" s="453" t="s">
        <v>818</v>
      </c>
      <c r="AQ1393" s="17"/>
      <c r="AR1393" s="18"/>
      <c r="AS1393" s="19"/>
      <c r="AT1393" s="19"/>
      <c r="AU1393" s="19"/>
      <c r="AV1393" s="19"/>
      <c r="AW1393" s="19"/>
      <c r="AX1393" s="19"/>
      <c r="AY1393" s="19"/>
      <c r="AZ1393" s="20"/>
      <c r="BA1393" s="20"/>
      <c r="BB1393" s="21"/>
      <c r="BC1393" s="22" t="s">
        <v>2179</v>
      </c>
      <c r="BD1393" s="77"/>
      <c r="BE1393" s="91"/>
      <c r="BF1393" s="91"/>
      <c r="BG1393" s="92"/>
      <c r="BH1393"/>
      <c r="BI1393"/>
      <c r="BJ1393"/>
      <c r="BK1393"/>
      <c r="BL1393"/>
      <c r="BM1393"/>
      <c r="BN1393"/>
      <c r="BO1393"/>
      <c r="BP1393"/>
      <c r="BQ1393"/>
      <c r="BR1393"/>
      <c r="BS1393"/>
      <c r="BT1393" s="92"/>
      <c r="BU1393" s="92"/>
      <c r="BV1393" s="92"/>
      <c r="BW1393" s="5"/>
      <c r="BX1393" s="5"/>
      <c r="BY1393" s="5"/>
      <c r="BZ1393" s="5"/>
      <c r="CA1393" s="5"/>
      <c r="CB1393" s="5"/>
      <c r="CC1393" s="5"/>
      <c r="CD1393" s="440"/>
      <c r="CE1393" s="440"/>
      <c r="CF1393" s="441"/>
      <c r="CG1393" s="442"/>
      <c r="CH1393" s="443"/>
      <c r="CI1393" s="443"/>
      <c r="CJ1393" s="443"/>
      <c r="CK1393" s="443"/>
      <c r="CL1393" s="4"/>
      <c r="CM1393" s="4"/>
      <c r="CN1393" s="5"/>
      <c r="CO1393" s="4"/>
      <c r="CP1393" s="444"/>
      <c r="CQ1393" s="445"/>
      <c r="CR1393" s="446"/>
      <c r="CS1393" s="446"/>
      <c r="CT1393" s="444"/>
      <c r="CU1393" s="444"/>
      <c r="CV1393" s="444"/>
      <c r="CW1393" s="444"/>
      <c r="CX1393" s="447"/>
      <c r="CY1393" s="447"/>
      <c r="CZ1393" s="447"/>
      <c r="DA1393" s="447"/>
      <c r="DB1393" s="448"/>
      <c r="DC1393" s="448"/>
      <c r="DD1393" s="446"/>
      <c r="DE1393" s="439"/>
      <c r="DF1393" s="439"/>
      <c r="DG1393" s="439"/>
      <c r="DH1393" s="439"/>
      <c r="DI1393" s="439"/>
      <c r="DJ1393" s="439"/>
      <c r="DK1393" s="439"/>
      <c r="DL1393" s="446"/>
      <c r="DM1393" s="446"/>
      <c r="DN1393" s="444"/>
      <c r="DO1393" s="444"/>
      <c r="DP1393" s="444"/>
      <c r="DQ1393" s="444"/>
      <c r="DR1393" s="444"/>
      <c r="DS1393" s="441"/>
      <c r="DT1393" s="449"/>
      <c r="DU1393" s="450"/>
      <c r="DV1393" s="450"/>
      <c r="DW1393" s="450"/>
      <c r="DX1393" s="450"/>
      <c r="DY1393" s="450"/>
      <c r="DZ1393" s="450"/>
      <c r="EA1393" s="450"/>
      <c r="EB1393" s="450"/>
      <c r="EC1393" s="450"/>
      <c r="ED1393" s="450"/>
      <c r="EE1393" s="446"/>
      <c r="EF1393" s="446"/>
      <c r="EL1393" s="4"/>
      <c r="EM1393" s="4"/>
      <c r="EN1393" s="5"/>
      <c r="EO1393" s="4"/>
      <c r="FA1393" s="23"/>
      <c r="FB1393" s="24"/>
      <c r="FC1393" s="75"/>
      <c r="FD1393" s="76"/>
      <c r="FF1393" s="89"/>
      <c r="IA1393" s="214"/>
      <c r="IB1393" s="215"/>
      <c r="IC1393" s="214"/>
      <c r="ID1393" s="215"/>
      <c r="IE1393" s="214"/>
      <c r="IF1393" s="214"/>
      <c r="IG1393" s="214"/>
      <c r="IH1393" s="233"/>
      <c r="II1393" s="160"/>
      <c r="IJ1393" s="217"/>
      <c r="IK1393" s="218"/>
      <c r="IL1393" s="218"/>
      <c r="IM1393" s="218"/>
      <c r="IO1393" s="391"/>
    </row>
    <row r="1394" spans="1:249" s="6" customFormat="1" ht="15" x14ac:dyDescent="0.2">
      <c r="A1394" s="467" t="s">
        <v>2166</v>
      </c>
      <c r="B1394" s="467" t="s">
        <v>1969</v>
      </c>
      <c r="C1394" s="393" t="s">
        <v>1418</v>
      </c>
      <c r="D1394" s="468"/>
      <c r="E1394" s="462" t="s">
        <v>2138</v>
      </c>
      <c r="F1394" s="14" t="s">
        <v>2149</v>
      </c>
      <c r="G1394" s="14" t="s">
        <v>2153</v>
      </c>
      <c r="H1394" s="469" t="s">
        <v>2149</v>
      </c>
      <c r="I1394" s="462"/>
      <c r="J1394" s="456"/>
      <c r="K1394" s="11"/>
      <c r="L1394" s="11"/>
      <c r="M1394" s="14"/>
      <c r="N1394" s="470"/>
      <c r="O1394" s="14"/>
      <c r="P1394" s="14"/>
      <c r="Q1394" s="14"/>
      <c r="R1394" s="14"/>
      <c r="S1394" s="14"/>
      <c r="T1394" s="469"/>
      <c r="U1394" s="454"/>
      <c r="V1394" s="454"/>
      <c r="W1394" s="9"/>
      <c r="X1394" s="9"/>
      <c r="Y1394" s="10"/>
      <c r="Z1394" s="495">
        <v>3</v>
      </c>
      <c r="AA1394" s="11"/>
      <c r="AB1394" s="472"/>
      <c r="AC1394" s="473"/>
      <c r="AD1394" s="473"/>
      <c r="AE1394" s="496" t="s">
        <v>2166</v>
      </c>
      <c r="AF1394" s="12"/>
      <c r="AG1394" s="12"/>
      <c r="AH1394" s="13"/>
      <c r="AI1394" s="14"/>
      <c r="AJ1394" s="14"/>
      <c r="AK1394" s="7"/>
      <c r="AL1394" s="7"/>
      <c r="AM1394" s="15"/>
      <c r="AN1394" s="15"/>
      <c r="AO1394" s="8"/>
      <c r="AP1394" s="453" t="s">
        <v>819</v>
      </c>
      <c r="AQ1394" s="17"/>
      <c r="AR1394" s="18"/>
      <c r="AS1394" s="19"/>
      <c r="AT1394" s="19"/>
      <c r="AU1394" s="19"/>
      <c r="AV1394" s="19"/>
      <c r="AW1394" s="19"/>
      <c r="AX1394" s="19"/>
      <c r="AY1394" s="19"/>
      <c r="AZ1394" s="20"/>
      <c r="BA1394" s="20"/>
      <c r="BB1394" s="21"/>
      <c r="BC1394" s="22" t="s">
        <v>2179</v>
      </c>
      <c r="BD1394" s="77"/>
      <c r="BE1394" s="91"/>
      <c r="BF1394" s="91"/>
      <c r="BG1394" s="92"/>
      <c r="BH1394"/>
      <c r="BI1394"/>
      <c r="BJ1394"/>
      <c r="BK1394"/>
      <c r="BL1394"/>
      <c r="BM1394"/>
      <c r="BN1394"/>
      <c r="BO1394"/>
      <c r="BP1394"/>
      <c r="BQ1394"/>
      <c r="BR1394"/>
      <c r="BS1394"/>
      <c r="BT1394" s="92"/>
      <c r="BU1394" s="92"/>
      <c r="BV1394" s="92"/>
      <c r="BW1394" s="5"/>
      <c r="BX1394" s="5"/>
      <c r="BY1394" s="5"/>
      <c r="BZ1394" s="5"/>
      <c r="CA1394" s="5"/>
      <c r="CB1394" s="5"/>
      <c r="CC1394" s="5"/>
      <c r="CD1394" s="440"/>
      <c r="CE1394" s="440"/>
      <c r="CF1394" s="441"/>
      <c r="CG1394" s="442"/>
      <c r="CH1394" s="443"/>
      <c r="CI1394" s="443"/>
      <c r="CJ1394" s="443"/>
      <c r="CK1394" s="443"/>
      <c r="CL1394" s="4"/>
      <c r="CM1394" s="4"/>
      <c r="CN1394" s="5"/>
      <c r="CO1394" s="4"/>
      <c r="CP1394" s="444"/>
      <c r="CQ1394" s="445"/>
      <c r="CR1394" s="446"/>
      <c r="CS1394" s="446"/>
      <c r="CT1394" s="444"/>
      <c r="CU1394" s="444"/>
      <c r="CV1394" s="444"/>
      <c r="CW1394" s="444"/>
      <c r="CX1394" s="447"/>
      <c r="CY1394" s="447"/>
      <c r="CZ1394" s="447"/>
      <c r="DA1394" s="447"/>
      <c r="DB1394" s="448"/>
      <c r="DC1394" s="448"/>
      <c r="DD1394" s="446"/>
      <c r="DE1394" s="439"/>
      <c r="DF1394" s="439"/>
      <c r="DG1394" s="439"/>
      <c r="DH1394" s="439"/>
      <c r="DI1394" s="439"/>
      <c r="DJ1394" s="439"/>
      <c r="DK1394" s="439"/>
      <c r="DL1394" s="446"/>
      <c r="DM1394" s="446"/>
      <c r="DN1394" s="444"/>
      <c r="DO1394" s="444"/>
      <c r="DP1394" s="444"/>
      <c r="DQ1394" s="444"/>
      <c r="DR1394" s="444"/>
      <c r="DS1394" s="441"/>
      <c r="DT1394" s="449"/>
      <c r="DU1394" s="450"/>
      <c r="DV1394" s="450"/>
      <c r="DW1394" s="450"/>
      <c r="DX1394" s="450"/>
      <c r="DY1394" s="450"/>
      <c r="DZ1394" s="450"/>
      <c r="EA1394" s="450"/>
      <c r="EB1394" s="450"/>
      <c r="EC1394" s="450"/>
      <c r="ED1394" s="450"/>
      <c r="EE1394" s="446"/>
      <c r="EF1394" s="446"/>
      <c r="EL1394" s="4"/>
      <c r="EM1394" s="4"/>
      <c r="EN1394" s="5"/>
      <c r="EO1394" s="4"/>
      <c r="FA1394" s="23"/>
      <c r="FB1394" s="24"/>
      <c r="FC1394" s="75"/>
      <c r="FD1394" s="76"/>
      <c r="FF1394" s="89"/>
      <c r="IA1394" s="214"/>
      <c r="IB1394" s="215"/>
      <c r="IC1394" s="214"/>
      <c r="ID1394" s="215"/>
      <c r="IE1394" s="214"/>
      <c r="IF1394" s="214"/>
      <c r="IG1394" s="214"/>
      <c r="IH1394" s="233"/>
      <c r="II1394" s="160"/>
      <c r="IJ1394" s="217"/>
      <c r="IK1394" s="218"/>
      <c r="IL1394" s="218"/>
      <c r="IM1394" s="218"/>
      <c r="IO1394" s="391"/>
    </row>
    <row r="1395" spans="1:249" s="6" customFormat="1" ht="15" x14ac:dyDescent="0.2">
      <c r="A1395" s="467" t="s">
        <v>2195</v>
      </c>
      <c r="B1395" s="467" t="s">
        <v>2149</v>
      </c>
      <c r="C1395" s="393" t="s">
        <v>1419</v>
      </c>
      <c r="D1395" s="468"/>
      <c r="E1395" s="462" t="s">
        <v>2141</v>
      </c>
      <c r="F1395" s="14" t="s">
        <v>2149</v>
      </c>
      <c r="G1395" s="14" t="s">
        <v>2149</v>
      </c>
      <c r="H1395" s="469" t="s">
        <v>2149</v>
      </c>
      <c r="I1395" s="462"/>
      <c r="J1395" s="456"/>
      <c r="K1395" s="11"/>
      <c r="L1395" s="11"/>
      <c r="M1395" s="14"/>
      <c r="N1395" s="470"/>
      <c r="O1395" s="14"/>
      <c r="P1395" s="14"/>
      <c r="Q1395" s="14"/>
      <c r="R1395" s="14"/>
      <c r="S1395" s="14"/>
      <c r="T1395" s="469"/>
      <c r="U1395" s="454"/>
      <c r="V1395" s="454"/>
      <c r="W1395" s="9"/>
      <c r="X1395" s="9"/>
      <c r="Y1395" s="10"/>
      <c r="Z1395" s="495" t="s">
        <v>2195</v>
      </c>
      <c r="AA1395" s="11"/>
      <c r="AB1395" s="472"/>
      <c r="AC1395" s="473"/>
      <c r="AD1395" s="473"/>
      <c r="AE1395" s="496" t="s">
        <v>2195</v>
      </c>
      <c r="AF1395" s="12"/>
      <c r="AG1395" s="12"/>
      <c r="AH1395" s="13"/>
      <c r="AI1395" s="14"/>
      <c r="AJ1395" s="14"/>
      <c r="AK1395" s="7"/>
      <c r="AL1395" s="7"/>
      <c r="AM1395" s="15"/>
      <c r="AN1395" s="15"/>
      <c r="AO1395" s="8"/>
      <c r="AP1395" s="453" t="s">
        <v>820</v>
      </c>
      <c r="AQ1395" s="17"/>
      <c r="AR1395" s="18"/>
      <c r="AS1395" s="19"/>
      <c r="AT1395" s="19"/>
      <c r="AU1395" s="19"/>
      <c r="AV1395" s="19"/>
      <c r="AW1395" s="19"/>
      <c r="AX1395" s="19"/>
      <c r="AY1395" s="19"/>
      <c r="AZ1395" s="20"/>
      <c r="BA1395" s="20"/>
      <c r="BB1395" s="21"/>
      <c r="BC1395" s="22" t="s">
        <v>2179</v>
      </c>
      <c r="BD1395" s="77"/>
      <c r="BE1395" s="91"/>
      <c r="BF1395" s="91"/>
      <c r="BG1395" s="92"/>
      <c r="BH1395"/>
      <c r="BI1395"/>
      <c r="BJ1395"/>
      <c r="BK1395"/>
      <c r="BL1395"/>
      <c r="BM1395"/>
      <c r="BN1395"/>
      <c r="BO1395"/>
      <c r="BP1395"/>
      <c r="BQ1395"/>
      <c r="BR1395"/>
      <c r="BS1395"/>
      <c r="BT1395" s="92"/>
      <c r="BU1395" s="92"/>
      <c r="BV1395" s="92"/>
      <c r="BW1395" s="5"/>
      <c r="BX1395" s="5"/>
      <c r="BY1395" s="5"/>
      <c r="BZ1395" s="5"/>
      <c r="CA1395" s="5"/>
      <c r="CB1395" s="5"/>
      <c r="CC1395" s="5"/>
      <c r="CD1395" s="440"/>
      <c r="CE1395" s="440"/>
      <c r="CF1395" s="441"/>
      <c r="CG1395" s="442"/>
      <c r="CH1395" s="443"/>
      <c r="CI1395" s="443"/>
      <c r="CJ1395" s="443"/>
      <c r="CK1395" s="443"/>
      <c r="CL1395" s="4"/>
      <c r="CM1395" s="4"/>
      <c r="CN1395" s="5"/>
      <c r="CO1395" s="4"/>
      <c r="CP1395" s="444"/>
      <c r="CQ1395" s="445"/>
      <c r="CR1395" s="446"/>
      <c r="CS1395" s="446"/>
      <c r="CT1395" s="444"/>
      <c r="CU1395" s="444"/>
      <c r="CV1395" s="444"/>
      <c r="CW1395" s="444"/>
      <c r="CX1395" s="447"/>
      <c r="CY1395" s="447"/>
      <c r="CZ1395" s="447"/>
      <c r="DA1395" s="447"/>
      <c r="DB1395" s="448"/>
      <c r="DC1395" s="448"/>
      <c r="DD1395" s="446"/>
      <c r="DE1395" s="439"/>
      <c r="DF1395" s="439"/>
      <c r="DG1395" s="439"/>
      <c r="DH1395" s="439"/>
      <c r="DI1395" s="439"/>
      <c r="DJ1395" s="439"/>
      <c r="DK1395" s="439"/>
      <c r="DL1395" s="446"/>
      <c r="DM1395" s="446"/>
      <c r="DN1395" s="444"/>
      <c r="DO1395" s="444"/>
      <c r="DP1395" s="444"/>
      <c r="DQ1395" s="444"/>
      <c r="DR1395" s="444"/>
      <c r="DS1395" s="441"/>
      <c r="DT1395" s="449"/>
      <c r="DU1395" s="450"/>
      <c r="DV1395" s="450"/>
      <c r="DW1395" s="450"/>
      <c r="DX1395" s="450"/>
      <c r="DY1395" s="450"/>
      <c r="DZ1395" s="450"/>
      <c r="EA1395" s="450"/>
      <c r="EB1395" s="450"/>
      <c r="EC1395" s="450"/>
      <c r="ED1395" s="450"/>
      <c r="EE1395" s="446"/>
      <c r="EF1395" s="446"/>
      <c r="EL1395" s="4"/>
      <c r="EM1395" s="4"/>
      <c r="EN1395" s="5"/>
      <c r="EO1395" s="4"/>
      <c r="FA1395" s="23"/>
      <c r="FB1395" s="24"/>
      <c r="FC1395" s="75"/>
      <c r="FD1395" s="76"/>
      <c r="FF1395" s="89"/>
      <c r="IA1395" s="214"/>
      <c r="IB1395" s="215"/>
      <c r="IC1395" s="214"/>
      <c r="ID1395" s="215"/>
      <c r="IE1395" s="214"/>
      <c r="IF1395" s="214"/>
      <c r="IG1395" s="214"/>
      <c r="IH1395" s="233"/>
      <c r="II1395" s="160"/>
      <c r="IJ1395" s="217"/>
      <c r="IK1395" s="218"/>
      <c r="IL1395" s="218"/>
      <c r="IM1395" s="218"/>
      <c r="IO1395" s="391"/>
    </row>
    <row r="1396" spans="1:249" s="6" customFormat="1" ht="15" x14ac:dyDescent="0.2">
      <c r="A1396" s="467" t="s">
        <v>2195</v>
      </c>
      <c r="B1396" s="467" t="s">
        <v>2149</v>
      </c>
      <c r="C1396" s="393" t="s">
        <v>1420</v>
      </c>
      <c r="D1396" s="468"/>
      <c r="E1396" s="462" t="s">
        <v>2139</v>
      </c>
      <c r="F1396" s="14" t="s">
        <v>2149</v>
      </c>
      <c r="G1396" s="14" t="s">
        <v>2154</v>
      </c>
      <c r="H1396" s="469" t="s">
        <v>2149</v>
      </c>
      <c r="I1396" s="462"/>
      <c r="J1396" s="456"/>
      <c r="K1396" s="11"/>
      <c r="L1396" s="11"/>
      <c r="M1396" s="14"/>
      <c r="N1396" s="470"/>
      <c r="O1396" s="14"/>
      <c r="P1396" s="14"/>
      <c r="Q1396" s="14"/>
      <c r="R1396" s="14"/>
      <c r="S1396" s="14"/>
      <c r="T1396" s="469"/>
      <c r="U1396" s="454"/>
      <c r="V1396" s="454"/>
      <c r="W1396" s="9"/>
      <c r="X1396" s="9"/>
      <c r="Y1396" s="10"/>
      <c r="Z1396" s="495" t="s">
        <v>2195</v>
      </c>
      <c r="AA1396" s="11"/>
      <c r="AB1396" s="472"/>
      <c r="AC1396" s="473"/>
      <c r="AD1396" s="473"/>
      <c r="AE1396" s="496" t="s">
        <v>2195</v>
      </c>
      <c r="AF1396" s="12"/>
      <c r="AG1396" s="12"/>
      <c r="AH1396" s="13"/>
      <c r="AI1396" s="14"/>
      <c r="AJ1396" s="14"/>
      <c r="AK1396" s="7"/>
      <c r="AL1396" s="7"/>
      <c r="AM1396" s="15"/>
      <c r="AN1396" s="15"/>
      <c r="AO1396" s="8"/>
      <c r="AP1396" s="453" t="s">
        <v>821</v>
      </c>
      <c r="AQ1396" s="17"/>
      <c r="AR1396" s="18"/>
      <c r="AS1396" s="19"/>
      <c r="AT1396" s="19"/>
      <c r="AU1396" s="19"/>
      <c r="AV1396" s="19"/>
      <c r="AW1396" s="19"/>
      <c r="AX1396" s="19"/>
      <c r="AY1396" s="19"/>
      <c r="AZ1396" s="20"/>
      <c r="BA1396" s="20"/>
      <c r="BB1396" s="21"/>
      <c r="BC1396" s="22" t="s">
        <v>2179</v>
      </c>
      <c r="BD1396" s="77"/>
      <c r="BE1396" s="91"/>
      <c r="BF1396" s="91"/>
      <c r="BG1396" s="92"/>
      <c r="BH1396"/>
      <c r="BI1396"/>
      <c r="BJ1396"/>
      <c r="BK1396"/>
      <c r="BL1396"/>
      <c r="BM1396"/>
      <c r="BN1396"/>
      <c r="BO1396"/>
      <c r="BP1396"/>
      <c r="BQ1396"/>
      <c r="BR1396"/>
      <c r="BS1396"/>
      <c r="BT1396" s="92"/>
      <c r="BU1396" s="92"/>
      <c r="BV1396" s="92"/>
      <c r="BW1396" s="5"/>
      <c r="BX1396" s="5"/>
      <c r="BY1396" s="5"/>
      <c r="BZ1396" s="5"/>
      <c r="CA1396" s="5"/>
      <c r="CB1396" s="5"/>
      <c r="CC1396" s="5"/>
      <c r="CD1396" s="440"/>
      <c r="CE1396" s="440"/>
      <c r="CF1396" s="441"/>
      <c r="CG1396" s="442"/>
      <c r="CH1396" s="443"/>
      <c r="CI1396" s="443"/>
      <c r="CJ1396" s="443"/>
      <c r="CK1396" s="443"/>
      <c r="CL1396" s="4"/>
      <c r="CM1396" s="4"/>
      <c r="CN1396" s="5"/>
      <c r="CO1396" s="4"/>
      <c r="CP1396" s="444"/>
      <c r="CQ1396" s="445"/>
      <c r="CR1396" s="446"/>
      <c r="CS1396" s="446"/>
      <c r="CT1396" s="444"/>
      <c r="CU1396" s="444"/>
      <c r="CV1396" s="444"/>
      <c r="CW1396" s="444"/>
      <c r="CX1396" s="447"/>
      <c r="CY1396" s="447"/>
      <c r="CZ1396" s="447"/>
      <c r="DA1396" s="447"/>
      <c r="DB1396" s="448"/>
      <c r="DC1396" s="448"/>
      <c r="DD1396" s="446"/>
      <c r="DE1396" s="439"/>
      <c r="DF1396" s="439"/>
      <c r="DG1396" s="439"/>
      <c r="DH1396" s="439"/>
      <c r="DI1396" s="439"/>
      <c r="DJ1396" s="439"/>
      <c r="DK1396" s="439"/>
      <c r="DL1396" s="446"/>
      <c r="DM1396" s="446"/>
      <c r="DN1396" s="444"/>
      <c r="DO1396" s="444"/>
      <c r="DP1396" s="444"/>
      <c r="DQ1396" s="444"/>
      <c r="DR1396" s="444"/>
      <c r="DS1396" s="441"/>
      <c r="DT1396" s="449"/>
      <c r="DU1396" s="450"/>
      <c r="DV1396" s="450"/>
      <c r="DW1396" s="450"/>
      <c r="DX1396" s="450"/>
      <c r="DY1396" s="450"/>
      <c r="DZ1396" s="450"/>
      <c r="EA1396" s="450"/>
      <c r="EB1396" s="450"/>
      <c r="EC1396" s="450"/>
      <c r="ED1396" s="450"/>
      <c r="EE1396" s="446"/>
      <c r="EF1396" s="446"/>
      <c r="EL1396" s="4"/>
      <c r="EM1396" s="4"/>
      <c r="EN1396" s="5"/>
      <c r="EO1396" s="4"/>
      <c r="FA1396" s="23"/>
      <c r="FB1396" s="24"/>
      <c r="FC1396" s="75"/>
      <c r="FD1396" s="76"/>
      <c r="FF1396" s="89"/>
      <c r="IA1396" s="214"/>
      <c r="IB1396" s="215"/>
      <c r="IC1396" s="214"/>
      <c r="ID1396" s="215"/>
      <c r="IE1396" s="214"/>
      <c r="IF1396" s="214"/>
      <c r="IG1396" s="214"/>
      <c r="IH1396" s="233"/>
      <c r="II1396" s="160"/>
      <c r="IJ1396" s="217"/>
      <c r="IK1396" s="218"/>
      <c r="IL1396" s="218"/>
      <c r="IM1396" s="218"/>
      <c r="IO1396" s="391"/>
    </row>
    <row r="1397" spans="1:249" s="6" customFormat="1" ht="15" x14ac:dyDescent="0.2">
      <c r="A1397" s="467" t="s">
        <v>2165</v>
      </c>
      <c r="B1397" s="467" t="s">
        <v>1969</v>
      </c>
      <c r="C1397" s="393" t="s">
        <v>1421</v>
      </c>
      <c r="D1397" s="468"/>
      <c r="E1397" s="462" t="s">
        <v>2136</v>
      </c>
      <c r="F1397" s="14" t="s">
        <v>2149</v>
      </c>
      <c r="G1397" s="14" t="s">
        <v>2149</v>
      </c>
      <c r="H1397" s="469" t="s">
        <v>2149</v>
      </c>
      <c r="I1397" s="462"/>
      <c r="J1397" s="456"/>
      <c r="K1397" s="11"/>
      <c r="L1397" s="11"/>
      <c r="M1397" s="14"/>
      <c r="N1397" s="470"/>
      <c r="O1397" s="14"/>
      <c r="P1397" s="14"/>
      <c r="Q1397" s="14"/>
      <c r="R1397" s="14"/>
      <c r="S1397" s="14"/>
      <c r="T1397" s="469"/>
      <c r="U1397" s="454"/>
      <c r="V1397" s="454"/>
      <c r="W1397" s="9"/>
      <c r="X1397" s="9"/>
      <c r="Y1397" s="10"/>
      <c r="Z1397" s="495">
        <v>3</v>
      </c>
      <c r="AA1397" s="11"/>
      <c r="AB1397" s="472"/>
      <c r="AC1397" s="473"/>
      <c r="AD1397" s="473"/>
      <c r="AE1397" s="496" t="s">
        <v>2166</v>
      </c>
      <c r="AF1397" s="12"/>
      <c r="AG1397" s="12"/>
      <c r="AH1397" s="13"/>
      <c r="AI1397" s="14"/>
      <c r="AJ1397" s="14"/>
      <c r="AK1397" s="7"/>
      <c r="AL1397" s="7"/>
      <c r="AM1397" s="15"/>
      <c r="AN1397" s="15"/>
      <c r="AO1397" s="8"/>
      <c r="AP1397" s="453" t="s">
        <v>822</v>
      </c>
      <c r="AQ1397" s="17"/>
      <c r="AR1397" s="18"/>
      <c r="AS1397" s="19"/>
      <c r="AT1397" s="19"/>
      <c r="AU1397" s="19"/>
      <c r="AV1397" s="19"/>
      <c r="AW1397" s="19"/>
      <c r="AX1397" s="19"/>
      <c r="AY1397" s="19"/>
      <c r="AZ1397" s="20"/>
      <c r="BA1397" s="20"/>
      <c r="BB1397" s="21"/>
      <c r="BC1397" s="22" t="s">
        <v>2179</v>
      </c>
      <c r="BD1397" s="77"/>
      <c r="BE1397" s="91"/>
      <c r="BF1397" s="91"/>
      <c r="BG1397" s="92"/>
      <c r="BH1397"/>
      <c r="BI1397"/>
      <c r="BJ1397"/>
      <c r="BK1397"/>
      <c r="BL1397"/>
      <c r="BM1397"/>
      <c r="BN1397"/>
      <c r="BO1397"/>
      <c r="BP1397"/>
      <c r="BQ1397"/>
      <c r="BR1397"/>
      <c r="BS1397"/>
      <c r="BT1397" s="92"/>
      <c r="BU1397" s="92"/>
      <c r="BV1397" s="92"/>
      <c r="BW1397" s="5"/>
      <c r="BX1397" s="5"/>
      <c r="BY1397" s="5"/>
      <c r="BZ1397" s="5"/>
      <c r="CA1397" s="5"/>
      <c r="CB1397" s="5"/>
      <c r="CC1397" s="5"/>
      <c r="CD1397" s="440"/>
      <c r="CE1397" s="440"/>
      <c r="CF1397" s="441"/>
      <c r="CG1397" s="442"/>
      <c r="CH1397" s="443"/>
      <c r="CI1397" s="443"/>
      <c r="CJ1397" s="443"/>
      <c r="CK1397" s="443"/>
      <c r="CL1397" s="4"/>
      <c r="CM1397" s="4"/>
      <c r="CN1397" s="5"/>
      <c r="CO1397" s="4"/>
      <c r="CP1397" s="444"/>
      <c r="CQ1397" s="445"/>
      <c r="CR1397" s="446"/>
      <c r="CS1397" s="446"/>
      <c r="CT1397" s="444"/>
      <c r="CU1397" s="444"/>
      <c r="CV1397" s="444"/>
      <c r="CW1397" s="444"/>
      <c r="CX1397" s="447"/>
      <c r="CY1397" s="447"/>
      <c r="CZ1397" s="447"/>
      <c r="DA1397" s="447"/>
      <c r="DB1397" s="448"/>
      <c r="DC1397" s="448"/>
      <c r="DD1397" s="446"/>
      <c r="DE1397" s="439"/>
      <c r="DF1397" s="439"/>
      <c r="DG1397" s="439"/>
      <c r="DH1397" s="439"/>
      <c r="DI1397" s="439"/>
      <c r="DJ1397" s="439"/>
      <c r="DK1397" s="439"/>
      <c r="DL1397" s="446"/>
      <c r="DM1397" s="446"/>
      <c r="DN1397" s="444"/>
      <c r="DO1397" s="444"/>
      <c r="DP1397" s="444"/>
      <c r="DQ1397" s="444"/>
      <c r="DR1397" s="444"/>
      <c r="DS1397" s="441"/>
      <c r="DT1397" s="449"/>
      <c r="DU1397" s="450"/>
      <c r="DV1397" s="450"/>
      <c r="DW1397" s="450"/>
      <c r="DX1397" s="450"/>
      <c r="DY1397" s="450"/>
      <c r="DZ1397" s="450"/>
      <c r="EA1397" s="450"/>
      <c r="EB1397" s="450"/>
      <c r="EC1397" s="450"/>
      <c r="ED1397" s="450"/>
      <c r="EE1397" s="446"/>
      <c r="EF1397" s="446"/>
      <c r="EL1397" s="4"/>
      <c r="EM1397" s="4"/>
      <c r="EN1397" s="5"/>
      <c r="EO1397" s="4"/>
      <c r="FA1397" s="23"/>
      <c r="FB1397" s="24"/>
      <c r="FC1397" s="75"/>
      <c r="FD1397" s="76"/>
      <c r="FF1397" s="89"/>
      <c r="IA1397" s="214"/>
      <c r="IB1397" s="215"/>
      <c r="IC1397" s="214"/>
      <c r="ID1397" s="215"/>
      <c r="IE1397" s="214"/>
      <c r="IF1397" s="214"/>
      <c r="IG1397" s="214"/>
      <c r="IH1397" s="233"/>
      <c r="II1397" s="160"/>
      <c r="IJ1397" s="217"/>
      <c r="IK1397" s="218"/>
      <c r="IL1397" s="218"/>
      <c r="IM1397" s="218"/>
      <c r="IO1397" s="391"/>
    </row>
    <row r="1398" spans="1:249" s="6" customFormat="1" ht="15" x14ac:dyDescent="0.2">
      <c r="A1398" s="467">
        <v>2</v>
      </c>
      <c r="B1398" s="467" t="s">
        <v>2157</v>
      </c>
      <c r="C1398" s="460" t="s">
        <v>1422</v>
      </c>
      <c r="D1398" s="468"/>
      <c r="E1398" s="462" t="s">
        <v>2138</v>
      </c>
      <c r="F1398" s="14" t="s">
        <v>2146</v>
      </c>
      <c r="G1398" s="14" t="s">
        <v>2153</v>
      </c>
      <c r="H1398" s="469" t="s">
        <v>2149</v>
      </c>
      <c r="I1398" s="462"/>
      <c r="J1398" s="456"/>
      <c r="K1398" s="11"/>
      <c r="L1398" s="11"/>
      <c r="M1398" s="14"/>
      <c r="N1398" s="470"/>
      <c r="O1398" s="14"/>
      <c r="P1398" s="14"/>
      <c r="Q1398" s="14"/>
      <c r="R1398" s="14"/>
      <c r="S1398" s="14"/>
      <c r="T1398" s="469"/>
      <c r="U1398" s="454"/>
      <c r="V1398" s="454"/>
      <c r="W1398" s="9"/>
      <c r="X1398" s="9"/>
      <c r="Y1398" s="10"/>
      <c r="Z1398" s="495">
        <v>3</v>
      </c>
      <c r="AA1398" s="11"/>
      <c r="AB1398" s="472"/>
      <c r="AC1398" s="473"/>
      <c r="AD1398" s="473"/>
      <c r="AE1398" s="496">
        <v>3</v>
      </c>
      <c r="AF1398" s="12"/>
      <c r="AG1398" s="12"/>
      <c r="AH1398" s="13"/>
      <c r="AI1398" s="14"/>
      <c r="AJ1398" s="14"/>
      <c r="AK1398" s="7"/>
      <c r="AL1398" s="7"/>
      <c r="AM1398" s="15"/>
      <c r="AN1398" s="15"/>
      <c r="AO1398" s="8"/>
      <c r="AP1398" s="453" t="s">
        <v>823</v>
      </c>
      <c r="AQ1398" s="17"/>
      <c r="AR1398" s="18"/>
      <c r="AS1398" s="19"/>
      <c r="AT1398" s="19"/>
      <c r="AU1398" s="19"/>
      <c r="AV1398" s="19"/>
      <c r="AW1398" s="19"/>
      <c r="AX1398" s="19"/>
      <c r="AY1398" s="19"/>
      <c r="AZ1398" s="20"/>
      <c r="BA1398" s="20"/>
      <c r="BB1398" s="21"/>
      <c r="BC1398" s="22" t="s">
        <v>2179</v>
      </c>
      <c r="BD1398" s="77"/>
      <c r="BE1398" s="91"/>
      <c r="BF1398" s="91"/>
      <c r="BG1398" s="92"/>
      <c r="BH1398"/>
      <c r="BI1398"/>
      <c r="BJ1398"/>
      <c r="BK1398"/>
      <c r="BL1398"/>
      <c r="BM1398"/>
      <c r="BN1398"/>
      <c r="BO1398"/>
      <c r="BP1398"/>
      <c r="BQ1398"/>
      <c r="BR1398"/>
      <c r="BS1398"/>
      <c r="BT1398" s="92"/>
      <c r="BU1398" s="92"/>
      <c r="BV1398" s="92"/>
      <c r="BW1398" s="5"/>
      <c r="BX1398" s="5"/>
      <c r="BY1398" s="5"/>
      <c r="BZ1398" s="5"/>
      <c r="CA1398" s="5"/>
      <c r="CB1398" s="5"/>
      <c r="CC1398" s="5"/>
      <c r="CD1398" s="440"/>
      <c r="CE1398" s="440"/>
      <c r="CF1398" s="441"/>
      <c r="CG1398" s="442"/>
      <c r="CH1398" s="443"/>
      <c r="CI1398" s="443"/>
      <c r="CJ1398" s="443"/>
      <c r="CK1398" s="443"/>
      <c r="CL1398" s="4"/>
      <c r="CM1398" s="4"/>
      <c r="CN1398" s="5"/>
      <c r="CO1398" s="4"/>
      <c r="CP1398" s="444"/>
      <c r="CQ1398" s="445"/>
      <c r="CR1398" s="446"/>
      <c r="CS1398" s="446"/>
      <c r="CT1398" s="444"/>
      <c r="CU1398" s="444"/>
      <c r="CV1398" s="444"/>
      <c r="CW1398" s="444"/>
      <c r="CX1398" s="447"/>
      <c r="CY1398" s="447"/>
      <c r="CZ1398" s="447"/>
      <c r="DA1398" s="447"/>
      <c r="DB1398" s="448"/>
      <c r="DC1398" s="448"/>
      <c r="DD1398" s="446"/>
      <c r="DE1398" s="439"/>
      <c r="DF1398" s="439"/>
      <c r="DG1398" s="439"/>
      <c r="DH1398" s="439"/>
      <c r="DI1398" s="439"/>
      <c r="DJ1398" s="439"/>
      <c r="DK1398" s="439"/>
      <c r="DL1398" s="446"/>
      <c r="DM1398" s="446"/>
      <c r="DN1398" s="444"/>
      <c r="DO1398" s="444"/>
      <c r="DP1398" s="444"/>
      <c r="DQ1398" s="444"/>
      <c r="DR1398" s="444"/>
      <c r="DS1398" s="441"/>
      <c r="DT1398" s="449"/>
      <c r="DU1398" s="450"/>
      <c r="DV1398" s="450"/>
      <c r="DW1398" s="450"/>
      <c r="DX1398" s="450"/>
      <c r="DY1398" s="450"/>
      <c r="DZ1398" s="450"/>
      <c r="EA1398" s="450"/>
      <c r="EB1398" s="450"/>
      <c r="EC1398" s="450"/>
      <c r="ED1398" s="450"/>
      <c r="EE1398" s="446"/>
      <c r="EF1398" s="446"/>
      <c r="EL1398" s="4"/>
      <c r="EM1398" s="4"/>
      <c r="EN1398" s="5"/>
      <c r="EO1398" s="4"/>
      <c r="FA1398" s="23"/>
      <c r="FB1398" s="24"/>
      <c r="FC1398" s="75"/>
      <c r="FD1398" s="76"/>
      <c r="FF1398" s="89"/>
      <c r="IA1398" s="214"/>
      <c r="IB1398" s="215"/>
      <c r="IC1398" s="214"/>
      <c r="ID1398" s="215"/>
      <c r="IE1398" s="214"/>
      <c r="IF1398" s="214"/>
      <c r="IG1398" s="214"/>
      <c r="IH1398" s="233"/>
      <c r="II1398" s="160"/>
      <c r="IJ1398" s="217"/>
      <c r="IK1398" s="218"/>
      <c r="IL1398" s="218"/>
      <c r="IM1398" s="218"/>
      <c r="IO1398" s="391"/>
    </row>
    <row r="1399" spans="1:249" s="6" customFormat="1" ht="15" x14ac:dyDescent="0.2">
      <c r="A1399" s="467">
        <v>1</v>
      </c>
      <c r="B1399" s="467" t="s">
        <v>2157</v>
      </c>
      <c r="C1399" s="393" t="s">
        <v>1423</v>
      </c>
      <c r="D1399" s="468"/>
      <c r="E1399" s="462" t="s">
        <v>2137</v>
      </c>
      <c r="F1399" s="14" t="s">
        <v>2146</v>
      </c>
      <c r="G1399" s="14" t="s">
        <v>2154</v>
      </c>
      <c r="H1399" s="469" t="s">
        <v>2149</v>
      </c>
      <c r="I1399" s="462"/>
      <c r="J1399" s="456"/>
      <c r="K1399" s="11"/>
      <c r="L1399" s="11"/>
      <c r="M1399" s="14"/>
      <c r="N1399" s="470"/>
      <c r="O1399" s="14"/>
      <c r="P1399" s="14"/>
      <c r="Q1399" s="14"/>
      <c r="R1399" s="14"/>
      <c r="S1399" s="14"/>
      <c r="T1399" s="469"/>
      <c r="U1399" s="454"/>
      <c r="V1399" s="454"/>
      <c r="W1399" s="9"/>
      <c r="X1399" s="9"/>
      <c r="Y1399" s="10"/>
      <c r="Z1399" s="495">
        <v>2</v>
      </c>
      <c r="AA1399" s="11"/>
      <c r="AB1399" s="472"/>
      <c r="AC1399" s="473"/>
      <c r="AD1399" s="473"/>
      <c r="AE1399" s="496">
        <v>3</v>
      </c>
      <c r="AF1399" s="12"/>
      <c r="AG1399" s="12"/>
      <c r="AH1399" s="13"/>
      <c r="AI1399" s="14"/>
      <c r="AJ1399" s="14"/>
      <c r="AK1399" s="7"/>
      <c r="AL1399" s="7"/>
      <c r="AM1399" s="15"/>
      <c r="AN1399" s="15"/>
      <c r="AO1399" s="8"/>
      <c r="AP1399" s="453" t="s">
        <v>824</v>
      </c>
      <c r="AQ1399" s="17"/>
      <c r="AR1399" s="18"/>
      <c r="AS1399" s="19"/>
      <c r="AT1399" s="19"/>
      <c r="AU1399" s="19"/>
      <c r="AV1399" s="19"/>
      <c r="AW1399" s="19"/>
      <c r="AX1399" s="19"/>
      <c r="AY1399" s="19"/>
      <c r="AZ1399" s="20"/>
      <c r="BA1399" s="20"/>
      <c r="BB1399" s="21"/>
      <c r="BC1399" s="22" t="s">
        <v>2179</v>
      </c>
      <c r="BD1399" s="77"/>
      <c r="BE1399" s="91"/>
      <c r="BF1399" s="91"/>
      <c r="BG1399" s="92"/>
      <c r="BH1399"/>
      <c r="BI1399"/>
      <c r="BJ1399"/>
      <c r="BK1399"/>
      <c r="BL1399"/>
      <c r="BM1399"/>
      <c r="BN1399"/>
      <c r="BO1399"/>
      <c r="BP1399"/>
      <c r="BQ1399"/>
      <c r="BR1399"/>
      <c r="BS1399"/>
      <c r="BT1399" s="92"/>
      <c r="BU1399" s="92"/>
      <c r="BV1399" s="92"/>
      <c r="BW1399" s="5"/>
      <c r="BX1399" s="5"/>
      <c r="BY1399" s="5"/>
      <c r="BZ1399" s="5"/>
      <c r="CA1399" s="5"/>
      <c r="CB1399" s="5"/>
      <c r="CC1399" s="5"/>
      <c r="CD1399" s="440"/>
      <c r="CE1399" s="440"/>
      <c r="CF1399" s="441"/>
      <c r="CG1399" s="442"/>
      <c r="CH1399" s="443"/>
      <c r="CI1399" s="443"/>
      <c r="CJ1399" s="443"/>
      <c r="CK1399" s="443"/>
      <c r="CL1399" s="4"/>
      <c r="CM1399" s="4"/>
      <c r="CN1399" s="5"/>
      <c r="CO1399" s="4"/>
      <c r="CP1399" s="444"/>
      <c r="CQ1399" s="445"/>
      <c r="CR1399" s="446"/>
      <c r="CS1399" s="446"/>
      <c r="CT1399" s="444"/>
      <c r="CU1399" s="444"/>
      <c r="CV1399" s="444"/>
      <c r="CW1399" s="444"/>
      <c r="CX1399" s="447"/>
      <c r="CY1399" s="447"/>
      <c r="CZ1399" s="447"/>
      <c r="DA1399" s="447"/>
      <c r="DB1399" s="448"/>
      <c r="DC1399" s="448"/>
      <c r="DD1399" s="446"/>
      <c r="DE1399" s="439"/>
      <c r="DF1399" s="439"/>
      <c r="DG1399" s="439"/>
      <c r="DH1399" s="439"/>
      <c r="DI1399" s="439"/>
      <c r="DJ1399" s="439"/>
      <c r="DK1399" s="439"/>
      <c r="DL1399" s="446"/>
      <c r="DM1399" s="446"/>
      <c r="DN1399" s="444"/>
      <c r="DO1399" s="444"/>
      <c r="DP1399" s="444"/>
      <c r="DQ1399" s="444"/>
      <c r="DR1399" s="444"/>
      <c r="DS1399" s="441"/>
      <c r="DT1399" s="449"/>
      <c r="DU1399" s="450"/>
      <c r="DV1399" s="450"/>
      <c r="DW1399" s="450"/>
      <c r="DX1399" s="450"/>
      <c r="DY1399" s="450"/>
      <c r="DZ1399" s="450"/>
      <c r="EA1399" s="450"/>
      <c r="EB1399" s="450"/>
      <c r="EC1399" s="450"/>
      <c r="ED1399" s="450"/>
      <c r="EE1399" s="446"/>
      <c r="EF1399" s="446"/>
      <c r="EL1399" s="4"/>
      <c r="EM1399" s="4"/>
      <c r="EN1399" s="5"/>
      <c r="EO1399" s="4"/>
      <c r="FA1399" s="23"/>
      <c r="FB1399" s="24"/>
      <c r="FC1399" s="75"/>
      <c r="FD1399" s="76"/>
      <c r="FF1399" s="89"/>
      <c r="IA1399" s="214"/>
      <c r="IB1399" s="215"/>
      <c r="IC1399" s="214"/>
      <c r="ID1399" s="215"/>
      <c r="IE1399" s="214"/>
      <c r="IF1399" s="214"/>
      <c r="IG1399" s="214"/>
      <c r="IH1399" s="233"/>
      <c r="II1399" s="160"/>
      <c r="IJ1399" s="217"/>
      <c r="IK1399" s="218"/>
      <c r="IL1399" s="218"/>
      <c r="IM1399" s="218"/>
      <c r="IO1399" s="391"/>
    </row>
    <row r="1400" spans="1:249" s="6" customFormat="1" ht="15" x14ac:dyDescent="0.2">
      <c r="A1400" s="467" t="s">
        <v>2195</v>
      </c>
      <c r="B1400" s="467" t="s">
        <v>2149</v>
      </c>
      <c r="C1400" s="393" t="s">
        <v>1424</v>
      </c>
      <c r="D1400" s="468"/>
      <c r="E1400" s="462" t="s">
        <v>2137</v>
      </c>
      <c r="F1400" s="14" t="s">
        <v>2149</v>
      </c>
      <c r="G1400" s="14" t="s">
        <v>2149</v>
      </c>
      <c r="H1400" s="469" t="s">
        <v>2149</v>
      </c>
      <c r="I1400" s="462"/>
      <c r="J1400" s="456"/>
      <c r="K1400" s="11"/>
      <c r="L1400" s="11"/>
      <c r="M1400" s="14"/>
      <c r="N1400" s="470"/>
      <c r="O1400" s="14"/>
      <c r="P1400" s="14"/>
      <c r="Q1400" s="14"/>
      <c r="R1400" s="14"/>
      <c r="S1400" s="14"/>
      <c r="T1400" s="469"/>
      <c r="U1400" s="454"/>
      <c r="V1400" s="454"/>
      <c r="W1400" s="9"/>
      <c r="X1400" s="9"/>
      <c r="Y1400" s="10"/>
      <c r="Z1400" s="495" t="s">
        <v>2195</v>
      </c>
      <c r="AA1400" s="11"/>
      <c r="AB1400" s="472"/>
      <c r="AC1400" s="473"/>
      <c r="AD1400" s="473"/>
      <c r="AE1400" s="496" t="s">
        <v>2195</v>
      </c>
      <c r="AF1400" s="12"/>
      <c r="AG1400" s="12"/>
      <c r="AH1400" s="13"/>
      <c r="AI1400" s="14"/>
      <c r="AJ1400" s="14"/>
      <c r="AK1400" s="7"/>
      <c r="AL1400" s="7"/>
      <c r="AM1400" s="15"/>
      <c r="AN1400" s="15"/>
      <c r="AO1400" s="8"/>
      <c r="AP1400" s="453" t="s">
        <v>825</v>
      </c>
      <c r="AQ1400" s="17"/>
      <c r="AR1400" s="18"/>
      <c r="AS1400" s="19"/>
      <c r="AT1400" s="19"/>
      <c r="AU1400" s="19"/>
      <c r="AV1400" s="19"/>
      <c r="AW1400" s="19"/>
      <c r="AX1400" s="19"/>
      <c r="AY1400" s="19"/>
      <c r="AZ1400" s="20"/>
      <c r="BA1400" s="20"/>
      <c r="BB1400" s="21"/>
      <c r="BC1400" s="22" t="s">
        <v>2179</v>
      </c>
      <c r="BD1400" s="77"/>
      <c r="BE1400" s="91"/>
      <c r="BF1400" s="91"/>
      <c r="BG1400" s="92"/>
      <c r="BH1400"/>
      <c r="BI1400"/>
      <c r="BJ1400"/>
      <c r="BK1400"/>
      <c r="BL1400"/>
      <c r="BM1400"/>
      <c r="BN1400"/>
      <c r="BO1400"/>
      <c r="BP1400"/>
      <c r="BQ1400"/>
      <c r="BR1400"/>
      <c r="BS1400"/>
      <c r="BT1400" s="92"/>
      <c r="BU1400" s="92"/>
      <c r="BV1400" s="92"/>
      <c r="BW1400" s="5"/>
      <c r="BX1400" s="5"/>
      <c r="BY1400" s="5"/>
      <c r="BZ1400" s="5"/>
      <c r="CA1400" s="5"/>
      <c r="CB1400" s="5"/>
      <c r="CC1400" s="5"/>
      <c r="CD1400" s="440"/>
      <c r="CE1400" s="440"/>
      <c r="CF1400" s="441"/>
      <c r="CG1400" s="442"/>
      <c r="CH1400" s="443"/>
      <c r="CI1400" s="443"/>
      <c r="CJ1400" s="443"/>
      <c r="CK1400" s="443"/>
      <c r="CL1400" s="4"/>
      <c r="CM1400" s="4"/>
      <c r="CN1400" s="5"/>
      <c r="CO1400" s="4"/>
      <c r="CP1400" s="444"/>
      <c r="CQ1400" s="445"/>
      <c r="CR1400" s="446"/>
      <c r="CS1400" s="446"/>
      <c r="CT1400" s="444"/>
      <c r="CU1400" s="444"/>
      <c r="CV1400" s="444"/>
      <c r="CW1400" s="444"/>
      <c r="CX1400" s="447"/>
      <c r="CY1400" s="447"/>
      <c r="CZ1400" s="447"/>
      <c r="DA1400" s="447"/>
      <c r="DB1400" s="448"/>
      <c r="DC1400" s="448"/>
      <c r="DD1400" s="446"/>
      <c r="DE1400" s="439"/>
      <c r="DF1400" s="439"/>
      <c r="DG1400" s="439"/>
      <c r="DH1400" s="439"/>
      <c r="DI1400" s="439"/>
      <c r="DJ1400" s="439"/>
      <c r="DK1400" s="439"/>
      <c r="DL1400" s="446"/>
      <c r="DM1400" s="446"/>
      <c r="DN1400" s="444"/>
      <c r="DO1400" s="444"/>
      <c r="DP1400" s="444"/>
      <c r="DQ1400" s="444"/>
      <c r="DR1400" s="444"/>
      <c r="DS1400" s="441"/>
      <c r="DT1400" s="449"/>
      <c r="DU1400" s="450"/>
      <c r="DV1400" s="450"/>
      <c r="DW1400" s="450"/>
      <c r="DX1400" s="450"/>
      <c r="DY1400" s="450"/>
      <c r="DZ1400" s="450"/>
      <c r="EA1400" s="450"/>
      <c r="EB1400" s="450"/>
      <c r="EC1400" s="450"/>
      <c r="ED1400" s="450"/>
      <c r="EE1400" s="446"/>
      <c r="EF1400" s="446"/>
      <c r="EL1400" s="4"/>
      <c r="EM1400" s="4"/>
      <c r="EN1400" s="5"/>
      <c r="EO1400" s="4"/>
      <c r="FA1400" s="23"/>
      <c r="FB1400" s="24"/>
      <c r="FC1400" s="75"/>
      <c r="FD1400" s="76"/>
      <c r="FF1400" s="89"/>
      <c r="IA1400" s="214"/>
      <c r="IB1400" s="215"/>
      <c r="IC1400" s="214"/>
      <c r="ID1400" s="215"/>
      <c r="IE1400" s="214"/>
      <c r="IF1400" s="214"/>
      <c r="IG1400" s="214"/>
      <c r="IH1400" s="233"/>
      <c r="II1400" s="160"/>
      <c r="IJ1400" s="217"/>
      <c r="IK1400" s="218"/>
      <c r="IL1400" s="218"/>
      <c r="IM1400" s="218"/>
      <c r="IO1400" s="391"/>
    </row>
    <row r="1401" spans="1:249" s="6" customFormat="1" ht="15" x14ac:dyDescent="0.2">
      <c r="A1401" s="467" t="s">
        <v>2195</v>
      </c>
      <c r="B1401" s="467" t="s">
        <v>2149</v>
      </c>
      <c r="C1401" s="393" t="s">
        <v>1425</v>
      </c>
      <c r="D1401" s="468"/>
      <c r="E1401" s="462" t="s">
        <v>2141</v>
      </c>
      <c r="F1401" s="14" t="s">
        <v>2149</v>
      </c>
      <c r="G1401" s="14" t="s">
        <v>2149</v>
      </c>
      <c r="H1401" s="469" t="s">
        <v>2149</v>
      </c>
      <c r="I1401" s="462"/>
      <c r="J1401" s="456"/>
      <c r="K1401" s="11"/>
      <c r="L1401" s="11"/>
      <c r="M1401" s="14"/>
      <c r="N1401" s="470"/>
      <c r="O1401" s="14"/>
      <c r="P1401" s="14"/>
      <c r="Q1401" s="14"/>
      <c r="R1401" s="14"/>
      <c r="S1401" s="14"/>
      <c r="T1401" s="469"/>
      <c r="U1401" s="454"/>
      <c r="V1401" s="454"/>
      <c r="W1401" s="9"/>
      <c r="X1401" s="9"/>
      <c r="Y1401" s="10"/>
      <c r="Z1401" s="495" t="s">
        <v>2195</v>
      </c>
      <c r="AA1401" s="11"/>
      <c r="AB1401" s="472"/>
      <c r="AC1401" s="473"/>
      <c r="AD1401" s="473"/>
      <c r="AE1401" s="496" t="s">
        <v>2195</v>
      </c>
      <c r="AF1401" s="12"/>
      <c r="AG1401" s="12"/>
      <c r="AH1401" s="13"/>
      <c r="AI1401" s="14"/>
      <c r="AJ1401" s="14"/>
      <c r="AK1401" s="7"/>
      <c r="AL1401" s="7"/>
      <c r="AM1401" s="15"/>
      <c r="AN1401" s="15"/>
      <c r="AO1401" s="8"/>
      <c r="AP1401" s="453" t="s">
        <v>826</v>
      </c>
      <c r="AQ1401" s="17"/>
      <c r="AR1401" s="18"/>
      <c r="AS1401" s="19"/>
      <c r="AT1401" s="19"/>
      <c r="AU1401" s="19"/>
      <c r="AV1401" s="19"/>
      <c r="AW1401" s="19"/>
      <c r="AX1401" s="19"/>
      <c r="AY1401" s="19"/>
      <c r="AZ1401" s="20"/>
      <c r="BA1401" s="20"/>
      <c r="BB1401" s="21"/>
      <c r="BC1401" s="22" t="s">
        <v>2179</v>
      </c>
      <c r="BD1401" s="77"/>
      <c r="BE1401" s="91"/>
      <c r="BF1401" s="91"/>
      <c r="BG1401" s="92"/>
      <c r="BH1401"/>
      <c r="BI1401"/>
      <c r="BJ1401"/>
      <c r="BK1401"/>
      <c r="BL1401"/>
      <c r="BM1401"/>
      <c r="BN1401"/>
      <c r="BO1401"/>
      <c r="BP1401"/>
      <c r="BQ1401"/>
      <c r="BR1401"/>
      <c r="BS1401"/>
      <c r="BT1401" s="92"/>
      <c r="BU1401" s="92"/>
      <c r="BV1401" s="92"/>
      <c r="BW1401" s="5"/>
      <c r="BX1401" s="5"/>
      <c r="BY1401" s="5"/>
      <c r="BZ1401" s="5"/>
      <c r="CA1401" s="5"/>
      <c r="CB1401" s="5"/>
      <c r="CC1401" s="5"/>
      <c r="CD1401" s="440"/>
      <c r="CE1401" s="440"/>
      <c r="CF1401" s="441"/>
      <c r="CG1401" s="442"/>
      <c r="CH1401" s="443"/>
      <c r="CI1401" s="443"/>
      <c r="CJ1401" s="443"/>
      <c r="CK1401" s="443"/>
      <c r="CL1401" s="4"/>
      <c r="CM1401" s="4"/>
      <c r="CN1401" s="5"/>
      <c r="CO1401" s="4"/>
      <c r="CP1401" s="444"/>
      <c r="CQ1401" s="445"/>
      <c r="CR1401" s="446"/>
      <c r="CS1401" s="446"/>
      <c r="CT1401" s="444"/>
      <c r="CU1401" s="444"/>
      <c r="CV1401" s="444"/>
      <c r="CW1401" s="444"/>
      <c r="CX1401" s="447"/>
      <c r="CY1401" s="447"/>
      <c r="CZ1401" s="447"/>
      <c r="DA1401" s="447"/>
      <c r="DB1401" s="448"/>
      <c r="DC1401" s="448"/>
      <c r="DD1401" s="446"/>
      <c r="DE1401" s="439"/>
      <c r="DF1401" s="439"/>
      <c r="DG1401" s="439"/>
      <c r="DH1401" s="439"/>
      <c r="DI1401" s="439"/>
      <c r="DJ1401" s="439"/>
      <c r="DK1401" s="439"/>
      <c r="DL1401" s="446"/>
      <c r="DM1401" s="446"/>
      <c r="DN1401" s="444"/>
      <c r="DO1401" s="444"/>
      <c r="DP1401" s="444"/>
      <c r="DQ1401" s="444"/>
      <c r="DR1401" s="444"/>
      <c r="DS1401" s="441"/>
      <c r="DT1401" s="449"/>
      <c r="DU1401" s="450"/>
      <c r="DV1401" s="450"/>
      <c r="DW1401" s="450"/>
      <c r="DX1401" s="450"/>
      <c r="DY1401" s="450"/>
      <c r="DZ1401" s="450"/>
      <c r="EA1401" s="450"/>
      <c r="EB1401" s="450"/>
      <c r="EC1401" s="450"/>
      <c r="ED1401" s="450"/>
      <c r="EE1401" s="446"/>
      <c r="EF1401" s="446"/>
      <c r="EL1401" s="4"/>
      <c r="EM1401" s="4"/>
      <c r="EN1401" s="5"/>
      <c r="EO1401" s="4"/>
      <c r="FA1401" s="23"/>
      <c r="FB1401" s="24"/>
      <c r="FC1401" s="75"/>
      <c r="FD1401" s="76"/>
      <c r="FF1401" s="89"/>
      <c r="IA1401" s="214"/>
      <c r="IB1401" s="215"/>
      <c r="IC1401" s="214"/>
      <c r="ID1401" s="215"/>
      <c r="IE1401" s="214"/>
      <c r="IF1401" s="214"/>
      <c r="IG1401" s="214"/>
      <c r="IH1401" s="233"/>
      <c r="II1401" s="160"/>
      <c r="IJ1401" s="217"/>
      <c r="IK1401" s="218"/>
      <c r="IL1401" s="218"/>
      <c r="IM1401" s="218"/>
      <c r="IO1401" s="391"/>
    </row>
    <row r="1402" spans="1:249" s="6" customFormat="1" ht="15" x14ac:dyDescent="0.2">
      <c r="A1402" s="467" t="s">
        <v>2195</v>
      </c>
      <c r="B1402" s="467" t="s">
        <v>2149</v>
      </c>
      <c r="C1402" s="393" t="s">
        <v>3189</v>
      </c>
      <c r="D1402" s="468"/>
      <c r="E1402" s="462" t="s">
        <v>2141</v>
      </c>
      <c r="F1402" s="14" t="s">
        <v>2149</v>
      </c>
      <c r="G1402" s="14" t="s">
        <v>2149</v>
      </c>
      <c r="H1402" s="469" t="s">
        <v>2149</v>
      </c>
      <c r="I1402" s="462"/>
      <c r="J1402" s="456"/>
      <c r="K1402" s="11"/>
      <c r="L1402" s="11"/>
      <c r="M1402" s="14"/>
      <c r="N1402" s="470"/>
      <c r="O1402" s="14"/>
      <c r="P1402" s="14"/>
      <c r="Q1402" s="14"/>
      <c r="R1402" s="14"/>
      <c r="S1402" s="14"/>
      <c r="T1402" s="469"/>
      <c r="U1402" s="454"/>
      <c r="V1402" s="454"/>
      <c r="W1402" s="9"/>
      <c r="X1402" s="9"/>
      <c r="Y1402" s="10"/>
      <c r="Z1402" s="495" t="s">
        <v>2195</v>
      </c>
      <c r="AA1402" s="11"/>
      <c r="AB1402" s="472"/>
      <c r="AC1402" s="473"/>
      <c r="AD1402" s="473"/>
      <c r="AE1402" s="496" t="s">
        <v>2195</v>
      </c>
      <c r="AF1402" s="12"/>
      <c r="AG1402" s="12"/>
      <c r="AH1402" s="13"/>
      <c r="AI1402" s="14"/>
      <c r="AJ1402" s="14"/>
      <c r="AK1402" s="7"/>
      <c r="AL1402" s="7"/>
      <c r="AM1402" s="15"/>
      <c r="AN1402" s="15"/>
      <c r="AO1402" s="8"/>
      <c r="AP1402" s="453" t="s">
        <v>827</v>
      </c>
      <c r="AQ1402" s="17"/>
      <c r="AR1402" s="18"/>
      <c r="AS1402" s="19"/>
      <c r="AT1402" s="19"/>
      <c r="AU1402" s="19"/>
      <c r="AV1402" s="19"/>
      <c r="AW1402" s="19"/>
      <c r="AX1402" s="19"/>
      <c r="AY1402" s="19"/>
      <c r="AZ1402" s="20"/>
      <c r="BA1402" s="20"/>
      <c r="BB1402" s="21"/>
      <c r="BC1402" s="22" t="s">
        <v>2179</v>
      </c>
      <c r="BD1402" s="77"/>
      <c r="BE1402" s="91"/>
      <c r="BF1402" s="91"/>
      <c r="BG1402" s="92"/>
      <c r="BH1402"/>
      <c r="BI1402"/>
      <c r="BJ1402"/>
      <c r="BK1402"/>
      <c r="BL1402"/>
      <c r="BM1402"/>
      <c r="BN1402"/>
      <c r="BO1402"/>
      <c r="BP1402"/>
      <c r="BQ1402"/>
      <c r="BR1402"/>
      <c r="BS1402"/>
      <c r="BT1402" s="92"/>
      <c r="BU1402" s="92"/>
      <c r="BV1402" s="92"/>
      <c r="BW1402" s="5"/>
      <c r="BX1402" s="5"/>
      <c r="BY1402" s="5"/>
      <c r="BZ1402" s="5"/>
      <c r="CA1402" s="5"/>
      <c r="CB1402" s="5"/>
      <c r="CC1402" s="5"/>
      <c r="CD1402" s="440"/>
      <c r="CE1402" s="440"/>
      <c r="CF1402" s="441"/>
      <c r="CG1402" s="442"/>
      <c r="CH1402" s="443"/>
      <c r="CI1402" s="443"/>
      <c r="CJ1402" s="443"/>
      <c r="CK1402" s="443"/>
      <c r="CL1402" s="4"/>
      <c r="CM1402" s="4"/>
      <c r="CN1402" s="5"/>
      <c r="CO1402" s="4"/>
      <c r="CP1402" s="444"/>
      <c r="CQ1402" s="445"/>
      <c r="CR1402" s="446"/>
      <c r="CS1402" s="446"/>
      <c r="CT1402" s="444"/>
      <c r="CU1402" s="444"/>
      <c r="CV1402" s="444"/>
      <c r="CW1402" s="444"/>
      <c r="CX1402" s="447"/>
      <c r="CY1402" s="447"/>
      <c r="CZ1402" s="447"/>
      <c r="DA1402" s="447"/>
      <c r="DB1402" s="448"/>
      <c r="DC1402" s="448"/>
      <c r="DD1402" s="446"/>
      <c r="DE1402" s="439"/>
      <c r="DF1402" s="439"/>
      <c r="DG1402" s="439"/>
      <c r="DH1402" s="439"/>
      <c r="DI1402" s="439"/>
      <c r="DJ1402" s="439"/>
      <c r="DK1402" s="439"/>
      <c r="DL1402" s="446"/>
      <c r="DM1402" s="446"/>
      <c r="DN1402" s="444"/>
      <c r="DO1402" s="444"/>
      <c r="DP1402" s="444"/>
      <c r="DQ1402" s="444"/>
      <c r="DR1402" s="444"/>
      <c r="DS1402" s="441"/>
      <c r="DT1402" s="449"/>
      <c r="DU1402" s="450"/>
      <c r="DV1402" s="450"/>
      <c r="DW1402" s="450"/>
      <c r="DX1402" s="450"/>
      <c r="DY1402" s="450"/>
      <c r="DZ1402" s="450"/>
      <c r="EA1402" s="450"/>
      <c r="EB1402" s="450"/>
      <c r="EC1402" s="450"/>
      <c r="ED1402" s="450"/>
      <c r="EE1402" s="446"/>
      <c r="EF1402" s="446"/>
      <c r="EL1402" s="4"/>
      <c r="EM1402" s="4"/>
      <c r="EN1402" s="5"/>
      <c r="EO1402" s="4"/>
      <c r="FA1402" s="23"/>
      <c r="FB1402" s="24"/>
      <c r="FC1402" s="75"/>
      <c r="FD1402" s="76"/>
      <c r="FF1402" s="89"/>
      <c r="IA1402" s="214"/>
      <c r="IB1402" s="215"/>
      <c r="IC1402" s="214"/>
      <c r="ID1402" s="215"/>
      <c r="IE1402" s="214"/>
      <c r="IF1402" s="214"/>
      <c r="IG1402" s="214"/>
      <c r="IH1402" s="233"/>
      <c r="II1402" s="160"/>
      <c r="IJ1402" s="217"/>
      <c r="IK1402" s="218"/>
      <c r="IL1402" s="218"/>
      <c r="IM1402" s="218"/>
      <c r="IO1402" s="391"/>
    </row>
    <row r="1403" spans="1:249" s="6" customFormat="1" ht="15" x14ac:dyDescent="0.2">
      <c r="A1403" s="467" t="s">
        <v>2195</v>
      </c>
      <c r="B1403" s="467" t="s">
        <v>2149</v>
      </c>
      <c r="C1403" s="393" t="s">
        <v>3190</v>
      </c>
      <c r="D1403" s="468"/>
      <c r="E1403" s="462" t="s">
        <v>2139</v>
      </c>
      <c r="F1403" s="14" t="s">
        <v>2149</v>
      </c>
      <c r="G1403" s="14" t="s">
        <v>2149</v>
      </c>
      <c r="H1403" s="469" t="s">
        <v>2149</v>
      </c>
      <c r="I1403" s="462"/>
      <c r="J1403" s="456"/>
      <c r="K1403" s="11"/>
      <c r="L1403" s="11"/>
      <c r="M1403" s="14"/>
      <c r="N1403" s="470"/>
      <c r="O1403" s="14"/>
      <c r="P1403" s="14"/>
      <c r="Q1403" s="14"/>
      <c r="R1403" s="14"/>
      <c r="S1403" s="14"/>
      <c r="T1403" s="469"/>
      <c r="U1403" s="454"/>
      <c r="V1403" s="454"/>
      <c r="W1403" s="9"/>
      <c r="X1403" s="9"/>
      <c r="Y1403" s="10"/>
      <c r="Z1403" s="495" t="s">
        <v>2195</v>
      </c>
      <c r="AA1403" s="11"/>
      <c r="AB1403" s="472"/>
      <c r="AC1403" s="473"/>
      <c r="AD1403" s="473"/>
      <c r="AE1403" s="496" t="s">
        <v>2195</v>
      </c>
      <c r="AF1403" s="12"/>
      <c r="AG1403" s="12"/>
      <c r="AH1403" s="13"/>
      <c r="AI1403" s="14"/>
      <c r="AJ1403" s="14"/>
      <c r="AK1403" s="7"/>
      <c r="AL1403" s="7"/>
      <c r="AM1403" s="15"/>
      <c r="AN1403" s="15"/>
      <c r="AO1403" s="8"/>
      <c r="AP1403" s="453" t="s">
        <v>828</v>
      </c>
      <c r="AQ1403" s="17"/>
      <c r="AR1403" s="18"/>
      <c r="AS1403" s="19"/>
      <c r="AT1403" s="19"/>
      <c r="AU1403" s="19"/>
      <c r="AV1403" s="19"/>
      <c r="AW1403" s="19"/>
      <c r="AX1403" s="19"/>
      <c r="AY1403" s="19"/>
      <c r="AZ1403" s="20"/>
      <c r="BA1403" s="20"/>
      <c r="BB1403" s="21"/>
      <c r="BC1403" s="22" t="s">
        <v>2179</v>
      </c>
      <c r="BD1403" s="77"/>
      <c r="BE1403" s="91"/>
      <c r="BF1403" s="91"/>
      <c r="BG1403" s="92"/>
      <c r="BH1403"/>
      <c r="BI1403"/>
      <c r="BJ1403"/>
      <c r="BK1403"/>
      <c r="BL1403"/>
      <c r="BM1403"/>
      <c r="BN1403"/>
      <c r="BO1403"/>
      <c r="BP1403"/>
      <c r="BQ1403"/>
      <c r="BR1403"/>
      <c r="BS1403"/>
      <c r="BT1403" s="92"/>
      <c r="BU1403" s="92"/>
      <c r="BV1403" s="92"/>
      <c r="BW1403" s="5"/>
      <c r="BX1403" s="5"/>
      <c r="BY1403" s="5"/>
      <c r="BZ1403" s="5"/>
      <c r="CA1403" s="5"/>
      <c r="CB1403" s="5"/>
      <c r="CC1403" s="5"/>
      <c r="CD1403" s="440"/>
      <c r="CE1403" s="440"/>
      <c r="CF1403" s="441"/>
      <c r="CG1403" s="442"/>
      <c r="CH1403" s="443"/>
      <c r="CI1403" s="443"/>
      <c r="CJ1403" s="443"/>
      <c r="CK1403" s="443"/>
      <c r="CL1403" s="4"/>
      <c r="CM1403" s="4"/>
      <c r="CN1403" s="5"/>
      <c r="CO1403" s="4"/>
      <c r="CP1403" s="444"/>
      <c r="CQ1403" s="445"/>
      <c r="CR1403" s="446"/>
      <c r="CS1403" s="446"/>
      <c r="CT1403" s="444"/>
      <c r="CU1403" s="444"/>
      <c r="CV1403" s="444"/>
      <c r="CW1403" s="444"/>
      <c r="CX1403" s="447"/>
      <c r="CY1403" s="447"/>
      <c r="CZ1403" s="447"/>
      <c r="DA1403" s="447"/>
      <c r="DB1403" s="448"/>
      <c r="DC1403" s="448"/>
      <c r="DD1403" s="446"/>
      <c r="DE1403" s="439"/>
      <c r="DF1403" s="439"/>
      <c r="DG1403" s="439"/>
      <c r="DH1403" s="439"/>
      <c r="DI1403" s="439"/>
      <c r="DJ1403" s="439"/>
      <c r="DK1403" s="439"/>
      <c r="DL1403" s="446"/>
      <c r="DM1403" s="446"/>
      <c r="DN1403" s="444"/>
      <c r="DO1403" s="444"/>
      <c r="DP1403" s="444"/>
      <c r="DQ1403" s="444"/>
      <c r="DR1403" s="444"/>
      <c r="DS1403" s="441"/>
      <c r="DT1403" s="449"/>
      <c r="DU1403" s="450"/>
      <c r="DV1403" s="450"/>
      <c r="DW1403" s="450"/>
      <c r="DX1403" s="450"/>
      <c r="DY1403" s="450"/>
      <c r="DZ1403" s="450"/>
      <c r="EA1403" s="450"/>
      <c r="EB1403" s="450"/>
      <c r="EC1403" s="450"/>
      <c r="ED1403" s="450"/>
      <c r="EE1403" s="446"/>
      <c r="EF1403" s="446"/>
      <c r="EL1403" s="4"/>
      <c r="EM1403" s="4"/>
      <c r="EN1403" s="5"/>
      <c r="EO1403" s="4"/>
      <c r="FA1403" s="23"/>
      <c r="FB1403" s="24"/>
      <c r="FC1403" s="75"/>
      <c r="FD1403" s="76"/>
      <c r="FF1403" s="89"/>
      <c r="IA1403" s="214"/>
      <c r="IB1403" s="215"/>
      <c r="IC1403" s="214"/>
      <c r="ID1403" s="215"/>
      <c r="IE1403" s="214"/>
      <c r="IF1403" s="214"/>
      <c r="IG1403" s="214"/>
      <c r="IH1403" s="233"/>
      <c r="II1403" s="160"/>
      <c r="IJ1403" s="217"/>
      <c r="IK1403" s="218"/>
      <c r="IL1403" s="218"/>
      <c r="IM1403" s="218"/>
      <c r="IO1403" s="391"/>
    </row>
    <row r="1404" spans="1:249" s="6" customFormat="1" ht="15" x14ac:dyDescent="0.2">
      <c r="A1404" s="467" t="s">
        <v>2195</v>
      </c>
      <c r="B1404" s="467" t="s">
        <v>2149</v>
      </c>
      <c r="C1404" s="393" t="s">
        <v>1426</v>
      </c>
      <c r="D1404" s="468"/>
      <c r="E1404" s="462" t="s">
        <v>2141</v>
      </c>
      <c r="F1404" s="14" t="s">
        <v>2149</v>
      </c>
      <c r="G1404" s="14" t="s">
        <v>2149</v>
      </c>
      <c r="H1404" s="469" t="s">
        <v>2149</v>
      </c>
      <c r="I1404" s="462"/>
      <c r="J1404" s="456"/>
      <c r="K1404" s="11"/>
      <c r="L1404" s="11"/>
      <c r="M1404" s="14"/>
      <c r="N1404" s="470"/>
      <c r="O1404" s="14"/>
      <c r="P1404" s="14"/>
      <c r="Q1404" s="14"/>
      <c r="R1404" s="14"/>
      <c r="S1404" s="14"/>
      <c r="T1404" s="469"/>
      <c r="U1404" s="454"/>
      <c r="V1404" s="454"/>
      <c r="W1404" s="9"/>
      <c r="X1404" s="9"/>
      <c r="Y1404" s="10"/>
      <c r="Z1404" s="495" t="s">
        <v>2195</v>
      </c>
      <c r="AA1404" s="11"/>
      <c r="AB1404" s="472"/>
      <c r="AC1404" s="473"/>
      <c r="AD1404" s="473"/>
      <c r="AE1404" s="496" t="s">
        <v>2195</v>
      </c>
      <c r="AF1404" s="12"/>
      <c r="AG1404" s="12"/>
      <c r="AH1404" s="13"/>
      <c r="AI1404" s="14"/>
      <c r="AJ1404" s="14"/>
      <c r="AK1404" s="7"/>
      <c r="AL1404" s="7"/>
      <c r="AM1404" s="15"/>
      <c r="AN1404" s="15"/>
      <c r="AO1404" s="8"/>
      <c r="AP1404" s="453" t="s">
        <v>829</v>
      </c>
      <c r="AQ1404" s="17"/>
      <c r="AR1404" s="18"/>
      <c r="AS1404" s="19"/>
      <c r="AT1404" s="19"/>
      <c r="AU1404" s="19"/>
      <c r="AV1404" s="19"/>
      <c r="AW1404" s="19"/>
      <c r="AX1404" s="19"/>
      <c r="AY1404" s="19"/>
      <c r="AZ1404" s="20"/>
      <c r="BA1404" s="20"/>
      <c r="BB1404" s="21"/>
      <c r="BC1404" s="22" t="s">
        <v>2179</v>
      </c>
      <c r="BD1404" s="77"/>
      <c r="BE1404" s="91"/>
      <c r="BF1404" s="91"/>
      <c r="BG1404" s="92"/>
      <c r="BH1404"/>
      <c r="BI1404"/>
      <c r="BJ1404"/>
      <c r="BK1404"/>
      <c r="BL1404"/>
      <c r="BM1404"/>
      <c r="BN1404"/>
      <c r="BO1404"/>
      <c r="BP1404"/>
      <c r="BQ1404"/>
      <c r="BR1404"/>
      <c r="BS1404"/>
      <c r="BT1404" s="92"/>
      <c r="BU1404" s="92"/>
      <c r="BV1404" s="92"/>
      <c r="BW1404" s="5"/>
      <c r="BX1404" s="5"/>
      <c r="BY1404" s="5"/>
      <c r="BZ1404" s="5"/>
      <c r="CA1404" s="5"/>
      <c r="CB1404" s="5"/>
      <c r="CC1404" s="5"/>
      <c r="CD1404" s="440"/>
      <c r="CE1404" s="440"/>
      <c r="CF1404" s="441"/>
      <c r="CG1404" s="442"/>
      <c r="CH1404" s="443"/>
      <c r="CI1404" s="443"/>
      <c r="CJ1404" s="443"/>
      <c r="CK1404" s="443"/>
      <c r="CL1404" s="4"/>
      <c r="CM1404" s="4"/>
      <c r="CN1404" s="5"/>
      <c r="CO1404" s="4"/>
      <c r="CP1404" s="444"/>
      <c r="CQ1404" s="445"/>
      <c r="CR1404" s="446"/>
      <c r="CS1404" s="446"/>
      <c r="CT1404" s="444"/>
      <c r="CU1404" s="444"/>
      <c r="CV1404" s="444"/>
      <c r="CW1404" s="444"/>
      <c r="CX1404" s="447"/>
      <c r="CY1404" s="447"/>
      <c r="CZ1404" s="447"/>
      <c r="DA1404" s="447"/>
      <c r="DB1404" s="448"/>
      <c r="DC1404" s="448"/>
      <c r="DD1404" s="446"/>
      <c r="DE1404" s="439"/>
      <c r="DF1404" s="439"/>
      <c r="DG1404" s="439"/>
      <c r="DH1404" s="439"/>
      <c r="DI1404" s="439"/>
      <c r="DJ1404" s="439"/>
      <c r="DK1404" s="439"/>
      <c r="DL1404" s="446"/>
      <c r="DM1404" s="446"/>
      <c r="DN1404" s="444"/>
      <c r="DO1404" s="444"/>
      <c r="DP1404" s="444"/>
      <c r="DQ1404" s="444"/>
      <c r="DR1404" s="444"/>
      <c r="DS1404" s="441"/>
      <c r="DT1404" s="449"/>
      <c r="DU1404" s="450"/>
      <c r="DV1404" s="450"/>
      <c r="DW1404" s="450"/>
      <c r="DX1404" s="450"/>
      <c r="DY1404" s="450"/>
      <c r="DZ1404" s="450"/>
      <c r="EA1404" s="450"/>
      <c r="EB1404" s="450"/>
      <c r="EC1404" s="450"/>
      <c r="ED1404" s="450"/>
      <c r="EE1404" s="446"/>
      <c r="EF1404" s="446"/>
      <c r="EL1404" s="4"/>
      <c r="EM1404" s="4"/>
      <c r="EN1404" s="5"/>
      <c r="EO1404" s="4"/>
      <c r="FA1404" s="23"/>
      <c r="FB1404" s="24"/>
      <c r="FC1404" s="75"/>
      <c r="FD1404" s="76"/>
      <c r="FF1404" s="89"/>
      <c r="IA1404" s="214"/>
      <c r="IB1404" s="215"/>
      <c r="IC1404" s="214"/>
      <c r="ID1404" s="215"/>
      <c r="IE1404" s="214"/>
      <c r="IF1404" s="214"/>
      <c r="IG1404" s="214"/>
      <c r="IH1404" s="233"/>
      <c r="II1404" s="160"/>
      <c r="IJ1404" s="217"/>
      <c r="IK1404" s="218"/>
      <c r="IL1404" s="218"/>
      <c r="IM1404" s="218"/>
      <c r="IO1404" s="391"/>
    </row>
    <row r="1405" spans="1:249" s="6" customFormat="1" ht="15" x14ac:dyDescent="0.2">
      <c r="A1405" s="467" t="s">
        <v>2195</v>
      </c>
      <c r="B1405" s="467" t="s">
        <v>2149</v>
      </c>
      <c r="C1405" s="393" t="s">
        <v>1427</v>
      </c>
      <c r="D1405" s="468"/>
      <c r="E1405" s="462" t="s">
        <v>2141</v>
      </c>
      <c r="F1405" s="14" t="s">
        <v>2149</v>
      </c>
      <c r="G1405" s="14" t="s">
        <v>2149</v>
      </c>
      <c r="H1405" s="469" t="s">
        <v>2149</v>
      </c>
      <c r="I1405" s="462"/>
      <c r="J1405" s="456"/>
      <c r="K1405" s="11"/>
      <c r="L1405" s="11"/>
      <c r="M1405" s="14"/>
      <c r="N1405" s="470"/>
      <c r="O1405" s="14"/>
      <c r="P1405" s="14"/>
      <c r="Q1405" s="14"/>
      <c r="R1405" s="14"/>
      <c r="S1405" s="14"/>
      <c r="T1405" s="469"/>
      <c r="U1405" s="454"/>
      <c r="V1405" s="454"/>
      <c r="W1405" s="9"/>
      <c r="X1405" s="9"/>
      <c r="Y1405" s="10"/>
      <c r="Z1405" s="495" t="s">
        <v>2195</v>
      </c>
      <c r="AA1405" s="11"/>
      <c r="AB1405" s="472"/>
      <c r="AC1405" s="473"/>
      <c r="AD1405" s="473"/>
      <c r="AE1405" s="496" t="s">
        <v>2195</v>
      </c>
      <c r="AF1405" s="12"/>
      <c r="AG1405" s="12"/>
      <c r="AH1405" s="13"/>
      <c r="AI1405" s="14"/>
      <c r="AJ1405" s="14"/>
      <c r="AK1405" s="7"/>
      <c r="AL1405" s="7"/>
      <c r="AM1405" s="15"/>
      <c r="AN1405" s="15"/>
      <c r="AO1405" s="8"/>
      <c r="AP1405" s="453" t="s">
        <v>830</v>
      </c>
      <c r="AQ1405" s="17"/>
      <c r="AR1405" s="18"/>
      <c r="AS1405" s="19"/>
      <c r="AT1405" s="19"/>
      <c r="AU1405" s="19"/>
      <c r="AV1405" s="19"/>
      <c r="AW1405" s="19"/>
      <c r="AX1405" s="19"/>
      <c r="AY1405" s="19"/>
      <c r="AZ1405" s="20"/>
      <c r="BA1405" s="20"/>
      <c r="BB1405" s="21"/>
      <c r="BC1405" s="22" t="s">
        <v>2179</v>
      </c>
      <c r="BD1405" s="77"/>
      <c r="BE1405" s="91"/>
      <c r="BF1405" s="91"/>
      <c r="BG1405" s="92"/>
      <c r="BH1405"/>
      <c r="BI1405"/>
      <c r="BJ1405"/>
      <c r="BK1405"/>
      <c r="BL1405"/>
      <c r="BM1405"/>
      <c r="BN1405"/>
      <c r="BO1405"/>
      <c r="BP1405"/>
      <c r="BQ1405"/>
      <c r="BR1405"/>
      <c r="BS1405"/>
      <c r="BT1405" s="92"/>
      <c r="BU1405" s="92"/>
      <c r="BV1405" s="92"/>
      <c r="BW1405" s="5"/>
      <c r="BX1405" s="5"/>
      <c r="BY1405" s="5"/>
      <c r="BZ1405" s="5"/>
      <c r="CA1405" s="5"/>
      <c r="CB1405" s="5"/>
      <c r="CC1405" s="5"/>
      <c r="CD1405" s="440"/>
      <c r="CE1405" s="440"/>
      <c r="CF1405" s="441"/>
      <c r="CG1405" s="442"/>
      <c r="CH1405" s="443"/>
      <c r="CI1405" s="443"/>
      <c r="CJ1405" s="443"/>
      <c r="CK1405" s="443"/>
      <c r="CL1405" s="4"/>
      <c r="CM1405" s="4"/>
      <c r="CN1405" s="5"/>
      <c r="CO1405" s="4"/>
      <c r="CP1405" s="444"/>
      <c r="CQ1405" s="445"/>
      <c r="CR1405" s="446"/>
      <c r="CS1405" s="446"/>
      <c r="CT1405" s="444"/>
      <c r="CU1405" s="444"/>
      <c r="CV1405" s="444"/>
      <c r="CW1405" s="444"/>
      <c r="CX1405" s="447"/>
      <c r="CY1405" s="447"/>
      <c r="CZ1405" s="447"/>
      <c r="DA1405" s="447"/>
      <c r="DB1405" s="448"/>
      <c r="DC1405" s="448"/>
      <c r="DD1405" s="446"/>
      <c r="DE1405" s="439"/>
      <c r="DF1405" s="439"/>
      <c r="DG1405" s="439"/>
      <c r="DH1405" s="439"/>
      <c r="DI1405" s="439"/>
      <c r="DJ1405" s="439"/>
      <c r="DK1405" s="439"/>
      <c r="DL1405" s="446"/>
      <c r="DM1405" s="446"/>
      <c r="DN1405" s="444"/>
      <c r="DO1405" s="444"/>
      <c r="DP1405" s="444"/>
      <c r="DQ1405" s="444"/>
      <c r="DR1405" s="444"/>
      <c r="DS1405" s="441"/>
      <c r="DT1405" s="449"/>
      <c r="DU1405" s="450"/>
      <c r="DV1405" s="450"/>
      <c r="DW1405" s="450"/>
      <c r="DX1405" s="450"/>
      <c r="DY1405" s="450"/>
      <c r="DZ1405" s="450"/>
      <c r="EA1405" s="450"/>
      <c r="EB1405" s="450"/>
      <c r="EC1405" s="450"/>
      <c r="ED1405" s="450"/>
      <c r="EE1405" s="446"/>
      <c r="EF1405" s="446"/>
      <c r="EL1405" s="4"/>
      <c r="EM1405" s="4"/>
      <c r="EN1405" s="5"/>
      <c r="EO1405" s="4"/>
      <c r="FA1405" s="23"/>
      <c r="FB1405" s="24"/>
      <c r="FC1405" s="75"/>
      <c r="FD1405" s="76"/>
      <c r="FF1405" s="89"/>
      <c r="IA1405" s="214"/>
      <c r="IB1405" s="215"/>
      <c r="IC1405" s="214"/>
      <c r="ID1405" s="215"/>
      <c r="IE1405" s="214"/>
      <c r="IF1405" s="214"/>
      <c r="IG1405" s="214"/>
      <c r="IH1405" s="233"/>
      <c r="II1405" s="160"/>
      <c r="IJ1405" s="217"/>
      <c r="IK1405" s="218"/>
      <c r="IL1405" s="218"/>
      <c r="IM1405" s="218"/>
      <c r="IO1405" s="391"/>
    </row>
    <row r="1406" spans="1:249" s="6" customFormat="1" ht="15" x14ac:dyDescent="0.2">
      <c r="A1406" s="467">
        <v>2</v>
      </c>
      <c r="B1406" s="467" t="s">
        <v>2149</v>
      </c>
      <c r="C1406" s="460" t="s">
        <v>1428</v>
      </c>
      <c r="D1406" s="468"/>
      <c r="E1406" s="462" t="s">
        <v>2138</v>
      </c>
      <c r="F1406" s="14" t="s">
        <v>2146</v>
      </c>
      <c r="G1406" s="14" t="s">
        <v>2154</v>
      </c>
      <c r="H1406" s="469" t="s">
        <v>2149</v>
      </c>
      <c r="I1406" s="462"/>
      <c r="J1406" s="456"/>
      <c r="K1406" s="11"/>
      <c r="L1406" s="11"/>
      <c r="M1406" s="14"/>
      <c r="N1406" s="470"/>
      <c r="O1406" s="14"/>
      <c r="P1406" s="14"/>
      <c r="Q1406" s="14"/>
      <c r="R1406" s="14"/>
      <c r="S1406" s="14"/>
      <c r="T1406" s="469"/>
      <c r="U1406" s="454"/>
      <c r="V1406" s="454"/>
      <c r="W1406" s="9"/>
      <c r="X1406" s="9"/>
      <c r="Y1406" s="10"/>
      <c r="Z1406" s="495">
        <v>2</v>
      </c>
      <c r="AA1406" s="11"/>
      <c r="AB1406" s="472"/>
      <c r="AC1406" s="473"/>
      <c r="AD1406" s="473"/>
      <c r="AE1406" s="496">
        <v>3</v>
      </c>
      <c r="AF1406" s="12"/>
      <c r="AG1406" s="12"/>
      <c r="AH1406" s="13"/>
      <c r="AI1406" s="14"/>
      <c r="AJ1406" s="14"/>
      <c r="AK1406" s="7"/>
      <c r="AL1406" s="7"/>
      <c r="AM1406" s="15"/>
      <c r="AN1406" s="15"/>
      <c r="AO1406" s="8"/>
      <c r="AP1406" s="453" t="s">
        <v>831</v>
      </c>
      <c r="AQ1406" s="17"/>
      <c r="AR1406" s="18"/>
      <c r="AS1406" s="19"/>
      <c r="AT1406" s="19"/>
      <c r="AU1406" s="19"/>
      <c r="AV1406" s="19"/>
      <c r="AW1406" s="19"/>
      <c r="AX1406" s="19"/>
      <c r="AY1406" s="19"/>
      <c r="AZ1406" s="20"/>
      <c r="BA1406" s="20"/>
      <c r="BB1406" s="21"/>
      <c r="BC1406" s="22" t="s">
        <v>2179</v>
      </c>
      <c r="BD1406" s="77"/>
      <c r="BE1406" s="91"/>
      <c r="BF1406" s="91"/>
      <c r="BG1406" s="92"/>
      <c r="BH1406"/>
      <c r="BI1406"/>
      <c r="BJ1406"/>
      <c r="BK1406"/>
      <c r="BL1406"/>
      <c r="BM1406"/>
      <c r="BN1406"/>
      <c r="BO1406"/>
      <c r="BP1406"/>
      <c r="BQ1406"/>
      <c r="BR1406"/>
      <c r="BS1406"/>
      <c r="BT1406" s="92"/>
      <c r="BU1406" s="92"/>
      <c r="BV1406" s="92"/>
      <c r="BW1406" s="5"/>
      <c r="BX1406" s="5"/>
      <c r="BY1406" s="5"/>
      <c r="BZ1406" s="5"/>
      <c r="CA1406" s="5"/>
      <c r="CB1406" s="5"/>
      <c r="CC1406" s="5"/>
      <c r="CD1406" s="440"/>
      <c r="CE1406" s="440"/>
      <c r="CF1406" s="441"/>
      <c r="CG1406" s="442"/>
      <c r="CH1406" s="443"/>
      <c r="CI1406" s="443"/>
      <c r="CJ1406" s="443"/>
      <c r="CK1406" s="443"/>
      <c r="CL1406" s="4"/>
      <c r="CM1406" s="4"/>
      <c r="CN1406" s="5"/>
      <c r="CO1406" s="4"/>
      <c r="CP1406" s="444"/>
      <c r="CQ1406" s="445"/>
      <c r="CR1406" s="446"/>
      <c r="CS1406" s="446"/>
      <c r="CT1406" s="444"/>
      <c r="CU1406" s="444"/>
      <c r="CV1406" s="444"/>
      <c r="CW1406" s="444"/>
      <c r="CX1406" s="447"/>
      <c r="CY1406" s="447"/>
      <c r="CZ1406" s="447"/>
      <c r="DA1406" s="447"/>
      <c r="DB1406" s="448"/>
      <c r="DC1406" s="448"/>
      <c r="DD1406" s="446"/>
      <c r="DE1406" s="439"/>
      <c r="DF1406" s="439"/>
      <c r="DG1406" s="439"/>
      <c r="DH1406" s="439"/>
      <c r="DI1406" s="439"/>
      <c r="DJ1406" s="439"/>
      <c r="DK1406" s="439"/>
      <c r="DL1406" s="446"/>
      <c r="DM1406" s="446"/>
      <c r="DN1406" s="444"/>
      <c r="DO1406" s="444"/>
      <c r="DP1406" s="444"/>
      <c r="DQ1406" s="444"/>
      <c r="DR1406" s="444"/>
      <c r="DS1406" s="441"/>
      <c r="DT1406" s="449"/>
      <c r="DU1406" s="450"/>
      <c r="DV1406" s="450"/>
      <c r="DW1406" s="450"/>
      <c r="DX1406" s="450"/>
      <c r="DY1406" s="450"/>
      <c r="DZ1406" s="450"/>
      <c r="EA1406" s="450"/>
      <c r="EB1406" s="450"/>
      <c r="EC1406" s="450"/>
      <c r="ED1406" s="450"/>
      <c r="EE1406" s="446"/>
      <c r="EF1406" s="446"/>
      <c r="EL1406" s="4"/>
      <c r="EM1406" s="4"/>
      <c r="EN1406" s="5"/>
      <c r="EO1406" s="4"/>
      <c r="FA1406" s="23"/>
      <c r="FB1406" s="24"/>
      <c r="FC1406" s="75"/>
      <c r="FD1406" s="76"/>
      <c r="FF1406" s="89"/>
      <c r="IA1406" s="214"/>
      <c r="IB1406" s="215"/>
      <c r="IC1406" s="214"/>
      <c r="ID1406" s="215"/>
      <c r="IE1406" s="214"/>
      <c r="IF1406" s="214"/>
      <c r="IG1406" s="214"/>
      <c r="IH1406" s="233"/>
      <c r="II1406" s="160"/>
      <c r="IJ1406" s="217"/>
      <c r="IK1406" s="218"/>
      <c r="IL1406" s="218"/>
      <c r="IM1406" s="218"/>
      <c r="IO1406" s="391"/>
    </row>
    <row r="1407" spans="1:249" s="6" customFormat="1" ht="15.75" x14ac:dyDescent="0.25">
      <c r="A1407" s="467">
        <v>2</v>
      </c>
      <c r="B1407" s="467" t="s">
        <v>2157</v>
      </c>
      <c r="C1407" s="393" t="s">
        <v>1429</v>
      </c>
      <c r="D1407" s="468"/>
      <c r="E1407" s="462" t="s">
        <v>2137</v>
      </c>
      <c r="F1407" s="14" t="s">
        <v>2147</v>
      </c>
      <c r="G1407" s="14" t="s">
        <v>2154</v>
      </c>
      <c r="H1407" s="469" t="s">
        <v>2149</v>
      </c>
      <c r="I1407" s="462"/>
      <c r="J1407" s="456"/>
      <c r="K1407" s="11"/>
      <c r="L1407" s="11"/>
      <c r="M1407" s="14"/>
      <c r="N1407" s="470"/>
      <c r="O1407" s="14"/>
      <c r="P1407" s="14"/>
      <c r="Q1407" s="14"/>
      <c r="R1407" s="14"/>
      <c r="S1407" s="14"/>
      <c r="T1407" s="469"/>
      <c r="U1407" s="454"/>
      <c r="V1407" s="501"/>
      <c r="W1407" s="9"/>
      <c r="X1407" s="9"/>
      <c r="Y1407" s="10"/>
      <c r="Z1407" s="495">
        <v>3</v>
      </c>
      <c r="AA1407" s="11"/>
      <c r="AB1407" s="472"/>
      <c r="AC1407" s="473"/>
      <c r="AD1407" s="473"/>
      <c r="AE1407" s="496">
        <v>3</v>
      </c>
      <c r="AF1407" s="12"/>
      <c r="AG1407" s="12"/>
      <c r="AH1407" s="13"/>
      <c r="AI1407" s="14"/>
      <c r="AJ1407" s="14"/>
      <c r="AK1407" s="7"/>
      <c r="AL1407" s="7"/>
      <c r="AM1407" s="15"/>
      <c r="AN1407" s="15"/>
      <c r="AO1407" s="8"/>
      <c r="AP1407" s="453" t="s">
        <v>832</v>
      </c>
      <c r="AQ1407" s="17"/>
      <c r="AR1407" s="18"/>
      <c r="AS1407" s="19"/>
      <c r="AT1407" s="19"/>
      <c r="AU1407" s="19"/>
      <c r="AV1407" s="19"/>
      <c r="AW1407" s="19"/>
      <c r="AX1407" s="19"/>
      <c r="AY1407" s="19"/>
      <c r="AZ1407" s="20"/>
      <c r="BA1407" s="20"/>
      <c r="BB1407" s="21"/>
      <c r="BC1407" s="22" t="s">
        <v>2179</v>
      </c>
      <c r="BD1407" s="77"/>
      <c r="BE1407" s="91"/>
      <c r="BF1407" s="91"/>
      <c r="BG1407" s="92"/>
      <c r="BH1407"/>
      <c r="BI1407"/>
      <c r="BJ1407"/>
      <c r="BK1407"/>
      <c r="BL1407"/>
      <c r="BM1407"/>
      <c r="BN1407"/>
      <c r="BO1407"/>
      <c r="BP1407"/>
      <c r="BQ1407"/>
      <c r="BR1407"/>
      <c r="BS1407"/>
      <c r="BT1407" s="92"/>
      <c r="BU1407" s="92"/>
      <c r="BV1407" s="92"/>
      <c r="BW1407" s="5"/>
      <c r="BX1407" s="5"/>
      <c r="BY1407" s="5"/>
      <c r="BZ1407" s="5"/>
      <c r="CA1407" s="5"/>
      <c r="CB1407" s="5"/>
      <c r="CC1407" s="5"/>
      <c r="CD1407" s="440"/>
      <c r="CE1407" s="440"/>
      <c r="CF1407" s="441"/>
      <c r="CG1407" s="442"/>
      <c r="CH1407" s="443"/>
      <c r="CI1407" s="443"/>
      <c r="CJ1407" s="443"/>
      <c r="CK1407" s="443"/>
      <c r="CL1407" s="4"/>
      <c r="CM1407" s="4"/>
      <c r="CN1407" s="5"/>
      <c r="CO1407" s="4"/>
      <c r="CP1407" s="444"/>
      <c r="CQ1407" s="445"/>
      <c r="CR1407" s="446"/>
      <c r="CS1407" s="446"/>
      <c r="CT1407" s="444"/>
      <c r="CU1407" s="444"/>
      <c r="CV1407" s="444"/>
      <c r="CW1407" s="444"/>
      <c r="CX1407" s="447"/>
      <c r="CY1407" s="447"/>
      <c r="CZ1407" s="447"/>
      <c r="DA1407" s="447"/>
      <c r="DB1407" s="448"/>
      <c r="DC1407" s="448"/>
      <c r="DD1407" s="446"/>
      <c r="DE1407" s="439"/>
      <c r="DF1407" s="439"/>
      <c r="DG1407" s="439"/>
      <c r="DH1407" s="439"/>
      <c r="DI1407" s="439"/>
      <c r="DJ1407" s="439"/>
      <c r="DK1407" s="439"/>
      <c r="DL1407" s="446"/>
      <c r="DM1407" s="446"/>
      <c r="DN1407" s="444"/>
      <c r="DO1407" s="444"/>
      <c r="DP1407" s="444"/>
      <c r="DQ1407" s="444"/>
      <c r="DR1407" s="444"/>
      <c r="DS1407" s="441"/>
      <c r="DT1407" s="449"/>
      <c r="DU1407" s="450"/>
      <c r="DV1407" s="450"/>
      <c r="DW1407" s="450"/>
      <c r="DX1407" s="450"/>
      <c r="DY1407" s="450"/>
      <c r="DZ1407" s="450"/>
      <c r="EA1407" s="450"/>
      <c r="EB1407" s="450"/>
      <c r="EC1407" s="450"/>
      <c r="ED1407" s="450"/>
      <c r="EE1407" s="446"/>
      <c r="EF1407" s="446"/>
      <c r="EL1407" s="4"/>
      <c r="EM1407" s="4"/>
      <c r="EN1407" s="5"/>
      <c r="EO1407" s="4"/>
      <c r="FA1407" s="23"/>
      <c r="FB1407" s="24"/>
      <c r="FC1407" s="75"/>
      <c r="FD1407" s="76"/>
      <c r="FF1407" s="89"/>
      <c r="IA1407" s="214"/>
      <c r="IB1407" s="215"/>
      <c r="IC1407" s="214"/>
      <c r="ID1407" s="215"/>
      <c r="IE1407" s="214"/>
      <c r="IF1407" s="214"/>
      <c r="IG1407" s="214"/>
      <c r="IH1407" s="233"/>
      <c r="II1407" s="160"/>
      <c r="IJ1407" s="217"/>
      <c r="IK1407" s="218"/>
      <c r="IL1407" s="218"/>
      <c r="IM1407" s="218"/>
      <c r="IO1407" s="391"/>
    </row>
    <row r="1408" spans="1:249" s="6" customFormat="1" ht="15" x14ac:dyDescent="0.2">
      <c r="A1408" s="467" t="s">
        <v>2195</v>
      </c>
      <c r="B1408" s="467" t="s">
        <v>2149</v>
      </c>
      <c r="C1408" s="393" t="s">
        <v>1430</v>
      </c>
      <c r="D1408" s="468"/>
      <c r="E1408" s="462" t="s">
        <v>2141</v>
      </c>
      <c r="F1408" s="14" t="s">
        <v>2149</v>
      </c>
      <c r="G1408" s="14" t="s">
        <v>2149</v>
      </c>
      <c r="H1408" s="469" t="s">
        <v>2149</v>
      </c>
      <c r="I1408" s="462"/>
      <c r="J1408" s="456"/>
      <c r="K1408" s="11"/>
      <c r="L1408" s="11"/>
      <c r="M1408" s="14"/>
      <c r="N1408" s="470"/>
      <c r="O1408" s="14"/>
      <c r="P1408" s="14"/>
      <c r="Q1408" s="14"/>
      <c r="R1408" s="14"/>
      <c r="S1408" s="14"/>
      <c r="T1408" s="469"/>
      <c r="U1408" s="454"/>
      <c r="V1408" s="454"/>
      <c r="W1408" s="9"/>
      <c r="X1408" s="9"/>
      <c r="Y1408" s="10"/>
      <c r="Z1408" s="495" t="s">
        <v>2195</v>
      </c>
      <c r="AA1408" s="11"/>
      <c r="AB1408" s="472"/>
      <c r="AC1408" s="473"/>
      <c r="AD1408" s="473"/>
      <c r="AE1408" s="496" t="s">
        <v>2195</v>
      </c>
      <c r="AF1408" s="12"/>
      <c r="AG1408" s="12"/>
      <c r="AH1408" s="13"/>
      <c r="AI1408" s="14"/>
      <c r="AJ1408" s="14"/>
      <c r="AK1408" s="7"/>
      <c r="AL1408" s="7"/>
      <c r="AM1408" s="15"/>
      <c r="AN1408" s="15"/>
      <c r="AO1408" s="8"/>
      <c r="AP1408" s="453" t="s">
        <v>833</v>
      </c>
      <c r="AQ1408" s="17"/>
      <c r="AR1408" s="18"/>
      <c r="AS1408" s="19"/>
      <c r="AT1408" s="19"/>
      <c r="AU1408" s="19"/>
      <c r="AV1408" s="19"/>
      <c r="AW1408" s="19"/>
      <c r="AX1408" s="19"/>
      <c r="AY1408" s="19"/>
      <c r="AZ1408" s="20"/>
      <c r="BA1408" s="20"/>
      <c r="BB1408" s="21"/>
      <c r="BC1408" s="22" t="s">
        <v>2179</v>
      </c>
      <c r="BD1408" s="77"/>
      <c r="BE1408" s="91"/>
      <c r="BF1408" s="91"/>
      <c r="BG1408" s="92"/>
      <c r="BH1408"/>
      <c r="BI1408"/>
      <c r="BJ1408"/>
      <c r="BK1408"/>
      <c r="BL1408"/>
      <c r="BM1408"/>
      <c r="BN1408"/>
      <c r="BO1408"/>
      <c r="BP1408"/>
      <c r="BQ1408"/>
      <c r="BR1408"/>
      <c r="BS1408"/>
      <c r="BT1408" s="92"/>
      <c r="BU1408" s="92"/>
      <c r="BV1408" s="92"/>
      <c r="BW1408" s="5"/>
      <c r="BX1408" s="5"/>
      <c r="BY1408" s="5"/>
      <c r="BZ1408" s="5"/>
      <c r="CA1408" s="5"/>
      <c r="CB1408" s="5"/>
      <c r="CC1408" s="5"/>
      <c r="CD1408" s="440"/>
      <c r="CE1408" s="440"/>
      <c r="CF1408" s="441"/>
      <c r="CG1408" s="442"/>
      <c r="CH1408" s="443"/>
      <c r="CI1408" s="443"/>
      <c r="CJ1408" s="443"/>
      <c r="CK1408" s="443"/>
      <c r="CL1408" s="4"/>
      <c r="CM1408" s="4"/>
      <c r="CN1408" s="5"/>
      <c r="CO1408" s="4"/>
      <c r="CP1408" s="444"/>
      <c r="CQ1408" s="445"/>
      <c r="CR1408" s="446"/>
      <c r="CS1408" s="446"/>
      <c r="CT1408" s="444"/>
      <c r="CU1408" s="444"/>
      <c r="CV1408" s="444"/>
      <c r="CW1408" s="444"/>
      <c r="CX1408" s="447"/>
      <c r="CY1408" s="447"/>
      <c r="CZ1408" s="447"/>
      <c r="DA1408" s="447"/>
      <c r="DB1408" s="448"/>
      <c r="DC1408" s="448"/>
      <c r="DD1408" s="446"/>
      <c r="DE1408" s="439"/>
      <c r="DF1408" s="439"/>
      <c r="DG1408" s="439"/>
      <c r="DH1408" s="439"/>
      <c r="DI1408" s="439"/>
      <c r="DJ1408" s="439"/>
      <c r="DK1408" s="439"/>
      <c r="DL1408" s="446"/>
      <c r="DM1408" s="446"/>
      <c r="DN1408" s="444"/>
      <c r="DO1408" s="444"/>
      <c r="DP1408" s="444"/>
      <c r="DQ1408" s="444"/>
      <c r="DR1408" s="444"/>
      <c r="DS1408" s="441"/>
      <c r="DT1408" s="449"/>
      <c r="DU1408" s="450"/>
      <c r="DV1408" s="450"/>
      <c r="DW1408" s="450"/>
      <c r="DX1408" s="450"/>
      <c r="DY1408" s="450"/>
      <c r="DZ1408" s="450"/>
      <c r="EA1408" s="450"/>
      <c r="EB1408" s="450"/>
      <c r="EC1408" s="450"/>
      <c r="ED1408" s="450"/>
      <c r="EE1408" s="446"/>
      <c r="EF1408" s="446"/>
      <c r="EL1408" s="4"/>
      <c r="EM1408" s="4"/>
      <c r="EN1408" s="5"/>
      <c r="EO1408" s="4"/>
      <c r="FA1408" s="23"/>
      <c r="FB1408" s="24"/>
      <c r="FC1408" s="75"/>
      <c r="FD1408" s="76"/>
      <c r="FF1408" s="89"/>
      <c r="IA1408" s="214"/>
      <c r="IB1408" s="215"/>
      <c r="IC1408" s="214"/>
      <c r="ID1408" s="215"/>
      <c r="IE1408" s="214"/>
      <c r="IF1408" s="214"/>
      <c r="IG1408" s="214"/>
      <c r="IH1408" s="233"/>
      <c r="II1408" s="160"/>
      <c r="IJ1408" s="217"/>
      <c r="IK1408" s="218"/>
      <c r="IL1408" s="218"/>
      <c r="IM1408" s="218"/>
      <c r="IO1408" s="391"/>
    </row>
    <row r="1409" spans="1:249" s="6" customFormat="1" ht="15" x14ac:dyDescent="0.2">
      <c r="A1409" s="467" t="s">
        <v>2195</v>
      </c>
      <c r="B1409" s="467" t="s">
        <v>1969</v>
      </c>
      <c r="C1409" s="393" t="s">
        <v>1431</v>
      </c>
      <c r="D1409" s="468"/>
      <c r="E1409" s="462" t="s">
        <v>2137</v>
      </c>
      <c r="F1409" s="14" t="s">
        <v>2149</v>
      </c>
      <c r="G1409" s="14" t="s">
        <v>2149</v>
      </c>
      <c r="H1409" s="469" t="s">
        <v>2149</v>
      </c>
      <c r="I1409" s="462"/>
      <c r="J1409" s="456"/>
      <c r="K1409" s="11"/>
      <c r="L1409" s="11"/>
      <c r="M1409" s="14"/>
      <c r="N1409" s="470"/>
      <c r="O1409" s="14"/>
      <c r="P1409" s="14"/>
      <c r="Q1409" s="14"/>
      <c r="R1409" s="14"/>
      <c r="S1409" s="14"/>
      <c r="T1409" s="469"/>
      <c r="U1409" s="454"/>
      <c r="V1409" s="454"/>
      <c r="W1409" s="9"/>
      <c r="X1409" s="9"/>
      <c r="Y1409" s="10"/>
      <c r="Z1409" s="495">
        <v>3</v>
      </c>
      <c r="AA1409" s="11"/>
      <c r="AB1409" s="472"/>
      <c r="AC1409" s="473"/>
      <c r="AD1409" s="473"/>
      <c r="AE1409" s="496" t="s">
        <v>2166</v>
      </c>
      <c r="AF1409" s="12"/>
      <c r="AG1409" s="12"/>
      <c r="AH1409" s="13"/>
      <c r="AI1409" s="14"/>
      <c r="AJ1409" s="14"/>
      <c r="AK1409" s="7"/>
      <c r="AL1409" s="7"/>
      <c r="AM1409" s="15"/>
      <c r="AN1409" s="15"/>
      <c r="AO1409" s="8"/>
      <c r="AP1409" s="453" t="s">
        <v>834</v>
      </c>
      <c r="AQ1409" s="17"/>
      <c r="AR1409" s="18"/>
      <c r="AS1409" s="19"/>
      <c r="AT1409" s="19"/>
      <c r="AU1409" s="19"/>
      <c r="AV1409" s="19"/>
      <c r="AW1409" s="19"/>
      <c r="AX1409" s="19"/>
      <c r="AY1409" s="19"/>
      <c r="AZ1409" s="20"/>
      <c r="BA1409" s="20"/>
      <c r="BB1409" s="21"/>
      <c r="BC1409" s="22" t="s">
        <v>2179</v>
      </c>
      <c r="BD1409" s="77"/>
      <c r="BE1409" s="91"/>
      <c r="BF1409" s="91"/>
      <c r="BG1409" s="92"/>
      <c r="BH1409"/>
      <c r="BI1409"/>
      <c r="BJ1409"/>
      <c r="BK1409"/>
      <c r="BL1409"/>
      <c r="BM1409"/>
      <c r="BN1409"/>
      <c r="BO1409"/>
      <c r="BP1409"/>
      <c r="BQ1409"/>
      <c r="BR1409"/>
      <c r="BS1409"/>
      <c r="BT1409" s="92"/>
      <c r="BU1409" s="92"/>
      <c r="BV1409" s="92"/>
      <c r="BW1409" s="5"/>
      <c r="BX1409" s="5"/>
      <c r="BY1409" s="5"/>
      <c r="BZ1409" s="5"/>
      <c r="CA1409" s="5"/>
      <c r="CB1409" s="5"/>
      <c r="CC1409" s="5"/>
      <c r="CD1409" s="440"/>
      <c r="CE1409" s="440"/>
      <c r="CF1409" s="441"/>
      <c r="CG1409" s="442"/>
      <c r="CH1409" s="443"/>
      <c r="CI1409" s="443"/>
      <c r="CJ1409" s="443"/>
      <c r="CK1409" s="443"/>
      <c r="CL1409" s="4"/>
      <c r="CM1409" s="4"/>
      <c r="CN1409" s="5"/>
      <c r="CO1409" s="4"/>
      <c r="CP1409" s="444"/>
      <c r="CQ1409" s="445"/>
      <c r="CR1409" s="446"/>
      <c r="CS1409" s="446"/>
      <c r="CT1409" s="444"/>
      <c r="CU1409" s="444"/>
      <c r="CV1409" s="444"/>
      <c r="CW1409" s="444"/>
      <c r="CX1409" s="447"/>
      <c r="CY1409" s="447"/>
      <c r="CZ1409" s="447"/>
      <c r="DA1409" s="447"/>
      <c r="DB1409" s="448"/>
      <c r="DC1409" s="448"/>
      <c r="DD1409" s="446"/>
      <c r="DE1409" s="439"/>
      <c r="DF1409" s="439"/>
      <c r="DG1409" s="439"/>
      <c r="DH1409" s="439"/>
      <c r="DI1409" s="439"/>
      <c r="DJ1409" s="439"/>
      <c r="DK1409" s="439"/>
      <c r="DL1409" s="446"/>
      <c r="DM1409" s="446"/>
      <c r="DN1409" s="444"/>
      <c r="DO1409" s="444"/>
      <c r="DP1409" s="444"/>
      <c r="DQ1409" s="444"/>
      <c r="DR1409" s="444"/>
      <c r="DS1409" s="441"/>
      <c r="DT1409" s="449"/>
      <c r="DU1409" s="450"/>
      <c r="DV1409" s="450"/>
      <c r="DW1409" s="450"/>
      <c r="DX1409" s="450"/>
      <c r="DY1409" s="450"/>
      <c r="DZ1409" s="450"/>
      <c r="EA1409" s="450"/>
      <c r="EB1409" s="450"/>
      <c r="EC1409" s="450"/>
      <c r="ED1409" s="450"/>
      <c r="EE1409" s="446"/>
      <c r="EF1409" s="446"/>
      <c r="EL1409" s="4"/>
      <c r="EM1409" s="4"/>
      <c r="EN1409" s="5"/>
      <c r="EO1409" s="4"/>
      <c r="FA1409" s="23"/>
      <c r="FB1409" s="24"/>
      <c r="FC1409" s="75"/>
      <c r="FD1409" s="76"/>
      <c r="FF1409" s="89"/>
      <c r="IA1409" s="214"/>
      <c r="IB1409" s="215"/>
      <c r="IC1409" s="214"/>
      <c r="ID1409" s="215"/>
      <c r="IE1409" s="214"/>
      <c r="IF1409" s="214"/>
      <c r="IG1409" s="214"/>
      <c r="IH1409" s="233"/>
      <c r="II1409" s="160"/>
      <c r="IJ1409" s="217"/>
      <c r="IK1409" s="218"/>
      <c r="IL1409" s="218"/>
      <c r="IM1409" s="218"/>
      <c r="IO1409" s="391"/>
    </row>
    <row r="1410" spans="1:249" s="6" customFormat="1" ht="15" x14ac:dyDescent="0.2">
      <c r="A1410" s="467" t="s">
        <v>2195</v>
      </c>
      <c r="B1410" s="467" t="s">
        <v>2149</v>
      </c>
      <c r="C1410" s="393" t="s">
        <v>1432</v>
      </c>
      <c r="D1410" s="468"/>
      <c r="E1410" s="462" t="s">
        <v>2137</v>
      </c>
      <c r="F1410" s="14" t="s">
        <v>2149</v>
      </c>
      <c r="G1410" s="14" t="s">
        <v>2149</v>
      </c>
      <c r="H1410" s="469" t="s">
        <v>2149</v>
      </c>
      <c r="I1410" s="462"/>
      <c r="J1410" s="456"/>
      <c r="K1410" s="11"/>
      <c r="L1410" s="11"/>
      <c r="M1410" s="14"/>
      <c r="N1410" s="470"/>
      <c r="O1410" s="14"/>
      <c r="P1410" s="14"/>
      <c r="Q1410" s="14"/>
      <c r="R1410" s="14"/>
      <c r="S1410" s="14"/>
      <c r="T1410" s="469"/>
      <c r="U1410" s="454"/>
      <c r="V1410" s="454"/>
      <c r="W1410" s="9"/>
      <c r="X1410" s="9"/>
      <c r="Y1410" s="10"/>
      <c r="Z1410" s="495" t="s">
        <v>2195</v>
      </c>
      <c r="AA1410" s="11"/>
      <c r="AB1410" s="472"/>
      <c r="AC1410" s="473"/>
      <c r="AD1410" s="473"/>
      <c r="AE1410" s="496" t="s">
        <v>2195</v>
      </c>
      <c r="AF1410" s="12"/>
      <c r="AG1410" s="12"/>
      <c r="AH1410" s="13"/>
      <c r="AI1410" s="14"/>
      <c r="AJ1410" s="14"/>
      <c r="AK1410" s="7"/>
      <c r="AL1410" s="7"/>
      <c r="AM1410" s="15"/>
      <c r="AN1410" s="15"/>
      <c r="AO1410" s="8"/>
      <c r="AP1410" s="453" t="s">
        <v>835</v>
      </c>
      <c r="AQ1410" s="17"/>
      <c r="AR1410" s="18"/>
      <c r="AS1410" s="19"/>
      <c r="AT1410" s="19"/>
      <c r="AU1410" s="19"/>
      <c r="AV1410" s="19"/>
      <c r="AW1410" s="19"/>
      <c r="AX1410" s="19"/>
      <c r="AY1410" s="19"/>
      <c r="AZ1410" s="20"/>
      <c r="BA1410" s="20"/>
      <c r="BB1410" s="21"/>
      <c r="BC1410" s="22" t="s">
        <v>2179</v>
      </c>
      <c r="BD1410" s="77"/>
      <c r="BE1410" s="91"/>
      <c r="BF1410" s="91"/>
      <c r="BG1410" s="92"/>
      <c r="BH1410"/>
      <c r="BI1410"/>
      <c r="BJ1410"/>
      <c r="BK1410"/>
      <c r="BL1410"/>
      <c r="BM1410"/>
      <c r="BN1410"/>
      <c r="BO1410"/>
      <c r="BP1410"/>
      <c r="BQ1410"/>
      <c r="BR1410"/>
      <c r="BS1410"/>
      <c r="BT1410" s="92"/>
      <c r="BU1410" s="92"/>
      <c r="BV1410" s="92"/>
      <c r="BW1410" s="5"/>
      <c r="BX1410" s="5"/>
      <c r="BY1410" s="5"/>
      <c r="BZ1410" s="5"/>
      <c r="CA1410" s="5"/>
      <c r="CB1410" s="5"/>
      <c r="CC1410" s="5"/>
      <c r="CD1410" s="440"/>
      <c r="CE1410" s="440"/>
      <c r="CF1410" s="441"/>
      <c r="CG1410" s="442"/>
      <c r="CH1410" s="443"/>
      <c r="CI1410" s="443"/>
      <c r="CJ1410" s="443"/>
      <c r="CK1410" s="443"/>
      <c r="CL1410" s="4"/>
      <c r="CM1410" s="4"/>
      <c r="CN1410" s="5"/>
      <c r="CO1410" s="4"/>
      <c r="CP1410" s="444"/>
      <c r="CQ1410" s="445"/>
      <c r="CR1410" s="446"/>
      <c r="CS1410" s="446"/>
      <c r="CT1410" s="444"/>
      <c r="CU1410" s="444"/>
      <c r="CV1410" s="444"/>
      <c r="CW1410" s="444"/>
      <c r="CX1410" s="447"/>
      <c r="CY1410" s="447"/>
      <c r="CZ1410" s="447"/>
      <c r="DA1410" s="447"/>
      <c r="DB1410" s="448"/>
      <c r="DC1410" s="448"/>
      <c r="DD1410" s="446"/>
      <c r="DE1410" s="439"/>
      <c r="DF1410" s="439"/>
      <c r="DG1410" s="439"/>
      <c r="DH1410" s="439"/>
      <c r="DI1410" s="439"/>
      <c r="DJ1410" s="439"/>
      <c r="DK1410" s="439"/>
      <c r="DL1410" s="446"/>
      <c r="DM1410" s="446"/>
      <c r="DN1410" s="444"/>
      <c r="DO1410" s="444"/>
      <c r="DP1410" s="444"/>
      <c r="DQ1410" s="444"/>
      <c r="DR1410" s="444"/>
      <c r="DS1410" s="441"/>
      <c r="DT1410" s="449"/>
      <c r="DU1410" s="450"/>
      <c r="DV1410" s="450"/>
      <c r="DW1410" s="450"/>
      <c r="DX1410" s="450"/>
      <c r="DY1410" s="450"/>
      <c r="DZ1410" s="450"/>
      <c r="EA1410" s="450"/>
      <c r="EB1410" s="450"/>
      <c r="EC1410" s="450"/>
      <c r="ED1410" s="450"/>
      <c r="EE1410" s="446"/>
      <c r="EF1410" s="446"/>
      <c r="EL1410" s="4"/>
      <c r="EM1410" s="4"/>
      <c r="EN1410" s="5"/>
      <c r="EO1410" s="4"/>
      <c r="FA1410" s="23"/>
      <c r="FB1410" s="24"/>
      <c r="FC1410" s="75"/>
      <c r="FD1410" s="76"/>
      <c r="FF1410" s="89"/>
      <c r="IA1410" s="214"/>
      <c r="IB1410" s="215"/>
      <c r="IC1410" s="214"/>
      <c r="ID1410" s="215"/>
      <c r="IE1410" s="214"/>
      <c r="IF1410" s="214"/>
      <c r="IG1410" s="214"/>
      <c r="IH1410" s="233"/>
      <c r="II1410" s="160"/>
      <c r="IJ1410" s="217"/>
      <c r="IK1410" s="218"/>
      <c r="IL1410" s="218"/>
      <c r="IM1410" s="218"/>
      <c r="IO1410" s="391"/>
    </row>
    <row r="1411" spans="1:249" s="6" customFormat="1" ht="15" x14ac:dyDescent="0.2">
      <c r="A1411" s="467" t="s">
        <v>2195</v>
      </c>
      <c r="B1411" s="467" t="s">
        <v>2149</v>
      </c>
      <c r="C1411" s="393" t="s">
        <v>1433</v>
      </c>
      <c r="D1411" s="468"/>
      <c r="E1411" s="462" t="s">
        <v>2141</v>
      </c>
      <c r="F1411" s="14" t="s">
        <v>2149</v>
      </c>
      <c r="G1411" s="14" t="s">
        <v>2149</v>
      </c>
      <c r="H1411" s="469" t="s">
        <v>2149</v>
      </c>
      <c r="I1411" s="462"/>
      <c r="J1411" s="456"/>
      <c r="K1411" s="11"/>
      <c r="L1411" s="11"/>
      <c r="M1411" s="14"/>
      <c r="N1411" s="470"/>
      <c r="O1411" s="14"/>
      <c r="P1411" s="14"/>
      <c r="Q1411" s="14"/>
      <c r="R1411" s="14"/>
      <c r="S1411" s="14"/>
      <c r="T1411" s="469"/>
      <c r="U1411" s="454"/>
      <c r="V1411" s="454"/>
      <c r="W1411" s="9"/>
      <c r="X1411" s="9"/>
      <c r="Y1411" s="10"/>
      <c r="Z1411" s="495" t="s">
        <v>2195</v>
      </c>
      <c r="AA1411" s="11"/>
      <c r="AB1411" s="472"/>
      <c r="AC1411" s="473"/>
      <c r="AD1411" s="473"/>
      <c r="AE1411" s="496" t="s">
        <v>2195</v>
      </c>
      <c r="AF1411" s="12"/>
      <c r="AG1411" s="12"/>
      <c r="AH1411" s="13"/>
      <c r="AI1411" s="14"/>
      <c r="AJ1411" s="14"/>
      <c r="AK1411" s="7"/>
      <c r="AL1411" s="7"/>
      <c r="AM1411" s="15"/>
      <c r="AN1411" s="15"/>
      <c r="AO1411" s="8"/>
      <c r="AP1411" s="453" t="s">
        <v>836</v>
      </c>
      <c r="AQ1411" s="17"/>
      <c r="AR1411" s="18"/>
      <c r="AS1411" s="19"/>
      <c r="AT1411" s="19"/>
      <c r="AU1411" s="19"/>
      <c r="AV1411" s="19"/>
      <c r="AW1411" s="19"/>
      <c r="AX1411" s="19"/>
      <c r="AY1411" s="19"/>
      <c r="AZ1411" s="20"/>
      <c r="BA1411" s="20"/>
      <c r="BB1411" s="21"/>
      <c r="BC1411" s="22" t="s">
        <v>2179</v>
      </c>
      <c r="BD1411" s="77"/>
      <c r="BE1411" s="91"/>
      <c r="BF1411" s="91"/>
      <c r="BG1411" s="92"/>
      <c r="BH1411"/>
      <c r="BI1411"/>
      <c r="BJ1411"/>
      <c r="BK1411"/>
      <c r="BL1411"/>
      <c r="BM1411"/>
      <c r="BN1411"/>
      <c r="BO1411"/>
      <c r="BP1411"/>
      <c r="BQ1411"/>
      <c r="BR1411"/>
      <c r="BS1411"/>
      <c r="BT1411" s="92"/>
      <c r="BU1411" s="92"/>
      <c r="BV1411" s="92"/>
      <c r="BW1411" s="5"/>
      <c r="BX1411" s="5"/>
      <c r="BY1411" s="5"/>
      <c r="BZ1411" s="5"/>
      <c r="CA1411" s="5"/>
      <c r="CB1411" s="5"/>
      <c r="CC1411" s="5"/>
      <c r="CD1411" s="440"/>
      <c r="CE1411" s="440"/>
      <c r="CF1411" s="441"/>
      <c r="CG1411" s="442"/>
      <c r="CH1411" s="443"/>
      <c r="CI1411" s="443"/>
      <c r="CJ1411" s="443"/>
      <c r="CK1411" s="443"/>
      <c r="CL1411" s="4"/>
      <c r="CM1411" s="4"/>
      <c r="CN1411" s="5"/>
      <c r="CO1411" s="4"/>
      <c r="CP1411" s="444"/>
      <c r="CQ1411" s="445"/>
      <c r="CR1411" s="446"/>
      <c r="CS1411" s="446"/>
      <c r="CT1411" s="444"/>
      <c r="CU1411" s="444"/>
      <c r="CV1411" s="444"/>
      <c r="CW1411" s="444"/>
      <c r="CX1411" s="447"/>
      <c r="CY1411" s="447"/>
      <c r="CZ1411" s="447"/>
      <c r="DA1411" s="447"/>
      <c r="DB1411" s="448"/>
      <c r="DC1411" s="448"/>
      <c r="DD1411" s="446"/>
      <c r="DE1411" s="439"/>
      <c r="DF1411" s="439"/>
      <c r="DG1411" s="439"/>
      <c r="DH1411" s="439"/>
      <c r="DI1411" s="439"/>
      <c r="DJ1411" s="439"/>
      <c r="DK1411" s="439"/>
      <c r="DL1411" s="446"/>
      <c r="DM1411" s="446"/>
      <c r="DN1411" s="444"/>
      <c r="DO1411" s="444"/>
      <c r="DP1411" s="444"/>
      <c r="DQ1411" s="444"/>
      <c r="DR1411" s="444"/>
      <c r="DS1411" s="441"/>
      <c r="DT1411" s="449"/>
      <c r="DU1411" s="450"/>
      <c r="DV1411" s="450"/>
      <c r="DW1411" s="450"/>
      <c r="DX1411" s="450"/>
      <c r="DY1411" s="450"/>
      <c r="DZ1411" s="450"/>
      <c r="EA1411" s="450"/>
      <c r="EB1411" s="450"/>
      <c r="EC1411" s="450"/>
      <c r="ED1411" s="450"/>
      <c r="EE1411" s="446"/>
      <c r="EF1411" s="446"/>
      <c r="EL1411" s="4"/>
      <c r="EM1411" s="4"/>
      <c r="EN1411" s="5"/>
      <c r="EO1411" s="4"/>
      <c r="FA1411" s="23"/>
      <c r="FB1411" s="24"/>
      <c r="FC1411" s="75"/>
      <c r="FD1411" s="76"/>
      <c r="FF1411" s="89"/>
      <c r="IA1411" s="214"/>
      <c r="IB1411" s="215"/>
      <c r="IC1411" s="214"/>
      <c r="ID1411" s="215"/>
      <c r="IE1411" s="214"/>
      <c r="IF1411" s="214"/>
      <c r="IG1411" s="214"/>
      <c r="IH1411" s="233"/>
      <c r="II1411" s="160"/>
      <c r="IJ1411" s="217"/>
      <c r="IK1411" s="218"/>
      <c r="IL1411" s="218"/>
      <c r="IM1411" s="218"/>
      <c r="IO1411" s="391"/>
    </row>
    <row r="1412" spans="1:249" s="6" customFormat="1" ht="15" x14ac:dyDescent="0.2">
      <c r="A1412" s="467" t="s">
        <v>2195</v>
      </c>
      <c r="B1412" s="467" t="s">
        <v>2149</v>
      </c>
      <c r="C1412" s="393" t="s">
        <v>1434</v>
      </c>
      <c r="D1412" s="468"/>
      <c r="E1412" s="462" t="s">
        <v>2139</v>
      </c>
      <c r="F1412" s="14" t="s">
        <v>2149</v>
      </c>
      <c r="G1412" s="14" t="s">
        <v>2149</v>
      </c>
      <c r="H1412" s="469" t="s">
        <v>2149</v>
      </c>
      <c r="I1412" s="462"/>
      <c r="J1412" s="456"/>
      <c r="K1412" s="11"/>
      <c r="L1412" s="11"/>
      <c r="M1412" s="14"/>
      <c r="N1412" s="470"/>
      <c r="O1412" s="14"/>
      <c r="P1412" s="14"/>
      <c r="Q1412" s="14"/>
      <c r="R1412" s="14"/>
      <c r="S1412" s="14"/>
      <c r="T1412" s="469"/>
      <c r="U1412" s="454"/>
      <c r="V1412" s="454"/>
      <c r="W1412" s="9"/>
      <c r="X1412" s="9"/>
      <c r="Y1412" s="10"/>
      <c r="Z1412" s="495" t="s">
        <v>2195</v>
      </c>
      <c r="AA1412" s="11"/>
      <c r="AB1412" s="472"/>
      <c r="AC1412" s="473"/>
      <c r="AD1412" s="473"/>
      <c r="AE1412" s="496" t="s">
        <v>2195</v>
      </c>
      <c r="AF1412" s="12"/>
      <c r="AG1412" s="12"/>
      <c r="AH1412" s="13"/>
      <c r="AI1412" s="14"/>
      <c r="AJ1412" s="14"/>
      <c r="AK1412" s="7"/>
      <c r="AL1412" s="7"/>
      <c r="AM1412" s="15"/>
      <c r="AN1412" s="15"/>
      <c r="AO1412" s="8"/>
      <c r="AP1412" s="453" t="s">
        <v>837</v>
      </c>
      <c r="AQ1412" s="17"/>
      <c r="AR1412" s="18"/>
      <c r="AS1412" s="19"/>
      <c r="AT1412" s="19"/>
      <c r="AU1412" s="19"/>
      <c r="AV1412" s="19"/>
      <c r="AW1412" s="19"/>
      <c r="AX1412" s="19"/>
      <c r="AY1412" s="19"/>
      <c r="AZ1412" s="20"/>
      <c r="BA1412" s="20"/>
      <c r="BB1412" s="21"/>
      <c r="BC1412" s="22" t="s">
        <v>2179</v>
      </c>
      <c r="BD1412" s="77"/>
      <c r="BE1412" s="91"/>
      <c r="BF1412" s="91"/>
      <c r="BG1412" s="92"/>
      <c r="BH1412"/>
      <c r="BI1412"/>
      <c r="BJ1412"/>
      <c r="BK1412"/>
      <c r="BL1412"/>
      <c r="BM1412"/>
      <c r="BN1412"/>
      <c r="BO1412"/>
      <c r="BP1412"/>
      <c r="BQ1412"/>
      <c r="BR1412"/>
      <c r="BS1412"/>
      <c r="BT1412" s="92"/>
      <c r="BU1412" s="92"/>
      <c r="BV1412" s="92"/>
      <c r="BW1412" s="5"/>
      <c r="BX1412" s="5"/>
      <c r="BY1412" s="5"/>
      <c r="BZ1412" s="5"/>
      <c r="CA1412" s="5"/>
      <c r="CB1412" s="5"/>
      <c r="CC1412" s="5"/>
      <c r="CD1412" s="440"/>
      <c r="CE1412" s="440"/>
      <c r="CF1412" s="441"/>
      <c r="CG1412" s="442"/>
      <c r="CH1412" s="443"/>
      <c r="CI1412" s="443"/>
      <c r="CJ1412" s="443"/>
      <c r="CK1412" s="443"/>
      <c r="CL1412" s="4"/>
      <c r="CM1412" s="4"/>
      <c r="CN1412" s="5"/>
      <c r="CO1412" s="4"/>
      <c r="CP1412" s="444"/>
      <c r="CQ1412" s="445"/>
      <c r="CR1412" s="446"/>
      <c r="CS1412" s="446"/>
      <c r="CT1412" s="444"/>
      <c r="CU1412" s="444"/>
      <c r="CV1412" s="444"/>
      <c r="CW1412" s="444"/>
      <c r="CX1412" s="447"/>
      <c r="CY1412" s="447"/>
      <c r="CZ1412" s="447"/>
      <c r="DA1412" s="447"/>
      <c r="DB1412" s="448"/>
      <c r="DC1412" s="448"/>
      <c r="DD1412" s="446"/>
      <c r="DE1412" s="439"/>
      <c r="DF1412" s="439"/>
      <c r="DG1412" s="439"/>
      <c r="DH1412" s="439"/>
      <c r="DI1412" s="439"/>
      <c r="DJ1412" s="439"/>
      <c r="DK1412" s="439"/>
      <c r="DL1412" s="446"/>
      <c r="DM1412" s="446"/>
      <c r="DN1412" s="444"/>
      <c r="DO1412" s="444"/>
      <c r="DP1412" s="444"/>
      <c r="DQ1412" s="444"/>
      <c r="DR1412" s="444"/>
      <c r="DS1412" s="441"/>
      <c r="DT1412" s="449"/>
      <c r="DU1412" s="450"/>
      <c r="DV1412" s="450"/>
      <c r="DW1412" s="450"/>
      <c r="DX1412" s="450"/>
      <c r="DY1412" s="450"/>
      <c r="DZ1412" s="450"/>
      <c r="EA1412" s="450"/>
      <c r="EB1412" s="450"/>
      <c r="EC1412" s="450"/>
      <c r="ED1412" s="450"/>
      <c r="EE1412" s="446"/>
      <c r="EF1412" s="446"/>
      <c r="EL1412" s="4"/>
      <c r="EM1412" s="4"/>
      <c r="EN1412" s="5"/>
      <c r="EO1412" s="4"/>
      <c r="FA1412" s="23"/>
      <c r="FB1412" s="24"/>
      <c r="FC1412" s="75"/>
      <c r="FD1412" s="76"/>
      <c r="FF1412" s="89"/>
      <c r="IA1412" s="214"/>
      <c r="IB1412" s="215"/>
      <c r="IC1412" s="214"/>
      <c r="ID1412" s="215"/>
      <c r="IE1412" s="214"/>
      <c r="IF1412" s="214"/>
      <c r="IG1412" s="214"/>
      <c r="IH1412" s="233"/>
      <c r="II1412" s="160"/>
      <c r="IJ1412" s="217"/>
      <c r="IK1412" s="218"/>
      <c r="IL1412" s="218"/>
      <c r="IM1412" s="218"/>
      <c r="IO1412" s="391"/>
    </row>
    <row r="1413" spans="1:249" s="6" customFormat="1" ht="15" x14ac:dyDescent="0.2">
      <c r="A1413" s="467" t="s">
        <v>2195</v>
      </c>
      <c r="B1413" s="467" t="s">
        <v>2149</v>
      </c>
      <c r="C1413" s="393" t="s">
        <v>1435</v>
      </c>
      <c r="D1413" s="468"/>
      <c r="E1413" s="462" t="s">
        <v>2138</v>
      </c>
      <c r="F1413" s="14" t="s">
        <v>2149</v>
      </c>
      <c r="G1413" s="14" t="s">
        <v>2149</v>
      </c>
      <c r="H1413" s="469" t="s">
        <v>2149</v>
      </c>
      <c r="I1413" s="462"/>
      <c r="J1413" s="456"/>
      <c r="K1413" s="11"/>
      <c r="L1413" s="11"/>
      <c r="M1413" s="14"/>
      <c r="N1413" s="470"/>
      <c r="O1413" s="14"/>
      <c r="P1413" s="14"/>
      <c r="Q1413" s="14"/>
      <c r="R1413" s="14"/>
      <c r="S1413" s="14"/>
      <c r="T1413" s="469"/>
      <c r="U1413" s="454"/>
      <c r="V1413" s="454"/>
      <c r="W1413" s="9"/>
      <c r="X1413" s="9"/>
      <c r="Y1413" s="10"/>
      <c r="Z1413" s="495" t="s">
        <v>2195</v>
      </c>
      <c r="AA1413" s="11"/>
      <c r="AB1413" s="472"/>
      <c r="AC1413" s="473"/>
      <c r="AD1413" s="473"/>
      <c r="AE1413" s="496" t="s">
        <v>2195</v>
      </c>
      <c r="AF1413" s="12"/>
      <c r="AG1413" s="12"/>
      <c r="AH1413" s="13"/>
      <c r="AI1413" s="14"/>
      <c r="AJ1413" s="14"/>
      <c r="AK1413" s="7"/>
      <c r="AL1413" s="7"/>
      <c r="AM1413" s="15"/>
      <c r="AN1413" s="15"/>
      <c r="AO1413" s="8"/>
      <c r="AP1413" s="453" t="s">
        <v>838</v>
      </c>
      <c r="AQ1413" s="17"/>
      <c r="AR1413" s="18"/>
      <c r="AS1413" s="19"/>
      <c r="AT1413" s="19"/>
      <c r="AU1413" s="19"/>
      <c r="AV1413" s="19"/>
      <c r="AW1413" s="19"/>
      <c r="AX1413" s="19"/>
      <c r="AY1413" s="19"/>
      <c r="AZ1413" s="20"/>
      <c r="BA1413" s="20"/>
      <c r="BB1413" s="21"/>
      <c r="BC1413" s="22" t="s">
        <v>2179</v>
      </c>
      <c r="BD1413" s="77"/>
      <c r="BE1413" s="91"/>
      <c r="BF1413" s="91"/>
      <c r="BG1413" s="92"/>
      <c r="BH1413"/>
      <c r="BI1413"/>
      <c r="BJ1413"/>
      <c r="BK1413"/>
      <c r="BL1413"/>
      <c r="BM1413"/>
      <c r="BN1413"/>
      <c r="BO1413"/>
      <c r="BP1413"/>
      <c r="BQ1413"/>
      <c r="BR1413"/>
      <c r="BS1413"/>
      <c r="BT1413" s="92"/>
      <c r="BU1413" s="92"/>
      <c r="BV1413" s="92"/>
      <c r="BW1413" s="5"/>
      <c r="BX1413" s="5"/>
      <c r="BY1413" s="5"/>
      <c r="BZ1413" s="5"/>
      <c r="CA1413" s="5"/>
      <c r="CB1413" s="5"/>
      <c r="CC1413" s="5"/>
      <c r="CD1413" s="440"/>
      <c r="CE1413" s="440"/>
      <c r="CF1413" s="441"/>
      <c r="CG1413" s="442"/>
      <c r="CH1413" s="443"/>
      <c r="CI1413" s="443"/>
      <c r="CJ1413" s="443"/>
      <c r="CK1413" s="443"/>
      <c r="CL1413" s="4"/>
      <c r="CM1413" s="4"/>
      <c r="CN1413" s="5"/>
      <c r="CO1413" s="4"/>
      <c r="CP1413" s="444"/>
      <c r="CQ1413" s="445"/>
      <c r="CR1413" s="446"/>
      <c r="CS1413" s="446"/>
      <c r="CT1413" s="444"/>
      <c r="CU1413" s="444"/>
      <c r="CV1413" s="444"/>
      <c r="CW1413" s="444"/>
      <c r="CX1413" s="447"/>
      <c r="CY1413" s="447"/>
      <c r="CZ1413" s="447"/>
      <c r="DA1413" s="447"/>
      <c r="DB1413" s="448"/>
      <c r="DC1413" s="448"/>
      <c r="DD1413" s="446"/>
      <c r="DE1413" s="439"/>
      <c r="DF1413" s="439"/>
      <c r="DG1413" s="439"/>
      <c r="DH1413" s="439"/>
      <c r="DI1413" s="439"/>
      <c r="DJ1413" s="439"/>
      <c r="DK1413" s="439"/>
      <c r="DL1413" s="446"/>
      <c r="DM1413" s="446"/>
      <c r="DN1413" s="444"/>
      <c r="DO1413" s="444"/>
      <c r="DP1413" s="444"/>
      <c r="DQ1413" s="444"/>
      <c r="DR1413" s="444"/>
      <c r="DS1413" s="441"/>
      <c r="DT1413" s="449"/>
      <c r="DU1413" s="450"/>
      <c r="DV1413" s="450"/>
      <c r="DW1413" s="450"/>
      <c r="DX1413" s="450"/>
      <c r="DY1413" s="450"/>
      <c r="DZ1413" s="450"/>
      <c r="EA1413" s="450"/>
      <c r="EB1413" s="450"/>
      <c r="EC1413" s="450"/>
      <c r="ED1413" s="450"/>
      <c r="EE1413" s="446"/>
      <c r="EF1413" s="446"/>
      <c r="EL1413" s="4"/>
      <c r="EM1413" s="4"/>
      <c r="EN1413" s="5"/>
      <c r="EO1413" s="4"/>
      <c r="FA1413" s="23"/>
      <c r="FB1413" s="24"/>
      <c r="FC1413" s="75"/>
      <c r="FD1413" s="76"/>
      <c r="FF1413" s="89"/>
      <c r="IA1413" s="214"/>
      <c r="IB1413" s="215"/>
      <c r="IC1413" s="214"/>
      <c r="ID1413" s="215"/>
      <c r="IE1413" s="214"/>
      <c r="IF1413" s="214"/>
      <c r="IG1413" s="214"/>
      <c r="IH1413" s="233"/>
      <c r="II1413" s="160"/>
      <c r="IJ1413" s="217"/>
      <c r="IK1413" s="218"/>
      <c r="IL1413" s="218"/>
      <c r="IM1413" s="218"/>
      <c r="IO1413" s="391"/>
    </row>
    <row r="1414" spans="1:249" s="6" customFormat="1" ht="15" x14ac:dyDescent="0.2">
      <c r="A1414" s="467" t="s">
        <v>2195</v>
      </c>
      <c r="B1414" s="467" t="s">
        <v>2149</v>
      </c>
      <c r="C1414" s="393" t="s">
        <v>1436</v>
      </c>
      <c r="D1414" s="468"/>
      <c r="E1414" s="462" t="s">
        <v>2139</v>
      </c>
      <c r="F1414" s="14" t="s">
        <v>2149</v>
      </c>
      <c r="G1414" s="14" t="s">
        <v>2154</v>
      </c>
      <c r="H1414" s="469" t="s">
        <v>2149</v>
      </c>
      <c r="I1414" s="462"/>
      <c r="J1414" s="456"/>
      <c r="K1414" s="11"/>
      <c r="L1414" s="11"/>
      <c r="M1414" s="14"/>
      <c r="N1414" s="470"/>
      <c r="O1414" s="14"/>
      <c r="P1414" s="14"/>
      <c r="Q1414" s="14"/>
      <c r="R1414" s="14"/>
      <c r="S1414" s="14"/>
      <c r="T1414" s="469"/>
      <c r="U1414" s="454"/>
      <c r="V1414" s="454"/>
      <c r="W1414" s="9"/>
      <c r="X1414" s="9"/>
      <c r="Y1414" s="10"/>
      <c r="Z1414" s="495" t="s">
        <v>2195</v>
      </c>
      <c r="AA1414" s="11"/>
      <c r="AB1414" s="472"/>
      <c r="AC1414" s="473"/>
      <c r="AD1414" s="473"/>
      <c r="AE1414" s="496" t="s">
        <v>2195</v>
      </c>
      <c r="AF1414" s="12"/>
      <c r="AG1414" s="12"/>
      <c r="AH1414" s="13"/>
      <c r="AI1414" s="14"/>
      <c r="AJ1414" s="14"/>
      <c r="AK1414" s="7"/>
      <c r="AL1414" s="7"/>
      <c r="AM1414" s="15"/>
      <c r="AN1414" s="15"/>
      <c r="AO1414" s="8"/>
      <c r="AP1414" s="453" t="s">
        <v>839</v>
      </c>
      <c r="AQ1414" s="17"/>
      <c r="AR1414" s="18"/>
      <c r="AS1414" s="19"/>
      <c r="AT1414" s="19"/>
      <c r="AU1414" s="19"/>
      <c r="AV1414" s="19"/>
      <c r="AW1414" s="19"/>
      <c r="AX1414" s="19"/>
      <c r="AY1414" s="19"/>
      <c r="AZ1414" s="20"/>
      <c r="BA1414" s="20"/>
      <c r="BB1414" s="21"/>
      <c r="BC1414" s="22" t="s">
        <v>2179</v>
      </c>
      <c r="BD1414" s="77"/>
      <c r="BE1414" s="91"/>
      <c r="BF1414" s="91"/>
      <c r="BG1414" s="92"/>
      <c r="BH1414"/>
      <c r="BI1414"/>
      <c r="BJ1414"/>
      <c r="BK1414"/>
      <c r="BL1414"/>
      <c r="BM1414"/>
      <c r="BN1414"/>
      <c r="BO1414"/>
      <c r="BP1414"/>
      <c r="BQ1414"/>
      <c r="BR1414"/>
      <c r="BS1414"/>
      <c r="BT1414" s="92"/>
      <c r="BU1414" s="92"/>
      <c r="BV1414" s="92"/>
      <c r="BW1414" s="5"/>
      <c r="BX1414" s="5"/>
      <c r="BY1414" s="5"/>
      <c r="BZ1414" s="5"/>
      <c r="CA1414" s="5"/>
      <c r="CB1414" s="5"/>
      <c r="CC1414" s="5"/>
      <c r="CD1414" s="440"/>
      <c r="CE1414" s="440"/>
      <c r="CF1414" s="441"/>
      <c r="CG1414" s="442"/>
      <c r="CH1414" s="443"/>
      <c r="CI1414" s="443"/>
      <c r="CJ1414" s="443"/>
      <c r="CK1414" s="443"/>
      <c r="CL1414" s="4"/>
      <c r="CM1414" s="4"/>
      <c r="CN1414" s="5"/>
      <c r="CO1414" s="4"/>
      <c r="CP1414" s="444"/>
      <c r="CQ1414" s="445"/>
      <c r="CR1414" s="446"/>
      <c r="CS1414" s="446"/>
      <c r="CT1414" s="444"/>
      <c r="CU1414" s="444"/>
      <c r="CV1414" s="444"/>
      <c r="CW1414" s="444"/>
      <c r="CX1414" s="447"/>
      <c r="CY1414" s="447"/>
      <c r="CZ1414" s="447"/>
      <c r="DA1414" s="447"/>
      <c r="DB1414" s="448"/>
      <c r="DC1414" s="448"/>
      <c r="DD1414" s="446"/>
      <c r="DE1414" s="439"/>
      <c r="DF1414" s="439"/>
      <c r="DG1414" s="439"/>
      <c r="DH1414" s="439"/>
      <c r="DI1414" s="439"/>
      <c r="DJ1414" s="439"/>
      <c r="DK1414" s="439"/>
      <c r="DL1414" s="446"/>
      <c r="DM1414" s="446"/>
      <c r="DN1414" s="444"/>
      <c r="DO1414" s="444"/>
      <c r="DP1414" s="444"/>
      <c r="DQ1414" s="444"/>
      <c r="DR1414" s="444"/>
      <c r="DS1414" s="441"/>
      <c r="DT1414" s="449"/>
      <c r="DU1414" s="450"/>
      <c r="DV1414" s="450"/>
      <c r="DW1414" s="450"/>
      <c r="DX1414" s="450"/>
      <c r="DY1414" s="450"/>
      <c r="DZ1414" s="450"/>
      <c r="EA1414" s="450"/>
      <c r="EB1414" s="450"/>
      <c r="EC1414" s="450"/>
      <c r="ED1414" s="450"/>
      <c r="EE1414" s="446"/>
      <c r="EF1414" s="446"/>
      <c r="EL1414" s="4"/>
      <c r="EM1414" s="4"/>
      <c r="EN1414" s="5"/>
      <c r="EO1414" s="4"/>
      <c r="FA1414" s="23"/>
      <c r="FB1414" s="24"/>
      <c r="FC1414" s="75"/>
      <c r="FD1414" s="76"/>
      <c r="FF1414" s="89"/>
      <c r="IA1414" s="214"/>
      <c r="IB1414" s="215"/>
      <c r="IC1414" s="214"/>
      <c r="ID1414" s="215"/>
      <c r="IE1414" s="214"/>
      <c r="IF1414" s="214"/>
      <c r="IG1414" s="214"/>
      <c r="IH1414" s="233"/>
      <c r="II1414" s="160"/>
      <c r="IJ1414" s="217"/>
      <c r="IK1414" s="218"/>
      <c r="IL1414" s="218"/>
      <c r="IM1414" s="218"/>
      <c r="IO1414" s="391"/>
    </row>
    <row r="1415" spans="1:249" s="6" customFormat="1" ht="15" x14ac:dyDescent="0.2">
      <c r="A1415" s="467" t="s">
        <v>2166</v>
      </c>
      <c r="B1415" s="467" t="s">
        <v>2149</v>
      </c>
      <c r="C1415" s="393" t="s">
        <v>1437</v>
      </c>
      <c r="D1415" s="468"/>
      <c r="E1415" s="462" t="s">
        <v>2139</v>
      </c>
      <c r="F1415" s="14" t="s">
        <v>2147</v>
      </c>
      <c r="G1415" s="14" t="s">
        <v>2154</v>
      </c>
      <c r="H1415" s="469" t="s">
        <v>2149</v>
      </c>
      <c r="I1415" s="462"/>
      <c r="J1415" s="456"/>
      <c r="K1415" s="11"/>
      <c r="L1415" s="11"/>
      <c r="M1415" s="14"/>
      <c r="N1415" s="470"/>
      <c r="O1415" s="14"/>
      <c r="P1415" s="14"/>
      <c r="Q1415" s="14"/>
      <c r="R1415" s="14"/>
      <c r="S1415" s="14"/>
      <c r="T1415" s="469"/>
      <c r="U1415" s="454"/>
      <c r="V1415" s="454"/>
      <c r="W1415" s="9"/>
      <c r="X1415" s="9"/>
      <c r="Y1415" s="10"/>
      <c r="Z1415" s="495" t="s">
        <v>2166</v>
      </c>
      <c r="AA1415" s="11"/>
      <c r="AB1415" s="472"/>
      <c r="AC1415" s="473"/>
      <c r="AD1415" s="473"/>
      <c r="AE1415" s="496" t="s">
        <v>2166</v>
      </c>
      <c r="AF1415" s="12"/>
      <c r="AG1415" s="12"/>
      <c r="AH1415" s="13"/>
      <c r="AI1415" s="14"/>
      <c r="AJ1415" s="14"/>
      <c r="AK1415" s="7"/>
      <c r="AL1415" s="7"/>
      <c r="AM1415" s="15"/>
      <c r="AN1415" s="15"/>
      <c r="AO1415" s="8"/>
      <c r="AP1415" s="453" t="s">
        <v>840</v>
      </c>
      <c r="AQ1415" s="17"/>
      <c r="AR1415" s="18"/>
      <c r="AS1415" s="19"/>
      <c r="AT1415" s="19"/>
      <c r="AU1415" s="19"/>
      <c r="AV1415" s="19"/>
      <c r="AW1415" s="19"/>
      <c r="AX1415" s="19"/>
      <c r="AY1415" s="19"/>
      <c r="AZ1415" s="20"/>
      <c r="BA1415" s="20"/>
      <c r="BB1415" s="21"/>
      <c r="BC1415" s="22" t="s">
        <v>2179</v>
      </c>
      <c r="BD1415" s="77"/>
      <c r="BE1415" s="91"/>
      <c r="BF1415" s="91"/>
      <c r="BG1415" s="92"/>
      <c r="BH1415"/>
      <c r="BI1415"/>
      <c r="BJ1415"/>
      <c r="BK1415"/>
      <c r="BL1415"/>
      <c r="BM1415"/>
      <c r="BN1415"/>
      <c r="BO1415"/>
      <c r="BP1415"/>
      <c r="BQ1415"/>
      <c r="BR1415"/>
      <c r="BS1415"/>
      <c r="BT1415" s="92"/>
      <c r="BU1415" s="92"/>
      <c r="BV1415" s="92"/>
      <c r="BW1415" s="5"/>
      <c r="BX1415" s="5"/>
      <c r="BY1415" s="5"/>
      <c r="BZ1415" s="5"/>
      <c r="CA1415" s="5"/>
      <c r="CB1415" s="5"/>
      <c r="CC1415" s="5"/>
      <c r="CD1415" s="440"/>
      <c r="CE1415" s="440"/>
      <c r="CF1415" s="441"/>
      <c r="CG1415" s="442"/>
      <c r="CH1415" s="443"/>
      <c r="CI1415" s="443"/>
      <c r="CJ1415" s="443"/>
      <c r="CK1415" s="443"/>
      <c r="CL1415" s="4"/>
      <c r="CM1415" s="4"/>
      <c r="CN1415" s="5"/>
      <c r="CO1415" s="4"/>
      <c r="CP1415" s="444"/>
      <c r="CQ1415" s="445"/>
      <c r="CR1415" s="446"/>
      <c r="CS1415" s="446"/>
      <c r="CT1415" s="444"/>
      <c r="CU1415" s="444"/>
      <c r="CV1415" s="444"/>
      <c r="CW1415" s="444"/>
      <c r="CX1415" s="447"/>
      <c r="CY1415" s="447"/>
      <c r="CZ1415" s="447"/>
      <c r="DA1415" s="447"/>
      <c r="DB1415" s="448"/>
      <c r="DC1415" s="448"/>
      <c r="DD1415" s="446"/>
      <c r="DE1415" s="439"/>
      <c r="DF1415" s="439"/>
      <c r="DG1415" s="439"/>
      <c r="DH1415" s="439"/>
      <c r="DI1415" s="439"/>
      <c r="DJ1415" s="439"/>
      <c r="DK1415" s="439"/>
      <c r="DL1415" s="446"/>
      <c r="DM1415" s="446"/>
      <c r="DN1415" s="444"/>
      <c r="DO1415" s="444"/>
      <c r="DP1415" s="444"/>
      <c r="DQ1415" s="444"/>
      <c r="DR1415" s="444"/>
      <c r="DS1415" s="441"/>
      <c r="DT1415" s="449"/>
      <c r="DU1415" s="450"/>
      <c r="DV1415" s="450"/>
      <c r="DW1415" s="450"/>
      <c r="DX1415" s="450"/>
      <c r="DY1415" s="450"/>
      <c r="DZ1415" s="450"/>
      <c r="EA1415" s="450"/>
      <c r="EB1415" s="450"/>
      <c r="EC1415" s="450"/>
      <c r="ED1415" s="450"/>
      <c r="EE1415" s="446"/>
      <c r="EF1415" s="446"/>
      <c r="EL1415" s="4"/>
      <c r="EM1415" s="4"/>
      <c r="EN1415" s="5"/>
      <c r="EO1415" s="4"/>
      <c r="FA1415" s="23"/>
      <c r="FB1415" s="24"/>
      <c r="FC1415" s="75"/>
      <c r="FD1415" s="76"/>
      <c r="FF1415" s="89"/>
      <c r="IA1415" s="214"/>
      <c r="IB1415" s="215"/>
      <c r="IC1415" s="214"/>
      <c r="ID1415" s="215"/>
      <c r="IE1415" s="214"/>
      <c r="IF1415" s="214"/>
      <c r="IG1415" s="214"/>
      <c r="IH1415" s="233"/>
      <c r="II1415" s="160"/>
      <c r="IJ1415" s="217"/>
      <c r="IK1415" s="218"/>
      <c r="IL1415" s="218"/>
      <c r="IM1415" s="218"/>
      <c r="IO1415" s="391"/>
    </row>
    <row r="1416" spans="1:249" s="6" customFormat="1" ht="15" x14ac:dyDescent="0.2">
      <c r="A1416" s="467" t="s">
        <v>2195</v>
      </c>
      <c r="B1416" s="467" t="s">
        <v>2149</v>
      </c>
      <c r="C1416" s="393" t="s">
        <v>1438</v>
      </c>
      <c r="D1416" s="468"/>
      <c r="E1416" s="462" t="s">
        <v>2139</v>
      </c>
      <c r="F1416" s="14" t="s">
        <v>2149</v>
      </c>
      <c r="G1416" s="14" t="s">
        <v>2149</v>
      </c>
      <c r="H1416" s="469" t="s">
        <v>2149</v>
      </c>
      <c r="I1416" s="462"/>
      <c r="J1416" s="456"/>
      <c r="K1416" s="11"/>
      <c r="L1416" s="11"/>
      <c r="M1416" s="14"/>
      <c r="N1416" s="470"/>
      <c r="O1416" s="14"/>
      <c r="P1416" s="14"/>
      <c r="Q1416" s="14"/>
      <c r="R1416" s="14"/>
      <c r="S1416" s="14"/>
      <c r="T1416" s="469"/>
      <c r="U1416" s="454"/>
      <c r="V1416" s="454"/>
      <c r="W1416" s="9"/>
      <c r="X1416" s="9"/>
      <c r="Y1416" s="10"/>
      <c r="Z1416" s="495" t="s">
        <v>2195</v>
      </c>
      <c r="AA1416" s="11"/>
      <c r="AB1416" s="472"/>
      <c r="AC1416" s="473"/>
      <c r="AD1416" s="473"/>
      <c r="AE1416" s="496" t="s">
        <v>2195</v>
      </c>
      <c r="AF1416" s="12"/>
      <c r="AG1416" s="12"/>
      <c r="AH1416" s="13"/>
      <c r="AI1416" s="14"/>
      <c r="AJ1416" s="14"/>
      <c r="AK1416" s="7"/>
      <c r="AL1416" s="7"/>
      <c r="AM1416" s="15"/>
      <c r="AN1416" s="15"/>
      <c r="AO1416" s="8"/>
      <c r="AP1416" s="453" t="s">
        <v>841</v>
      </c>
      <c r="AQ1416" s="17"/>
      <c r="AR1416" s="18"/>
      <c r="AS1416" s="19"/>
      <c r="AT1416" s="19"/>
      <c r="AU1416" s="19"/>
      <c r="AV1416" s="19"/>
      <c r="AW1416" s="19"/>
      <c r="AX1416" s="19"/>
      <c r="AY1416" s="19"/>
      <c r="AZ1416" s="20"/>
      <c r="BA1416" s="20"/>
      <c r="BB1416" s="21"/>
      <c r="BC1416" s="22" t="s">
        <v>2179</v>
      </c>
      <c r="BD1416" s="77"/>
      <c r="BE1416" s="91"/>
      <c r="BF1416" s="91"/>
      <c r="BG1416" s="92"/>
      <c r="BH1416"/>
      <c r="BI1416"/>
      <c r="BJ1416"/>
      <c r="BK1416"/>
      <c r="BL1416"/>
      <c r="BM1416"/>
      <c r="BN1416"/>
      <c r="BO1416"/>
      <c r="BP1416"/>
      <c r="BQ1416"/>
      <c r="BR1416"/>
      <c r="BS1416"/>
      <c r="BT1416" s="92"/>
      <c r="BU1416" s="92"/>
      <c r="BV1416" s="92"/>
      <c r="BW1416" s="5"/>
      <c r="BX1416" s="5"/>
      <c r="BY1416" s="5"/>
      <c r="BZ1416" s="5"/>
      <c r="CA1416" s="5"/>
      <c r="CB1416" s="5"/>
      <c r="CC1416" s="5"/>
      <c r="CD1416" s="440"/>
      <c r="CE1416" s="440"/>
      <c r="CF1416" s="441"/>
      <c r="CG1416" s="442"/>
      <c r="CH1416" s="443"/>
      <c r="CI1416" s="443"/>
      <c r="CJ1416" s="443"/>
      <c r="CK1416" s="443"/>
      <c r="CL1416" s="4"/>
      <c r="CM1416" s="4"/>
      <c r="CN1416" s="5"/>
      <c r="CO1416" s="4"/>
      <c r="CP1416" s="444"/>
      <c r="CQ1416" s="445"/>
      <c r="CR1416" s="446"/>
      <c r="CS1416" s="446"/>
      <c r="CT1416" s="444"/>
      <c r="CU1416" s="444"/>
      <c r="CV1416" s="444"/>
      <c r="CW1416" s="444"/>
      <c r="CX1416" s="447"/>
      <c r="CY1416" s="447"/>
      <c r="CZ1416" s="447"/>
      <c r="DA1416" s="447"/>
      <c r="DB1416" s="448"/>
      <c r="DC1416" s="448"/>
      <c r="DD1416" s="446"/>
      <c r="DE1416" s="439"/>
      <c r="DF1416" s="439"/>
      <c r="DG1416" s="439"/>
      <c r="DH1416" s="439"/>
      <c r="DI1416" s="439"/>
      <c r="DJ1416" s="439"/>
      <c r="DK1416" s="439"/>
      <c r="DL1416" s="446"/>
      <c r="DM1416" s="446"/>
      <c r="DN1416" s="444"/>
      <c r="DO1416" s="444"/>
      <c r="DP1416" s="444"/>
      <c r="DQ1416" s="444"/>
      <c r="DR1416" s="444"/>
      <c r="DS1416" s="441"/>
      <c r="DT1416" s="449"/>
      <c r="DU1416" s="450"/>
      <c r="DV1416" s="450"/>
      <c r="DW1416" s="450"/>
      <c r="DX1416" s="450"/>
      <c r="DY1416" s="450"/>
      <c r="DZ1416" s="450"/>
      <c r="EA1416" s="450"/>
      <c r="EB1416" s="450"/>
      <c r="EC1416" s="450"/>
      <c r="ED1416" s="450"/>
      <c r="EE1416" s="446"/>
      <c r="EF1416" s="446"/>
      <c r="EL1416" s="4"/>
      <c r="EM1416" s="4"/>
      <c r="EN1416" s="5"/>
      <c r="EO1416" s="4"/>
      <c r="FA1416" s="23"/>
      <c r="FB1416" s="24"/>
      <c r="FC1416" s="75"/>
      <c r="FD1416" s="76"/>
      <c r="FF1416" s="89"/>
      <c r="IA1416" s="214"/>
      <c r="IB1416" s="215"/>
      <c r="IC1416" s="214"/>
      <c r="ID1416" s="215"/>
      <c r="IE1416" s="214"/>
      <c r="IF1416" s="214"/>
      <c r="IG1416" s="214"/>
      <c r="IH1416" s="233"/>
      <c r="II1416" s="160"/>
      <c r="IJ1416" s="217"/>
      <c r="IK1416" s="218"/>
      <c r="IL1416" s="218"/>
      <c r="IM1416" s="218"/>
      <c r="IO1416" s="391"/>
    </row>
    <row r="1417" spans="1:249" s="6" customFormat="1" ht="15" x14ac:dyDescent="0.2">
      <c r="A1417" s="467" t="s">
        <v>2165</v>
      </c>
      <c r="B1417" s="467" t="s">
        <v>2149</v>
      </c>
      <c r="C1417" s="393" t="s">
        <v>1439</v>
      </c>
      <c r="D1417" s="468"/>
      <c r="E1417" s="462" t="s">
        <v>2136</v>
      </c>
      <c r="F1417" s="14" t="s">
        <v>2149</v>
      </c>
      <c r="G1417" s="14" t="s">
        <v>2149</v>
      </c>
      <c r="H1417" s="469" t="s">
        <v>2149</v>
      </c>
      <c r="I1417" s="462"/>
      <c r="J1417" s="456"/>
      <c r="K1417" s="11"/>
      <c r="L1417" s="11"/>
      <c r="M1417" s="14"/>
      <c r="N1417" s="470"/>
      <c r="O1417" s="14"/>
      <c r="P1417" s="14"/>
      <c r="Q1417" s="14"/>
      <c r="R1417" s="14"/>
      <c r="S1417" s="14"/>
      <c r="T1417" s="469"/>
      <c r="U1417" s="454"/>
      <c r="V1417" s="454"/>
      <c r="W1417" s="9"/>
      <c r="X1417" s="9"/>
      <c r="Y1417" s="10"/>
      <c r="Z1417" s="495" t="s">
        <v>2165</v>
      </c>
      <c r="AA1417" s="11"/>
      <c r="AB1417" s="472"/>
      <c r="AC1417" s="473"/>
      <c r="AD1417" s="473"/>
      <c r="AE1417" s="496" t="s">
        <v>2195</v>
      </c>
      <c r="AF1417" s="12"/>
      <c r="AG1417" s="12"/>
      <c r="AH1417" s="13"/>
      <c r="AI1417" s="14"/>
      <c r="AJ1417" s="14"/>
      <c r="AK1417" s="7"/>
      <c r="AL1417" s="7"/>
      <c r="AM1417" s="15"/>
      <c r="AN1417" s="15"/>
      <c r="AO1417" s="8"/>
      <c r="AP1417" s="453" t="s">
        <v>842</v>
      </c>
      <c r="AQ1417" s="17"/>
      <c r="AR1417" s="18"/>
      <c r="AS1417" s="19"/>
      <c r="AT1417" s="19"/>
      <c r="AU1417" s="19"/>
      <c r="AV1417" s="19"/>
      <c r="AW1417" s="19"/>
      <c r="AX1417" s="19"/>
      <c r="AY1417" s="19"/>
      <c r="AZ1417" s="20"/>
      <c r="BA1417" s="20"/>
      <c r="BB1417" s="21"/>
      <c r="BC1417" s="22" t="s">
        <v>2179</v>
      </c>
      <c r="BD1417" s="77"/>
      <c r="BE1417" s="91"/>
      <c r="BF1417" s="91"/>
      <c r="BG1417" s="92"/>
      <c r="BH1417"/>
      <c r="BI1417"/>
      <c r="BJ1417"/>
      <c r="BK1417"/>
      <c r="BL1417"/>
      <c r="BM1417"/>
      <c r="BN1417"/>
      <c r="BO1417"/>
      <c r="BP1417"/>
      <c r="BQ1417"/>
      <c r="BR1417"/>
      <c r="BS1417"/>
      <c r="BT1417" s="92"/>
      <c r="BU1417" s="92"/>
      <c r="BV1417" s="92"/>
      <c r="BW1417" s="5"/>
      <c r="BX1417" s="5"/>
      <c r="BY1417" s="5"/>
      <c r="BZ1417" s="5"/>
      <c r="CA1417" s="5"/>
      <c r="CB1417" s="5"/>
      <c r="CC1417" s="5"/>
      <c r="CD1417" s="440"/>
      <c r="CE1417" s="440"/>
      <c r="CF1417" s="441"/>
      <c r="CG1417" s="442"/>
      <c r="CH1417" s="443"/>
      <c r="CI1417" s="443"/>
      <c r="CJ1417" s="443"/>
      <c r="CK1417" s="443"/>
      <c r="CL1417" s="4"/>
      <c r="CM1417" s="4"/>
      <c r="CN1417" s="5"/>
      <c r="CO1417" s="4"/>
      <c r="CP1417" s="444"/>
      <c r="CQ1417" s="445"/>
      <c r="CR1417" s="446"/>
      <c r="CS1417" s="446"/>
      <c r="CT1417" s="444"/>
      <c r="CU1417" s="444"/>
      <c r="CV1417" s="444"/>
      <c r="CW1417" s="444"/>
      <c r="CX1417" s="447"/>
      <c r="CY1417" s="447"/>
      <c r="CZ1417" s="447"/>
      <c r="DA1417" s="447"/>
      <c r="DB1417" s="448"/>
      <c r="DC1417" s="448"/>
      <c r="DD1417" s="446"/>
      <c r="DE1417" s="439"/>
      <c r="DF1417" s="439"/>
      <c r="DG1417" s="439"/>
      <c r="DH1417" s="439"/>
      <c r="DI1417" s="439"/>
      <c r="DJ1417" s="439"/>
      <c r="DK1417" s="439"/>
      <c r="DL1417" s="446"/>
      <c r="DM1417" s="446"/>
      <c r="DN1417" s="444"/>
      <c r="DO1417" s="444"/>
      <c r="DP1417" s="444"/>
      <c r="DQ1417" s="444"/>
      <c r="DR1417" s="444"/>
      <c r="DS1417" s="441"/>
      <c r="DT1417" s="449"/>
      <c r="DU1417" s="450"/>
      <c r="DV1417" s="450"/>
      <c r="DW1417" s="450"/>
      <c r="DX1417" s="450"/>
      <c r="DY1417" s="450"/>
      <c r="DZ1417" s="450"/>
      <c r="EA1417" s="450"/>
      <c r="EB1417" s="450"/>
      <c r="EC1417" s="450"/>
      <c r="ED1417" s="450"/>
      <c r="EE1417" s="446"/>
      <c r="EF1417" s="446"/>
      <c r="EL1417" s="4"/>
      <c r="EM1417" s="4"/>
      <c r="EN1417" s="5"/>
      <c r="EO1417" s="4"/>
      <c r="FA1417" s="23"/>
      <c r="FB1417" s="24"/>
      <c r="FC1417" s="75"/>
      <c r="FD1417" s="76"/>
      <c r="FF1417" s="89"/>
      <c r="IA1417" s="214"/>
      <c r="IB1417" s="215"/>
      <c r="IC1417" s="214"/>
      <c r="ID1417" s="215"/>
      <c r="IE1417" s="214"/>
      <c r="IF1417" s="214"/>
      <c r="IG1417" s="214"/>
      <c r="IH1417" s="233"/>
      <c r="II1417" s="160"/>
      <c r="IJ1417" s="217"/>
      <c r="IK1417" s="218"/>
      <c r="IL1417" s="218"/>
      <c r="IM1417" s="218"/>
      <c r="IO1417" s="391"/>
    </row>
    <row r="1418" spans="1:249" s="6" customFormat="1" ht="15" x14ac:dyDescent="0.2">
      <c r="A1418" s="467" t="s">
        <v>2195</v>
      </c>
      <c r="B1418" s="467" t="s">
        <v>2149</v>
      </c>
      <c r="C1418" s="393" t="s">
        <v>1440</v>
      </c>
      <c r="D1418" s="468"/>
      <c r="E1418" s="462" t="s">
        <v>2139</v>
      </c>
      <c r="F1418" s="14" t="s">
        <v>2149</v>
      </c>
      <c r="G1418" s="14" t="s">
        <v>2149</v>
      </c>
      <c r="H1418" s="469" t="s">
        <v>2149</v>
      </c>
      <c r="I1418" s="462"/>
      <c r="J1418" s="456"/>
      <c r="K1418" s="11"/>
      <c r="L1418" s="11"/>
      <c r="M1418" s="14"/>
      <c r="N1418" s="470"/>
      <c r="O1418" s="14"/>
      <c r="P1418" s="14"/>
      <c r="Q1418" s="14"/>
      <c r="R1418" s="14"/>
      <c r="S1418" s="14"/>
      <c r="T1418" s="469"/>
      <c r="U1418" s="454"/>
      <c r="V1418" s="454"/>
      <c r="W1418" s="9"/>
      <c r="X1418" s="9"/>
      <c r="Y1418" s="10"/>
      <c r="Z1418" s="495" t="s">
        <v>2195</v>
      </c>
      <c r="AA1418" s="11"/>
      <c r="AB1418" s="472"/>
      <c r="AC1418" s="473"/>
      <c r="AD1418" s="473"/>
      <c r="AE1418" s="496" t="s">
        <v>2195</v>
      </c>
      <c r="AF1418" s="12"/>
      <c r="AG1418" s="12"/>
      <c r="AH1418" s="13"/>
      <c r="AI1418" s="14"/>
      <c r="AJ1418" s="14"/>
      <c r="AK1418" s="7"/>
      <c r="AL1418" s="7"/>
      <c r="AM1418" s="15"/>
      <c r="AN1418" s="15"/>
      <c r="AO1418" s="8"/>
      <c r="AP1418" s="453" t="s">
        <v>843</v>
      </c>
      <c r="AQ1418" s="17"/>
      <c r="AR1418" s="18"/>
      <c r="AS1418" s="19"/>
      <c r="AT1418" s="19"/>
      <c r="AU1418" s="19"/>
      <c r="AV1418" s="19"/>
      <c r="AW1418" s="19"/>
      <c r="AX1418" s="19"/>
      <c r="AY1418" s="19"/>
      <c r="AZ1418" s="20"/>
      <c r="BA1418" s="20"/>
      <c r="BB1418" s="21"/>
      <c r="BC1418" s="22" t="s">
        <v>2179</v>
      </c>
      <c r="BD1418" s="77"/>
      <c r="BE1418" s="91"/>
      <c r="BF1418" s="91"/>
      <c r="BG1418" s="92"/>
      <c r="BH1418"/>
      <c r="BI1418"/>
      <c r="BJ1418"/>
      <c r="BK1418"/>
      <c r="BL1418"/>
      <c r="BM1418"/>
      <c r="BN1418"/>
      <c r="BO1418"/>
      <c r="BP1418"/>
      <c r="BQ1418"/>
      <c r="BR1418"/>
      <c r="BS1418"/>
      <c r="BT1418" s="92"/>
      <c r="BU1418" s="92"/>
      <c r="BV1418" s="92"/>
      <c r="BW1418" s="5"/>
      <c r="BX1418" s="5"/>
      <c r="BY1418" s="5"/>
      <c r="BZ1418" s="5"/>
      <c r="CA1418" s="5"/>
      <c r="CB1418" s="5"/>
      <c r="CC1418" s="5"/>
      <c r="CD1418" s="440"/>
      <c r="CE1418" s="440"/>
      <c r="CF1418" s="441"/>
      <c r="CG1418" s="442"/>
      <c r="CH1418" s="443"/>
      <c r="CI1418" s="443"/>
      <c r="CJ1418" s="443"/>
      <c r="CK1418" s="443"/>
      <c r="CL1418" s="4"/>
      <c r="CM1418" s="4"/>
      <c r="CN1418" s="5"/>
      <c r="CO1418" s="4"/>
      <c r="CP1418" s="444"/>
      <c r="CQ1418" s="445"/>
      <c r="CR1418" s="446"/>
      <c r="CS1418" s="446"/>
      <c r="CT1418" s="444"/>
      <c r="CU1418" s="444"/>
      <c r="CV1418" s="444"/>
      <c r="CW1418" s="444"/>
      <c r="CX1418" s="447"/>
      <c r="CY1418" s="447"/>
      <c r="CZ1418" s="447"/>
      <c r="DA1418" s="447"/>
      <c r="DB1418" s="448"/>
      <c r="DC1418" s="448"/>
      <c r="DD1418" s="446"/>
      <c r="DE1418" s="439"/>
      <c r="DF1418" s="439"/>
      <c r="DG1418" s="439"/>
      <c r="DH1418" s="439"/>
      <c r="DI1418" s="439"/>
      <c r="DJ1418" s="439"/>
      <c r="DK1418" s="439"/>
      <c r="DL1418" s="446"/>
      <c r="DM1418" s="446"/>
      <c r="DN1418" s="444"/>
      <c r="DO1418" s="444"/>
      <c r="DP1418" s="444"/>
      <c r="DQ1418" s="444"/>
      <c r="DR1418" s="444"/>
      <c r="DS1418" s="441"/>
      <c r="DT1418" s="449"/>
      <c r="DU1418" s="450"/>
      <c r="DV1418" s="450"/>
      <c r="DW1418" s="450"/>
      <c r="DX1418" s="450"/>
      <c r="DY1418" s="450"/>
      <c r="DZ1418" s="450"/>
      <c r="EA1418" s="450"/>
      <c r="EB1418" s="450"/>
      <c r="EC1418" s="450"/>
      <c r="ED1418" s="450"/>
      <c r="EE1418" s="446"/>
      <c r="EF1418" s="446"/>
      <c r="EL1418" s="4"/>
      <c r="EM1418" s="4"/>
      <c r="EN1418" s="5"/>
      <c r="EO1418" s="4"/>
      <c r="FA1418" s="23"/>
      <c r="FB1418" s="24"/>
      <c r="FC1418" s="75"/>
      <c r="FD1418" s="76"/>
      <c r="FF1418" s="89"/>
      <c r="IA1418" s="214"/>
      <c r="IB1418" s="215"/>
      <c r="IC1418" s="214"/>
      <c r="ID1418" s="215"/>
      <c r="IE1418" s="214"/>
      <c r="IF1418" s="214"/>
      <c r="IG1418" s="214"/>
      <c r="IH1418" s="233"/>
      <c r="II1418" s="160"/>
      <c r="IJ1418" s="217"/>
      <c r="IK1418" s="218"/>
      <c r="IL1418" s="218"/>
      <c r="IM1418" s="218"/>
      <c r="IO1418" s="391"/>
    </row>
    <row r="1419" spans="1:249" s="6" customFormat="1" ht="15" x14ac:dyDescent="0.2">
      <c r="A1419" s="467" t="s">
        <v>2166</v>
      </c>
      <c r="B1419" s="467" t="s">
        <v>2149</v>
      </c>
      <c r="C1419" s="393" t="s">
        <v>1441</v>
      </c>
      <c r="D1419" s="468"/>
      <c r="E1419" s="462" t="s">
        <v>2138</v>
      </c>
      <c r="F1419" s="14" t="s">
        <v>2149</v>
      </c>
      <c r="G1419" s="14" t="s">
        <v>2154</v>
      </c>
      <c r="H1419" s="469" t="s">
        <v>2149</v>
      </c>
      <c r="I1419" s="462"/>
      <c r="J1419" s="456"/>
      <c r="K1419" s="11"/>
      <c r="L1419" s="11"/>
      <c r="M1419" s="14"/>
      <c r="N1419" s="470"/>
      <c r="O1419" s="14"/>
      <c r="P1419" s="14"/>
      <c r="Q1419" s="14"/>
      <c r="R1419" s="14"/>
      <c r="S1419" s="14"/>
      <c r="T1419" s="469"/>
      <c r="U1419" s="454"/>
      <c r="V1419" s="454"/>
      <c r="W1419" s="9"/>
      <c r="X1419" s="9"/>
      <c r="Y1419" s="10"/>
      <c r="Z1419" s="495" t="s">
        <v>2166</v>
      </c>
      <c r="AA1419" s="11"/>
      <c r="AB1419" s="472"/>
      <c r="AC1419" s="473"/>
      <c r="AD1419" s="473"/>
      <c r="AE1419" s="496" t="s">
        <v>2166</v>
      </c>
      <c r="AF1419" s="12"/>
      <c r="AG1419" s="12"/>
      <c r="AH1419" s="13"/>
      <c r="AI1419" s="14"/>
      <c r="AJ1419" s="14"/>
      <c r="AK1419" s="7"/>
      <c r="AL1419" s="7"/>
      <c r="AM1419" s="15"/>
      <c r="AN1419" s="15"/>
      <c r="AO1419" s="8"/>
      <c r="AP1419" s="453" t="s">
        <v>844</v>
      </c>
      <c r="AQ1419" s="17"/>
      <c r="AR1419" s="18"/>
      <c r="AS1419" s="19"/>
      <c r="AT1419" s="19"/>
      <c r="AU1419" s="19"/>
      <c r="AV1419" s="19"/>
      <c r="AW1419" s="19"/>
      <c r="AX1419" s="19"/>
      <c r="AY1419" s="19"/>
      <c r="AZ1419" s="20"/>
      <c r="BA1419" s="20"/>
      <c r="BB1419" s="21"/>
      <c r="BC1419" s="22" t="s">
        <v>2179</v>
      </c>
      <c r="BD1419" s="77"/>
      <c r="BE1419" s="91"/>
      <c r="BF1419" s="91"/>
      <c r="BG1419" s="92"/>
      <c r="BH1419"/>
      <c r="BI1419"/>
      <c r="BJ1419"/>
      <c r="BK1419"/>
      <c r="BL1419"/>
      <c r="BM1419"/>
      <c r="BN1419"/>
      <c r="BO1419"/>
      <c r="BP1419"/>
      <c r="BQ1419"/>
      <c r="BR1419"/>
      <c r="BS1419"/>
      <c r="BT1419" s="92"/>
      <c r="BU1419" s="92"/>
      <c r="BV1419" s="92"/>
      <c r="BW1419" s="5"/>
      <c r="BX1419" s="5"/>
      <c r="BY1419" s="5"/>
      <c r="BZ1419" s="5"/>
      <c r="CA1419" s="5"/>
      <c r="CB1419" s="5"/>
      <c r="CC1419" s="5"/>
      <c r="CD1419" s="440"/>
      <c r="CE1419" s="440"/>
      <c r="CF1419" s="441"/>
      <c r="CG1419" s="442"/>
      <c r="CH1419" s="443"/>
      <c r="CI1419" s="443"/>
      <c r="CJ1419" s="443"/>
      <c r="CK1419" s="443"/>
      <c r="CL1419" s="4"/>
      <c r="CM1419" s="4"/>
      <c r="CN1419" s="5"/>
      <c r="CO1419" s="4"/>
      <c r="CP1419" s="444"/>
      <c r="CQ1419" s="445"/>
      <c r="CR1419" s="446"/>
      <c r="CS1419" s="446"/>
      <c r="CT1419" s="444"/>
      <c r="CU1419" s="444"/>
      <c r="CV1419" s="444"/>
      <c r="CW1419" s="444"/>
      <c r="CX1419" s="447"/>
      <c r="CY1419" s="447"/>
      <c r="CZ1419" s="447"/>
      <c r="DA1419" s="447"/>
      <c r="DB1419" s="448"/>
      <c r="DC1419" s="448"/>
      <c r="DD1419" s="446"/>
      <c r="DE1419" s="439"/>
      <c r="DF1419" s="439"/>
      <c r="DG1419" s="439"/>
      <c r="DH1419" s="439"/>
      <c r="DI1419" s="439"/>
      <c r="DJ1419" s="439"/>
      <c r="DK1419" s="439"/>
      <c r="DL1419" s="446"/>
      <c r="DM1419" s="446"/>
      <c r="DN1419" s="444"/>
      <c r="DO1419" s="444"/>
      <c r="DP1419" s="444"/>
      <c r="DQ1419" s="444"/>
      <c r="DR1419" s="444"/>
      <c r="DS1419" s="441"/>
      <c r="DT1419" s="449"/>
      <c r="DU1419" s="450"/>
      <c r="DV1419" s="450"/>
      <c r="DW1419" s="450"/>
      <c r="DX1419" s="450"/>
      <c r="DY1419" s="450"/>
      <c r="DZ1419" s="450"/>
      <c r="EA1419" s="450"/>
      <c r="EB1419" s="450"/>
      <c r="EC1419" s="450"/>
      <c r="ED1419" s="450"/>
      <c r="EE1419" s="446"/>
      <c r="EF1419" s="446"/>
      <c r="EL1419" s="4"/>
      <c r="EM1419" s="4"/>
      <c r="EN1419" s="5"/>
      <c r="EO1419" s="4"/>
      <c r="FA1419" s="23"/>
      <c r="FB1419" s="24"/>
      <c r="FC1419" s="75"/>
      <c r="FD1419" s="76"/>
      <c r="FF1419" s="89"/>
      <c r="IA1419" s="214"/>
      <c r="IB1419" s="215"/>
      <c r="IC1419" s="214"/>
      <c r="ID1419" s="215"/>
      <c r="IE1419" s="214"/>
      <c r="IF1419" s="214"/>
      <c r="IG1419" s="214"/>
      <c r="IH1419" s="233"/>
      <c r="II1419" s="160"/>
      <c r="IJ1419" s="217"/>
      <c r="IK1419" s="218"/>
      <c r="IL1419" s="218"/>
      <c r="IM1419" s="218"/>
      <c r="IO1419" s="391"/>
    </row>
    <row r="1420" spans="1:249" s="6" customFormat="1" ht="15" x14ac:dyDescent="0.2">
      <c r="A1420" s="467" t="s">
        <v>2195</v>
      </c>
      <c r="B1420" s="467" t="s">
        <v>2149</v>
      </c>
      <c r="C1420" s="393" t="s">
        <v>1442</v>
      </c>
      <c r="D1420" s="468"/>
      <c r="E1420" s="462" t="s">
        <v>2141</v>
      </c>
      <c r="F1420" s="14" t="s">
        <v>2149</v>
      </c>
      <c r="G1420" s="14" t="s">
        <v>2149</v>
      </c>
      <c r="H1420" s="469" t="s">
        <v>2149</v>
      </c>
      <c r="I1420" s="462"/>
      <c r="J1420" s="456"/>
      <c r="K1420" s="11"/>
      <c r="L1420" s="11"/>
      <c r="M1420" s="14"/>
      <c r="N1420" s="470"/>
      <c r="O1420" s="14"/>
      <c r="P1420" s="14"/>
      <c r="Q1420" s="14"/>
      <c r="R1420" s="14"/>
      <c r="S1420" s="14"/>
      <c r="T1420" s="469"/>
      <c r="U1420" s="454"/>
      <c r="V1420" s="454"/>
      <c r="W1420" s="9"/>
      <c r="X1420" s="9"/>
      <c r="Y1420" s="10"/>
      <c r="Z1420" s="495" t="s">
        <v>2195</v>
      </c>
      <c r="AA1420" s="11"/>
      <c r="AB1420" s="472"/>
      <c r="AC1420" s="473"/>
      <c r="AD1420" s="473"/>
      <c r="AE1420" s="496" t="s">
        <v>2195</v>
      </c>
      <c r="AF1420" s="12"/>
      <c r="AG1420" s="12"/>
      <c r="AH1420" s="13"/>
      <c r="AI1420" s="14"/>
      <c r="AJ1420" s="14"/>
      <c r="AK1420" s="7"/>
      <c r="AL1420" s="7"/>
      <c r="AM1420" s="15"/>
      <c r="AN1420" s="15"/>
      <c r="AO1420" s="8"/>
      <c r="AP1420" s="453" t="s">
        <v>845</v>
      </c>
      <c r="AQ1420" s="17"/>
      <c r="AR1420" s="18"/>
      <c r="AS1420" s="19"/>
      <c r="AT1420" s="19"/>
      <c r="AU1420" s="19"/>
      <c r="AV1420" s="19"/>
      <c r="AW1420" s="19"/>
      <c r="AX1420" s="19"/>
      <c r="AY1420" s="19"/>
      <c r="AZ1420" s="20"/>
      <c r="BA1420" s="20"/>
      <c r="BB1420" s="21"/>
      <c r="BC1420" s="22" t="s">
        <v>2179</v>
      </c>
      <c r="BD1420" s="77"/>
      <c r="BE1420" s="91"/>
      <c r="BF1420" s="91"/>
      <c r="BG1420" s="92"/>
      <c r="BH1420"/>
      <c r="BI1420"/>
      <c r="BJ1420"/>
      <c r="BK1420"/>
      <c r="BL1420"/>
      <c r="BM1420"/>
      <c r="BN1420"/>
      <c r="BO1420"/>
      <c r="BP1420"/>
      <c r="BQ1420"/>
      <c r="BR1420"/>
      <c r="BS1420"/>
      <c r="BT1420" s="92"/>
      <c r="BU1420" s="92"/>
      <c r="BV1420" s="92"/>
      <c r="BW1420" s="5"/>
      <c r="BX1420" s="5"/>
      <c r="BY1420" s="5"/>
      <c r="BZ1420" s="5"/>
      <c r="CA1420" s="5"/>
      <c r="CB1420" s="5"/>
      <c r="CC1420" s="5"/>
      <c r="CD1420" s="440"/>
      <c r="CE1420" s="440"/>
      <c r="CF1420" s="441"/>
      <c r="CG1420" s="442"/>
      <c r="CH1420" s="443"/>
      <c r="CI1420" s="443"/>
      <c r="CJ1420" s="443"/>
      <c r="CK1420" s="443"/>
      <c r="CL1420" s="4"/>
      <c r="CM1420" s="4"/>
      <c r="CN1420" s="5"/>
      <c r="CO1420" s="4"/>
      <c r="CP1420" s="444"/>
      <c r="CQ1420" s="445"/>
      <c r="CR1420" s="446"/>
      <c r="CS1420" s="446"/>
      <c r="CT1420" s="444"/>
      <c r="CU1420" s="444"/>
      <c r="CV1420" s="444"/>
      <c r="CW1420" s="444"/>
      <c r="CX1420" s="447"/>
      <c r="CY1420" s="447"/>
      <c r="CZ1420" s="447"/>
      <c r="DA1420" s="447"/>
      <c r="DB1420" s="448"/>
      <c r="DC1420" s="448"/>
      <c r="DD1420" s="446"/>
      <c r="DE1420" s="439"/>
      <c r="DF1420" s="439"/>
      <c r="DG1420" s="439"/>
      <c r="DH1420" s="439"/>
      <c r="DI1420" s="439"/>
      <c r="DJ1420" s="439"/>
      <c r="DK1420" s="439"/>
      <c r="DL1420" s="446"/>
      <c r="DM1420" s="446"/>
      <c r="DN1420" s="444"/>
      <c r="DO1420" s="444"/>
      <c r="DP1420" s="444"/>
      <c r="DQ1420" s="444"/>
      <c r="DR1420" s="444"/>
      <c r="DS1420" s="441"/>
      <c r="DT1420" s="449"/>
      <c r="DU1420" s="450"/>
      <c r="DV1420" s="450"/>
      <c r="DW1420" s="450"/>
      <c r="DX1420" s="450"/>
      <c r="DY1420" s="450"/>
      <c r="DZ1420" s="450"/>
      <c r="EA1420" s="450"/>
      <c r="EB1420" s="450"/>
      <c r="EC1420" s="450"/>
      <c r="ED1420" s="450"/>
      <c r="EE1420" s="446"/>
      <c r="EF1420" s="446"/>
      <c r="EL1420" s="4"/>
      <c r="EM1420" s="4"/>
      <c r="EN1420" s="5"/>
      <c r="EO1420" s="4"/>
      <c r="FA1420" s="23"/>
      <c r="FB1420" s="24"/>
      <c r="FC1420" s="75"/>
      <c r="FD1420" s="76"/>
      <c r="FF1420" s="89"/>
      <c r="IA1420" s="214"/>
      <c r="IB1420" s="215"/>
      <c r="IC1420" s="214"/>
      <c r="ID1420" s="215"/>
      <c r="IE1420" s="214"/>
      <c r="IF1420" s="214"/>
      <c r="IG1420" s="214"/>
      <c r="IH1420" s="233"/>
      <c r="II1420" s="160"/>
      <c r="IJ1420" s="217"/>
      <c r="IK1420" s="218"/>
      <c r="IL1420" s="218"/>
      <c r="IM1420" s="218"/>
      <c r="IO1420" s="391"/>
    </row>
    <row r="1421" spans="1:249" s="6" customFormat="1" ht="15" x14ac:dyDescent="0.2">
      <c r="A1421" s="467" t="s">
        <v>2195</v>
      </c>
      <c r="B1421" s="467" t="s">
        <v>2149</v>
      </c>
      <c r="C1421" s="393" t="s">
        <v>1443</v>
      </c>
      <c r="D1421" s="468"/>
      <c r="E1421" s="462" t="s">
        <v>2141</v>
      </c>
      <c r="F1421" s="14" t="s">
        <v>2149</v>
      </c>
      <c r="G1421" s="14" t="s">
        <v>2149</v>
      </c>
      <c r="H1421" s="469" t="s">
        <v>2149</v>
      </c>
      <c r="I1421" s="462"/>
      <c r="J1421" s="456"/>
      <c r="K1421" s="11"/>
      <c r="L1421" s="11"/>
      <c r="M1421" s="14"/>
      <c r="N1421" s="470"/>
      <c r="O1421" s="14"/>
      <c r="P1421" s="14"/>
      <c r="Q1421" s="14"/>
      <c r="R1421" s="14"/>
      <c r="S1421" s="14"/>
      <c r="T1421" s="469"/>
      <c r="U1421" s="454"/>
      <c r="V1421" s="454"/>
      <c r="W1421" s="9"/>
      <c r="X1421" s="9"/>
      <c r="Y1421" s="10"/>
      <c r="Z1421" s="495" t="s">
        <v>2195</v>
      </c>
      <c r="AA1421" s="11"/>
      <c r="AB1421" s="472"/>
      <c r="AC1421" s="473"/>
      <c r="AD1421" s="473"/>
      <c r="AE1421" s="496" t="s">
        <v>2195</v>
      </c>
      <c r="AF1421" s="12"/>
      <c r="AG1421" s="12"/>
      <c r="AH1421" s="13"/>
      <c r="AI1421" s="14"/>
      <c r="AJ1421" s="14"/>
      <c r="AK1421" s="7"/>
      <c r="AL1421" s="7"/>
      <c r="AM1421" s="15"/>
      <c r="AN1421" s="15"/>
      <c r="AO1421" s="8"/>
      <c r="AP1421" s="453" t="s">
        <v>846</v>
      </c>
      <c r="AQ1421" s="17"/>
      <c r="AR1421" s="18"/>
      <c r="AS1421" s="19"/>
      <c r="AT1421" s="19"/>
      <c r="AU1421" s="19"/>
      <c r="AV1421" s="19"/>
      <c r="AW1421" s="19"/>
      <c r="AX1421" s="19"/>
      <c r="AY1421" s="19"/>
      <c r="AZ1421" s="20"/>
      <c r="BA1421" s="20"/>
      <c r="BB1421" s="21"/>
      <c r="BC1421" s="22" t="s">
        <v>2179</v>
      </c>
      <c r="BD1421" s="77"/>
      <c r="BE1421" s="91"/>
      <c r="BF1421" s="91"/>
      <c r="BG1421" s="92"/>
      <c r="BH1421"/>
      <c r="BI1421"/>
      <c r="BJ1421"/>
      <c r="BK1421"/>
      <c r="BL1421"/>
      <c r="BM1421"/>
      <c r="BN1421"/>
      <c r="BO1421"/>
      <c r="BP1421"/>
      <c r="BQ1421"/>
      <c r="BR1421"/>
      <c r="BS1421"/>
      <c r="BT1421" s="92"/>
      <c r="BU1421" s="92"/>
      <c r="BV1421" s="92"/>
      <c r="BW1421" s="5"/>
      <c r="BX1421" s="5"/>
      <c r="BY1421" s="5"/>
      <c r="BZ1421" s="5"/>
      <c r="CA1421" s="5"/>
      <c r="CB1421" s="5"/>
      <c r="CC1421" s="5"/>
      <c r="CD1421" s="440"/>
      <c r="CE1421" s="440"/>
      <c r="CF1421" s="441"/>
      <c r="CG1421" s="442"/>
      <c r="CH1421" s="443"/>
      <c r="CI1421" s="443"/>
      <c r="CJ1421" s="443"/>
      <c r="CK1421" s="443"/>
      <c r="CL1421" s="4"/>
      <c r="CM1421" s="4"/>
      <c r="CN1421" s="5"/>
      <c r="CO1421" s="4"/>
      <c r="CP1421" s="444"/>
      <c r="CQ1421" s="445"/>
      <c r="CR1421" s="446"/>
      <c r="CS1421" s="446"/>
      <c r="CT1421" s="444"/>
      <c r="CU1421" s="444"/>
      <c r="CV1421" s="444"/>
      <c r="CW1421" s="444"/>
      <c r="CX1421" s="447"/>
      <c r="CY1421" s="447"/>
      <c r="CZ1421" s="447"/>
      <c r="DA1421" s="447"/>
      <c r="DB1421" s="448"/>
      <c r="DC1421" s="448"/>
      <c r="DD1421" s="446"/>
      <c r="DE1421" s="439"/>
      <c r="DF1421" s="439"/>
      <c r="DG1421" s="439"/>
      <c r="DH1421" s="439"/>
      <c r="DI1421" s="439"/>
      <c r="DJ1421" s="439"/>
      <c r="DK1421" s="439"/>
      <c r="DL1421" s="446"/>
      <c r="DM1421" s="446"/>
      <c r="DN1421" s="444"/>
      <c r="DO1421" s="444"/>
      <c r="DP1421" s="444"/>
      <c r="DQ1421" s="444"/>
      <c r="DR1421" s="444"/>
      <c r="DS1421" s="441"/>
      <c r="DT1421" s="449"/>
      <c r="DU1421" s="450"/>
      <c r="DV1421" s="450"/>
      <c r="DW1421" s="450"/>
      <c r="DX1421" s="450"/>
      <c r="DY1421" s="450"/>
      <c r="DZ1421" s="450"/>
      <c r="EA1421" s="450"/>
      <c r="EB1421" s="450"/>
      <c r="EC1421" s="450"/>
      <c r="ED1421" s="450"/>
      <c r="EE1421" s="446"/>
      <c r="EF1421" s="446"/>
      <c r="EL1421" s="4"/>
      <c r="EM1421" s="4"/>
      <c r="EN1421" s="5"/>
      <c r="EO1421" s="4"/>
      <c r="FA1421" s="23"/>
      <c r="FB1421" s="24"/>
      <c r="FC1421" s="75"/>
      <c r="FD1421" s="76"/>
      <c r="FF1421" s="89"/>
      <c r="IA1421" s="214"/>
      <c r="IB1421" s="215"/>
      <c r="IC1421" s="214"/>
      <c r="ID1421" s="215"/>
      <c r="IE1421" s="214"/>
      <c r="IF1421" s="214"/>
      <c r="IG1421" s="214"/>
      <c r="IH1421" s="233"/>
      <c r="II1421" s="160"/>
      <c r="IJ1421" s="217"/>
      <c r="IK1421" s="218"/>
      <c r="IL1421" s="218"/>
      <c r="IM1421" s="218"/>
      <c r="IO1421" s="391"/>
    </row>
    <row r="1422" spans="1:249" s="6" customFormat="1" ht="15" x14ac:dyDescent="0.2">
      <c r="A1422" s="467">
        <v>3</v>
      </c>
      <c r="B1422" s="467" t="s">
        <v>2157</v>
      </c>
      <c r="C1422" s="393" t="s">
        <v>3119</v>
      </c>
      <c r="D1422" s="468"/>
      <c r="E1422" s="462" t="s">
        <v>2137</v>
      </c>
      <c r="F1422" s="14" t="s">
        <v>2149</v>
      </c>
      <c r="G1422" s="14" t="s">
        <v>2154</v>
      </c>
      <c r="H1422" s="469" t="s">
        <v>2149</v>
      </c>
      <c r="I1422" s="462"/>
      <c r="J1422" s="456"/>
      <c r="K1422" s="11"/>
      <c r="L1422" s="11"/>
      <c r="M1422" s="14"/>
      <c r="N1422" s="470"/>
      <c r="O1422" s="14"/>
      <c r="P1422" s="14"/>
      <c r="Q1422" s="14"/>
      <c r="R1422" s="14"/>
      <c r="S1422" s="14"/>
      <c r="T1422" s="469"/>
      <c r="U1422" s="454"/>
      <c r="V1422" s="454"/>
      <c r="W1422" s="9"/>
      <c r="X1422" s="9"/>
      <c r="Y1422" s="10"/>
      <c r="Z1422" s="495" t="s">
        <v>2195</v>
      </c>
      <c r="AA1422" s="11"/>
      <c r="AB1422" s="472"/>
      <c r="AC1422" s="473"/>
      <c r="AD1422" s="473"/>
      <c r="AE1422" s="496" t="s">
        <v>2195</v>
      </c>
      <c r="AF1422" s="12"/>
      <c r="AG1422" s="12"/>
      <c r="AH1422" s="13"/>
      <c r="AI1422" s="14"/>
      <c r="AJ1422" s="14"/>
      <c r="AK1422" s="7"/>
      <c r="AL1422" s="7"/>
      <c r="AM1422" s="15"/>
      <c r="AN1422" s="15"/>
      <c r="AO1422" s="8"/>
      <c r="AP1422" s="453" t="s">
        <v>847</v>
      </c>
      <c r="AQ1422" s="17"/>
      <c r="AR1422" s="18"/>
      <c r="AS1422" s="19"/>
      <c r="AT1422" s="19"/>
      <c r="AU1422" s="19"/>
      <c r="AV1422" s="19"/>
      <c r="AW1422" s="19"/>
      <c r="AX1422" s="19"/>
      <c r="AY1422" s="19"/>
      <c r="AZ1422" s="20"/>
      <c r="BA1422" s="20"/>
      <c r="BB1422" s="21"/>
      <c r="BC1422" s="22" t="s">
        <v>2179</v>
      </c>
      <c r="BD1422" s="77"/>
      <c r="BE1422" s="91"/>
      <c r="BF1422" s="91"/>
      <c r="BG1422" s="92"/>
      <c r="BH1422"/>
      <c r="BI1422"/>
      <c r="BJ1422"/>
      <c r="BK1422"/>
      <c r="BL1422"/>
      <c r="BM1422"/>
      <c r="BN1422"/>
      <c r="BO1422"/>
      <c r="BP1422"/>
      <c r="BQ1422"/>
      <c r="BR1422"/>
      <c r="BS1422"/>
      <c r="BT1422" s="92"/>
      <c r="BU1422" s="92"/>
      <c r="BV1422" s="92"/>
      <c r="BW1422" s="5"/>
      <c r="BX1422" s="5"/>
      <c r="BY1422" s="5"/>
      <c r="BZ1422" s="5"/>
      <c r="CA1422" s="5"/>
      <c r="CB1422" s="5"/>
      <c r="CC1422" s="5"/>
      <c r="CD1422" s="440"/>
      <c r="CE1422" s="440"/>
      <c r="CF1422" s="441"/>
      <c r="CG1422" s="442"/>
      <c r="CH1422" s="443"/>
      <c r="CI1422" s="443"/>
      <c r="CJ1422" s="443"/>
      <c r="CK1422" s="443"/>
      <c r="CL1422" s="4"/>
      <c r="CM1422" s="4"/>
      <c r="CN1422" s="5"/>
      <c r="CO1422" s="4"/>
      <c r="CP1422" s="444"/>
      <c r="CQ1422" s="445"/>
      <c r="CR1422" s="446"/>
      <c r="CS1422" s="446"/>
      <c r="CT1422" s="444"/>
      <c r="CU1422" s="444"/>
      <c r="CV1422" s="444"/>
      <c r="CW1422" s="444"/>
      <c r="CX1422" s="447"/>
      <c r="CY1422" s="447"/>
      <c r="CZ1422" s="447"/>
      <c r="DA1422" s="447"/>
      <c r="DB1422" s="448"/>
      <c r="DC1422" s="448"/>
      <c r="DD1422" s="446"/>
      <c r="DE1422" s="439"/>
      <c r="DF1422" s="439"/>
      <c r="DG1422" s="439"/>
      <c r="DH1422" s="439"/>
      <c r="DI1422" s="439"/>
      <c r="DJ1422" s="439"/>
      <c r="DK1422" s="439"/>
      <c r="DL1422" s="446"/>
      <c r="DM1422" s="446"/>
      <c r="DN1422" s="444"/>
      <c r="DO1422" s="444"/>
      <c r="DP1422" s="444"/>
      <c r="DQ1422" s="444"/>
      <c r="DR1422" s="444"/>
      <c r="DS1422" s="441"/>
      <c r="DT1422" s="449"/>
      <c r="DU1422" s="450"/>
      <c r="DV1422" s="450"/>
      <c r="DW1422" s="450"/>
      <c r="DX1422" s="450"/>
      <c r="DY1422" s="450"/>
      <c r="DZ1422" s="450"/>
      <c r="EA1422" s="450"/>
      <c r="EB1422" s="450"/>
      <c r="EC1422" s="450"/>
      <c r="ED1422" s="450"/>
      <c r="EE1422" s="446"/>
      <c r="EF1422" s="446"/>
      <c r="EL1422" s="4"/>
      <c r="EM1422" s="4"/>
      <c r="EN1422" s="5"/>
      <c r="EO1422" s="4"/>
      <c r="FA1422" s="23"/>
      <c r="FB1422" s="24"/>
      <c r="FC1422" s="75"/>
      <c r="FD1422" s="76"/>
      <c r="FF1422" s="89"/>
      <c r="IA1422" s="214"/>
      <c r="IB1422" s="215"/>
      <c r="IC1422" s="214"/>
      <c r="ID1422" s="215"/>
      <c r="IE1422" s="214"/>
      <c r="IF1422" s="214"/>
      <c r="IG1422" s="214"/>
      <c r="IH1422" s="233"/>
      <c r="II1422" s="160"/>
      <c r="IJ1422" s="217"/>
      <c r="IK1422" s="218"/>
      <c r="IL1422" s="218"/>
      <c r="IM1422" s="218"/>
      <c r="IO1422" s="391"/>
    </row>
    <row r="1423" spans="1:249" s="6" customFormat="1" ht="15" x14ac:dyDescent="0.2">
      <c r="A1423" s="467" t="s">
        <v>2195</v>
      </c>
      <c r="B1423" s="467" t="s">
        <v>2149</v>
      </c>
      <c r="C1423" s="393" t="s">
        <v>1444</v>
      </c>
      <c r="D1423" s="468"/>
      <c r="E1423" s="462" t="s">
        <v>2137</v>
      </c>
      <c r="F1423" s="14" t="s">
        <v>2149</v>
      </c>
      <c r="G1423" s="14" t="s">
        <v>2149</v>
      </c>
      <c r="H1423" s="469" t="s">
        <v>2149</v>
      </c>
      <c r="I1423" s="462"/>
      <c r="J1423" s="456"/>
      <c r="K1423" s="11"/>
      <c r="L1423" s="11"/>
      <c r="M1423" s="14"/>
      <c r="N1423" s="470"/>
      <c r="O1423" s="14"/>
      <c r="P1423" s="14"/>
      <c r="Q1423" s="14"/>
      <c r="R1423" s="14"/>
      <c r="S1423" s="14"/>
      <c r="T1423" s="469"/>
      <c r="U1423" s="454"/>
      <c r="V1423" s="454"/>
      <c r="W1423" s="9"/>
      <c r="X1423" s="9"/>
      <c r="Y1423" s="10"/>
      <c r="Z1423" s="495" t="s">
        <v>2195</v>
      </c>
      <c r="AA1423" s="11"/>
      <c r="AB1423" s="472"/>
      <c r="AC1423" s="473"/>
      <c r="AD1423" s="473"/>
      <c r="AE1423" s="496" t="s">
        <v>2195</v>
      </c>
      <c r="AF1423" s="12"/>
      <c r="AG1423" s="12"/>
      <c r="AH1423" s="13"/>
      <c r="AI1423" s="14"/>
      <c r="AJ1423" s="14"/>
      <c r="AK1423" s="7"/>
      <c r="AL1423" s="7"/>
      <c r="AM1423" s="15"/>
      <c r="AN1423" s="15"/>
      <c r="AO1423" s="8"/>
      <c r="AP1423" s="453" t="s">
        <v>848</v>
      </c>
      <c r="AQ1423" s="17"/>
      <c r="AR1423" s="18"/>
      <c r="AS1423" s="19"/>
      <c r="AT1423" s="19"/>
      <c r="AU1423" s="19"/>
      <c r="AV1423" s="19"/>
      <c r="AW1423" s="19"/>
      <c r="AX1423" s="19"/>
      <c r="AY1423" s="19"/>
      <c r="AZ1423" s="20"/>
      <c r="BA1423" s="20"/>
      <c r="BB1423" s="21"/>
      <c r="BC1423" s="22" t="s">
        <v>2163</v>
      </c>
      <c r="BD1423" s="77"/>
      <c r="BE1423" s="91"/>
      <c r="BF1423" s="91"/>
      <c r="BG1423" s="92"/>
      <c r="BH1423"/>
      <c r="BI1423"/>
      <c r="BJ1423"/>
      <c r="BK1423"/>
      <c r="BL1423"/>
      <c r="BM1423"/>
      <c r="BN1423"/>
      <c r="BO1423"/>
      <c r="BP1423"/>
      <c r="BQ1423"/>
      <c r="BR1423"/>
      <c r="BS1423"/>
      <c r="BT1423" s="92"/>
      <c r="BU1423" s="92"/>
      <c r="BV1423" s="92"/>
      <c r="BW1423" s="5"/>
      <c r="BX1423" s="5"/>
      <c r="BY1423" s="5"/>
      <c r="BZ1423" s="5"/>
      <c r="CA1423" s="5"/>
      <c r="CB1423" s="5"/>
      <c r="CC1423" s="5"/>
      <c r="CD1423" s="440"/>
      <c r="CE1423" s="440"/>
      <c r="CF1423" s="441"/>
      <c r="CG1423" s="442"/>
      <c r="CH1423" s="443"/>
      <c r="CI1423" s="443"/>
      <c r="CJ1423" s="443"/>
      <c r="CK1423" s="443"/>
      <c r="CL1423" s="4"/>
      <c r="CM1423" s="4"/>
      <c r="CN1423" s="5"/>
      <c r="CO1423" s="4"/>
      <c r="CP1423" s="444"/>
      <c r="CQ1423" s="445"/>
      <c r="CR1423" s="446"/>
      <c r="CS1423" s="446"/>
      <c r="CT1423" s="444"/>
      <c r="CU1423" s="444"/>
      <c r="CV1423" s="444"/>
      <c r="CW1423" s="444"/>
      <c r="CX1423" s="447"/>
      <c r="CY1423" s="447"/>
      <c r="CZ1423" s="447"/>
      <c r="DA1423" s="447"/>
      <c r="DB1423" s="448"/>
      <c r="DC1423" s="448"/>
      <c r="DD1423" s="446"/>
      <c r="DE1423" s="439"/>
      <c r="DF1423" s="439"/>
      <c r="DG1423" s="439"/>
      <c r="DH1423" s="439"/>
      <c r="DI1423" s="439"/>
      <c r="DJ1423" s="439"/>
      <c r="DK1423" s="439"/>
      <c r="DL1423" s="446"/>
      <c r="DM1423" s="446"/>
      <c r="DN1423" s="444"/>
      <c r="DO1423" s="444"/>
      <c r="DP1423" s="444"/>
      <c r="DQ1423" s="444"/>
      <c r="DR1423" s="444"/>
      <c r="DS1423" s="441"/>
      <c r="DT1423" s="449"/>
      <c r="DU1423" s="450"/>
      <c r="DV1423" s="450"/>
      <c r="DW1423" s="450"/>
      <c r="DX1423" s="450"/>
      <c r="DY1423" s="450"/>
      <c r="DZ1423" s="450"/>
      <c r="EA1423" s="450"/>
      <c r="EB1423" s="450"/>
      <c r="EC1423" s="450"/>
      <c r="ED1423" s="450"/>
      <c r="EE1423" s="446"/>
      <c r="EF1423" s="446"/>
      <c r="EL1423" s="4"/>
      <c r="EM1423" s="4"/>
      <c r="EN1423" s="5"/>
      <c r="EO1423" s="4"/>
      <c r="FA1423" s="23"/>
      <c r="FB1423" s="24"/>
      <c r="FC1423" s="75"/>
      <c r="FD1423" s="76"/>
      <c r="FF1423" s="89"/>
      <c r="IA1423" s="214"/>
      <c r="IB1423" s="215"/>
      <c r="IC1423" s="214"/>
      <c r="ID1423" s="215"/>
      <c r="IE1423" s="214"/>
      <c r="IF1423" s="214"/>
      <c r="IG1423" s="214"/>
      <c r="IH1423" s="233"/>
      <c r="II1423" s="160"/>
      <c r="IJ1423" s="217"/>
      <c r="IK1423" s="218"/>
      <c r="IL1423" s="218"/>
      <c r="IM1423" s="218"/>
      <c r="IO1423" s="391"/>
    </row>
    <row r="1424" spans="1:249" s="6" customFormat="1" ht="15" x14ac:dyDescent="0.2">
      <c r="A1424" s="467">
        <v>3</v>
      </c>
      <c r="B1424" s="467" t="s">
        <v>2149</v>
      </c>
      <c r="C1424" s="393" t="s">
        <v>1445</v>
      </c>
      <c r="D1424" s="468"/>
      <c r="E1424" s="462" t="s">
        <v>2138</v>
      </c>
      <c r="F1424" s="14" t="s">
        <v>2147</v>
      </c>
      <c r="G1424" s="14" t="s">
        <v>2154</v>
      </c>
      <c r="H1424" s="469" t="s">
        <v>2149</v>
      </c>
      <c r="I1424" s="462"/>
      <c r="J1424" s="456"/>
      <c r="K1424" s="11"/>
      <c r="L1424" s="11"/>
      <c r="M1424" s="14"/>
      <c r="N1424" s="470"/>
      <c r="O1424" s="14"/>
      <c r="P1424" s="14"/>
      <c r="Q1424" s="14"/>
      <c r="R1424" s="14"/>
      <c r="S1424" s="14"/>
      <c r="T1424" s="469"/>
      <c r="U1424" s="454"/>
      <c r="V1424" s="454"/>
      <c r="W1424" s="9"/>
      <c r="X1424" s="9"/>
      <c r="Y1424" s="10"/>
      <c r="Z1424" s="495">
        <v>3</v>
      </c>
      <c r="AA1424" s="11"/>
      <c r="AB1424" s="472"/>
      <c r="AC1424" s="473"/>
      <c r="AD1424" s="473"/>
      <c r="AE1424" s="496">
        <v>3</v>
      </c>
      <c r="AF1424" s="12"/>
      <c r="AG1424" s="12"/>
      <c r="AH1424" s="13"/>
      <c r="AI1424" s="14"/>
      <c r="AJ1424" s="14"/>
      <c r="AK1424" s="7"/>
      <c r="AL1424" s="7"/>
      <c r="AM1424" s="15"/>
      <c r="AN1424" s="15"/>
      <c r="AO1424" s="8"/>
      <c r="AP1424" s="453" t="s">
        <v>849</v>
      </c>
      <c r="AQ1424" s="17"/>
      <c r="AR1424" s="18"/>
      <c r="AS1424" s="19"/>
      <c r="AT1424" s="19"/>
      <c r="AU1424" s="19"/>
      <c r="AV1424" s="19"/>
      <c r="AW1424" s="19"/>
      <c r="AX1424" s="19"/>
      <c r="AY1424" s="19"/>
      <c r="AZ1424" s="20"/>
      <c r="BA1424" s="20"/>
      <c r="BB1424" s="21"/>
      <c r="BC1424" s="22" t="s">
        <v>2179</v>
      </c>
      <c r="BD1424" s="77"/>
      <c r="BE1424" s="91"/>
      <c r="BF1424" s="91"/>
      <c r="BG1424" s="92"/>
      <c r="BH1424"/>
      <c r="BI1424"/>
      <c r="BJ1424"/>
      <c r="BK1424"/>
      <c r="BL1424"/>
      <c r="BM1424"/>
      <c r="BN1424"/>
      <c r="BO1424"/>
      <c r="BP1424"/>
      <c r="BQ1424"/>
      <c r="BR1424"/>
      <c r="BS1424"/>
      <c r="BT1424" s="92"/>
      <c r="BU1424" s="92"/>
      <c r="BV1424" s="92"/>
      <c r="BW1424" s="5"/>
      <c r="BX1424" s="5"/>
      <c r="BY1424" s="5"/>
      <c r="BZ1424" s="5"/>
      <c r="CA1424" s="5"/>
      <c r="CB1424" s="5"/>
      <c r="CC1424" s="5"/>
      <c r="CD1424" s="440"/>
      <c r="CE1424" s="440"/>
      <c r="CF1424" s="441"/>
      <c r="CG1424" s="442"/>
      <c r="CH1424" s="443"/>
      <c r="CI1424" s="443"/>
      <c r="CJ1424" s="443"/>
      <c r="CK1424" s="443"/>
      <c r="CL1424" s="4"/>
      <c r="CM1424" s="4"/>
      <c r="CN1424" s="5"/>
      <c r="CO1424" s="4"/>
      <c r="CP1424" s="444"/>
      <c r="CQ1424" s="445"/>
      <c r="CR1424" s="446"/>
      <c r="CS1424" s="446"/>
      <c r="CT1424" s="444"/>
      <c r="CU1424" s="444"/>
      <c r="CV1424" s="444"/>
      <c r="CW1424" s="444"/>
      <c r="CX1424" s="447"/>
      <c r="CY1424" s="447"/>
      <c r="CZ1424" s="447"/>
      <c r="DA1424" s="447"/>
      <c r="DB1424" s="448"/>
      <c r="DC1424" s="448"/>
      <c r="DD1424" s="446"/>
      <c r="DE1424" s="439"/>
      <c r="DF1424" s="439"/>
      <c r="DG1424" s="439"/>
      <c r="DH1424" s="439"/>
      <c r="DI1424" s="439"/>
      <c r="DJ1424" s="439"/>
      <c r="DK1424" s="439"/>
      <c r="DL1424" s="446"/>
      <c r="DM1424" s="446"/>
      <c r="DN1424" s="444"/>
      <c r="DO1424" s="444"/>
      <c r="DP1424" s="444"/>
      <c r="DQ1424" s="444"/>
      <c r="DR1424" s="444"/>
      <c r="DS1424" s="441"/>
      <c r="DT1424" s="449"/>
      <c r="DU1424" s="450"/>
      <c r="DV1424" s="450"/>
      <c r="DW1424" s="450"/>
      <c r="DX1424" s="450"/>
      <c r="DY1424" s="450"/>
      <c r="DZ1424" s="450"/>
      <c r="EA1424" s="450"/>
      <c r="EB1424" s="450"/>
      <c r="EC1424" s="450"/>
      <c r="ED1424" s="450"/>
      <c r="EE1424" s="446"/>
      <c r="EF1424" s="446"/>
      <c r="EL1424" s="4"/>
      <c r="EM1424" s="4"/>
      <c r="EN1424" s="5"/>
      <c r="EO1424" s="4"/>
      <c r="FA1424" s="23"/>
      <c r="FB1424" s="24"/>
      <c r="FC1424" s="75"/>
      <c r="FD1424" s="76"/>
      <c r="FF1424" s="89"/>
      <c r="IA1424" s="214"/>
      <c r="IB1424" s="215"/>
      <c r="IC1424" s="214"/>
      <c r="ID1424" s="215"/>
      <c r="IE1424" s="214"/>
      <c r="IF1424" s="214"/>
      <c r="IG1424" s="214"/>
      <c r="IH1424" s="233"/>
      <c r="II1424" s="160"/>
      <c r="IJ1424" s="217"/>
      <c r="IK1424" s="218"/>
      <c r="IL1424" s="218"/>
      <c r="IM1424" s="218"/>
      <c r="IO1424" s="391"/>
    </row>
    <row r="1425" spans="1:249" s="6" customFormat="1" ht="15" x14ac:dyDescent="0.2">
      <c r="A1425" s="467" t="s">
        <v>2195</v>
      </c>
      <c r="B1425" s="467" t="s">
        <v>2149</v>
      </c>
      <c r="C1425" s="393" t="s">
        <v>1446</v>
      </c>
      <c r="D1425" s="468"/>
      <c r="E1425" s="462" t="s">
        <v>2138</v>
      </c>
      <c r="F1425" s="14" t="s">
        <v>2149</v>
      </c>
      <c r="G1425" s="14" t="s">
        <v>2149</v>
      </c>
      <c r="H1425" s="469" t="s">
        <v>2149</v>
      </c>
      <c r="I1425" s="462"/>
      <c r="J1425" s="456"/>
      <c r="K1425" s="11"/>
      <c r="L1425" s="11"/>
      <c r="M1425" s="14"/>
      <c r="N1425" s="470"/>
      <c r="O1425" s="14"/>
      <c r="P1425" s="14"/>
      <c r="Q1425" s="14"/>
      <c r="R1425" s="14"/>
      <c r="S1425" s="14"/>
      <c r="T1425" s="469"/>
      <c r="U1425" s="454"/>
      <c r="V1425" s="454"/>
      <c r="W1425" s="9"/>
      <c r="X1425" s="9"/>
      <c r="Y1425" s="10"/>
      <c r="Z1425" s="495" t="s">
        <v>2195</v>
      </c>
      <c r="AA1425" s="11"/>
      <c r="AB1425" s="472"/>
      <c r="AC1425" s="473"/>
      <c r="AD1425" s="473"/>
      <c r="AE1425" s="496" t="s">
        <v>2195</v>
      </c>
      <c r="AF1425" s="12"/>
      <c r="AG1425" s="12"/>
      <c r="AH1425" s="13"/>
      <c r="AI1425" s="14"/>
      <c r="AJ1425" s="14"/>
      <c r="AK1425" s="7"/>
      <c r="AL1425" s="7"/>
      <c r="AM1425" s="15"/>
      <c r="AN1425" s="15"/>
      <c r="AO1425" s="8"/>
      <c r="AP1425" s="453" t="s">
        <v>850</v>
      </c>
      <c r="AQ1425" s="17"/>
      <c r="AR1425" s="18"/>
      <c r="AS1425" s="19"/>
      <c r="AT1425" s="19"/>
      <c r="AU1425" s="19"/>
      <c r="AV1425" s="19"/>
      <c r="AW1425" s="19"/>
      <c r="AX1425" s="19"/>
      <c r="AY1425" s="19"/>
      <c r="AZ1425" s="20"/>
      <c r="BA1425" s="20"/>
      <c r="BB1425" s="21"/>
      <c r="BC1425" s="22" t="s">
        <v>2179</v>
      </c>
      <c r="BD1425" s="77"/>
      <c r="BE1425" s="91"/>
      <c r="BF1425" s="91"/>
      <c r="BG1425" s="92"/>
      <c r="BH1425"/>
      <c r="BI1425"/>
      <c r="BJ1425"/>
      <c r="BK1425"/>
      <c r="BL1425"/>
      <c r="BM1425"/>
      <c r="BN1425"/>
      <c r="BO1425"/>
      <c r="BP1425"/>
      <c r="BQ1425"/>
      <c r="BR1425"/>
      <c r="BS1425"/>
      <c r="BT1425" s="92"/>
      <c r="BU1425" s="92"/>
      <c r="BV1425" s="92"/>
      <c r="BW1425" s="5"/>
      <c r="BX1425" s="5"/>
      <c r="BY1425" s="5"/>
      <c r="BZ1425" s="5"/>
      <c r="CA1425" s="5"/>
      <c r="CB1425" s="5"/>
      <c r="CC1425" s="5"/>
      <c r="CD1425" s="440"/>
      <c r="CE1425" s="440"/>
      <c r="CF1425" s="441"/>
      <c r="CG1425" s="442"/>
      <c r="CH1425" s="443"/>
      <c r="CI1425" s="443"/>
      <c r="CJ1425" s="443"/>
      <c r="CK1425" s="443"/>
      <c r="CL1425" s="4"/>
      <c r="CM1425" s="4"/>
      <c r="CN1425" s="5"/>
      <c r="CO1425" s="4"/>
      <c r="CP1425" s="444"/>
      <c r="CQ1425" s="445"/>
      <c r="CR1425" s="446"/>
      <c r="CS1425" s="446"/>
      <c r="CT1425" s="444"/>
      <c r="CU1425" s="444"/>
      <c r="CV1425" s="444"/>
      <c r="CW1425" s="444"/>
      <c r="CX1425" s="447"/>
      <c r="CY1425" s="447"/>
      <c r="CZ1425" s="447"/>
      <c r="DA1425" s="447"/>
      <c r="DB1425" s="448"/>
      <c r="DC1425" s="448"/>
      <c r="DD1425" s="446"/>
      <c r="DE1425" s="439"/>
      <c r="DF1425" s="439"/>
      <c r="DG1425" s="439"/>
      <c r="DH1425" s="439"/>
      <c r="DI1425" s="439"/>
      <c r="DJ1425" s="439"/>
      <c r="DK1425" s="439"/>
      <c r="DL1425" s="446"/>
      <c r="DM1425" s="446"/>
      <c r="DN1425" s="444"/>
      <c r="DO1425" s="444"/>
      <c r="DP1425" s="444"/>
      <c r="DQ1425" s="444"/>
      <c r="DR1425" s="444"/>
      <c r="DS1425" s="441"/>
      <c r="DT1425" s="449"/>
      <c r="DU1425" s="450"/>
      <c r="DV1425" s="450"/>
      <c r="DW1425" s="450"/>
      <c r="DX1425" s="450"/>
      <c r="DY1425" s="450"/>
      <c r="DZ1425" s="450"/>
      <c r="EA1425" s="450"/>
      <c r="EB1425" s="450"/>
      <c r="EC1425" s="450"/>
      <c r="ED1425" s="450"/>
      <c r="EE1425" s="446"/>
      <c r="EF1425" s="446"/>
      <c r="EL1425" s="4"/>
      <c r="EM1425" s="4"/>
      <c r="EN1425" s="5"/>
      <c r="EO1425" s="4"/>
      <c r="FA1425" s="23"/>
      <c r="FB1425" s="24"/>
      <c r="FC1425" s="75"/>
      <c r="FD1425" s="76"/>
      <c r="FF1425" s="89"/>
      <c r="IA1425" s="214"/>
      <c r="IB1425" s="215"/>
      <c r="IC1425" s="214"/>
      <c r="ID1425" s="215"/>
      <c r="IE1425" s="214"/>
      <c r="IF1425" s="214"/>
      <c r="IG1425" s="214"/>
      <c r="IH1425" s="233"/>
      <c r="II1425" s="160"/>
      <c r="IJ1425" s="217"/>
      <c r="IK1425" s="218"/>
      <c r="IL1425" s="218"/>
      <c r="IM1425" s="218"/>
      <c r="IO1425" s="391"/>
    </row>
    <row r="1426" spans="1:249" s="6" customFormat="1" ht="15" x14ac:dyDescent="0.2">
      <c r="A1426" s="467" t="s">
        <v>2195</v>
      </c>
      <c r="B1426" s="467" t="s">
        <v>3037</v>
      </c>
      <c r="C1426" s="458" t="s">
        <v>3229</v>
      </c>
      <c r="D1426" s="468"/>
      <c r="E1426" s="462" t="s">
        <v>2138</v>
      </c>
      <c r="F1426" s="14" t="s">
        <v>2149</v>
      </c>
      <c r="G1426" s="14" t="s">
        <v>2149</v>
      </c>
      <c r="H1426" s="469" t="s">
        <v>2149</v>
      </c>
      <c r="I1426" s="462"/>
      <c r="J1426" s="456"/>
      <c r="K1426" s="11"/>
      <c r="L1426" s="11"/>
      <c r="M1426" s="14"/>
      <c r="N1426" s="470"/>
      <c r="O1426" s="14"/>
      <c r="P1426" s="14"/>
      <c r="Q1426" s="14"/>
      <c r="R1426" s="14"/>
      <c r="S1426" s="14"/>
      <c r="T1426" s="469"/>
      <c r="U1426" s="454"/>
      <c r="V1426" s="454"/>
      <c r="W1426" s="454"/>
      <c r="X1426" s="454"/>
      <c r="Y1426" s="471"/>
      <c r="Z1426" s="471"/>
      <c r="AA1426" s="11"/>
      <c r="AB1426" s="472"/>
      <c r="AC1426" s="473"/>
      <c r="AD1426" s="473"/>
      <c r="AE1426" s="473"/>
      <c r="AF1426" s="473"/>
      <c r="AG1426" s="473"/>
      <c r="AH1426" s="474"/>
      <c r="AI1426" s="14"/>
      <c r="AJ1426" s="14"/>
      <c r="AK1426" s="11"/>
      <c r="AL1426" s="11"/>
      <c r="AM1426" s="475"/>
      <c r="AN1426" s="475"/>
      <c r="AO1426" s="469"/>
      <c r="AP1426" s="476" t="s">
        <v>3230</v>
      </c>
      <c r="AQ1426" s="477"/>
      <c r="AR1426" s="478"/>
      <c r="AS1426" s="479"/>
      <c r="AT1426" s="479"/>
      <c r="AU1426" s="479"/>
      <c r="AV1426" s="479"/>
      <c r="AW1426" s="479"/>
      <c r="AX1426" s="479"/>
      <c r="AY1426" s="479"/>
      <c r="AZ1426" s="480"/>
      <c r="BA1426" s="480"/>
      <c r="BB1426" s="21"/>
      <c r="BC1426" s="22" t="s">
        <v>2179</v>
      </c>
      <c r="BD1426" s="77"/>
      <c r="BE1426" s="91"/>
      <c r="BF1426" s="91"/>
      <c r="BG1426" s="92"/>
      <c r="BH1426"/>
      <c r="BI1426"/>
      <c r="BJ1426"/>
      <c r="BK1426"/>
      <c r="BL1426"/>
      <c r="BM1426"/>
      <c r="BN1426"/>
      <c r="BO1426"/>
      <c r="BP1426"/>
      <c r="BQ1426"/>
      <c r="BR1426"/>
      <c r="BS1426"/>
      <c r="BT1426" s="92"/>
      <c r="BU1426" s="92"/>
      <c r="BV1426" s="92"/>
      <c r="BW1426" s="5"/>
      <c r="BX1426" s="5"/>
      <c r="BY1426" s="5"/>
      <c r="BZ1426" s="5"/>
      <c r="CA1426" s="5"/>
      <c r="CB1426" s="5"/>
      <c r="CC1426" s="5"/>
      <c r="CD1426" s="440"/>
      <c r="CE1426" s="440"/>
      <c r="CF1426" s="441"/>
      <c r="CG1426" s="442"/>
      <c r="CH1426" s="443"/>
      <c r="CI1426" s="443"/>
      <c r="CJ1426" s="443"/>
      <c r="CK1426" s="443"/>
      <c r="CL1426" s="4"/>
      <c r="CM1426" s="4"/>
      <c r="CN1426" s="5"/>
      <c r="CO1426" s="4"/>
      <c r="CP1426" s="444"/>
      <c r="CQ1426" s="445"/>
      <c r="CR1426" s="446"/>
      <c r="CS1426" s="446"/>
      <c r="CT1426" s="444"/>
      <c r="CU1426" s="444"/>
      <c r="CV1426" s="444"/>
      <c r="CW1426" s="444"/>
      <c r="CX1426" s="447"/>
      <c r="CY1426" s="447"/>
      <c r="CZ1426" s="447"/>
      <c r="DA1426" s="447"/>
      <c r="DB1426" s="448"/>
      <c r="DC1426" s="448"/>
      <c r="DD1426" s="446"/>
      <c r="DE1426" s="439"/>
      <c r="DF1426" s="439"/>
      <c r="DG1426" s="439"/>
      <c r="DH1426" s="439"/>
      <c r="DI1426" s="439"/>
      <c r="DJ1426" s="439"/>
      <c r="DK1426" s="439"/>
      <c r="DL1426" s="446"/>
      <c r="DM1426" s="446"/>
      <c r="DN1426" s="444"/>
      <c r="DO1426" s="444"/>
      <c r="DP1426" s="444"/>
      <c r="DQ1426" s="444"/>
      <c r="DR1426" s="444"/>
      <c r="DS1426" s="441"/>
      <c r="DT1426" s="449"/>
      <c r="DU1426" s="450"/>
      <c r="DV1426" s="450"/>
      <c r="DW1426" s="450"/>
      <c r="DX1426" s="450"/>
      <c r="DY1426" s="450"/>
      <c r="DZ1426" s="450"/>
      <c r="EA1426" s="450"/>
      <c r="EB1426" s="450"/>
      <c r="EC1426" s="450"/>
      <c r="ED1426" s="450"/>
      <c r="EE1426" s="446"/>
      <c r="EF1426" s="446"/>
      <c r="EL1426" s="4"/>
      <c r="EM1426" s="4"/>
      <c r="EN1426" s="5"/>
      <c r="EO1426" s="4"/>
      <c r="FA1426" s="23"/>
      <c r="FB1426" s="24"/>
      <c r="FC1426" s="75"/>
      <c r="FD1426" s="76"/>
      <c r="FF1426" s="89"/>
      <c r="IA1426" s="214"/>
      <c r="IB1426" s="215"/>
      <c r="IC1426" s="214"/>
      <c r="ID1426" s="215"/>
      <c r="IE1426" s="214"/>
      <c r="IF1426" s="214"/>
      <c r="IG1426" s="214"/>
      <c r="IH1426" s="233"/>
      <c r="II1426" s="160"/>
      <c r="IJ1426" s="217"/>
      <c r="IK1426" s="218"/>
      <c r="IL1426" s="218"/>
      <c r="IM1426" s="218"/>
      <c r="IO1426" s="391"/>
    </row>
    <row r="1427" spans="1:249" hidden="1" x14ac:dyDescent="0.2">
      <c r="A1427" s="3"/>
      <c r="B1427" s="3"/>
      <c r="C1427" s="393"/>
      <c r="D1427" s="393"/>
      <c r="E1427" s="393"/>
      <c r="F1427" s="393"/>
      <c r="G1427" s="393"/>
      <c r="H1427" s="393"/>
      <c r="I1427" s="393"/>
      <c r="J1427" s="3"/>
      <c r="K1427" s="3"/>
      <c r="L1427" s="3"/>
      <c r="M1427" s="3"/>
      <c r="N1427" s="3"/>
      <c r="O1427" s="3"/>
      <c r="P1427" s="3"/>
      <c r="Q1427" s="3"/>
      <c r="R1427" s="3"/>
      <c r="S1427" s="3"/>
      <c r="T1427" s="3"/>
      <c r="U1427" s="3"/>
      <c r="V1427" s="3"/>
      <c r="W1427"/>
      <c r="X1427"/>
      <c r="Y1427" s="451"/>
      <c r="Z1427" s="393"/>
      <c r="AA1427" s="3"/>
      <c r="AB1427" s="3"/>
      <c r="AC1427" s="3"/>
      <c r="AD1427" s="3"/>
      <c r="AE1427" s="3"/>
      <c r="AF1427"/>
      <c r="AG1427"/>
      <c r="AH1427"/>
      <c r="AI1427"/>
      <c r="AJ1427"/>
      <c r="AK1427"/>
      <c r="AL1427"/>
      <c r="AM1427"/>
      <c r="AN1427"/>
      <c r="AO1427"/>
      <c r="AP1427"/>
      <c r="AS1427"/>
      <c r="BC1427" s="451"/>
      <c r="BI1427" t="s">
        <v>2331</v>
      </c>
      <c r="BL1427" s="4"/>
      <c r="BM1427" s="4"/>
      <c r="BN1427" s="5"/>
      <c r="BO1427" s="4"/>
      <c r="CL1427" s="4"/>
      <c r="CM1427" s="4"/>
      <c r="CN1427" s="5"/>
      <c r="CO1427" s="4"/>
      <c r="FF1427" s="88">
        <v>30000</v>
      </c>
    </row>
    <row r="1428" spans="1:249" hidden="1" x14ac:dyDescent="0.2">
      <c r="A1428" s="3"/>
      <c r="B1428" s="3"/>
      <c r="C1428" s="393"/>
      <c r="D1428" s="393"/>
      <c r="E1428" s="393"/>
      <c r="F1428" s="393"/>
      <c r="G1428" s="393"/>
      <c r="H1428" s="393"/>
      <c r="I1428" s="393"/>
      <c r="J1428" s="3"/>
      <c r="K1428" s="3"/>
      <c r="L1428" s="3"/>
      <c r="M1428" s="3"/>
      <c r="N1428" s="3"/>
      <c r="O1428" s="393"/>
      <c r="P1428" s="393"/>
      <c r="Q1428" s="3"/>
      <c r="R1428" s="3"/>
      <c r="S1428" s="3"/>
      <c r="T1428" s="3"/>
      <c r="U1428" s="3"/>
      <c r="V1428" s="3"/>
      <c r="W1428"/>
      <c r="X1428"/>
      <c r="Y1428" s="451"/>
      <c r="Z1428" s="393"/>
      <c r="AA1428" s="3"/>
      <c r="AB1428" s="3"/>
      <c r="AC1428" s="3"/>
      <c r="AD1428" s="3"/>
      <c r="AE1428" s="3"/>
      <c r="AF1428"/>
      <c r="AG1428"/>
      <c r="AH1428"/>
      <c r="AI1428"/>
      <c r="AJ1428"/>
      <c r="AK1428"/>
      <c r="AL1428"/>
      <c r="AM1428"/>
      <c r="AN1428"/>
      <c r="AO1428"/>
      <c r="AP1428"/>
      <c r="AS1428"/>
      <c r="BC1428" s="451"/>
      <c r="BL1428" s="4"/>
      <c r="BM1428" s="4"/>
      <c r="BN1428" s="5"/>
      <c r="BO1428" s="4"/>
      <c r="CL1428" s="4"/>
      <c r="CM1428" s="4"/>
      <c r="CN1428" s="5"/>
      <c r="CO1428" s="4"/>
      <c r="FF1428" s="88">
        <v>30100</v>
      </c>
    </row>
    <row r="1429" spans="1:249" hidden="1" x14ac:dyDescent="0.2">
      <c r="A1429" s="3"/>
      <c r="B1429" s="3"/>
      <c r="C1429" s="393"/>
      <c r="D1429" s="393"/>
      <c r="E1429" s="393"/>
      <c r="F1429" s="393"/>
      <c r="G1429" s="393"/>
      <c r="H1429" s="393"/>
      <c r="I1429" s="393"/>
      <c r="J1429" s="3"/>
      <c r="K1429" s="3"/>
      <c r="L1429" s="3"/>
      <c r="M1429" s="3"/>
      <c r="N1429" s="3"/>
      <c r="O1429" s="393"/>
      <c r="P1429" s="393"/>
      <c r="Q1429" s="3"/>
      <c r="R1429" s="3"/>
      <c r="S1429" s="3"/>
      <c r="T1429" s="3"/>
      <c r="U1429" s="3"/>
      <c r="V1429" s="3"/>
      <c r="W1429"/>
      <c r="X1429"/>
      <c r="Y1429" s="451"/>
      <c r="Z1429" s="393"/>
      <c r="AA1429" s="3"/>
      <c r="AB1429" s="3"/>
      <c r="AC1429" s="3"/>
      <c r="AD1429" s="3"/>
      <c r="AE1429" s="3"/>
      <c r="AF1429"/>
      <c r="AG1429"/>
      <c r="AH1429"/>
      <c r="AI1429"/>
      <c r="AJ1429"/>
      <c r="AK1429"/>
      <c r="AL1429"/>
      <c r="AM1429"/>
      <c r="AN1429"/>
      <c r="AO1429"/>
      <c r="AP1429"/>
      <c r="AS1429"/>
      <c r="BC1429" s="451"/>
      <c r="BI1429" t="s">
        <v>2332</v>
      </c>
      <c r="BL1429" s="4"/>
      <c r="BM1429" s="4"/>
      <c r="BN1429" s="5"/>
      <c r="BO1429" s="4"/>
      <c r="CL1429" s="4"/>
      <c r="CM1429" s="4"/>
      <c r="CN1429" s="5"/>
      <c r="CO1429" s="4"/>
      <c r="FF1429" s="88">
        <v>30200</v>
      </c>
    </row>
    <row r="1430" spans="1:249" hidden="1" x14ac:dyDescent="0.2">
      <c r="A1430" s="3"/>
      <c r="B1430" s="3"/>
      <c r="C1430" s="393"/>
      <c r="D1430" s="393"/>
      <c r="E1430" s="393"/>
      <c r="F1430" s="393"/>
      <c r="G1430" s="393"/>
      <c r="H1430" s="393"/>
      <c r="I1430" s="393"/>
      <c r="J1430" s="3"/>
      <c r="K1430" s="3"/>
      <c r="L1430" s="3"/>
      <c r="M1430" s="3"/>
      <c r="N1430" s="3"/>
      <c r="O1430" s="393"/>
      <c r="P1430" s="393"/>
      <c r="Q1430" s="3"/>
      <c r="R1430" s="3"/>
      <c r="S1430" s="3"/>
      <c r="T1430" s="3"/>
      <c r="U1430" s="3"/>
      <c r="V1430" s="3"/>
      <c r="W1430"/>
      <c r="X1430"/>
      <c r="Y1430" s="451"/>
      <c r="Z1430" s="393"/>
      <c r="AA1430" s="3"/>
      <c r="AB1430" s="3"/>
      <c r="AC1430" s="3"/>
      <c r="AD1430" s="3"/>
      <c r="AE1430" s="3"/>
      <c r="AF1430"/>
      <c r="AG1430"/>
      <c r="AH1430"/>
      <c r="AI1430"/>
      <c r="AJ1430"/>
      <c r="AK1430"/>
      <c r="AL1430"/>
      <c r="AM1430"/>
      <c r="AN1430"/>
      <c r="AO1430"/>
      <c r="AP1430"/>
      <c r="AS1430"/>
      <c r="BC1430" s="451"/>
      <c r="BL1430" s="4"/>
      <c r="BM1430" s="4"/>
      <c r="BN1430" s="5"/>
      <c r="BO1430" s="4"/>
      <c r="CL1430" s="4"/>
      <c r="CM1430" s="4"/>
      <c r="CN1430" s="5"/>
      <c r="CO1430" s="4"/>
      <c r="FF1430" s="88">
        <v>30300</v>
      </c>
    </row>
    <row r="1431" spans="1:249" hidden="1" x14ac:dyDescent="0.2">
      <c r="A1431" s="3"/>
      <c r="B1431" s="3"/>
      <c r="C1431" s="393"/>
      <c r="D1431" s="393"/>
      <c r="E1431" s="393"/>
      <c r="F1431" s="393"/>
      <c r="G1431" s="393"/>
      <c r="H1431" s="393"/>
      <c r="I1431" s="393"/>
      <c r="J1431" s="3"/>
      <c r="K1431" s="3"/>
      <c r="L1431" s="3"/>
      <c r="M1431" s="3"/>
      <c r="N1431" s="3"/>
      <c r="O1431" s="393"/>
      <c r="P1431" s="393"/>
      <c r="Q1431" s="3"/>
      <c r="R1431" s="3"/>
      <c r="S1431" s="3"/>
      <c r="T1431" s="3"/>
      <c r="U1431" s="3"/>
      <c r="V1431" s="3"/>
      <c r="W1431"/>
      <c r="X1431"/>
      <c r="Y1431" s="451"/>
      <c r="Z1431" s="393"/>
      <c r="AA1431" s="3"/>
      <c r="AB1431" s="3"/>
      <c r="AC1431" s="3"/>
      <c r="AD1431" s="3"/>
      <c r="AE1431" s="3"/>
      <c r="AF1431"/>
      <c r="AG1431"/>
      <c r="AH1431"/>
      <c r="AI1431"/>
      <c r="AJ1431"/>
      <c r="AK1431"/>
      <c r="AL1431"/>
      <c r="AM1431"/>
      <c r="AN1431"/>
      <c r="AO1431"/>
      <c r="AP1431"/>
      <c r="AS1431"/>
      <c r="BC1431" s="451"/>
      <c r="BL1431" s="4"/>
      <c r="BM1431" s="4"/>
      <c r="BN1431" s="5"/>
      <c r="BO1431" s="4"/>
      <c r="CL1431" s="4"/>
      <c r="CM1431" s="4"/>
      <c r="CN1431" s="5"/>
      <c r="CO1431" s="4"/>
      <c r="FF1431" s="88">
        <v>30400</v>
      </c>
    </row>
    <row r="1432" spans="1:249" hidden="1" x14ac:dyDescent="0.2">
      <c r="A1432" s="3"/>
      <c r="B1432" s="3"/>
      <c r="C1432" s="393"/>
      <c r="D1432" s="393"/>
      <c r="E1432" s="393"/>
      <c r="F1432" s="393"/>
      <c r="G1432" s="393"/>
      <c r="H1432" s="393"/>
      <c r="I1432" s="393"/>
      <c r="J1432" s="3"/>
      <c r="K1432" s="3"/>
      <c r="L1432" s="3"/>
      <c r="M1432" s="3"/>
      <c r="N1432" s="3"/>
      <c r="O1432" s="393"/>
      <c r="P1432" s="393"/>
      <c r="Q1432" s="3"/>
      <c r="R1432" s="3"/>
      <c r="S1432" s="3"/>
      <c r="T1432" s="3"/>
      <c r="U1432" s="3"/>
      <c r="V1432" s="3"/>
      <c r="W1432"/>
      <c r="X1432"/>
      <c r="Y1432" s="451"/>
      <c r="Z1432" s="393"/>
      <c r="AA1432" s="3"/>
      <c r="AB1432" s="3"/>
      <c r="AC1432" s="3"/>
      <c r="AD1432" s="3"/>
      <c r="AE1432" s="3"/>
      <c r="AF1432"/>
      <c r="AG1432"/>
      <c r="AH1432"/>
      <c r="AI1432"/>
      <c r="AJ1432"/>
      <c r="AK1432"/>
      <c r="AL1432"/>
      <c r="AM1432"/>
      <c r="AN1432"/>
      <c r="AO1432"/>
      <c r="AP1432"/>
      <c r="AS1432"/>
      <c r="BC1432" s="451"/>
      <c r="BL1432" s="4"/>
      <c r="BM1432" s="4"/>
      <c r="BN1432" s="5"/>
      <c r="BO1432" s="4"/>
      <c r="CL1432" s="4"/>
      <c r="CM1432" s="4"/>
      <c r="CN1432" s="5"/>
      <c r="CO1432" s="4"/>
      <c r="FF1432" s="88">
        <v>30500</v>
      </c>
    </row>
    <row r="1433" spans="1:249" hidden="1" x14ac:dyDescent="0.2">
      <c r="A1433" s="3"/>
      <c r="B1433" s="3"/>
      <c r="C1433" s="393"/>
      <c r="D1433" s="393"/>
      <c r="E1433" s="393"/>
      <c r="F1433" s="393"/>
      <c r="G1433" s="393"/>
      <c r="H1433" s="393"/>
      <c r="I1433" s="393"/>
      <c r="J1433" s="3"/>
      <c r="K1433" s="3"/>
      <c r="L1433" s="3"/>
      <c r="M1433" s="3"/>
      <c r="N1433" s="3"/>
      <c r="O1433" s="393"/>
      <c r="P1433" s="393"/>
      <c r="Q1433" s="3"/>
      <c r="R1433" s="3"/>
      <c r="S1433" s="3"/>
      <c r="T1433" s="3"/>
      <c r="U1433" s="3"/>
      <c r="V1433" s="3"/>
      <c r="W1433"/>
      <c r="X1433"/>
      <c r="Y1433" s="451"/>
      <c r="Z1433" s="393"/>
      <c r="AA1433" s="3"/>
      <c r="AB1433" s="3"/>
      <c r="AC1433" s="3"/>
      <c r="AD1433" s="3"/>
      <c r="AE1433" s="3"/>
      <c r="AF1433"/>
      <c r="AG1433"/>
      <c r="AH1433"/>
      <c r="AI1433"/>
      <c r="AJ1433"/>
      <c r="AK1433"/>
      <c r="AL1433"/>
      <c r="AM1433"/>
      <c r="AN1433"/>
      <c r="AO1433"/>
      <c r="AP1433"/>
      <c r="AS1433"/>
      <c r="BC1433" s="451"/>
      <c r="BL1433" s="4"/>
      <c r="BM1433" s="4"/>
      <c r="BN1433" s="5"/>
      <c r="BO1433" s="4"/>
      <c r="CL1433" s="4"/>
      <c r="CM1433" s="4"/>
      <c r="CN1433" s="5"/>
      <c r="CO1433" s="4"/>
      <c r="FF1433" s="88">
        <v>30600</v>
      </c>
    </row>
    <row r="1434" spans="1:249" hidden="1" x14ac:dyDescent="0.2">
      <c r="A1434" s="3"/>
      <c r="B1434" s="3"/>
      <c r="C1434" s="393"/>
      <c r="D1434" s="393"/>
      <c r="E1434" s="393"/>
      <c r="F1434" s="393"/>
      <c r="G1434" s="393"/>
      <c r="H1434" s="393"/>
      <c r="I1434" s="393"/>
      <c r="J1434" s="3"/>
      <c r="K1434" s="3"/>
      <c r="L1434" s="3"/>
      <c r="M1434" s="3"/>
      <c r="N1434" s="3"/>
      <c r="O1434" s="393"/>
      <c r="P1434" s="393"/>
      <c r="Q1434" s="3"/>
      <c r="R1434" s="3"/>
      <c r="S1434" s="3"/>
      <c r="T1434" s="3"/>
      <c r="U1434" s="3"/>
      <c r="V1434" s="3"/>
      <c r="W1434"/>
      <c r="X1434"/>
      <c r="Y1434" s="451"/>
      <c r="Z1434" s="393"/>
      <c r="AA1434" s="3"/>
      <c r="AB1434" s="3"/>
      <c r="AC1434" s="3"/>
      <c r="AD1434" s="3"/>
      <c r="AE1434" s="3"/>
      <c r="AF1434"/>
      <c r="AG1434"/>
      <c r="AH1434"/>
      <c r="AI1434"/>
      <c r="AJ1434"/>
      <c r="AK1434"/>
      <c r="AL1434"/>
      <c r="AM1434"/>
      <c r="AN1434"/>
      <c r="AO1434"/>
      <c r="AP1434"/>
      <c r="AS1434"/>
      <c r="BC1434" s="451"/>
      <c r="BL1434" s="4"/>
      <c r="BM1434" s="4"/>
      <c r="BN1434" s="5"/>
      <c r="BO1434" s="4"/>
      <c r="CL1434" s="4"/>
      <c r="CM1434" s="4"/>
      <c r="CN1434" s="5"/>
      <c r="CO1434" s="4"/>
      <c r="FF1434" s="88">
        <v>30700</v>
      </c>
    </row>
    <row r="1435" spans="1:249" hidden="1" x14ac:dyDescent="0.2">
      <c r="A1435" s="3"/>
      <c r="B1435" s="3"/>
      <c r="C1435" s="393"/>
      <c r="D1435" s="393"/>
      <c r="E1435" s="393"/>
      <c r="F1435" s="393"/>
      <c r="G1435" s="393"/>
      <c r="H1435" s="393"/>
      <c r="I1435" s="393"/>
      <c r="J1435" s="3"/>
      <c r="K1435" s="3"/>
      <c r="L1435" s="3"/>
      <c r="M1435" s="3"/>
      <c r="N1435" s="3"/>
      <c r="O1435" s="393"/>
      <c r="P1435" s="393"/>
      <c r="Q1435" s="3"/>
      <c r="R1435" s="3"/>
      <c r="S1435" s="3"/>
      <c r="T1435" s="3"/>
      <c r="U1435" s="3"/>
      <c r="V1435" s="3"/>
      <c r="W1435"/>
      <c r="X1435"/>
      <c r="Y1435" s="451"/>
      <c r="Z1435" s="393"/>
      <c r="AA1435" s="3"/>
      <c r="AB1435" s="3"/>
      <c r="AC1435" s="3"/>
      <c r="AD1435" s="3"/>
      <c r="AE1435" s="3"/>
      <c r="AF1435"/>
      <c r="AG1435"/>
      <c r="AH1435"/>
      <c r="AI1435"/>
      <c r="AJ1435"/>
      <c r="AK1435"/>
      <c r="AL1435"/>
      <c r="AM1435"/>
      <c r="AN1435"/>
      <c r="AO1435"/>
      <c r="AP1435"/>
      <c r="AS1435"/>
      <c r="BC1435" s="451"/>
      <c r="BL1435" s="4"/>
      <c r="BM1435" s="4"/>
      <c r="BN1435" s="5"/>
      <c r="BO1435" s="4"/>
      <c r="CL1435" s="4"/>
      <c r="CM1435" s="4"/>
      <c r="CN1435" s="5"/>
      <c r="CO1435" s="4"/>
      <c r="FF1435" s="88">
        <v>30800</v>
      </c>
    </row>
    <row r="1436" spans="1:249" hidden="1" x14ac:dyDescent="0.2">
      <c r="A1436" s="3"/>
      <c r="B1436" s="3"/>
      <c r="C1436" s="393"/>
      <c r="D1436" s="393"/>
      <c r="E1436" s="393"/>
      <c r="F1436" s="393"/>
      <c r="G1436" s="393"/>
      <c r="H1436" s="393"/>
      <c r="I1436" s="393"/>
      <c r="J1436" s="3"/>
      <c r="K1436" s="3"/>
      <c r="L1436" s="3"/>
      <c r="M1436" s="3"/>
      <c r="N1436" s="3"/>
      <c r="O1436" s="393"/>
      <c r="P1436" s="393"/>
      <c r="Q1436" s="3"/>
      <c r="R1436" s="3"/>
      <c r="S1436" s="3"/>
      <c r="T1436" s="3"/>
      <c r="U1436" s="3"/>
      <c r="V1436" s="3"/>
      <c r="W1436"/>
      <c r="X1436"/>
      <c r="Y1436" s="451"/>
      <c r="Z1436" s="393"/>
      <c r="AA1436" s="3"/>
      <c r="AB1436" s="3"/>
      <c r="AC1436" s="3"/>
      <c r="AD1436" s="3"/>
      <c r="AE1436" s="3"/>
      <c r="AF1436"/>
      <c r="AG1436"/>
      <c r="AH1436"/>
      <c r="AI1436"/>
      <c r="AJ1436"/>
      <c r="AK1436"/>
      <c r="AL1436"/>
      <c r="AM1436"/>
      <c r="AN1436"/>
      <c r="AO1436"/>
      <c r="AP1436"/>
      <c r="AS1436"/>
      <c r="BC1436" s="451"/>
      <c r="BL1436" s="4"/>
      <c r="BM1436" s="4"/>
      <c r="BN1436" s="5"/>
      <c r="BO1436" s="4"/>
      <c r="CL1436" s="4"/>
      <c r="CM1436" s="4"/>
      <c r="CN1436" s="5"/>
      <c r="CO1436" s="4"/>
      <c r="FF1436" s="88">
        <v>30900</v>
      </c>
    </row>
    <row r="1437" spans="1:249" hidden="1" x14ac:dyDescent="0.2">
      <c r="A1437" s="3"/>
      <c r="B1437" s="3"/>
      <c r="C1437" s="393"/>
      <c r="D1437" s="393"/>
      <c r="E1437" s="393"/>
      <c r="F1437" s="393"/>
      <c r="G1437" s="393"/>
      <c r="H1437" s="393"/>
      <c r="I1437" s="393"/>
      <c r="J1437" s="3"/>
      <c r="K1437" s="3"/>
      <c r="L1437" s="3"/>
      <c r="M1437" s="3"/>
      <c r="N1437" s="3"/>
      <c r="O1437" s="393"/>
      <c r="P1437" s="393"/>
      <c r="Q1437" s="3"/>
      <c r="R1437" s="3"/>
      <c r="S1437" s="3"/>
      <c r="T1437" s="3"/>
      <c r="U1437" s="3"/>
      <c r="V1437" s="3"/>
      <c r="W1437"/>
      <c r="X1437"/>
      <c r="Y1437" s="451"/>
      <c r="Z1437" s="393"/>
      <c r="AA1437" s="3"/>
      <c r="AB1437" s="3"/>
      <c r="AC1437" s="3"/>
      <c r="AD1437" s="3"/>
      <c r="AE1437" s="3"/>
      <c r="AF1437"/>
      <c r="AG1437"/>
      <c r="AH1437"/>
      <c r="AI1437"/>
      <c r="AJ1437"/>
      <c r="AK1437"/>
      <c r="AL1437"/>
      <c r="AM1437"/>
      <c r="AN1437"/>
      <c r="AO1437"/>
      <c r="AP1437"/>
      <c r="AS1437"/>
      <c r="BC1437" s="451"/>
      <c r="BL1437" s="4"/>
      <c r="BM1437" s="4"/>
      <c r="CL1437" s="4"/>
      <c r="CM1437" s="4"/>
      <c r="CN1437" s="5"/>
      <c r="CO1437" s="4"/>
    </row>
    <row r="1438" spans="1:249" hidden="1" x14ac:dyDescent="0.2">
      <c r="A1438" s="3"/>
      <c r="B1438" s="3"/>
      <c r="C1438" s="393"/>
      <c r="D1438" s="393"/>
      <c r="E1438" s="393"/>
      <c r="F1438" s="393"/>
      <c r="G1438" s="393"/>
      <c r="H1438" s="393"/>
      <c r="I1438" s="393"/>
      <c r="J1438" s="3"/>
      <c r="K1438" s="3"/>
      <c r="L1438" s="3"/>
      <c r="M1438" s="3"/>
      <c r="N1438" s="3"/>
      <c r="O1438" s="393"/>
      <c r="P1438" s="393"/>
      <c r="Q1438" s="3"/>
      <c r="R1438" s="3"/>
      <c r="S1438" s="3"/>
      <c r="T1438" s="3"/>
      <c r="U1438" s="3"/>
      <c r="V1438" s="3"/>
      <c r="W1438"/>
      <c r="X1438"/>
      <c r="Y1438" s="451"/>
      <c r="Z1438" s="393"/>
      <c r="AA1438" s="3"/>
      <c r="AB1438" s="3"/>
      <c r="AC1438" s="3"/>
      <c r="AD1438" s="3"/>
      <c r="AE1438" s="3"/>
      <c r="AF1438"/>
      <c r="AG1438"/>
      <c r="AH1438"/>
      <c r="AI1438"/>
      <c r="AJ1438"/>
      <c r="AK1438"/>
      <c r="AL1438"/>
      <c r="AM1438"/>
      <c r="AN1438"/>
      <c r="AO1438"/>
      <c r="AP1438"/>
      <c r="AS1438"/>
      <c r="BC1438" s="451"/>
      <c r="BL1438" s="4"/>
      <c r="BM1438" s="4"/>
      <c r="CL1438" s="4"/>
      <c r="CM1438" s="4"/>
      <c r="CN1438" s="5"/>
      <c r="CO1438" s="4"/>
    </row>
    <row r="1439" spans="1:249" hidden="1" x14ac:dyDescent="0.2">
      <c r="A1439" s="3"/>
      <c r="B1439" s="3"/>
      <c r="C1439" s="393"/>
      <c r="D1439" s="393"/>
      <c r="E1439" s="393"/>
      <c r="F1439" s="393"/>
      <c r="G1439" s="393"/>
      <c r="H1439" s="393"/>
      <c r="I1439" s="393"/>
      <c r="J1439" s="3"/>
      <c r="K1439" s="3"/>
      <c r="L1439" s="3"/>
      <c r="M1439" s="3"/>
      <c r="N1439" s="3"/>
      <c r="O1439" s="393"/>
      <c r="P1439" s="393"/>
      <c r="Q1439" s="3"/>
      <c r="R1439" s="3"/>
      <c r="S1439" s="3"/>
      <c r="T1439" s="3"/>
      <c r="U1439" s="3"/>
      <c r="V1439" s="3"/>
      <c r="W1439"/>
      <c r="X1439"/>
      <c r="Y1439" s="451"/>
      <c r="Z1439" s="393"/>
      <c r="AA1439" s="3"/>
      <c r="AB1439" s="3"/>
      <c r="AC1439" s="3"/>
      <c r="AD1439" s="3"/>
      <c r="AE1439" s="3"/>
      <c r="AF1439"/>
      <c r="AG1439"/>
      <c r="AH1439"/>
      <c r="AI1439"/>
      <c r="AJ1439"/>
      <c r="AK1439"/>
      <c r="AL1439"/>
      <c r="AM1439"/>
      <c r="AN1439"/>
      <c r="AO1439"/>
      <c r="AP1439"/>
      <c r="AS1439"/>
      <c r="BC1439" s="451"/>
      <c r="BL1439" s="4"/>
      <c r="BM1439" s="4"/>
      <c r="CL1439" s="4"/>
      <c r="CM1439" s="4"/>
      <c r="CN1439" s="5"/>
      <c r="CO1439" s="4"/>
    </row>
    <row r="1440" spans="1:249" hidden="1" x14ac:dyDescent="0.2">
      <c r="A1440" s="3"/>
      <c r="B1440" s="3"/>
      <c r="C1440" s="393"/>
      <c r="D1440" s="393"/>
      <c r="E1440" s="393"/>
      <c r="F1440" s="393"/>
      <c r="G1440" s="393"/>
      <c r="H1440" s="393"/>
      <c r="I1440" s="393"/>
      <c r="J1440" s="3"/>
      <c r="K1440" s="3"/>
      <c r="L1440" s="3"/>
      <c r="M1440" s="3"/>
      <c r="N1440" s="3"/>
      <c r="O1440" s="393"/>
      <c r="P1440" s="393"/>
      <c r="Q1440" s="3"/>
      <c r="R1440" s="3"/>
      <c r="S1440" s="3"/>
      <c r="T1440" s="3"/>
      <c r="U1440" s="3"/>
      <c r="V1440" s="3"/>
      <c r="W1440"/>
      <c r="X1440"/>
      <c r="Y1440" s="451"/>
      <c r="Z1440" s="393"/>
      <c r="AA1440" s="3"/>
      <c r="AB1440" s="3"/>
      <c r="AC1440" s="3"/>
      <c r="AD1440" s="3"/>
      <c r="AE1440" s="3"/>
      <c r="AF1440"/>
      <c r="AG1440"/>
      <c r="AH1440"/>
      <c r="AI1440"/>
      <c r="AJ1440"/>
      <c r="AK1440"/>
      <c r="AL1440"/>
      <c r="AM1440"/>
      <c r="AN1440"/>
      <c r="AO1440"/>
      <c r="AP1440"/>
      <c r="AS1440"/>
      <c r="BC1440" s="451"/>
      <c r="BL1440" s="4"/>
      <c r="BM1440" s="4"/>
      <c r="CL1440" s="4"/>
      <c r="CM1440" s="4"/>
      <c r="CN1440" s="5"/>
      <c r="CO1440" s="4"/>
    </row>
    <row r="1441" spans="1:93" hidden="1" x14ac:dyDescent="0.2">
      <c r="A1441" s="3"/>
      <c r="B1441" s="3"/>
      <c r="C1441" s="393"/>
      <c r="D1441" s="393"/>
      <c r="E1441" s="393"/>
      <c r="F1441" s="393"/>
      <c r="G1441" s="393"/>
      <c r="H1441" s="393"/>
      <c r="I1441" s="393"/>
      <c r="J1441" s="3"/>
      <c r="K1441" s="3"/>
      <c r="L1441" s="3"/>
      <c r="M1441" s="3"/>
      <c r="N1441" s="3"/>
      <c r="O1441" s="393"/>
      <c r="P1441" s="393"/>
      <c r="Q1441" s="3"/>
      <c r="R1441" s="3"/>
      <c r="S1441" s="3"/>
      <c r="T1441" s="3"/>
      <c r="U1441" s="3"/>
      <c r="V1441" s="3"/>
      <c r="W1441"/>
      <c r="X1441"/>
      <c r="Y1441" s="451"/>
      <c r="Z1441" s="393"/>
      <c r="AA1441" s="3"/>
      <c r="AB1441" s="3"/>
      <c r="AC1441" s="3"/>
      <c r="AD1441" s="3"/>
      <c r="AE1441" s="3"/>
      <c r="AF1441"/>
      <c r="AG1441"/>
      <c r="AH1441"/>
      <c r="AI1441"/>
      <c r="AJ1441"/>
      <c r="AK1441"/>
      <c r="AL1441"/>
      <c r="AM1441"/>
      <c r="AN1441"/>
      <c r="AO1441"/>
      <c r="AP1441"/>
      <c r="AS1441"/>
      <c r="BC1441" s="451"/>
      <c r="BL1441" s="4"/>
      <c r="BM1441" s="4"/>
      <c r="CL1441" s="4"/>
      <c r="CM1441" s="4"/>
      <c r="CN1441" s="5"/>
      <c r="CO1441" s="4"/>
    </row>
    <row r="1442" spans="1:93" hidden="1" x14ac:dyDescent="0.2">
      <c r="A1442" s="3"/>
      <c r="B1442" s="3"/>
      <c r="C1442" s="393"/>
      <c r="D1442" s="393"/>
      <c r="E1442" s="393"/>
      <c r="F1442" s="393"/>
      <c r="G1442" s="393"/>
      <c r="H1442" s="393"/>
      <c r="I1442" s="393"/>
      <c r="J1442" s="3"/>
      <c r="K1442" s="3"/>
      <c r="L1442" s="3"/>
      <c r="M1442" s="3"/>
      <c r="N1442" s="3"/>
      <c r="O1442" s="393"/>
      <c r="P1442" s="393"/>
      <c r="Q1442" s="3"/>
      <c r="R1442" s="3"/>
      <c r="S1442" s="3"/>
      <c r="T1442" s="3"/>
      <c r="U1442" s="3"/>
      <c r="V1442" s="3"/>
      <c r="W1442"/>
      <c r="X1442"/>
      <c r="Y1442" s="451"/>
      <c r="Z1442" s="393"/>
      <c r="AA1442" s="3"/>
      <c r="AB1442" s="3"/>
      <c r="AC1442" s="3"/>
      <c r="AD1442" s="3"/>
      <c r="AE1442" s="3"/>
      <c r="AF1442"/>
      <c r="AG1442"/>
      <c r="AH1442"/>
      <c r="AI1442"/>
      <c r="AJ1442"/>
      <c r="AK1442"/>
      <c r="AL1442"/>
      <c r="AM1442"/>
      <c r="AN1442"/>
      <c r="AO1442"/>
      <c r="AP1442"/>
      <c r="AS1442"/>
      <c r="BC1442" s="451"/>
      <c r="BL1442" s="4"/>
      <c r="BM1442" s="4"/>
      <c r="CL1442" s="4"/>
      <c r="CM1442" s="4"/>
      <c r="CN1442" s="5"/>
      <c r="CO1442" s="4"/>
    </row>
    <row r="1443" spans="1:93" hidden="1" x14ac:dyDescent="0.2">
      <c r="A1443" s="3"/>
      <c r="B1443" s="3"/>
      <c r="C1443" s="393"/>
      <c r="D1443" s="393"/>
      <c r="E1443" s="393"/>
      <c r="F1443" s="393"/>
      <c r="G1443" s="393"/>
      <c r="H1443" s="393"/>
      <c r="I1443" s="393"/>
      <c r="J1443" s="3"/>
      <c r="K1443" s="3"/>
      <c r="L1443" s="3"/>
      <c r="M1443" s="3"/>
      <c r="N1443" s="3"/>
      <c r="O1443" s="393"/>
      <c r="P1443" s="393"/>
      <c r="Q1443" s="3"/>
      <c r="R1443" s="3"/>
      <c r="S1443" s="3"/>
      <c r="T1443" s="3"/>
      <c r="U1443" s="3"/>
      <c r="V1443" s="3"/>
      <c r="W1443"/>
      <c r="X1443"/>
      <c r="Y1443" s="451"/>
      <c r="Z1443" s="393"/>
      <c r="AA1443" s="3"/>
      <c r="AB1443" s="3"/>
      <c r="AC1443" s="3"/>
      <c r="AD1443" s="3"/>
      <c r="AE1443" s="3"/>
      <c r="AF1443"/>
      <c r="AG1443"/>
      <c r="AH1443"/>
      <c r="AI1443"/>
      <c r="AJ1443"/>
      <c r="AK1443"/>
      <c r="AL1443"/>
      <c r="AM1443"/>
      <c r="AN1443"/>
      <c r="AO1443"/>
      <c r="AP1443"/>
      <c r="AS1443"/>
      <c r="BC1443" s="451"/>
      <c r="BL1443" s="4"/>
      <c r="BM1443" s="4"/>
      <c r="CL1443" s="4"/>
      <c r="CM1443" s="4"/>
      <c r="CN1443" s="5"/>
      <c r="CO1443" s="4"/>
    </row>
    <row r="1444" spans="1:93" hidden="1" x14ac:dyDescent="0.2">
      <c r="A1444" s="3"/>
      <c r="B1444" s="3"/>
      <c r="C1444" s="393"/>
      <c r="D1444" s="393"/>
      <c r="E1444" s="393"/>
      <c r="F1444" s="393"/>
      <c r="G1444" s="393"/>
      <c r="H1444" s="393"/>
      <c r="I1444" s="393"/>
      <c r="J1444" s="3"/>
      <c r="K1444" s="3"/>
      <c r="L1444" s="3"/>
      <c r="M1444" s="3"/>
      <c r="N1444" s="3"/>
      <c r="O1444" s="393"/>
      <c r="P1444" s="393"/>
      <c r="Q1444" s="3"/>
      <c r="R1444" s="3"/>
      <c r="S1444" s="3"/>
      <c r="T1444" s="3"/>
      <c r="U1444" s="3"/>
      <c r="V1444" s="3"/>
      <c r="W1444"/>
      <c r="X1444"/>
      <c r="Y1444" s="451"/>
      <c r="Z1444" s="393"/>
      <c r="AA1444" s="3"/>
      <c r="AB1444" s="3"/>
      <c r="AC1444" s="3"/>
      <c r="AD1444" s="3"/>
      <c r="AE1444" s="3"/>
      <c r="AF1444"/>
      <c r="AG1444"/>
      <c r="AH1444"/>
      <c r="AI1444"/>
      <c r="AJ1444"/>
      <c r="AK1444"/>
      <c r="AL1444"/>
      <c r="AM1444"/>
      <c r="AN1444"/>
      <c r="AO1444"/>
      <c r="AP1444"/>
      <c r="AS1444"/>
      <c r="BC1444" s="451"/>
      <c r="BL1444" s="4"/>
      <c r="BM1444" s="4"/>
      <c r="CL1444" s="4"/>
      <c r="CM1444" s="4"/>
      <c r="CN1444" s="5"/>
      <c r="CO1444" s="4"/>
    </row>
    <row r="1445" spans="1:93" hidden="1" x14ac:dyDescent="0.2">
      <c r="A1445" s="3"/>
      <c r="B1445" s="3"/>
      <c r="C1445" s="393"/>
      <c r="D1445" s="393"/>
      <c r="E1445" s="393"/>
      <c r="F1445" s="393"/>
      <c r="G1445" s="393"/>
      <c r="H1445" s="393"/>
      <c r="I1445" s="393"/>
      <c r="J1445" s="3"/>
      <c r="K1445" s="3"/>
      <c r="L1445" s="3"/>
      <c r="M1445" s="3"/>
      <c r="N1445" s="3"/>
      <c r="O1445" s="393"/>
      <c r="P1445" s="393"/>
      <c r="Q1445" s="3"/>
      <c r="R1445" s="3"/>
      <c r="S1445" s="3"/>
      <c r="T1445" s="3"/>
      <c r="U1445" s="3"/>
      <c r="V1445" s="3"/>
      <c r="W1445"/>
      <c r="X1445"/>
      <c r="Y1445" s="451"/>
      <c r="Z1445" s="393"/>
      <c r="AA1445" s="3"/>
      <c r="AB1445" s="3"/>
      <c r="AC1445" s="3"/>
      <c r="AD1445" s="3"/>
      <c r="AE1445" s="3"/>
      <c r="AF1445"/>
      <c r="AG1445"/>
      <c r="AH1445"/>
      <c r="AI1445"/>
      <c r="AJ1445"/>
      <c r="AK1445"/>
      <c r="AL1445"/>
      <c r="AM1445"/>
      <c r="AN1445"/>
      <c r="AO1445"/>
      <c r="AP1445"/>
      <c r="AS1445"/>
      <c r="BC1445" s="451"/>
      <c r="BL1445" s="4"/>
      <c r="BM1445" s="4"/>
      <c r="CL1445" s="4"/>
      <c r="CM1445" s="4"/>
      <c r="CN1445" s="5"/>
      <c r="CO1445" s="4"/>
    </row>
    <row r="1446" spans="1:93" hidden="1" x14ac:dyDescent="0.2">
      <c r="A1446" s="3"/>
      <c r="B1446" s="3"/>
      <c r="C1446" s="393"/>
      <c r="D1446" s="393"/>
      <c r="E1446" s="393"/>
      <c r="F1446" s="393"/>
      <c r="G1446" s="393"/>
      <c r="H1446" s="393"/>
      <c r="I1446" s="393"/>
      <c r="J1446" s="3"/>
      <c r="K1446" s="3"/>
      <c r="L1446" s="3"/>
      <c r="M1446" s="3"/>
      <c r="N1446" s="3"/>
      <c r="O1446" s="393"/>
      <c r="P1446" s="393"/>
      <c r="Q1446" s="3"/>
      <c r="R1446" s="3"/>
      <c r="S1446" s="3"/>
      <c r="T1446" s="3"/>
      <c r="U1446" s="3"/>
      <c r="V1446" s="3"/>
      <c r="W1446"/>
      <c r="X1446"/>
      <c r="Y1446" s="451"/>
      <c r="Z1446" s="393"/>
      <c r="AA1446" s="3"/>
      <c r="AB1446" s="3"/>
      <c r="AC1446" s="3"/>
      <c r="AD1446" s="3"/>
      <c r="AE1446" s="3"/>
      <c r="AF1446"/>
      <c r="AG1446"/>
      <c r="AH1446"/>
      <c r="AI1446"/>
      <c r="AJ1446"/>
      <c r="AK1446"/>
      <c r="AL1446"/>
      <c r="AM1446"/>
      <c r="AN1446"/>
      <c r="AO1446"/>
      <c r="AP1446"/>
      <c r="AS1446"/>
      <c r="BC1446" s="451"/>
      <c r="BL1446" s="4"/>
      <c r="BM1446" s="4"/>
      <c r="CL1446" s="4"/>
      <c r="CM1446" s="4"/>
      <c r="CN1446" s="5"/>
      <c r="CO1446" s="4"/>
    </row>
    <row r="1447" spans="1:93" hidden="1" x14ac:dyDescent="0.2">
      <c r="A1447" s="3"/>
      <c r="B1447" s="3"/>
      <c r="C1447" s="393"/>
      <c r="D1447" s="393"/>
      <c r="E1447" s="393"/>
      <c r="F1447" s="393"/>
      <c r="G1447" s="393"/>
      <c r="H1447" s="393"/>
      <c r="I1447" s="393"/>
      <c r="J1447" s="3"/>
      <c r="K1447" s="3"/>
      <c r="L1447" s="3"/>
      <c r="M1447" s="3"/>
      <c r="N1447" s="3"/>
      <c r="O1447" s="393"/>
      <c r="P1447" s="393"/>
      <c r="Q1447" s="3"/>
      <c r="R1447" s="3"/>
      <c r="S1447" s="3"/>
      <c r="T1447" s="3"/>
      <c r="U1447" s="3"/>
      <c r="V1447" s="3"/>
      <c r="W1447"/>
      <c r="X1447"/>
      <c r="Y1447" s="451"/>
      <c r="Z1447" s="393"/>
      <c r="AA1447" s="3"/>
      <c r="AB1447" s="3"/>
      <c r="AC1447" s="3"/>
      <c r="AD1447" s="3"/>
      <c r="AE1447" s="3"/>
      <c r="AF1447"/>
      <c r="AG1447"/>
      <c r="AH1447"/>
      <c r="AI1447"/>
      <c r="AJ1447"/>
      <c r="AK1447"/>
      <c r="AL1447"/>
      <c r="AM1447"/>
      <c r="AN1447"/>
      <c r="AO1447"/>
      <c r="AP1447"/>
      <c r="AS1447"/>
      <c r="BC1447" s="451"/>
      <c r="BL1447" s="4"/>
      <c r="BM1447" s="4"/>
      <c r="CL1447" s="4"/>
      <c r="CM1447" s="4"/>
      <c r="CN1447" s="5"/>
      <c r="CO1447" s="4"/>
    </row>
    <row r="1448" spans="1:93" hidden="1" x14ac:dyDescent="0.2">
      <c r="A1448" s="3"/>
      <c r="B1448" s="3"/>
      <c r="C1448" s="393"/>
      <c r="D1448" s="393"/>
      <c r="E1448" s="393"/>
      <c r="F1448" s="393"/>
      <c r="G1448" s="393"/>
      <c r="H1448" s="393"/>
      <c r="I1448" s="393"/>
      <c r="J1448" s="3"/>
      <c r="K1448" s="3"/>
      <c r="L1448" s="3"/>
      <c r="M1448" s="3"/>
      <c r="N1448" s="3"/>
      <c r="O1448" s="393"/>
      <c r="P1448" s="393"/>
      <c r="Q1448" s="3"/>
      <c r="R1448" s="3"/>
      <c r="S1448" s="3"/>
      <c r="T1448" s="3"/>
      <c r="U1448" s="3"/>
      <c r="V1448" s="3"/>
      <c r="W1448"/>
      <c r="X1448"/>
      <c r="Y1448" s="451"/>
      <c r="Z1448" s="393"/>
      <c r="AA1448" s="3"/>
      <c r="AB1448" s="3"/>
      <c r="AC1448" s="3"/>
      <c r="AD1448" s="3"/>
      <c r="AE1448" s="3"/>
      <c r="AF1448"/>
      <c r="AG1448"/>
      <c r="AH1448"/>
      <c r="AI1448"/>
      <c r="AJ1448"/>
      <c r="AK1448"/>
      <c r="AL1448"/>
      <c r="AM1448"/>
      <c r="AN1448"/>
      <c r="AO1448"/>
      <c r="AP1448"/>
      <c r="AS1448"/>
      <c r="BC1448" s="451"/>
      <c r="BL1448" s="4"/>
      <c r="BM1448" s="4"/>
      <c r="CL1448" s="4"/>
      <c r="CM1448" s="4"/>
      <c r="CN1448" s="5"/>
      <c r="CO1448" s="4"/>
    </row>
    <row r="1449" spans="1:93" hidden="1" x14ac:dyDescent="0.2">
      <c r="A1449" s="3"/>
      <c r="B1449" s="3"/>
      <c r="C1449" s="393"/>
      <c r="D1449" s="393"/>
      <c r="E1449" s="393"/>
      <c r="F1449" s="393"/>
      <c r="G1449" s="393"/>
      <c r="H1449" s="393"/>
      <c r="I1449" s="393"/>
      <c r="J1449" s="3"/>
      <c r="K1449" s="3"/>
      <c r="L1449" s="3"/>
      <c r="M1449" s="3"/>
      <c r="N1449" s="3"/>
      <c r="O1449" s="393"/>
      <c r="P1449" s="393"/>
      <c r="Q1449" s="3"/>
      <c r="R1449" s="3"/>
      <c r="S1449" s="3"/>
      <c r="T1449" s="3"/>
      <c r="U1449" s="3"/>
      <c r="V1449" s="3"/>
      <c r="W1449"/>
      <c r="X1449"/>
      <c r="Y1449" s="451"/>
      <c r="Z1449" s="393"/>
      <c r="AA1449" s="3"/>
      <c r="AB1449" s="3"/>
      <c r="AC1449" s="3"/>
      <c r="AD1449" s="3"/>
      <c r="AE1449" s="3"/>
      <c r="AF1449"/>
      <c r="AG1449"/>
      <c r="AH1449"/>
      <c r="AI1449"/>
      <c r="AJ1449"/>
      <c r="AK1449"/>
      <c r="AL1449"/>
      <c r="AM1449"/>
      <c r="AN1449"/>
      <c r="AO1449"/>
      <c r="AP1449"/>
      <c r="AS1449"/>
      <c r="BC1449" s="451"/>
      <c r="BL1449" s="4"/>
      <c r="BM1449" s="4"/>
      <c r="CL1449" s="4"/>
      <c r="CM1449" s="4"/>
      <c r="CN1449" s="5"/>
      <c r="CO1449" s="4"/>
    </row>
    <row r="1450" spans="1:93" hidden="1" x14ac:dyDescent="0.2">
      <c r="A1450" s="3"/>
      <c r="B1450" s="3"/>
      <c r="C1450" s="393"/>
      <c r="D1450" s="393"/>
      <c r="E1450" s="393"/>
      <c r="F1450" s="393"/>
      <c r="G1450" s="393"/>
      <c r="H1450" s="393"/>
      <c r="I1450" s="393"/>
      <c r="J1450" s="3"/>
      <c r="K1450" s="3"/>
      <c r="L1450" s="3"/>
      <c r="M1450" s="3"/>
      <c r="N1450" s="3"/>
      <c r="O1450" s="393"/>
      <c r="P1450" s="393"/>
      <c r="Q1450" s="3"/>
      <c r="R1450" s="3"/>
      <c r="S1450" s="3"/>
      <c r="T1450" s="3"/>
      <c r="U1450" s="3"/>
      <c r="V1450" s="3"/>
      <c r="W1450"/>
      <c r="X1450"/>
      <c r="Y1450" s="451"/>
      <c r="Z1450" s="393"/>
      <c r="AA1450" s="3"/>
      <c r="AB1450" s="3"/>
      <c r="AC1450" s="3"/>
      <c r="AD1450" s="3"/>
      <c r="AE1450" s="3"/>
      <c r="AF1450"/>
      <c r="AG1450"/>
      <c r="AH1450"/>
      <c r="AI1450"/>
      <c r="AJ1450"/>
      <c r="AK1450"/>
      <c r="AL1450"/>
      <c r="AM1450"/>
      <c r="AN1450"/>
      <c r="AO1450"/>
      <c r="AP1450"/>
      <c r="AS1450"/>
      <c r="BC1450" s="451"/>
      <c r="BL1450" s="4"/>
      <c r="BM1450" s="4"/>
      <c r="CL1450" s="4"/>
      <c r="CM1450" s="4"/>
      <c r="CN1450" s="5"/>
      <c r="CO1450" s="4"/>
    </row>
    <row r="1451" spans="1:93" hidden="1" x14ac:dyDescent="0.2">
      <c r="A1451" s="3"/>
      <c r="B1451" s="3"/>
      <c r="C1451" s="393"/>
      <c r="D1451" s="393"/>
      <c r="E1451" s="393"/>
      <c r="F1451" s="393"/>
      <c r="G1451" s="393"/>
      <c r="H1451" s="393"/>
      <c r="I1451" s="393"/>
      <c r="J1451" s="3"/>
      <c r="K1451" s="3"/>
      <c r="L1451" s="3"/>
      <c r="M1451" s="3"/>
      <c r="N1451" s="3"/>
      <c r="O1451" s="393"/>
      <c r="P1451" s="393"/>
      <c r="Q1451" s="3"/>
      <c r="R1451" s="3"/>
      <c r="S1451" s="3"/>
      <c r="T1451" s="3"/>
      <c r="U1451" s="3"/>
      <c r="V1451" s="3"/>
      <c r="W1451"/>
      <c r="X1451"/>
      <c r="Y1451" s="451"/>
      <c r="Z1451" s="393"/>
      <c r="AA1451" s="3"/>
      <c r="AB1451" s="3"/>
      <c r="AC1451" s="3"/>
      <c r="AD1451" s="3"/>
      <c r="AE1451" s="3"/>
      <c r="AF1451"/>
      <c r="AG1451"/>
      <c r="AH1451"/>
      <c r="AI1451"/>
      <c r="AJ1451"/>
      <c r="AK1451"/>
      <c r="AL1451"/>
      <c r="AM1451"/>
      <c r="AN1451"/>
      <c r="AO1451"/>
      <c r="AP1451"/>
      <c r="AS1451"/>
      <c r="BC1451" s="451"/>
      <c r="BL1451" s="4"/>
      <c r="BM1451" s="4"/>
      <c r="CL1451" s="4"/>
      <c r="CM1451" s="4"/>
      <c r="CN1451" s="5"/>
      <c r="CO1451" s="4"/>
    </row>
    <row r="1452" spans="1:93" hidden="1" x14ac:dyDescent="0.2">
      <c r="A1452" s="3"/>
      <c r="B1452" s="3"/>
      <c r="C1452" s="393"/>
      <c r="D1452" s="393"/>
      <c r="E1452" s="393"/>
      <c r="F1452" s="393"/>
      <c r="G1452" s="393"/>
      <c r="H1452" s="393"/>
      <c r="I1452" s="393"/>
      <c r="J1452" s="3"/>
      <c r="K1452" s="3"/>
      <c r="L1452" s="3"/>
      <c r="M1452" s="3"/>
      <c r="N1452" s="3"/>
      <c r="O1452" s="393"/>
      <c r="P1452" s="393"/>
      <c r="Q1452" s="3"/>
      <c r="R1452" s="3"/>
      <c r="S1452" s="3"/>
      <c r="T1452" s="3"/>
      <c r="U1452" s="3"/>
      <c r="V1452" s="3"/>
      <c r="W1452"/>
      <c r="X1452"/>
      <c r="Y1452" s="451"/>
      <c r="Z1452" s="393"/>
      <c r="AA1452" s="3"/>
      <c r="AB1452" s="3"/>
      <c r="AC1452" s="3"/>
      <c r="AD1452" s="3"/>
      <c r="AE1452" s="3"/>
      <c r="AF1452"/>
      <c r="AG1452"/>
      <c r="AH1452"/>
      <c r="AI1452"/>
      <c r="AJ1452"/>
      <c r="AK1452"/>
      <c r="AL1452"/>
      <c r="AM1452"/>
      <c r="AN1452"/>
      <c r="AO1452"/>
      <c r="AP1452"/>
      <c r="AS1452"/>
      <c r="BC1452" s="451"/>
      <c r="BL1452" s="4"/>
      <c r="BM1452" s="4"/>
      <c r="CL1452" s="4"/>
      <c r="CM1452" s="4"/>
      <c r="CN1452" s="5"/>
      <c r="CO1452" s="4"/>
    </row>
    <row r="1453" spans="1:93" hidden="1" x14ac:dyDescent="0.2">
      <c r="A1453" s="3"/>
      <c r="B1453" s="3"/>
      <c r="C1453" s="393"/>
      <c r="D1453" s="393"/>
      <c r="E1453" s="393"/>
      <c r="F1453" s="393"/>
      <c r="G1453" s="393"/>
      <c r="H1453" s="393"/>
      <c r="I1453" s="393"/>
      <c r="J1453" s="3"/>
      <c r="K1453" s="3"/>
      <c r="L1453" s="3"/>
      <c r="M1453" s="3"/>
      <c r="N1453" s="3"/>
      <c r="O1453" s="393"/>
      <c r="P1453" s="393"/>
      <c r="Q1453" s="3"/>
      <c r="R1453" s="3"/>
      <c r="S1453" s="3"/>
      <c r="T1453" s="3"/>
      <c r="U1453" s="3"/>
      <c r="V1453" s="3"/>
      <c r="W1453"/>
      <c r="X1453"/>
      <c r="Y1453" s="451"/>
      <c r="Z1453" s="393"/>
      <c r="AA1453" s="3"/>
      <c r="AB1453" s="3"/>
      <c r="AC1453" s="3"/>
      <c r="AD1453" s="3"/>
      <c r="AE1453" s="3"/>
      <c r="AF1453"/>
      <c r="AG1453"/>
      <c r="AH1453"/>
      <c r="AI1453"/>
      <c r="AJ1453"/>
      <c r="AK1453"/>
      <c r="AL1453"/>
      <c r="AM1453"/>
      <c r="AN1453"/>
      <c r="AO1453"/>
      <c r="AP1453"/>
      <c r="AS1453"/>
      <c r="BC1453" s="451"/>
      <c r="BL1453" s="4"/>
      <c r="BM1453" s="4"/>
      <c r="CL1453" s="4"/>
      <c r="CM1453" s="4"/>
      <c r="CN1453" s="5"/>
      <c r="CO1453" s="4"/>
    </row>
    <row r="1454" spans="1:93" hidden="1" x14ac:dyDescent="0.2">
      <c r="A1454" s="3"/>
      <c r="B1454" s="3"/>
      <c r="C1454" s="393"/>
      <c r="D1454" s="393"/>
      <c r="E1454" s="393"/>
      <c r="F1454" s="393"/>
      <c r="G1454" s="393"/>
      <c r="H1454" s="393"/>
      <c r="I1454" s="393"/>
      <c r="J1454" s="3"/>
      <c r="K1454" s="3"/>
      <c r="L1454" s="3"/>
      <c r="M1454" s="3"/>
      <c r="N1454" s="3"/>
      <c r="O1454" s="393"/>
      <c r="P1454" s="393"/>
      <c r="Q1454" s="3"/>
      <c r="R1454" s="3"/>
      <c r="S1454" s="3"/>
      <c r="T1454" s="3"/>
      <c r="U1454" s="3"/>
      <c r="V1454" s="3"/>
      <c r="W1454"/>
      <c r="X1454"/>
      <c r="Y1454" s="451"/>
      <c r="Z1454" s="393"/>
      <c r="AA1454" s="3"/>
      <c r="AB1454" s="3"/>
      <c r="AC1454" s="3"/>
      <c r="AD1454" s="3"/>
      <c r="AE1454" s="3"/>
      <c r="AF1454"/>
      <c r="AG1454"/>
      <c r="AH1454"/>
      <c r="AI1454"/>
      <c r="AJ1454"/>
      <c r="AK1454"/>
      <c r="AL1454"/>
      <c r="AM1454"/>
      <c r="AN1454"/>
      <c r="AO1454"/>
      <c r="AP1454"/>
      <c r="AS1454"/>
      <c r="BC1454" s="451"/>
      <c r="BL1454" s="4"/>
      <c r="BM1454" s="4"/>
      <c r="CL1454" s="4"/>
      <c r="CM1454" s="4"/>
      <c r="CN1454" s="5"/>
      <c r="CO1454" s="4"/>
    </row>
    <row r="1455" spans="1:93" hidden="1" x14ac:dyDescent="0.2">
      <c r="A1455" s="3"/>
      <c r="B1455" s="3"/>
      <c r="C1455" s="393"/>
      <c r="D1455" s="393"/>
      <c r="E1455" s="393"/>
      <c r="F1455" s="393"/>
      <c r="G1455" s="393"/>
      <c r="H1455" s="393"/>
      <c r="I1455" s="393"/>
      <c r="J1455" s="3"/>
      <c r="K1455" s="3"/>
      <c r="L1455" s="3"/>
      <c r="M1455" s="3"/>
      <c r="N1455" s="3"/>
      <c r="O1455" s="393"/>
      <c r="P1455" s="393"/>
      <c r="Q1455" s="3"/>
      <c r="R1455" s="3"/>
      <c r="S1455" s="3"/>
      <c r="T1455" s="3"/>
      <c r="U1455" s="3"/>
      <c r="V1455" s="3"/>
      <c r="W1455"/>
      <c r="X1455"/>
      <c r="Y1455" s="451"/>
      <c r="Z1455" s="393"/>
      <c r="AA1455" s="3"/>
      <c r="AB1455" s="3"/>
      <c r="AC1455" s="3"/>
      <c r="AD1455" s="3"/>
      <c r="AE1455" s="3"/>
      <c r="AF1455"/>
      <c r="AG1455"/>
      <c r="AH1455"/>
      <c r="AI1455"/>
      <c r="AJ1455"/>
      <c r="AK1455"/>
      <c r="AL1455"/>
      <c r="AM1455"/>
      <c r="AN1455"/>
      <c r="AO1455"/>
      <c r="AP1455"/>
      <c r="AS1455"/>
      <c r="BC1455" s="451"/>
      <c r="BL1455" s="4"/>
      <c r="BM1455" s="4"/>
      <c r="CL1455" s="4"/>
      <c r="CM1455" s="4"/>
      <c r="CN1455" s="5"/>
      <c r="CO1455" s="4"/>
    </row>
    <row r="1456" spans="1:93" hidden="1" x14ac:dyDescent="0.2">
      <c r="A1456" s="3"/>
      <c r="B1456" s="3"/>
      <c r="C1456" s="393"/>
      <c r="D1456" s="393"/>
      <c r="E1456" s="393"/>
      <c r="F1456" s="393"/>
      <c r="G1456" s="393"/>
      <c r="H1456" s="393"/>
      <c r="I1456" s="393"/>
      <c r="J1456" s="3"/>
      <c r="K1456" s="3"/>
      <c r="L1456" s="3"/>
      <c r="M1456" s="3"/>
      <c r="N1456" s="3"/>
      <c r="O1456" s="393"/>
      <c r="P1456" s="393"/>
      <c r="Q1456" s="3"/>
      <c r="R1456" s="3"/>
      <c r="S1456" s="3"/>
      <c r="T1456" s="3"/>
      <c r="U1456" s="3"/>
      <c r="V1456" s="3"/>
      <c r="W1456"/>
      <c r="X1456"/>
      <c r="Y1456" s="451"/>
      <c r="Z1456" s="393"/>
      <c r="AA1456" s="3"/>
      <c r="AB1456" s="3"/>
      <c r="AC1456" s="3"/>
      <c r="AD1456" s="3"/>
      <c r="AE1456" s="3"/>
      <c r="AF1456"/>
      <c r="AG1456"/>
      <c r="AH1456"/>
      <c r="AI1456"/>
      <c r="AJ1456"/>
      <c r="AK1456"/>
      <c r="AL1456"/>
      <c r="AM1456"/>
      <c r="AN1456"/>
      <c r="AO1456"/>
      <c r="AP1456"/>
      <c r="AS1456"/>
      <c r="BC1456" s="451"/>
      <c r="BL1456" s="4"/>
      <c r="BM1456" s="4"/>
      <c r="CL1456" s="4"/>
      <c r="CM1456" s="4"/>
      <c r="CN1456" s="5"/>
      <c r="CO1456" s="4"/>
    </row>
    <row r="1457" spans="1:93" hidden="1" x14ac:dyDescent="0.2">
      <c r="A1457" s="3"/>
      <c r="B1457" s="3"/>
      <c r="C1457" s="393"/>
      <c r="D1457" s="393"/>
      <c r="E1457" s="393"/>
      <c r="F1457" s="393"/>
      <c r="G1457" s="393"/>
      <c r="H1457" s="393"/>
      <c r="I1457" s="393"/>
      <c r="J1457" s="3"/>
      <c r="K1457" s="3"/>
      <c r="L1457" s="3"/>
      <c r="M1457" s="3"/>
      <c r="N1457" s="3"/>
      <c r="O1457" s="393"/>
      <c r="P1457" s="393"/>
      <c r="Q1457" s="3"/>
      <c r="R1457" s="3"/>
      <c r="S1457" s="3"/>
      <c r="T1457" s="3"/>
      <c r="U1457" s="3"/>
      <c r="V1457" s="3"/>
      <c r="W1457"/>
      <c r="X1457"/>
      <c r="Y1457" s="451"/>
      <c r="Z1457" s="393"/>
      <c r="AA1457" s="3"/>
      <c r="AB1457" s="3"/>
      <c r="AC1457" s="3"/>
      <c r="AD1457" s="3"/>
      <c r="AE1457" s="3"/>
      <c r="AF1457"/>
      <c r="AG1457"/>
      <c r="AH1457"/>
      <c r="AI1457"/>
      <c r="AJ1457"/>
      <c r="AK1457"/>
      <c r="AL1457"/>
      <c r="AM1457"/>
      <c r="AN1457"/>
      <c r="AO1457"/>
      <c r="AP1457"/>
      <c r="AS1457"/>
      <c r="BC1457" s="451"/>
      <c r="BL1457" s="4"/>
      <c r="BM1457" s="4"/>
      <c r="CL1457" s="4"/>
      <c r="CM1457" s="4"/>
      <c r="CN1457" s="5"/>
      <c r="CO1457" s="4"/>
    </row>
    <row r="1458" spans="1:93" hidden="1" x14ac:dyDescent="0.2">
      <c r="A1458" s="3"/>
      <c r="B1458" s="3"/>
      <c r="C1458" s="393"/>
      <c r="D1458" s="393"/>
      <c r="E1458" s="393"/>
      <c r="F1458" s="393"/>
      <c r="G1458" s="393"/>
      <c r="H1458" s="393"/>
      <c r="I1458" s="393"/>
      <c r="J1458" s="3"/>
      <c r="K1458" s="3"/>
      <c r="L1458" s="3"/>
      <c r="M1458" s="3"/>
      <c r="N1458" s="3"/>
      <c r="O1458" s="393"/>
      <c r="P1458" s="393"/>
      <c r="Q1458" s="3"/>
      <c r="R1458" s="3"/>
      <c r="S1458" s="3"/>
      <c r="T1458" s="3"/>
      <c r="U1458" s="3"/>
      <c r="V1458" s="3"/>
      <c r="W1458"/>
      <c r="X1458"/>
      <c r="Y1458" s="451"/>
      <c r="Z1458" s="393"/>
      <c r="AA1458" s="3"/>
      <c r="AB1458" s="3"/>
      <c r="AC1458" s="3"/>
      <c r="AD1458" s="3"/>
      <c r="AE1458" s="3"/>
      <c r="AF1458"/>
      <c r="AG1458"/>
      <c r="AH1458"/>
      <c r="AI1458"/>
      <c r="AJ1458"/>
      <c r="AK1458"/>
      <c r="AL1458"/>
      <c r="AM1458"/>
      <c r="AN1458"/>
      <c r="AO1458"/>
      <c r="AP1458"/>
      <c r="AS1458"/>
      <c r="BC1458" s="451"/>
      <c r="BL1458" s="4"/>
      <c r="BM1458" s="4"/>
      <c r="CL1458" s="4"/>
      <c r="CM1458" s="4"/>
      <c r="CN1458" s="5"/>
      <c r="CO1458" s="4"/>
    </row>
    <row r="1459" spans="1:93" hidden="1" x14ac:dyDescent="0.2">
      <c r="A1459" s="3"/>
      <c r="B1459" s="3"/>
      <c r="C1459" s="393"/>
      <c r="D1459" s="393"/>
      <c r="E1459" s="393"/>
      <c r="F1459" s="393"/>
      <c r="G1459" s="393"/>
      <c r="H1459" s="393"/>
      <c r="I1459" s="393"/>
      <c r="J1459" s="3"/>
      <c r="K1459" s="3"/>
      <c r="L1459" s="3"/>
      <c r="M1459" s="3"/>
      <c r="N1459" s="3"/>
      <c r="O1459" s="393"/>
      <c r="P1459" s="393"/>
      <c r="Q1459" s="3"/>
      <c r="R1459" s="3"/>
      <c r="S1459" s="3"/>
      <c r="T1459" s="3"/>
      <c r="U1459" s="3"/>
      <c r="V1459" s="3"/>
      <c r="W1459"/>
      <c r="X1459"/>
      <c r="Y1459" s="451"/>
      <c r="Z1459" s="393"/>
      <c r="AA1459" s="3"/>
      <c r="AB1459" s="3"/>
      <c r="AC1459" s="3"/>
      <c r="AD1459" s="3"/>
      <c r="AE1459" s="3"/>
      <c r="AF1459"/>
      <c r="AG1459"/>
      <c r="AH1459"/>
      <c r="AI1459"/>
      <c r="AJ1459"/>
      <c r="AK1459"/>
      <c r="AL1459"/>
      <c r="AM1459"/>
      <c r="AN1459"/>
      <c r="AO1459"/>
      <c r="AP1459"/>
      <c r="AS1459"/>
      <c r="BC1459" s="451"/>
      <c r="BL1459" s="4"/>
      <c r="BM1459" s="4"/>
      <c r="CL1459" s="4"/>
      <c r="CM1459" s="4"/>
      <c r="CN1459" s="5"/>
      <c r="CO1459" s="4"/>
    </row>
    <row r="1460" spans="1:93" hidden="1" x14ac:dyDescent="0.2">
      <c r="A1460" s="3"/>
      <c r="B1460" s="3"/>
      <c r="C1460" s="393"/>
      <c r="D1460" s="393"/>
      <c r="E1460" s="393"/>
      <c r="F1460" s="393"/>
      <c r="G1460" s="393"/>
      <c r="H1460" s="393"/>
      <c r="I1460" s="393"/>
      <c r="J1460" s="3"/>
      <c r="K1460" s="3"/>
      <c r="L1460" s="3"/>
      <c r="M1460" s="3"/>
      <c r="N1460" s="3"/>
      <c r="O1460" s="393"/>
      <c r="P1460" s="393"/>
      <c r="Q1460" s="3"/>
      <c r="R1460" s="3"/>
      <c r="S1460" s="3"/>
      <c r="T1460" s="3"/>
      <c r="U1460" s="3"/>
      <c r="V1460" s="3"/>
      <c r="W1460"/>
      <c r="X1460"/>
      <c r="Y1460" s="451"/>
      <c r="Z1460" s="393"/>
      <c r="AA1460" s="3"/>
      <c r="AB1460" s="3"/>
      <c r="AC1460" s="3"/>
      <c r="AD1460" s="3"/>
      <c r="AE1460" s="3"/>
      <c r="AF1460"/>
      <c r="AG1460"/>
      <c r="AH1460"/>
      <c r="AI1460"/>
      <c r="AJ1460"/>
      <c r="AK1460"/>
      <c r="AL1460"/>
      <c r="AM1460"/>
      <c r="AN1460"/>
      <c r="AO1460"/>
      <c r="AP1460"/>
      <c r="AS1460"/>
      <c r="BC1460" s="451"/>
      <c r="BL1460" s="4"/>
      <c r="BM1460" s="4"/>
      <c r="CL1460" s="4"/>
      <c r="CM1460" s="4"/>
      <c r="CN1460" s="5"/>
      <c r="CO1460" s="4"/>
    </row>
    <row r="1461" spans="1:93" hidden="1" x14ac:dyDescent="0.2">
      <c r="A1461" s="3"/>
      <c r="B1461" s="3"/>
      <c r="C1461" s="393"/>
      <c r="D1461" s="393"/>
      <c r="E1461" s="393"/>
      <c r="F1461" s="393"/>
      <c r="G1461" s="393"/>
      <c r="H1461" s="393"/>
      <c r="I1461" s="393"/>
      <c r="J1461" s="3"/>
      <c r="K1461" s="3"/>
      <c r="L1461" s="3"/>
      <c r="M1461" s="3"/>
      <c r="N1461" s="3"/>
      <c r="O1461" s="393"/>
      <c r="P1461" s="393"/>
      <c r="Q1461" s="3"/>
      <c r="R1461" s="3"/>
      <c r="S1461" s="3"/>
      <c r="T1461" s="3"/>
      <c r="U1461" s="3"/>
      <c r="V1461" s="3"/>
      <c r="W1461"/>
      <c r="X1461"/>
      <c r="Y1461" s="451"/>
      <c r="Z1461" s="393"/>
      <c r="AA1461" s="3"/>
      <c r="AB1461" s="3"/>
      <c r="AC1461" s="3"/>
      <c r="AD1461" s="3"/>
      <c r="AE1461" s="3"/>
      <c r="AF1461"/>
      <c r="AG1461"/>
      <c r="AH1461"/>
      <c r="AI1461"/>
      <c r="AJ1461"/>
      <c r="AK1461"/>
      <c r="AL1461"/>
      <c r="AM1461"/>
      <c r="AN1461"/>
      <c r="AO1461"/>
      <c r="AP1461"/>
      <c r="BC1461" s="451"/>
      <c r="BL1461" s="4"/>
      <c r="BM1461" s="4"/>
      <c r="CL1461" s="4"/>
      <c r="CM1461" s="4"/>
      <c r="CN1461" s="5"/>
      <c r="CO1461" s="4"/>
    </row>
    <row r="1462" spans="1:93" hidden="1" x14ac:dyDescent="0.2">
      <c r="A1462" s="3"/>
      <c r="B1462" s="3"/>
      <c r="C1462" s="393"/>
      <c r="D1462" s="393"/>
      <c r="E1462" s="393"/>
      <c r="F1462" s="393"/>
      <c r="G1462" s="393"/>
      <c r="H1462" s="393"/>
      <c r="I1462" s="393"/>
      <c r="J1462" s="3"/>
      <c r="K1462" s="3"/>
      <c r="L1462" s="3"/>
      <c r="M1462" s="3"/>
      <c r="N1462" s="3"/>
      <c r="O1462" s="393"/>
      <c r="P1462" s="393"/>
      <c r="Q1462" s="3"/>
      <c r="R1462" s="3"/>
      <c r="S1462" s="3"/>
      <c r="T1462" s="3"/>
      <c r="U1462" s="3"/>
      <c r="V1462" s="3"/>
      <c r="W1462"/>
      <c r="X1462"/>
      <c r="Y1462" s="451"/>
      <c r="Z1462" s="393"/>
      <c r="AA1462" s="3"/>
      <c r="AB1462" s="3"/>
      <c r="AC1462" s="3"/>
      <c r="AD1462" s="3"/>
      <c r="AE1462" s="3"/>
      <c r="AF1462"/>
      <c r="AG1462"/>
      <c r="AH1462"/>
      <c r="AI1462"/>
      <c r="AJ1462"/>
      <c r="AK1462"/>
      <c r="AL1462"/>
      <c r="AM1462"/>
      <c r="AN1462"/>
      <c r="AO1462"/>
      <c r="AP1462"/>
      <c r="BC1462" s="451"/>
      <c r="BL1462" s="4"/>
      <c r="BM1462" s="4"/>
      <c r="CL1462" s="4"/>
      <c r="CM1462" s="4"/>
      <c r="CN1462" s="5"/>
      <c r="CO1462" s="4"/>
    </row>
    <row r="1463" spans="1:93" hidden="1" x14ac:dyDescent="0.2">
      <c r="A1463" s="3"/>
      <c r="B1463" s="3"/>
      <c r="C1463" s="393"/>
      <c r="D1463" s="393"/>
      <c r="E1463" s="393"/>
      <c r="F1463" s="393"/>
      <c r="G1463" s="393"/>
      <c r="H1463" s="393"/>
      <c r="I1463" s="393"/>
      <c r="J1463" s="3"/>
      <c r="K1463" s="3"/>
      <c r="L1463" s="3"/>
      <c r="M1463" s="3"/>
      <c r="N1463" s="3"/>
      <c r="O1463" s="393"/>
      <c r="P1463" s="393"/>
      <c r="Q1463" s="3"/>
      <c r="R1463" s="3"/>
      <c r="S1463" s="3"/>
      <c r="T1463" s="3"/>
      <c r="U1463" s="3"/>
      <c r="V1463" s="3"/>
      <c r="W1463"/>
      <c r="X1463"/>
      <c r="Y1463" s="451"/>
      <c r="Z1463" s="393"/>
      <c r="AA1463" s="3"/>
      <c r="AB1463" s="3"/>
      <c r="AC1463" s="3"/>
      <c r="AD1463" s="3"/>
      <c r="AE1463" s="3"/>
      <c r="AF1463"/>
      <c r="AG1463"/>
      <c r="AH1463"/>
      <c r="AI1463"/>
      <c r="AJ1463"/>
      <c r="AK1463"/>
      <c r="AL1463"/>
      <c r="AM1463"/>
      <c r="AN1463"/>
      <c r="AO1463"/>
      <c r="AP1463"/>
      <c r="BC1463" s="451"/>
      <c r="BL1463" s="4"/>
      <c r="BM1463" s="4"/>
      <c r="CL1463" s="4"/>
      <c r="CM1463" s="4"/>
      <c r="CN1463" s="5"/>
      <c r="CO1463" s="4"/>
    </row>
    <row r="1464" spans="1:93" hidden="1" x14ac:dyDescent="0.2">
      <c r="A1464" s="3"/>
      <c r="B1464" s="3"/>
      <c r="C1464" s="393"/>
      <c r="D1464" s="393"/>
      <c r="E1464" s="393"/>
      <c r="F1464" s="393"/>
      <c r="G1464" s="393"/>
      <c r="H1464" s="393"/>
      <c r="I1464" s="393"/>
      <c r="J1464" s="3"/>
      <c r="K1464" s="3"/>
      <c r="L1464" s="3"/>
      <c r="M1464" s="3"/>
      <c r="N1464" s="3"/>
      <c r="O1464" s="393"/>
      <c r="P1464" s="393"/>
      <c r="Q1464" s="3"/>
      <c r="R1464" s="3"/>
      <c r="S1464" s="3"/>
      <c r="T1464" s="3"/>
      <c r="U1464" s="3"/>
      <c r="V1464" s="3"/>
      <c r="W1464"/>
      <c r="X1464"/>
      <c r="Y1464" s="451"/>
      <c r="Z1464" s="393"/>
      <c r="AA1464" s="3"/>
      <c r="AB1464" s="3"/>
      <c r="AC1464" s="3"/>
      <c r="AD1464" s="3"/>
      <c r="AE1464" s="3"/>
      <c r="AF1464"/>
      <c r="AG1464"/>
      <c r="AH1464"/>
      <c r="AI1464"/>
      <c r="AJ1464"/>
      <c r="AK1464"/>
      <c r="AL1464"/>
      <c r="AM1464"/>
      <c r="AN1464"/>
      <c r="AO1464"/>
      <c r="AP1464"/>
      <c r="BC1464" s="451"/>
      <c r="BL1464" s="4"/>
      <c r="BM1464" s="4"/>
      <c r="CL1464" s="4"/>
      <c r="CM1464" s="4"/>
      <c r="CN1464" s="5"/>
      <c r="CO1464" s="4"/>
    </row>
    <row r="1465" spans="1:93" hidden="1" x14ac:dyDescent="0.2">
      <c r="A1465" s="3"/>
      <c r="B1465" s="3"/>
      <c r="C1465" s="393"/>
      <c r="D1465" s="393"/>
      <c r="E1465" s="393"/>
      <c r="F1465" s="393"/>
      <c r="G1465" s="393"/>
      <c r="H1465" s="393"/>
      <c r="I1465" s="393"/>
      <c r="J1465" s="3"/>
      <c r="K1465" s="3"/>
      <c r="L1465" s="3"/>
      <c r="M1465" s="3"/>
      <c r="N1465" s="3"/>
      <c r="O1465" s="393"/>
      <c r="P1465" s="393"/>
      <c r="Q1465" s="3"/>
      <c r="R1465" s="3"/>
      <c r="S1465" s="3"/>
      <c r="T1465" s="3"/>
      <c r="U1465" s="3"/>
      <c r="V1465" s="3"/>
      <c r="W1465"/>
      <c r="X1465"/>
      <c r="Y1465" s="451"/>
      <c r="Z1465" s="393"/>
      <c r="AA1465" s="3"/>
      <c r="AB1465" s="3"/>
      <c r="AC1465" s="3"/>
      <c r="AD1465" s="3"/>
      <c r="AE1465" s="3"/>
      <c r="AF1465"/>
      <c r="AG1465"/>
      <c r="AH1465"/>
      <c r="AI1465"/>
      <c r="AJ1465"/>
      <c r="AK1465"/>
      <c r="AL1465"/>
      <c r="AM1465"/>
      <c r="AN1465"/>
      <c r="AO1465"/>
      <c r="AP1465"/>
      <c r="BC1465" s="451"/>
      <c r="BL1465" s="4"/>
      <c r="BM1465" s="4"/>
      <c r="CL1465" s="4"/>
      <c r="CM1465" s="4"/>
      <c r="CN1465" s="5"/>
      <c r="CO1465" s="4"/>
    </row>
    <row r="1466" spans="1:93" hidden="1" x14ac:dyDescent="0.2">
      <c r="A1466" s="3"/>
      <c r="B1466" s="3"/>
      <c r="C1466" s="393"/>
      <c r="D1466" s="393"/>
      <c r="E1466" s="393"/>
      <c r="F1466" s="393"/>
      <c r="G1466" s="393"/>
      <c r="H1466" s="393"/>
      <c r="I1466" s="393"/>
      <c r="J1466" s="3"/>
      <c r="K1466" s="3"/>
      <c r="L1466" s="3"/>
      <c r="M1466" s="3"/>
      <c r="N1466" s="3"/>
      <c r="O1466" s="393"/>
      <c r="P1466" s="393"/>
      <c r="Q1466" s="3"/>
      <c r="R1466" s="3"/>
      <c r="S1466" s="3"/>
      <c r="T1466" s="3"/>
      <c r="U1466" s="3"/>
      <c r="V1466" s="3"/>
      <c r="W1466"/>
      <c r="X1466"/>
      <c r="Y1466" s="451"/>
      <c r="Z1466" s="393"/>
      <c r="AA1466" s="3"/>
      <c r="AB1466" s="3"/>
      <c r="AC1466" s="3"/>
      <c r="AD1466" s="3"/>
      <c r="AE1466" s="3"/>
      <c r="AF1466"/>
      <c r="AG1466"/>
      <c r="AH1466"/>
      <c r="AI1466"/>
      <c r="AJ1466"/>
      <c r="AK1466"/>
      <c r="AL1466"/>
      <c r="AM1466"/>
      <c r="AN1466"/>
      <c r="AO1466"/>
      <c r="AP1466"/>
      <c r="BC1466" s="451"/>
      <c r="BL1466" s="4"/>
      <c r="BM1466" s="4"/>
      <c r="CL1466" s="4"/>
      <c r="CM1466" s="4"/>
      <c r="CN1466" s="5"/>
      <c r="CO1466" s="4"/>
    </row>
    <row r="1467" spans="1:93" hidden="1" x14ac:dyDescent="0.2">
      <c r="A1467" s="3"/>
      <c r="B1467" s="3"/>
      <c r="C1467" s="393"/>
      <c r="D1467" s="393"/>
      <c r="E1467" s="393"/>
      <c r="F1467" s="393"/>
      <c r="G1467" s="393"/>
      <c r="H1467" s="393"/>
      <c r="I1467" s="393"/>
      <c r="J1467" s="3"/>
      <c r="K1467" s="3"/>
      <c r="L1467" s="3"/>
      <c r="M1467" s="3"/>
      <c r="N1467" s="3"/>
      <c r="O1467" s="393"/>
      <c r="P1467" s="393"/>
      <c r="Q1467" s="3"/>
      <c r="R1467" s="3"/>
      <c r="S1467" s="3"/>
      <c r="T1467" s="3"/>
      <c r="U1467" s="3"/>
      <c r="V1467" s="3"/>
      <c r="W1467"/>
      <c r="X1467"/>
      <c r="Y1467" s="451"/>
      <c r="Z1467" s="393"/>
      <c r="AA1467" s="3"/>
      <c r="AB1467" s="3"/>
      <c r="AC1467" s="3"/>
      <c r="AD1467" s="3"/>
      <c r="AE1467" s="3"/>
      <c r="AF1467"/>
      <c r="AG1467"/>
      <c r="AH1467"/>
      <c r="AI1467"/>
      <c r="AJ1467"/>
      <c r="AK1467"/>
      <c r="AL1467"/>
      <c r="AM1467"/>
      <c r="AN1467"/>
      <c r="AO1467"/>
      <c r="AP1467"/>
      <c r="BC1467" s="451"/>
      <c r="BL1467" s="4"/>
      <c r="BM1467" s="4"/>
      <c r="CL1467" s="4"/>
      <c r="CM1467" s="4"/>
      <c r="CN1467" s="5"/>
      <c r="CO1467" s="4"/>
    </row>
    <row r="1468" spans="1:93" hidden="1" x14ac:dyDescent="0.2">
      <c r="A1468" s="3"/>
      <c r="B1468" s="3"/>
      <c r="C1468" s="393"/>
      <c r="D1468" s="393"/>
      <c r="E1468" s="393"/>
      <c r="F1468" s="393"/>
      <c r="G1468" s="393"/>
      <c r="H1468" s="393"/>
      <c r="I1468" s="393"/>
      <c r="J1468" s="3"/>
      <c r="K1468" s="3"/>
      <c r="L1468" s="3"/>
      <c r="M1468" s="3"/>
      <c r="N1468" s="3"/>
      <c r="O1468" s="393"/>
      <c r="P1468" s="393"/>
      <c r="Q1468" s="3"/>
      <c r="R1468" s="3"/>
      <c r="S1468" s="3"/>
      <c r="T1468" s="3"/>
      <c r="U1468" s="3"/>
      <c r="V1468" s="3"/>
      <c r="W1468"/>
      <c r="X1468"/>
      <c r="Y1468" s="451"/>
      <c r="Z1468" s="393"/>
      <c r="AA1468" s="3"/>
      <c r="AB1468" s="3"/>
      <c r="AC1468" s="3"/>
      <c r="AD1468" s="3"/>
      <c r="AE1468" s="3"/>
      <c r="AF1468"/>
      <c r="AG1468"/>
      <c r="AH1468"/>
      <c r="AI1468"/>
      <c r="AJ1468"/>
      <c r="AK1468"/>
      <c r="AL1468"/>
      <c r="AM1468"/>
      <c r="AN1468"/>
      <c r="AO1468"/>
      <c r="AP1468"/>
      <c r="BC1468" s="451"/>
      <c r="BL1468" s="4"/>
      <c r="BM1468" s="4"/>
      <c r="CL1468" s="4"/>
      <c r="CM1468" s="4"/>
      <c r="CN1468" s="5"/>
      <c r="CO1468" s="4"/>
    </row>
    <row r="1469" spans="1:93" hidden="1" x14ac:dyDescent="0.2">
      <c r="A1469" s="3"/>
      <c r="B1469" s="3"/>
      <c r="C1469" s="393"/>
      <c r="D1469" s="393"/>
      <c r="E1469" s="393"/>
      <c r="F1469" s="393"/>
      <c r="G1469" s="393"/>
      <c r="H1469" s="393"/>
      <c r="I1469" s="393"/>
      <c r="J1469" s="3"/>
      <c r="K1469" s="3"/>
      <c r="L1469" s="3"/>
      <c r="M1469" s="3"/>
      <c r="N1469" s="3"/>
      <c r="O1469" s="393"/>
      <c r="P1469" s="393"/>
      <c r="Q1469" s="3"/>
      <c r="R1469" s="3"/>
      <c r="S1469" s="3"/>
      <c r="T1469" s="3"/>
      <c r="U1469" s="3"/>
      <c r="V1469" s="3"/>
      <c r="W1469"/>
      <c r="X1469"/>
      <c r="Y1469" s="451"/>
      <c r="Z1469" s="393"/>
      <c r="AA1469" s="3"/>
      <c r="AB1469" s="3"/>
      <c r="AC1469" s="3"/>
      <c r="AD1469" s="3"/>
      <c r="AE1469" s="3"/>
      <c r="AF1469"/>
      <c r="AG1469"/>
      <c r="AH1469"/>
      <c r="AI1469"/>
      <c r="AJ1469"/>
      <c r="AK1469"/>
      <c r="AL1469"/>
      <c r="AM1469"/>
      <c r="AN1469"/>
      <c r="AO1469"/>
      <c r="AP1469"/>
      <c r="BC1469" s="451"/>
      <c r="BL1469" s="4"/>
      <c r="BM1469" s="4"/>
      <c r="CL1469" s="4"/>
      <c r="CM1469" s="4"/>
      <c r="CN1469" s="5"/>
      <c r="CO1469" s="4"/>
    </row>
    <row r="1470" spans="1:93" hidden="1" x14ac:dyDescent="0.2">
      <c r="A1470" s="3"/>
      <c r="B1470" s="3"/>
      <c r="C1470" s="393"/>
      <c r="D1470" s="393"/>
      <c r="E1470" s="393"/>
      <c r="F1470" s="393"/>
      <c r="G1470" s="393"/>
      <c r="H1470" s="393"/>
      <c r="I1470" s="393"/>
      <c r="J1470" s="3"/>
      <c r="K1470" s="3"/>
      <c r="L1470" s="3"/>
      <c r="M1470" s="3"/>
      <c r="N1470" s="3"/>
      <c r="O1470" s="393"/>
      <c r="P1470" s="393"/>
      <c r="Q1470" s="3"/>
      <c r="R1470" s="3"/>
      <c r="S1470" s="3"/>
      <c r="T1470" s="3"/>
      <c r="U1470" s="3"/>
      <c r="V1470" s="3"/>
      <c r="W1470"/>
      <c r="X1470"/>
      <c r="Y1470" s="451"/>
      <c r="Z1470" s="393"/>
      <c r="AA1470" s="3"/>
      <c r="AB1470" s="3"/>
      <c r="AC1470" s="3"/>
      <c r="AD1470" s="3"/>
      <c r="AE1470" s="3"/>
      <c r="AF1470"/>
      <c r="AG1470"/>
      <c r="AH1470"/>
      <c r="AI1470"/>
      <c r="AJ1470"/>
      <c r="AK1470"/>
      <c r="AL1470"/>
      <c r="AM1470"/>
      <c r="AN1470"/>
      <c r="AO1470"/>
      <c r="AP1470"/>
      <c r="BC1470" s="451"/>
      <c r="BL1470" s="4"/>
      <c r="BM1470" s="4"/>
      <c r="CL1470" s="4"/>
      <c r="CM1470" s="4"/>
      <c r="CN1470" s="5"/>
      <c r="CO1470" s="4"/>
    </row>
    <row r="1471" spans="1:93" hidden="1" x14ac:dyDescent="0.2">
      <c r="A1471" s="3"/>
      <c r="B1471" s="3"/>
      <c r="C1471" s="393"/>
      <c r="D1471" s="393"/>
      <c r="E1471" s="393"/>
      <c r="F1471" s="393"/>
      <c r="G1471" s="393"/>
      <c r="H1471" s="393"/>
      <c r="I1471" s="393"/>
      <c r="J1471" s="3"/>
      <c r="K1471" s="3"/>
      <c r="L1471" s="3"/>
      <c r="M1471" s="3"/>
      <c r="N1471" s="3"/>
      <c r="O1471" s="393"/>
      <c r="P1471" s="393"/>
      <c r="Q1471" s="3"/>
      <c r="R1471" s="3"/>
      <c r="S1471" s="3"/>
      <c r="T1471" s="3"/>
      <c r="U1471" s="3"/>
      <c r="V1471" s="3"/>
      <c r="W1471"/>
      <c r="X1471"/>
      <c r="Y1471" s="451"/>
      <c r="Z1471" s="393"/>
      <c r="AA1471" s="3"/>
      <c r="AB1471" s="3"/>
      <c r="AC1471" s="3"/>
      <c r="AD1471" s="3"/>
      <c r="AE1471" s="3"/>
      <c r="AF1471"/>
      <c r="AG1471"/>
      <c r="AH1471"/>
      <c r="AI1471"/>
      <c r="AJ1471"/>
      <c r="AK1471"/>
      <c r="AL1471"/>
      <c r="AM1471"/>
      <c r="AN1471"/>
      <c r="AO1471"/>
      <c r="AP1471"/>
      <c r="BC1471" s="451"/>
      <c r="BL1471" s="4"/>
      <c r="BM1471" s="4"/>
      <c r="CL1471" s="4"/>
      <c r="CM1471" s="4"/>
      <c r="CN1471" s="5"/>
      <c r="CO1471" s="4"/>
    </row>
    <row r="1472" spans="1:93" hidden="1" x14ac:dyDescent="0.2">
      <c r="A1472" s="3"/>
      <c r="B1472" s="3"/>
      <c r="C1472" s="393"/>
      <c r="D1472" s="393"/>
      <c r="E1472" s="393"/>
      <c r="F1472" s="393"/>
      <c r="G1472" s="393"/>
      <c r="H1472" s="393"/>
      <c r="I1472" s="393"/>
      <c r="J1472" s="3"/>
      <c r="K1472" s="3"/>
      <c r="L1472" s="3"/>
      <c r="M1472" s="3"/>
      <c r="N1472" s="3"/>
      <c r="O1472" s="393"/>
      <c r="P1472" s="393"/>
      <c r="Q1472" s="3"/>
      <c r="R1472" s="3"/>
      <c r="S1472" s="3"/>
      <c r="T1472" s="3"/>
      <c r="U1472" s="3"/>
      <c r="V1472" s="3"/>
      <c r="W1472"/>
      <c r="X1472"/>
      <c r="Y1472" s="451"/>
      <c r="Z1472" s="393"/>
      <c r="AA1472" s="3"/>
      <c r="AB1472" s="3"/>
      <c r="AC1472" s="3"/>
      <c r="AD1472" s="3"/>
      <c r="AE1472" s="3"/>
      <c r="AF1472"/>
      <c r="AG1472"/>
      <c r="AH1472"/>
      <c r="AI1472"/>
      <c r="AJ1472"/>
      <c r="AK1472"/>
      <c r="AL1472"/>
      <c r="AM1472"/>
      <c r="AN1472"/>
      <c r="AO1472"/>
      <c r="AP1472"/>
      <c r="BC1472" s="451"/>
      <c r="BL1472" s="4"/>
      <c r="BM1472" s="4"/>
      <c r="CL1472" s="4"/>
      <c r="CM1472" s="4"/>
      <c r="CN1472" s="5"/>
      <c r="CO1472" s="4"/>
    </row>
    <row r="1473" spans="1:93" hidden="1" x14ac:dyDescent="0.2">
      <c r="A1473" s="3"/>
      <c r="B1473" s="3"/>
      <c r="C1473" s="393"/>
      <c r="D1473" s="393"/>
      <c r="E1473" s="393"/>
      <c r="F1473" s="393"/>
      <c r="G1473" s="393"/>
      <c r="H1473" s="393"/>
      <c r="I1473" s="393"/>
      <c r="J1473" s="3"/>
      <c r="K1473" s="3"/>
      <c r="L1473" s="3"/>
      <c r="M1473" s="3"/>
      <c r="N1473" s="3"/>
      <c r="O1473" s="393"/>
      <c r="P1473" s="393"/>
      <c r="Q1473" s="3"/>
      <c r="R1473" s="3"/>
      <c r="S1473" s="3"/>
      <c r="T1473" s="3"/>
      <c r="U1473" s="3"/>
      <c r="V1473" s="3"/>
      <c r="W1473"/>
      <c r="X1473"/>
      <c r="Y1473" s="451"/>
      <c r="Z1473" s="393"/>
      <c r="AA1473" s="3"/>
      <c r="AB1473" s="3"/>
      <c r="AC1473" s="3"/>
      <c r="AD1473" s="3"/>
      <c r="AE1473" s="3"/>
      <c r="AF1473"/>
      <c r="AG1473"/>
      <c r="AH1473"/>
      <c r="AI1473"/>
      <c r="AJ1473"/>
      <c r="AK1473"/>
      <c r="AL1473"/>
      <c r="AM1473"/>
      <c r="AN1473"/>
      <c r="AO1473"/>
      <c r="AP1473"/>
      <c r="BC1473" s="451"/>
      <c r="BL1473" s="4"/>
      <c r="BM1473" s="4"/>
      <c r="CL1473" s="4"/>
      <c r="CM1473" s="4"/>
      <c r="CN1473" s="5"/>
      <c r="CO1473" s="4"/>
    </row>
    <row r="1474" spans="1:93" hidden="1" x14ac:dyDescent="0.2">
      <c r="A1474" s="3"/>
      <c r="B1474" s="3"/>
      <c r="C1474" s="393"/>
      <c r="D1474" s="393"/>
      <c r="E1474" s="393"/>
      <c r="F1474" s="393"/>
      <c r="G1474" s="393"/>
      <c r="H1474" s="393"/>
      <c r="I1474" s="393"/>
      <c r="J1474" s="3"/>
      <c r="K1474" s="3"/>
      <c r="L1474" s="3"/>
      <c r="M1474" s="3"/>
      <c r="N1474" s="3"/>
      <c r="O1474" s="393"/>
      <c r="P1474" s="393"/>
      <c r="Q1474" s="3"/>
      <c r="R1474" s="3"/>
      <c r="S1474" s="3"/>
      <c r="T1474" s="3"/>
      <c r="U1474" s="3"/>
      <c r="V1474" s="3"/>
      <c r="W1474"/>
      <c r="X1474"/>
      <c r="Y1474" s="451"/>
      <c r="Z1474" s="393"/>
      <c r="AA1474" s="3"/>
      <c r="AB1474" s="3"/>
      <c r="AC1474" s="3"/>
      <c r="AD1474" s="3"/>
      <c r="AE1474" s="3"/>
      <c r="AF1474"/>
      <c r="AG1474"/>
      <c r="AH1474"/>
      <c r="AI1474"/>
      <c r="AJ1474"/>
      <c r="AK1474"/>
      <c r="AL1474"/>
      <c r="AM1474"/>
      <c r="AN1474"/>
      <c r="AO1474"/>
      <c r="AP1474"/>
      <c r="BC1474" s="451"/>
      <c r="BL1474" s="4"/>
      <c r="BM1474" s="4"/>
      <c r="CL1474" s="4"/>
      <c r="CM1474" s="4"/>
      <c r="CN1474" s="5"/>
      <c r="CO1474" s="4"/>
    </row>
    <row r="1475" spans="1:93" hidden="1" x14ac:dyDescent="0.2">
      <c r="A1475" s="3"/>
      <c r="B1475" s="3"/>
      <c r="C1475" s="393"/>
      <c r="D1475" s="393"/>
      <c r="E1475" s="393"/>
      <c r="F1475" s="393"/>
      <c r="G1475" s="393"/>
      <c r="H1475" s="393"/>
      <c r="I1475" s="393"/>
      <c r="J1475" s="3"/>
      <c r="K1475" s="3"/>
      <c r="L1475" s="3"/>
      <c r="M1475" s="3"/>
      <c r="N1475" s="3"/>
      <c r="O1475" s="393"/>
      <c r="P1475" s="393"/>
      <c r="Q1475" s="3"/>
      <c r="R1475" s="3"/>
      <c r="S1475" s="3"/>
      <c r="T1475" s="3"/>
      <c r="U1475" s="3"/>
      <c r="V1475" s="3"/>
      <c r="W1475"/>
      <c r="X1475"/>
      <c r="Y1475" s="451"/>
      <c r="Z1475" s="393"/>
      <c r="AA1475" s="3"/>
      <c r="AB1475" s="3"/>
      <c r="AC1475" s="3"/>
      <c r="AD1475" s="3"/>
      <c r="AE1475" s="3"/>
      <c r="AF1475"/>
      <c r="AG1475"/>
      <c r="AH1475"/>
      <c r="AI1475"/>
      <c r="AJ1475"/>
      <c r="AK1475"/>
      <c r="AL1475"/>
      <c r="AM1475"/>
      <c r="AN1475"/>
      <c r="AO1475"/>
      <c r="AP1475"/>
      <c r="BC1475" s="451"/>
      <c r="BL1475" s="4"/>
      <c r="BM1475" s="4"/>
      <c r="CL1475" s="4"/>
      <c r="CM1475" s="4"/>
      <c r="CN1475" s="5"/>
      <c r="CO1475" s="4"/>
    </row>
    <row r="1476" spans="1:93" hidden="1" x14ac:dyDescent="0.2">
      <c r="A1476" s="3"/>
      <c r="B1476" s="3"/>
      <c r="C1476" s="393"/>
      <c r="D1476" s="393"/>
      <c r="E1476" s="393"/>
      <c r="F1476" s="393"/>
      <c r="G1476" s="393"/>
      <c r="H1476" s="393"/>
      <c r="I1476" s="393"/>
      <c r="J1476" s="3"/>
      <c r="K1476" s="3"/>
      <c r="L1476" s="3"/>
      <c r="M1476" s="3"/>
      <c r="N1476" s="3"/>
      <c r="O1476" s="393"/>
      <c r="P1476" s="393"/>
      <c r="Q1476" s="3"/>
      <c r="R1476" s="3"/>
      <c r="S1476" s="3"/>
      <c r="T1476" s="3"/>
      <c r="U1476" s="3"/>
      <c r="V1476" s="3"/>
      <c r="W1476"/>
      <c r="X1476"/>
      <c r="Y1476" s="451"/>
      <c r="Z1476" s="393"/>
      <c r="AA1476" s="3"/>
      <c r="AB1476" s="3"/>
      <c r="AC1476" s="3"/>
      <c r="AD1476" s="3"/>
      <c r="AE1476" s="3"/>
      <c r="AF1476"/>
      <c r="AG1476"/>
      <c r="AH1476"/>
      <c r="AI1476"/>
      <c r="AJ1476"/>
      <c r="AK1476"/>
      <c r="AL1476"/>
      <c r="AM1476"/>
      <c r="AN1476"/>
      <c r="AO1476"/>
      <c r="AP1476"/>
      <c r="BC1476" s="451"/>
      <c r="BL1476" s="4"/>
      <c r="BM1476" s="4"/>
      <c r="CL1476" s="4"/>
      <c r="CM1476" s="4"/>
      <c r="CN1476" s="5"/>
      <c r="CO1476" s="4"/>
    </row>
    <row r="1477" spans="1:93" hidden="1" x14ac:dyDescent="0.2">
      <c r="A1477" s="3"/>
      <c r="B1477" s="3"/>
      <c r="C1477" s="393"/>
      <c r="D1477" s="393"/>
      <c r="E1477" s="393"/>
      <c r="F1477" s="393"/>
      <c r="G1477" s="393"/>
      <c r="H1477" s="393"/>
      <c r="I1477" s="393"/>
      <c r="J1477" s="3"/>
      <c r="K1477" s="3"/>
      <c r="L1477" s="3"/>
      <c r="M1477" s="3"/>
      <c r="N1477" s="3"/>
      <c r="O1477" s="393"/>
      <c r="P1477" s="393"/>
      <c r="Q1477" s="3"/>
      <c r="R1477" s="3"/>
      <c r="S1477" s="3"/>
      <c r="T1477" s="3"/>
      <c r="U1477" s="3"/>
      <c r="V1477" s="3"/>
      <c r="W1477"/>
      <c r="X1477"/>
      <c r="Y1477" s="451"/>
      <c r="Z1477" s="393"/>
      <c r="AA1477" s="3"/>
      <c r="AB1477" s="3"/>
      <c r="AC1477" s="3"/>
      <c r="AD1477" s="3"/>
      <c r="AE1477" s="3"/>
      <c r="AF1477"/>
      <c r="AG1477"/>
      <c r="AH1477"/>
      <c r="AI1477"/>
      <c r="AJ1477"/>
      <c r="AK1477"/>
      <c r="AL1477"/>
      <c r="AM1477"/>
      <c r="AN1477"/>
      <c r="AO1477"/>
      <c r="AP1477"/>
      <c r="BC1477" s="451"/>
      <c r="BL1477" s="4"/>
      <c r="BM1477" s="4"/>
      <c r="CL1477" s="4"/>
      <c r="CM1477" s="4"/>
      <c r="CN1477" s="5"/>
      <c r="CO1477" s="4"/>
    </row>
    <row r="1478" spans="1:93" hidden="1" x14ac:dyDescent="0.2">
      <c r="A1478" s="3"/>
      <c r="B1478" s="3"/>
      <c r="C1478" s="393"/>
      <c r="D1478" s="393"/>
      <c r="E1478" s="393"/>
      <c r="F1478" s="393"/>
      <c r="G1478" s="393"/>
      <c r="H1478" s="393"/>
      <c r="I1478" s="393"/>
      <c r="J1478" s="3"/>
      <c r="K1478" s="3"/>
      <c r="L1478" s="3"/>
      <c r="M1478" s="3"/>
      <c r="N1478" s="3"/>
      <c r="O1478" s="393"/>
      <c r="P1478" s="393"/>
      <c r="Q1478" s="3"/>
      <c r="R1478" s="3"/>
      <c r="S1478" s="3"/>
      <c r="T1478" s="3"/>
      <c r="U1478" s="3"/>
      <c r="V1478" s="3"/>
      <c r="W1478"/>
      <c r="X1478"/>
      <c r="Y1478" s="451"/>
      <c r="Z1478" s="393"/>
      <c r="AA1478" s="3"/>
      <c r="AB1478" s="3"/>
      <c r="AC1478" s="3"/>
      <c r="AD1478" s="3"/>
      <c r="AE1478" s="3"/>
      <c r="AF1478"/>
      <c r="AG1478"/>
      <c r="AH1478"/>
      <c r="AI1478"/>
      <c r="AJ1478"/>
      <c r="AK1478"/>
      <c r="AL1478"/>
      <c r="AM1478"/>
      <c r="AN1478"/>
      <c r="AO1478"/>
      <c r="AP1478"/>
      <c r="BC1478" s="451"/>
      <c r="BL1478" s="4"/>
      <c r="BM1478" s="4"/>
      <c r="CL1478" s="4"/>
      <c r="CM1478" s="4"/>
      <c r="CN1478" s="5"/>
      <c r="CO1478" s="4"/>
    </row>
    <row r="1479" spans="1:93" hidden="1" x14ac:dyDescent="0.2">
      <c r="A1479" s="3"/>
      <c r="B1479" s="3"/>
      <c r="C1479" s="393"/>
      <c r="D1479" s="393"/>
      <c r="E1479" s="393"/>
      <c r="F1479" s="393"/>
      <c r="G1479" s="393"/>
      <c r="H1479" s="393"/>
      <c r="I1479" s="393"/>
      <c r="J1479" s="3"/>
      <c r="K1479" s="3"/>
      <c r="L1479" s="3"/>
      <c r="M1479" s="3"/>
      <c r="N1479" s="3"/>
      <c r="O1479" s="393"/>
      <c r="P1479" s="393"/>
      <c r="Q1479" s="3"/>
      <c r="R1479" s="3"/>
      <c r="S1479" s="3"/>
      <c r="T1479" s="3"/>
      <c r="U1479" s="3"/>
      <c r="V1479" s="3"/>
      <c r="W1479"/>
      <c r="X1479"/>
      <c r="Y1479" s="451"/>
      <c r="Z1479" s="393"/>
      <c r="AA1479" s="3"/>
      <c r="AB1479" s="3"/>
      <c r="AC1479" s="3"/>
      <c r="AD1479" s="3"/>
      <c r="AE1479" s="3"/>
      <c r="AF1479"/>
      <c r="AG1479"/>
      <c r="AH1479"/>
      <c r="AI1479"/>
      <c r="AJ1479"/>
      <c r="AK1479"/>
      <c r="AL1479"/>
      <c r="AM1479"/>
      <c r="AN1479"/>
      <c r="AO1479"/>
      <c r="AP1479"/>
      <c r="BC1479" s="451"/>
      <c r="BL1479" s="4"/>
      <c r="BM1479" s="4"/>
      <c r="CL1479" s="4"/>
      <c r="CM1479" s="4"/>
      <c r="CN1479" s="5"/>
      <c r="CO1479" s="4"/>
    </row>
    <row r="1480" spans="1:93" hidden="1" x14ac:dyDescent="0.2">
      <c r="A1480" s="3"/>
      <c r="B1480" s="3"/>
      <c r="C1480" s="393"/>
      <c r="D1480" s="393"/>
      <c r="E1480" s="393"/>
      <c r="F1480" s="393"/>
      <c r="G1480" s="393"/>
      <c r="H1480" s="393"/>
      <c r="I1480" s="393"/>
      <c r="J1480" s="3"/>
      <c r="K1480" s="3"/>
      <c r="L1480" s="3"/>
      <c r="M1480" s="3"/>
      <c r="N1480" s="3"/>
      <c r="O1480" s="393"/>
      <c r="P1480" s="393"/>
      <c r="Q1480" s="3"/>
      <c r="R1480" s="3"/>
      <c r="S1480" s="3"/>
      <c r="T1480" s="3"/>
      <c r="U1480" s="3"/>
      <c r="V1480" s="3"/>
      <c r="W1480"/>
      <c r="X1480"/>
      <c r="Y1480" s="451"/>
      <c r="Z1480" s="393"/>
      <c r="AA1480" s="3"/>
      <c r="AB1480" s="3"/>
      <c r="AC1480" s="3"/>
      <c r="AD1480" s="3"/>
      <c r="AE1480" s="3"/>
      <c r="AF1480"/>
      <c r="AG1480"/>
      <c r="AH1480"/>
      <c r="AI1480"/>
      <c r="AJ1480"/>
      <c r="AK1480"/>
      <c r="AL1480"/>
      <c r="AM1480"/>
      <c r="AN1480"/>
      <c r="AO1480"/>
      <c r="AP1480"/>
      <c r="BC1480" s="451"/>
      <c r="BL1480" s="4"/>
      <c r="BM1480" s="4"/>
      <c r="CL1480" s="4"/>
      <c r="CM1480" s="4"/>
      <c r="CN1480" s="5"/>
      <c r="CO1480" s="4"/>
    </row>
    <row r="1481" spans="1:93" hidden="1" x14ac:dyDescent="0.2">
      <c r="A1481" s="3"/>
      <c r="B1481" s="3"/>
      <c r="C1481" s="393"/>
      <c r="D1481" s="393"/>
      <c r="E1481" s="393"/>
      <c r="F1481" s="393"/>
      <c r="G1481" s="393"/>
      <c r="H1481" s="393"/>
      <c r="I1481" s="393"/>
      <c r="J1481" s="3"/>
      <c r="K1481" s="3"/>
      <c r="L1481" s="3"/>
      <c r="M1481" s="3"/>
      <c r="N1481" s="3"/>
      <c r="O1481" s="393"/>
      <c r="P1481" s="393"/>
      <c r="Q1481" s="3"/>
      <c r="R1481" s="3"/>
      <c r="S1481" s="3"/>
      <c r="T1481" s="3"/>
      <c r="U1481" s="3"/>
      <c r="V1481" s="3"/>
      <c r="W1481"/>
      <c r="X1481"/>
      <c r="Y1481" s="451"/>
      <c r="Z1481" s="393"/>
      <c r="AA1481" s="3"/>
      <c r="AB1481" s="3"/>
      <c r="AC1481" s="3"/>
      <c r="AD1481" s="3"/>
      <c r="AE1481" s="3"/>
      <c r="AF1481"/>
      <c r="AG1481"/>
      <c r="AH1481"/>
      <c r="AI1481"/>
      <c r="AJ1481"/>
      <c r="AK1481"/>
      <c r="AL1481"/>
      <c r="AM1481"/>
      <c r="AN1481"/>
      <c r="AO1481"/>
      <c r="AP1481"/>
      <c r="BC1481" s="451"/>
      <c r="BL1481" s="4"/>
      <c r="BM1481" s="4"/>
      <c r="CL1481" s="4"/>
      <c r="CM1481" s="4"/>
      <c r="CN1481" s="5"/>
      <c r="CO1481" s="4"/>
    </row>
    <row r="1482" spans="1:93" hidden="1" x14ac:dyDescent="0.2">
      <c r="A1482" s="3"/>
      <c r="B1482" s="3"/>
      <c r="C1482" s="393"/>
      <c r="D1482" s="393"/>
      <c r="E1482" s="393"/>
      <c r="F1482" s="393"/>
      <c r="G1482" s="393"/>
      <c r="H1482" s="393"/>
      <c r="I1482" s="393"/>
      <c r="J1482" s="3"/>
      <c r="K1482" s="3"/>
      <c r="L1482" s="3"/>
      <c r="M1482" s="3"/>
      <c r="N1482" s="3"/>
      <c r="O1482" s="393"/>
      <c r="P1482" s="393"/>
      <c r="Q1482" s="3"/>
      <c r="R1482" s="3"/>
      <c r="S1482" s="3"/>
      <c r="T1482" s="3"/>
      <c r="U1482" s="3"/>
      <c r="V1482" s="3"/>
      <c r="W1482"/>
      <c r="X1482"/>
      <c r="Y1482" s="451"/>
      <c r="Z1482" s="393"/>
      <c r="AA1482" s="3"/>
      <c r="AB1482" s="3"/>
      <c r="AC1482" s="3"/>
      <c r="AD1482" s="3"/>
      <c r="AE1482" s="3"/>
      <c r="AF1482"/>
      <c r="AG1482"/>
      <c r="AH1482"/>
      <c r="AI1482"/>
      <c r="AJ1482"/>
      <c r="AK1482"/>
      <c r="AL1482"/>
      <c r="AM1482"/>
      <c r="AN1482"/>
      <c r="AO1482"/>
      <c r="AP1482"/>
      <c r="BC1482" s="451"/>
      <c r="BL1482" s="4"/>
      <c r="BM1482" s="4"/>
      <c r="CL1482" s="4"/>
      <c r="CM1482" s="4"/>
      <c r="CN1482" s="5"/>
      <c r="CO1482" s="4"/>
    </row>
    <row r="1483" spans="1:93" hidden="1" x14ac:dyDescent="0.2">
      <c r="A1483" s="3"/>
      <c r="B1483" s="3"/>
      <c r="C1483" s="393"/>
      <c r="D1483" s="393"/>
      <c r="E1483" s="393"/>
      <c r="F1483" s="393"/>
      <c r="G1483" s="393"/>
      <c r="H1483" s="393"/>
      <c r="I1483" s="393"/>
      <c r="J1483" s="3"/>
      <c r="K1483" s="3"/>
      <c r="L1483" s="3"/>
      <c r="M1483" s="3"/>
      <c r="N1483" s="3"/>
      <c r="O1483" s="393"/>
      <c r="P1483" s="393"/>
      <c r="Q1483" s="3"/>
      <c r="R1483" s="3"/>
      <c r="S1483" s="3"/>
      <c r="T1483" s="3"/>
      <c r="U1483" s="3"/>
      <c r="V1483" s="3"/>
      <c r="W1483"/>
      <c r="X1483"/>
      <c r="Y1483" s="451"/>
      <c r="Z1483" s="393"/>
      <c r="AA1483" s="3"/>
      <c r="AB1483" s="3"/>
      <c r="AC1483" s="3"/>
      <c r="AD1483" s="3"/>
      <c r="AE1483" s="3"/>
      <c r="AF1483"/>
      <c r="AG1483"/>
      <c r="AH1483"/>
      <c r="AI1483"/>
      <c r="AJ1483"/>
      <c r="AK1483"/>
      <c r="AL1483"/>
      <c r="AM1483"/>
      <c r="AN1483"/>
      <c r="AO1483"/>
      <c r="AP1483"/>
      <c r="BC1483" s="451"/>
      <c r="BL1483" s="4"/>
      <c r="BM1483" s="4"/>
      <c r="CL1483" s="4"/>
      <c r="CM1483" s="4"/>
      <c r="CN1483" s="5"/>
      <c r="CO1483" s="4"/>
    </row>
    <row r="1484" spans="1:93" hidden="1" x14ac:dyDescent="0.2">
      <c r="A1484" s="3"/>
      <c r="B1484" s="3"/>
      <c r="C1484" s="393"/>
      <c r="D1484" s="393"/>
      <c r="E1484" s="393"/>
      <c r="F1484" s="393"/>
      <c r="G1484" s="393"/>
      <c r="H1484" s="393"/>
      <c r="I1484" s="393"/>
      <c r="J1484" s="3"/>
      <c r="K1484" s="3"/>
      <c r="L1484" s="3"/>
      <c r="M1484" s="3"/>
      <c r="N1484" s="3"/>
      <c r="O1484" s="393"/>
      <c r="P1484" s="393"/>
      <c r="Q1484" s="3"/>
      <c r="R1484" s="3"/>
      <c r="S1484" s="3"/>
      <c r="T1484" s="3"/>
      <c r="U1484" s="3"/>
      <c r="V1484" s="3"/>
      <c r="W1484"/>
      <c r="X1484"/>
      <c r="Y1484" s="451"/>
      <c r="Z1484" s="393"/>
      <c r="AA1484" s="3"/>
      <c r="AB1484" s="3"/>
      <c r="AC1484" s="3"/>
      <c r="AD1484" s="3"/>
      <c r="AE1484" s="3"/>
      <c r="AF1484"/>
      <c r="AG1484"/>
      <c r="AH1484"/>
      <c r="AI1484"/>
      <c r="AJ1484"/>
      <c r="AK1484"/>
      <c r="AL1484"/>
      <c r="AM1484"/>
      <c r="AN1484"/>
      <c r="AO1484"/>
      <c r="AP1484"/>
      <c r="BC1484" s="451"/>
      <c r="BL1484" s="4"/>
      <c r="BM1484" s="4"/>
      <c r="CL1484" s="4"/>
      <c r="CM1484" s="4"/>
      <c r="CN1484" s="5"/>
      <c r="CO1484" s="4"/>
    </row>
    <row r="1485" spans="1:93" hidden="1" x14ac:dyDescent="0.2">
      <c r="A1485" s="3"/>
      <c r="B1485" s="3"/>
      <c r="C1485" s="393"/>
      <c r="D1485" s="393"/>
      <c r="E1485" s="393"/>
      <c r="F1485" s="393"/>
      <c r="G1485" s="393"/>
      <c r="H1485" s="393"/>
      <c r="I1485" s="393"/>
      <c r="J1485" s="3"/>
      <c r="K1485" s="3"/>
      <c r="L1485" s="3"/>
      <c r="M1485" s="3"/>
      <c r="N1485" s="3"/>
      <c r="O1485" s="393"/>
      <c r="P1485" s="393"/>
      <c r="Q1485" s="3"/>
      <c r="R1485" s="3"/>
      <c r="S1485" s="3"/>
      <c r="T1485" s="3"/>
      <c r="U1485" s="3"/>
      <c r="V1485" s="3"/>
      <c r="W1485"/>
      <c r="X1485"/>
      <c r="Y1485" s="451"/>
      <c r="Z1485" s="393"/>
      <c r="AA1485" s="3"/>
      <c r="AB1485" s="3"/>
      <c r="AC1485" s="3"/>
      <c r="AD1485" s="3"/>
      <c r="AE1485" s="3"/>
      <c r="AF1485"/>
      <c r="AG1485"/>
      <c r="AH1485"/>
      <c r="AI1485"/>
      <c r="AJ1485"/>
      <c r="AK1485"/>
      <c r="AL1485"/>
      <c r="AM1485"/>
      <c r="AN1485"/>
      <c r="AO1485"/>
      <c r="AP1485"/>
      <c r="BC1485" s="451"/>
      <c r="BL1485" s="4"/>
      <c r="BM1485" s="4"/>
      <c r="CL1485" s="4"/>
      <c r="CM1485" s="4"/>
      <c r="CN1485" s="5"/>
      <c r="CO1485" s="4"/>
    </row>
    <row r="1486" spans="1:93" hidden="1" x14ac:dyDescent="0.2">
      <c r="A1486" s="3"/>
      <c r="B1486" s="3"/>
      <c r="C1486" s="393"/>
      <c r="D1486" s="393"/>
      <c r="E1486" s="393"/>
      <c r="F1486" s="393"/>
      <c r="G1486" s="393"/>
      <c r="H1486" s="393"/>
      <c r="I1486" s="393"/>
      <c r="J1486" s="3"/>
      <c r="K1486" s="3"/>
      <c r="L1486" s="3"/>
      <c r="M1486" s="3"/>
      <c r="N1486" s="3"/>
      <c r="O1486" s="393"/>
      <c r="P1486" s="393"/>
      <c r="Q1486" s="3"/>
      <c r="R1486" s="3"/>
      <c r="S1486" s="3"/>
      <c r="T1486" s="3"/>
      <c r="U1486" s="3"/>
      <c r="V1486" s="3"/>
      <c r="W1486"/>
      <c r="X1486"/>
      <c r="Y1486" s="451"/>
      <c r="Z1486" s="393"/>
      <c r="AA1486" s="3"/>
      <c r="AB1486" s="3"/>
      <c r="AC1486" s="3"/>
      <c r="AD1486" s="3"/>
      <c r="AE1486" s="3"/>
      <c r="AF1486"/>
      <c r="AG1486"/>
      <c r="AH1486"/>
      <c r="AI1486"/>
      <c r="AJ1486"/>
      <c r="AK1486"/>
      <c r="AL1486"/>
      <c r="AM1486"/>
      <c r="AN1486"/>
      <c r="AO1486"/>
      <c r="AP1486"/>
      <c r="BC1486" s="451"/>
      <c r="BL1486" s="4"/>
      <c r="BM1486" s="4"/>
      <c r="CL1486" s="4"/>
      <c r="CM1486" s="4"/>
      <c r="CN1486" s="5"/>
      <c r="CO1486" s="4"/>
    </row>
    <row r="1487" spans="1:93" hidden="1" x14ac:dyDescent="0.2">
      <c r="A1487" s="3"/>
      <c r="B1487" s="3"/>
      <c r="C1487" s="393"/>
      <c r="D1487" s="393"/>
      <c r="E1487" s="393"/>
      <c r="F1487" s="393"/>
      <c r="G1487" s="393"/>
      <c r="H1487" s="393"/>
      <c r="I1487" s="393"/>
      <c r="J1487" s="3"/>
      <c r="K1487" s="3"/>
      <c r="L1487" s="3"/>
      <c r="M1487" s="3"/>
      <c r="N1487" s="3"/>
      <c r="O1487" s="393"/>
      <c r="P1487" s="393"/>
      <c r="Q1487" s="3"/>
      <c r="R1487" s="3"/>
      <c r="S1487" s="3"/>
      <c r="T1487" s="3"/>
      <c r="U1487" s="3"/>
      <c r="V1487" s="3"/>
      <c r="W1487"/>
      <c r="X1487"/>
      <c r="Y1487" s="451"/>
      <c r="Z1487" s="393"/>
      <c r="AA1487" s="3"/>
      <c r="AB1487" s="3"/>
      <c r="AC1487" s="3"/>
      <c r="AD1487" s="3"/>
      <c r="AE1487" s="3"/>
      <c r="AF1487"/>
      <c r="AG1487"/>
      <c r="AH1487"/>
      <c r="AI1487"/>
      <c r="AJ1487"/>
      <c r="AK1487"/>
      <c r="AL1487"/>
      <c r="AM1487"/>
      <c r="AN1487"/>
      <c r="AO1487"/>
      <c r="AP1487"/>
      <c r="BC1487" s="451"/>
      <c r="BL1487" s="4"/>
      <c r="BM1487" s="4"/>
      <c r="CL1487" s="4"/>
      <c r="CM1487" s="4"/>
      <c r="CN1487" s="5"/>
      <c r="CO1487" s="4"/>
    </row>
    <row r="1488" spans="1:93" hidden="1" x14ac:dyDescent="0.2">
      <c r="A1488" s="3"/>
      <c r="B1488" s="3"/>
      <c r="C1488" s="393"/>
      <c r="D1488" s="393"/>
      <c r="E1488" s="393"/>
      <c r="F1488" s="393"/>
      <c r="G1488" s="393"/>
      <c r="H1488" s="393"/>
      <c r="I1488" s="393"/>
      <c r="J1488" s="3"/>
      <c r="K1488" s="3"/>
      <c r="L1488" s="3"/>
      <c r="M1488" s="3"/>
      <c r="N1488" s="3"/>
      <c r="O1488" s="393"/>
      <c r="P1488" s="393"/>
      <c r="Q1488" s="3"/>
      <c r="R1488" s="3"/>
      <c r="S1488" s="3"/>
      <c r="T1488" s="3"/>
      <c r="U1488" s="3"/>
      <c r="V1488" s="3"/>
      <c r="W1488"/>
      <c r="X1488"/>
      <c r="Y1488" s="451"/>
      <c r="Z1488" s="393"/>
      <c r="AA1488" s="3"/>
      <c r="AB1488" s="3"/>
      <c r="AC1488" s="3"/>
      <c r="AD1488" s="3"/>
      <c r="AE1488" s="3"/>
      <c r="AF1488"/>
      <c r="AG1488"/>
      <c r="AH1488"/>
      <c r="AI1488"/>
      <c r="AJ1488"/>
      <c r="AK1488"/>
      <c r="AL1488"/>
      <c r="AM1488"/>
      <c r="AN1488"/>
      <c r="AO1488"/>
      <c r="AP1488"/>
      <c r="BC1488" s="451"/>
      <c r="BL1488" s="4"/>
      <c r="BM1488" s="4"/>
      <c r="CL1488" s="4"/>
      <c r="CM1488" s="4"/>
      <c r="CN1488" s="5"/>
      <c r="CO1488" s="4"/>
    </row>
    <row r="1489" spans="1:93" hidden="1" x14ac:dyDescent="0.2">
      <c r="A1489" s="3"/>
      <c r="B1489" s="3"/>
      <c r="C1489" s="393"/>
      <c r="D1489" s="393"/>
      <c r="E1489" s="393"/>
      <c r="F1489" s="393"/>
      <c r="G1489" s="393"/>
      <c r="H1489" s="393"/>
      <c r="I1489" s="393"/>
      <c r="J1489" s="3"/>
      <c r="K1489" s="3"/>
      <c r="L1489" s="3"/>
      <c r="M1489" s="3"/>
      <c r="N1489" s="3"/>
      <c r="O1489" s="393"/>
      <c r="P1489" s="393"/>
      <c r="Q1489" s="3"/>
      <c r="R1489" s="3"/>
      <c r="S1489" s="3"/>
      <c r="T1489" s="3"/>
      <c r="U1489" s="3"/>
      <c r="V1489" s="3"/>
      <c r="W1489"/>
      <c r="X1489"/>
      <c r="Y1489" s="451"/>
      <c r="Z1489" s="393"/>
      <c r="AA1489" s="3"/>
      <c r="AB1489" s="3"/>
      <c r="AC1489" s="3"/>
      <c r="AD1489" s="3"/>
      <c r="AE1489" s="3"/>
      <c r="AF1489"/>
      <c r="AG1489"/>
      <c r="AH1489"/>
      <c r="AI1489"/>
      <c r="AJ1489"/>
      <c r="AK1489"/>
      <c r="AL1489"/>
      <c r="AM1489"/>
      <c r="AN1489"/>
      <c r="AO1489"/>
      <c r="AP1489"/>
      <c r="BC1489" s="451"/>
      <c r="BL1489" s="4"/>
      <c r="BM1489" s="4"/>
      <c r="CL1489" s="4"/>
      <c r="CM1489" s="4"/>
      <c r="CN1489" s="5"/>
      <c r="CO1489" s="4"/>
    </row>
    <row r="1490" spans="1:93" hidden="1" x14ac:dyDescent="0.2">
      <c r="A1490" s="3"/>
      <c r="B1490" s="3"/>
      <c r="C1490" s="393"/>
      <c r="D1490" s="393"/>
      <c r="E1490" s="393"/>
      <c r="F1490" s="393"/>
      <c r="G1490" s="393"/>
      <c r="H1490" s="393"/>
      <c r="I1490" s="393"/>
      <c r="J1490" s="3"/>
      <c r="K1490" s="3"/>
      <c r="L1490" s="3"/>
      <c r="M1490" s="3"/>
      <c r="N1490" s="3"/>
      <c r="O1490" s="393"/>
      <c r="P1490" s="393"/>
      <c r="Q1490" s="3"/>
      <c r="R1490" s="3"/>
      <c r="S1490" s="3"/>
      <c r="T1490" s="3"/>
      <c r="U1490" s="3"/>
      <c r="V1490" s="3"/>
      <c r="W1490"/>
      <c r="X1490"/>
      <c r="Y1490" s="451"/>
      <c r="Z1490" s="393"/>
      <c r="AA1490" s="3"/>
      <c r="AB1490" s="3"/>
      <c r="AC1490" s="3"/>
      <c r="AD1490" s="3"/>
      <c r="AE1490" s="3"/>
      <c r="AF1490"/>
      <c r="AG1490"/>
      <c r="AH1490"/>
      <c r="AI1490"/>
      <c r="AJ1490"/>
      <c r="AK1490"/>
      <c r="AL1490"/>
      <c r="AM1490"/>
      <c r="AN1490"/>
      <c r="AO1490"/>
      <c r="AP1490"/>
      <c r="BC1490" s="451"/>
      <c r="BL1490" s="4"/>
      <c r="BM1490" s="4"/>
      <c r="CL1490" s="4"/>
      <c r="CM1490" s="4"/>
      <c r="CN1490" s="5"/>
      <c r="CO1490" s="4"/>
    </row>
    <row r="1491" spans="1:93" hidden="1" x14ac:dyDescent="0.2">
      <c r="A1491" s="3"/>
      <c r="B1491" s="3"/>
      <c r="C1491" s="393"/>
      <c r="D1491" s="393"/>
      <c r="E1491" s="393"/>
      <c r="F1491" s="393"/>
      <c r="G1491" s="393"/>
      <c r="H1491" s="393"/>
      <c r="I1491" s="393"/>
      <c r="J1491" s="3"/>
      <c r="K1491" s="3"/>
      <c r="L1491" s="3"/>
      <c r="M1491" s="3"/>
      <c r="N1491" s="3"/>
      <c r="O1491" s="393"/>
      <c r="P1491" s="393"/>
      <c r="Q1491" s="3"/>
      <c r="R1491" s="3"/>
      <c r="S1491" s="3"/>
      <c r="T1491" s="3"/>
      <c r="U1491" s="3"/>
      <c r="V1491" s="3"/>
      <c r="W1491"/>
      <c r="X1491"/>
      <c r="Y1491" s="451"/>
      <c r="Z1491" s="393"/>
      <c r="AA1491" s="3"/>
      <c r="AB1491" s="3"/>
      <c r="AC1491" s="3"/>
      <c r="AD1491" s="3"/>
      <c r="AE1491" s="3"/>
      <c r="AF1491"/>
      <c r="AG1491"/>
      <c r="AH1491"/>
      <c r="AI1491"/>
      <c r="AJ1491"/>
      <c r="AK1491"/>
      <c r="AL1491"/>
      <c r="AM1491"/>
      <c r="AN1491"/>
      <c r="AO1491"/>
      <c r="AP1491"/>
      <c r="BC1491" s="451"/>
      <c r="BL1491" s="4"/>
      <c r="BM1491" s="4"/>
      <c r="CL1491" s="4"/>
      <c r="CM1491" s="4"/>
      <c r="CN1491" s="5"/>
      <c r="CO1491" s="4"/>
    </row>
    <row r="1492" spans="1:93" hidden="1" x14ac:dyDescent="0.2">
      <c r="A1492" s="3"/>
      <c r="B1492" s="3"/>
      <c r="C1492" s="393"/>
      <c r="D1492" s="393"/>
      <c r="E1492" s="393"/>
      <c r="F1492" s="393"/>
      <c r="G1492" s="393"/>
      <c r="H1492" s="393"/>
      <c r="I1492" s="393"/>
      <c r="J1492" s="3"/>
      <c r="K1492" s="3"/>
      <c r="L1492" s="3"/>
      <c r="M1492" s="3"/>
      <c r="N1492" s="3"/>
      <c r="O1492" s="393"/>
      <c r="P1492" s="393"/>
      <c r="Q1492" s="3"/>
      <c r="R1492" s="3"/>
      <c r="S1492" s="3"/>
      <c r="T1492" s="3"/>
      <c r="U1492" s="3"/>
      <c r="V1492" s="3"/>
      <c r="W1492"/>
      <c r="X1492"/>
      <c r="Y1492" s="451"/>
      <c r="Z1492" s="393"/>
      <c r="AA1492" s="3"/>
      <c r="AB1492" s="3"/>
      <c r="AC1492" s="3"/>
      <c r="AD1492" s="3"/>
      <c r="AE1492" s="3"/>
      <c r="AF1492"/>
      <c r="AG1492"/>
      <c r="AH1492"/>
      <c r="AI1492"/>
      <c r="AJ1492"/>
      <c r="AK1492"/>
      <c r="AL1492"/>
      <c r="AM1492"/>
      <c r="AN1492"/>
      <c r="AO1492"/>
      <c r="AP1492"/>
      <c r="BC1492" s="451"/>
      <c r="BL1492" s="4"/>
      <c r="BM1492" s="4"/>
      <c r="CL1492" s="4"/>
      <c r="CM1492" s="4"/>
      <c r="CN1492" s="5"/>
      <c r="CO1492" s="4"/>
    </row>
    <row r="1493" spans="1:93" hidden="1" x14ac:dyDescent="0.2">
      <c r="A1493" s="3"/>
      <c r="B1493" s="3"/>
      <c r="C1493" s="393"/>
      <c r="D1493" s="393"/>
      <c r="E1493" s="393"/>
      <c r="F1493" s="393"/>
      <c r="G1493" s="393"/>
      <c r="H1493" s="393"/>
      <c r="I1493" s="393"/>
      <c r="J1493" s="3"/>
      <c r="K1493" s="3"/>
      <c r="L1493" s="3"/>
      <c r="M1493" s="3"/>
      <c r="N1493" s="3"/>
      <c r="O1493" s="393"/>
      <c r="P1493" s="393"/>
      <c r="Q1493" s="3"/>
      <c r="R1493" s="3"/>
      <c r="S1493" s="3"/>
      <c r="T1493" s="3"/>
      <c r="U1493" s="3"/>
      <c r="V1493" s="3"/>
      <c r="W1493"/>
      <c r="X1493"/>
      <c r="Y1493" s="451"/>
      <c r="Z1493" s="393"/>
      <c r="AA1493" s="3"/>
      <c r="AB1493" s="3"/>
      <c r="AC1493" s="3"/>
      <c r="AD1493" s="3"/>
      <c r="AE1493" s="3"/>
      <c r="AF1493"/>
      <c r="AG1493"/>
      <c r="AH1493"/>
      <c r="AI1493"/>
      <c r="AJ1493"/>
      <c r="AK1493"/>
      <c r="AL1493"/>
      <c r="AM1493"/>
      <c r="AN1493"/>
      <c r="AO1493"/>
      <c r="AP1493"/>
      <c r="BC1493" s="451"/>
      <c r="BL1493" s="4"/>
      <c r="BM1493" s="4"/>
      <c r="CL1493" s="4"/>
      <c r="CM1493" s="4"/>
      <c r="CN1493" s="5"/>
      <c r="CO1493" s="4"/>
    </row>
    <row r="1494" spans="1:93" hidden="1" x14ac:dyDescent="0.2">
      <c r="A1494" s="3"/>
      <c r="B1494" s="3"/>
      <c r="C1494" s="393"/>
      <c r="D1494" s="393"/>
      <c r="E1494" s="393"/>
      <c r="F1494" s="393"/>
      <c r="G1494" s="393"/>
      <c r="H1494" s="393"/>
      <c r="I1494" s="393"/>
      <c r="J1494" s="3"/>
      <c r="K1494" s="3"/>
      <c r="L1494" s="3"/>
      <c r="M1494" s="3"/>
      <c r="N1494" s="3"/>
      <c r="O1494" s="393"/>
      <c r="P1494" s="393"/>
      <c r="Q1494" s="3"/>
      <c r="R1494" s="3"/>
      <c r="S1494" s="3"/>
      <c r="T1494" s="3"/>
      <c r="U1494" s="3"/>
      <c r="V1494" s="3"/>
      <c r="W1494"/>
      <c r="X1494"/>
      <c r="Y1494" s="451"/>
      <c r="Z1494" s="393"/>
      <c r="AA1494" s="3"/>
      <c r="AB1494" s="3"/>
      <c r="AC1494" s="3"/>
      <c r="AD1494" s="3"/>
      <c r="AE1494" s="3"/>
      <c r="AF1494"/>
      <c r="AG1494"/>
      <c r="AH1494"/>
      <c r="AI1494"/>
      <c r="AJ1494"/>
      <c r="AK1494"/>
      <c r="AL1494"/>
      <c r="AM1494"/>
      <c r="AN1494"/>
      <c r="AO1494"/>
      <c r="AP1494"/>
      <c r="BC1494" s="451"/>
      <c r="BL1494" s="4"/>
      <c r="BM1494" s="4"/>
      <c r="CL1494" s="4"/>
      <c r="CM1494" s="4"/>
      <c r="CN1494" s="5"/>
      <c r="CO1494" s="4"/>
    </row>
    <row r="1495" spans="1:93" hidden="1" x14ac:dyDescent="0.2">
      <c r="A1495" s="3"/>
      <c r="B1495" s="3"/>
      <c r="C1495" s="393"/>
      <c r="D1495" s="393"/>
      <c r="E1495" s="393"/>
      <c r="F1495" s="393"/>
      <c r="G1495" s="393"/>
      <c r="H1495" s="393"/>
      <c r="I1495" s="393"/>
      <c r="J1495" s="3"/>
      <c r="K1495" s="3"/>
      <c r="L1495" s="3"/>
      <c r="M1495" s="3"/>
      <c r="N1495" s="3"/>
      <c r="O1495" s="393"/>
      <c r="P1495" s="393"/>
      <c r="Q1495" s="3"/>
      <c r="R1495" s="3"/>
      <c r="S1495" s="3"/>
      <c r="T1495" s="3"/>
      <c r="U1495" s="3"/>
      <c r="V1495" s="3"/>
      <c r="W1495"/>
      <c r="X1495"/>
      <c r="Y1495" s="451"/>
      <c r="Z1495" s="393"/>
      <c r="AA1495" s="3"/>
      <c r="AB1495" s="3"/>
      <c r="AC1495" s="3"/>
      <c r="AD1495" s="3"/>
      <c r="AE1495" s="3"/>
      <c r="AF1495"/>
      <c r="AG1495"/>
      <c r="AH1495"/>
      <c r="AI1495"/>
      <c r="AJ1495"/>
      <c r="AK1495"/>
      <c r="AL1495"/>
      <c r="AM1495"/>
      <c r="AN1495"/>
      <c r="AO1495"/>
      <c r="AP1495"/>
      <c r="BC1495" s="451"/>
      <c r="BL1495" s="4"/>
      <c r="BM1495" s="4"/>
      <c r="CL1495" s="4"/>
      <c r="CM1495" s="4"/>
      <c r="CN1495" s="5"/>
      <c r="CO1495" s="4"/>
    </row>
    <row r="1496" spans="1:93" hidden="1" x14ac:dyDescent="0.2">
      <c r="A1496" s="3"/>
      <c r="B1496" s="3"/>
      <c r="C1496" s="393"/>
      <c r="D1496" s="393"/>
      <c r="E1496" s="393"/>
      <c r="F1496" s="393"/>
      <c r="G1496" s="393"/>
      <c r="H1496" s="393"/>
      <c r="I1496" s="393"/>
      <c r="J1496" s="3"/>
      <c r="K1496" s="3"/>
      <c r="L1496" s="3"/>
      <c r="M1496" s="3"/>
      <c r="N1496" s="3"/>
      <c r="O1496" s="393"/>
      <c r="P1496" s="393"/>
      <c r="Q1496" s="3"/>
      <c r="R1496" s="3"/>
      <c r="S1496" s="3"/>
      <c r="T1496" s="3"/>
      <c r="U1496" s="3"/>
      <c r="V1496" s="3"/>
      <c r="W1496"/>
      <c r="X1496"/>
      <c r="Y1496" s="451"/>
      <c r="Z1496" s="393"/>
      <c r="AA1496" s="3"/>
      <c r="AB1496" s="3"/>
      <c r="AC1496" s="3"/>
      <c r="AD1496" s="3"/>
      <c r="AE1496" s="3"/>
      <c r="AF1496"/>
      <c r="AG1496"/>
      <c r="AH1496"/>
      <c r="AI1496"/>
      <c r="AJ1496"/>
      <c r="AK1496"/>
      <c r="AL1496"/>
      <c r="AM1496"/>
      <c r="AN1496"/>
      <c r="AO1496"/>
      <c r="AP1496"/>
      <c r="BC1496" s="451"/>
      <c r="BL1496" s="4"/>
      <c r="BM1496" s="4"/>
      <c r="CL1496" s="4"/>
      <c r="CM1496" s="4"/>
      <c r="CN1496" s="5"/>
      <c r="CO1496" s="4"/>
    </row>
    <row r="1497" spans="1:93" hidden="1" x14ac:dyDescent="0.2">
      <c r="A1497" s="3"/>
      <c r="B1497" s="3"/>
      <c r="C1497" s="393"/>
      <c r="D1497" s="393"/>
      <c r="E1497" s="393"/>
      <c r="F1497" s="393"/>
      <c r="G1497" s="393"/>
      <c r="H1497" s="393"/>
      <c r="I1497" s="393"/>
      <c r="J1497" s="3"/>
      <c r="K1497" s="3"/>
      <c r="L1497" s="3"/>
      <c r="M1497" s="3"/>
      <c r="N1497" s="3"/>
      <c r="O1497" s="393"/>
      <c r="P1497" s="393"/>
      <c r="Q1497" s="3"/>
      <c r="R1497" s="3"/>
      <c r="S1497" s="3"/>
      <c r="T1497" s="3"/>
      <c r="U1497" s="3"/>
      <c r="V1497" s="3"/>
      <c r="W1497"/>
      <c r="X1497"/>
      <c r="Y1497" s="451"/>
      <c r="Z1497" s="393"/>
      <c r="AA1497" s="3"/>
      <c r="AB1497" s="3"/>
      <c r="AC1497" s="3"/>
      <c r="AD1497" s="3"/>
      <c r="AE1497" s="3"/>
      <c r="AF1497"/>
      <c r="AG1497"/>
      <c r="AH1497"/>
      <c r="AI1497"/>
      <c r="AJ1497"/>
      <c r="AK1497"/>
      <c r="AL1497"/>
      <c r="AM1497"/>
      <c r="AN1497"/>
      <c r="AO1497"/>
      <c r="AP1497"/>
      <c r="BC1497" s="451"/>
      <c r="BL1497" s="4"/>
      <c r="BM1497" s="4"/>
      <c r="CL1497" s="4"/>
      <c r="CM1497" s="4"/>
      <c r="CN1497" s="5"/>
      <c r="CO1497" s="4"/>
    </row>
    <row r="1498" spans="1:93" hidden="1" x14ac:dyDescent="0.2">
      <c r="A1498" s="3"/>
      <c r="B1498" s="3"/>
      <c r="C1498" s="393"/>
      <c r="D1498" s="393"/>
      <c r="E1498" s="393"/>
      <c r="F1498" s="393"/>
      <c r="G1498" s="393"/>
      <c r="H1498" s="393"/>
      <c r="I1498" s="393"/>
      <c r="J1498" s="3"/>
      <c r="K1498" s="3"/>
      <c r="L1498" s="3"/>
      <c r="M1498" s="3"/>
      <c r="N1498" s="3"/>
      <c r="O1498" s="393"/>
      <c r="P1498" s="393"/>
      <c r="Q1498" s="3"/>
      <c r="R1498" s="3"/>
      <c r="S1498" s="3"/>
      <c r="T1498" s="3"/>
      <c r="U1498" s="3"/>
      <c r="V1498" s="3"/>
      <c r="W1498"/>
      <c r="X1498"/>
      <c r="Y1498" s="451"/>
      <c r="Z1498" s="393"/>
      <c r="AA1498" s="3"/>
      <c r="AB1498" s="3"/>
      <c r="AC1498" s="3"/>
      <c r="AD1498" s="3"/>
      <c r="AE1498" s="3"/>
      <c r="AF1498"/>
      <c r="AG1498"/>
      <c r="AH1498"/>
      <c r="AI1498"/>
      <c r="AJ1498"/>
      <c r="AK1498"/>
      <c r="AL1498"/>
      <c r="AM1498"/>
      <c r="AN1498"/>
      <c r="AO1498"/>
      <c r="AP1498"/>
      <c r="BC1498" s="451"/>
      <c r="BL1498" s="4"/>
      <c r="BM1498" s="4"/>
      <c r="CL1498" s="4"/>
      <c r="CM1498" s="4"/>
      <c r="CN1498" s="5"/>
      <c r="CO1498" s="4"/>
    </row>
    <row r="1499" spans="1:93" hidden="1" x14ac:dyDescent="0.2">
      <c r="A1499" s="3"/>
      <c r="B1499" s="3"/>
      <c r="C1499" s="393"/>
      <c r="D1499" s="393"/>
      <c r="E1499" s="393"/>
      <c r="F1499" s="393"/>
      <c r="G1499" s="393"/>
      <c r="H1499" s="393"/>
      <c r="I1499" s="393"/>
      <c r="J1499" s="3"/>
      <c r="K1499" s="3"/>
      <c r="L1499" s="3"/>
      <c r="M1499" s="3"/>
      <c r="N1499" s="3"/>
      <c r="O1499" s="393"/>
      <c r="P1499" s="393"/>
      <c r="Q1499" s="3"/>
      <c r="R1499" s="3"/>
      <c r="S1499" s="3"/>
      <c r="T1499" s="3"/>
      <c r="U1499" s="3"/>
      <c r="V1499" s="3"/>
      <c r="W1499"/>
      <c r="X1499"/>
      <c r="Y1499" s="451"/>
      <c r="Z1499" s="393"/>
      <c r="AA1499" s="3"/>
      <c r="AB1499" s="3"/>
      <c r="AC1499" s="3"/>
      <c r="AD1499" s="3"/>
      <c r="AE1499" s="3"/>
      <c r="AF1499"/>
      <c r="AG1499"/>
      <c r="AH1499"/>
      <c r="AI1499"/>
      <c r="AJ1499"/>
      <c r="AK1499"/>
      <c r="AL1499"/>
      <c r="AM1499"/>
      <c r="AN1499"/>
      <c r="AO1499"/>
      <c r="AP1499"/>
      <c r="BC1499" s="451"/>
      <c r="BL1499" s="4"/>
      <c r="BM1499" s="4"/>
      <c r="CL1499" s="4"/>
      <c r="CM1499" s="4"/>
      <c r="CN1499" s="5"/>
      <c r="CO1499" s="4"/>
    </row>
    <row r="1500" spans="1:93" hidden="1" x14ac:dyDescent="0.2">
      <c r="A1500" s="3"/>
      <c r="B1500" s="3"/>
      <c r="C1500" s="393"/>
      <c r="D1500" s="393"/>
      <c r="E1500" s="393"/>
      <c r="F1500" s="393"/>
      <c r="G1500" s="393"/>
      <c r="H1500" s="393"/>
      <c r="I1500" s="393"/>
      <c r="J1500" s="3"/>
      <c r="K1500" s="3"/>
      <c r="L1500" s="3"/>
      <c r="M1500" s="3"/>
      <c r="N1500" s="3"/>
      <c r="O1500" s="393"/>
      <c r="P1500" s="393"/>
      <c r="Q1500" s="3"/>
      <c r="R1500" s="3"/>
      <c r="S1500" s="3"/>
      <c r="T1500" s="3"/>
      <c r="U1500" s="3"/>
      <c r="V1500" s="3"/>
      <c r="W1500"/>
      <c r="X1500"/>
      <c r="Y1500" s="451"/>
      <c r="Z1500" s="393"/>
      <c r="AA1500" s="3"/>
      <c r="AB1500" s="3"/>
      <c r="AC1500" s="3"/>
      <c r="AD1500" s="3"/>
      <c r="AE1500" s="3"/>
      <c r="AF1500"/>
      <c r="AG1500"/>
      <c r="AH1500"/>
      <c r="AI1500"/>
      <c r="AJ1500"/>
      <c r="AK1500"/>
      <c r="AL1500"/>
      <c r="AM1500"/>
      <c r="AN1500"/>
      <c r="AO1500"/>
      <c r="AP1500"/>
      <c r="BC1500" s="451"/>
      <c r="BL1500" s="4"/>
      <c r="BM1500" s="4"/>
      <c r="CL1500" s="4"/>
      <c r="CM1500" s="4"/>
      <c r="CN1500" s="5"/>
      <c r="CO1500" s="4"/>
    </row>
    <row r="1501" spans="1:93" hidden="1" x14ac:dyDescent="0.2">
      <c r="A1501" s="3"/>
      <c r="B1501" s="3"/>
      <c r="C1501" s="393"/>
      <c r="D1501" s="393"/>
      <c r="E1501" s="393"/>
      <c r="F1501" s="393"/>
      <c r="G1501" s="393"/>
      <c r="H1501" s="393"/>
      <c r="I1501" s="393"/>
      <c r="J1501" s="3"/>
      <c r="K1501" s="3"/>
      <c r="L1501" s="3"/>
      <c r="M1501" s="3"/>
      <c r="N1501" s="3"/>
      <c r="O1501" s="393"/>
      <c r="P1501" s="393"/>
      <c r="Q1501" s="3"/>
      <c r="R1501" s="3"/>
      <c r="S1501" s="3"/>
      <c r="T1501" s="3"/>
      <c r="U1501" s="3"/>
      <c r="V1501" s="3"/>
      <c r="W1501"/>
      <c r="X1501"/>
      <c r="Y1501" s="451"/>
      <c r="Z1501" s="393"/>
      <c r="AA1501" s="3"/>
      <c r="AB1501" s="3"/>
      <c r="AC1501" s="3"/>
      <c r="AD1501" s="3"/>
      <c r="AE1501" s="3"/>
      <c r="AF1501"/>
      <c r="AG1501"/>
      <c r="AH1501"/>
      <c r="AI1501"/>
      <c r="AJ1501"/>
      <c r="AK1501"/>
      <c r="AL1501"/>
      <c r="AM1501"/>
      <c r="AN1501"/>
      <c r="AO1501"/>
      <c r="AP1501"/>
      <c r="BC1501" s="451"/>
      <c r="BL1501" s="4"/>
      <c r="BM1501" s="4"/>
      <c r="CL1501" s="4"/>
      <c r="CM1501" s="4"/>
      <c r="CN1501" s="5"/>
      <c r="CO1501" s="4"/>
    </row>
    <row r="1502" spans="1:93" hidden="1" x14ac:dyDescent="0.2">
      <c r="A1502" s="3"/>
      <c r="B1502" s="3"/>
      <c r="C1502" s="393"/>
      <c r="D1502" s="393"/>
      <c r="E1502" s="393"/>
      <c r="F1502" s="393"/>
      <c r="G1502" s="393"/>
      <c r="H1502" s="393"/>
      <c r="I1502" s="393"/>
      <c r="J1502" s="3"/>
      <c r="K1502" s="3"/>
      <c r="L1502" s="3"/>
      <c r="M1502" s="3"/>
      <c r="N1502" s="3"/>
      <c r="O1502" s="393"/>
      <c r="P1502" s="393"/>
      <c r="Q1502" s="3"/>
      <c r="R1502" s="3"/>
      <c r="S1502" s="3"/>
      <c r="T1502" s="3"/>
      <c r="U1502" s="3"/>
      <c r="V1502" s="3"/>
      <c r="W1502"/>
      <c r="X1502"/>
      <c r="Y1502" s="451"/>
      <c r="Z1502" s="393"/>
      <c r="AA1502" s="3"/>
      <c r="AB1502" s="3"/>
      <c r="AC1502" s="3"/>
      <c r="AD1502" s="3"/>
      <c r="AE1502" s="3"/>
      <c r="AF1502"/>
      <c r="AG1502"/>
      <c r="AH1502"/>
      <c r="AI1502"/>
      <c r="AJ1502"/>
      <c r="AK1502"/>
      <c r="AL1502"/>
      <c r="AM1502"/>
      <c r="AN1502"/>
      <c r="AO1502"/>
      <c r="AP1502"/>
      <c r="BC1502" s="451"/>
      <c r="BL1502" s="4"/>
      <c r="BM1502" s="4"/>
      <c r="CL1502" s="4"/>
      <c r="CM1502" s="4"/>
      <c r="CN1502" s="5"/>
      <c r="CO1502" s="4"/>
    </row>
    <row r="1503" spans="1:93" hidden="1" x14ac:dyDescent="0.2">
      <c r="A1503" s="3"/>
      <c r="B1503" s="3"/>
      <c r="C1503" s="393"/>
      <c r="D1503" s="393"/>
      <c r="E1503" s="393"/>
      <c r="F1503" s="393"/>
      <c r="G1503" s="393"/>
      <c r="H1503" s="393"/>
      <c r="I1503" s="393"/>
      <c r="J1503" s="3"/>
      <c r="K1503" s="3"/>
      <c r="L1503" s="3"/>
      <c r="M1503" s="3"/>
      <c r="N1503" s="3"/>
      <c r="O1503" s="393"/>
      <c r="P1503" s="393"/>
      <c r="Q1503" s="3"/>
      <c r="R1503" s="3"/>
      <c r="S1503" s="3"/>
      <c r="T1503" s="3"/>
      <c r="U1503" s="3"/>
      <c r="V1503" s="3"/>
      <c r="W1503"/>
      <c r="X1503"/>
      <c r="Y1503" s="451"/>
      <c r="Z1503" s="393"/>
      <c r="AA1503" s="3"/>
      <c r="AB1503" s="3"/>
      <c r="AC1503" s="3"/>
      <c r="AD1503" s="3"/>
      <c r="AE1503" s="3"/>
      <c r="AF1503"/>
      <c r="AG1503"/>
      <c r="AH1503"/>
      <c r="AI1503"/>
      <c r="AJ1503"/>
      <c r="AK1503"/>
      <c r="AL1503"/>
      <c r="AM1503"/>
      <c r="AN1503"/>
      <c r="AO1503"/>
      <c r="AP1503"/>
      <c r="BC1503" s="451"/>
      <c r="BL1503" s="4"/>
      <c r="BM1503" s="4"/>
      <c r="CL1503" s="4"/>
      <c r="CM1503" s="4"/>
      <c r="CN1503" s="5"/>
      <c r="CO1503" s="4"/>
    </row>
    <row r="1504" spans="1:93" hidden="1" x14ac:dyDescent="0.2">
      <c r="A1504" s="3"/>
      <c r="B1504" s="3"/>
      <c r="C1504" s="393"/>
      <c r="D1504" s="393"/>
      <c r="E1504" s="393"/>
      <c r="F1504" s="393"/>
      <c r="G1504" s="393"/>
      <c r="H1504" s="393"/>
      <c r="I1504" s="393"/>
      <c r="J1504" s="3"/>
      <c r="K1504" s="3"/>
      <c r="L1504" s="3"/>
      <c r="M1504" s="3"/>
      <c r="N1504" s="3"/>
      <c r="O1504" s="393"/>
      <c r="P1504" s="393"/>
      <c r="Q1504" s="3"/>
      <c r="R1504" s="3"/>
      <c r="S1504" s="3"/>
      <c r="T1504" s="3"/>
      <c r="U1504" s="3"/>
      <c r="V1504" s="3"/>
      <c r="W1504"/>
      <c r="X1504"/>
      <c r="Y1504" s="451"/>
      <c r="Z1504" s="393"/>
      <c r="AA1504" s="3"/>
      <c r="AB1504" s="3"/>
      <c r="AC1504" s="3"/>
      <c r="AD1504" s="3"/>
      <c r="AE1504" s="3"/>
      <c r="AF1504"/>
      <c r="AG1504"/>
      <c r="AH1504"/>
      <c r="AI1504"/>
      <c r="AJ1504"/>
      <c r="AK1504"/>
      <c r="AL1504"/>
      <c r="AM1504"/>
      <c r="AN1504"/>
      <c r="AO1504"/>
      <c r="AP1504"/>
      <c r="BC1504" s="451"/>
      <c r="BL1504" s="4"/>
      <c r="BM1504" s="4"/>
      <c r="CL1504" s="4"/>
      <c r="CM1504" s="4"/>
      <c r="CN1504" s="5"/>
      <c r="CO1504" s="4"/>
    </row>
    <row r="1505" spans="1:93" hidden="1" x14ac:dyDescent="0.2">
      <c r="A1505" s="3"/>
      <c r="B1505" s="3"/>
      <c r="C1505" s="393"/>
      <c r="D1505" s="393"/>
      <c r="E1505" s="393"/>
      <c r="F1505" s="393"/>
      <c r="G1505" s="393"/>
      <c r="H1505" s="393"/>
      <c r="I1505" s="393"/>
      <c r="J1505" s="3"/>
      <c r="K1505" s="3"/>
      <c r="L1505" s="3"/>
      <c r="M1505" s="3"/>
      <c r="N1505" s="3"/>
      <c r="O1505" s="393"/>
      <c r="P1505" s="393"/>
      <c r="Q1505" s="3"/>
      <c r="R1505" s="3"/>
      <c r="S1505" s="3"/>
      <c r="T1505" s="3"/>
      <c r="U1505" s="3"/>
      <c r="V1505" s="3"/>
      <c r="W1505"/>
      <c r="X1505"/>
      <c r="Y1505" s="451"/>
      <c r="Z1505" s="393"/>
      <c r="AA1505" s="3"/>
      <c r="AB1505" s="3"/>
      <c r="AC1505" s="3"/>
      <c r="AD1505" s="3"/>
      <c r="AE1505" s="3"/>
      <c r="AF1505"/>
      <c r="AG1505"/>
      <c r="AH1505"/>
      <c r="AI1505"/>
      <c r="AJ1505"/>
      <c r="AK1505"/>
      <c r="AL1505"/>
      <c r="AM1505"/>
      <c r="AN1505"/>
      <c r="AO1505"/>
      <c r="AP1505"/>
      <c r="BC1505" s="451"/>
      <c r="BL1505" s="4"/>
      <c r="BM1505" s="4"/>
      <c r="CL1505" s="4"/>
      <c r="CM1505" s="4"/>
      <c r="CN1505" s="5"/>
      <c r="CO1505" s="4"/>
    </row>
    <row r="1506" spans="1:93" hidden="1" x14ac:dyDescent="0.2">
      <c r="A1506" s="3"/>
      <c r="B1506" s="3"/>
      <c r="C1506" s="393"/>
      <c r="D1506" s="393"/>
      <c r="E1506" s="393"/>
      <c r="F1506" s="393"/>
      <c r="G1506" s="393"/>
      <c r="H1506" s="393"/>
      <c r="I1506" s="393"/>
      <c r="J1506" s="3"/>
      <c r="K1506" s="3"/>
      <c r="L1506" s="3"/>
      <c r="M1506" s="3"/>
      <c r="N1506" s="3"/>
      <c r="O1506" s="393"/>
      <c r="P1506" s="393"/>
      <c r="Q1506" s="3"/>
      <c r="R1506" s="3"/>
      <c r="S1506" s="3"/>
      <c r="T1506" s="3"/>
      <c r="U1506" s="3"/>
      <c r="V1506" s="3"/>
      <c r="W1506"/>
      <c r="X1506"/>
      <c r="Y1506" s="451"/>
      <c r="Z1506" s="393"/>
      <c r="AA1506" s="3"/>
      <c r="AB1506" s="3"/>
      <c r="AC1506" s="3"/>
      <c r="AD1506" s="3"/>
      <c r="AE1506" s="3"/>
      <c r="AF1506"/>
      <c r="AG1506"/>
      <c r="AH1506"/>
      <c r="AI1506"/>
      <c r="AJ1506"/>
      <c r="AK1506"/>
      <c r="AL1506"/>
      <c r="AM1506"/>
      <c r="AN1506"/>
      <c r="AO1506"/>
      <c r="AP1506"/>
      <c r="BC1506" s="451"/>
      <c r="BL1506" s="4"/>
      <c r="BM1506" s="4"/>
      <c r="CL1506" s="4"/>
      <c r="CM1506" s="4"/>
      <c r="CN1506" s="5"/>
      <c r="CO1506" s="4"/>
    </row>
    <row r="1507" spans="1:93" hidden="1" x14ac:dyDescent="0.2">
      <c r="A1507" s="3"/>
      <c r="B1507" s="3"/>
      <c r="C1507" s="393"/>
      <c r="D1507" s="393"/>
      <c r="E1507" s="393"/>
      <c r="F1507" s="393"/>
      <c r="G1507" s="393"/>
      <c r="H1507" s="393"/>
      <c r="I1507" s="393"/>
      <c r="J1507" s="3"/>
      <c r="K1507" s="3"/>
      <c r="L1507" s="3"/>
      <c r="M1507" s="3"/>
      <c r="N1507" s="3"/>
      <c r="O1507" s="393"/>
      <c r="P1507" s="393"/>
      <c r="Q1507" s="3"/>
      <c r="R1507" s="3"/>
      <c r="S1507" s="3"/>
      <c r="T1507" s="3"/>
      <c r="U1507" s="3"/>
      <c r="V1507" s="3"/>
      <c r="W1507"/>
      <c r="X1507"/>
      <c r="Y1507" s="451"/>
      <c r="Z1507" s="393"/>
      <c r="AA1507" s="3"/>
      <c r="AB1507" s="3"/>
      <c r="AC1507" s="3"/>
      <c r="AD1507" s="3"/>
      <c r="AE1507" s="3"/>
      <c r="AF1507"/>
      <c r="AG1507"/>
      <c r="AH1507"/>
      <c r="AI1507"/>
      <c r="AJ1507"/>
      <c r="AK1507"/>
      <c r="AL1507"/>
      <c r="AM1507"/>
      <c r="AN1507"/>
      <c r="AO1507"/>
      <c r="AP1507"/>
      <c r="BC1507" s="451"/>
      <c r="BL1507" s="4"/>
      <c r="BM1507" s="4"/>
      <c r="CL1507" s="4"/>
      <c r="CM1507" s="4"/>
      <c r="CN1507" s="5"/>
      <c r="CO1507" s="4"/>
    </row>
    <row r="1508" spans="1:93" hidden="1" x14ac:dyDescent="0.2">
      <c r="A1508" s="3"/>
      <c r="B1508" s="3"/>
      <c r="C1508" s="393"/>
      <c r="D1508" s="393"/>
      <c r="E1508" s="393"/>
      <c r="F1508" s="393"/>
      <c r="G1508" s="393"/>
      <c r="H1508" s="393"/>
      <c r="I1508" s="393"/>
      <c r="J1508" s="3"/>
      <c r="K1508" s="3"/>
      <c r="L1508" s="3"/>
      <c r="M1508" s="3"/>
      <c r="N1508" s="3"/>
      <c r="O1508" s="393"/>
      <c r="P1508" s="393"/>
      <c r="Q1508" s="3"/>
      <c r="R1508" s="3"/>
      <c r="S1508" s="3"/>
      <c r="T1508" s="3"/>
      <c r="U1508" s="3"/>
      <c r="V1508" s="3"/>
      <c r="W1508"/>
      <c r="X1508"/>
      <c r="Y1508" s="451"/>
      <c r="Z1508" s="393"/>
      <c r="AA1508" s="3"/>
      <c r="AB1508" s="3"/>
      <c r="AC1508" s="3"/>
      <c r="AD1508" s="3"/>
      <c r="AE1508" s="3"/>
      <c r="AF1508"/>
      <c r="AG1508"/>
      <c r="AH1508"/>
      <c r="AI1508"/>
      <c r="AJ1508"/>
      <c r="AK1508"/>
      <c r="AL1508"/>
      <c r="AM1508"/>
      <c r="AN1508"/>
      <c r="AO1508"/>
      <c r="AP1508"/>
      <c r="BC1508" s="451"/>
      <c r="BL1508" s="4"/>
      <c r="BM1508" s="4"/>
      <c r="CL1508" s="4"/>
      <c r="CM1508" s="4"/>
      <c r="CN1508" s="5"/>
      <c r="CO1508" s="4"/>
    </row>
    <row r="1509" spans="1:93" hidden="1" x14ac:dyDescent="0.2">
      <c r="A1509" s="3"/>
      <c r="B1509" s="3"/>
      <c r="C1509" s="393"/>
      <c r="D1509" s="393"/>
      <c r="E1509" s="393"/>
      <c r="F1509" s="393"/>
      <c r="G1509" s="393"/>
      <c r="H1509" s="393"/>
      <c r="I1509" s="393"/>
      <c r="J1509" s="3"/>
      <c r="K1509" s="3"/>
      <c r="L1509" s="3"/>
      <c r="M1509" s="3"/>
      <c r="N1509" s="3"/>
      <c r="O1509" s="393"/>
      <c r="P1509" s="393"/>
      <c r="Q1509" s="3"/>
      <c r="R1509" s="3"/>
      <c r="S1509" s="3"/>
      <c r="T1509" s="3"/>
      <c r="U1509" s="3"/>
      <c r="V1509" s="3"/>
      <c r="W1509"/>
      <c r="X1509"/>
      <c r="Y1509" s="451"/>
      <c r="Z1509" s="393"/>
      <c r="AA1509" s="3"/>
      <c r="AB1509" s="3"/>
      <c r="AC1509" s="3"/>
      <c r="AD1509" s="3"/>
      <c r="AE1509" s="3"/>
      <c r="AF1509"/>
      <c r="AG1509"/>
      <c r="AH1509"/>
      <c r="AI1509"/>
      <c r="AJ1509"/>
      <c r="AK1509"/>
      <c r="AL1509"/>
      <c r="AM1509"/>
      <c r="AN1509"/>
      <c r="AO1509"/>
      <c r="AP1509"/>
      <c r="BC1509" s="451"/>
      <c r="BL1509" s="4"/>
      <c r="BM1509" s="4"/>
      <c r="CL1509" s="4"/>
      <c r="CM1509" s="4"/>
      <c r="CN1509" s="5"/>
      <c r="CO1509" s="4"/>
    </row>
    <row r="1510" spans="1:93" hidden="1" x14ac:dyDescent="0.2">
      <c r="A1510" s="3"/>
      <c r="B1510" s="3"/>
      <c r="C1510" s="393"/>
      <c r="D1510" s="393"/>
      <c r="E1510" s="393"/>
      <c r="F1510" s="393"/>
      <c r="G1510" s="393"/>
      <c r="H1510" s="393"/>
      <c r="I1510" s="393"/>
      <c r="J1510" s="3"/>
      <c r="K1510" s="3"/>
      <c r="L1510" s="3"/>
      <c r="M1510" s="3"/>
      <c r="N1510" s="3"/>
      <c r="O1510" s="393"/>
      <c r="P1510" s="393"/>
      <c r="Q1510" s="3"/>
      <c r="R1510" s="3"/>
      <c r="S1510" s="3"/>
      <c r="T1510" s="3"/>
      <c r="U1510" s="3"/>
      <c r="V1510" s="3"/>
      <c r="W1510"/>
      <c r="X1510"/>
      <c r="Y1510" s="451"/>
      <c r="Z1510" s="393"/>
      <c r="AA1510" s="3"/>
      <c r="AB1510" s="3"/>
      <c r="AC1510" s="3"/>
      <c r="AD1510" s="3"/>
      <c r="AE1510" s="3"/>
      <c r="AF1510"/>
      <c r="AG1510"/>
      <c r="AH1510"/>
      <c r="AI1510"/>
      <c r="AJ1510"/>
      <c r="AK1510"/>
      <c r="AL1510"/>
      <c r="AM1510"/>
      <c r="AN1510"/>
      <c r="AO1510"/>
      <c r="AP1510"/>
      <c r="BC1510" s="451"/>
      <c r="BL1510" s="4"/>
      <c r="BM1510" s="4"/>
      <c r="CL1510" s="4"/>
      <c r="CM1510" s="4"/>
      <c r="CN1510" s="5"/>
      <c r="CO1510" s="4"/>
    </row>
    <row r="1511" spans="1:93" hidden="1" x14ac:dyDescent="0.2">
      <c r="A1511" s="3"/>
      <c r="B1511" s="3"/>
      <c r="C1511" s="393"/>
      <c r="D1511" s="393"/>
      <c r="E1511" s="393"/>
      <c r="F1511" s="393"/>
      <c r="G1511" s="393"/>
      <c r="H1511" s="393"/>
      <c r="I1511" s="393"/>
      <c r="J1511" s="3"/>
      <c r="K1511" s="3"/>
      <c r="L1511" s="3"/>
      <c r="M1511" s="3"/>
      <c r="N1511" s="3"/>
      <c r="O1511" s="393"/>
      <c r="P1511" s="393"/>
      <c r="Q1511" s="3"/>
      <c r="R1511" s="3"/>
      <c r="S1511" s="3"/>
      <c r="T1511" s="3"/>
      <c r="U1511" s="3"/>
      <c r="V1511" s="3"/>
      <c r="W1511"/>
      <c r="X1511"/>
      <c r="Y1511" s="451"/>
      <c r="Z1511" s="393"/>
      <c r="AA1511" s="3"/>
      <c r="AB1511" s="3"/>
      <c r="AC1511" s="3"/>
      <c r="AD1511" s="3"/>
      <c r="AE1511" s="3"/>
      <c r="AF1511"/>
      <c r="AG1511"/>
      <c r="AH1511"/>
      <c r="AI1511"/>
      <c r="AJ1511"/>
      <c r="AK1511"/>
      <c r="AL1511"/>
      <c r="AM1511"/>
      <c r="AN1511"/>
      <c r="AO1511"/>
      <c r="AP1511"/>
      <c r="BC1511" s="451"/>
      <c r="BL1511" s="4"/>
      <c r="BM1511" s="4"/>
      <c r="CL1511" s="4"/>
      <c r="CM1511" s="4"/>
      <c r="CN1511" s="5"/>
      <c r="CO1511" s="4"/>
    </row>
    <row r="1512" spans="1:93" hidden="1" x14ac:dyDescent="0.2">
      <c r="A1512" s="3"/>
      <c r="B1512" s="3"/>
      <c r="C1512" s="393"/>
      <c r="D1512" s="393"/>
      <c r="E1512" s="393"/>
      <c r="F1512" s="393"/>
      <c r="G1512" s="393"/>
      <c r="H1512" s="393"/>
      <c r="I1512" s="393"/>
      <c r="J1512" s="3"/>
      <c r="K1512" s="3"/>
      <c r="L1512" s="3"/>
      <c r="M1512" s="3"/>
      <c r="N1512" s="3"/>
      <c r="O1512" s="393"/>
      <c r="P1512" s="393"/>
      <c r="Q1512" s="3"/>
      <c r="R1512" s="3"/>
      <c r="S1512" s="3"/>
      <c r="T1512" s="3"/>
      <c r="U1512" s="3"/>
      <c r="V1512" s="3"/>
      <c r="W1512"/>
      <c r="X1512"/>
      <c r="Y1512" s="451"/>
      <c r="Z1512" s="393"/>
      <c r="AA1512" s="3"/>
      <c r="AB1512" s="3"/>
      <c r="AC1512" s="3"/>
      <c r="AD1512" s="3"/>
      <c r="AE1512" s="3"/>
      <c r="AF1512"/>
      <c r="AG1512"/>
      <c r="AH1512"/>
      <c r="AI1512"/>
      <c r="AJ1512"/>
      <c r="AK1512"/>
      <c r="AL1512"/>
      <c r="AM1512"/>
      <c r="AN1512"/>
      <c r="AO1512"/>
      <c r="AP1512"/>
      <c r="BC1512" s="451"/>
      <c r="BL1512" s="4"/>
      <c r="BM1512" s="4"/>
      <c r="CL1512" s="4"/>
      <c r="CM1512" s="4"/>
      <c r="CN1512" s="5"/>
      <c r="CO1512" s="4"/>
    </row>
    <row r="1513" spans="1:93" hidden="1" x14ac:dyDescent="0.2">
      <c r="A1513" s="3"/>
      <c r="B1513" s="3"/>
      <c r="C1513" s="393"/>
      <c r="D1513" s="393"/>
      <c r="E1513" s="393"/>
      <c r="F1513" s="393"/>
      <c r="G1513" s="393"/>
      <c r="H1513" s="393"/>
      <c r="I1513" s="393"/>
      <c r="J1513" s="3"/>
      <c r="K1513" s="3"/>
      <c r="L1513" s="3"/>
      <c r="M1513" s="3"/>
      <c r="N1513" s="3"/>
      <c r="O1513" s="393"/>
      <c r="P1513" s="393"/>
      <c r="Q1513" s="3"/>
      <c r="R1513" s="3"/>
      <c r="S1513" s="3"/>
      <c r="T1513" s="3"/>
      <c r="U1513" s="3"/>
      <c r="V1513" s="3"/>
      <c r="W1513"/>
      <c r="X1513"/>
      <c r="Y1513" s="451"/>
      <c r="Z1513" s="393"/>
      <c r="AA1513" s="3"/>
      <c r="AB1513" s="3"/>
      <c r="AC1513" s="3"/>
      <c r="AD1513" s="3"/>
      <c r="AE1513" s="3"/>
      <c r="AF1513"/>
      <c r="AG1513"/>
      <c r="AH1513"/>
      <c r="AI1513"/>
      <c r="AJ1513"/>
      <c r="AK1513"/>
      <c r="AL1513"/>
      <c r="AM1513"/>
      <c r="AN1513"/>
      <c r="AO1513"/>
      <c r="AP1513"/>
      <c r="BC1513" s="451"/>
      <c r="BL1513" s="4"/>
      <c r="BM1513" s="4"/>
      <c r="CL1513" s="4"/>
      <c r="CM1513" s="4"/>
      <c r="CN1513" s="5"/>
      <c r="CO1513" s="4"/>
    </row>
    <row r="1514" spans="1:93" hidden="1" x14ac:dyDescent="0.2">
      <c r="A1514" s="3"/>
      <c r="B1514" s="3"/>
      <c r="C1514" s="393"/>
      <c r="D1514" s="393"/>
      <c r="E1514" s="393"/>
      <c r="F1514" s="393"/>
      <c r="G1514" s="393"/>
      <c r="H1514" s="393"/>
      <c r="I1514" s="393"/>
      <c r="J1514" s="3"/>
      <c r="K1514" s="3"/>
      <c r="L1514" s="3"/>
      <c r="M1514" s="3"/>
      <c r="N1514" s="3"/>
      <c r="O1514" s="393"/>
      <c r="P1514" s="393"/>
      <c r="Q1514" s="3"/>
      <c r="R1514" s="3"/>
      <c r="S1514" s="3"/>
      <c r="T1514" s="3"/>
      <c r="U1514" s="3"/>
      <c r="V1514" s="3"/>
      <c r="W1514"/>
      <c r="X1514"/>
      <c r="Y1514" s="451"/>
      <c r="Z1514" s="393"/>
      <c r="AA1514" s="3"/>
      <c r="AB1514" s="3"/>
      <c r="AC1514" s="3"/>
      <c r="AD1514" s="3"/>
      <c r="AE1514" s="3"/>
      <c r="AF1514"/>
      <c r="AG1514"/>
      <c r="AH1514"/>
      <c r="AI1514"/>
      <c r="AJ1514"/>
      <c r="AK1514"/>
      <c r="AL1514"/>
      <c r="AM1514"/>
      <c r="AN1514"/>
      <c r="AO1514"/>
      <c r="AP1514"/>
      <c r="BC1514" s="451"/>
      <c r="BL1514" s="4"/>
      <c r="BM1514" s="4"/>
      <c r="CL1514" s="4"/>
      <c r="CM1514" s="4"/>
      <c r="CN1514" s="5"/>
      <c r="CO1514" s="4"/>
    </row>
    <row r="1515" spans="1:93" hidden="1" x14ac:dyDescent="0.2">
      <c r="A1515" s="3"/>
      <c r="B1515" s="3"/>
      <c r="C1515" s="393"/>
      <c r="D1515" s="393"/>
      <c r="E1515" s="393"/>
      <c r="F1515" s="393"/>
      <c r="G1515" s="393"/>
      <c r="H1515" s="393"/>
      <c r="I1515" s="393"/>
      <c r="J1515" s="3"/>
      <c r="K1515" s="3"/>
      <c r="L1515" s="3"/>
      <c r="M1515" s="3"/>
      <c r="N1515" s="3"/>
      <c r="O1515" s="393"/>
      <c r="P1515" s="393"/>
      <c r="Q1515" s="3"/>
      <c r="R1515" s="3"/>
      <c r="S1515" s="3"/>
      <c r="T1515" s="3"/>
      <c r="U1515" s="3"/>
      <c r="V1515" s="3"/>
      <c r="W1515"/>
      <c r="X1515"/>
      <c r="Y1515" s="451"/>
      <c r="Z1515" s="393"/>
      <c r="AA1515" s="3"/>
      <c r="AB1515" s="3"/>
      <c r="AC1515" s="3"/>
      <c r="AD1515" s="3"/>
      <c r="AE1515" s="3"/>
      <c r="AF1515"/>
      <c r="AG1515"/>
      <c r="AH1515"/>
      <c r="AI1515"/>
      <c r="AJ1515"/>
      <c r="AK1515"/>
      <c r="AL1515"/>
      <c r="AM1515"/>
      <c r="AN1515"/>
      <c r="AO1515"/>
      <c r="AP1515"/>
      <c r="BC1515" s="451"/>
      <c r="BL1515" s="4"/>
      <c r="BM1515" s="4"/>
      <c r="CL1515" s="4"/>
      <c r="CM1515" s="4"/>
      <c r="CN1515" s="5"/>
      <c r="CO1515" s="4"/>
    </row>
    <row r="1516" spans="1:93" hidden="1" x14ac:dyDescent="0.2">
      <c r="A1516" s="3"/>
      <c r="B1516" s="3"/>
      <c r="C1516" s="393"/>
      <c r="D1516" s="393"/>
      <c r="E1516" s="393"/>
      <c r="F1516" s="393"/>
      <c r="G1516" s="393"/>
      <c r="H1516" s="393"/>
      <c r="I1516" s="393"/>
      <c r="J1516" s="3"/>
      <c r="K1516" s="3"/>
      <c r="L1516" s="3"/>
      <c r="M1516" s="3"/>
      <c r="N1516" s="3"/>
      <c r="O1516" s="393"/>
      <c r="P1516" s="393"/>
      <c r="Q1516" s="3"/>
      <c r="R1516" s="3"/>
      <c r="S1516" s="3"/>
      <c r="T1516" s="3"/>
      <c r="U1516" s="3"/>
      <c r="V1516" s="3"/>
      <c r="W1516"/>
      <c r="X1516"/>
      <c r="Y1516" s="451"/>
      <c r="Z1516" s="393"/>
      <c r="AA1516" s="3"/>
      <c r="AB1516" s="3"/>
      <c r="AC1516" s="3"/>
      <c r="AD1516" s="3"/>
      <c r="AE1516" s="3"/>
      <c r="AF1516"/>
      <c r="AG1516"/>
      <c r="AH1516"/>
      <c r="AI1516"/>
      <c r="AJ1516"/>
      <c r="AK1516"/>
      <c r="AL1516"/>
      <c r="AM1516"/>
      <c r="AN1516"/>
      <c r="AO1516"/>
      <c r="AP1516"/>
      <c r="BC1516" s="451"/>
      <c r="BL1516" s="4"/>
      <c r="BM1516" s="4"/>
      <c r="CL1516" s="4"/>
      <c r="CM1516" s="4"/>
      <c r="CN1516" s="5"/>
      <c r="CO1516" s="4"/>
    </row>
    <row r="1517" spans="1:93" hidden="1" x14ac:dyDescent="0.2">
      <c r="A1517" s="3"/>
      <c r="B1517" s="3"/>
      <c r="C1517" s="393"/>
      <c r="D1517" s="393"/>
      <c r="E1517" s="393"/>
      <c r="F1517" s="393"/>
      <c r="G1517" s="393"/>
      <c r="H1517" s="393"/>
      <c r="I1517" s="393"/>
      <c r="J1517" s="3"/>
      <c r="K1517" s="3"/>
      <c r="L1517" s="3"/>
      <c r="M1517" s="3"/>
      <c r="N1517" s="3"/>
      <c r="O1517" s="393"/>
      <c r="P1517" s="393"/>
      <c r="Q1517" s="3"/>
      <c r="R1517" s="3"/>
      <c r="S1517" s="3"/>
      <c r="T1517" s="3"/>
      <c r="U1517" s="3"/>
      <c r="V1517" s="3"/>
      <c r="W1517"/>
      <c r="X1517"/>
      <c r="Y1517" s="451"/>
      <c r="Z1517" s="393"/>
      <c r="AA1517" s="3"/>
      <c r="AB1517" s="3"/>
      <c r="AC1517" s="3"/>
      <c r="AD1517" s="3"/>
      <c r="AE1517" s="3"/>
      <c r="AF1517"/>
      <c r="AG1517"/>
      <c r="AH1517"/>
      <c r="AI1517"/>
      <c r="AJ1517"/>
      <c r="AK1517"/>
      <c r="AL1517"/>
      <c r="AM1517"/>
      <c r="AN1517"/>
      <c r="AO1517"/>
      <c r="AP1517"/>
      <c r="BC1517" s="451"/>
      <c r="BL1517" s="4"/>
      <c r="BM1517" s="4"/>
      <c r="CL1517" s="4"/>
      <c r="CM1517" s="4"/>
      <c r="CN1517" s="5"/>
      <c r="CO1517" s="4"/>
    </row>
    <row r="1518" spans="1:93" hidden="1" x14ac:dyDescent="0.2">
      <c r="A1518" s="3"/>
      <c r="B1518" s="3"/>
      <c r="C1518" s="393"/>
      <c r="D1518" s="393"/>
      <c r="E1518" s="393"/>
      <c r="F1518" s="393"/>
      <c r="G1518" s="393"/>
      <c r="H1518" s="393"/>
      <c r="I1518" s="393"/>
      <c r="J1518" s="3"/>
      <c r="K1518" s="3"/>
      <c r="L1518" s="3"/>
      <c r="M1518" s="3"/>
      <c r="N1518" s="3"/>
      <c r="O1518" s="393"/>
      <c r="P1518" s="393"/>
      <c r="Q1518" s="3"/>
      <c r="R1518" s="3"/>
      <c r="S1518" s="3"/>
      <c r="T1518" s="3"/>
      <c r="U1518" s="3"/>
      <c r="V1518" s="3"/>
      <c r="W1518"/>
      <c r="X1518"/>
      <c r="Y1518" s="451"/>
      <c r="Z1518" s="393"/>
      <c r="AA1518" s="3"/>
      <c r="AB1518" s="3"/>
      <c r="AC1518" s="3"/>
      <c r="AD1518" s="3"/>
      <c r="AE1518" s="3"/>
      <c r="AF1518"/>
      <c r="AG1518"/>
      <c r="AH1518"/>
      <c r="AI1518"/>
      <c r="AJ1518"/>
      <c r="AK1518"/>
      <c r="AL1518"/>
      <c r="AM1518"/>
      <c r="AN1518"/>
      <c r="AO1518"/>
      <c r="AP1518"/>
      <c r="BC1518" s="451"/>
      <c r="BL1518" s="4"/>
      <c r="BM1518" s="4"/>
      <c r="CL1518" s="4"/>
      <c r="CM1518" s="4"/>
      <c r="CN1518" s="5"/>
      <c r="CO1518" s="4"/>
    </row>
    <row r="1519" spans="1:93" hidden="1" x14ac:dyDescent="0.2">
      <c r="A1519" s="3"/>
      <c r="B1519" s="3"/>
      <c r="C1519" s="393"/>
      <c r="D1519" s="393"/>
      <c r="E1519" s="393"/>
      <c r="F1519" s="393"/>
      <c r="G1519" s="393"/>
      <c r="H1519" s="393"/>
      <c r="I1519" s="393"/>
      <c r="J1519" s="3"/>
      <c r="K1519" s="3"/>
      <c r="L1519" s="3"/>
      <c r="M1519" s="3"/>
      <c r="N1519" s="3"/>
      <c r="O1519" s="393"/>
      <c r="P1519" s="393"/>
      <c r="Q1519" s="3"/>
      <c r="R1519" s="3"/>
      <c r="S1519" s="3"/>
      <c r="T1519" s="3"/>
      <c r="U1519" s="3"/>
      <c r="V1519" s="3"/>
      <c r="W1519"/>
      <c r="X1519"/>
      <c r="Y1519" s="451"/>
      <c r="Z1519" s="393"/>
      <c r="AA1519" s="3"/>
      <c r="AB1519" s="3"/>
      <c r="AC1519" s="3"/>
      <c r="AD1519" s="3"/>
      <c r="AE1519" s="3"/>
      <c r="AF1519"/>
      <c r="AG1519"/>
      <c r="AH1519"/>
      <c r="AI1519"/>
      <c r="AJ1519"/>
      <c r="AK1519"/>
      <c r="AL1519"/>
      <c r="AM1519"/>
      <c r="AN1519"/>
      <c r="AO1519"/>
      <c r="AP1519"/>
      <c r="BC1519" s="451"/>
      <c r="BL1519" s="4"/>
      <c r="BM1519" s="4"/>
      <c r="CL1519" s="4"/>
      <c r="CM1519" s="4"/>
      <c r="CN1519" s="5"/>
      <c r="CO1519" s="4"/>
    </row>
    <row r="1520" spans="1:93" hidden="1" x14ac:dyDescent="0.2">
      <c r="A1520" s="3"/>
      <c r="B1520" s="3"/>
      <c r="C1520" s="393"/>
      <c r="D1520" s="393"/>
      <c r="E1520" s="393"/>
      <c r="F1520" s="393"/>
      <c r="G1520" s="393"/>
      <c r="H1520" s="393"/>
      <c r="I1520" s="393"/>
      <c r="J1520" s="3"/>
      <c r="K1520" s="3"/>
      <c r="L1520" s="3"/>
      <c r="M1520" s="3"/>
      <c r="N1520" s="3"/>
      <c r="O1520" s="393"/>
      <c r="P1520" s="393"/>
      <c r="Q1520" s="3"/>
      <c r="R1520" s="3"/>
      <c r="S1520" s="3"/>
      <c r="T1520" s="3"/>
      <c r="U1520" s="3"/>
      <c r="V1520" s="3"/>
      <c r="W1520"/>
      <c r="X1520"/>
      <c r="Y1520" s="451"/>
      <c r="Z1520" s="393"/>
      <c r="AA1520" s="3"/>
      <c r="AB1520" s="3"/>
      <c r="AC1520" s="3"/>
      <c r="AD1520" s="3"/>
      <c r="AE1520" s="3"/>
      <c r="AF1520"/>
      <c r="AG1520"/>
      <c r="AH1520"/>
      <c r="AI1520"/>
      <c r="AJ1520"/>
      <c r="AK1520"/>
      <c r="AL1520"/>
      <c r="AM1520"/>
      <c r="AN1520"/>
      <c r="AO1520"/>
      <c r="AP1520"/>
      <c r="BC1520" s="451"/>
      <c r="BL1520" s="4"/>
      <c r="BM1520" s="4"/>
      <c r="CL1520" s="4"/>
      <c r="CM1520" s="4"/>
      <c r="CN1520" s="5"/>
      <c r="CO1520" s="4"/>
    </row>
    <row r="1521" spans="1:93" hidden="1" x14ac:dyDescent="0.2">
      <c r="A1521" s="3"/>
      <c r="B1521" s="3"/>
      <c r="C1521" s="393"/>
      <c r="D1521" s="393"/>
      <c r="E1521" s="393"/>
      <c r="F1521" s="393"/>
      <c r="G1521" s="393"/>
      <c r="H1521" s="393"/>
      <c r="I1521" s="393"/>
      <c r="J1521" s="3"/>
      <c r="K1521" s="3"/>
      <c r="L1521" s="3"/>
      <c r="M1521" s="3"/>
      <c r="N1521" s="3"/>
      <c r="O1521" s="393"/>
      <c r="P1521" s="393"/>
      <c r="Q1521" s="3"/>
      <c r="R1521" s="3"/>
      <c r="S1521" s="3"/>
      <c r="T1521" s="3"/>
      <c r="U1521" s="3"/>
      <c r="V1521" s="3"/>
      <c r="W1521"/>
      <c r="X1521"/>
      <c r="Y1521" s="451"/>
      <c r="Z1521" s="393"/>
      <c r="AA1521" s="3"/>
      <c r="AB1521" s="3"/>
      <c r="AC1521" s="3"/>
      <c r="AD1521" s="3"/>
      <c r="AE1521" s="3"/>
      <c r="AF1521"/>
      <c r="AG1521"/>
      <c r="AH1521"/>
      <c r="AI1521"/>
      <c r="AJ1521"/>
      <c r="AK1521"/>
      <c r="AL1521"/>
      <c r="AM1521"/>
      <c r="AN1521"/>
      <c r="AO1521"/>
      <c r="AP1521"/>
      <c r="BC1521" s="451"/>
      <c r="BL1521" s="4"/>
      <c r="BM1521" s="4"/>
      <c r="CL1521" s="4"/>
      <c r="CM1521" s="4"/>
      <c r="CN1521" s="5"/>
      <c r="CO1521" s="4"/>
    </row>
    <row r="1522" spans="1:93" hidden="1" x14ac:dyDescent="0.2">
      <c r="A1522" s="3"/>
      <c r="B1522" s="3"/>
      <c r="C1522" s="393"/>
      <c r="D1522" s="393"/>
      <c r="E1522" s="393"/>
      <c r="F1522" s="393"/>
      <c r="G1522" s="393"/>
      <c r="H1522" s="393"/>
      <c r="I1522" s="393"/>
      <c r="J1522" s="3"/>
      <c r="K1522" s="3"/>
      <c r="L1522" s="3"/>
      <c r="M1522" s="3"/>
      <c r="N1522" s="3"/>
      <c r="O1522" s="393"/>
      <c r="P1522" s="393"/>
      <c r="Q1522" s="3"/>
      <c r="R1522" s="3"/>
      <c r="S1522" s="3"/>
      <c r="T1522" s="3"/>
      <c r="U1522" s="3"/>
      <c r="V1522" s="3"/>
      <c r="W1522"/>
      <c r="X1522"/>
      <c r="Y1522" s="451"/>
      <c r="Z1522" s="393"/>
      <c r="AA1522" s="3"/>
      <c r="AB1522" s="3"/>
      <c r="AC1522" s="3"/>
      <c r="AD1522" s="3"/>
      <c r="AE1522" s="3"/>
      <c r="AF1522"/>
      <c r="AG1522"/>
      <c r="AH1522"/>
      <c r="AI1522"/>
      <c r="AJ1522"/>
      <c r="AK1522"/>
      <c r="AL1522"/>
      <c r="AM1522"/>
      <c r="AN1522"/>
      <c r="AO1522"/>
      <c r="AP1522"/>
      <c r="BC1522" s="451"/>
      <c r="BL1522" s="4"/>
      <c r="BM1522" s="4"/>
      <c r="CL1522" s="4"/>
      <c r="CM1522" s="4"/>
      <c r="CN1522" s="5"/>
      <c r="CO1522" s="4"/>
    </row>
    <row r="1523" spans="1:93" hidden="1" x14ac:dyDescent="0.2">
      <c r="A1523" s="3"/>
      <c r="B1523" s="3"/>
      <c r="C1523" s="393"/>
      <c r="D1523" s="393"/>
      <c r="E1523" s="393"/>
      <c r="F1523" s="393"/>
      <c r="G1523" s="393"/>
      <c r="H1523" s="393"/>
      <c r="I1523" s="393"/>
      <c r="J1523" s="3"/>
      <c r="K1523" s="3"/>
      <c r="L1523" s="3"/>
      <c r="M1523" s="3"/>
      <c r="N1523" s="3"/>
      <c r="O1523" s="393"/>
      <c r="P1523" s="393"/>
      <c r="Q1523" s="3"/>
      <c r="R1523" s="3"/>
      <c r="S1523" s="3"/>
      <c r="T1523" s="3"/>
      <c r="U1523" s="3"/>
      <c r="V1523" s="3"/>
      <c r="W1523"/>
      <c r="X1523"/>
      <c r="Y1523" s="451"/>
      <c r="Z1523" s="393"/>
      <c r="AA1523" s="3"/>
      <c r="AB1523" s="3"/>
      <c r="AC1523" s="3"/>
      <c r="AD1523" s="3"/>
      <c r="AE1523" s="3"/>
      <c r="AF1523"/>
      <c r="AG1523"/>
      <c r="AH1523"/>
      <c r="AI1523"/>
      <c r="AJ1523"/>
      <c r="AK1523"/>
      <c r="AL1523"/>
      <c r="AM1523"/>
      <c r="AN1523"/>
      <c r="AO1523"/>
      <c r="AP1523"/>
      <c r="BC1523" s="451"/>
      <c r="BL1523" s="4"/>
      <c r="BM1523" s="4"/>
      <c r="CL1523" s="4"/>
      <c r="CM1523" s="4"/>
      <c r="CN1523" s="5"/>
      <c r="CO1523" s="4"/>
    </row>
    <row r="1524" spans="1:93" hidden="1" x14ac:dyDescent="0.2">
      <c r="A1524" s="3"/>
      <c r="B1524" s="3"/>
      <c r="C1524" s="393"/>
      <c r="D1524" s="393"/>
      <c r="E1524" s="393"/>
      <c r="F1524" s="393"/>
      <c r="G1524" s="393"/>
      <c r="H1524" s="393"/>
      <c r="I1524" s="393"/>
      <c r="J1524" s="3"/>
      <c r="K1524" s="3"/>
      <c r="L1524" s="3"/>
      <c r="M1524" s="3"/>
      <c r="N1524" s="3"/>
      <c r="O1524" s="393"/>
      <c r="P1524" s="393"/>
      <c r="Q1524" s="3"/>
      <c r="R1524" s="3"/>
      <c r="S1524" s="3"/>
      <c r="T1524" s="3"/>
      <c r="U1524" s="3"/>
      <c r="V1524" s="3"/>
      <c r="W1524"/>
      <c r="X1524"/>
      <c r="Y1524" s="451"/>
      <c r="Z1524" s="393"/>
      <c r="AA1524" s="3"/>
      <c r="AB1524" s="3"/>
      <c r="AC1524" s="3"/>
      <c r="AD1524" s="3"/>
      <c r="AE1524" s="3"/>
      <c r="AF1524"/>
      <c r="AG1524"/>
      <c r="AH1524"/>
      <c r="AI1524"/>
      <c r="AJ1524"/>
      <c r="AK1524"/>
      <c r="AL1524"/>
      <c r="AM1524"/>
      <c r="AN1524"/>
      <c r="AO1524"/>
      <c r="AP1524"/>
      <c r="BC1524" s="451"/>
      <c r="BL1524" s="4"/>
      <c r="BM1524" s="4"/>
      <c r="CL1524" s="4"/>
      <c r="CM1524" s="4"/>
      <c r="CN1524" s="5"/>
      <c r="CO1524" s="4"/>
    </row>
    <row r="1525" spans="1:93" hidden="1" x14ac:dyDescent="0.2">
      <c r="A1525" s="3"/>
      <c r="B1525" s="3"/>
      <c r="C1525" s="393"/>
      <c r="D1525" s="393"/>
      <c r="E1525" s="393"/>
      <c r="F1525" s="393"/>
      <c r="G1525" s="393"/>
      <c r="H1525" s="393"/>
      <c r="I1525" s="393"/>
      <c r="J1525" s="3"/>
      <c r="K1525" s="3"/>
      <c r="L1525" s="3"/>
      <c r="M1525" s="3"/>
      <c r="N1525" s="3"/>
      <c r="O1525" s="393"/>
      <c r="P1525" s="393"/>
      <c r="Q1525" s="3"/>
      <c r="R1525" s="3"/>
      <c r="S1525" s="3"/>
      <c r="T1525" s="3"/>
      <c r="U1525" s="3"/>
      <c r="V1525" s="3"/>
      <c r="W1525"/>
      <c r="X1525"/>
      <c r="Y1525" s="451"/>
      <c r="Z1525" s="393"/>
      <c r="AA1525" s="3"/>
      <c r="AB1525" s="3"/>
      <c r="AC1525" s="3"/>
      <c r="AD1525" s="3"/>
      <c r="AE1525" s="3"/>
      <c r="AF1525"/>
      <c r="AG1525"/>
      <c r="AH1525"/>
      <c r="AI1525"/>
      <c r="AJ1525"/>
      <c r="AK1525"/>
      <c r="AL1525"/>
      <c r="AM1525"/>
      <c r="AN1525"/>
      <c r="AO1525"/>
      <c r="AP1525"/>
      <c r="BC1525" s="451"/>
      <c r="BL1525" s="4"/>
      <c r="BM1525" s="4"/>
      <c r="CL1525" s="4"/>
      <c r="CM1525" s="4"/>
      <c r="CN1525" s="5"/>
      <c r="CO1525" s="4"/>
    </row>
    <row r="1526" spans="1:93" hidden="1" x14ac:dyDescent="0.2">
      <c r="A1526" s="3"/>
      <c r="B1526" s="3"/>
      <c r="C1526" s="393"/>
      <c r="D1526" s="393"/>
      <c r="E1526" s="393"/>
      <c r="F1526" s="393"/>
      <c r="G1526" s="393"/>
      <c r="H1526" s="393"/>
      <c r="I1526" s="393"/>
      <c r="J1526" s="3"/>
      <c r="K1526" s="3"/>
      <c r="L1526" s="3"/>
      <c r="M1526" s="3"/>
      <c r="N1526" s="3"/>
      <c r="O1526" s="393"/>
      <c r="P1526" s="393"/>
      <c r="Q1526" s="3"/>
      <c r="R1526" s="3"/>
      <c r="S1526" s="3"/>
      <c r="T1526" s="3"/>
      <c r="U1526" s="3"/>
      <c r="V1526" s="3"/>
      <c r="W1526"/>
      <c r="X1526"/>
      <c r="Y1526" s="451"/>
      <c r="Z1526" s="393"/>
      <c r="AA1526" s="3"/>
      <c r="AB1526" s="3"/>
      <c r="AC1526" s="3"/>
      <c r="AD1526" s="3"/>
      <c r="AE1526" s="3"/>
      <c r="AF1526"/>
      <c r="AG1526"/>
      <c r="AH1526"/>
      <c r="AI1526"/>
      <c r="AJ1526"/>
      <c r="AK1526"/>
      <c r="AL1526"/>
      <c r="AM1526"/>
      <c r="AN1526"/>
      <c r="AO1526"/>
      <c r="AP1526"/>
      <c r="BC1526" s="451"/>
      <c r="BL1526" s="4"/>
      <c r="BM1526" s="4"/>
      <c r="CL1526" s="4"/>
      <c r="CM1526" s="4"/>
      <c r="CN1526" s="5"/>
      <c r="CO1526" s="4"/>
    </row>
    <row r="1527" spans="1:93" hidden="1" x14ac:dyDescent="0.2">
      <c r="A1527" s="3"/>
      <c r="B1527" s="3"/>
      <c r="C1527" s="393"/>
      <c r="D1527" s="393"/>
      <c r="E1527" s="393"/>
      <c r="F1527" s="393"/>
      <c r="G1527" s="393"/>
      <c r="H1527" s="393"/>
      <c r="I1527" s="393"/>
      <c r="J1527" s="3"/>
      <c r="K1527" s="3"/>
      <c r="L1527" s="3"/>
      <c r="M1527" s="3"/>
      <c r="N1527" s="3"/>
      <c r="O1527" s="393"/>
      <c r="P1527" s="393"/>
      <c r="Q1527" s="3"/>
      <c r="R1527" s="3"/>
      <c r="S1527" s="3"/>
      <c r="T1527" s="3"/>
      <c r="U1527" s="3"/>
      <c r="V1527" s="3"/>
      <c r="W1527"/>
      <c r="X1527"/>
      <c r="Y1527" s="451"/>
      <c r="Z1527" s="393"/>
      <c r="AA1527" s="3"/>
      <c r="AB1527" s="3"/>
      <c r="AC1527" s="3"/>
      <c r="AD1527" s="3"/>
      <c r="AE1527" s="3"/>
      <c r="AF1527"/>
      <c r="AG1527"/>
      <c r="AH1527"/>
      <c r="AI1527"/>
      <c r="AJ1527"/>
      <c r="AK1527"/>
      <c r="AL1527"/>
      <c r="AM1527"/>
      <c r="AN1527"/>
      <c r="AO1527"/>
      <c r="AP1527"/>
      <c r="BC1527" s="451"/>
      <c r="BL1527" s="4"/>
      <c r="BM1527" s="4"/>
      <c r="CL1527" s="4"/>
      <c r="CM1527" s="4"/>
      <c r="CN1527" s="5"/>
      <c r="CO1527" s="4"/>
    </row>
    <row r="1528" spans="1:93" hidden="1" x14ac:dyDescent="0.2">
      <c r="A1528" s="3"/>
      <c r="B1528" s="3"/>
      <c r="C1528" s="393"/>
      <c r="D1528" s="393"/>
      <c r="E1528" s="393"/>
      <c r="F1528" s="393"/>
      <c r="G1528" s="393"/>
      <c r="H1528" s="393"/>
      <c r="I1528" s="393"/>
      <c r="J1528" s="3"/>
      <c r="K1528" s="3"/>
      <c r="L1528" s="3"/>
      <c r="M1528" s="3"/>
      <c r="N1528" s="3"/>
      <c r="O1528" s="393"/>
      <c r="P1528" s="393"/>
      <c r="Q1528" s="3"/>
      <c r="R1528" s="3"/>
      <c r="S1528" s="3"/>
      <c r="T1528" s="3"/>
      <c r="U1528" s="3"/>
      <c r="V1528" s="3"/>
      <c r="W1528"/>
      <c r="X1528"/>
      <c r="Y1528" s="451"/>
      <c r="Z1528" s="393"/>
      <c r="AA1528" s="3"/>
      <c r="AB1528" s="3"/>
      <c r="AC1528" s="3"/>
      <c r="AD1528" s="3"/>
      <c r="AE1528" s="3"/>
      <c r="AF1528"/>
      <c r="AG1528"/>
      <c r="AH1528"/>
      <c r="AI1528"/>
      <c r="AJ1528"/>
      <c r="AK1528"/>
      <c r="AL1528"/>
      <c r="AM1528"/>
      <c r="AN1528"/>
      <c r="AO1528"/>
      <c r="AP1528"/>
      <c r="BC1528" s="451"/>
      <c r="BL1528" s="4"/>
      <c r="BM1528" s="4"/>
      <c r="CL1528" s="4"/>
      <c r="CM1528" s="4"/>
      <c r="CN1528" s="5"/>
      <c r="CO1528" s="4"/>
    </row>
    <row r="1529" spans="1:93" hidden="1" x14ac:dyDescent="0.2">
      <c r="A1529" s="3"/>
      <c r="B1529" s="3"/>
      <c r="C1529" s="393"/>
      <c r="D1529" s="393"/>
      <c r="E1529" s="393"/>
      <c r="F1529" s="393"/>
      <c r="G1529" s="393"/>
      <c r="H1529" s="393"/>
      <c r="I1529" s="393"/>
      <c r="J1529" s="3"/>
      <c r="K1529" s="3"/>
      <c r="L1529" s="3"/>
      <c r="M1529" s="3"/>
      <c r="N1529" s="3"/>
      <c r="O1529" s="393"/>
      <c r="P1529" s="393"/>
      <c r="Q1529" s="3"/>
      <c r="R1529" s="3"/>
      <c r="S1529" s="3"/>
      <c r="T1529" s="3"/>
      <c r="U1529" s="3"/>
      <c r="V1529" s="3"/>
      <c r="W1529"/>
      <c r="X1529"/>
      <c r="Y1529" s="451"/>
      <c r="Z1529" s="393"/>
      <c r="AA1529" s="3"/>
      <c r="AB1529" s="3"/>
      <c r="AC1529" s="3"/>
      <c r="AD1529" s="3"/>
      <c r="AE1529" s="3"/>
      <c r="AF1529"/>
      <c r="AG1529"/>
      <c r="AH1529"/>
      <c r="AI1529"/>
      <c r="AJ1529"/>
      <c r="AK1529"/>
      <c r="AL1529"/>
      <c r="AM1529"/>
      <c r="AN1529"/>
      <c r="AO1529"/>
      <c r="AP1529"/>
      <c r="BC1529" s="451"/>
      <c r="BL1529" s="4"/>
      <c r="BM1529" s="4"/>
      <c r="CL1529" s="4"/>
      <c r="CM1529" s="4"/>
      <c r="CN1529" s="5"/>
      <c r="CO1529" s="4"/>
    </row>
    <row r="1530" spans="1:93" hidden="1" x14ac:dyDescent="0.2">
      <c r="A1530" s="3"/>
      <c r="B1530" s="3"/>
      <c r="C1530" s="393"/>
      <c r="D1530" s="393"/>
      <c r="E1530" s="393"/>
      <c r="F1530" s="393"/>
      <c r="G1530" s="393"/>
      <c r="H1530" s="393"/>
      <c r="I1530" s="393"/>
      <c r="J1530" s="3"/>
      <c r="K1530" s="3"/>
      <c r="L1530" s="3"/>
      <c r="M1530" s="3"/>
      <c r="N1530" s="3"/>
      <c r="O1530" s="393"/>
      <c r="P1530" s="393"/>
      <c r="Q1530" s="3"/>
      <c r="R1530" s="3"/>
      <c r="S1530" s="3"/>
      <c r="T1530" s="3"/>
      <c r="U1530" s="3"/>
      <c r="V1530" s="3"/>
      <c r="W1530"/>
      <c r="X1530"/>
      <c r="Y1530" s="451"/>
      <c r="Z1530" s="393"/>
      <c r="AA1530" s="3"/>
      <c r="AB1530" s="3"/>
      <c r="AC1530" s="3"/>
      <c r="AD1530" s="3"/>
      <c r="AE1530" s="3"/>
      <c r="AF1530"/>
      <c r="AG1530"/>
      <c r="AH1530"/>
      <c r="AI1530"/>
      <c r="AJ1530"/>
      <c r="AK1530"/>
      <c r="AL1530"/>
      <c r="AM1530"/>
      <c r="AN1530"/>
      <c r="AO1530"/>
      <c r="AP1530"/>
      <c r="BC1530" s="451"/>
      <c r="BL1530" s="4"/>
      <c r="BM1530" s="4"/>
      <c r="CL1530" s="4"/>
      <c r="CM1530" s="4"/>
      <c r="CN1530" s="5"/>
      <c r="CO1530" s="4"/>
    </row>
    <row r="1531" spans="1:93" hidden="1" x14ac:dyDescent="0.2">
      <c r="A1531" s="3"/>
      <c r="B1531" s="3"/>
      <c r="C1531" s="393"/>
      <c r="D1531" s="393"/>
      <c r="E1531" s="393"/>
      <c r="F1531" s="393"/>
      <c r="G1531" s="393"/>
      <c r="H1531" s="393"/>
      <c r="I1531" s="393"/>
      <c r="J1531" s="3"/>
      <c r="K1531" s="3"/>
      <c r="L1531" s="3"/>
      <c r="M1531" s="3"/>
      <c r="N1531" s="3"/>
      <c r="O1531" s="393"/>
      <c r="P1531" s="393"/>
      <c r="Q1531" s="3"/>
      <c r="R1531" s="3"/>
      <c r="S1531" s="3"/>
      <c r="T1531" s="3"/>
      <c r="U1531" s="3"/>
      <c r="V1531" s="3"/>
      <c r="W1531"/>
      <c r="X1531"/>
      <c r="Y1531" s="451"/>
      <c r="Z1531" s="393"/>
      <c r="AA1531" s="3"/>
      <c r="AB1531" s="3"/>
      <c r="AC1531" s="3"/>
      <c r="AD1531" s="3"/>
      <c r="AE1531" s="3"/>
      <c r="AF1531"/>
      <c r="AG1531"/>
      <c r="AH1531"/>
      <c r="AI1531"/>
      <c r="AJ1531"/>
      <c r="AK1531"/>
      <c r="AL1531"/>
      <c r="AM1531"/>
      <c r="AN1531"/>
      <c r="AO1531"/>
      <c r="AP1531"/>
      <c r="BC1531" s="451"/>
      <c r="BL1531" s="4"/>
      <c r="BM1531" s="4"/>
      <c r="CL1531" s="4"/>
      <c r="CM1531" s="4"/>
      <c r="CN1531" s="5"/>
      <c r="CO1531" s="4"/>
    </row>
    <row r="1532" spans="1:93" hidden="1" x14ac:dyDescent="0.2">
      <c r="A1532" s="3"/>
      <c r="B1532" s="3"/>
      <c r="C1532" s="393"/>
      <c r="D1532" s="393"/>
      <c r="E1532" s="393"/>
      <c r="F1532" s="393"/>
      <c r="G1532" s="393"/>
      <c r="H1532" s="393"/>
      <c r="I1532" s="393"/>
      <c r="J1532" s="3"/>
      <c r="K1532" s="3"/>
      <c r="L1532" s="3"/>
      <c r="M1532" s="3"/>
      <c r="N1532" s="3"/>
      <c r="O1532" s="393"/>
      <c r="P1532" s="393"/>
      <c r="Q1532" s="3"/>
      <c r="R1532" s="3"/>
      <c r="S1532" s="3"/>
      <c r="T1532" s="3"/>
      <c r="U1532" s="3"/>
      <c r="V1532" s="3"/>
      <c r="W1532"/>
      <c r="X1532"/>
      <c r="Y1532" s="451"/>
      <c r="Z1532" s="393"/>
      <c r="AA1532" s="3"/>
      <c r="AB1532" s="3"/>
      <c r="AC1532" s="3"/>
      <c r="AD1532" s="3"/>
      <c r="AE1532" s="3"/>
      <c r="AF1532"/>
      <c r="AG1532"/>
      <c r="AH1532"/>
      <c r="AI1532"/>
      <c r="AJ1532"/>
      <c r="AK1532"/>
      <c r="AL1532"/>
      <c r="AM1532"/>
      <c r="AN1532"/>
      <c r="AO1532"/>
      <c r="AP1532"/>
      <c r="BC1532" s="451"/>
      <c r="BL1532" s="4"/>
      <c r="BM1532" s="4"/>
      <c r="CL1532" s="4"/>
      <c r="CM1532" s="4"/>
      <c r="CN1532" s="5"/>
      <c r="CO1532" s="4"/>
    </row>
    <row r="1533" spans="1:93" hidden="1" x14ac:dyDescent="0.2">
      <c r="A1533" s="3"/>
      <c r="B1533" s="3"/>
      <c r="C1533" s="393"/>
      <c r="D1533" s="393"/>
      <c r="E1533" s="393"/>
      <c r="F1533" s="393"/>
      <c r="G1533" s="393"/>
      <c r="H1533" s="393"/>
      <c r="I1533" s="393"/>
      <c r="J1533" s="3"/>
      <c r="K1533" s="3"/>
      <c r="L1533" s="3"/>
      <c r="M1533" s="3"/>
      <c r="N1533" s="3"/>
      <c r="O1533" s="393"/>
      <c r="P1533" s="393"/>
      <c r="Q1533" s="3"/>
      <c r="R1533" s="3"/>
      <c r="S1533" s="3"/>
      <c r="T1533" s="3"/>
      <c r="U1533" s="3"/>
      <c r="V1533" s="3"/>
      <c r="W1533"/>
      <c r="X1533"/>
      <c r="Y1533" s="451"/>
      <c r="Z1533" s="393"/>
      <c r="AA1533" s="3"/>
      <c r="AB1533" s="3"/>
      <c r="AC1533" s="3"/>
      <c r="AD1533" s="3"/>
      <c r="AE1533" s="3"/>
      <c r="AF1533"/>
      <c r="AG1533"/>
      <c r="AH1533"/>
      <c r="AI1533"/>
      <c r="AJ1533"/>
      <c r="AK1533"/>
      <c r="AL1533"/>
      <c r="AM1533"/>
      <c r="AN1533"/>
      <c r="AO1533"/>
      <c r="AP1533"/>
      <c r="BC1533" s="451"/>
      <c r="BL1533" s="4"/>
      <c r="BM1533" s="4"/>
      <c r="CL1533" s="4"/>
      <c r="CM1533" s="4"/>
      <c r="CN1533" s="5"/>
      <c r="CO1533" s="4"/>
    </row>
    <row r="1534" spans="1:93" hidden="1" x14ac:dyDescent="0.2">
      <c r="A1534" s="3"/>
      <c r="B1534" s="3"/>
      <c r="C1534" s="393"/>
      <c r="D1534" s="393"/>
      <c r="E1534" s="393"/>
      <c r="F1534" s="393"/>
      <c r="G1534" s="393"/>
      <c r="H1534" s="393"/>
      <c r="I1534" s="393"/>
      <c r="J1534" s="3"/>
      <c r="K1534" s="3"/>
      <c r="L1534" s="3"/>
      <c r="M1534" s="3"/>
      <c r="N1534" s="3"/>
      <c r="O1534" s="393"/>
      <c r="P1534" s="393"/>
      <c r="Q1534" s="3"/>
      <c r="R1534" s="3"/>
      <c r="S1534" s="3"/>
      <c r="T1534" s="3"/>
      <c r="U1534" s="3"/>
      <c r="V1534" s="3"/>
      <c r="W1534"/>
      <c r="X1534"/>
      <c r="Y1534" s="451"/>
      <c r="Z1534" s="393"/>
      <c r="AA1534" s="3"/>
      <c r="AB1534" s="3"/>
      <c r="AC1534" s="3"/>
      <c r="AD1534" s="3"/>
      <c r="AE1534" s="3"/>
      <c r="AF1534"/>
      <c r="AG1534"/>
      <c r="AH1534"/>
      <c r="AI1534"/>
      <c r="AJ1534"/>
      <c r="AK1534"/>
      <c r="AL1534"/>
      <c r="AM1534"/>
      <c r="AN1534"/>
      <c r="AO1534"/>
      <c r="AP1534"/>
      <c r="BC1534" s="451"/>
      <c r="BL1534" s="4"/>
      <c r="BM1534" s="4"/>
      <c r="CL1534" s="4"/>
      <c r="CM1534" s="4"/>
      <c r="CN1534" s="5"/>
      <c r="CO1534" s="4"/>
    </row>
    <row r="1535" spans="1:93" hidden="1" x14ac:dyDescent="0.2">
      <c r="A1535" s="3"/>
      <c r="B1535" s="3"/>
      <c r="C1535" s="393"/>
      <c r="D1535" s="393"/>
      <c r="E1535" s="393"/>
      <c r="F1535" s="393"/>
      <c r="G1535" s="393"/>
      <c r="H1535" s="393"/>
      <c r="I1535" s="393"/>
      <c r="J1535" s="3"/>
      <c r="K1535" s="3"/>
      <c r="L1535" s="3"/>
      <c r="M1535" s="3"/>
      <c r="N1535" s="3"/>
      <c r="O1535" s="393"/>
      <c r="P1535" s="393"/>
      <c r="Q1535" s="3"/>
      <c r="R1535" s="3"/>
      <c r="S1535" s="3"/>
      <c r="T1535" s="3"/>
      <c r="U1535" s="3"/>
      <c r="V1535" s="3"/>
      <c r="W1535"/>
      <c r="X1535"/>
      <c r="Y1535" s="451"/>
      <c r="Z1535" s="393"/>
      <c r="AA1535" s="3"/>
      <c r="AB1535" s="3"/>
      <c r="AC1535" s="3"/>
      <c r="AD1535" s="3"/>
      <c r="AE1535" s="3"/>
      <c r="AF1535"/>
      <c r="AG1535"/>
      <c r="AH1535"/>
      <c r="AI1535"/>
      <c r="AJ1535"/>
      <c r="AK1535"/>
      <c r="AL1535"/>
      <c r="AM1535"/>
      <c r="AN1535"/>
      <c r="AO1535"/>
      <c r="AP1535"/>
      <c r="BC1535" s="451"/>
      <c r="BL1535" s="4"/>
      <c r="BM1535" s="4"/>
      <c r="CL1535" s="4"/>
      <c r="CM1535" s="4"/>
      <c r="CN1535" s="5"/>
      <c r="CO1535" s="4"/>
    </row>
    <row r="1536" spans="1:93" hidden="1" x14ac:dyDescent="0.2">
      <c r="A1536" s="3"/>
      <c r="B1536" s="3"/>
      <c r="C1536" s="393"/>
      <c r="D1536" s="393"/>
      <c r="E1536" s="393"/>
      <c r="F1536" s="393"/>
      <c r="G1536" s="393"/>
      <c r="H1536" s="393"/>
      <c r="I1536" s="393"/>
      <c r="J1536" s="3"/>
      <c r="K1536" s="3"/>
      <c r="L1536" s="3"/>
      <c r="M1536" s="3"/>
      <c r="N1536" s="3"/>
      <c r="O1536" s="393"/>
      <c r="P1536" s="393"/>
      <c r="Q1536" s="3"/>
      <c r="R1536" s="3"/>
      <c r="S1536" s="3"/>
      <c r="T1536" s="3"/>
      <c r="U1536" s="3"/>
      <c r="V1536" s="3"/>
      <c r="W1536"/>
      <c r="X1536"/>
      <c r="Y1536" s="451"/>
      <c r="Z1536" s="393"/>
      <c r="AA1536" s="3"/>
      <c r="AB1536" s="3"/>
      <c r="AC1536" s="3"/>
      <c r="AD1536" s="3"/>
      <c r="AE1536" s="3"/>
      <c r="AF1536"/>
      <c r="AG1536"/>
      <c r="AH1536"/>
      <c r="AI1536"/>
      <c r="AJ1536"/>
      <c r="AK1536"/>
      <c r="AL1536"/>
      <c r="AM1536"/>
      <c r="AN1536"/>
      <c r="AO1536"/>
      <c r="AP1536"/>
      <c r="BC1536" s="451"/>
      <c r="BL1536" s="4"/>
      <c r="BM1536" s="4"/>
      <c r="CL1536" s="4"/>
      <c r="CM1536" s="4"/>
      <c r="CN1536" s="5"/>
      <c r="CO1536" s="4"/>
    </row>
    <row r="1537" spans="1:93" hidden="1" x14ac:dyDescent="0.2">
      <c r="A1537" s="3"/>
      <c r="B1537" s="3"/>
      <c r="C1537" s="393"/>
      <c r="D1537" s="393"/>
      <c r="E1537" s="393"/>
      <c r="F1537" s="393"/>
      <c r="G1537" s="393"/>
      <c r="H1537" s="393"/>
      <c r="I1537" s="393"/>
      <c r="J1537" s="3"/>
      <c r="K1537" s="3"/>
      <c r="L1537" s="3"/>
      <c r="M1537" s="3"/>
      <c r="N1537" s="3"/>
      <c r="O1537" s="393"/>
      <c r="P1537" s="393"/>
      <c r="Q1537" s="3"/>
      <c r="R1537" s="3"/>
      <c r="S1537" s="3"/>
      <c r="T1537" s="3"/>
      <c r="U1537" s="3"/>
      <c r="V1537" s="3"/>
      <c r="W1537"/>
      <c r="X1537"/>
      <c r="Y1537" s="451"/>
      <c r="Z1537" s="393"/>
      <c r="AA1537" s="3"/>
      <c r="AB1537" s="3"/>
      <c r="AC1537" s="3"/>
      <c r="AD1537" s="3"/>
      <c r="AE1537" s="3"/>
      <c r="AF1537"/>
      <c r="AG1537"/>
      <c r="AH1537"/>
      <c r="AI1537"/>
      <c r="AJ1537"/>
      <c r="AK1537"/>
      <c r="AL1537"/>
      <c r="AM1537"/>
      <c r="AN1537"/>
      <c r="AO1537"/>
      <c r="AP1537"/>
      <c r="BC1537" s="451"/>
      <c r="BL1537" s="4"/>
      <c r="BM1537" s="4"/>
      <c r="CL1537" s="4"/>
      <c r="CM1537" s="4"/>
      <c r="CN1537" s="5"/>
      <c r="CO1537" s="4"/>
    </row>
    <row r="1538" spans="1:93" hidden="1" x14ac:dyDescent="0.2">
      <c r="A1538" s="3"/>
      <c r="B1538" s="3"/>
      <c r="C1538" s="393"/>
      <c r="D1538" s="393"/>
      <c r="E1538" s="393"/>
      <c r="F1538" s="393"/>
      <c r="G1538" s="393"/>
      <c r="H1538" s="393"/>
      <c r="I1538" s="393"/>
      <c r="J1538" s="3"/>
      <c r="K1538" s="3"/>
      <c r="L1538" s="3"/>
      <c r="M1538" s="3"/>
      <c r="N1538" s="3"/>
      <c r="O1538" s="393"/>
      <c r="P1538" s="393"/>
      <c r="Q1538" s="3"/>
      <c r="R1538" s="3"/>
      <c r="S1538" s="3"/>
      <c r="T1538" s="3"/>
      <c r="U1538" s="3"/>
      <c r="V1538" s="3"/>
      <c r="W1538"/>
      <c r="X1538"/>
      <c r="Y1538" s="451"/>
      <c r="Z1538" s="393"/>
      <c r="AA1538" s="3"/>
      <c r="AB1538" s="3"/>
      <c r="AC1538" s="3"/>
      <c r="AD1538" s="3"/>
      <c r="AE1538" s="3"/>
      <c r="AF1538"/>
      <c r="AG1538"/>
      <c r="AH1538"/>
      <c r="AI1538"/>
      <c r="AJ1538"/>
      <c r="AK1538"/>
      <c r="AL1538"/>
      <c r="AM1538"/>
      <c r="AN1538"/>
      <c r="AO1538"/>
      <c r="AP1538"/>
      <c r="BC1538" s="451"/>
      <c r="BL1538" s="4"/>
      <c r="BM1538" s="4"/>
      <c r="CL1538" s="4"/>
      <c r="CM1538" s="4"/>
      <c r="CN1538" s="5"/>
      <c r="CO1538" s="4"/>
    </row>
    <row r="1539" spans="1:93" hidden="1" x14ac:dyDescent="0.2">
      <c r="A1539" s="3"/>
      <c r="B1539" s="3"/>
      <c r="C1539" s="393"/>
      <c r="D1539" s="393"/>
      <c r="E1539" s="393"/>
      <c r="F1539" s="393"/>
      <c r="G1539" s="393"/>
      <c r="H1539" s="393"/>
      <c r="I1539" s="393"/>
      <c r="J1539" s="3"/>
      <c r="K1539" s="3"/>
      <c r="L1539" s="3"/>
      <c r="M1539" s="3"/>
      <c r="N1539" s="3"/>
      <c r="O1539" s="393"/>
      <c r="P1539" s="393"/>
      <c r="Q1539" s="3"/>
      <c r="R1539" s="3"/>
      <c r="S1539" s="3"/>
      <c r="T1539" s="3"/>
      <c r="U1539" s="3"/>
      <c r="V1539" s="3"/>
      <c r="W1539"/>
      <c r="X1539"/>
      <c r="Y1539" s="451"/>
      <c r="Z1539" s="393"/>
      <c r="AA1539" s="3"/>
      <c r="AB1539" s="3"/>
      <c r="AC1539" s="3"/>
      <c r="AD1539" s="3"/>
      <c r="AE1539" s="3"/>
      <c r="AF1539"/>
      <c r="AG1539"/>
      <c r="AH1539"/>
      <c r="AI1539"/>
      <c r="AJ1539"/>
      <c r="AK1539"/>
      <c r="AL1539"/>
      <c r="AM1539"/>
      <c r="AN1539"/>
      <c r="AO1539"/>
      <c r="AP1539"/>
      <c r="BC1539" s="451"/>
      <c r="BL1539" s="4"/>
      <c r="BM1539" s="4"/>
      <c r="CL1539" s="4"/>
      <c r="CM1539" s="4"/>
      <c r="CN1539" s="5"/>
      <c r="CO1539" s="4"/>
    </row>
    <row r="1540" spans="1:93" hidden="1" x14ac:dyDescent="0.2">
      <c r="A1540" s="3"/>
      <c r="B1540" s="3"/>
      <c r="C1540" s="393"/>
      <c r="D1540" s="393"/>
      <c r="E1540" s="393"/>
      <c r="F1540" s="393"/>
      <c r="G1540" s="393"/>
      <c r="H1540" s="393"/>
      <c r="I1540" s="393"/>
      <c r="J1540" s="3"/>
      <c r="K1540" s="3"/>
      <c r="L1540" s="3"/>
      <c r="M1540" s="3"/>
      <c r="N1540" s="3"/>
      <c r="O1540" s="393"/>
      <c r="P1540" s="393"/>
      <c r="Q1540" s="3"/>
      <c r="R1540" s="3"/>
      <c r="S1540" s="3"/>
      <c r="T1540" s="3"/>
      <c r="U1540" s="3"/>
      <c r="V1540" s="3"/>
      <c r="W1540"/>
      <c r="X1540"/>
      <c r="Y1540" s="451"/>
      <c r="Z1540" s="393"/>
      <c r="AA1540" s="3"/>
      <c r="AB1540" s="3"/>
      <c r="AC1540" s="3"/>
      <c r="AD1540" s="3"/>
      <c r="AE1540" s="3"/>
      <c r="AF1540"/>
      <c r="AG1540"/>
      <c r="AH1540"/>
      <c r="AI1540"/>
      <c r="AJ1540"/>
      <c r="AK1540"/>
      <c r="AL1540"/>
      <c r="AM1540"/>
      <c r="AN1540"/>
      <c r="AO1540"/>
      <c r="AP1540"/>
      <c r="BC1540" s="451"/>
      <c r="BL1540" s="4"/>
      <c r="BM1540" s="4"/>
      <c r="CL1540" s="4"/>
      <c r="CM1540" s="4"/>
      <c r="CN1540" s="5"/>
      <c r="CO1540" s="4"/>
    </row>
    <row r="1541" spans="1:93" hidden="1" x14ac:dyDescent="0.2">
      <c r="A1541" s="3"/>
      <c r="B1541" s="3"/>
      <c r="C1541" s="393"/>
      <c r="D1541" s="393"/>
      <c r="E1541" s="393"/>
      <c r="F1541" s="393"/>
      <c r="G1541" s="393"/>
      <c r="H1541" s="393"/>
      <c r="I1541" s="393"/>
      <c r="J1541" s="3"/>
      <c r="K1541" s="3"/>
      <c r="L1541" s="3"/>
      <c r="M1541" s="3"/>
      <c r="N1541" s="3"/>
      <c r="O1541" s="393"/>
      <c r="P1541" s="393"/>
      <c r="Q1541" s="3"/>
      <c r="R1541" s="3"/>
      <c r="S1541" s="3"/>
      <c r="T1541" s="3"/>
      <c r="U1541" s="3"/>
      <c r="V1541" s="3"/>
      <c r="W1541"/>
      <c r="X1541"/>
      <c r="Y1541" s="451"/>
      <c r="Z1541" s="393"/>
      <c r="AA1541" s="3"/>
      <c r="AB1541" s="3"/>
      <c r="AC1541" s="3"/>
      <c r="AD1541" s="3"/>
      <c r="AE1541" s="3"/>
      <c r="AF1541"/>
      <c r="AG1541"/>
      <c r="AH1541"/>
      <c r="AI1541"/>
      <c r="AJ1541"/>
      <c r="AK1541"/>
      <c r="AL1541"/>
      <c r="AM1541"/>
      <c r="AN1541"/>
      <c r="AO1541"/>
      <c r="AP1541"/>
      <c r="BC1541" s="451"/>
      <c r="BL1541" s="4"/>
      <c r="BM1541" s="4"/>
      <c r="CL1541" s="4"/>
      <c r="CM1541" s="4"/>
      <c r="CN1541" s="5"/>
      <c r="CO1541" s="4"/>
    </row>
    <row r="1542" spans="1:93" hidden="1" x14ac:dyDescent="0.2">
      <c r="A1542" s="3"/>
      <c r="B1542" s="3"/>
      <c r="C1542" s="393"/>
      <c r="D1542" s="393"/>
      <c r="E1542" s="393"/>
      <c r="F1542" s="393"/>
      <c r="G1542" s="393"/>
      <c r="H1542" s="393"/>
      <c r="I1542" s="393"/>
      <c r="J1542" s="3"/>
      <c r="K1542" s="3"/>
      <c r="L1542" s="3"/>
      <c r="M1542" s="3"/>
      <c r="N1542" s="3"/>
      <c r="O1542" s="393"/>
      <c r="P1542" s="393"/>
      <c r="Q1542" s="3"/>
      <c r="R1542" s="3"/>
      <c r="S1542" s="3"/>
      <c r="T1542" s="3"/>
      <c r="U1542" s="3"/>
      <c r="V1542" s="3"/>
      <c r="W1542"/>
      <c r="X1542"/>
      <c r="Y1542" s="451"/>
      <c r="Z1542" s="393"/>
      <c r="AA1542" s="3"/>
      <c r="AB1542" s="3"/>
      <c r="AC1542" s="3"/>
      <c r="AD1542" s="3"/>
      <c r="AE1542" s="3"/>
      <c r="AF1542"/>
      <c r="AG1542"/>
      <c r="AH1542"/>
      <c r="AI1542"/>
      <c r="AJ1542"/>
      <c r="AK1542"/>
      <c r="AL1542"/>
      <c r="AM1542"/>
      <c r="AN1542"/>
      <c r="AO1542"/>
      <c r="AP1542"/>
      <c r="BC1542" s="451"/>
      <c r="BL1542" s="4"/>
      <c r="BM1542" s="4"/>
      <c r="CL1542" s="4"/>
      <c r="CM1542" s="4"/>
      <c r="CN1542" s="5"/>
      <c r="CO1542" s="4"/>
    </row>
    <row r="1543" spans="1:93" hidden="1" x14ac:dyDescent="0.2">
      <c r="A1543" s="3"/>
      <c r="B1543" s="3"/>
      <c r="C1543" s="393"/>
      <c r="D1543" s="393"/>
      <c r="E1543" s="393"/>
      <c r="F1543" s="393"/>
      <c r="G1543" s="393"/>
      <c r="H1543" s="393"/>
      <c r="I1543" s="393"/>
      <c r="J1543" s="3"/>
      <c r="K1543" s="3"/>
      <c r="L1543" s="3"/>
      <c r="M1543" s="3"/>
      <c r="N1543" s="3"/>
      <c r="O1543" s="393"/>
      <c r="P1543" s="393"/>
      <c r="Q1543" s="3"/>
      <c r="R1543" s="3"/>
      <c r="S1543" s="3"/>
      <c r="T1543" s="3"/>
      <c r="U1543" s="3"/>
      <c r="V1543" s="3"/>
      <c r="W1543"/>
      <c r="X1543"/>
      <c r="Y1543" s="451"/>
      <c r="Z1543" s="393"/>
      <c r="AA1543" s="3"/>
      <c r="AB1543" s="3"/>
      <c r="AC1543" s="3"/>
      <c r="AD1543" s="3"/>
      <c r="AE1543" s="3"/>
      <c r="AF1543"/>
      <c r="AG1543"/>
      <c r="AH1543"/>
      <c r="AI1543"/>
      <c r="AJ1543"/>
      <c r="AK1543"/>
      <c r="AL1543"/>
      <c r="AM1543"/>
      <c r="AN1543"/>
      <c r="AO1543"/>
      <c r="AP1543"/>
      <c r="BC1543" s="451"/>
      <c r="BL1543" s="4"/>
      <c r="BM1543" s="4"/>
      <c r="CL1543" s="4"/>
      <c r="CM1543" s="4"/>
      <c r="CN1543" s="5"/>
      <c r="CO1543" s="4"/>
    </row>
    <row r="1544" spans="1:93" hidden="1" x14ac:dyDescent="0.2">
      <c r="A1544" s="3"/>
      <c r="B1544" s="3"/>
      <c r="C1544" s="393"/>
      <c r="D1544" s="393"/>
      <c r="E1544" s="393"/>
      <c r="F1544" s="393"/>
      <c r="G1544" s="393"/>
      <c r="H1544" s="393"/>
      <c r="I1544" s="393"/>
      <c r="J1544" s="3"/>
      <c r="K1544" s="3"/>
      <c r="L1544" s="3"/>
      <c r="M1544" s="3"/>
      <c r="N1544" s="3"/>
      <c r="O1544" s="393"/>
      <c r="P1544" s="393"/>
      <c r="Q1544" s="3"/>
      <c r="R1544" s="3"/>
      <c r="S1544" s="3"/>
      <c r="T1544" s="3"/>
      <c r="U1544" s="3"/>
      <c r="V1544" s="3"/>
      <c r="W1544"/>
      <c r="X1544"/>
      <c r="Y1544" s="451"/>
      <c r="Z1544" s="393"/>
      <c r="AA1544" s="3"/>
      <c r="AB1544" s="3"/>
      <c r="AC1544" s="3"/>
      <c r="AD1544" s="3"/>
      <c r="AE1544" s="3"/>
      <c r="AF1544"/>
      <c r="AG1544"/>
      <c r="AH1544"/>
      <c r="AI1544"/>
      <c r="AJ1544"/>
      <c r="AK1544"/>
      <c r="AL1544"/>
      <c r="AM1544"/>
      <c r="AN1544"/>
      <c r="AO1544"/>
      <c r="AP1544"/>
      <c r="BC1544" s="451"/>
      <c r="BL1544" s="4"/>
      <c r="BM1544" s="4"/>
      <c r="CL1544" s="4"/>
      <c r="CM1544" s="4"/>
      <c r="CN1544" s="5"/>
      <c r="CO1544" s="4"/>
    </row>
    <row r="1545" spans="1:93" hidden="1" x14ac:dyDescent="0.2">
      <c r="A1545" s="3"/>
      <c r="B1545" s="3"/>
      <c r="C1545" s="393"/>
      <c r="D1545" s="393"/>
      <c r="E1545" s="393"/>
      <c r="F1545" s="393"/>
      <c r="G1545" s="393"/>
      <c r="H1545" s="393"/>
      <c r="I1545" s="393"/>
      <c r="J1545" s="3"/>
      <c r="K1545" s="3"/>
      <c r="L1545" s="3"/>
      <c r="M1545" s="3"/>
      <c r="N1545" s="3"/>
      <c r="O1545" s="393"/>
      <c r="P1545" s="393"/>
      <c r="Q1545" s="3"/>
      <c r="R1545" s="3"/>
      <c r="S1545" s="3"/>
      <c r="T1545" s="3"/>
      <c r="U1545" s="3"/>
      <c r="V1545" s="3"/>
      <c r="W1545"/>
      <c r="X1545"/>
      <c r="Y1545" s="451"/>
      <c r="Z1545" s="393"/>
      <c r="AA1545" s="3"/>
      <c r="AB1545" s="3"/>
      <c r="AC1545" s="3"/>
      <c r="AD1545" s="3"/>
      <c r="AE1545" s="3"/>
      <c r="AF1545"/>
      <c r="AG1545"/>
      <c r="AH1545"/>
      <c r="AI1545"/>
      <c r="AJ1545"/>
      <c r="AK1545"/>
      <c r="AL1545"/>
      <c r="AM1545"/>
      <c r="AN1545"/>
      <c r="AO1545"/>
      <c r="AP1545"/>
      <c r="BC1545" s="451"/>
      <c r="BL1545" s="4"/>
      <c r="BM1545" s="4"/>
      <c r="CL1545" s="4"/>
      <c r="CM1545" s="4"/>
      <c r="CN1545" s="5"/>
      <c r="CO1545" s="4"/>
    </row>
    <row r="1546" spans="1:93" hidden="1" x14ac:dyDescent="0.2">
      <c r="A1546" s="3"/>
      <c r="B1546" s="3"/>
      <c r="C1546" s="393"/>
      <c r="D1546" s="393"/>
      <c r="E1546" s="393"/>
      <c r="F1546" s="393"/>
      <c r="G1546" s="393"/>
      <c r="H1546" s="393"/>
      <c r="I1546" s="393"/>
      <c r="J1546" s="3"/>
      <c r="K1546" s="3"/>
      <c r="L1546" s="3"/>
      <c r="M1546" s="3"/>
      <c r="N1546" s="3"/>
      <c r="O1546" s="393"/>
      <c r="P1546" s="393"/>
      <c r="Q1546" s="3"/>
      <c r="R1546" s="3"/>
      <c r="S1546" s="3"/>
      <c r="T1546" s="3"/>
      <c r="U1546" s="3"/>
      <c r="V1546" s="3"/>
      <c r="W1546"/>
      <c r="X1546"/>
      <c r="Y1546" s="451"/>
      <c r="Z1546" s="393"/>
      <c r="AA1546" s="3"/>
      <c r="AB1546" s="3"/>
      <c r="AC1546" s="3"/>
      <c r="AD1546" s="3"/>
      <c r="AE1546" s="3"/>
      <c r="AF1546"/>
      <c r="AG1546"/>
      <c r="AH1546"/>
      <c r="AI1546"/>
      <c r="AJ1546"/>
      <c r="AK1546"/>
      <c r="AL1546"/>
      <c r="AM1546"/>
      <c r="AN1546"/>
      <c r="AO1546"/>
      <c r="AP1546"/>
      <c r="BC1546" s="451"/>
      <c r="BL1546" s="4"/>
      <c r="BM1546" s="4"/>
      <c r="CL1546" s="4"/>
      <c r="CM1546" s="4"/>
      <c r="CN1546" s="5"/>
      <c r="CO1546" s="4"/>
    </row>
    <row r="1547" spans="1:93" hidden="1" x14ac:dyDescent="0.2">
      <c r="A1547" s="3"/>
      <c r="B1547" s="3"/>
      <c r="C1547" s="393"/>
      <c r="D1547" s="393"/>
      <c r="E1547" s="393"/>
      <c r="F1547" s="393"/>
      <c r="G1547" s="393"/>
      <c r="H1547" s="393"/>
      <c r="I1547" s="393"/>
      <c r="J1547" s="3"/>
      <c r="K1547" s="3"/>
      <c r="L1547" s="3"/>
      <c r="M1547" s="3"/>
      <c r="N1547" s="3"/>
      <c r="O1547" s="393"/>
      <c r="P1547" s="393"/>
      <c r="Q1547" s="3"/>
      <c r="R1547" s="3"/>
      <c r="S1547" s="3"/>
      <c r="T1547" s="3"/>
      <c r="U1547" s="3"/>
      <c r="V1547" s="3"/>
      <c r="W1547"/>
      <c r="X1547"/>
      <c r="Y1547" s="451"/>
      <c r="Z1547" s="393"/>
      <c r="AA1547" s="3"/>
      <c r="AB1547" s="3"/>
      <c r="AC1547" s="3"/>
      <c r="AD1547" s="3"/>
      <c r="AE1547" s="3"/>
      <c r="AF1547"/>
      <c r="AG1547"/>
      <c r="AH1547"/>
      <c r="AI1547"/>
      <c r="AJ1547"/>
      <c r="AK1547"/>
      <c r="AL1547"/>
      <c r="AM1547"/>
      <c r="AN1547"/>
      <c r="AO1547"/>
      <c r="AP1547"/>
      <c r="BC1547" s="451"/>
      <c r="BL1547" s="4"/>
      <c r="BM1547" s="4"/>
      <c r="CL1547" s="4"/>
      <c r="CM1547" s="4"/>
      <c r="CN1547" s="5"/>
      <c r="CO1547" s="4"/>
    </row>
    <row r="1548" spans="1:93" hidden="1" x14ac:dyDescent="0.2">
      <c r="A1548" s="3"/>
      <c r="B1548" s="3"/>
      <c r="C1548" s="393"/>
      <c r="D1548" s="393"/>
      <c r="E1548" s="393"/>
      <c r="F1548" s="393"/>
      <c r="G1548" s="393"/>
      <c r="H1548" s="393"/>
      <c r="I1548" s="393"/>
      <c r="J1548" s="3"/>
      <c r="K1548" s="3"/>
      <c r="L1548" s="3"/>
      <c r="M1548" s="3"/>
      <c r="N1548" s="3"/>
      <c r="O1548" s="393"/>
      <c r="P1548" s="393"/>
      <c r="Q1548" s="3"/>
      <c r="R1548" s="3"/>
      <c r="S1548" s="3"/>
      <c r="T1548" s="3"/>
      <c r="U1548" s="3"/>
      <c r="V1548" s="3"/>
      <c r="W1548"/>
      <c r="X1548"/>
      <c r="Y1548" s="451"/>
      <c r="Z1548" s="393"/>
      <c r="AA1548" s="3"/>
      <c r="AB1548" s="3"/>
      <c r="AC1548" s="3"/>
      <c r="AD1548" s="3"/>
      <c r="AE1548" s="3"/>
      <c r="AF1548"/>
      <c r="AG1548"/>
      <c r="AH1548"/>
      <c r="AI1548"/>
      <c r="AJ1548"/>
      <c r="AK1548"/>
      <c r="AL1548"/>
      <c r="AM1548"/>
      <c r="AN1548"/>
      <c r="AO1548"/>
      <c r="AP1548"/>
      <c r="BC1548" s="451"/>
      <c r="BL1548" s="4"/>
      <c r="BM1548" s="4"/>
      <c r="CL1548" s="4"/>
      <c r="CM1548" s="4"/>
      <c r="CN1548" s="5"/>
      <c r="CO1548" s="4"/>
    </row>
    <row r="1549" spans="1:93" hidden="1" x14ac:dyDescent="0.2">
      <c r="A1549" s="3"/>
      <c r="B1549" s="3"/>
      <c r="C1549" s="393"/>
      <c r="D1549" s="393"/>
      <c r="E1549" s="393"/>
      <c r="F1549" s="393"/>
      <c r="G1549" s="393"/>
      <c r="H1549" s="393"/>
      <c r="I1549" s="393"/>
      <c r="J1549" s="3"/>
      <c r="K1549" s="3"/>
      <c r="L1549" s="3"/>
      <c r="M1549" s="3"/>
      <c r="N1549" s="3"/>
      <c r="O1549" s="393"/>
      <c r="P1549" s="393"/>
      <c r="Q1549" s="3"/>
      <c r="R1549" s="3"/>
      <c r="S1549" s="3"/>
      <c r="T1549" s="3"/>
      <c r="U1549" s="3"/>
      <c r="V1549" s="3"/>
      <c r="W1549"/>
      <c r="X1549"/>
      <c r="Y1549" s="451"/>
      <c r="Z1549" s="393"/>
      <c r="AA1549" s="3"/>
      <c r="AB1549" s="3"/>
      <c r="AC1549" s="3"/>
      <c r="AD1549" s="3"/>
      <c r="AE1549" s="3"/>
      <c r="AF1549"/>
      <c r="AG1549"/>
      <c r="AH1549"/>
      <c r="AI1549"/>
      <c r="AJ1549"/>
      <c r="AK1549"/>
      <c r="AL1549"/>
      <c r="AM1549"/>
      <c r="AN1549"/>
      <c r="AO1549"/>
      <c r="AP1549"/>
      <c r="BC1549" s="451"/>
      <c r="BL1549" s="4"/>
      <c r="BM1549" s="4"/>
      <c r="CL1549" s="4"/>
      <c r="CM1549" s="4"/>
      <c r="CN1549" s="5"/>
      <c r="CO1549" s="4"/>
    </row>
    <row r="1550" spans="1:93" hidden="1" x14ac:dyDescent="0.2">
      <c r="A1550" s="3"/>
      <c r="B1550" s="3"/>
      <c r="C1550" s="393"/>
      <c r="D1550" s="393"/>
      <c r="E1550" s="393"/>
      <c r="F1550" s="393"/>
      <c r="G1550" s="393"/>
      <c r="H1550" s="393"/>
      <c r="I1550" s="393"/>
      <c r="J1550" s="3"/>
      <c r="K1550" s="3"/>
      <c r="L1550" s="3"/>
      <c r="M1550" s="3"/>
      <c r="N1550" s="3"/>
      <c r="O1550" s="393"/>
      <c r="P1550" s="393"/>
      <c r="Q1550" s="3"/>
      <c r="R1550" s="3"/>
      <c r="S1550" s="3"/>
      <c r="T1550" s="3"/>
      <c r="U1550" s="3"/>
      <c r="V1550" s="3"/>
      <c r="W1550"/>
      <c r="X1550"/>
      <c r="Y1550" s="451"/>
      <c r="Z1550" s="393"/>
      <c r="AA1550" s="3"/>
      <c r="AB1550" s="3"/>
      <c r="AC1550" s="3"/>
      <c r="AD1550" s="3"/>
      <c r="AE1550" s="3"/>
      <c r="AF1550"/>
      <c r="AG1550"/>
      <c r="AH1550"/>
      <c r="AI1550"/>
      <c r="AJ1550"/>
      <c r="AK1550"/>
      <c r="AL1550"/>
      <c r="AM1550"/>
      <c r="AN1550"/>
      <c r="AO1550"/>
      <c r="AP1550"/>
      <c r="BC1550" s="451"/>
      <c r="BL1550" s="4"/>
      <c r="BM1550" s="4"/>
      <c r="CL1550" s="4"/>
      <c r="CM1550" s="4"/>
      <c r="CN1550" s="5"/>
      <c r="CO1550" s="4"/>
    </row>
    <row r="1551" spans="1:93" hidden="1" x14ac:dyDescent="0.2">
      <c r="A1551" s="3"/>
      <c r="B1551" s="3"/>
      <c r="C1551" s="393"/>
      <c r="D1551" s="393"/>
      <c r="E1551" s="393"/>
      <c r="F1551" s="393"/>
      <c r="G1551" s="393"/>
      <c r="H1551" s="393"/>
      <c r="I1551" s="393"/>
      <c r="J1551" s="3"/>
      <c r="K1551" s="3"/>
      <c r="L1551" s="3"/>
      <c r="M1551" s="3"/>
      <c r="N1551" s="3"/>
      <c r="O1551" s="393"/>
      <c r="P1551" s="393"/>
      <c r="Q1551" s="3"/>
      <c r="R1551" s="3"/>
      <c r="S1551" s="3"/>
      <c r="T1551" s="3"/>
      <c r="U1551" s="3"/>
      <c r="V1551" s="3"/>
      <c r="W1551"/>
      <c r="X1551"/>
      <c r="Y1551" s="451"/>
      <c r="Z1551" s="393"/>
      <c r="AA1551" s="3"/>
      <c r="AB1551" s="3"/>
      <c r="AC1551" s="3"/>
      <c r="AD1551" s="3"/>
      <c r="AE1551" s="3"/>
      <c r="AF1551"/>
      <c r="AG1551"/>
      <c r="AH1551"/>
      <c r="AI1551"/>
      <c r="AJ1551"/>
      <c r="AK1551"/>
      <c r="AL1551"/>
      <c r="AM1551"/>
      <c r="AN1551"/>
      <c r="AO1551"/>
      <c r="AP1551"/>
      <c r="BC1551" s="451"/>
      <c r="BL1551" s="4"/>
      <c r="BM1551" s="4"/>
      <c r="CL1551" s="4"/>
      <c r="CM1551" s="4"/>
      <c r="CN1551" s="5"/>
      <c r="CO1551" s="4"/>
    </row>
    <row r="1552" spans="1:93" hidden="1" x14ac:dyDescent="0.2">
      <c r="A1552" s="3"/>
      <c r="B1552" s="3"/>
      <c r="C1552" s="393"/>
      <c r="D1552" s="393"/>
      <c r="E1552" s="393"/>
      <c r="F1552" s="393"/>
      <c r="G1552" s="393"/>
      <c r="H1552" s="393"/>
      <c r="I1552" s="393"/>
      <c r="J1552" s="3"/>
      <c r="K1552" s="3"/>
      <c r="L1552" s="3"/>
      <c r="M1552" s="3"/>
      <c r="N1552" s="3"/>
      <c r="O1552" s="393"/>
      <c r="P1552" s="393"/>
      <c r="Q1552" s="3"/>
      <c r="R1552" s="3"/>
      <c r="S1552" s="3"/>
      <c r="T1552" s="3"/>
      <c r="U1552" s="3"/>
      <c r="V1552" s="3"/>
      <c r="W1552"/>
      <c r="X1552"/>
      <c r="Y1552" s="451"/>
      <c r="Z1552" s="393"/>
      <c r="AA1552" s="3"/>
      <c r="AB1552" s="3"/>
      <c r="AC1552" s="3"/>
      <c r="AD1552" s="3"/>
      <c r="AE1552" s="3"/>
      <c r="AF1552"/>
      <c r="AG1552"/>
      <c r="AH1552"/>
      <c r="AI1552"/>
      <c r="AJ1552"/>
      <c r="AK1552"/>
      <c r="AL1552"/>
      <c r="AM1552"/>
      <c r="AN1552"/>
      <c r="AO1552"/>
      <c r="AP1552"/>
      <c r="BC1552" s="451"/>
      <c r="BL1552" s="4"/>
      <c r="BM1552" s="4"/>
      <c r="CL1552" s="4"/>
      <c r="CM1552" s="4"/>
      <c r="CN1552" s="5"/>
      <c r="CO1552" s="4"/>
    </row>
    <row r="1553" spans="1:93" hidden="1" x14ac:dyDescent="0.2">
      <c r="A1553" s="3"/>
      <c r="B1553" s="3"/>
      <c r="C1553" s="393"/>
      <c r="D1553" s="393"/>
      <c r="E1553" s="393"/>
      <c r="F1553" s="393"/>
      <c r="G1553" s="393"/>
      <c r="H1553" s="393"/>
      <c r="I1553" s="393"/>
      <c r="J1553" s="3"/>
      <c r="K1553" s="3"/>
      <c r="L1553" s="3"/>
      <c r="M1553" s="3"/>
      <c r="N1553" s="3"/>
      <c r="O1553" s="393"/>
      <c r="P1553" s="393"/>
      <c r="Q1553" s="3"/>
      <c r="R1553" s="3"/>
      <c r="S1553" s="3"/>
      <c r="T1553" s="3"/>
      <c r="U1553" s="3"/>
      <c r="V1553" s="3"/>
      <c r="W1553"/>
      <c r="X1553"/>
      <c r="Y1553" s="451"/>
      <c r="Z1553" s="393"/>
      <c r="AA1553" s="3"/>
      <c r="AB1553" s="3"/>
      <c r="AC1553" s="3"/>
      <c r="AD1553" s="3"/>
      <c r="AE1553" s="3"/>
      <c r="AF1553"/>
      <c r="AG1553"/>
      <c r="AH1553"/>
      <c r="AI1553"/>
      <c r="AJ1553"/>
      <c r="AK1553"/>
      <c r="AL1553"/>
      <c r="AM1553"/>
      <c r="AN1553"/>
      <c r="AO1553"/>
      <c r="AP1553"/>
      <c r="BC1553" s="451"/>
      <c r="BL1553" s="4"/>
      <c r="BM1553" s="4"/>
      <c r="CL1553" s="4"/>
      <c r="CM1553" s="4"/>
      <c r="CN1553" s="5"/>
      <c r="CO1553" s="4"/>
    </row>
    <row r="1554" spans="1:93" hidden="1" x14ac:dyDescent="0.2">
      <c r="A1554" s="3"/>
      <c r="B1554" s="3"/>
      <c r="C1554" s="393"/>
      <c r="D1554" s="393"/>
      <c r="E1554" s="393"/>
      <c r="F1554" s="393"/>
      <c r="G1554" s="393"/>
      <c r="H1554" s="393"/>
      <c r="I1554" s="393"/>
      <c r="J1554" s="3"/>
      <c r="K1554" s="3"/>
      <c r="L1554" s="3"/>
      <c r="M1554" s="3"/>
      <c r="N1554" s="3"/>
      <c r="O1554" s="393"/>
      <c r="P1554" s="393"/>
      <c r="Q1554" s="3"/>
      <c r="R1554" s="3"/>
      <c r="S1554" s="3"/>
      <c r="T1554" s="3"/>
      <c r="U1554" s="3"/>
      <c r="V1554" s="3"/>
      <c r="W1554"/>
      <c r="X1554"/>
      <c r="Y1554" s="451"/>
      <c r="Z1554" s="393"/>
      <c r="AA1554" s="3"/>
      <c r="AB1554" s="3"/>
      <c r="AC1554" s="3"/>
      <c r="AD1554" s="3"/>
      <c r="AE1554" s="3"/>
      <c r="AF1554"/>
      <c r="AG1554"/>
      <c r="AH1554"/>
      <c r="AI1554"/>
      <c r="AJ1554"/>
      <c r="AK1554"/>
      <c r="AL1554"/>
      <c r="AM1554"/>
      <c r="AN1554"/>
      <c r="AO1554"/>
      <c r="AP1554"/>
      <c r="BC1554" s="451"/>
      <c r="BL1554" s="4"/>
      <c r="BM1554" s="4"/>
      <c r="CL1554" s="4"/>
      <c r="CM1554" s="4"/>
      <c r="CN1554" s="5"/>
      <c r="CO1554" s="4"/>
    </row>
    <row r="1555" spans="1:93" hidden="1" x14ac:dyDescent="0.2">
      <c r="A1555" s="3"/>
      <c r="B1555" s="3"/>
      <c r="C1555" s="393"/>
      <c r="D1555" s="393"/>
      <c r="E1555" s="393"/>
      <c r="F1555" s="393"/>
      <c r="G1555" s="393"/>
      <c r="H1555" s="393"/>
      <c r="I1555" s="393"/>
      <c r="J1555" s="3"/>
      <c r="K1555" s="3"/>
      <c r="L1555" s="3"/>
      <c r="M1555" s="3"/>
      <c r="N1555" s="3"/>
      <c r="O1555" s="393"/>
      <c r="P1555" s="393"/>
      <c r="Q1555" s="3"/>
      <c r="R1555" s="3"/>
      <c r="S1555" s="3"/>
      <c r="T1555" s="3"/>
      <c r="U1555" s="3"/>
      <c r="V1555" s="3"/>
      <c r="W1555"/>
      <c r="X1555"/>
      <c r="Y1555" s="451"/>
      <c r="Z1555" s="393"/>
      <c r="AA1555" s="3"/>
      <c r="AB1555" s="3"/>
      <c r="AC1555" s="3"/>
      <c r="AD1555" s="3"/>
      <c r="AE1555" s="3"/>
      <c r="AF1555"/>
      <c r="AG1555"/>
      <c r="AH1555"/>
      <c r="AI1555"/>
      <c r="AJ1555"/>
      <c r="AK1555"/>
      <c r="AL1555"/>
      <c r="AM1555"/>
      <c r="AN1555"/>
      <c r="AO1555"/>
      <c r="AP1555"/>
      <c r="BC1555" s="451"/>
      <c r="BL1555" s="4"/>
      <c r="BM1555" s="4"/>
      <c r="CL1555" s="4"/>
      <c r="CM1555" s="4"/>
      <c r="CN1555" s="5"/>
      <c r="CO1555" s="4"/>
    </row>
    <row r="1556" spans="1:93" hidden="1" x14ac:dyDescent="0.2">
      <c r="A1556" s="3"/>
      <c r="B1556" s="3"/>
      <c r="C1556" s="393"/>
      <c r="D1556" s="393"/>
      <c r="E1556" s="393"/>
      <c r="F1556" s="393"/>
      <c r="G1556" s="393"/>
      <c r="H1556" s="393"/>
      <c r="I1556" s="393"/>
      <c r="J1556" s="3"/>
      <c r="K1556" s="3"/>
      <c r="L1556" s="3"/>
      <c r="M1556" s="3"/>
      <c r="N1556" s="3"/>
      <c r="O1556" s="393"/>
      <c r="P1556" s="393"/>
      <c r="Q1556" s="3"/>
      <c r="R1556" s="3"/>
      <c r="S1556" s="3"/>
      <c r="T1556" s="3"/>
      <c r="U1556" s="3"/>
      <c r="V1556" s="3"/>
      <c r="W1556"/>
      <c r="X1556"/>
      <c r="Y1556" s="451"/>
      <c r="Z1556" s="393"/>
      <c r="AA1556" s="3"/>
      <c r="AB1556" s="3"/>
      <c r="AC1556" s="3"/>
      <c r="AD1556" s="3"/>
      <c r="AE1556" s="3"/>
      <c r="AF1556"/>
      <c r="AG1556"/>
      <c r="AH1556"/>
      <c r="AI1556"/>
      <c r="AJ1556"/>
      <c r="AK1556"/>
      <c r="AL1556"/>
      <c r="AM1556"/>
      <c r="AN1556"/>
      <c r="AO1556"/>
      <c r="AP1556"/>
      <c r="BC1556" s="451"/>
      <c r="BL1556" s="4"/>
      <c r="BM1556" s="4"/>
      <c r="CL1556" s="4"/>
      <c r="CM1556" s="4"/>
      <c r="CN1556" s="5"/>
      <c r="CO1556" s="4"/>
    </row>
    <row r="1557" spans="1:93" hidden="1" x14ac:dyDescent="0.2">
      <c r="A1557" s="3"/>
      <c r="B1557" s="3"/>
      <c r="C1557" s="393"/>
      <c r="D1557" s="393"/>
      <c r="E1557" s="393"/>
      <c r="F1557" s="393"/>
      <c r="G1557" s="393"/>
      <c r="H1557" s="393"/>
      <c r="I1557" s="393"/>
      <c r="J1557" s="3"/>
      <c r="K1557" s="3"/>
      <c r="L1557" s="3"/>
      <c r="M1557" s="3"/>
      <c r="N1557" s="3"/>
      <c r="O1557" s="393"/>
      <c r="P1557" s="393"/>
      <c r="Q1557" s="3"/>
      <c r="R1557" s="3"/>
      <c r="S1557" s="3"/>
      <c r="T1557" s="3"/>
      <c r="U1557" s="3"/>
      <c r="V1557" s="3"/>
      <c r="W1557"/>
      <c r="X1557"/>
      <c r="Y1557" s="451"/>
      <c r="Z1557" s="393"/>
      <c r="AA1557" s="3"/>
      <c r="AB1557" s="3"/>
      <c r="AC1557" s="3"/>
      <c r="AD1557" s="3"/>
      <c r="AE1557" s="3"/>
      <c r="AF1557"/>
      <c r="AG1557"/>
      <c r="AH1557"/>
      <c r="AI1557"/>
      <c r="AJ1557"/>
      <c r="AK1557"/>
      <c r="AL1557"/>
      <c r="AM1557"/>
      <c r="AN1557"/>
      <c r="AO1557"/>
      <c r="AP1557"/>
      <c r="BC1557" s="451"/>
      <c r="BL1557" s="4"/>
      <c r="BM1557" s="4"/>
      <c r="CL1557" s="4"/>
      <c r="CM1557" s="4"/>
      <c r="CN1557" s="5"/>
      <c r="CO1557" s="4"/>
    </row>
    <row r="1558" spans="1:93" hidden="1" x14ac:dyDescent="0.2">
      <c r="A1558" s="3"/>
      <c r="B1558" s="3"/>
      <c r="C1558" s="393"/>
      <c r="D1558" s="393"/>
      <c r="E1558" s="393"/>
      <c r="F1558" s="393"/>
      <c r="G1558" s="393"/>
      <c r="H1558" s="393"/>
      <c r="I1558" s="393"/>
      <c r="J1558" s="3"/>
      <c r="K1558" s="3"/>
      <c r="L1558" s="3"/>
      <c r="M1558" s="3"/>
      <c r="N1558" s="3"/>
      <c r="O1558" s="393"/>
      <c r="P1558" s="393"/>
      <c r="Q1558" s="3"/>
      <c r="R1558" s="3"/>
      <c r="S1558" s="3"/>
      <c r="T1558" s="3"/>
      <c r="U1558" s="3"/>
      <c r="V1558" s="3"/>
      <c r="W1558"/>
      <c r="X1558"/>
      <c r="Y1558" s="451"/>
      <c r="Z1558" s="393"/>
      <c r="AA1558" s="3"/>
      <c r="AB1558" s="3"/>
      <c r="AC1558" s="3"/>
      <c r="AD1558" s="3"/>
      <c r="AE1558" s="3"/>
      <c r="AF1558"/>
      <c r="AG1558"/>
      <c r="AH1558"/>
      <c r="AI1558"/>
      <c r="AJ1558"/>
      <c r="AK1558"/>
      <c r="AL1558"/>
      <c r="AM1558"/>
      <c r="AN1558"/>
      <c r="AO1558"/>
      <c r="AP1558"/>
      <c r="BC1558" s="451"/>
      <c r="BL1558" s="4"/>
      <c r="BM1558" s="4"/>
      <c r="CL1558" s="4"/>
      <c r="CM1558" s="4"/>
      <c r="CN1558" s="5"/>
      <c r="CO1558" s="4"/>
    </row>
    <row r="1559" spans="1:93" hidden="1" x14ac:dyDescent="0.2">
      <c r="A1559" s="3"/>
      <c r="B1559" s="3"/>
      <c r="C1559" s="393"/>
      <c r="D1559" s="393"/>
      <c r="E1559" s="393"/>
      <c r="F1559" s="393"/>
      <c r="G1559" s="393"/>
      <c r="H1559" s="393"/>
      <c r="I1559" s="393"/>
      <c r="J1559" s="3"/>
      <c r="K1559" s="3"/>
      <c r="L1559" s="3"/>
      <c r="M1559" s="3"/>
      <c r="N1559" s="3"/>
      <c r="O1559" s="393"/>
      <c r="P1559" s="393"/>
      <c r="Q1559" s="3"/>
      <c r="R1559" s="3"/>
      <c r="S1559" s="3"/>
      <c r="T1559" s="3"/>
      <c r="U1559" s="3"/>
      <c r="V1559" s="3"/>
      <c r="W1559"/>
      <c r="X1559"/>
      <c r="Y1559" s="451"/>
      <c r="Z1559" s="393"/>
      <c r="AA1559" s="3"/>
      <c r="AB1559" s="3"/>
      <c r="AC1559" s="3"/>
      <c r="AD1559" s="3"/>
      <c r="AE1559" s="3"/>
      <c r="AF1559"/>
      <c r="AG1559"/>
      <c r="AH1559"/>
      <c r="AI1559"/>
      <c r="AJ1559"/>
      <c r="AK1559"/>
      <c r="AL1559"/>
      <c r="AM1559"/>
      <c r="AN1559"/>
      <c r="AO1559"/>
      <c r="AP1559"/>
      <c r="BC1559" s="451"/>
      <c r="BL1559" s="4"/>
      <c r="BM1559" s="4"/>
      <c r="CL1559" s="4"/>
      <c r="CM1559" s="4"/>
      <c r="CN1559" s="5"/>
      <c r="CO1559" s="4"/>
    </row>
    <row r="1560" spans="1:93" hidden="1" x14ac:dyDescent="0.2">
      <c r="A1560" s="3"/>
      <c r="B1560" s="3"/>
      <c r="C1560" s="393"/>
      <c r="D1560" s="393"/>
      <c r="E1560" s="393"/>
      <c r="F1560" s="393"/>
      <c r="G1560" s="393"/>
      <c r="H1560" s="393"/>
      <c r="I1560" s="393"/>
      <c r="J1560" s="3"/>
      <c r="K1560" s="3"/>
      <c r="L1560" s="3"/>
      <c r="M1560" s="3"/>
      <c r="N1560" s="3"/>
      <c r="O1560" s="393"/>
      <c r="P1560" s="393"/>
      <c r="Q1560" s="3"/>
      <c r="R1560" s="3"/>
      <c r="S1560" s="3"/>
      <c r="T1560" s="3"/>
      <c r="U1560" s="3"/>
      <c r="V1560" s="3"/>
      <c r="W1560"/>
      <c r="X1560"/>
      <c r="Y1560" s="451"/>
      <c r="Z1560" s="393"/>
      <c r="AA1560" s="3"/>
      <c r="AB1560" s="3"/>
      <c r="AC1560" s="3"/>
      <c r="AD1560" s="3"/>
      <c r="AE1560" s="3"/>
      <c r="AF1560"/>
      <c r="AG1560"/>
      <c r="AH1560"/>
      <c r="AI1560"/>
      <c r="AJ1560"/>
      <c r="AK1560"/>
      <c r="AL1560"/>
      <c r="AM1560"/>
      <c r="AN1560"/>
      <c r="AO1560"/>
      <c r="AP1560"/>
      <c r="BC1560" s="451"/>
      <c r="BL1560" s="4"/>
      <c r="BM1560" s="4"/>
      <c r="CL1560" s="4"/>
      <c r="CM1560" s="4"/>
      <c r="CN1560" s="5"/>
      <c r="CO1560" s="4"/>
    </row>
    <row r="1561" spans="1:93" hidden="1" x14ac:dyDescent="0.2">
      <c r="A1561" s="3"/>
      <c r="B1561" s="3"/>
      <c r="C1561" s="393"/>
      <c r="D1561" s="393"/>
      <c r="E1561" s="393"/>
      <c r="F1561" s="393"/>
      <c r="G1561" s="393"/>
      <c r="H1561" s="393"/>
      <c r="I1561" s="393"/>
      <c r="J1561" s="3"/>
      <c r="K1561" s="3"/>
      <c r="L1561" s="3"/>
      <c r="M1561" s="3"/>
      <c r="N1561" s="3"/>
      <c r="O1561" s="393"/>
      <c r="P1561" s="393"/>
      <c r="Q1561" s="3"/>
      <c r="R1561" s="3"/>
      <c r="S1561" s="3"/>
      <c r="T1561" s="3"/>
      <c r="U1561" s="3"/>
      <c r="V1561" s="3"/>
      <c r="W1561"/>
      <c r="X1561"/>
      <c r="Y1561" s="451"/>
      <c r="Z1561" s="393"/>
      <c r="AA1561" s="3"/>
      <c r="AB1561" s="3"/>
      <c r="AC1561" s="3"/>
      <c r="AD1561" s="3"/>
      <c r="AE1561" s="3"/>
      <c r="AF1561"/>
      <c r="AG1561"/>
      <c r="AH1561"/>
      <c r="AI1561"/>
      <c r="AJ1561"/>
      <c r="AK1561"/>
      <c r="AL1561"/>
      <c r="AM1561"/>
      <c r="AN1561"/>
      <c r="AO1561"/>
      <c r="AP1561"/>
      <c r="BC1561" s="451"/>
      <c r="BL1561" s="4"/>
      <c r="BM1561" s="4"/>
      <c r="CL1561" s="4"/>
      <c r="CM1561" s="4"/>
      <c r="CN1561" s="5"/>
      <c r="CO1561" s="4"/>
    </row>
    <row r="1562" spans="1:93" hidden="1" x14ac:dyDescent="0.2">
      <c r="A1562" s="3"/>
      <c r="B1562" s="3"/>
      <c r="C1562" s="393"/>
      <c r="D1562" s="393"/>
      <c r="E1562" s="393"/>
      <c r="F1562" s="393"/>
      <c r="G1562" s="393"/>
      <c r="H1562" s="393"/>
      <c r="I1562" s="393"/>
      <c r="J1562" s="3"/>
      <c r="K1562" s="3"/>
      <c r="L1562" s="3"/>
      <c r="M1562" s="3"/>
      <c r="N1562" s="3"/>
      <c r="O1562" s="393"/>
      <c r="P1562" s="393"/>
      <c r="Q1562" s="3"/>
      <c r="R1562" s="3"/>
      <c r="S1562" s="3"/>
      <c r="T1562" s="3"/>
      <c r="U1562" s="3"/>
      <c r="V1562" s="3"/>
      <c r="W1562"/>
      <c r="X1562"/>
      <c r="Y1562" s="451"/>
      <c r="Z1562" s="393"/>
      <c r="AA1562" s="3"/>
      <c r="AB1562" s="3"/>
      <c r="AC1562" s="3"/>
      <c r="AD1562" s="3"/>
      <c r="AE1562" s="3"/>
      <c r="AF1562"/>
      <c r="AG1562"/>
      <c r="AH1562"/>
      <c r="AI1562"/>
      <c r="AJ1562"/>
      <c r="AK1562"/>
      <c r="AL1562"/>
      <c r="AM1562"/>
      <c r="AN1562"/>
      <c r="AO1562"/>
      <c r="AP1562"/>
      <c r="BC1562" s="451"/>
      <c r="BL1562" s="4"/>
      <c r="BM1562" s="4"/>
      <c r="CL1562" s="4"/>
      <c r="CM1562" s="4"/>
      <c r="CN1562" s="5"/>
      <c r="CO1562" s="4"/>
    </row>
    <row r="1563" spans="1:93" hidden="1" x14ac:dyDescent="0.2">
      <c r="A1563" s="3"/>
      <c r="B1563" s="3"/>
      <c r="C1563" s="393"/>
      <c r="D1563" s="393"/>
      <c r="E1563" s="393"/>
      <c r="F1563" s="393"/>
      <c r="G1563" s="393"/>
      <c r="H1563" s="393"/>
      <c r="I1563" s="393"/>
      <c r="J1563" s="3"/>
      <c r="K1563" s="3"/>
      <c r="L1563" s="3"/>
      <c r="M1563" s="3"/>
      <c r="N1563" s="3"/>
      <c r="O1563" s="393"/>
      <c r="P1563" s="393"/>
      <c r="Q1563" s="3"/>
      <c r="R1563" s="3"/>
      <c r="S1563" s="3"/>
      <c r="T1563" s="3"/>
      <c r="U1563" s="3"/>
      <c r="V1563" s="3"/>
      <c r="W1563"/>
      <c r="X1563"/>
      <c r="Y1563" s="451"/>
      <c r="Z1563" s="393"/>
      <c r="AA1563" s="3"/>
      <c r="AB1563" s="3"/>
      <c r="AC1563" s="3"/>
      <c r="AD1563" s="3"/>
      <c r="AE1563" s="3"/>
      <c r="AF1563"/>
      <c r="AG1563"/>
      <c r="AH1563"/>
      <c r="AI1563"/>
      <c r="AJ1563"/>
      <c r="AK1563"/>
      <c r="AL1563"/>
      <c r="AM1563"/>
      <c r="AN1563"/>
      <c r="AO1563"/>
      <c r="AP1563"/>
      <c r="BC1563" s="451"/>
      <c r="BL1563" s="4"/>
      <c r="BM1563" s="4"/>
      <c r="CL1563" s="4"/>
      <c r="CM1563" s="4"/>
      <c r="CN1563" s="5"/>
      <c r="CO1563" s="4"/>
    </row>
    <row r="1564" spans="1:93" hidden="1" x14ac:dyDescent="0.2">
      <c r="A1564" s="3"/>
      <c r="B1564" s="3"/>
      <c r="C1564" s="393"/>
      <c r="D1564" s="393"/>
      <c r="E1564" s="393"/>
      <c r="F1564" s="393"/>
      <c r="G1564" s="393"/>
      <c r="H1564" s="393"/>
      <c r="I1564" s="393"/>
      <c r="J1564" s="3"/>
      <c r="K1564" s="3"/>
      <c r="L1564" s="3"/>
      <c r="M1564" s="3"/>
      <c r="N1564" s="3"/>
      <c r="O1564" s="393"/>
      <c r="P1564" s="393"/>
      <c r="Q1564" s="3"/>
      <c r="R1564" s="3"/>
      <c r="S1564" s="3"/>
      <c r="T1564" s="3"/>
      <c r="U1564" s="3"/>
      <c r="V1564" s="3"/>
      <c r="W1564"/>
      <c r="X1564"/>
      <c r="Y1564" s="451"/>
      <c r="Z1564" s="393"/>
      <c r="AA1564" s="3"/>
      <c r="AB1564" s="3"/>
      <c r="AC1564" s="3"/>
      <c r="AD1564" s="3"/>
      <c r="AE1564" s="3"/>
      <c r="AF1564"/>
      <c r="AG1564"/>
      <c r="AH1564"/>
      <c r="AI1564"/>
      <c r="AJ1564"/>
      <c r="AK1564"/>
      <c r="AL1564"/>
      <c r="AM1564"/>
      <c r="AN1564"/>
      <c r="AO1564"/>
      <c r="AP1564"/>
      <c r="BC1564" s="451"/>
      <c r="BL1564" s="4"/>
      <c r="BM1564" s="4"/>
      <c r="CL1564" s="4"/>
      <c r="CM1564" s="4"/>
      <c r="CN1564" s="5"/>
      <c r="CO1564" s="4"/>
    </row>
    <row r="1565" spans="1:93" hidden="1" x14ac:dyDescent="0.2">
      <c r="A1565" s="3"/>
      <c r="B1565" s="3"/>
      <c r="C1565" s="393"/>
      <c r="D1565" s="393"/>
      <c r="E1565" s="393"/>
      <c r="F1565" s="393"/>
      <c r="G1565" s="393"/>
      <c r="H1565" s="393"/>
      <c r="I1565" s="393"/>
      <c r="J1565" s="3"/>
      <c r="K1565" s="3"/>
      <c r="L1565" s="3"/>
      <c r="M1565" s="3"/>
      <c r="N1565" s="3"/>
      <c r="O1565" s="393"/>
      <c r="P1565" s="393"/>
      <c r="Q1565" s="3"/>
      <c r="R1565" s="3"/>
      <c r="S1565" s="3"/>
      <c r="T1565" s="3"/>
      <c r="U1565" s="3"/>
      <c r="V1565" s="3"/>
      <c r="W1565"/>
      <c r="X1565"/>
      <c r="Y1565" s="451"/>
      <c r="Z1565" s="393"/>
      <c r="AA1565" s="3"/>
      <c r="AB1565" s="3"/>
      <c r="AC1565" s="3"/>
      <c r="AD1565" s="3"/>
      <c r="AE1565" s="3"/>
      <c r="AF1565"/>
      <c r="AG1565"/>
      <c r="AH1565"/>
      <c r="AI1565"/>
      <c r="AJ1565"/>
      <c r="AK1565"/>
      <c r="AL1565"/>
      <c r="AM1565"/>
      <c r="AN1565"/>
      <c r="AO1565"/>
      <c r="AP1565"/>
      <c r="BC1565" s="451"/>
      <c r="CL1565" s="4"/>
      <c r="CM1565" s="4"/>
      <c r="CN1565" s="5"/>
      <c r="CO1565" s="4"/>
    </row>
    <row r="1566" spans="1:93" hidden="1" x14ac:dyDescent="0.2">
      <c r="A1566" s="3"/>
      <c r="B1566" s="3"/>
      <c r="C1566" s="393"/>
      <c r="D1566" s="393"/>
      <c r="E1566" s="393"/>
      <c r="F1566" s="393"/>
      <c r="G1566" s="393"/>
      <c r="H1566" s="393"/>
      <c r="I1566" s="393"/>
      <c r="J1566" s="3"/>
      <c r="K1566" s="3"/>
      <c r="L1566" s="3"/>
      <c r="M1566" s="3"/>
      <c r="N1566" s="3"/>
      <c r="O1566" s="393"/>
      <c r="P1566" s="393"/>
      <c r="Q1566" s="3"/>
      <c r="R1566" s="3"/>
      <c r="S1566" s="3"/>
      <c r="T1566" s="3"/>
      <c r="U1566" s="3"/>
      <c r="V1566" s="3"/>
      <c r="W1566"/>
      <c r="X1566"/>
      <c r="Y1566" s="451"/>
      <c r="Z1566" s="393"/>
      <c r="AA1566" s="3"/>
      <c r="AB1566" s="3"/>
      <c r="AC1566" s="3"/>
      <c r="AD1566" s="3"/>
      <c r="AE1566" s="3"/>
      <c r="AF1566"/>
      <c r="AG1566"/>
      <c r="AH1566"/>
      <c r="AI1566"/>
      <c r="AJ1566"/>
      <c r="AK1566"/>
      <c r="AL1566"/>
      <c r="AM1566"/>
      <c r="AN1566"/>
      <c r="AO1566"/>
      <c r="AP1566"/>
      <c r="BC1566" s="451"/>
      <c r="CL1566" s="4"/>
      <c r="CM1566" s="4"/>
      <c r="CN1566" s="5"/>
      <c r="CO1566" s="4"/>
    </row>
    <row r="1567" spans="1:93" hidden="1" x14ac:dyDescent="0.2">
      <c r="A1567" s="3"/>
      <c r="B1567" s="3"/>
      <c r="C1567" s="393"/>
      <c r="D1567" s="393"/>
      <c r="E1567" s="393"/>
      <c r="F1567" s="393"/>
      <c r="G1567" s="393"/>
      <c r="H1567" s="393"/>
      <c r="I1567" s="393"/>
      <c r="J1567" s="3"/>
      <c r="K1567" s="3"/>
      <c r="L1567" s="3"/>
      <c r="M1567" s="3"/>
      <c r="N1567" s="3"/>
      <c r="O1567" s="393"/>
      <c r="P1567" s="393"/>
      <c r="Q1567" s="3"/>
      <c r="R1567" s="3"/>
      <c r="S1567" s="3"/>
      <c r="T1567" s="3"/>
      <c r="U1567" s="3"/>
      <c r="V1567" s="3"/>
      <c r="W1567"/>
      <c r="X1567"/>
      <c r="Y1567" s="451"/>
      <c r="Z1567" s="393"/>
      <c r="AA1567" s="3"/>
      <c r="AB1567" s="3"/>
      <c r="AC1567" s="3"/>
      <c r="AD1567" s="3"/>
      <c r="AE1567" s="3"/>
      <c r="AF1567"/>
      <c r="AG1567"/>
      <c r="AH1567"/>
      <c r="AI1567"/>
      <c r="AJ1567"/>
      <c r="AK1567"/>
      <c r="AL1567"/>
      <c r="AM1567"/>
      <c r="AN1567"/>
      <c r="AO1567"/>
      <c r="AP1567"/>
      <c r="BC1567" s="451"/>
      <c r="CL1567" s="4"/>
      <c r="CM1567" s="4"/>
      <c r="CN1567" s="5"/>
      <c r="CO1567" s="4"/>
    </row>
    <row r="1568" spans="1:93" hidden="1" x14ac:dyDescent="0.2">
      <c r="A1568" s="3"/>
      <c r="B1568" s="3"/>
      <c r="C1568" s="393"/>
      <c r="D1568" s="393"/>
      <c r="E1568" s="393"/>
      <c r="F1568" s="393"/>
      <c r="G1568" s="393"/>
      <c r="H1568" s="393"/>
      <c r="I1568" s="393"/>
      <c r="J1568" s="3"/>
      <c r="K1568" s="3"/>
      <c r="L1568" s="3"/>
      <c r="M1568" s="3"/>
      <c r="N1568" s="3"/>
      <c r="O1568" s="393"/>
      <c r="P1568" s="393"/>
      <c r="Q1568" s="3"/>
      <c r="R1568" s="3"/>
      <c r="S1568" s="3"/>
      <c r="T1568" s="3"/>
      <c r="U1568" s="3"/>
      <c r="V1568" s="3"/>
      <c r="W1568"/>
      <c r="X1568"/>
      <c r="Y1568" s="451"/>
      <c r="Z1568" s="393"/>
      <c r="AA1568" s="3"/>
      <c r="AB1568" s="3"/>
      <c r="AC1568" s="3"/>
      <c r="AD1568" s="3"/>
      <c r="AE1568" s="3"/>
      <c r="AF1568"/>
      <c r="AG1568"/>
      <c r="AH1568"/>
      <c r="AI1568"/>
      <c r="AJ1568"/>
      <c r="AK1568"/>
      <c r="AL1568"/>
      <c r="AM1568"/>
      <c r="AN1568"/>
      <c r="AO1568"/>
      <c r="AP1568"/>
      <c r="BC1568" s="451"/>
      <c r="CL1568" s="4"/>
      <c r="CM1568" s="4"/>
      <c r="CN1568" s="5"/>
      <c r="CO1568" s="4"/>
    </row>
    <row r="1569" spans="1:93" hidden="1" x14ac:dyDescent="0.2">
      <c r="A1569" s="3"/>
      <c r="B1569" s="3"/>
      <c r="C1569" s="393"/>
      <c r="D1569" s="393"/>
      <c r="E1569" s="393"/>
      <c r="F1569" s="393"/>
      <c r="G1569" s="393"/>
      <c r="H1569" s="393"/>
      <c r="I1569" s="393"/>
      <c r="J1569" s="3"/>
      <c r="K1569" s="3"/>
      <c r="L1569" s="3"/>
      <c r="M1569" s="3"/>
      <c r="N1569" s="3"/>
      <c r="O1569" s="393"/>
      <c r="P1569" s="393"/>
      <c r="Q1569" s="3"/>
      <c r="R1569" s="3"/>
      <c r="S1569" s="3"/>
      <c r="T1569" s="3"/>
      <c r="U1569" s="3"/>
      <c r="V1569" s="3"/>
      <c r="W1569"/>
      <c r="X1569"/>
      <c r="Y1569" s="451"/>
      <c r="Z1569" s="393"/>
      <c r="AA1569" s="3"/>
      <c r="AB1569" s="3"/>
      <c r="AC1569" s="3"/>
      <c r="AD1569" s="3"/>
      <c r="AE1569" s="3"/>
      <c r="AF1569"/>
      <c r="AG1569"/>
      <c r="AH1569"/>
      <c r="AI1569"/>
      <c r="AJ1569"/>
      <c r="AK1569"/>
      <c r="AL1569"/>
      <c r="AM1569"/>
      <c r="AN1569"/>
      <c r="AO1569"/>
      <c r="AP1569"/>
      <c r="BC1569" s="451"/>
      <c r="CL1569" s="4"/>
      <c r="CM1569" s="4"/>
      <c r="CN1569" s="5"/>
      <c r="CO1569" s="4"/>
    </row>
    <row r="1570" spans="1:93" hidden="1" x14ac:dyDescent="0.2">
      <c r="A1570" s="3"/>
      <c r="B1570" s="3"/>
      <c r="C1570" s="393"/>
      <c r="D1570" s="393"/>
      <c r="E1570" s="393"/>
      <c r="F1570" s="393"/>
      <c r="G1570" s="393"/>
      <c r="H1570" s="393"/>
      <c r="I1570" s="393"/>
      <c r="J1570" s="3"/>
      <c r="K1570" s="3"/>
      <c r="L1570" s="3"/>
      <c r="M1570" s="3"/>
      <c r="N1570" s="3"/>
      <c r="O1570" s="393"/>
      <c r="P1570" s="393"/>
      <c r="Q1570" s="3"/>
      <c r="R1570" s="3"/>
      <c r="S1570" s="3"/>
      <c r="T1570" s="3"/>
      <c r="U1570" s="3"/>
      <c r="V1570" s="3"/>
      <c r="W1570"/>
      <c r="X1570"/>
      <c r="Y1570" s="451"/>
      <c r="Z1570" s="393"/>
      <c r="AA1570" s="3"/>
      <c r="AB1570" s="3"/>
      <c r="AC1570" s="3"/>
      <c r="AD1570" s="3"/>
      <c r="AE1570" s="3"/>
      <c r="AF1570"/>
      <c r="AG1570"/>
      <c r="AH1570"/>
      <c r="AI1570"/>
      <c r="AJ1570"/>
      <c r="AK1570"/>
      <c r="AL1570"/>
      <c r="AM1570"/>
      <c r="AN1570"/>
      <c r="AO1570"/>
      <c r="AP1570"/>
      <c r="BC1570" s="451"/>
      <c r="CL1570" s="4"/>
      <c r="CM1570" s="4"/>
      <c r="CN1570" s="5"/>
      <c r="CO1570" s="4"/>
    </row>
    <row r="1571" spans="1:93" hidden="1" x14ac:dyDescent="0.2">
      <c r="A1571" s="3"/>
      <c r="B1571" s="3"/>
      <c r="C1571" s="393"/>
      <c r="D1571" s="393"/>
      <c r="E1571" s="393"/>
      <c r="F1571" s="393"/>
      <c r="G1571" s="393"/>
      <c r="H1571" s="393"/>
      <c r="I1571" s="393"/>
      <c r="J1571" s="3"/>
      <c r="K1571" s="3"/>
      <c r="L1571" s="3"/>
      <c r="M1571" s="3"/>
      <c r="N1571" s="3"/>
      <c r="O1571" s="393"/>
      <c r="P1571" s="393"/>
      <c r="Q1571" s="3"/>
      <c r="R1571" s="3"/>
      <c r="S1571" s="3"/>
      <c r="T1571" s="3"/>
      <c r="U1571" s="3"/>
      <c r="V1571" s="3"/>
      <c r="W1571"/>
      <c r="X1571"/>
      <c r="Y1571" s="451"/>
      <c r="Z1571" s="393"/>
      <c r="AA1571" s="3"/>
      <c r="AB1571" s="3"/>
      <c r="AC1571" s="3"/>
      <c r="AD1571" s="3"/>
      <c r="AE1571" s="3"/>
      <c r="AF1571"/>
      <c r="AG1571"/>
      <c r="AH1571"/>
      <c r="AI1571"/>
      <c r="AJ1571"/>
      <c r="AK1571"/>
      <c r="AL1571"/>
      <c r="AM1571"/>
      <c r="AN1571"/>
      <c r="AO1571"/>
      <c r="AP1571"/>
      <c r="BC1571" s="451"/>
      <c r="CL1571" s="4"/>
      <c r="CM1571" s="4"/>
      <c r="CN1571" s="5"/>
      <c r="CO1571" s="4"/>
    </row>
    <row r="1572" spans="1:93" hidden="1" x14ac:dyDescent="0.2">
      <c r="A1572" s="3"/>
      <c r="B1572" s="3"/>
      <c r="C1572" s="393"/>
      <c r="D1572" s="393"/>
      <c r="E1572" s="393"/>
      <c r="F1572" s="393"/>
      <c r="G1572" s="393"/>
      <c r="H1572" s="393"/>
      <c r="I1572" s="393"/>
      <c r="J1572" s="3"/>
      <c r="K1572" s="3"/>
      <c r="L1572" s="3"/>
      <c r="M1572" s="3"/>
      <c r="N1572" s="3"/>
      <c r="O1572" s="393"/>
      <c r="P1572" s="393"/>
      <c r="Q1572" s="3"/>
      <c r="R1572" s="3"/>
      <c r="S1572" s="3"/>
      <c r="T1572" s="3"/>
      <c r="U1572" s="3"/>
      <c r="V1572" s="3"/>
      <c r="W1572"/>
      <c r="X1572"/>
      <c r="Y1572" s="451"/>
      <c r="Z1572" s="393"/>
      <c r="AA1572" s="3"/>
      <c r="AB1572" s="3"/>
      <c r="AC1572" s="3"/>
      <c r="AD1572" s="3"/>
      <c r="AE1572" s="3"/>
      <c r="AF1572"/>
      <c r="AG1572"/>
      <c r="AH1572"/>
      <c r="AI1572"/>
      <c r="AJ1572"/>
      <c r="AK1572"/>
      <c r="AL1572"/>
      <c r="AM1572"/>
      <c r="AN1572"/>
      <c r="AO1572"/>
      <c r="AP1572"/>
      <c r="BC1572" s="451"/>
      <c r="CL1572" s="4"/>
      <c r="CM1572" s="4"/>
      <c r="CN1572" s="5"/>
      <c r="CO1572" s="4"/>
    </row>
    <row r="1573" spans="1:93" hidden="1" x14ac:dyDescent="0.2">
      <c r="A1573" s="3"/>
      <c r="B1573" s="3"/>
      <c r="C1573" s="393"/>
      <c r="D1573" s="393"/>
      <c r="E1573" s="393"/>
      <c r="F1573" s="393"/>
      <c r="G1573" s="393"/>
      <c r="H1573" s="393"/>
      <c r="I1573" s="393"/>
      <c r="J1573" s="3"/>
      <c r="K1573" s="3"/>
      <c r="L1573" s="3"/>
      <c r="M1573" s="3"/>
      <c r="N1573" s="3"/>
      <c r="O1573" s="393"/>
      <c r="P1573" s="393"/>
      <c r="Q1573" s="3"/>
      <c r="R1573" s="3"/>
      <c r="S1573" s="3"/>
      <c r="T1573" s="3"/>
      <c r="U1573" s="3"/>
      <c r="V1573" s="3"/>
      <c r="W1573"/>
      <c r="X1573"/>
      <c r="Y1573" s="451"/>
      <c r="Z1573" s="393"/>
      <c r="AA1573" s="3"/>
      <c r="AB1573" s="3"/>
      <c r="AC1573" s="3"/>
      <c r="AD1573" s="3"/>
      <c r="AE1573" s="3"/>
      <c r="AF1573"/>
      <c r="AG1573"/>
      <c r="AH1573"/>
      <c r="AI1573"/>
      <c r="AJ1573"/>
      <c r="AK1573"/>
      <c r="AL1573"/>
      <c r="AM1573"/>
      <c r="AN1573"/>
      <c r="AO1573"/>
      <c r="AP1573"/>
      <c r="BC1573" s="451"/>
      <c r="CL1573" s="4"/>
      <c r="CM1573" s="4"/>
      <c r="CN1573" s="5"/>
      <c r="CO1573" s="4"/>
    </row>
    <row r="1574" spans="1:93" hidden="1" x14ac:dyDescent="0.2">
      <c r="A1574" s="3"/>
      <c r="B1574" s="3"/>
      <c r="C1574" s="393"/>
      <c r="D1574" s="393"/>
      <c r="E1574" s="393"/>
      <c r="F1574" s="393"/>
      <c r="G1574" s="393"/>
      <c r="H1574" s="393"/>
      <c r="I1574" s="393"/>
      <c r="J1574" s="3"/>
      <c r="K1574" s="3"/>
      <c r="L1574" s="3"/>
      <c r="M1574" s="3"/>
      <c r="N1574" s="3"/>
      <c r="O1574" s="393"/>
      <c r="P1574" s="393"/>
      <c r="Q1574" s="3"/>
      <c r="R1574" s="3"/>
      <c r="S1574" s="3"/>
      <c r="T1574" s="3"/>
      <c r="U1574" s="3"/>
      <c r="V1574" s="3"/>
      <c r="W1574"/>
      <c r="X1574"/>
      <c r="Y1574" s="451"/>
      <c r="Z1574" s="393"/>
      <c r="AA1574" s="3"/>
      <c r="AB1574" s="3"/>
      <c r="AC1574" s="3"/>
      <c r="AD1574" s="3"/>
      <c r="AE1574" s="3"/>
      <c r="AF1574"/>
      <c r="AG1574"/>
      <c r="AH1574"/>
      <c r="AI1574"/>
      <c r="AJ1574"/>
      <c r="AK1574"/>
      <c r="AL1574"/>
      <c r="AM1574"/>
      <c r="AN1574"/>
      <c r="AO1574"/>
      <c r="AP1574"/>
      <c r="BC1574" s="451"/>
      <c r="CL1574" s="4"/>
      <c r="CM1574" s="4"/>
      <c r="CN1574" s="5"/>
      <c r="CO1574" s="4"/>
    </row>
    <row r="1575" spans="1:93" hidden="1" x14ac:dyDescent="0.2">
      <c r="A1575" s="3"/>
      <c r="B1575" s="3"/>
      <c r="C1575" s="393"/>
      <c r="D1575" s="393"/>
      <c r="E1575" s="393"/>
      <c r="F1575" s="393"/>
      <c r="G1575" s="393"/>
      <c r="H1575" s="393"/>
      <c r="I1575" s="393"/>
      <c r="J1575" s="3"/>
      <c r="K1575" s="3"/>
      <c r="L1575" s="3"/>
      <c r="M1575" s="3"/>
      <c r="N1575" s="3"/>
      <c r="O1575" s="393"/>
      <c r="P1575" s="393"/>
      <c r="Q1575" s="3"/>
      <c r="R1575" s="3"/>
      <c r="S1575" s="3"/>
      <c r="T1575" s="3"/>
      <c r="U1575" s="3"/>
      <c r="V1575" s="3"/>
      <c r="W1575"/>
      <c r="X1575"/>
      <c r="Y1575" s="451"/>
      <c r="Z1575" s="393"/>
      <c r="AA1575" s="3"/>
      <c r="AB1575" s="3"/>
      <c r="AC1575" s="3"/>
      <c r="AD1575" s="3"/>
      <c r="AE1575" s="3"/>
      <c r="AF1575"/>
      <c r="AG1575"/>
      <c r="AH1575"/>
      <c r="AI1575"/>
      <c r="AJ1575"/>
      <c r="AK1575"/>
      <c r="AL1575"/>
      <c r="AM1575"/>
      <c r="AN1575"/>
      <c r="AO1575"/>
      <c r="AP1575"/>
      <c r="BC1575" s="451"/>
      <c r="CL1575" s="4"/>
      <c r="CM1575" s="4"/>
      <c r="CN1575" s="5"/>
      <c r="CO1575" s="4"/>
    </row>
    <row r="1576" spans="1:93" hidden="1" x14ac:dyDescent="0.2">
      <c r="A1576" s="3"/>
      <c r="B1576" s="3"/>
      <c r="C1576" s="393"/>
      <c r="D1576" s="393"/>
      <c r="E1576" s="393"/>
      <c r="F1576" s="393"/>
      <c r="G1576" s="393"/>
      <c r="H1576" s="393"/>
      <c r="I1576" s="393"/>
      <c r="J1576" s="3"/>
      <c r="K1576" s="3"/>
      <c r="L1576" s="3"/>
      <c r="M1576" s="3"/>
      <c r="N1576" s="3"/>
      <c r="O1576" s="393"/>
      <c r="P1576" s="393"/>
      <c r="Q1576" s="3"/>
      <c r="R1576" s="3"/>
      <c r="S1576" s="3"/>
      <c r="T1576" s="3"/>
      <c r="U1576" s="3"/>
      <c r="V1576" s="3"/>
      <c r="W1576"/>
      <c r="X1576"/>
      <c r="Y1576" s="451"/>
      <c r="Z1576" s="393"/>
      <c r="AA1576" s="3"/>
      <c r="AB1576" s="3"/>
      <c r="AC1576" s="3"/>
      <c r="AD1576" s="3"/>
      <c r="AE1576" s="3"/>
      <c r="AF1576"/>
      <c r="AG1576"/>
      <c r="AH1576"/>
      <c r="AI1576"/>
      <c r="AJ1576"/>
      <c r="AK1576"/>
      <c r="AL1576"/>
      <c r="AM1576"/>
      <c r="AN1576"/>
      <c r="AO1576"/>
      <c r="AP1576"/>
      <c r="BC1576" s="451"/>
      <c r="CL1576" s="4"/>
      <c r="CM1576" s="4"/>
      <c r="CN1576" s="5"/>
      <c r="CO1576" s="4"/>
    </row>
    <row r="1577" spans="1:93" hidden="1" x14ac:dyDescent="0.2">
      <c r="A1577" s="3"/>
      <c r="B1577" s="3"/>
      <c r="C1577" s="393"/>
      <c r="D1577" s="393"/>
      <c r="E1577" s="393"/>
      <c r="F1577" s="393"/>
      <c r="G1577" s="393"/>
      <c r="H1577" s="393"/>
      <c r="I1577" s="393"/>
      <c r="J1577" s="3"/>
      <c r="K1577" s="3"/>
      <c r="L1577" s="3"/>
      <c r="M1577" s="3"/>
      <c r="N1577" s="3"/>
      <c r="O1577" s="393"/>
      <c r="P1577" s="393"/>
      <c r="Q1577" s="3"/>
      <c r="R1577" s="3"/>
      <c r="S1577" s="3"/>
      <c r="T1577" s="3"/>
      <c r="U1577" s="3"/>
      <c r="V1577" s="3"/>
      <c r="W1577"/>
      <c r="X1577"/>
      <c r="Y1577" s="451"/>
      <c r="Z1577" s="393"/>
      <c r="AA1577" s="3"/>
      <c r="AB1577" s="3"/>
      <c r="AC1577" s="3"/>
      <c r="AD1577" s="3"/>
      <c r="AE1577" s="3"/>
      <c r="AF1577"/>
      <c r="AG1577"/>
      <c r="AH1577"/>
      <c r="AI1577"/>
      <c r="AJ1577"/>
      <c r="AK1577"/>
      <c r="AL1577"/>
      <c r="AM1577"/>
      <c r="AN1577"/>
      <c r="AO1577"/>
      <c r="AP1577"/>
      <c r="BC1577" s="451"/>
      <c r="CL1577" s="4"/>
      <c r="CM1577" s="4"/>
      <c r="CN1577" s="5"/>
      <c r="CO1577" s="4"/>
    </row>
    <row r="1578" spans="1:93" hidden="1" x14ac:dyDescent="0.2">
      <c r="A1578" s="3"/>
      <c r="B1578" s="3"/>
      <c r="C1578" s="393"/>
      <c r="D1578" s="393"/>
      <c r="E1578" s="393"/>
      <c r="F1578" s="393"/>
      <c r="G1578" s="393"/>
      <c r="H1578" s="393"/>
      <c r="I1578" s="393"/>
      <c r="J1578" s="3"/>
      <c r="K1578" s="3"/>
      <c r="L1578" s="3"/>
      <c r="M1578" s="3"/>
      <c r="N1578" s="3"/>
      <c r="O1578" s="393"/>
      <c r="P1578" s="393"/>
      <c r="Q1578" s="3"/>
      <c r="R1578" s="3"/>
      <c r="S1578" s="3"/>
      <c r="T1578" s="3"/>
      <c r="U1578" s="3"/>
      <c r="V1578" s="3"/>
      <c r="W1578"/>
      <c r="X1578"/>
      <c r="Y1578" s="451"/>
      <c r="Z1578" s="393"/>
      <c r="AA1578" s="3"/>
      <c r="AB1578" s="3"/>
      <c r="AC1578" s="3"/>
      <c r="AD1578" s="3"/>
      <c r="AE1578" s="3"/>
      <c r="AF1578"/>
      <c r="AG1578"/>
      <c r="AH1578"/>
      <c r="AI1578"/>
      <c r="AJ1578"/>
      <c r="AK1578"/>
      <c r="AL1578"/>
      <c r="AM1578"/>
      <c r="AN1578"/>
      <c r="AO1578"/>
      <c r="AP1578"/>
      <c r="BC1578" s="451"/>
      <c r="CL1578" s="4"/>
      <c r="CM1578" s="4"/>
      <c r="CN1578" s="5"/>
      <c r="CO1578" s="4"/>
    </row>
    <row r="1579" spans="1:93" hidden="1" x14ac:dyDescent="0.2">
      <c r="A1579" s="3"/>
      <c r="B1579" s="3"/>
      <c r="C1579" s="393"/>
      <c r="D1579" s="393"/>
      <c r="E1579" s="393"/>
      <c r="F1579" s="393"/>
      <c r="G1579" s="393"/>
      <c r="H1579" s="393"/>
      <c r="I1579" s="393"/>
      <c r="J1579" s="3"/>
      <c r="K1579" s="3"/>
      <c r="L1579" s="3"/>
      <c r="M1579" s="3"/>
      <c r="N1579" s="3"/>
      <c r="O1579" s="393"/>
      <c r="P1579" s="393"/>
      <c r="Q1579" s="3"/>
      <c r="R1579" s="3"/>
      <c r="S1579" s="3"/>
      <c r="T1579" s="3"/>
      <c r="U1579" s="3"/>
      <c r="V1579" s="3"/>
      <c r="W1579"/>
      <c r="X1579"/>
      <c r="Y1579" s="451"/>
      <c r="Z1579" s="393"/>
      <c r="AA1579" s="3"/>
      <c r="AB1579" s="3"/>
      <c r="AC1579" s="3"/>
      <c r="AD1579" s="3"/>
      <c r="AE1579" s="3"/>
      <c r="AF1579"/>
      <c r="AG1579"/>
      <c r="AH1579"/>
      <c r="AI1579"/>
      <c r="AJ1579"/>
      <c r="AK1579"/>
      <c r="AL1579"/>
      <c r="AM1579"/>
      <c r="AN1579"/>
      <c r="AO1579"/>
      <c r="AP1579"/>
      <c r="BC1579" s="451"/>
      <c r="CL1579" s="4"/>
      <c r="CM1579" s="4"/>
      <c r="CN1579" s="5"/>
      <c r="CO1579" s="4"/>
    </row>
    <row r="1580" spans="1:93" hidden="1" x14ac:dyDescent="0.2">
      <c r="A1580" s="3"/>
      <c r="B1580" s="3"/>
      <c r="C1580" s="393"/>
      <c r="D1580" s="393"/>
      <c r="E1580" s="393"/>
      <c r="F1580" s="393"/>
      <c r="G1580" s="393"/>
      <c r="H1580" s="393"/>
      <c r="I1580" s="393"/>
      <c r="J1580" s="3"/>
      <c r="K1580" s="3"/>
      <c r="L1580" s="3"/>
      <c r="M1580" s="3"/>
      <c r="N1580" s="3"/>
      <c r="O1580" s="393"/>
      <c r="P1580" s="393"/>
      <c r="Q1580" s="3"/>
      <c r="R1580" s="3"/>
      <c r="S1580" s="3"/>
      <c r="T1580" s="3"/>
      <c r="U1580" s="3"/>
      <c r="V1580" s="3"/>
      <c r="W1580"/>
      <c r="X1580"/>
      <c r="Y1580" s="451"/>
      <c r="Z1580" s="393"/>
      <c r="AA1580" s="3"/>
      <c r="AB1580" s="3"/>
      <c r="AC1580" s="3"/>
      <c r="AD1580" s="3"/>
      <c r="AE1580" s="3"/>
      <c r="AF1580"/>
      <c r="AG1580"/>
      <c r="AH1580"/>
      <c r="AI1580"/>
      <c r="AJ1580"/>
      <c r="AK1580"/>
      <c r="AL1580"/>
      <c r="AM1580"/>
      <c r="AN1580"/>
      <c r="AO1580"/>
      <c r="AP1580"/>
      <c r="BC1580" s="451"/>
      <c r="CL1580" s="4"/>
      <c r="CM1580" s="4"/>
      <c r="CN1580" s="5"/>
      <c r="CO1580" s="4"/>
    </row>
    <row r="1581" spans="1:93" hidden="1" x14ac:dyDescent="0.2">
      <c r="A1581" s="3"/>
      <c r="B1581" s="3"/>
      <c r="C1581" s="393"/>
      <c r="D1581" s="393"/>
      <c r="E1581" s="393"/>
      <c r="F1581" s="393"/>
      <c r="G1581" s="393"/>
      <c r="H1581" s="393"/>
      <c r="I1581" s="393"/>
      <c r="J1581" s="3"/>
      <c r="K1581" s="3"/>
      <c r="L1581" s="3"/>
      <c r="M1581" s="3"/>
      <c r="N1581" s="3"/>
      <c r="O1581" s="393"/>
      <c r="P1581" s="393"/>
      <c r="Q1581" s="3"/>
      <c r="R1581" s="3"/>
      <c r="S1581" s="3"/>
      <c r="T1581" s="3"/>
      <c r="U1581" s="3"/>
      <c r="V1581" s="3"/>
      <c r="W1581"/>
      <c r="X1581"/>
      <c r="Y1581" s="451"/>
      <c r="Z1581" s="393"/>
      <c r="AA1581" s="3"/>
      <c r="AB1581" s="3"/>
      <c r="AC1581" s="3"/>
      <c r="AD1581" s="3"/>
      <c r="AE1581" s="3"/>
      <c r="AF1581"/>
      <c r="AG1581"/>
      <c r="AH1581"/>
      <c r="AI1581"/>
      <c r="AJ1581"/>
      <c r="AK1581"/>
      <c r="AL1581"/>
      <c r="AM1581"/>
      <c r="AN1581"/>
      <c r="AO1581"/>
      <c r="AP1581"/>
      <c r="BC1581" s="451"/>
      <c r="CL1581" s="4"/>
      <c r="CM1581" s="4"/>
      <c r="CN1581" s="5"/>
      <c r="CO1581" s="4"/>
    </row>
    <row r="1582" spans="1:93" hidden="1" x14ac:dyDescent="0.2">
      <c r="A1582" s="3"/>
      <c r="B1582" s="3"/>
      <c r="C1582" s="393"/>
      <c r="D1582" s="393"/>
      <c r="E1582" s="393"/>
      <c r="F1582" s="393"/>
      <c r="G1582" s="393"/>
      <c r="H1582" s="393"/>
      <c r="I1582" s="393"/>
      <c r="J1582" s="3"/>
      <c r="K1582" s="3"/>
      <c r="L1582" s="3"/>
      <c r="M1582" s="3"/>
      <c r="N1582" s="3"/>
      <c r="O1582" s="393"/>
      <c r="P1582" s="393"/>
      <c r="Q1582" s="3"/>
      <c r="R1582" s="3"/>
      <c r="S1582" s="3"/>
      <c r="T1582" s="3"/>
      <c r="U1582" s="3"/>
      <c r="V1582" s="3"/>
      <c r="W1582"/>
      <c r="X1582"/>
      <c r="Y1582" s="451"/>
      <c r="Z1582" s="393"/>
      <c r="AA1582" s="3"/>
      <c r="AB1582" s="3"/>
      <c r="AC1582" s="3"/>
      <c r="AD1582" s="3"/>
      <c r="AE1582" s="3"/>
      <c r="AF1582"/>
      <c r="AG1582"/>
      <c r="AH1582"/>
      <c r="AI1582"/>
      <c r="AJ1582"/>
      <c r="AK1582"/>
      <c r="AL1582"/>
      <c r="AM1582"/>
      <c r="AN1582"/>
      <c r="AO1582"/>
      <c r="AP1582"/>
      <c r="BC1582" s="451"/>
      <c r="CL1582" s="4"/>
      <c r="CM1582" s="4"/>
      <c r="CN1582" s="5"/>
      <c r="CO1582" s="4"/>
    </row>
    <row r="1583" spans="1:93" hidden="1" x14ac:dyDescent="0.2">
      <c r="A1583" s="3"/>
      <c r="B1583" s="3"/>
      <c r="C1583" s="393"/>
      <c r="D1583" s="393"/>
      <c r="E1583" s="393"/>
      <c r="F1583" s="393"/>
      <c r="G1583" s="393"/>
      <c r="H1583" s="393"/>
      <c r="I1583" s="393"/>
      <c r="J1583" s="3"/>
      <c r="K1583" s="3"/>
      <c r="L1583" s="3"/>
      <c r="M1583" s="3"/>
      <c r="N1583" s="3"/>
      <c r="O1583" s="393"/>
      <c r="P1583" s="393"/>
      <c r="Q1583" s="3"/>
      <c r="R1583" s="3"/>
      <c r="S1583" s="3"/>
      <c r="T1583" s="3"/>
      <c r="U1583" s="3"/>
      <c r="V1583" s="3"/>
      <c r="W1583"/>
      <c r="X1583"/>
      <c r="Y1583" s="451"/>
      <c r="Z1583" s="393"/>
      <c r="AA1583" s="3"/>
      <c r="AB1583" s="3"/>
      <c r="AC1583" s="3"/>
      <c r="AD1583" s="3"/>
      <c r="AE1583" s="3"/>
      <c r="AF1583"/>
      <c r="AG1583"/>
      <c r="AH1583"/>
      <c r="AI1583"/>
      <c r="AJ1583"/>
      <c r="AK1583"/>
      <c r="AL1583"/>
      <c r="AM1583"/>
      <c r="AN1583"/>
      <c r="AO1583"/>
      <c r="AP1583"/>
      <c r="BC1583" s="451"/>
      <c r="CL1583" s="4"/>
      <c r="CM1583" s="4"/>
      <c r="CN1583" s="5"/>
      <c r="CO1583" s="4"/>
    </row>
    <row r="1584" spans="1:93" hidden="1" x14ac:dyDescent="0.2">
      <c r="A1584" s="3"/>
      <c r="B1584" s="3"/>
      <c r="C1584" s="393"/>
      <c r="D1584" s="393"/>
      <c r="E1584" s="393"/>
      <c r="F1584" s="393"/>
      <c r="G1584" s="393"/>
      <c r="H1584" s="393"/>
      <c r="I1584" s="393"/>
      <c r="J1584" s="3"/>
      <c r="K1584" s="3"/>
      <c r="L1584" s="3"/>
      <c r="M1584" s="3"/>
      <c r="N1584" s="3"/>
      <c r="O1584" s="393"/>
      <c r="P1584" s="393"/>
      <c r="Q1584" s="3"/>
      <c r="R1584" s="3"/>
      <c r="S1584" s="3"/>
      <c r="T1584" s="3"/>
      <c r="U1584" s="3"/>
      <c r="V1584" s="3"/>
      <c r="W1584"/>
      <c r="X1584"/>
      <c r="Y1584" s="451"/>
      <c r="Z1584" s="393"/>
      <c r="AA1584" s="3"/>
      <c r="AB1584" s="3"/>
      <c r="AC1584" s="3"/>
      <c r="AD1584" s="3"/>
      <c r="AE1584" s="3"/>
      <c r="AF1584"/>
      <c r="AG1584"/>
      <c r="AH1584"/>
      <c r="AI1584"/>
      <c r="AJ1584"/>
      <c r="AK1584"/>
      <c r="AL1584"/>
      <c r="AM1584"/>
      <c r="AN1584"/>
      <c r="AO1584"/>
      <c r="AP1584"/>
      <c r="BC1584" s="451"/>
      <c r="CL1584" s="4"/>
      <c r="CM1584" s="4"/>
      <c r="CN1584" s="5"/>
      <c r="CO1584" s="4"/>
    </row>
    <row r="1585" spans="1:93" hidden="1" x14ac:dyDescent="0.2">
      <c r="A1585" s="3"/>
      <c r="B1585" s="3"/>
      <c r="C1585" s="393"/>
      <c r="D1585" s="393"/>
      <c r="E1585" s="393"/>
      <c r="F1585" s="393"/>
      <c r="G1585" s="393"/>
      <c r="H1585" s="393"/>
      <c r="I1585" s="393"/>
      <c r="J1585" s="3"/>
      <c r="K1585" s="3"/>
      <c r="L1585" s="3"/>
      <c r="M1585" s="3"/>
      <c r="N1585" s="3"/>
      <c r="O1585" s="393"/>
      <c r="P1585" s="393"/>
      <c r="Q1585" s="3"/>
      <c r="R1585" s="3"/>
      <c r="S1585" s="3"/>
      <c r="T1585" s="3"/>
      <c r="U1585" s="3"/>
      <c r="V1585" s="3"/>
      <c r="W1585"/>
      <c r="X1585"/>
      <c r="Y1585" s="451"/>
      <c r="Z1585" s="393"/>
      <c r="AA1585" s="3"/>
      <c r="AB1585" s="3"/>
      <c r="AC1585" s="3"/>
      <c r="AD1585" s="3"/>
      <c r="AE1585" s="3"/>
      <c r="AF1585"/>
      <c r="AG1585"/>
      <c r="AH1585"/>
      <c r="AI1585"/>
      <c r="AJ1585"/>
      <c r="AK1585"/>
      <c r="AL1585"/>
      <c r="AM1585"/>
      <c r="AN1585"/>
      <c r="AO1585"/>
      <c r="AP1585"/>
      <c r="BC1585" s="451"/>
      <c r="CL1585" s="4"/>
      <c r="CM1585" s="4"/>
      <c r="CN1585" s="5"/>
      <c r="CO1585" s="4"/>
    </row>
    <row r="1586" spans="1:93" hidden="1" x14ac:dyDescent="0.2">
      <c r="A1586" s="3"/>
      <c r="B1586" s="3"/>
      <c r="C1586" s="393"/>
      <c r="D1586" s="393"/>
      <c r="E1586" s="393"/>
      <c r="F1586" s="393"/>
      <c r="G1586" s="393"/>
      <c r="H1586" s="393"/>
      <c r="I1586" s="393"/>
      <c r="J1586" s="3"/>
      <c r="K1586" s="3"/>
      <c r="L1586" s="3"/>
      <c r="M1586" s="3"/>
      <c r="N1586" s="3"/>
      <c r="O1586" s="393"/>
      <c r="P1586" s="393"/>
      <c r="Q1586" s="3"/>
      <c r="R1586" s="3"/>
      <c r="S1586" s="3"/>
      <c r="T1586" s="3"/>
      <c r="U1586" s="3"/>
      <c r="V1586" s="3"/>
      <c r="W1586"/>
      <c r="X1586"/>
      <c r="Y1586" s="451"/>
      <c r="Z1586" s="393"/>
      <c r="AA1586" s="3"/>
      <c r="AB1586" s="3"/>
      <c r="AC1586" s="3"/>
      <c r="AD1586" s="3"/>
      <c r="AE1586" s="3"/>
      <c r="AF1586"/>
      <c r="AG1586"/>
      <c r="AH1586"/>
      <c r="AI1586"/>
      <c r="AJ1586"/>
      <c r="AK1586"/>
      <c r="AL1586"/>
      <c r="AM1586"/>
      <c r="AN1586"/>
      <c r="AO1586"/>
      <c r="AP1586"/>
      <c r="BC1586" s="451"/>
      <c r="CL1586" s="4"/>
      <c r="CM1586" s="4"/>
      <c r="CN1586" s="5"/>
      <c r="CO1586" s="4"/>
    </row>
    <row r="1587" spans="1:93" hidden="1" x14ac:dyDescent="0.2">
      <c r="A1587" s="3"/>
      <c r="B1587" s="3"/>
      <c r="C1587" s="393"/>
      <c r="D1587" s="393"/>
      <c r="E1587" s="393"/>
      <c r="F1587" s="393"/>
      <c r="G1587" s="393"/>
      <c r="H1587" s="393"/>
      <c r="I1587" s="393"/>
      <c r="J1587" s="3"/>
      <c r="K1587" s="3"/>
      <c r="L1587" s="3"/>
      <c r="M1587" s="3"/>
      <c r="N1587" s="3"/>
      <c r="O1587" s="393"/>
      <c r="P1587" s="393"/>
      <c r="Q1587" s="3"/>
      <c r="R1587" s="3"/>
      <c r="S1587" s="3"/>
      <c r="T1587" s="3"/>
      <c r="U1587" s="3"/>
      <c r="V1587" s="3"/>
      <c r="W1587"/>
      <c r="X1587"/>
      <c r="Y1587" s="451"/>
      <c r="Z1587" s="393"/>
      <c r="AA1587" s="3"/>
      <c r="AB1587" s="3"/>
      <c r="AC1587" s="3"/>
      <c r="AD1587" s="3"/>
      <c r="AE1587" s="3"/>
      <c r="AF1587"/>
      <c r="AG1587"/>
      <c r="AH1587"/>
      <c r="AI1587"/>
      <c r="AJ1587"/>
      <c r="AK1587"/>
      <c r="AL1587"/>
      <c r="AM1587"/>
      <c r="AN1587"/>
      <c r="AO1587"/>
      <c r="AP1587"/>
      <c r="BC1587" s="451"/>
      <c r="CL1587" s="4"/>
      <c r="CM1587" s="4"/>
      <c r="CN1587" s="5"/>
      <c r="CO1587" s="4"/>
    </row>
    <row r="1588" spans="1:93" hidden="1" x14ac:dyDescent="0.2">
      <c r="A1588" s="3"/>
      <c r="B1588" s="3"/>
      <c r="C1588" s="393"/>
      <c r="D1588" s="393"/>
      <c r="E1588" s="393"/>
      <c r="F1588" s="393"/>
      <c r="G1588" s="393"/>
      <c r="H1588" s="393"/>
      <c r="I1588" s="393"/>
      <c r="J1588" s="3"/>
      <c r="K1588" s="3"/>
      <c r="L1588" s="3"/>
      <c r="M1588" s="3"/>
      <c r="N1588" s="3"/>
      <c r="O1588" s="393"/>
      <c r="P1588" s="393"/>
      <c r="Q1588" s="3"/>
      <c r="R1588" s="3"/>
      <c r="S1588" s="3"/>
      <c r="T1588" s="3"/>
      <c r="U1588" s="3"/>
      <c r="V1588" s="3"/>
      <c r="W1588"/>
      <c r="X1588"/>
      <c r="Y1588" s="451"/>
      <c r="Z1588" s="393"/>
      <c r="AA1588" s="3"/>
      <c r="AB1588" s="3"/>
      <c r="AC1588" s="3"/>
      <c r="AD1588" s="3"/>
      <c r="AE1588" s="3"/>
      <c r="AF1588"/>
      <c r="AG1588"/>
      <c r="AH1588"/>
      <c r="AI1588"/>
      <c r="AJ1588"/>
      <c r="AK1588"/>
      <c r="AL1588"/>
      <c r="AM1588"/>
      <c r="AN1588"/>
      <c r="AO1588"/>
      <c r="AP1588"/>
      <c r="BC1588" s="451"/>
      <c r="CL1588" s="4"/>
      <c r="CM1588" s="4"/>
      <c r="CN1588" s="5"/>
      <c r="CO1588" s="4"/>
    </row>
    <row r="1589" spans="1:93" hidden="1" x14ac:dyDescent="0.2">
      <c r="A1589" s="3"/>
      <c r="B1589" s="3"/>
      <c r="C1589" s="393"/>
      <c r="D1589" s="393"/>
      <c r="E1589" s="393"/>
      <c r="F1589" s="393"/>
      <c r="G1589" s="393"/>
      <c r="H1589" s="393"/>
      <c r="I1589" s="393"/>
      <c r="J1589" s="3"/>
      <c r="K1589" s="3"/>
      <c r="L1589" s="3"/>
      <c r="M1589" s="3"/>
      <c r="N1589" s="3"/>
      <c r="O1589" s="393"/>
      <c r="P1589" s="393"/>
      <c r="Q1589" s="3"/>
      <c r="R1589" s="3"/>
      <c r="S1589" s="3"/>
      <c r="T1589" s="3"/>
      <c r="U1589" s="3"/>
      <c r="V1589" s="3"/>
      <c r="W1589"/>
      <c r="X1589"/>
      <c r="Y1589" s="451"/>
      <c r="Z1589" s="393"/>
      <c r="AA1589" s="3"/>
      <c r="AB1589" s="3"/>
      <c r="AC1589" s="3"/>
      <c r="AD1589" s="3"/>
      <c r="AE1589" s="3"/>
      <c r="AF1589"/>
      <c r="AG1589"/>
      <c r="AH1589"/>
      <c r="AI1589"/>
      <c r="AJ1589"/>
      <c r="AK1589"/>
      <c r="AL1589"/>
      <c r="AM1589"/>
      <c r="AN1589"/>
      <c r="AO1589"/>
      <c r="AP1589"/>
      <c r="BC1589" s="451"/>
      <c r="CL1589" s="4"/>
      <c r="CM1589" s="4"/>
      <c r="CN1589" s="5"/>
      <c r="CO1589" s="4"/>
    </row>
    <row r="1590" spans="1:93" hidden="1" x14ac:dyDescent="0.2">
      <c r="A1590" s="3"/>
      <c r="B1590" s="3"/>
      <c r="C1590" s="393"/>
      <c r="D1590" s="393"/>
      <c r="E1590" s="393"/>
      <c r="F1590" s="393"/>
      <c r="G1590" s="393"/>
      <c r="H1590" s="393"/>
      <c r="I1590" s="393"/>
      <c r="J1590" s="3"/>
      <c r="K1590" s="3"/>
      <c r="L1590" s="3"/>
      <c r="M1590" s="3"/>
      <c r="N1590" s="3"/>
      <c r="O1590" s="393"/>
      <c r="P1590" s="393"/>
      <c r="Q1590" s="3"/>
      <c r="R1590" s="3"/>
      <c r="S1590" s="3"/>
      <c r="T1590" s="3"/>
      <c r="U1590" s="3"/>
      <c r="V1590" s="3"/>
      <c r="W1590"/>
      <c r="X1590"/>
      <c r="Y1590" s="451"/>
      <c r="Z1590" s="393"/>
      <c r="AA1590" s="3"/>
      <c r="AB1590" s="3"/>
      <c r="AC1590" s="3"/>
      <c r="AD1590" s="3"/>
      <c r="AE1590" s="3"/>
      <c r="AF1590"/>
      <c r="AG1590"/>
      <c r="AH1590"/>
      <c r="AI1590"/>
      <c r="AJ1590"/>
      <c r="AK1590"/>
      <c r="AL1590"/>
      <c r="AM1590"/>
      <c r="AN1590"/>
      <c r="AO1590"/>
      <c r="AP1590"/>
      <c r="BC1590" s="451"/>
      <c r="CL1590" s="4"/>
      <c r="CM1590" s="4"/>
      <c r="CN1590" s="5"/>
      <c r="CO1590" s="4"/>
    </row>
    <row r="1591" spans="1:93" hidden="1" x14ac:dyDescent="0.2">
      <c r="A1591" s="3"/>
      <c r="B1591" s="3"/>
      <c r="C1591" s="393"/>
      <c r="D1591" s="393"/>
      <c r="E1591" s="393"/>
      <c r="F1591" s="393"/>
      <c r="G1591" s="393"/>
      <c r="H1591" s="393"/>
      <c r="I1591" s="393"/>
      <c r="J1591" s="3"/>
      <c r="K1591" s="3"/>
      <c r="L1591" s="3"/>
      <c r="M1591" s="3"/>
      <c r="N1591" s="3"/>
      <c r="O1591" s="393"/>
      <c r="P1591" s="393"/>
      <c r="Q1591" s="3"/>
      <c r="R1591" s="3"/>
      <c r="S1591" s="3"/>
      <c r="T1591" s="3"/>
      <c r="U1591" s="3"/>
      <c r="V1591" s="3"/>
      <c r="W1591"/>
      <c r="X1591"/>
      <c r="Y1591" s="451"/>
      <c r="Z1591" s="393"/>
      <c r="AA1591" s="3"/>
      <c r="AB1591" s="3"/>
      <c r="AC1591" s="3"/>
      <c r="AD1591" s="3"/>
      <c r="AE1591" s="3"/>
      <c r="AF1591"/>
      <c r="AG1591"/>
      <c r="AH1591"/>
      <c r="AI1591"/>
      <c r="AJ1591"/>
      <c r="AK1591"/>
      <c r="AL1591"/>
      <c r="AM1591"/>
      <c r="AN1591"/>
      <c r="AO1591"/>
      <c r="AP1591"/>
      <c r="BC1591" s="451"/>
      <c r="CL1591" s="4"/>
      <c r="CM1591" s="4"/>
      <c r="CN1591" s="5"/>
      <c r="CO1591" s="4"/>
    </row>
    <row r="1592" spans="1:93" hidden="1" x14ac:dyDescent="0.2">
      <c r="A1592" s="3"/>
      <c r="B1592" s="3"/>
      <c r="C1592" s="393"/>
      <c r="D1592" s="393"/>
      <c r="E1592" s="393"/>
      <c r="F1592" s="393"/>
      <c r="G1592" s="393"/>
      <c r="H1592" s="393"/>
      <c r="I1592" s="393"/>
      <c r="J1592" s="3"/>
      <c r="K1592" s="3"/>
      <c r="L1592" s="3"/>
      <c r="M1592" s="3"/>
      <c r="N1592" s="3"/>
      <c r="O1592" s="393"/>
      <c r="P1592" s="393"/>
      <c r="Q1592" s="3"/>
      <c r="R1592" s="3"/>
      <c r="S1592" s="3"/>
      <c r="T1592" s="3"/>
      <c r="U1592" s="3"/>
      <c r="V1592" s="3"/>
      <c r="W1592"/>
      <c r="X1592"/>
      <c r="Y1592" s="451"/>
      <c r="Z1592" s="393"/>
      <c r="AA1592" s="3"/>
      <c r="AB1592" s="3"/>
      <c r="AC1592" s="3"/>
      <c r="AD1592" s="3"/>
      <c r="AE1592" s="3"/>
      <c r="AF1592"/>
      <c r="AG1592"/>
      <c r="AH1592"/>
      <c r="AI1592"/>
      <c r="AJ1592"/>
      <c r="AK1592"/>
      <c r="AL1592"/>
      <c r="AM1592"/>
      <c r="AN1592"/>
      <c r="AO1592"/>
      <c r="AP1592"/>
      <c r="BC1592" s="451"/>
    </row>
    <row r="1593" spans="1:93" hidden="1" x14ac:dyDescent="0.2">
      <c r="A1593" s="3"/>
      <c r="B1593" s="3"/>
      <c r="C1593" s="393"/>
      <c r="D1593" s="393"/>
      <c r="E1593" s="393"/>
      <c r="F1593" s="393"/>
      <c r="G1593" s="393"/>
      <c r="H1593" s="393"/>
      <c r="I1593" s="393"/>
      <c r="J1593" s="3"/>
      <c r="K1593" s="3"/>
      <c r="L1593" s="3"/>
      <c r="M1593" s="3"/>
      <c r="N1593" s="3"/>
      <c r="O1593" s="393"/>
      <c r="P1593" s="393"/>
      <c r="Q1593" s="3"/>
      <c r="R1593" s="3"/>
      <c r="S1593" s="3"/>
      <c r="T1593" s="3"/>
      <c r="U1593" s="3"/>
      <c r="V1593" s="3"/>
      <c r="W1593"/>
      <c r="X1593"/>
      <c r="Y1593" s="451"/>
      <c r="Z1593" s="393"/>
      <c r="AA1593" s="3"/>
      <c r="AB1593" s="3"/>
      <c r="AC1593" s="3"/>
      <c r="AD1593" s="3"/>
      <c r="AE1593" s="3"/>
      <c r="AF1593"/>
      <c r="AG1593"/>
      <c r="AH1593"/>
      <c r="AI1593"/>
      <c r="AJ1593"/>
      <c r="AK1593"/>
      <c r="AL1593"/>
      <c r="AM1593"/>
      <c r="AN1593"/>
      <c r="AO1593"/>
      <c r="AP1593"/>
      <c r="BC1593" s="451"/>
    </row>
    <row r="1594" spans="1:93" hidden="1" x14ac:dyDescent="0.2">
      <c r="A1594" s="3"/>
      <c r="B1594" s="3"/>
      <c r="C1594" s="393"/>
      <c r="D1594" s="393"/>
      <c r="E1594" s="393"/>
      <c r="F1594" s="393"/>
      <c r="G1594" s="393"/>
      <c r="H1594" s="393"/>
      <c r="I1594" s="393"/>
      <c r="J1594" s="3"/>
      <c r="K1594" s="3"/>
      <c r="L1594" s="3"/>
      <c r="M1594" s="3"/>
      <c r="N1594" s="3"/>
      <c r="O1594" s="393"/>
      <c r="P1594" s="393"/>
      <c r="Q1594" s="3"/>
      <c r="R1594" s="3"/>
      <c r="S1594" s="3"/>
      <c r="T1594" s="3"/>
      <c r="U1594" s="3"/>
      <c r="V1594" s="3"/>
      <c r="W1594"/>
      <c r="X1594"/>
      <c r="Y1594" s="451"/>
      <c r="Z1594" s="393"/>
      <c r="AA1594" s="3"/>
      <c r="AB1594" s="3"/>
      <c r="AC1594" s="3"/>
      <c r="AD1594" s="3"/>
      <c r="AE1594" s="3"/>
      <c r="AF1594"/>
      <c r="AG1594"/>
      <c r="AH1594"/>
      <c r="AI1594"/>
      <c r="AJ1594"/>
      <c r="AK1594"/>
      <c r="AL1594"/>
      <c r="AM1594"/>
      <c r="AN1594"/>
      <c r="AO1594"/>
      <c r="AP1594"/>
      <c r="BC1594" s="451"/>
    </row>
    <row r="1595" spans="1:93" hidden="1" x14ac:dyDescent="0.2">
      <c r="A1595" s="3"/>
      <c r="B1595" s="3"/>
      <c r="C1595" s="393"/>
      <c r="D1595" s="393"/>
      <c r="E1595" s="393"/>
      <c r="F1595" s="393"/>
      <c r="G1595" s="393"/>
      <c r="H1595" s="393"/>
      <c r="I1595" s="393"/>
      <c r="J1595" s="3"/>
      <c r="K1595" s="3"/>
      <c r="L1595" s="3"/>
      <c r="M1595" s="3"/>
      <c r="N1595" s="3"/>
      <c r="O1595" s="393"/>
      <c r="P1595" s="393"/>
      <c r="Q1595" s="3"/>
      <c r="R1595" s="3"/>
      <c r="S1595" s="3"/>
      <c r="T1595" s="3"/>
      <c r="U1595" s="3"/>
      <c r="V1595" s="3"/>
      <c r="W1595"/>
      <c r="X1595"/>
      <c r="Y1595" s="451"/>
      <c r="Z1595" s="393"/>
      <c r="AA1595" s="3"/>
      <c r="AB1595" s="3"/>
      <c r="AC1595" s="3"/>
      <c r="AD1595" s="3"/>
      <c r="AE1595" s="3"/>
      <c r="AF1595"/>
      <c r="AG1595"/>
      <c r="AH1595"/>
      <c r="AI1595"/>
      <c r="AJ1595"/>
      <c r="AK1595"/>
      <c r="AL1595"/>
      <c r="AM1595"/>
      <c r="AN1595"/>
      <c r="AO1595"/>
      <c r="AP1595"/>
      <c r="BC1595" s="451"/>
    </row>
    <row r="1596" spans="1:93" hidden="1" x14ac:dyDescent="0.2">
      <c r="A1596" s="3"/>
      <c r="B1596" s="3"/>
      <c r="C1596" s="393"/>
      <c r="D1596" s="393"/>
      <c r="E1596" s="393"/>
      <c r="F1596" s="393"/>
      <c r="G1596" s="393"/>
      <c r="H1596" s="393"/>
      <c r="I1596" s="393"/>
      <c r="J1596" s="3"/>
      <c r="K1596" s="3"/>
      <c r="L1596" s="3"/>
      <c r="M1596" s="3"/>
      <c r="N1596" s="3"/>
      <c r="O1596" s="393"/>
      <c r="P1596" s="393"/>
      <c r="Q1596" s="3"/>
      <c r="R1596" s="3"/>
      <c r="S1596" s="3"/>
      <c r="T1596" s="3"/>
      <c r="U1596" s="3"/>
      <c r="V1596" s="3"/>
      <c r="W1596"/>
      <c r="X1596"/>
      <c r="Y1596" s="451"/>
      <c r="Z1596" s="393"/>
      <c r="AA1596" s="3"/>
      <c r="AB1596" s="3"/>
      <c r="AC1596" s="3"/>
      <c r="AD1596" s="3"/>
      <c r="AE1596" s="3"/>
      <c r="AF1596"/>
      <c r="AG1596"/>
      <c r="AH1596"/>
      <c r="AI1596"/>
      <c r="AJ1596"/>
      <c r="AK1596"/>
      <c r="AL1596"/>
      <c r="AM1596"/>
      <c r="AN1596"/>
      <c r="AO1596"/>
      <c r="AP1596"/>
      <c r="BC1596" s="451"/>
    </row>
    <row r="1597" spans="1:93" hidden="1" x14ac:dyDescent="0.2">
      <c r="A1597" s="3"/>
      <c r="B1597" s="3"/>
      <c r="C1597" s="393"/>
      <c r="D1597" s="393"/>
      <c r="E1597" s="393"/>
      <c r="F1597" s="393"/>
      <c r="G1597" s="393"/>
      <c r="H1597" s="393"/>
      <c r="I1597" s="393"/>
      <c r="J1597" s="3"/>
      <c r="K1597" s="3"/>
      <c r="L1597" s="3"/>
      <c r="M1597" s="3"/>
      <c r="N1597" s="3"/>
      <c r="O1597" s="393"/>
      <c r="P1597" s="393"/>
      <c r="Q1597" s="3"/>
      <c r="R1597" s="3"/>
      <c r="S1597" s="3"/>
      <c r="T1597" s="3"/>
      <c r="U1597" s="3"/>
      <c r="V1597" s="3"/>
      <c r="W1597"/>
      <c r="X1597"/>
      <c r="Y1597" s="451"/>
      <c r="Z1597" s="393"/>
      <c r="AA1597" s="3"/>
      <c r="AB1597" s="3"/>
      <c r="AC1597" s="3"/>
      <c r="AD1597" s="3"/>
      <c r="AE1597" s="3"/>
      <c r="AF1597"/>
      <c r="AG1597"/>
      <c r="AH1597"/>
      <c r="AI1597"/>
      <c r="AJ1597"/>
      <c r="AK1597"/>
      <c r="AL1597"/>
      <c r="AM1597"/>
      <c r="AN1597"/>
      <c r="AO1597"/>
      <c r="AP1597"/>
      <c r="BC1597" s="451"/>
    </row>
    <row r="1598" spans="1:93" hidden="1" x14ac:dyDescent="0.2">
      <c r="A1598" s="3"/>
      <c r="B1598" s="3"/>
      <c r="C1598" s="393"/>
      <c r="D1598" s="393"/>
      <c r="E1598" s="393"/>
      <c r="F1598" s="393"/>
      <c r="G1598" s="393"/>
      <c r="H1598" s="393"/>
      <c r="I1598" s="393"/>
      <c r="J1598" s="3"/>
      <c r="K1598" s="3"/>
      <c r="L1598" s="3"/>
      <c r="M1598" s="3"/>
      <c r="N1598" s="3"/>
      <c r="O1598" s="393"/>
      <c r="P1598" s="393"/>
      <c r="Q1598" s="3"/>
      <c r="R1598" s="3"/>
      <c r="S1598" s="3"/>
      <c r="T1598" s="3"/>
      <c r="U1598" s="3"/>
      <c r="V1598" s="3"/>
      <c r="W1598"/>
      <c r="X1598"/>
      <c r="Y1598" s="451"/>
      <c r="Z1598" s="393"/>
      <c r="AA1598" s="3"/>
      <c r="AB1598" s="3"/>
      <c r="AC1598" s="3"/>
      <c r="AD1598" s="3"/>
      <c r="AE1598" s="3"/>
      <c r="AF1598"/>
      <c r="AG1598"/>
      <c r="AH1598"/>
      <c r="AI1598"/>
      <c r="AJ1598"/>
      <c r="AK1598"/>
      <c r="AL1598"/>
      <c r="AM1598"/>
      <c r="AN1598"/>
      <c r="AO1598"/>
      <c r="AP1598"/>
      <c r="BC1598" s="451"/>
    </row>
    <row r="1599" spans="1:93" hidden="1" x14ac:dyDescent="0.2">
      <c r="A1599" s="3"/>
      <c r="B1599" s="3"/>
      <c r="C1599" s="393"/>
      <c r="D1599" s="393"/>
      <c r="E1599" s="393"/>
      <c r="F1599" s="393"/>
      <c r="G1599" s="393"/>
      <c r="H1599" s="393"/>
      <c r="I1599" s="393"/>
      <c r="J1599" s="3"/>
      <c r="K1599" s="3"/>
      <c r="L1599" s="3"/>
      <c r="M1599" s="3"/>
      <c r="N1599" s="3"/>
      <c r="O1599" s="393"/>
      <c r="P1599" s="393"/>
      <c r="Q1599" s="3"/>
      <c r="R1599" s="3"/>
      <c r="S1599" s="3"/>
      <c r="T1599" s="3"/>
      <c r="U1599" s="3"/>
      <c r="V1599" s="3"/>
      <c r="W1599"/>
      <c r="X1599"/>
      <c r="Y1599" s="451"/>
      <c r="Z1599" s="393"/>
      <c r="AA1599" s="3"/>
      <c r="AB1599" s="3"/>
      <c r="AC1599" s="3"/>
      <c r="AD1599" s="3"/>
      <c r="AE1599" s="3"/>
      <c r="AF1599"/>
      <c r="AG1599"/>
      <c r="AH1599"/>
      <c r="AI1599"/>
      <c r="AJ1599"/>
      <c r="AK1599"/>
      <c r="AL1599"/>
      <c r="AM1599"/>
      <c r="AN1599"/>
      <c r="AO1599"/>
      <c r="AP1599"/>
      <c r="BC1599" s="451"/>
    </row>
    <row r="1600" spans="1:93" hidden="1" x14ac:dyDescent="0.2">
      <c r="A1600" s="3"/>
      <c r="B1600" s="3"/>
      <c r="C1600" s="393"/>
      <c r="D1600" s="393"/>
      <c r="E1600" s="393"/>
      <c r="F1600" s="393"/>
      <c r="G1600" s="393"/>
      <c r="H1600" s="393"/>
      <c r="I1600" s="393"/>
      <c r="J1600" s="3"/>
      <c r="K1600" s="3"/>
      <c r="L1600" s="3"/>
      <c r="M1600" s="3"/>
      <c r="N1600" s="3"/>
      <c r="O1600" s="393"/>
      <c r="P1600" s="393"/>
      <c r="Q1600" s="3"/>
      <c r="R1600" s="3"/>
      <c r="S1600" s="3"/>
      <c r="T1600" s="3"/>
      <c r="U1600" s="3"/>
      <c r="V1600" s="3"/>
      <c r="W1600"/>
      <c r="X1600"/>
      <c r="Y1600" s="451"/>
      <c r="Z1600" s="393"/>
      <c r="AA1600" s="3"/>
      <c r="AB1600" s="3"/>
      <c r="AC1600" s="3"/>
      <c r="AD1600" s="3"/>
      <c r="AE1600" s="3"/>
      <c r="AF1600"/>
      <c r="AG1600"/>
      <c r="AH1600"/>
      <c r="AI1600"/>
      <c r="AJ1600"/>
      <c r="AK1600"/>
      <c r="AL1600"/>
      <c r="AM1600"/>
      <c r="AN1600"/>
      <c r="AO1600"/>
      <c r="AP1600"/>
      <c r="BC1600" s="451"/>
    </row>
    <row r="1601" spans="1:55" hidden="1" x14ac:dyDescent="0.2">
      <c r="A1601" s="3"/>
      <c r="B1601" s="3"/>
      <c r="C1601" s="393"/>
      <c r="D1601" s="393"/>
      <c r="E1601" s="393"/>
      <c r="F1601" s="393"/>
      <c r="G1601" s="393"/>
      <c r="H1601" s="393"/>
      <c r="I1601" s="393"/>
      <c r="J1601" s="3"/>
      <c r="K1601" s="3"/>
      <c r="L1601" s="3"/>
      <c r="M1601" s="3"/>
      <c r="N1601" s="3"/>
      <c r="O1601" s="393"/>
      <c r="P1601" s="393"/>
      <c r="Q1601" s="3"/>
      <c r="R1601" s="3"/>
      <c r="S1601" s="3"/>
      <c r="T1601" s="3"/>
      <c r="U1601" s="3"/>
      <c r="V1601" s="3"/>
      <c r="W1601"/>
      <c r="X1601"/>
      <c r="Y1601" s="451"/>
      <c r="Z1601" s="393"/>
      <c r="AA1601" s="3"/>
      <c r="AB1601" s="3"/>
      <c r="AC1601" s="3"/>
      <c r="AD1601" s="3"/>
      <c r="AE1601" s="3"/>
      <c r="AF1601"/>
      <c r="AG1601"/>
      <c r="AH1601"/>
      <c r="AI1601"/>
      <c r="AJ1601"/>
      <c r="AK1601"/>
      <c r="AL1601"/>
      <c r="AM1601"/>
      <c r="AN1601"/>
      <c r="AO1601"/>
      <c r="AP1601"/>
      <c r="BC1601" s="451"/>
    </row>
    <row r="1602" spans="1:55" hidden="1" x14ac:dyDescent="0.2">
      <c r="A1602" s="3"/>
      <c r="B1602" s="3"/>
      <c r="C1602" s="393"/>
      <c r="D1602" s="393"/>
      <c r="E1602" s="393"/>
      <c r="F1602" s="393"/>
      <c r="G1602" s="393"/>
      <c r="H1602" s="393"/>
      <c r="I1602" s="393"/>
      <c r="J1602" s="3"/>
      <c r="K1602" s="3"/>
      <c r="L1602" s="3"/>
      <c r="M1602" s="3"/>
      <c r="N1602" s="3"/>
      <c r="O1602" s="393"/>
      <c r="P1602" s="393"/>
      <c r="Q1602" s="3"/>
      <c r="R1602" s="3"/>
      <c r="S1602" s="3"/>
      <c r="T1602" s="3"/>
      <c r="U1602" s="3"/>
      <c r="V1602" s="3"/>
      <c r="W1602"/>
      <c r="X1602"/>
      <c r="Y1602" s="451"/>
      <c r="Z1602" s="393"/>
      <c r="AA1602" s="3"/>
      <c r="AB1602" s="3"/>
      <c r="AC1602" s="3"/>
      <c r="AD1602" s="3"/>
      <c r="AE1602" s="3"/>
      <c r="AF1602"/>
      <c r="AG1602"/>
      <c r="AH1602"/>
      <c r="AI1602"/>
      <c r="AJ1602"/>
      <c r="AK1602"/>
      <c r="AL1602"/>
      <c r="AM1602"/>
      <c r="AN1602"/>
      <c r="AO1602"/>
      <c r="AP1602"/>
      <c r="BC1602" s="451"/>
    </row>
    <row r="1603" spans="1:55" hidden="1" x14ac:dyDescent="0.2">
      <c r="A1603" s="3"/>
      <c r="B1603" s="3"/>
      <c r="C1603" s="393"/>
      <c r="D1603" s="393"/>
      <c r="E1603" s="393"/>
      <c r="F1603" s="393"/>
      <c r="G1603" s="393"/>
      <c r="H1603" s="393"/>
      <c r="I1603" s="393"/>
      <c r="J1603" s="3"/>
      <c r="K1603" s="3"/>
      <c r="L1603" s="3"/>
      <c r="M1603" s="3"/>
      <c r="N1603" s="3"/>
      <c r="O1603" s="393"/>
      <c r="P1603" s="393"/>
      <c r="Q1603" s="3"/>
      <c r="R1603" s="3"/>
      <c r="S1603" s="3"/>
      <c r="T1603" s="3"/>
      <c r="U1603" s="3"/>
      <c r="V1603" s="3"/>
      <c r="W1603"/>
      <c r="X1603"/>
      <c r="Y1603" s="451"/>
      <c r="Z1603" s="393"/>
      <c r="AA1603" s="3"/>
      <c r="AB1603" s="3"/>
      <c r="AC1603" s="3"/>
      <c r="AD1603" s="3"/>
      <c r="AE1603" s="3"/>
      <c r="AF1603"/>
      <c r="AG1603"/>
      <c r="AH1603"/>
      <c r="AI1603"/>
      <c r="AJ1603"/>
      <c r="AK1603"/>
      <c r="AL1603"/>
      <c r="AM1603"/>
      <c r="AN1603"/>
      <c r="AO1603"/>
      <c r="AP1603"/>
      <c r="BC1603" s="451"/>
    </row>
    <row r="1604" spans="1:55" hidden="1" x14ac:dyDescent="0.2">
      <c r="A1604" s="3"/>
      <c r="B1604" s="3"/>
      <c r="C1604" s="393"/>
      <c r="D1604" s="393"/>
      <c r="E1604" s="393"/>
      <c r="F1604" s="393"/>
      <c r="G1604" s="393"/>
      <c r="H1604" s="393"/>
      <c r="I1604" s="393"/>
      <c r="J1604" s="3"/>
      <c r="K1604" s="3"/>
      <c r="L1604" s="3"/>
      <c r="M1604" s="3"/>
      <c r="N1604" s="3"/>
      <c r="O1604" s="393"/>
      <c r="P1604" s="393"/>
      <c r="Q1604" s="3"/>
      <c r="R1604" s="3"/>
      <c r="S1604" s="3"/>
      <c r="T1604" s="3"/>
      <c r="U1604" s="3"/>
      <c r="V1604" s="3"/>
      <c r="W1604"/>
      <c r="X1604"/>
      <c r="Y1604" s="451"/>
      <c r="Z1604" s="393"/>
      <c r="AA1604" s="3"/>
      <c r="AB1604" s="3"/>
      <c r="AC1604" s="3"/>
      <c r="AD1604" s="3"/>
      <c r="AE1604" s="3"/>
      <c r="AF1604"/>
      <c r="AG1604"/>
      <c r="AH1604"/>
      <c r="AI1604"/>
      <c r="AJ1604"/>
      <c r="AK1604"/>
      <c r="AL1604"/>
      <c r="AM1604"/>
      <c r="AN1604"/>
      <c r="AO1604"/>
      <c r="AP1604"/>
      <c r="BC1604" s="451"/>
    </row>
    <row r="1605" spans="1:55" hidden="1" x14ac:dyDescent="0.2">
      <c r="A1605" s="3"/>
      <c r="B1605" s="3"/>
      <c r="C1605" s="393"/>
      <c r="D1605" s="393"/>
      <c r="E1605" s="393"/>
      <c r="F1605" s="393"/>
      <c r="G1605" s="393"/>
      <c r="H1605" s="393"/>
      <c r="I1605" s="393"/>
      <c r="J1605" s="3"/>
      <c r="K1605" s="3"/>
      <c r="L1605" s="3"/>
      <c r="M1605" s="3"/>
      <c r="N1605" s="3"/>
      <c r="O1605" s="393"/>
      <c r="P1605" s="393"/>
      <c r="Q1605" s="3"/>
      <c r="R1605" s="3"/>
      <c r="S1605" s="3"/>
      <c r="T1605" s="3"/>
      <c r="U1605" s="3"/>
      <c r="V1605" s="3"/>
      <c r="W1605"/>
      <c r="X1605"/>
      <c r="Y1605" s="451"/>
      <c r="Z1605" s="393"/>
      <c r="AA1605" s="3"/>
      <c r="AB1605" s="3"/>
      <c r="AC1605" s="3"/>
      <c r="AD1605" s="3"/>
      <c r="AE1605" s="3"/>
      <c r="AF1605"/>
      <c r="AG1605"/>
      <c r="AH1605"/>
      <c r="AI1605"/>
      <c r="AJ1605"/>
      <c r="AK1605"/>
      <c r="AL1605"/>
      <c r="AM1605"/>
      <c r="AN1605"/>
      <c r="AO1605"/>
      <c r="AP1605"/>
      <c r="BC1605" s="451"/>
    </row>
    <row r="1606" spans="1:55" hidden="1" x14ac:dyDescent="0.2">
      <c r="A1606" s="3"/>
      <c r="B1606" s="3"/>
      <c r="C1606" s="393"/>
      <c r="D1606" s="393"/>
      <c r="E1606" s="393"/>
      <c r="F1606" s="393"/>
      <c r="G1606" s="393"/>
      <c r="H1606" s="393"/>
      <c r="I1606" s="393"/>
      <c r="J1606" s="3"/>
      <c r="K1606" s="3"/>
      <c r="L1606" s="3"/>
      <c r="M1606" s="3"/>
      <c r="N1606" s="3"/>
      <c r="O1606" s="393"/>
      <c r="P1606" s="393"/>
      <c r="Q1606" s="3"/>
      <c r="R1606" s="3"/>
      <c r="S1606" s="3"/>
      <c r="T1606" s="3"/>
      <c r="U1606" s="3"/>
      <c r="V1606" s="3"/>
      <c r="W1606"/>
      <c r="X1606"/>
      <c r="Y1606" s="451"/>
      <c r="Z1606" s="393"/>
      <c r="AA1606" s="3"/>
      <c r="AB1606" s="3"/>
      <c r="AC1606" s="3"/>
      <c r="AD1606" s="3"/>
      <c r="AE1606" s="3"/>
      <c r="AF1606"/>
      <c r="AG1606"/>
      <c r="AH1606"/>
      <c r="AI1606"/>
      <c r="AJ1606"/>
      <c r="AK1606"/>
      <c r="AL1606"/>
      <c r="AM1606"/>
      <c r="AN1606"/>
      <c r="AO1606"/>
      <c r="AP1606"/>
      <c r="BC1606" s="451"/>
    </row>
    <row r="1607" spans="1:55" hidden="1" x14ac:dyDescent="0.2">
      <c r="A1607" s="3"/>
      <c r="B1607" s="3"/>
      <c r="C1607" s="393"/>
      <c r="D1607" s="393"/>
      <c r="E1607" s="393"/>
      <c r="F1607" s="393"/>
      <c r="G1607" s="393"/>
      <c r="H1607" s="393"/>
      <c r="I1607" s="393"/>
      <c r="J1607" s="3"/>
      <c r="K1607" s="3"/>
      <c r="L1607" s="3"/>
      <c r="M1607" s="3"/>
      <c r="N1607" s="3"/>
      <c r="O1607" s="393"/>
      <c r="P1607" s="393"/>
      <c r="Q1607" s="3"/>
      <c r="R1607" s="3"/>
      <c r="S1607" s="3"/>
      <c r="T1607" s="3"/>
      <c r="U1607" s="3"/>
      <c r="V1607" s="3"/>
      <c r="W1607"/>
      <c r="X1607"/>
      <c r="Y1607" s="451"/>
      <c r="Z1607" s="393"/>
      <c r="AA1607" s="3"/>
      <c r="AB1607" s="3"/>
      <c r="AC1607" s="3"/>
      <c r="AD1607" s="3"/>
      <c r="AE1607" s="3"/>
      <c r="AF1607"/>
      <c r="AG1607"/>
      <c r="AH1607"/>
      <c r="AI1607"/>
      <c r="AJ1607"/>
      <c r="AK1607"/>
      <c r="AL1607"/>
      <c r="AM1607"/>
      <c r="AN1607"/>
      <c r="AO1607"/>
      <c r="AP1607"/>
      <c r="BC1607" s="451"/>
    </row>
    <row r="1608" spans="1:55" hidden="1" x14ac:dyDescent="0.2">
      <c r="A1608" s="3"/>
      <c r="B1608" s="3"/>
      <c r="C1608" s="393"/>
      <c r="D1608" s="393"/>
      <c r="E1608" s="393"/>
      <c r="F1608" s="393"/>
      <c r="G1608" s="393"/>
      <c r="H1608" s="393"/>
      <c r="I1608" s="393"/>
      <c r="J1608" s="3"/>
      <c r="K1608" s="3"/>
      <c r="L1608" s="3"/>
      <c r="M1608" s="3"/>
      <c r="N1608" s="3"/>
      <c r="O1608" s="393"/>
      <c r="P1608" s="393"/>
      <c r="Q1608" s="3"/>
      <c r="R1608" s="3"/>
      <c r="S1608" s="3"/>
      <c r="T1608" s="3"/>
      <c r="U1608" s="3"/>
      <c r="V1608" s="3"/>
      <c r="W1608"/>
      <c r="X1608"/>
      <c r="Y1608" s="451"/>
      <c r="Z1608" s="393"/>
      <c r="AA1608" s="3"/>
      <c r="AB1608" s="3"/>
      <c r="AC1608" s="3"/>
      <c r="AD1608" s="3"/>
      <c r="AE1608" s="3"/>
      <c r="AF1608"/>
      <c r="AG1608"/>
      <c r="AH1608"/>
      <c r="AI1608"/>
      <c r="AJ1608"/>
      <c r="AK1608"/>
      <c r="AL1608"/>
      <c r="AM1608"/>
      <c r="AN1608"/>
      <c r="AO1608"/>
      <c r="AP1608"/>
      <c r="BC1608" s="451"/>
    </row>
    <row r="1609" spans="1:55" hidden="1" x14ac:dyDescent="0.2">
      <c r="A1609" s="3"/>
      <c r="B1609" s="3"/>
      <c r="C1609" s="393"/>
      <c r="D1609" s="393"/>
      <c r="E1609" s="393"/>
      <c r="F1609" s="393"/>
      <c r="G1609" s="393"/>
      <c r="H1609" s="393"/>
      <c r="I1609" s="393"/>
      <c r="J1609" s="3"/>
      <c r="K1609" s="3"/>
      <c r="L1609" s="3"/>
      <c r="M1609" s="3"/>
      <c r="N1609" s="3"/>
      <c r="O1609" s="393"/>
      <c r="P1609" s="393"/>
      <c r="Q1609" s="3"/>
      <c r="R1609" s="3"/>
      <c r="S1609" s="3"/>
      <c r="T1609" s="3"/>
      <c r="U1609" s="3"/>
      <c r="V1609" s="3"/>
      <c r="W1609"/>
      <c r="X1609"/>
      <c r="Y1609" s="451"/>
      <c r="Z1609" s="393"/>
      <c r="AA1609" s="3"/>
      <c r="AB1609" s="3"/>
      <c r="AC1609" s="3"/>
      <c r="AD1609" s="3"/>
      <c r="AE1609" s="3"/>
      <c r="AF1609"/>
      <c r="AG1609"/>
      <c r="AH1609"/>
      <c r="AI1609"/>
      <c r="AJ1609"/>
      <c r="AK1609"/>
      <c r="AL1609"/>
      <c r="AM1609"/>
      <c r="AN1609"/>
      <c r="AO1609"/>
      <c r="AP1609"/>
      <c r="BC1609" s="451"/>
    </row>
    <row r="1610" spans="1:55" hidden="1" x14ac:dyDescent="0.2">
      <c r="A1610" s="3"/>
      <c r="B1610" s="3"/>
      <c r="C1610" s="393"/>
      <c r="D1610" s="393"/>
      <c r="E1610" s="393"/>
      <c r="F1610" s="393"/>
      <c r="G1610" s="393"/>
      <c r="H1610" s="393"/>
      <c r="I1610" s="393"/>
      <c r="J1610" s="3"/>
      <c r="K1610" s="3"/>
      <c r="L1610" s="3"/>
      <c r="M1610" s="3"/>
      <c r="N1610" s="3"/>
      <c r="O1610" s="393"/>
      <c r="P1610" s="393"/>
      <c r="Q1610" s="3"/>
      <c r="R1610" s="3"/>
      <c r="S1610" s="3"/>
      <c r="T1610" s="3"/>
      <c r="U1610" s="3"/>
      <c r="V1610" s="3"/>
      <c r="W1610"/>
      <c r="X1610"/>
      <c r="Y1610" s="451"/>
      <c r="Z1610" s="393"/>
      <c r="AA1610" s="3"/>
      <c r="AB1610" s="3"/>
      <c r="AC1610" s="3"/>
      <c r="AD1610" s="3"/>
      <c r="AE1610" s="3"/>
      <c r="AF1610"/>
      <c r="AG1610"/>
      <c r="AH1610"/>
      <c r="AI1610"/>
      <c r="AJ1610"/>
      <c r="AK1610"/>
      <c r="AL1610"/>
      <c r="AM1610"/>
      <c r="AN1610"/>
      <c r="AO1610"/>
      <c r="AP1610"/>
      <c r="BC1610" s="451"/>
    </row>
    <row r="1611" spans="1:55" hidden="1" x14ac:dyDescent="0.2">
      <c r="A1611" s="3"/>
      <c r="B1611" s="3"/>
      <c r="C1611" s="393"/>
      <c r="D1611" s="393"/>
      <c r="E1611" s="393"/>
      <c r="F1611" s="393"/>
      <c r="G1611" s="393"/>
      <c r="H1611" s="393"/>
      <c r="I1611" s="393"/>
      <c r="J1611" s="3"/>
      <c r="K1611" s="3"/>
      <c r="L1611" s="3"/>
      <c r="M1611" s="3"/>
      <c r="N1611" s="3"/>
      <c r="O1611" s="393"/>
      <c r="P1611" s="393"/>
      <c r="Q1611" s="3"/>
      <c r="R1611" s="3"/>
      <c r="S1611" s="3"/>
      <c r="T1611" s="3"/>
      <c r="U1611" s="3"/>
      <c r="V1611" s="3"/>
      <c r="W1611"/>
      <c r="X1611"/>
      <c r="Y1611" s="451"/>
      <c r="Z1611" s="393"/>
      <c r="AA1611" s="3"/>
      <c r="AB1611" s="3"/>
      <c r="AC1611" s="3"/>
      <c r="AD1611" s="3"/>
      <c r="AE1611" s="3"/>
      <c r="AF1611"/>
      <c r="AG1611"/>
      <c r="AH1611"/>
      <c r="AI1611"/>
      <c r="AJ1611"/>
      <c r="AK1611"/>
      <c r="AL1611"/>
      <c r="AM1611"/>
      <c r="AN1611"/>
      <c r="AO1611"/>
      <c r="AP1611"/>
      <c r="BC1611" s="451"/>
    </row>
    <row r="1612" spans="1:55" hidden="1" x14ac:dyDescent="0.2">
      <c r="A1612" s="3"/>
      <c r="B1612" s="3"/>
      <c r="C1612" s="393"/>
      <c r="D1612" s="393"/>
      <c r="E1612" s="393"/>
      <c r="F1612" s="393"/>
      <c r="G1612" s="393"/>
      <c r="H1612" s="393"/>
      <c r="I1612" s="393"/>
      <c r="J1612" s="3"/>
      <c r="K1612" s="3"/>
      <c r="L1612" s="3"/>
      <c r="M1612" s="3"/>
      <c r="N1612" s="3"/>
      <c r="O1612" s="393"/>
      <c r="P1612" s="393"/>
      <c r="Q1612" s="3"/>
      <c r="R1612" s="3"/>
      <c r="S1612" s="3"/>
      <c r="T1612" s="3"/>
      <c r="U1612" s="3"/>
      <c r="V1612" s="3"/>
      <c r="W1612"/>
      <c r="X1612"/>
      <c r="Y1612" s="451"/>
      <c r="Z1612" s="393"/>
      <c r="AA1612" s="3"/>
      <c r="AB1612" s="3"/>
      <c r="AC1612" s="3"/>
      <c r="AD1612" s="3"/>
      <c r="AE1612" s="3"/>
      <c r="AF1612"/>
      <c r="AG1612"/>
      <c r="AH1612"/>
      <c r="AI1612"/>
      <c r="AJ1612"/>
      <c r="AK1612"/>
      <c r="AL1612"/>
      <c r="AM1612"/>
      <c r="AN1612"/>
      <c r="AO1612"/>
      <c r="AP1612"/>
      <c r="BC1612" s="451"/>
    </row>
    <row r="1613" spans="1:55" hidden="1" x14ac:dyDescent="0.2">
      <c r="A1613" s="3"/>
      <c r="B1613" s="3"/>
      <c r="C1613" s="393"/>
      <c r="D1613" s="393"/>
      <c r="E1613" s="393"/>
      <c r="F1613" s="393"/>
      <c r="G1613" s="393"/>
      <c r="H1613" s="393"/>
      <c r="I1613" s="393"/>
      <c r="J1613" s="3"/>
      <c r="K1613" s="3"/>
      <c r="L1613" s="3"/>
      <c r="M1613" s="3"/>
      <c r="N1613" s="3"/>
      <c r="O1613" s="393"/>
      <c r="P1613" s="393"/>
      <c r="Q1613" s="3"/>
      <c r="R1613" s="3"/>
      <c r="S1613" s="3"/>
      <c r="T1613" s="3"/>
      <c r="U1613" s="3"/>
      <c r="V1613" s="3"/>
      <c r="W1613"/>
      <c r="X1613"/>
      <c r="Y1613" s="451"/>
      <c r="Z1613" s="393"/>
      <c r="AA1613" s="3"/>
      <c r="AB1613" s="3"/>
      <c r="AC1613" s="3"/>
      <c r="AD1613" s="3"/>
      <c r="AE1613" s="3"/>
      <c r="AF1613"/>
      <c r="AG1613"/>
      <c r="AH1613"/>
      <c r="AI1613"/>
      <c r="AJ1613"/>
      <c r="AK1613"/>
      <c r="AL1613"/>
      <c r="AM1613"/>
      <c r="AN1613"/>
      <c r="AO1613"/>
      <c r="AP1613"/>
      <c r="BC1613" s="451"/>
    </row>
    <row r="1614" spans="1:55" hidden="1" x14ac:dyDescent="0.2">
      <c r="A1614" s="3"/>
      <c r="B1614" s="3"/>
      <c r="C1614" s="393"/>
      <c r="D1614" s="393"/>
      <c r="E1614" s="393"/>
      <c r="F1614" s="393"/>
      <c r="G1614" s="393"/>
      <c r="H1614" s="393"/>
      <c r="I1614" s="393"/>
      <c r="J1614" s="3"/>
      <c r="K1614" s="3"/>
      <c r="L1614" s="3"/>
      <c r="M1614" s="3"/>
      <c r="N1614" s="3"/>
      <c r="O1614" s="393"/>
      <c r="P1614" s="393"/>
      <c r="Q1614" s="3"/>
      <c r="R1614" s="3"/>
      <c r="S1614" s="3"/>
      <c r="T1614" s="3"/>
      <c r="U1614" s="3"/>
      <c r="V1614" s="3"/>
      <c r="W1614"/>
      <c r="X1614"/>
      <c r="Y1614" s="451"/>
      <c r="Z1614" s="393"/>
      <c r="AA1614" s="3"/>
      <c r="AB1614" s="3"/>
      <c r="AC1614" s="3"/>
      <c r="AD1614" s="3"/>
      <c r="AE1614" s="3"/>
      <c r="AF1614"/>
      <c r="AG1614"/>
      <c r="AH1614"/>
      <c r="AI1614"/>
      <c r="AJ1614"/>
      <c r="AK1614"/>
      <c r="AL1614"/>
      <c r="AM1614"/>
      <c r="AN1614"/>
      <c r="AO1614"/>
      <c r="AP1614"/>
      <c r="BC1614" s="451"/>
    </row>
    <row r="1615" spans="1:55" hidden="1" x14ac:dyDescent="0.2">
      <c r="A1615" s="3"/>
      <c r="B1615" s="3"/>
      <c r="C1615" s="393"/>
      <c r="D1615" s="393"/>
      <c r="E1615" s="393"/>
      <c r="F1615" s="393"/>
      <c r="G1615" s="393"/>
      <c r="H1615" s="393"/>
      <c r="I1615" s="393"/>
      <c r="J1615" s="3"/>
      <c r="K1615" s="3"/>
      <c r="L1615" s="3"/>
      <c r="M1615" s="3"/>
      <c r="N1615" s="3"/>
      <c r="O1615" s="393"/>
      <c r="P1615" s="393"/>
      <c r="Q1615" s="3"/>
      <c r="R1615" s="3"/>
      <c r="S1615" s="3"/>
      <c r="T1615" s="3"/>
      <c r="U1615" s="3"/>
      <c r="V1615" s="3"/>
      <c r="W1615"/>
      <c r="X1615"/>
      <c r="Y1615" s="451"/>
      <c r="Z1615" s="393"/>
      <c r="AA1615" s="3"/>
      <c r="AB1615" s="3"/>
      <c r="AC1615" s="3"/>
      <c r="AD1615" s="3"/>
      <c r="AE1615" s="3"/>
      <c r="AF1615"/>
      <c r="AG1615"/>
      <c r="AH1615"/>
      <c r="AI1615"/>
      <c r="AJ1615"/>
      <c r="AK1615"/>
      <c r="AL1615"/>
      <c r="AM1615"/>
      <c r="AN1615"/>
      <c r="AO1615"/>
      <c r="AP1615"/>
      <c r="BC1615" s="451"/>
    </row>
    <row r="1616" spans="1:55" hidden="1" x14ac:dyDescent="0.2">
      <c r="A1616" s="3"/>
      <c r="B1616" s="3"/>
      <c r="C1616" s="393"/>
      <c r="D1616" s="393"/>
      <c r="E1616" s="393"/>
      <c r="F1616" s="393"/>
      <c r="G1616" s="393"/>
      <c r="H1616" s="393"/>
      <c r="I1616" s="393"/>
      <c r="J1616" s="3"/>
      <c r="K1616" s="3"/>
      <c r="L1616" s="3"/>
      <c r="M1616" s="3"/>
      <c r="N1616" s="3"/>
      <c r="O1616" s="393"/>
      <c r="P1616" s="393"/>
      <c r="Q1616" s="3"/>
      <c r="R1616" s="3"/>
      <c r="S1616" s="3"/>
      <c r="T1616" s="3"/>
      <c r="U1616" s="3"/>
      <c r="V1616" s="3"/>
      <c r="W1616"/>
      <c r="X1616"/>
      <c r="Y1616" s="451"/>
      <c r="Z1616" s="393"/>
      <c r="AA1616" s="3"/>
      <c r="AB1616" s="3"/>
      <c r="AC1616" s="3"/>
      <c r="AD1616" s="3"/>
      <c r="AE1616" s="3"/>
      <c r="AF1616"/>
      <c r="AG1616"/>
      <c r="AH1616"/>
      <c r="AI1616"/>
      <c r="AJ1616"/>
      <c r="AK1616"/>
      <c r="AL1616"/>
      <c r="AM1616"/>
      <c r="AN1616"/>
      <c r="AO1616"/>
      <c r="AP1616"/>
      <c r="BC1616" s="451"/>
    </row>
    <row r="1617" spans="1:55" hidden="1" x14ac:dyDescent="0.2">
      <c r="A1617" s="3"/>
      <c r="B1617" s="3"/>
      <c r="C1617" s="393"/>
      <c r="D1617" s="393"/>
      <c r="E1617" s="393"/>
      <c r="F1617" s="393"/>
      <c r="G1617" s="393"/>
      <c r="H1617" s="393"/>
      <c r="I1617" s="393"/>
      <c r="J1617" s="3"/>
      <c r="K1617" s="3"/>
      <c r="L1617" s="3"/>
      <c r="M1617" s="3"/>
      <c r="N1617" s="3"/>
      <c r="O1617" s="393"/>
      <c r="P1617" s="393"/>
      <c r="Q1617" s="3"/>
      <c r="R1617" s="3"/>
      <c r="S1617" s="3"/>
      <c r="T1617" s="3"/>
      <c r="U1617" s="3"/>
      <c r="V1617" s="3"/>
      <c r="W1617"/>
      <c r="X1617"/>
      <c r="Y1617" s="451"/>
      <c r="Z1617" s="393"/>
      <c r="AA1617" s="3"/>
      <c r="AB1617" s="3"/>
      <c r="AC1617" s="3"/>
      <c r="AD1617" s="3"/>
      <c r="AE1617" s="3"/>
      <c r="AF1617"/>
      <c r="AG1617"/>
      <c r="AH1617"/>
      <c r="AI1617"/>
      <c r="AJ1617"/>
      <c r="AK1617"/>
      <c r="AL1617"/>
      <c r="AM1617"/>
      <c r="AN1617"/>
      <c r="AO1617"/>
      <c r="AP1617"/>
      <c r="BC1617" s="451"/>
    </row>
    <row r="1618" spans="1:55" hidden="1" x14ac:dyDescent="0.2">
      <c r="A1618" s="3"/>
      <c r="B1618" s="3"/>
      <c r="C1618" s="393"/>
      <c r="D1618" s="393"/>
      <c r="E1618" s="393"/>
      <c r="F1618" s="393"/>
      <c r="G1618" s="393"/>
      <c r="H1618" s="393"/>
      <c r="I1618" s="393"/>
      <c r="J1618" s="3"/>
      <c r="K1618" s="3"/>
      <c r="L1618" s="3"/>
      <c r="M1618" s="3"/>
      <c r="N1618" s="3"/>
      <c r="O1618" s="393"/>
      <c r="P1618" s="393"/>
      <c r="Q1618" s="3"/>
      <c r="R1618" s="3"/>
      <c r="S1618" s="3"/>
      <c r="T1618" s="3"/>
      <c r="U1618" s="3"/>
      <c r="V1618" s="3"/>
      <c r="W1618"/>
      <c r="X1618"/>
      <c r="Y1618" s="451"/>
      <c r="Z1618" s="393"/>
      <c r="AA1618" s="3"/>
      <c r="AB1618" s="3"/>
      <c r="AC1618" s="3"/>
      <c r="AD1618" s="3"/>
      <c r="AE1618" s="3"/>
      <c r="AF1618"/>
      <c r="AG1618"/>
      <c r="AH1618"/>
      <c r="AI1618"/>
      <c r="AJ1618"/>
      <c r="AK1618"/>
      <c r="AL1618"/>
      <c r="AM1618"/>
      <c r="AN1618"/>
      <c r="AO1618"/>
      <c r="AP1618"/>
      <c r="BC1618" s="451"/>
    </row>
    <row r="1619" spans="1:55" hidden="1" x14ac:dyDescent="0.2">
      <c r="A1619" s="3"/>
      <c r="B1619" s="3"/>
      <c r="C1619" s="393"/>
      <c r="D1619" s="393"/>
      <c r="E1619" s="393"/>
      <c r="F1619" s="393"/>
      <c r="G1619" s="393"/>
      <c r="H1619" s="393"/>
      <c r="I1619" s="393"/>
      <c r="J1619" s="3"/>
      <c r="K1619" s="3"/>
      <c r="L1619" s="3"/>
      <c r="M1619" s="3"/>
      <c r="N1619" s="3"/>
      <c r="O1619" s="393"/>
      <c r="P1619" s="393"/>
      <c r="Q1619" s="3"/>
      <c r="R1619" s="3"/>
      <c r="S1619" s="3"/>
      <c r="T1619" s="3"/>
      <c r="U1619" s="3"/>
      <c r="V1619" s="3"/>
      <c r="W1619"/>
      <c r="X1619"/>
      <c r="Y1619" s="451"/>
      <c r="Z1619" s="393"/>
      <c r="AA1619" s="3"/>
      <c r="AB1619" s="3"/>
      <c r="AC1619" s="3"/>
      <c r="AD1619" s="3"/>
      <c r="AE1619" s="3"/>
      <c r="AF1619"/>
      <c r="AG1619"/>
      <c r="AH1619"/>
      <c r="AI1619"/>
      <c r="AJ1619"/>
      <c r="AK1619"/>
      <c r="AL1619"/>
      <c r="AM1619"/>
      <c r="AN1619"/>
      <c r="AO1619"/>
      <c r="AP1619"/>
      <c r="BC1619" s="451"/>
    </row>
    <row r="1620" spans="1:55" hidden="1" x14ac:dyDescent="0.2">
      <c r="A1620" s="3"/>
      <c r="B1620" s="3"/>
      <c r="C1620" s="393"/>
      <c r="D1620" s="393"/>
      <c r="E1620" s="393"/>
      <c r="F1620" s="393"/>
      <c r="G1620" s="393"/>
      <c r="H1620" s="393"/>
      <c r="I1620" s="393"/>
      <c r="J1620" s="3"/>
      <c r="K1620" s="3"/>
      <c r="L1620" s="3"/>
      <c r="M1620" s="3"/>
      <c r="N1620" s="3"/>
      <c r="O1620" s="393"/>
      <c r="P1620" s="393"/>
      <c r="Q1620" s="3"/>
      <c r="R1620" s="3"/>
      <c r="S1620" s="3"/>
      <c r="T1620" s="3"/>
      <c r="U1620" s="3"/>
      <c r="V1620" s="3"/>
      <c r="W1620"/>
      <c r="X1620"/>
      <c r="Y1620" s="451"/>
      <c r="Z1620" s="393"/>
      <c r="AA1620" s="3"/>
      <c r="AB1620" s="3"/>
      <c r="AC1620" s="3"/>
      <c r="AD1620" s="3"/>
      <c r="AE1620" s="3"/>
      <c r="AF1620"/>
      <c r="AG1620"/>
      <c r="AH1620"/>
      <c r="AI1620"/>
      <c r="AJ1620"/>
      <c r="AK1620"/>
      <c r="AL1620"/>
      <c r="AM1620"/>
      <c r="AN1620"/>
      <c r="AO1620"/>
      <c r="AP1620"/>
      <c r="BC1620" s="451"/>
    </row>
    <row r="1621" spans="1:55" hidden="1" x14ac:dyDescent="0.2">
      <c r="A1621" s="3"/>
      <c r="B1621" s="3"/>
      <c r="C1621" s="393"/>
      <c r="D1621" s="393"/>
      <c r="E1621" s="393"/>
      <c r="F1621" s="393"/>
      <c r="G1621" s="393"/>
      <c r="H1621" s="393"/>
      <c r="I1621" s="393"/>
      <c r="J1621" s="3"/>
      <c r="K1621" s="3"/>
      <c r="L1621" s="3"/>
      <c r="M1621" s="3"/>
      <c r="N1621" s="3"/>
      <c r="O1621" s="393"/>
      <c r="P1621" s="393"/>
      <c r="Q1621" s="3"/>
      <c r="R1621" s="3"/>
      <c r="S1621" s="3"/>
      <c r="T1621" s="3"/>
      <c r="U1621" s="3"/>
      <c r="V1621" s="3"/>
      <c r="W1621"/>
      <c r="X1621"/>
      <c r="Y1621" s="451"/>
      <c r="Z1621" s="393"/>
      <c r="AA1621" s="3"/>
      <c r="AB1621" s="3"/>
      <c r="AC1621" s="3"/>
      <c r="AD1621" s="3"/>
      <c r="AE1621" s="3"/>
      <c r="AF1621"/>
      <c r="AG1621"/>
      <c r="AH1621"/>
      <c r="AI1621"/>
      <c r="AJ1621"/>
      <c r="AK1621"/>
      <c r="AL1621"/>
      <c r="AM1621"/>
      <c r="AN1621"/>
      <c r="AO1621"/>
      <c r="AP1621"/>
      <c r="BC1621" s="451"/>
    </row>
    <row r="1622" spans="1:55" hidden="1" x14ac:dyDescent="0.2">
      <c r="A1622" s="3"/>
      <c r="B1622" s="3"/>
      <c r="C1622" s="393"/>
      <c r="D1622" s="393"/>
      <c r="E1622" s="393"/>
      <c r="F1622" s="393"/>
      <c r="G1622" s="393"/>
      <c r="H1622" s="393"/>
      <c r="I1622" s="393"/>
      <c r="J1622" s="3"/>
      <c r="K1622" s="3"/>
      <c r="L1622" s="3"/>
      <c r="M1622" s="3"/>
      <c r="N1622" s="3"/>
      <c r="O1622" s="393"/>
      <c r="P1622" s="393"/>
      <c r="Q1622" s="3"/>
      <c r="R1622" s="3"/>
      <c r="S1622" s="3"/>
      <c r="T1622" s="3"/>
      <c r="U1622" s="3"/>
      <c r="V1622" s="3"/>
      <c r="W1622"/>
      <c r="X1622"/>
      <c r="Y1622" s="451"/>
      <c r="Z1622" s="393"/>
      <c r="AA1622" s="3"/>
      <c r="AB1622" s="3"/>
      <c r="AC1622" s="3"/>
      <c r="AD1622" s="3"/>
      <c r="AE1622" s="3"/>
      <c r="AF1622"/>
      <c r="AG1622"/>
      <c r="AH1622"/>
      <c r="AI1622"/>
      <c r="AJ1622"/>
      <c r="AK1622"/>
      <c r="AL1622"/>
      <c r="AM1622"/>
      <c r="AN1622"/>
      <c r="AO1622"/>
      <c r="AP1622"/>
      <c r="BC1622" s="451"/>
    </row>
    <row r="1623" spans="1:55" hidden="1" x14ac:dyDescent="0.2">
      <c r="A1623" s="3"/>
      <c r="B1623" s="3"/>
      <c r="C1623" s="393"/>
      <c r="D1623" s="393"/>
      <c r="E1623" s="393"/>
      <c r="F1623" s="393"/>
      <c r="G1623" s="393"/>
      <c r="H1623" s="393"/>
      <c r="I1623" s="393"/>
      <c r="J1623" s="3"/>
      <c r="K1623" s="3"/>
      <c r="L1623" s="3"/>
      <c r="M1623" s="3"/>
      <c r="N1623" s="3"/>
      <c r="O1623" s="393"/>
      <c r="P1623" s="393"/>
      <c r="Q1623" s="3"/>
      <c r="R1623" s="3"/>
      <c r="S1623" s="3"/>
      <c r="T1623" s="3"/>
      <c r="U1623" s="3"/>
      <c r="V1623" s="3"/>
      <c r="W1623"/>
      <c r="X1623"/>
      <c r="Y1623" s="451"/>
      <c r="Z1623" s="393"/>
      <c r="AA1623" s="3"/>
      <c r="AB1623" s="3"/>
      <c r="AC1623" s="3"/>
      <c r="AD1623" s="3"/>
      <c r="AE1623" s="3"/>
      <c r="AF1623"/>
      <c r="AG1623"/>
      <c r="AH1623"/>
      <c r="AI1623"/>
      <c r="AJ1623"/>
      <c r="AK1623"/>
      <c r="AL1623"/>
      <c r="AM1623"/>
      <c r="AN1623"/>
      <c r="AO1623"/>
      <c r="AP1623"/>
      <c r="BC1623" s="451"/>
    </row>
    <row r="1624" spans="1:55" hidden="1" x14ac:dyDescent="0.2">
      <c r="A1624" s="3"/>
      <c r="B1624" s="3"/>
      <c r="C1624" s="393"/>
      <c r="D1624" s="393"/>
      <c r="E1624" s="393"/>
      <c r="F1624" s="393"/>
      <c r="G1624" s="393"/>
      <c r="H1624" s="393"/>
      <c r="I1624" s="393"/>
      <c r="J1624" s="3"/>
      <c r="K1624" s="3"/>
      <c r="L1624" s="3"/>
      <c r="M1624" s="3"/>
      <c r="N1624" s="3"/>
      <c r="O1624" s="393"/>
      <c r="P1624" s="393"/>
      <c r="Q1624" s="3"/>
      <c r="R1624" s="3"/>
      <c r="S1624" s="3"/>
      <c r="T1624" s="3"/>
      <c r="U1624" s="3"/>
      <c r="V1624" s="3"/>
      <c r="W1624"/>
      <c r="X1624"/>
      <c r="Y1624" s="451"/>
      <c r="Z1624" s="393"/>
      <c r="AA1624" s="3"/>
      <c r="AB1624" s="3"/>
      <c r="AC1624" s="3"/>
      <c r="AD1624" s="3"/>
      <c r="AE1624" s="3"/>
      <c r="AF1624"/>
      <c r="AG1624"/>
      <c r="AH1624"/>
      <c r="AI1624"/>
      <c r="AJ1624"/>
      <c r="AK1624"/>
      <c r="AL1624"/>
      <c r="AM1624"/>
      <c r="AN1624"/>
      <c r="AO1624"/>
      <c r="AP1624"/>
      <c r="BC1624" s="451"/>
    </row>
    <row r="1625" spans="1:55" hidden="1" x14ac:dyDescent="0.2">
      <c r="A1625" s="3"/>
      <c r="B1625" s="3"/>
      <c r="C1625" s="393"/>
      <c r="D1625" s="393"/>
      <c r="E1625" s="393"/>
      <c r="F1625" s="393"/>
      <c r="G1625" s="393"/>
      <c r="H1625" s="393"/>
      <c r="I1625" s="393"/>
      <c r="J1625" s="3"/>
      <c r="K1625" s="3"/>
      <c r="L1625" s="3"/>
      <c r="M1625" s="3"/>
      <c r="N1625" s="3"/>
      <c r="O1625" s="393"/>
      <c r="P1625" s="393"/>
      <c r="Q1625" s="3"/>
      <c r="R1625" s="3"/>
      <c r="S1625" s="3"/>
      <c r="T1625" s="3"/>
      <c r="U1625" s="3"/>
      <c r="V1625" s="3"/>
      <c r="W1625"/>
      <c r="X1625"/>
      <c r="Y1625" s="451"/>
      <c r="Z1625" s="393"/>
      <c r="AA1625" s="3"/>
      <c r="AB1625" s="3"/>
      <c r="AC1625" s="3"/>
      <c r="AD1625" s="3"/>
      <c r="AE1625" s="3"/>
      <c r="AF1625"/>
      <c r="AG1625"/>
      <c r="AH1625"/>
      <c r="AI1625"/>
      <c r="AJ1625"/>
      <c r="AK1625"/>
      <c r="AL1625"/>
      <c r="AM1625"/>
      <c r="AN1625"/>
      <c r="AO1625"/>
      <c r="AP1625"/>
      <c r="BC1625" s="451"/>
    </row>
    <row r="1626" spans="1:55" hidden="1" x14ac:dyDescent="0.2">
      <c r="A1626" s="3"/>
      <c r="B1626" s="3"/>
      <c r="C1626" s="393"/>
      <c r="D1626" s="393"/>
      <c r="E1626" s="393"/>
      <c r="F1626" s="393"/>
      <c r="G1626" s="393"/>
      <c r="H1626" s="393"/>
      <c r="I1626" s="393"/>
      <c r="J1626" s="3"/>
      <c r="K1626" s="3"/>
      <c r="L1626" s="3"/>
      <c r="M1626" s="3"/>
      <c r="N1626" s="3"/>
      <c r="O1626" s="393"/>
      <c r="P1626" s="393"/>
      <c r="Q1626" s="3"/>
      <c r="R1626" s="3"/>
      <c r="S1626" s="3"/>
      <c r="T1626" s="3"/>
      <c r="U1626" s="3"/>
      <c r="V1626" s="3"/>
      <c r="W1626"/>
      <c r="X1626"/>
      <c r="Y1626" s="451"/>
      <c r="Z1626" s="393"/>
      <c r="AA1626" s="3"/>
      <c r="AB1626" s="3"/>
      <c r="AC1626" s="3"/>
      <c r="AD1626" s="3"/>
      <c r="AE1626" s="3"/>
      <c r="AF1626"/>
      <c r="AG1626"/>
      <c r="AH1626"/>
      <c r="AI1626"/>
      <c r="AJ1626"/>
      <c r="AK1626"/>
      <c r="AL1626"/>
      <c r="AM1626"/>
      <c r="AN1626"/>
      <c r="AO1626"/>
      <c r="AP1626"/>
      <c r="BC1626" s="451"/>
    </row>
    <row r="1627" spans="1:55" hidden="1" x14ac:dyDescent="0.2">
      <c r="A1627" s="3"/>
      <c r="B1627" s="3"/>
      <c r="C1627" s="393"/>
      <c r="D1627" s="393"/>
      <c r="E1627" s="393"/>
      <c r="F1627" s="393"/>
      <c r="G1627" s="393"/>
      <c r="H1627" s="393"/>
      <c r="I1627" s="393"/>
      <c r="J1627" s="3"/>
      <c r="K1627" s="3"/>
      <c r="L1627" s="3"/>
      <c r="M1627" s="3"/>
      <c r="N1627" s="3"/>
      <c r="O1627" s="393"/>
      <c r="P1627" s="393"/>
      <c r="Q1627" s="3"/>
      <c r="R1627" s="3"/>
      <c r="S1627" s="3"/>
      <c r="T1627" s="3"/>
      <c r="U1627" s="3"/>
      <c r="V1627" s="3"/>
      <c r="W1627"/>
      <c r="X1627"/>
      <c r="Y1627" s="451"/>
      <c r="Z1627" s="393"/>
      <c r="AA1627" s="3"/>
      <c r="AB1627" s="3"/>
      <c r="AC1627" s="3"/>
      <c r="AD1627" s="3"/>
      <c r="AE1627" s="3"/>
      <c r="AF1627"/>
      <c r="AG1627"/>
      <c r="AH1627"/>
      <c r="AI1627"/>
      <c r="AJ1627"/>
      <c r="AK1627"/>
      <c r="AL1627"/>
      <c r="AM1627"/>
      <c r="AN1627"/>
      <c r="AO1627"/>
      <c r="AP1627"/>
      <c r="BC1627" s="451"/>
    </row>
    <row r="1628" spans="1:55" hidden="1" x14ac:dyDescent="0.2">
      <c r="A1628" s="3"/>
      <c r="B1628" s="3"/>
      <c r="C1628" s="393"/>
      <c r="D1628" s="393"/>
      <c r="E1628" s="393"/>
      <c r="F1628" s="393"/>
      <c r="G1628" s="393"/>
      <c r="H1628" s="393"/>
      <c r="I1628" s="393"/>
      <c r="J1628" s="3"/>
      <c r="K1628" s="3"/>
      <c r="L1628" s="3"/>
      <c r="M1628" s="3"/>
      <c r="N1628" s="3"/>
      <c r="O1628" s="393"/>
      <c r="P1628" s="393"/>
      <c r="Q1628" s="3"/>
      <c r="R1628" s="3"/>
      <c r="S1628" s="3"/>
      <c r="T1628" s="3"/>
      <c r="U1628" s="3"/>
      <c r="V1628" s="3"/>
      <c r="W1628"/>
      <c r="X1628"/>
      <c r="Y1628" s="451"/>
      <c r="Z1628" s="393"/>
      <c r="AA1628" s="3"/>
      <c r="AB1628" s="3"/>
      <c r="AC1628" s="3"/>
      <c r="AD1628" s="3"/>
      <c r="AE1628" s="3"/>
      <c r="AF1628"/>
      <c r="AG1628"/>
      <c r="AH1628"/>
      <c r="AI1628"/>
      <c r="AJ1628"/>
      <c r="AK1628"/>
      <c r="AL1628"/>
      <c r="AM1628"/>
      <c r="AN1628"/>
      <c r="AO1628"/>
      <c r="AP1628"/>
      <c r="BC1628" s="451"/>
    </row>
    <row r="1629" spans="1:55" hidden="1" x14ac:dyDescent="0.2">
      <c r="A1629" s="3"/>
      <c r="B1629" s="3"/>
      <c r="C1629" s="393"/>
      <c r="D1629" s="393"/>
      <c r="E1629" s="393"/>
      <c r="F1629" s="393"/>
      <c r="G1629" s="393"/>
      <c r="H1629" s="393"/>
      <c r="I1629" s="393"/>
      <c r="J1629" s="3"/>
      <c r="K1629" s="3"/>
      <c r="L1629" s="3"/>
      <c r="M1629" s="3"/>
      <c r="N1629" s="3"/>
      <c r="O1629" s="393"/>
      <c r="P1629" s="393"/>
      <c r="Q1629" s="3"/>
      <c r="R1629" s="3"/>
      <c r="S1629" s="3"/>
      <c r="T1629" s="3"/>
      <c r="U1629" s="3"/>
      <c r="V1629" s="3"/>
      <c r="W1629"/>
      <c r="X1629"/>
      <c r="Y1629" s="451"/>
      <c r="Z1629" s="393"/>
      <c r="AA1629" s="3"/>
      <c r="AB1629" s="3"/>
      <c r="AC1629" s="3"/>
      <c r="AD1629" s="3"/>
      <c r="AE1629" s="3"/>
      <c r="AF1629"/>
      <c r="AG1629"/>
      <c r="AH1629"/>
      <c r="AI1629"/>
      <c r="AJ1629"/>
      <c r="AK1629"/>
      <c r="AL1629"/>
      <c r="AM1629"/>
      <c r="AN1629"/>
      <c r="AO1629"/>
      <c r="AP1629"/>
      <c r="BC1629" s="451"/>
    </row>
    <row r="1630" spans="1:55" hidden="1" x14ac:dyDescent="0.2">
      <c r="A1630" s="3"/>
      <c r="B1630" s="3"/>
      <c r="C1630" s="393"/>
      <c r="D1630" s="393"/>
      <c r="E1630" s="393"/>
      <c r="F1630" s="393"/>
      <c r="G1630" s="393"/>
      <c r="H1630" s="393"/>
      <c r="I1630" s="393"/>
      <c r="J1630" s="3"/>
      <c r="K1630" s="3"/>
      <c r="L1630" s="3"/>
      <c r="M1630" s="3"/>
      <c r="N1630" s="3"/>
      <c r="O1630" s="393"/>
      <c r="P1630" s="393"/>
      <c r="Q1630" s="3"/>
      <c r="R1630" s="3"/>
      <c r="S1630" s="3"/>
      <c r="T1630" s="3"/>
      <c r="U1630" s="3"/>
      <c r="V1630" s="3"/>
      <c r="W1630"/>
      <c r="X1630"/>
      <c r="Y1630" s="451"/>
      <c r="Z1630" s="393"/>
      <c r="AA1630" s="3"/>
      <c r="AB1630" s="3"/>
      <c r="AC1630" s="3"/>
      <c r="AD1630" s="3"/>
      <c r="AE1630" s="3"/>
      <c r="AF1630"/>
      <c r="AG1630"/>
      <c r="AH1630"/>
      <c r="AI1630"/>
      <c r="AJ1630"/>
      <c r="AK1630"/>
      <c r="AL1630"/>
      <c r="AM1630"/>
      <c r="AN1630"/>
      <c r="AO1630"/>
      <c r="AP1630"/>
      <c r="BC1630" s="451"/>
    </row>
    <row r="1631" spans="1:55" hidden="1" x14ac:dyDescent="0.2">
      <c r="A1631" s="3"/>
      <c r="B1631" s="3"/>
      <c r="C1631" s="393"/>
      <c r="D1631" s="393"/>
      <c r="E1631" s="393"/>
      <c r="F1631" s="393"/>
      <c r="G1631" s="393"/>
      <c r="H1631" s="393"/>
      <c r="I1631" s="393"/>
      <c r="J1631" s="3"/>
      <c r="K1631" s="3"/>
      <c r="L1631" s="3"/>
      <c r="M1631" s="3"/>
      <c r="N1631" s="3"/>
      <c r="O1631" s="393"/>
      <c r="P1631" s="393"/>
      <c r="Q1631" s="3"/>
      <c r="R1631" s="3"/>
      <c r="S1631" s="3"/>
      <c r="T1631" s="3"/>
      <c r="U1631" s="3"/>
      <c r="V1631" s="3"/>
      <c r="W1631"/>
      <c r="X1631"/>
      <c r="Y1631" s="451"/>
      <c r="Z1631" s="393"/>
      <c r="AA1631" s="3"/>
      <c r="AB1631" s="3"/>
      <c r="AC1631" s="3"/>
      <c r="AD1631" s="3"/>
      <c r="AE1631" s="3"/>
      <c r="AF1631"/>
      <c r="AG1631"/>
      <c r="AH1631"/>
      <c r="AI1631"/>
      <c r="AJ1631"/>
      <c r="AK1631"/>
      <c r="AL1631"/>
      <c r="AM1631"/>
      <c r="AN1631"/>
      <c r="AO1631"/>
      <c r="AP1631"/>
      <c r="BC1631" s="451"/>
    </row>
    <row r="1632" spans="1:55" hidden="1" x14ac:dyDescent="0.2">
      <c r="A1632" s="3"/>
      <c r="B1632" s="3"/>
      <c r="C1632" s="393"/>
      <c r="D1632" s="393"/>
      <c r="E1632" s="393"/>
      <c r="F1632" s="393"/>
      <c r="G1632" s="393"/>
      <c r="H1632" s="393"/>
      <c r="I1632" s="393"/>
      <c r="J1632" s="3"/>
      <c r="K1632" s="3"/>
      <c r="L1632" s="3"/>
      <c r="M1632" s="3"/>
      <c r="N1632" s="3"/>
      <c r="O1632" s="393"/>
      <c r="P1632" s="393"/>
      <c r="Q1632" s="3"/>
      <c r="R1632" s="3"/>
      <c r="S1632" s="3"/>
      <c r="T1632" s="3"/>
      <c r="U1632" s="3"/>
      <c r="V1632" s="3"/>
      <c r="W1632"/>
      <c r="X1632"/>
      <c r="Y1632" s="451"/>
      <c r="Z1632" s="393"/>
      <c r="AA1632" s="3"/>
      <c r="AB1632" s="3"/>
      <c r="AC1632" s="3"/>
      <c r="AD1632" s="3"/>
      <c r="AE1632" s="3"/>
      <c r="AF1632"/>
      <c r="AG1632"/>
      <c r="AH1632"/>
      <c r="AI1632"/>
      <c r="AJ1632"/>
      <c r="AK1632"/>
      <c r="AL1632"/>
      <c r="AM1632"/>
      <c r="AN1632"/>
      <c r="AO1632"/>
      <c r="AP1632"/>
      <c r="BC1632" s="451"/>
    </row>
    <row r="1633" spans="1:55" hidden="1" x14ac:dyDescent="0.2">
      <c r="A1633" s="3"/>
      <c r="B1633" s="3"/>
      <c r="C1633" s="393"/>
      <c r="D1633" s="393"/>
      <c r="E1633" s="393"/>
      <c r="F1633" s="393"/>
      <c r="G1633" s="393"/>
      <c r="H1633" s="393"/>
      <c r="I1633" s="393"/>
      <c r="J1633" s="3"/>
      <c r="K1633" s="3"/>
      <c r="L1633" s="3"/>
      <c r="M1633" s="3"/>
      <c r="N1633" s="3"/>
      <c r="O1633" s="393"/>
      <c r="P1633" s="393"/>
      <c r="Q1633" s="3"/>
      <c r="R1633" s="3"/>
      <c r="S1633" s="3"/>
      <c r="T1633" s="3"/>
      <c r="U1633" s="3"/>
      <c r="V1633" s="3"/>
      <c r="W1633"/>
      <c r="X1633"/>
      <c r="Y1633" s="451"/>
      <c r="Z1633" s="393"/>
      <c r="AA1633" s="3"/>
      <c r="AB1633" s="3"/>
      <c r="AC1633" s="3"/>
      <c r="AD1633" s="3"/>
      <c r="AE1633" s="3"/>
      <c r="AF1633"/>
      <c r="AG1633"/>
      <c r="AH1633"/>
      <c r="AI1633"/>
      <c r="AJ1633"/>
      <c r="AK1633"/>
      <c r="AL1633"/>
      <c r="AM1633"/>
      <c r="AN1633"/>
      <c r="AO1633"/>
      <c r="AP1633"/>
      <c r="BC1633" s="451"/>
    </row>
    <row r="1634" spans="1:55" hidden="1" x14ac:dyDescent="0.2">
      <c r="A1634" s="3"/>
      <c r="B1634" s="3"/>
      <c r="C1634" s="393"/>
      <c r="D1634" s="393"/>
      <c r="E1634" s="393"/>
      <c r="F1634" s="393"/>
      <c r="G1634" s="393"/>
      <c r="H1634" s="393"/>
      <c r="I1634" s="393"/>
      <c r="J1634" s="3"/>
      <c r="K1634" s="3"/>
      <c r="L1634" s="3"/>
      <c r="M1634" s="3"/>
      <c r="N1634" s="3"/>
      <c r="O1634" s="393"/>
      <c r="P1634" s="393"/>
      <c r="Q1634" s="3"/>
      <c r="R1634" s="3"/>
      <c r="S1634" s="3"/>
      <c r="T1634" s="3"/>
      <c r="U1634" s="3"/>
      <c r="V1634" s="3"/>
      <c r="W1634"/>
      <c r="X1634"/>
      <c r="Y1634" s="451"/>
      <c r="Z1634" s="393"/>
      <c r="AA1634" s="3"/>
      <c r="AB1634" s="3"/>
      <c r="AC1634" s="3"/>
      <c r="AD1634" s="3"/>
      <c r="AE1634" s="3"/>
      <c r="AF1634"/>
      <c r="AG1634"/>
      <c r="AH1634"/>
      <c r="AI1634"/>
      <c r="AJ1634"/>
      <c r="AK1634"/>
      <c r="AL1634"/>
      <c r="AM1634"/>
      <c r="AN1634"/>
      <c r="AO1634"/>
      <c r="AP1634"/>
      <c r="BC1634" s="451"/>
    </row>
    <row r="1635" spans="1:55" hidden="1" x14ac:dyDescent="0.2">
      <c r="A1635" s="3"/>
      <c r="B1635" s="3"/>
      <c r="C1635" s="393"/>
      <c r="D1635" s="393"/>
      <c r="E1635" s="393"/>
      <c r="F1635" s="393"/>
      <c r="G1635" s="393"/>
      <c r="H1635" s="393"/>
      <c r="I1635" s="393"/>
      <c r="J1635" s="3"/>
      <c r="K1635" s="3"/>
      <c r="L1635" s="3"/>
      <c r="M1635" s="3"/>
      <c r="N1635" s="3"/>
      <c r="O1635" s="393"/>
      <c r="P1635" s="393"/>
      <c r="Q1635" s="3"/>
      <c r="R1635" s="3"/>
      <c r="S1635" s="3"/>
      <c r="T1635" s="3"/>
      <c r="U1635" s="3"/>
      <c r="V1635" s="3"/>
      <c r="W1635"/>
      <c r="X1635"/>
      <c r="Y1635" s="451"/>
      <c r="Z1635" s="393"/>
      <c r="AA1635" s="3"/>
      <c r="AB1635" s="3"/>
      <c r="AC1635" s="3"/>
      <c r="AD1635" s="3"/>
      <c r="AE1635" s="3"/>
      <c r="AF1635"/>
      <c r="AG1635"/>
      <c r="AH1635"/>
      <c r="AI1635"/>
      <c r="AJ1635"/>
      <c r="AK1635"/>
      <c r="AL1635"/>
      <c r="AM1635"/>
      <c r="AN1635"/>
      <c r="AO1635"/>
      <c r="AP1635"/>
      <c r="BC1635" s="451"/>
    </row>
    <row r="1636" spans="1:55" hidden="1" x14ac:dyDescent="0.2">
      <c r="A1636" s="3"/>
      <c r="B1636" s="3"/>
      <c r="C1636" s="393"/>
      <c r="D1636" s="393"/>
      <c r="E1636" s="393"/>
      <c r="F1636" s="393"/>
      <c r="G1636" s="393"/>
      <c r="H1636" s="393"/>
      <c r="I1636" s="393"/>
      <c r="J1636" s="3"/>
      <c r="K1636" s="3"/>
      <c r="L1636" s="3"/>
      <c r="M1636" s="3"/>
      <c r="N1636" s="3"/>
      <c r="O1636" s="393"/>
      <c r="P1636" s="393"/>
      <c r="Q1636" s="3"/>
      <c r="R1636" s="3"/>
      <c r="S1636" s="3"/>
      <c r="T1636" s="3"/>
      <c r="U1636" s="3"/>
      <c r="V1636" s="3"/>
      <c r="W1636"/>
      <c r="X1636"/>
      <c r="Y1636" s="451"/>
      <c r="Z1636" s="393"/>
      <c r="AA1636" s="3"/>
      <c r="AB1636" s="3"/>
      <c r="AC1636" s="3"/>
      <c r="AD1636" s="3"/>
      <c r="AE1636" s="3"/>
      <c r="AF1636"/>
      <c r="AG1636"/>
      <c r="AH1636"/>
      <c r="AI1636"/>
      <c r="AJ1636"/>
      <c r="AK1636"/>
      <c r="AL1636"/>
      <c r="AM1636"/>
      <c r="AN1636"/>
      <c r="AO1636"/>
      <c r="AP1636"/>
      <c r="BC1636" s="451"/>
    </row>
    <row r="1637" spans="1:55" hidden="1" x14ac:dyDescent="0.2">
      <c r="A1637" s="3"/>
      <c r="B1637" s="3"/>
      <c r="C1637" s="393"/>
      <c r="D1637" s="393"/>
      <c r="E1637" s="393"/>
      <c r="F1637" s="393"/>
      <c r="G1637" s="393"/>
      <c r="H1637" s="393"/>
      <c r="I1637" s="393"/>
      <c r="J1637" s="3"/>
      <c r="K1637" s="3"/>
      <c r="L1637" s="3"/>
      <c r="M1637" s="3"/>
      <c r="N1637" s="3"/>
      <c r="O1637" s="393"/>
      <c r="P1637" s="393"/>
      <c r="Q1637" s="3"/>
      <c r="R1637" s="3"/>
      <c r="S1637" s="3"/>
      <c r="T1637" s="3"/>
      <c r="U1637" s="3"/>
      <c r="V1637" s="3"/>
      <c r="W1637"/>
      <c r="X1637"/>
      <c r="Y1637" s="451"/>
      <c r="Z1637" s="393"/>
      <c r="AA1637" s="3"/>
      <c r="AB1637" s="3"/>
      <c r="AC1637" s="3"/>
      <c r="AD1637" s="3"/>
      <c r="AE1637" s="3"/>
      <c r="AF1637"/>
      <c r="AG1637"/>
      <c r="AH1637"/>
      <c r="AI1637"/>
      <c r="AJ1637"/>
      <c r="AK1637"/>
      <c r="AL1637"/>
      <c r="AM1637"/>
      <c r="AN1637"/>
      <c r="AO1637"/>
      <c r="AP1637"/>
      <c r="BC1637" s="451"/>
    </row>
    <row r="1638" spans="1:55" hidden="1" x14ac:dyDescent="0.2">
      <c r="A1638" s="3"/>
      <c r="B1638" s="3"/>
      <c r="C1638" s="393"/>
      <c r="D1638" s="393"/>
      <c r="E1638" s="393"/>
      <c r="F1638" s="393"/>
      <c r="G1638" s="393"/>
      <c r="H1638" s="393"/>
      <c r="I1638" s="393"/>
      <c r="J1638" s="3"/>
      <c r="K1638" s="3"/>
      <c r="L1638" s="3"/>
      <c r="M1638" s="3"/>
      <c r="N1638" s="3"/>
      <c r="O1638" s="393"/>
      <c r="P1638" s="393"/>
      <c r="Q1638" s="3"/>
      <c r="R1638" s="3"/>
      <c r="S1638" s="3"/>
      <c r="T1638" s="3"/>
      <c r="U1638" s="3"/>
      <c r="V1638" s="3"/>
      <c r="W1638"/>
      <c r="X1638"/>
      <c r="Y1638" s="451"/>
      <c r="Z1638" s="393"/>
      <c r="AA1638" s="3"/>
      <c r="AB1638" s="3"/>
      <c r="AC1638" s="3"/>
      <c r="AD1638" s="3"/>
      <c r="AE1638" s="3"/>
      <c r="AF1638"/>
      <c r="AG1638"/>
      <c r="AH1638"/>
      <c r="AI1638"/>
      <c r="AJ1638"/>
      <c r="AK1638"/>
      <c r="AL1638"/>
      <c r="AM1638"/>
      <c r="AN1638"/>
      <c r="AO1638"/>
      <c r="AP1638"/>
      <c r="BC1638" s="451"/>
    </row>
    <row r="1639" spans="1:55" hidden="1" x14ac:dyDescent="0.2">
      <c r="A1639" s="3"/>
      <c r="B1639" s="3"/>
      <c r="C1639" s="393"/>
      <c r="D1639" s="393"/>
      <c r="E1639" s="393"/>
      <c r="F1639" s="393"/>
      <c r="G1639" s="393"/>
      <c r="H1639" s="393"/>
      <c r="I1639" s="393"/>
      <c r="J1639" s="3"/>
      <c r="K1639" s="3"/>
      <c r="L1639" s="3"/>
      <c r="M1639" s="3"/>
      <c r="N1639" s="3"/>
      <c r="O1639" s="393"/>
      <c r="P1639" s="393"/>
      <c r="Q1639" s="3"/>
      <c r="R1639" s="3"/>
      <c r="S1639" s="3"/>
      <c r="T1639" s="3"/>
      <c r="U1639" s="3"/>
      <c r="V1639" s="3"/>
      <c r="W1639"/>
      <c r="X1639"/>
      <c r="Y1639" s="451"/>
      <c r="Z1639" s="393"/>
      <c r="AA1639" s="3"/>
      <c r="AB1639" s="3"/>
      <c r="AC1639" s="3"/>
      <c r="AD1639" s="3"/>
      <c r="AE1639" s="3"/>
      <c r="AF1639"/>
      <c r="AG1639"/>
      <c r="AH1639"/>
      <c r="AI1639"/>
      <c r="AJ1639"/>
      <c r="AK1639"/>
      <c r="AL1639"/>
      <c r="AM1639"/>
      <c r="AN1639"/>
      <c r="AO1639"/>
      <c r="AP1639"/>
      <c r="BC1639" s="451"/>
    </row>
    <row r="1640" spans="1:55" hidden="1" x14ac:dyDescent="0.2">
      <c r="A1640" s="3"/>
      <c r="B1640" s="3"/>
      <c r="C1640" s="393"/>
      <c r="D1640" s="393"/>
      <c r="E1640" s="393"/>
      <c r="F1640" s="393"/>
      <c r="G1640" s="393"/>
      <c r="H1640" s="393"/>
      <c r="I1640" s="393"/>
      <c r="J1640" s="3"/>
      <c r="K1640" s="3"/>
      <c r="L1640" s="3"/>
      <c r="M1640" s="3"/>
      <c r="N1640" s="3"/>
      <c r="O1640" s="393"/>
      <c r="P1640" s="393"/>
      <c r="Q1640" s="3"/>
      <c r="R1640" s="3"/>
      <c r="S1640" s="3"/>
      <c r="T1640" s="3"/>
      <c r="U1640" s="3"/>
      <c r="V1640" s="3"/>
      <c r="W1640"/>
      <c r="X1640"/>
      <c r="Y1640" s="451"/>
      <c r="Z1640" s="393"/>
      <c r="AA1640" s="3"/>
      <c r="AB1640" s="3"/>
      <c r="AC1640" s="3"/>
      <c r="AD1640" s="3"/>
      <c r="AE1640" s="3"/>
      <c r="AF1640"/>
      <c r="AG1640"/>
      <c r="AH1640"/>
      <c r="AI1640"/>
      <c r="AJ1640"/>
      <c r="AK1640"/>
      <c r="AL1640"/>
      <c r="AM1640"/>
      <c r="AN1640"/>
      <c r="AO1640"/>
      <c r="AP1640"/>
      <c r="BC1640" s="451"/>
    </row>
    <row r="1641" spans="1:55" hidden="1" x14ac:dyDescent="0.2">
      <c r="A1641" s="3"/>
      <c r="B1641" s="3"/>
      <c r="C1641" s="393"/>
      <c r="D1641" s="393"/>
      <c r="E1641" s="393"/>
      <c r="F1641" s="393"/>
      <c r="G1641" s="393"/>
      <c r="H1641" s="393"/>
      <c r="I1641" s="393"/>
      <c r="J1641" s="3"/>
      <c r="K1641" s="3"/>
      <c r="L1641" s="3"/>
      <c r="M1641" s="3"/>
      <c r="N1641" s="3"/>
      <c r="O1641" s="393"/>
      <c r="P1641" s="393"/>
      <c r="Q1641" s="3"/>
      <c r="R1641" s="3"/>
      <c r="S1641" s="3"/>
      <c r="T1641" s="3"/>
      <c r="U1641" s="3"/>
      <c r="V1641" s="3"/>
      <c r="W1641"/>
      <c r="X1641"/>
      <c r="Y1641" s="451"/>
      <c r="Z1641" s="393"/>
      <c r="AA1641" s="3"/>
      <c r="AB1641" s="3"/>
      <c r="AC1641" s="3"/>
      <c r="AD1641" s="3"/>
      <c r="AE1641" s="3"/>
      <c r="AF1641"/>
      <c r="AG1641"/>
      <c r="AH1641"/>
      <c r="AI1641"/>
      <c r="AJ1641"/>
      <c r="AK1641"/>
      <c r="AL1641"/>
      <c r="AM1641"/>
      <c r="AN1641"/>
      <c r="AO1641"/>
      <c r="AP1641"/>
      <c r="BC1641" s="451"/>
    </row>
    <row r="1642" spans="1:55" hidden="1" x14ac:dyDescent="0.2">
      <c r="A1642" s="3"/>
      <c r="B1642" s="3"/>
      <c r="C1642" s="393"/>
      <c r="D1642" s="393"/>
      <c r="E1642" s="393"/>
      <c r="F1642" s="393"/>
      <c r="G1642" s="393"/>
      <c r="H1642" s="393"/>
      <c r="I1642" s="393"/>
      <c r="J1642" s="3"/>
      <c r="K1642" s="3"/>
      <c r="L1642" s="3"/>
      <c r="M1642" s="3"/>
      <c r="N1642" s="3"/>
      <c r="O1642" s="393"/>
      <c r="P1642" s="393"/>
      <c r="Q1642" s="3"/>
      <c r="R1642" s="3"/>
      <c r="S1642" s="3"/>
      <c r="T1642" s="3"/>
      <c r="U1642" s="3"/>
      <c r="V1642" s="3"/>
      <c r="W1642"/>
      <c r="X1642"/>
      <c r="Y1642" s="451"/>
      <c r="Z1642" s="393"/>
      <c r="AA1642" s="3"/>
      <c r="AB1642" s="3"/>
      <c r="AC1642" s="3"/>
      <c r="AD1642" s="3"/>
      <c r="AE1642" s="3"/>
      <c r="AF1642"/>
      <c r="AG1642"/>
      <c r="AH1642"/>
      <c r="AI1642"/>
      <c r="AJ1642"/>
      <c r="AK1642"/>
      <c r="AL1642"/>
      <c r="AM1642"/>
      <c r="AN1642"/>
      <c r="AO1642"/>
      <c r="AP1642"/>
      <c r="BC1642" s="451"/>
    </row>
    <row r="1643" spans="1:55" hidden="1" x14ac:dyDescent="0.2">
      <c r="A1643" s="3"/>
      <c r="B1643" s="3"/>
      <c r="C1643" s="393"/>
      <c r="D1643" s="393"/>
      <c r="E1643" s="393"/>
      <c r="F1643" s="393"/>
      <c r="G1643" s="393"/>
      <c r="H1643" s="393"/>
      <c r="I1643" s="393"/>
      <c r="J1643" s="3"/>
      <c r="K1643" s="3"/>
      <c r="L1643" s="3"/>
      <c r="M1643" s="3"/>
      <c r="N1643" s="3"/>
      <c r="O1643" s="393"/>
      <c r="P1643" s="393"/>
      <c r="Q1643" s="3"/>
      <c r="R1643" s="3"/>
      <c r="S1643" s="3"/>
      <c r="T1643" s="3"/>
      <c r="U1643" s="3"/>
      <c r="V1643" s="3"/>
      <c r="W1643"/>
      <c r="X1643"/>
      <c r="Y1643" s="451"/>
      <c r="Z1643" s="393"/>
      <c r="AA1643" s="3"/>
      <c r="AB1643" s="3"/>
      <c r="AC1643" s="3"/>
      <c r="AD1643" s="3"/>
      <c r="AE1643" s="3"/>
      <c r="AF1643"/>
      <c r="AG1643"/>
      <c r="AH1643"/>
      <c r="AI1643"/>
      <c r="AJ1643"/>
      <c r="AK1643"/>
      <c r="AL1643"/>
      <c r="AM1643"/>
      <c r="AN1643"/>
      <c r="AO1643"/>
      <c r="AP1643"/>
      <c r="BC1643" s="451"/>
    </row>
    <row r="1644" spans="1:55" hidden="1" x14ac:dyDescent="0.2">
      <c r="A1644" s="3"/>
      <c r="B1644" s="3"/>
      <c r="C1644" s="393"/>
      <c r="D1644" s="393"/>
      <c r="E1644" s="393"/>
      <c r="F1644" s="393"/>
      <c r="G1644" s="393"/>
      <c r="H1644" s="393"/>
      <c r="I1644" s="393"/>
      <c r="J1644" s="3"/>
      <c r="K1644" s="3"/>
      <c r="L1644" s="3"/>
      <c r="M1644" s="3"/>
      <c r="N1644" s="3"/>
      <c r="O1644" s="393"/>
      <c r="P1644" s="393"/>
      <c r="Q1644" s="3"/>
      <c r="R1644" s="3"/>
      <c r="S1644" s="3"/>
      <c r="T1644" s="3"/>
      <c r="U1644" s="3"/>
      <c r="V1644" s="3"/>
      <c r="W1644"/>
      <c r="X1644"/>
      <c r="Y1644" s="451"/>
      <c r="Z1644" s="393"/>
      <c r="AA1644" s="3"/>
      <c r="AB1644" s="3"/>
      <c r="AC1644" s="3"/>
      <c r="AD1644" s="3"/>
      <c r="AE1644" s="3"/>
      <c r="AF1644"/>
      <c r="AG1644"/>
      <c r="AH1644"/>
      <c r="AI1644"/>
      <c r="AJ1644"/>
      <c r="AK1644"/>
      <c r="AL1644"/>
      <c r="AM1644"/>
      <c r="AN1644"/>
      <c r="AO1644"/>
      <c r="AP1644"/>
      <c r="BC1644" s="451"/>
    </row>
    <row r="1645" spans="1:55" hidden="1" x14ac:dyDescent="0.2">
      <c r="A1645" s="3"/>
      <c r="B1645" s="3"/>
      <c r="C1645" s="393"/>
      <c r="D1645" s="393"/>
      <c r="E1645" s="393"/>
      <c r="F1645" s="393"/>
      <c r="G1645" s="393"/>
      <c r="H1645" s="393"/>
      <c r="I1645" s="393"/>
      <c r="J1645" s="3"/>
      <c r="K1645" s="3"/>
      <c r="L1645" s="3"/>
      <c r="M1645" s="3"/>
      <c r="N1645" s="3"/>
      <c r="O1645" s="393"/>
      <c r="P1645" s="393"/>
      <c r="Q1645" s="3"/>
      <c r="R1645" s="3"/>
      <c r="S1645" s="3"/>
      <c r="T1645" s="3"/>
      <c r="U1645" s="3"/>
      <c r="V1645" s="3"/>
      <c r="W1645"/>
      <c r="X1645"/>
      <c r="Y1645" s="451"/>
      <c r="Z1645" s="393"/>
      <c r="AA1645" s="3"/>
      <c r="AB1645" s="3"/>
      <c r="AC1645" s="3"/>
      <c r="AD1645" s="3"/>
      <c r="AE1645" s="3"/>
      <c r="AF1645"/>
      <c r="AG1645"/>
      <c r="AH1645"/>
      <c r="AI1645"/>
      <c r="AJ1645"/>
      <c r="AK1645"/>
      <c r="AL1645"/>
      <c r="AM1645"/>
      <c r="AN1645"/>
      <c r="AO1645"/>
      <c r="AP1645"/>
      <c r="BC1645" s="451"/>
    </row>
    <row r="1646" spans="1:55" hidden="1" x14ac:dyDescent="0.2">
      <c r="A1646" s="3"/>
      <c r="B1646" s="3"/>
      <c r="C1646" s="393"/>
      <c r="D1646" s="393"/>
      <c r="E1646" s="393"/>
      <c r="F1646" s="393"/>
      <c r="G1646" s="393"/>
      <c r="H1646" s="393"/>
      <c r="I1646" s="393"/>
      <c r="J1646" s="3"/>
      <c r="K1646" s="3"/>
      <c r="L1646" s="3"/>
      <c r="M1646" s="3"/>
      <c r="N1646" s="3"/>
      <c r="O1646" s="393"/>
      <c r="P1646" s="393"/>
      <c r="Q1646" s="3"/>
      <c r="R1646" s="3"/>
      <c r="S1646" s="3"/>
      <c r="T1646" s="3"/>
      <c r="U1646" s="3"/>
      <c r="V1646" s="3"/>
      <c r="W1646"/>
      <c r="X1646"/>
      <c r="Y1646" s="451"/>
      <c r="Z1646" s="393"/>
      <c r="AA1646" s="3"/>
      <c r="AB1646" s="3"/>
      <c r="AC1646" s="3"/>
      <c r="AD1646" s="3"/>
      <c r="AE1646" s="3"/>
      <c r="AF1646"/>
      <c r="AG1646"/>
      <c r="AH1646"/>
      <c r="AI1646"/>
      <c r="AJ1646"/>
      <c r="AK1646"/>
      <c r="AL1646"/>
      <c r="AM1646"/>
      <c r="AN1646"/>
      <c r="AO1646"/>
      <c r="AP1646"/>
      <c r="BC1646" s="451"/>
    </row>
    <row r="1647" spans="1:55" hidden="1" x14ac:dyDescent="0.2">
      <c r="A1647" s="3"/>
      <c r="B1647" s="3"/>
      <c r="C1647" s="393"/>
      <c r="D1647" s="393"/>
      <c r="E1647" s="393"/>
      <c r="F1647" s="393"/>
      <c r="G1647" s="393"/>
      <c r="H1647" s="393"/>
      <c r="I1647" s="393"/>
      <c r="J1647" s="3"/>
      <c r="K1647" s="3"/>
      <c r="L1647" s="3"/>
      <c r="M1647" s="3"/>
      <c r="N1647" s="3"/>
      <c r="O1647" s="393"/>
      <c r="P1647" s="393"/>
      <c r="Q1647" s="3"/>
      <c r="R1647" s="3"/>
      <c r="S1647" s="3"/>
      <c r="T1647" s="3"/>
      <c r="U1647" s="3"/>
      <c r="V1647" s="3"/>
      <c r="W1647"/>
      <c r="X1647"/>
      <c r="Y1647" s="451"/>
      <c r="Z1647" s="393"/>
      <c r="AA1647" s="3"/>
      <c r="AB1647" s="3"/>
      <c r="AC1647" s="3"/>
      <c r="AD1647" s="3"/>
      <c r="AE1647" s="3"/>
      <c r="AF1647"/>
      <c r="AG1647"/>
      <c r="AH1647"/>
      <c r="AI1647"/>
      <c r="AJ1647"/>
      <c r="AK1647"/>
      <c r="AL1647"/>
      <c r="AM1647"/>
      <c r="AN1647"/>
      <c r="AO1647"/>
      <c r="AP1647"/>
      <c r="BC1647" s="451"/>
    </row>
    <row r="1648" spans="1:55" hidden="1" x14ac:dyDescent="0.2">
      <c r="A1648" s="3"/>
      <c r="B1648" s="3"/>
      <c r="C1648" s="393"/>
      <c r="D1648" s="393"/>
      <c r="E1648" s="393"/>
      <c r="F1648" s="393"/>
      <c r="G1648" s="393"/>
      <c r="H1648" s="393"/>
      <c r="I1648" s="393"/>
      <c r="J1648" s="3"/>
      <c r="K1648" s="3"/>
      <c r="L1648" s="3"/>
      <c r="M1648" s="3"/>
      <c r="N1648" s="3"/>
      <c r="O1648" s="393"/>
      <c r="P1648" s="393"/>
      <c r="Q1648" s="3"/>
      <c r="R1648" s="3"/>
      <c r="S1648" s="3"/>
      <c r="T1648" s="3"/>
      <c r="U1648" s="3"/>
      <c r="V1648" s="3"/>
      <c r="W1648"/>
      <c r="X1648"/>
      <c r="Y1648" s="451"/>
      <c r="Z1648" s="393"/>
      <c r="AA1648" s="3"/>
      <c r="AB1648" s="3"/>
      <c r="AC1648" s="3"/>
      <c r="AD1648" s="3"/>
      <c r="AE1648" s="3"/>
      <c r="AF1648"/>
      <c r="AG1648"/>
      <c r="AH1648"/>
      <c r="AI1648"/>
      <c r="AJ1648"/>
      <c r="AK1648"/>
      <c r="AL1648"/>
      <c r="AM1648"/>
      <c r="AN1648"/>
      <c r="AO1648"/>
      <c r="AP1648"/>
      <c r="BC1648" s="451"/>
    </row>
    <row r="1649" spans="1:55" hidden="1" x14ac:dyDescent="0.2">
      <c r="A1649" s="3"/>
      <c r="B1649" s="3"/>
      <c r="C1649" s="393"/>
      <c r="D1649" s="393"/>
      <c r="E1649" s="393"/>
      <c r="F1649" s="393"/>
      <c r="G1649" s="393"/>
      <c r="H1649" s="393"/>
      <c r="I1649" s="393"/>
      <c r="J1649" s="3"/>
      <c r="K1649" s="3"/>
      <c r="L1649" s="3"/>
      <c r="M1649" s="3"/>
      <c r="N1649" s="3"/>
      <c r="O1649" s="393"/>
      <c r="P1649" s="393"/>
      <c r="Q1649" s="3"/>
      <c r="R1649" s="3"/>
      <c r="S1649" s="3"/>
      <c r="T1649" s="3"/>
      <c r="U1649" s="3"/>
      <c r="V1649" s="3"/>
      <c r="W1649"/>
      <c r="X1649"/>
      <c r="Y1649" s="451"/>
      <c r="Z1649" s="393"/>
      <c r="AA1649" s="3"/>
      <c r="AB1649" s="3"/>
      <c r="AC1649" s="3"/>
      <c r="AD1649" s="3"/>
      <c r="AE1649" s="3"/>
      <c r="AF1649"/>
      <c r="AG1649"/>
      <c r="AH1649"/>
      <c r="AI1649"/>
      <c r="AJ1649"/>
      <c r="AK1649"/>
      <c r="AL1649"/>
      <c r="AM1649"/>
      <c r="AN1649"/>
      <c r="AO1649"/>
      <c r="AP1649"/>
      <c r="BC1649" s="451"/>
    </row>
    <row r="1650" spans="1:55" hidden="1" x14ac:dyDescent="0.2">
      <c r="A1650" s="3"/>
      <c r="B1650" s="3"/>
      <c r="C1650" s="393"/>
      <c r="D1650" s="393"/>
      <c r="E1650" s="393"/>
      <c r="F1650" s="393"/>
      <c r="G1650" s="393"/>
      <c r="H1650" s="393"/>
      <c r="I1650" s="393"/>
      <c r="J1650" s="3"/>
      <c r="K1650" s="3"/>
      <c r="L1650" s="3"/>
      <c r="M1650" s="3"/>
      <c r="N1650" s="3"/>
      <c r="O1650" s="393"/>
      <c r="P1650" s="393"/>
      <c r="Q1650" s="3"/>
      <c r="R1650" s="3"/>
      <c r="S1650" s="3"/>
      <c r="T1650" s="3"/>
      <c r="U1650" s="3"/>
      <c r="V1650" s="3"/>
      <c r="W1650"/>
      <c r="X1650"/>
      <c r="Y1650" s="451"/>
      <c r="Z1650" s="393"/>
      <c r="AA1650" s="3"/>
      <c r="AB1650" s="3"/>
      <c r="AC1650" s="3"/>
      <c r="AD1650" s="3"/>
      <c r="AE1650" s="3"/>
      <c r="AF1650"/>
      <c r="AG1650"/>
      <c r="AH1650"/>
      <c r="AI1650"/>
      <c r="AJ1650"/>
      <c r="AK1650"/>
      <c r="AL1650"/>
      <c r="AM1650"/>
      <c r="AN1650"/>
      <c r="AO1650"/>
      <c r="AP1650"/>
      <c r="BC1650" s="451"/>
    </row>
    <row r="1651" spans="1:55" hidden="1" x14ac:dyDescent="0.2">
      <c r="A1651" s="3"/>
      <c r="B1651" s="3"/>
      <c r="C1651" s="393"/>
      <c r="D1651" s="393"/>
      <c r="E1651" s="393"/>
      <c r="F1651" s="393"/>
      <c r="G1651" s="393"/>
      <c r="H1651" s="393"/>
      <c r="I1651" s="393"/>
      <c r="J1651" s="3"/>
      <c r="K1651" s="3"/>
      <c r="L1651" s="3"/>
      <c r="M1651" s="3"/>
      <c r="N1651" s="3"/>
      <c r="O1651" s="393"/>
      <c r="P1651" s="393"/>
      <c r="Q1651" s="3"/>
      <c r="R1651" s="3"/>
      <c r="S1651" s="3"/>
      <c r="T1651" s="3"/>
      <c r="U1651" s="3"/>
      <c r="V1651" s="3"/>
      <c r="W1651"/>
      <c r="X1651"/>
      <c r="Y1651" s="451"/>
      <c r="Z1651" s="393"/>
      <c r="AA1651" s="3"/>
      <c r="AB1651" s="3"/>
      <c r="AC1651" s="3"/>
      <c r="AD1651" s="3"/>
      <c r="AE1651" s="3"/>
      <c r="AF1651"/>
      <c r="AG1651"/>
      <c r="AH1651"/>
      <c r="AI1651"/>
      <c r="AJ1651"/>
      <c r="AK1651"/>
      <c r="AL1651"/>
      <c r="AM1651"/>
      <c r="AN1651"/>
      <c r="AO1651"/>
      <c r="AP1651"/>
      <c r="BC1651" s="451"/>
    </row>
    <row r="1652" spans="1:55" hidden="1" x14ac:dyDescent="0.2">
      <c r="A1652" s="3"/>
      <c r="B1652" s="3"/>
      <c r="C1652" s="393"/>
      <c r="D1652" s="393"/>
      <c r="E1652" s="393"/>
      <c r="F1652" s="393"/>
      <c r="G1652" s="393"/>
      <c r="H1652" s="393"/>
      <c r="I1652" s="393"/>
      <c r="J1652" s="3"/>
      <c r="K1652" s="3"/>
      <c r="L1652" s="3"/>
      <c r="M1652" s="3"/>
      <c r="N1652" s="3"/>
      <c r="O1652" s="393"/>
      <c r="P1652" s="393"/>
      <c r="Q1652" s="3"/>
      <c r="R1652" s="3"/>
      <c r="S1652" s="3"/>
      <c r="T1652" s="3"/>
      <c r="U1652" s="3"/>
      <c r="V1652" s="3"/>
      <c r="W1652"/>
      <c r="X1652"/>
      <c r="Y1652" s="451"/>
      <c r="Z1652" s="393"/>
      <c r="AA1652" s="3"/>
      <c r="AB1652" s="3"/>
      <c r="AC1652" s="3"/>
      <c r="AD1652" s="3"/>
      <c r="AE1652" s="3"/>
      <c r="AF1652"/>
      <c r="AG1652"/>
      <c r="AH1652"/>
      <c r="AI1652"/>
      <c r="AJ1652"/>
      <c r="AK1652"/>
      <c r="AL1652"/>
      <c r="AM1652"/>
      <c r="AN1652"/>
      <c r="AO1652"/>
      <c r="AP1652"/>
      <c r="BC1652" s="451"/>
    </row>
    <row r="1653" spans="1:55" hidden="1" x14ac:dyDescent="0.2">
      <c r="A1653" s="3"/>
      <c r="B1653" s="3"/>
      <c r="C1653" s="393"/>
      <c r="D1653" s="393"/>
      <c r="E1653" s="393"/>
      <c r="F1653" s="393"/>
      <c r="G1653" s="393"/>
      <c r="H1653" s="393"/>
      <c r="I1653" s="393"/>
      <c r="J1653" s="3"/>
      <c r="K1653" s="3"/>
      <c r="L1653" s="3"/>
      <c r="M1653" s="3"/>
      <c r="N1653" s="3"/>
      <c r="O1653" s="393"/>
      <c r="P1653" s="393"/>
      <c r="Q1653" s="3"/>
      <c r="R1653" s="3"/>
      <c r="S1653" s="3"/>
      <c r="T1653" s="3"/>
      <c r="U1653" s="3"/>
      <c r="V1653" s="3"/>
      <c r="W1653"/>
      <c r="X1653"/>
      <c r="Y1653" s="451"/>
      <c r="Z1653" s="393"/>
      <c r="AA1653" s="3"/>
      <c r="AB1653" s="3"/>
      <c r="AC1653" s="3"/>
      <c r="AD1653" s="3"/>
      <c r="AE1653" s="3"/>
      <c r="AF1653"/>
      <c r="AG1653"/>
      <c r="AH1653"/>
      <c r="AI1653"/>
      <c r="AJ1653"/>
      <c r="AK1653"/>
      <c r="AL1653"/>
      <c r="AM1653"/>
      <c r="AN1653"/>
      <c r="AO1653"/>
      <c r="AP1653"/>
      <c r="BC1653" s="451"/>
    </row>
    <row r="1654" spans="1:55" hidden="1" x14ac:dyDescent="0.2">
      <c r="A1654" s="3"/>
      <c r="B1654" s="3"/>
      <c r="C1654" s="393"/>
      <c r="D1654" s="393"/>
      <c r="E1654" s="393"/>
      <c r="F1654" s="393"/>
      <c r="G1654" s="393"/>
      <c r="H1654" s="393"/>
      <c r="I1654" s="393"/>
      <c r="J1654" s="3"/>
      <c r="K1654" s="3"/>
      <c r="L1654" s="3"/>
      <c r="M1654" s="3"/>
      <c r="N1654" s="3"/>
      <c r="O1654" s="393"/>
      <c r="P1654" s="393"/>
      <c r="Q1654" s="3"/>
      <c r="R1654" s="3"/>
      <c r="S1654" s="3"/>
      <c r="T1654" s="3"/>
      <c r="U1654" s="3"/>
      <c r="V1654" s="3"/>
      <c r="W1654"/>
      <c r="X1654"/>
      <c r="Y1654" s="451"/>
      <c r="Z1654" s="393"/>
      <c r="AA1654" s="3"/>
      <c r="AB1654" s="3"/>
      <c r="AC1654" s="3"/>
      <c r="AD1654" s="3"/>
      <c r="AE1654" s="3"/>
      <c r="AF1654"/>
      <c r="AG1654"/>
      <c r="AH1654"/>
      <c r="AI1654"/>
      <c r="AJ1654"/>
      <c r="AK1654"/>
      <c r="AL1654"/>
      <c r="AM1654"/>
      <c r="AN1654"/>
      <c r="AO1654"/>
      <c r="AP1654"/>
      <c r="BC1654" s="451"/>
    </row>
    <row r="1655" spans="1:55" hidden="1" x14ac:dyDescent="0.2">
      <c r="A1655" s="3"/>
      <c r="B1655" s="3"/>
      <c r="C1655" s="393"/>
      <c r="D1655" s="393"/>
      <c r="E1655" s="393"/>
      <c r="F1655" s="393"/>
      <c r="G1655" s="393"/>
      <c r="H1655" s="393"/>
      <c r="I1655" s="393"/>
      <c r="J1655" s="3"/>
      <c r="K1655" s="3"/>
      <c r="L1655" s="3"/>
      <c r="M1655" s="3"/>
      <c r="N1655" s="3"/>
      <c r="O1655" s="393"/>
      <c r="P1655" s="393"/>
      <c r="Q1655" s="3"/>
      <c r="R1655" s="3"/>
      <c r="S1655" s="3"/>
      <c r="T1655" s="3"/>
      <c r="U1655" s="3"/>
      <c r="V1655" s="3"/>
      <c r="W1655"/>
      <c r="X1655"/>
      <c r="Y1655" s="451"/>
      <c r="Z1655" s="393"/>
      <c r="AA1655" s="3"/>
      <c r="AB1655" s="3"/>
      <c r="AC1655" s="3"/>
      <c r="AD1655" s="3"/>
      <c r="AE1655" s="3"/>
      <c r="AF1655"/>
      <c r="AG1655"/>
      <c r="AH1655"/>
      <c r="AI1655"/>
      <c r="AJ1655"/>
      <c r="AK1655"/>
      <c r="AL1655"/>
      <c r="AM1655"/>
      <c r="AN1655"/>
      <c r="AO1655"/>
      <c r="AP1655"/>
      <c r="BC1655" s="451"/>
    </row>
    <row r="1656" spans="1:55" hidden="1" x14ac:dyDescent="0.2">
      <c r="A1656" s="3"/>
      <c r="B1656" s="3"/>
      <c r="C1656" s="393"/>
      <c r="D1656" s="393"/>
      <c r="E1656" s="393"/>
      <c r="F1656" s="393"/>
      <c r="G1656" s="393"/>
      <c r="H1656" s="393"/>
      <c r="I1656" s="393"/>
      <c r="J1656" s="3"/>
      <c r="K1656" s="3"/>
      <c r="L1656" s="3"/>
      <c r="M1656" s="3"/>
      <c r="N1656" s="3"/>
      <c r="O1656" s="393"/>
      <c r="P1656" s="393"/>
      <c r="Q1656" s="3"/>
      <c r="R1656" s="3"/>
      <c r="S1656" s="3"/>
      <c r="T1656" s="3"/>
      <c r="U1656" s="3"/>
      <c r="V1656" s="3"/>
      <c r="W1656"/>
      <c r="X1656"/>
      <c r="Y1656" s="451"/>
      <c r="Z1656" s="393"/>
      <c r="AA1656" s="3"/>
      <c r="AB1656" s="3"/>
      <c r="AC1656" s="3"/>
      <c r="AD1656" s="3"/>
      <c r="AE1656" s="3"/>
      <c r="AF1656"/>
      <c r="AG1656"/>
      <c r="AH1656"/>
      <c r="AI1656"/>
      <c r="AJ1656"/>
      <c r="AK1656"/>
      <c r="AL1656"/>
      <c r="AM1656"/>
      <c r="AN1656"/>
      <c r="AO1656"/>
      <c r="AP1656"/>
      <c r="BC1656" s="451"/>
    </row>
    <row r="1657" spans="1:55" hidden="1" x14ac:dyDescent="0.2">
      <c r="A1657" s="3"/>
      <c r="B1657" s="3"/>
      <c r="C1657" s="393"/>
      <c r="D1657" s="393"/>
      <c r="E1657" s="393"/>
      <c r="F1657" s="393"/>
      <c r="G1657" s="393"/>
      <c r="H1657" s="393"/>
      <c r="I1657" s="393"/>
      <c r="J1657" s="3"/>
      <c r="K1657" s="3"/>
      <c r="L1657" s="3"/>
      <c r="M1657" s="3"/>
      <c r="N1657" s="3"/>
      <c r="O1657" s="393"/>
      <c r="P1657" s="393"/>
      <c r="Q1657" s="3"/>
      <c r="R1657" s="3"/>
      <c r="S1657" s="3"/>
      <c r="T1657" s="3"/>
      <c r="U1657" s="3"/>
      <c r="V1657" s="3"/>
      <c r="W1657"/>
      <c r="X1657"/>
      <c r="Y1657" s="451"/>
      <c r="Z1657" s="393"/>
      <c r="AA1657" s="3"/>
      <c r="AB1657" s="3"/>
      <c r="AC1657" s="3"/>
      <c r="AD1657" s="3"/>
      <c r="AE1657" s="3"/>
      <c r="AF1657"/>
      <c r="AG1657"/>
      <c r="AH1657"/>
      <c r="AI1657"/>
      <c r="AJ1657"/>
      <c r="AK1657"/>
      <c r="AL1657"/>
      <c r="AM1657"/>
      <c r="AN1657"/>
      <c r="AO1657"/>
      <c r="AP1657"/>
      <c r="BC1657" s="451"/>
    </row>
    <row r="1658" spans="1:55" hidden="1" x14ac:dyDescent="0.2">
      <c r="A1658" s="3"/>
      <c r="B1658" s="3"/>
      <c r="C1658" s="393"/>
      <c r="D1658" s="393"/>
      <c r="E1658" s="393"/>
      <c r="F1658" s="393"/>
      <c r="G1658" s="393"/>
      <c r="H1658" s="393"/>
      <c r="I1658" s="393"/>
      <c r="J1658" s="3"/>
      <c r="K1658" s="3"/>
      <c r="L1658" s="3"/>
      <c r="M1658" s="3"/>
      <c r="N1658" s="3"/>
      <c r="O1658" s="393"/>
      <c r="P1658" s="393"/>
      <c r="Q1658" s="3"/>
      <c r="R1658" s="3"/>
      <c r="S1658" s="3"/>
      <c r="T1658" s="3"/>
      <c r="U1658" s="3"/>
      <c r="V1658" s="3"/>
      <c r="W1658"/>
      <c r="X1658"/>
      <c r="Y1658" s="451"/>
      <c r="Z1658" s="393"/>
      <c r="AA1658" s="3"/>
      <c r="AB1658" s="3"/>
      <c r="AC1658" s="3"/>
      <c r="AD1658" s="3"/>
      <c r="AE1658" s="3"/>
      <c r="AF1658"/>
      <c r="AG1658"/>
      <c r="AH1658"/>
      <c r="AI1658"/>
      <c r="AJ1658"/>
      <c r="AK1658"/>
      <c r="AL1658"/>
      <c r="AM1658"/>
      <c r="AN1658"/>
      <c r="AO1658"/>
      <c r="AP1658"/>
      <c r="BC1658" s="451"/>
    </row>
    <row r="1659" spans="1:55" hidden="1" x14ac:dyDescent="0.2">
      <c r="A1659" s="3"/>
      <c r="B1659" s="3"/>
      <c r="C1659" s="393"/>
      <c r="D1659" s="393"/>
      <c r="E1659" s="393"/>
      <c r="F1659" s="393"/>
      <c r="G1659" s="393"/>
      <c r="H1659" s="393"/>
      <c r="I1659" s="393"/>
      <c r="J1659" s="3"/>
      <c r="K1659" s="3"/>
      <c r="L1659" s="3"/>
      <c r="M1659" s="3"/>
      <c r="N1659" s="3"/>
      <c r="O1659" s="393"/>
      <c r="P1659" s="393"/>
      <c r="Q1659" s="3"/>
      <c r="R1659" s="3"/>
      <c r="S1659" s="3"/>
      <c r="T1659" s="3"/>
      <c r="U1659" s="3"/>
      <c r="V1659" s="3"/>
      <c r="W1659"/>
      <c r="X1659"/>
      <c r="Y1659" s="451"/>
      <c r="Z1659" s="393"/>
      <c r="AA1659" s="3"/>
      <c r="AB1659" s="3"/>
      <c r="AC1659" s="3"/>
      <c r="AD1659" s="3"/>
      <c r="AE1659" s="3"/>
      <c r="AF1659"/>
      <c r="AG1659"/>
      <c r="AH1659"/>
      <c r="AI1659"/>
      <c r="AJ1659"/>
      <c r="AK1659"/>
      <c r="AL1659"/>
      <c r="AM1659"/>
      <c r="AN1659"/>
      <c r="AO1659"/>
      <c r="AP1659"/>
      <c r="BC1659" s="451"/>
    </row>
    <row r="1660" spans="1:55" hidden="1" x14ac:dyDescent="0.2">
      <c r="A1660" s="3"/>
      <c r="B1660" s="3"/>
      <c r="C1660" s="393"/>
      <c r="D1660" s="393"/>
      <c r="E1660" s="393"/>
      <c r="F1660" s="393"/>
      <c r="G1660" s="393"/>
      <c r="H1660" s="393"/>
      <c r="I1660" s="393"/>
      <c r="J1660" s="3"/>
      <c r="K1660" s="3"/>
      <c r="L1660" s="3"/>
      <c r="M1660" s="3"/>
      <c r="N1660" s="3"/>
      <c r="O1660" s="393"/>
      <c r="P1660" s="393"/>
      <c r="Q1660" s="3"/>
      <c r="R1660" s="3"/>
      <c r="S1660" s="3"/>
      <c r="T1660" s="3"/>
      <c r="U1660" s="3"/>
      <c r="V1660" s="3"/>
      <c r="W1660"/>
      <c r="X1660"/>
      <c r="Y1660" s="451"/>
      <c r="Z1660" s="393"/>
      <c r="AA1660" s="3"/>
      <c r="AB1660" s="3"/>
      <c r="AC1660" s="3"/>
      <c r="AD1660" s="3"/>
      <c r="AE1660" s="3"/>
      <c r="AF1660"/>
      <c r="AG1660"/>
      <c r="AH1660"/>
      <c r="AI1660"/>
      <c r="AJ1660"/>
      <c r="AK1660"/>
      <c r="AL1660"/>
      <c r="AM1660"/>
      <c r="AN1660"/>
      <c r="AO1660"/>
      <c r="AP1660"/>
      <c r="BC1660" s="451"/>
    </row>
    <row r="1661" spans="1:55" hidden="1" x14ac:dyDescent="0.2">
      <c r="A1661" s="3"/>
      <c r="B1661" s="3"/>
      <c r="C1661" s="393"/>
      <c r="D1661" s="393"/>
      <c r="E1661" s="393"/>
      <c r="F1661" s="393"/>
      <c r="G1661" s="393"/>
      <c r="H1661" s="393"/>
      <c r="I1661" s="393"/>
      <c r="J1661" s="3"/>
      <c r="K1661" s="3"/>
      <c r="L1661" s="3"/>
      <c r="M1661" s="3"/>
      <c r="N1661" s="3"/>
      <c r="O1661" s="393"/>
      <c r="P1661" s="393"/>
      <c r="Q1661" s="3"/>
      <c r="R1661" s="3"/>
      <c r="S1661" s="3"/>
      <c r="T1661" s="3"/>
      <c r="U1661" s="3"/>
      <c r="V1661" s="3"/>
      <c r="W1661"/>
      <c r="X1661"/>
      <c r="Y1661" s="451"/>
      <c r="Z1661" s="393"/>
      <c r="AA1661" s="3"/>
      <c r="AB1661" s="3"/>
      <c r="AC1661" s="3"/>
      <c r="AD1661" s="3"/>
      <c r="AE1661" s="3"/>
      <c r="AF1661"/>
      <c r="AG1661"/>
      <c r="AH1661"/>
      <c r="AI1661"/>
      <c r="AJ1661"/>
      <c r="AK1661"/>
      <c r="AL1661"/>
      <c r="AM1661"/>
      <c r="AN1661"/>
      <c r="AO1661"/>
      <c r="AP1661"/>
      <c r="BC1661" s="451"/>
    </row>
    <row r="1662" spans="1:55" hidden="1" x14ac:dyDescent="0.2">
      <c r="A1662" s="3"/>
      <c r="B1662" s="3"/>
      <c r="C1662" s="393"/>
      <c r="D1662" s="393"/>
      <c r="E1662" s="393"/>
      <c r="F1662" s="393"/>
      <c r="G1662" s="393"/>
      <c r="H1662" s="393"/>
      <c r="I1662" s="393"/>
      <c r="J1662" s="3"/>
      <c r="K1662" s="3"/>
      <c r="L1662" s="3"/>
      <c r="M1662" s="3"/>
      <c r="N1662" s="3"/>
      <c r="O1662" s="393"/>
      <c r="P1662" s="393"/>
      <c r="Q1662" s="3"/>
      <c r="R1662" s="3"/>
      <c r="S1662" s="3"/>
      <c r="T1662" s="3"/>
      <c r="U1662" s="3"/>
      <c r="V1662" s="3"/>
      <c r="W1662"/>
      <c r="X1662"/>
      <c r="Y1662" s="451"/>
      <c r="Z1662" s="393"/>
      <c r="AA1662" s="3"/>
      <c r="AB1662" s="3"/>
      <c r="AC1662" s="3"/>
      <c r="AD1662" s="3"/>
      <c r="AE1662" s="3"/>
      <c r="AF1662"/>
      <c r="AG1662"/>
      <c r="AH1662"/>
      <c r="AI1662"/>
      <c r="AJ1662"/>
      <c r="AK1662"/>
      <c r="AL1662"/>
      <c r="AM1662"/>
      <c r="AN1662"/>
      <c r="AO1662"/>
      <c r="AP1662"/>
      <c r="BC1662" s="451"/>
    </row>
    <row r="1663" spans="1:55" hidden="1" x14ac:dyDescent="0.2">
      <c r="A1663" s="3"/>
      <c r="B1663" s="3"/>
      <c r="C1663" s="393"/>
      <c r="D1663" s="393"/>
      <c r="E1663" s="393"/>
      <c r="F1663" s="393"/>
      <c r="G1663" s="393"/>
      <c r="H1663" s="393"/>
      <c r="I1663" s="393"/>
      <c r="J1663" s="3"/>
      <c r="K1663" s="3"/>
      <c r="L1663" s="3"/>
      <c r="M1663" s="3"/>
      <c r="N1663" s="3"/>
      <c r="O1663" s="393"/>
      <c r="P1663" s="393"/>
      <c r="Q1663" s="3"/>
      <c r="R1663" s="3"/>
      <c r="S1663" s="3"/>
      <c r="T1663" s="3"/>
      <c r="U1663" s="3"/>
      <c r="V1663" s="3"/>
      <c r="W1663"/>
      <c r="X1663"/>
      <c r="Y1663" s="451"/>
      <c r="Z1663" s="393"/>
      <c r="AA1663" s="3"/>
      <c r="AB1663" s="3"/>
      <c r="AC1663" s="3"/>
      <c r="AD1663" s="3"/>
      <c r="AE1663" s="3"/>
      <c r="AF1663"/>
      <c r="AG1663"/>
      <c r="AH1663"/>
      <c r="AI1663"/>
      <c r="AJ1663"/>
      <c r="AK1663"/>
      <c r="AL1663"/>
      <c r="AM1663"/>
      <c r="AN1663"/>
      <c r="AO1663"/>
      <c r="AP1663"/>
      <c r="BC1663" s="451"/>
    </row>
    <row r="1664" spans="1:55" hidden="1" x14ac:dyDescent="0.2">
      <c r="A1664" s="3"/>
      <c r="B1664" s="3"/>
      <c r="C1664" s="393"/>
      <c r="D1664" s="393"/>
      <c r="E1664" s="393"/>
      <c r="F1664" s="393"/>
      <c r="G1664" s="393"/>
      <c r="H1664" s="393"/>
      <c r="I1664" s="393"/>
      <c r="J1664" s="3"/>
      <c r="K1664" s="3"/>
      <c r="L1664" s="3"/>
      <c r="M1664" s="3"/>
      <c r="N1664" s="3"/>
      <c r="O1664" s="393"/>
      <c r="P1664" s="393"/>
      <c r="Q1664" s="3"/>
      <c r="R1664" s="3"/>
      <c r="S1664" s="3"/>
      <c r="T1664" s="3"/>
      <c r="U1664" s="3"/>
      <c r="V1664" s="3"/>
      <c r="W1664"/>
      <c r="X1664"/>
      <c r="Y1664" s="451"/>
      <c r="Z1664" s="393"/>
      <c r="AA1664" s="3"/>
      <c r="AB1664" s="3"/>
      <c r="AC1664" s="3"/>
      <c r="AD1664" s="3"/>
      <c r="AE1664" s="3"/>
      <c r="AF1664"/>
      <c r="AG1664"/>
      <c r="AH1664"/>
      <c r="AI1664"/>
      <c r="AJ1664"/>
      <c r="AK1664"/>
      <c r="AL1664"/>
      <c r="AM1664"/>
      <c r="AN1664"/>
      <c r="AO1664"/>
      <c r="AP1664"/>
      <c r="BC1664" s="451"/>
    </row>
    <row r="1665" spans="1:55" hidden="1" x14ac:dyDescent="0.2">
      <c r="A1665" s="3"/>
      <c r="B1665" s="3"/>
      <c r="C1665" s="393"/>
      <c r="D1665" s="393"/>
      <c r="E1665" s="393"/>
      <c r="F1665" s="393"/>
      <c r="G1665" s="393"/>
      <c r="H1665" s="393"/>
      <c r="I1665" s="393"/>
      <c r="J1665" s="3"/>
      <c r="K1665" s="3"/>
      <c r="L1665" s="3"/>
      <c r="M1665" s="3"/>
      <c r="N1665" s="3"/>
      <c r="O1665" s="393"/>
      <c r="P1665" s="393"/>
      <c r="Q1665" s="3"/>
      <c r="R1665" s="3"/>
      <c r="S1665" s="3"/>
      <c r="T1665" s="3"/>
      <c r="U1665" s="3"/>
      <c r="V1665" s="3"/>
      <c r="W1665"/>
      <c r="X1665"/>
      <c r="Y1665" s="451"/>
      <c r="Z1665" s="393"/>
      <c r="AA1665" s="3"/>
      <c r="AB1665" s="3"/>
      <c r="AC1665" s="3"/>
      <c r="AD1665" s="3"/>
      <c r="AE1665" s="3"/>
      <c r="AF1665"/>
      <c r="AG1665"/>
      <c r="AH1665"/>
      <c r="AI1665"/>
      <c r="AJ1665"/>
      <c r="AK1665"/>
      <c r="AL1665"/>
      <c r="AM1665"/>
      <c r="AN1665"/>
      <c r="AO1665"/>
      <c r="AP1665"/>
      <c r="BC1665" s="451"/>
    </row>
    <row r="1666" spans="1:55" hidden="1" x14ac:dyDescent="0.2">
      <c r="A1666" s="3"/>
      <c r="B1666" s="3"/>
      <c r="C1666" s="393"/>
      <c r="D1666" s="393"/>
      <c r="E1666" s="393"/>
      <c r="F1666" s="393"/>
      <c r="G1666" s="393"/>
      <c r="H1666" s="393"/>
      <c r="I1666" s="393"/>
      <c r="J1666" s="3"/>
      <c r="K1666" s="3"/>
      <c r="L1666" s="3"/>
      <c r="M1666" s="3"/>
      <c r="N1666" s="3"/>
      <c r="O1666" s="393"/>
      <c r="P1666" s="393"/>
      <c r="Q1666" s="3"/>
      <c r="R1666" s="3"/>
      <c r="S1666" s="3"/>
      <c r="T1666" s="3"/>
      <c r="U1666" s="3"/>
      <c r="V1666" s="3"/>
      <c r="W1666"/>
      <c r="X1666"/>
      <c r="Y1666" s="451"/>
      <c r="Z1666" s="393"/>
      <c r="AA1666" s="3"/>
      <c r="AB1666" s="3"/>
      <c r="AC1666" s="3"/>
      <c r="AD1666" s="3"/>
      <c r="AE1666" s="3"/>
      <c r="AF1666"/>
      <c r="AG1666"/>
      <c r="AH1666"/>
      <c r="AI1666"/>
      <c r="AJ1666"/>
      <c r="AK1666"/>
      <c r="AL1666"/>
      <c r="AM1666"/>
      <c r="AN1666"/>
      <c r="AO1666"/>
      <c r="AP1666"/>
      <c r="BC1666" s="451"/>
    </row>
    <row r="1667" spans="1:55" hidden="1" x14ac:dyDescent="0.2">
      <c r="A1667" s="3"/>
      <c r="B1667" s="3"/>
      <c r="C1667" s="393"/>
      <c r="D1667" s="393"/>
      <c r="E1667" s="393"/>
      <c r="F1667" s="393"/>
      <c r="G1667" s="393"/>
      <c r="H1667" s="393"/>
      <c r="I1667" s="393"/>
      <c r="J1667" s="3"/>
      <c r="K1667" s="3"/>
      <c r="L1667" s="3"/>
      <c r="M1667" s="3"/>
      <c r="N1667" s="3"/>
      <c r="O1667" s="393"/>
      <c r="P1667" s="393"/>
      <c r="Q1667" s="3"/>
      <c r="R1667" s="3"/>
      <c r="S1667" s="3"/>
      <c r="T1667" s="3"/>
      <c r="U1667" s="3"/>
      <c r="V1667" s="3"/>
      <c r="W1667"/>
      <c r="X1667"/>
      <c r="Y1667" s="451"/>
      <c r="Z1667" s="393"/>
      <c r="AA1667" s="3"/>
      <c r="AB1667" s="3"/>
      <c r="AC1667" s="3"/>
      <c r="AD1667" s="3"/>
      <c r="AE1667" s="3"/>
      <c r="AF1667"/>
      <c r="AG1667"/>
      <c r="AH1667"/>
      <c r="AI1667"/>
      <c r="AJ1667"/>
      <c r="AK1667"/>
      <c r="AL1667"/>
      <c r="AM1667"/>
      <c r="AN1667"/>
      <c r="AO1667"/>
      <c r="AP1667"/>
      <c r="BC1667" s="451"/>
    </row>
    <row r="1668" spans="1:55" hidden="1" x14ac:dyDescent="0.2">
      <c r="A1668" s="3"/>
      <c r="B1668" s="3"/>
      <c r="C1668" s="393"/>
      <c r="D1668" s="393"/>
      <c r="E1668" s="393"/>
      <c r="F1668" s="393"/>
      <c r="G1668" s="393"/>
      <c r="H1668" s="393"/>
      <c r="I1668" s="393"/>
      <c r="J1668" s="3"/>
      <c r="K1668" s="3"/>
      <c r="L1668" s="3"/>
      <c r="M1668" s="3"/>
      <c r="N1668" s="3"/>
      <c r="O1668" s="393"/>
      <c r="P1668" s="393"/>
      <c r="Q1668" s="3"/>
      <c r="R1668" s="3"/>
      <c r="S1668" s="3"/>
      <c r="T1668" s="3"/>
      <c r="U1668" s="3"/>
      <c r="V1668" s="3"/>
      <c r="W1668"/>
      <c r="X1668"/>
      <c r="Y1668" s="451"/>
      <c r="Z1668" s="393"/>
      <c r="AA1668" s="3"/>
      <c r="AB1668" s="3"/>
      <c r="AC1668" s="3"/>
      <c r="AD1668" s="3"/>
      <c r="AE1668" s="3"/>
      <c r="AF1668"/>
      <c r="AG1668"/>
      <c r="AH1668"/>
      <c r="AI1668"/>
      <c r="AJ1668"/>
      <c r="AK1668"/>
      <c r="AL1668"/>
      <c r="AM1668"/>
      <c r="AN1668"/>
      <c r="AO1668"/>
      <c r="AP1668"/>
      <c r="BC1668" s="451"/>
    </row>
    <row r="1669" spans="1:55" hidden="1" x14ac:dyDescent="0.2">
      <c r="A1669" s="3"/>
      <c r="B1669" s="3"/>
      <c r="C1669" s="393"/>
      <c r="D1669" s="393"/>
      <c r="E1669" s="393"/>
      <c r="F1669" s="393"/>
      <c r="G1669" s="393"/>
      <c r="H1669" s="393"/>
      <c r="I1669" s="393"/>
      <c r="J1669" s="3"/>
      <c r="K1669" s="3"/>
      <c r="L1669" s="3"/>
      <c r="M1669" s="3"/>
      <c r="N1669" s="3"/>
      <c r="O1669" s="393"/>
      <c r="P1669" s="393"/>
      <c r="Q1669" s="3"/>
      <c r="R1669" s="3"/>
      <c r="S1669" s="3"/>
      <c r="T1669" s="3"/>
      <c r="U1669" s="3"/>
      <c r="V1669" s="3"/>
      <c r="W1669"/>
      <c r="X1669"/>
      <c r="Y1669" s="451"/>
      <c r="Z1669" s="393"/>
      <c r="AA1669" s="3"/>
      <c r="AB1669" s="3"/>
      <c r="AC1669" s="3"/>
      <c r="AD1669" s="3"/>
      <c r="AE1669" s="3"/>
      <c r="AF1669"/>
      <c r="AG1669"/>
      <c r="AH1669"/>
      <c r="AI1669"/>
      <c r="AJ1669"/>
      <c r="AK1669"/>
      <c r="AL1669"/>
      <c r="AM1669"/>
      <c r="AN1669"/>
      <c r="AO1669"/>
      <c r="AP1669"/>
      <c r="BC1669" s="451"/>
    </row>
    <row r="1670" spans="1:55" hidden="1" x14ac:dyDescent="0.2">
      <c r="A1670" s="3"/>
      <c r="B1670" s="3"/>
      <c r="C1670" s="393"/>
      <c r="D1670" s="393"/>
      <c r="E1670" s="393"/>
      <c r="F1670" s="393"/>
      <c r="G1670" s="393"/>
      <c r="H1670" s="393"/>
      <c r="I1670" s="393"/>
      <c r="J1670" s="3"/>
      <c r="K1670" s="3"/>
      <c r="L1670" s="3"/>
      <c r="M1670" s="3"/>
      <c r="N1670" s="3"/>
      <c r="O1670" s="393"/>
      <c r="P1670" s="393"/>
      <c r="Q1670" s="3"/>
      <c r="R1670" s="3"/>
      <c r="S1670" s="3"/>
      <c r="T1670" s="3"/>
      <c r="U1670" s="3"/>
      <c r="V1670" s="3"/>
      <c r="W1670"/>
      <c r="X1670"/>
      <c r="Y1670" s="451"/>
      <c r="Z1670" s="393"/>
      <c r="AA1670" s="3"/>
      <c r="AB1670" s="3"/>
      <c r="AC1670" s="3"/>
      <c r="AD1670" s="3"/>
      <c r="AE1670" s="3"/>
      <c r="AF1670"/>
      <c r="AG1670"/>
      <c r="AH1670"/>
      <c r="AI1670"/>
      <c r="AJ1670"/>
      <c r="AK1670"/>
      <c r="AL1670"/>
      <c r="AM1670"/>
      <c r="AN1670"/>
      <c r="AO1670"/>
      <c r="AP1670"/>
      <c r="BC1670" s="451"/>
    </row>
    <row r="1671" spans="1:55" hidden="1" x14ac:dyDescent="0.2">
      <c r="A1671" s="3"/>
      <c r="B1671" s="3"/>
      <c r="C1671" s="393"/>
      <c r="D1671" s="393"/>
      <c r="E1671" s="393"/>
      <c r="F1671" s="393"/>
      <c r="G1671" s="393"/>
      <c r="H1671" s="393"/>
      <c r="I1671" s="393"/>
      <c r="J1671" s="3"/>
      <c r="K1671" s="3"/>
      <c r="L1671" s="3"/>
      <c r="M1671" s="3"/>
      <c r="N1671" s="3"/>
      <c r="O1671" s="393"/>
      <c r="P1671" s="393"/>
      <c r="Q1671" s="3"/>
      <c r="R1671" s="3"/>
      <c r="S1671" s="3"/>
      <c r="T1671" s="3"/>
      <c r="U1671" s="3"/>
      <c r="V1671" s="3"/>
      <c r="W1671"/>
      <c r="X1671"/>
      <c r="Y1671" s="451"/>
      <c r="Z1671" s="393"/>
      <c r="AA1671" s="3"/>
      <c r="AB1671" s="3"/>
      <c r="AC1671" s="3"/>
      <c r="AD1671" s="3"/>
      <c r="AE1671" s="3"/>
      <c r="AF1671"/>
      <c r="AG1671"/>
      <c r="AH1671"/>
      <c r="AI1671"/>
      <c r="AJ1671"/>
      <c r="AK1671"/>
      <c r="AL1671"/>
      <c r="AM1671"/>
      <c r="AN1671"/>
      <c r="AO1671"/>
      <c r="AP1671"/>
      <c r="BC1671" s="451"/>
    </row>
    <row r="1672" spans="1:55" hidden="1" x14ac:dyDescent="0.2">
      <c r="A1672" s="3"/>
      <c r="B1672" s="3"/>
      <c r="C1672" s="393"/>
      <c r="D1672" s="393"/>
      <c r="E1672" s="393"/>
      <c r="F1672" s="393"/>
      <c r="G1672" s="393"/>
      <c r="H1672" s="393"/>
      <c r="I1672" s="393"/>
      <c r="J1672" s="3"/>
      <c r="K1672" s="3"/>
      <c r="L1672" s="3"/>
      <c r="M1672" s="3"/>
      <c r="N1672" s="3"/>
      <c r="O1672" s="393"/>
      <c r="P1672" s="393"/>
      <c r="Q1672" s="3"/>
      <c r="R1672" s="3"/>
      <c r="S1672" s="3"/>
      <c r="T1672" s="3"/>
      <c r="U1672" s="3"/>
      <c r="V1672" s="3"/>
      <c r="W1672"/>
      <c r="X1672"/>
      <c r="Y1672" s="451"/>
      <c r="Z1672" s="393"/>
      <c r="AA1672" s="3"/>
      <c r="AB1672" s="3"/>
      <c r="AC1672" s="3"/>
      <c r="AD1672" s="3"/>
      <c r="AE1672" s="3"/>
      <c r="AF1672"/>
      <c r="AG1672"/>
      <c r="AH1672"/>
      <c r="AI1672"/>
      <c r="AJ1672"/>
      <c r="AK1672"/>
      <c r="AL1672"/>
      <c r="AM1672"/>
      <c r="AN1672"/>
      <c r="AO1672"/>
      <c r="AP1672"/>
      <c r="BC1672" s="451"/>
    </row>
    <row r="1673" spans="1:55" hidden="1" x14ac:dyDescent="0.2">
      <c r="A1673" s="3"/>
      <c r="B1673" s="3"/>
      <c r="C1673" s="393"/>
      <c r="D1673" s="393"/>
      <c r="E1673" s="393"/>
      <c r="F1673" s="393"/>
      <c r="G1673" s="393"/>
      <c r="H1673" s="393"/>
      <c r="I1673" s="393"/>
      <c r="J1673" s="3"/>
      <c r="K1673" s="3"/>
      <c r="L1673" s="3"/>
      <c r="M1673" s="3"/>
      <c r="N1673" s="3"/>
      <c r="O1673" s="393"/>
      <c r="P1673" s="393"/>
      <c r="Q1673" s="3"/>
      <c r="R1673" s="3"/>
      <c r="S1673" s="3"/>
      <c r="T1673" s="3"/>
      <c r="U1673" s="3"/>
      <c r="V1673" s="3"/>
      <c r="W1673"/>
      <c r="X1673"/>
      <c r="Y1673" s="451"/>
      <c r="Z1673" s="393"/>
      <c r="AA1673" s="3"/>
      <c r="AB1673" s="3"/>
      <c r="AC1673" s="3"/>
      <c r="AD1673" s="3"/>
      <c r="AE1673" s="3"/>
      <c r="AF1673"/>
      <c r="AG1673"/>
      <c r="AH1673"/>
      <c r="AI1673"/>
      <c r="AJ1673"/>
      <c r="AK1673"/>
      <c r="AL1673"/>
      <c r="AM1673"/>
      <c r="AN1673"/>
      <c r="AO1673"/>
      <c r="AP1673"/>
      <c r="BC1673" s="451"/>
    </row>
    <row r="1674" spans="1:55" hidden="1" x14ac:dyDescent="0.2">
      <c r="A1674" s="3"/>
      <c r="B1674" s="3"/>
      <c r="C1674" s="393"/>
      <c r="D1674" s="393"/>
      <c r="E1674" s="393"/>
      <c r="F1674" s="393"/>
      <c r="G1674" s="393"/>
      <c r="H1674" s="393"/>
      <c r="I1674" s="393"/>
      <c r="J1674" s="3"/>
      <c r="K1674" s="3"/>
      <c r="L1674" s="3"/>
      <c r="M1674" s="3"/>
      <c r="N1674" s="3"/>
      <c r="O1674" s="393"/>
      <c r="P1674" s="393"/>
      <c r="Q1674" s="3"/>
      <c r="R1674" s="3"/>
      <c r="S1674" s="3"/>
      <c r="T1674" s="3"/>
      <c r="U1674" s="3"/>
      <c r="V1674" s="3"/>
      <c r="W1674"/>
      <c r="X1674"/>
      <c r="Y1674" s="451"/>
      <c r="Z1674" s="393"/>
      <c r="AA1674" s="3"/>
      <c r="AB1674" s="3"/>
      <c r="AC1674" s="3"/>
      <c r="AD1674" s="3"/>
      <c r="AE1674" s="3"/>
      <c r="AF1674"/>
      <c r="AG1674"/>
      <c r="AH1674"/>
      <c r="AI1674"/>
      <c r="AJ1674"/>
      <c r="AK1674"/>
      <c r="AL1674"/>
      <c r="AM1674"/>
      <c r="AN1674"/>
      <c r="AO1674"/>
      <c r="AP1674"/>
      <c r="BC1674" s="451"/>
    </row>
    <row r="1675" spans="1:55" hidden="1" x14ac:dyDescent="0.2">
      <c r="A1675" s="3"/>
      <c r="B1675" s="3"/>
      <c r="C1675" s="393"/>
      <c r="D1675" s="393"/>
      <c r="E1675" s="393"/>
      <c r="F1675" s="393"/>
      <c r="G1675" s="393"/>
      <c r="H1675" s="393"/>
      <c r="I1675" s="393"/>
      <c r="J1675" s="3"/>
      <c r="K1675" s="3"/>
      <c r="L1675" s="3"/>
      <c r="M1675" s="3"/>
      <c r="N1675" s="3"/>
      <c r="O1675" s="393"/>
      <c r="P1675" s="393"/>
      <c r="Q1675" s="3"/>
      <c r="R1675" s="3"/>
      <c r="S1675" s="3"/>
      <c r="T1675" s="3"/>
      <c r="U1675" s="3"/>
      <c r="V1675" s="3"/>
      <c r="W1675"/>
      <c r="X1675"/>
      <c r="Y1675" s="451"/>
      <c r="Z1675" s="393"/>
      <c r="AA1675" s="3"/>
      <c r="AB1675" s="3"/>
      <c r="AC1675" s="3"/>
      <c r="AD1675" s="3"/>
      <c r="AE1675" s="3"/>
      <c r="AF1675"/>
      <c r="AG1675"/>
      <c r="AH1675"/>
      <c r="AI1675"/>
      <c r="AJ1675"/>
      <c r="AK1675"/>
      <c r="AL1675"/>
      <c r="AM1675"/>
      <c r="AN1675"/>
      <c r="AO1675"/>
      <c r="AP1675"/>
      <c r="BC1675" s="451"/>
    </row>
    <row r="1676" spans="1:55" hidden="1" x14ac:dyDescent="0.2">
      <c r="A1676" s="3"/>
      <c r="B1676" s="3"/>
      <c r="C1676" s="393"/>
      <c r="D1676" s="393"/>
      <c r="E1676" s="393"/>
      <c r="F1676" s="393"/>
      <c r="G1676" s="393"/>
      <c r="H1676" s="393"/>
      <c r="I1676" s="393"/>
      <c r="J1676" s="3"/>
      <c r="K1676" s="3"/>
      <c r="L1676" s="3"/>
      <c r="M1676" s="3"/>
      <c r="N1676" s="3"/>
      <c r="O1676" s="393"/>
      <c r="P1676" s="393"/>
      <c r="Q1676" s="3"/>
      <c r="R1676" s="3"/>
      <c r="S1676" s="3"/>
      <c r="T1676" s="3"/>
      <c r="U1676" s="3"/>
      <c r="V1676" s="3"/>
      <c r="W1676"/>
      <c r="X1676"/>
      <c r="Y1676" s="451"/>
      <c r="Z1676" s="393"/>
      <c r="AA1676" s="3"/>
      <c r="AB1676" s="3"/>
      <c r="AC1676" s="3"/>
      <c r="AD1676" s="3"/>
      <c r="AE1676" s="3"/>
      <c r="AF1676"/>
      <c r="AG1676"/>
      <c r="AH1676"/>
      <c r="AI1676"/>
      <c r="AJ1676"/>
      <c r="AK1676"/>
      <c r="AL1676"/>
      <c r="AM1676"/>
      <c r="AN1676"/>
      <c r="AO1676"/>
      <c r="AP1676"/>
      <c r="BC1676" s="451"/>
    </row>
    <row r="1677" spans="1:55" hidden="1" x14ac:dyDescent="0.2">
      <c r="A1677" s="3"/>
      <c r="B1677" s="3"/>
      <c r="C1677" s="393"/>
      <c r="D1677" s="393"/>
      <c r="E1677" s="393"/>
      <c r="F1677" s="393"/>
      <c r="G1677" s="393"/>
      <c r="H1677" s="393"/>
      <c r="I1677" s="393"/>
      <c r="J1677" s="3"/>
      <c r="K1677" s="3"/>
      <c r="L1677" s="3"/>
      <c r="M1677" s="3"/>
      <c r="N1677" s="3"/>
      <c r="O1677" s="393"/>
      <c r="P1677" s="393"/>
      <c r="Q1677" s="3"/>
      <c r="R1677" s="3"/>
      <c r="S1677" s="3"/>
      <c r="T1677" s="3"/>
      <c r="U1677" s="3"/>
      <c r="V1677" s="3"/>
      <c r="W1677"/>
      <c r="X1677"/>
      <c r="Y1677" s="451"/>
      <c r="Z1677" s="393"/>
      <c r="AA1677" s="3"/>
      <c r="AB1677" s="3"/>
      <c r="AC1677" s="3"/>
      <c r="AD1677" s="3"/>
      <c r="AE1677" s="3"/>
      <c r="AF1677"/>
      <c r="AG1677"/>
      <c r="AH1677"/>
      <c r="AI1677"/>
      <c r="AJ1677"/>
      <c r="AK1677"/>
      <c r="AL1677"/>
      <c r="AM1677"/>
      <c r="AN1677"/>
      <c r="AO1677"/>
      <c r="AP1677"/>
      <c r="BC1677" s="451"/>
    </row>
    <row r="1678" spans="1:55" hidden="1" x14ac:dyDescent="0.2">
      <c r="A1678" s="3"/>
      <c r="B1678" s="3"/>
      <c r="C1678" s="393"/>
      <c r="D1678" s="393"/>
      <c r="E1678" s="393"/>
      <c r="F1678" s="393"/>
      <c r="G1678" s="393"/>
      <c r="H1678" s="393"/>
      <c r="I1678" s="393"/>
      <c r="J1678" s="3"/>
      <c r="K1678" s="3"/>
      <c r="L1678" s="3"/>
      <c r="M1678" s="3"/>
      <c r="N1678" s="3"/>
      <c r="O1678" s="393"/>
      <c r="P1678" s="393"/>
      <c r="Q1678" s="3"/>
      <c r="R1678" s="3"/>
      <c r="S1678" s="3"/>
      <c r="T1678" s="3"/>
      <c r="U1678" s="3"/>
      <c r="V1678" s="3"/>
      <c r="W1678"/>
      <c r="X1678"/>
      <c r="Y1678" s="451"/>
      <c r="Z1678" s="393"/>
      <c r="AA1678" s="3"/>
      <c r="AB1678" s="3"/>
      <c r="AC1678" s="3"/>
      <c r="AD1678" s="3"/>
      <c r="AE1678" s="3"/>
      <c r="AF1678"/>
      <c r="AG1678"/>
      <c r="AH1678"/>
      <c r="AI1678"/>
      <c r="AJ1678"/>
      <c r="AK1678"/>
      <c r="AL1678"/>
      <c r="AM1678"/>
      <c r="AN1678"/>
      <c r="AO1678"/>
      <c r="AP1678"/>
      <c r="BC1678" s="451"/>
    </row>
    <row r="1679" spans="1:55" hidden="1" x14ac:dyDescent="0.2">
      <c r="A1679" s="3"/>
      <c r="B1679" s="3"/>
      <c r="C1679" s="393"/>
      <c r="D1679" s="393"/>
      <c r="E1679" s="393"/>
      <c r="F1679" s="393"/>
      <c r="G1679" s="393"/>
      <c r="H1679" s="393"/>
      <c r="I1679" s="393"/>
      <c r="J1679" s="3"/>
      <c r="K1679" s="3"/>
      <c r="L1679" s="3"/>
      <c r="M1679" s="3"/>
      <c r="N1679" s="3"/>
      <c r="O1679" s="393"/>
      <c r="P1679" s="393"/>
      <c r="Q1679" s="3"/>
      <c r="R1679" s="3"/>
      <c r="S1679" s="3"/>
      <c r="T1679" s="3"/>
      <c r="U1679" s="3"/>
      <c r="V1679" s="3"/>
      <c r="W1679"/>
      <c r="X1679"/>
      <c r="Y1679" s="451"/>
      <c r="Z1679" s="393"/>
      <c r="AA1679" s="3"/>
      <c r="AB1679" s="3"/>
      <c r="AC1679" s="3"/>
      <c r="AD1679" s="3"/>
      <c r="AE1679" s="3"/>
      <c r="AF1679"/>
      <c r="AG1679"/>
      <c r="AH1679"/>
      <c r="AI1679"/>
      <c r="AJ1679"/>
      <c r="AK1679"/>
      <c r="AL1679"/>
      <c r="AM1679"/>
      <c r="AN1679"/>
      <c r="AO1679"/>
      <c r="AP1679"/>
      <c r="BC1679" s="451"/>
    </row>
    <row r="1680" spans="1:55" hidden="1" x14ac:dyDescent="0.2">
      <c r="A1680" s="3"/>
      <c r="B1680" s="3"/>
      <c r="C1680" s="393"/>
      <c r="D1680" s="393"/>
      <c r="E1680" s="393"/>
      <c r="F1680" s="393"/>
      <c r="G1680" s="393"/>
      <c r="H1680" s="393"/>
      <c r="I1680" s="393"/>
      <c r="J1680" s="3"/>
      <c r="K1680" s="3"/>
      <c r="L1680" s="3"/>
      <c r="M1680" s="3"/>
      <c r="N1680" s="3"/>
      <c r="O1680" s="393"/>
      <c r="P1680" s="393"/>
      <c r="Q1680" s="3"/>
      <c r="R1680" s="3"/>
      <c r="S1680" s="3"/>
      <c r="T1680" s="3"/>
      <c r="U1680" s="3"/>
      <c r="V1680" s="3"/>
      <c r="W1680"/>
      <c r="X1680"/>
      <c r="Y1680" s="451"/>
      <c r="Z1680" s="393"/>
      <c r="AA1680" s="3"/>
      <c r="AB1680" s="3"/>
      <c r="AC1680" s="3"/>
      <c r="AD1680" s="3"/>
      <c r="AE1680" s="3"/>
      <c r="AF1680"/>
      <c r="AG1680"/>
      <c r="AH1680"/>
      <c r="AI1680"/>
      <c r="AJ1680"/>
      <c r="AK1680"/>
      <c r="AL1680"/>
      <c r="AM1680"/>
      <c r="AN1680"/>
      <c r="AO1680"/>
      <c r="AP1680"/>
      <c r="BC1680" s="451"/>
    </row>
    <row r="1681" spans="1:55" hidden="1" x14ac:dyDescent="0.2">
      <c r="A1681" s="3"/>
      <c r="B1681" s="3"/>
      <c r="C1681" s="393"/>
      <c r="D1681" s="393"/>
      <c r="E1681" s="393"/>
      <c r="F1681" s="393"/>
      <c r="G1681" s="393"/>
      <c r="H1681" s="393"/>
      <c r="I1681" s="393"/>
      <c r="J1681" s="3"/>
      <c r="K1681" s="3"/>
      <c r="L1681" s="3"/>
      <c r="M1681" s="3"/>
      <c r="N1681" s="3"/>
      <c r="O1681" s="393"/>
      <c r="P1681" s="393"/>
      <c r="Q1681" s="3"/>
      <c r="R1681" s="3"/>
      <c r="S1681" s="3"/>
      <c r="T1681" s="3"/>
      <c r="U1681" s="3"/>
      <c r="V1681" s="3"/>
      <c r="W1681"/>
      <c r="X1681"/>
      <c r="Y1681" s="451"/>
      <c r="Z1681" s="393"/>
      <c r="AA1681" s="3"/>
      <c r="AB1681" s="3"/>
      <c r="AC1681" s="3"/>
      <c r="AD1681" s="3"/>
      <c r="AE1681" s="3"/>
      <c r="AF1681"/>
      <c r="AG1681"/>
      <c r="AH1681"/>
      <c r="AI1681"/>
      <c r="AJ1681"/>
      <c r="AK1681"/>
      <c r="AL1681"/>
      <c r="AM1681"/>
      <c r="AN1681"/>
      <c r="AO1681"/>
      <c r="AP1681"/>
      <c r="BC1681" s="451"/>
    </row>
    <row r="1682" spans="1:55" hidden="1" x14ac:dyDescent="0.2">
      <c r="A1682" s="3"/>
      <c r="B1682" s="3"/>
      <c r="C1682" s="393"/>
      <c r="D1682" s="393"/>
      <c r="E1682" s="393"/>
      <c r="F1682" s="393"/>
      <c r="G1682" s="393"/>
      <c r="H1682" s="393"/>
      <c r="I1682" s="393"/>
      <c r="J1682" s="3"/>
      <c r="K1682" s="3"/>
      <c r="L1682" s="3"/>
      <c r="M1682" s="3"/>
      <c r="N1682" s="3"/>
      <c r="O1682" s="393"/>
      <c r="P1682" s="393"/>
      <c r="Q1682" s="3"/>
      <c r="R1682" s="3"/>
      <c r="S1682" s="3"/>
      <c r="T1682" s="3"/>
      <c r="U1682" s="3"/>
      <c r="V1682" s="3"/>
      <c r="W1682"/>
      <c r="X1682"/>
      <c r="Y1682" s="451"/>
      <c r="Z1682" s="393"/>
      <c r="AA1682" s="3"/>
      <c r="AB1682" s="3"/>
      <c r="AC1682" s="3"/>
      <c r="AD1682" s="3"/>
      <c r="AE1682" s="3"/>
      <c r="AF1682"/>
      <c r="AG1682"/>
      <c r="AH1682"/>
      <c r="AI1682"/>
      <c r="AJ1682"/>
      <c r="AK1682"/>
      <c r="AL1682"/>
      <c r="AM1682"/>
      <c r="AN1682"/>
      <c r="AO1682"/>
      <c r="AP1682"/>
      <c r="BC1682" s="451"/>
    </row>
    <row r="1683" spans="1:55" hidden="1" x14ac:dyDescent="0.2">
      <c r="A1683" s="3"/>
      <c r="B1683" s="3"/>
      <c r="C1683" s="393"/>
      <c r="D1683" s="393"/>
      <c r="E1683" s="393"/>
      <c r="F1683" s="393"/>
      <c r="G1683" s="393"/>
      <c r="H1683" s="393"/>
      <c r="I1683" s="393"/>
      <c r="J1683" s="3"/>
      <c r="K1683" s="3"/>
      <c r="L1683" s="3"/>
      <c r="M1683" s="3"/>
      <c r="N1683" s="3"/>
      <c r="O1683" s="393"/>
      <c r="P1683" s="393"/>
      <c r="Q1683" s="3"/>
      <c r="R1683" s="3"/>
      <c r="S1683" s="3"/>
      <c r="T1683" s="3"/>
      <c r="U1683" s="3"/>
      <c r="V1683" s="3"/>
      <c r="W1683"/>
      <c r="X1683"/>
      <c r="Y1683" s="451"/>
      <c r="Z1683" s="393"/>
      <c r="AA1683" s="3"/>
      <c r="AB1683" s="3"/>
      <c r="AC1683" s="3"/>
      <c r="AD1683" s="3"/>
      <c r="AE1683" s="3"/>
      <c r="AF1683"/>
      <c r="AG1683"/>
      <c r="AH1683"/>
      <c r="AI1683"/>
      <c r="AJ1683"/>
      <c r="AK1683"/>
      <c r="AL1683"/>
      <c r="AM1683"/>
      <c r="AN1683"/>
      <c r="AO1683"/>
      <c r="AP1683"/>
      <c r="BC1683" s="451"/>
    </row>
    <row r="1684" spans="1:55" hidden="1" x14ac:dyDescent="0.2">
      <c r="A1684" s="3"/>
      <c r="B1684" s="3"/>
      <c r="C1684" s="393"/>
      <c r="D1684" s="393"/>
      <c r="E1684" s="393"/>
      <c r="F1684" s="393"/>
      <c r="G1684" s="393"/>
      <c r="H1684" s="393"/>
      <c r="I1684" s="393"/>
      <c r="J1684" s="3"/>
      <c r="K1684" s="3"/>
      <c r="L1684" s="3"/>
      <c r="M1684" s="3"/>
      <c r="N1684" s="3"/>
      <c r="O1684" s="393"/>
      <c r="P1684" s="393"/>
      <c r="Q1684" s="3"/>
      <c r="R1684" s="3"/>
      <c r="S1684" s="3"/>
      <c r="T1684" s="3"/>
      <c r="U1684" s="3"/>
      <c r="V1684" s="3"/>
      <c r="W1684"/>
      <c r="X1684"/>
      <c r="Y1684" s="451"/>
      <c r="Z1684" s="393"/>
      <c r="AA1684" s="3"/>
      <c r="AB1684" s="3"/>
      <c r="AC1684" s="3"/>
      <c r="AD1684" s="3"/>
      <c r="AE1684" s="3"/>
      <c r="AF1684"/>
      <c r="AG1684"/>
      <c r="AH1684"/>
      <c r="AI1684"/>
      <c r="AJ1684"/>
      <c r="AK1684"/>
      <c r="AL1684"/>
      <c r="AM1684"/>
      <c r="AN1684"/>
      <c r="AO1684"/>
      <c r="AP1684"/>
      <c r="BC1684" s="451"/>
    </row>
    <row r="1685" spans="1:55" hidden="1" x14ac:dyDescent="0.2">
      <c r="A1685" s="3"/>
      <c r="B1685" s="3"/>
      <c r="C1685" s="393"/>
      <c r="D1685" s="393"/>
      <c r="E1685" s="393"/>
      <c r="F1685" s="393"/>
      <c r="G1685" s="393"/>
      <c r="H1685" s="393"/>
      <c r="I1685" s="393"/>
      <c r="J1685" s="3"/>
      <c r="K1685" s="3"/>
      <c r="L1685" s="3"/>
      <c r="M1685" s="3"/>
      <c r="N1685" s="3"/>
      <c r="O1685" s="393"/>
      <c r="P1685" s="393"/>
      <c r="Q1685" s="3"/>
      <c r="R1685" s="3"/>
      <c r="S1685" s="3"/>
      <c r="T1685" s="3"/>
      <c r="U1685" s="3"/>
      <c r="V1685" s="3"/>
      <c r="W1685"/>
      <c r="X1685"/>
      <c r="Y1685" s="451"/>
      <c r="Z1685" s="393"/>
      <c r="AA1685" s="3"/>
      <c r="AB1685" s="3"/>
      <c r="AC1685" s="3"/>
      <c r="AD1685" s="3"/>
      <c r="AE1685" s="3"/>
      <c r="AF1685"/>
      <c r="AG1685"/>
      <c r="AH1685"/>
      <c r="AI1685"/>
      <c r="AJ1685"/>
      <c r="AK1685"/>
      <c r="AL1685"/>
      <c r="AM1685"/>
      <c r="AN1685"/>
      <c r="AO1685"/>
      <c r="AP1685"/>
      <c r="BC1685" s="451"/>
    </row>
    <row r="1686" spans="1:55" hidden="1" x14ac:dyDescent="0.2">
      <c r="A1686" s="3"/>
      <c r="B1686" s="3"/>
      <c r="C1686" s="393"/>
      <c r="D1686" s="393"/>
      <c r="E1686" s="393"/>
      <c r="F1686" s="393"/>
      <c r="G1686" s="393"/>
      <c r="H1686" s="393"/>
      <c r="I1686" s="393"/>
      <c r="J1686" s="3"/>
      <c r="K1686" s="3"/>
      <c r="L1686" s="3"/>
      <c r="M1686" s="3"/>
      <c r="N1686" s="3"/>
      <c r="O1686" s="393"/>
      <c r="P1686" s="393"/>
      <c r="Q1686" s="3"/>
      <c r="R1686" s="3"/>
      <c r="S1686" s="3"/>
      <c r="T1686" s="3"/>
      <c r="U1686" s="3"/>
      <c r="V1686" s="3"/>
      <c r="W1686"/>
      <c r="X1686"/>
      <c r="Y1686" s="451"/>
      <c r="Z1686" s="393"/>
      <c r="AA1686" s="3"/>
      <c r="AB1686" s="3"/>
      <c r="AC1686" s="3"/>
      <c r="AD1686" s="3"/>
      <c r="AE1686" s="3"/>
      <c r="AF1686"/>
      <c r="AG1686"/>
      <c r="AH1686"/>
      <c r="AI1686"/>
      <c r="AJ1686"/>
      <c r="AK1686"/>
      <c r="AL1686"/>
      <c r="AM1686"/>
      <c r="AN1686"/>
      <c r="AO1686"/>
      <c r="AP1686"/>
      <c r="BC1686" s="451"/>
    </row>
    <row r="1687" spans="1:55" hidden="1" x14ac:dyDescent="0.2">
      <c r="A1687" s="3"/>
      <c r="B1687" s="3"/>
      <c r="C1687" s="393"/>
      <c r="D1687" s="393"/>
      <c r="E1687" s="393"/>
      <c r="F1687" s="393"/>
      <c r="G1687" s="393"/>
      <c r="H1687" s="393"/>
      <c r="I1687" s="393"/>
      <c r="J1687" s="3"/>
      <c r="K1687" s="3"/>
      <c r="L1687" s="3"/>
      <c r="M1687" s="3"/>
      <c r="N1687" s="3"/>
      <c r="O1687" s="393"/>
      <c r="P1687" s="393"/>
      <c r="Q1687" s="3"/>
      <c r="R1687" s="3"/>
      <c r="S1687" s="3"/>
      <c r="T1687" s="3"/>
      <c r="U1687" s="3"/>
      <c r="V1687" s="3"/>
      <c r="W1687"/>
      <c r="X1687"/>
      <c r="Y1687" s="451"/>
      <c r="Z1687" s="393"/>
      <c r="AA1687" s="3"/>
      <c r="AB1687" s="3"/>
      <c r="AC1687" s="3"/>
      <c r="AD1687" s="3"/>
      <c r="AE1687" s="3"/>
      <c r="AF1687"/>
      <c r="AG1687"/>
      <c r="AH1687"/>
      <c r="AI1687"/>
      <c r="AJ1687"/>
      <c r="AK1687"/>
      <c r="AL1687"/>
      <c r="AM1687"/>
      <c r="AN1687"/>
      <c r="AO1687"/>
      <c r="AP1687"/>
      <c r="BC1687" s="451"/>
    </row>
    <row r="1688" spans="1:55" hidden="1" x14ac:dyDescent="0.2">
      <c r="A1688" s="3"/>
      <c r="B1688" s="3"/>
      <c r="C1688" s="393"/>
      <c r="D1688" s="393"/>
      <c r="E1688" s="393"/>
      <c r="F1688" s="393"/>
      <c r="G1688" s="393"/>
      <c r="H1688" s="393"/>
      <c r="I1688" s="393"/>
      <c r="J1688" s="3"/>
      <c r="K1688" s="3"/>
      <c r="L1688" s="3"/>
      <c r="M1688" s="3"/>
      <c r="N1688" s="3"/>
      <c r="O1688" s="393"/>
      <c r="P1688" s="393"/>
      <c r="Q1688" s="3"/>
      <c r="R1688" s="3"/>
      <c r="S1688" s="3"/>
      <c r="T1688" s="3"/>
      <c r="U1688" s="3"/>
      <c r="V1688" s="3"/>
      <c r="W1688"/>
      <c r="X1688"/>
      <c r="Y1688" s="451"/>
      <c r="Z1688" s="393"/>
      <c r="AA1688" s="3"/>
      <c r="AB1688" s="3"/>
      <c r="AC1688" s="3"/>
      <c r="AD1688" s="3"/>
      <c r="AE1688" s="3"/>
      <c r="AF1688"/>
      <c r="AG1688"/>
      <c r="AH1688"/>
      <c r="AI1688"/>
      <c r="AJ1688"/>
      <c r="AK1688"/>
      <c r="AL1688"/>
      <c r="AM1688"/>
      <c r="AN1688"/>
      <c r="AO1688"/>
      <c r="AP1688"/>
      <c r="BC1688" s="451"/>
    </row>
    <row r="1689" spans="1:55" hidden="1" x14ac:dyDescent="0.2">
      <c r="A1689" s="3"/>
      <c r="B1689" s="3"/>
      <c r="C1689" s="393"/>
      <c r="D1689" s="393"/>
      <c r="E1689" s="393"/>
      <c r="F1689" s="393"/>
      <c r="G1689" s="393"/>
      <c r="H1689" s="393"/>
      <c r="I1689" s="393"/>
      <c r="J1689" s="3"/>
      <c r="K1689" s="3"/>
      <c r="L1689" s="3"/>
      <c r="M1689" s="3"/>
      <c r="N1689" s="3"/>
      <c r="O1689" s="393"/>
      <c r="P1689" s="393"/>
      <c r="Q1689" s="3"/>
      <c r="R1689" s="3"/>
      <c r="S1689" s="3"/>
      <c r="T1689" s="3"/>
      <c r="U1689" s="3"/>
      <c r="V1689" s="3"/>
      <c r="W1689"/>
      <c r="X1689"/>
      <c r="Y1689" s="451"/>
      <c r="Z1689" s="393"/>
      <c r="AA1689" s="3"/>
      <c r="AB1689" s="3"/>
      <c r="AC1689" s="3"/>
      <c r="AD1689" s="3"/>
      <c r="AE1689" s="3"/>
      <c r="AF1689"/>
      <c r="AG1689"/>
      <c r="AH1689"/>
      <c r="AI1689"/>
      <c r="AJ1689"/>
      <c r="AK1689"/>
      <c r="AL1689"/>
      <c r="AM1689"/>
      <c r="AN1689"/>
      <c r="AO1689"/>
      <c r="AP1689"/>
      <c r="BC1689" s="451"/>
    </row>
    <row r="1690" spans="1:55" hidden="1" x14ac:dyDescent="0.2">
      <c r="A1690" s="3"/>
      <c r="B1690" s="3"/>
      <c r="C1690" s="393"/>
      <c r="D1690" s="393"/>
      <c r="E1690" s="393"/>
      <c r="F1690" s="393"/>
      <c r="G1690" s="393"/>
      <c r="H1690" s="393"/>
      <c r="I1690" s="393"/>
      <c r="J1690" s="3"/>
      <c r="K1690" s="3"/>
      <c r="L1690" s="3"/>
      <c r="M1690" s="3"/>
      <c r="N1690" s="3"/>
      <c r="O1690" s="393"/>
      <c r="P1690" s="393"/>
      <c r="Q1690" s="3"/>
      <c r="R1690" s="3"/>
      <c r="S1690" s="3"/>
      <c r="T1690" s="3"/>
      <c r="U1690" s="3"/>
      <c r="V1690" s="3"/>
      <c r="W1690"/>
      <c r="X1690"/>
      <c r="Y1690" s="451"/>
      <c r="Z1690" s="393"/>
      <c r="AA1690" s="3"/>
      <c r="AB1690" s="3"/>
      <c r="AC1690" s="3"/>
      <c r="AD1690" s="3"/>
      <c r="AE1690" s="3"/>
      <c r="AF1690"/>
      <c r="AG1690"/>
      <c r="AH1690"/>
      <c r="AI1690"/>
      <c r="AJ1690"/>
      <c r="AK1690"/>
      <c r="AL1690"/>
      <c r="AM1690"/>
      <c r="AN1690"/>
      <c r="AO1690"/>
      <c r="AP1690"/>
      <c r="BC1690" s="451"/>
    </row>
    <row r="1691" spans="1:55" hidden="1" x14ac:dyDescent="0.2">
      <c r="A1691" s="3"/>
      <c r="B1691" s="3"/>
      <c r="C1691" s="393"/>
      <c r="D1691" s="393"/>
      <c r="E1691" s="393"/>
      <c r="F1691" s="393"/>
      <c r="G1691" s="393"/>
      <c r="H1691" s="393"/>
      <c r="I1691" s="393"/>
      <c r="J1691" s="3"/>
      <c r="K1691" s="3"/>
      <c r="L1691" s="3"/>
      <c r="M1691" s="3"/>
      <c r="N1691" s="3"/>
      <c r="O1691" s="393"/>
      <c r="P1691" s="393"/>
      <c r="Q1691" s="3"/>
      <c r="R1691" s="3"/>
      <c r="S1691" s="3"/>
      <c r="T1691" s="3"/>
      <c r="U1691" s="3"/>
      <c r="V1691" s="3"/>
      <c r="W1691"/>
      <c r="X1691"/>
      <c r="Y1691" s="451"/>
      <c r="Z1691" s="393"/>
      <c r="AA1691" s="3"/>
      <c r="AB1691" s="3"/>
      <c r="AC1691" s="3"/>
      <c r="AD1691" s="3"/>
      <c r="AE1691" s="3"/>
      <c r="AF1691"/>
      <c r="AG1691"/>
      <c r="AH1691"/>
      <c r="AI1691"/>
      <c r="AJ1691"/>
      <c r="AK1691"/>
      <c r="AL1691"/>
      <c r="AM1691"/>
      <c r="AN1691"/>
      <c r="AO1691"/>
      <c r="AP1691"/>
      <c r="BC1691" s="451"/>
    </row>
    <row r="1692" spans="1:55" hidden="1" x14ac:dyDescent="0.2">
      <c r="A1692" s="3"/>
      <c r="B1692" s="3"/>
      <c r="C1692" s="393"/>
      <c r="D1692" s="393"/>
      <c r="E1692" s="393"/>
      <c r="F1692" s="393"/>
      <c r="G1692" s="393"/>
      <c r="H1692" s="393"/>
      <c r="I1692" s="393"/>
      <c r="J1692" s="3"/>
      <c r="K1692" s="3"/>
      <c r="L1692" s="3"/>
      <c r="M1692" s="3"/>
      <c r="N1692" s="3"/>
      <c r="O1692" s="393"/>
      <c r="P1692" s="393"/>
      <c r="Q1692" s="3"/>
      <c r="R1692" s="3"/>
      <c r="S1692" s="3"/>
      <c r="T1692" s="3"/>
      <c r="U1692" s="3"/>
      <c r="V1692" s="3"/>
      <c r="W1692"/>
      <c r="X1692"/>
      <c r="Y1692" s="451"/>
      <c r="Z1692" s="393"/>
      <c r="AA1692" s="3"/>
      <c r="AB1692" s="3"/>
      <c r="AC1692" s="3"/>
      <c r="AD1692" s="3"/>
      <c r="AE1692" s="3"/>
      <c r="AF1692"/>
      <c r="AG1692"/>
      <c r="AH1692"/>
      <c r="AI1692"/>
      <c r="AJ1692"/>
      <c r="AK1692"/>
      <c r="AL1692"/>
      <c r="AM1692"/>
      <c r="AN1692"/>
      <c r="AO1692"/>
      <c r="AP1692"/>
      <c r="BC1692" s="451"/>
    </row>
    <row r="1693" spans="1:55" hidden="1" x14ac:dyDescent="0.2">
      <c r="A1693" s="3"/>
      <c r="B1693" s="3"/>
      <c r="C1693" s="393"/>
      <c r="D1693" s="393"/>
      <c r="E1693" s="393"/>
      <c r="F1693" s="393"/>
      <c r="G1693" s="393"/>
      <c r="H1693" s="393"/>
      <c r="I1693" s="393"/>
      <c r="J1693" s="3"/>
      <c r="K1693" s="3"/>
      <c r="L1693" s="3"/>
      <c r="M1693" s="3"/>
      <c r="N1693" s="3"/>
      <c r="O1693" s="393"/>
      <c r="P1693" s="393"/>
      <c r="Q1693" s="3"/>
      <c r="R1693" s="3"/>
      <c r="S1693" s="3"/>
      <c r="T1693" s="3"/>
      <c r="U1693" s="3"/>
      <c r="V1693" s="3"/>
      <c r="W1693"/>
      <c r="X1693"/>
      <c r="Y1693" s="451"/>
      <c r="Z1693" s="393"/>
      <c r="AA1693" s="3"/>
      <c r="AB1693" s="3"/>
      <c r="AC1693" s="3"/>
      <c r="AD1693" s="3"/>
      <c r="AE1693" s="3"/>
      <c r="AF1693"/>
      <c r="AG1693"/>
      <c r="AH1693"/>
      <c r="AI1693"/>
      <c r="AJ1693"/>
      <c r="AK1693"/>
      <c r="AL1693"/>
      <c r="AM1693"/>
      <c r="AN1693"/>
      <c r="AO1693"/>
      <c r="AP1693"/>
      <c r="BC1693" s="451"/>
    </row>
    <row r="1694" spans="1:55" hidden="1" x14ac:dyDescent="0.2">
      <c r="A1694" s="3"/>
      <c r="B1694" s="3"/>
      <c r="C1694" s="393"/>
      <c r="D1694" s="393"/>
      <c r="E1694" s="393"/>
      <c r="F1694" s="393"/>
      <c r="G1694" s="393"/>
      <c r="H1694" s="393"/>
      <c r="I1694" s="393"/>
      <c r="J1694" s="3"/>
      <c r="K1694" s="3"/>
      <c r="L1694" s="3"/>
      <c r="M1694" s="3"/>
      <c r="N1694" s="3"/>
      <c r="O1694" s="393"/>
      <c r="P1694" s="393"/>
      <c r="Q1694" s="3"/>
      <c r="R1694" s="3"/>
      <c r="S1694" s="3"/>
      <c r="T1694" s="3"/>
      <c r="U1694" s="3"/>
      <c r="V1694" s="3"/>
      <c r="W1694"/>
      <c r="X1694"/>
      <c r="Y1694" s="451"/>
      <c r="Z1694" s="393"/>
      <c r="AA1694" s="3"/>
      <c r="AB1694" s="3"/>
      <c r="AC1694" s="3"/>
      <c r="AD1694" s="3"/>
      <c r="AE1694" s="3"/>
      <c r="AF1694"/>
      <c r="AG1694"/>
      <c r="AH1694"/>
      <c r="AI1694"/>
      <c r="AJ1694"/>
      <c r="AK1694"/>
      <c r="AL1694"/>
      <c r="AM1694"/>
      <c r="AN1694"/>
      <c r="AO1694"/>
      <c r="AP1694"/>
      <c r="BC1694" s="451"/>
    </row>
    <row r="1695" spans="1:55" hidden="1" x14ac:dyDescent="0.2">
      <c r="A1695" s="3"/>
      <c r="B1695" s="3"/>
      <c r="C1695" s="393"/>
      <c r="D1695" s="393"/>
      <c r="E1695" s="393"/>
      <c r="F1695" s="393"/>
      <c r="G1695" s="393"/>
      <c r="H1695" s="393"/>
      <c r="I1695" s="393"/>
      <c r="J1695" s="3"/>
      <c r="K1695" s="3"/>
      <c r="L1695" s="3"/>
      <c r="M1695" s="3"/>
      <c r="N1695" s="3"/>
      <c r="O1695" s="393"/>
      <c r="P1695" s="393"/>
      <c r="Q1695" s="3"/>
      <c r="R1695" s="3"/>
      <c r="S1695" s="3"/>
      <c r="T1695" s="3"/>
      <c r="U1695" s="3"/>
      <c r="V1695" s="3"/>
      <c r="W1695"/>
      <c r="X1695"/>
      <c r="Y1695" s="451"/>
      <c r="Z1695" s="393"/>
      <c r="AA1695" s="3"/>
      <c r="AB1695" s="3"/>
      <c r="AC1695" s="3"/>
      <c r="AD1695" s="3"/>
      <c r="AE1695" s="3"/>
      <c r="AF1695"/>
      <c r="AG1695"/>
      <c r="AH1695"/>
      <c r="AI1695"/>
      <c r="AJ1695"/>
      <c r="AK1695"/>
      <c r="AL1695"/>
      <c r="AM1695"/>
      <c r="AN1695"/>
      <c r="AO1695"/>
      <c r="AP1695"/>
      <c r="BC1695" s="451"/>
    </row>
    <row r="1696" spans="1:55" hidden="1" x14ac:dyDescent="0.2">
      <c r="A1696" s="3"/>
      <c r="B1696" s="3"/>
      <c r="C1696" s="393"/>
      <c r="D1696" s="393"/>
      <c r="E1696" s="393"/>
      <c r="F1696" s="393"/>
      <c r="G1696" s="393"/>
      <c r="H1696" s="393"/>
      <c r="I1696" s="393"/>
      <c r="J1696" s="3"/>
      <c r="K1696" s="3"/>
      <c r="L1696" s="3"/>
      <c r="M1696" s="3"/>
      <c r="N1696" s="3"/>
      <c r="O1696" s="393"/>
      <c r="P1696" s="393"/>
      <c r="Q1696" s="3"/>
      <c r="R1696" s="3"/>
      <c r="S1696" s="3"/>
      <c r="T1696" s="3"/>
      <c r="U1696" s="3"/>
      <c r="V1696" s="3"/>
      <c r="W1696"/>
      <c r="X1696"/>
      <c r="Y1696" s="451"/>
      <c r="Z1696" s="393"/>
      <c r="AA1696" s="3"/>
      <c r="AB1696" s="3"/>
      <c r="AC1696" s="3"/>
      <c r="AD1696" s="3"/>
      <c r="AE1696" s="3"/>
      <c r="AF1696"/>
      <c r="AG1696"/>
      <c r="AH1696"/>
      <c r="AI1696"/>
      <c r="AJ1696"/>
      <c r="AK1696"/>
      <c r="AL1696"/>
      <c r="AM1696"/>
      <c r="AN1696"/>
      <c r="AO1696"/>
      <c r="AP1696"/>
      <c r="BC1696" s="451"/>
    </row>
    <row r="1697" spans="1:55" hidden="1" x14ac:dyDescent="0.2">
      <c r="A1697" s="3"/>
      <c r="B1697" s="3"/>
      <c r="C1697" s="393"/>
      <c r="D1697" s="393"/>
      <c r="E1697" s="393"/>
      <c r="F1697" s="393"/>
      <c r="G1697" s="393"/>
      <c r="H1697" s="393"/>
      <c r="I1697" s="393"/>
      <c r="J1697" s="3"/>
      <c r="K1697" s="3"/>
      <c r="L1697" s="3"/>
      <c r="M1697" s="3"/>
      <c r="N1697" s="3"/>
      <c r="O1697" s="393"/>
      <c r="P1697" s="393"/>
      <c r="Q1697" s="3"/>
      <c r="R1697" s="3"/>
      <c r="S1697" s="3"/>
      <c r="T1697" s="3"/>
      <c r="U1697" s="3"/>
      <c r="V1697" s="3"/>
      <c r="W1697"/>
      <c r="X1697"/>
      <c r="Y1697" s="451"/>
      <c r="Z1697" s="393"/>
      <c r="AA1697" s="3"/>
      <c r="AB1697" s="3"/>
      <c r="AC1697" s="3"/>
      <c r="AD1697" s="3"/>
      <c r="AE1697" s="3"/>
      <c r="AF1697"/>
      <c r="AG1697"/>
      <c r="AH1697"/>
      <c r="AI1697"/>
      <c r="AJ1697"/>
      <c r="AK1697"/>
      <c r="AL1697"/>
      <c r="AM1697"/>
      <c r="AN1697"/>
      <c r="AO1697"/>
      <c r="AP1697"/>
      <c r="BC1697" s="451"/>
    </row>
    <row r="1698" spans="1:55" hidden="1" x14ac:dyDescent="0.2">
      <c r="A1698" s="3"/>
      <c r="B1698" s="3"/>
      <c r="C1698" s="393"/>
      <c r="D1698" s="393"/>
      <c r="E1698" s="393"/>
      <c r="F1698" s="393"/>
      <c r="G1698" s="393"/>
      <c r="H1698" s="393"/>
      <c r="I1698" s="393"/>
      <c r="J1698" s="3"/>
      <c r="K1698" s="3"/>
      <c r="L1698" s="3"/>
      <c r="M1698" s="3"/>
      <c r="N1698" s="3"/>
      <c r="O1698" s="393"/>
      <c r="P1698" s="393"/>
      <c r="Q1698" s="3"/>
      <c r="R1698" s="3"/>
      <c r="S1698" s="3"/>
      <c r="T1698" s="3"/>
      <c r="U1698" s="3"/>
      <c r="V1698" s="3"/>
      <c r="W1698"/>
      <c r="X1698"/>
      <c r="Y1698" s="451"/>
      <c r="Z1698" s="393"/>
      <c r="AA1698" s="3"/>
      <c r="AB1698" s="3"/>
      <c r="AC1698" s="3"/>
      <c r="AD1698" s="3"/>
      <c r="AE1698" s="3"/>
      <c r="AF1698"/>
      <c r="AG1698"/>
      <c r="AH1698"/>
      <c r="AI1698"/>
      <c r="AJ1698"/>
      <c r="AK1698"/>
      <c r="AL1698"/>
      <c r="AM1698"/>
      <c r="AN1698"/>
      <c r="AO1698"/>
      <c r="AP1698"/>
      <c r="BC1698" s="451"/>
    </row>
    <row r="1699" spans="1:55" hidden="1" x14ac:dyDescent="0.2">
      <c r="A1699" s="3"/>
      <c r="B1699" s="3"/>
      <c r="C1699" s="393"/>
      <c r="D1699" s="393"/>
      <c r="E1699" s="393"/>
      <c r="F1699" s="393"/>
      <c r="G1699" s="393"/>
      <c r="H1699" s="393"/>
      <c r="I1699" s="393"/>
      <c r="J1699" s="3"/>
      <c r="K1699" s="3"/>
      <c r="L1699" s="3"/>
      <c r="M1699" s="3"/>
      <c r="N1699" s="3"/>
      <c r="O1699" s="393"/>
      <c r="P1699" s="393"/>
      <c r="Q1699" s="3"/>
      <c r="R1699" s="3"/>
      <c r="S1699" s="3"/>
      <c r="T1699" s="3"/>
      <c r="U1699" s="3"/>
      <c r="V1699" s="3"/>
      <c r="W1699"/>
      <c r="X1699"/>
      <c r="Y1699" s="451"/>
      <c r="Z1699" s="393"/>
      <c r="AA1699" s="3"/>
      <c r="AB1699" s="3"/>
      <c r="AC1699" s="3"/>
      <c r="AD1699" s="3"/>
      <c r="AE1699" s="3"/>
      <c r="AF1699"/>
      <c r="AG1699"/>
      <c r="AH1699"/>
      <c r="AI1699"/>
      <c r="AJ1699"/>
      <c r="AK1699"/>
      <c r="AL1699"/>
      <c r="AM1699"/>
      <c r="AN1699"/>
      <c r="AO1699"/>
      <c r="AP1699"/>
      <c r="BC1699" s="451"/>
    </row>
    <row r="1700" spans="1:55" hidden="1" x14ac:dyDescent="0.2">
      <c r="A1700" s="3"/>
      <c r="B1700" s="3"/>
      <c r="C1700" s="393"/>
      <c r="D1700" s="393"/>
      <c r="E1700" s="393"/>
      <c r="F1700" s="393"/>
      <c r="G1700" s="393"/>
      <c r="H1700" s="393"/>
      <c r="I1700" s="393"/>
      <c r="J1700" s="3"/>
      <c r="K1700" s="3"/>
      <c r="L1700" s="3"/>
      <c r="M1700" s="3"/>
      <c r="N1700" s="3"/>
      <c r="O1700" s="393"/>
      <c r="P1700" s="393"/>
      <c r="Q1700" s="3"/>
      <c r="R1700" s="3"/>
      <c r="S1700" s="3"/>
      <c r="T1700" s="3"/>
      <c r="U1700" s="3"/>
      <c r="V1700" s="3"/>
      <c r="W1700"/>
      <c r="X1700"/>
      <c r="Y1700" s="451"/>
      <c r="Z1700" s="393"/>
      <c r="AA1700" s="3"/>
      <c r="AB1700" s="3"/>
      <c r="AC1700" s="3"/>
      <c r="AD1700" s="3"/>
      <c r="AE1700" s="3"/>
      <c r="AF1700"/>
      <c r="AG1700"/>
      <c r="AH1700"/>
      <c r="AI1700"/>
      <c r="AJ1700"/>
      <c r="AK1700"/>
      <c r="AL1700"/>
      <c r="AM1700"/>
      <c r="AN1700"/>
      <c r="AO1700"/>
      <c r="AP1700"/>
      <c r="BC1700" s="451"/>
    </row>
    <row r="1701" spans="1:55" hidden="1" x14ac:dyDescent="0.2">
      <c r="A1701" s="3"/>
      <c r="B1701" s="3"/>
      <c r="C1701" s="393"/>
      <c r="D1701" s="393"/>
      <c r="E1701" s="393"/>
      <c r="F1701" s="393"/>
      <c r="G1701" s="393"/>
      <c r="H1701" s="393"/>
      <c r="I1701" s="393"/>
      <c r="J1701" s="3"/>
      <c r="K1701" s="3"/>
      <c r="L1701" s="3"/>
      <c r="M1701" s="3"/>
      <c r="N1701" s="3"/>
      <c r="O1701" s="393"/>
      <c r="P1701" s="393"/>
      <c r="Q1701" s="3"/>
      <c r="R1701" s="3"/>
      <c r="S1701" s="3"/>
      <c r="T1701" s="3"/>
      <c r="U1701" s="3"/>
      <c r="V1701" s="3"/>
      <c r="W1701"/>
      <c r="X1701"/>
      <c r="Y1701" s="451"/>
      <c r="Z1701" s="393"/>
      <c r="AA1701" s="3"/>
      <c r="AB1701" s="3"/>
      <c r="AC1701" s="3"/>
      <c r="AD1701" s="3"/>
      <c r="AE1701" s="3"/>
      <c r="AF1701"/>
      <c r="AG1701"/>
      <c r="AH1701"/>
      <c r="AI1701"/>
      <c r="AJ1701"/>
      <c r="AK1701"/>
      <c r="AL1701"/>
      <c r="AM1701"/>
      <c r="AN1701"/>
      <c r="AO1701"/>
      <c r="AP1701"/>
      <c r="BC1701" s="451"/>
    </row>
    <row r="1702" spans="1:55" hidden="1" x14ac:dyDescent="0.2">
      <c r="A1702" s="3"/>
      <c r="B1702" s="3"/>
      <c r="C1702" s="393"/>
      <c r="D1702" s="393"/>
      <c r="E1702" s="393"/>
      <c r="F1702" s="393"/>
      <c r="G1702" s="393"/>
      <c r="H1702" s="393"/>
      <c r="I1702" s="393"/>
      <c r="J1702" s="3"/>
      <c r="K1702" s="3"/>
      <c r="L1702" s="3"/>
      <c r="M1702" s="3"/>
      <c r="N1702" s="3"/>
      <c r="O1702" s="393"/>
      <c r="P1702" s="393"/>
      <c r="Q1702" s="3"/>
      <c r="R1702" s="3"/>
      <c r="S1702" s="3"/>
      <c r="T1702" s="3"/>
      <c r="U1702" s="3"/>
      <c r="V1702" s="3"/>
      <c r="W1702"/>
      <c r="X1702"/>
      <c r="Y1702" s="451"/>
      <c r="Z1702" s="393"/>
      <c r="AA1702" s="3"/>
      <c r="AB1702" s="3"/>
      <c r="AC1702" s="3"/>
      <c r="AD1702" s="3"/>
      <c r="AE1702" s="3"/>
      <c r="AF1702"/>
      <c r="AG1702"/>
      <c r="AH1702"/>
      <c r="AI1702"/>
      <c r="AJ1702"/>
      <c r="AK1702"/>
      <c r="AL1702"/>
      <c r="AM1702"/>
      <c r="AN1702"/>
      <c r="AO1702"/>
      <c r="AP1702"/>
      <c r="BC1702" s="451"/>
    </row>
    <row r="1703" spans="1:55" hidden="1" x14ac:dyDescent="0.2">
      <c r="A1703" s="3"/>
      <c r="B1703" s="3"/>
      <c r="C1703" s="393"/>
      <c r="D1703" s="393"/>
      <c r="E1703" s="393"/>
      <c r="F1703" s="393"/>
      <c r="G1703" s="393"/>
      <c r="H1703" s="393"/>
      <c r="I1703" s="393"/>
      <c r="J1703" s="3"/>
      <c r="K1703" s="3"/>
      <c r="L1703" s="3"/>
      <c r="M1703" s="3"/>
      <c r="N1703" s="3"/>
      <c r="O1703" s="393"/>
      <c r="P1703" s="393"/>
      <c r="Q1703" s="3"/>
      <c r="R1703" s="3"/>
      <c r="S1703" s="3"/>
      <c r="T1703" s="3"/>
      <c r="U1703" s="3"/>
      <c r="V1703" s="3"/>
      <c r="W1703"/>
      <c r="X1703"/>
      <c r="Y1703" s="451"/>
      <c r="Z1703" s="393"/>
      <c r="AA1703" s="3"/>
      <c r="AB1703" s="3"/>
      <c r="AC1703" s="3"/>
      <c r="AD1703" s="3"/>
      <c r="AE1703" s="3"/>
      <c r="AF1703"/>
      <c r="AG1703"/>
      <c r="AH1703"/>
      <c r="AI1703"/>
      <c r="AJ1703"/>
      <c r="AK1703"/>
      <c r="AL1703"/>
      <c r="AM1703"/>
      <c r="AN1703"/>
      <c r="AO1703"/>
      <c r="AP1703"/>
      <c r="BC1703" s="451"/>
    </row>
    <row r="1704" spans="1:55" hidden="1" x14ac:dyDescent="0.2">
      <c r="A1704" s="3"/>
      <c r="B1704" s="3"/>
      <c r="C1704" s="393"/>
      <c r="D1704" s="393"/>
      <c r="E1704" s="393"/>
      <c r="F1704" s="393"/>
      <c r="G1704" s="393"/>
      <c r="H1704" s="393"/>
      <c r="I1704" s="393"/>
      <c r="J1704" s="3"/>
      <c r="K1704" s="3"/>
      <c r="L1704" s="3"/>
      <c r="M1704" s="3"/>
      <c r="N1704" s="3"/>
      <c r="O1704" s="393"/>
      <c r="P1704" s="393"/>
      <c r="Q1704" s="3"/>
      <c r="R1704" s="3"/>
      <c r="S1704" s="3"/>
      <c r="T1704" s="3"/>
      <c r="U1704" s="3"/>
      <c r="V1704" s="3"/>
      <c r="W1704"/>
      <c r="X1704"/>
      <c r="Y1704" s="451"/>
      <c r="Z1704" s="393"/>
      <c r="AA1704" s="3"/>
      <c r="AB1704" s="3"/>
      <c r="AC1704" s="3"/>
      <c r="AD1704" s="3"/>
      <c r="AE1704" s="3"/>
      <c r="AF1704"/>
      <c r="AG1704"/>
      <c r="AH1704"/>
      <c r="AI1704"/>
      <c r="AJ1704"/>
      <c r="AK1704"/>
      <c r="AL1704"/>
      <c r="AM1704"/>
      <c r="AN1704"/>
      <c r="AO1704"/>
      <c r="AP1704"/>
      <c r="BC1704" s="451"/>
    </row>
    <row r="1705" spans="1:55" hidden="1" x14ac:dyDescent="0.2">
      <c r="A1705" s="3"/>
      <c r="B1705" s="3"/>
      <c r="C1705" s="393"/>
      <c r="D1705" s="393"/>
      <c r="E1705" s="393"/>
      <c r="F1705" s="393"/>
      <c r="G1705" s="393"/>
      <c r="H1705" s="393"/>
      <c r="I1705" s="393"/>
      <c r="J1705" s="3"/>
      <c r="K1705" s="3"/>
      <c r="L1705" s="3"/>
      <c r="M1705" s="3"/>
      <c r="N1705" s="3"/>
      <c r="O1705" s="393"/>
      <c r="P1705" s="393"/>
      <c r="Q1705" s="3"/>
      <c r="R1705" s="3"/>
      <c r="S1705" s="3"/>
      <c r="T1705" s="3"/>
      <c r="U1705" s="3"/>
      <c r="V1705" s="3"/>
      <c r="W1705"/>
      <c r="X1705"/>
      <c r="Y1705" s="451"/>
      <c r="Z1705" s="393"/>
      <c r="AA1705" s="3"/>
      <c r="AB1705" s="3"/>
      <c r="AC1705" s="3"/>
      <c r="AD1705" s="3"/>
      <c r="AE1705" s="3"/>
      <c r="AF1705"/>
      <c r="AG1705"/>
      <c r="AH1705"/>
      <c r="AI1705"/>
      <c r="AJ1705"/>
      <c r="AK1705"/>
      <c r="AL1705"/>
      <c r="AM1705"/>
      <c r="AN1705"/>
      <c r="AO1705"/>
      <c r="AP1705"/>
      <c r="BC1705" s="451"/>
    </row>
    <row r="1706" spans="1:55" hidden="1" x14ac:dyDescent="0.2">
      <c r="A1706" s="3"/>
      <c r="B1706" s="3"/>
      <c r="C1706" s="393"/>
      <c r="D1706" s="393"/>
      <c r="E1706" s="393"/>
      <c r="F1706" s="393"/>
      <c r="G1706" s="393"/>
      <c r="H1706" s="393"/>
      <c r="I1706" s="393"/>
      <c r="J1706" s="3"/>
      <c r="K1706" s="3"/>
      <c r="L1706" s="3"/>
      <c r="M1706" s="3"/>
      <c r="N1706" s="3"/>
      <c r="O1706" s="393"/>
      <c r="P1706" s="393"/>
      <c r="Q1706" s="3"/>
      <c r="R1706" s="3"/>
      <c r="S1706" s="3"/>
      <c r="T1706" s="3"/>
      <c r="U1706" s="3"/>
      <c r="V1706" s="3"/>
      <c r="W1706"/>
      <c r="X1706"/>
      <c r="Y1706" s="451"/>
      <c r="Z1706" s="393"/>
      <c r="AA1706" s="3"/>
      <c r="AB1706" s="3"/>
      <c r="AC1706" s="3"/>
      <c r="AD1706" s="3"/>
      <c r="AE1706" s="3"/>
      <c r="AF1706"/>
      <c r="AG1706"/>
      <c r="AH1706"/>
      <c r="AI1706"/>
      <c r="AJ1706"/>
      <c r="AK1706"/>
      <c r="AL1706"/>
      <c r="AM1706"/>
      <c r="AN1706"/>
      <c r="AO1706"/>
      <c r="AP1706"/>
      <c r="BC1706" s="451"/>
    </row>
    <row r="1707" spans="1:55" hidden="1" x14ac:dyDescent="0.2">
      <c r="A1707" s="3"/>
      <c r="B1707" s="3"/>
      <c r="C1707" s="393"/>
      <c r="D1707" s="393"/>
      <c r="E1707" s="393"/>
      <c r="F1707" s="393"/>
      <c r="G1707" s="393"/>
      <c r="H1707" s="393"/>
      <c r="I1707" s="393"/>
      <c r="J1707" s="3"/>
      <c r="K1707" s="3"/>
      <c r="L1707" s="3"/>
      <c r="M1707" s="3"/>
      <c r="N1707" s="3"/>
      <c r="O1707" s="393"/>
      <c r="P1707" s="393"/>
      <c r="Q1707" s="3"/>
      <c r="R1707" s="3"/>
      <c r="S1707" s="3"/>
      <c r="T1707" s="3"/>
      <c r="U1707" s="3"/>
      <c r="V1707" s="3"/>
      <c r="W1707"/>
      <c r="X1707"/>
      <c r="Y1707" s="451"/>
      <c r="Z1707" s="393"/>
      <c r="AA1707" s="3"/>
      <c r="AB1707" s="3"/>
      <c r="AC1707" s="3"/>
      <c r="AD1707" s="3"/>
      <c r="AE1707" s="3"/>
      <c r="AF1707"/>
      <c r="AG1707"/>
      <c r="AH1707"/>
      <c r="AI1707"/>
      <c r="AJ1707"/>
      <c r="AK1707"/>
      <c r="AL1707"/>
      <c r="AM1707"/>
      <c r="AN1707"/>
      <c r="AO1707"/>
      <c r="AP1707"/>
      <c r="BC1707" s="451"/>
    </row>
    <row r="1708" spans="1:55" hidden="1" x14ac:dyDescent="0.2">
      <c r="A1708" s="3"/>
      <c r="B1708" s="3"/>
      <c r="C1708" s="393"/>
      <c r="D1708" s="393"/>
      <c r="E1708" s="393"/>
      <c r="F1708" s="393"/>
      <c r="G1708" s="393"/>
      <c r="H1708" s="393"/>
      <c r="I1708" s="393"/>
      <c r="J1708" s="3"/>
      <c r="K1708" s="3"/>
      <c r="L1708" s="3"/>
      <c r="M1708" s="3"/>
      <c r="N1708" s="3"/>
      <c r="O1708" s="393"/>
      <c r="P1708" s="393"/>
      <c r="Q1708" s="3"/>
      <c r="R1708" s="3"/>
      <c r="S1708" s="3"/>
      <c r="T1708" s="3"/>
      <c r="U1708" s="3"/>
      <c r="V1708" s="3"/>
      <c r="W1708"/>
      <c r="X1708"/>
      <c r="Y1708" s="451"/>
      <c r="Z1708" s="393"/>
      <c r="AA1708" s="3"/>
      <c r="AB1708" s="3"/>
      <c r="AC1708" s="3"/>
      <c r="AD1708" s="3"/>
      <c r="AE1708" s="3"/>
      <c r="AF1708"/>
      <c r="AG1708"/>
      <c r="AH1708"/>
      <c r="AI1708"/>
      <c r="AJ1708"/>
      <c r="AK1708"/>
      <c r="AL1708"/>
      <c r="AM1708"/>
      <c r="AN1708"/>
      <c r="AO1708"/>
      <c r="AP1708"/>
      <c r="BC1708" s="451"/>
    </row>
    <row r="1709" spans="1:55" hidden="1" x14ac:dyDescent="0.2">
      <c r="A1709" s="3"/>
      <c r="B1709" s="3"/>
      <c r="C1709" s="393"/>
      <c r="D1709" s="393"/>
      <c r="E1709" s="393"/>
      <c r="F1709" s="393"/>
      <c r="G1709" s="393"/>
      <c r="H1709" s="393"/>
      <c r="I1709" s="393"/>
      <c r="J1709" s="3"/>
      <c r="K1709" s="3"/>
      <c r="L1709" s="3"/>
      <c r="M1709" s="3"/>
      <c r="N1709" s="3"/>
      <c r="O1709" s="393"/>
      <c r="P1709" s="393"/>
      <c r="Q1709" s="3"/>
      <c r="R1709" s="3"/>
      <c r="S1709" s="3"/>
      <c r="T1709" s="3"/>
      <c r="U1709" s="3"/>
      <c r="V1709" s="3"/>
      <c r="W1709"/>
      <c r="X1709"/>
      <c r="Y1709" s="451"/>
      <c r="Z1709" s="393"/>
      <c r="AA1709" s="3"/>
      <c r="AB1709" s="3"/>
      <c r="AC1709" s="3"/>
      <c r="AD1709" s="3"/>
      <c r="AE1709" s="3"/>
      <c r="AF1709"/>
      <c r="AG1709"/>
      <c r="AH1709"/>
      <c r="AI1709"/>
      <c r="AJ1709"/>
      <c r="AK1709"/>
      <c r="AL1709"/>
      <c r="AM1709"/>
      <c r="AN1709"/>
      <c r="AO1709"/>
      <c r="AP1709"/>
      <c r="BC1709" s="451"/>
    </row>
    <row r="1710" spans="1:55" hidden="1" x14ac:dyDescent="0.2">
      <c r="A1710" s="3"/>
      <c r="B1710" s="3"/>
      <c r="C1710" s="393"/>
      <c r="D1710" s="393"/>
      <c r="E1710" s="393"/>
      <c r="F1710" s="393"/>
      <c r="G1710" s="393"/>
      <c r="H1710" s="393"/>
      <c r="I1710" s="393"/>
      <c r="J1710" s="3"/>
      <c r="K1710" s="3"/>
      <c r="L1710" s="3"/>
      <c r="M1710" s="3"/>
      <c r="N1710" s="3"/>
      <c r="O1710" s="393"/>
      <c r="P1710" s="393"/>
      <c r="Q1710" s="3"/>
      <c r="R1710" s="3"/>
      <c r="S1710" s="3"/>
      <c r="T1710" s="3"/>
      <c r="U1710" s="3"/>
      <c r="V1710" s="3"/>
      <c r="W1710"/>
      <c r="X1710"/>
      <c r="Y1710" s="451"/>
      <c r="Z1710" s="393"/>
      <c r="AA1710" s="3"/>
      <c r="AB1710" s="3"/>
      <c r="AC1710" s="3"/>
      <c r="AD1710" s="3"/>
      <c r="AE1710" s="3"/>
      <c r="AF1710"/>
      <c r="AG1710"/>
      <c r="AH1710"/>
      <c r="AI1710"/>
      <c r="AJ1710"/>
      <c r="AK1710"/>
      <c r="AL1710"/>
      <c r="AM1710"/>
      <c r="AN1710"/>
      <c r="AO1710"/>
      <c r="AP1710"/>
      <c r="BC1710" s="451"/>
    </row>
    <row r="1711" spans="1:55" hidden="1" x14ac:dyDescent="0.2">
      <c r="A1711" s="3"/>
      <c r="B1711" s="3"/>
      <c r="C1711" s="393"/>
      <c r="D1711" s="393"/>
      <c r="E1711" s="393"/>
      <c r="F1711" s="393"/>
      <c r="G1711" s="393"/>
      <c r="H1711" s="393"/>
      <c r="I1711" s="393"/>
      <c r="J1711" s="3"/>
      <c r="K1711" s="3"/>
      <c r="L1711" s="3"/>
      <c r="M1711" s="3"/>
      <c r="N1711" s="3"/>
      <c r="O1711" s="393"/>
      <c r="P1711" s="393"/>
      <c r="Q1711" s="3"/>
      <c r="R1711" s="3"/>
      <c r="S1711" s="3"/>
      <c r="T1711" s="3"/>
      <c r="U1711" s="3"/>
      <c r="V1711" s="3"/>
      <c r="W1711"/>
      <c r="X1711"/>
      <c r="Y1711" s="451"/>
      <c r="Z1711" s="393"/>
      <c r="AA1711" s="3"/>
      <c r="AB1711" s="3"/>
      <c r="AC1711" s="3"/>
      <c r="AD1711" s="3"/>
      <c r="AE1711" s="3"/>
      <c r="AF1711"/>
      <c r="AG1711"/>
      <c r="AH1711"/>
      <c r="AI1711"/>
      <c r="AJ1711"/>
      <c r="AK1711"/>
      <c r="AL1711"/>
      <c r="AM1711"/>
      <c r="AN1711"/>
      <c r="AO1711"/>
      <c r="AP1711"/>
      <c r="BC1711" s="451"/>
    </row>
    <row r="1712" spans="1:55" hidden="1" x14ac:dyDescent="0.2">
      <c r="A1712" s="3"/>
      <c r="B1712" s="3"/>
      <c r="C1712" s="393"/>
      <c r="D1712" s="393"/>
      <c r="E1712" s="393"/>
      <c r="F1712" s="393"/>
      <c r="G1712" s="393"/>
      <c r="H1712" s="393"/>
      <c r="I1712" s="393"/>
      <c r="J1712" s="3"/>
      <c r="K1712" s="3"/>
      <c r="L1712" s="3"/>
      <c r="M1712" s="3"/>
      <c r="N1712" s="3"/>
      <c r="O1712" s="393"/>
      <c r="P1712" s="393"/>
      <c r="Q1712" s="3"/>
      <c r="R1712" s="3"/>
      <c r="S1712" s="3"/>
      <c r="T1712" s="3"/>
      <c r="U1712" s="3"/>
      <c r="V1712" s="3"/>
      <c r="W1712"/>
      <c r="X1712"/>
      <c r="Y1712" s="451"/>
      <c r="Z1712" s="393"/>
      <c r="AA1712" s="3"/>
      <c r="AB1712" s="3"/>
      <c r="AC1712" s="3"/>
      <c r="AD1712" s="3"/>
      <c r="AE1712" s="3"/>
      <c r="AF1712"/>
      <c r="AG1712"/>
      <c r="AH1712"/>
      <c r="AI1712"/>
      <c r="AJ1712"/>
      <c r="AK1712"/>
      <c r="AL1712"/>
      <c r="AM1712"/>
      <c r="AN1712"/>
      <c r="AO1712"/>
      <c r="AP1712"/>
      <c r="BC1712" s="451"/>
    </row>
    <row r="1713" spans="1:55" hidden="1" x14ac:dyDescent="0.2">
      <c r="A1713" s="3"/>
      <c r="B1713" s="3"/>
      <c r="C1713" s="393"/>
      <c r="D1713" s="393"/>
      <c r="E1713" s="393"/>
      <c r="F1713" s="393"/>
      <c r="G1713" s="393"/>
      <c r="H1713" s="393"/>
      <c r="I1713" s="393"/>
      <c r="J1713" s="3"/>
      <c r="K1713" s="3"/>
      <c r="L1713" s="3"/>
      <c r="M1713" s="3"/>
      <c r="N1713" s="3"/>
      <c r="O1713" s="393"/>
      <c r="P1713" s="393"/>
      <c r="Q1713" s="3"/>
      <c r="R1713" s="3"/>
      <c r="S1713" s="3"/>
      <c r="T1713" s="3"/>
      <c r="U1713" s="3"/>
      <c r="V1713" s="3"/>
      <c r="W1713"/>
      <c r="X1713"/>
      <c r="Y1713" s="451"/>
      <c r="Z1713" s="393"/>
      <c r="AA1713" s="3"/>
      <c r="AB1713" s="3"/>
      <c r="AC1713" s="3"/>
      <c r="AD1713" s="3"/>
      <c r="AE1713" s="3"/>
      <c r="AF1713"/>
      <c r="AG1713"/>
      <c r="AH1713"/>
      <c r="AI1713"/>
      <c r="AJ1713"/>
      <c r="AK1713"/>
      <c r="AL1713"/>
      <c r="AM1713"/>
      <c r="AN1713"/>
      <c r="AO1713"/>
      <c r="AP1713"/>
      <c r="BC1713" s="451"/>
    </row>
    <row r="1714" spans="1:55" hidden="1" x14ac:dyDescent="0.2">
      <c r="A1714" s="3"/>
      <c r="B1714" s="3"/>
      <c r="C1714" s="393"/>
      <c r="D1714" s="393"/>
      <c r="E1714" s="393"/>
      <c r="F1714" s="393"/>
      <c r="G1714" s="393"/>
      <c r="H1714" s="393"/>
      <c r="I1714" s="393"/>
      <c r="J1714" s="3"/>
      <c r="K1714" s="3"/>
      <c r="L1714" s="3"/>
      <c r="M1714" s="3"/>
      <c r="N1714" s="3"/>
      <c r="O1714" s="393"/>
      <c r="P1714" s="393"/>
      <c r="Q1714" s="3"/>
      <c r="R1714" s="3"/>
      <c r="S1714" s="3"/>
      <c r="T1714" s="3"/>
      <c r="U1714" s="3"/>
      <c r="V1714" s="3"/>
      <c r="W1714"/>
      <c r="X1714"/>
      <c r="Y1714" s="451"/>
      <c r="Z1714" s="393"/>
      <c r="AA1714" s="3"/>
      <c r="AB1714" s="3"/>
      <c r="AC1714" s="3"/>
      <c r="AD1714" s="3"/>
      <c r="AE1714" s="3"/>
      <c r="AF1714"/>
      <c r="AG1714"/>
      <c r="AH1714"/>
      <c r="AI1714"/>
      <c r="AJ1714"/>
      <c r="AK1714"/>
      <c r="AL1714"/>
      <c r="AM1714"/>
      <c r="AN1714"/>
      <c r="AO1714"/>
      <c r="AP1714"/>
      <c r="BC1714" s="451"/>
    </row>
    <row r="1715" spans="1:55" hidden="1" x14ac:dyDescent="0.2">
      <c r="A1715" s="3"/>
      <c r="B1715" s="3"/>
      <c r="C1715" s="393"/>
      <c r="D1715" s="393"/>
      <c r="E1715" s="393"/>
      <c r="F1715" s="393"/>
      <c r="G1715" s="393"/>
      <c r="H1715" s="393"/>
      <c r="I1715" s="393"/>
      <c r="J1715" s="3"/>
      <c r="K1715" s="3"/>
      <c r="L1715" s="3"/>
      <c r="M1715" s="3"/>
      <c r="N1715" s="3"/>
      <c r="O1715" s="393"/>
      <c r="P1715" s="393"/>
      <c r="Q1715" s="3"/>
      <c r="R1715" s="3"/>
      <c r="S1715" s="3"/>
      <c r="T1715" s="3"/>
      <c r="U1715" s="3"/>
      <c r="V1715" s="3"/>
      <c r="W1715"/>
      <c r="X1715"/>
      <c r="Y1715" s="451"/>
      <c r="Z1715" s="393"/>
      <c r="AA1715" s="3"/>
      <c r="AB1715" s="3"/>
      <c r="AC1715" s="3"/>
      <c r="AD1715" s="3"/>
      <c r="AE1715" s="3"/>
      <c r="AF1715"/>
      <c r="AG1715"/>
      <c r="AH1715"/>
      <c r="AI1715"/>
      <c r="AJ1715"/>
      <c r="AK1715"/>
      <c r="AL1715"/>
      <c r="AM1715"/>
      <c r="AN1715"/>
      <c r="AO1715"/>
      <c r="AP1715"/>
      <c r="BC1715" s="451"/>
    </row>
    <row r="1716" spans="1:55" hidden="1" x14ac:dyDescent="0.2">
      <c r="A1716" s="3"/>
      <c r="B1716" s="3"/>
      <c r="C1716" s="393"/>
      <c r="D1716" s="393"/>
      <c r="E1716" s="393"/>
      <c r="F1716" s="393"/>
      <c r="G1716" s="393"/>
      <c r="H1716" s="393"/>
      <c r="I1716" s="393"/>
      <c r="J1716" s="3"/>
      <c r="K1716" s="3"/>
      <c r="L1716" s="3"/>
      <c r="M1716" s="3"/>
      <c r="N1716" s="3"/>
      <c r="O1716" s="393"/>
      <c r="P1716" s="393"/>
      <c r="Q1716" s="3"/>
      <c r="R1716" s="3"/>
      <c r="S1716" s="3"/>
      <c r="T1716" s="3"/>
      <c r="U1716" s="3"/>
      <c r="V1716" s="3"/>
      <c r="W1716"/>
      <c r="X1716"/>
      <c r="Y1716" s="451"/>
      <c r="Z1716" s="393"/>
      <c r="AA1716" s="3"/>
      <c r="AB1716" s="3"/>
      <c r="AC1716" s="3"/>
      <c r="AD1716" s="3"/>
      <c r="AE1716" s="3"/>
      <c r="AF1716"/>
      <c r="AG1716"/>
      <c r="AH1716"/>
      <c r="AI1716"/>
      <c r="AJ1716"/>
      <c r="AK1716"/>
      <c r="AL1716"/>
      <c r="AM1716"/>
      <c r="AN1716"/>
      <c r="AO1716"/>
      <c r="AP1716"/>
      <c r="BC1716" s="451"/>
    </row>
    <row r="1717" spans="1:55" hidden="1" x14ac:dyDescent="0.2">
      <c r="A1717" s="3"/>
      <c r="B1717" s="3"/>
      <c r="C1717" s="393"/>
      <c r="D1717" s="393"/>
      <c r="E1717" s="393"/>
      <c r="F1717" s="393"/>
      <c r="G1717" s="393"/>
      <c r="H1717" s="393"/>
      <c r="I1717" s="393"/>
      <c r="J1717" s="3"/>
      <c r="K1717" s="3"/>
      <c r="L1717" s="3"/>
      <c r="M1717" s="3"/>
      <c r="N1717" s="3"/>
      <c r="O1717" s="393"/>
      <c r="P1717" s="393"/>
      <c r="Q1717" s="3"/>
      <c r="R1717" s="3"/>
      <c r="S1717" s="3"/>
      <c r="T1717" s="3"/>
      <c r="U1717" s="3"/>
      <c r="V1717" s="3"/>
      <c r="W1717"/>
      <c r="X1717"/>
      <c r="Y1717" s="451"/>
      <c r="Z1717" s="393"/>
      <c r="AA1717" s="3"/>
      <c r="AB1717" s="3"/>
      <c r="AC1717" s="3"/>
      <c r="AD1717" s="3"/>
      <c r="AE1717" s="3"/>
      <c r="AF1717"/>
      <c r="AG1717"/>
      <c r="AH1717"/>
      <c r="AI1717"/>
      <c r="AJ1717"/>
      <c r="AK1717"/>
      <c r="AL1717"/>
      <c r="AM1717"/>
      <c r="AN1717"/>
      <c r="AO1717"/>
      <c r="AP1717"/>
      <c r="BC1717" s="451"/>
    </row>
    <row r="1718" spans="1:55" hidden="1" x14ac:dyDescent="0.2">
      <c r="A1718" s="3"/>
      <c r="B1718" s="3"/>
      <c r="C1718" s="393"/>
      <c r="D1718" s="393"/>
      <c r="E1718" s="393"/>
      <c r="F1718" s="393"/>
      <c r="G1718" s="393"/>
      <c r="H1718" s="393"/>
      <c r="I1718" s="393"/>
      <c r="J1718" s="3"/>
      <c r="K1718" s="3"/>
      <c r="L1718" s="3"/>
      <c r="M1718" s="3"/>
      <c r="N1718" s="3"/>
      <c r="O1718" s="393"/>
      <c r="P1718" s="393"/>
      <c r="Q1718" s="3"/>
      <c r="R1718" s="3"/>
      <c r="S1718" s="3"/>
      <c r="T1718" s="3"/>
      <c r="U1718" s="3"/>
      <c r="V1718" s="3"/>
      <c r="W1718"/>
      <c r="X1718"/>
      <c r="Y1718" s="451"/>
      <c r="Z1718" s="393"/>
      <c r="AA1718" s="3"/>
      <c r="AB1718" s="3"/>
      <c r="AC1718" s="3"/>
      <c r="AD1718" s="3"/>
      <c r="AE1718" s="3"/>
      <c r="AF1718"/>
      <c r="AG1718"/>
      <c r="AH1718"/>
      <c r="AI1718"/>
      <c r="AJ1718"/>
      <c r="AK1718"/>
      <c r="AL1718"/>
      <c r="AM1718"/>
      <c r="AN1718"/>
      <c r="AO1718"/>
      <c r="AP1718"/>
      <c r="BC1718" s="451"/>
    </row>
    <row r="1719" spans="1:55" hidden="1" x14ac:dyDescent="0.2">
      <c r="A1719" s="3"/>
      <c r="B1719" s="3"/>
      <c r="C1719" s="393"/>
      <c r="D1719" s="393"/>
      <c r="E1719" s="393"/>
      <c r="F1719" s="393"/>
      <c r="G1719" s="393"/>
      <c r="H1719" s="393"/>
      <c r="I1719" s="393"/>
      <c r="J1719" s="3"/>
      <c r="K1719" s="3"/>
      <c r="L1719" s="3"/>
      <c r="M1719" s="3"/>
      <c r="N1719" s="3"/>
      <c r="O1719" s="393"/>
      <c r="P1719" s="393"/>
      <c r="Q1719" s="3"/>
      <c r="R1719" s="3"/>
      <c r="S1719" s="3"/>
      <c r="T1719" s="3"/>
      <c r="U1719" s="3"/>
      <c r="V1719" s="3"/>
      <c r="W1719"/>
      <c r="X1719"/>
      <c r="Y1719" s="451"/>
      <c r="Z1719" s="393"/>
      <c r="AA1719" s="3"/>
      <c r="AB1719" s="3"/>
      <c r="AC1719" s="3"/>
      <c r="AD1719" s="3"/>
      <c r="AE1719" s="3"/>
      <c r="AF1719"/>
      <c r="AG1719"/>
      <c r="AH1719"/>
      <c r="AI1719"/>
      <c r="AJ1719"/>
      <c r="AK1719"/>
      <c r="AL1719"/>
      <c r="AM1719"/>
      <c r="AN1719"/>
      <c r="AO1719"/>
      <c r="AP1719"/>
      <c r="BC1719" s="451"/>
    </row>
    <row r="1720" spans="1:55" hidden="1" x14ac:dyDescent="0.2">
      <c r="A1720" s="3"/>
      <c r="B1720" s="3"/>
      <c r="C1720" s="393"/>
      <c r="D1720" s="393"/>
      <c r="E1720" s="393"/>
      <c r="F1720" s="393"/>
      <c r="G1720" s="393"/>
      <c r="H1720" s="393"/>
      <c r="I1720" s="393"/>
      <c r="J1720" s="3"/>
      <c r="K1720" s="3"/>
      <c r="L1720" s="3"/>
      <c r="M1720" s="3"/>
      <c r="N1720" s="3"/>
      <c r="O1720" s="393"/>
      <c r="P1720" s="393"/>
      <c r="Q1720" s="3"/>
      <c r="R1720" s="3"/>
      <c r="S1720" s="3"/>
      <c r="T1720" s="3"/>
      <c r="U1720" s="3"/>
      <c r="V1720" s="3"/>
      <c r="W1720"/>
      <c r="X1720"/>
      <c r="Y1720" s="451"/>
      <c r="Z1720" s="393"/>
      <c r="AA1720" s="3"/>
      <c r="AB1720" s="3"/>
      <c r="AC1720" s="3"/>
      <c r="AD1720" s="3"/>
      <c r="AE1720" s="3"/>
      <c r="AF1720"/>
      <c r="AG1720"/>
      <c r="AH1720"/>
      <c r="AI1720"/>
      <c r="AJ1720"/>
      <c r="AK1720"/>
      <c r="AL1720"/>
      <c r="AM1720"/>
      <c r="AN1720"/>
      <c r="AO1720"/>
      <c r="AP1720"/>
      <c r="BC1720" s="451"/>
    </row>
    <row r="1721" spans="1:55" hidden="1" x14ac:dyDescent="0.2">
      <c r="A1721" s="3"/>
      <c r="B1721" s="3"/>
      <c r="C1721" s="393"/>
      <c r="D1721" s="393"/>
      <c r="E1721" s="393"/>
      <c r="F1721" s="393"/>
      <c r="G1721" s="393"/>
      <c r="H1721" s="393"/>
      <c r="I1721" s="393"/>
      <c r="J1721" s="3"/>
      <c r="K1721" s="3"/>
      <c r="L1721" s="3"/>
      <c r="M1721" s="3"/>
      <c r="N1721" s="3"/>
      <c r="O1721" s="393"/>
      <c r="P1721" s="393"/>
      <c r="Q1721" s="3"/>
      <c r="R1721" s="3"/>
      <c r="S1721" s="3"/>
      <c r="T1721" s="3"/>
      <c r="U1721" s="3"/>
      <c r="V1721" s="3"/>
      <c r="W1721"/>
      <c r="X1721"/>
      <c r="Y1721" s="451"/>
      <c r="Z1721" s="393"/>
      <c r="AA1721" s="3"/>
      <c r="AB1721" s="3"/>
      <c r="AC1721" s="3"/>
      <c r="AD1721" s="3"/>
      <c r="AE1721" s="3"/>
      <c r="AF1721"/>
      <c r="AG1721"/>
      <c r="AH1721"/>
      <c r="AI1721"/>
      <c r="AJ1721"/>
      <c r="AK1721"/>
      <c r="AL1721"/>
      <c r="AM1721"/>
      <c r="AN1721"/>
      <c r="AO1721"/>
      <c r="AP1721"/>
      <c r="BC1721" s="451"/>
    </row>
    <row r="1722" spans="1:55" hidden="1" x14ac:dyDescent="0.2">
      <c r="A1722" s="3"/>
      <c r="B1722" s="3"/>
      <c r="C1722" s="393"/>
      <c r="D1722" s="393"/>
      <c r="E1722" s="393"/>
      <c r="F1722" s="393"/>
      <c r="G1722" s="393"/>
      <c r="H1722" s="393"/>
      <c r="I1722" s="393"/>
      <c r="J1722" s="3"/>
      <c r="K1722" s="3"/>
      <c r="L1722" s="3"/>
      <c r="M1722" s="3"/>
      <c r="N1722" s="3"/>
      <c r="O1722" s="393"/>
      <c r="P1722" s="393"/>
      <c r="Q1722" s="3"/>
      <c r="R1722" s="3"/>
      <c r="S1722" s="3"/>
      <c r="T1722" s="3"/>
      <c r="U1722" s="3"/>
      <c r="V1722" s="3"/>
      <c r="W1722"/>
      <c r="X1722"/>
      <c r="Y1722" s="451"/>
      <c r="Z1722" s="393"/>
      <c r="AA1722" s="3"/>
      <c r="AB1722" s="3"/>
      <c r="AC1722" s="3"/>
      <c r="AD1722" s="3"/>
      <c r="AE1722" s="3"/>
      <c r="AF1722"/>
      <c r="AG1722"/>
      <c r="AH1722"/>
      <c r="AI1722"/>
      <c r="AJ1722"/>
      <c r="AK1722"/>
      <c r="AL1722"/>
      <c r="AM1722"/>
      <c r="AN1722"/>
      <c r="AO1722"/>
      <c r="AP1722"/>
      <c r="BC1722" s="451"/>
    </row>
    <row r="1723" spans="1:55" hidden="1" x14ac:dyDescent="0.2">
      <c r="A1723" s="3"/>
      <c r="B1723" s="3"/>
      <c r="C1723" s="393"/>
      <c r="D1723" s="393"/>
      <c r="E1723" s="393"/>
      <c r="F1723" s="393"/>
      <c r="G1723" s="393"/>
      <c r="H1723" s="393"/>
      <c r="I1723" s="393"/>
      <c r="J1723" s="3"/>
      <c r="K1723" s="3"/>
      <c r="L1723" s="3"/>
      <c r="M1723" s="3"/>
      <c r="N1723" s="3"/>
      <c r="O1723" s="393"/>
      <c r="P1723" s="393"/>
      <c r="Q1723" s="3"/>
      <c r="R1723" s="3"/>
      <c r="S1723" s="3"/>
      <c r="T1723" s="3"/>
      <c r="U1723" s="3"/>
      <c r="V1723" s="3"/>
      <c r="W1723"/>
      <c r="X1723"/>
      <c r="Y1723" s="451"/>
      <c r="Z1723" s="393"/>
      <c r="AA1723" s="3"/>
      <c r="AB1723" s="3"/>
      <c r="AC1723" s="3"/>
      <c r="AD1723" s="3"/>
      <c r="AE1723" s="3"/>
      <c r="AF1723"/>
      <c r="AG1723"/>
      <c r="AH1723"/>
      <c r="AI1723"/>
      <c r="AJ1723"/>
      <c r="AK1723"/>
      <c r="AL1723"/>
      <c r="AM1723"/>
      <c r="AN1723"/>
      <c r="AO1723"/>
      <c r="AP1723"/>
      <c r="BC1723" s="451"/>
    </row>
    <row r="1724" spans="1:55" hidden="1" x14ac:dyDescent="0.2">
      <c r="A1724" s="3"/>
      <c r="B1724" s="3"/>
      <c r="C1724" s="393"/>
      <c r="D1724" s="393"/>
      <c r="E1724" s="393"/>
      <c r="F1724" s="393"/>
      <c r="G1724" s="393"/>
      <c r="H1724" s="393"/>
      <c r="I1724" s="393"/>
      <c r="J1724" s="3"/>
      <c r="K1724" s="3"/>
      <c r="L1724" s="3"/>
      <c r="M1724" s="3"/>
      <c r="N1724" s="3"/>
      <c r="O1724" s="393"/>
      <c r="P1724" s="393"/>
      <c r="Q1724" s="3"/>
      <c r="R1724" s="3"/>
      <c r="S1724" s="3"/>
      <c r="T1724" s="3"/>
      <c r="U1724" s="3"/>
      <c r="V1724" s="3"/>
      <c r="W1724"/>
      <c r="X1724"/>
      <c r="Y1724" s="451"/>
      <c r="Z1724" s="393"/>
      <c r="AA1724" s="3"/>
      <c r="AB1724" s="3"/>
      <c r="AC1724" s="3"/>
      <c r="AD1724" s="3"/>
      <c r="AE1724" s="3"/>
      <c r="AF1724"/>
      <c r="AG1724"/>
      <c r="AH1724"/>
      <c r="AI1724"/>
      <c r="AJ1724"/>
      <c r="AK1724"/>
      <c r="AL1724"/>
      <c r="AM1724"/>
      <c r="AN1724"/>
      <c r="AO1724"/>
      <c r="AP1724"/>
      <c r="BC1724" s="451"/>
    </row>
    <row r="1725" spans="1:55" hidden="1" x14ac:dyDescent="0.2">
      <c r="A1725" s="3"/>
      <c r="B1725" s="3"/>
      <c r="C1725" s="393"/>
      <c r="D1725" s="393"/>
      <c r="E1725" s="393"/>
      <c r="F1725" s="393"/>
      <c r="G1725" s="393"/>
      <c r="H1725" s="393"/>
      <c r="I1725" s="393"/>
      <c r="J1725" s="3"/>
      <c r="K1725" s="3"/>
      <c r="L1725" s="3"/>
      <c r="M1725" s="3"/>
      <c r="N1725" s="3"/>
      <c r="O1725" s="393"/>
      <c r="P1725" s="393"/>
      <c r="Q1725" s="3"/>
      <c r="R1725" s="3"/>
      <c r="S1725" s="3"/>
      <c r="T1725" s="3"/>
      <c r="U1725" s="3"/>
      <c r="V1725" s="3"/>
      <c r="W1725"/>
      <c r="X1725"/>
      <c r="Y1725" s="451"/>
      <c r="Z1725" s="393"/>
      <c r="AA1725" s="3"/>
      <c r="AB1725" s="3"/>
      <c r="AC1725" s="3"/>
      <c r="AD1725" s="3"/>
      <c r="AE1725" s="3"/>
      <c r="AF1725"/>
      <c r="AG1725"/>
      <c r="AH1725"/>
      <c r="AI1725"/>
      <c r="AJ1725"/>
      <c r="AK1725"/>
      <c r="AL1725"/>
      <c r="AM1725"/>
      <c r="AN1725"/>
      <c r="AO1725"/>
      <c r="AP1725"/>
      <c r="BC1725" s="451"/>
    </row>
    <row r="1726" spans="1:55" hidden="1" x14ac:dyDescent="0.2">
      <c r="A1726" s="3"/>
      <c r="B1726" s="3"/>
      <c r="C1726" s="393"/>
      <c r="D1726" s="393"/>
      <c r="E1726" s="393"/>
      <c r="F1726" s="393"/>
      <c r="G1726" s="393"/>
      <c r="H1726" s="393"/>
      <c r="I1726" s="393"/>
      <c r="J1726" s="3"/>
      <c r="K1726" s="3"/>
      <c r="L1726" s="3"/>
      <c r="M1726" s="3"/>
      <c r="N1726" s="3"/>
      <c r="O1726" s="393"/>
      <c r="P1726" s="393"/>
      <c r="Q1726" s="3"/>
      <c r="R1726" s="3"/>
      <c r="S1726" s="3"/>
      <c r="T1726" s="3"/>
      <c r="U1726" s="3"/>
      <c r="V1726" s="3"/>
      <c r="W1726"/>
      <c r="X1726"/>
      <c r="Y1726" s="451"/>
      <c r="Z1726" s="393"/>
      <c r="AA1726" s="3"/>
      <c r="AB1726" s="3"/>
      <c r="AC1726" s="3"/>
      <c r="AD1726" s="3"/>
      <c r="AE1726" s="3"/>
      <c r="AF1726"/>
      <c r="AG1726"/>
      <c r="AH1726"/>
      <c r="AI1726"/>
      <c r="AJ1726"/>
      <c r="AK1726"/>
      <c r="AL1726"/>
      <c r="AM1726"/>
      <c r="AN1726"/>
      <c r="AO1726"/>
      <c r="AP1726"/>
      <c r="BC1726" s="451"/>
    </row>
    <row r="1727" spans="1:55" hidden="1" x14ac:dyDescent="0.2">
      <c r="A1727" s="3"/>
      <c r="B1727" s="3"/>
      <c r="C1727" s="393"/>
      <c r="D1727" s="393"/>
      <c r="E1727" s="393"/>
      <c r="F1727" s="393"/>
      <c r="G1727" s="393"/>
      <c r="H1727" s="393"/>
      <c r="I1727" s="393"/>
      <c r="J1727" s="3"/>
      <c r="K1727" s="3"/>
      <c r="L1727" s="3"/>
      <c r="M1727" s="3"/>
      <c r="N1727" s="3"/>
      <c r="O1727" s="393"/>
      <c r="P1727" s="393"/>
      <c r="Q1727" s="3"/>
      <c r="R1727" s="3"/>
      <c r="S1727" s="3"/>
      <c r="T1727" s="3"/>
      <c r="U1727" s="3"/>
      <c r="V1727" s="3"/>
      <c r="W1727"/>
      <c r="X1727"/>
      <c r="Y1727" s="451"/>
      <c r="Z1727" s="393"/>
      <c r="AA1727" s="3"/>
      <c r="AB1727" s="3"/>
      <c r="AC1727" s="3"/>
      <c r="AD1727" s="3"/>
      <c r="AE1727" s="3"/>
      <c r="AF1727"/>
      <c r="AG1727"/>
      <c r="AH1727"/>
      <c r="AI1727"/>
      <c r="AJ1727"/>
      <c r="AK1727"/>
      <c r="AL1727"/>
      <c r="AM1727"/>
      <c r="AN1727"/>
      <c r="AO1727"/>
      <c r="AP1727"/>
      <c r="BC1727" s="451"/>
    </row>
    <row r="1728" spans="1:55" hidden="1" x14ac:dyDescent="0.2">
      <c r="A1728" s="3"/>
      <c r="B1728" s="3"/>
      <c r="C1728" s="393"/>
      <c r="D1728" s="393"/>
      <c r="E1728" s="393"/>
      <c r="F1728" s="393"/>
      <c r="G1728" s="393"/>
      <c r="H1728" s="393"/>
      <c r="I1728" s="393"/>
      <c r="J1728" s="3"/>
      <c r="K1728" s="3"/>
      <c r="L1728" s="3"/>
      <c r="M1728" s="3"/>
      <c r="N1728" s="3"/>
      <c r="O1728" s="393"/>
      <c r="P1728" s="393"/>
      <c r="Q1728" s="3"/>
      <c r="R1728" s="3"/>
      <c r="S1728" s="3"/>
      <c r="T1728" s="3"/>
      <c r="U1728" s="3"/>
      <c r="V1728" s="3"/>
      <c r="W1728"/>
      <c r="X1728"/>
      <c r="Y1728" s="451"/>
      <c r="Z1728" s="393"/>
      <c r="AA1728" s="3"/>
      <c r="AB1728" s="3"/>
      <c r="AC1728" s="3"/>
      <c r="AD1728" s="3"/>
      <c r="AE1728" s="3"/>
      <c r="AF1728"/>
      <c r="AG1728"/>
      <c r="AH1728"/>
      <c r="AI1728"/>
      <c r="AJ1728"/>
      <c r="AK1728"/>
      <c r="AL1728"/>
      <c r="AM1728"/>
      <c r="AN1728"/>
      <c r="AO1728"/>
      <c r="AP1728"/>
      <c r="BC1728" s="451"/>
    </row>
    <row r="1729" spans="1:55" hidden="1" x14ac:dyDescent="0.2">
      <c r="A1729" s="3"/>
      <c r="B1729" s="3"/>
      <c r="C1729" s="393"/>
      <c r="D1729" s="393"/>
      <c r="E1729" s="393"/>
      <c r="F1729" s="393"/>
      <c r="G1729" s="393"/>
      <c r="H1729" s="393"/>
      <c r="I1729" s="393"/>
      <c r="J1729" s="3"/>
      <c r="K1729" s="3"/>
      <c r="L1729" s="3"/>
      <c r="M1729" s="3"/>
      <c r="N1729" s="3"/>
      <c r="O1729" s="393"/>
      <c r="P1729" s="393"/>
      <c r="Q1729" s="3"/>
      <c r="R1729" s="3"/>
      <c r="S1729" s="3"/>
      <c r="T1729" s="3"/>
      <c r="U1729" s="3"/>
      <c r="V1729" s="3"/>
      <c r="W1729"/>
      <c r="X1729"/>
      <c r="Y1729" s="451"/>
      <c r="Z1729" s="393"/>
      <c r="AA1729" s="3"/>
      <c r="AB1729" s="3"/>
      <c r="AC1729" s="3"/>
      <c r="AD1729" s="3"/>
      <c r="AE1729" s="3"/>
      <c r="AF1729"/>
      <c r="AG1729"/>
      <c r="AH1729"/>
      <c r="AI1729"/>
      <c r="AJ1729"/>
      <c r="AK1729"/>
      <c r="AL1729"/>
      <c r="AM1729"/>
      <c r="AN1729"/>
      <c r="AO1729"/>
      <c r="AP1729"/>
      <c r="BC1729" s="451"/>
    </row>
    <row r="1730" spans="1:55" hidden="1" x14ac:dyDescent="0.2">
      <c r="A1730" s="3"/>
      <c r="B1730" s="3"/>
      <c r="C1730" s="393"/>
      <c r="D1730" s="393"/>
      <c r="E1730" s="393"/>
      <c r="F1730" s="393"/>
      <c r="G1730" s="393"/>
      <c r="H1730" s="393"/>
      <c r="I1730" s="393"/>
      <c r="J1730" s="3"/>
      <c r="K1730" s="3"/>
      <c r="L1730" s="3"/>
      <c r="M1730" s="3"/>
      <c r="N1730" s="3"/>
      <c r="O1730" s="393"/>
      <c r="P1730" s="393"/>
      <c r="Q1730" s="3"/>
      <c r="R1730" s="3"/>
      <c r="S1730" s="3"/>
      <c r="T1730" s="3"/>
      <c r="U1730" s="3"/>
      <c r="V1730" s="3"/>
      <c r="W1730"/>
      <c r="X1730"/>
      <c r="Y1730" s="451"/>
      <c r="Z1730" s="393"/>
      <c r="AA1730" s="3"/>
      <c r="AB1730" s="3"/>
      <c r="AC1730" s="3"/>
      <c r="AD1730" s="3"/>
      <c r="AE1730" s="3"/>
      <c r="AF1730"/>
      <c r="AG1730"/>
      <c r="AH1730"/>
      <c r="AI1730"/>
      <c r="AJ1730"/>
      <c r="AK1730"/>
      <c r="AL1730"/>
      <c r="AM1730"/>
      <c r="AN1730"/>
      <c r="AO1730"/>
      <c r="AP1730"/>
      <c r="BC1730" s="451"/>
    </row>
    <row r="1731" spans="1:55" hidden="1" x14ac:dyDescent="0.2">
      <c r="A1731" s="3"/>
      <c r="B1731" s="3"/>
      <c r="C1731" s="393"/>
      <c r="D1731" s="393"/>
      <c r="E1731" s="393"/>
      <c r="F1731" s="393"/>
      <c r="G1731" s="393"/>
      <c r="H1731" s="393"/>
      <c r="I1731" s="393"/>
      <c r="J1731" s="3"/>
      <c r="K1731" s="3"/>
      <c r="L1731" s="3"/>
      <c r="M1731" s="3"/>
      <c r="N1731" s="3"/>
      <c r="O1731" s="393"/>
      <c r="P1731" s="393"/>
      <c r="Q1731" s="3"/>
      <c r="R1731" s="3"/>
      <c r="S1731" s="3"/>
      <c r="T1731" s="3"/>
      <c r="U1731" s="3"/>
      <c r="V1731" s="3"/>
      <c r="W1731"/>
      <c r="X1731"/>
      <c r="Y1731" s="451"/>
      <c r="Z1731" s="393"/>
      <c r="AA1731" s="3"/>
      <c r="AB1731" s="3"/>
      <c r="AC1731" s="3"/>
      <c r="AD1731" s="3"/>
      <c r="AE1731" s="3"/>
      <c r="AF1731"/>
      <c r="AG1731"/>
      <c r="AH1731"/>
      <c r="AI1731"/>
      <c r="AJ1731"/>
      <c r="AK1731"/>
      <c r="AL1731"/>
      <c r="AM1731"/>
      <c r="AN1731"/>
      <c r="AO1731"/>
      <c r="AP1731"/>
      <c r="BC1731" s="451"/>
    </row>
    <row r="1732" spans="1:55" hidden="1" x14ac:dyDescent="0.2">
      <c r="A1732" s="3"/>
      <c r="B1732" s="3"/>
      <c r="C1732" s="393"/>
      <c r="D1732" s="393"/>
      <c r="E1732" s="393"/>
      <c r="F1732" s="393"/>
      <c r="G1732" s="393"/>
      <c r="H1732" s="393"/>
      <c r="I1732" s="393"/>
      <c r="J1732" s="3"/>
      <c r="K1732" s="3"/>
      <c r="L1732" s="3"/>
      <c r="M1732" s="3"/>
      <c r="N1732" s="3"/>
      <c r="O1732" s="393"/>
      <c r="P1732" s="393"/>
      <c r="Q1732" s="3"/>
      <c r="R1732" s="3"/>
      <c r="S1732" s="3"/>
      <c r="T1732" s="3"/>
      <c r="U1732" s="3"/>
      <c r="V1732" s="3"/>
      <c r="W1732"/>
      <c r="X1732"/>
      <c r="Y1732" s="451"/>
      <c r="Z1732" s="393"/>
      <c r="AA1732" s="3"/>
      <c r="AB1732" s="3"/>
      <c r="AC1732" s="3"/>
      <c r="AD1732" s="3"/>
      <c r="AE1732" s="3"/>
      <c r="AF1732"/>
      <c r="AG1732"/>
      <c r="AH1732"/>
      <c r="AI1732"/>
      <c r="AJ1732"/>
      <c r="AK1732"/>
      <c r="AL1732"/>
      <c r="AM1732"/>
      <c r="AN1732"/>
      <c r="AO1732"/>
      <c r="AP1732"/>
      <c r="BC1732" s="451"/>
    </row>
    <row r="1733" spans="1:55" hidden="1" x14ac:dyDescent="0.2">
      <c r="A1733" s="3"/>
      <c r="B1733" s="3"/>
      <c r="C1733" s="393"/>
      <c r="D1733" s="393"/>
      <c r="E1733" s="393"/>
      <c r="F1733" s="393"/>
      <c r="G1733" s="393"/>
      <c r="H1733" s="393"/>
      <c r="I1733" s="393"/>
      <c r="J1733" s="3"/>
      <c r="K1733" s="3"/>
      <c r="L1733" s="3"/>
      <c r="M1733" s="3"/>
      <c r="N1733" s="3"/>
      <c r="O1733" s="393"/>
      <c r="P1733" s="393"/>
      <c r="Q1733" s="3"/>
      <c r="R1733" s="3"/>
      <c r="S1733" s="3"/>
      <c r="T1733" s="3"/>
      <c r="U1733" s="3"/>
      <c r="V1733" s="3"/>
      <c r="W1733"/>
      <c r="X1733"/>
      <c r="Y1733" s="451"/>
      <c r="Z1733" s="393"/>
      <c r="AA1733" s="3"/>
      <c r="AB1733" s="3"/>
      <c r="AC1733" s="3"/>
      <c r="AD1733" s="3"/>
      <c r="AE1733" s="3"/>
      <c r="AF1733"/>
      <c r="AG1733"/>
      <c r="AH1733"/>
      <c r="AI1733"/>
      <c r="AJ1733"/>
      <c r="AK1733"/>
      <c r="AL1733"/>
      <c r="AM1733"/>
      <c r="AN1733"/>
      <c r="AO1733"/>
      <c r="AP1733"/>
      <c r="BC1733" s="451"/>
    </row>
    <row r="1734" spans="1:55" hidden="1" x14ac:dyDescent="0.2">
      <c r="A1734" s="3"/>
      <c r="B1734" s="3"/>
      <c r="C1734" s="393"/>
      <c r="D1734" s="393"/>
      <c r="E1734" s="393"/>
      <c r="F1734" s="393"/>
      <c r="G1734" s="393"/>
      <c r="H1734" s="393"/>
      <c r="I1734" s="393"/>
      <c r="J1734" s="3"/>
      <c r="K1734" s="3"/>
      <c r="L1734" s="3"/>
      <c r="M1734" s="3"/>
      <c r="N1734" s="3"/>
      <c r="O1734" s="393"/>
      <c r="P1734" s="393"/>
      <c r="Q1734" s="3"/>
      <c r="R1734" s="3"/>
      <c r="S1734" s="3"/>
      <c r="T1734" s="3"/>
      <c r="U1734" s="3"/>
      <c r="V1734" s="3"/>
      <c r="W1734"/>
      <c r="X1734"/>
      <c r="Y1734" s="451"/>
      <c r="Z1734" s="393"/>
      <c r="AA1734" s="3"/>
      <c r="AB1734" s="3"/>
      <c r="AC1734" s="3"/>
      <c r="AD1734" s="3"/>
      <c r="AE1734" s="3"/>
      <c r="AF1734"/>
      <c r="AG1734"/>
      <c r="AH1734"/>
      <c r="AI1734"/>
      <c r="AJ1734"/>
      <c r="AK1734"/>
      <c r="AL1734"/>
      <c r="AM1734"/>
      <c r="AN1734"/>
      <c r="AO1734"/>
      <c r="AP1734"/>
      <c r="BC1734" s="451"/>
    </row>
    <row r="1735" spans="1:55" hidden="1" x14ac:dyDescent="0.2">
      <c r="A1735" s="3"/>
      <c r="B1735" s="3"/>
      <c r="C1735" s="393"/>
      <c r="D1735" s="393"/>
      <c r="E1735" s="393"/>
      <c r="F1735" s="393"/>
      <c r="G1735" s="393"/>
      <c r="H1735" s="393"/>
      <c r="I1735" s="393"/>
      <c r="J1735" s="3"/>
      <c r="K1735" s="3"/>
      <c r="L1735" s="3"/>
      <c r="M1735" s="3"/>
      <c r="N1735" s="3"/>
      <c r="O1735" s="393"/>
      <c r="P1735" s="393"/>
      <c r="Q1735" s="3"/>
      <c r="R1735" s="3"/>
      <c r="S1735" s="3"/>
      <c r="T1735" s="3"/>
      <c r="U1735" s="3"/>
      <c r="V1735" s="3"/>
      <c r="W1735"/>
      <c r="X1735"/>
      <c r="Y1735" s="451"/>
      <c r="Z1735" s="393"/>
      <c r="AA1735" s="3"/>
      <c r="AB1735" s="3"/>
      <c r="AC1735" s="3"/>
      <c r="AD1735" s="3"/>
      <c r="AE1735" s="3"/>
      <c r="AF1735"/>
      <c r="AG1735"/>
      <c r="AH1735"/>
      <c r="AI1735"/>
      <c r="AJ1735"/>
      <c r="AK1735"/>
      <c r="AL1735"/>
      <c r="AM1735"/>
      <c r="AN1735"/>
      <c r="AO1735"/>
      <c r="AP1735"/>
      <c r="BC1735" s="451"/>
    </row>
    <row r="1736" spans="1:55" hidden="1" x14ac:dyDescent="0.2">
      <c r="A1736" s="3"/>
      <c r="B1736" s="3"/>
      <c r="C1736" s="393"/>
      <c r="D1736" s="393"/>
      <c r="E1736" s="393"/>
      <c r="F1736" s="393"/>
      <c r="G1736" s="393"/>
      <c r="H1736" s="393"/>
      <c r="I1736" s="393"/>
      <c r="J1736" s="3"/>
      <c r="K1736" s="3"/>
      <c r="L1736" s="3"/>
      <c r="M1736" s="3"/>
      <c r="N1736" s="3"/>
      <c r="O1736" s="393"/>
      <c r="P1736" s="393"/>
      <c r="Q1736" s="3"/>
      <c r="R1736" s="3"/>
      <c r="S1736" s="3"/>
      <c r="T1736" s="3"/>
      <c r="U1736" s="3"/>
      <c r="V1736" s="3"/>
      <c r="W1736"/>
      <c r="X1736"/>
      <c r="Y1736" s="451"/>
      <c r="Z1736" s="393"/>
      <c r="AA1736" s="3"/>
      <c r="AB1736" s="3"/>
      <c r="AC1736" s="3"/>
      <c r="AD1736" s="3"/>
      <c r="AE1736" s="3"/>
      <c r="AF1736"/>
      <c r="AG1736"/>
      <c r="AH1736"/>
      <c r="AI1736"/>
      <c r="AJ1736"/>
      <c r="AK1736"/>
      <c r="AL1736"/>
      <c r="AM1736"/>
      <c r="AN1736"/>
      <c r="AO1736"/>
      <c r="AP1736"/>
      <c r="BC1736" s="451"/>
    </row>
    <row r="1737" spans="1:55" hidden="1" x14ac:dyDescent="0.2">
      <c r="A1737" s="3"/>
      <c r="B1737" s="3"/>
      <c r="C1737" s="393"/>
      <c r="D1737" s="393"/>
      <c r="E1737" s="393"/>
      <c r="F1737" s="393"/>
      <c r="G1737" s="393"/>
      <c r="H1737" s="393"/>
      <c r="I1737" s="393"/>
      <c r="J1737" s="3"/>
      <c r="K1737" s="3"/>
      <c r="L1737" s="3"/>
      <c r="M1737" s="3"/>
      <c r="N1737" s="3"/>
      <c r="O1737" s="393"/>
      <c r="P1737" s="393"/>
      <c r="Q1737" s="3"/>
      <c r="R1737" s="3"/>
      <c r="S1737" s="3"/>
      <c r="T1737" s="3"/>
      <c r="U1737" s="3"/>
      <c r="V1737" s="3"/>
      <c r="W1737"/>
      <c r="X1737"/>
      <c r="Y1737" s="451"/>
      <c r="Z1737" s="393"/>
      <c r="AA1737" s="3"/>
      <c r="AB1737" s="3"/>
      <c r="AC1737" s="3"/>
      <c r="AD1737" s="3"/>
      <c r="AE1737" s="3"/>
      <c r="AF1737"/>
      <c r="AG1737"/>
      <c r="AH1737"/>
      <c r="AI1737"/>
      <c r="AJ1737"/>
      <c r="AK1737"/>
      <c r="AL1737"/>
      <c r="AM1737"/>
      <c r="AN1737"/>
      <c r="AO1737"/>
      <c r="AP1737"/>
      <c r="BC1737" s="451"/>
    </row>
    <row r="1738" spans="1:55" hidden="1" x14ac:dyDescent="0.2">
      <c r="A1738" s="3"/>
      <c r="B1738" s="3"/>
      <c r="C1738" s="393"/>
      <c r="D1738" s="393"/>
      <c r="E1738" s="393"/>
      <c r="F1738" s="393"/>
      <c r="G1738" s="393"/>
      <c r="H1738" s="393"/>
      <c r="I1738" s="393"/>
      <c r="J1738" s="3"/>
      <c r="K1738" s="3"/>
      <c r="L1738" s="3"/>
      <c r="M1738" s="3"/>
      <c r="N1738" s="3"/>
      <c r="O1738" s="393"/>
      <c r="P1738" s="393"/>
      <c r="Q1738" s="3"/>
      <c r="R1738" s="3"/>
      <c r="S1738" s="3"/>
      <c r="T1738" s="3"/>
      <c r="U1738" s="3"/>
      <c r="V1738" s="3"/>
      <c r="W1738"/>
      <c r="X1738"/>
      <c r="Y1738" s="451"/>
      <c r="Z1738" s="393"/>
      <c r="AA1738" s="3"/>
      <c r="AB1738" s="3"/>
      <c r="AC1738" s="3"/>
      <c r="AD1738" s="3"/>
      <c r="AE1738" s="3"/>
      <c r="AF1738"/>
      <c r="AG1738"/>
      <c r="AH1738"/>
      <c r="AI1738"/>
      <c r="AJ1738"/>
      <c r="AK1738"/>
      <c r="AL1738"/>
      <c r="AM1738"/>
      <c r="AN1738"/>
      <c r="AO1738"/>
      <c r="AP1738"/>
      <c r="BC1738" s="451"/>
    </row>
    <row r="1739" spans="1:55" hidden="1" x14ac:dyDescent="0.2">
      <c r="A1739" s="3"/>
      <c r="B1739" s="3"/>
      <c r="C1739" s="393"/>
      <c r="D1739" s="393"/>
      <c r="E1739" s="393"/>
      <c r="F1739" s="393"/>
      <c r="G1739" s="393"/>
      <c r="H1739" s="393"/>
      <c r="I1739" s="393"/>
      <c r="J1739" s="3"/>
      <c r="K1739" s="3"/>
      <c r="L1739" s="3"/>
      <c r="M1739" s="3"/>
      <c r="N1739" s="3"/>
      <c r="O1739" s="393"/>
      <c r="P1739" s="393"/>
      <c r="Q1739" s="3"/>
      <c r="R1739" s="3"/>
      <c r="S1739" s="3"/>
      <c r="T1739" s="3"/>
      <c r="U1739" s="3"/>
      <c r="V1739" s="3"/>
      <c r="W1739"/>
      <c r="X1739"/>
      <c r="Y1739" s="451"/>
      <c r="Z1739" s="393"/>
      <c r="AA1739" s="3"/>
      <c r="AB1739" s="3"/>
      <c r="AC1739" s="3"/>
      <c r="AD1739" s="3"/>
      <c r="AE1739" s="3"/>
      <c r="AF1739"/>
      <c r="AG1739"/>
      <c r="AH1739"/>
      <c r="AI1739"/>
      <c r="AJ1739"/>
      <c r="AK1739"/>
      <c r="AL1739"/>
      <c r="AM1739"/>
      <c r="AN1739"/>
      <c r="AO1739"/>
      <c r="AP1739"/>
      <c r="BC1739" s="451"/>
    </row>
    <row r="1740" spans="1:55" hidden="1" x14ac:dyDescent="0.2">
      <c r="A1740" s="3"/>
      <c r="B1740" s="3"/>
      <c r="C1740" s="393"/>
      <c r="D1740" s="393"/>
      <c r="E1740" s="393"/>
      <c r="F1740" s="393"/>
      <c r="G1740" s="393"/>
      <c r="H1740" s="393"/>
      <c r="I1740" s="393"/>
      <c r="J1740" s="3"/>
      <c r="K1740" s="3"/>
      <c r="L1740" s="3"/>
      <c r="M1740" s="3"/>
      <c r="N1740" s="3"/>
      <c r="O1740" s="393"/>
      <c r="P1740" s="393"/>
      <c r="Q1740" s="3"/>
      <c r="R1740" s="3"/>
      <c r="S1740" s="3"/>
      <c r="T1740" s="3"/>
      <c r="U1740" s="3"/>
      <c r="V1740" s="3"/>
      <c r="W1740"/>
      <c r="X1740"/>
      <c r="Y1740" s="451"/>
      <c r="Z1740" s="393"/>
      <c r="AA1740" s="3"/>
      <c r="AB1740" s="3"/>
      <c r="AC1740" s="3"/>
      <c r="AD1740" s="3"/>
      <c r="AE1740" s="3"/>
      <c r="AF1740"/>
      <c r="AG1740"/>
      <c r="AH1740"/>
      <c r="AI1740"/>
      <c r="AJ1740"/>
      <c r="AK1740"/>
      <c r="AL1740"/>
      <c r="AM1740"/>
      <c r="AN1740"/>
      <c r="AO1740"/>
      <c r="AP1740"/>
      <c r="BC1740" s="451"/>
    </row>
    <row r="1741" spans="1:55" hidden="1" x14ac:dyDescent="0.2">
      <c r="A1741" s="3"/>
      <c r="B1741" s="3"/>
      <c r="C1741" s="393"/>
      <c r="D1741" s="393"/>
      <c r="E1741" s="393"/>
      <c r="F1741" s="393"/>
      <c r="G1741" s="393"/>
      <c r="H1741" s="393"/>
      <c r="I1741" s="393"/>
      <c r="J1741" s="3"/>
      <c r="K1741" s="3"/>
      <c r="L1741" s="3"/>
      <c r="M1741" s="3"/>
      <c r="N1741" s="3"/>
      <c r="O1741" s="393"/>
      <c r="P1741" s="393"/>
      <c r="Q1741" s="3"/>
      <c r="R1741" s="3"/>
      <c r="S1741" s="3"/>
      <c r="T1741" s="3"/>
      <c r="U1741" s="3"/>
      <c r="V1741" s="3"/>
      <c r="W1741"/>
      <c r="X1741"/>
      <c r="Y1741" s="451"/>
      <c r="Z1741" s="393"/>
      <c r="AA1741" s="3"/>
      <c r="AB1741" s="3"/>
      <c r="AC1741" s="3"/>
      <c r="AD1741" s="3"/>
      <c r="AE1741" s="3"/>
      <c r="AF1741"/>
      <c r="AG1741"/>
      <c r="AH1741"/>
      <c r="AI1741"/>
      <c r="AJ1741"/>
      <c r="AK1741"/>
      <c r="AL1741"/>
      <c r="AM1741"/>
      <c r="AN1741"/>
      <c r="AO1741"/>
      <c r="AP1741"/>
      <c r="BC1741" s="451"/>
    </row>
    <row r="1742" spans="1:55" hidden="1" x14ac:dyDescent="0.2">
      <c r="A1742" s="3"/>
      <c r="B1742" s="3"/>
      <c r="C1742" s="393"/>
      <c r="D1742" s="393"/>
      <c r="E1742" s="393"/>
      <c r="F1742" s="393"/>
      <c r="G1742" s="393"/>
      <c r="H1742" s="393"/>
      <c r="I1742" s="393"/>
      <c r="J1742" s="3"/>
      <c r="K1742" s="3"/>
      <c r="L1742" s="3"/>
      <c r="M1742" s="3"/>
      <c r="N1742" s="3"/>
      <c r="O1742" s="393"/>
      <c r="P1742" s="393"/>
      <c r="Q1742" s="3"/>
      <c r="R1742" s="3"/>
      <c r="S1742" s="3"/>
      <c r="T1742" s="3"/>
      <c r="U1742" s="3"/>
      <c r="V1742" s="3"/>
      <c r="W1742"/>
      <c r="X1742"/>
      <c r="Y1742" s="451"/>
      <c r="Z1742" s="393"/>
      <c r="AA1742" s="3"/>
      <c r="AB1742" s="3"/>
      <c r="AC1742" s="3"/>
      <c r="AD1742" s="3"/>
      <c r="AE1742" s="3"/>
      <c r="AF1742"/>
      <c r="AG1742"/>
      <c r="AH1742"/>
      <c r="AI1742"/>
      <c r="AJ1742"/>
      <c r="AK1742"/>
      <c r="AL1742"/>
      <c r="AM1742"/>
      <c r="AN1742"/>
      <c r="AO1742"/>
      <c r="AP1742"/>
      <c r="BC1742" s="451"/>
    </row>
    <row r="1743" spans="1:55" hidden="1" x14ac:dyDescent="0.2">
      <c r="A1743" s="3"/>
      <c r="B1743" s="3"/>
      <c r="C1743" s="393"/>
      <c r="D1743" s="393"/>
      <c r="E1743" s="393"/>
      <c r="F1743" s="393"/>
      <c r="G1743" s="393"/>
      <c r="H1743" s="393"/>
      <c r="I1743" s="393"/>
      <c r="J1743" s="3"/>
      <c r="K1743" s="3"/>
      <c r="L1743" s="3"/>
      <c r="M1743" s="3"/>
      <c r="N1743" s="3"/>
      <c r="O1743" s="393"/>
      <c r="P1743" s="393"/>
      <c r="Q1743" s="3"/>
      <c r="R1743" s="3"/>
      <c r="S1743" s="3"/>
      <c r="T1743" s="3"/>
      <c r="U1743" s="3"/>
      <c r="V1743" s="3"/>
      <c r="W1743"/>
      <c r="X1743"/>
      <c r="Y1743" s="451"/>
      <c r="Z1743" s="393"/>
      <c r="AA1743" s="3"/>
      <c r="AB1743" s="3"/>
      <c r="AC1743" s="3"/>
      <c r="AD1743" s="3"/>
      <c r="AE1743" s="3"/>
      <c r="AF1743"/>
      <c r="AG1743"/>
      <c r="AH1743"/>
      <c r="AI1743"/>
      <c r="AJ1743"/>
      <c r="AK1743"/>
      <c r="AL1743"/>
      <c r="AM1743"/>
      <c r="AN1743"/>
      <c r="AO1743"/>
      <c r="AP1743"/>
      <c r="BC1743" s="451"/>
    </row>
    <row r="1744" spans="1:55" hidden="1" x14ac:dyDescent="0.2">
      <c r="A1744" s="3"/>
      <c r="B1744" s="3"/>
      <c r="C1744" s="393"/>
      <c r="D1744" s="393"/>
      <c r="E1744" s="393"/>
      <c r="F1744" s="393"/>
      <c r="G1744" s="393"/>
      <c r="H1744" s="393"/>
      <c r="I1744" s="393"/>
      <c r="J1744" s="3"/>
      <c r="K1744" s="3"/>
      <c r="L1744" s="3"/>
      <c r="M1744" s="3"/>
      <c r="N1744" s="3"/>
      <c r="O1744" s="393"/>
      <c r="P1744" s="393"/>
      <c r="Q1744" s="3"/>
      <c r="R1744" s="3"/>
      <c r="S1744" s="3"/>
      <c r="T1744" s="3"/>
      <c r="U1744" s="3"/>
      <c r="V1744" s="3"/>
      <c r="W1744"/>
      <c r="X1744"/>
      <c r="Y1744" s="451"/>
      <c r="Z1744" s="393"/>
      <c r="AA1744" s="3"/>
      <c r="AB1744" s="3"/>
      <c r="AC1744" s="3"/>
      <c r="AD1744" s="3"/>
      <c r="AE1744" s="3"/>
      <c r="AF1744"/>
      <c r="AG1744"/>
      <c r="AH1744"/>
      <c r="AI1744"/>
      <c r="AJ1744"/>
      <c r="AK1744"/>
      <c r="AL1744"/>
      <c r="AM1744"/>
      <c r="AN1744"/>
      <c r="AO1744"/>
      <c r="AP1744"/>
      <c r="BC1744" s="451"/>
    </row>
    <row r="1745" spans="1:55" hidden="1" x14ac:dyDescent="0.2">
      <c r="A1745" s="3"/>
      <c r="B1745" s="3"/>
      <c r="C1745" s="393"/>
      <c r="D1745" s="393"/>
      <c r="E1745" s="393"/>
      <c r="F1745" s="393"/>
      <c r="G1745" s="393"/>
      <c r="H1745" s="393"/>
      <c r="I1745" s="393"/>
      <c r="J1745" s="3"/>
      <c r="K1745" s="3"/>
      <c r="L1745" s="3"/>
      <c r="M1745" s="3"/>
      <c r="N1745" s="3"/>
      <c r="O1745" s="393"/>
      <c r="P1745" s="393"/>
      <c r="Q1745" s="3"/>
      <c r="R1745" s="3"/>
      <c r="S1745" s="3"/>
      <c r="T1745" s="3"/>
      <c r="U1745" s="3"/>
      <c r="V1745" s="3"/>
      <c r="W1745"/>
      <c r="X1745"/>
      <c r="Y1745" s="451"/>
      <c r="Z1745" s="393"/>
      <c r="AA1745" s="3"/>
      <c r="AB1745" s="3"/>
      <c r="AC1745" s="3"/>
      <c r="AD1745" s="3"/>
      <c r="AE1745" s="3"/>
      <c r="AF1745"/>
      <c r="AG1745"/>
      <c r="AH1745"/>
      <c r="AI1745"/>
      <c r="AJ1745"/>
      <c r="AK1745"/>
      <c r="AL1745"/>
      <c r="AM1745"/>
      <c r="AN1745"/>
      <c r="AO1745"/>
      <c r="AP1745"/>
      <c r="BC1745" s="451"/>
    </row>
    <row r="1746" spans="1:55" hidden="1" x14ac:dyDescent="0.2">
      <c r="A1746" s="3"/>
      <c r="B1746" s="3"/>
      <c r="C1746" s="393"/>
      <c r="D1746" s="393"/>
      <c r="E1746" s="393"/>
      <c r="F1746" s="393"/>
      <c r="G1746" s="393"/>
      <c r="H1746" s="393"/>
      <c r="I1746" s="393"/>
      <c r="J1746" s="3"/>
      <c r="K1746" s="3"/>
      <c r="L1746" s="3"/>
      <c r="M1746" s="3"/>
      <c r="N1746" s="3"/>
      <c r="O1746" s="393"/>
      <c r="P1746" s="393"/>
      <c r="Q1746" s="3"/>
      <c r="R1746" s="3"/>
      <c r="S1746" s="3"/>
      <c r="T1746" s="3"/>
      <c r="U1746" s="3"/>
      <c r="V1746" s="3"/>
      <c r="W1746"/>
      <c r="X1746"/>
      <c r="Y1746" s="451"/>
      <c r="Z1746" s="393"/>
      <c r="AA1746" s="3"/>
      <c r="AB1746" s="3"/>
      <c r="AC1746" s="3"/>
      <c r="AD1746" s="3"/>
      <c r="AE1746" s="3"/>
      <c r="AF1746"/>
      <c r="AG1746"/>
      <c r="AH1746"/>
      <c r="AI1746"/>
      <c r="AJ1746"/>
      <c r="AK1746"/>
      <c r="AL1746"/>
      <c r="AM1746"/>
      <c r="AN1746"/>
      <c r="AO1746"/>
      <c r="AP1746"/>
      <c r="BC1746" s="451"/>
    </row>
    <row r="1747" spans="1:55" hidden="1" x14ac:dyDescent="0.2">
      <c r="A1747" s="3"/>
      <c r="B1747" s="3"/>
      <c r="C1747" s="393"/>
      <c r="D1747" s="393"/>
      <c r="E1747" s="393"/>
      <c r="F1747" s="393"/>
      <c r="G1747" s="393"/>
      <c r="H1747" s="393"/>
      <c r="I1747" s="393"/>
      <c r="J1747" s="3"/>
      <c r="K1747" s="3"/>
      <c r="L1747" s="3"/>
      <c r="M1747" s="3"/>
      <c r="N1747" s="3"/>
      <c r="O1747" s="393"/>
      <c r="P1747" s="393"/>
      <c r="Q1747" s="3"/>
      <c r="R1747" s="3"/>
      <c r="S1747" s="3"/>
      <c r="T1747" s="3"/>
      <c r="U1747" s="3"/>
      <c r="V1747" s="3"/>
      <c r="W1747"/>
      <c r="X1747"/>
      <c r="Y1747" s="451"/>
      <c r="Z1747" s="393"/>
      <c r="AA1747" s="3"/>
      <c r="AB1747" s="3"/>
      <c r="AC1747" s="3"/>
      <c r="AD1747" s="3"/>
      <c r="AE1747" s="3"/>
      <c r="AF1747"/>
      <c r="AG1747"/>
      <c r="AH1747"/>
      <c r="AI1747"/>
      <c r="AJ1747"/>
      <c r="AK1747"/>
      <c r="AL1747"/>
      <c r="AM1747"/>
      <c r="AN1747"/>
      <c r="AO1747"/>
      <c r="AP1747"/>
      <c r="BC1747" s="451"/>
    </row>
    <row r="1748" spans="1:55" hidden="1" x14ac:dyDescent="0.2">
      <c r="A1748" s="3"/>
      <c r="B1748" s="3"/>
      <c r="C1748" s="393"/>
      <c r="D1748" s="393"/>
      <c r="E1748" s="393"/>
      <c r="F1748" s="393"/>
      <c r="G1748" s="393"/>
      <c r="H1748" s="393"/>
      <c r="I1748" s="393"/>
      <c r="J1748" s="3"/>
      <c r="K1748" s="3"/>
      <c r="L1748" s="3"/>
      <c r="M1748" s="3"/>
      <c r="N1748" s="3"/>
      <c r="O1748" s="393"/>
      <c r="P1748" s="393"/>
      <c r="Q1748" s="3"/>
      <c r="R1748" s="3"/>
      <c r="S1748" s="3"/>
      <c r="T1748" s="3"/>
      <c r="U1748" s="3"/>
      <c r="V1748" s="3"/>
      <c r="W1748"/>
      <c r="X1748"/>
      <c r="Y1748" s="451"/>
      <c r="Z1748" s="393"/>
      <c r="AA1748" s="3"/>
      <c r="AB1748" s="3"/>
      <c r="AC1748" s="3"/>
      <c r="AD1748" s="3"/>
      <c r="AE1748" s="3"/>
      <c r="AF1748"/>
      <c r="AG1748"/>
      <c r="AH1748"/>
      <c r="AI1748"/>
      <c r="AJ1748"/>
      <c r="AK1748"/>
      <c r="AL1748"/>
      <c r="AM1748"/>
      <c r="AN1748"/>
      <c r="AO1748"/>
      <c r="AP1748"/>
      <c r="BC1748" s="451"/>
    </row>
    <row r="1749" spans="1:55" hidden="1" x14ac:dyDescent="0.2">
      <c r="A1749" s="3"/>
      <c r="B1749" s="3"/>
      <c r="C1749" s="393"/>
      <c r="D1749" s="393"/>
      <c r="E1749" s="393"/>
      <c r="F1749" s="393"/>
      <c r="G1749" s="393"/>
      <c r="H1749" s="393"/>
      <c r="I1749" s="393"/>
      <c r="J1749" s="3"/>
      <c r="K1749" s="3"/>
      <c r="L1749" s="3"/>
      <c r="M1749" s="3"/>
      <c r="N1749" s="3"/>
      <c r="O1749" s="393"/>
      <c r="P1749" s="393"/>
      <c r="Q1749" s="3"/>
      <c r="R1749" s="3"/>
      <c r="S1749" s="3"/>
      <c r="T1749" s="3"/>
      <c r="U1749" s="3"/>
      <c r="V1749" s="3"/>
      <c r="W1749"/>
      <c r="X1749"/>
      <c r="Y1749" s="451"/>
      <c r="Z1749" s="393"/>
      <c r="AA1749" s="3"/>
      <c r="AB1749" s="3"/>
      <c r="AC1749" s="3"/>
      <c r="AD1749" s="3"/>
      <c r="AE1749" s="3"/>
      <c r="AF1749"/>
      <c r="AG1749"/>
      <c r="AH1749"/>
      <c r="AI1749"/>
      <c r="AJ1749"/>
      <c r="AK1749"/>
      <c r="AL1749"/>
      <c r="AM1749"/>
      <c r="AN1749"/>
      <c r="AO1749"/>
      <c r="AP1749"/>
      <c r="BC1749" s="451"/>
    </row>
    <row r="1750" spans="1:55" hidden="1" x14ac:dyDescent="0.2">
      <c r="A1750" s="3"/>
      <c r="B1750" s="3"/>
      <c r="C1750" s="393"/>
      <c r="D1750" s="393"/>
      <c r="E1750" s="393"/>
      <c r="F1750" s="393"/>
      <c r="G1750" s="393"/>
      <c r="H1750" s="393"/>
      <c r="I1750" s="393"/>
      <c r="J1750" s="3"/>
      <c r="K1750" s="3"/>
      <c r="L1750" s="3"/>
      <c r="M1750" s="3"/>
      <c r="N1750" s="3"/>
      <c r="O1750" s="393"/>
      <c r="P1750" s="393"/>
      <c r="Q1750" s="3"/>
      <c r="R1750" s="3"/>
      <c r="S1750" s="3"/>
      <c r="T1750" s="3"/>
      <c r="U1750" s="3"/>
      <c r="V1750" s="3"/>
      <c r="W1750"/>
      <c r="X1750"/>
      <c r="Y1750" s="451"/>
      <c r="Z1750" s="393"/>
      <c r="AA1750" s="3"/>
      <c r="AB1750" s="3"/>
      <c r="AC1750" s="3"/>
      <c r="AD1750" s="3"/>
      <c r="AE1750" s="3"/>
      <c r="AF1750"/>
      <c r="AG1750"/>
      <c r="AH1750"/>
      <c r="AI1750"/>
      <c r="AJ1750"/>
      <c r="AK1750"/>
      <c r="AL1750"/>
      <c r="AM1750"/>
      <c r="AN1750"/>
      <c r="AO1750"/>
      <c r="AP1750"/>
      <c r="BC1750" s="451"/>
    </row>
    <row r="1751" spans="1:55" hidden="1" x14ac:dyDescent="0.2">
      <c r="A1751" s="3"/>
      <c r="B1751" s="3"/>
      <c r="C1751" s="393"/>
      <c r="D1751" s="393"/>
      <c r="E1751" s="393"/>
      <c r="F1751" s="393"/>
      <c r="G1751" s="393"/>
      <c r="H1751" s="393"/>
      <c r="I1751" s="393"/>
      <c r="J1751" s="3"/>
      <c r="K1751" s="3"/>
      <c r="L1751" s="3"/>
      <c r="M1751" s="3"/>
      <c r="N1751" s="3"/>
      <c r="O1751" s="393"/>
      <c r="P1751" s="393"/>
      <c r="Q1751" s="3"/>
      <c r="R1751" s="3"/>
      <c r="S1751" s="3"/>
      <c r="T1751" s="3"/>
      <c r="U1751" s="3"/>
      <c r="V1751" s="3"/>
      <c r="W1751"/>
      <c r="X1751"/>
      <c r="Y1751" s="451"/>
      <c r="Z1751" s="393"/>
      <c r="AA1751" s="3"/>
      <c r="AB1751" s="3"/>
      <c r="AC1751" s="3"/>
      <c r="AD1751" s="3"/>
      <c r="AE1751" s="3"/>
      <c r="AF1751"/>
      <c r="AG1751"/>
      <c r="AH1751"/>
      <c r="AI1751"/>
      <c r="AJ1751"/>
      <c r="AK1751"/>
      <c r="AL1751"/>
      <c r="AM1751"/>
      <c r="AN1751"/>
      <c r="AO1751"/>
      <c r="AP1751"/>
      <c r="BC1751" s="451"/>
    </row>
    <row r="1752" spans="1:55" hidden="1" x14ac:dyDescent="0.2">
      <c r="A1752" s="3"/>
      <c r="B1752" s="3"/>
      <c r="C1752" s="393"/>
      <c r="D1752" s="393"/>
      <c r="E1752" s="393"/>
      <c r="F1752" s="393"/>
      <c r="G1752" s="393"/>
      <c r="H1752" s="393"/>
      <c r="I1752" s="393"/>
      <c r="J1752" s="3"/>
      <c r="K1752" s="3"/>
      <c r="L1752" s="3"/>
      <c r="M1752" s="3"/>
      <c r="N1752" s="3"/>
      <c r="O1752" s="393"/>
      <c r="P1752" s="393"/>
      <c r="Q1752" s="3"/>
      <c r="R1752" s="3"/>
      <c r="S1752" s="3"/>
      <c r="T1752" s="3"/>
      <c r="U1752" s="3"/>
      <c r="V1752" s="3"/>
      <c r="W1752"/>
      <c r="X1752"/>
      <c r="Y1752" s="451"/>
      <c r="Z1752" s="393"/>
      <c r="AA1752" s="3"/>
      <c r="AB1752" s="3"/>
      <c r="AC1752" s="3"/>
      <c r="AD1752" s="3"/>
      <c r="AE1752" s="3"/>
      <c r="AF1752"/>
      <c r="AG1752"/>
      <c r="AH1752"/>
      <c r="AI1752"/>
      <c r="AJ1752"/>
      <c r="AK1752"/>
      <c r="AL1752"/>
      <c r="AM1752"/>
      <c r="AN1752"/>
      <c r="AO1752"/>
      <c r="AP1752"/>
      <c r="BC1752" s="451"/>
    </row>
    <row r="1753" spans="1:55" hidden="1" x14ac:dyDescent="0.2">
      <c r="A1753" s="3"/>
      <c r="B1753" s="3"/>
      <c r="C1753" s="393"/>
      <c r="D1753" s="393"/>
      <c r="E1753" s="393"/>
      <c r="F1753" s="393"/>
      <c r="G1753" s="393"/>
      <c r="H1753" s="393"/>
      <c r="I1753" s="393"/>
      <c r="J1753" s="3"/>
      <c r="K1753" s="3"/>
      <c r="L1753" s="3"/>
      <c r="M1753" s="3"/>
      <c r="N1753" s="3"/>
      <c r="O1753" s="393"/>
      <c r="P1753" s="393"/>
      <c r="Q1753" s="3"/>
      <c r="R1753" s="3"/>
      <c r="S1753" s="3"/>
      <c r="T1753" s="3"/>
      <c r="U1753" s="3"/>
      <c r="V1753" s="3"/>
      <c r="W1753"/>
      <c r="X1753"/>
      <c r="Y1753" s="451"/>
      <c r="Z1753" s="393"/>
      <c r="AA1753" s="3"/>
      <c r="AB1753" s="3"/>
      <c r="AC1753" s="3"/>
      <c r="AD1753" s="3"/>
      <c r="AE1753" s="3"/>
      <c r="AF1753"/>
      <c r="AG1753"/>
      <c r="AH1753"/>
      <c r="AI1753"/>
      <c r="AJ1753"/>
      <c r="AK1753"/>
      <c r="AL1753"/>
      <c r="AM1753"/>
      <c r="AN1753"/>
      <c r="AO1753"/>
      <c r="AP1753"/>
      <c r="BC1753" s="451"/>
    </row>
    <row r="1754" spans="1:55" hidden="1" x14ac:dyDescent="0.2">
      <c r="A1754" s="3"/>
      <c r="B1754" s="3"/>
      <c r="C1754" s="393"/>
      <c r="D1754" s="393"/>
      <c r="E1754" s="393"/>
      <c r="F1754" s="393"/>
      <c r="G1754" s="393"/>
      <c r="H1754" s="393"/>
      <c r="I1754" s="393"/>
      <c r="J1754" s="3"/>
      <c r="K1754" s="3"/>
      <c r="L1754" s="3"/>
      <c r="M1754" s="3"/>
      <c r="N1754" s="3"/>
      <c r="O1754" s="393"/>
      <c r="P1754" s="393"/>
      <c r="Q1754" s="3"/>
      <c r="R1754" s="3"/>
      <c r="S1754" s="3"/>
      <c r="T1754" s="3"/>
      <c r="U1754" s="3"/>
      <c r="V1754" s="3"/>
      <c r="W1754"/>
      <c r="X1754"/>
      <c r="Y1754" s="451"/>
      <c r="Z1754" s="393"/>
      <c r="AA1754" s="3"/>
      <c r="AB1754" s="3"/>
      <c r="AC1754" s="3"/>
      <c r="AD1754" s="3"/>
      <c r="AE1754" s="3"/>
      <c r="AF1754"/>
      <c r="AG1754"/>
      <c r="AH1754"/>
      <c r="AI1754"/>
      <c r="AJ1754"/>
      <c r="AK1754"/>
      <c r="AL1754"/>
      <c r="AM1754"/>
      <c r="AN1754"/>
      <c r="AO1754"/>
      <c r="AP1754"/>
      <c r="BC1754" s="451"/>
    </row>
    <row r="1755" spans="1:55" hidden="1" x14ac:dyDescent="0.2">
      <c r="A1755" s="3"/>
      <c r="B1755" s="3"/>
      <c r="C1755" s="393"/>
      <c r="D1755" s="393"/>
      <c r="E1755" s="393"/>
      <c r="F1755" s="393"/>
      <c r="G1755" s="393"/>
      <c r="H1755" s="393"/>
      <c r="I1755" s="393"/>
      <c r="J1755" s="3"/>
      <c r="K1755" s="3"/>
      <c r="L1755" s="3"/>
      <c r="M1755" s="3"/>
      <c r="N1755" s="3"/>
      <c r="O1755" s="393"/>
      <c r="P1755" s="393"/>
      <c r="Q1755" s="3"/>
      <c r="R1755" s="3"/>
      <c r="S1755" s="3"/>
      <c r="T1755" s="3"/>
      <c r="U1755" s="3"/>
      <c r="V1755" s="3"/>
      <c r="W1755"/>
      <c r="X1755"/>
      <c r="Y1755" s="451"/>
      <c r="Z1755" s="393"/>
      <c r="AA1755" s="3"/>
      <c r="AB1755" s="3"/>
      <c r="AC1755" s="3"/>
      <c r="AD1755" s="3"/>
      <c r="AE1755" s="3"/>
      <c r="AF1755"/>
      <c r="AG1755"/>
      <c r="AH1755"/>
      <c r="AI1755"/>
      <c r="AJ1755"/>
      <c r="AK1755"/>
      <c r="AL1755"/>
      <c r="AM1755"/>
      <c r="AN1755"/>
      <c r="AO1755"/>
      <c r="AP1755"/>
      <c r="BC1755" s="451"/>
    </row>
    <row r="1756" spans="1:55" hidden="1" x14ac:dyDescent="0.2">
      <c r="A1756" s="3"/>
      <c r="B1756" s="3"/>
      <c r="C1756" s="393"/>
      <c r="D1756" s="393"/>
      <c r="E1756" s="393"/>
      <c r="F1756" s="393"/>
      <c r="G1756" s="393"/>
      <c r="H1756" s="393"/>
      <c r="I1756" s="393"/>
      <c r="J1756" s="3"/>
      <c r="K1756" s="3"/>
      <c r="L1756" s="3"/>
      <c r="M1756" s="3"/>
      <c r="N1756" s="3"/>
      <c r="O1756" s="393"/>
      <c r="P1756" s="393"/>
      <c r="Q1756" s="3"/>
      <c r="R1756" s="3"/>
      <c r="S1756" s="3"/>
      <c r="T1756" s="3"/>
      <c r="U1756" s="3"/>
      <c r="V1756" s="3"/>
      <c r="W1756"/>
      <c r="X1756"/>
      <c r="Y1756" s="451"/>
      <c r="Z1756" s="393"/>
      <c r="AA1756" s="3"/>
      <c r="AB1756" s="3"/>
      <c r="AC1756" s="3"/>
      <c r="AD1756" s="3"/>
      <c r="AE1756" s="3"/>
      <c r="AF1756"/>
      <c r="AG1756"/>
      <c r="AH1756"/>
      <c r="AI1756"/>
      <c r="AJ1756"/>
      <c r="AK1756"/>
      <c r="AL1756"/>
      <c r="AM1756"/>
      <c r="AN1756"/>
      <c r="AO1756"/>
      <c r="AP1756"/>
      <c r="BC1756" s="451"/>
    </row>
    <row r="1757" spans="1:55" hidden="1" x14ac:dyDescent="0.2">
      <c r="A1757" s="3"/>
      <c r="B1757" s="3"/>
      <c r="C1757" s="393"/>
      <c r="D1757" s="393"/>
      <c r="E1757" s="393"/>
      <c r="F1757" s="393"/>
      <c r="G1757" s="393"/>
      <c r="H1757" s="393"/>
      <c r="I1757" s="393"/>
      <c r="J1757" s="3"/>
      <c r="K1757" s="3"/>
      <c r="L1757" s="3"/>
      <c r="M1757" s="3"/>
      <c r="N1757" s="3"/>
      <c r="O1757" s="393"/>
      <c r="P1757" s="393"/>
      <c r="Q1757" s="3"/>
      <c r="R1757" s="3"/>
      <c r="S1757" s="3"/>
      <c r="T1757" s="3"/>
      <c r="U1757" s="3"/>
      <c r="V1757" s="3"/>
      <c r="W1757"/>
      <c r="X1757"/>
      <c r="Y1757" s="451"/>
      <c r="Z1757" s="393"/>
      <c r="AA1757" s="3"/>
      <c r="AB1757" s="3"/>
      <c r="AC1757" s="3"/>
      <c r="AD1757" s="3"/>
      <c r="AE1757" s="3"/>
      <c r="AF1757"/>
      <c r="AG1757"/>
      <c r="AH1757"/>
      <c r="AI1757"/>
      <c r="AJ1757"/>
      <c r="AK1757"/>
      <c r="AL1757"/>
      <c r="AM1757"/>
      <c r="AN1757"/>
      <c r="AO1757"/>
      <c r="AP1757"/>
      <c r="BC1757" s="451"/>
    </row>
    <row r="1758" spans="1:55" hidden="1" x14ac:dyDescent="0.2">
      <c r="A1758" s="3"/>
      <c r="B1758" s="3"/>
      <c r="C1758" s="393"/>
      <c r="D1758" s="393"/>
      <c r="E1758" s="393"/>
      <c r="F1758" s="393"/>
      <c r="G1758" s="393"/>
      <c r="H1758" s="393"/>
      <c r="I1758" s="393"/>
      <c r="J1758" s="3"/>
      <c r="K1758" s="3"/>
      <c r="L1758" s="3"/>
      <c r="M1758" s="3"/>
      <c r="N1758" s="3"/>
      <c r="O1758" s="393"/>
      <c r="P1758" s="393"/>
      <c r="Q1758" s="3"/>
      <c r="R1758" s="3"/>
      <c r="S1758" s="3"/>
      <c r="T1758" s="3"/>
      <c r="U1758" s="3"/>
      <c r="V1758" s="3"/>
      <c r="W1758"/>
      <c r="X1758"/>
      <c r="Y1758" s="451"/>
      <c r="Z1758" s="393"/>
      <c r="AA1758" s="3"/>
      <c r="AB1758" s="3"/>
      <c r="AC1758" s="3"/>
      <c r="AD1758" s="3"/>
      <c r="AE1758" s="3"/>
      <c r="AF1758"/>
      <c r="AG1758"/>
      <c r="AH1758"/>
      <c r="AI1758"/>
      <c r="AJ1758"/>
      <c r="AK1758"/>
      <c r="AL1758"/>
      <c r="AM1758"/>
      <c r="AN1758"/>
      <c r="AO1758"/>
      <c r="AP1758"/>
      <c r="BC1758" s="451"/>
    </row>
    <row r="1759" spans="1:55" hidden="1" x14ac:dyDescent="0.2">
      <c r="A1759" s="3"/>
      <c r="B1759" s="3"/>
      <c r="C1759" s="393"/>
      <c r="D1759" s="393"/>
      <c r="E1759" s="393"/>
      <c r="F1759" s="393"/>
      <c r="G1759" s="393"/>
      <c r="H1759" s="393"/>
      <c r="I1759" s="393"/>
      <c r="J1759" s="3"/>
      <c r="K1759" s="3"/>
      <c r="L1759" s="3"/>
      <c r="M1759" s="3"/>
      <c r="N1759" s="3"/>
      <c r="O1759" s="393"/>
      <c r="P1759" s="393"/>
      <c r="Q1759" s="3"/>
      <c r="R1759" s="3"/>
      <c r="S1759" s="3"/>
      <c r="T1759" s="3"/>
      <c r="U1759" s="3"/>
      <c r="V1759" s="3"/>
      <c r="W1759"/>
      <c r="X1759"/>
      <c r="Y1759" s="451"/>
      <c r="Z1759" s="393"/>
      <c r="AA1759" s="3"/>
      <c r="AB1759" s="3"/>
      <c r="AC1759" s="3"/>
      <c r="AD1759" s="3"/>
      <c r="AE1759" s="3"/>
      <c r="AF1759"/>
      <c r="AG1759"/>
      <c r="AH1759"/>
      <c r="AI1759"/>
      <c r="AJ1759"/>
      <c r="AK1759"/>
      <c r="AL1759"/>
      <c r="AM1759"/>
      <c r="AN1759"/>
      <c r="AO1759"/>
      <c r="AP1759"/>
      <c r="BC1759" s="451"/>
    </row>
    <row r="1760" spans="1:55" hidden="1" x14ac:dyDescent="0.2">
      <c r="A1760" s="3"/>
      <c r="B1760" s="3"/>
      <c r="C1760" s="393"/>
      <c r="D1760" s="393"/>
      <c r="E1760" s="393"/>
      <c r="F1760" s="393"/>
      <c r="G1760" s="393"/>
      <c r="H1760" s="393"/>
      <c r="I1760" s="393"/>
      <c r="J1760" s="3"/>
      <c r="K1760" s="3"/>
      <c r="L1760" s="3"/>
      <c r="M1760" s="3"/>
      <c r="N1760" s="3"/>
      <c r="O1760" s="393"/>
      <c r="P1760" s="393"/>
      <c r="Q1760" s="3"/>
      <c r="R1760" s="3"/>
      <c r="S1760" s="3"/>
      <c r="T1760" s="3"/>
      <c r="U1760" s="3"/>
      <c r="V1760" s="3"/>
      <c r="W1760"/>
      <c r="X1760"/>
      <c r="Y1760" s="451"/>
      <c r="Z1760" s="393"/>
      <c r="AA1760" s="3"/>
      <c r="AB1760" s="3"/>
      <c r="AC1760" s="3"/>
      <c r="AD1760" s="3"/>
      <c r="AE1760" s="3"/>
      <c r="AF1760"/>
      <c r="AG1760"/>
      <c r="AH1760"/>
      <c r="AI1760"/>
      <c r="AJ1760"/>
      <c r="AK1760"/>
      <c r="AL1760"/>
      <c r="AM1760"/>
      <c r="AN1760"/>
      <c r="AO1760"/>
      <c r="AP1760"/>
      <c r="BC1760" s="451"/>
    </row>
    <row r="1761" spans="1:55" hidden="1" x14ac:dyDescent="0.2">
      <c r="A1761" s="3"/>
      <c r="B1761" s="3"/>
      <c r="C1761" s="393"/>
      <c r="D1761" s="393"/>
      <c r="E1761" s="393"/>
      <c r="F1761" s="393"/>
      <c r="G1761" s="393"/>
      <c r="H1761" s="393"/>
      <c r="I1761" s="393"/>
      <c r="J1761" s="3"/>
      <c r="K1761" s="3"/>
      <c r="L1761" s="3"/>
      <c r="M1761" s="3"/>
      <c r="N1761" s="3"/>
      <c r="O1761" s="393"/>
      <c r="P1761" s="393"/>
      <c r="Q1761" s="3"/>
      <c r="R1761" s="3"/>
      <c r="S1761" s="3"/>
      <c r="T1761" s="3"/>
      <c r="U1761" s="3"/>
      <c r="V1761" s="3"/>
      <c r="W1761"/>
      <c r="X1761"/>
      <c r="Y1761" s="451"/>
      <c r="Z1761" s="393"/>
      <c r="AA1761" s="3"/>
      <c r="AB1761" s="3"/>
      <c r="AC1761" s="3"/>
      <c r="AD1761" s="3"/>
      <c r="AE1761" s="3"/>
      <c r="AF1761"/>
      <c r="AG1761"/>
      <c r="AH1761"/>
      <c r="AI1761"/>
      <c r="AJ1761"/>
      <c r="AK1761"/>
      <c r="AL1761"/>
      <c r="AM1761"/>
      <c r="AN1761"/>
      <c r="AO1761"/>
      <c r="AP1761"/>
      <c r="BC1761" s="451"/>
    </row>
    <row r="1762" spans="1:55" hidden="1" x14ac:dyDescent="0.2">
      <c r="A1762" s="3"/>
      <c r="B1762" s="3"/>
      <c r="C1762" s="393"/>
      <c r="D1762" s="393"/>
      <c r="E1762" s="393"/>
      <c r="F1762" s="393"/>
      <c r="G1762" s="393"/>
      <c r="H1762" s="393"/>
      <c r="I1762" s="393"/>
      <c r="J1762" s="3"/>
      <c r="K1762" s="3"/>
      <c r="L1762" s="3"/>
      <c r="M1762" s="3"/>
      <c r="N1762" s="3"/>
      <c r="O1762" s="393"/>
      <c r="P1762" s="393"/>
      <c r="Q1762" s="3"/>
      <c r="R1762" s="3"/>
      <c r="S1762" s="3"/>
      <c r="T1762" s="3"/>
      <c r="U1762" s="3"/>
      <c r="V1762" s="3"/>
      <c r="W1762"/>
      <c r="X1762"/>
      <c r="Y1762" s="451"/>
      <c r="Z1762" s="393"/>
      <c r="AA1762" s="3"/>
      <c r="AB1762" s="3"/>
      <c r="AC1762" s="3"/>
      <c r="AD1762" s="3"/>
      <c r="AE1762" s="3"/>
      <c r="AF1762"/>
      <c r="AG1762"/>
      <c r="AH1762"/>
      <c r="AI1762"/>
      <c r="AJ1762"/>
      <c r="AK1762"/>
      <c r="AL1762"/>
      <c r="AM1762"/>
      <c r="AN1762"/>
      <c r="AO1762"/>
      <c r="AP1762"/>
      <c r="BC1762" s="451"/>
    </row>
    <row r="1763" spans="1:55" hidden="1" x14ac:dyDescent="0.2">
      <c r="A1763" s="3"/>
      <c r="B1763" s="3"/>
      <c r="C1763" s="393"/>
      <c r="D1763" s="393"/>
      <c r="E1763" s="393"/>
      <c r="F1763" s="393"/>
      <c r="G1763" s="393"/>
      <c r="H1763" s="393"/>
      <c r="I1763" s="393"/>
      <c r="J1763" s="3"/>
      <c r="K1763" s="3"/>
      <c r="L1763" s="3"/>
      <c r="M1763" s="3"/>
      <c r="N1763" s="3"/>
      <c r="O1763" s="393"/>
      <c r="P1763" s="393"/>
      <c r="Q1763" s="3"/>
      <c r="R1763" s="3"/>
      <c r="S1763" s="3"/>
      <c r="T1763" s="3"/>
      <c r="U1763" s="3"/>
      <c r="V1763" s="3"/>
      <c r="W1763"/>
      <c r="X1763"/>
      <c r="Y1763" s="451"/>
      <c r="Z1763" s="393"/>
      <c r="AA1763" s="3"/>
      <c r="AB1763" s="3"/>
      <c r="AC1763" s="3"/>
      <c r="AD1763" s="3"/>
      <c r="AE1763" s="3"/>
      <c r="AF1763"/>
      <c r="AG1763"/>
      <c r="AH1763"/>
      <c r="AI1763"/>
      <c r="AJ1763"/>
      <c r="AK1763"/>
      <c r="AL1763"/>
      <c r="AM1763"/>
      <c r="AN1763"/>
      <c r="AO1763"/>
      <c r="AP1763"/>
      <c r="BC1763" s="451"/>
    </row>
    <row r="1764" spans="1:55" hidden="1" x14ac:dyDescent="0.2">
      <c r="A1764" s="3"/>
      <c r="B1764" s="3"/>
      <c r="C1764" s="393"/>
      <c r="D1764" s="393"/>
      <c r="E1764" s="393"/>
      <c r="F1764" s="393"/>
      <c r="G1764" s="393"/>
      <c r="H1764" s="393"/>
      <c r="I1764" s="393"/>
      <c r="J1764" s="3"/>
      <c r="K1764" s="3"/>
      <c r="L1764" s="3"/>
      <c r="M1764" s="3"/>
      <c r="N1764" s="3"/>
      <c r="O1764" s="393"/>
      <c r="P1764" s="393"/>
      <c r="Q1764" s="3"/>
      <c r="R1764" s="3"/>
      <c r="S1764" s="3"/>
      <c r="T1764" s="3"/>
      <c r="U1764" s="3"/>
      <c r="V1764" s="3"/>
      <c r="W1764"/>
      <c r="X1764"/>
      <c r="Y1764" s="451"/>
      <c r="Z1764" s="393"/>
      <c r="AA1764" s="3"/>
      <c r="AB1764" s="3"/>
      <c r="AC1764" s="3"/>
      <c r="AD1764" s="3"/>
      <c r="AE1764" s="3"/>
      <c r="AF1764"/>
      <c r="AG1764"/>
      <c r="AH1764"/>
      <c r="AI1764"/>
      <c r="AJ1764"/>
      <c r="AK1764"/>
      <c r="AL1764"/>
      <c r="AM1764"/>
      <c r="AN1764"/>
      <c r="AO1764"/>
      <c r="AP1764"/>
      <c r="BC1764" s="451"/>
    </row>
    <row r="1765" spans="1:55" hidden="1" x14ac:dyDescent="0.2">
      <c r="A1765" s="3"/>
      <c r="B1765" s="3"/>
      <c r="C1765" s="393"/>
      <c r="D1765" s="393"/>
      <c r="E1765" s="393"/>
      <c r="F1765" s="393"/>
      <c r="G1765" s="393"/>
      <c r="H1765" s="393"/>
      <c r="I1765" s="393"/>
      <c r="J1765" s="3"/>
      <c r="K1765" s="3"/>
      <c r="L1765" s="3"/>
      <c r="M1765" s="3"/>
      <c r="N1765" s="3"/>
      <c r="O1765" s="393"/>
      <c r="P1765" s="393"/>
      <c r="Q1765" s="3"/>
      <c r="R1765" s="3"/>
      <c r="S1765" s="3"/>
      <c r="T1765" s="3"/>
      <c r="U1765" s="3"/>
      <c r="V1765" s="3"/>
      <c r="W1765"/>
      <c r="X1765"/>
      <c r="Y1765" s="451"/>
      <c r="Z1765" s="393"/>
      <c r="AA1765" s="3"/>
      <c r="AB1765" s="3"/>
      <c r="AC1765" s="3"/>
      <c r="AD1765" s="3"/>
      <c r="AE1765" s="3"/>
      <c r="AF1765"/>
      <c r="AG1765"/>
      <c r="AH1765"/>
      <c r="AI1765"/>
      <c r="AJ1765"/>
      <c r="AK1765"/>
      <c r="AL1765"/>
      <c r="AM1765"/>
      <c r="AN1765"/>
      <c r="AO1765"/>
      <c r="AP1765"/>
      <c r="BC1765" s="451"/>
    </row>
    <row r="1766" spans="1:55" hidden="1" x14ac:dyDescent="0.2">
      <c r="A1766" s="3"/>
      <c r="B1766" s="3"/>
      <c r="C1766" s="393"/>
      <c r="D1766" s="393"/>
      <c r="E1766" s="393"/>
      <c r="F1766" s="393"/>
      <c r="G1766" s="393"/>
      <c r="H1766" s="393"/>
      <c r="I1766" s="393"/>
      <c r="J1766" s="3"/>
      <c r="K1766" s="3"/>
      <c r="L1766" s="3"/>
      <c r="M1766" s="3"/>
      <c r="N1766" s="3"/>
      <c r="O1766" s="393"/>
      <c r="P1766" s="393"/>
      <c r="Q1766" s="3"/>
      <c r="R1766" s="3"/>
      <c r="S1766" s="3"/>
      <c r="T1766" s="3"/>
      <c r="U1766" s="3"/>
      <c r="V1766" s="3"/>
      <c r="W1766"/>
      <c r="X1766"/>
      <c r="Y1766" s="451"/>
      <c r="Z1766" s="393"/>
      <c r="AA1766" s="3"/>
      <c r="AB1766" s="3"/>
      <c r="AC1766" s="3"/>
      <c r="AD1766" s="3"/>
      <c r="AE1766" s="3"/>
      <c r="AF1766"/>
      <c r="AG1766"/>
      <c r="AH1766"/>
      <c r="AI1766"/>
      <c r="AJ1766"/>
      <c r="AK1766"/>
      <c r="AL1766"/>
      <c r="AM1766"/>
      <c r="AN1766"/>
      <c r="AO1766"/>
      <c r="AP1766"/>
      <c r="BC1766" s="451"/>
    </row>
    <row r="1767" spans="1:55" hidden="1" x14ac:dyDescent="0.2">
      <c r="A1767" s="3"/>
      <c r="B1767" s="3"/>
      <c r="C1767" s="393"/>
      <c r="D1767" s="393"/>
      <c r="E1767" s="393"/>
      <c r="F1767" s="393"/>
      <c r="G1767" s="393"/>
      <c r="H1767" s="393"/>
      <c r="I1767" s="393"/>
      <c r="J1767" s="3"/>
      <c r="K1767" s="3"/>
      <c r="L1767" s="3"/>
      <c r="M1767" s="3"/>
      <c r="N1767" s="3"/>
      <c r="O1767" s="393"/>
      <c r="P1767" s="393"/>
      <c r="Q1767" s="3"/>
      <c r="R1767" s="3"/>
      <c r="S1767" s="3"/>
      <c r="T1767" s="3"/>
      <c r="U1767" s="3"/>
      <c r="V1767" s="3"/>
      <c r="W1767"/>
      <c r="X1767"/>
      <c r="Y1767" s="451"/>
      <c r="Z1767" s="393"/>
      <c r="AA1767" s="3"/>
      <c r="AB1767" s="3"/>
      <c r="AC1767" s="3"/>
      <c r="AD1767" s="3"/>
      <c r="AE1767" s="3"/>
      <c r="AF1767"/>
      <c r="AG1767"/>
      <c r="AH1767"/>
      <c r="AI1767"/>
      <c r="AJ1767"/>
      <c r="AK1767"/>
      <c r="AL1767"/>
      <c r="AM1767"/>
      <c r="AN1767"/>
      <c r="AO1767"/>
      <c r="AP1767"/>
      <c r="BC1767" s="451"/>
    </row>
    <row r="1768" spans="1:55" hidden="1" x14ac:dyDescent="0.2">
      <c r="A1768" s="3"/>
      <c r="B1768" s="3"/>
      <c r="C1768" s="393"/>
      <c r="D1768" s="393"/>
      <c r="E1768" s="393"/>
      <c r="F1768" s="393"/>
      <c r="G1768" s="393"/>
      <c r="H1768" s="393"/>
      <c r="I1768" s="393"/>
      <c r="J1768" s="3"/>
      <c r="K1768" s="3"/>
      <c r="L1768" s="3"/>
      <c r="M1768" s="3"/>
      <c r="N1768" s="3"/>
      <c r="O1768" s="393"/>
      <c r="P1768" s="393"/>
      <c r="Q1768" s="3"/>
      <c r="R1768" s="3"/>
      <c r="S1768" s="3"/>
      <c r="T1768" s="3"/>
      <c r="U1768" s="3"/>
      <c r="V1768" s="3"/>
      <c r="W1768"/>
      <c r="X1768"/>
      <c r="Y1768" s="451"/>
      <c r="Z1768" s="393"/>
      <c r="AA1768" s="3"/>
      <c r="AB1768" s="3"/>
      <c r="AC1768" s="3"/>
      <c r="AD1768" s="3"/>
      <c r="AE1768" s="3"/>
      <c r="AF1768"/>
      <c r="AG1768"/>
      <c r="AH1768"/>
      <c r="AI1768"/>
      <c r="AJ1768"/>
      <c r="AK1768"/>
      <c r="AL1768"/>
      <c r="AM1768"/>
      <c r="AN1768"/>
      <c r="AO1768"/>
      <c r="AP1768"/>
      <c r="BC1768" s="451"/>
    </row>
    <row r="1769" spans="1:55" hidden="1" x14ac:dyDescent="0.2">
      <c r="A1769" s="3"/>
      <c r="B1769" s="3"/>
      <c r="C1769" s="393"/>
      <c r="D1769" s="393"/>
      <c r="E1769" s="393"/>
      <c r="F1769" s="393"/>
      <c r="G1769" s="393"/>
      <c r="H1769" s="393"/>
      <c r="I1769" s="393"/>
      <c r="J1769" s="3"/>
      <c r="K1769" s="3"/>
      <c r="L1769" s="3"/>
      <c r="M1769" s="3"/>
      <c r="N1769" s="3"/>
      <c r="O1769" s="393"/>
      <c r="P1769" s="393"/>
      <c r="Q1769" s="3"/>
      <c r="R1769" s="3"/>
      <c r="S1769" s="3"/>
      <c r="T1769" s="3"/>
      <c r="U1769" s="3"/>
      <c r="V1769" s="3"/>
      <c r="W1769"/>
      <c r="X1769"/>
      <c r="Y1769" s="451"/>
      <c r="Z1769" s="393"/>
      <c r="AA1769" s="3"/>
      <c r="AB1769" s="3"/>
      <c r="AC1769" s="3"/>
      <c r="AD1769" s="3"/>
      <c r="AE1769" s="3"/>
      <c r="AF1769"/>
      <c r="AG1769"/>
      <c r="AH1769"/>
      <c r="AI1769"/>
      <c r="AJ1769"/>
      <c r="AK1769"/>
      <c r="AL1769"/>
      <c r="AM1769"/>
      <c r="AN1769"/>
      <c r="AO1769"/>
      <c r="AP1769"/>
      <c r="BC1769" s="451"/>
    </row>
    <row r="1770" spans="1:55" hidden="1" x14ac:dyDescent="0.2">
      <c r="A1770" s="3"/>
      <c r="B1770" s="3"/>
      <c r="C1770" s="393"/>
      <c r="D1770" s="393"/>
      <c r="E1770" s="393"/>
      <c r="F1770" s="393"/>
      <c r="G1770" s="393"/>
      <c r="H1770" s="393"/>
      <c r="I1770" s="393"/>
      <c r="J1770" s="3"/>
      <c r="K1770" s="3"/>
      <c r="L1770" s="3"/>
      <c r="M1770" s="3"/>
      <c r="N1770" s="3"/>
      <c r="O1770" s="393"/>
      <c r="P1770" s="393"/>
      <c r="Q1770" s="3"/>
      <c r="R1770" s="3"/>
      <c r="S1770" s="3"/>
      <c r="T1770" s="3"/>
      <c r="U1770" s="3"/>
      <c r="V1770" s="3"/>
      <c r="W1770"/>
      <c r="X1770"/>
      <c r="Y1770" s="451"/>
      <c r="Z1770" s="393"/>
      <c r="AA1770" s="3"/>
      <c r="AB1770" s="3"/>
      <c r="AC1770" s="3"/>
      <c r="AD1770" s="3"/>
      <c r="AE1770" s="3"/>
      <c r="AF1770"/>
      <c r="AG1770"/>
      <c r="AH1770"/>
      <c r="AI1770"/>
      <c r="AJ1770"/>
      <c r="AK1770"/>
      <c r="AL1770"/>
      <c r="AM1770"/>
      <c r="AN1770"/>
      <c r="AO1770"/>
      <c r="AP1770"/>
      <c r="BC1770" s="451"/>
    </row>
    <row r="1771" spans="1:55" hidden="1" x14ac:dyDescent="0.2">
      <c r="A1771" s="3"/>
      <c r="B1771" s="3"/>
      <c r="C1771" s="393"/>
      <c r="D1771" s="393"/>
      <c r="E1771" s="393"/>
      <c r="F1771" s="393"/>
      <c r="G1771" s="393"/>
      <c r="H1771" s="393"/>
      <c r="I1771" s="393"/>
      <c r="J1771" s="3"/>
      <c r="K1771" s="3"/>
      <c r="L1771" s="3"/>
      <c r="M1771" s="3"/>
      <c r="N1771" s="3"/>
      <c r="O1771" s="393"/>
      <c r="P1771" s="393"/>
      <c r="Q1771" s="3"/>
      <c r="R1771" s="3"/>
      <c r="S1771" s="3"/>
      <c r="T1771" s="3"/>
      <c r="U1771" s="3"/>
      <c r="V1771" s="3"/>
      <c r="W1771"/>
      <c r="X1771"/>
      <c r="Y1771" s="451"/>
      <c r="Z1771" s="393"/>
      <c r="AA1771" s="3"/>
      <c r="AB1771" s="3"/>
      <c r="AC1771" s="3"/>
      <c r="AD1771" s="3"/>
      <c r="AE1771" s="3"/>
      <c r="AF1771"/>
      <c r="AG1771"/>
      <c r="AH1771"/>
      <c r="AI1771"/>
      <c r="AJ1771"/>
      <c r="AK1771"/>
      <c r="AL1771"/>
      <c r="AM1771"/>
      <c r="AN1771"/>
      <c r="AO1771"/>
      <c r="AP1771"/>
      <c r="BC1771" s="451"/>
    </row>
    <row r="1772" spans="1:55" hidden="1" x14ac:dyDescent="0.2">
      <c r="A1772" s="3"/>
      <c r="B1772" s="3"/>
      <c r="C1772" s="393"/>
      <c r="D1772" s="393"/>
      <c r="E1772" s="393"/>
      <c r="F1772" s="393"/>
      <c r="G1772" s="393"/>
      <c r="H1772" s="393"/>
      <c r="I1772" s="393"/>
      <c r="J1772" s="3"/>
      <c r="K1772" s="3"/>
      <c r="L1772" s="3"/>
      <c r="M1772" s="3"/>
      <c r="N1772" s="3"/>
      <c r="O1772" s="393"/>
      <c r="P1772" s="393"/>
      <c r="Q1772" s="3"/>
      <c r="R1772" s="3"/>
      <c r="S1772" s="3"/>
      <c r="T1772" s="3"/>
      <c r="U1772" s="3"/>
      <c r="V1772" s="3"/>
      <c r="W1772"/>
      <c r="X1772"/>
      <c r="Y1772" s="451"/>
      <c r="Z1772" s="393"/>
      <c r="AA1772" s="3"/>
      <c r="AB1772" s="3"/>
      <c r="AC1772" s="3"/>
      <c r="AD1772" s="3"/>
      <c r="AE1772" s="3"/>
      <c r="AF1772"/>
      <c r="AG1772"/>
      <c r="AH1772"/>
      <c r="AI1772"/>
      <c r="AJ1772"/>
      <c r="AK1772"/>
      <c r="AL1772"/>
      <c r="AM1772"/>
      <c r="AN1772"/>
      <c r="AO1772"/>
      <c r="AP1772"/>
      <c r="BC1772" s="451"/>
    </row>
    <row r="1773" spans="1:55" hidden="1" x14ac:dyDescent="0.2">
      <c r="A1773" s="3"/>
      <c r="B1773" s="3"/>
      <c r="C1773" s="393"/>
      <c r="D1773" s="393"/>
      <c r="E1773" s="393"/>
      <c r="F1773" s="393"/>
      <c r="G1773" s="393"/>
      <c r="H1773" s="393"/>
      <c r="I1773" s="393"/>
      <c r="J1773" s="3"/>
      <c r="K1773" s="3"/>
      <c r="L1773" s="3"/>
      <c r="M1773" s="3"/>
      <c r="N1773" s="3"/>
      <c r="O1773" s="393"/>
      <c r="P1773" s="393"/>
      <c r="Q1773" s="3"/>
      <c r="R1773" s="3"/>
      <c r="S1773" s="3"/>
      <c r="T1773" s="3"/>
      <c r="U1773" s="3"/>
      <c r="V1773" s="3"/>
      <c r="W1773"/>
      <c r="X1773"/>
      <c r="Y1773" s="451"/>
      <c r="Z1773" s="393"/>
      <c r="AA1773" s="3"/>
      <c r="AB1773" s="3"/>
      <c r="AC1773" s="3"/>
      <c r="AD1773" s="3"/>
      <c r="AE1773" s="3"/>
      <c r="AF1773"/>
      <c r="AG1773"/>
      <c r="AH1773"/>
      <c r="AI1773"/>
      <c r="AJ1773"/>
      <c r="AK1773"/>
      <c r="AL1773"/>
      <c r="AM1773"/>
      <c r="AN1773"/>
      <c r="AO1773"/>
      <c r="AP1773"/>
      <c r="BC1773" s="451"/>
    </row>
    <row r="1774" spans="1:55" hidden="1" x14ac:dyDescent="0.2">
      <c r="A1774" s="3"/>
      <c r="B1774" s="3"/>
      <c r="C1774" s="393"/>
      <c r="D1774" s="393"/>
      <c r="E1774" s="393"/>
      <c r="F1774" s="393"/>
      <c r="G1774" s="393"/>
      <c r="H1774" s="393"/>
      <c r="I1774" s="393"/>
      <c r="J1774" s="3"/>
      <c r="K1774" s="3"/>
      <c r="L1774" s="3"/>
      <c r="M1774" s="3"/>
      <c r="N1774" s="3"/>
      <c r="O1774" s="393"/>
      <c r="P1774" s="393"/>
      <c r="Q1774" s="3"/>
      <c r="R1774" s="3"/>
      <c r="S1774" s="3"/>
      <c r="T1774" s="3"/>
      <c r="U1774" s="3"/>
      <c r="V1774" s="3"/>
      <c r="W1774"/>
      <c r="X1774"/>
      <c r="Y1774" s="451"/>
      <c r="Z1774" s="393"/>
      <c r="AA1774" s="3"/>
      <c r="AB1774" s="3"/>
      <c r="AC1774" s="3"/>
      <c r="AD1774" s="3"/>
      <c r="AE1774" s="3"/>
      <c r="AF1774"/>
      <c r="AG1774"/>
      <c r="AH1774"/>
      <c r="AI1774"/>
      <c r="AJ1774"/>
      <c r="AK1774"/>
      <c r="AL1774"/>
      <c r="AM1774"/>
      <c r="AN1774"/>
      <c r="AO1774"/>
      <c r="AP1774"/>
      <c r="BC1774" s="451"/>
    </row>
    <row r="1775" spans="1:55" hidden="1" x14ac:dyDescent="0.2">
      <c r="A1775" s="3"/>
      <c r="B1775" s="3"/>
      <c r="C1775" s="393"/>
      <c r="D1775" s="393"/>
      <c r="E1775" s="393"/>
      <c r="F1775" s="393"/>
      <c r="G1775" s="393"/>
      <c r="H1775" s="393"/>
      <c r="I1775" s="393"/>
      <c r="J1775" s="3"/>
      <c r="K1775" s="3"/>
      <c r="L1775" s="3"/>
      <c r="M1775" s="3"/>
      <c r="N1775" s="3"/>
      <c r="O1775" s="393"/>
      <c r="P1775" s="393"/>
      <c r="Q1775" s="3"/>
      <c r="R1775" s="3"/>
      <c r="S1775" s="3"/>
      <c r="T1775" s="3"/>
      <c r="U1775" s="3"/>
      <c r="V1775" s="3"/>
      <c r="W1775"/>
      <c r="X1775"/>
      <c r="Y1775" s="451"/>
      <c r="Z1775" s="393"/>
      <c r="AA1775" s="3"/>
      <c r="AB1775" s="3"/>
      <c r="AC1775" s="3"/>
      <c r="AD1775" s="3"/>
      <c r="AE1775" s="3"/>
      <c r="AF1775"/>
      <c r="AG1775"/>
      <c r="AH1775"/>
      <c r="AI1775"/>
      <c r="AJ1775"/>
      <c r="AK1775"/>
      <c r="AL1775"/>
      <c r="AM1775"/>
      <c r="AN1775"/>
      <c r="AO1775"/>
      <c r="AP1775"/>
      <c r="BC1775" s="451"/>
    </row>
    <row r="1776" spans="1:55" hidden="1" x14ac:dyDescent="0.2">
      <c r="A1776" s="3"/>
      <c r="B1776" s="3"/>
      <c r="C1776" s="393"/>
      <c r="D1776" s="393"/>
      <c r="E1776" s="393"/>
      <c r="F1776" s="393"/>
      <c r="G1776" s="393"/>
      <c r="H1776" s="393"/>
      <c r="I1776" s="393"/>
      <c r="J1776" s="3"/>
      <c r="K1776" s="3"/>
      <c r="L1776" s="3"/>
      <c r="M1776" s="3"/>
      <c r="N1776" s="3"/>
      <c r="O1776" s="393"/>
      <c r="P1776" s="393"/>
      <c r="Q1776" s="3"/>
      <c r="R1776" s="3"/>
      <c r="S1776" s="3"/>
      <c r="T1776" s="3"/>
      <c r="U1776" s="3"/>
      <c r="V1776" s="3"/>
      <c r="W1776"/>
      <c r="X1776"/>
      <c r="Y1776" s="451"/>
      <c r="Z1776" s="393"/>
      <c r="AA1776" s="3"/>
      <c r="AB1776" s="3"/>
      <c r="AC1776" s="3"/>
      <c r="AD1776" s="3"/>
      <c r="AE1776" s="3"/>
      <c r="AF1776"/>
      <c r="AG1776"/>
      <c r="AH1776"/>
      <c r="AI1776"/>
      <c r="AJ1776"/>
      <c r="AK1776"/>
      <c r="AL1776"/>
      <c r="AM1776"/>
      <c r="AN1776"/>
      <c r="AO1776"/>
      <c r="AP1776"/>
      <c r="BC1776" s="451"/>
    </row>
    <row r="1777" spans="1:55" hidden="1" x14ac:dyDescent="0.2">
      <c r="A1777" s="3"/>
      <c r="B1777" s="3"/>
      <c r="C1777" s="393"/>
      <c r="D1777" s="393"/>
      <c r="E1777" s="393"/>
      <c r="F1777" s="393"/>
      <c r="G1777" s="393"/>
      <c r="H1777" s="393"/>
      <c r="I1777" s="393"/>
      <c r="J1777" s="3"/>
      <c r="K1777" s="3"/>
      <c r="L1777" s="3"/>
      <c r="M1777" s="3"/>
      <c r="N1777" s="3"/>
      <c r="O1777" s="393"/>
      <c r="P1777" s="393"/>
      <c r="Q1777" s="3"/>
      <c r="R1777" s="3"/>
      <c r="S1777" s="3"/>
      <c r="T1777" s="3"/>
      <c r="U1777" s="3"/>
      <c r="V1777" s="3"/>
      <c r="W1777"/>
      <c r="X1777"/>
      <c r="Y1777" s="451"/>
      <c r="Z1777" s="393"/>
      <c r="AA1777" s="3"/>
      <c r="AB1777" s="3"/>
      <c r="AC1777" s="3"/>
      <c r="AD1777" s="3"/>
      <c r="AE1777" s="3"/>
      <c r="AF1777"/>
      <c r="AG1777"/>
      <c r="AH1777"/>
      <c r="AI1777"/>
      <c r="AJ1777"/>
      <c r="AK1777"/>
      <c r="AL1777"/>
      <c r="AM1777"/>
      <c r="AN1777"/>
      <c r="AO1777"/>
      <c r="AP1777"/>
      <c r="BC1777" s="451"/>
    </row>
    <row r="1778" spans="1:55" hidden="1" x14ac:dyDescent="0.2">
      <c r="A1778" s="3"/>
      <c r="B1778" s="3"/>
      <c r="C1778" s="393"/>
      <c r="D1778" s="393"/>
      <c r="E1778" s="393"/>
      <c r="F1778" s="393"/>
      <c r="G1778" s="393"/>
      <c r="H1778" s="393"/>
      <c r="I1778" s="393"/>
      <c r="J1778" s="3"/>
      <c r="K1778" s="3"/>
      <c r="L1778" s="3"/>
      <c r="M1778" s="3"/>
      <c r="N1778" s="3"/>
      <c r="O1778" s="393"/>
      <c r="P1778" s="393"/>
      <c r="Q1778" s="3"/>
      <c r="R1778" s="3"/>
      <c r="S1778" s="3"/>
      <c r="T1778" s="3"/>
      <c r="U1778" s="3"/>
      <c r="V1778" s="3"/>
      <c r="W1778"/>
      <c r="X1778"/>
      <c r="Y1778" s="451"/>
      <c r="Z1778" s="393"/>
      <c r="AA1778" s="3"/>
      <c r="AB1778" s="3"/>
      <c r="AC1778" s="3"/>
      <c r="AD1778" s="3"/>
      <c r="AE1778" s="3"/>
      <c r="AF1778"/>
      <c r="AG1778"/>
      <c r="AH1778"/>
      <c r="AI1778"/>
      <c r="AJ1778"/>
      <c r="AK1778"/>
      <c r="AL1778"/>
      <c r="AM1778"/>
      <c r="AN1778"/>
      <c r="AO1778"/>
      <c r="AP1778"/>
      <c r="BC1778" s="451"/>
    </row>
    <row r="1779" spans="1:55" hidden="1" x14ac:dyDescent="0.2">
      <c r="A1779" s="3"/>
      <c r="B1779" s="3"/>
      <c r="C1779" s="393"/>
      <c r="D1779" s="393"/>
      <c r="E1779" s="393"/>
      <c r="F1779" s="393"/>
      <c r="G1779" s="393"/>
      <c r="H1779" s="393"/>
      <c r="I1779" s="393"/>
      <c r="J1779" s="3"/>
      <c r="K1779" s="3"/>
      <c r="L1779" s="3"/>
      <c r="M1779" s="3"/>
      <c r="N1779" s="3"/>
      <c r="O1779" s="393"/>
      <c r="P1779" s="393"/>
      <c r="Q1779" s="3"/>
      <c r="R1779" s="3"/>
      <c r="S1779" s="3"/>
      <c r="T1779" s="3"/>
      <c r="U1779" s="3"/>
      <c r="V1779" s="3"/>
      <c r="W1779"/>
      <c r="X1779"/>
      <c r="Y1779" s="451"/>
      <c r="Z1779" s="393"/>
      <c r="AA1779" s="3"/>
      <c r="AB1779" s="3"/>
      <c r="AC1779" s="3"/>
      <c r="AD1779" s="3"/>
      <c r="AE1779" s="3"/>
      <c r="AF1779"/>
      <c r="AG1779"/>
      <c r="AH1779"/>
      <c r="AI1779"/>
      <c r="AJ1779"/>
      <c r="AK1779"/>
      <c r="AL1779"/>
      <c r="AM1779"/>
      <c r="AN1779"/>
      <c r="AO1779"/>
      <c r="AP1779"/>
      <c r="BC1779" s="451"/>
    </row>
    <row r="1780" spans="1:55" hidden="1" x14ac:dyDescent="0.2">
      <c r="A1780" s="3"/>
      <c r="B1780" s="3"/>
      <c r="C1780" s="393"/>
      <c r="D1780" s="393"/>
      <c r="E1780" s="393"/>
      <c r="F1780" s="393"/>
      <c r="G1780" s="393"/>
      <c r="H1780" s="393"/>
      <c r="I1780" s="393"/>
      <c r="J1780" s="3"/>
      <c r="K1780" s="3"/>
      <c r="L1780" s="3"/>
      <c r="M1780" s="3"/>
      <c r="N1780" s="3"/>
      <c r="O1780" s="393"/>
      <c r="P1780" s="393"/>
      <c r="Q1780" s="3"/>
      <c r="R1780" s="3"/>
      <c r="S1780" s="3"/>
      <c r="T1780" s="3"/>
      <c r="U1780" s="3"/>
      <c r="V1780" s="3"/>
      <c r="W1780"/>
      <c r="X1780"/>
      <c r="Y1780" s="451"/>
      <c r="Z1780" s="393"/>
      <c r="AA1780" s="3"/>
      <c r="AB1780" s="3"/>
      <c r="AC1780" s="3"/>
      <c r="AD1780" s="3"/>
      <c r="AE1780" s="3"/>
      <c r="AF1780"/>
      <c r="AG1780"/>
      <c r="AH1780"/>
      <c r="AI1780"/>
      <c r="AJ1780"/>
      <c r="AK1780"/>
      <c r="AL1780"/>
      <c r="AM1780"/>
      <c r="AN1780"/>
      <c r="AO1780"/>
      <c r="AP1780"/>
      <c r="BC1780" s="451"/>
    </row>
    <row r="1781" spans="1:55" hidden="1" x14ac:dyDescent="0.2">
      <c r="A1781" s="3"/>
      <c r="B1781" s="3"/>
      <c r="C1781" s="393"/>
      <c r="D1781" s="393"/>
      <c r="E1781" s="393"/>
      <c r="F1781" s="393"/>
      <c r="G1781" s="393"/>
      <c r="H1781" s="393"/>
      <c r="I1781" s="393"/>
      <c r="J1781" s="3"/>
      <c r="K1781" s="3"/>
      <c r="L1781" s="3"/>
      <c r="M1781" s="3"/>
      <c r="N1781" s="3"/>
      <c r="O1781" s="393"/>
      <c r="P1781" s="393"/>
      <c r="Q1781" s="3"/>
      <c r="R1781" s="3"/>
      <c r="S1781" s="3"/>
      <c r="T1781" s="3"/>
      <c r="U1781" s="3"/>
      <c r="V1781" s="3"/>
      <c r="W1781"/>
      <c r="X1781"/>
      <c r="Y1781" s="451"/>
      <c r="Z1781" s="393"/>
      <c r="AA1781" s="3"/>
      <c r="AB1781" s="3"/>
      <c r="AC1781" s="3"/>
      <c r="AD1781" s="3"/>
      <c r="AE1781" s="3"/>
      <c r="AF1781"/>
      <c r="AG1781"/>
      <c r="AH1781"/>
      <c r="AI1781"/>
      <c r="AJ1781"/>
      <c r="AK1781"/>
      <c r="AL1781"/>
      <c r="AM1781"/>
      <c r="AN1781"/>
      <c r="AO1781"/>
      <c r="AP1781"/>
      <c r="BC1781" s="451"/>
    </row>
    <row r="1782" spans="1:55" hidden="1" x14ac:dyDescent="0.2">
      <c r="A1782" s="3"/>
      <c r="B1782" s="3"/>
      <c r="C1782" s="393"/>
      <c r="D1782" s="393"/>
      <c r="E1782" s="393"/>
      <c r="F1782" s="393"/>
      <c r="G1782" s="393"/>
      <c r="H1782" s="393"/>
      <c r="I1782" s="393"/>
      <c r="J1782" s="3"/>
      <c r="K1782" s="3"/>
      <c r="L1782" s="3"/>
      <c r="M1782" s="3"/>
      <c r="N1782" s="3"/>
      <c r="O1782" s="393"/>
      <c r="P1782" s="393"/>
      <c r="Q1782" s="3"/>
      <c r="R1782" s="3"/>
      <c r="S1782" s="3"/>
      <c r="T1782" s="3"/>
      <c r="U1782" s="3"/>
      <c r="V1782" s="3"/>
      <c r="W1782"/>
      <c r="X1782"/>
      <c r="Y1782" s="451"/>
      <c r="Z1782" s="393"/>
      <c r="AA1782" s="3"/>
      <c r="AB1782" s="3"/>
      <c r="AC1782" s="3"/>
      <c r="AD1782" s="3"/>
      <c r="AE1782" s="3"/>
      <c r="AF1782"/>
      <c r="AG1782"/>
      <c r="AH1782"/>
      <c r="AI1782"/>
      <c r="AJ1782"/>
      <c r="AK1782"/>
      <c r="AL1782"/>
      <c r="AM1782"/>
      <c r="AN1782"/>
      <c r="AO1782"/>
      <c r="AP1782"/>
      <c r="BC1782" s="451"/>
    </row>
    <row r="1783" spans="1:55" hidden="1" x14ac:dyDescent="0.2">
      <c r="A1783" s="3"/>
      <c r="B1783" s="3"/>
      <c r="C1783" s="393"/>
      <c r="D1783" s="393"/>
      <c r="E1783" s="393"/>
      <c r="F1783" s="393"/>
      <c r="G1783" s="393"/>
      <c r="H1783" s="393"/>
      <c r="I1783" s="393"/>
      <c r="J1783" s="3"/>
      <c r="K1783" s="3"/>
      <c r="L1783" s="3"/>
      <c r="M1783" s="3"/>
      <c r="N1783" s="3"/>
      <c r="O1783" s="393"/>
      <c r="P1783" s="393"/>
      <c r="Q1783" s="3"/>
      <c r="R1783" s="3"/>
      <c r="S1783" s="3"/>
      <c r="T1783" s="3"/>
      <c r="U1783" s="3"/>
      <c r="V1783" s="3"/>
      <c r="W1783"/>
      <c r="X1783"/>
      <c r="Y1783" s="451"/>
      <c r="Z1783" s="393"/>
      <c r="AA1783" s="3"/>
      <c r="AB1783" s="3"/>
      <c r="AC1783" s="3"/>
      <c r="AD1783" s="3"/>
      <c r="AE1783" s="3"/>
      <c r="AF1783"/>
      <c r="AG1783"/>
      <c r="AH1783"/>
      <c r="AI1783"/>
      <c r="AJ1783"/>
      <c r="AK1783"/>
      <c r="AL1783"/>
      <c r="AM1783"/>
      <c r="AN1783"/>
      <c r="AO1783"/>
      <c r="AP1783"/>
      <c r="BC1783" s="451"/>
    </row>
    <row r="1784" spans="1:55" hidden="1" x14ac:dyDescent="0.2">
      <c r="A1784" s="3"/>
      <c r="B1784" s="3"/>
      <c r="C1784" s="393"/>
      <c r="D1784" s="393"/>
      <c r="E1784" s="393"/>
      <c r="F1784" s="393"/>
      <c r="G1784" s="393"/>
      <c r="H1784" s="393"/>
      <c r="I1784" s="393"/>
      <c r="J1784" s="3"/>
      <c r="K1784" s="3"/>
      <c r="L1784" s="3"/>
      <c r="M1784" s="3"/>
      <c r="N1784" s="3"/>
      <c r="O1784" s="393"/>
      <c r="P1784" s="393"/>
      <c r="Q1784" s="3"/>
      <c r="R1784" s="3"/>
      <c r="S1784" s="3"/>
      <c r="T1784" s="3"/>
      <c r="U1784" s="3"/>
      <c r="V1784" s="3"/>
      <c r="W1784"/>
      <c r="X1784"/>
      <c r="Y1784" s="451"/>
      <c r="Z1784" s="393"/>
      <c r="AA1784" s="3"/>
      <c r="AB1784" s="3"/>
      <c r="AC1784" s="3"/>
      <c r="AD1784" s="3"/>
      <c r="AE1784" s="3"/>
      <c r="AF1784"/>
      <c r="AG1784"/>
      <c r="AH1784"/>
      <c r="AI1784"/>
      <c r="AJ1784"/>
      <c r="AK1784"/>
      <c r="AL1784"/>
      <c r="AM1784"/>
      <c r="AN1784"/>
      <c r="AO1784"/>
      <c r="AP1784"/>
      <c r="BC1784" s="451"/>
    </row>
    <row r="1785" spans="1:55" hidden="1" x14ac:dyDescent="0.2">
      <c r="A1785" s="3"/>
      <c r="B1785" s="3"/>
      <c r="C1785" s="393"/>
      <c r="D1785" s="393"/>
      <c r="E1785" s="393"/>
      <c r="F1785" s="393"/>
      <c r="G1785" s="393"/>
      <c r="H1785" s="393"/>
      <c r="I1785" s="393"/>
      <c r="J1785" s="3"/>
      <c r="K1785" s="3"/>
      <c r="L1785" s="3"/>
      <c r="M1785" s="3"/>
      <c r="N1785" s="3"/>
      <c r="O1785" s="393"/>
      <c r="P1785" s="393"/>
      <c r="Q1785" s="3"/>
      <c r="R1785" s="3"/>
      <c r="S1785" s="3"/>
      <c r="T1785" s="3"/>
      <c r="U1785" s="3"/>
      <c r="V1785" s="3"/>
      <c r="W1785"/>
      <c r="X1785"/>
      <c r="Y1785" s="451"/>
      <c r="Z1785" s="393"/>
      <c r="AA1785" s="3"/>
      <c r="AB1785" s="3"/>
      <c r="AC1785" s="3"/>
      <c r="AD1785" s="3"/>
      <c r="AE1785" s="3"/>
      <c r="AF1785"/>
      <c r="AG1785"/>
      <c r="AH1785"/>
      <c r="AI1785"/>
      <c r="AJ1785"/>
      <c r="AK1785"/>
      <c r="AL1785"/>
      <c r="AM1785"/>
      <c r="AN1785"/>
      <c r="AO1785"/>
      <c r="AP1785"/>
      <c r="BC1785" s="451"/>
    </row>
    <row r="1786" spans="1:55" hidden="1" x14ac:dyDescent="0.2">
      <c r="A1786" s="3"/>
      <c r="B1786" s="3"/>
      <c r="C1786" s="393"/>
      <c r="D1786" s="393"/>
      <c r="E1786" s="393"/>
      <c r="F1786" s="393"/>
      <c r="G1786" s="393"/>
      <c r="H1786" s="393"/>
      <c r="I1786" s="393"/>
      <c r="J1786" s="3"/>
      <c r="K1786" s="3"/>
      <c r="L1786" s="3"/>
      <c r="M1786" s="3"/>
      <c r="N1786" s="3"/>
      <c r="O1786" s="393"/>
      <c r="P1786" s="393"/>
      <c r="Q1786" s="3"/>
      <c r="R1786" s="3"/>
      <c r="S1786" s="3"/>
      <c r="T1786" s="3"/>
      <c r="U1786" s="3"/>
      <c r="V1786" s="3"/>
      <c r="W1786"/>
      <c r="X1786"/>
      <c r="Y1786" s="451"/>
      <c r="Z1786" s="393"/>
      <c r="AA1786" s="3"/>
      <c r="AB1786" s="3"/>
      <c r="AC1786" s="3"/>
      <c r="AD1786" s="3"/>
      <c r="AE1786" s="3"/>
      <c r="AF1786"/>
      <c r="AG1786"/>
      <c r="AH1786"/>
      <c r="AI1786"/>
      <c r="AJ1786"/>
      <c r="AK1786"/>
      <c r="AL1786"/>
      <c r="AM1786"/>
      <c r="AN1786"/>
      <c r="AO1786"/>
      <c r="AP1786"/>
      <c r="BC1786" s="451"/>
    </row>
    <row r="1787" spans="1:55" hidden="1" x14ac:dyDescent="0.2">
      <c r="A1787" s="3"/>
      <c r="B1787" s="3"/>
      <c r="C1787" s="393"/>
      <c r="D1787" s="393"/>
      <c r="E1787" s="393"/>
      <c r="F1787" s="393"/>
      <c r="G1787" s="393"/>
      <c r="H1787" s="393"/>
      <c r="I1787" s="393"/>
      <c r="J1787" s="3"/>
      <c r="K1787" s="3"/>
      <c r="L1787" s="3"/>
      <c r="M1787" s="3"/>
      <c r="N1787" s="3"/>
      <c r="O1787" s="393"/>
      <c r="P1787" s="393"/>
      <c r="Q1787" s="3"/>
      <c r="R1787" s="3"/>
      <c r="S1787" s="3"/>
      <c r="T1787" s="3"/>
      <c r="U1787" s="3"/>
      <c r="V1787" s="3"/>
      <c r="W1787"/>
      <c r="X1787"/>
      <c r="Y1787" s="451"/>
      <c r="Z1787" s="393"/>
      <c r="AA1787" s="3"/>
      <c r="AB1787" s="3"/>
      <c r="AC1787" s="3"/>
      <c r="AD1787" s="3"/>
      <c r="AE1787" s="3"/>
      <c r="AF1787"/>
      <c r="AG1787"/>
      <c r="AH1787"/>
      <c r="AI1787"/>
      <c r="AJ1787"/>
      <c r="AK1787"/>
      <c r="AL1787"/>
      <c r="AM1787"/>
      <c r="AN1787"/>
      <c r="AO1787"/>
      <c r="AP1787"/>
      <c r="BC1787" s="451"/>
    </row>
    <row r="1788" spans="1:55" hidden="1" x14ac:dyDescent="0.2">
      <c r="A1788" s="3"/>
      <c r="B1788" s="3"/>
      <c r="C1788" s="393"/>
      <c r="D1788" s="393"/>
      <c r="E1788" s="393"/>
      <c r="F1788" s="393"/>
      <c r="G1788" s="393"/>
      <c r="H1788" s="393"/>
      <c r="I1788" s="393"/>
      <c r="J1788" s="3"/>
      <c r="K1788" s="3"/>
      <c r="L1788" s="3"/>
      <c r="M1788" s="3"/>
      <c r="N1788" s="3"/>
      <c r="O1788" s="393"/>
      <c r="P1788" s="393"/>
      <c r="Q1788" s="3"/>
      <c r="R1788" s="3"/>
      <c r="S1788" s="3"/>
      <c r="T1788" s="3"/>
      <c r="U1788" s="3"/>
      <c r="V1788" s="3"/>
      <c r="W1788"/>
      <c r="X1788"/>
      <c r="Y1788" s="451"/>
      <c r="Z1788" s="393"/>
      <c r="AA1788" s="3"/>
      <c r="AB1788" s="3"/>
      <c r="AC1788" s="3"/>
      <c r="AD1788" s="3"/>
      <c r="AE1788" s="3"/>
      <c r="AF1788"/>
      <c r="AG1788"/>
      <c r="AH1788"/>
      <c r="AI1788"/>
      <c r="AJ1788"/>
      <c r="AK1788"/>
      <c r="AL1788"/>
      <c r="AM1788"/>
      <c r="AN1788"/>
      <c r="AO1788"/>
      <c r="AP1788"/>
      <c r="BC1788" s="451"/>
    </row>
    <row r="1789" spans="1:55" hidden="1" x14ac:dyDescent="0.2">
      <c r="A1789" s="3"/>
      <c r="B1789" s="3"/>
      <c r="C1789" s="393"/>
      <c r="D1789" s="393"/>
      <c r="E1789" s="393"/>
      <c r="F1789" s="393"/>
      <c r="G1789" s="393"/>
      <c r="H1789" s="393"/>
      <c r="I1789" s="393"/>
      <c r="J1789" s="3"/>
      <c r="K1789" s="3"/>
      <c r="L1789" s="3"/>
      <c r="M1789" s="3"/>
      <c r="N1789" s="3"/>
      <c r="O1789" s="393"/>
      <c r="P1789" s="393"/>
      <c r="Q1789" s="3"/>
      <c r="R1789" s="3"/>
      <c r="S1789" s="3"/>
      <c r="T1789" s="3"/>
      <c r="U1789" s="3"/>
      <c r="V1789" s="3"/>
      <c r="W1789"/>
      <c r="X1789"/>
      <c r="Y1789" s="451"/>
      <c r="Z1789" s="393"/>
      <c r="AA1789" s="3"/>
      <c r="AB1789" s="3"/>
      <c r="AC1789" s="3"/>
      <c r="AD1789" s="3"/>
      <c r="AE1789" s="3"/>
      <c r="AF1789"/>
      <c r="AG1789"/>
      <c r="AH1789"/>
      <c r="AI1789"/>
      <c r="AJ1789"/>
      <c r="AK1789"/>
      <c r="AL1789"/>
      <c r="AM1789"/>
      <c r="AN1789"/>
      <c r="AO1789"/>
      <c r="AP1789"/>
      <c r="BC1789" s="451"/>
    </row>
    <row r="1790" spans="1:55" hidden="1" x14ac:dyDescent="0.2">
      <c r="A1790" s="3"/>
      <c r="B1790" s="3"/>
      <c r="C1790" s="393"/>
      <c r="D1790" s="393"/>
      <c r="E1790" s="393"/>
      <c r="F1790" s="393"/>
      <c r="G1790" s="393"/>
      <c r="H1790" s="393"/>
      <c r="I1790" s="393"/>
      <c r="J1790" s="3"/>
      <c r="K1790" s="3"/>
      <c r="L1790" s="3"/>
      <c r="M1790" s="3"/>
      <c r="N1790" s="3"/>
      <c r="O1790" s="393"/>
      <c r="P1790" s="393"/>
      <c r="Q1790" s="3"/>
      <c r="R1790" s="3"/>
      <c r="S1790" s="3"/>
      <c r="T1790" s="3"/>
      <c r="U1790" s="3"/>
      <c r="V1790" s="3"/>
      <c r="W1790"/>
      <c r="X1790"/>
      <c r="Y1790" s="451"/>
      <c r="Z1790" s="393"/>
      <c r="AA1790" s="3"/>
      <c r="AB1790" s="3"/>
      <c r="AC1790" s="3"/>
      <c r="AD1790" s="3"/>
      <c r="AE1790" s="3"/>
      <c r="AF1790"/>
      <c r="AG1790"/>
      <c r="AH1790"/>
      <c r="AI1790"/>
      <c r="AJ1790"/>
      <c r="AK1790"/>
      <c r="AL1790"/>
      <c r="AM1790"/>
      <c r="AN1790"/>
      <c r="AO1790"/>
      <c r="AP1790"/>
      <c r="BC1790" s="451"/>
    </row>
    <row r="1791" spans="1:55" hidden="1" x14ac:dyDescent="0.2">
      <c r="A1791" s="3"/>
      <c r="B1791" s="3"/>
      <c r="C1791" s="393"/>
      <c r="D1791" s="393"/>
      <c r="E1791" s="393"/>
      <c r="F1791" s="393"/>
      <c r="G1791" s="393"/>
      <c r="H1791" s="393"/>
      <c r="I1791" s="393"/>
      <c r="J1791" s="3"/>
      <c r="K1791" s="3"/>
      <c r="L1791" s="3"/>
      <c r="M1791" s="3"/>
      <c r="N1791" s="3"/>
      <c r="O1791" s="393"/>
      <c r="P1791" s="393"/>
      <c r="Q1791" s="3"/>
      <c r="R1791" s="3"/>
      <c r="S1791" s="3"/>
      <c r="T1791" s="3"/>
      <c r="U1791" s="3"/>
      <c r="V1791" s="3"/>
      <c r="W1791"/>
      <c r="X1791"/>
      <c r="Y1791" s="451"/>
      <c r="Z1791" s="393"/>
      <c r="AA1791" s="3"/>
      <c r="AB1791" s="3"/>
      <c r="AC1791" s="3"/>
      <c r="AD1791" s="3"/>
      <c r="AE1791" s="3"/>
      <c r="AF1791"/>
      <c r="AG1791"/>
      <c r="AH1791"/>
      <c r="AI1791"/>
      <c r="AJ1791"/>
      <c r="AK1791"/>
      <c r="AL1791"/>
      <c r="AM1791"/>
      <c r="AN1791"/>
      <c r="AO1791"/>
      <c r="AP1791"/>
      <c r="BC1791" s="451"/>
    </row>
    <row r="1792" spans="1:55" hidden="1" x14ac:dyDescent="0.2">
      <c r="A1792" s="3"/>
      <c r="B1792" s="3"/>
      <c r="C1792" s="393"/>
      <c r="D1792" s="393"/>
      <c r="E1792" s="393"/>
      <c r="F1792" s="393"/>
      <c r="G1792" s="393"/>
      <c r="H1792" s="393"/>
      <c r="I1792" s="393"/>
      <c r="J1792" s="3"/>
      <c r="K1792" s="3"/>
      <c r="L1792" s="3"/>
      <c r="M1792" s="3"/>
      <c r="N1792" s="3"/>
      <c r="O1792" s="393"/>
      <c r="P1792" s="393"/>
      <c r="Q1792" s="3"/>
      <c r="R1792" s="3"/>
      <c r="S1792" s="3"/>
      <c r="T1792" s="3"/>
      <c r="U1792" s="3"/>
      <c r="V1792" s="3"/>
      <c r="W1792"/>
      <c r="X1792"/>
      <c r="Y1792" s="451"/>
      <c r="Z1792" s="393"/>
      <c r="AA1792" s="3"/>
      <c r="AB1792" s="3"/>
      <c r="AC1792" s="3"/>
      <c r="AD1792" s="3"/>
      <c r="AE1792" s="3"/>
      <c r="AF1792"/>
      <c r="AG1792"/>
      <c r="AH1792"/>
      <c r="AI1792"/>
      <c r="AJ1792"/>
      <c r="AK1792"/>
      <c r="AL1792"/>
      <c r="AM1792"/>
      <c r="AN1792"/>
      <c r="AO1792"/>
      <c r="AP1792"/>
      <c r="BC1792" s="451"/>
    </row>
    <row r="1793" spans="1:55" hidden="1" x14ac:dyDescent="0.2">
      <c r="A1793" s="3"/>
      <c r="B1793" s="3"/>
      <c r="C1793" s="393"/>
      <c r="D1793" s="393"/>
      <c r="E1793" s="393"/>
      <c r="F1793" s="393"/>
      <c r="G1793" s="393"/>
      <c r="H1793" s="393"/>
      <c r="I1793" s="393"/>
      <c r="J1793" s="3"/>
      <c r="K1793" s="3"/>
      <c r="L1793" s="3"/>
      <c r="M1793" s="3"/>
      <c r="N1793" s="3"/>
      <c r="O1793" s="393"/>
      <c r="P1793" s="393"/>
      <c r="Q1793" s="3"/>
      <c r="R1793" s="3"/>
      <c r="S1793" s="3"/>
      <c r="T1793" s="3"/>
      <c r="U1793" s="3"/>
      <c r="V1793" s="3"/>
      <c r="W1793"/>
      <c r="X1793"/>
      <c r="Y1793" s="451"/>
      <c r="Z1793" s="393"/>
      <c r="AA1793" s="3"/>
      <c r="AB1793" s="3"/>
      <c r="AC1793" s="3"/>
      <c r="AD1793" s="3"/>
      <c r="AE1793" s="3"/>
      <c r="AF1793"/>
      <c r="AG1793"/>
      <c r="AH1793"/>
      <c r="AI1793"/>
      <c r="AJ1793"/>
      <c r="AK1793"/>
      <c r="AL1793"/>
      <c r="AM1793"/>
      <c r="AN1793"/>
      <c r="AO1793"/>
      <c r="AP1793"/>
      <c r="BC1793" s="451"/>
    </row>
    <row r="1794" spans="1:55" hidden="1" x14ac:dyDescent="0.2">
      <c r="A1794" s="3"/>
      <c r="B1794" s="3"/>
      <c r="C1794" s="393"/>
      <c r="D1794" s="393"/>
      <c r="E1794" s="393"/>
      <c r="F1794" s="393"/>
      <c r="G1794" s="393"/>
      <c r="H1794" s="393"/>
      <c r="I1794" s="393"/>
      <c r="J1794" s="3"/>
      <c r="K1794" s="3"/>
      <c r="L1794" s="3"/>
      <c r="M1794" s="3"/>
      <c r="N1794" s="3"/>
      <c r="O1794" s="393"/>
      <c r="P1794" s="393"/>
      <c r="Q1794" s="3"/>
      <c r="R1794" s="3"/>
      <c r="S1794" s="3"/>
      <c r="T1794" s="3"/>
      <c r="U1794" s="3"/>
      <c r="V1794" s="3"/>
      <c r="W1794"/>
      <c r="X1794"/>
      <c r="Y1794" s="451"/>
      <c r="Z1794" s="393"/>
      <c r="AA1794" s="3"/>
      <c r="AB1794" s="3"/>
      <c r="AC1794" s="3"/>
      <c r="AD1794" s="3"/>
      <c r="AE1794" s="3"/>
      <c r="AF1794"/>
      <c r="AG1794"/>
      <c r="AH1794"/>
      <c r="AI1794"/>
      <c r="AJ1794"/>
      <c r="AK1794"/>
      <c r="AL1794"/>
      <c r="AM1794"/>
      <c r="AN1794"/>
      <c r="AO1794"/>
      <c r="AP1794"/>
      <c r="BC1794" s="451"/>
    </row>
    <row r="1795" spans="1:55" hidden="1" x14ac:dyDescent="0.2">
      <c r="A1795" s="3"/>
      <c r="B1795" s="3"/>
      <c r="C1795" s="393"/>
      <c r="D1795" s="393"/>
      <c r="E1795" s="393"/>
      <c r="F1795" s="393"/>
      <c r="G1795" s="393"/>
      <c r="H1795" s="393"/>
      <c r="I1795" s="393"/>
      <c r="J1795" s="3"/>
      <c r="K1795" s="3"/>
      <c r="L1795" s="3"/>
      <c r="M1795" s="3"/>
      <c r="N1795" s="3"/>
      <c r="O1795" s="393"/>
      <c r="P1795" s="393"/>
      <c r="Q1795" s="3"/>
      <c r="R1795" s="3"/>
      <c r="S1795" s="3"/>
      <c r="T1795" s="3"/>
      <c r="U1795" s="3"/>
      <c r="V1795" s="3"/>
      <c r="W1795"/>
      <c r="X1795"/>
      <c r="Y1795" s="451"/>
      <c r="Z1795" s="393"/>
      <c r="AA1795" s="3"/>
      <c r="AB1795" s="3"/>
      <c r="AC1795" s="3"/>
      <c r="AD1795" s="3"/>
      <c r="AE1795" s="3"/>
      <c r="AF1795"/>
      <c r="AG1795"/>
      <c r="AH1795"/>
      <c r="AI1795"/>
      <c r="AJ1795"/>
      <c r="AK1795"/>
      <c r="AL1795"/>
      <c r="AM1795"/>
      <c r="AN1795"/>
      <c r="AO1795"/>
      <c r="AP1795"/>
      <c r="BC1795" s="451"/>
    </row>
    <row r="1796" spans="1:55" hidden="1" x14ac:dyDescent="0.2">
      <c r="A1796" s="3"/>
      <c r="B1796" s="3"/>
      <c r="C1796" s="393"/>
      <c r="D1796" s="393"/>
      <c r="E1796" s="393"/>
      <c r="F1796" s="393"/>
      <c r="G1796" s="393"/>
      <c r="H1796" s="393"/>
      <c r="I1796" s="393"/>
      <c r="J1796" s="3"/>
      <c r="K1796" s="3"/>
      <c r="L1796" s="3"/>
      <c r="M1796" s="3"/>
      <c r="N1796" s="3"/>
      <c r="O1796" s="393"/>
      <c r="P1796" s="393"/>
      <c r="Q1796" s="3"/>
      <c r="R1796" s="3"/>
      <c r="S1796" s="3"/>
      <c r="T1796" s="3"/>
      <c r="U1796" s="3"/>
      <c r="V1796" s="3"/>
      <c r="W1796"/>
      <c r="X1796"/>
      <c r="Y1796" s="451"/>
      <c r="Z1796" s="393"/>
      <c r="AA1796" s="3"/>
      <c r="AB1796" s="3"/>
      <c r="AC1796" s="3"/>
      <c r="AD1796" s="3"/>
      <c r="AE1796" s="3"/>
      <c r="AF1796"/>
      <c r="AG1796"/>
      <c r="AH1796"/>
      <c r="AI1796"/>
      <c r="AJ1796"/>
      <c r="AK1796"/>
      <c r="AL1796"/>
      <c r="AM1796"/>
      <c r="AN1796"/>
      <c r="AO1796"/>
      <c r="AP1796"/>
      <c r="BC1796" s="451"/>
    </row>
    <row r="1797" spans="1:55" hidden="1" x14ac:dyDescent="0.2">
      <c r="A1797" s="3"/>
      <c r="B1797" s="3"/>
      <c r="C1797" s="393"/>
      <c r="D1797" s="393"/>
      <c r="E1797" s="393"/>
      <c r="F1797" s="393"/>
      <c r="G1797" s="393"/>
      <c r="H1797" s="393"/>
      <c r="I1797" s="393"/>
      <c r="J1797" s="3"/>
      <c r="K1797" s="3"/>
      <c r="L1797" s="3"/>
      <c r="M1797" s="3"/>
      <c r="N1797" s="3"/>
      <c r="O1797" s="393"/>
      <c r="P1797" s="393"/>
      <c r="Q1797" s="3"/>
      <c r="R1797" s="3"/>
      <c r="S1797" s="3"/>
      <c r="T1797" s="3"/>
      <c r="U1797" s="3"/>
      <c r="V1797" s="3"/>
      <c r="W1797"/>
      <c r="X1797"/>
      <c r="Y1797" s="451"/>
      <c r="Z1797" s="393"/>
      <c r="AA1797" s="3"/>
      <c r="AB1797" s="3"/>
      <c r="AC1797" s="3"/>
      <c r="AD1797" s="3"/>
      <c r="AE1797" s="3"/>
      <c r="AF1797"/>
      <c r="AG1797"/>
      <c r="AH1797"/>
      <c r="AI1797"/>
      <c r="AJ1797"/>
      <c r="AK1797"/>
      <c r="AL1797"/>
      <c r="AM1797"/>
      <c r="AN1797"/>
      <c r="AO1797"/>
      <c r="AP1797"/>
      <c r="BC1797" s="451"/>
    </row>
    <row r="1798" spans="1:55" hidden="1" x14ac:dyDescent="0.2">
      <c r="A1798" s="3"/>
      <c r="B1798" s="3"/>
      <c r="C1798" s="393"/>
      <c r="D1798" s="393"/>
      <c r="E1798" s="393"/>
      <c r="F1798" s="393"/>
      <c r="G1798" s="393"/>
      <c r="H1798" s="393"/>
      <c r="I1798" s="393"/>
      <c r="J1798" s="3"/>
      <c r="K1798" s="3"/>
      <c r="L1798" s="3"/>
      <c r="M1798" s="3"/>
      <c r="N1798" s="3"/>
      <c r="O1798" s="393"/>
      <c r="P1798" s="393"/>
      <c r="Q1798" s="3"/>
      <c r="R1798" s="3"/>
      <c r="S1798" s="3"/>
      <c r="T1798" s="3"/>
      <c r="U1798" s="3"/>
      <c r="V1798" s="3"/>
      <c r="W1798"/>
      <c r="X1798"/>
      <c r="Y1798" s="451"/>
      <c r="Z1798" s="393"/>
      <c r="AA1798" s="3"/>
      <c r="AB1798" s="3"/>
      <c r="AC1798" s="3"/>
      <c r="AD1798" s="3"/>
      <c r="AE1798" s="3"/>
      <c r="AF1798"/>
      <c r="AG1798"/>
      <c r="AH1798"/>
      <c r="AI1798"/>
      <c r="AJ1798"/>
      <c r="AK1798"/>
      <c r="AL1798"/>
      <c r="AM1798"/>
      <c r="AN1798"/>
      <c r="AO1798"/>
      <c r="AP1798"/>
      <c r="BC1798" s="451"/>
    </row>
    <row r="1799" spans="1:55" hidden="1" x14ac:dyDescent="0.2">
      <c r="A1799" s="3"/>
      <c r="B1799" s="3"/>
      <c r="C1799" s="393"/>
      <c r="D1799" s="393"/>
      <c r="E1799" s="393"/>
      <c r="F1799" s="393"/>
      <c r="G1799" s="393"/>
      <c r="H1799" s="393"/>
      <c r="I1799" s="393"/>
      <c r="J1799" s="3"/>
      <c r="K1799" s="3"/>
      <c r="L1799" s="3"/>
      <c r="M1799" s="3"/>
      <c r="N1799" s="3"/>
      <c r="O1799" s="393"/>
      <c r="P1799" s="393"/>
      <c r="Q1799" s="3"/>
      <c r="R1799" s="3"/>
      <c r="S1799" s="3"/>
      <c r="T1799" s="3"/>
      <c r="U1799" s="3"/>
      <c r="V1799" s="3"/>
      <c r="W1799"/>
      <c r="X1799"/>
      <c r="Y1799" s="451"/>
      <c r="Z1799" s="393"/>
      <c r="AA1799" s="3"/>
      <c r="AB1799" s="3"/>
      <c r="AC1799" s="3"/>
      <c r="AD1799" s="3"/>
      <c r="AE1799" s="3"/>
      <c r="AF1799"/>
      <c r="AG1799"/>
      <c r="AH1799"/>
      <c r="AI1799"/>
      <c r="AJ1799"/>
      <c r="AK1799"/>
      <c r="AL1799"/>
      <c r="AM1799"/>
      <c r="AN1799"/>
      <c r="AO1799"/>
      <c r="AP1799"/>
      <c r="BC1799" s="451"/>
    </row>
    <row r="1800" spans="1:55" hidden="1" x14ac:dyDescent="0.2">
      <c r="A1800" s="3"/>
      <c r="B1800" s="3"/>
      <c r="C1800" s="393"/>
      <c r="D1800" s="393"/>
      <c r="E1800" s="393"/>
      <c r="F1800" s="393"/>
      <c r="G1800" s="393"/>
      <c r="H1800" s="393"/>
      <c r="I1800" s="393"/>
      <c r="J1800" s="3"/>
      <c r="K1800" s="3"/>
      <c r="L1800" s="3"/>
      <c r="M1800" s="3"/>
      <c r="N1800" s="3"/>
      <c r="O1800" s="393"/>
      <c r="P1800" s="393"/>
      <c r="Q1800" s="3"/>
      <c r="R1800" s="3"/>
      <c r="S1800" s="3"/>
      <c r="T1800" s="3"/>
      <c r="U1800" s="3"/>
      <c r="V1800" s="3"/>
      <c r="W1800"/>
      <c r="X1800"/>
      <c r="Y1800" s="451"/>
      <c r="Z1800" s="393"/>
      <c r="AA1800" s="3"/>
      <c r="AB1800" s="3"/>
      <c r="AC1800" s="3"/>
      <c r="AD1800" s="3"/>
      <c r="AE1800" s="3"/>
      <c r="AF1800"/>
      <c r="AG1800"/>
      <c r="AH1800"/>
      <c r="AI1800"/>
      <c r="AJ1800"/>
      <c r="AK1800"/>
      <c r="AL1800"/>
      <c r="AM1800"/>
      <c r="AN1800"/>
      <c r="AO1800"/>
      <c r="AP1800"/>
      <c r="BC1800" s="451"/>
    </row>
    <row r="1801" spans="1:55" hidden="1" x14ac:dyDescent="0.2">
      <c r="A1801" s="3"/>
      <c r="B1801" s="3"/>
      <c r="C1801" s="393"/>
      <c r="D1801" s="393"/>
      <c r="E1801" s="393"/>
      <c r="F1801" s="393"/>
      <c r="G1801" s="393"/>
      <c r="H1801" s="393"/>
      <c r="I1801" s="393"/>
      <c r="J1801" s="3"/>
      <c r="K1801" s="3"/>
      <c r="L1801" s="3"/>
      <c r="M1801" s="3"/>
      <c r="N1801" s="3"/>
      <c r="O1801" s="393"/>
      <c r="P1801" s="393"/>
      <c r="Q1801" s="3"/>
      <c r="R1801" s="3"/>
      <c r="S1801" s="3"/>
      <c r="T1801" s="3"/>
      <c r="U1801" s="3"/>
      <c r="V1801" s="3"/>
      <c r="W1801"/>
      <c r="X1801"/>
      <c r="Y1801" s="451"/>
      <c r="Z1801" s="393"/>
      <c r="AA1801" s="3"/>
      <c r="AB1801" s="3"/>
      <c r="AC1801" s="3"/>
      <c r="AD1801" s="3"/>
      <c r="AE1801" s="3"/>
      <c r="AF1801"/>
      <c r="AG1801"/>
      <c r="AH1801"/>
      <c r="AI1801"/>
      <c r="AJ1801"/>
      <c r="AK1801"/>
      <c r="AL1801"/>
      <c r="AM1801"/>
      <c r="AN1801"/>
      <c r="AO1801"/>
      <c r="AP1801"/>
      <c r="BC1801" s="451"/>
    </row>
    <row r="1802" spans="1:55" hidden="1" x14ac:dyDescent="0.2">
      <c r="A1802" s="3"/>
      <c r="B1802" s="3"/>
      <c r="C1802" s="393"/>
      <c r="D1802" s="393"/>
      <c r="E1802" s="393"/>
      <c r="F1802" s="393"/>
      <c r="G1802" s="393"/>
      <c r="H1802" s="393"/>
      <c r="I1802" s="393"/>
      <c r="J1802" s="3"/>
      <c r="K1802" s="3"/>
      <c r="L1802" s="3"/>
      <c r="M1802" s="3"/>
      <c r="N1802" s="3"/>
      <c r="O1802" s="393"/>
      <c r="P1802" s="393"/>
      <c r="Q1802" s="3"/>
      <c r="R1802" s="3"/>
      <c r="S1802" s="3"/>
      <c r="T1802" s="3"/>
      <c r="U1802" s="3"/>
      <c r="V1802" s="3"/>
      <c r="W1802"/>
      <c r="X1802"/>
      <c r="Y1802" s="451"/>
      <c r="Z1802" s="393"/>
      <c r="AA1802" s="3"/>
      <c r="AB1802" s="3"/>
      <c r="AC1802" s="3"/>
      <c r="AD1802" s="3"/>
      <c r="AE1802" s="3"/>
      <c r="AF1802"/>
      <c r="AG1802"/>
      <c r="AH1802"/>
      <c r="AI1802"/>
      <c r="AJ1802"/>
      <c r="AK1802"/>
      <c r="AL1802"/>
      <c r="AM1802"/>
      <c r="AN1802"/>
      <c r="AO1802"/>
      <c r="AP1802"/>
      <c r="BC1802" s="451"/>
    </row>
    <row r="1803" spans="1:55" hidden="1" x14ac:dyDescent="0.2">
      <c r="A1803" s="3"/>
      <c r="B1803" s="3"/>
      <c r="C1803" s="393"/>
      <c r="D1803" s="393"/>
      <c r="E1803" s="393"/>
      <c r="F1803" s="393"/>
      <c r="G1803" s="393"/>
      <c r="H1803" s="393"/>
      <c r="I1803" s="393"/>
      <c r="J1803" s="3"/>
      <c r="K1803" s="3"/>
      <c r="L1803" s="3"/>
      <c r="M1803" s="3"/>
      <c r="N1803" s="3"/>
      <c r="O1803" s="393"/>
      <c r="P1803" s="393"/>
      <c r="Q1803" s="3"/>
      <c r="R1803" s="3"/>
      <c r="S1803" s="3"/>
      <c r="T1803" s="3"/>
      <c r="U1803" s="3"/>
      <c r="V1803" s="3"/>
      <c r="W1803"/>
      <c r="X1803"/>
      <c r="Y1803" s="451"/>
      <c r="Z1803" s="393"/>
      <c r="AA1803" s="3"/>
      <c r="AB1803" s="3"/>
      <c r="AC1803" s="3"/>
      <c r="AD1803" s="3"/>
      <c r="AE1803" s="3"/>
      <c r="AF1803"/>
      <c r="AG1803"/>
      <c r="AH1803"/>
      <c r="AI1803"/>
      <c r="AJ1803"/>
      <c r="AK1803"/>
      <c r="AL1803"/>
      <c r="AM1803"/>
      <c r="AN1803"/>
      <c r="AO1803"/>
      <c r="AP1803"/>
      <c r="BC1803" s="451"/>
    </row>
    <row r="1804" spans="1:55" hidden="1" x14ac:dyDescent="0.2">
      <c r="A1804" s="3"/>
      <c r="B1804" s="3"/>
      <c r="C1804" s="393"/>
      <c r="D1804" s="393"/>
      <c r="E1804" s="393"/>
      <c r="F1804" s="393"/>
      <c r="G1804" s="393"/>
      <c r="H1804" s="393"/>
      <c r="I1804" s="393"/>
      <c r="J1804" s="3"/>
      <c r="K1804" s="3"/>
      <c r="L1804" s="3"/>
      <c r="M1804" s="3"/>
      <c r="N1804" s="3"/>
      <c r="O1804" s="393"/>
      <c r="P1804" s="393"/>
      <c r="Q1804" s="3"/>
      <c r="R1804" s="3"/>
      <c r="S1804" s="3"/>
      <c r="T1804" s="3"/>
      <c r="U1804" s="3"/>
      <c r="V1804" s="3"/>
      <c r="W1804"/>
      <c r="X1804"/>
      <c r="Y1804" s="451"/>
      <c r="Z1804" s="393"/>
      <c r="AA1804" s="3"/>
      <c r="AB1804" s="3"/>
      <c r="AC1804" s="3"/>
      <c r="AD1804" s="3"/>
      <c r="AE1804" s="3"/>
      <c r="AF1804"/>
      <c r="AG1804"/>
      <c r="AH1804"/>
      <c r="AI1804"/>
      <c r="AJ1804"/>
      <c r="AK1804"/>
      <c r="AL1804"/>
      <c r="AM1804"/>
      <c r="AN1804"/>
      <c r="AO1804"/>
      <c r="AP1804"/>
      <c r="BC1804" s="451"/>
    </row>
    <row r="1805" spans="1:55" hidden="1" x14ac:dyDescent="0.2">
      <c r="A1805" s="3"/>
      <c r="B1805" s="3"/>
      <c r="C1805" s="393"/>
      <c r="D1805" s="393"/>
      <c r="E1805" s="393"/>
      <c r="F1805" s="393"/>
      <c r="G1805" s="393"/>
      <c r="H1805" s="393"/>
      <c r="I1805" s="393"/>
      <c r="J1805" s="3"/>
      <c r="K1805" s="3"/>
      <c r="L1805" s="3"/>
      <c r="M1805" s="3"/>
      <c r="N1805" s="3"/>
      <c r="O1805" s="393"/>
      <c r="P1805" s="393"/>
      <c r="Q1805" s="3"/>
      <c r="R1805" s="3"/>
      <c r="S1805" s="3"/>
      <c r="T1805" s="3"/>
      <c r="U1805" s="3"/>
      <c r="V1805" s="3"/>
      <c r="W1805"/>
      <c r="X1805"/>
      <c r="Y1805" s="451"/>
      <c r="Z1805" s="393"/>
      <c r="AA1805" s="3"/>
      <c r="AB1805" s="3"/>
      <c r="AC1805" s="3"/>
      <c r="AD1805" s="3"/>
      <c r="AE1805" s="3"/>
      <c r="AF1805"/>
      <c r="AG1805"/>
      <c r="AH1805"/>
      <c r="AI1805"/>
      <c r="AJ1805"/>
      <c r="AK1805"/>
      <c r="AL1805"/>
      <c r="AM1805"/>
      <c r="AN1805"/>
      <c r="AO1805"/>
      <c r="AP1805"/>
      <c r="BC1805" s="451"/>
    </row>
    <row r="1806" spans="1:55" hidden="1" x14ac:dyDescent="0.2">
      <c r="A1806" s="3"/>
      <c r="B1806" s="3"/>
      <c r="C1806" s="393"/>
      <c r="D1806" s="393"/>
      <c r="E1806" s="393"/>
      <c r="F1806" s="393"/>
      <c r="G1806" s="393"/>
      <c r="H1806" s="393"/>
      <c r="I1806" s="393"/>
      <c r="J1806" s="3"/>
      <c r="K1806" s="3"/>
      <c r="L1806" s="3"/>
      <c r="M1806" s="3"/>
      <c r="N1806" s="3"/>
      <c r="O1806" s="393"/>
      <c r="P1806" s="393"/>
      <c r="Q1806" s="3"/>
      <c r="R1806" s="3"/>
      <c r="S1806" s="3"/>
      <c r="T1806" s="3"/>
      <c r="U1806" s="3"/>
      <c r="V1806" s="3"/>
      <c r="W1806"/>
      <c r="X1806"/>
      <c r="Y1806" s="451"/>
      <c r="Z1806" s="393"/>
      <c r="AA1806" s="3"/>
      <c r="AB1806" s="3"/>
      <c r="AC1806" s="3"/>
      <c r="AD1806" s="3"/>
      <c r="AE1806" s="3"/>
      <c r="AF1806"/>
      <c r="AG1806"/>
      <c r="AH1806"/>
      <c r="AI1806"/>
      <c r="AJ1806"/>
      <c r="AK1806"/>
      <c r="AL1806"/>
      <c r="AM1806"/>
      <c r="AN1806"/>
      <c r="AO1806"/>
      <c r="AP1806"/>
      <c r="BC1806" s="451"/>
    </row>
    <row r="1807" spans="1:55" hidden="1" x14ac:dyDescent="0.2">
      <c r="A1807" s="3"/>
      <c r="B1807" s="3"/>
      <c r="C1807" s="393"/>
      <c r="D1807" s="393"/>
      <c r="E1807" s="393"/>
      <c r="F1807" s="393"/>
      <c r="G1807" s="393"/>
      <c r="H1807" s="393"/>
      <c r="I1807" s="393"/>
      <c r="J1807" s="3"/>
      <c r="K1807" s="3"/>
      <c r="L1807" s="3"/>
      <c r="M1807" s="3"/>
      <c r="N1807" s="3"/>
      <c r="O1807" s="393"/>
      <c r="P1807" s="393"/>
      <c r="Q1807" s="3"/>
      <c r="R1807" s="3"/>
      <c r="S1807" s="3"/>
      <c r="T1807" s="3"/>
      <c r="U1807" s="3"/>
      <c r="V1807" s="3"/>
      <c r="W1807"/>
      <c r="X1807"/>
      <c r="Y1807" s="451"/>
      <c r="Z1807" s="393"/>
      <c r="AA1807" s="3"/>
      <c r="AB1807" s="3"/>
      <c r="AC1807" s="3"/>
      <c r="AD1807" s="3"/>
      <c r="AE1807" s="3"/>
      <c r="AF1807"/>
      <c r="AG1807"/>
      <c r="AH1807"/>
      <c r="AI1807"/>
      <c r="AJ1807"/>
      <c r="AK1807"/>
      <c r="AL1807"/>
      <c r="AM1807"/>
      <c r="AN1807"/>
      <c r="AO1807"/>
      <c r="AP1807"/>
      <c r="BC1807" s="451"/>
    </row>
    <row r="1808" spans="1:55" hidden="1" x14ac:dyDescent="0.2">
      <c r="A1808" s="3"/>
      <c r="B1808" s="3"/>
      <c r="C1808" s="393"/>
      <c r="D1808" s="393"/>
      <c r="E1808" s="393"/>
      <c r="F1808" s="393"/>
      <c r="G1808" s="393"/>
      <c r="H1808" s="393"/>
      <c r="I1808" s="393"/>
      <c r="J1808" s="3"/>
      <c r="K1808" s="3"/>
      <c r="L1808" s="3"/>
      <c r="M1808" s="3"/>
      <c r="N1808" s="3"/>
      <c r="O1808" s="393"/>
      <c r="P1808" s="393"/>
      <c r="Q1808" s="3"/>
      <c r="R1808" s="3"/>
      <c r="S1808" s="3"/>
      <c r="T1808" s="3"/>
      <c r="U1808" s="3"/>
      <c r="V1808" s="3"/>
      <c r="W1808"/>
      <c r="X1808"/>
      <c r="Y1808" s="451"/>
      <c r="Z1808" s="393"/>
      <c r="AA1808" s="3"/>
      <c r="AB1808" s="3"/>
      <c r="AC1808" s="3"/>
      <c r="AD1808" s="3"/>
      <c r="AE1808" s="3"/>
      <c r="AF1808"/>
      <c r="AG1808"/>
      <c r="AH1808"/>
      <c r="AI1808"/>
      <c r="AJ1808"/>
      <c r="AK1808"/>
      <c r="AL1808"/>
      <c r="AM1808"/>
      <c r="AN1808"/>
      <c r="AO1808"/>
      <c r="AP1808"/>
      <c r="BC1808" s="451"/>
    </row>
    <row r="1809" spans="1:55" hidden="1" x14ac:dyDescent="0.2">
      <c r="A1809" s="3"/>
      <c r="B1809" s="3"/>
      <c r="C1809" s="393"/>
      <c r="D1809" s="393"/>
      <c r="E1809" s="393"/>
      <c r="F1809" s="393"/>
      <c r="G1809" s="393"/>
      <c r="H1809" s="393"/>
      <c r="I1809" s="393"/>
      <c r="J1809" s="3"/>
      <c r="K1809" s="3"/>
      <c r="L1809" s="3"/>
      <c r="M1809" s="3"/>
      <c r="N1809" s="3"/>
      <c r="O1809" s="393"/>
      <c r="P1809" s="393"/>
      <c r="Q1809" s="3"/>
      <c r="R1809" s="3"/>
      <c r="S1809" s="3"/>
      <c r="T1809" s="3"/>
      <c r="U1809" s="3"/>
      <c r="V1809" s="3"/>
      <c r="W1809"/>
      <c r="X1809"/>
      <c r="Y1809" s="451"/>
      <c r="Z1809" s="393"/>
      <c r="AA1809" s="3"/>
      <c r="AB1809" s="3"/>
      <c r="AC1809" s="3"/>
      <c r="AD1809" s="3"/>
      <c r="AE1809" s="3"/>
      <c r="AF1809"/>
      <c r="AG1809"/>
      <c r="AH1809"/>
      <c r="AI1809"/>
      <c r="AJ1809"/>
      <c r="AK1809"/>
      <c r="AL1809"/>
      <c r="AM1809"/>
      <c r="AN1809"/>
      <c r="AO1809"/>
      <c r="AP1809"/>
      <c r="BC1809" s="451"/>
    </row>
    <row r="1810" spans="1:55" hidden="1" x14ac:dyDescent="0.2">
      <c r="A1810" s="3"/>
      <c r="B1810" s="3"/>
      <c r="C1810" s="393"/>
      <c r="D1810" s="393"/>
      <c r="E1810" s="393"/>
      <c r="F1810" s="393"/>
      <c r="G1810" s="393"/>
      <c r="H1810" s="393"/>
      <c r="I1810" s="393"/>
      <c r="J1810" s="3"/>
      <c r="K1810" s="3"/>
      <c r="L1810" s="3"/>
      <c r="M1810" s="3"/>
      <c r="N1810" s="3"/>
      <c r="O1810" s="393"/>
      <c r="P1810" s="393"/>
      <c r="Q1810" s="3"/>
      <c r="R1810" s="3"/>
      <c r="S1810" s="3"/>
      <c r="T1810" s="3"/>
      <c r="U1810" s="3"/>
      <c r="V1810" s="3"/>
      <c r="W1810"/>
      <c r="X1810"/>
      <c r="Y1810" s="451"/>
      <c r="Z1810" s="393"/>
      <c r="AA1810" s="3"/>
      <c r="AB1810" s="3"/>
      <c r="AC1810" s="3"/>
      <c r="AD1810" s="3"/>
      <c r="AE1810" s="3"/>
      <c r="AF1810"/>
      <c r="AG1810"/>
      <c r="AH1810"/>
      <c r="AI1810"/>
      <c r="AJ1810"/>
      <c r="AK1810"/>
      <c r="AL1810"/>
      <c r="AM1810"/>
      <c r="AN1810"/>
      <c r="AO1810"/>
      <c r="AP1810"/>
      <c r="BC1810" s="451"/>
    </row>
    <row r="1811" spans="1:55" hidden="1" x14ac:dyDescent="0.2">
      <c r="A1811" s="3"/>
      <c r="B1811" s="3"/>
      <c r="C1811" s="393"/>
      <c r="D1811" s="393"/>
      <c r="E1811" s="393"/>
      <c r="F1811" s="393"/>
      <c r="G1811" s="393"/>
      <c r="H1811" s="393"/>
      <c r="I1811" s="393"/>
      <c r="J1811" s="3"/>
      <c r="K1811" s="3"/>
      <c r="L1811" s="3"/>
      <c r="M1811" s="3"/>
      <c r="N1811" s="3"/>
      <c r="O1811" s="393"/>
      <c r="P1811" s="393"/>
      <c r="Q1811" s="3"/>
      <c r="R1811" s="3"/>
      <c r="S1811" s="3"/>
      <c r="T1811" s="3"/>
      <c r="U1811" s="3"/>
      <c r="V1811" s="3"/>
      <c r="W1811"/>
      <c r="X1811"/>
      <c r="Y1811" s="451"/>
      <c r="Z1811" s="393"/>
      <c r="AA1811" s="3"/>
      <c r="AB1811" s="3"/>
      <c r="AC1811" s="3"/>
      <c r="AD1811" s="3"/>
      <c r="AE1811" s="3"/>
      <c r="AF1811"/>
      <c r="AG1811"/>
      <c r="AH1811"/>
      <c r="AI1811"/>
      <c r="AJ1811"/>
      <c r="AK1811"/>
      <c r="AL1811"/>
      <c r="AM1811"/>
      <c r="AN1811"/>
      <c r="AO1811"/>
      <c r="AP1811"/>
      <c r="BC1811" s="451"/>
    </row>
    <row r="1812" spans="1:55" hidden="1" x14ac:dyDescent="0.2">
      <c r="A1812" s="3"/>
      <c r="B1812" s="3"/>
      <c r="C1812" s="393"/>
      <c r="D1812" s="393"/>
      <c r="E1812" s="393"/>
      <c r="F1812" s="393"/>
      <c r="G1812" s="393"/>
      <c r="H1812" s="393"/>
      <c r="I1812" s="393"/>
      <c r="J1812" s="3"/>
      <c r="K1812" s="3"/>
      <c r="L1812" s="3"/>
      <c r="M1812" s="3"/>
      <c r="N1812" s="3"/>
      <c r="O1812" s="393"/>
      <c r="P1812" s="393"/>
      <c r="Q1812" s="3"/>
      <c r="R1812" s="3"/>
      <c r="S1812" s="3"/>
      <c r="T1812" s="3"/>
      <c r="U1812" s="3"/>
      <c r="V1812" s="3"/>
      <c r="W1812"/>
      <c r="X1812"/>
      <c r="Y1812" s="451"/>
      <c r="Z1812" s="393"/>
      <c r="AA1812" s="3"/>
      <c r="AB1812" s="3"/>
      <c r="AC1812" s="3"/>
      <c r="AD1812" s="3"/>
      <c r="AE1812" s="3"/>
      <c r="AF1812"/>
      <c r="AG1812"/>
      <c r="AH1812"/>
      <c r="AI1812"/>
      <c r="AJ1812"/>
      <c r="AK1812"/>
      <c r="AL1812"/>
      <c r="AM1812"/>
      <c r="AN1812"/>
      <c r="AO1812"/>
      <c r="AP1812"/>
      <c r="BC1812" s="451"/>
    </row>
    <row r="1813" spans="1:55" hidden="1" x14ac:dyDescent="0.2">
      <c r="A1813" s="3"/>
      <c r="B1813" s="3"/>
      <c r="C1813" s="393"/>
      <c r="D1813" s="393"/>
      <c r="E1813" s="393"/>
      <c r="F1813" s="393"/>
      <c r="G1813" s="393"/>
      <c r="H1813" s="393"/>
      <c r="I1813" s="393"/>
      <c r="J1813" s="3"/>
      <c r="K1813" s="3"/>
      <c r="L1813" s="3"/>
      <c r="M1813" s="3"/>
      <c r="N1813" s="3"/>
      <c r="O1813" s="393"/>
      <c r="P1813" s="393"/>
      <c r="Q1813" s="3"/>
      <c r="R1813" s="3"/>
      <c r="S1813" s="3"/>
      <c r="T1813" s="3"/>
      <c r="U1813" s="3"/>
      <c r="V1813" s="3"/>
      <c r="W1813"/>
      <c r="X1813"/>
      <c r="Y1813" s="451"/>
      <c r="Z1813" s="393"/>
      <c r="AA1813" s="3"/>
      <c r="AB1813" s="3"/>
      <c r="AC1813" s="3"/>
      <c r="AD1813" s="3"/>
      <c r="AE1813" s="3"/>
      <c r="AF1813"/>
      <c r="AG1813"/>
      <c r="AH1813"/>
      <c r="AI1813"/>
      <c r="AJ1813"/>
      <c r="AK1813"/>
      <c r="AL1813"/>
      <c r="AM1813"/>
      <c r="AN1813"/>
      <c r="AO1813"/>
      <c r="AP1813"/>
      <c r="BC1813" s="451"/>
    </row>
    <row r="1814" spans="1:55" hidden="1" x14ac:dyDescent="0.2">
      <c r="A1814" s="3"/>
      <c r="B1814" s="3"/>
      <c r="C1814" s="393"/>
      <c r="D1814" s="393"/>
      <c r="E1814" s="393"/>
      <c r="F1814" s="393"/>
      <c r="G1814" s="393"/>
      <c r="H1814" s="393"/>
      <c r="I1814" s="393"/>
      <c r="J1814" s="3"/>
      <c r="K1814" s="3"/>
      <c r="L1814" s="3"/>
      <c r="M1814" s="3"/>
      <c r="N1814" s="3"/>
      <c r="O1814" s="393"/>
      <c r="P1814" s="393"/>
      <c r="Q1814" s="3"/>
      <c r="R1814" s="3"/>
      <c r="S1814" s="3"/>
      <c r="T1814" s="3"/>
      <c r="U1814" s="3"/>
      <c r="V1814" s="3"/>
      <c r="W1814"/>
      <c r="X1814"/>
      <c r="Y1814" s="451"/>
      <c r="Z1814" s="393"/>
      <c r="AA1814" s="3"/>
      <c r="AB1814" s="3"/>
      <c r="AC1814" s="3"/>
      <c r="AD1814" s="3"/>
      <c r="AE1814" s="3"/>
      <c r="AF1814"/>
      <c r="AG1814"/>
      <c r="AH1814"/>
      <c r="AI1814"/>
      <c r="AJ1814"/>
      <c r="AK1814"/>
      <c r="AL1814"/>
      <c r="AM1814"/>
      <c r="AN1814"/>
      <c r="AO1814"/>
      <c r="AP1814"/>
      <c r="BC1814" s="451"/>
    </row>
    <row r="1815" spans="1:55" hidden="1" x14ac:dyDescent="0.2">
      <c r="A1815" s="3"/>
      <c r="B1815" s="3"/>
      <c r="C1815" s="393"/>
      <c r="D1815" s="393"/>
      <c r="E1815" s="393"/>
      <c r="F1815" s="393"/>
      <c r="G1815" s="393"/>
      <c r="H1815" s="393"/>
      <c r="I1815" s="393"/>
      <c r="J1815" s="3"/>
      <c r="K1815" s="3"/>
      <c r="L1815" s="3"/>
      <c r="M1815" s="3"/>
      <c r="N1815" s="3"/>
      <c r="O1815" s="393"/>
      <c r="P1815" s="393"/>
      <c r="Q1815" s="3"/>
      <c r="R1815" s="3"/>
      <c r="S1815" s="3"/>
      <c r="T1815" s="3"/>
      <c r="U1815" s="3"/>
      <c r="V1815" s="3"/>
      <c r="W1815"/>
      <c r="X1815"/>
      <c r="Y1815" s="451"/>
      <c r="Z1815" s="393"/>
      <c r="AA1815" s="3"/>
      <c r="AB1815" s="3"/>
      <c r="AC1815" s="3"/>
      <c r="AD1815" s="3"/>
      <c r="AE1815" s="3"/>
      <c r="AF1815"/>
      <c r="AG1815"/>
      <c r="AH1815"/>
      <c r="AI1815"/>
      <c r="AJ1815"/>
      <c r="AK1815"/>
      <c r="AL1815"/>
      <c r="AM1815"/>
      <c r="AN1815"/>
      <c r="AO1815"/>
      <c r="AP1815"/>
      <c r="BC1815" s="451"/>
    </row>
    <row r="1816" spans="1:55" hidden="1" x14ac:dyDescent="0.2">
      <c r="A1816" s="3"/>
      <c r="B1816" s="3"/>
      <c r="C1816" s="393"/>
      <c r="D1816" s="393"/>
      <c r="E1816" s="393"/>
      <c r="F1816" s="393"/>
      <c r="G1816" s="393"/>
      <c r="H1816" s="393"/>
      <c r="I1816" s="393"/>
      <c r="J1816" s="3"/>
      <c r="K1816" s="3"/>
      <c r="L1816" s="3"/>
      <c r="M1816" s="3"/>
      <c r="N1816" s="3"/>
      <c r="O1816" s="393"/>
      <c r="P1816" s="393"/>
      <c r="Q1816" s="3"/>
      <c r="R1816" s="3"/>
      <c r="S1816" s="3"/>
      <c r="T1816" s="3"/>
      <c r="U1816" s="3"/>
      <c r="V1816" s="3"/>
      <c r="W1816"/>
      <c r="X1816"/>
      <c r="Y1816" s="451"/>
      <c r="Z1816" s="393"/>
      <c r="AA1816" s="3"/>
      <c r="AB1816" s="3"/>
      <c r="AC1816" s="3"/>
      <c r="AD1816" s="3"/>
      <c r="AE1816" s="3"/>
      <c r="AF1816"/>
      <c r="AG1816"/>
      <c r="AH1816"/>
      <c r="AI1816"/>
      <c r="AJ1816"/>
      <c r="AK1816"/>
      <c r="AL1816"/>
      <c r="AM1816"/>
      <c r="AN1816"/>
      <c r="AO1816"/>
      <c r="AP1816"/>
      <c r="BC1816" s="451"/>
    </row>
    <row r="1817" spans="1:55" hidden="1" x14ac:dyDescent="0.2">
      <c r="A1817" s="3"/>
      <c r="B1817" s="3"/>
      <c r="C1817" s="393"/>
      <c r="D1817" s="393"/>
      <c r="E1817" s="393"/>
      <c r="F1817" s="393"/>
      <c r="G1817" s="393"/>
      <c r="H1817" s="393"/>
      <c r="I1817" s="393"/>
      <c r="J1817" s="3"/>
      <c r="K1817" s="3"/>
      <c r="L1817" s="3"/>
      <c r="M1817" s="3"/>
      <c r="N1817" s="3"/>
      <c r="O1817" s="393"/>
      <c r="P1817" s="393"/>
      <c r="Q1817" s="3"/>
      <c r="R1817" s="3"/>
      <c r="S1817" s="3"/>
      <c r="T1817" s="3"/>
      <c r="U1817" s="3"/>
      <c r="V1817" s="3"/>
      <c r="W1817"/>
      <c r="X1817"/>
      <c r="Y1817" s="451"/>
      <c r="Z1817" s="393"/>
      <c r="AA1817" s="3"/>
      <c r="AB1817" s="3"/>
      <c r="AC1817" s="3"/>
      <c r="AD1817" s="3"/>
      <c r="AE1817" s="3"/>
      <c r="AF1817"/>
      <c r="AG1817"/>
      <c r="AH1817"/>
      <c r="AI1817"/>
      <c r="AJ1817"/>
      <c r="AK1817"/>
      <c r="AL1817"/>
      <c r="AM1817"/>
      <c r="AN1817"/>
      <c r="AO1817"/>
      <c r="AP1817"/>
      <c r="BC1817" s="451"/>
    </row>
    <row r="1818" spans="1:55" hidden="1" x14ac:dyDescent="0.2">
      <c r="A1818" s="3"/>
      <c r="B1818" s="3"/>
      <c r="C1818" s="393"/>
      <c r="D1818" s="393"/>
      <c r="E1818" s="393"/>
      <c r="F1818" s="393"/>
      <c r="G1818" s="393"/>
      <c r="H1818" s="393"/>
      <c r="I1818" s="393"/>
      <c r="J1818" s="3"/>
      <c r="K1818" s="3"/>
      <c r="L1818" s="3"/>
      <c r="M1818" s="3"/>
      <c r="N1818" s="3"/>
      <c r="O1818" s="393"/>
      <c r="P1818" s="393"/>
      <c r="Q1818" s="3"/>
      <c r="R1818" s="3"/>
      <c r="S1818" s="3"/>
      <c r="T1818" s="3"/>
      <c r="U1818" s="3"/>
      <c r="V1818" s="3"/>
      <c r="W1818"/>
      <c r="X1818"/>
      <c r="Y1818" s="451"/>
      <c r="Z1818" s="393"/>
      <c r="AA1818" s="3"/>
      <c r="AB1818" s="3"/>
      <c r="AC1818" s="3"/>
      <c r="AD1818" s="3"/>
      <c r="AE1818" s="3"/>
      <c r="AF1818"/>
      <c r="AG1818"/>
      <c r="AH1818"/>
      <c r="AI1818"/>
      <c r="AJ1818"/>
      <c r="AK1818"/>
      <c r="AL1818"/>
      <c r="AM1818"/>
      <c r="AN1818"/>
      <c r="AO1818"/>
      <c r="AP1818"/>
      <c r="BC1818" s="451"/>
    </row>
    <row r="1819" spans="1:55" hidden="1" x14ac:dyDescent="0.2">
      <c r="A1819" s="3"/>
      <c r="B1819" s="3"/>
      <c r="C1819" s="393"/>
      <c r="D1819" s="393"/>
      <c r="E1819" s="393"/>
      <c r="F1819" s="393"/>
      <c r="G1819" s="393"/>
      <c r="H1819" s="393"/>
      <c r="I1819" s="393"/>
      <c r="J1819" s="3"/>
      <c r="K1819" s="3"/>
      <c r="L1819" s="3"/>
      <c r="M1819" s="3"/>
      <c r="N1819" s="3"/>
      <c r="O1819" s="393"/>
      <c r="P1819" s="393"/>
      <c r="Q1819" s="3"/>
      <c r="R1819" s="3"/>
      <c r="S1819" s="3"/>
      <c r="T1819" s="3"/>
      <c r="U1819" s="3"/>
      <c r="V1819" s="3"/>
      <c r="W1819"/>
      <c r="X1819"/>
      <c r="Y1819" s="451"/>
      <c r="Z1819" s="393"/>
      <c r="AA1819" s="3"/>
      <c r="AB1819" s="3"/>
      <c r="AC1819" s="3"/>
      <c r="AD1819" s="3"/>
      <c r="AE1819" s="3"/>
      <c r="AF1819"/>
      <c r="AG1819"/>
      <c r="AH1819"/>
      <c r="AI1819"/>
      <c r="AJ1819"/>
      <c r="AK1819"/>
      <c r="AL1819"/>
      <c r="AM1819"/>
      <c r="AN1819"/>
      <c r="AO1819"/>
      <c r="AP1819"/>
      <c r="BC1819" s="451"/>
    </row>
    <row r="1820" spans="1:55" hidden="1" x14ac:dyDescent="0.2">
      <c r="A1820" s="3"/>
      <c r="B1820" s="3"/>
      <c r="C1820" s="393"/>
      <c r="D1820" s="393"/>
      <c r="E1820" s="393"/>
      <c r="F1820" s="393"/>
      <c r="G1820" s="393"/>
      <c r="H1820" s="393"/>
      <c r="I1820" s="393"/>
      <c r="J1820" s="3"/>
      <c r="K1820" s="3"/>
      <c r="L1820" s="3"/>
      <c r="M1820" s="3"/>
      <c r="N1820" s="3"/>
      <c r="O1820" s="393"/>
      <c r="P1820" s="393"/>
      <c r="Q1820" s="3"/>
      <c r="R1820" s="3"/>
      <c r="S1820" s="3"/>
      <c r="T1820" s="3"/>
      <c r="U1820" s="3"/>
      <c r="V1820" s="3"/>
      <c r="W1820"/>
      <c r="X1820"/>
      <c r="Y1820" s="451"/>
      <c r="Z1820" s="393"/>
      <c r="AA1820" s="3"/>
      <c r="AB1820" s="3"/>
      <c r="AC1820" s="3"/>
      <c r="AD1820" s="3"/>
      <c r="AE1820" s="3"/>
      <c r="AF1820"/>
      <c r="AG1820"/>
      <c r="AH1820"/>
      <c r="AI1820"/>
      <c r="AJ1820"/>
      <c r="AK1820"/>
      <c r="AL1820"/>
      <c r="AM1820"/>
      <c r="AN1820"/>
      <c r="AO1820"/>
      <c r="AP1820"/>
      <c r="BC1820" s="451"/>
    </row>
    <row r="1821" spans="1:55" hidden="1" x14ac:dyDescent="0.2">
      <c r="A1821" s="3"/>
      <c r="B1821" s="3"/>
      <c r="C1821" s="393"/>
      <c r="D1821" s="393"/>
      <c r="E1821" s="393"/>
      <c r="F1821" s="393"/>
      <c r="G1821" s="393"/>
      <c r="H1821" s="393"/>
      <c r="I1821" s="393"/>
      <c r="J1821" s="3"/>
      <c r="K1821" s="3"/>
      <c r="L1821" s="3"/>
      <c r="M1821" s="3"/>
      <c r="N1821" s="3"/>
      <c r="O1821" s="393"/>
      <c r="P1821" s="393"/>
      <c r="Q1821" s="3"/>
      <c r="R1821" s="3"/>
      <c r="S1821" s="3"/>
      <c r="T1821" s="3"/>
      <c r="U1821" s="3"/>
      <c r="V1821" s="3"/>
      <c r="W1821"/>
      <c r="X1821"/>
      <c r="Y1821" s="451"/>
      <c r="Z1821" s="393"/>
      <c r="AA1821" s="3"/>
      <c r="AB1821" s="3"/>
      <c r="AC1821" s="3"/>
      <c r="AD1821" s="3"/>
      <c r="AE1821" s="3"/>
      <c r="AF1821"/>
      <c r="AG1821"/>
      <c r="AH1821"/>
      <c r="AI1821"/>
      <c r="AJ1821"/>
      <c r="AK1821"/>
      <c r="AL1821"/>
      <c r="AM1821"/>
      <c r="AN1821"/>
      <c r="AO1821"/>
      <c r="AP1821"/>
      <c r="BC1821" s="451"/>
    </row>
    <row r="1822" spans="1:55" hidden="1" x14ac:dyDescent="0.2">
      <c r="A1822" s="3"/>
      <c r="B1822" s="3"/>
      <c r="C1822" s="393"/>
      <c r="D1822" s="393"/>
      <c r="E1822" s="393"/>
      <c r="F1822" s="393"/>
      <c r="G1822" s="393"/>
      <c r="H1822" s="393"/>
      <c r="I1822" s="393"/>
      <c r="J1822" s="3"/>
      <c r="K1822" s="3"/>
      <c r="L1822" s="3"/>
      <c r="M1822" s="3"/>
      <c r="N1822" s="3"/>
      <c r="O1822" s="393"/>
      <c r="P1822" s="393"/>
      <c r="Q1822" s="3"/>
      <c r="R1822" s="3"/>
      <c r="S1822" s="3"/>
      <c r="T1822" s="3"/>
      <c r="U1822" s="3"/>
      <c r="V1822" s="3"/>
      <c r="W1822"/>
      <c r="X1822"/>
      <c r="Y1822" s="451"/>
      <c r="Z1822" s="393"/>
      <c r="AA1822" s="3"/>
      <c r="AB1822" s="3"/>
      <c r="AC1822" s="3"/>
      <c r="AD1822" s="3"/>
      <c r="AE1822" s="3"/>
      <c r="AF1822"/>
      <c r="AG1822"/>
      <c r="AH1822"/>
      <c r="AI1822"/>
      <c r="AJ1822"/>
      <c r="AK1822"/>
      <c r="AL1822"/>
      <c r="AM1822"/>
      <c r="AN1822"/>
      <c r="AO1822"/>
      <c r="AP1822"/>
      <c r="BC1822" s="451"/>
    </row>
    <row r="1823" spans="1:55" hidden="1" x14ac:dyDescent="0.2">
      <c r="A1823" s="3"/>
      <c r="B1823" s="3"/>
      <c r="C1823" s="393"/>
      <c r="D1823" s="393"/>
      <c r="E1823" s="393"/>
      <c r="F1823" s="393"/>
      <c r="G1823" s="393"/>
      <c r="H1823" s="393"/>
      <c r="I1823" s="393"/>
      <c r="J1823" s="3"/>
      <c r="K1823" s="3"/>
      <c r="L1823" s="3"/>
      <c r="M1823" s="3"/>
      <c r="N1823" s="3"/>
      <c r="O1823" s="393"/>
      <c r="P1823" s="393"/>
      <c r="Q1823" s="3"/>
      <c r="R1823" s="3"/>
      <c r="S1823" s="3"/>
      <c r="T1823" s="3"/>
      <c r="U1823" s="3"/>
      <c r="V1823" s="3"/>
      <c r="W1823"/>
      <c r="X1823"/>
      <c r="Y1823" s="451"/>
      <c r="Z1823" s="393"/>
      <c r="AA1823" s="3"/>
      <c r="AB1823" s="3"/>
      <c r="AC1823" s="3"/>
      <c r="AD1823" s="3"/>
      <c r="AE1823" s="3"/>
      <c r="AF1823"/>
      <c r="AG1823"/>
      <c r="AH1823"/>
      <c r="AI1823"/>
      <c r="AJ1823"/>
      <c r="AK1823"/>
      <c r="AL1823"/>
      <c r="AM1823"/>
      <c r="AN1823"/>
      <c r="AO1823"/>
      <c r="AP1823"/>
      <c r="BC1823" s="451"/>
    </row>
    <row r="1824" spans="1:55" hidden="1" x14ac:dyDescent="0.2">
      <c r="A1824" s="3"/>
      <c r="B1824" s="3"/>
      <c r="C1824" s="393"/>
      <c r="D1824" s="393"/>
      <c r="E1824" s="393"/>
      <c r="F1824" s="393"/>
      <c r="G1824" s="393"/>
      <c r="H1824" s="393"/>
      <c r="I1824" s="393"/>
      <c r="J1824" s="3"/>
      <c r="K1824" s="3"/>
      <c r="L1824" s="3"/>
      <c r="M1824" s="3"/>
      <c r="N1824" s="3"/>
      <c r="O1824" s="393"/>
      <c r="P1824" s="393"/>
      <c r="Q1824" s="3"/>
      <c r="R1824" s="3"/>
      <c r="S1824" s="3"/>
      <c r="T1824" s="3"/>
      <c r="U1824" s="3"/>
      <c r="V1824" s="3"/>
      <c r="W1824"/>
      <c r="X1824"/>
      <c r="Y1824" s="451"/>
      <c r="Z1824" s="393"/>
      <c r="AA1824" s="3"/>
      <c r="AB1824" s="3"/>
      <c r="AC1824" s="3"/>
      <c r="AD1824" s="3"/>
      <c r="AE1824" s="3"/>
      <c r="AF1824"/>
      <c r="AG1824"/>
      <c r="AH1824"/>
      <c r="AI1824"/>
      <c r="AJ1824"/>
      <c r="AK1824"/>
      <c r="AL1824"/>
      <c r="AM1824"/>
      <c r="AN1824"/>
      <c r="AO1824"/>
      <c r="AP1824"/>
      <c r="BC1824" s="451"/>
    </row>
    <row r="1825" spans="1:55" hidden="1" x14ac:dyDescent="0.2">
      <c r="A1825" s="3"/>
      <c r="B1825" s="3"/>
      <c r="C1825" s="393"/>
      <c r="D1825" s="393"/>
      <c r="E1825" s="393"/>
      <c r="F1825" s="393"/>
      <c r="G1825" s="393"/>
      <c r="H1825" s="393"/>
      <c r="I1825" s="393"/>
      <c r="J1825" s="3"/>
      <c r="K1825" s="3"/>
      <c r="L1825" s="3"/>
      <c r="M1825" s="3"/>
      <c r="N1825" s="3"/>
      <c r="O1825" s="393"/>
      <c r="P1825" s="393"/>
      <c r="Q1825" s="3"/>
      <c r="R1825" s="3"/>
      <c r="S1825" s="3"/>
      <c r="T1825" s="3"/>
      <c r="U1825" s="3"/>
      <c r="V1825" s="3"/>
      <c r="W1825"/>
      <c r="X1825"/>
      <c r="Y1825" s="451"/>
      <c r="Z1825" s="393"/>
      <c r="AA1825" s="3"/>
      <c r="AB1825" s="3"/>
      <c r="AC1825" s="3"/>
      <c r="AD1825" s="3"/>
      <c r="AE1825" s="3"/>
      <c r="AF1825"/>
      <c r="AG1825"/>
      <c r="AH1825"/>
      <c r="AI1825"/>
      <c r="AJ1825"/>
      <c r="AK1825"/>
      <c r="AL1825"/>
      <c r="AM1825"/>
      <c r="AN1825"/>
      <c r="AO1825"/>
      <c r="AP1825"/>
      <c r="BC1825" s="451"/>
    </row>
    <row r="1826" spans="1:55" hidden="1" x14ac:dyDescent="0.2">
      <c r="A1826" s="3"/>
      <c r="B1826" s="3"/>
      <c r="C1826" s="393"/>
      <c r="D1826" s="393"/>
      <c r="E1826" s="393"/>
      <c r="F1826" s="393"/>
      <c r="G1826" s="393"/>
      <c r="H1826" s="393"/>
      <c r="I1826" s="393"/>
      <c r="J1826" s="3"/>
      <c r="K1826" s="3"/>
      <c r="L1826" s="3"/>
      <c r="M1826" s="3"/>
      <c r="N1826" s="3"/>
      <c r="O1826" s="393"/>
      <c r="P1826" s="393"/>
      <c r="Q1826" s="3"/>
      <c r="R1826" s="3"/>
      <c r="S1826" s="3"/>
      <c r="T1826" s="3"/>
      <c r="U1826" s="3"/>
      <c r="V1826" s="3"/>
      <c r="W1826"/>
      <c r="X1826"/>
      <c r="Y1826" s="451"/>
      <c r="Z1826" s="393"/>
      <c r="AA1826" s="3"/>
      <c r="AB1826" s="3"/>
      <c r="AC1826" s="3"/>
      <c r="AD1826" s="3"/>
      <c r="AE1826" s="3"/>
      <c r="AF1826"/>
      <c r="AG1826"/>
      <c r="AH1826"/>
      <c r="AI1826"/>
      <c r="AJ1826"/>
      <c r="AK1826"/>
      <c r="AL1826"/>
      <c r="AM1826"/>
      <c r="AN1826"/>
      <c r="AO1826"/>
      <c r="AP1826"/>
      <c r="BC1826" s="451"/>
    </row>
    <row r="1827" spans="1:55" hidden="1" x14ac:dyDescent="0.2">
      <c r="A1827" s="3"/>
      <c r="B1827" s="3"/>
      <c r="C1827" s="393"/>
      <c r="D1827" s="393"/>
      <c r="E1827" s="393"/>
      <c r="F1827" s="393"/>
      <c r="G1827" s="393"/>
      <c r="H1827" s="393"/>
      <c r="I1827" s="393"/>
      <c r="J1827" s="3"/>
      <c r="K1827" s="3"/>
      <c r="L1827" s="3"/>
      <c r="M1827" s="3"/>
      <c r="N1827" s="3"/>
      <c r="O1827" s="393"/>
      <c r="P1827" s="393"/>
      <c r="Q1827" s="3"/>
      <c r="R1827" s="3"/>
      <c r="S1827" s="3"/>
      <c r="T1827" s="3"/>
      <c r="U1827" s="3"/>
      <c r="V1827" s="3"/>
      <c r="W1827"/>
      <c r="X1827"/>
      <c r="Y1827" s="451"/>
      <c r="Z1827" s="393"/>
      <c r="AA1827" s="3"/>
      <c r="AB1827" s="3"/>
      <c r="AC1827" s="3"/>
      <c r="AD1827" s="3"/>
      <c r="AE1827" s="3"/>
      <c r="AF1827"/>
      <c r="AG1827"/>
      <c r="AH1827"/>
      <c r="AI1827"/>
      <c r="AJ1827"/>
      <c r="AK1827"/>
      <c r="AL1827"/>
      <c r="AM1827"/>
      <c r="AN1827"/>
      <c r="AO1827"/>
      <c r="AP1827"/>
      <c r="BC1827" s="451"/>
    </row>
    <row r="1828" spans="1:55" hidden="1" x14ac:dyDescent="0.2">
      <c r="A1828" s="3"/>
      <c r="B1828" s="3"/>
      <c r="C1828" s="393"/>
      <c r="D1828" s="393"/>
      <c r="E1828" s="393"/>
      <c r="F1828" s="393"/>
      <c r="G1828" s="393"/>
      <c r="H1828" s="393"/>
      <c r="I1828" s="393"/>
      <c r="J1828" s="3"/>
      <c r="K1828" s="3"/>
      <c r="L1828" s="3"/>
      <c r="M1828" s="3"/>
      <c r="N1828" s="3"/>
      <c r="O1828" s="393"/>
      <c r="P1828" s="393"/>
      <c r="Q1828" s="3"/>
      <c r="R1828" s="3"/>
      <c r="S1828" s="3"/>
      <c r="T1828" s="3"/>
      <c r="U1828" s="3"/>
      <c r="V1828" s="3"/>
      <c r="W1828"/>
      <c r="X1828"/>
      <c r="Y1828" s="451"/>
      <c r="Z1828" s="393"/>
      <c r="AA1828" s="3"/>
      <c r="AB1828" s="3"/>
      <c r="AC1828" s="3"/>
      <c r="AD1828" s="3"/>
      <c r="AE1828" s="3"/>
      <c r="AF1828"/>
      <c r="AG1828"/>
      <c r="AH1828"/>
      <c r="AI1828"/>
      <c r="AJ1828"/>
      <c r="AK1828"/>
      <c r="AL1828"/>
      <c r="AM1828"/>
      <c r="AN1828"/>
      <c r="AO1828"/>
      <c r="AP1828"/>
      <c r="BC1828" s="451"/>
    </row>
    <row r="1829" spans="1:55" hidden="1" x14ac:dyDescent="0.2">
      <c r="A1829" s="3"/>
      <c r="B1829" s="3"/>
      <c r="C1829" s="393"/>
      <c r="D1829" s="393"/>
      <c r="E1829" s="393"/>
      <c r="F1829" s="393"/>
      <c r="G1829" s="393"/>
      <c r="H1829" s="393"/>
      <c r="I1829" s="393"/>
      <c r="J1829" s="3"/>
      <c r="K1829" s="3"/>
      <c r="L1829" s="3"/>
      <c r="M1829" s="3"/>
      <c r="N1829" s="3"/>
      <c r="O1829" s="393"/>
      <c r="P1829" s="393"/>
      <c r="Q1829" s="3"/>
      <c r="R1829" s="3"/>
      <c r="S1829" s="3"/>
      <c r="T1829" s="3"/>
      <c r="U1829" s="3"/>
      <c r="V1829" s="3"/>
      <c r="W1829"/>
      <c r="X1829"/>
      <c r="Y1829" s="451"/>
      <c r="Z1829" s="393"/>
      <c r="AA1829" s="3"/>
      <c r="AB1829" s="3"/>
      <c r="AC1829" s="3"/>
      <c r="AD1829" s="3"/>
      <c r="AE1829" s="3"/>
      <c r="AF1829"/>
      <c r="AG1829"/>
      <c r="AH1829"/>
      <c r="AI1829"/>
      <c r="AJ1829"/>
      <c r="AK1829"/>
      <c r="AL1829"/>
      <c r="AM1829"/>
      <c r="AN1829"/>
      <c r="AO1829"/>
      <c r="AP1829"/>
      <c r="BC1829" s="451"/>
    </row>
    <row r="1830" spans="1:55" hidden="1" x14ac:dyDescent="0.2">
      <c r="A1830" s="3"/>
      <c r="B1830" s="3"/>
      <c r="C1830" s="393"/>
      <c r="D1830" s="393"/>
      <c r="E1830" s="393"/>
      <c r="F1830" s="393"/>
      <c r="G1830" s="393"/>
      <c r="H1830" s="393"/>
      <c r="I1830" s="393"/>
      <c r="J1830" s="3"/>
      <c r="K1830" s="3"/>
      <c r="L1830" s="3"/>
      <c r="M1830" s="3"/>
      <c r="N1830" s="3"/>
      <c r="O1830" s="393"/>
      <c r="P1830" s="393"/>
      <c r="Q1830" s="3"/>
      <c r="R1830" s="3"/>
      <c r="S1830" s="3"/>
      <c r="T1830" s="3"/>
      <c r="U1830" s="3"/>
      <c r="V1830" s="3"/>
      <c r="W1830"/>
      <c r="X1830"/>
      <c r="Y1830" s="451"/>
      <c r="Z1830" s="393"/>
      <c r="AA1830" s="3"/>
      <c r="AB1830" s="3"/>
      <c r="AC1830" s="3"/>
      <c r="AD1830" s="3"/>
      <c r="AE1830" s="3"/>
      <c r="AF1830"/>
      <c r="AG1830"/>
      <c r="AH1830"/>
      <c r="AI1830"/>
      <c r="AJ1830"/>
      <c r="AK1830"/>
      <c r="AL1830"/>
      <c r="AM1830"/>
      <c r="AN1830"/>
      <c r="AO1830"/>
      <c r="AP1830"/>
      <c r="BC1830" s="451"/>
    </row>
    <row r="1831" spans="1:55" hidden="1" x14ac:dyDescent="0.2">
      <c r="A1831" s="3"/>
      <c r="B1831" s="3"/>
      <c r="C1831" s="393"/>
      <c r="D1831" s="393"/>
      <c r="E1831" s="393"/>
      <c r="F1831" s="393"/>
      <c r="G1831" s="393"/>
      <c r="H1831" s="393"/>
      <c r="I1831" s="393"/>
      <c r="J1831" s="3"/>
      <c r="K1831" s="3"/>
      <c r="L1831" s="3"/>
      <c r="M1831" s="3"/>
      <c r="N1831" s="3"/>
      <c r="O1831" s="393"/>
      <c r="P1831" s="393"/>
      <c r="Q1831" s="3"/>
      <c r="R1831" s="3"/>
      <c r="S1831" s="3"/>
      <c r="T1831" s="3"/>
      <c r="U1831" s="3"/>
      <c r="V1831" s="3"/>
      <c r="W1831"/>
      <c r="X1831"/>
      <c r="Y1831" s="451"/>
      <c r="Z1831" s="393"/>
      <c r="AA1831" s="3"/>
      <c r="AB1831" s="3"/>
      <c r="AC1831" s="3"/>
      <c r="AD1831" s="3"/>
      <c r="AE1831" s="3"/>
      <c r="AF1831"/>
      <c r="AG1831"/>
      <c r="AH1831"/>
      <c r="AI1831"/>
      <c r="AJ1831"/>
      <c r="AK1831"/>
      <c r="AL1831"/>
      <c r="AM1831"/>
      <c r="AN1831"/>
      <c r="AO1831"/>
      <c r="AP1831"/>
      <c r="BC1831" s="451"/>
    </row>
    <row r="1832" spans="1:55" hidden="1" x14ac:dyDescent="0.2">
      <c r="A1832" s="3"/>
      <c r="B1832" s="3"/>
      <c r="C1832" s="393"/>
      <c r="D1832" s="393"/>
      <c r="E1832" s="393"/>
      <c r="F1832" s="393"/>
      <c r="G1832" s="393"/>
      <c r="H1832" s="393"/>
      <c r="I1832" s="393"/>
      <c r="J1832" s="3"/>
      <c r="K1832" s="3"/>
      <c r="L1832" s="3"/>
      <c r="M1832" s="3"/>
      <c r="N1832" s="3"/>
      <c r="O1832" s="393"/>
      <c r="P1832" s="393"/>
      <c r="Q1832" s="3"/>
      <c r="R1832" s="3"/>
      <c r="S1832" s="3"/>
      <c r="T1832" s="3"/>
      <c r="U1832" s="3"/>
      <c r="V1832" s="3"/>
      <c r="W1832"/>
      <c r="X1832"/>
      <c r="Y1832" s="451"/>
      <c r="Z1832" s="393"/>
      <c r="AA1832" s="3"/>
      <c r="AB1832" s="3"/>
      <c r="AC1832" s="3"/>
      <c r="AD1832" s="3"/>
      <c r="AE1832" s="3"/>
      <c r="AF1832"/>
      <c r="AG1832"/>
      <c r="AH1832"/>
      <c r="AI1832"/>
      <c r="AJ1832"/>
      <c r="AK1832"/>
      <c r="AL1832"/>
      <c r="AM1832"/>
      <c r="AN1832"/>
      <c r="AO1832"/>
      <c r="AP1832"/>
      <c r="BC1832" s="451"/>
    </row>
    <row r="1833" spans="1:55" hidden="1" x14ac:dyDescent="0.2">
      <c r="A1833" s="3"/>
      <c r="B1833" s="3"/>
      <c r="C1833" s="393"/>
      <c r="D1833" s="393"/>
      <c r="E1833" s="393"/>
      <c r="F1833" s="393"/>
      <c r="G1833" s="393"/>
      <c r="H1833" s="393"/>
      <c r="I1833" s="393"/>
      <c r="J1833" s="3"/>
      <c r="K1833" s="3"/>
      <c r="L1833" s="3"/>
      <c r="M1833" s="3"/>
      <c r="N1833" s="3"/>
      <c r="O1833" s="393"/>
      <c r="P1833" s="393"/>
      <c r="Q1833" s="3"/>
      <c r="R1833" s="3"/>
      <c r="S1833" s="3"/>
      <c r="T1833" s="3"/>
      <c r="U1833" s="3"/>
      <c r="V1833" s="3"/>
      <c r="W1833"/>
      <c r="X1833"/>
      <c r="Y1833" s="451"/>
      <c r="Z1833" s="393"/>
      <c r="AA1833" s="3"/>
      <c r="AB1833" s="3"/>
      <c r="AC1833" s="3"/>
      <c r="AD1833" s="3"/>
      <c r="AE1833" s="3"/>
      <c r="AF1833"/>
      <c r="AG1833"/>
      <c r="AH1833"/>
      <c r="AI1833"/>
      <c r="AJ1833"/>
      <c r="AK1833"/>
      <c r="AL1833"/>
      <c r="AM1833"/>
      <c r="AN1833"/>
      <c r="AO1833"/>
      <c r="AP1833"/>
      <c r="BC1833" s="451"/>
    </row>
    <row r="1834" spans="1:55" hidden="1" x14ac:dyDescent="0.2">
      <c r="A1834" s="3"/>
      <c r="B1834" s="3"/>
      <c r="C1834" s="393"/>
      <c r="D1834" s="393"/>
      <c r="E1834" s="393"/>
      <c r="F1834" s="393"/>
      <c r="G1834" s="393"/>
      <c r="H1834" s="393"/>
      <c r="I1834" s="393"/>
      <c r="J1834" s="3"/>
      <c r="K1834" s="3"/>
      <c r="L1834" s="3"/>
      <c r="M1834" s="3"/>
      <c r="N1834" s="3"/>
      <c r="O1834" s="393"/>
      <c r="P1834" s="393"/>
      <c r="Q1834" s="3"/>
      <c r="R1834" s="3"/>
      <c r="S1834" s="3"/>
      <c r="T1834" s="3"/>
      <c r="U1834" s="3"/>
      <c r="V1834" s="3"/>
      <c r="W1834"/>
      <c r="X1834"/>
      <c r="Y1834" s="451"/>
      <c r="Z1834" s="393"/>
      <c r="AA1834" s="3"/>
      <c r="AB1834" s="3"/>
      <c r="AC1834" s="3"/>
      <c r="AD1834" s="3"/>
      <c r="AE1834" s="3"/>
      <c r="AF1834"/>
      <c r="AG1834"/>
      <c r="AH1834"/>
      <c r="AI1834"/>
      <c r="AJ1834"/>
      <c r="AK1834"/>
      <c r="AL1834"/>
      <c r="AM1834"/>
      <c r="AN1834"/>
      <c r="AO1834"/>
      <c r="AP1834"/>
      <c r="BC1834" s="451"/>
    </row>
    <row r="1835" spans="1:55" hidden="1" x14ac:dyDescent="0.2">
      <c r="A1835" s="3"/>
      <c r="B1835" s="3"/>
      <c r="C1835" s="393"/>
      <c r="D1835" s="393"/>
      <c r="E1835" s="393"/>
      <c r="F1835" s="393"/>
      <c r="G1835" s="393"/>
      <c r="H1835" s="393"/>
      <c r="I1835" s="393"/>
      <c r="J1835" s="3"/>
      <c r="K1835" s="3"/>
      <c r="L1835" s="3"/>
      <c r="M1835" s="3"/>
      <c r="N1835" s="3"/>
      <c r="O1835" s="393"/>
      <c r="P1835" s="393"/>
      <c r="Q1835" s="3"/>
      <c r="R1835" s="3"/>
      <c r="S1835" s="3"/>
      <c r="T1835" s="3"/>
      <c r="U1835" s="3"/>
      <c r="V1835" s="3"/>
      <c r="W1835"/>
      <c r="X1835"/>
      <c r="Y1835" s="451"/>
      <c r="Z1835" s="393"/>
      <c r="AA1835" s="3"/>
      <c r="AB1835" s="3"/>
      <c r="AC1835" s="3"/>
      <c r="AD1835" s="3"/>
      <c r="AE1835" s="3"/>
      <c r="AF1835"/>
      <c r="AG1835"/>
      <c r="AH1835"/>
      <c r="AI1835"/>
      <c r="AJ1835"/>
      <c r="AK1835"/>
      <c r="AL1835"/>
      <c r="AM1835"/>
      <c r="AN1835"/>
      <c r="AO1835"/>
      <c r="AP1835"/>
      <c r="BC1835" s="451"/>
    </row>
    <row r="1836" spans="1:55" hidden="1" x14ac:dyDescent="0.2">
      <c r="A1836" s="3"/>
      <c r="B1836" s="3"/>
      <c r="C1836" s="393"/>
      <c r="D1836" s="393"/>
      <c r="E1836" s="393"/>
      <c r="F1836" s="393"/>
      <c r="G1836" s="393"/>
      <c r="H1836" s="393"/>
      <c r="I1836" s="393"/>
      <c r="J1836" s="3"/>
      <c r="K1836" s="3"/>
      <c r="L1836" s="3"/>
      <c r="M1836" s="3"/>
      <c r="N1836" s="3"/>
      <c r="O1836" s="393"/>
      <c r="P1836" s="393"/>
      <c r="Q1836" s="3"/>
      <c r="R1836" s="3"/>
      <c r="S1836" s="3"/>
      <c r="T1836" s="3"/>
      <c r="U1836" s="3"/>
      <c r="V1836" s="3"/>
      <c r="W1836"/>
      <c r="X1836"/>
      <c r="Y1836" s="451"/>
      <c r="Z1836" s="393"/>
      <c r="AA1836" s="3"/>
      <c r="AB1836" s="3"/>
      <c r="AC1836" s="3"/>
      <c r="AD1836" s="3"/>
      <c r="AE1836" s="3"/>
      <c r="AF1836"/>
      <c r="AG1836"/>
      <c r="AH1836"/>
      <c r="AI1836"/>
      <c r="AJ1836"/>
      <c r="AK1836"/>
      <c r="AL1836"/>
      <c r="AM1836"/>
      <c r="AN1836"/>
      <c r="AO1836"/>
      <c r="AP1836"/>
      <c r="BC1836" s="451"/>
    </row>
    <row r="1837" spans="1:55" hidden="1" x14ac:dyDescent="0.2">
      <c r="A1837" s="3"/>
      <c r="B1837" s="3"/>
      <c r="C1837" s="393"/>
      <c r="D1837" s="393"/>
      <c r="E1837" s="393"/>
      <c r="F1837" s="393"/>
      <c r="G1837" s="393"/>
      <c r="H1837" s="393"/>
      <c r="I1837" s="393"/>
      <c r="J1837" s="3"/>
      <c r="K1837" s="3"/>
      <c r="L1837" s="3"/>
      <c r="M1837" s="3"/>
      <c r="N1837" s="3"/>
      <c r="O1837" s="393"/>
      <c r="P1837" s="393"/>
      <c r="Q1837" s="3"/>
      <c r="R1837" s="3"/>
      <c r="S1837" s="3"/>
      <c r="T1837" s="3"/>
      <c r="U1837" s="3"/>
      <c r="V1837" s="3"/>
      <c r="W1837"/>
      <c r="X1837"/>
      <c r="Y1837" s="451"/>
      <c r="Z1837" s="393"/>
      <c r="AA1837" s="3"/>
      <c r="AB1837" s="3"/>
      <c r="AC1837" s="3"/>
      <c r="AD1837" s="3"/>
      <c r="AE1837" s="3"/>
      <c r="AF1837"/>
      <c r="AG1837"/>
      <c r="AH1837"/>
      <c r="AI1837"/>
      <c r="AJ1837"/>
      <c r="AK1837"/>
      <c r="AL1837"/>
      <c r="AM1837"/>
      <c r="AN1837"/>
      <c r="AO1837"/>
      <c r="AP1837"/>
      <c r="BC1837" s="451"/>
    </row>
    <row r="1838" spans="1:55" hidden="1" x14ac:dyDescent="0.2">
      <c r="A1838" s="3"/>
      <c r="B1838" s="3"/>
      <c r="C1838" s="393"/>
      <c r="D1838" s="393"/>
      <c r="E1838" s="393"/>
      <c r="F1838" s="393"/>
      <c r="G1838" s="393"/>
      <c r="H1838" s="393"/>
      <c r="I1838" s="393"/>
      <c r="J1838" s="3"/>
      <c r="K1838" s="3"/>
      <c r="L1838" s="3"/>
      <c r="M1838" s="3"/>
      <c r="N1838" s="3"/>
      <c r="O1838" s="393"/>
      <c r="P1838" s="393"/>
      <c r="Q1838" s="3"/>
      <c r="R1838" s="3"/>
      <c r="S1838" s="3"/>
      <c r="T1838" s="3"/>
      <c r="U1838" s="3"/>
      <c r="V1838" s="3"/>
      <c r="W1838"/>
      <c r="X1838"/>
      <c r="Y1838" s="451"/>
      <c r="Z1838" s="393"/>
      <c r="AA1838" s="3"/>
      <c r="AB1838" s="3"/>
      <c r="AC1838" s="3"/>
      <c r="AD1838" s="3"/>
      <c r="AE1838" s="3"/>
      <c r="AF1838"/>
      <c r="AG1838"/>
      <c r="AH1838"/>
      <c r="AI1838"/>
      <c r="AJ1838"/>
      <c r="AK1838"/>
      <c r="AL1838"/>
      <c r="AM1838"/>
      <c r="AN1838"/>
      <c r="AO1838"/>
      <c r="AP1838"/>
      <c r="BC1838" s="451"/>
    </row>
    <row r="1839" spans="1:55" hidden="1" x14ac:dyDescent="0.2">
      <c r="A1839" s="3"/>
      <c r="B1839" s="3"/>
      <c r="C1839" s="393"/>
      <c r="D1839" s="393"/>
      <c r="E1839" s="393"/>
      <c r="F1839" s="393"/>
      <c r="G1839" s="393"/>
      <c r="H1839" s="393"/>
      <c r="I1839" s="393"/>
      <c r="J1839" s="3"/>
      <c r="K1839" s="3"/>
      <c r="L1839" s="3"/>
      <c r="M1839" s="3"/>
      <c r="N1839" s="3"/>
      <c r="O1839" s="393"/>
      <c r="P1839" s="393"/>
      <c r="Q1839" s="3"/>
      <c r="R1839" s="3"/>
      <c r="S1839" s="3"/>
      <c r="T1839" s="3"/>
      <c r="U1839" s="3"/>
      <c r="V1839" s="3"/>
      <c r="W1839"/>
      <c r="X1839"/>
      <c r="Y1839" s="451"/>
      <c r="Z1839" s="393"/>
      <c r="AA1839" s="3"/>
      <c r="AB1839" s="3"/>
      <c r="AC1839" s="3"/>
      <c r="AD1839" s="3"/>
      <c r="AE1839" s="3"/>
      <c r="AF1839"/>
      <c r="AG1839"/>
      <c r="AH1839"/>
      <c r="AI1839"/>
      <c r="AJ1839"/>
      <c r="AK1839"/>
      <c r="AL1839"/>
      <c r="AM1839"/>
      <c r="AN1839"/>
      <c r="AO1839"/>
      <c r="AP1839"/>
      <c r="BC1839" s="451"/>
    </row>
    <row r="1840" spans="1:55" hidden="1" x14ac:dyDescent="0.2">
      <c r="A1840" s="3"/>
      <c r="B1840" s="3"/>
      <c r="C1840" s="393"/>
      <c r="D1840" s="393"/>
      <c r="E1840" s="393"/>
      <c r="F1840" s="393"/>
      <c r="G1840" s="393"/>
      <c r="H1840" s="393"/>
      <c r="I1840" s="393"/>
      <c r="J1840" s="3"/>
      <c r="K1840" s="3"/>
      <c r="L1840" s="3"/>
      <c r="M1840" s="3"/>
      <c r="N1840" s="3"/>
      <c r="O1840" s="393"/>
      <c r="P1840" s="393"/>
      <c r="Q1840" s="3"/>
      <c r="R1840" s="3"/>
      <c r="S1840" s="3"/>
      <c r="T1840" s="3"/>
      <c r="U1840" s="3"/>
      <c r="V1840" s="3"/>
      <c r="W1840"/>
      <c r="X1840"/>
      <c r="Y1840" s="451"/>
      <c r="Z1840" s="393"/>
      <c r="AA1840" s="3"/>
      <c r="AB1840" s="3"/>
      <c r="AC1840" s="3"/>
      <c r="AD1840" s="3"/>
      <c r="AE1840" s="3"/>
      <c r="AF1840"/>
      <c r="AG1840"/>
      <c r="AH1840"/>
      <c r="AI1840"/>
      <c r="AJ1840"/>
      <c r="AK1840"/>
      <c r="AL1840"/>
      <c r="AM1840"/>
      <c r="AN1840"/>
      <c r="AO1840"/>
      <c r="AP1840"/>
      <c r="BC1840" s="451"/>
    </row>
    <row r="1841" spans="1:55" hidden="1" x14ac:dyDescent="0.2">
      <c r="A1841" s="3"/>
      <c r="B1841" s="3"/>
      <c r="C1841" s="393"/>
      <c r="D1841" s="393"/>
      <c r="E1841" s="393"/>
      <c r="F1841" s="393"/>
      <c r="G1841" s="393"/>
      <c r="H1841" s="393"/>
      <c r="I1841" s="393"/>
      <c r="J1841" s="3"/>
      <c r="K1841" s="3"/>
      <c r="L1841" s="3"/>
      <c r="M1841" s="3"/>
      <c r="N1841" s="3"/>
      <c r="O1841" s="393"/>
      <c r="P1841" s="393"/>
      <c r="Q1841" s="3"/>
      <c r="R1841" s="3"/>
      <c r="S1841" s="3"/>
      <c r="T1841" s="3"/>
      <c r="U1841" s="3"/>
      <c r="V1841" s="3"/>
      <c r="W1841"/>
      <c r="X1841"/>
      <c r="Y1841" s="451"/>
      <c r="Z1841" s="393"/>
      <c r="AA1841" s="3"/>
      <c r="AB1841" s="3"/>
      <c r="AC1841" s="3"/>
      <c r="AD1841" s="3"/>
      <c r="AE1841" s="3"/>
      <c r="AF1841"/>
      <c r="AG1841"/>
      <c r="AH1841"/>
      <c r="AI1841"/>
      <c r="AJ1841"/>
      <c r="AK1841"/>
      <c r="AL1841"/>
      <c r="AM1841"/>
      <c r="AN1841"/>
      <c r="AO1841"/>
      <c r="AP1841"/>
      <c r="BC1841" s="451"/>
    </row>
    <row r="1842" spans="1:55" hidden="1" x14ac:dyDescent="0.2">
      <c r="A1842" s="3"/>
      <c r="B1842" s="3"/>
      <c r="C1842" s="393"/>
      <c r="D1842" s="393"/>
      <c r="E1842" s="393"/>
      <c r="F1842" s="393"/>
      <c r="G1842" s="393"/>
      <c r="H1842" s="393"/>
      <c r="I1842" s="393"/>
      <c r="J1842" s="3"/>
      <c r="K1842" s="3"/>
      <c r="L1842" s="3"/>
      <c r="M1842" s="3"/>
      <c r="N1842" s="3"/>
      <c r="O1842" s="393"/>
      <c r="P1842" s="393"/>
      <c r="Q1842" s="3"/>
      <c r="R1842" s="3"/>
      <c r="S1842" s="3"/>
      <c r="T1842" s="3"/>
      <c r="U1842" s="3"/>
      <c r="V1842" s="3"/>
      <c r="W1842"/>
      <c r="X1842"/>
      <c r="Y1842" s="451"/>
      <c r="Z1842" s="393"/>
      <c r="AA1842" s="3"/>
      <c r="AB1842" s="3"/>
      <c r="AC1842" s="3"/>
      <c r="AD1842" s="3"/>
      <c r="AE1842" s="3"/>
      <c r="AF1842"/>
      <c r="AG1842"/>
      <c r="AH1842"/>
      <c r="AI1842"/>
      <c r="AJ1842"/>
      <c r="AK1842"/>
      <c r="AL1842"/>
      <c r="AM1842"/>
      <c r="AN1842"/>
      <c r="AO1842"/>
      <c r="AP1842"/>
      <c r="BC1842" s="451"/>
    </row>
    <row r="1843" spans="1:55" hidden="1" x14ac:dyDescent="0.2">
      <c r="A1843" s="3"/>
      <c r="B1843" s="3"/>
      <c r="C1843" s="393"/>
      <c r="D1843" s="393"/>
      <c r="E1843" s="393"/>
      <c r="F1843" s="393"/>
      <c r="G1843" s="393"/>
      <c r="H1843" s="393"/>
      <c r="I1843" s="393"/>
      <c r="J1843" s="3"/>
      <c r="K1843" s="3"/>
      <c r="L1843" s="3"/>
      <c r="M1843" s="3"/>
      <c r="N1843" s="3"/>
      <c r="O1843" s="393"/>
      <c r="P1843" s="393"/>
      <c r="Q1843" s="3"/>
      <c r="R1843" s="3"/>
      <c r="S1843" s="3"/>
      <c r="T1843" s="3"/>
      <c r="U1843" s="3"/>
      <c r="V1843" s="3"/>
      <c r="W1843"/>
      <c r="X1843"/>
      <c r="Y1843" s="451"/>
      <c r="Z1843" s="393"/>
      <c r="AA1843" s="3"/>
      <c r="AB1843" s="3"/>
      <c r="AC1843" s="3"/>
      <c r="AD1843" s="3"/>
      <c r="AE1843" s="3"/>
      <c r="AF1843"/>
      <c r="AG1843"/>
      <c r="AH1843"/>
      <c r="AI1843"/>
      <c r="AJ1843"/>
      <c r="AK1843"/>
      <c r="AL1843"/>
      <c r="AM1843"/>
      <c r="AN1843"/>
      <c r="AO1843"/>
      <c r="AP1843"/>
      <c r="BC1843" s="451"/>
    </row>
    <row r="1844" spans="1:55" hidden="1" x14ac:dyDescent="0.2">
      <c r="A1844" s="3"/>
      <c r="B1844" s="3"/>
      <c r="C1844" s="393"/>
      <c r="D1844" s="393"/>
      <c r="E1844" s="393"/>
      <c r="F1844" s="393"/>
      <c r="G1844" s="393"/>
      <c r="H1844" s="393"/>
      <c r="I1844" s="393"/>
      <c r="J1844" s="3"/>
      <c r="K1844" s="3"/>
      <c r="L1844" s="3"/>
      <c r="M1844" s="3"/>
      <c r="N1844" s="3"/>
      <c r="O1844" s="393"/>
      <c r="P1844" s="393"/>
      <c r="Q1844" s="3"/>
      <c r="R1844" s="3"/>
      <c r="S1844" s="3"/>
      <c r="T1844" s="3"/>
      <c r="U1844" s="3"/>
      <c r="V1844" s="3"/>
      <c r="W1844"/>
      <c r="X1844"/>
      <c r="Y1844" s="451"/>
      <c r="Z1844" s="393"/>
      <c r="AA1844" s="3"/>
      <c r="AB1844" s="3"/>
      <c r="AC1844" s="3"/>
      <c r="AD1844" s="3"/>
      <c r="AE1844" s="3"/>
      <c r="AF1844"/>
      <c r="AG1844"/>
      <c r="AH1844"/>
      <c r="AI1844"/>
      <c r="AJ1844"/>
      <c r="AK1844"/>
      <c r="AL1844"/>
      <c r="AM1844"/>
      <c r="AN1844"/>
      <c r="AO1844"/>
      <c r="AP1844"/>
      <c r="BC1844" s="451"/>
    </row>
    <row r="1845" spans="1:55" hidden="1" x14ac:dyDescent="0.2">
      <c r="A1845" s="3"/>
      <c r="B1845" s="3"/>
      <c r="C1845" s="393"/>
      <c r="D1845" s="393"/>
      <c r="E1845" s="393"/>
      <c r="F1845" s="393"/>
      <c r="G1845" s="393"/>
      <c r="H1845" s="393"/>
      <c r="I1845" s="393"/>
      <c r="J1845" s="3"/>
      <c r="K1845" s="3"/>
      <c r="L1845" s="3"/>
      <c r="M1845" s="3"/>
      <c r="N1845" s="3"/>
      <c r="O1845" s="393"/>
      <c r="P1845" s="393"/>
      <c r="Q1845" s="3"/>
      <c r="R1845" s="3"/>
      <c r="S1845" s="3"/>
      <c r="T1845" s="3"/>
      <c r="U1845" s="3"/>
      <c r="V1845" s="3"/>
      <c r="W1845"/>
      <c r="X1845"/>
      <c r="Y1845" s="451"/>
      <c r="Z1845" s="393"/>
      <c r="AA1845" s="3"/>
      <c r="AB1845" s="3"/>
      <c r="AC1845" s="3"/>
      <c r="AD1845" s="3"/>
      <c r="AE1845" s="3"/>
      <c r="AF1845"/>
      <c r="AG1845"/>
      <c r="AH1845"/>
      <c r="AI1845"/>
      <c r="AJ1845"/>
      <c r="AK1845"/>
      <c r="AL1845"/>
      <c r="AM1845"/>
      <c r="AN1845"/>
      <c r="AO1845"/>
      <c r="AP1845"/>
      <c r="BC1845" s="451"/>
    </row>
    <row r="1846" spans="1:55" hidden="1" x14ac:dyDescent="0.2">
      <c r="A1846" s="3"/>
      <c r="B1846" s="3"/>
      <c r="C1846" s="393"/>
      <c r="D1846" s="393"/>
      <c r="E1846" s="393"/>
      <c r="F1846" s="393"/>
      <c r="G1846" s="393"/>
      <c r="H1846" s="393"/>
      <c r="I1846" s="393"/>
      <c r="J1846" s="3"/>
      <c r="K1846" s="3"/>
      <c r="L1846" s="3"/>
      <c r="M1846" s="3"/>
      <c r="N1846" s="3"/>
      <c r="O1846" s="393"/>
      <c r="P1846" s="393"/>
      <c r="Q1846" s="3"/>
      <c r="R1846" s="3"/>
      <c r="S1846" s="3"/>
      <c r="T1846" s="3"/>
      <c r="U1846" s="3"/>
      <c r="V1846" s="3"/>
      <c r="W1846"/>
      <c r="X1846"/>
      <c r="Y1846" s="451"/>
      <c r="Z1846" s="393"/>
      <c r="AA1846" s="3"/>
      <c r="AB1846" s="3"/>
      <c r="AC1846" s="3"/>
      <c r="AD1846" s="3"/>
      <c r="AE1846" s="3"/>
      <c r="AF1846"/>
      <c r="AG1846"/>
      <c r="AH1846"/>
      <c r="AI1846"/>
      <c r="AJ1846"/>
      <c r="AK1846"/>
      <c r="AL1846"/>
      <c r="AM1846"/>
      <c r="AN1846"/>
      <c r="AO1846"/>
      <c r="AP1846"/>
      <c r="BC1846" s="451"/>
    </row>
    <row r="1847" spans="1:55" hidden="1" x14ac:dyDescent="0.2">
      <c r="A1847" s="3"/>
      <c r="B1847" s="3"/>
      <c r="C1847" s="393"/>
      <c r="D1847" s="393"/>
      <c r="E1847" s="393"/>
      <c r="F1847" s="393"/>
      <c r="G1847" s="393"/>
      <c r="H1847" s="393"/>
      <c r="I1847" s="393"/>
      <c r="J1847" s="3"/>
      <c r="K1847" s="3"/>
      <c r="L1847" s="3"/>
      <c r="M1847" s="3"/>
      <c r="N1847" s="3"/>
      <c r="O1847" s="393"/>
      <c r="P1847" s="393"/>
      <c r="Q1847" s="3"/>
      <c r="R1847" s="3"/>
      <c r="S1847" s="3"/>
      <c r="T1847" s="3"/>
      <c r="U1847" s="3"/>
      <c r="V1847" s="3"/>
      <c r="W1847"/>
      <c r="X1847"/>
      <c r="Y1847" s="451"/>
      <c r="Z1847" s="393"/>
      <c r="AA1847" s="3"/>
      <c r="AB1847" s="3"/>
      <c r="AC1847" s="3"/>
      <c r="AD1847" s="3"/>
      <c r="AE1847" s="3"/>
      <c r="AF1847"/>
      <c r="AG1847"/>
      <c r="AH1847"/>
      <c r="AI1847"/>
      <c r="AJ1847"/>
      <c r="AK1847"/>
      <c r="AL1847"/>
      <c r="AM1847"/>
      <c r="AN1847"/>
      <c r="AO1847"/>
      <c r="AP1847"/>
      <c r="BC1847" s="451"/>
    </row>
    <row r="1848" spans="1:55" hidden="1" x14ac:dyDescent="0.2">
      <c r="A1848" s="3"/>
      <c r="B1848" s="3"/>
      <c r="C1848" s="393"/>
      <c r="D1848" s="393"/>
      <c r="E1848" s="393"/>
      <c r="F1848" s="393"/>
      <c r="G1848" s="393"/>
      <c r="H1848" s="393"/>
      <c r="I1848" s="393"/>
      <c r="J1848" s="3"/>
      <c r="K1848" s="3"/>
      <c r="L1848" s="3"/>
      <c r="M1848" s="3"/>
      <c r="N1848" s="3"/>
      <c r="O1848" s="393"/>
      <c r="P1848" s="393"/>
      <c r="Q1848" s="3"/>
      <c r="R1848" s="3"/>
      <c r="S1848" s="3"/>
      <c r="T1848" s="3"/>
      <c r="U1848" s="3"/>
      <c r="V1848" s="3"/>
      <c r="W1848"/>
      <c r="X1848"/>
      <c r="Y1848" s="451"/>
      <c r="Z1848" s="393"/>
      <c r="AA1848" s="3"/>
      <c r="AB1848" s="3"/>
      <c r="AC1848" s="3"/>
      <c r="AD1848" s="3"/>
      <c r="AE1848" s="3"/>
      <c r="AF1848"/>
      <c r="AG1848"/>
      <c r="AH1848"/>
      <c r="AI1848"/>
      <c r="AJ1848"/>
      <c r="AK1848"/>
      <c r="AL1848"/>
      <c r="AM1848"/>
      <c r="AN1848"/>
      <c r="AO1848"/>
      <c r="AP1848"/>
      <c r="BC1848" s="451"/>
    </row>
    <row r="1849" spans="1:55" hidden="1" x14ac:dyDescent="0.2">
      <c r="A1849" s="3"/>
      <c r="B1849" s="3"/>
      <c r="C1849" s="393"/>
      <c r="D1849" s="393"/>
      <c r="E1849" s="393"/>
      <c r="F1849" s="393"/>
      <c r="G1849" s="393"/>
      <c r="H1849" s="393"/>
      <c r="I1849" s="393"/>
      <c r="J1849" s="3"/>
      <c r="K1849" s="3"/>
      <c r="L1849" s="3"/>
      <c r="M1849" s="3"/>
      <c r="N1849" s="3"/>
      <c r="O1849" s="393"/>
      <c r="P1849" s="393"/>
      <c r="Q1849" s="3"/>
      <c r="R1849" s="3"/>
      <c r="S1849" s="3"/>
      <c r="T1849" s="3"/>
      <c r="U1849" s="3"/>
      <c r="V1849" s="3"/>
      <c r="W1849"/>
      <c r="X1849"/>
      <c r="Y1849" s="451"/>
      <c r="Z1849" s="393"/>
      <c r="AA1849" s="3"/>
      <c r="AB1849" s="3"/>
      <c r="AC1849" s="3"/>
      <c r="AD1849" s="3"/>
      <c r="AE1849" s="3"/>
      <c r="AF1849"/>
      <c r="AG1849"/>
      <c r="AH1849"/>
      <c r="AI1849"/>
      <c r="AJ1849"/>
      <c r="AK1849"/>
      <c r="AL1849"/>
      <c r="AM1849"/>
      <c r="AN1849"/>
      <c r="AO1849"/>
      <c r="AP1849"/>
      <c r="BC1849" s="451"/>
    </row>
    <row r="1850" spans="1:55" hidden="1" x14ac:dyDescent="0.2">
      <c r="A1850" s="3"/>
      <c r="B1850" s="3"/>
      <c r="C1850" s="393"/>
      <c r="D1850" s="393"/>
      <c r="E1850" s="393"/>
      <c r="F1850" s="393"/>
      <c r="G1850" s="393"/>
      <c r="H1850" s="393"/>
      <c r="I1850" s="393"/>
      <c r="J1850" s="3"/>
      <c r="K1850" s="3"/>
      <c r="L1850" s="3"/>
      <c r="M1850" s="3"/>
      <c r="N1850" s="3"/>
      <c r="O1850" s="393"/>
      <c r="P1850" s="393"/>
      <c r="Q1850" s="3"/>
      <c r="R1850" s="3"/>
      <c r="S1850" s="3"/>
      <c r="T1850" s="3"/>
      <c r="U1850" s="3"/>
      <c r="V1850" s="3"/>
      <c r="W1850"/>
      <c r="X1850"/>
      <c r="Y1850" s="451"/>
      <c r="Z1850" s="393"/>
      <c r="AA1850" s="3"/>
      <c r="AB1850" s="3"/>
      <c r="AC1850" s="3"/>
      <c r="AD1850" s="3"/>
      <c r="AE1850" s="3"/>
      <c r="AF1850"/>
      <c r="AG1850"/>
      <c r="AH1850"/>
      <c r="AI1850"/>
      <c r="AJ1850"/>
      <c r="AK1850"/>
      <c r="AL1850"/>
      <c r="AM1850"/>
      <c r="AN1850"/>
      <c r="AO1850"/>
      <c r="AP1850"/>
      <c r="BC1850" s="451"/>
    </row>
    <row r="1851" spans="1:55" hidden="1" x14ac:dyDescent="0.2">
      <c r="A1851" s="3"/>
      <c r="B1851" s="3"/>
      <c r="C1851" s="393"/>
      <c r="D1851" s="393"/>
      <c r="E1851" s="393"/>
      <c r="F1851" s="393"/>
      <c r="G1851" s="393"/>
      <c r="H1851" s="393"/>
      <c r="I1851" s="393"/>
      <c r="J1851" s="3"/>
      <c r="K1851" s="3"/>
      <c r="L1851" s="3"/>
      <c r="M1851" s="3"/>
      <c r="N1851" s="3"/>
      <c r="O1851" s="393"/>
      <c r="P1851" s="393"/>
      <c r="Q1851" s="3"/>
      <c r="R1851" s="3"/>
      <c r="S1851" s="3"/>
      <c r="T1851" s="3"/>
      <c r="U1851" s="3"/>
      <c r="V1851" s="3"/>
      <c r="W1851"/>
      <c r="X1851"/>
      <c r="Y1851" s="451"/>
      <c r="Z1851" s="393"/>
      <c r="AA1851" s="3"/>
      <c r="AB1851" s="3"/>
      <c r="AC1851" s="3"/>
      <c r="AD1851" s="3"/>
      <c r="AE1851" s="3"/>
      <c r="AF1851"/>
      <c r="AG1851"/>
      <c r="AH1851"/>
      <c r="AI1851"/>
      <c r="AJ1851"/>
      <c r="AK1851"/>
      <c r="AL1851"/>
      <c r="AM1851"/>
      <c r="AN1851"/>
      <c r="AO1851"/>
      <c r="AP1851"/>
      <c r="BC1851" s="451"/>
    </row>
    <row r="1852" spans="1:55" hidden="1" x14ac:dyDescent="0.2">
      <c r="A1852" s="3"/>
      <c r="B1852" s="3"/>
      <c r="C1852" s="393"/>
      <c r="D1852" s="393"/>
      <c r="E1852" s="393"/>
      <c r="F1852" s="393"/>
      <c r="G1852" s="393"/>
      <c r="H1852" s="393"/>
      <c r="I1852" s="393"/>
      <c r="J1852" s="3"/>
      <c r="K1852" s="3"/>
      <c r="L1852" s="3"/>
      <c r="M1852" s="3"/>
      <c r="N1852" s="3"/>
      <c r="O1852" s="393"/>
      <c r="P1852" s="393"/>
      <c r="Q1852" s="3"/>
      <c r="R1852" s="3"/>
      <c r="S1852" s="3"/>
      <c r="T1852" s="3"/>
      <c r="U1852" s="3"/>
      <c r="V1852" s="3"/>
      <c r="W1852"/>
      <c r="X1852"/>
      <c r="Y1852" s="451"/>
      <c r="Z1852" s="393"/>
      <c r="AA1852" s="3"/>
      <c r="AB1852" s="3"/>
      <c r="AC1852" s="3"/>
      <c r="AD1852" s="3"/>
      <c r="AE1852" s="3"/>
      <c r="AF1852"/>
      <c r="AG1852"/>
      <c r="AH1852"/>
      <c r="AI1852"/>
      <c r="AJ1852"/>
      <c r="AK1852"/>
      <c r="AL1852"/>
      <c r="AM1852"/>
      <c r="AN1852"/>
      <c r="AO1852"/>
      <c r="AP1852"/>
      <c r="BC1852" s="451"/>
    </row>
    <row r="1853" spans="1:55" hidden="1" x14ac:dyDescent="0.2">
      <c r="A1853" s="3"/>
      <c r="B1853" s="3"/>
      <c r="C1853" s="393"/>
      <c r="D1853" s="393"/>
      <c r="E1853" s="393"/>
      <c r="F1853" s="393"/>
      <c r="G1853" s="393"/>
      <c r="H1853" s="393"/>
      <c r="I1853" s="393"/>
      <c r="J1853" s="3"/>
      <c r="K1853" s="3"/>
      <c r="L1853" s="3"/>
      <c r="M1853" s="3"/>
      <c r="N1853" s="3"/>
      <c r="O1853" s="393"/>
      <c r="P1853" s="393"/>
      <c r="Q1853" s="3"/>
      <c r="R1853" s="3"/>
      <c r="S1853" s="3"/>
      <c r="T1853" s="3"/>
      <c r="U1853" s="3"/>
      <c r="V1853" s="3"/>
      <c r="W1853"/>
      <c r="X1853"/>
      <c r="Y1853" s="451"/>
      <c r="Z1853" s="393"/>
      <c r="AA1853" s="3"/>
      <c r="AB1853" s="3"/>
      <c r="AC1853" s="3"/>
      <c r="AD1853" s="3"/>
      <c r="AE1853" s="3"/>
      <c r="AF1853"/>
      <c r="AG1853"/>
      <c r="AH1853"/>
      <c r="AI1853"/>
      <c r="AJ1853"/>
      <c r="AK1853"/>
      <c r="AL1853"/>
      <c r="AM1853"/>
      <c r="AN1853"/>
      <c r="AO1853"/>
      <c r="AP1853"/>
      <c r="BC1853" s="451"/>
    </row>
    <row r="1854" spans="1:55" hidden="1" x14ac:dyDescent="0.2">
      <c r="A1854" s="3"/>
      <c r="B1854" s="3"/>
      <c r="C1854" s="393"/>
      <c r="D1854" s="393"/>
      <c r="E1854" s="393"/>
      <c r="F1854" s="393"/>
      <c r="G1854" s="393"/>
      <c r="H1854" s="393"/>
      <c r="I1854" s="393"/>
      <c r="J1854" s="3"/>
      <c r="K1854" s="3"/>
      <c r="L1854" s="3"/>
      <c r="M1854" s="3"/>
      <c r="N1854" s="3"/>
      <c r="O1854" s="393"/>
      <c r="P1854" s="393"/>
      <c r="Q1854" s="3"/>
      <c r="R1854" s="3"/>
      <c r="S1854" s="3"/>
      <c r="T1854" s="3"/>
      <c r="U1854" s="3"/>
      <c r="V1854" s="3"/>
      <c r="W1854"/>
      <c r="X1854"/>
      <c r="Y1854" s="451"/>
      <c r="Z1854" s="393"/>
      <c r="AA1854" s="3"/>
      <c r="AB1854" s="3"/>
      <c r="AC1854" s="3"/>
      <c r="AD1854" s="3"/>
      <c r="AE1854" s="3"/>
      <c r="AF1854"/>
      <c r="AG1854"/>
      <c r="AH1854"/>
      <c r="AI1854"/>
      <c r="AJ1854"/>
      <c r="AK1854"/>
      <c r="AL1854"/>
      <c r="AM1854"/>
      <c r="AN1854"/>
      <c r="AO1854"/>
      <c r="AP1854"/>
      <c r="BC1854" s="451"/>
    </row>
    <row r="1855" spans="1:55" hidden="1" x14ac:dyDescent="0.2">
      <c r="A1855" s="3"/>
      <c r="B1855" s="3"/>
      <c r="C1855" s="393"/>
      <c r="D1855" s="393"/>
      <c r="E1855" s="393"/>
      <c r="F1855" s="393"/>
      <c r="G1855" s="393"/>
      <c r="H1855" s="393"/>
      <c r="I1855" s="393"/>
      <c r="J1855" s="3"/>
      <c r="K1855" s="3"/>
      <c r="L1855" s="3"/>
      <c r="M1855" s="3"/>
      <c r="N1855" s="3"/>
      <c r="O1855" s="393"/>
      <c r="P1855" s="393"/>
      <c r="Q1855" s="3"/>
      <c r="R1855" s="3"/>
      <c r="S1855" s="3"/>
      <c r="T1855" s="3"/>
      <c r="U1855" s="3"/>
      <c r="V1855" s="3"/>
      <c r="W1855"/>
      <c r="X1855"/>
      <c r="Y1855" s="451"/>
      <c r="Z1855" s="393"/>
      <c r="AA1855" s="3"/>
      <c r="AB1855" s="3"/>
      <c r="AC1855" s="3"/>
      <c r="AD1855" s="3"/>
      <c r="AE1855" s="3"/>
      <c r="AF1855"/>
      <c r="AG1855"/>
      <c r="AH1855"/>
      <c r="AI1855"/>
      <c r="AJ1855"/>
      <c r="AK1855"/>
      <c r="AL1855"/>
      <c r="AM1855"/>
      <c r="AN1855"/>
      <c r="AO1855"/>
      <c r="AP1855"/>
      <c r="BC1855" s="451"/>
    </row>
    <row r="1856" spans="1:55" hidden="1" x14ac:dyDescent="0.2">
      <c r="A1856" s="3"/>
      <c r="B1856" s="3"/>
      <c r="C1856" s="393"/>
      <c r="D1856" s="393"/>
      <c r="E1856" s="393"/>
      <c r="F1856" s="393"/>
      <c r="G1856" s="393"/>
      <c r="H1856" s="393"/>
      <c r="I1856" s="393"/>
      <c r="J1856" s="3"/>
      <c r="K1856" s="3"/>
      <c r="L1856" s="3"/>
      <c r="M1856" s="3"/>
      <c r="N1856" s="3"/>
      <c r="O1856" s="393"/>
      <c r="P1856" s="393"/>
      <c r="Q1856" s="3"/>
      <c r="R1856" s="3"/>
      <c r="S1856" s="3"/>
      <c r="T1856" s="3"/>
      <c r="U1856" s="3"/>
      <c r="V1856" s="3"/>
      <c r="W1856"/>
      <c r="X1856"/>
      <c r="Y1856" s="451"/>
      <c r="Z1856" s="393"/>
      <c r="AA1856" s="3"/>
      <c r="AB1856" s="3"/>
      <c r="AC1856" s="3"/>
      <c r="AD1856" s="3"/>
      <c r="AE1856" s="3"/>
      <c r="AF1856"/>
      <c r="AG1856"/>
      <c r="AH1856"/>
      <c r="AI1856"/>
      <c r="AJ1856"/>
      <c r="AK1856"/>
      <c r="AL1856"/>
      <c r="AM1856"/>
      <c r="AN1856"/>
      <c r="AO1856"/>
      <c r="AP1856"/>
      <c r="BC1856" s="451"/>
    </row>
    <row r="1857" spans="1:55" hidden="1" x14ac:dyDescent="0.2">
      <c r="A1857" s="3"/>
      <c r="B1857" s="3"/>
      <c r="C1857" s="393"/>
      <c r="D1857" s="393"/>
      <c r="E1857" s="393"/>
      <c r="F1857" s="393"/>
      <c r="G1857" s="393"/>
      <c r="H1857" s="393"/>
      <c r="I1857" s="393"/>
      <c r="J1857" s="3"/>
      <c r="K1857" s="3"/>
      <c r="L1857" s="3"/>
      <c r="M1857" s="3"/>
      <c r="N1857" s="3"/>
      <c r="O1857" s="393"/>
      <c r="P1857" s="393"/>
      <c r="Q1857" s="3"/>
      <c r="R1857" s="3"/>
      <c r="S1857" s="3"/>
      <c r="T1857" s="3"/>
      <c r="U1857" s="3"/>
      <c r="V1857" s="3"/>
      <c r="W1857"/>
      <c r="X1857"/>
      <c r="Y1857" s="451"/>
      <c r="Z1857" s="393"/>
      <c r="AA1857" s="3"/>
      <c r="AB1857" s="3"/>
      <c r="AC1857" s="3"/>
      <c r="AD1857" s="3"/>
      <c r="AE1857" s="3"/>
      <c r="AF1857"/>
      <c r="AG1857"/>
      <c r="AH1857"/>
      <c r="AI1857"/>
      <c r="AJ1857"/>
      <c r="AK1857"/>
      <c r="AL1857"/>
      <c r="AM1857"/>
      <c r="AN1857"/>
      <c r="AO1857"/>
      <c r="AP1857"/>
      <c r="BC1857" s="451"/>
    </row>
    <row r="1858" spans="1:55" hidden="1" x14ac:dyDescent="0.2">
      <c r="A1858" s="3"/>
      <c r="B1858" s="3"/>
      <c r="C1858" s="393"/>
      <c r="D1858" s="393"/>
      <c r="E1858" s="393"/>
      <c r="F1858" s="393"/>
      <c r="G1858" s="393"/>
      <c r="H1858" s="393"/>
      <c r="I1858" s="393"/>
      <c r="J1858" s="3"/>
      <c r="K1858" s="3"/>
      <c r="L1858" s="3"/>
      <c r="M1858" s="3"/>
      <c r="N1858" s="3"/>
      <c r="O1858" s="393"/>
      <c r="P1858" s="393"/>
      <c r="Q1858" s="3"/>
      <c r="R1858" s="3"/>
      <c r="S1858" s="3"/>
      <c r="T1858" s="3"/>
      <c r="U1858" s="3"/>
      <c r="V1858" s="3"/>
      <c r="W1858"/>
      <c r="X1858"/>
      <c r="Y1858" s="451"/>
      <c r="Z1858" s="393"/>
      <c r="AA1858" s="3"/>
      <c r="AB1858" s="3"/>
      <c r="AC1858" s="3"/>
      <c r="AD1858" s="3"/>
      <c r="AE1858" s="3"/>
      <c r="AF1858"/>
      <c r="AG1858"/>
      <c r="AH1858"/>
      <c r="AI1858"/>
      <c r="AJ1858"/>
      <c r="AK1858"/>
      <c r="AL1858"/>
      <c r="AM1858"/>
      <c r="AN1858"/>
      <c r="AO1858"/>
      <c r="AP1858"/>
      <c r="BC1858" s="451"/>
    </row>
    <row r="1859" spans="1:55" hidden="1" x14ac:dyDescent="0.2">
      <c r="A1859" s="3"/>
      <c r="B1859" s="3"/>
      <c r="C1859" s="393"/>
      <c r="D1859" s="393"/>
      <c r="E1859" s="393"/>
      <c r="F1859" s="393"/>
      <c r="G1859" s="393"/>
      <c r="H1859" s="393"/>
      <c r="I1859" s="393"/>
      <c r="J1859" s="3"/>
      <c r="K1859" s="3"/>
      <c r="L1859" s="3"/>
      <c r="M1859" s="3"/>
      <c r="N1859" s="3"/>
      <c r="O1859" s="393"/>
      <c r="P1859" s="393"/>
      <c r="Q1859" s="3"/>
      <c r="R1859" s="3"/>
      <c r="S1859" s="3"/>
      <c r="T1859" s="3"/>
      <c r="U1859" s="3"/>
      <c r="V1859" s="3"/>
      <c r="W1859"/>
      <c r="X1859"/>
      <c r="Y1859" s="451"/>
      <c r="Z1859" s="393"/>
      <c r="AA1859" s="3"/>
      <c r="AB1859" s="3"/>
      <c r="AC1859" s="3"/>
      <c r="AD1859" s="3"/>
      <c r="AE1859" s="3"/>
      <c r="AF1859"/>
      <c r="AG1859"/>
      <c r="AH1859"/>
      <c r="AI1859"/>
      <c r="AJ1859"/>
      <c r="AK1859"/>
      <c r="AL1859"/>
      <c r="AM1859"/>
      <c r="AN1859"/>
      <c r="AO1859"/>
      <c r="AP1859"/>
      <c r="BC1859" s="451"/>
    </row>
    <row r="1860" spans="1:55" hidden="1" x14ac:dyDescent="0.2">
      <c r="A1860" s="3"/>
      <c r="B1860" s="3"/>
      <c r="C1860" s="393"/>
      <c r="D1860" s="393"/>
      <c r="E1860" s="393"/>
      <c r="F1860" s="393"/>
      <c r="G1860" s="393"/>
      <c r="H1860" s="393"/>
      <c r="I1860" s="393"/>
      <c r="J1860" s="3"/>
      <c r="K1860" s="3"/>
      <c r="L1860" s="3"/>
      <c r="M1860" s="3"/>
      <c r="N1860" s="3"/>
      <c r="O1860" s="393"/>
      <c r="P1860" s="393"/>
      <c r="Q1860" s="3"/>
      <c r="R1860" s="3"/>
      <c r="S1860" s="3"/>
      <c r="T1860" s="3"/>
      <c r="U1860" s="3"/>
      <c r="V1860" s="3"/>
      <c r="W1860"/>
      <c r="X1860"/>
      <c r="Y1860" s="451"/>
      <c r="Z1860" s="393"/>
      <c r="AA1860" s="3"/>
      <c r="AB1860" s="3"/>
      <c r="AC1860" s="3"/>
      <c r="AD1860" s="3"/>
      <c r="AE1860" s="3"/>
      <c r="AF1860"/>
      <c r="AG1860"/>
      <c r="AH1860"/>
      <c r="AI1860"/>
      <c r="AJ1860"/>
      <c r="AK1860"/>
      <c r="AL1860"/>
      <c r="AM1860"/>
      <c r="AN1860"/>
      <c r="AO1860"/>
      <c r="AP1860"/>
      <c r="BC1860" s="451"/>
    </row>
    <row r="1861" spans="1:55" hidden="1" x14ac:dyDescent="0.2">
      <c r="A1861" s="3"/>
      <c r="B1861" s="3"/>
      <c r="C1861" s="393"/>
      <c r="D1861" s="393"/>
      <c r="E1861" s="393"/>
      <c r="F1861" s="393"/>
      <c r="G1861" s="393"/>
      <c r="H1861" s="393"/>
      <c r="I1861" s="393"/>
      <c r="J1861" s="3"/>
      <c r="K1861" s="3"/>
      <c r="L1861" s="3"/>
      <c r="M1861" s="3"/>
      <c r="N1861" s="3"/>
      <c r="O1861" s="393"/>
      <c r="P1861" s="393"/>
      <c r="Q1861" s="3"/>
      <c r="R1861" s="3"/>
      <c r="S1861" s="3"/>
      <c r="T1861" s="3"/>
      <c r="U1861" s="3"/>
      <c r="V1861" s="3"/>
      <c r="W1861"/>
      <c r="X1861"/>
      <c r="Y1861" s="451"/>
      <c r="Z1861" s="393"/>
      <c r="AA1861" s="3"/>
      <c r="AB1861" s="3"/>
      <c r="AC1861" s="3"/>
      <c r="AD1861" s="3"/>
      <c r="AE1861" s="3"/>
      <c r="AF1861"/>
      <c r="AG1861"/>
      <c r="AH1861"/>
      <c r="AI1861"/>
      <c r="AJ1861"/>
      <c r="AK1861"/>
      <c r="AL1861"/>
      <c r="AM1861"/>
      <c r="AN1861"/>
      <c r="AO1861"/>
      <c r="AP1861"/>
      <c r="BC1861" s="451"/>
    </row>
    <row r="1862" spans="1:55" hidden="1" x14ac:dyDescent="0.2">
      <c r="A1862" s="3"/>
      <c r="B1862" s="3"/>
      <c r="C1862" s="393"/>
      <c r="D1862" s="393"/>
      <c r="E1862" s="393"/>
      <c r="F1862" s="393"/>
      <c r="G1862" s="393"/>
      <c r="H1862" s="393"/>
      <c r="I1862" s="393"/>
      <c r="J1862" s="3"/>
      <c r="K1862" s="3"/>
      <c r="L1862" s="3"/>
      <c r="M1862" s="3"/>
      <c r="N1862" s="3"/>
      <c r="O1862" s="393"/>
      <c r="P1862" s="393"/>
      <c r="Q1862" s="3"/>
      <c r="R1862" s="3"/>
      <c r="S1862" s="3"/>
      <c r="T1862" s="3"/>
      <c r="U1862" s="3"/>
      <c r="V1862" s="3"/>
      <c r="W1862"/>
      <c r="X1862"/>
      <c r="Y1862" s="451"/>
      <c r="Z1862" s="393"/>
      <c r="AA1862" s="3"/>
      <c r="AB1862" s="3"/>
      <c r="AC1862" s="3"/>
      <c r="AD1862" s="3"/>
      <c r="AE1862" s="3"/>
      <c r="AF1862"/>
      <c r="AG1862"/>
      <c r="AH1862"/>
      <c r="AI1862"/>
      <c r="AJ1862"/>
      <c r="AK1862"/>
      <c r="AL1862"/>
      <c r="AM1862"/>
      <c r="AN1862"/>
      <c r="AO1862"/>
      <c r="AP1862"/>
      <c r="BC1862" s="451"/>
    </row>
    <row r="1863" spans="1:55" hidden="1" x14ac:dyDescent="0.2">
      <c r="A1863" s="3"/>
      <c r="B1863" s="3"/>
      <c r="C1863" s="393"/>
      <c r="D1863" s="393"/>
      <c r="E1863" s="393"/>
      <c r="F1863" s="393"/>
      <c r="G1863" s="393"/>
      <c r="H1863" s="393"/>
      <c r="I1863" s="393"/>
      <c r="J1863" s="3"/>
      <c r="K1863" s="3"/>
      <c r="L1863" s="3"/>
      <c r="M1863" s="3"/>
      <c r="N1863" s="3"/>
      <c r="O1863" s="393"/>
      <c r="P1863" s="393"/>
      <c r="Q1863" s="3"/>
      <c r="R1863" s="3"/>
      <c r="S1863" s="3"/>
      <c r="T1863" s="3"/>
      <c r="U1863" s="3"/>
      <c r="V1863" s="3"/>
      <c r="W1863"/>
      <c r="X1863"/>
      <c r="Y1863" s="451"/>
      <c r="Z1863" s="393"/>
      <c r="AA1863" s="3"/>
      <c r="AB1863" s="3"/>
      <c r="AC1863" s="3"/>
      <c r="AD1863" s="3"/>
      <c r="AE1863" s="3"/>
      <c r="AF1863"/>
      <c r="AG1863"/>
      <c r="AH1863"/>
      <c r="AI1863"/>
      <c r="AJ1863"/>
      <c r="AK1863"/>
      <c r="AL1863"/>
      <c r="AM1863"/>
      <c r="AN1863"/>
      <c r="AO1863"/>
      <c r="AP1863"/>
      <c r="BC1863" s="451"/>
    </row>
    <row r="1864" spans="1:55" hidden="1" x14ac:dyDescent="0.2">
      <c r="A1864" s="3"/>
      <c r="B1864" s="3"/>
      <c r="C1864" s="393"/>
      <c r="D1864" s="393"/>
      <c r="E1864" s="393"/>
      <c r="F1864" s="393"/>
      <c r="G1864" s="393"/>
      <c r="H1864" s="393"/>
      <c r="I1864" s="393"/>
      <c r="J1864" s="3"/>
      <c r="K1864" s="3"/>
      <c r="L1864" s="3"/>
      <c r="M1864" s="3"/>
      <c r="N1864" s="3"/>
      <c r="O1864" s="393"/>
      <c r="P1864" s="393"/>
      <c r="Q1864" s="3"/>
      <c r="R1864" s="3"/>
      <c r="S1864" s="3"/>
      <c r="T1864" s="3"/>
      <c r="U1864" s="3"/>
      <c r="V1864" s="3"/>
      <c r="W1864"/>
      <c r="X1864"/>
      <c r="Y1864" s="451"/>
      <c r="Z1864" s="393"/>
      <c r="AA1864" s="3"/>
      <c r="AB1864" s="3"/>
      <c r="AC1864" s="3"/>
      <c r="AD1864" s="3"/>
      <c r="AE1864" s="3"/>
      <c r="AF1864"/>
      <c r="AG1864"/>
      <c r="AH1864"/>
      <c r="AI1864"/>
      <c r="AJ1864"/>
      <c r="AK1864"/>
      <c r="AL1864"/>
      <c r="AM1864"/>
      <c r="AN1864"/>
      <c r="AO1864"/>
      <c r="AP1864"/>
      <c r="BC1864" s="451"/>
    </row>
    <row r="1865" spans="1:55" hidden="1" x14ac:dyDescent="0.2">
      <c r="A1865" s="3"/>
      <c r="B1865" s="3"/>
      <c r="C1865" s="393"/>
      <c r="D1865" s="393"/>
      <c r="E1865" s="393"/>
      <c r="F1865" s="393"/>
      <c r="G1865" s="393"/>
      <c r="H1865" s="393"/>
      <c r="I1865" s="393"/>
      <c r="J1865" s="3"/>
      <c r="K1865" s="3"/>
      <c r="L1865" s="3"/>
      <c r="M1865" s="3"/>
      <c r="N1865" s="3"/>
      <c r="O1865" s="393"/>
      <c r="P1865" s="393"/>
      <c r="Q1865" s="3"/>
      <c r="R1865" s="3"/>
      <c r="S1865" s="3"/>
      <c r="T1865" s="3"/>
      <c r="U1865" s="3"/>
      <c r="V1865" s="3"/>
      <c r="W1865"/>
      <c r="X1865"/>
      <c r="Y1865" s="451"/>
      <c r="Z1865" s="393"/>
      <c r="AA1865" s="3"/>
      <c r="AB1865" s="3"/>
      <c r="AC1865" s="3"/>
      <c r="AD1865" s="3"/>
      <c r="AE1865" s="3"/>
      <c r="AF1865"/>
      <c r="AG1865"/>
      <c r="AH1865"/>
      <c r="AI1865"/>
      <c r="AJ1865"/>
      <c r="AK1865"/>
      <c r="AL1865"/>
      <c r="AM1865"/>
      <c r="AN1865"/>
      <c r="AO1865"/>
      <c r="AP1865"/>
      <c r="BC1865" s="451"/>
    </row>
    <row r="1866" spans="1:55" hidden="1" x14ac:dyDescent="0.2">
      <c r="A1866" s="3"/>
      <c r="B1866" s="3"/>
      <c r="C1866" s="393"/>
      <c r="D1866" s="393"/>
      <c r="E1866" s="393"/>
      <c r="F1866" s="393"/>
      <c r="G1866" s="393"/>
      <c r="H1866" s="393"/>
      <c r="I1866" s="393"/>
      <c r="J1866" s="3"/>
      <c r="K1866" s="3"/>
      <c r="L1866" s="3"/>
      <c r="M1866" s="3"/>
      <c r="N1866" s="3"/>
      <c r="O1866" s="393"/>
      <c r="P1866" s="393"/>
      <c r="Q1866" s="3"/>
      <c r="R1866" s="3"/>
      <c r="S1866" s="3"/>
      <c r="T1866" s="3"/>
      <c r="U1866" s="3"/>
      <c r="V1866" s="3"/>
      <c r="W1866"/>
      <c r="X1866"/>
      <c r="Y1866" s="451"/>
      <c r="Z1866" s="393"/>
      <c r="AA1866" s="3"/>
      <c r="AB1866" s="3"/>
      <c r="AC1866" s="3"/>
      <c r="AD1866" s="3"/>
      <c r="AE1866" s="3"/>
      <c r="AF1866"/>
      <c r="AG1866"/>
      <c r="AH1866"/>
      <c r="AI1866"/>
      <c r="AJ1866"/>
      <c r="AK1866"/>
      <c r="AL1866"/>
      <c r="AM1866"/>
      <c r="AN1866"/>
      <c r="AO1866"/>
      <c r="AP1866"/>
      <c r="BC1866" s="451"/>
    </row>
    <row r="1867" spans="1:55" hidden="1" x14ac:dyDescent="0.2">
      <c r="A1867" s="3"/>
      <c r="B1867" s="3"/>
      <c r="C1867" s="393"/>
      <c r="D1867" s="393"/>
      <c r="E1867" s="393"/>
      <c r="F1867" s="393"/>
      <c r="G1867" s="393"/>
      <c r="H1867" s="393"/>
      <c r="I1867" s="393"/>
      <c r="J1867" s="3"/>
      <c r="K1867" s="3"/>
      <c r="L1867" s="3"/>
      <c r="M1867" s="3"/>
      <c r="N1867" s="3"/>
      <c r="O1867" s="393"/>
      <c r="P1867" s="393"/>
      <c r="Q1867" s="3"/>
      <c r="R1867" s="3"/>
      <c r="S1867" s="3"/>
      <c r="T1867" s="3"/>
      <c r="U1867" s="3"/>
      <c r="V1867" s="3"/>
      <c r="W1867"/>
      <c r="X1867"/>
      <c r="Y1867" s="451"/>
      <c r="Z1867" s="393"/>
      <c r="AA1867" s="3"/>
      <c r="AB1867" s="3"/>
      <c r="AC1867" s="3"/>
      <c r="AD1867" s="3"/>
      <c r="AE1867" s="3"/>
      <c r="AF1867"/>
      <c r="AG1867"/>
      <c r="AH1867"/>
      <c r="AI1867"/>
      <c r="AJ1867"/>
      <c r="AK1867"/>
      <c r="AL1867"/>
      <c r="AM1867"/>
      <c r="AN1867"/>
      <c r="AO1867"/>
      <c r="AP1867"/>
      <c r="BC1867" s="451"/>
    </row>
    <row r="1868" spans="1:55" hidden="1" x14ac:dyDescent="0.2">
      <c r="A1868" s="3"/>
      <c r="B1868" s="3"/>
      <c r="C1868" s="393"/>
      <c r="D1868" s="393"/>
      <c r="E1868" s="393"/>
      <c r="F1868" s="393"/>
      <c r="G1868" s="393"/>
      <c r="H1868" s="393"/>
      <c r="I1868" s="393"/>
      <c r="J1868" s="3"/>
      <c r="K1868" s="3"/>
      <c r="L1868" s="3"/>
      <c r="M1868" s="3"/>
      <c r="N1868" s="3"/>
      <c r="O1868" s="393"/>
      <c r="P1868" s="393"/>
      <c r="Q1868" s="3"/>
      <c r="R1868" s="3"/>
      <c r="S1868" s="3"/>
      <c r="T1868" s="3"/>
      <c r="U1868" s="3"/>
      <c r="V1868" s="3"/>
      <c r="W1868"/>
      <c r="X1868"/>
      <c r="Y1868" s="451"/>
      <c r="Z1868" s="393"/>
      <c r="AA1868" s="3"/>
      <c r="AB1868" s="3"/>
      <c r="AC1868" s="3"/>
      <c r="AD1868" s="3"/>
      <c r="AE1868" s="3"/>
      <c r="AF1868"/>
      <c r="AG1868"/>
      <c r="AH1868"/>
      <c r="AI1868"/>
      <c r="AJ1868"/>
      <c r="AK1868"/>
      <c r="AL1868"/>
      <c r="AM1868"/>
      <c r="AN1868"/>
      <c r="AO1868"/>
      <c r="AP1868"/>
      <c r="BC1868" s="451"/>
    </row>
    <row r="1869" spans="1:55" hidden="1" x14ac:dyDescent="0.2">
      <c r="A1869" s="3"/>
      <c r="B1869" s="3"/>
      <c r="C1869" s="393"/>
      <c r="D1869" s="393"/>
      <c r="E1869" s="393"/>
      <c r="F1869" s="393"/>
      <c r="G1869" s="393"/>
      <c r="H1869" s="393"/>
      <c r="I1869" s="393"/>
      <c r="J1869" s="3"/>
      <c r="K1869" s="3"/>
      <c r="L1869" s="3"/>
      <c r="M1869" s="3"/>
      <c r="N1869" s="3"/>
      <c r="O1869" s="393"/>
      <c r="P1869" s="393"/>
      <c r="Q1869" s="3"/>
      <c r="R1869" s="3"/>
      <c r="S1869" s="3"/>
      <c r="T1869" s="3"/>
      <c r="U1869" s="3"/>
      <c r="V1869" s="3"/>
      <c r="W1869"/>
      <c r="X1869"/>
      <c r="Y1869" s="451"/>
      <c r="Z1869" s="393"/>
      <c r="AA1869" s="3"/>
      <c r="AB1869" s="3"/>
      <c r="AC1869" s="3"/>
      <c r="AD1869" s="3"/>
      <c r="AE1869" s="3"/>
      <c r="AF1869"/>
      <c r="AG1869"/>
      <c r="AH1869"/>
      <c r="AI1869"/>
      <c r="AJ1869"/>
      <c r="AK1869"/>
      <c r="AL1869"/>
      <c r="AM1869"/>
      <c r="AN1869"/>
      <c r="AO1869"/>
      <c r="AP1869"/>
      <c r="BC1869" s="451"/>
    </row>
    <row r="1870" spans="1:55" hidden="1" x14ac:dyDescent="0.2">
      <c r="A1870" s="3"/>
      <c r="B1870" s="3"/>
      <c r="C1870" s="393"/>
      <c r="D1870" s="393"/>
      <c r="E1870" s="393"/>
      <c r="F1870" s="393"/>
      <c r="G1870" s="393"/>
      <c r="H1870" s="393"/>
      <c r="I1870" s="393"/>
      <c r="J1870" s="3"/>
      <c r="K1870" s="3"/>
      <c r="L1870" s="3"/>
      <c r="M1870" s="3"/>
      <c r="N1870" s="3"/>
      <c r="O1870" s="393"/>
      <c r="P1870" s="393"/>
      <c r="Q1870" s="3"/>
      <c r="R1870" s="3"/>
      <c r="S1870" s="3"/>
      <c r="T1870" s="3"/>
      <c r="U1870" s="3"/>
      <c r="V1870" s="3"/>
      <c r="W1870"/>
      <c r="X1870"/>
      <c r="Y1870" s="451"/>
      <c r="Z1870" s="393"/>
      <c r="AA1870" s="3"/>
      <c r="AB1870" s="3"/>
      <c r="AC1870" s="3"/>
      <c r="AD1870" s="3"/>
      <c r="AE1870" s="3"/>
      <c r="AF1870"/>
      <c r="AG1870"/>
      <c r="AH1870"/>
      <c r="AI1870"/>
      <c r="AJ1870"/>
      <c r="AK1870"/>
      <c r="AL1870"/>
      <c r="AM1870"/>
      <c r="AN1870"/>
      <c r="AO1870"/>
      <c r="AP1870"/>
      <c r="BC1870" s="451"/>
    </row>
    <row r="1871" spans="1:55" hidden="1" x14ac:dyDescent="0.2">
      <c r="A1871" s="3"/>
      <c r="B1871" s="3"/>
      <c r="C1871" s="393"/>
      <c r="D1871" s="393"/>
      <c r="E1871" s="393"/>
      <c r="F1871" s="393"/>
      <c r="G1871" s="393"/>
      <c r="H1871" s="393"/>
      <c r="I1871" s="393"/>
      <c r="J1871" s="3"/>
      <c r="K1871" s="3"/>
      <c r="L1871" s="3"/>
      <c r="M1871" s="3"/>
      <c r="N1871" s="3"/>
      <c r="O1871" s="393"/>
      <c r="P1871" s="393"/>
      <c r="Q1871" s="3"/>
      <c r="R1871" s="3"/>
      <c r="S1871" s="3"/>
      <c r="T1871" s="3"/>
      <c r="U1871" s="3"/>
      <c r="V1871" s="3"/>
      <c r="W1871"/>
      <c r="X1871"/>
      <c r="Y1871" s="451"/>
      <c r="Z1871" s="393"/>
      <c r="AA1871" s="3"/>
      <c r="AB1871" s="3"/>
      <c r="AC1871" s="3"/>
      <c r="AD1871" s="3"/>
      <c r="AE1871" s="3"/>
      <c r="AF1871"/>
      <c r="AG1871"/>
      <c r="AH1871"/>
      <c r="AI1871"/>
      <c r="AJ1871"/>
      <c r="AK1871"/>
      <c r="AL1871"/>
      <c r="AM1871"/>
      <c r="AN1871"/>
      <c r="AO1871"/>
      <c r="AP1871"/>
      <c r="BC1871" s="451"/>
    </row>
    <row r="1872" spans="1:55" hidden="1" x14ac:dyDescent="0.2">
      <c r="A1872" s="3"/>
      <c r="B1872" s="3"/>
      <c r="C1872" s="393"/>
      <c r="D1872" s="393"/>
      <c r="E1872" s="393"/>
      <c r="F1872" s="393"/>
      <c r="G1872" s="393"/>
      <c r="H1872" s="393"/>
      <c r="I1872" s="393"/>
      <c r="J1872" s="3"/>
      <c r="K1872" s="3"/>
      <c r="L1872" s="3"/>
      <c r="M1872" s="3"/>
      <c r="N1872" s="3"/>
      <c r="O1872" s="393"/>
      <c r="P1872" s="393"/>
      <c r="Q1872" s="3"/>
      <c r="R1872" s="3"/>
      <c r="S1872" s="3"/>
      <c r="T1872" s="3"/>
      <c r="U1872" s="3"/>
      <c r="V1872" s="3"/>
      <c r="W1872"/>
      <c r="X1872"/>
      <c r="Y1872" s="451"/>
      <c r="Z1872" s="393"/>
      <c r="AA1872" s="3"/>
      <c r="AB1872" s="3"/>
      <c r="AC1872" s="3"/>
      <c r="AD1872" s="3"/>
      <c r="AE1872" s="3"/>
      <c r="AF1872"/>
      <c r="AG1872"/>
      <c r="AH1872"/>
      <c r="AI1872"/>
      <c r="AJ1872"/>
      <c r="AK1872"/>
      <c r="AL1872"/>
      <c r="AM1872"/>
      <c r="AN1872"/>
      <c r="AO1872"/>
      <c r="AP1872"/>
      <c r="BC1872" s="451"/>
    </row>
    <row r="1873" spans="1:55" hidden="1" x14ac:dyDescent="0.2">
      <c r="A1873" s="3"/>
      <c r="B1873" s="3"/>
      <c r="C1873" s="393"/>
      <c r="D1873" s="393"/>
      <c r="E1873" s="393"/>
      <c r="F1873" s="393"/>
      <c r="G1873" s="393"/>
      <c r="H1873" s="393"/>
      <c r="I1873" s="393"/>
      <c r="J1873" s="3"/>
      <c r="K1873" s="3"/>
      <c r="L1873" s="3"/>
      <c r="M1873" s="3"/>
      <c r="N1873" s="3"/>
      <c r="O1873" s="393"/>
      <c r="P1873" s="393"/>
      <c r="Q1873" s="3"/>
      <c r="R1873" s="3"/>
      <c r="S1873" s="3"/>
      <c r="T1873" s="3"/>
      <c r="U1873" s="3"/>
      <c r="V1873" s="3"/>
      <c r="W1873"/>
      <c r="X1873"/>
      <c r="Y1873" s="451"/>
      <c r="Z1873" s="393"/>
      <c r="AA1873" s="3"/>
      <c r="AB1873" s="3"/>
      <c r="AC1873" s="3"/>
      <c r="AD1873" s="3"/>
      <c r="AE1873" s="3"/>
      <c r="AF1873"/>
      <c r="AG1873"/>
      <c r="AH1873"/>
      <c r="AI1873"/>
      <c r="AJ1873"/>
      <c r="AK1873"/>
      <c r="AL1873"/>
      <c r="AM1873"/>
      <c r="AN1873"/>
      <c r="AO1873"/>
      <c r="AP1873"/>
      <c r="BC1873" s="451"/>
    </row>
    <row r="1874" spans="1:55" hidden="1" x14ac:dyDescent="0.2">
      <c r="A1874" s="3"/>
      <c r="B1874" s="3"/>
      <c r="C1874" s="393"/>
      <c r="D1874" s="393"/>
      <c r="E1874" s="393"/>
      <c r="F1874" s="393"/>
      <c r="G1874" s="393"/>
      <c r="H1874" s="393"/>
      <c r="I1874" s="393"/>
      <c r="J1874" s="3"/>
      <c r="K1874" s="3"/>
      <c r="L1874" s="3"/>
      <c r="M1874" s="3"/>
      <c r="N1874" s="3"/>
      <c r="O1874" s="393"/>
      <c r="P1874" s="393"/>
      <c r="Q1874" s="3"/>
      <c r="R1874" s="3"/>
      <c r="S1874" s="3"/>
      <c r="T1874" s="3"/>
      <c r="U1874" s="3"/>
      <c r="V1874" s="3"/>
      <c r="W1874"/>
      <c r="X1874"/>
      <c r="Y1874" s="451"/>
      <c r="Z1874" s="393"/>
      <c r="AA1874" s="3"/>
      <c r="AB1874" s="3"/>
      <c r="AC1874" s="3"/>
      <c r="AD1874" s="3"/>
      <c r="AE1874" s="3"/>
      <c r="AF1874"/>
      <c r="AG1874"/>
      <c r="AH1874"/>
      <c r="AI1874"/>
      <c r="AJ1874"/>
      <c r="AK1874"/>
      <c r="AL1874"/>
      <c r="AM1874"/>
      <c r="AN1874"/>
      <c r="AO1874"/>
      <c r="AP1874"/>
      <c r="BC1874" s="451"/>
    </row>
    <row r="1875" spans="1:55" hidden="1" x14ac:dyDescent="0.2">
      <c r="A1875" s="3"/>
      <c r="B1875" s="3"/>
      <c r="C1875" s="393"/>
      <c r="D1875" s="393"/>
      <c r="E1875" s="393"/>
      <c r="F1875" s="393"/>
      <c r="G1875" s="393"/>
      <c r="H1875" s="393"/>
      <c r="I1875" s="393"/>
      <c r="J1875" s="3"/>
      <c r="K1875" s="3"/>
      <c r="L1875" s="3"/>
      <c r="M1875" s="3"/>
      <c r="N1875" s="3"/>
      <c r="O1875" s="393"/>
      <c r="P1875" s="393"/>
      <c r="Q1875" s="3"/>
      <c r="R1875" s="3"/>
      <c r="S1875" s="3"/>
      <c r="T1875" s="3"/>
      <c r="U1875" s="3"/>
      <c r="V1875" s="3"/>
      <c r="W1875"/>
      <c r="X1875"/>
      <c r="Y1875" s="451"/>
      <c r="Z1875" s="393"/>
      <c r="AA1875" s="3"/>
      <c r="AB1875" s="3"/>
      <c r="AC1875" s="3"/>
      <c r="AD1875" s="3"/>
      <c r="AE1875" s="3"/>
      <c r="AF1875"/>
      <c r="AG1875"/>
      <c r="AH1875"/>
      <c r="AI1875"/>
      <c r="AJ1875"/>
      <c r="AK1875"/>
      <c r="AL1875"/>
      <c r="AM1875"/>
      <c r="AN1875"/>
      <c r="AO1875"/>
      <c r="AP1875"/>
      <c r="BC1875" s="451"/>
    </row>
    <row r="1876" spans="1:55" hidden="1" x14ac:dyDescent="0.2">
      <c r="A1876" s="3"/>
      <c r="B1876" s="3"/>
      <c r="C1876" s="393"/>
      <c r="D1876" s="393"/>
      <c r="E1876" s="393"/>
      <c r="F1876" s="393"/>
      <c r="G1876" s="393"/>
      <c r="H1876" s="393"/>
      <c r="I1876" s="393"/>
      <c r="J1876" s="3"/>
      <c r="K1876" s="3"/>
      <c r="L1876" s="3"/>
      <c r="M1876" s="3"/>
      <c r="N1876" s="3"/>
      <c r="O1876" s="393"/>
      <c r="P1876" s="393"/>
      <c r="Q1876" s="3"/>
      <c r="R1876" s="3"/>
      <c r="S1876" s="3"/>
      <c r="T1876" s="3"/>
      <c r="U1876" s="3"/>
      <c r="V1876" s="3"/>
      <c r="W1876"/>
      <c r="X1876"/>
      <c r="Y1876" s="451"/>
      <c r="Z1876" s="393"/>
      <c r="AA1876" s="3"/>
      <c r="AB1876" s="3"/>
      <c r="AC1876" s="3"/>
      <c r="AD1876" s="3"/>
      <c r="AE1876" s="3"/>
      <c r="AF1876"/>
      <c r="AG1876"/>
      <c r="AH1876"/>
      <c r="AI1876"/>
      <c r="AJ1876"/>
      <c r="AK1876"/>
      <c r="AL1876"/>
      <c r="AM1876"/>
      <c r="AN1876"/>
      <c r="AO1876"/>
      <c r="AP1876"/>
      <c r="BC1876" s="451"/>
    </row>
    <row r="1877" spans="1:55" hidden="1" x14ac:dyDescent="0.2">
      <c r="A1877" s="3"/>
      <c r="B1877" s="3"/>
      <c r="C1877" s="393"/>
      <c r="D1877" s="393"/>
      <c r="E1877" s="393"/>
      <c r="F1877" s="393"/>
      <c r="G1877" s="393"/>
      <c r="H1877" s="393"/>
      <c r="I1877" s="393"/>
      <c r="J1877" s="3"/>
      <c r="K1877" s="3"/>
      <c r="L1877" s="3"/>
      <c r="M1877" s="3"/>
      <c r="N1877" s="3"/>
      <c r="O1877" s="393"/>
      <c r="P1877" s="393"/>
      <c r="Q1877" s="3"/>
      <c r="R1877" s="3"/>
      <c r="S1877" s="3"/>
      <c r="T1877" s="3"/>
      <c r="U1877" s="3"/>
      <c r="V1877" s="3"/>
      <c r="W1877"/>
      <c r="X1877"/>
      <c r="Y1877" s="451"/>
      <c r="Z1877" s="393"/>
      <c r="AA1877" s="3"/>
      <c r="AB1877" s="3"/>
      <c r="AC1877" s="3"/>
      <c r="AD1877" s="3"/>
      <c r="AE1877" s="3"/>
      <c r="AF1877"/>
      <c r="AG1877"/>
      <c r="AH1877"/>
      <c r="AI1877"/>
      <c r="AJ1877"/>
      <c r="AK1877"/>
      <c r="AL1877"/>
      <c r="AM1877"/>
      <c r="AN1877"/>
      <c r="AO1877"/>
      <c r="AP1877"/>
      <c r="BC1877" s="451"/>
    </row>
    <row r="1878" spans="1:55" hidden="1" x14ac:dyDescent="0.2">
      <c r="A1878" s="3"/>
      <c r="B1878" s="3"/>
      <c r="C1878" s="393"/>
      <c r="D1878" s="393"/>
      <c r="E1878" s="393"/>
      <c r="F1878" s="393"/>
      <c r="G1878" s="393"/>
      <c r="H1878" s="393"/>
      <c r="I1878" s="393"/>
      <c r="J1878" s="3"/>
      <c r="K1878" s="3"/>
      <c r="L1878" s="3"/>
      <c r="M1878" s="3"/>
      <c r="N1878" s="3"/>
      <c r="O1878" s="393"/>
      <c r="P1878" s="393"/>
      <c r="Q1878" s="3"/>
      <c r="R1878" s="3"/>
      <c r="S1878" s="3"/>
      <c r="T1878" s="3"/>
      <c r="U1878" s="3"/>
      <c r="V1878" s="3"/>
      <c r="W1878"/>
      <c r="X1878"/>
      <c r="Y1878" s="451"/>
      <c r="Z1878" s="393"/>
      <c r="AA1878" s="3"/>
      <c r="AB1878" s="3"/>
      <c r="AC1878" s="3"/>
      <c r="AD1878" s="3"/>
      <c r="AE1878" s="3"/>
      <c r="AF1878"/>
      <c r="AG1878"/>
      <c r="AH1878"/>
      <c r="AI1878"/>
      <c r="AJ1878"/>
      <c r="AK1878"/>
      <c r="AL1878"/>
      <c r="AM1878"/>
      <c r="AN1878"/>
      <c r="AO1878"/>
      <c r="AP1878"/>
      <c r="BC1878" s="451"/>
    </row>
    <row r="1879" spans="1:55" hidden="1" x14ac:dyDescent="0.2">
      <c r="A1879" s="3"/>
      <c r="B1879" s="3"/>
      <c r="C1879" s="393"/>
      <c r="D1879" s="393"/>
      <c r="E1879" s="393"/>
      <c r="F1879" s="393"/>
      <c r="G1879" s="393"/>
      <c r="H1879" s="393"/>
      <c r="I1879" s="393"/>
      <c r="J1879" s="3"/>
      <c r="K1879" s="3"/>
      <c r="L1879" s="3"/>
      <c r="M1879" s="3"/>
      <c r="N1879" s="3"/>
      <c r="O1879" s="393"/>
      <c r="P1879" s="393"/>
      <c r="Q1879" s="3"/>
      <c r="R1879" s="3"/>
      <c r="S1879" s="3"/>
      <c r="T1879" s="3"/>
      <c r="U1879" s="3"/>
      <c r="V1879" s="3"/>
      <c r="W1879"/>
      <c r="X1879"/>
      <c r="Y1879" s="451"/>
      <c r="Z1879" s="393"/>
      <c r="AA1879" s="3"/>
      <c r="AB1879" s="3"/>
      <c r="AC1879" s="3"/>
      <c r="AD1879" s="3"/>
      <c r="AE1879" s="3"/>
      <c r="AF1879"/>
      <c r="AG1879"/>
      <c r="AH1879"/>
      <c r="AI1879"/>
      <c r="AJ1879"/>
      <c r="AK1879"/>
      <c r="AL1879"/>
      <c r="AM1879"/>
      <c r="AN1879"/>
      <c r="AO1879"/>
      <c r="AP1879"/>
      <c r="BC1879" s="451"/>
    </row>
    <row r="1880" spans="1:55" hidden="1" x14ac:dyDescent="0.2">
      <c r="A1880" s="3"/>
      <c r="B1880" s="3"/>
      <c r="C1880" s="393"/>
      <c r="D1880" s="393"/>
      <c r="E1880" s="393"/>
      <c r="F1880" s="393"/>
      <c r="G1880" s="393"/>
      <c r="H1880" s="393"/>
      <c r="I1880" s="393"/>
      <c r="J1880" s="3"/>
      <c r="K1880" s="3"/>
      <c r="L1880" s="3"/>
      <c r="M1880" s="3"/>
      <c r="N1880" s="3"/>
      <c r="O1880" s="393"/>
      <c r="P1880" s="393"/>
      <c r="Q1880" s="3"/>
      <c r="R1880" s="3"/>
      <c r="S1880" s="3"/>
      <c r="T1880" s="3"/>
      <c r="U1880" s="3"/>
      <c r="V1880" s="3"/>
      <c r="W1880"/>
      <c r="X1880"/>
      <c r="Y1880" s="451"/>
      <c r="Z1880" s="393"/>
      <c r="AA1880" s="3"/>
      <c r="AB1880" s="3"/>
      <c r="AC1880" s="3"/>
      <c r="AD1880" s="3"/>
      <c r="AE1880" s="3"/>
      <c r="AF1880"/>
      <c r="AG1880"/>
      <c r="AH1880"/>
      <c r="AI1880"/>
      <c r="AJ1880"/>
      <c r="AK1880"/>
      <c r="AL1880"/>
      <c r="AM1880"/>
      <c r="AN1880"/>
      <c r="AO1880"/>
      <c r="AP1880"/>
      <c r="BC1880" s="451"/>
    </row>
    <row r="1881" spans="1:55" hidden="1" x14ac:dyDescent="0.2">
      <c r="A1881" s="3"/>
      <c r="B1881" s="3"/>
      <c r="C1881" s="393"/>
      <c r="D1881" s="393"/>
      <c r="E1881" s="393"/>
      <c r="F1881" s="393"/>
      <c r="G1881" s="393"/>
      <c r="H1881" s="393"/>
      <c r="I1881" s="393"/>
      <c r="J1881" s="3"/>
      <c r="K1881" s="3"/>
      <c r="L1881" s="3"/>
      <c r="M1881" s="3"/>
      <c r="N1881" s="3"/>
      <c r="O1881" s="393"/>
      <c r="P1881" s="393"/>
      <c r="Q1881" s="3"/>
      <c r="R1881" s="3"/>
      <c r="S1881" s="3"/>
      <c r="T1881" s="3"/>
      <c r="U1881" s="3"/>
      <c r="V1881" s="3"/>
      <c r="W1881"/>
      <c r="X1881"/>
      <c r="Y1881" s="451"/>
      <c r="Z1881" s="393"/>
      <c r="AA1881" s="3"/>
      <c r="AB1881" s="3"/>
      <c r="AC1881" s="3"/>
      <c r="AD1881" s="3"/>
      <c r="AE1881" s="3"/>
      <c r="AF1881"/>
      <c r="AG1881"/>
      <c r="AH1881"/>
      <c r="AI1881"/>
      <c r="AJ1881"/>
      <c r="AK1881"/>
      <c r="AL1881"/>
      <c r="AM1881"/>
      <c r="AN1881"/>
      <c r="AO1881"/>
      <c r="AP1881"/>
      <c r="BC1881" s="451"/>
    </row>
    <row r="1882" spans="1:55" hidden="1" x14ac:dyDescent="0.2">
      <c r="A1882" s="3"/>
      <c r="B1882" s="3"/>
      <c r="C1882" s="393"/>
      <c r="D1882" s="393"/>
      <c r="E1882" s="393"/>
      <c r="F1882" s="393"/>
      <c r="G1882" s="393"/>
      <c r="H1882" s="393"/>
      <c r="I1882" s="393"/>
      <c r="J1882" s="3"/>
      <c r="K1882" s="3"/>
      <c r="L1882" s="3"/>
      <c r="M1882" s="3"/>
      <c r="N1882" s="3"/>
      <c r="O1882" s="393"/>
      <c r="P1882" s="393"/>
      <c r="Q1882" s="3"/>
      <c r="R1882" s="3"/>
      <c r="S1882" s="3"/>
      <c r="T1882" s="3"/>
      <c r="U1882" s="3"/>
      <c r="V1882" s="3"/>
      <c r="W1882"/>
      <c r="X1882"/>
      <c r="Y1882" s="451"/>
      <c r="Z1882" s="393"/>
      <c r="AA1882" s="3"/>
      <c r="AB1882" s="3"/>
      <c r="AC1882" s="3"/>
      <c r="AD1882" s="3"/>
      <c r="AE1882" s="3"/>
      <c r="AF1882"/>
      <c r="AG1882"/>
      <c r="AH1882"/>
      <c r="AI1882"/>
      <c r="AJ1882"/>
      <c r="AK1882"/>
      <c r="AL1882"/>
      <c r="AM1882"/>
      <c r="AN1882"/>
      <c r="AO1882"/>
      <c r="AP1882"/>
      <c r="BC1882" s="451"/>
    </row>
    <row r="1883" spans="1:55" hidden="1" x14ac:dyDescent="0.2">
      <c r="A1883" s="3"/>
      <c r="B1883" s="3"/>
      <c r="C1883" s="393"/>
      <c r="D1883" s="393"/>
      <c r="E1883" s="393"/>
      <c r="F1883" s="393"/>
      <c r="G1883" s="393"/>
      <c r="H1883" s="393"/>
      <c r="I1883" s="393"/>
      <c r="J1883" s="3"/>
      <c r="K1883" s="3"/>
      <c r="L1883" s="3"/>
      <c r="M1883" s="3"/>
      <c r="N1883" s="3"/>
      <c r="O1883" s="393"/>
      <c r="P1883" s="393"/>
      <c r="Q1883" s="3"/>
      <c r="R1883" s="3"/>
      <c r="S1883" s="3"/>
      <c r="T1883" s="3"/>
      <c r="U1883" s="3"/>
      <c r="V1883" s="3"/>
      <c r="W1883"/>
      <c r="X1883"/>
      <c r="Y1883" s="451"/>
      <c r="Z1883" s="393"/>
      <c r="AA1883" s="3"/>
      <c r="AB1883" s="3"/>
      <c r="AC1883" s="3"/>
      <c r="AD1883" s="3"/>
      <c r="AE1883" s="3"/>
      <c r="AF1883"/>
      <c r="AG1883"/>
      <c r="AH1883"/>
      <c r="AI1883"/>
      <c r="AJ1883"/>
      <c r="AK1883"/>
      <c r="AL1883"/>
      <c r="AM1883"/>
      <c r="AN1883"/>
      <c r="AO1883"/>
      <c r="AP1883"/>
      <c r="BC1883" s="451"/>
    </row>
    <row r="1884" spans="1:55" hidden="1" x14ac:dyDescent="0.2">
      <c r="A1884" s="3"/>
      <c r="B1884" s="3"/>
      <c r="C1884" s="393"/>
      <c r="D1884" s="393"/>
      <c r="E1884" s="393"/>
      <c r="F1884" s="393"/>
      <c r="G1884" s="393"/>
      <c r="H1884" s="393"/>
      <c r="I1884" s="393"/>
      <c r="J1884" s="3"/>
      <c r="K1884" s="3"/>
      <c r="L1884" s="3"/>
      <c r="M1884" s="3"/>
      <c r="N1884" s="3"/>
      <c r="O1884" s="393"/>
      <c r="P1884" s="393"/>
      <c r="Q1884" s="3"/>
      <c r="R1884" s="3"/>
      <c r="S1884" s="3"/>
      <c r="T1884" s="3"/>
      <c r="U1884" s="3"/>
      <c r="V1884" s="3"/>
      <c r="W1884"/>
      <c r="X1884"/>
      <c r="Y1884" s="451"/>
      <c r="Z1884" s="393"/>
      <c r="AA1884" s="3"/>
      <c r="AB1884" s="3"/>
      <c r="AC1884" s="3"/>
      <c r="AD1884" s="3"/>
      <c r="AE1884" s="3"/>
      <c r="AF1884"/>
      <c r="AG1884"/>
      <c r="AH1884"/>
      <c r="AI1884"/>
      <c r="AJ1884"/>
      <c r="AK1884"/>
      <c r="AL1884"/>
      <c r="AM1884"/>
      <c r="AN1884"/>
      <c r="AO1884"/>
      <c r="AP1884"/>
      <c r="BC1884" s="451"/>
    </row>
    <row r="1885" spans="1:55" hidden="1" x14ac:dyDescent="0.2">
      <c r="A1885" s="3"/>
      <c r="B1885" s="3"/>
      <c r="C1885" s="393"/>
      <c r="D1885" s="393"/>
      <c r="E1885" s="393"/>
      <c r="F1885" s="393"/>
      <c r="G1885" s="393"/>
      <c r="H1885" s="393"/>
      <c r="I1885" s="393"/>
      <c r="J1885" s="3"/>
      <c r="K1885" s="3"/>
      <c r="L1885" s="3"/>
      <c r="M1885" s="3"/>
      <c r="N1885" s="3"/>
      <c r="O1885" s="393"/>
      <c r="P1885" s="393"/>
      <c r="Q1885" s="3"/>
      <c r="R1885" s="3"/>
      <c r="S1885" s="3"/>
      <c r="T1885" s="3"/>
      <c r="U1885" s="3"/>
      <c r="V1885" s="3"/>
      <c r="W1885"/>
      <c r="X1885"/>
      <c r="Y1885" s="451"/>
      <c r="Z1885" s="393"/>
      <c r="AA1885" s="3"/>
      <c r="AB1885" s="3"/>
      <c r="AC1885" s="3"/>
      <c r="AD1885" s="3"/>
      <c r="AE1885" s="3"/>
      <c r="AF1885"/>
      <c r="AG1885"/>
      <c r="AH1885"/>
      <c r="AI1885"/>
      <c r="AJ1885"/>
      <c r="AK1885"/>
      <c r="AL1885"/>
      <c r="AM1885"/>
      <c r="AN1885"/>
      <c r="AO1885"/>
      <c r="AP1885"/>
      <c r="BC1885" s="451"/>
    </row>
    <row r="1886" spans="1:55" hidden="1" x14ac:dyDescent="0.2">
      <c r="A1886" s="3"/>
      <c r="B1886" s="3"/>
      <c r="C1886" s="393"/>
      <c r="D1886" s="393"/>
      <c r="E1886" s="393"/>
      <c r="F1886" s="393"/>
      <c r="G1886" s="393"/>
      <c r="H1886" s="393"/>
      <c r="I1886" s="393"/>
      <c r="J1886" s="3"/>
      <c r="K1886" s="3"/>
      <c r="L1886" s="3"/>
      <c r="M1886" s="3"/>
      <c r="N1886" s="3"/>
      <c r="O1886" s="393"/>
      <c r="P1886" s="393"/>
      <c r="Q1886" s="3"/>
      <c r="R1886" s="3"/>
      <c r="S1886" s="3"/>
      <c r="T1886" s="3"/>
      <c r="U1886" s="3"/>
      <c r="V1886" s="3"/>
      <c r="W1886"/>
      <c r="X1886"/>
      <c r="Y1886" s="451"/>
      <c r="Z1886" s="393"/>
      <c r="AA1886" s="3"/>
      <c r="AB1886" s="3"/>
      <c r="AC1886" s="3"/>
      <c r="AD1886" s="3"/>
      <c r="AE1886" s="3"/>
      <c r="AF1886"/>
      <c r="AG1886"/>
      <c r="AH1886"/>
      <c r="AI1886"/>
      <c r="AJ1886"/>
      <c r="AK1886"/>
      <c r="AL1886"/>
      <c r="AM1886"/>
      <c r="AN1886"/>
      <c r="AO1886"/>
      <c r="AP1886"/>
      <c r="BC1886" s="451"/>
    </row>
    <row r="1887" spans="1:55" hidden="1" x14ac:dyDescent="0.2">
      <c r="A1887" s="3"/>
      <c r="B1887" s="3"/>
      <c r="C1887" s="393"/>
      <c r="D1887" s="393"/>
      <c r="E1887" s="393"/>
      <c r="F1887" s="393"/>
      <c r="G1887" s="393"/>
      <c r="H1887" s="393"/>
      <c r="I1887" s="393"/>
      <c r="J1887" s="3"/>
      <c r="K1887" s="3"/>
      <c r="L1887" s="3"/>
      <c r="M1887" s="3"/>
      <c r="N1887" s="3"/>
      <c r="O1887" s="393"/>
      <c r="P1887" s="393"/>
      <c r="Q1887" s="3"/>
      <c r="R1887" s="3"/>
      <c r="S1887" s="3"/>
      <c r="T1887" s="3"/>
      <c r="U1887" s="3"/>
      <c r="V1887" s="3"/>
      <c r="W1887"/>
      <c r="X1887"/>
      <c r="Y1887" s="451"/>
      <c r="Z1887" s="393"/>
      <c r="AA1887" s="3"/>
      <c r="AB1887" s="3"/>
      <c r="AC1887" s="3"/>
      <c r="AD1887" s="3"/>
      <c r="AE1887" s="3"/>
      <c r="AF1887"/>
      <c r="AG1887"/>
      <c r="AH1887"/>
      <c r="AI1887"/>
      <c r="AJ1887"/>
      <c r="AK1887"/>
      <c r="AL1887"/>
      <c r="AM1887"/>
      <c r="AN1887"/>
      <c r="AO1887"/>
      <c r="AP1887"/>
      <c r="BC1887" s="451"/>
    </row>
    <row r="1888" spans="1:55" hidden="1" x14ac:dyDescent="0.2">
      <c r="A1888" s="3"/>
      <c r="B1888" s="3"/>
      <c r="C1888" s="393"/>
      <c r="D1888" s="393"/>
      <c r="E1888" s="393"/>
      <c r="F1888" s="393"/>
      <c r="G1888" s="393"/>
      <c r="H1888" s="393"/>
      <c r="I1888" s="393"/>
      <c r="J1888" s="3"/>
      <c r="K1888" s="3"/>
      <c r="L1888" s="3"/>
      <c r="M1888" s="3"/>
      <c r="N1888" s="3"/>
      <c r="O1888" s="393"/>
      <c r="P1888" s="393"/>
      <c r="Q1888" s="3"/>
      <c r="R1888" s="3"/>
      <c r="S1888" s="3"/>
      <c r="T1888" s="3"/>
      <c r="U1888" s="3"/>
      <c r="V1888" s="3"/>
      <c r="W1888"/>
      <c r="X1888"/>
      <c r="Y1888" s="451"/>
      <c r="Z1888" s="393"/>
      <c r="AA1888" s="3"/>
      <c r="AB1888" s="3"/>
      <c r="AC1888" s="3"/>
      <c r="AD1888" s="3"/>
      <c r="AE1888" s="3"/>
      <c r="AF1888"/>
      <c r="AG1888"/>
      <c r="AH1888"/>
      <c r="AI1888"/>
      <c r="AJ1888"/>
      <c r="AK1888"/>
      <c r="AL1888"/>
      <c r="AM1888"/>
      <c r="AN1888"/>
      <c r="AO1888"/>
      <c r="AP1888"/>
      <c r="BC1888" s="451"/>
    </row>
    <row r="1889" spans="1:55" hidden="1" x14ac:dyDescent="0.2">
      <c r="A1889" s="3"/>
      <c r="B1889" s="3"/>
      <c r="C1889" s="393"/>
      <c r="D1889" s="393"/>
      <c r="E1889" s="393"/>
      <c r="F1889" s="393"/>
      <c r="G1889" s="393"/>
      <c r="H1889" s="393"/>
      <c r="I1889" s="393"/>
      <c r="J1889" s="3"/>
      <c r="K1889" s="3"/>
      <c r="L1889" s="3"/>
      <c r="M1889" s="3"/>
      <c r="N1889" s="3"/>
      <c r="O1889" s="393"/>
      <c r="P1889" s="393"/>
      <c r="Q1889" s="3"/>
      <c r="R1889" s="3"/>
      <c r="S1889" s="3"/>
      <c r="T1889" s="3"/>
      <c r="U1889" s="3"/>
      <c r="V1889" s="3"/>
      <c r="W1889"/>
      <c r="X1889"/>
      <c r="Y1889" s="451"/>
      <c r="Z1889" s="393"/>
      <c r="AA1889" s="3"/>
      <c r="AB1889" s="3"/>
      <c r="AC1889" s="3"/>
      <c r="AD1889" s="3"/>
      <c r="AE1889" s="3"/>
      <c r="AF1889"/>
      <c r="AG1889"/>
      <c r="AH1889"/>
      <c r="AI1889"/>
      <c r="AJ1889"/>
      <c r="AK1889"/>
      <c r="AL1889"/>
      <c r="AM1889"/>
      <c r="AN1889"/>
      <c r="AO1889"/>
      <c r="AP1889"/>
      <c r="BC1889" s="451"/>
    </row>
    <row r="1890" spans="1:55" hidden="1" x14ac:dyDescent="0.2">
      <c r="A1890" s="3"/>
      <c r="B1890" s="3"/>
      <c r="C1890" s="393"/>
      <c r="D1890" s="393"/>
      <c r="E1890" s="393"/>
      <c r="F1890" s="393"/>
      <c r="G1890" s="393"/>
      <c r="H1890" s="393"/>
      <c r="I1890" s="393"/>
      <c r="J1890" s="3"/>
      <c r="K1890" s="3"/>
      <c r="L1890" s="3"/>
      <c r="M1890" s="3"/>
      <c r="N1890" s="3"/>
      <c r="O1890" s="393"/>
      <c r="P1890" s="393"/>
      <c r="Q1890" s="3"/>
      <c r="R1890" s="3"/>
      <c r="S1890" s="3"/>
      <c r="T1890" s="3"/>
      <c r="U1890" s="3"/>
      <c r="V1890" s="3"/>
      <c r="W1890"/>
      <c r="X1890"/>
      <c r="Y1890" s="451"/>
      <c r="Z1890" s="393"/>
      <c r="AA1890" s="3"/>
      <c r="AB1890" s="3"/>
      <c r="AC1890" s="3"/>
      <c r="AD1890" s="3"/>
      <c r="AE1890" s="3"/>
      <c r="AF1890"/>
      <c r="AG1890"/>
      <c r="AH1890"/>
      <c r="AI1890"/>
      <c r="AJ1890"/>
      <c r="AK1890"/>
      <c r="AL1890"/>
      <c r="AM1890"/>
      <c r="AN1890"/>
      <c r="AO1890"/>
      <c r="AP1890"/>
      <c r="BC1890" s="451"/>
    </row>
    <row r="1891" spans="1:55" hidden="1" x14ac:dyDescent="0.2">
      <c r="A1891" s="3"/>
      <c r="B1891" s="3"/>
      <c r="C1891" s="393"/>
      <c r="D1891" s="393"/>
      <c r="E1891" s="393"/>
      <c r="F1891" s="393"/>
      <c r="G1891" s="393"/>
      <c r="H1891" s="393"/>
      <c r="I1891" s="393"/>
      <c r="J1891" s="3"/>
      <c r="K1891" s="3"/>
      <c r="L1891" s="3"/>
      <c r="M1891" s="3"/>
      <c r="N1891" s="3"/>
      <c r="O1891" s="393"/>
      <c r="P1891" s="393"/>
      <c r="Q1891" s="3"/>
      <c r="R1891" s="3"/>
      <c r="S1891" s="3"/>
      <c r="T1891" s="3"/>
      <c r="U1891" s="3"/>
      <c r="V1891" s="3"/>
      <c r="W1891"/>
      <c r="X1891"/>
      <c r="Y1891" s="451"/>
      <c r="Z1891" s="393"/>
      <c r="AA1891" s="3"/>
      <c r="AB1891" s="3"/>
      <c r="AC1891" s="3"/>
      <c r="AD1891" s="3"/>
      <c r="AE1891" s="3"/>
      <c r="AF1891"/>
      <c r="AG1891"/>
      <c r="AH1891"/>
      <c r="AI1891"/>
      <c r="AJ1891"/>
      <c r="AK1891"/>
      <c r="AL1891"/>
      <c r="AM1891"/>
      <c r="AN1891"/>
      <c r="AO1891"/>
      <c r="AP1891"/>
      <c r="BC1891" s="451"/>
    </row>
    <row r="1892" spans="1:55" hidden="1" x14ac:dyDescent="0.2">
      <c r="A1892" s="3"/>
      <c r="B1892" s="3"/>
      <c r="C1892" s="393"/>
      <c r="D1892" s="393"/>
      <c r="E1892" s="393"/>
      <c r="F1892" s="393"/>
      <c r="G1892" s="393"/>
      <c r="H1892" s="393"/>
      <c r="I1892" s="393"/>
      <c r="J1892" s="3"/>
      <c r="K1892" s="3"/>
      <c r="L1892" s="3"/>
      <c r="M1892" s="3"/>
      <c r="N1892" s="3"/>
      <c r="O1892" s="393"/>
      <c r="P1892" s="393"/>
      <c r="Q1892" s="3"/>
      <c r="R1892" s="3"/>
      <c r="S1892" s="3"/>
      <c r="T1892" s="3"/>
      <c r="U1892" s="3"/>
      <c r="V1892" s="3"/>
      <c r="W1892"/>
      <c r="X1892"/>
      <c r="Y1892" s="451"/>
      <c r="Z1892" s="393"/>
      <c r="AA1892" s="3"/>
      <c r="AB1892" s="3"/>
      <c r="AC1892" s="3"/>
      <c r="AD1892" s="3"/>
      <c r="AE1892" s="3"/>
      <c r="AF1892"/>
      <c r="AG1892"/>
      <c r="AH1892"/>
      <c r="AI1892"/>
      <c r="AJ1892"/>
      <c r="AK1892"/>
      <c r="AL1892"/>
      <c r="AM1892"/>
      <c r="AN1892"/>
      <c r="AO1892"/>
      <c r="AP1892"/>
      <c r="BC1892" s="451"/>
    </row>
    <row r="1893" spans="1:55" hidden="1" x14ac:dyDescent="0.2">
      <c r="A1893" s="3"/>
      <c r="B1893" s="3"/>
      <c r="C1893" s="393"/>
      <c r="D1893" s="393"/>
      <c r="E1893" s="393"/>
      <c r="F1893" s="393"/>
      <c r="G1893" s="393"/>
      <c r="H1893" s="393"/>
      <c r="I1893" s="393"/>
      <c r="J1893" s="3"/>
      <c r="K1893" s="3"/>
      <c r="L1893" s="3"/>
      <c r="M1893" s="3"/>
      <c r="N1893" s="3"/>
      <c r="O1893" s="393"/>
      <c r="P1893" s="393"/>
      <c r="Q1893" s="3"/>
      <c r="R1893" s="3"/>
      <c r="S1893" s="3"/>
      <c r="T1893" s="3"/>
      <c r="U1893" s="3"/>
      <c r="V1893" s="3"/>
      <c r="W1893"/>
      <c r="X1893"/>
      <c r="Y1893" s="451"/>
      <c r="Z1893" s="393"/>
      <c r="AA1893" s="3"/>
      <c r="AB1893" s="3"/>
      <c r="AC1893" s="3"/>
      <c r="AD1893" s="3"/>
      <c r="AE1893" s="3"/>
      <c r="AF1893"/>
      <c r="AG1893"/>
      <c r="AH1893"/>
      <c r="AI1893"/>
      <c r="AJ1893"/>
      <c r="AK1893"/>
      <c r="AL1893"/>
      <c r="AM1893"/>
      <c r="AN1893"/>
      <c r="AO1893"/>
      <c r="AP1893"/>
      <c r="BC1893" s="451"/>
    </row>
    <row r="1894" spans="1:55" hidden="1" x14ac:dyDescent="0.2">
      <c r="A1894" s="3"/>
      <c r="B1894" s="3"/>
      <c r="C1894" s="393"/>
      <c r="D1894" s="393"/>
      <c r="E1894" s="393"/>
      <c r="F1894" s="393"/>
      <c r="G1894" s="393"/>
      <c r="H1894" s="393"/>
      <c r="I1894" s="393"/>
      <c r="J1894" s="3"/>
      <c r="K1894" s="3"/>
      <c r="L1894" s="3"/>
      <c r="M1894" s="3"/>
      <c r="N1894" s="3"/>
      <c r="O1894" s="393"/>
      <c r="P1894" s="393"/>
      <c r="Q1894" s="3"/>
      <c r="R1894" s="3"/>
      <c r="S1894" s="3"/>
      <c r="T1894" s="3"/>
      <c r="U1894" s="3"/>
      <c r="V1894" s="3"/>
      <c r="W1894"/>
      <c r="X1894"/>
      <c r="Y1894" s="451"/>
      <c r="Z1894" s="393"/>
      <c r="AA1894" s="3"/>
      <c r="AB1894" s="3"/>
      <c r="AC1894" s="3"/>
      <c r="AD1894" s="3"/>
      <c r="AE1894" s="3"/>
      <c r="AF1894"/>
      <c r="AG1894"/>
      <c r="AH1894"/>
      <c r="AI1894"/>
      <c r="AJ1894"/>
      <c r="AK1894"/>
      <c r="AL1894"/>
      <c r="AM1894"/>
      <c r="AN1894"/>
      <c r="AO1894"/>
      <c r="AP1894"/>
      <c r="BC1894" s="451"/>
    </row>
    <row r="1895" spans="1:55" hidden="1" x14ac:dyDescent="0.2">
      <c r="A1895" s="3"/>
      <c r="B1895" s="3"/>
      <c r="C1895" s="393"/>
      <c r="D1895" s="393"/>
      <c r="E1895" s="393"/>
      <c r="F1895" s="393"/>
      <c r="G1895" s="393"/>
      <c r="H1895" s="393"/>
      <c r="I1895" s="393"/>
      <c r="J1895" s="3"/>
      <c r="K1895" s="3"/>
      <c r="L1895" s="3"/>
      <c r="M1895" s="3"/>
      <c r="N1895" s="3"/>
      <c r="O1895" s="393"/>
      <c r="P1895" s="393"/>
      <c r="Q1895" s="3"/>
      <c r="R1895" s="3"/>
      <c r="S1895" s="3"/>
      <c r="T1895" s="3"/>
      <c r="U1895" s="3"/>
      <c r="V1895" s="3"/>
      <c r="W1895"/>
      <c r="X1895"/>
      <c r="Y1895" s="451"/>
      <c r="Z1895" s="393"/>
      <c r="AA1895" s="3"/>
      <c r="AB1895" s="3"/>
      <c r="AC1895" s="3"/>
      <c r="AD1895" s="3"/>
      <c r="AE1895" s="3"/>
      <c r="AF1895"/>
      <c r="AG1895"/>
      <c r="AH1895"/>
      <c r="AI1895"/>
      <c r="AJ1895"/>
      <c r="AK1895"/>
      <c r="AL1895"/>
      <c r="AM1895"/>
      <c r="AN1895"/>
      <c r="AO1895"/>
      <c r="AP1895"/>
      <c r="BC1895" s="451"/>
    </row>
    <row r="1896" spans="1:55" hidden="1" x14ac:dyDescent="0.2">
      <c r="A1896" s="3"/>
      <c r="B1896" s="3"/>
      <c r="C1896" s="393"/>
      <c r="D1896" s="393"/>
      <c r="E1896" s="393"/>
      <c r="F1896" s="393"/>
      <c r="G1896" s="393"/>
      <c r="H1896" s="393"/>
      <c r="I1896" s="393"/>
      <c r="J1896" s="3"/>
      <c r="K1896" s="3"/>
      <c r="L1896" s="3"/>
      <c r="M1896" s="3"/>
      <c r="N1896" s="3"/>
      <c r="O1896" s="393"/>
      <c r="P1896" s="393"/>
      <c r="Q1896" s="3"/>
      <c r="R1896" s="3"/>
      <c r="S1896" s="3"/>
      <c r="T1896" s="3"/>
      <c r="U1896" s="3"/>
      <c r="V1896" s="3"/>
      <c r="W1896"/>
      <c r="X1896"/>
      <c r="Y1896" s="451"/>
      <c r="Z1896" s="393"/>
      <c r="AA1896" s="3"/>
      <c r="AB1896" s="3"/>
      <c r="AC1896" s="3"/>
      <c r="AD1896" s="3"/>
      <c r="AE1896" s="3"/>
      <c r="AF1896"/>
      <c r="AG1896"/>
      <c r="AH1896"/>
      <c r="AI1896"/>
      <c r="AJ1896"/>
      <c r="AK1896"/>
      <c r="AL1896"/>
      <c r="AM1896"/>
      <c r="AN1896"/>
      <c r="AO1896"/>
      <c r="AP1896"/>
      <c r="BC1896" s="451"/>
    </row>
    <row r="1897" spans="1:55" hidden="1" x14ac:dyDescent="0.2">
      <c r="A1897" s="3"/>
      <c r="B1897" s="3"/>
      <c r="C1897" s="393"/>
      <c r="D1897" s="393"/>
      <c r="E1897" s="393"/>
      <c r="F1897" s="393"/>
      <c r="G1897" s="393"/>
      <c r="H1897" s="393"/>
      <c r="I1897" s="393"/>
      <c r="J1897" s="3"/>
      <c r="K1897" s="3"/>
      <c r="L1897" s="3"/>
      <c r="M1897" s="3"/>
      <c r="N1897" s="3"/>
      <c r="O1897" s="393"/>
      <c r="P1897" s="393"/>
      <c r="Q1897" s="3"/>
      <c r="R1897" s="3"/>
      <c r="S1897" s="3"/>
      <c r="T1897" s="3"/>
      <c r="U1897" s="3"/>
      <c r="V1897" s="3"/>
      <c r="W1897"/>
      <c r="X1897"/>
      <c r="Y1897" s="451"/>
      <c r="Z1897" s="393"/>
      <c r="AA1897" s="3"/>
      <c r="AB1897" s="3"/>
      <c r="AC1897" s="3"/>
      <c r="AD1897" s="3"/>
      <c r="AE1897" s="3"/>
      <c r="AF1897"/>
      <c r="AG1897"/>
      <c r="AH1897"/>
      <c r="AI1897"/>
      <c r="AJ1897"/>
      <c r="AK1897"/>
      <c r="AL1897"/>
      <c r="AM1897"/>
      <c r="AN1897"/>
      <c r="AO1897"/>
      <c r="AP1897"/>
      <c r="BC1897" s="451"/>
    </row>
    <row r="1898" spans="1:55" hidden="1" x14ac:dyDescent="0.2">
      <c r="A1898" s="3"/>
      <c r="B1898" s="3"/>
      <c r="C1898" s="393"/>
      <c r="D1898" s="393"/>
      <c r="E1898" s="393"/>
      <c r="F1898" s="393"/>
      <c r="G1898" s="393"/>
      <c r="H1898" s="393"/>
      <c r="I1898" s="393"/>
      <c r="J1898" s="3"/>
      <c r="K1898" s="3"/>
      <c r="L1898" s="3"/>
      <c r="M1898" s="3"/>
      <c r="N1898" s="3"/>
      <c r="O1898" s="393"/>
      <c r="P1898" s="393"/>
      <c r="Q1898" s="3"/>
      <c r="R1898" s="3"/>
      <c r="S1898" s="3"/>
      <c r="T1898" s="3"/>
      <c r="U1898" s="3"/>
      <c r="V1898" s="3"/>
      <c r="W1898"/>
      <c r="X1898"/>
      <c r="Y1898" s="451"/>
      <c r="Z1898" s="393"/>
      <c r="AA1898" s="3"/>
      <c r="AB1898" s="3"/>
      <c r="AC1898" s="3"/>
      <c r="AD1898" s="3"/>
      <c r="AE1898" s="3"/>
      <c r="AF1898"/>
      <c r="AG1898"/>
      <c r="AH1898"/>
      <c r="AI1898"/>
      <c r="AJ1898"/>
      <c r="AK1898"/>
      <c r="AL1898"/>
      <c r="AM1898"/>
      <c r="AN1898"/>
      <c r="AO1898"/>
      <c r="AP1898"/>
      <c r="BC1898" s="451"/>
    </row>
    <row r="1899" spans="1:55" hidden="1" x14ac:dyDescent="0.2">
      <c r="A1899" s="3"/>
      <c r="B1899" s="3"/>
      <c r="C1899" s="393"/>
      <c r="D1899" s="393"/>
      <c r="E1899" s="393"/>
      <c r="F1899" s="393"/>
      <c r="G1899" s="393"/>
      <c r="H1899" s="393"/>
      <c r="I1899" s="393"/>
      <c r="J1899" s="3"/>
      <c r="K1899" s="3"/>
      <c r="L1899" s="3"/>
      <c r="M1899" s="3"/>
      <c r="N1899" s="3"/>
      <c r="O1899" s="393"/>
      <c r="P1899" s="393"/>
      <c r="Q1899" s="3"/>
      <c r="R1899" s="3"/>
      <c r="S1899" s="3"/>
      <c r="T1899" s="3"/>
      <c r="U1899" s="3"/>
      <c r="V1899" s="3"/>
      <c r="W1899"/>
      <c r="X1899"/>
      <c r="Y1899" s="451"/>
      <c r="Z1899" s="393"/>
      <c r="AA1899" s="3"/>
      <c r="AB1899" s="3"/>
      <c r="AC1899" s="3"/>
      <c r="AD1899" s="3"/>
      <c r="AE1899" s="3"/>
      <c r="AF1899"/>
      <c r="AG1899"/>
      <c r="AH1899"/>
      <c r="AI1899"/>
      <c r="AJ1899"/>
      <c r="AK1899"/>
      <c r="AL1899"/>
      <c r="AM1899"/>
      <c r="AN1899"/>
      <c r="AO1899"/>
      <c r="AP1899"/>
      <c r="BC1899" s="451"/>
    </row>
    <row r="1900" spans="1:55" hidden="1" x14ac:dyDescent="0.2">
      <c r="A1900" s="3"/>
      <c r="B1900" s="3"/>
      <c r="C1900" s="393"/>
      <c r="D1900" s="393"/>
      <c r="E1900" s="393"/>
      <c r="F1900" s="393"/>
      <c r="G1900" s="393"/>
      <c r="H1900" s="393"/>
      <c r="I1900" s="393"/>
      <c r="J1900" s="3"/>
      <c r="K1900" s="3"/>
      <c r="L1900" s="3"/>
      <c r="M1900" s="3"/>
      <c r="N1900" s="3"/>
      <c r="O1900" s="393"/>
      <c r="P1900" s="393"/>
      <c r="Q1900" s="3"/>
      <c r="R1900" s="3"/>
      <c r="S1900" s="3"/>
      <c r="T1900" s="3"/>
      <c r="U1900" s="3"/>
      <c r="V1900" s="3"/>
      <c r="W1900"/>
      <c r="X1900"/>
      <c r="Y1900" s="451"/>
      <c r="Z1900" s="393"/>
      <c r="AA1900" s="3"/>
      <c r="AB1900" s="3"/>
      <c r="AC1900" s="3"/>
      <c r="AD1900" s="3"/>
      <c r="AE1900" s="3"/>
      <c r="AF1900"/>
      <c r="AG1900"/>
      <c r="AH1900"/>
      <c r="AI1900"/>
      <c r="AJ1900"/>
      <c r="AK1900"/>
      <c r="AL1900"/>
      <c r="AM1900"/>
      <c r="AN1900"/>
      <c r="AO1900"/>
      <c r="AP1900"/>
      <c r="BC1900" s="451"/>
    </row>
    <row r="1901" spans="1:55" hidden="1" x14ac:dyDescent="0.2">
      <c r="A1901" s="3"/>
      <c r="B1901" s="3"/>
      <c r="C1901" s="393"/>
      <c r="D1901" s="393"/>
      <c r="E1901" s="393"/>
      <c r="F1901" s="393"/>
      <c r="G1901" s="393"/>
      <c r="H1901" s="393"/>
      <c r="I1901" s="393"/>
      <c r="J1901" s="3"/>
      <c r="K1901" s="3"/>
      <c r="L1901" s="3"/>
      <c r="M1901" s="3"/>
      <c r="N1901" s="3"/>
      <c r="O1901" s="393"/>
      <c r="P1901" s="393"/>
      <c r="Q1901" s="3"/>
      <c r="R1901" s="3"/>
      <c r="S1901" s="3"/>
      <c r="T1901" s="3"/>
      <c r="U1901" s="3"/>
      <c r="V1901" s="3"/>
      <c r="W1901"/>
      <c r="X1901"/>
      <c r="Y1901" s="451"/>
      <c r="Z1901" s="393"/>
      <c r="AA1901" s="3"/>
      <c r="AB1901" s="3"/>
      <c r="AC1901" s="3"/>
      <c r="AD1901" s="3"/>
      <c r="AE1901" s="3"/>
      <c r="AF1901"/>
      <c r="AG1901"/>
      <c r="AH1901"/>
      <c r="AI1901"/>
      <c r="AJ1901"/>
      <c r="AK1901"/>
      <c r="AL1901"/>
      <c r="AM1901"/>
      <c r="AN1901"/>
      <c r="AO1901"/>
      <c r="AP1901"/>
      <c r="BC1901" s="451"/>
    </row>
    <row r="1902" spans="1:55" hidden="1" x14ac:dyDescent="0.2">
      <c r="A1902" s="3"/>
      <c r="B1902" s="3"/>
      <c r="C1902" s="393"/>
      <c r="D1902" s="393"/>
      <c r="E1902" s="393"/>
      <c r="F1902" s="393"/>
      <c r="G1902" s="393"/>
      <c r="H1902" s="393"/>
      <c r="I1902" s="393"/>
      <c r="J1902" s="3"/>
      <c r="K1902" s="3"/>
      <c r="L1902" s="3"/>
      <c r="M1902" s="3"/>
      <c r="N1902" s="3"/>
      <c r="O1902" s="393"/>
      <c r="P1902" s="393"/>
      <c r="Q1902" s="3"/>
      <c r="R1902" s="3"/>
      <c r="S1902" s="3"/>
      <c r="T1902" s="3"/>
      <c r="U1902" s="3"/>
      <c r="V1902" s="3"/>
      <c r="W1902"/>
      <c r="X1902"/>
      <c r="Y1902" s="451"/>
      <c r="Z1902" s="393"/>
      <c r="AA1902" s="3"/>
      <c r="AB1902" s="3"/>
      <c r="AC1902" s="3"/>
      <c r="AD1902" s="3"/>
      <c r="AE1902" s="3"/>
      <c r="AF1902"/>
      <c r="AG1902"/>
      <c r="AH1902"/>
      <c r="AI1902"/>
      <c r="AJ1902"/>
      <c r="AK1902"/>
      <c r="AL1902"/>
      <c r="AM1902"/>
      <c r="AN1902"/>
      <c r="AO1902"/>
      <c r="AP1902"/>
      <c r="BC1902" s="451"/>
    </row>
    <row r="1903" spans="1:55" hidden="1" x14ac:dyDescent="0.2">
      <c r="A1903" s="3"/>
      <c r="B1903" s="3"/>
      <c r="C1903" s="393"/>
      <c r="D1903" s="393"/>
      <c r="E1903" s="393"/>
      <c r="F1903" s="393"/>
      <c r="G1903" s="393"/>
      <c r="H1903" s="393"/>
      <c r="I1903" s="393"/>
      <c r="J1903" s="3"/>
      <c r="K1903" s="3"/>
      <c r="L1903" s="3"/>
      <c r="M1903" s="3"/>
      <c r="N1903" s="3"/>
      <c r="O1903" s="393"/>
      <c r="P1903" s="393"/>
      <c r="Q1903" s="3"/>
      <c r="R1903" s="3"/>
      <c r="S1903" s="3"/>
      <c r="T1903" s="3"/>
      <c r="U1903" s="3"/>
      <c r="V1903" s="3"/>
      <c r="W1903"/>
      <c r="X1903"/>
      <c r="Y1903" s="451"/>
      <c r="Z1903" s="393"/>
      <c r="AA1903" s="3"/>
      <c r="AB1903" s="3"/>
      <c r="AC1903" s="3"/>
      <c r="AD1903" s="3"/>
      <c r="AE1903" s="3"/>
      <c r="AF1903"/>
      <c r="AG1903"/>
      <c r="AH1903"/>
      <c r="AI1903"/>
      <c r="AJ1903"/>
      <c r="AK1903"/>
      <c r="AL1903"/>
      <c r="AM1903"/>
      <c r="AN1903"/>
      <c r="AO1903"/>
      <c r="AP1903"/>
      <c r="BC1903" s="451"/>
    </row>
    <row r="1904" spans="1:55" hidden="1" x14ac:dyDescent="0.2">
      <c r="A1904" s="3"/>
      <c r="B1904" s="3"/>
      <c r="C1904" s="393"/>
      <c r="D1904" s="393"/>
      <c r="E1904" s="393"/>
      <c r="F1904" s="393"/>
      <c r="G1904" s="393"/>
      <c r="H1904" s="393"/>
      <c r="I1904" s="393"/>
      <c r="J1904" s="3"/>
      <c r="K1904" s="3"/>
      <c r="L1904" s="3"/>
      <c r="M1904" s="3"/>
      <c r="N1904" s="3"/>
      <c r="O1904" s="393"/>
      <c r="P1904" s="393"/>
      <c r="Q1904" s="3"/>
      <c r="R1904" s="3"/>
      <c r="S1904" s="3"/>
      <c r="T1904" s="3"/>
      <c r="U1904" s="3"/>
      <c r="V1904" s="3"/>
      <c r="W1904"/>
      <c r="X1904"/>
      <c r="Y1904" s="451"/>
      <c r="Z1904" s="393"/>
      <c r="AA1904" s="3"/>
      <c r="AB1904" s="3"/>
      <c r="AC1904" s="3"/>
      <c r="AD1904" s="3"/>
      <c r="AE1904" s="3"/>
      <c r="AF1904"/>
      <c r="AG1904"/>
      <c r="AH1904"/>
      <c r="AI1904"/>
      <c r="AJ1904"/>
      <c r="AK1904"/>
      <c r="AL1904"/>
      <c r="AM1904"/>
      <c r="AN1904"/>
      <c r="AO1904"/>
      <c r="AP1904"/>
      <c r="BC1904" s="451"/>
    </row>
    <row r="1905" spans="1:55" hidden="1" x14ac:dyDescent="0.2">
      <c r="A1905" s="3"/>
      <c r="B1905" s="3"/>
      <c r="C1905" s="393"/>
      <c r="D1905" s="393"/>
      <c r="E1905" s="393"/>
      <c r="F1905" s="393"/>
      <c r="G1905" s="393"/>
      <c r="H1905" s="393"/>
      <c r="I1905" s="393"/>
      <c r="J1905" s="3"/>
      <c r="K1905" s="3"/>
      <c r="L1905" s="3"/>
      <c r="M1905" s="3"/>
      <c r="N1905" s="3"/>
      <c r="O1905" s="393"/>
      <c r="P1905" s="393"/>
      <c r="Q1905" s="3"/>
      <c r="R1905" s="3"/>
      <c r="S1905" s="3"/>
      <c r="T1905" s="3"/>
      <c r="U1905" s="3"/>
      <c r="V1905" s="3"/>
      <c r="W1905"/>
      <c r="X1905"/>
      <c r="Y1905" s="451"/>
      <c r="Z1905" s="393"/>
      <c r="AA1905" s="3"/>
      <c r="AB1905" s="3"/>
      <c r="AC1905" s="3"/>
      <c r="AD1905" s="3"/>
      <c r="AE1905" s="3"/>
      <c r="AF1905"/>
      <c r="AG1905"/>
      <c r="AH1905"/>
      <c r="AI1905"/>
      <c r="AJ1905"/>
      <c r="AK1905"/>
      <c r="AL1905"/>
      <c r="AM1905"/>
      <c r="AN1905"/>
      <c r="AO1905"/>
      <c r="AP1905"/>
      <c r="BC1905" s="451"/>
    </row>
    <row r="1906" spans="1:55" hidden="1" x14ac:dyDescent="0.2">
      <c r="A1906" s="3"/>
      <c r="B1906" s="3"/>
      <c r="C1906" s="393"/>
      <c r="D1906" s="393"/>
      <c r="E1906" s="393"/>
      <c r="F1906" s="393"/>
      <c r="G1906" s="393"/>
      <c r="H1906" s="393"/>
      <c r="I1906" s="393"/>
      <c r="J1906" s="3"/>
      <c r="K1906" s="3"/>
      <c r="L1906" s="3"/>
      <c r="M1906" s="3"/>
      <c r="N1906" s="3"/>
      <c r="O1906" s="393"/>
      <c r="P1906" s="393"/>
      <c r="Q1906" s="3"/>
      <c r="R1906" s="3"/>
      <c r="S1906" s="3"/>
      <c r="T1906" s="3"/>
      <c r="U1906" s="3"/>
      <c r="V1906" s="3"/>
      <c r="W1906"/>
      <c r="X1906"/>
      <c r="Y1906" s="451"/>
      <c r="Z1906" s="393"/>
      <c r="AA1906" s="3"/>
      <c r="AB1906" s="3"/>
      <c r="AC1906" s="3"/>
      <c r="AD1906" s="3"/>
      <c r="AE1906" s="3"/>
      <c r="AF1906"/>
      <c r="AG1906"/>
      <c r="AH1906"/>
      <c r="AI1906"/>
      <c r="AJ1906"/>
      <c r="AK1906"/>
      <c r="AL1906"/>
      <c r="AM1906"/>
      <c r="AN1906"/>
      <c r="AO1906"/>
      <c r="AP1906"/>
      <c r="BC1906" s="451"/>
    </row>
    <row r="1907" spans="1:55" hidden="1" x14ac:dyDescent="0.2">
      <c r="A1907" s="3"/>
      <c r="B1907" s="3"/>
      <c r="C1907" s="393"/>
      <c r="D1907" s="393"/>
      <c r="E1907" s="393"/>
      <c r="F1907" s="393"/>
      <c r="G1907" s="393"/>
      <c r="H1907" s="393"/>
      <c r="I1907" s="393"/>
      <c r="J1907" s="3"/>
      <c r="K1907" s="3"/>
      <c r="L1907" s="3"/>
      <c r="M1907" s="3"/>
      <c r="N1907" s="3"/>
      <c r="O1907" s="393"/>
      <c r="P1907" s="393"/>
      <c r="Q1907" s="3"/>
      <c r="R1907" s="3"/>
      <c r="S1907" s="3"/>
      <c r="T1907" s="3"/>
      <c r="U1907" s="3"/>
      <c r="V1907" s="3"/>
      <c r="W1907"/>
      <c r="X1907"/>
      <c r="Y1907" s="451"/>
      <c r="Z1907" s="393"/>
      <c r="AA1907" s="3"/>
      <c r="AB1907" s="3"/>
      <c r="AC1907" s="3"/>
      <c r="AD1907" s="3"/>
      <c r="AE1907" s="3"/>
      <c r="AF1907"/>
      <c r="AG1907"/>
      <c r="AH1907"/>
      <c r="AI1907"/>
      <c r="AJ1907"/>
      <c r="AK1907"/>
      <c r="AL1907"/>
      <c r="AM1907"/>
      <c r="AN1907"/>
      <c r="AO1907"/>
      <c r="AP1907"/>
      <c r="BC1907" s="451"/>
    </row>
    <row r="1908" spans="1:55" hidden="1" x14ac:dyDescent="0.2">
      <c r="A1908" s="3"/>
      <c r="B1908" s="3"/>
      <c r="C1908" s="393"/>
      <c r="D1908" s="393"/>
      <c r="E1908" s="393"/>
      <c r="F1908" s="393"/>
      <c r="G1908" s="393"/>
      <c r="H1908" s="393"/>
      <c r="I1908" s="393"/>
      <c r="J1908" s="3"/>
      <c r="K1908" s="3"/>
      <c r="L1908" s="3"/>
      <c r="M1908" s="3"/>
      <c r="N1908" s="3"/>
      <c r="O1908" s="393"/>
      <c r="P1908" s="393"/>
      <c r="Q1908" s="3"/>
      <c r="R1908" s="3"/>
      <c r="S1908" s="3"/>
      <c r="T1908" s="3"/>
      <c r="U1908" s="3"/>
      <c r="V1908" s="3"/>
      <c r="W1908"/>
      <c r="X1908"/>
      <c r="Y1908" s="451"/>
      <c r="Z1908" s="393"/>
      <c r="AA1908" s="3"/>
      <c r="AB1908" s="3"/>
      <c r="AC1908" s="3"/>
      <c r="AD1908" s="3"/>
      <c r="AE1908" s="3"/>
      <c r="AF1908"/>
      <c r="AG1908"/>
      <c r="AH1908"/>
      <c r="AI1908"/>
      <c r="AJ1908"/>
      <c r="AK1908"/>
      <c r="AL1908"/>
      <c r="AM1908"/>
      <c r="AN1908"/>
      <c r="AO1908"/>
      <c r="AP1908"/>
      <c r="BC1908" s="451"/>
    </row>
    <row r="1909" spans="1:55" hidden="1" x14ac:dyDescent="0.2">
      <c r="A1909" s="3"/>
      <c r="B1909" s="3"/>
      <c r="C1909" s="393"/>
      <c r="D1909" s="393"/>
      <c r="E1909" s="393"/>
      <c r="F1909" s="393"/>
      <c r="G1909" s="393"/>
      <c r="H1909" s="393"/>
      <c r="I1909" s="393"/>
      <c r="J1909" s="3"/>
      <c r="K1909" s="3"/>
      <c r="L1909" s="3"/>
      <c r="M1909" s="3"/>
      <c r="N1909" s="3"/>
      <c r="O1909" s="393"/>
      <c r="P1909" s="393"/>
      <c r="Q1909" s="3"/>
      <c r="R1909" s="3"/>
      <c r="S1909" s="3"/>
      <c r="T1909" s="3"/>
      <c r="U1909" s="3"/>
      <c r="V1909" s="3"/>
      <c r="W1909"/>
      <c r="X1909"/>
      <c r="Y1909" s="451"/>
      <c r="Z1909" s="393"/>
      <c r="AA1909" s="3"/>
      <c r="AB1909" s="3"/>
      <c r="AC1909" s="3"/>
      <c r="AD1909" s="3"/>
      <c r="AE1909" s="3"/>
      <c r="AF1909"/>
      <c r="AG1909"/>
      <c r="AH1909"/>
      <c r="AI1909"/>
      <c r="AJ1909"/>
      <c r="AK1909"/>
      <c r="AL1909"/>
      <c r="AM1909"/>
      <c r="AN1909"/>
      <c r="AO1909"/>
      <c r="AP1909"/>
      <c r="BC1909" s="451"/>
    </row>
    <row r="1910" spans="1:55" hidden="1" x14ac:dyDescent="0.2">
      <c r="A1910" s="3"/>
      <c r="B1910" s="3"/>
      <c r="C1910" s="393"/>
      <c r="D1910" s="393"/>
      <c r="E1910" s="393"/>
      <c r="F1910" s="393"/>
      <c r="G1910" s="393"/>
      <c r="H1910" s="393"/>
      <c r="I1910" s="393"/>
      <c r="J1910" s="3"/>
      <c r="K1910" s="3"/>
      <c r="L1910" s="3"/>
      <c r="M1910" s="3"/>
      <c r="N1910" s="3"/>
      <c r="O1910" s="393"/>
      <c r="P1910" s="393"/>
      <c r="Q1910" s="3"/>
      <c r="R1910" s="3"/>
      <c r="S1910" s="3"/>
      <c r="T1910" s="3"/>
      <c r="U1910" s="3"/>
      <c r="V1910" s="3"/>
      <c r="W1910"/>
      <c r="X1910"/>
      <c r="Y1910" s="451"/>
      <c r="Z1910" s="393"/>
      <c r="AA1910" s="3"/>
      <c r="AB1910" s="3"/>
      <c r="AC1910" s="3"/>
      <c r="AD1910" s="3"/>
      <c r="AE1910" s="3"/>
      <c r="AF1910"/>
      <c r="AG1910"/>
      <c r="AH1910"/>
      <c r="AI1910"/>
      <c r="AJ1910"/>
      <c r="AK1910"/>
      <c r="AL1910"/>
      <c r="AM1910"/>
      <c r="AN1910"/>
      <c r="AO1910"/>
      <c r="AP1910"/>
      <c r="BC1910" s="451"/>
    </row>
    <row r="1911" spans="1:55" hidden="1" x14ac:dyDescent="0.2">
      <c r="A1911" s="3"/>
      <c r="B1911" s="3"/>
      <c r="C1911" s="393"/>
      <c r="D1911" s="393"/>
      <c r="E1911" s="393"/>
      <c r="F1911" s="393"/>
      <c r="G1911" s="393"/>
      <c r="H1911" s="393"/>
      <c r="I1911" s="393"/>
      <c r="J1911" s="3"/>
      <c r="K1911" s="3"/>
      <c r="L1911" s="3"/>
      <c r="M1911" s="3"/>
      <c r="N1911" s="3"/>
      <c r="O1911" s="393"/>
      <c r="P1911" s="393"/>
      <c r="Q1911" s="3"/>
      <c r="R1911" s="3"/>
      <c r="S1911" s="3"/>
      <c r="T1911" s="3"/>
      <c r="U1911" s="3"/>
      <c r="V1911" s="3"/>
      <c r="W1911"/>
      <c r="X1911"/>
      <c r="Y1911" s="451"/>
      <c r="Z1911" s="393"/>
      <c r="AA1911" s="3"/>
      <c r="AB1911" s="3"/>
      <c r="AC1911" s="3"/>
      <c r="AD1911" s="3"/>
      <c r="AE1911" s="3"/>
      <c r="AF1911"/>
      <c r="AG1911"/>
      <c r="AH1911"/>
      <c r="AI1911"/>
      <c r="AJ1911"/>
      <c r="AK1911"/>
      <c r="AL1911"/>
      <c r="AM1911"/>
      <c r="AN1911"/>
      <c r="AO1911"/>
      <c r="AP1911"/>
      <c r="BC1911" s="451"/>
    </row>
    <row r="1912" spans="1:55" hidden="1" x14ac:dyDescent="0.2">
      <c r="A1912" s="3"/>
      <c r="B1912" s="3"/>
      <c r="C1912" s="393"/>
      <c r="D1912" s="393"/>
      <c r="E1912" s="393"/>
      <c r="F1912" s="393"/>
      <c r="G1912" s="393"/>
      <c r="H1912" s="393"/>
      <c r="I1912" s="393"/>
      <c r="J1912" s="3"/>
      <c r="K1912" s="3"/>
      <c r="L1912" s="3"/>
      <c r="M1912" s="3"/>
      <c r="N1912" s="3"/>
      <c r="O1912" s="393"/>
      <c r="P1912" s="393"/>
      <c r="Q1912" s="3"/>
      <c r="R1912" s="3"/>
      <c r="S1912" s="3"/>
      <c r="T1912" s="3"/>
      <c r="U1912" s="3"/>
      <c r="V1912" s="3"/>
      <c r="W1912"/>
      <c r="X1912"/>
      <c r="Y1912" s="451"/>
      <c r="Z1912" s="393"/>
      <c r="AA1912" s="3"/>
      <c r="AB1912" s="3"/>
      <c r="AC1912" s="3"/>
      <c r="AD1912" s="3"/>
      <c r="AE1912" s="3"/>
      <c r="AF1912"/>
      <c r="AG1912"/>
      <c r="AH1912"/>
      <c r="AI1912"/>
      <c r="AJ1912"/>
      <c r="AK1912"/>
      <c r="AL1912"/>
      <c r="AM1912"/>
      <c r="AN1912"/>
      <c r="AO1912"/>
      <c r="AP1912"/>
      <c r="BC1912" s="451"/>
    </row>
    <row r="1913" spans="1:55" hidden="1" x14ac:dyDescent="0.2">
      <c r="A1913" s="3"/>
      <c r="B1913" s="3"/>
      <c r="C1913" s="393"/>
      <c r="D1913" s="393"/>
      <c r="E1913" s="393"/>
      <c r="F1913" s="393"/>
      <c r="G1913" s="393"/>
      <c r="H1913" s="393"/>
      <c r="I1913" s="393"/>
      <c r="J1913" s="3"/>
      <c r="K1913" s="3"/>
      <c r="L1913" s="3"/>
      <c r="M1913" s="3"/>
      <c r="N1913" s="3"/>
      <c r="O1913" s="393"/>
      <c r="P1913" s="393"/>
      <c r="Q1913" s="3"/>
      <c r="R1913" s="3"/>
      <c r="S1913" s="3"/>
      <c r="T1913" s="3"/>
      <c r="U1913" s="3"/>
      <c r="V1913" s="3"/>
      <c r="W1913"/>
      <c r="X1913"/>
      <c r="Y1913" s="451"/>
      <c r="Z1913" s="393"/>
      <c r="AA1913" s="3"/>
      <c r="AB1913" s="3"/>
      <c r="AC1913" s="3"/>
      <c r="AD1913" s="3"/>
      <c r="AE1913" s="3"/>
      <c r="AF1913"/>
      <c r="AG1913"/>
      <c r="AH1913"/>
      <c r="AI1913"/>
      <c r="AJ1913"/>
      <c r="AK1913"/>
      <c r="AL1913"/>
      <c r="AM1913"/>
      <c r="AN1913"/>
      <c r="AO1913"/>
      <c r="AP1913"/>
      <c r="BC1913" s="451"/>
    </row>
    <row r="1914" spans="1:55" hidden="1" x14ac:dyDescent="0.2">
      <c r="A1914" s="3"/>
      <c r="B1914" s="3"/>
      <c r="C1914" s="393"/>
      <c r="D1914" s="393"/>
      <c r="E1914" s="393"/>
      <c r="F1914" s="393"/>
      <c r="G1914" s="393"/>
      <c r="H1914" s="393"/>
      <c r="I1914" s="393"/>
      <c r="J1914" s="3"/>
      <c r="K1914" s="3"/>
      <c r="L1914" s="3"/>
      <c r="M1914" s="3"/>
      <c r="N1914" s="3"/>
      <c r="O1914" s="393"/>
      <c r="P1914" s="393"/>
      <c r="Q1914" s="3"/>
      <c r="R1914" s="3"/>
      <c r="S1914" s="3"/>
      <c r="T1914" s="3"/>
      <c r="U1914" s="3"/>
      <c r="V1914" s="3"/>
      <c r="W1914"/>
      <c r="X1914"/>
      <c r="Y1914" s="451"/>
      <c r="Z1914" s="393"/>
      <c r="AA1914" s="3"/>
      <c r="AB1914" s="3"/>
      <c r="AC1914" s="3"/>
      <c r="AD1914" s="3"/>
      <c r="AE1914" s="3"/>
      <c r="AF1914"/>
      <c r="AG1914"/>
      <c r="AH1914"/>
      <c r="AI1914"/>
      <c r="AJ1914"/>
      <c r="AK1914"/>
      <c r="AL1914"/>
      <c r="AM1914"/>
      <c r="AN1914"/>
      <c r="AO1914"/>
      <c r="AP1914"/>
      <c r="BC1914" s="451"/>
    </row>
    <row r="1915" spans="1:55" hidden="1" x14ac:dyDescent="0.2">
      <c r="A1915" s="3"/>
      <c r="B1915" s="3"/>
      <c r="C1915" s="393"/>
      <c r="D1915" s="393"/>
      <c r="E1915" s="393"/>
      <c r="F1915" s="393"/>
      <c r="G1915" s="393"/>
      <c r="H1915" s="393"/>
      <c r="I1915" s="393"/>
      <c r="J1915" s="3"/>
      <c r="K1915" s="3"/>
      <c r="L1915" s="3"/>
      <c r="M1915" s="3"/>
      <c r="N1915" s="3"/>
      <c r="O1915" s="393"/>
      <c r="P1915" s="393"/>
      <c r="Q1915" s="3"/>
      <c r="R1915" s="3"/>
      <c r="S1915" s="3"/>
      <c r="T1915" s="3"/>
      <c r="U1915" s="3"/>
      <c r="V1915" s="3"/>
      <c r="W1915"/>
      <c r="X1915"/>
      <c r="Y1915" s="451"/>
      <c r="Z1915" s="393"/>
      <c r="AA1915" s="3"/>
      <c r="AB1915" s="3"/>
      <c r="AC1915" s="3"/>
      <c r="AD1915" s="3"/>
      <c r="AE1915" s="3"/>
      <c r="AF1915"/>
      <c r="AG1915"/>
      <c r="AH1915"/>
      <c r="AI1915"/>
      <c r="AJ1915"/>
      <c r="AK1915"/>
      <c r="AL1915"/>
      <c r="AM1915"/>
      <c r="AN1915"/>
      <c r="AO1915"/>
      <c r="AP1915"/>
      <c r="BC1915" s="451"/>
    </row>
    <row r="1916" spans="1:55" hidden="1" x14ac:dyDescent="0.2">
      <c r="A1916" s="3"/>
      <c r="B1916" s="3"/>
      <c r="C1916" s="393"/>
      <c r="D1916" s="393"/>
      <c r="E1916" s="393"/>
      <c r="F1916" s="393"/>
      <c r="G1916" s="393"/>
      <c r="H1916" s="393"/>
      <c r="I1916" s="393"/>
      <c r="J1916" s="3"/>
      <c r="K1916" s="3"/>
      <c r="L1916" s="3"/>
      <c r="M1916" s="3"/>
      <c r="N1916" s="3"/>
      <c r="O1916" s="393"/>
      <c r="P1916" s="393"/>
      <c r="Q1916" s="3"/>
      <c r="R1916" s="3"/>
      <c r="S1916" s="3"/>
      <c r="T1916" s="3"/>
      <c r="U1916" s="3"/>
      <c r="V1916" s="3"/>
      <c r="W1916"/>
      <c r="X1916"/>
      <c r="Y1916" s="451"/>
      <c r="Z1916" s="393"/>
      <c r="AA1916" s="3"/>
      <c r="AB1916" s="3"/>
      <c r="AC1916" s="3"/>
      <c r="AD1916" s="3"/>
      <c r="AE1916" s="3"/>
      <c r="AF1916"/>
      <c r="AG1916"/>
      <c r="AH1916"/>
      <c r="AI1916"/>
      <c r="AJ1916"/>
      <c r="AK1916"/>
      <c r="AL1916"/>
      <c r="AM1916"/>
      <c r="AN1916"/>
      <c r="AO1916"/>
      <c r="AP1916"/>
      <c r="BC1916" s="451"/>
    </row>
    <row r="1917" spans="1:55" hidden="1" x14ac:dyDescent="0.2">
      <c r="A1917" s="3"/>
      <c r="B1917" s="3"/>
      <c r="C1917" s="393"/>
      <c r="D1917" s="393"/>
      <c r="E1917" s="393"/>
      <c r="F1917" s="393"/>
      <c r="G1917" s="393"/>
      <c r="H1917" s="393"/>
      <c r="I1917" s="393"/>
      <c r="J1917" s="3"/>
      <c r="K1917" s="3"/>
      <c r="L1917" s="3"/>
      <c r="M1917" s="3"/>
      <c r="N1917" s="3"/>
      <c r="O1917" s="393"/>
      <c r="P1917" s="393"/>
      <c r="Q1917" s="3"/>
      <c r="R1917" s="3"/>
      <c r="S1917" s="3"/>
      <c r="T1917" s="3"/>
      <c r="U1917" s="3"/>
      <c r="V1917" s="3"/>
      <c r="W1917"/>
      <c r="X1917"/>
      <c r="Y1917" s="451"/>
      <c r="Z1917" s="393"/>
      <c r="AA1917" s="3"/>
      <c r="AB1917" s="3"/>
      <c r="AC1917" s="3"/>
      <c r="AD1917" s="3"/>
      <c r="AE1917" s="3"/>
      <c r="AF1917"/>
      <c r="AG1917"/>
      <c r="AH1917"/>
      <c r="AI1917"/>
      <c r="AJ1917"/>
      <c r="AK1917"/>
      <c r="AL1917"/>
      <c r="AM1917"/>
      <c r="AN1917"/>
      <c r="AO1917"/>
      <c r="AP1917"/>
      <c r="BC1917" s="451"/>
    </row>
    <row r="1918" spans="1:55" hidden="1" x14ac:dyDescent="0.2">
      <c r="A1918" s="3"/>
      <c r="B1918" s="3"/>
      <c r="C1918" s="393"/>
      <c r="D1918" s="393"/>
      <c r="E1918" s="393"/>
      <c r="F1918" s="393"/>
      <c r="G1918" s="393"/>
      <c r="H1918" s="393"/>
      <c r="I1918" s="393"/>
      <c r="J1918" s="3"/>
      <c r="K1918" s="3"/>
      <c r="L1918" s="3"/>
      <c r="M1918" s="3"/>
      <c r="N1918" s="3"/>
      <c r="O1918" s="393"/>
      <c r="P1918" s="393"/>
      <c r="Q1918" s="3"/>
      <c r="R1918" s="3"/>
      <c r="S1918" s="3"/>
      <c r="T1918" s="3"/>
      <c r="U1918" s="3"/>
      <c r="V1918" s="3"/>
      <c r="W1918"/>
      <c r="X1918"/>
      <c r="Y1918" s="451"/>
      <c r="Z1918" s="393"/>
      <c r="AA1918" s="3"/>
      <c r="AB1918" s="3"/>
      <c r="AC1918" s="3"/>
      <c r="AD1918" s="3"/>
      <c r="AE1918" s="3"/>
      <c r="AF1918"/>
      <c r="AG1918"/>
      <c r="AH1918"/>
      <c r="AI1918"/>
      <c r="AJ1918"/>
      <c r="AK1918"/>
      <c r="AL1918"/>
      <c r="AM1918"/>
      <c r="AN1918"/>
      <c r="AO1918"/>
      <c r="AP1918"/>
      <c r="BC1918" s="451"/>
    </row>
    <row r="1919" spans="1:55" hidden="1" x14ac:dyDescent="0.2">
      <c r="A1919" s="3"/>
      <c r="B1919" s="3"/>
      <c r="C1919" s="393"/>
      <c r="D1919" s="393"/>
      <c r="E1919" s="393"/>
      <c r="F1919" s="393"/>
      <c r="G1919" s="393"/>
      <c r="H1919" s="393"/>
      <c r="I1919" s="393"/>
      <c r="J1919" s="3"/>
      <c r="K1919" s="3"/>
      <c r="L1919" s="3"/>
      <c r="M1919" s="3"/>
      <c r="N1919" s="3"/>
      <c r="O1919" s="393"/>
      <c r="P1919" s="393"/>
      <c r="Q1919" s="3"/>
      <c r="R1919" s="3"/>
      <c r="S1919" s="3"/>
      <c r="T1919" s="3"/>
      <c r="U1919" s="3"/>
      <c r="V1919" s="3"/>
      <c r="W1919"/>
      <c r="X1919"/>
      <c r="Y1919" s="451"/>
      <c r="Z1919" s="393"/>
      <c r="AA1919" s="3"/>
      <c r="AB1919" s="3"/>
      <c r="AC1919" s="3"/>
      <c r="AD1919" s="3"/>
      <c r="AE1919" s="3"/>
      <c r="AF1919"/>
      <c r="AG1919"/>
      <c r="AH1919"/>
      <c r="AI1919"/>
      <c r="AJ1919"/>
      <c r="AK1919"/>
      <c r="AL1919"/>
      <c r="AM1919"/>
      <c r="AN1919"/>
      <c r="AO1919"/>
      <c r="AP1919"/>
      <c r="BC1919" s="451"/>
    </row>
    <row r="1920" spans="1:55" hidden="1" x14ac:dyDescent="0.2">
      <c r="A1920" s="3"/>
      <c r="B1920" s="3"/>
      <c r="C1920" s="393"/>
      <c r="D1920" s="393"/>
      <c r="E1920" s="393"/>
      <c r="F1920" s="393"/>
      <c r="G1920" s="393"/>
      <c r="H1920" s="393"/>
      <c r="I1920" s="393"/>
      <c r="J1920" s="3"/>
      <c r="K1920" s="3"/>
      <c r="L1920" s="3"/>
      <c r="M1920" s="3"/>
      <c r="N1920" s="3"/>
      <c r="O1920" s="393"/>
      <c r="P1920" s="393"/>
      <c r="Q1920" s="3"/>
      <c r="R1920" s="3"/>
      <c r="S1920" s="3"/>
      <c r="T1920" s="3"/>
      <c r="U1920" s="3"/>
      <c r="V1920" s="3"/>
      <c r="W1920"/>
      <c r="X1920"/>
      <c r="Y1920" s="451"/>
      <c r="Z1920" s="393"/>
      <c r="AA1920" s="3"/>
      <c r="AB1920" s="3"/>
      <c r="AC1920" s="3"/>
      <c r="AD1920" s="3"/>
      <c r="AE1920" s="3"/>
      <c r="AF1920"/>
      <c r="AG1920"/>
      <c r="AH1920"/>
      <c r="AI1920"/>
      <c r="AJ1920"/>
      <c r="AK1920"/>
      <c r="AL1920"/>
      <c r="AM1920"/>
      <c r="AN1920"/>
      <c r="AO1920"/>
      <c r="AP1920"/>
      <c r="BC1920" s="451"/>
    </row>
    <row r="1921" spans="1:55" hidden="1" x14ac:dyDescent="0.2">
      <c r="A1921" s="3"/>
      <c r="B1921" s="3"/>
      <c r="C1921" s="393"/>
      <c r="D1921" s="393"/>
      <c r="E1921" s="393"/>
      <c r="F1921" s="393"/>
      <c r="G1921" s="393"/>
      <c r="H1921" s="393"/>
      <c r="I1921" s="393"/>
      <c r="J1921" s="3"/>
      <c r="K1921" s="3"/>
      <c r="L1921" s="3"/>
      <c r="M1921" s="3"/>
      <c r="N1921" s="3"/>
      <c r="O1921" s="393"/>
      <c r="P1921" s="393"/>
      <c r="Q1921" s="3"/>
      <c r="R1921" s="3"/>
      <c r="S1921" s="3"/>
      <c r="T1921" s="3"/>
      <c r="U1921" s="3"/>
      <c r="V1921" s="3"/>
      <c r="W1921"/>
      <c r="X1921"/>
      <c r="Y1921" s="451"/>
      <c r="Z1921" s="393"/>
      <c r="AA1921" s="3"/>
      <c r="AB1921" s="3"/>
      <c r="AC1921" s="3"/>
      <c r="AD1921" s="3"/>
      <c r="AE1921" s="3"/>
      <c r="AF1921"/>
      <c r="AG1921"/>
      <c r="AH1921"/>
      <c r="AI1921"/>
      <c r="AJ1921"/>
      <c r="AK1921"/>
      <c r="AL1921"/>
      <c r="AM1921"/>
      <c r="AN1921"/>
      <c r="AO1921"/>
      <c r="AP1921"/>
      <c r="BC1921" s="451"/>
    </row>
    <row r="1922" spans="1:55" hidden="1" x14ac:dyDescent="0.2">
      <c r="A1922" s="3"/>
      <c r="B1922" s="3"/>
      <c r="C1922" s="393"/>
      <c r="D1922" s="393"/>
      <c r="E1922" s="393"/>
      <c r="F1922" s="393"/>
      <c r="G1922" s="393"/>
      <c r="H1922" s="393"/>
      <c r="I1922" s="393"/>
      <c r="J1922" s="3"/>
      <c r="K1922" s="3"/>
      <c r="L1922" s="3"/>
      <c r="M1922" s="3"/>
      <c r="N1922" s="3"/>
      <c r="O1922" s="393"/>
      <c r="P1922" s="393"/>
      <c r="Q1922" s="3"/>
      <c r="R1922" s="3"/>
      <c r="S1922" s="3"/>
      <c r="T1922" s="3"/>
      <c r="U1922" s="3"/>
      <c r="V1922" s="3"/>
      <c r="W1922"/>
      <c r="X1922"/>
      <c r="Y1922" s="451"/>
      <c r="Z1922" s="393"/>
      <c r="AA1922" s="3"/>
      <c r="AB1922" s="3"/>
      <c r="AC1922" s="3"/>
      <c r="AD1922" s="3"/>
      <c r="AE1922" s="3"/>
      <c r="AF1922"/>
      <c r="AG1922"/>
      <c r="AH1922"/>
      <c r="AI1922"/>
      <c r="AJ1922"/>
      <c r="AK1922"/>
      <c r="AL1922"/>
      <c r="AM1922"/>
      <c r="AN1922"/>
      <c r="AO1922"/>
      <c r="AP1922"/>
      <c r="BC1922" s="451"/>
    </row>
    <row r="1923" spans="1:55" hidden="1" x14ac:dyDescent="0.2">
      <c r="A1923" s="3"/>
      <c r="B1923" s="3"/>
      <c r="C1923" s="393"/>
      <c r="D1923" s="393"/>
      <c r="E1923" s="393"/>
      <c r="F1923" s="393"/>
      <c r="G1923" s="393"/>
      <c r="H1923" s="393"/>
      <c r="I1923" s="393"/>
      <c r="J1923" s="3"/>
      <c r="K1923" s="3"/>
      <c r="L1923" s="3"/>
      <c r="M1923" s="3"/>
      <c r="N1923" s="3"/>
      <c r="O1923" s="393"/>
      <c r="P1923" s="393"/>
      <c r="Q1923" s="3"/>
      <c r="R1923" s="3"/>
      <c r="S1923" s="3"/>
      <c r="T1923" s="3"/>
      <c r="U1923" s="3"/>
      <c r="V1923" s="3"/>
      <c r="W1923"/>
      <c r="X1923"/>
      <c r="Y1923" s="451"/>
      <c r="Z1923" s="393"/>
      <c r="AA1923" s="3"/>
      <c r="AB1923" s="3"/>
      <c r="AC1923" s="3"/>
      <c r="AD1923" s="3"/>
      <c r="AE1923" s="3"/>
      <c r="AF1923"/>
      <c r="AG1923"/>
      <c r="AH1923"/>
      <c r="AI1923"/>
      <c r="AJ1923"/>
      <c r="AK1923"/>
      <c r="AL1923"/>
      <c r="AM1923"/>
      <c r="AN1923"/>
      <c r="AO1923"/>
      <c r="AP1923"/>
      <c r="BC1923" s="451"/>
    </row>
    <row r="1924" spans="1:55" hidden="1" x14ac:dyDescent="0.2">
      <c r="A1924" s="3"/>
      <c r="B1924" s="3"/>
      <c r="C1924" s="393"/>
      <c r="D1924" s="393"/>
      <c r="E1924" s="393"/>
      <c r="F1924" s="393"/>
      <c r="G1924" s="393"/>
      <c r="H1924" s="393"/>
      <c r="I1924" s="393"/>
      <c r="J1924" s="3"/>
      <c r="K1924" s="3"/>
      <c r="L1924" s="3"/>
      <c r="M1924" s="3"/>
      <c r="N1924" s="3"/>
      <c r="O1924" s="393"/>
      <c r="P1924" s="393"/>
      <c r="Q1924" s="3"/>
      <c r="R1924" s="3"/>
      <c r="S1924" s="3"/>
      <c r="T1924" s="3"/>
      <c r="U1924" s="3"/>
      <c r="V1924" s="3"/>
      <c r="W1924"/>
      <c r="X1924"/>
      <c r="Y1924" s="451"/>
      <c r="Z1924" s="393"/>
      <c r="AA1924" s="3"/>
      <c r="AB1924" s="3"/>
      <c r="AC1924" s="3"/>
      <c r="AD1924" s="3"/>
      <c r="AE1924" s="3"/>
      <c r="AF1924"/>
      <c r="AG1924"/>
      <c r="AH1924"/>
      <c r="AI1924"/>
      <c r="AJ1924"/>
      <c r="AK1924"/>
      <c r="AL1924"/>
      <c r="AM1924"/>
      <c r="AN1924"/>
      <c r="AO1924"/>
      <c r="AP1924"/>
      <c r="BC1924" s="451"/>
    </row>
    <row r="1925" spans="1:55" hidden="1" x14ac:dyDescent="0.2">
      <c r="A1925" s="3"/>
      <c r="B1925" s="3"/>
      <c r="C1925" s="393"/>
      <c r="D1925" s="393"/>
      <c r="E1925" s="393"/>
      <c r="F1925" s="393"/>
      <c r="G1925" s="393"/>
      <c r="H1925" s="393"/>
      <c r="I1925" s="393"/>
      <c r="J1925" s="3"/>
      <c r="K1925" s="3"/>
      <c r="L1925" s="3"/>
      <c r="M1925" s="3"/>
      <c r="N1925" s="3"/>
      <c r="O1925" s="393"/>
      <c r="P1925" s="393"/>
      <c r="Q1925" s="3"/>
      <c r="R1925" s="3"/>
      <c r="S1925" s="3"/>
      <c r="T1925" s="3"/>
      <c r="U1925" s="3"/>
      <c r="V1925" s="3"/>
      <c r="W1925"/>
      <c r="X1925"/>
      <c r="Y1925" s="451"/>
      <c r="Z1925" s="393"/>
      <c r="AA1925" s="3"/>
      <c r="AB1925" s="3"/>
      <c r="AC1925" s="3"/>
      <c r="AD1925" s="3"/>
      <c r="AE1925" s="3"/>
      <c r="AF1925"/>
      <c r="AG1925"/>
      <c r="AH1925"/>
      <c r="AI1925"/>
      <c r="AJ1925"/>
      <c r="AK1925"/>
      <c r="AL1925"/>
      <c r="AM1925"/>
      <c r="AN1925"/>
      <c r="AO1925"/>
      <c r="AP1925"/>
      <c r="BC1925" s="451"/>
    </row>
    <row r="1926" spans="1:55" hidden="1" x14ac:dyDescent="0.2">
      <c r="A1926" s="3"/>
      <c r="B1926" s="3"/>
      <c r="C1926" s="393"/>
      <c r="D1926" s="393"/>
      <c r="E1926" s="393"/>
      <c r="F1926" s="393"/>
      <c r="G1926" s="393"/>
      <c r="H1926" s="393"/>
      <c r="I1926" s="393"/>
      <c r="J1926" s="3"/>
      <c r="K1926" s="3"/>
      <c r="L1926" s="3"/>
      <c r="M1926" s="3"/>
      <c r="N1926" s="3"/>
      <c r="O1926" s="393"/>
      <c r="P1926" s="393"/>
      <c r="Q1926" s="3"/>
      <c r="R1926" s="3"/>
      <c r="S1926" s="3"/>
      <c r="T1926" s="3"/>
      <c r="U1926" s="3"/>
      <c r="V1926" s="3"/>
      <c r="W1926"/>
      <c r="X1926"/>
      <c r="Y1926" s="451"/>
      <c r="Z1926" s="393"/>
      <c r="AA1926" s="3"/>
      <c r="AB1926" s="3"/>
      <c r="AC1926" s="3"/>
      <c r="AD1926" s="3"/>
      <c r="AE1926" s="3"/>
      <c r="AF1926"/>
      <c r="AG1926"/>
      <c r="AH1926"/>
      <c r="AI1926"/>
      <c r="AJ1926"/>
      <c r="AK1926"/>
      <c r="AL1926"/>
      <c r="AM1926"/>
      <c r="AN1926"/>
      <c r="AO1926"/>
      <c r="AP1926"/>
      <c r="BC1926" s="451"/>
    </row>
    <row r="1927" spans="1:55" hidden="1" x14ac:dyDescent="0.2">
      <c r="A1927" s="3"/>
      <c r="B1927" s="3"/>
      <c r="C1927" s="393"/>
      <c r="D1927" s="393"/>
      <c r="E1927" s="393"/>
      <c r="F1927" s="393"/>
      <c r="G1927" s="393"/>
      <c r="H1927" s="393"/>
      <c r="I1927" s="393"/>
      <c r="J1927" s="3"/>
      <c r="K1927" s="3"/>
      <c r="L1927" s="3"/>
      <c r="M1927" s="3"/>
      <c r="N1927" s="3"/>
      <c r="O1927" s="393"/>
      <c r="P1927" s="393"/>
      <c r="Q1927" s="3"/>
      <c r="R1927" s="3"/>
      <c r="S1927" s="3"/>
      <c r="T1927" s="3"/>
      <c r="U1927" s="3"/>
      <c r="V1927" s="3"/>
      <c r="W1927"/>
      <c r="X1927"/>
      <c r="Y1927" s="451"/>
      <c r="Z1927" s="393"/>
      <c r="AA1927" s="3"/>
      <c r="AB1927" s="3"/>
      <c r="AC1927" s="3"/>
      <c r="AD1927" s="3"/>
      <c r="AE1927" s="3"/>
      <c r="AF1927"/>
      <c r="AG1927"/>
      <c r="AH1927"/>
      <c r="AI1927"/>
      <c r="AJ1927"/>
      <c r="AK1927"/>
      <c r="AL1927"/>
      <c r="AM1927"/>
      <c r="AN1927"/>
      <c r="AO1927"/>
      <c r="AP1927"/>
      <c r="BC1927" s="451"/>
    </row>
    <row r="1928" spans="1:55" hidden="1" x14ac:dyDescent="0.2">
      <c r="A1928" s="3"/>
      <c r="B1928" s="3"/>
      <c r="C1928" s="393"/>
      <c r="D1928" s="393"/>
      <c r="E1928" s="393"/>
      <c r="F1928" s="393"/>
      <c r="G1928" s="393"/>
      <c r="H1928" s="393"/>
      <c r="I1928" s="393"/>
      <c r="J1928" s="3"/>
      <c r="K1928" s="3"/>
      <c r="L1928" s="3"/>
      <c r="M1928" s="3"/>
      <c r="N1928" s="3"/>
      <c r="O1928" s="393"/>
      <c r="P1928" s="393"/>
      <c r="Q1928" s="3"/>
      <c r="R1928" s="3"/>
      <c r="S1928" s="3"/>
      <c r="T1928" s="3"/>
      <c r="U1928" s="3"/>
      <c r="V1928" s="3"/>
      <c r="W1928"/>
      <c r="X1928"/>
      <c r="Y1928" s="451"/>
      <c r="Z1928" s="393"/>
      <c r="AA1928" s="3"/>
      <c r="AB1928" s="3"/>
      <c r="AC1928" s="3"/>
      <c r="AD1928" s="3"/>
      <c r="AE1928" s="3"/>
      <c r="AF1928"/>
      <c r="AG1928"/>
      <c r="AH1928"/>
      <c r="AI1928"/>
      <c r="AJ1928"/>
      <c r="AK1928"/>
      <c r="AL1928"/>
      <c r="AM1928"/>
      <c r="AN1928"/>
      <c r="AO1928"/>
      <c r="AP1928"/>
      <c r="BC1928" s="451"/>
    </row>
    <row r="1929" spans="1:55" hidden="1" x14ac:dyDescent="0.2">
      <c r="A1929" s="3"/>
      <c r="B1929" s="3"/>
      <c r="C1929" s="393"/>
      <c r="D1929" s="393"/>
      <c r="E1929" s="393"/>
      <c r="F1929" s="393"/>
      <c r="G1929" s="393"/>
      <c r="H1929" s="393"/>
      <c r="I1929" s="393"/>
      <c r="J1929" s="3"/>
      <c r="K1929" s="3"/>
      <c r="L1929" s="3"/>
      <c r="M1929" s="3"/>
      <c r="N1929" s="3"/>
      <c r="O1929" s="393"/>
      <c r="P1929" s="393"/>
      <c r="Q1929" s="3"/>
      <c r="R1929" s="3"/>
      <c r="S1929" s="3"/>
      <c r="T1929" s="3"/>
      <c r="U1929" s="3"/>
      <c r="V1929" s="3"/>
      <c r="W1929"/>
      <c r="X1929"/>
      <c r="Y1929" s="451"/>
      <c r="Z1929" s="393"/>
      <c r="AA1929" s="3"/>
      <c r="AB1929" s="3"/>
      <c r="AC1929" s="3"/>
      <c r="AD1929" s="3"/>
      <c r="AE1929" s="3"/>
      <c r="AF1929"/>
      <c r="AG1929"/>
      <c r="AH1929"/>
      <c r="AI1929"/>
      <c r="AJ1929"/>
      <c r="AK1929"/>
      <c r="AL1929"/>
      <c r="AM1929"/>
      <c r="AN1929"/>
      <c r="AO1929"/>
      <c r="AP1929"/>
      <c r="BC1929" s="451"/>
    </row>
    <row r="1930" spans="1:55" hidden="1" x14ac:dyDescent="0.2">
      <c r="A1930" s="3"/>
      <c r="B1930" s="3"/>
      <c r="C1930" s="393"/>
      <c r="D1930" s="393"/>
      <c r="E1930" s="393"/>
      <c r="F1930" s="393"/>
      <c r="G1930" s="393"/>
      <c r="H1930" s="393"/>
      <c r="I1930" s="393"/>
      <c r="J1930" s="3"/>
      <c r="K1930" s="3"/>
      <c r="L1930" s="3"/>
      <c r="M1930" s="3"/>
      <c r="N1930" s="3"/>
      <c r="O1930" s="393"/>
      <c r="P1930" s="393"/>
      <c r="Q1930" s="3"/>
      <c r="R1930" s="3"/>
      <c r="S1930" s="3"/>
      <c r="T1930" s="3"/>
      <c r="U1930" s="3"/>
      <c r="V1930" s="3"/>
      <c r="W1930"/>
      <c r="X1930"/>
      <c r="Y1930" s="451"/>
      <c r="Z1930" s="393"/>
      <c r="AA1930" s="3"/>
      <c r="AB1930" s="3"/>
      <c r="AC1930" s="3"/>
      <c r="AD1930" s="3"/>
      <c r="AE1930" s="3"/>
      <c r="AF1930"/>
      <c r="AG1930"/>
      <c r="AH1930"/>
      <c r="AI1930"/>
      <c r="AJ1930"/>
      <c r="AK1930"/>
      <c r="AL1930"/>
      <c r="AM1930"/>
      <c r="AN1930"/>
      <c r="AO1930"/>
      <c r="AP1930"/>
      <c r="BC1930" s="451"/>
    </row>
    <row r="1931" spans="1:55" hidden="1" x14ac:dyDescent="0.2">
      <c r="A1931" s="3"/>
      <c r="B1931" s="3"/>
      <c r="C1931" s="393"/>
      <c r="D1931" s="393"/>
      <c r="E1931" s="393"/>
      <c r="F1931" s="393"/>
      <c r="G1931" s="393"/>
      <c r="H1931" s="393"/>
      <c r="I1931" s="393"/>
      <c r="J1931" s="3"/>
      <c r="K1931" s="3"/>
      <c r="L1931" s="3"/>
      <c r="M1931" s="3"/>
      <c r="N1931" s="3"/>
      <c r="O1931" s="393"/>
      <c r="P1931" s="393"/>
      <c r="Q1931" s="3"/>
      <c r="R1931" s="3"/>
      <c r="S1931" s="3"/>
      <c r="T1931" s="3"/>
      <c r="U1931" s="3"/>
      <c r="V1931" s="3"/>
      <c r="W1931"/>
      <c r="X1931"/>
      <c r="Y1931" s="451"/>
      <c r="Z1931" s="393"/>
      <c r="AA1931" s="3"/>
      <c r="AB1931" s="3"/>
      <c r="AC1931" s="3"/>
      <c r="AD1931" s="3"/>
      <c r="AE1931" s="3"/>
      <c r="AF1931"/>
      <c r="AG1931"/>
      <c r="AH1931"/>
      <c r="AI1931"/>
      <c r="AJ1931"/>
      <c r="AK1931"/>
      <c r="AL1931"/>
      <c r="AM1931"/>
      <c r="AN1931"/>
      <c r="AO1931"/>
      <c r="AP1931"/>
      <c r="BC1931" s="451"/>
    </row>
    <row r="1932" spans="1:55" hidden="1" x14ac:dyDescent="0.2">
      <c r="A1932" s="3"/>
      <c r="B1932" s="3"/>
      <c r="C1932" s="393"/>
      <c r="D1932" s="393"/>
      <c r="E1932" s="393"/>
      <c r="F1932" s="393"/>
      <c r="G1932" s="393"/>
      <c r="H1932" s="393"/>
      <c r="I1932" s="393"/>
      <c r="J1932" s="3"/>
      <c r="K1932" s="3"/>
      <c r="L1932" s="3"/>
      <c r="M1932" s="3"/>
      <c r="N1932" s="3"/>
      <c r="O1932" s="393"/>
      <c r="P1932" s="393"/>
      <c r="Q1932" s="3"/>
      <c r="R1932" s="3"/>
      <c r="S1932" s="3"/>
      <c r="T1932" s="3"/>
      <c r="U1932" s="3"/>
      <c r="V1932" s="3"/>
      <c r="W1932"/>
      <c r="X1932"/>
      <c r="Y1932" s="451"/>
      <c r="Z1932" s="393"/>
      <c r="AA1932" s="3"/>
      <c r="AB1932" s="3"/>
      <c r="AC1932" s="3"/>
      <c r="AD1932" s="3"/>
      <c r="AE1932" s="3"/>
      <c r="AF1932"/>
      <c r="AG1932"/>
      <c r="AH1932"/>
      <c r="AI1932"/>
      <c r="AJ1932"/>
      <c r="AK1932"/>
      <c r="AL1932"/>
      <c r="AM1932"/>
      <c r="AN1932"/>
      <c r="AO1932"/>
      <c r="AP1932"/>
      <c r="BC1932" s="451"/>
    </row>
    <row r="1933" spans="1:55" hidden="1" x14ac:dyDescent="0.2">
      <c r="A1933" s="3"/>
      <c r="B1933" s="3"/>
      <c r="C1933" s="393"/>
      <c r="D1933" s="393"/>
      <c r="E1933" s="393"/>
      <c r="F1933" s="393"/>
      <c r="G1933" s="393"/>
      <c r="H1933" s="393"/>
      <c r="I1933" s="393"/>
      <c r="J1933" s="3"/>
      <c r="K1933" s="3"/>
      <c r="L1933" s="3"/>
      <c r="M1933" s="3"/>
      <c r="N1933" s="3"/>
      <c r="O1933" s="393"/>
      <c r="P1933" s="393"/>
      <c r="Q1933" s="3"/>
      <c r="R1933" s="3"/>
      <c r="S1933" s="3"/>
      <c r="T1933" s="3"/>
      <c r="U1933" s="3"/>
      <c r="V1933" s="3"/>
      <c r="W1933"/>
      <c r="X1933"/>
      <c r="Y1933" s="451"/>
      <c r="Z1933" s="393"/>
      <c r="AA1933" s="3"/>
      <c r="AB1933" s="3"/>
      <c r="AC1933" s="3"/>
      <c r="AD1933" s="3"/>
      <c r="AE1933" s="3"/>
      <c r="AF1933"/>
      <c r="AG1933"/>
      <c r="AH1933"/>
      <c r="AI1933"/>
      <c r="AJ1933"/>
      <c r="AK1933"/>
      <c r="AL1933"/>
      <c r="AM1933"/>
      <c r="AN1933"/>
      <c r="AO1933"/>
      <c r="AP1933"/>
      <c r="BC1933" s="451"/>
    </row>
    <row r="1934" spans="1:55" hidden="1" x14ac:dyDescent="0.2">
      <c r="A1934" s="3"/>
      <c r="B1934" s="3"/>
      <c r="C1934" s="393"/>
      <c r="D1934" s="393"/>
      <c r="E1934" s="393"/>
      <c r="F1934" s="393"/>
      <c r="G1934" s="393"/>
      <c r="H1934" s="393"/>
      <c r="I1934" s="393"/>
      <c r="J1934" s="3"/>
      <c r="K1934" s="3"/>
      <c r="L1934" s="3"/>
      <c r="M1934" s="3"/>
      <c r="N1934" s="3"/>
      <c r="O1934" s="393"/>
      <c r="P1934" s="393"/>
      <c r="Q1934" s="3"/>
      <c r="R1934" s="3"/>
      <c r="S1934" s="3"/>
      <c r="T1934" s="3"/>
      <c r="U1934" s="3"/>
      <c r="V1934" s="3"/>
      <c r="W1934"/>
      <c r="X1934"/>
      <c r="Y1934" s="451"/>
      <c r="Z1934" s="393"/>
      <c r="AA1934" s="3"/>
      <c r="AB1934" s="3"/>
      <c r="AC1934" s="3"/>
      <c r="AD1934" s="3"/>
      <c r="AE1934" s="3"/>
      <c r="AF1934"/>
      <c r="AG1934"/>
      <c r="AH1934"/>
      <c r="AI1934"/>
      <c r="AJ1934"/>
      <c r="AK1934"/>
      <c r="AL1934"/>
      <c r="AM1934"/>
      <c r="AN1934"/>
      <c r="AO1934"/>
      <c r="AP1934"/>
      <c r="BC1934" s="451"/>
    </row>
    <row r="1935" spans="1:55" hidden="1" x14ac:dyDescent="0.2">
      <c r="A1935" s="3"/>
      <c r="B1935" s="3"/>
      <c r="C1935" s="393"/>
      <c r="D1935" s="393"/>
      <c r="E1935" s="393"/>
      <c r="F1935" s="393"/>
      <c r="G1935" s="393"/>
      <c r="H1935" s="393"/>
      <c r="I1935" s="393"/>
      <c r="J1935" s="3"/>
      <c r="K1935" s="3"/>
      <c r="L1935" s="3"/>
      <c r="M1935" s="3"/>
      <c r="N1935" s="3"/>
      <c r="O1935" s="393"/>
      <c r="P1935" s="393"/>
      <c r="Q1935" s="3"/>
      <c r="R1935" s="3"/>
      <c r="S1935" s="3"/>
      <c r="T1935" s="3"/>
      <c r="U1935" s="3"/>
      <c r="V1935" s="3"/>
      <c r="W1935"/>
      <c r="X1935"/>
      <c r="Y1935" s="451"/>
      <c r="Z1935" s="393"/>
      <c r="AA1935" s="3"/>
      <c r="AB1935" s="3"/>
      <c r="AC1935" s="3"/>
      <c r="AD1935" s="3"/>
      <c r="AE1935" s="3"/>
      <c r="AF1935"/>
      <c r="AG1935"/>
      <c r="AH1935"/>
      <c r="AI1935"/>
      <c r="AJ1935"/>
      <c r="AK1935"/>
      <c r="AL1935"/>
      <c r="AM1935"/>
      <c r="AN1935"/>
      <c r="AO1935"/>
      <c r="AP1935"/>
      <c r="BC1935" s="451"/>
    </row>
    <row r="1936" spans="1:55" hidden="1" x14ac:dyDescent="0.2">
      <c r="A1936" s="3"/>
      <c r="B1936" s="3"/>
      <c r="C1936" s="393"/>
      <c r="D1936" s="393"/>
      <c r="E1936" s="393"/>
      <c r="F1936" s="393"/>
      <c r="G1936" s="393"/>
      <c r="H1936" s="393"/>
      <c r="I1936" s="393"/>
      <c r="J1936" s="3"/>
      <c r="K1936" s="3"/>
      <c r="L1936" s="3"/>
      <c r="M1936" s="3"/>
      <c r="N1936" s="3"/>
      <c r="O1936" s="393"/>
      <c r="P1936" s="393"/>
      <c r="Q1936" s="3"/>
      <c r="R1936" s="3"/>
      <c r="S1936" s="3"/>
      <c r="T1936" s="3"/>
      <c r="U1936" s="3"/>
      <c r="V1936" s="3"/>
      <c r="W1936"/>
      <c r="X1936"/>
      <c r="Y1936" s="451"/>
      <c r="Z1936" s="393"/>
      <c r="AA1936" s="3"/>
      <c r="AB1936" s="3"/>
      <c r="AC1936" s="3"/>
      <c r="AD1936" s="3"/>
      <c r="AE1936" s="3"/>
      <c r="AF1936"/>
      <c r="AG1936"/>
      <c r="AH1936"/>
      <c r="AI1936"/>
      <c r="AJ1936"/>
      <c r="AK1936"/>
      <c r="AL1936"/>
      <c r="AM1936"/>
      <c r="AN1936"/>
      <c r="AO1936"/>
      <c r="AP1936"/>
      <c r="BC1936" s="451"/>
    </row>
    <row r="1937" spans="1:55" hidden="1" x14ac:dyDescent="0.2">
      <c r="A1937" s="3"/>
      <c r="B1937" s="3"/>
      <c r="C1937" s="393"/>
      <c r="D1937" s="393"/>
      <c r="E1937" s="393"/>
      <c r="F1937" s="393"/>
      <c r="G1937" s="393"/>
      <c r="H1937" s="393"/>
      <c r="I1937" s="393"/>
      <c r="J1937" s="3"/>
      <c r="K1937" s="3"/>
      <c r="L1937" s="3"/>
      <c r="M1937" s="3"/>
      <c r="N1937" s="3"/>
      <c r="O1937" s="393"/>
      <c r="P1937" s="393"/>
      <c r="Q1937" s="3"/>
      <c r="R1937" s="3"/>
      <c r="S1937" s="3"/>
      <c r="T1937" s="3"/>
      <c r="U1937" s="3"/>
      <c r="V1937" s="3"/>
      <c r="W1937"/>
      <c r="X1937"/>
      <c r="Y1937" s="451"/>
      <c r="Z1937" s="393"/>
      <c r="AA1937" s="3"/>
      <c r="AB1937" s="3"/>
      <c r="AC1937" s="3"/>
      <c r="AD1937" s="3"/>
      <c r="AE1937" s="3"/>
      <c r="AF1937"/>
      <c r="AG1937"/>
      <c r="AH1937"/>
      <c r="AI1937"/>
      <c r="AJ1937"/>
      <c r="AK1937"/>
      <c r="AL1937"/>
      <c r="AM1937"/>
      <c r="AN1937"/>
      <c r="AO1937"/>
      <c r="AP1937"/>
      <c r="BC1937" s="451"/>
    </row>
    <row r="1938" spans="1:55" hidden="1" x14ac:dyDescent="0.2">
      <c r="A1938" s="3"/>
      <c r="B1938" s="3"/>
      <c r="C1938" s="393"/>
      <c r="D1938" s="393"/>
      <c r="E1938" s="393"/>
      <c r="F1938" s="393"/>
      <c r="G1938" s="393"/>
      <c r="H1938" s="393"/>
      <c r="I1938" s="393"/>
      <c r="J1938" s="3"/>
      <c r="K1938" s="3"/>
      <c r="L1938" s="3"/>
      <c r="M1938" s="3"/>
      <c r="N1938" s="3"/>
      <c r="O1938" s="393"/>
      <c r="P1938" s="393"/>
      <c r="Q1938" s="3"/>
      <c r="R1938" s="3"/>
      <c r="S1938" s="3"/>
      <c r="T1938" s="3"/>
      <c r="U1938" s="3"/>
      <c r="V1938" s="3"/>
      <c r="W1938"/>
      <c r="X1938"/>
      <c r="Y1938" s="451"/>
      <c r="Z1938" s="393"/>
      <c r="AA1938" s="3"/>
      <c r="AB1938" s="3"/>
      <c r="AC1938" s="3"/>
      <c r="AD1938" s="3"/>
      <c r="AE1938" s="3"/>
      <c r="AF1938"/>
      <c r="AG1938"/>
      <c r="AH1938"/>
      <c r="AI1938"/>
      <c r="AJ1938"/>
      <c r="AK1938"/>
      <c r="AL1938"/>
      <c r="AM1938"/>
      <c r="AN1938"/>
      <c r="AO1938"/>
      <c r="AP1938"/>
      <c r="BC1938" s="451"/>
    </row>
    <row r="1939" spans="1:55" hidden="1" x14ac:dyDescent="0.2">
      <c r="A1939" s="3"/>
      <c r="B1939" s="3"/>
      <c r="C1939" s="393"/>
      <c r="D1939" s="393"/>
      <c r="E1939" s="393"/>
      <c r="F1939" s="393"/>
      <c r="G1939" s="393"/>
      <c r="H1939" s="393"/>
      <c r="I1939" s="393"/>
      <c r="J1939" s="3"/>
      <c r="K1939" s="3"/>
      <c r="L1939" s="3"/>
      <c r="M1939" s="3"/>
      <c r="N1939" s="3"/>
      <c r="O1939" s="393"/>
      <c r="P1939" s="393"/>
      <c r="Q1939" s="3"/>
      <c r="R1939" s="3"/>
      <c r="S1939" s="3"/>
      <c r="T1939" s="3"/>
      <c r="U1939" s="3"/>
      <c r="V1939" s="3"/>
      <c r="W1939"/>
      <c r="X1939"/>
      <c r="Y1939" s="451"/>
      <c r="Z1939" s="393"/>
      <c r="AA1939" s="3"/>
      <c r="AB1939" s="3"/>
      <c r="AC1939" s="3"/>
      <c r="AD1939" s="3"/>
      <c r="AE1939" s="3"/>
      <c r="AF1939"/>
      <c r="AG1939"/>
      <c r="AH1939"/>
      <c r="AI1939"/>
      <c r="AJ1939"/>
      <c r="AK1939"/>
      <c r="AL1939"/>
      <c r="AM1939"/>
      <c r="AN1939"/>
      <c r="AO1939"/>
      <c r="AP1939"/>
      <c r="BC1939" s="451"/>
    </row>
    <row r="1940" spans="1:55" hidden="1" x14ac:dyDescent="0.2">
      <c r="A1940" s="3"/>
      <c r="B1940" s="3"/>
      <c r="C1940" s="393"/>
      <c r="D1940" s="393"/>
      <c r="E1940" s="393"/>
      <c r="F1940" s="393"/>
      <c r="G1940" s="393"/>
      <c r="H1940" s="393"/>
      <c r="I1940" s="393"/>
      <c r="J1940" s="3"/>
      <c r="K1940" s="3"/>
      <c r="L1940" s="3"/>
      <c r="M1940" s="3"/>
      <c r="N1940" s="3"/>
      <c r="O1940" s="393"/>
      <c r="P1940" s="393"/>
      <c r="Q1940" s="3"/>
      <c r="R1940" s="3"/>
      <c r="S1940" s="3"/>
      <c r="T1940" s="3"/>
      <c r="U1940" s="3"/>
      <c r="V1940" s="3"/>
      <c r="W1940"/>
      <c r="X1940"/>
      <c r="Y1940" s="451"/>
      <c r="Z1940" s="393"/>
      <c r="AA1940" s="3"/>
      <c r="AB1940" s="3"/>
      <c r="AC1940" s="3"/>
      <c r="AD1940" s="3"/>
      <c r="AE1940" s="3"/>
      <c r="AF1940"/>
      <c r="AG1940"/>
      <c r="AH1940"/>
      <c r="AI1940"/>
      <c r="AJ1940"/>
      <c r="AK1940"/>
      <c r="AL1940"/>
      <c r="AM1940"/>
      <c r="AN1940"/>
      <c r="AO1940"/>
      <c r="AP1940"/>
      <c r="BC1940" s="451"/>
    </row>
    <row r="1941" spans="1:55" hidden="1" x14ac:dyDescent="0.2">
      <c r="A1941" s="3"/>
      <c r="B1941" s="3"/>
      <c r="C1941" s="393"/>
      <c r="D1941" s="393"/>
      <c r="E1941" s="393"/>
      <c r="F1941" s="393"/>
      <c r="G1941" s="393"/>
      <c r="H1941" s="393"/>
      <c r="I1941" s="393"/>
      <c r="J1941" s="3"/>
      <c r="K1941" s="3"/>
      <c r="L1941" s="3"/>
      <c r="M1941" s="3"/>
      <c r="N1941" s="3"/>
      <c r="O1941" s="393"/>
      <c r="P1941" s="393"/>
      <c r="Q1941" s="3"/>
      <c r="R1941" s="3"/>
      <c r="S1941" s="3"/>
      <c r="T1941" s="3"/>
      <c r="U1941" s="3"/>
      <c r="V1941" s="3"/>
      <c r="W1941"/>
      <c r="X1941"/>
      <c r="Y1941" s="451"/>
      <c r="Z1941" s="393"/>
      <c r="AA1941" s="3"/>
      <c r="AB1941" s="3"/>
      <c r="AC1941" s="3"/>
      <c r="AD1941" s="3"/>
      <c r="AE1941" s="3"/>
      <c r="AF1941"/>
      <c r="AG1941"/>
      <c r="AH1941"/>
      <c r="AI1941"/>
      <c r="AJ1941"/>
      <c r="AK1941"/>
      <c r="AL1941"/>
      <c r="AM1941"/>
      <c r="AN1941"/>
      <c r="AO1941"/>
      <c r="AP1941"/>
      <c r="BC1941" s="451"/>
    </row>
    <row r="1942" spans="1:55" hidden="1" x14ac:dyDescent="0.2">
      <c r="A1942" s="3"/>
      <c r="B1942" s="3"/>
      <c r="C1942" s="393"/>
      <c r="D1942" s="393"/>
      <c r="E1942" s="393"/>
      <c r="F1942" s="393"/>
      <c r="G1942" s="393"/>
      <c r="H1942" s="393"/>
      <c r="I1942" s="393"/>
      <c r="J1942" s="3"/>
      <c r="K1942" s="3"/>
      <c r="L1942" s="3"/>
      <c r="M1942" s="3"/>
      <c r="N1942" s="3"/>
      <c r="O1942" s="393"/>
      <c r="P1942" s="393"/>
      <c r="Q1942" s="3"/>
      <c r="R1942" s="3"/>
      <c r="S1942" s="3"/>
      <c r="T1942" s="3"/>
      <c r="U1942" s="3"/>
      <c r="V1942" s="3"/>
      <c r="W1942"/>
      <c r="X1942"/>
      <c r="Y1942" s="451"/>
      <c r="Z1942" s="393"/>
      <c r="AA1942" s="3"/>
      <c r="AB1942" s="3"/>
      <c r="AC1942" s="3"/>
      <c r="AD1942" s="3"/>
      <c r="AE1942" s="3"/>
      <c r="AF1942"/>
      <c r="AG1942"/>
      <c r="AH1942"/>
      <c r="AI1942"/>
      <c r="AJ1942"/>
      <c r="AK1942"/>
      <c r="AL1942"/>
      <c r="AM1942"/>
      <c r="AN1942"/>
      <c r="AO1942"/>
      <c r="AP1942"/>
      <c r="BC1942" s="451"/>
    </row>
    <row r="1943" spans="1:55" hidden="1" x14ac:dyDescent="0.2">
      <c r="A1943" s="3"/>
      <c r="B1943" s="3"/>
      <c r="C1943" s="393"/>
      <c r="D1943" s="393"/>
      <c r="E1943" s="393"/>
      <c r="F1943" s="393"/>
      <c r="G1943" s="393"/>
      <c r="H1943" s="393"/>
      <c r="I1943" s="393"/>
      <c r="J1943" s="3"/>
      <c r="K1943" s="3"/>
      <c r="L1943" s="3"/>
      <c r="M1943" s="3"/>
      <c r="N1943" s="3"/>
      <c r="O1943" s="393"/>
      <c r="P1943" s="393"/>
      <c r="Q1943" s="3"/>
      <c r="R1943" s="3"/>
      <c r="S1943" s="3"/>
      <c r="T1943" s="3"/>
      <c r="U1943" s="3"/>
      <c r="V1943" s="3"/>
      <c r="W1943"/>
      <c r="X1943"/>
      <c r="Y1943" s="451"/>
      <c r="Z1943" s="393"/>
      <c r="AA1943" s="3"/>
      <c r="AB1943" s="3"/>
      <c r="AC1943" s="3"/>
      <c r="AD1943" s="3"/>
      <c r="AE1943" s="3"/>
      <c r="AF1943"/>
      <c r="AG1943"/>
      <c r="AH1943"/>
      <c r="AI1943"/>
      <c r="AJ1943"/>
      <c r="AK1943"/>
      <c r="AL1943"/>
      <c r="AM1943"/>
      <c r="AN1943"/>
      <c r="AO1943"/>
      <c r="AP1943"/>
      <c r="BC1943" s="451"/>
    </row>
    <row r="1944" spans="1:55" hidden="1" x14ac:dyDescent="0.2">
      <c r="A1944" s="3"/>
      <c r="B1944" s="3"/>
      <c r="C1944" s="393"/>
      <c r="D1944" s="393"/>
      <c r="E1944" s="393"/>
      <c r="F1944" s="393"/>
      <c r="G1944" s="393"/>
      <c r="H1944" s="393"/>
      <c r="I1944" s="393"/>
      <c r="J1944" s="3"/>
      <c r="K1944" s="3"/>
      <c r="L1944" s="3"/>
      <c r="M1944" s="3"/>
      <c r="N1944" s="3"/>
      <c r="O1944" s="393"/>
      <c r="P1944" s="393"/>
      <c r="Q1944" s="3"/>
      <c r="R1944" s="3"/>
      <c r="S1944" s="3"/>
      <c r="T1944" s="3"/>
      <c r="U1944" s="3"/>
      <c r="V1944" s="3"/>
      <c r="W1944"/>
      <c r="X1944"/>
      <c r="Y1944" s="451"/>
      <c r="Z1944" s="393"/>
      <c r="AA1944" s="3"/>
      <c r="AB1944" s="3"/>
      <c r="AC1944" s="3"/>
      <c r="AD1944" s="3"/>
      <c r="AE1944" s="3"/>
      <c r="AF1944"/>
      <c r="AG1944"/>
      <c r="AH1944"/>
      <c r="AI1944"/>
      <c r="AJ1944"/>
      <c r="AK1944"/>
      <c r="AL1944"/>
      <c r="AM1944"/>
      <c r="AN1944"/>
      <c r="AO1944"/>
      <c r="AP1944"/>
      <c r="BC1944" s="451"/>
    </row>
    <row r="1945" spans="1:55" hidden="1" x14ac:dyDescent="0.2">
      <c r="A1945" s="3"/>
      <c r="B1945" s="3"/>
      <c r="C1945" s="393"/>
      <c r="D1945" s="393"/>
      <c r="E1945" s="393"/>
      <c r="F1945" s="393"/>
      <c r="G1945" s="393"/>
      <c r="H1945" s="393"/>
      <c r="I1945" s="393"/>
      <c r="J1945" s="3"/>
      <c r="K1945" s="3"/>
      <c r="L1945" s="3"/>
      <c r="M1945" s="3"/>
      <c r="N1945" s="3"/>
      <c r="O1945" s="393"/>
      <c r="P1945" s="393"/>
      <c r="Q1945" s="3"/>
      <c r="R1945" s="3"/>
      <c r="S1945" s="3"/>
      <c r="T1945" s="3"/>
      <c r="U1945" s="3"/>
      <c r="V1945" s="3"/>
      <c r="W1945"/>
      <c r="X1945"/>
      <c r="Y1945" s="451"/>
      <c r="Z1945" s="393"/>
      <c r="AA1945" s="3"/>
      <c r="AB1945" s="3"/>
      <c r="AC1945" s="3"/>
      <c r="AD1945" s="3"/>
      <c r="AE1945" s="3"/>
      <c r="AF1945"/>
      <c r="AG1945"/>
      <c r="AH1945"/>
      <c r="AI1945"/>
      <c r="AJ1945"/>
      <c r="AK1945"/>
      <c r="AL1945"/>
      <c r="AM1945"/>
      <c r="AN1945"/>
      <c r="AO1945"/>
      <c r="AP1945"/>
      <c r="BC1945" s="451"/>
    </row>
    <row r="1946" spans="1:55" hidden="1" x14ac:dyDescent="0.2">
      <c r="A1946" s="3"/>
      <c r="B1946" s="3"/>
      <c r="C1946" s="393"/>
      <c r="D1946" s="393"/>
      <c r="E1946" s="393"/>
      <c r="F1946" s="393"/>
      <c r="G1946" s="393"/>
      <c r="H1946" s="393"/>
      <c r="I1946" s="393"/>
      <c r="J1946" s="3"/>
      <c r="K1946" s="3"/>
      <c r="L1946" s="3"/>
      <c r="M1946" s="3"/>
      <c r="N1946" s="3"/>
      <c r="O1946" s="393"/>
      <c r="P1946" s="393"/>
      <c r="Q1946" s="3"/>
      <c r="R1946" s="3"/>
      <c r="S1946" s="3"/>
      <c r="T1946" s="3"/>
      <c r="U1946" s="3"/>
      <c r="V1946" s="3"/>
      <c r="W1946"/>
      <c r="X1946"/>
      <c r="Y1946" s="451"/>
      <c r="Z1946" s="393"/>
      <c r="AA1946" s="3"/>
      <c r="AB1946" s="3"/>
      <c r="AC1946" s="3"/>
      <c r="AD1946" s="3"/>
      <c r="AE1946" s="3"/>
      <c r="AF1946"/>
      <c r="AG1946"/>
      <c r="AH1946"/>
      <c r="AI1946"/>
      <c r="AJ1946"/>
      <c r="AK1946"/>
      <c r="AL1946"/>
      <c r="AM1946"/>
      <c r="AN1946"/>
      <c r="AO1946"/>
      <c r="AP1946"/>
      <c r="BC1946" s="451"/>
    </row>
    <row r="1947" spans="1:55" hidden="1" x14ac:dyDescent="0.2">
      <c r="A1947" s="3"/>
      <c r="B1947" s="3"/>
      <c r="C1947" s="393"/>
      <c r="D1947" s="393"/>
      <c r="E1947" s="393"/>
      <c r="F1947" s="393"/>
      <c r="G1947" s="393"/>
      <c r="H1947" s="393"/>
      <c r="I1947" s="393"/>
      <c r="J1947" s="3"/>
      <c r="K1947" s="3"/>
      <c r="L1947" s="3"/>
      <c r="M1947" s="3"/>
      <c r="N1947" s="3"/>
      <c r="O1947" s="393"/>
      <c r="P1947" s="393"/>
      <c r="Q1947" s="3"/>
      <c r="R1947" s="3"/>
      <c r="S1947" s="3"/>
      <c r="T1947" s="3"/>
      <c r="U1947" s="3"/>
      <c r="V1947" s="3"/>
      <c r="W1947"/>
      <c r="X1947"/>
      <c r="Y1947" s="451"/>
      <c r="Z1947" s="393"/>
      <c r="AA1947" s="3"/>
      <c r="AB1947" s="3"/>
      <c r="AC1947" s="3"/>
      <c r="AD1947" s="3"/>
      <c r="AE1947" s="3"/>
      <c r="AF1947"/>
      <c r="AG1947"/>
      <c r="AH1947"/>
      <c r="AI1947"/>
      <c r="AJ1947"/>
      <c r="AK1947"/>
      <c r="AL1947"/>
      <c r="AM1947"/>
      <c r="AN1947"/>
      <c r="AO1947"/>
      <c r="AP1947"/>
      <c r="BC1947" s="451"/>
    </row>
    <row r="1948" spans="1:55" hidden="1" x14ac:dyDescent="0.2">
      <c r="A1948" s="3"/>
      <c r="B1948" s="3"/>
      <c r="C1948" s="393"/>
      <c r="D1948" s="393"/>
      <c r="E1948" s="393"/>
      <c r="F1948" s="393"/>
      <c r="G1948" s="393"/>
      <c r="H1948" s="393"/>
      <c r="I1948" s="393"/>
      <c r="J1948" s="3"/>
      <c r="K1948" s="3"/>
      <c r="L1948" s="3"/>
      <c r="M1948" s="3"/>
      <c r="N1948" s="3"/>
      <c r="O1948" s="393"/>
      <c r="P1948" s="393"/>
      <c r="Q1948" s="3"/>
      <c r="R1948" s="3"/>
      <c r="S1948" s="3"/>
      <c r="T1948" s="3"/>
      <c r="U1948" s="3"/>
      <c r="V1948" s="3"/>
      <c r="W1948"/>
      <c r="X1948"/>
      <c r="Y1948" s="451"/>
      <c r="Z1948" s="393"/>
      <c r="AA1948" s="3"/>
      <c r="AB1948" s="3"/>
      <c r="AC1948" s="3"/>
      <c r="AD1948" s="3"/>
      <c r="AE1948" s="3"/>
      <c r="AF1948"/>
      <c r="AG1948"/>
      <c r="AH1948"/>
      <c r="AI1948"/>
      <c r="AJ1948"/>
      <c r="AK1948"/>
      <c r="AL1948"/>
      <c r="AM1948"/>
      <c r="AN1948"/>
      <c r="AO1948"/>
      <c r="AP1948"/>
      <c r="BC1948" s="451"/>
    </row>
    <row r="1949" spans="1:55" hidden="1" x14ac:dyDescent="0.2">
      <c r="A1949" s="3"/>
      <c r="B1949" s="3"/>
      <c r="C1949" s="393"/>
      <c r="D1949" s="393"/>
      <c r="E1949" s="393"/>
      <c r="F1949" s="393"/>
      <c r="G1949" s="393"/>
      <c r="H1949" s="393"/>
      <c r="I1949" s="393"/>
      <c r="J1949" s="3"/>
      <c r="K1949" s="3"/>
      <c r="L1949" s="3"/>
      <c r="M1949" s="3"/>
      <c r="N1949" s="3"/>
      <c r="O1949" s="393"/>
      <c r="P1949" s="393"/>
      <c r="Q1949" s="3"/>
      <c r="R1949" s="3"/>
      <c r="S1949" s="3"/>
      <c r="T1949" s="3"/>
      <c r="U1949" s="3"/>
      <c r="V1949" s="3"/>
      <c r="W1949"/>
      <c r="X1949"/>
      <c r="Y1949" s="451"/>
      <c r="Z1949" s="393"/>
      <c r="AA1949" s="3"/>
      <c r="AB1949" s="3"/>
      <c r="AC1949" s="3"/>
      <c r="AD1949" s="3"/>
      <c r="AE1949" s="3"/>
      <c r="AF1949"/>
      <c r="AG1949"/>
      <c r="AH1949"/>
      <c r="AI1949"/>
      <c r="AJ1949"/>
      <c r="AK1949"/>
      <c r="AL1949"/>
      <c r="AM1949"/>
      <c r="AN1949"/>
      <c r="AO1949"/>
      <c r="AP1949"/>
      <c r="BC1949" s="451"/>
    </row>
    <row r="1950" spans="1:55" hidden="1" x14ac:dyDescent="0.2">
      <c r="A1950" s="3"/>
      <c r="B1950" s="3"/>
      <c r="C1950" s="393"/>
      <c r="D1950" s="393"/>
      <c r="E1950" s="393"/>
      <c r="F1950" s="393"/>
      <c r="G1950" s="393"/>
      <c r="H1950" s="393"/>
      <c r="I1950" s="393"/>
      <c r="J1950" s="3"/>
      <c r="K1950" s="3"/>
      <c r="L1950" s="3"/>
      <c r="M1950" s="3"/>
      <c r="N1950" s="3"/>
      <c r="O1950" s="393"/>
      <c r="P1950" s="393"/>
      <c r="Q1950" s="3"/>
      <c r="R1950" s="3"/>
      <c r="S1950" s="3"/>
      <c r="T1950" s="3"/>
      <c r="U1950" s="3"/>
      <c r="V1950" s="3"/>
      <c r="W1950"/>
      <c r="X1950"/>
      <c r="Y1950" s="451"/>
      <c r="Z1950" s="393"/>
      <c r="AA1950" s="3"/>
      <c r="AB1950" s="3"/>
      <c r="AC1950" s="3"/>
      <c r="AD1950" s="3"/>
      <c r="AE1950" s="3"/>
      <c r="AF1950"/>
      <c r="AG1950"/>
      <c r="AH1950"/>
      <c r="AI1950"/>
      <c r="AJ1950"/>
      <c r="AK1950"/>
      <c r="AL1950"/>
      <c r="AM1950"/>
      <c r="AN1950"/>
      <c r="AO1950"/>
      <c r="AP1950"/>
      <c r="BC1950" s="451"/>
    </row>
    <row r="1951" spans="1:55" hidden="1" x14ac:dyDescent="0.2">
      <c r="A1951" s="3"/>
      <c r="B1951" s="3"/>
      <c r="C1951" s="393"/>
      <c r="D1951" s="393"/>
      <c r="E1951" s="393"/>
      <c r="F1951" s="393"/>
      <c r="G1951" s="393"/>
      <c r="H1951" s="393"/>
      <c r="I1951" s="393"/>
      <c r="J1951" s="3"/>
      <c r="K1951" s="3"/>
      <c r="L1951" s="3"/>
      <c r="M1951" s="3"/>
      <c r="N1951" s="3"/>
      <c r="O1951" s="393"/>
      <c r="P1951" s="393"/>
      <c r="Q1951" s="3"/>
      <c r="R1951" s="3"/>
      <c r="S1951" s="3"/>
      <c r="T1951" s="3"/>
      <c r="U1951" s="3"/>
      <c r="V1951" s="3"/>
      <c r="W1951"/>
      <c r="X1951"/>
      <c r="Y1951" s="451"/>
      <c r="Z1951" s="393"/>
      <c r="AA1951" s="3"/>
      <c r="AB1951" s="3"/>
      <c r="AC1951" s="3"/>
      <c r="AD1951" s="3"/>
      <c r="AE1951" s="3"/>
      <c r="AF1951"/>
      <c r="AG1951"/>
      <c r="AH1951"/>
      <c r="AI1951"/>
      <c r="AJ1951"/>
      <c r="AK1951"/>
      <c r="AL1951"/>
      <c r="AM1951"/>
      <c r="AN1951"/>
      <c r="AO1951"/>
      <c r="AP1951"/>
      <c r="BC1951" s="451"/>
    </row>
    <row r="1952" spans="1:55" hidden="1" x14ac:dyDescent="0.2">
      <c r="A1952" s="3"/>
      <c r="B1952" s="3"/>
      <c r="C1952" s="393"/>
      <c r="D1952" s="393"/>
      <c r="E1952" s="393"/>
      <c r="F1952" s="393"/>
      <c r="G1952" s="393"/>
      <c r="H1952" s="393"/>
      <c r="I1952" s="393"/>
      <c r="J1952" s="3"/>
      <c r="K1952" s="3"/>
      <c r="L1952" s="3"/>
      <c r="M1952" s="3"/>
      <c r="N1952" s="3"/>
      <c r="O1952" s="393"/>
      <c r="P1952" s="393"/>
      <c r="Q1952" s="3"/>
      <c r="R1952" s="3"/>
      <c r="S1952" s="3"/>
      <c r="T1952" s="3"/>
      <c r="U1952" s="3"/>
      <c r="V1952" s="3"/>
      <c r="W1952"/>
      <c r="X1952"/>
      <c r="Y1952" s="451"/>
      <c r="Z1952" s="393"/>
      <c r="AA1952" s="3"/>
      <c r="AB1952" s="3"/>
      <c r="AC1952" s="3"/>
      <c r="AD1952" s="3"/>
      <c r="AE1952" s="3"/>
      <c r="AF1952"/>
      <c r="AG1952"/>
      <c r="AH1952"/>
      <c r="AI1952"/>
      <c r="AJ1952"/>
      <c r="AK1952"/>
      <c r="AL1952"/>
      <c r="AM1952"/>
      <c r="AN1952"/>
      <c r="AO1952"/>
      <c r="AP1952"/>
      <c r="BC1952" s="451"/>
    </row>
    <row r="1953" spans="1:55" hidden="1" x14ac:dyDescent="0.2">
      <c r="A1953" s="3"/>
      <c r="B1953" s="3"/>
      <c r="C1953" s="393"/>
      <c r="D1953" s="393"/>
      <c r="E1953" s="393"/>
      <c r="F1953" s="393"/>
      <c r="G1953" s="393"/>
      <c r="H1953" s="393"/>
      <c r="I1953" s="393"/>
      <c r="J1953" s="3"/>
      <c r="K1953" s="3"/>
      <c r="L1953" s="3"/>
      <c r="M1953" s="3"/>
      <c r="N1953" s="3"/>
      <c r="O1953" s="393"/>
      <c r="P1953" s="393"/>
      <c r="Q1953" s="3"/>
      <c r="R1953" s="3"/>
      <c r="S1953" s="3"/>
      <c r="T1953" s="3"/>
      <c r="U1953" s="3"/>
      <c r="V1953" s="3"/>
      <c r="W1953"/>
      <c r="X1953"/>
      <c r="Y1953" s="451"/>
      <c r="Z1953" s="393"/>
      <c r="AA1953" s="3"/>
      <c r="AB1953" s="3"/>
      <c r="AC1953" s="3"/>
      <c r="AD1953" s="3"/>
      <c r="AE1953" s="3"/>
      <c r="AF1953"/>
      <c r="AG1953"/>
      <c r="AH1953"/>
      <c r="AI1953"/>
      <c r="AJ1953"/>
      <c r="AK1953"/>
      <c r="AL1953"/>
      <c r="AM1953"/>
      <c r="AN1953"/>
      <c r="AO1953"/>
      <c r="AP1953"/>
      <c r="BC1953" s="451"/>
    </row>
    <row r="1954" spans="1:55" hidden="1" x14ac:dyDescent="0.2">
      <c r="A1954" s="3"/>
      <c r="B1954" s="3"/>
      <c r="C1954" s="393"/>
      <c r="D1954" s="393"/>
      <c r="E1954" s="393"/>
      <c r="F1954" s="393"/>
      <c r="G1954" s="393"/>
      <c r="H1954" s="393"/>
      <c r="I1954" s="393"/>
      <c r="J1954" s="3"/>
      <c r="K1954" s="3"/>
      <c r="L1954" s="3"/>
      <c r="M1954" s="3"/>
      <c r="N1954" s="3"/>
      <c r="O1954" s="393"/>
      <c r="P1954" s="393"/>
      <c r="Q1954" s="3"/>
      <c r="R1954" s="3"/>
      <c r="S1954" s="3"/>
      <c r="T1954" s="3"/>
      <c r="U1954" s="3"/>
      <c r="V1954" s="3"/>
      <c r="W1954"/>
      <c r="X1954"/>
      <c r="Y1954" s="451"/>
      <c r="Z1954" s="393"/>
      <c r="AA1954" s="3"/>
      <c r="AB1954" s="3"/>
      <c r="AC1954" s="3"/>
      <c r="AD1954" s="3"/>
      <c r="AE1954" s="3"/>
      <c r="AF1954"/>
      <c r="AG1954"/>
      <c r="AH1954"/>
      <c r="AI1954"/>
      <c r="AJ1954"/>
      <c r="AK1954"/>
      <c r="AL1954"/>
      <c r="AM1954"/>
      <c r="AN1954"/>
      <c r="AO1954"/>
      <c r="AP1954"/>
      <c r="BC1954" s="451"/>
    </row>
    <row r="1955" spans="1:55" hidden="1" x14ac:dyDescent="0.2">
      <c r="A1955" s="3"/>
      <c r="B1955" s="3"/>
      <c r="C1955" s="393"/>
      <c r="D1955" s="393"/>
      <c r="E1955" s="393"/>
      <c r="F1955" s="393"/>
      <c r="G1955" s="393"/>
      <c r="H1955" s="393"/>
      <c r="I1955" s="393"/>
      <c r="J1955" s="3"/>
      <c r="K1955" s="3"/>
      <c r="L1955" s="3"/>
      <c r="M1955" s="3"/>
      <c r="N1955" s="3"/>
      <c r="O1955" s="393"/>
      <c r="P1955" s="393"/>
      <c r="Q1955" s="3"/>
      <c r="R1955" s="3"/>
      <c r="S1955" s="3"/>
      <c r="T1955" s="3"/>
      <c r="U1955" s="3"/>
      <c r="V1955" s="3"/>
      <c r="W1955"/>
      <c r="X1955"/>
      <c r="Y1955" s="451"/>
      <c r="Z1955" s="393"/>
      <c r="AA1955" s="3"/>
      <c r="AB1955" s="3"/>
      <c r="AC1955" s="3"/>
      <c r="AD1955" s="3"/>
      <c r="AE1955" s="3"/>
      <c r="AF1955"/>
      <c r="AG1955"/>
      <c r="AH1955"/>
      <c r="AI1955"/>
      <c r="AJ1955"/>
      <c r="AK1955"/>
      <c r="AL1955"/>
      <c r="AM1955"/>
      <c r="AN1955"/>
      <c r="AO1955"/>
      <c r="AP1955"/>
      <c r="BC1955" s="451"/>
    </row>
    <row r="1956" spans="1:55" hidden="1" x14ac:dyDescent="0.2">
      <c r="A1956" s="3"/>
      <c r="B1956" s="3"/>
      <c r="C1956" s="393"/>
      <c r="D1956" s="393"/>
      <c r="E1956" s="393"/>
      <c r="F1956" s="393"/>
      <c r="G1956" s="393"/>
      <c r="H1956" s="393"/>
      <c r="I1956" s="393"/>
      <c r="J1956" s="3"/>
      <c r="K1956" s="3"/>
      <c r="L1956" s="3"/>
      <c r="M1956" s="3"/>
      <c r="N1956" s="3"/>
      <c r="O1956" s="393"/>
      <c r="P1956" s="393"/>
      <c r="Q1956" s="3"/>
      <c r="R1956" s="3"/>
      <c r="S1956" s="3"/>
      <c r="T1956" s="3"/>
      <c r="U1956" s="3"/>
      <c r="V1956" s="3"/>
      <c r="W1956"/>
      <c r="X1956"/>
      <c r="Y1956" s="451"/>
      <c r="Z1956" s="393"/>
      <c r="AA1956" s="3"/>
      <c r="AB1956" s="3"/>
      <c r="AC1956" s="3"/>
      <c r="AD1956" s="3"/>
      <c r="AE1956" s="3"/>
      <c r="AF1956"/>
      <c r="AG1956"/>
      <c r="AH1956"/>
      <c r="AI1956"/>
      <c r="AJ1956"/>
      <c r="AK1956"/>
      <c r="AL1956"/>
      <c r="AM1956"/>
      <c r="AN1956"/>
      <c r="AO1956"/>
      <c r="AP1956"/>
      <c r="BC1956" s="451"/>
    </row>
    <row r="1957" spans="1:55" hidden="1" x14ac:dyDescent="0.2">
      <c r="A1957" s="3"/>
      <c r="B1957" s="3"/>
      <c r="C1957" s="393"/>
      <c r="D1957" s="393"/>
      <c r="E1957" s="393"/>
      <c r="F1957" s="393"/>
      <c r="G1957" s="393"/>
      <c r="H1957" s="393"/>
      <c r="I1957" s="393"/>
      <c r="J1957" s="3"/>
      <c r="K1957" s="3"/>
      <c r="L1957" s="3"/>
      <c r="M1957" s="3"/>
      <c r="N1957" s="3"/>
      <c r="O1957" s="393"/>
      <c r="P1957" s="393"/>
      <c r="Q1957" s="3"/>
      <c r="R1957" s="3"/>
      <c r="S1957" s="3"/>
      <c r="T1957" s="3"/>
      <c r="U1957" s="3"/>
      <c r="V1957" s="3"/>
      <c r="W1957"/>
      <c r="X1957"/>
      <c r="Y1957" s="451"/>
      <c r="Z1957" s="393"/>
      <c r="AA1957" s="3"/>
      <c r="AB1957" s="3"/>
      <c r="AC1957" s="3"/>
      <c r="AD1957" s="3"/>
      <c r="AE1957" s="3"/>
      <c r="AF1957"/>
      <c r="AG1957"/>
      <c r="AH1957"/>
      <c r="AI1957"/>
      <c r="AJ1957"/>
      <c r="AK1957"/>
      <c r="AL1957"/>
      <c r="AM1957"/>
      <c r="AN1957"/>
      <c r="AO1957"/>
      <c r="AP1957"/>
      <c r="BC1957" s="451"/>
    </row>
    <row r="1958" spans="1:55" hidden="1" x14ac:dyDescent="0.2">
      <c r="A1958" s="3"/>
      <c r="B1958" s="3"/>
      <c r="C1958" s="393"/>
      <c r="D1958" s="393"/>
      <c r="E1958" s="393"/>
      <c r="F1958" s="393"/>
      <c r="G1958" s="393"/>
      <c r="H1958" s="393"/>
      <c r="I1958" s="393"/>
      <c r="J1958" s="3"/>
      <c r="K1958" s="3"/>
      <c r="L1958" s="3"/>
      <c r="M1958" s="3"/>
      <c r="N1958" s="3"/>
      <c r="O1958" s="393"/>
      <c r="P1958" s="393"/>
      <c r="Q1958" s="3"/>
      <c r="R1958" s="3"/>
      <c r="S1958" s="3"/>
      <c r="T1958" s="3"/>
      <c r="U1958" s="3"/>
      <c r="V1958" s="3"/>
      <c r="W1958"/>
      <c r="X1958"/>
      <c r="Y1958" s="451"/>
      <c r="Z1958" s="393"/>
      <c r="AA1958" s="3"/>
      <c r="AB1958" s="3"/>
      <c r="AC1958" s="3"/>
      <c r="AD1958" s="3"/>
      <c r="AE1958" s="3"/>
      <c r="AF1958"/>
      <c r="AG1958"/>
      <c r="AH1958"/>
      <c r="AI1958"/>
      <c r="AJ1958"/>
      <c r="AK1958"/>
      <c r="AL1958"/>
      <c r="AM1958"/>
      <c r="AN1958"/>
      <c r="AO1958"/>
      <c r="AP1958"/>
      <c r="BC1958" s="451"/>
    </row>
    <row r="1959" spans="1:55" hidden="1" x14ac:dyDescent="0.2">
      <c r="A1959" s="3"/>
      <c r="B1959" s="3"/>
      <c r="C1959" s="393"/>
      <c r="D1959" s="393"/>
      <c r="E1959" s="393"/>
      <c r="F1959" s="393"/>
      <c r="G1959" s="393"/>
      <c r="H1959" s="393"/>
      <c r="I1959" s="393"/>
      <c r="J1959" s="3"/>
      <c r="K1959" s="3"/>
      <c r="L1959" s="3"/>
      <c r="M1959" s="3"/>
      <c r="N1959" s="3"/>
      <c r="O1959" s="393"/>
      <c r="P1959" s="393"/>
      <c r="Q1959" s="3"/>
      <c r="R1959" s="3"/>
      <c r="S1959" s="3"/>
      <c r="T1959" s="3"/>
      <c r="U1959" s="3"/>
      <c r="V1959" s="3"/>
      <c r="W1959"/>
      <c r="X1959"/>
      <c r="Y1959" s="451"/>
      <c r="Z1959" s="393"/>
      <c r="AA1959" s="3"/>
      <c r="AB1959" s="3"/>
      <c r="AC1959" s="3"/>
      <c r="AD1959" s="3"/>
      <c r="AE1959" s="3"/>
      <c r="AF1959"/>
      <c r="AG1959"/>
      <c r="AH1959"/>
      <c r="AI1959"/>
      <c r="AJ1959"/>
      <c r="AK1959"/>
      <c r="AL1959"/>
      <c r="AM1959"/>
      <c r="AN1959"/>
      <c r="AO1959"/>
      <c r="AP1959"/>
      <c r="BC1959" s="451"/>
    </row>
    <row r="1960" spans="1:55" hidden="1" x14ac:dyDescent="0.2">
      <c r="A1960" s="3"/>
      <c r="B1960" s="3"/>
      <c r="C1960" s="393"/>
      <c r="D1960" s="393"/>
      <c r="E1960" s="393"/>
      <c r="F1960" s="393"/>
      <c r="G1960" s="393"/>
      <c r="H1960" s="393"/>
      <c r="I1960" s="393"/>
      <c r="J1960" s="3"/>
      <c r="K1960" s="3"/>
      <c r="L1960" s="3"/>
      <c r="M1960" s="3"/>
      <c r="N1960" s="3"/>
      <c r="O1960" s="393"/>
      <c r="P1960" s="393"/>
      <c r="Q1960" s="3"/>
      <c r="R1960" s="3"/>
      <c r="S1960" s="3"/>
      <c r="T1960" s="3"/>
      <c r="U1960" s="3"/>
      <c r="V1960" s="3"/>
      <c r="W1960"/>
      <c r="X1960"/>
      <c r="Y1960" s="451"/>
      <c r="Z1960" s="393"/>
      <c r="AA1960" s="3"/>
      <c r="AB1960" s="3"/>
      <c r="AC1960" s="3"/>
      <c r="AD1960" s="3"/>
      <c r="AE1960" s="3"/>
      <c r="AF1960"/>
      <c r="AG1960"/>
      <c r="AH1960"/>
      <c r="AI1960"/>
      <c r="AJ1960"/>
      <c r="AK1960"/>
      <c r="AL1960"/>
      <c r="AM1960"/>
      <c r="AN1960"/>
      <c r="AO1960"/>
      <c r="AP1960"/>
      <c r="BC1960" s="451"/>
    </row>
    <row r="1961" spans="1:55" hidden="1" x14ac:dyDescent="0.2">
      <c r="A1961" s="3"/>
      <c r="B1961" s="3"/>
      <c r="C1961" s="393"/>
      <c r="D1961" s="393"/>
      <c r="E1961" s="393"/>
      <c r="F1961" s="393"/>
      <c r="G1961" s="393"/>
      <c r="H1961" s="393"/>
      <c r="I1961" s="393"/>
      <c r="J1961" s="3"/>
      <c r="K1961" s="3"/>
      <c r="L1961" s="3"/>
      <c r="M1961" s="3"/>
      <c r="N1961" s="3"/>
      <c r="O1961" s="393"/>
      <c r="P1961" s="393"/>
      <c r="Q1961" s="3"/>
      <c r="R1961" s="3"/>
      <c r="S1961" s="3"/>
      <c r="T1961" s="3"/>
      <c r="U1961" s="3"/>
      <c r="V1961" s="3"/>
      <c r="W1961"/>
      <c r="X1961"/>
      <c r="Y1961" s="451"/>
      <c r="Z1961" s="393"/>
      <c r="AA1961" s="3"/>
      <c r="AB1961" s="3"/>
      <c r="AC1961" s="3"/>
      <c r="AD1961" s="3"/>
      <c r="AE1961" s="3"/>
      <c r="AF1961"/>
      <c r="AG1961"/>
      <c r="AH1961"/>
      <c r="AI1961"/>
      <c r="AJ1961"/>
      <c r="AK1961"/>
      <c r="AL1961"/>
      <c r="AM1961"/>
      <c r="AN1961"/>
      <c r="AO1961"/>
      <c r="AP1961"/>
      <c r="BC1961" s="451"/>
    </row>
    <row r="1962" spans="1:55" hidden="1" x14ac:dyDescent="0.2">
      <c r="A1962" s="3"/>
      <c r="B1962" s="3"/>
      <c r="C1962" s="393"/>
      <c r="D1962" s="393"/>
      <c r="E1962" s="393"/>
      <c r="F1962" s="393"/>
      <c r="G1962" s="393"/>
      <c r="H1962" s="393"/>
      <c r="I1962" s="393"/>
      <c r="J1962" s="3"/>
      <c r="K1962" s="3"/>
      <c r="L1962" s="3"/>
      <c r="M1962" s="3"/>
      <c r="N1962" s="3"/>
      <c r="O1962" s="393"/>
      <c r="P1962" s="393"/>
      <c r="Q1962" s="3"/>
      <c r="R1962" s="3"/>
      <c r="S1962" s="3"/>
      <c r="T1962" s="3"/>
      <c r="U1962" s="3"/>
      <c r="V1962" s="3"/>
      <c r="W1962"/>
      <c r="X1962"/>
      <c r="Y1962" s="451"/>
      <c r="Z1962" s="393"/>
      <c r="AA1962" s="3"/>
      <c r="AB1962" s="3"/>
      <c r="AC1962" s="3"/>
      <c r="AD1962" s="3"/>
      <c r="AE1962" s="3"/>
      <c r="AF1962"/>
      <c r="AG1962"/>
      <c r="AH1962"/>
      <c r="AI1962"/>
      <c r="AJ1962"/>
      <c r="AK1962"/>
      <c r="AL1962"/>
      <c r="AM1962"/>
      <c r="AN1962"/>
      <c r="AO1962"/>
      <c r="AP1962"/>
      <c r="BC1962" s="451"/>
    </row>
    <row r="1963" spans="1:55" hidden="1" x14ac:dyDescent="0.2">
      <c r="A1963" s="3"/>
      <c r="B1963" s="3"/>
      <c r="C1963" s="393"/>
      <c r="D1963" s="393"/>
      <c r="E1963" s="393"/>
      <c r="F1963" s="393"/>
      <c r="G1963" s="393"/>
      <c r="H1963" s="393"/>
      <c r="I1963" s="393"/>
      <c r="J1963" s="3"/>
      <c r="K1963" s="3"/>
      <c r="L1963" s="3"/>
      <c r="M1963" s="3"/>
      <c r="N1963" s="3"/>
      <c r="O1963" s="393"/>
      <c r="P1963" s="393"/>
      <c r="Q1963" s="3"/>
      <c r="R1963" s="3"/>
      <c r="S1963" s="3"/>
      <c r="T1963" s="3"/>
      <c r="U1963" s="3"/>
      <c r="V1963" s="3"/>
      <c r="W1963"/>
      <c r="X1963"/>
      <c r="Y1963" s="451"/>
      <c r="Z1963" s="393"/>
      <c r="AA1963" s="3"/>
      <c r="AB1963" s="3"/>
      <c r="AC1963" s="3"/>
      <c r="AD1963" s="3"/>
      <c r="AE1963" s="3"/>
      <c r="AF1963"/>
      <c r="AG1963"/>
      <c r="AH1963"/>
      <c r="AI1963"/>
      <c r="AJ1963"/>
      <c r="AK1963"/>
      <c r="AL1963"/>
      <c r="AM1963"/>
      <c r="AN1963"/>
      <c r="AO1963"/>
      <c r="AP1963"/>
      <c r="BC1963" s="451"/>
    </row>
    <row r="1964" spans="1:55" hidden="1" x14ac:dyDescent="0.2">
      <c r="A1964" s="3"/>
      <c r="B1964" s="3"/>
      <c r="C1964" s="393"/>
      <c r="D1964" s="393"/>
      <c r="E1964" s="393"/>
      <c r="F1964" s="393"/>
      <c r="G1964" s="393"/>
      <c r="H1964" s="393"/>
      <c r="I1964" s="393"/>
      <c r="J1964" s="3"/>
      <c r="K1964" s="3"/>
      <c r="L1964" s="3"/>
      <c r="M1964" s="3"/>
      <c r="N1964" s="3"/>
      <c r="O1964" s="393"/>
      <c r="P1964" s="393"/>
      <c r="Q1964" s="3"/>
      <c r="R1964" s="3"/>
      <c r="S1964" s="3"/>
      <c r="T1964" s="3"/>
      <c r="U1964" s="3"/>
      <c r="V1964" s="3"/>
      <c r="W1964"/>
      <c r="X1964"/>
      <c r="Y1964" s="451"/>
      <c r="Z1964" s="393"/>
      <c r="AA1964" s="3"/>
      <c r="AB1964" s="3"/>
      <c r="AC1964" s="3"/>
      <c r="AD1964" s="3"/>
      <c r="AE1964" s="3"/>
      <c r="AF1964"/>
      <c r="AG1964"/>
      <c r="AH1964"/>
      <c r="AI1964"/>
      <c r="AJ1964"/>
      <c r="AK1964"/>
      <c r="AL1964"/>
      <c r="AM1964"/>
      <c r="AN1964"/>
      <c r="AO1964"/>
      <c r="AP1964"/>
      <c r="BC1964" s="451"/>
    </row>
    <row r="1965" spans="1:55" hidden="1" x14ac:dyDescent="0.2">
      <c r="A1965" s="3"/>
      <c r="B1965" s="3"/>
      <c r="C1965" s="393"/>
      <c r="D1965" s="393"/>
      <c r="E1965" s="393"/>
      <c r="F1965" s="393"/>
      <c r="G1965" s="393"/>
      <c r="H1965" s="393"/>
      <c r="I1965" s="393"/>
      <c r="J1965" s="3"/>
      <c r="K1965" s="3"/>
      <c r="L1965" s="3"/>
      <c r="M1965" s="3"/>
      <c r="N1965" s="3"/>
      <c r="O1965" s="393"/>
      <c r="P1965" s="393"/>
      <c r="Q1965" s="3"/>
      <c r="R1965" s="3"/>
      <c r="S1965" s="3"/>
      <c r="T1965" s="3"/>
      <c r="U1965" s="3"/>
      <c r="V1965" s="3"/>
      <c r="W1965"/>
      <c r="X1965"/>
      <c r="Y1965" s="451"/>
      <c r="Z1965" s="393"/>
      <c r="AA1965" s="3"/>
      <c r="AB1965" s="3"/>
      <c r="AC1965" s="3"/>
      <c r="AD1965" s="3"/>
      <c r="AE1965" s="3"/>
      <c r="AF1965"/>
      <c r="AG1965"/>
      <c r="AH1965"/>
      <c r="AI1965"/>
      <c r="AJ1965"/>
      <c r="AK1965"/>
      <c r="AL1965"/>
      <c r="AM1965"/>
      <c r="AN1965"/>
      <c r="AO1965"/>
      <c r="AP1965"/>
      <c r="BC1965" s="451"/>
    </row>
    <row r="1966" spans="1:55" hidden="1" x14ac:dyDescent="0.2">
      <c r="A1966" s="3"/>
      <c r="B1966" s="3"/>
      <c r="C1966" s="393"/>
      <c r="D1966" s="393"/>
      <c r="E1966" s="393"/>
      <c r="F1966" s="393"/>
      <c r="G1966" s="393"/>
      <c r="H1966" s="393"/>
      <c r="I1966" s="393"/>
      <c r="J1966" s="3"/>
      <c r="K1966" s="3"/>
      <c r="L1966" s="3"/>
      <c r="M1966" s="3"/>
      <c r="N1966" s="3"/>
      <c r="O1966" s="393"/>
      <c r="P1966" s="393"/>
      <c r="Q1966" s="3"/>
      <c r="R1966" s="3"/>
      <c r="S1966" s="3"/>
      <c r="T1966" s="3"/>
      <c r="U1966" s="3"/>
      <c r="V1966" s="3"/>
      <c r="W1966"/>
      <c r="X1966"/>
      <c r="Y1966" s="451"/>
      <c r="Z1966" s="393"/>
      <c r="AA1966" s="3"/>
      <c r="AB1966" s="3"/>
      <c r="AC1966" s="3"/>
      <c r="AD1966" s="3"/>
      <c r="AE1966" s="3"/>
      <c r="AF1966"/>
      <c r="AG1966"/>
      <c r="AH1966"/>
      <c r="AI1966"/>
      <c r="AJ1966"/>
      <c r="AK1966"/>
      <c r="AL1966"/>
      <c r="AM1966"/>
      <c r="AN1966"/>
      <c r="AO1966"/>
      <c r="AP1966"/>
      <c r="BC1966" s="451"/>
    </row>
    <row r="1967" spans="1:55" hidden="1" x14ac:dyDescent="0.2">
      <c r="A1967" s="3"/>
      <c r="B1967" s="3"/>
      <c r="C1967" s="393"/>
      <c r="D1967" s="393"/>
      <c r="E1967" s="393"/>
      <c r="F1967" s="393"/>
      <c r="G1967" s="393"/>
      <c r="H1967" s="393"/>
      <c r="I1967" s="393"/>
      <c r="J1967" s="3"/>
      <c r="K1967" s="3"/>
      <c r="L1967" s="3"/>
      <c r="M1967" s="3"/>
      <c r="N1967" s="3"/>
      <c r="O1967" s="393"/>
      <c r="P1967" s="393"/>
      <c r="Q1967" s="3"/>
      <c r="R1967" s="3"/>
      <c r="S1967" s="3"/>
      <c r="T1967" s="3"/>
      <c r="U1967" s="3"/>
      <c r="V1967" s="3"/>
      <c r="W1967"/>
      <c r="X1967"/>
      <c r="Y1967" s="451"/>
      <c r="Z1967" s="393"/>
      <c r="AA1967" s="3"/>
      <c r="AB1967" s="3"/>
      <c r="AC1967" s="3"/>
      <c r="AD1967" s="3"/>
      <c r="AE1967" s="3"/>
      <c r="AF1967"/>
      <c r="AG1967"/>
      <c r="AH1967"/>
      <c r="AI1967"/>
      <c r="AJ1967"/>
      <c r="AK1967"/>
      <c r="AL1967"/>
      <c r="AM1967"/>
      <c r="AN1967"/>
      <c r="AO1967"/>
      <c r="AP1967"/>
      <c r="BC1967" s="451"/>
    </row>
    <row r="1968" spans="1:55" hidden="1" x14ac:dyDescent="0.2">
      <c r="A1968" s="3"/>
      <c r="B1968" s="3"/>
      <c r="C1968" s="393"/>
      <c r="D1968" s="393"/>
      <c r="E1968" s="393"/>
      <c r="F1968" s="393"/>
      <c r="G1968" s="393"/>
      <c r="H1968" s="393"/>
      <c r="I1968" s="393"/>
      <c r="J1968" s="3"/>
      <c r="K1968" s="3"/>
      <c r="L1968" s="3"/>
      <c r="M1968" s="3"/>
      <c r="N1968" s="3"/>
      <c r="O1968" s="393"/>
      <c r="P1968" s="393"/>
      <c r="Q1968" s="3"/>
      <c r="R1968" s="3"/>
      <c r="S1968" s="3"/>
      <c r="T1968" s="3"/>
      <c r="U1968" s="3"/>
      <c r="V1968" s="3"/>
      <c r="W1968"/>
      <c r="X1968"/>
      <c r="Y1968" s="451"/>
      <c r="Z1968" s="393"/>
      <c r="AA1968" s="3"/>
      <c r="AB1968" s="3"/>
      <c r="AC1968" s="3"/>
      <c r="AD1968" s="3"/>
      <c r="AE1968" s="3"/>
      <c r="AF1968"/>
      <c r="AG1968"/>
      <c r="AH1968"/>
      <c r="AI1968"/>
      <c r="AJ1968"/>
      <c r="AK1968"/>
      <c r="AL1968"/>
      <c r="AM1968"/>
      <c r="AN1968"/>
      <c r="AO1968"/>
      <c r="AP1968"/>
      <c r="BC1968" s="451"/>
    </row>
    <row r="1969" spans="1:55" hidden="1" x14ac:dyDescent="0.2">
      <c r="A1969" s="3"/>
      <c r="B1969" s="3"/>
      <c r="C1969" s="393"/>
      <c r="D1969" s="393"/>
      <c r="E1969" s="393"/>
      <c r="F1969" s="393"/>
      <c r="G1969" s="393"/>
      <c r="H1969" s="393"/>
      <c r="I1969" s="393"/>
      <c r="J1969" s="3"/>
      <c r="K1969" s="3"/>
      <c r="L1969" s="3"/>
      <c r="M1969" s="3"/>
      <c r="N1969" s="3"/>
      <c r="O1969" s="393"/>
      <c r="P1969" s="393"/>
      <c r="Q1969" s="3"/>
      <c r="R1969" s="3"/>
      <c r="S1969" s="3"/>
      <c r="T1969" s="3"/>
      <c r="U1969" s="3"/>
      <c r="V1969" s="3"/>
      <c r="W1969"/>
      <c r="X1969"/>
      <c r="Y1969" s="451"/>
      <c r="Z1969" s="393"/>
      <c r="AA1969" s="3"/>
      <c r="AB1969" s="3"/>
      <c r="AC1969" s="3"/>
      <c r="AD1969" s="3"/>
      <c r="AE1969" s="3"/>
      <c r="AF1969"/>
      <c r="AG1969"/>
      <c r="AH1969"/>
      <c r="AI1969"/>
      <c r="AJ1969"/>
      <c r="AK1969"/>
      <c r="AL1969"/>
      <c r="AM1969"/>
      <c r="AN1969"/>
      <c r="AO1969"/>
      <c r="AP1969"/>
      <c r="BC1969" s="451"/>
    </row>
    <row r="1970" spans="1:55" hidden="1" x14ac:dyDescent="0.2">
      <c r="A1970" s="3"/>
      <c r="B1970" s="3"/>
      <c r="C1970" s="393"/>
      <c r="D1970" s="393"/>
      <c r="E1970" s="393"/>
      <c r="F1970" s="393"/>
      <c r="G1970" s="393"/>
      <c r="H1970" s="393"/>
      <c r="I1970" s="393"/>
      <c r="J1970" s="3"/>
      <c r="K1970" s="3"/>
      <c r="L1970" s="3"/>
      <c r="M1970" s="3"/>
      <c r="N1970" s="3"/>
      <c r="O1970" s="393"/>
      <c r="P1970" s="393"/>
      <c r="Q1970" s="3"/>
      <c r="R1970" s="3"/>
      <c r="S1970" s="3"/>
      <c r="T1970" s="3"/>
      <c r="U1970" s="3"/>
      <c r="V1970" s="3"/>
      <c r="W1970"/>
      <c r="X1970"/>
      <c r="Y1970" s="451"/>
      <c r="Z1970" s="393"/>
      <c r="AA1970" s="3"/>
      <c r="AB1970" s="3"/>
      <c r="AC1970" s="3"/>
      <c r="AD1970" s="3"/>
      <c r="AE1970" s="3"/>
      <c r="AF1970"/>
      <c r="AG1970"/>
      <c r="AH1970"/>
      <c r="AI1970"/>
      <c r="AJ1970"/>
      <c r="AK1970"/>
      <c r="AL1970"/>
      <c r="AM1970"/>
      <c r="AN1970"/>
      <c r="AO1970"/>
      <c r="AP1970"/>
      <c r="BC1970" s="451"/>
    </row>
    <row r="1971" spans="1:55" hidden="1" x14ac:dyDescent="0.2">
      <c r="A1971" s="3"/>
      <c r="B1971" s="3"/>
      <c r="C1971" s="393"/>
      <c r="D1971" s="393"/>
      <c r="E1971" s="393"/>
      <c r="F1971" s="393"/>
      <c r="G1971" s="393"/>
      <c r="H1971" s="393"/>
      <c r="I1971" s="393"/>
      <c r="J1971" s="3"/>
      <c r="K1971" s="3"/>
      <c r="L1971" s="3"/>
      <c r="M1971" s="3"/>
      <c r="N1971" s="3"/>
      <c r="O1971" s="393"/>
      <c r="P1971" s="393"/>
      <c r="Q1971" s="3"/>
      <c r="R1971" s="3"/>
      <c r="S1971" s="3"/>
      <c r="T1971" s="3"/>
      <c r="U1971" s="3"/>
      <c r="V1971" s="3"/>
      <c r="W1971"/>
      <c r="X1971"/>
      <c r="Y1971" s="451"/>
      <c r="Z1971" s="393"/>
      <c r="AA1971" s="3"/>
      <c r="AB1971" s="3"/>
      <c r="AC1971" s="3"/>
      <c r="AD1971" s="3"/>
      <c r="AE1971" s="3"/>
      <c r="AF1971"/>
      <c r="AG1971"/>
      <c r="AH1971"/>
      <c r="AI1971"/>
      <c r="AJ1971"/>
      <c r="AK1971"/>
      <c r="AL1971"/>
      <c r="AM1971"/>
      <c r="AN1971"/>
      <c r="AO1971"/>
      <c r="AP1971"/>
      <c r="BC1971" s="451"/>
    </row>
    <row r="1972" spans="1:55" hidden="1" x14ac:dyDescent="0.2">
      <c r="A1972" s="3"/>
      <c r="B1972" s="3"/>
      <c r="C1972" s="393"/>
      <c r="D1972" s="393"/>
      <c r="E1972" s="393"/>
      <c r="F1972" s="393"/>
      <c r="G1972" s="393"/>
      <c r="H1972" s="393"/>
      <c r="I1972" s="393"/>
      <c r="J1972" s="3"/>
      <c r="K1972" s="3"/>
      <c r="L1972" s="3"/>
      <c r="M1972" s="3"/>
      <c r="N1972" s="3"/>
      <c r="O1972" s="393"/>
      <c r="P1972" s="393"/>
      <c r="Q1972" s="3"/>
      <c r="R1972" s="3"/>
      <c r="S1972" s="3"/>
      <c r="T1972" s="3"/>
      <c r="U1972" s="3"/>
      <c r="V1972" s="3"/>
      <c r="W1972"/>
      <c r="X1972"/>
      <c r="Y1972" s="451"/>
      <c r="Z1972" s="393"/>
      <c r="AA1972" s="3"/>
      <c r="AB1972" s="3"/>
      <c r="AC1972" s="3"/>
      <c r="AD1972" s="3"/>
      <c r="AE1972" s="3"/>
      <c r="AF1972"/>
      <c r="AG1972"/>
      <c r="AH1972"/>
      <c r="AI1972"/>
      <c r="AJ1972"/>
      <c r="AK1972"/>
      <c r="AL1972"/>
      <c r="AM1972"/>
      <c r="AN1972"/>
      <c r="AO1972"/>
      <c r="AP1972"/>
      <c r="BC1972" s="451"/>
    </row>
    <row r="1973" spans="1:55" hidden="1" x14ac:dyDescent="0.2">
      <c r="A1973" s="3"/>
      <c r="B1973" s="3"/>
      <c r="C1973" s="393"/>
      <c r="D1973" s="393"/>
      <c r="E1973" s="393"/>
      <c r="F1973" s="393"/>
      <c r="G1973" s="393"/>
      <c r="H1973" s="393"/>
      <c r="I1973" s="393"/>
      <c r="J1973" s="3"/>
      <c r="K1973" s="3"/>
      <c r="L1973" s="3"/>
      <c r="M1973" s="3"/>
      <c r="N1973" s="3"/>
      <c r="O1973" s="393"/>
      <c r="P1973" s="393"/>
      <c r="Q1973" s="3"/>
      <c r="R1973" s="3"/>
      <c r="S1973" s="3"/>
      <c r="T1973" s="3"/>
      <c r="U1973" s="3"/>
      <c r="V1973" s="3"/>
      <c r="W1973"/>
      <c r="X1973"/>
      <c r="Y1973" s="451"/>
      <c r="Z1973" s="393"/>
      <c r="AA1973" s="3"/>
      <c r="AB1973" s="3"/>
      <c r="AC1973" s="3"/>
      <c r="AD1973" s="3"/>
      <c r="AE1973" s="3"/>
      <c r="AF1973"/>
      <c r="AG1973"/>
      <c r="AH1973"/>
      <c r="AI1973"/>
      <c r="AJ1973"/>
      <c r="AK1973"/>
      <c r="AL1973"/>
      <c r="AM1973"/>
      <c r="AN1973"/>
      <c r="AO1973"/>
      <c r="AP1973"/>
      <c r="BC1973" s="451"/>
    </row>
    <row r="1974" spans="1:55" hidden="1" x14ac:dyDescent="0.2">
      <c r="A1974" s="3"/>
      <c r="B1974" s="3"/>
      <c r="C1974" s="393"/>
      <c r="D1974" s="393"/>
      <c r="E1974" s="393"/>
      <c r="F1974" s="393"/>
      <c r="G1974" s="393"/>
      <c r="H1974" s="393"/>
      <c r="I1974" s="393"/>
      <c r="J1974" s="3"/>
      <c r="K1974" s="3"/>
      <c r="L1974" s="3"/>
      <c r="M1974" s="3"/>
      <c r="N1974" s="3"/>
      <c r="O1974" s="393"/>
      <c r="P1974" s="393"/>
      <c r="Q1974" s="3"/>
      <c r="R1974" s="3"/>
      <c r="S1974" s="3"/>
      <c r="T1974" s="3"/>
      <c r="U1974" s="3"/>
      <c r="V1974" s="3"/>
      <c r="W1974"/>
      <c r="X1974"/>
      <c r="Y1974" s="451"/>
      <c r="Z1974" s="393"/>
      <c r="AA1974" s="3"/>
      <c r="AB1974" s="3"/>
      <c r="AC1974" s="3"/>
      <c r="AD1974" s="3"/>
      <c r="AE1974" s="3"/>
      <c r="AF1974"/>
      <c r="AG1974"/>
      <c r="AH1974"/>
      <c r="AI1974"/>
      <c r="AJ1974"/>
      <c r="AK1974"/>
      <c r="AL1974"/>
      <c r="AM1974"/>
      <c r="AN1974"/>
      <c r="AO1974"/>
      <c r="AP1974"/>
      <c r="BC1974" s="451"/>
    </row>
    <row r="1975" spans="1:55" hidden="1" x14ac:dyDescent="0.2">
      <c r="A1975" s="3"/>
      <c r="B1975" s="3"/>
      <c r="C1975" s="393"/>
      <c r="D1975" s="393"/>
      <c r="E1975" s="393"/>
      <c r="F1975" s="393"/>
      <c r="G1975" s="393"/>
      <c r="H1975" s="393"/>
      <c r="I1975" s="393"/>
      <c r="J1975" s="3"/>
      <c r="K1975" s="3"/>
      <c r="L1975" s="3"/>
      <c r="M1975" s="3"/>
      <c r="N1975" s="3"/>
      <c r="O1975" s="393"/>
      <c r="P1975" s="393"/>
      <c r="Q1975" s="3"/>
      <c r="R1975" s="3"/>
      <c r="S1975" s="3"/>
      <c r="T1975" s="3"/>
      <c r="U1975" s="3"/>
      <c r="V1975" s="3"/>
      <c r="W1975"/>
      <c r="X1975"/>
      <c r="Y1975" s="451"/>
      <c r="Z1975" s="393"/>
      <c r="AA1975" s="3"/>
      <c r="AB1975" s="3"/>
      <c r="AC1975" s="3"/>
      <c r="AD1975" s="3"/>
      <c r="AE1975" s="3"/>
      <c r="AF1975"/>
      <c r="AG1975"/>
      <c r="AH1975"/>
      <c r="AI1975"/>
      <c r="AJ1975"/>
      <c r="AK1975"/>
      <c r="AL1975"/>
      <c r="AM1975"/>
      <c r="AN1975"/>
      <c r="AO1975"/>
      <c r="AP1975"/>
      <c r="BC1975" s="451"/>
    </row>
    <row r="1976" spans="1:55" hidden="1" x14ac:dyDescent="0.2">
      <c r="A1976" s="3"/>
      <c r="B1976" s="3"/>
      <c r="C1976" s="393"/>
      <c r="D1976" s="393"/>
      <c r="E1976" s="393"/>
      <c r="F1976" s="393"/>
      <c r="G1976" s="393"/>
      <c r="H1976" s="393"/>
      <c r="I1976" s="393"/>
      <c r="J1976" s="3"/>
      <c r="K1976" s="3"/>
      <c r="L1976" s="3"/>
      <c r="M1976" s="3"/>
      <c r="N1976" s="3"/>
      <c r="O1976" s="393"/>
      <c r="P1976" s="393"/>
      <c r="Q1976" s="3"/>
      <c r="R1976" s="3"/>
      <c r="S1976" s="3"/>
      <c r="T1976" s="3"/>
      <c r="U1976" s="3"/>
      <c r="V1976" s="3"/>
      <c r="W1976"/>
      <c r="X1976"/>
      <c r="Y1976" s="451"/>
      <c r="Z1976" s="393"/>
      <c r="AA1976" s="3"/>
      <c r="AB1976" s="3"/>
      <c r="AC1976" s="3"/>
      <c r="AD1976" s="3"/>
      <c r="AE1976" s="3"/>
      <c r="AF1976"/>
      <c r="AG1976"/>
      <c r="AH1976"/>
      <c r="AI1976"/>
      <c r="AJ1976"/>
      <c r="AK1976"/>
      <c r="AL1976"/>
      <c r="AM1976"/>
      <c r="AN1976"/>
      <c r="AO1976"/>
      <c r="AP1976"/>
      <c r="BC1976" s="451"/>
    </row>
    <row r="1977" spans="1:55" hidden="1" x14ac:dyDescent="0.2">
      <c r="A1977" s="3"/>
      <c r="B1977" s="3"/>
      <c r="C1977" s="393"/>
      <c r="D1977" s="393"/>
      <c r="E1977" s="393"/>
      <c r="F1977" s="393"/>
      <c r="G1977" s="393"/>
      <c r="H1977" s="393"/>
      <c r="I1977" s="393"/>
      <c r="J1977" s="3"/>
      <c r="K1977" s="3"/>
      <c r="L1977" s="3"/>
      <c r="M1977" s="3"/>
      <c r="N1977" s="3"/>
      <c r="O1977" s="393"/>
      <c r="P1977" s="393"/>
      <c r="Q1977" s="3"/>
      <c r="R1977" s="3"/>
      <c r="S1977" s="3"/>
      <c r="T1977" s="3"/>
      <c r="U1977" s="3"/>
      <c r="V1977" s="3"/>
      <c r="W1977"/>
      <c r="X1977"/>
      <c r="Y1977" s="451"/>
      <c r="Z1977" s="393"/>
      <c r="AA1977" s="3"/>
      <c r="AB1977" s="3"/>
      <c r="AC1977" s="3"/>
      <c r="AD1977" s="3"/>
      <c r="AE1977" s="3"/>
      <c r="AF1977"/>
      <c r="AG1977"/>
      <c r="AH1977"/>
      <c r="AI1977"/>
      <c r="AJ1977"/>
      <c r="AK1977"/>
      <c r="AL1977"/>
      <c r="AM1977"/>
      <c r="AN1977"/>
      <c r="AO1977"/>
      <c r="AP1977"/>
      <c r="BC1977" s="451"/>
    </row>
    <row r="1978" spans="1:55" hidden="1" x14ac:dyDescent="0.2">
      <c r="A1978" s="3"/>
      <c r="B1978" s="3"/>
      <c r="C1978" s="393"/>
      <c r="D1978" s="393"/>
      <c r="E1978" s="393"/>
      <c r="F1978" s="393"/>
      <c r="G1978" s="393"/>
      <c r="H1978" s="393"/>
      <c r="I1978" s="393"/>
      <c r="J1978" s="3"/>
      <c r="K1978" s="3"/>
      <c r="L1978" s="3"/>
      <c r="M1978" s="3"/>
      <c r="N1978" s="3"/>
      <c r="O1978" s="393"/>
      <c r="P1978" s="393"/>
      <c r="Q1978" s="3"/>
      <c r="R1978" s="3"/>
      <c r="S1978" s="3"/>
      <c r="T1978" s="3"/>
      <c r="U1978" s="3"/>
      <c r="V1978" s="3"/>
      <c r="W1978"/>
      <c r="X1978"/>
      <c r="Y1978" s="451"/>
      <c r="Z1978" s="393"/>
      <c r="AA1978" s="3"/>
      <c r="AB1978" s="3"/>
      <c r="AC1978" s="3"/>
      <c r="AD1978" s="3"/>
      <c r="AE1978" s="3"/>
      <c r="AF1978"/>
      <c r="AG1978"/>
      <c r="AH1978"/>
      <c r="AI1978"/>
      <c r="AJ1978"/>
      <c r="AK1978"/>
      <c r="AL1978"/>
      <c r="AM1978"/>
      <c r="AN1978"/>
      <c r="AO1978"/>
      <c r="AP1978"/>
      <c r="BC1978" s="451"/>
    </row>
    <row r="1979" spans="1:55" hidden="1" x14ac:dyDescent="0.2">
      <c r="A1979" s="3"/>
      <c r="B1979" s="3"/>
      <c r="C1979" s="393"/>
      <c r="D1979" s="393"/>
      <c r="E1979" s="393"/>
      <c r="F1979" s="393"/>
      <c r="G1979" s="393"/>
      <c r="H1979" s="393"/>
      <c r="I1979" s="393"/>
      <c r="J1979" s="3"/>
      <c r="K1979" s="3"/>
      <c r="L1979" s="3"/>
      <c r="M1979" s="3"/>
      <c r="N1979" s="3"/>
      <c r="O1979" s="393"/>
      <c r="P1979" s="393"/>
      <c r="Q1979" s="3"/>
      <c r="R1979" s="3"/>
      <c r="S1979" s="3"/>
      <c r="T1979" s="3"/>
      <c r="U1979" s="3"/>
      <c r="V1979" s="3"/>
      <c r="W1979"/>
      <c r="X1979"/>
      <c r="Y1979" s="451"/>
      <c r="Z1979" s="393"/>
      <c r="AA1979" s="3"/>
      <c r="AB1979" s="3"/>
      <c r="AC1979" s="3"/>
      <c r="AD1979" s="3"/>
      <c r="AE1979" s="3"/>
      <c r="AF1979"/>
      <c r="AG1979"/>
      <c r="AH1979"/>
      <c r="AI1979"/>
      <c r="AJ1979"/>
      <c r="AK1979"/>
      <c r="AL1979"/>
      <c r="AM1979"/>
      <c r="AN1979"/>
      <c r="AO1979"/>
      <c r="AP1979"/>
      <c r="BC1979" s="451"/>
    </row>
    <row r="1980" spans="1:55" hidden="1" x14ac:dyDescent="0.2">
      <c r="A1980" s="3"/>
      <c r="B1980" s="3"/>
      <c r="C1980" s="393"/>
      <c r="D1980" s="393"/>
      <c r="E1980" s="393"/>
      <c r="F1980" s="393"/>
      <c r="G1980" s="393"/>
      <c r="H1980" s="393"/>
      <c r="I1980" s="393"/>
      <c r="J1980" s="3"/>
      <c r="K1980" s="3"/>
      <c r="L1980" s="3"/>
      <c r="M1980" s="3"/>
      <c r="N1980" s="3"/>
      <c r="O1980" s="393"/>
      <c r="P1980" s="393"/>
      <c r="Q1980" s="3"/>
      <c r="R1980" s="3"/>
      <c r="S1980" s="3"/>
      <c r="T1980" s="3"/>
      <c r="U1980" s="3"/>
      <c r="V1980" s="3"/>
      <c r="W1980"/>
      <c r="X1980"/>
      <c r="Y1980" s="451"/>
      <c r="Z1980" s="393"/>
      <c r="AA1980" s="3"/>
      <c r="AB1980" s="3"/>
      <c r="AC1980" s="3"/>
      <c r="AD1980" s="3"/>
      <c r="AE1980" s="3"/>
      <c r="AF1980"/>
      <c r="AG1980"/>
      <c r="AH1980"/>
      <c r="AI1980"/>
      <c r="AJ1980"/>
      <c r="AK1980"/>
      <c r="AL1980"/>
      <c r="AM1980"/>
      <c r="AN1980"/>
      <c r="AO1980"/>
      <c r="AP1980"/>
      <c r="BC1980" s="451"/>
    </row>
    <row r="1981" spans="1:55" hidden="1" x14ac:dyDescent="0.2">
      <c r="A1981" s="3"/>
      <c r="B1981" s="3"/>
      <c r="C1981" s="393"/>
      <c r="D1981" s="393"/>
      <c r="E1981" s="393"/>
      <c r="F1981" s="393"/>
      <c r="G1981" s="393"/>
      <c r="H1981" s="393"/>
      <c r="I1981" s="393"/>
      <c r="J1981" s="3"/>
      <c r="K1981" s="3"/>
      <c r="L1981" s="3"/>
      <c r="M1981" s="3"/>
      <c r="N1981" s="3"/>
      <c r="O1981" s="393"/>
      <c r="P1981" s="393"/>
      <c r="Q1981" s="3"/>
      <c r="R1981" s="3"/>
      <c r="S1981" s="3"/>
      <c r="T1981" s="3"/>
      <c r="U1981" s="3"/>
      <c r="V1981" s="3"/>
      <c r="W1981"/>
      <c r="X1981"/>
      <c r="Y1981" s="451"/>
      <c r="Z1981" s="393"/>
      <c r="AA1981" s="3"/>
      <c r="AB1981" s="3"/>
      <c r="AC1981" s="3"/>
      <c r="AD1981" s="3"/>
      <c r="AE1981" s="3"/>
      <c r="AF1981"/>
      <c r="AG1981"/>
      <c r="AH1981"/>
      <c r="AI1981"/>
      <c r="AJ1981"/>
      <c r="AK1981"/>
      <c r="AL1981"/>
      <c r="AM1981"/>
      <c r="AN1981"/>
      <c r="AO1981"/>
      <c r="AP1981"/>
      <c r="BC1981" s="451"/>
    </row>
    <row r="1982" spans="1:55" hidden="1" x14ac:dyDescent="0.2">
      <c r="A1982" s="3"/>
      <c r="B1982" s="3"/>
      <c r="C1982" s="393"/>
      <c r="D1982" s="393"/>
      <c r="E1982" s="393"/>
      <c r="F1982" s="393"/>
      <c r="G1982" s="393"/>
      <c r="H1982" s="393"/>
      <c r="I1982" s="393"/>
      <c r="J1982" s="3"/>
      <c r="K1982" s="3"/>
      <c r="L1982" s="3"/>
      <c r="M1982" s="3"/>
      <c r="N1982" s="3"/>
      <c r="O1982" s="393"/>
      <c r="P1982" s="393"/>
      <c r="Q1982" s="3"/>
      <c r="R1982" s="3"/>
      <c r="S1982" s="3"/>
      <c r="T1982" s="3"/>
      <c r="U1982" s="3"/>
      <c r="V1982" s="3"/>
      <c r="W1982"/>
      <c r="X1982"/>
      <c r="Y1982" s="451"/>
      <c r="Z1982" s="393"/>
      <c r="AA1982" s="3"/>
      <c r="AB1982" s="3"/>
      <c r="AC1982" s="3"/>
      <c r="AD1982" s="3"/>
      <c r="AE1982" s="3"/>
      <c r="AF1982"/>
      <c r="AG1982"/>
      <c r="AH1982"/>
      <c r="AI1982"/>
      <c r="AJ1982"/>
      <c r="AK1982"/>
      <c r="AL1982"/>
      <c r="AM1982"/>
      <c r="AN1982"/>
      <c r="AO1982"/>
      <c r="AP1982"/>
      <c r="BC1982" s="451"/>
    </row>
    <row r="1983" spans="1:55" hidden="1" x14ac:dyDescent="0.2">
      <c r="A1983" s="3"/>
      <c r="B1983" s="3"/>
      <c r="C1983" s="393"/>
      <c r="D1983" s="393"/>
      <c r="E1983" s="393"/>
      <c r="F1983" s="393"/>
      <c r="G1983" s="393"/>
      <c r="H1983" s="393"/>
      <c r="I1983" s="393"/>
      <c r="J1983" s="3"/>
      <c r="K1983" s="3"/>
      <c r="L1983" s="3"/>
      <c r="M1983" s="3"/>
      <c r="N1983" s="3"/>
      <c r="O1983" s="393"/>
      <c r="P1983" s="393"/>
      <c r="Q1983" s="3"/>
      <c r="R1983" s="3"/>
      <c r="S1983" s="3"/>
      <c r="T1983" s="3"/>
      <c r="U1983" s="3"/>
      <c r="V1983" s="3"/>
      <c r="W1983"/>
      <c r="X1983"/>
      <c r="Y1983" s="451"/>
      <c r="Z1983" s="393"/>
      <c r="AA1983" s="3"/>
      <c r="AB1983" s="3"/>
      <c r="AC1983" s="3"/>
      <c r="AD1983" s="3"/>
      <c r="AE1983" s="3"/>
      <c r="AF1983"/>
      <c r="AG1983"/>
      <c r="AH1983"/>
      <c r="AI1983"/>
      <c r="AJ1983"/>
      <c r="AK1983"/>
      <c r="AL1983"/>
      <c r="AM1983"/>
      <c r="AN1983"/>
      <c r="AO1983"/>
      <c r="AP1983"/>
      <c r="BC1983" s="451"/>
    </row>
    <row r="1984" spans="1:55" hidden="1" x14ac:dyDescent="0.2">
      <c r="A1984" s="3"/>
      <c r="B1984" s="3"/>
      <c r="C1984" s="393"/>
      <c r="D1984" s="393"/>
      <c r="E1984" s="393"/>
      <c r="F1984" s="393"/>
      <c r="G1984" s="393"/>
      <c r="H1984" s="393"/>
      <c r="I1984" s="393"/>
      <c r="J1984" s="3"/>
      <c r="K1984" s="3"/>
      <c r="L1984" s="3"/>
      <c r="M1984" s="3"/>
      <c r="N1984" s="3"/>
      <c r="O1984" s="393"/>
      <c r="P1984" s="393"/>
      <c r="Q1984" s="3"/>
      <c r="R1984" s="3"/>
      <c r="S1984" s="3"/>
      <c r="T1984" s="3"/>
      <c r="U1984" s="3"/>
      <c r="V1984" s="3"/>
      <c r="W1984"/>
      <c r="X1984"/>
      <c r="Y1984" s="451"/>
      <c r="Z1984" s="393"/>
      <c r="AA1984" s="3"/>
      <c r="AB1984" s="3"/>
      <c r="AC1984" s="3"/>
      <c r="AD1984" s="3"/>
      <c r="AE1984" s="3"/>
      <c r="AF1984"/>
      <c r="AG1984"/>
      <c r="AH1984"/>
      <c r="AI1984"/>
      <c r="AJ1984"/>
      <c r="AK1984"/>
      <c r="AL1984"/>
      <c r="AM1984"/>
      <c r="AN1984"/>
      <c r="AO1984"/>
      <c r="AP1984"/>
      <c r="BC1984" s="451"/>
    </row>
    <row r="1985" spans="1:55" hidden="1" x14ac:dyDescent="0.2">
      <c r="A1985" s="3"/>
      <c r="B1985" s="3"/>
      <c r="C1985" s="393"/>
      <c r="D1985" s="393"/>
      <c r="E1985" s="393"/>
      <c r="F1985" s="393"/>
      <c r="G1985" s="393"/>
      <c r="H1985" s="393"/>
      <c r="I1985" s="393"/>
      <c r="J1985" s="3"/>
      <c r="K1985" s="3"/>
      <c r="L1985" s="3"/>
      <c r="M1985" s="3"/>
      <c r="N1985" s="3"/>
      <c r="O1985" s="393"/>
      <c r="P1985" s="393"/>
      <c r="Q1985" s="3"/>
      <c r="R1985" s="3"/>
      <c r="S1985" s="3"/>
      <c r="T1985" s="3"/>
      <c r="U1985" s="3"/>
      <c r="V1985" s="3"/>
      <c r="W1985"/>
      <c r="X1985"/>
      <c r="Y1985" s="451"/>
      <c r="Z1985" s="393"/>
      <c r="AA1985" s="3"/>
      <c r="AB1985" s="3"/>
      <c r="AC1985" s="3"/>
      <c r="AD1985" s="3"/>
      <c r="AE1985" s="3"/>
      <c r="AF1985"/>
      <c r="AG1985"/>
      <c r="AH1985"/>
      <c r="AI1985"/>
      <c r="AJ1985"/>
      <c r="AK1985"/>
      <c r="AL1985"/>
      <c r="AM1985"/>
      <c r="AN1985"/>
      <c r="AO1985"/>
      <c r="AP1985"/>
      <c r="BC1985" s="451"/>
    </row>
    <row r="1986" spans="1:55" hidden="1" x14ac:dyDescent="0.2">
      <c r="A1986" s="3"/>
      <c r="B1986" s="3"/>
      <c r="C1986" s="393"/>
      <c r="D1986" s="393"/>
      <c r="E1986" s="393"/>
      <c r="F1986" s="393"/>
      <c r="G1986" s="393"/>
      <c r="H1986" s="393"/>
      <c r="I1986" s="393"/>
      <c r="J1986" s="3"/>
      <c r="K1986" s="3"/>
      <c r="L1986" s="3"/>
      <c r="M1986" s="3"/>
      <c r="N1986" s="3"/>
      <c r="O1986" s="393"/>
      <c r="P1986" s="393"/>
      <c r="Q1986" s="3"/>
      <c r="R1986" s="3"/>
      <c r="S1986" s="3"/>
      <c r="T1986" s="3"/>
      <c r="U1986" s="3"/>
      <c r="V1986" s="3"/>
      <c r="W1986"/>
      <c r="X1986"/>
      <c r="Y1986" s="451"/>
      <c r="Z1986" s="393"/>
      <c r="AA1986" s="3"/>
      <c r="AB1986" s="3"/>
      <c r="AC1986" s="3"/>
      <c r="AD1986" s="3"/>
      <c r="AE1986" s="3"/>
      <c r="AF1986"/>
      <c r="AG1986"/>
      <c r="AH1986"/>
      <c r="AI1986"/>
      <c r="AJ1986"/>
      <c r="AK1986"/>
      <c r="AL1986"/>
      <c r="AM1986"/>
      <c r="AN1986"/>
      <c r="AO1986"/>
      <c r="AP1986"/>
      <c r="BC1986" s="451"/>
    </row>
    <row r="1987" spans="1:55" hidden="1" x14ac:dyDescent="0.2">
      <c r="A1987" s="3"/>
      <c r="B1987" s="3"/>
      <c r="C1987" s="393"/>
      <c r="D1987" s="393"/>
      <c r="E1987" s="393"/>
      <c r="F1987" s="393"/>
      <c r="G1987" s="393"/>
      <c r="H1987" s="393"/>
      <c r="I1987" s="393"/>
      <c r="J1987" s="3"/>
      <c r="K1987" s="3"/>
      <c r="L1987" s="3"/>
      <c r="M1987" s="3"/>
      <c r="N1987" s="3"/>
      <c r="O1987" s="393"/>
      <c r="P1987" s="393"/>
      <c r="Q1987" s="3"/>
      <c r="R1987" s="3"/>
      <c r="S1987" s="3"/>
      <c r="T1987" s="3"/>
      <c r="U1987" s="3"/>
      <c r="V1987" s="3"/>
      <c r="W1987"/>
      <c r="X1987"/>
      <c r="Y1987" s="451"/>
      <c r="Z1987" s="393"/>
      <c r="AA1987" s="3"/>
      <c r="AB1987" s="3"/>
      <c r="AC1987" s="3"/>
      <c r="AD1987" s="3"/>
      <c r="AE1987" s="3"/>
      <c r="AF1987"/>
      <c r="AG1987"/>
      <c r="AH1987"/>
      <c r="AI1987"/>
      <c r="AJ1987"/>
      <c r="AK1987"/>
      <c r="AL1987"/>
      <c r="AM1987"/>
      <c r="AN1987"/>
      <c r="AO1987"/>
      <c r="AP1987"/>
      <c r="BC1987" s="451"/>
    </row>
    <row r="1988" spans="1:55" hidden="1" x14ac:dyDescent="0.2">
      <c r="A1988" s="3"/>
      <c r="B1988" s="3"/>
      <c r="C1988" s="393"/>
      <c r="D1988" s="393"/>
      <c r="E1988" s="393"/>
      <c r="F1988" s="393"/>
      <c r="G1988" s="393"/>
      <c r="H1988" s="393"/>
      <c r="I1988" s="393"/>
      <c r="J1988" s="3"/>
      <c r="K1988" s="3"/>
      <c r="L1988" s="3"/>
      <c r="M1988" s="3"/>
      <c r="N1988" s="3"/>
      <c r="O1988" s="393"/>
      <c r="P1988" s="393"/>
      <c r="Q1988" s="3"/>
      <c r="R1988" s="3"/>
      <c r="S1988" s="3"/>
      <c r="T1988" s="3"/>
      <c r="U1988" s="3"/>
      <c r="V1988" s="3"/>
      <c r="W1988"/>
      <c r="X1988"/>
      <c r="Y1988" s="451"/>
      <c r="Z1988" s="393"/>
      <c r="AA1988" s="3"/>
      <c r="AB1988" s="3"/>
      <c r="AC1988" s="3"/>
      <c r="AD1988" s="3"/>
      <c r="AE1988" s="3"/>
      <c r="AF1988"/>
      <c r="AG1988"/>
      <c r="AH1988"/>
      <c r="AI1988"/>
      <c r="AJ1988"/>
      <c r="AK1988"/>
      <c r="AL1988"/>
      <c r="AM1988"/>
      <c r="AN1988"/>
      <c r="AO1988"/>
      <c r="AP1988"/>
      <c r="BC1988" s="451"/>
    </row>
    <row r="1989" spans="1:55" hidden="1" x14ac:dyDescent="0.2">
      <c r="A1989" s="3"/>
      <c r="B1989" s="3"/>
      <c r="C1989" s="393"/>
      <c r="D1989" s="393"/>
      <c r="E1989" s="393"/>
      <c r="F1989" s="393"/>
      <c r="G1989" s="393"/>
      <c r="H1989" s="393"/>
      <c r="I1989" s="393"/>
      <c r="J1989" s="3"/>
      <c r="K1989" s="3"/>
      <c r="L1989" s="3"/>
      <c r="M1989" s="3"/>
      <c r="N1989" s="3"/>
      <c r="O1989" s="393"/>
      <c r="P1989" s="393"/>
      <c r="Q1989" s="3"/>
      <c r="R1989" s="3"/>
      <c r="S1989" s="3"/>
      <c r="T1989" s="3"/>
      <c r="U1989" s="3"/>
      <c r="V1989" s="3"/>
      <c r="W1989"/>
      <c r="X1989"/>
      <c r="Y1989" s="451"/>
      <c r="Z1989" s="393"/>
      <c r="AA1989" s="3"/>
      <c r="AB1989" s="3"/>
      <c r="AC1989" s="3"/>
      <c r="AD1989" s="3"/>
      <c r="AE1989" s="3"/>
      <c r="AF1989"/>
      <c r="AG1989"/>
      <c r="AH1989"/>
      <c r="AI1989"/>
      <c r="AJ1989"/>
      <c r="AK1989"/>
      <c r="AL1989"/>
      <c r="AM1989"/>
      <c r="AN1989"/>
      <c r="AO1989"/>
      <c r="AP1989"/>
      <c r="BC1989" s="451"/>
    </row>
    <row r="1990" spans="1:55" hidden="1" x14ac:dyDescent="0.2">
      <c r="A1990" s="3"/>
      <c r="B1990" s="3"/>
      <c r="C1990" s="393"/>
      <c r="D1990" s="393"/>
      <c r="E1990" s="393"/>
      <c r="F1990" s="393"/>
      <c r="G1990" s="393"/>
      <c r="H1990" s="393"/>
      <c r="I1990" s="393"/>
      <c r="J1990" s="3"/>
      <c r="K1990" s="3"/>
      <c r="L1990" s="3"/>
      <c r="M1990" s="3"/>
      <c r="N1990" s="3"/>
      <c r="O1990" s="393"/>
      <c r="P1990" s="393"/>
      <c r="Q1990" s="3"/>
      <c r="R1990" s="3"/>
      <c r="S1990" s="3"/>
      <c r="T1990" s="3"/>
      <c r="U1990" s="3"/>
      <c r="V1990" s="3"/>
      <c r="W1990"/>
      <c r="X1990"/>
      <c r="Y1990" s="451"/>
      <c r="Z1990" s="393"/>
      <c r="AA1990" s="3"/>
      <c r="AB1990" s="3"/>
      <c r="AC1990" s="3"/>
      <c r="AD1990" s="3"/>
      <c r="AE1990" s="3"/>
      <c r="AF1990"/>
      <c r="AG1990"/>
      <c r="AH1990"/>
      <c r="AI1990"/>
      <c r="AJ1990"/>
      <c r="AK1990"/>
      <c r="AL1990"/>
      <c r="AM1990"/>
      <c r="AN1990"/>
      <c r="AO1990"/>
      <c r="AP1990"/>
      <c r="BC1990" s="451"/>
    </row>
    <row r="1991" spans="1:55" hidden="1" x14ac:dyDescent="0.2">
      <c r="A1991" s="3"/>
      <c r="B1991" s="3"/>
      <c r="C1991" s="393"/>
      <c r="D1991" s="393"/>
      <c r="E1991" s="393"/>
      <c r="F1991" s="393"/>
      <c r="G1991" s="393"/>
      <c r="H1991" s="393"/>
      <c r="I1991" s="393"/>
      <c r="J1991" s="3"/>
      <c r="K1991" s="3"/>
      <c r="L1991" s="3"/>
      <c r="M1991" s="3"/>
      <c r="N1991" s="3"/>
      <c r="O1991" s="393"/>
      <c r="P1991" s="393"/>
      <c r="Q1991" s="3"/>
      <c r="R1991" s="3"/>
      <c r="S1991" s="3"/>
      <c r="T1991" s="3"/>
      <c r="U1991" s="3"/>
      <c r="V1991" s="3"/>
      <c r="W1991"/>
      <c r="X1991"/>
      <c r="Y1991" s="451"/>
      <c r="Z1991" s="393"/>
      <c r="AA1991" s="3"/>
      <c r="AB1991" s="3"/>
      <c r="AC1991" s="3"/>
      <c r="AD1991" s="3"/>
      <c r="AE1991" s="3"/>
      <c r="AF1991"/>
      <c r="AG1991"/>
      <c r="AH1991"/>
      <c r="AI1991"/>
      <c r="AJ1991"/>
      <c r="AK1991"/>
      <c r="AL1991"/>
      <c r="AM1991"/>
      <c r="AN1991"/>
      <c r="AO1991"/>
      <c r="AP1991"/>
      <c r="BC1991" s="451"/>
    </row>
    <row r="1992" spans="1:55" hidden="1" x14ac:dyDescent="0.2">
      <c r="A1992" s="3"/>
      <c r="B1992" s="3"/>
      <c r="C1992" s="393"/>
      <c r="D1992" s="393"/>
      <c r="E1992" s="393"/>
      <c r="F1992" s="393"/>
      <c r="G1992" s="393"/>
      <c r="H1992" s="393"/>
      <c r="I1992" s="393"/>
      <c r="J1992" s="3"/>
      <c r="K1992" s="3"/>
      <c r="L1992" s="3"/>
      <c r="M1992" s="3"/>
      <c r="N1992" s="3"/>
      <c r="O1992" s="393"/>
      <c r="P1992" s="393"/>
      <c r="Q1992" s="3"/>
      <c r="R1992" s="3"/>
      <c r="S1992" s="3"/>
      <c r="T1992" s="3"/>
      <c r="U1992" s="3"/>
      <c r="V1992" s="3"/>
      <c r="W1992"/>
      <c r="X1992"/>
      <c r="Y1992" s="451"/>
      <c r="Z1992" s="393"/>
      <c r="AA1992" s="3"/>
      <c r="AB1992" s="3"/>
      <c r="AC1992" s="3"/>
      <c r="AD1992" s="3"/>
      <c r="AE1992" s="3"/>
      <c r="AF1992"/>
      <c r="AG1992"/>
      <c r="AH1992"/>
      <c r="AI1992"/>
      <c r="AJ1992"/>
      <c r="AK1992"/>
      <c r="AL1992"/>
      <c r="AM1992"/>
      <c r="AN1992"/>
      <c r="AO1992"/>
      <c r="AP1992"/>
      <c r="BC1992" s="451"/>
    </row>
    <row r="1993" spans="1:55" hidden="1" x14ac:dyDescent="0.2">
      <c r="A1993" s="3"/>
      <c r="B1993" s="3"/>
      <c r="C1993" s="393"/>
      <c r="D1993" s="393"/>
      <c r="E1993" s="393"/>
      <c r="F1993" s="393"/>
      <c r="G1993" s="393"/>
      <c r="H1993" s="393"/>
      <c r="I1993" s="393"/>
      <c r="J1993" s="3"/>
      <c r="K1993" s="3"/>
      <c r="L1993" s="3"/>
      <c r="M1993" s="3"/>
      <c r="N1993" s="3"/>
      <c r="O1993" s="393"/>
      <c r="P1993" s="393"/>
      <c r="Q1993" s="3"/>
      <c r="R1993" s="3"/>
      <c r="S1993" s="3"/>
      <c r="T1993" s="3"/>
      <c r="U1993" s="3"/>
      <c r="V1993" s="3"/>
      <c r="W1993"/>
      <c r="X1993"/>
      <c r="Y1993" s="451"/>
      <c r="Z1993" s="393"/>
      <c r="AA1993" s="3"/>
      <c r="AB1993" s="3"/>
      <c r="AC1993" s="3"/>
      <c r="AD1993" s="3"/>
      <c r="AE1993" s="3"/>
      <c r="AF1993"/>
      <c r="AG1993"/>
      <c r="AH1993"/>
      <c r="AI1993"/>
      <c r="AJ1993"/>
      <c r="AK1993"/>
      <c r="AL1993"/>
      <c r="AM1993"/>
      <c r="AN1993"/>
      <c r="AO1993"/>
      <c r="AP1993"/>
      <c r="BC1993" s="451"/>
    </row>
    <row r="1994" spans="1:55" hidden="1" x14ac:dyDescent="0.2">
      <c r="A1994" s="3"/>
      <c r="B1994" s="3"/>
      <c r="C1994" s="393"/>
      <c r="D1994" s="393"/>
      <c r="E1994" s="393"/>
      <c r="F1994" s="393"/>
      <c r="G1994" s="393"/>
      <c r="H1994" s="393"/>
      <c r="I1994" s="393"/>
      <c r="J1994" s="3"/>
      <c r="K1994" s="3"/>
      <c r="L1994" s="3"/>
      <c r="M1994" s="3"/>
      <c r="N1994" s="3"/>
      <c r="O1994" s="393"/>
      <c r="P1994" s="393"/>
      <c r="Q1994" s="3"/>
      <c r="R1994" s="3"/>
      <c r="S1994" s="3"/>
      <c r="T1994" s="3"/>
      <c r="U1994" s="3"/>
      <c r="V1994" s="3"/>
      <c r="W1994"/>
      <c r="X1994"/>
      <c r="Y1994" s="451"/>
      <c r="Z1994" s="393"/>
      <c r="AA1994" s="3"/>
      <c r="AB1994" s="3"/>
      <c r="AC1994" s="3"/>
      <c r="AD1994" s="3"/>
      <c r="AE1994" s="3"/>
      <c r="AF1994"/>
      <c r="AG1994"/>
      <c r="AH1994"/>
      <c r="AI1994"/>
      <c r="AJ1994"/>
      <c r="AK1994"/>
      <c r="AL1994"/>
      <c r="AM1994"/>
      <c r="AN1994"/>
      <c r="AO1994"/>
      <c r="AP1994"/>
      <c r="BC1994" s="451"/>
    </row>
    <row r="1995" spans="1:55" hidden="1" x14ac:dyDescent="0.2">
      <c r="A1995" s="3"/>
      <c r="B1995" s="3"/>
      <c r="C1995" s="393"/>
      <c r="D1995" s="393"/>
      <c r="E1995" s="393"/>
      <c r="F1995" s="393"/>
      <c r="G1995" s="393"/>
      <c r="H1995" s="393"/>
      <c r="I1995" s="393"/>
      <c r="J1995" s="3"/>
      <c r="K1995" s="3"/>
      <c r="L1995" s="3"/>
      <c r="M1995" s="3"/>
      <c r="N1995" s="3"/>
      <c r="O1995" s="393"/>
      <c r="P1995" s="393"/>
      <c r="Q1995" s="3"/>
      <c r="R1995" s="3"/>
      <c r="S1995" s="3"/>
      <c r="T1995" s="3"/>
      <c r="U1995" s="3"/>
      <c r="V1995" s="3"/>
      <c r="W1995"/>
      <c r="X1995"/>
      <c r="Y1995" s="451"/>
      <c r="Z1995" s="393"/>
      <c r="AA1995" s="3"/>
      <c r="AB1995" s="3"/>
      <c r="AC1995" s="3"/>
      <c r="AD1995" s="3"/>
      <c r="AE1995" s="3"/>
      <c r="AF1995"/>
      <c r="AG1995"/>
      <c r="AH1995"/>
      <c r="AI1995"/>
      <c r="AJ1995"/>
      <c r="AK1995"/>
      <c r="AL1995"/>
      <c r="AM1995"/>
      <c r="AN1995"/>
      <c r="AO1995"/>
      <c r="AP1995"/>
      <c r="BC1995" s="451"/>
    </row>
    <row r="1996" spans="1:55" hidden="1" x14ac:dyDescent="0.2">
      <c r="A1996" s="3"/>
      <c r="B1996" s="3"/>
      <c r="C1996" s="393"/>
      <c r="D1996" s="393"/>
      <c r="E1996" s="393"/>
      <c r="F1996" s="393"/>
      <c r="G1996" s="393"/>
      <c r="H1996" s="393"/>
      <c r="I1996" s="393"/>
      <c r="J1996" s="3"/>
      <c r="K1996" s="3"/>
      <c r="L1996" s="3"/>
      <c r="M1996" s="3"/>
      <c r="N1996" s="3"/>
      <c r="O1996" s="393"/>
      <c r="P1996" s="393"/>
      <c r="Q1996" s="3"/>
      <c r="R1996" s="3"/>
      <c r="S1996" s="3"/>
      <c r="T1996" s="3"/>
      <c r="U1996" s="3"/>
      <c r="V1996" s="3"/>
      <c r="W1996"/>
      <c r="X1996"/>
      <c r="Y1996" s="451"/>
      <c r="Z1996" s="393"/>
      <c r="AA1996" s="3"/>
      <c r="AB1996" s="3"/>
      <c r="AC1996" s="3"/>
      <c r="AD1996" s="3"/>
      <c r="AE1996" s="3"/>
      <c r="AF1996"/>
      <c r="AG1996"/>
      <c r="AH1996"/>
      <c r="AI1996"/>
      <c r="AJ1996"/>
      <c r="AK1996"/>
      <c r="AL1996"/>
      <c r="AM1996"/>
      <c r="AN1996"/>
      <c r="AO1996"/>
      <c r="AP1996"/>
      <c r="BC1996" s="451"/>
    </row>
    <row r="1997" spans="1:55" hidden="1" x14ac:dyDescent="0.2">
      <c r="A1997" s="3"/>
      <c r="B1997" s="3"/>
      <c r="C1997" s="393"/>
      <c r="D1997" s="393"/>
      <c r="E1997" s="393"/>
      <c r="F1997" s="393"/>
      <c r="G1997" s="393"/>
      <c r="H1997" s="393"/>
      <c r="I1997" s="393"/>
      <c r="J1997" s="3"/>
      <c r="K1997" s="3"/>
      <c r="L1997" s="3"/>
      <c r="M1997" s="3"/>
      <c r="N1997" s="3"/>
      <c r="O1997" s="393"/>
      <c r="P1997" s="393"/>
      <c r="Q1997" s="3"/>
      <c r="R1997" s="3"/>
      <c r="S1997" s="3"/>
      <c r="T1997" s="3"/>
      <c r="U1997" s="3"/>
      <c r="V1997" s="3"/>
      <c r="W1997"/>
      <c r="X1997"/>
      <c r="Y1997" s="451"/>
      <c r="Z1997" s="393"/>
      <c r="AA1997" s="3"/>
      <c r="AB1997" s="3"/>
      <c r="AC1997" s="3"/>
      <c r="AD1997" s="3"/>
      <c r="AE1997" s="3"/>
      <c r="AF1997"/>
      <c r="AG1997"/>
      <c r="AH1997"/>
      <c r="AI1997"/>
      <c r="AJ1997"/>
      <c r="AK1997"/>
      <c r="AL1997"/>
      <c r="AM1997"/>
      <c r="AN1997"/>
      <c r="AO1997"/>
      <c r="AP1997"/>
      <c r="BC1997" s="451"/>
    </row>
    <row r="1998" spans="1:55" hidden="1" x14ac:dyDescent="0.2">
      <c r="A1998" s="3"/>
      <c r="B1998" s="3"/>
      <c r="C1998" s="393"/>
      <c r="D1998" s="393"/>
      <c r="E1998" s="393"/>
      <c r="F1998" s="393"/>
      <c r="G1998" s="393"/>
      <c r="H1998" s="393"/>
      <c r="I1998" s="393"/>
      <c r="J1998" s="3"/>
      <c r="K1998" s="3"/>
      <c r="L1998" s="3"/>
      <c r="M1998" s="3"/>
      <c r="N1998" s="3"/>
      <c r="O1998" s="393"/>
      <c r="P1998" s="393"/>
      <c r="Q1998" s="3"/>
      <c r="R1998" s="3"/>
      <c r="S1998" s="3"/>
      <c r="T1998" s="3"/>
      <c r="U1998" s="3"/>
      <c r="V1998" s="3"/>
      <c r="W1998"/>
      <c r="X1998"/>
      <c r="Y1998" s="451"/>
      <c r="Z1998" s="393"/>
      <c r="AA1998" s="3"/>
      <c r="AB1998" s="3"/>
      <c r="AC1998" s="3"/>
      <c r="AD1998" s="3"/>
      <c r="AE1998" s="3"/>
      <c r="AF1998"/>
      <c r="AG1998"/>
      <c r="AH1998"/>
      <c r="AI1998"/>
      <c r="AJ1998"/>
      <c r="AK1998"/>
      <c r="AL1998"/>
      <c r="AM1998"/>
      <c r="AN1998"/>
      <c r="AO1998"/>
      <c r="AP1998"/>
      <c r="BC1998" s="451"/>
    </row>
    <row r="1999" spans="1:55" hidden="1" x14ac:dyDescent="0.2">
      <c r="A1999" s="3"/>
      <c r="B1999" s="3"/>
      <c r="C1999" s="393"/>
      <c r="D1999" s="393"/>
      <c r="E1999" s="393"/>
      <c r="F1999" s="393"/>
      <c r="G1999" s="393"/>
      <c r="H1999" s="393"/>
      <c r="I1999" s="393"/>
      <c r="J1999" s="3"/>
      <c r="K1999" s="3"/>
      <c r="L1999" s="3"/>
      <c r="M1999" s="3"/>
      <c r="N1999" s="3"/>
      <c r="O1999" s="393"/>
      <c r="P1999" s="393"/>
      <c r="Q1999" s="3"/>
      <c r="R1999" s="3"/>
      <c r="S1999" s="3"/>
      <c r="T1999" s="3"/>
      <c r="U1999" s="3"/>
      <c r="V1999" s="3"/>
      <c r="W1999"/>
      <c r="X1999"/>
      <c r="Y1999" s="451"/>
      <c r="Z1999" s="393"/>
      <c r="AA1999" s="3"/>
      <c r="AB1999" s="3"/>
      <c r="AC1999" s="3"/>
      <c r="AD1999" s="3"/>
      <c r="AE1999" s="3"/>
      <c r="AF1999"/>
      <c r="AG1999"/>
      <c r="AH1999"/>
      <c r="AI1999"/>
      <c r="AJ1999"/>
      <c r="AK1999"/>
      <c r="AL1999"/>
      <c r="AM1999"/>
      <c r="AN1999"/>
      <c r="AO1999"/>
      <c r="AP1999"/>
      <c r="BC1999" s="451"/>
    </row>
    <row r="2000" spans="1:55" hidden="1" x14ac:dyDescent="0.2">
      <c r="A2000" s="3"/>
      <c r="B2000" s="3"/>
      <c r="C2000" s="393"/>
      <c r="D2000" s="393"/>
      <c r="E2000" s="393"/>
      <c r="F2000" s="393"/>
      <c r="G2000" s="393"/>
      <c r="H2000" s="393"/>
      <c r="I2000" s="393"/>
      <c r="J2000" s="3"/>
      <c r="K2000" s="3"/>
      <c r="L2000" s="3"/>
      <c r="M2000" s="3"/>
      <c r="N2000" s="3"/>
      <c r="O2000" s="393"/>
      <c r="P2000" s="393"/>
      <c r="Q2000" s="3"/>
      <c r="R2000" s="3"/>
      <c r="S2000" s="3"/>
      <c r="T2000" s="3"/>
      <c r="U2000" s="3"/>
      <c r="V2000" s="3"/>
      <c r="W2000"/>
      <c r="X2000"/>
      <c r="Y2000" s="451"/>
      <c r="Z2000" s="393"/>
      <c r="AA2000" s="3"/>
      <c r="AB2000" s="3"/>
      <c r="AC2000" s="3"/>
      <c r="AD2000" s="3"/>
      <c r="AE2000" s="3"/>
      <c r="AF2000"/>
      <c r="AG2000"/>
      <c r="AH2000"/>
      <c r="AI2000"/>
      <c r="AJ2000"/>
      <c r="AK2000"/>
      <c r="AL2000"/>
      <c r="AM2000"/>
      <c r="AN2000"/>
      <c r="AO2000"/>
      <c r="AP2000"/>
      <c r="BC2000" s="451"/>
    </row>
    <row r="2001" spans="1:55" hidden="1" x14ac:dyDescent="0.2">
      <c r="A2001" s="3"/>
      <c r="B2001" s="3"/>
      <c r="C2001" s="393"/>
      <c r="D2001" s="393"/>
      <c r="E2001" s="393"/>
      <c r="F2001" s="393"/>
      <c r="G2001" s="393"/>
      <c r="H2001" s="393"/>
      <c r="I2001" s="393"/>
      <c r="J2001" s="3"/>
      <c r="K2001" s="3"/>
      <c r="L2001" s="3"/>
      <c r="M2001" s="3"/>
      <c r="N2001" s="3"/>
      <c r="O2001" s="393"/>
      <c r="P2001" s="393"/>
      <c r="Q2001" s="3"/>
      <c r="R2001" s="3"/>
      <c r="S2001" s="3"/>
      <c r="T2001" s="3"/>
      <c r="U2001" s="3"/>
      <c r="V2001" s="3"/>
      <c r="W2001"/>
      <c r="X2001"/>
      <c r="Y2001" s="451"/>
      <c r="Z2001" s="393"/>
      <c r="AA2001" s="3"/>
      <c r="AB2001" s="3"/>
      <c r="AC2001" s="3"/>
      <c r="AD2001" s="3"/>
      <c r="AE2001" s="3"/>
      <c r="AF2001"/>
      <c r="AG2001"/>
      <c r="AH2001"/>
      <c r="AI2001"/>
      <c r="AJ2001"/>
      <c r="AK2001"/>
      <c r="AL2001"/>
      <c r="AM2001"/>
      <c r="AN2001"/>
      <c r="AO2001"/>
      <c r="AP2001"/>
      <c r="BC2001" s="451"/>
    </row>
    <row r="2002" spans="1:55" hidden="1" x14ac:dyDescent="0.2">
      <c r="A2002" s="3"/>
      <c r="B2002" s="3"/>
      <c r="C2002" s="393"/>
      <c r="D2002" s="393"/>
      <c r="E2002" s="393"/>
      <c r="F2002" s="393"/>
      <c r="G2002" s="393"/>
      <c r="H2002" s="393"/>
      <c r="I2002" s="393"/>
      <c r="J2002" s="3"/>
      <c r="K2002" s="3"/>
      <c r="L2002" s="3"/>
      <c r="M2002" s="3"/>
      <c r="N2002" s="3"/>
      <c r="O2002" s="393"/>
      <c r="P2002" s="393"/>
      <c r="Q2002" s="3"/>
      <c r="R2002" s="3"/>
      <c r="S2002" s="3"/>
      <c r="T2002" s="3"/>
      <c r="U2002" s="3"/>
      <c r="V2002" s="3"/>
      <c r="W2002"/>
      <c r="X2002"/>
      <c r="Y2002" s="451"/>
      <c r="Z2002" s="393"/>
      <c r="AA2002" s="3"/>
      <c r="AB2002" s="3"/>
      <c r="AC2002" s="3"/>
      <c r="AD2002" s="3"/>
      <c r="AE2002" s="3"/>
      <c r="AF2002"/>
      <c r="AG2002"/>
      <c r="AH2002"/>
      <c r="AI2002"/>
      <c r="AJ2002"/>
      <c r="AK2002"/>
      <c r="AL2002"/>
      <c r="AM2002"/>
      <c r="AN2002"/>
      <c r="AO2002"/>
      <c r="AP2002"/>
      <c r="BC2002" s="451"/>
    </row>
    <row r="2003" spans="1:55" hidden="1" x14ac:dyDescent="0.2">
      <c r="A2003" s="3"/>
      <c r="B2003" s="3"/>
      <c r="C2003" s="393"/>
      <c r="D2003" s="393"/>
      <c r="E2003" s="393"/>
      <c r="F2003" s="393"/>
      <c r="G2003" s="393"/>
      <c r="H2003" s="393"/>
      <c r="I2003" s="393"/>
      <c r="J2003" s="3"/>
      <c r="K2003" s="3"/>
      <c r="L2003" s="3"/>
      <c r="M2003" s="3"/>
      <c r="N2003" s="3"/>
      <c r="O2003" s="393"/>
      <c r="P2003" s="393"/>
      <c r="Q2003" s="3"/>
      <c r="R2003" s="3"/>
      <c r="S2003" s="3"/>
      <c r="T2003" s="3"/>
      <c r="U2003" s="3"/>
      <c r="V2003" s="3"/>
      <c r="W2003"/>
      <c r="X2003"/>
      <c r="Y2003" s="451"/>
      <c r="Z2003" s="393"/>
      <c r="AA2003" s="3"/>
      <c r="AB2003" s="3"/>
      <c r="AC2003" s="3"/>
      <c r="AD2003" s="3"/>
      <c r="AE2003" s="3"/>
      <c r="AF2003"/>
      <c r="AG2003"/>
      <c r="AH2003"/>
      <c r="AI2003"/>
      <c r="AJ2003"/>
      <c r="AK2003"/>
      <c r="AL2003"/>
      <c r="AM2003"/>
      <c r="AN2003"/>
      <c r="AO2003"/>
      <c r="AP2003"/>
      <c r="BC2003" s="451"/>
    </row>
    <row r="2004" spans="1:55" hidden="1" x14ac:dyDescent="0.2">
      <c r="A2004" s="3"/>
      <c r="B2004" s="3"/>
      <c r="C2004" s="393"/>
      <c r="D2004" s="393"/>
      <c r="E2004" s="393"/>
      <c r="F2004" s="393"/>
      <c r="G2004" s="393"/>
      <c r="H2004" s="393"/>
      <c r="I2004" s="393"/>
      <c r="J2004" s="3"/>
      <c r="K2004" s="3"/>
      <c r="L2004" s="3"/>
      <c r="M2004" s="3"/>
      <c r="N2004" s="3"/>
      <c r="O2004" s="393"/>
      <c r="P2004" s="393"/>
      <c r="Q2004" s="3"/>
      <c r="R2004" s="3"/>
      <c r="S2004" s="3"/>
      <c r="T2004" s="3"/>
      <c r="U2004" s="3"/>
      <c r="V2004" s="3"/>
      <c r="W2004"/>
      <c r="X2004"/>
      <c r="Y2004" s="451"/>
      <c r="Z2004" s="393"/>
      <c r="AA2004" s="3"/>
      <c r="AB2004" s="3"/>
      <c r="AC2004" s="3"/>
      <c r="AD2004" s="3"/>
      <c r="AE2004" s="3"/>
      <c r="AF2004"/>
      <c r="AG2004"/>
      <c r="AH2004"/>
      <c r="AI2004"/>
      <c r="AJ2004"/>
      <c r="AK2004"/>
      <c r="AL2004"/>
      <c r="AM2004"/>
      <c r="AN2004"/>
      <c r="AO2004"/>
      <c r="AP2004"/>
      <c r="BC2004" s="451"/>
    </row>
    <row r="2005" spans="1:55" hidden="1" x14ac:dyDescent="0.2">
      <c r="A2005" s="3"/>
      <c r="B2005" s="3"/>
      <c r="C2005" s="393"/>
      <c r="D2005" s="393"/>
      <c r="E2005" s="393"/>
      <c r="F2005" s="393"/>
      <c r="G2005" s="393"/>
      <c r="H2005" s="393"/>
      <c r="I2005" s="393"/>
      <c r="J2005" s="3"/>
      <c r="K2005" s="3"/>
      <c r="L2005" s="3"/>
      <c r="M2005" s="3"/>
      <c r="N2005" s="3"/>
      <c r="O2005" s="393"/>
      <c r="P2005" s="393"/>
      <c r="Q2005" s="3"/>
      <c r="R2005" s="3"/>
      <c r="S2005" s="3"/>
      <c r="T2005" s="3"/>
      <c r="U2005" s="3"/>
      <c r="V2005" s="3"/>
      <c r="W2005"/>
      <c r="X2005"/>
      <c r="Y2005" s="451"/>
      <c r="Z2005" s="393"/>
      <c r="AA2005" s="3"/>
      <c r="AB2005" s="3"/>
      <c r="AC2005" s="3"/>
      <c r="AD2005" s="3"/>
      <c r="AE2005" s="3"/>
      <c r="AF2005"/>
      <c r="AG2005"/>
      <c r="AH2005"/>
      <c r="AI2005"/>
      <c r="AJ2005"/>
      <c r="AK2005"/>
      <c r="AL2005"/>
      <c r="AM2005"/>
      <c r="AN2005"/>
      <c r="AO2005"/>
      <c r="AP2005"/>
      <c r="BC2005" s="451"/>
    </row>
    <row r="2006" spans="1:55" hidden="1" x14ac:dyDescent="0.2">
      <c r="A2006" s="3"/>
      <c r="B2006" s="3"/>
      <c r="C2006" s="393"/>
      <c r="D2006" s="393"/>
      <c r="E2006" s="393"/>
      <c r="F2006" s="393"/>
      <c r="G2006" s="393"/>
      <c r="H2006" s="393"/>
      <c r="I2006" s="393"/>
      <c r="J2006" s="3"/>
      <c r="K2006" s="3"/>
      <c r="L2006" s="3"/>
      <c r="M2006" s="3"/>
      <c r="N2006" s="3"/>
      <c r="O2006" s="393"/>
      <c r="P2006" s="393"/>
      <c r="Q2006" s="3"/>
      <c r="R2006" s="3"/>
      <c r="S2006" s="3"/>
      <c r="T2006" s="3"/>
      <c r="U2006" s="3"/>
      <c r="V2006" s="3"/>
      <c r="W2006"/>
      <c r="X2006"/>
      <c r="Y2006" s="451"/>
      <c r="Z2006" s="393"/>
      <c r="AA2006" s="3"/>
      <c r="AB2006" s="3"/>
      <c r="AC2006" s="3"/>
      <c r="AD2006" s="3"/>
      <c r="AE2006" s="3"/>
      <c r="AF2006"/>
      <c r="AG2006"/>
      <c r="AH2006"/>
      <c r="AI2006"/>
      <c r="AJ2006"/>
      <c r="AK2006"/>
      <c r="AL2006"/>
      <c r="AM2006"/>
      <c r="AN2006"/>
      <c r="AO2006"/>
      <c r="AP2006"/>
      <c r="BC2006" s="451"/>
    </row>
    <row r="2007" spans="1:55" hidden="1" x14ac:dyDescent="0.2">
      <c r="A2007" s="3"/>
      <c r="B2007" s="3"/>
      <c r="C2007" s="393"/>
      <c r="D2007" s="393"/>
      <c r="E2007" s="393"/>
      <c r="F2007" s="393"/>
      <c r="G2007" s="393"/>
      <c r="H2007" s="393"/>
      <c r="I2007" s="393"/>
      <c r="J2007" s="3"/>
      <c r="K2007" s="3"/>
      <c r="L2007" s="3"/>
      <c r="M2007" s="3"/>
      <c r="N2007" s="3"/>
      <c r="O2007" s="393"/>
      <c r="P2007" s="393"/>
      <c r="Q2007" s="3"/>
      <c r="R2007" s="3"/>
      <c r="S2007" s="3"/>
      <c r="T2007" s="3"/>
      <c r="U2007" s="3"/>
      <c r="V2007" s="3"/>
      <c r="W2007"/>
      <c r="X2007"/>
      <c r="Y2007" s="451"/>
      <c r="Z2007" s="393"/>
      <c r="AA2007" s="3"/>
      <c r="AB2007" s="3"/>
      <c r="AC2007" s="3"/>
      <c r="AD2007" s="3"/>
      <c r="AE2007" s="3"/>
      <c r="AF2007"/>
      <c r="AG2007"/>
      <c r="AH2007"/>
      <c r="AI2007"/>
      <c r="AJ2007"/>
      <c r="AK2007"/>
      <c r="AL2007"/>
      <c r="AM2007"/>
      <c r="AN2007"/>
      <c r="AO2007"/>
      <c r="AP2007"/>
      <c r="BC2007" s="451"/>
    </row>
    <row r="2008" spans="1:55" hidden="1" x14ac:dyDescent="0.2">
      <c r="A2008" s="3"/>
      <c r="B2008" s="3"/>
      <c r="C2008" s="393"/>
      <c r="D2008" s="393"/>
      <c r="E2008" s="393"/>
      <c r="F2008" s="393"/>
      <c r="G2008" s="393"/>
      <c r="H2008" s="393"/>
      <c r="I2008" s="393"/>
      <c r="J2008" s="3"/>
      <c r="K2008" s="3"/>
      <c r="L2008" s="3"/>
      <c r="M2008" s="3"/>
      <c r="N2008" s="3"/>
      <c r="O2008" s="393"/>
      <c r="P2008" s="393"/>
      <c r="Q2008" s="3"/>
      <c r="R2008" s="3"/>
      <c r="S2008" s="3"/>
      <c r="T2008" s="3"/>
      <c r="U2008" s="3"/>
      <c r="V2008" s="3"/>
      <c r="W2008"/>
      <c r="X2008"/>
      <c r="Y2008" s="451"/>
      <c r="Z2008" s="393"/>
      <c r="AA2008" s="3"/>
      <c r="AB2008" s="3"/>
      <c r="AC2008" s="3"/>
      <c r="AD2008" s="3"/>
      <c r="AE2008" s="3"/>
      <c r="AF2008"/>
      <c r="AG2008"/>
      <c r="AH2008"/>
      <c r="AI2008"/>
      <c r="AJ2008"/>
      <c r="AK2008"/>
      <c r="AL2008"/>
      <c r="AM2008"/>
      <c r="AN2008"/>
      <c r="AO2008"/>
      <c r="AP2008"/>
      <c r="BC2008" s="451"/>
    </row>
    <row r="2009" spans="1:55" hidden="1" x14ac:dyDescent="0.2">
      <c r="A2009" s="3"/>
      <c r="B2009" s="3"/>
      <c r="C2009" s="393"/>
      <c r="D2009" s="393"/>
      <c r="E2009" s="393"/>
      <c r="F2009" s="393"/>
      <c r="G2009" s="393"/>
      <c r="H2009" s="393"/>
      <c r="I2009" s="393"/>
      <c r="J2009" s="3"/>
      <c r="K2009" s="3"/>
      <c r="L2009" s="3"/>
      <c r="M2009" s="3"/>
      <c r="N2009" s="3"/>
      <c r="O2009" s="393"/>
      <c r="P2009" s="393"/>
      <c r="Q2009" s="3"/>
      <c r="R2009" s="3"/>
      <c r="S2009" s="3"/>
      <c r="T2009" s="3"/>
      <c r="U2009" s="3"/>
      <c r="V2009" s="3"/>
      <c r="W2009"/>
      <c r="X2009"/>
      <c r="Y2009" s="451"/>
      <c r="Z2009" s="393"/>
      <c r="AA2009" s="3"/>
      <c r="AB2009" s="3"/>
      <c r="AC2009" s="3"/>
      <c r="AD2009" s="3"/>
      <c r="AE2009" s="3"/>
      <c r="AF2009"/>
      <c r="AG2009"/>
      <c r="AH2009"/>
      <c r="AI2009"/>
      <c r="AJ2009"/>
      <c r="AK2009"/>
      <c r="AL2009"/>
      <c r="AM2009"/>
      <c r="AN2009"/>
      <c r="AO2009"/>
      <c r="AP2009"/>
      <c r="BC2009" s="451"/>
    </row>
    <row r="2010" spans="1:55" hidden="1" x14ac:dyDescent="0.2">
      <c r="A2010" s="3"/>
      <c r="B2010" s="3"/>
      <c r="C2010" s="393"/>
      <c r="D2010" s="393"/>
      <c r="E2010" s="393"/>
      <c r="F2010" s="393"/>
      <c r="G2010" s="393"/>
      <c r="H2010" s="393"/>
      <c r="I2010" s="393"/>
      <c r="J2010" s="3"/>
      <c r="K2010" s="3"/>
      <c r="L2010" s="3"/>
      <c r="M2010" s="3"/>
      <c r="N2010" s="3"/>
      <c r="O2010" s="393"/>
      <c r="P2010" s="393"/>
      <c r="Q2010" s="3"/>
      <c r="R2010" s="3"/>
      <c r="S2010" s="3"/>
      <c r="T2010" s="3"/>
      <c r="U2010" s="3"/>
      <c r="V2010" s="3"/>
      <c r="W2010"/>
      <c r="X2010"/>
      <c r="Y2010" s="451"/>
      <c r="Z2010" s="393"/>
      <c r="AA2010" s="3"/>
      <c r="AB2010" s="3"/>
      <c r="AC2010" s="3"/>
      <c r="AD2010" s="3"/>
      <c r="AE2010" s="3"/>
      <c r="AF2010"/>
      <c r="AG2010"/>
      <c r="AH2010"/>
      <c r="AI2010"/>
      <c r="AJ2010"/>
      <c r="AK2010"/>
      <c r="AL2010"/>
      <c r="AM2010"/>
      <c r="AN2010"/>
      <c r="AO2010"/>
      <c r="AP2010"/>
      <c r="BC2010" s="451"/>
    </row>
    <row r="2011" spans="1:55" hidden="1" x14ac:dyDescent="0.2">
      <c r="A2011" s="3"/>
      <c r="B2011" s="3"/>
      <c r="C2011" s="393"/>
      <c r="D2011" s="393"/>
      <c r="E2011" s="393"/>
      <c r="F2011" s="393"/>
      <c r="G2011" s="393"/>
      <c r="H2011" s="393"/>
      <c r="I2011" s="393"/>
      <c r="J2011" s="3"/>
      <c r="K2011" s="3"/>
      <c r="L2011" s="3"/>
      <c r="M2011" s="3"/>
      <c r="N2011" s="3"/>
      <c r="O2011" s="393"/>
      <c r="P2011" s="393"/>
      <c r="Q2011" s="3"/>
      <c r="R2011" s="3"/>
      <c r="S2011" s="3"/>
      <c r="T2011" s="3"/>
      <c r="U2011" s="3"/>
      <c r="V2011" s="3"/>
      <c r="W2011"/>
      <c r="X2011"/>
      <c r="Y2011" s="451"/>
      <c r="Z2011" s="393"/>
      <c r="AA2011" s="3"/>
      <c r="AB2011" s="3"/>
      <c r="AC2011" s="3"/>
      <c r="AD2011" s="3"/>
      <c r="AE2011" s="3"/>
      <c r="AF2011"/>
      <c r="AG2011"/>
      <c r="AH2011"/>
      <c r="AI2011"/>
      <c r="AJ2011"/>
      <c r="AK2011"/>
      <c r="AL2011"/>
      <c r="AM2011"/>
      <c r="AN2011"/>
      <c r="AO2011"/>
      <c r="AP2011"/>
      <c r="BC2011" s="451"/>
    </row>
    <row r="2012" spans="1:55" hidden="1" x14ac:dyDescent="0.2">
      <c r="A2012" s="3"/>
      <c r="B2012" s="3"/>
      <c r="C2012" s="393"/>
      <c r="D2012" s="393"/>
      <c r="E2012" s="393"/>
      <c r="F2012" s="393"/>
      <c r="G2012" s="393"/>
      <c r="H2012" s="393"/>
      <c r="I2012" s="393"/>
      <c r="J2012" s="3"/>
      <c r="K2012" s="3"/>
      <c r="L2012" s="3"/>
      <c r="M2012" s="3"/>
      <c r="N2012" s="3"/>
      <c r="O2012" s="393"/>
      <c r="P2012" s="393"/>
      <c r="Q2012" s="3"/>
      <c r="R2012" s="3"/>
      <c r="S2012" s="3"/>
      <c r="T2012" s="3"/>
      <c r="U2012" s="3"/>
      <c r="V2012" s="3"/>
      <c r="W2012"/>
      <c r="X2012"/>
      <c r="Y2012" s="451"/>
      <c r="Z2012" s="393"/>
      <c r="AA2012" s="3"/>
      <c r="AB2012" s="3"/>
      <c r="AC2012" s="3"/>
      <c r="AD2012" s="3"/>
      <c r="AE2012" s="3"/>
      <c r="AF2012"/>
      <c r="AG2012"/>
      <c r="AH2012"/>
      <c r="AI2012"/>
      <c r="AJ2012"/>
      <c r="AK2012"/>
      <c r="AL2012"/>
      <c r="AM2012"/>
      <c r="AN2012"/>
      <c r="AO2012"/>
      <c r="AP2012"/>
      <c r="BC2012" s="451"/>
    </row>
    <row r="2013" spans="1:55" hidden="1" x14ac:dyDescent="0.2">
      <c r="A2013" s="3"/>
      <c r="B2013" s="3"/>
      <c r="C2013" s="393"/>
      <c r="D2013" s="393"/>
      <c r="E2013" s="393"/>
      <c r="F2013" s="393"/>
      <c r="G2013" s="393"/>
      <c r="H2013" s="393"/>
      <c r="I2013" s="393"/>
      <c r="J2013" s="3"/>
      <c r="K2013" s="3"/>
      <c r="L2013" s="3"/>
      <c r="M2013" s="3"/>
      <c r="N2013" s="3"/>
      <c r="O2013" s="393"/>
      <c r="P2013" s="393"/>
      <c r="Q2013" s="3"/>
      <c r="R2013" s="3"/>
      <c r="S2013" s="3"/>
      <c r="T2013" s="3"/>
      <c r="U2013" s="3"/>
      <c r="V2013" s="3"/>
      <c r="W2013"/>
      <c r="X2013"/>
      <c r="Y2013" s="451"/>
      <c r="Z2013" s="393"/>
      <c r="AA2013" s="3"/>
      <c r="AB2013" s="3"/>
      <c r="AC2013" s="3"/>
      <c r="AD2013" s="3"/>
      <c r="AE2013" s="3"/>
      <c r="AF2013"/>
      <c r="AG2013"/>
      <c r="AH2013"/>
      <c r="AI2013"/>
      <c r="AJ2013"/>
      <c r="AK2013"/>
      <c r="AL2013"/>
      <c r="AM2013"/>
      <c r="AN2013"/>
      <c r="AO2013"/>
      <c r="AP2013"/>
      <c r="BC2013" s="451"/>
    </row>
    <row r="2014" spans="1:55" hidden="1" x14ac:dyDescent="0.2">
      <c r="A2014" s="3"/>
      <c r="B2014" s="3"/>
      <c r="C2014" s="393"/>
      <c r="D2014" s="393"/>
      <c r="E2014" s="393"/>
      <c r="F2014" s="393"/>
      <c r="G2014" s="393"/>
      <c r="H2014" s="393"/>
      <c r="I2014" s="393"/>
      <c r="J2014" s="3"/>
      <c r="K2014" s="3"/>
      <c r="L2014" s="3"/>
      <c r="M2014" s="3"/>
      <c r="N2014" s="3"/>
      <c r="O2014" s="393"/>
      <c r="P2014" s="393"/>
      <c r="Q2014" s="3"/>
      <c r="R2014" s="3"/>
      <c r="S2014" s="3"/>
      <c r="T2014" s="3"/>
      <c r="U2014" s="3"/>
      <c r="V2014" s="3"/>
      <c r="W2014"/>
      <c r="X2014"/>
      <c r="Y2014" s="451"/>
      <c r="Z2014" s="393"/>
      <c r="AA2014" s="3"/>
      <c r="AB2014" s="3"/>
      <c r="AC2014" s="3"/>
      <c r="AD2014" s="3"/>
      <c r="AE2014" s="3"/>
      <c r="AF2014"/>
      <c r="AG2014"/>
      <c r="AH2014"/>
      <c r="AI2014"/>
      <c r="AJ2014"/>
      <c r="AK2014"/>
      <c r="AL2014"/>
      <c r="AM2014"/>
      <c r="AN2014"/>
      <c r="AO2014"/>
      <c r="AP2014"/>
      <c r="BC2014" s="451"/>
    </row>
    <row r="2015" spans="1:55" hidden="1" x14ac:dyDescent="0.2">
      <c r="A2015" s="3"/>
      <c r="B2015" s="3"/>
      <c r="C2015" s="393"/>
      <c r="D2015" s="393"/>
      <c r="E2015" s="393"/>
      <c r="F2015" s="393"/>
      <c r="G2015" s="393"/>
      <c r="H2015" s="393"/>
      <c r="I2015" s="393"/>
      <c r="J2015" s="3"/>
      <c r="K2015" s="3"/>
      <c r="L2015" s="3"/>
      <c r="M2015" s="3"/>
      <c r="N2015" s="3"/>
      <c r="O2015" s="393"/>
      <c r="P2015" s="393"/>
      <c r="Q2015" s="3"/>
      <c r="R2015" s="3"/>
      <c r="S2015" s="3"/>
      <c r="T2015" s="3"/>
      <c r="U2015" s="3"/>
      <c r="V2015" s="3"/>
      <c r="W2015"/>
      <c r="X2015"/>
      <c r="Y2015" s="451"/>
      <c r="Z2015" s="393"/>
      <c r="AA2015" s="3"/>
      <c r="AB2015" s="3"/>
      <c r="AC2015" s="3"/>
      <c r="AD2015" s="3"/>
      <c r="AE2015" s="3"/>
      <c r="AF2015"/>
      <c r="AG2015"/>
      <c r="AH2015"/>
      <c r="AI2015"/>
      <c r="AJ2015"/>
      <c r="AK2015"/>
      <c r="AL2015"/>
      <c r="AM2015"/>
      <c r="AN2015"/>
      <c r="AO2015"/>
      <c r="AP2015"/>
      <c r="BC2015" s="451"/>
    </row>
    <row r="2016" spans="1:55" hidden="1" x14ac:dyDescent="0.2">
      <c r="A2016" s="3"/>
      <c r="B2016" s="3"/>
      <c r="C2016" s="393"/>
      <c r="D2016" s="393"/>
      <c r="E2016" s="393"/>
      <c r="F2016" s="393"/>
      <c r="G2016" s="393"/>
      <c r="H2016" s="393"/>
      <c r="I2016" s="393"/>
      <c r="J2016" s="3"/>
      <c r="K2016" s="3"/>
      <c r="L2016" s="3"/>
      <c r="M2016" s="3"/>
      <c r="N2016" s="3"/>
      <c r="O2016" s="393"/>
      <c r="P2016" s="393"/>
      <c r="Q2016" s="3"/>
      <c r="R2016" s="3"/>
      <c r="S2016" s="3"/>
      <c r="T2016" s="3"/>
      <c r="U2016" s="3"/>
      <c r="V2016" s="3"/>
      <c r="W2016"/>
      <c r="X2016"/>
      <c r="Y2016" s="451"/>
      <c r="Z2016" s="393"/>
      <c r="AA2016" s="3"/>
      <c r="AB2016" s="3"/>
      <c r="AC2016" s="3"/>
      <c r="AD2016" s="3"/>
      <c r="AE2016" s="3"/>
      <c r="AF2016"/>
      <c r="AG2016"/>
      <c r="AH2016"/>
      <c r="AI2016"/>
      <c r="AJ2016"/>
      <c r="AK2016"/>
      <c r="AL2016"/>
      <c r="AM2016"/>
      <c r="AN2016"/>
      <c r="AO2016"/>
      <c r="AP2016"/>
      <c r="BC2016" s="451"/>
    </row>
    <row r="2017" spans="1:55" hidden="1" x14ac:dyDescent="0.2">
      <c r="A2017" s="3"/>
      <c r="B2017" s="3"/>
      <c r="C2017" s="393"/>
      <c r="D2017" s="393"/>
      <c r="E2017" s="393"/>
      <c r="F2017" s="393"/>
      <c r="G2017" s="393"/>
      <c r="H2017" s="393"/>
      <c r="I2017" s="393"/>
      <c r="J2017" s="3"/>
      <c r="K2017" s="3"/>
      <c r="L2017" s="3"/>
      <c r="M2017" s="3"/>
      <c r="N2017" s="3"/>
      <c r="O2017" s="393"/>
      <c r="P2017" s="393"/>
      <c r="Q2017" s="3"/>
      <c r="R2017" s="3"/>
      <c r="S2017" s="3"/>
      <c r="T2017" s="3"/>
      <c r="U2017" s="3"/>
      <c r="V2017" s="3"/>
      <c r="W2017"/>
      <c r="X2017"/>
      <c r="Y2017" s="451"/>
      <c r="Z2017" s="393"/>
      <c r="AA2017" s="3"/>
      <c r="AB2017" s="3"/>
      <c r="AC2017" s="3"/>
      <c r="AD2017" s="3"/>
      <c r="AE2017" s="3"/>
      <c r="AF2017"/>
      <c r="AG2017"/>
      <c r="AH2017"/>
      <c r="AI2017"/>
      <c r="AJ2017"/>
      <c r="AK2017"/>
      <c r="AL2017"/>
      <c r="AM2017"/>
      <c r="AN2017"/>
      <c r="AO2017"/>
      <c r="AP2017"/>
      <c r="BC2017" s="451"/>
    </row>
    <row r="2018" spans="1:55" hidden="1" x14ac:dyDescent="0.2">
      <c r="A2018" s="3"/>
      <c r="B2018" s="3"/>
      <c r="C2018" s="393"/>
      <c r="D2018" s="393"/>
      <c r="E2018" s="393"/>
      <c r="F2018" s="393"/>
      <c r="G2018" s="393"/>
      <c r="H2018" s="393"/>
      <c r="I2018" s="393"/>
      <c r="J2018" s="3"/>
      <c r="K2018" s="3"/>
      <c r="L2018" s="3"/>
      <c r="M2018" s="3"/>
      <c r="N2018" s="3"/>
      <c r="O2018" s="393"/>
      <c r="P2018" s="393"/>
      <c r="Q2018" s="3"/>
      <c r="R2018" s="3"/>
      <c r="S2018" s="3"/>
      <c r="T2018" s="3"/>
      <c r="U2018" s="3"/>
      <c r="V2018" s="3"/>
      <c r="W2018"/>
      <c r="X2018"/>
      <c r="Y2018" s="451"/>
      <c r="Z2018" s="393"/>
      <c r="AA2018" s="3"/>
      <c r="AB2018" s="3"/>
      <c r="AC2018" s="3"/>
      <c r="AD2018" s="3"/>
      <c r="AE2018" s="3"/>
      <c r="AF2018"/>
      <c r="AG2018"/>
      <c r="AH2018"/>
      <c r="AI2018"/>
      <c r="AJ2018"/>
      <c r="AK2018"/>
      <c r="AL2018"/>
      <c r="AM2018"/>
      <c r="AN2018"/>
      <c r="AO2018"/>
      <c r="AP2018"/>
      <c r="BC2018" s="451"/>
    </row>
    <row r="2019" spans="1:55" hidden="1" x14ac:dyDescent="0.2">
      <c r="A2019" s="3"/>
      <c r="B2019" s="3"/>
      <c r="C2019" s="393"/>
      <c r="D2019" s="393"/>
      <c r="E2019" s="393"/>
      <c r="F2019" s="393"/>
      <c r="G2019" s="393"/>
      <c r="H2019" s="393"/>
      <c r="I2019" s="393"/>
      <c r="J2019" s="3"/>
      <c r="K2019" s="3"/>
      <c r="L2019" s="3"/>
      <c r="M2019" s="3"/>
      <c r="N2019" s="3"/>
      <c r="O2019" s="393"/>
      <c r="P2019" s="393"/>
      <c r="Q2019" s="3"/>
      <c r="R2019" s="3"/>
      <c r="S2019" s="3"/>
      <c r="T2019" s="3"/>
      <c r="U2019" s="3"/>
      <c r="V2019" s="3"/>
      <c r="W2019"/>
      <c r="X2019"/>
      <c r="Y2019" s="451"/>
      <c r="Z2019" s="393"/>
      <c r="AA2019" s="3"/>
      <c r="AB2019" s="3"/>
      <c r="AC2019" s="3"/>
      <c r="AD2019" s="3"/>
      <c r="AE2019" s="3"/>
      <c r="AF2019"/>
      <c r="AG2019"/>
      <c r="AH2019"/>
      <c r="AI2019"/>
      <c r="AJ2019"/>
      <c r="AK2019"/>
      <c r="AL2019"/>
      <c r="AM2019"/>
      <c r="AN2019"/>
      <c r="AO2019"/>
      <c r="AP2019"/>
      <c r="BC2019" s="451"/>
    </row>
    <row r="2020" spans="1:55" hidden="1" x14ac:dyDescent="0.2">
      <c r="A2020" s="3"/>
      <c r="B2020" s="3"/>
      <c r="C2020" s="393"/>
      <c r="D2020" s="393"/>
      <c r="E2020" s="393"/>
      <c r="F2020" s="393"/>
      <c r="G2020" s="393"/>
      <c r="H2020" s="393"/>
      <c r="I2020" s="393"/>
      <c r="J2020" s="3"/>
      <c r="K2020" s="3"/>
      <c r="L2020" s="3"/>
      <c r="M2020" s="3"/>
      <c r="N2020" s="3"/>
      <c r="O2020" s="393"/>
      <c r="P2020" s="393"/>
      <c r="Q2020" s="3"/>
      <c r="R2020" s="3"/>
      <c r="S2020" s="3"/>
      <c r="T2020" s="3"/>
      <c r="U2020" s="3"/>
      <c r="V2020" s="3"/>
      <c r="W2020"/>
      <c r="X2020"/>
      <c r="Y2020" s="451"/>
      <c r="Z2020" s="393"/>
      <c r="AA2020" s="3"/>
      <c r="AB2020" s="3"/>
      <c r="AC2020" s="3"/>
      <c r="AD2020" s="3"/>
      <c r="AE2020" s="3"/>
      <c r="AF2020"/>
      <c r="AG2020"/>
      <c r="AH2020"/>
      <c r="AI2020"/>
      <c r="AJ2020"/>
      <c r="AK2020"/>
      <c r="AL2020"/>
      <c r="AM2020"/>
      <c r="AN2020"/>
      <c r="AO2020"/>
      <c r="AP2020"/>
      <c r="BC2020" s="451"/>
    </row>
    <row r="2021" spans="1:55" hidden="1" x14ac:dyDescent="0.2">
      <c r="A2021" s="3"/>
      <c r="B2021" s="3"/>
      <c r="C2021" s="393"/>
      <c r="D2021" s="393"/>
      <c r="E2021" s="393"/>
      <c r="F2021" s="393"/>
      <c r="G2021" s="393"/>
      <c r="H2021" s="393"/>
      <c r="I2021" s="393"/>
      <c r="J2021" s="3"/>
      <c r="K2021" s="3"/>
      <c r="L2021" s="3"/>
      <c r="M2021" s="3"/>
      <c r="N2021" s="3"/>
      <c r="O2021" s="393"/>
      <c r="P2021" s="393"/>
      <c r="Q2021" s="3"/>
      <c r="R2021" s="3"/>
      <c r="S2021" s="3"/>
      <c r="T2021" s="3"/>
      <c r="U2021" s="3"/>
      <c r="V2021" s="3"/>
      <c r="W2021"/>
      <c r="X2021"/>
      <c r="Y2021" s="451"/>
      <c r="Z2021" s="393"/>
      <c r="AA2021" s="3"/>
      <c r="AB2021" s="3"/>
      <c r="AC2021" s="3"/>
      <c r="AD2021" s="3"/>
      <c r="AE2021" s="3"/>
      <c r="AF2021"/>
      <c r="AG2021"/>
      <c r="AH2021"/>
      <c r="AI2021"/>
      <c r="AJ2021"/>
      <c r="AK2021"/>
      <c r="AL2021"/>
      <c r="AM2021"/>
      <c r="AN2021"/>
      <c r="AO2021"/>
      <c r="AP2021"/>
      <c r="BC2021" s="451"/>
    </row>
    <row r="2022" spans="1:55" hidden="1" x14ac:dyDescent="0.2">
      <c r="A2022" s="3"/>
      <c r="B2022" s="3"/>
      <c r="C2022" s="393"/>
      <c r="D2022" s="393"/>
      <c r="E2022" s="393"/>
      <c r="F2022" s="393"/>
      <c r="G2022" s="393"/>
      <c r="H2022" s="393"/>
      <c r="I2022" s="393"/>
      <c r="J2022" s="3"/>
      <c r="K2022" s="3"/>
      <c r="L2022" s="3"/>
      <c r="M2022" s="3"/>
      <c r="N2022" s="3"/>
      <c r="O2022" s="393"/>
      <c r="P2022" s="393"/>
      <c r="Q2022" s="3"/>
      <c r="R2022" s="3"/>
      <c r="S2022" s="3"/>
      <c r="T2022" s="3"/>
      <c r="U2022" s="3"/>
      <c r="V2022" s="3"/>
      <c r="W2022"/>
      <c r="X2022"/>
      <c r="Y2022" s="451"/>
      <c r="Z2022" s="393"/>
      <c r="AA2022" s="3"/>
      <c r="AB2022" s="3"/>
      <c r="AC2022" s="3"/>
      <c r="AD2022" s="3"/>
      <c r="AE2022" s="3"/>
      <c r="AF2022"/>
      <c r="AG2022"/>
      <c r="AH2022"/>
      <c r="AI2022"/>
      <c r="AJ2022"/>
      <c r="AK2022"/>
      <c r="AL2022"/>
      <c r="AM2022"/>
      <c r="AN2022"/>
      <c r="AO2022"/>
      <c r="AP2022"/>
      <c r="BC2022" s="451"/>
    </row>
    <row r="2023" spans="1:55" hidden="1" x14ac:dyDescent="0.2">
      <c r="A2023" s="3"/>
      <c r="B2023" s="3"/>
      <c r="C2023" s="393"/>
      <c r="D2023" s="393"/>
      <c r="E2023" s="393"/>
      <c r="F2023" s="393"/>
      <c r="G2023" s="393"/>
      <c r="H2023" s="393"/>
      <c r="I2023" s="393"/>
      <c r="J2023" s="3"/>
      <c r="K2023" s="3"/>
      <c r="L2023" s="3"/>
      <c r="M2023" s="3"/>
      <c r="N2023" s="3"/>
      <c r="O2023" s="393"/>
      <c r="P2023" s="393"/>
      <c r="Q2023" s="3"/>
      <c r="R2023" s="3"/>
      <c r="S2023" s="3"/>
      <c r="T2023" s="3"/>
      <c r="U2023" s="3"/>
      <c r="V2023" s="3"/>
      <c r="W2023"/>
      <c r="X2023"/>
      <c r="Y2023" s="451"/>
      <c r="Z2023" s="393"/>
      <c r="AA2023" s="3"/>
      <c r="AB2023" s="3"/>
      <c r="AC2023" s="3"/>
      <c r="AD2023" s="3"/>
      <c r="AE2023" s="3"/>
      <c r="AF2023"/>
      <c r="AG2023"/>
      <c r="AH2023"/>
      <c r="AI2023"/>
      <c r="AJ2023"/>
      <c r="AK2023"/>
      <c r="AL2023"/>
      <c r="AM2023"/>
      <c r="AN2023"/>
      <c r="AO2023"/>
      <c r="AP2023"/>
      <c r="BC2023" s="451"/>
    </row>
    <row r="2024" spans="1:55" hidden="1" x14ac:dyDescent="0.2">
      <c r="A2024" s="3"/>
      <c r="B2024" s="3"/>
      <c r="C2024" s="393"/>
      <c r="D2024" s="393"/>
      <c r="E2024" s="393"/>
      <c r="F2024" s="393"/>
      <c r="G2024" s="393"/>
      <c r="H2024" s="393"/>
      <c r="I2024" s="393"/>
      <c r="J2024" s="3"/>
      <c r="K2024" s="3"/>
      <c r="L2024" s="3"/>
      <c r="M2024" s="3"/>
      <c r="N2024" s="3"/>
      <c r="O2024" s="393"/>
      <c r="P2024" s="393"/>
      <c r="Q2024" s="3"/>
      <c r="R2024" s="3"/>
      <c r="S2024" s="3"/>
      <c r="T2024" s="3"/>
      <c r="U2024" s="3"/>
      <c r="V2024" s="3"/>
      <c r="W2024"/>
      <c r="X2024"/>
      <c r="Y2024" s="451"/>
      <c r="Z2024" s="393"/>
      <c r="AA2024" s="3"/>
      <c r="AB2024" s="3"/>
      <c r="AC2024" s="3"/>
      <c r="AD2024" s="3"/>
      <c r="AE2024" s="3"/>
      <c r="AF2024"/>
      <c r="AG2024"/>
      <c r="AH2024"/>
      <c r="AI2024"/>
      <c r="AJ2024"/>
      <c r="AK2024"/>
      <c r="AL2024"/>
      <c r="AM2024"/>
      <c r="AN2024"/>
      <c r="AO2024"/>
      <c r="AP2024"/>
      <c r="BC2024" s="451"/>
    </row>
    <row r="2025" spans="1:55" hidden="1" x14ac:dyDescent="0.2">
      <c r="A2025" s="3"/>
      <c r="B2025" s="3"/>
      <c r="C2025" s="393"/>
      <c r="D2025" s="393"/>
      <c r="E2025" s="393"/>
      <c r="F2025" s="393"/>
      <c r="G2025" s="393"/>
      <c r="H2025" s="393"/>
      <c r="I2025" s="393"/>
      <c r="J2025" s="3"/>
      <c r="K2025" s="3"/>
      <c r="L2025" s="3"/>
      <c r="M2025" s="3"/>
      <c r="N2025" s="3"/>
      <c r="O2025" s="393"/>
      <c r="P2025" s="393"/>
      <c r="Q2025" s="3"/>
      <c r="R2025" s="3"/>
      <c r="S2025" s="3"/>
      <c r="T2025" s="3"/>
      <c r="U2025" s="3"/>
      <c r="V2025" s="3"/>
      <c r="W2025"/>
      <c r="X2025"/>
      <c r="Y2025" s="451"/>
      <c r="Z2025" s="393"/>
      <c r="AA2025" s="3"/>
      <c r="AB2025" s="3"/>
      <c r="AC2025" s="3"/>
      <c r="AD2025" s="3"/>
      <c r="AE2025" s="3"/>
      <c r="AF2025"/>
      <c r="AG2025"/>
      <c r="AH2025"/>
      <c r="AI2025"/>
      <c r="AJ2025"/>
      <c r="AK2025"/>
      <c r="AL2025"/>
      <c r="AM2025"/>
      <c r="AN2025"/>
      <c r="AO2025"/>
      <c r="AP2025"/>
      <c r="BC2025" s="451"/>
    </row>
    <row r="2026" spans="1:55" hidden="1" x14ac:dyDescent="0.2">
      <c r="A2026" s="3"/>
      <c r="B2026" s="3"/>
      <c r="C2026" s="393"/>
      <c r="D2026" s="393"/>
      <c r="E2026" s="393"/>
      <c r="F2026" s="393"/>
      <c r="G2026" s="393"/>
      <c r="H2026" s="393"/>
      <c r="I2026" s="393"/>
      <c r="J2026" s="3"/>
      <c r="K2026" s="3"/>
      <c r="L2026" s="3"/>
      <c r="M2026" s="3"/>
      <c r="N2026" s="3"/>
      <c r="O2026" s="393"/>
      <c r="P2026" s="393"/>
      <c r="Q2026" s="3"/>
      <c r="R2026" s="3"/>
      <c r="S2026" s="3"/>
      <c r="T2026" s="3"/>
      <c r="U2026" s="3"/>
      <c r="V2026" s="3"/>
      <c r="W2026"/>
      <c r="X2026"/>
      <c r="Y2026" s="451"/>
      <c r="Z2026" s="393"/>
      <c r="AA2026" s="3"/>
      <c r="AB2026" s="3"/>
      <c r="AC2026" s="3"/>
      <c r="AD2026" s="3"/>
      <c r="AE2026" s="3"/>
      <c r="AF2026"/>
      <c r="AG2026"/>
      <c r="AH2026"/>
      <c r="AI2026"/>
      <c r="AJ2026"/>
      <c r="AK2026"/>
      <c r="AL2026"/>
      <c r="AM2026"/>
      <c r="AN2026"/>
      <c r="AO2026"/>
      <c r="AP2026"/>
      <c r="BC2026" s="451"/>
    </row>
    <row r="2027" spans="1:55" hidden="1" x14ac:dyDescent="0.2">
      <c r="A2027" s="3"/>
      <c r="B2027" s="3"/>
      <c r="C2027" s="393"/>
      <c r="D2027" s="393"/>
      <c r="E2027" s="393"/>
      <c r="F2027" s="393"/>
      <c r="G2027" s="393"/>
      <c r="H2027" s="393"/>
      <c r="I2027" s="393"/>
      <c r="J2027" s="3"/>
      <c r="K2027" s="3"/>
      <c r="L2027" s="3"/>
      <c r="M2027" s="3"/>
      <c r="N2027" s="3"/>
      <c r="O2027" s="393"/>
      <c r="P2027" s="393"/>
      <c r="Q2027" s="3"/>
      <c r="R2027" s="3"/>
      <c r="S2027" s="3"/>
      <c r="T2027" s="3"/>
      <c r="U2027" s="3"/>
      <c r="V2027" s="3"/>
      <c r="W2027"/>
      <c r="X2027"/>
      <c r="Y2027" s="451"/>
      <c r="Z2027" s="393"/>
      <c r="AA2027" s="3"/>
      <c r="AB2027" s="3"/>
      <c r="AC2027" s="3"/>
      <c r="AD2027" s="3"/>
      <c r="AE2027" s="3"/>
      <c r="AF2027"/>
      <c r="AG2027"/>
      <c r="AH2027"/>
      <c r="AI2027"/>
      <c r="AJ2027"/>
      <c r="AK2027"/>
      <c r="AL2027"/>
      <c r="AM2027"/>
      <c r="AN2027"/>
      <c r="AO2027"/>
      <c r="AP2027"/>
      <c r="BC2027" s="451"/>
    </row>
    <row r="2028" spans="1:55" hidden="1" x14ac:dyDescent="0.2">
      <c r="A2028" s="3"/>
      <c r="B2028" s="3"/>
      <c r="C2028" s="393"/>
      <c r="D2028" s="393"/>
      <c r="E2028" s="393"/>
      <c r="F2028" s="393"/>
      <c r="G2028" s="393"/>
      <c r="H2028" s="393"/>
      <c r="I2028" s="393"/>
      <c r="J2028" s="3"/>
      <c r="K2028" s="3"/>
      <c r="L2028" s="3"/>
      <c r="M2028" s="3"/>
      <c r="N2028" s="3"/>
      <c r="O2028" s="393"/>
      <c r="P2028" s="393"/>
      <c r="Q2028" s="3"/>
      <c r="R2028" s="3"/>
      <c r="S2028" s="3"/>
      <c r="T2028" s="3"/>
      <c r="U2028" s="3"/>
      <c r="V2028" s="3"/>
      <c r="W2028"/>
      <c r="X2028"/>
      <c r="Y2028" s="451"/>
      <c r="Z2028" s="393"/>
      <c r="AA2028" s="3"/>
      <c r="AB2028" s="3"/>
      <c r="AC2028" s="3"/>
      <c r="AD2028" s="3"/>
      <c r="AE2028" s="3"/>
      <c r="AF2028"/>
      <c r="AG2028"/>
      <c r="AH2028"/>
      <c r="AI2028"/>
      <c r="AJ2028"/>
      <c r="AK2028"/>
      <c r="AL2028"/>
      <c r="AM2028"/>
      <c r="AN2028"/>
      <c r="AO2028"/>
      <c r="AP2028"/>
      <c r="BC2028" s="451"/>
    </row>
    <row r="2029" spans="1:55" hidden="1" x14ac:dyDescent="0.2">
      <c r="A2029" s="3"/>
      <c r="B2029" s="3"/>
      <c r="C2029" s="393"/>
      <c r="D2029" s="393"/>
      <c r="E2029" s="393"/>
      <c r="F2029" s="393"/>
      <c r="G2029" s="393"/>
      <c r="H2029" s="393"/>
      <c r="I2029" s="393"/>
      <c r="J2029" s="3"/>
      <c r="K2029" s="3"/>
      <c r="L2029" s="3"/>
      <c r="M2029" s="3"/>
      <c r="N2029" s="3"/>
      <c r="O2029" s="393"/>
      <c r="P2029" s="393"/>
      <c r="Q2029" s="3"/>
      <c r="R2029" s="3"/>
      <c r="S2029" s="3"/>
      <c r="T2029" s="3"/>
      <c r="U2029" s="3"/>
      <c r="V2029" s="3"/>
      <c r="W2029"/>
      <c r="X2029"/>
      <c r="Y2029" s="451"/>
      <c r="Z2029" s="393"/>
      <c r="AA2029" s="3"/>
      <c r="AB2029" s="3"/>
      <c r="AC2029" s="3"/>
      <c r="AD2029" s="3"/>
      <c r="AE2029" s="3"/>
      <c r="AF2029"/>
      <c r="AG2029"/>
      <c r="AH2029"/>
      <c r="AI2029"/>
      <c r="AJ2029"/>
      <c r="AK2029"/>
      <c r="AL2029"/>
      <c r="AM2029"/>
      <c r="AN2029"/>
      <c r="AO2029"/>
      <c r="AP2029"/>
      <c r="BC2029" s="451"/>
    </row>
    <row r="2030" spans="1:55" hidden="1" x14ac:dyDescent="0.2">
      <c r="A2030" s="3"/>
      <c r="B2030" s="3"/>
      <c r="C2030" s="393"/>
      <c r="D2030" s="393"/>
      <c r="E2030" s="393"/>
      <c r="F2030" s="393"/>
      <c r="G2030" s="393"/>
      <c r="H2030" s="393"/>
      <c r="I2030" s="393"/>
      <c r="J2030" s="3"/>
      <c r="K2030" s="3"/>
      <c r="L2030" s="3"/>
      <c r="M2030" s="3"/>
      <c r="N2030" s="3"/>
      <c r="O2030" s="393"/>
      <c r="P2030" s="393"/>
      <c r="Q2030" s="3"/>
      <c r="R2030" s="3"/>
      <c r="S2030" s="3"/>
      <c r="T2030" s="3"/>
      <c r="U2030" s="3"/>
      <c r="V2030" s="3"/>
      <c r="W2030"/>
      <c r="X2030"/>
      <c r="Y2030" s="451"/>
      <c r="Z2030" s="393"/>
      <c r="AA2030" s="3"/>
      <c r="AB2030" s="3"/>
      <c r="AC2030" s="3"/>
      <c r="AD2030" s="3"/>
      <c r="AE2030" s="3"/>
      <c r="AF2030"/>
      <c r="AG2030"/>
      <c r="AH2030"/>
      <c r="AI2030"/>
      <c r="AJ2030"/>
      <c r="AK2030"/>
      <c r="AL2030"/>
      <c r="AM2030"/>
      <c r="AN2030"/>
      <c r="AO2030"/>
      <c r="AP2030"/>
      <c r="BC2030" s="451"/>
    </row>
    <row r="2031" spans="1:55" hidden="1" x14ac:dyDescent="0.2">
      <c r="A2031" s="3"/>
      <c r="B2031" s="3"/>
      <c r="C2031" s="393"/>
      <c r="D2031" s="393"/>
      <c r="E2031" s="393"/>
      <c r="F2031" s="393"/>
      <c r="G2031" s="393"/>
      <c r="H2031" s="393"/>
      <c r="I2031" s="393"/>
      <c r="J2031" s="3"/>
      <c r="K2031" s="3"/>
      <c r="L2031" s="3"/>
      <c r="M2031" s="3"/>
      <c r="N2031" s="3"/>
      <c r="O2031" s="393"/>
      <c r="P2031" s="393"/>
      <c r="Q2031" s="3"/>
      <c r="R2031" s="3"/>
      <c r="S2031" s="3"/>
      <c r="T2031" s="3"/>
      <c r="U2031" s="3"/>
      <c r="V2031" s="3"/>
      <c r="W2031"/>
      <c r="X2031"/>
      <c r="Y2031" s="451"/>
      <c r="Z2031" s="393"/>
      <c r="AA2031" s="3"/>
      <c r="AB2031" s="3"/>
      <c r="AC2031" s="3"/>
      <c r="AD2031" s="3"/>
      <c r="AE2031" s="3"/>
      <c r="AF2031"/>
      <c r="AG2031"/>
      <c r="AH2031"/>
      <c r="AI2031"/>
      <c r="AJ2031"/>
      <c r="AK2031"/>
      <c r="AL2031"/>
      <c r="AM2031"/>
      <c r="AN2031"/>
      <c r="AO2031"/>
      <c r="AP2031"/>
      <c r="BC2031" s="451"/>
    </row>
    <row r="2032" spans="1:55" hidden="1" x14ac:dyDescent="0.2">
      <c r="A2032" s="3"/>
      <c r="B2032" s="3"/>
      <c r="C2032" s="393"/>
      <c r="D2032" s="393"/>
      <c r="E2032" s="393"/>
      <c r="F2032" s="393"/>
      <c r="G2032" s="393"/>
      <c r="H2032" s="393"/>
      <c r="I2032" s="393"/>
      <c r="J2032" s="3"/>
      <c r="K2032" s="3"/>
      <c r="L2032" s="3"/>
      <c r="M2032" s="3"/>
      <c r="N2032" s="3"/>
      <c r="O2032" s="393"/>
      <c r="P2032" s="393"/>
      <c r="Q2032" s="3"/>
      <c r="R2032" s="3"/>
      <c r="S2032" s="3"/>
      <c r="T2032" s="3"/>
      <c r="U2032" s="3"/>
      <c r="V2032" s="3"/>
      <c r="W2032"/>
      <c r="X2032"/>
      <c r="Y2032" s="451"/>
      <c r="Z2032" s="393"/>
      <c r="AA2032" s="3"/>
      <c r="AB2032" s="3"/>
      <c r="AC2032" s="3"/>
      <c r="AD2032" s="3"/>
      <c r="AE2032" s="3"/>
      <c r="AF2032"/>
      <c r="AG2032"/>
      <c r="AH2032"/>
      <c r="AI2032"/>
      <c r="AJ2032"/>
      <c r="AK2032"/>
      <c r="AL2032"/>
      <c r="AM2032"/>
      <c r="AN2032"/>
      <c r="AO2032"/>
      <c r="AP2032"/>
      <c r="BC2032" s="451"/>
    </row>
    <row r="2033" spans="1:55" hidden="1" x14ac:dyDescent="0.2">
      <c r="A2033" s="3"/>
      <c r="B2033" s="3"/>
      <c r="C2033" s="393"/>
      <c r="D2033" s="393"/>
      <c r="E2033" s="393"/>
      <c r="F2033" s="393"/>
      <c r="G2033" s="393"/>
      <c r="H2033" s="393"/>
      <c r="I2033" s="393"/>
      <c r="J2033" s="3"/>
      <c r="K2033" s="3"/>
      <c r="L2033" s="3"/>
      <c r="M2033" s="3"/>
      <c r="N2033" s="3"/>
      <c r="O2033" s="393"/>
      <c r="P2033" s="393"/>
      <c r="Q2033" s="3"/>
      <c r="R2033" s="3"/>
      <c r="S2033" s="3"/>
      <c r="T2033" s="3"/>
      <c r="U2033" s="3"/>
      <c r="V2033" s="3"/>
      <c r="W2033"/>
      <c r="X2033"/>
      <c r="Y2033" s="451"/>
      <c r="Z2033" s="393"/>
      <c r="AA2033" s="3"/>
      <c r="AB2033" s="3"/>
      <c r="AC2033" s="3"/>
      <c r="AD2033" s="3"/>
      <c r="AE2033" s="3"/>
      <c r="AF2033"/>
      <c r="AG2033"/>
      <c r="AH2033"/>
      <c r="AI2033"/>
      <c r="AJ2033"/>
      <c r="AK2033"/>
      <c r="AL2033"/>
      <c r="AM2033"/>
      <c r="AN2033"/>
      <c r="AO2033"/>
      <c r="AP2033"/>
      <c r="BC2033" s="451"/>
    </row>
    <row r="2034" spans="1:55" hidden="1" x14ac:dyDescent="0.2">
      <c r="A2034" s="3"/>
      <c r="B2034" s="3"/>
      <c r="C2034" s="393"/>
      <c r="D2034" s="393"/>
      <c r="E2034" s="393"/>
      <c r="F2034" s="393"/>
      <c r="G2034" s="393"/>
      <c r="H2034" s="393"/>
      <c r="I2034" s="393"/>
      <c r="J2034" s="3"/>
      <c r="K2034" s="3"/>
      <c r="L2034" s="3"/>
      <c r="M2034" s="3"/>
      <c r="N2034" s="3"/>
      <c r="O2034" s="393"/>
      <c r="P2034" s="393"/>
      <c r="Q2034" s="3"/>
      <c r="R2034" s="3"/>
      <c r="S2034" s="3"/>
      <c r="T2034" s="3"/>
      <c r="U2034" s="3"/>
      <c r="V2034" s="3"/>
      <c r="W2034"/>
      <c r="X2034"/>
      <c r="Y2034" s="451"/>
      <c r="Z2034" s="393"/>
      <c r="AA2034" s="3"/>
      <c r="AB2034" s="3"/>
      <c r="AC2034" s="3"/>
      <c r="AD2034" s="3"/>
      <c r="AE2034" s="3"/>
      <c r="AF2034"/>
      <c r="AG2034"/>
      <c r="AH2034"/>
      <c r="AI2034"/>
      <c r="AJ2034"/>
      <c r="AK2034"/>
      <c r="AL2034"/>
      <c r="AM2034"/>
      <c r="AN2034"/>
      <c r="AO2034"/>
      <c r="AP2034"/>
      <c r="BC2034" s="451"/>
    </row>
    <row r="2035" spans="1:55" hidden="1" x14ac:dyDescent="0.2">
      <c r="A2035" s="3"/>
      <c r="B2035" s="3"/>
      <c r="C2035" s="393"/>
      <c r="D2035" s="393"/>
      <c r="E2035" s="393"/>
      <c r="F2035" s="393"/>
      <c r="G2035" s="393"/>
      <c r="H2035" s="393"/>
      <c r="I2035" s="393"/>
      <c r="J2035" s="3"/>
      <c r="K2035" s="3"/>
      <c r="L2035" s="3"/>
      <c r="M2035" s="3"/>
      <c r="N2035" s="3"/>
      <c r="O2035" s="393"/>
      <c r="P2035" s="393"/>
      <c r="Q2035" s="3"/>
      <c r="R2035" s="3"/>
      <c r="S2035" s="3"/>
      <c r="T2035" s="3"/>
      <c r="U2035" s="3"/>
      <c r="V2035" s="3"/>
      <c r="W2035"/>
      <c r="X2035"/>
      <c r="Y2035" s="451"/>
      <c r="Z2035" s="393"/>
      <c r="AA2035" s="3"/>
      <c r="AB2035" s="3"/>
      <c r="AC2035" s="3"/>
      <c r="AD2035" s="3"/>
      <c r="AE2035" s="3"/>
      <c r="AF2035"/>
      <c r="AG2035"/>
      <c r="AH2035"/>
      <c r="AI2035"/>
      <c r="AJ2035"/>
      <c r="AK2035"/>
      <c r="AL2035"/>
      <c r="AM2035"/>
      <c r="AN2035"/>
      <c r="AO2035"/>
      <c r="AP2035"/>
      <c r="BC2035" s="451"/>
    </row>
    <row r="2036" spans="1:55" hidden="1" x14ac:dyDescent="0.2">
      <c r="A2036" s="3"/>
      <c r="B2036" s="3"/>
      <c r="C2036" s="393"/>
      <c r="D2036" s="393"/>
      <c r="E2036" s="393"/>
      <c r="F2036" s="393"/>
      <c r="G2036" s="393"/>
      <c r="H2036" s="393"/>
      <c r="I2036" s="393"/>
      <c r="J2036" s="3"/>
      <c r="K2036" s="3"/>
      <c r="L2036" s="3"/>
      <c r="M2036" s="3"/>
      <c r="N2036" s="3"/>
      <c r="O2036" s="393"/>
      <c r="P2036" s="393"/>
      <c r="Q2036" s="3"/>
      <c r="R2036" s="3"/>
      <c r="S2036" s="3"/>
      <c r="T2036" s="3"/>
      <c r="U2036" s="3"/>
      <c r="V2036" s="3"/>
      <c r="W2036"/>
      <c r="X2036"/>
      <c r="Y2036" s="451"/>
      <c r="Z2036" s="393"/>
      <c r="AA2036" s="3"/>
      <c r="AB2036" s="3"/>
      <c r="AC2036" s="3"/>
      <c r="AD2036" s="3"/>
      <c r="AE2036" s="3"/>
      <c r="AF2036"/>
      <c r="AG2036"/>
      <c r="AH2036"/>
      <c r="AI2036"/>
      <c r="AJ2036"/>
      <c r="AK2036"/>
      <c r="AL2036"/>
      <c r="AM2036"/>
      <c r="AN2036"/>
      <c r="AO2036"/>
      <c r="AP2036"/>
      <c r="BC2036" s="451"/>
    </row>
    <row r="2037" spans="1:55" hidden="1" x14ac:dyDescent="0.2">
      <c r="A2037" s="3"/>
      <c r="B2037" s="3"/>
      <c r="C2037" s="393"/>
      <c r="D2037" s="393"/>
      <c r="E2037" s="393"/>
      <c r="F2037" s="393"/>
      <c r="G2037" s="393"/>
      <c r="H2037" s="393"/>
      <c r="I2037" s="393"/>
      <c r="J2037" s="3"/>
      <c r="K2037" s="3"/>
      <c r="L2037" s="3"/>
      <c r="M2037" s="3"/>
      <c r="N2037" s="3"/>
      <c r="O2037" s="393"/>
      <c r="P2037" s="393"/>
      <c r="Q2037" s="3"/>
      <c r="R2037" s="3"/>
      <c r="S2037" s="3"/>
      <c r="T2037" s="3"/>
      <c r="U2037" s="3"/>
      <c r="V2037" s="3"/>
      <c r="W2037"/>
      <c r="X2037"/>
      <c r="Y2037" s="451"/>
      <c r="Z2037" s="393"/>
      <c r="AA2037" s="3"/>
      <c r="AB2037" s="3"/>
      <c r="AC2037" s="3"/>
      <c r="AD2037" s="3"/>
      <c r="AE2037" s="3"/>
      <c r="AF2037"/>
      <c r="AG2037"/>
      <c r="AH2037"/>
      <c r="AI2037"/>
      <c r="AJ2037"/>
      <c r="AK2037"/>
      <c r="AL2037"/>
      <c r="AM2037"/>
      <c r="AN2037"/>
      <c r="AO2037"/>
      <c r="AP2037"/>
      <c r="BC2037" s="451"/>
    </row>
    <row r="2038" spans="1:55" hidden="1" x14ac:dyDescent="0.2">
      <c r="A2038" s="3"/>
      <c r="B2038" s="3"/>
      <c r="C2038" s="393"/>
      <c r="D2038" s="393"/>
      <c r="E2038" s="393"/>
      <c r="F2038" s="393"/>
      <c r="G2038" s="393"/>
      <c r="H2038" s="393"/>
      <c r="I2038" s="393"/>
      <c r="J2038" s="3"/>
      <c r="K2038" s="3"/>
      <c r="L2038" s="3"/>
      <c r="M2038" s="3"/>
      <c r="N2038" s="3"/>
      <c r="O2038" s="393"/>
      <c r="P2038" s="393"/>
      <c r="Q2038" s="3"/>
      <c r="R2038" s="3"/>
      <c r="S2038" s="3"/>
      <c r="T2038" s="3"/>
      <c r="U2038" s="3"/>
      <c r="V2038" s="3"/>
      <c r="W2038"/>
      <c r="X2038"/>
      <c r="Y2038" s="451"/>
      <c r="Z2038" s="393"/>
      <c r="AA2038" s="3"/>
      <c r="AB2038" s="3"/>
      <c r="AC2038" s="3"/>
      <c r="AD2038" s="3"/>
      <c r="AE2038" s="3"/>
      <c r="AF2038"/>
      <c r="AG2038"/>
      <c r="AH2038"/>
      <c r="AI2038"/>
      <c r="AJ2038"/>
      <c r="AK2038"/>
      <c r="AL2038"/>
      <c r="AM2038"/>
      <c r="AN2038"/>
      <c r="AO2038"/>
      <c r="AP2038"/>
      <c r="BC2038" s="451"/>
    </row>
    <row r="2039" spans="1:55" hidden="1" x14ac:dyDescent="0.2">
      <c r="A2039" s="3"/>
      <c r="B2039" s="3"/>
      <c r="C2039" s="393"/>
      <c r="D2039" s="393"/>
      <c r="E2039" s="393"/>
      <c r="F2039" s="393"/>
      <c r="G2039" s="393"/>
      <c r="H2039" s="393"/>
      <c r="I2039" s="393"/>
      <c r="J2039" s="3"/>
      <c r="K2039" s="3"/>
      <c r="L2039" s="3"/>
      <c r="M2039" s="3"/>
      <c r="N2039" s="3"/>
      <c r="O2039" s="393"/>
      <c r="P2039" s="393"/>
      <c r="Q2039" s="3"/>
      <c r="R2039" s="3"/>
      <c r="S2039" s="3"/>
      <c r="T2039" s="3"/>
      <c r="U2039" s="3"/>
      <c r="V2039" s="3"/>
      <c r="W2039"/>
      <c r="X2039"/>
      <c r="Y2039" s="451"/>
      <c r="Z2039" s="393"/>
      <c r="AA2039" s="3"/>
      <c r="AB2039" s="3"/>
      <c r="AC2039" s="3"/>
      <c r="AD2039" s="3"/>
      <c r="AE2039" s="3"/>
      <c r="AF2039"/>
      <c r="AG2039"/>
      <c r="AH2039"/>
      <c r="AI2039"/>
      <c r="AJ2039"/>
      <c r="AK2039"/>
      <c r="AL2039"/>
      <c r="AM2039"/>
      <c r="AN2039"/>
      <c r="AO2039"/>
      <c r="AP2039"/>
      <c r="BC2039" s="451"/>
    </row>
    <row r="2040" spans="1:55" hidden="1" x14ac:dyDescent="0.2">
      <c r="A2040" s="3"/>
      <c r="B2040" s="3"/>
      <c r="C2040" s="393"/>
      <c r="D2040" s="393"/>
      <c r="E2040" s="393"/>
      <c r="F2040" s="393"/>
      <c r="G2040" s="393"/>
      <c r="H2040" s="393"/>
      <c r="I2040" s="393"/>
      <c r="J2040" s="3"/>
      <c r="K2040" s="3"/>
      <c r="L2040" s="3"/>
      <c r="M2040" s="3"/>
      <c r="N2040" s="3"/>
      <c r="O2040" s="393"/>
      <c r="P2040" s="393"/>
      <c r="Q2040" s="3"/>
      <c r="R2040" s="3"/>
      <c r="S2040" s="3"/>
      <c r="T2040" s="3"/>
      <c r="U2040" s="3"/>
      <c r="V2040" s="3"/>
      <c r="W2040"/>
      <c r="X2040"/>
      <c r="Y2040" s="451"/>
      <c r="Z2040" s="393"/>
      <c r="AA2040" s="3"/>
      <c r="AB2040" s="3"/>
      <c r="AC2040" s="3"/>
      <c r="AD2040" s="3"/>
      <c r="AE2040" s="3"/>
      <c r="AF2040"/>
      <c r="AG2040"/>
      <c r="AH2040"/>
      <c r="AI2040"/>
      <c r="AJ2040"/>
      <c r="AK2040"/>
      <c r="AL2040"/>
      <c r="AM2040"/>
      <c r="AN2040"/>
      <c r="AO2040"/>
      <c r="AP2040"/>
      <c r="BC2040" s="451"/>
    </row>
    <row r="2041" spans="1:55" hidden="1" x14ac:dyDescent="0.2">
      <c r="A2041" s="3"/>
      <c r="B2041" s="3"/>
      <c r="C2041" s="393"/>
      <c r="D2041" s="393"/>
      <c r="E2041" s="393"/>
      <c r="F2041" s="393"/>
      <c r="G2041" s="393"/>
      <c r="H2041" s="393"/>
      <c r="I2041" s="393"/>
      <c r="J2041" s="3"/>
      <c r="K2041" s="3"/>
      <c r="L2041" s="3"/>
      <c r="M2041" s="3"/>
      <c r="N2041" s="3"/>
      <c r="O2041" s="393"/>
      <c r="P2041" s="393"/>
      <c r="Q2041" s="3"/>
      <c r="R2041" s="3"/>
      <c r="S2041" s="3"/>
      <c r="T2041" s="3"/>
      <c r="U2041" s="3"/>
      <c r="V2041" s="3"/>
      <c r="W2041"/>
      <c r="X2041"/>
      <c r="Y2041" s="451"/>
      <c r="Z2041" s="393"/>
      <c r="AA2041" s="3"/>
      <c r="AB2041" s="3"/>
      <c r="AC2041" s="3"/>
      <c r="AD2041" s="3"/>
      <c r="AE2041" s="3"/>
      <c r="AF2041"/>
      <c r="AG2041"/>
      <c r="AH2041"/>
      <c r="AI2041"/>
      <c r="AJ2041"/>
      <c r="AK2041"/>
      <c r="AL2041"/>
      <c r="AM2041"/>
      <c r="AN2041"/>
      <c r="AO2041"/>
      <c r="AP2041"/>
      <c r="BC2041" s="451"/>
    </row>
    <row r="2042" spans="1:55" hidden="1" x14ac:dyDescent="0.2">
      <c r="A2042" s="3"/>
      <c r="B2042" s="3"/>
      <c r="C2042" s="393"/>
      <c r="D2042" s="393"/>
      <c r="E2042" s="393"/>
      <c r="F2042" s="393"/>
      <c r="G2042" s="393"/>
      <c r="H2042" s="393"/>
      <c r="I2042" s="393"/>
      <c r="J2042" s="3"/>
      <c r="K2042" s="3"/>
      <c r="L2042" s="3"/>
      <c r="M2042" s="3"/>
      <c r="N2042" s="3"/>
      <c r="O2042" s="393"/>
      <c r="P2042" s="393"/>
      <c r="Q2042" s="3"/>
      <c r="R2042" s="3"/>
      <c r="S2042" s="3"/>
      <c r="T2042" s="3"/>
      <c r="U2042" s="3"/>
      <c r="V2042" s="3"/>
      <c r="W2042"/>
      <c r="X2042"/>
      <c r="Y2042" s="451"/>
      <c r="Z2042" s="393"/>
      <c r="AA2042" s="3"/>
      <c r="AB2042" s="3"/>
      <c r="AC2042" s="3"/>
      <c r="AD2042" s="3"/>
      <c r="AE2042" s="3"/>
      <c r="AF2042"/>
      <c r="AG2042"/>
      <c r="AH2042"/>
      <c r="AI2042"/>
      <c r="AJ2042"/>
      <c r="AK2042"/>
      <c r="AL2042"/>
      <c r="AM2042"/>
      <c r="AN2042"/>
      <c r="AO2042"/>
      <c r="AP2042"/>
      <c r="BC2042" s="451"/>
    </row>
    <row r="2043" spans="1:55" hidden="1" x14ac:dyDescent="0.2">
      <c r="A2043" s="3"/>
      <c r="B2043" s="3"/>
      <c r="C2043" s="393"/>
      <c r="D2043" s="393"/>
      <c r="E2043" s="393"/>
      <c r="F2043" s="393"/>
      <c r="G2043" s="393"/>
      <c r="H2043" s="393"/>
      <c r="I2043" s="393"/>
      <c r="J2043" s="3"/>
      <c r="K2043" s="3"/>
      <c r="L2043" s="3"/>
      <c r="M2043" s="3"/>
      <c r="N2043" s="3"/>
      <c r="O2043" s="393"/>
      <c r="P2043" s="393"/>
      <c r="Q2043" s="3"/>
      <c r="R2043" s="3"/>
      <c r="S2043" s="3"/>
      <c r="T2043" s="3"/>
      <c r="U2043" s="3"/>
      <c r="V2043" s="3"/>
      <c r="W2043"/>
      <c r="X2043"/>
      <c r="Y2043" s="451"/>
      <c r="Z2043" s="393"/>
      <c r="AA2043" s="3"/>
      <c r="AB2043" s="3"/>
      <c r="AC2043" s="3"/>
      <c r="AD2043" s="3"/>
      <c r="AE2043" s="3"/>
      <c r="AF2043"/>
      <c r="AG2043"/>
      <c r="AH2043"/>
      <c r="AI2043"/>
      <c r="AJ2043"/>
      <c r="AK2043"/>
      <c r="AL2043"/>
      <c r="AM2043"/>
      <c r="AN2043"/>
      <c r="AO2043"/>
      <c r="AP2043"/>
      <c r="BC2043" s="451"/>
    </row>
    <row r="2044" spans="1:55" hidden="1" x14ac:dyDescent="0.2">
      <c r="A2044" s="3"/>
      <c r="B2044" s="3"/>
      <c r="C2044" s="393"/>
      <c r="D2044" s="393"/>
      <c r="E2044" s="393"/>
      <c r="F2044" s="393"/>
      <c r="G2044" s="393"/>
      <c r="H2044" s="393"/>
      <c r="I2044" s="393"/>
      <c r="J2044" s="3"/>
      <c r="K2044" s="3"/>
      <c r="L2044" s="3"/>
      <c r="M2044" s="3"/>
      <c r="N2044" s="3"/>
      <c r="O2044" s="393"/>
      <c r="P2044" s="393"/>
      <c r="Q2044" s="3"/>
      <c r="R2044" s="3"/>
      <c r="S2044" s="3"/>
      <c r="T2044" s="3"/>
      <c r="U2044" s="3"/>
      <c r="V2044" s="3"/>
      <c r="W2044"/>
      <c r="X2044"/>
      <c r="Y2044" s="451"/>
      <c r="Z2044" s="393"/>
      <c r="AA2044" s="3"/>
      <c r="AB2044" s="3"/>
      <c r="AC2044" s="3"/>
      <c r="AD2044" s="3"/>
      <c r="AE2044" s="3"/>
      <c r="AF2044"/>
      <c r="AG2044"/>
      <c r="AH2044"/>
      <c r="AI2044"/>
      <c r="AJ2044"/>
      <c r="AK2044"/>
      <c r="AL2044"/>
      <c r="AM2044"/>
      <c r="AN2044"/>
      <c r="AO2044"/>
      <c r="AP2044"/>
      <c r="BC2044" s="451"/>
    </row>
    <row r="2045" spans="1:55" hidden="1" x14ac:dyDescent="0.2">
      <c r="A2045" s="3"/>
      <c r="B2045" s="3"/>
      <c r="C2045" s="393"/>
      <c r="D2045" s="393"/>
      <c r="E2045" s="393"/>
      <c r="F2045" s="393"/>
      <c r="G2045" s="393"/>
      <c r="H2045" s="393"/>
      <c r="I2045" s="393"/>
      <c r="J2045" s="3"/>
      <c r="K2045" s="3"/>
      <c r="L2045" s="3"/>
      <c r="M2045" s="3"/>
      <c r="N2045" s="3"/>
      <c r="O2045" s="393"/>
      <c r="P2045" s="393"/>
      <c r="Q2045" s="3"/>
      <c r="R2045" s="3"/>
      <c r="S2045" s="3"/>
      <c r="T2045" s="3"/>
      <c r="U2045" s="3"/>
      <c r="V2045" s="3"/>
      <c r="W2045"/>
      <c r="X2045"/>
      <c r="Y2045" s="451"/>
      <c r="Z2045" s="393"/>
      <c r="AA2045" s="3"/>
      <c r="AB2045" s="3"/>
      <c r="AC2045" s="3"/>
      <c r="AD2045" s="3"/>
      <c r="AE2045" s="3"/>
      <c r="AF2045"/>
      <c r="AG2045"/>
      <c r="AH2045"/>
      <c r="AI2045"/>
      <c r="AJ2045"/>
      <c r="AK2045"/>
      <c r="AL2045"/>
      <c r="AM2045"/>
      <c r="AN2045"/>
      <c r="AO2045"/>
      <c r="AP2045"/>
      <c r="BC2045" s="451"/>
    </row>
    <row r="2046" spans="1:55" hidden="1" x14ac:dyDescent="0.2">
      <c r="A2046" s="3"/>
      <c r="B2046" s="3"/>
      <c r="C2046" s="393"/>
      <c r="D2046" s="393"/>
      <c r="E2046" s="393"/>
      <c r="F2046" s="393"/>
      <c r="G2046" s="393"/>
      <c r="H2046" s="393"/>
      <c r="I2046" s="393"/>
      <c r="J2046" s="3"/>
      <c r="K2046" s="3"/>
      <c r="L2046" s="3"/>
      <c r="M2046" s="3"/>
      <c r="N2046" s="3"/>
      <c r="O2046" s="393"/>
      <c r="P2046" s="393"/>
      <c r="Q2046" s="3"/>
      <c r="R2046" s="3"/>
      <c r="S2046" s="3"/>
      <c r="T2046" s="3"/>
      <c r="U2046" s="3"/>
      <c r="V2046" s="3"/>
      <c r="W2046"/>
      <c r="X2046"/>
      <c r="Y2046" s="451"/>
      <c r="Z2046" s="393"/>
      <c r="AA2046" s="3"/>
      <c r="AB2046" s="3"/>
      <c r="AC2046" s="3"/>
      <c r="AD2046" s="3"/>
      <c r="AE2046" s="3"/>
      <c r="AF2046"/>
      <c r="AG2046"/>
      <c r="AH2046"/>
      <c r="AI2046"/>
      <c r="AJ2046"/>
      <c r="AK2046"/>
      <c r="AL2046"/>
      <c r="AM2046"/>
      <c r="AN2046"/>
      <c r="AO2046"/>
      <c r="AP2046"/>
      <c r="BC2046" s="451"/>
    </row>
    <row r="2047" spans="1:55" hidden="1" x14ac:dyDescent="0.2">
      <c r="A2047" s="3"/>
      <c r="B2047" s="3"/>
      <c r="C2047" s="393"/>
      <c r="D2047" s="393"/>
      <c r="E2047" s="393"/>
      <c r="F2047" s="393"/>
      <c r="G2047" s="393"/>
      <c r="H2047" s="393"/>
      <c r="I2047" s="393"/>
      <c r="J2047" s="3"/>
      <c r="K2047" s="3"/>
      <c r="L2047" s="3"/>
      <c r="M2047" s="3"/>
      <c r="N2047" s="3"/>
      <c r="O2047" s="393"/>
      <c r="P2047" s="393"/>
      <c r="Q2047" s="3"/>
      <c r="R2047" s="3"/>
      <c r="S2047" s="3"/>
      <c r="T2047" s="3"/>
      <c r="U2047" s="3"/>
      <c r="V2047" s="3"/>
      <c r="W2047"/>
      <c r="X2047"/>
      <c r="Y2047" s="451"/>
      <c r="Z2047" s="393"/>
      <c r="AA2047" s="3"/>
      <c r="AB2047" s="3"/>
      <c r="AC2047" s="3"/>
      <c r="AD2047" s="3"/>
      <c r="AE2047" s="3"/>
      <c r="AF2047"/>
      <c r="AG2047"/>
      <c r="AH2047"/>
      <c r="AI2047"/>
      <c r="AJ2047"/>
      <c r="AK2047"/>
      <c r="AL2047"/>
      <c r="AM2047"/>
      <c r="AN2047"/>
      <c r="AO2047"/>
      <c r="AP2047"/>
      <c r="BC2047" s="451"/>
    </row>
    <row r="2048" spans="1:55" hidden="1" x14ac:dyDescent="0.2">
      <c r="A2048" s="3"/>
      <c r="B2048" s="3"/>
      <c r="C2048" s="393"/>
      <c r="D2048" s="393"/>
      <c r="E2048" s="393"/>
      <c r="F2048" s="393"/>
      <c r="G2048" s="393"/>
      <c r="H2048" s="393"/>
      <c r="I2048" s="393"/>
      <c r="J2048" s="3"/>
      <c r="K2048" s="3"/>
      <c r="L2048" s="3"/>
      <c r="M2048" s="3"/>
      <c r="N2048" s="3"/>
      <c r="O2048" s="393"/>
      <c r="P2048" s="393"/>
      <c r="Q2048" s="3"/>
      <c r="R2048" s="3"/>
      <c r="S2048" s="3"/>
      <c r="T2048" s="3"/>
      <c r="U2048" s="3"/>
      <c r="V2048" s="3"/>
      <c r="W2048"/>
      <c r="X2048"/>
      <c r="Y2048" s="451"/>
      <c r="Z2048" s="393"/>
      <c r="AA2048" s="3"/>
      <c r="AB2048" s="3"/>
      <c r="AC2048" s="3"/>
      <c r="AD2048" s="3"/>
      <c r="AE2048" s="3"/>
      <c r="AF2048"/>
      <c r="AG2048"/>
      <c r="AH2048"/>
      <c r="AI2048"/>
      <c r="AJ2048"/>
      <c r="AK2048"/>
      <c r="AL2048"/>
      <c r="AM2048"/>
      <c r="AN2048"/>
      <c r="AO2048"/>
      <c r="AP2048"/>
      <c r="BC2048" s="451"/>
    </row>
    <row r="2049" spans="1:55" hidden="1" x14ac:dyDescent="0.2">
      <c r="A2049" s="3"/>
      <c r="B2049" s="3"/>
      <c r="C2049" s="393"/>
      <c r="D2049" s="393"/>
      <c r="E2049" s="393"/>
      <c r="F2049" s="393"/>
      <c r="G2049" s="393"/>
      <c r="H2049" s="393"/>
      <c r="I2049" s="393"/>
      <c r="J2049" s="3"/>
      <c r="K2049" s="3"/>
      <c r="L2049" s="3"/>
      <c r="M2049" s="3"/>
      <c r="N2049" s="3"/>
      <c r="O2049" s="393"/>
      <c r="P2049" s="393"/>
      <c r="Q2049" s="3"/>
      <c r="R2049" s="3"/>
      <c r="S2049" s="3"/>
      <c r="T2049" s="3"/>
      <c r="U2049" s="3"/>
      <c r="V2049" s="3"/>
      <c r="W2049"/>
      <c r="X2049"/>
      <c r="Y2049" s="451"/>
      <c r="Z2049" s="393"/>
      <c r="AA2049" s="3"/>
      <c r="AB2049" s="3"/>
      <c r="AC2049" s="3"/>
      <c r="AD2049" s="3"/>
      <c r="AE2049" s="3"/>
      <c r="AF2049"/>
      <c r="AG2049"/>
      <c r="AH2049"/>
      <c r="AI2049"/>
      <c r="AJ2049"/>
      <c r="AK2049"/>
      <c r="AL2049"/>
      <c r="AM2049"/>
      <c r="AN2049"/>
      <c r="AO2049"/>
      <c r="AP2049"/>
      <c r="BC2049" s="451"/>
    </row>
    <row r="2050" spans="1:55" hidden="1" x14ac:dyDescent="0.2">
      <c r="A2050" s="3"/>
      <c r="B2050" s="3"/>
      <c r="C2050" s="393"/>
      <c r="D2050" s="393"/>
      <c r="E2050" s="393"/>
      <c r="F2050" s="393"/>
      <c r="G2050" s="393"/>
      <c r="H2050" s="393"/>
      <c r="I2050" s="393"/>
      <c r="J2050" s="3"/>
      <c r="K2050" s="3"/>
      <c r="L2050" s="3"/>
      <c r="M2050" s="3"/>
      <c r="N2050" s="3"/>
      <c r="O2050" s="393"/>
      <c r="P2050" s="393"/>
      <c r="Q2050" s="3"/>
      <c r="R2050" s="3"/>
      <c r="S2050" s="3"/>
      <c r="T2050" s="3"/>
      <c r="U2050" s="3"/>
      <c r="V2050" s="3"/>
      <c r="W2050"/>
      <c r="X2050"/>
      <c r="Y2050" s="451"/>
      <c r="Z2050" s="393"/>
      <c r="AA2050" s="3"/>
      <c r="AB2050" s="3"/>
      <c r="AC2050" s="3"/>
      <c r="AD2050" s="3"/>
      <c r="AE2050" s="3"/>
      <c r="AF2050"/>
      <c r="AG2050"/>
      <c r="AH2050"/>
      <c r="AI2050"/>
      <c r="AJ2050"/>
      <c r="AK2050"/>
      <c r="AL2050"/>
      <c r="AM2050"/>
      <c r="AN2050"/>
      <c r="AO2050"/>
      <c r="AP2050"/>
      <c r="BC2050" s="451"/>
    </row>
    <row r="2051" spans="1:55" hidden="1" x14ac:dyDescent="0.2">
      <c r="A2051" s="3"/>
      <c r="B2051" s="3"/>
      <c r="C2051" s="393"/>
      <c r="D2051" s="393"/>
      <c r="E2051" s="393"/>
      <c r="F2051" s="393"/>
      <c r="G2051" s="393"/>
      <c r="H2051" s="393"/>
      <c r="I2051" s="393"/>
      <c r="J2051" s="3"/>
      <c r="K2051" s="3"/>
      <c r="L2051" s="3"/>
      <c r="M2051" s="3"/>
      <c r="N2051" s="3"/>
      <c r="O2051" s="393"/>
      <c r="P2051" s="393"/>
      <c r="Q2051" s="3"/>
      <c r="R2051" s="3"/>
      <c r="S2051" s="3"/>
      <c r="T2051" s="3"/>
      <c r="U2051" s="3"/>
      <c r="V2051" s="3"/>
      <c r="W2051"/>
      <c r="X2051"/>
      <c r="Y2051" s="451"/>
      <c r="Z2051" s="393"/>
      <c r="AA2051" s="3"/>
      <c r="AB2051" s="3"/>
      <c r="AC2051" s="3"/>
      <c r="AD2051" s="3"/>
      <c r="AE2051" s="3"/>
      <c r="AF2051"/>
      <c r="AG2051"/>
      <c r="AH2051"/>
      <c r="AI2051"/>
      <c r="AJ2051"/>
      <c r="AK2051"/>
      <c r="AL2051"/>
      <c r="AM2051"/>
      <c r="AN2051"/>
      <c r="AO2051"/>
      <c r="AP2051"/>
      <c r="BC2051" s="451"/>
    </row>
    <row r="2052" spans="1:55" hidden="1" x14ac:dyDescent="0.2">
      <c r="A2052" s="3"/>
      <c r="B2052" s="3"/>
      <c r="C2052" s="393"/>
      <c r="D2052" s="393"/>
      <c r="E2052" s="393"/>
      <c r="F2052" s="393"/>
      <c r="G2052" s="393"/>
      <c r="H2052" s="393"/>
      <c r="I2052" s="393"/>
      <c r="J2052" s="3"/>
      <c r="K2052" s="3"/>
      <c r="L2052" s="3"/>
      <c r="M2052" s="3"/>
      <c r="N2052" s="3"/>
      <c r="O2052" s="393"/>
      <c r="P2052" s="393"/>
      <c r="Q2052" s="3"/>
      <c r="R2052" s="3"/>
      <c r="S2052" s="3"/>
      <c r="T2052" s="3"/>
      <c r="U2052" s="3"/>
      <c r="V2052" s="3"/>
      <c r="W2052"/>
      <c r="X2052"/>
      <c r="Y2052" s="451"/>
      <c r="Z2052" s="393"/>
      <c r="AA2052" s="3"/>
      <c r="AB2052" s="3"/>
      <c r="AC2052" s="3"/>
      <c r="AD2052" s="3"/>
      <c r="AE2052" s="3"/>
      <c r="AF2052"/>
      <c r="AG2052"/>
      <c r="AH2052"/>
      <c r="AI2052"/>
      <c r="AJ2052"/>
      <c r="AK2052"/>
      <c r="AL2052"/>
      <c r="AM2052"/>
      <c r="AN2052"/>
      <c r="AO2052"/>
      <c r="AP2052"/>
      <c r="BC2052" s="451"/>
    </row>
    <row r="2053" spans="1:55" hidden="1" x14ac:dyDescent="0.2">
      <c r="A2053" s="3"/>
      <c r="B2053" s="3"/>
      <c r="C2053" s="393"/>
      <c r="D2053" s="393"/>
      <c r="E2053" s="393"/>
      <c r="F2053" s="393"/>
      <c r="G2053" s="393"/>
      <c r="H2053" s="393"/>
      <c r="I2053" s="393"/>
      <c r="J2053" s="3"/>
      <c r="K2053" s="3"/>
      <c r="L2053" s="3"/>
      <c r="M2053" s="3"/>
      <c r="N2053" s="3"/>
      <c r="O2053" s="393"/>
      <c r="P2053" s="393"/>
      <c r="Q2053" s="3"/>
      <c r="R2053" s="3"/>
      <c r="S2053" s="3"/>
      <c r="T2053" s="3"/>
      <c r="U2053" s="3"/>
      <c r="V2053" s="3"/>
      <c r="W2053"/>
      <c r="X2053"/>
      <c r="Y2053" s="451"/>
      <c r="Z2053" s="393"/>
      <c r="AA2053" s="3"/>
      <c r="AB2053" s="3"/>
      <c r="AC2053" s="3"/>
      <c r="AD2053" s="3"/>
      <c r="AE2053" s="3"/>
      <c r="AF2053"/>
      <c r="AG2053"/>
      <c r="AH2053"/>
      <c r="AI2053"/>
      <c r="AJ2053"/>
      <c r="AK2053"/>
      <c r="AL2053"/>
      <c r="AM2053"/>
      <c r="AN2053"/>
      <c r="AO2053"/>
      <c r="AP2053"/>
      <c r="BC2053" s="451"/>
    </row>
    <row r="2054" spans="1:55" hidden="1" x14ac:dyDescent="0.2">
      <c r="A2054" s="3"/>
      <c r="B2054" s="3"/>
      <c r="C2054" s="393"/>
      <c r="D2054" s="393"/>
      <c r="E2054" s="393"/>
      <c r="F2054" s="393"/>
      <c r="G2054" s="393"/>
      <c r="H2054" s="393"/>
      <c r="I2054" s="393"/>
      <c r="J2054" s="3"/>
      <c r="K2054" s="3"/>
      <c r="L2054" s="3"/>
      <c r="M2054" s="3"/>
      <c r="N2054" s="3"/>
      <c r="O2054" s="393"/>
      <c r="P2054" s="393"/>
      <c r="Q2054" s="3"/>
      <c r="R2054" s="3"/>
      <c r="S2054" s="3"/>
      <c r="T2054" s="3"/>
      <c r="U2054" s="3"/>
      <c r="V2054" s="3"/>
      <c r="W2054"/>
      <c r="X2054"/>
      <c r="Y2054" s="451"/>
      <c r="Z2054" s="393"/>
      <c r="AA2054" s="3"/>
      <c r="AB2054" s="3"/>
      <c r="AC2054" s="3"/>
      <c r="AD2054" s="3"/>
      <c r="AE2054" s="3"/>
      <c r="AF2054"/>
      <c r="AG2054"/>
      <c r="AH2054"/>
      <c r="AI2054"/>
      <c r="AJ2054"/>
      <c r="AK2054"/>
      <c r="AL2054"/>
      <c r="AM2054"/>
      <c r="AN2054"/>
      <c r="AO2054"/>
      <c r="AP2054"/>
      <c r="BC2054" s="451"/>
    </row>
    <row r="2055" spans="1:55" hidden="1" x14ac:dyDescent="0.2">
      <c r="A2055" s="3"/>
      <c r="B2055" s="3"/>
      <c r="C2055" s="393"/>
      <c r="D2055" s="393"/>
      <c r="E2055" s="393"/>
      <c r="F2055" s="393"/>
      <c r="G2055" s="393"/>
      <c r="H2055" s="393"/>
      <c r="I2055" s="393"/>
      <c r="J2055" s="3"/>
      <c r="K2055" s="3"/>
      <c r="L2055" s="3"/>
      <c r="M2055" s="3"/>
      <c r="N2055" s="3"/>
      <c r="O2055" s="393"/>
      <c r="P2055" s="393"/>
      <c r="Q2055" s="3"/>
      <c r="R2055" s="3"/>
      <c r="S2055" s="3"/>
      <c r="T2055" s="3"/>
      <c r="U2055" s="3"/>
      <c r="V2055" s="3"/>
      <c r="W2055"/>
      <c r="X2055"/>
      <c r="Y2055" s="451"/>
      <c r="Z2055" s="393"/>
      <c r="AA2055" s="3"/>
      <c r="AB2055" s="3"/>
      <c r="AC2055" s="3"/>
      <c r="AD2055" s="3"/>
      <c r="AE2055" s="3"/>
      <c r="AF2055"/>
      <c r="AG2055"/>
      <c r="AH2055"/>
      <c r="AI2055"/>
      <c r="AJ2055"/>
      <c r="AK2055"/>
      <c r="AL2055"/>
      <c r="AM2055"/>
      <c r="AN2055"/>
      <c r="AO2055"/>
      <c r="AP2055"/>
      <c r="BC2055" s="451"/>
    </row>
    <row r="2056" spans="1:55" hidden="1" x14ac:dyDescent="0.2">
      <c r="A2056" s="3"/>
      <c r="B2056" s="3"/>
      <c r="C2056" s="393"/>
      <c r="D2056" s="393"/>
      <c r="E2056" s="393"/>
      <c r="F2056" s="393"/>
      <c r="G2056" s="393"/>
      <c r="H2056" s="393"/>
      <c r="I2056" s="393"/>
      <c r="J2056" s="3"/>
      <c r="K2056" s="3"/>
      <c r="L2056" s="3"/>
      <c r="M2056" s="3"/>
      <c r="N2056" s="3"/>
      <c r="O2056" s="393"/>
      <c r="P2056" s="393"/>
      <c r="Q2056" s="3"/>
      <c r="R2056" s="3"/>
      <c r="S2056" s="3"/>
      <c r="T2056" s="3"/>
      <c r="U2056" s="3"/>
      <c r="V2056" s="3"/>
      <c r="W2056"/>
      <c r="X2056"/>
      <c r="Y2056" s="451"/>
      <c r="Z2056" s="393"/>
      <c r="AA2056" s="3"/>
      <c r="AB2056" s="3"/>
      <c r="AC2056" s="3"/>
      <c r="AD2056" s="3"/>
      <c r="AE2056" s="3"/>
      <c r="AF2056"/>
      <c r="AG2056"/>
      <c r="AH2056"/>
      <c r="AI2056"/>
      <c r="AJ2056"/>
      <c r="AK2056"/>
      <c r="AL2056"/>
      <c r="AM2056"/>
      <c r="AN2056"/>
      <c r="AO2056"/>
      <c r="AP2056"/>
      <c r="BC2056" s="451"/>
    </row>
    <row r="2057" spans="1:55" hidden="1" x14ac:dyDescent="0.2">
      <c r="A2057" s="3"/>
      <c r="B2057" s="3"/>
      <c r="C2057" s="393"/>
      <c r="D2057" s="393"/>
      <c r="E2057" s="393"/>
      <c r="F2057" s="393"/>
      <c r="G2057" s="393"/>
      <c r="H2057" s="393"/>
      <c r="I2057" s="393"/>
      <c r="J2057" s="3"/>
      <c r="K2057" s="3"/>
      <c r="L2057" s="3"/>
      <c r="M2057" s="3"/>
      <c r="N2057" s="3"/>
      <c r="O2057" s="393"/>
      <c r="P2057" s="393"/>
      <c r="Q2057" s="3"/>
      <c r="R2057" s="3"/>
      <c r="S2057" s="3"/>
      <c r="T2057" s="3"/>
      <c r="U2057" s="3"/>
      <c r="V2057" s="3"/>
      <c r="W2057"/>
      <c r="X2057"/>
      <c r="Y2057" s="451"/>
      <c r="Z2057" s="393"/>
      <c r="AA2057" s="3"/>
      <c r="AB2057" s="3"/>
      <c r="AC2057" s="3"/>
      <c r="AD2057" s="3"/>
      <c r="AE2057" s="3"/>
      <c r="AF2057"/>
      <c r="AG2057"/>
      <c r="AH2057"/>
      <c r="AI2057"/>
      <c r="AJ2057"/>
      <c r="AK2057"/>
      <c r="AL2057"/>
      <c r="AM2057"/>
      <c r="AN2057"/>
      <c r="AO2057"/>
      <c r="AP2057"/>
      <c r="BC2057" s="451"/>
    </row>
    <row r="2058" spans="1:55" hidden="1" x14ac:dyDescent="0.2">
      <c r="A2058" s="3"/>
      <c r="B2058" s="3"/>
      <c r="C2058" s="393"/>
      <c r="D2058" s="393"/>
      <c r="E2058" s="393"/>
      <c r="F2058" s="393"/>
      <c r="G2058" s="393"/>
      <c r="H2058" s="393"/>
      <c r="I2058" s="393"/>
      <c r="J2058" s="3"/>
      <c r="K2058" s="3"/>
      <c r="L2058" s="3"/>
      <c r="M2058" s="3"/>
      <c r="N2058" s="3"/>
      <c r="O2058" s="393"/>
      <c r="P2058" s="393"/>
      <c r="Q2058" s="3"/>
      <c r="R2058" s="3"/>
      <c r="S2058" s="3"/>
      <c r="T2058" s="3"/>
      <c r="U2058" s="3"/>
      <c r="V2058" s="3"/>
      <c r="W2058"/>
      <c r="X2058"/>
      <c r="Y2058" s="451"/>
      <c r="Z2058" s="393"/>
      <c r="AA2058" s="3"/>
      <c r="AB2058" s="3"/>
      <c r="AC2058" s="3"/>
      <c r="AD2058" s="3"/>
      <c r="AE2058" s="3"/>
      <c r="AF2058"/>
      <c r="AG2058"/>
      <c r="AH2058"/>
      <c r="AI2058"/>
      <c r="AJ2058"/>
      <c r="AK2058"/>
      <c r="AL2058"/>
      <c r="AM2058"/>
      <c r="AN2058"/>
      <c r="AO2058"/>
      <c r="AP2058"/>
      <c r="BC2058" s="451"/>
    </row>
    <row r="2059" spans="1:55" hidden="1" x14ac:dyDescent="0.2">
      <c r="A2059" s="3"/>
      <c r="B2059" s="3"/>
      <c r="C2059" s="393"/>
      <c r="D2059" s="393"/>
      <c r="E2059" s="393"/>
      <c r="F2059" s="393"/>
      <c r="G2059" s="393"/>
      <c r="H2059" s="393"/>
      <c r="I2059" s="393"/>
      <c r="J2059" s="3"/>
      <c r="K2059" s="3"/>
      <c r="L2059" s="3"/>
      <c r="M2059" s="3"/>
      <c r="N2059" s="3"/>
      <c r="O2059" s="393"/>
      <c r="P2059" s="393"/>
      <c r="Q2059" s="3"/>
      <c r="R2059" s="3"/>
      <c r="S2059" s="3"/>
      <c r="T2059" s="3"/>
      <c r="U2059" s="3"/>
      <c r="V2059" s="3"/>
      <c r="W2059"/>
      <c r="X2059"/>
      <c r="Y2059" s="451"/>
      <c r="Z2059" s="393"/>
      <c r="AA2059" s="3"/>
      <c r="AB2059" s="3"/>
      <c r="AC2059" s="3"/>
      <c r="AD2059" s="3"/>
      <c r="AE2059" s="3"/>
      <c r="AF2059"/>
      <c r="AG2059"/>
      <c r="AH2059"/>
      <c r="AI2059"/>
      <c r="AJ2059"/>
      <c r="AK2059"/>
      <c r="AL2059"/>
      <c r="AM2059"/>
      <c r="AN2059"/>
      <c r="AO2059"/>
      <c r="AP2059"/>
      <c r="BC2059" s="451"/>
    </row>
    <row r="2060" spans="1:55" hidden="1" x14ac:dyDescent="0.2">
      <c r="A2060" s="3"/>
      <c r="B2060" s="3"/>
      <c r="C2060" s="393"/>
      <c r="D2060" s="393"/>
      <c r="E2060" s="393"/>
      <c r="F2060" s="393"/>
      <c r="G2060" s="393"/>
      <c r="H2060" s="393"/>
      <c r="I2060" s="393"/>
      <c r="J2060" s="3"/>
      <c r="K2060" s="3"/>
      <c r="L2060" s="3"/>
      <c r="M2060" s="3"/>
      <c r="N2060" s="3"/>
      <c r="O2060" s="393"/>
      <c r="P2060" s="393"/>
      <c r="Q2060" s="3"/>
      <c r="R2060" s="3"/>
      <c r="S2060" s="3"/>
      <c r="T2060" s="3"/>
      <c r="U2060" s="3"/>
      <c r="V2060" s="3"/>
      <c r="W2060"/>
      <c r="X2060"/>
      <c r="Y2060" s="451"/>
      <c r="Z2060" s="393"/>
      <c r="AA2060" s="3"/>
      <c r="AB2060" s="3"/>
      <c r="AC2060" s="3"/>
      <c r="AD2060" s="3"/>
      <c r="AE2060" s="3"/>
      <c r="AF2060"/>
      <c r="AG2060"/>
      <c r="AH2060"/>
      <c r="AI2060"/>
      <c r="AJ2060"/>
      <c r="AK2060"/>
      <c r="AL2060"/>
      <c r="AM2060"/>
      <c r="AN2060"/>
      <c r="AO2060"/>
      <c r="AP2060"/>
      <c r="BC2060" s="451"/>
    </row>
    <row r="2061" spans="1:55" hidden="1" x14ac:dyDescent="0.2">
      <c r="A2061" s="3"/>
      <c r="B2061" s="3"/>
      <c r="C2061" s="393"/>
      <c r="D2061" s="393"/>
      <c r="E2061" s="393"/>
      <c r="F2061" s="393"/>
      <c r="G2061" s="393"/>
      <c r="H2061" s="393"/>
      <c r="I2061" s="393"/>
      <c r="J2061" s="3"/>
      <c r="K2061" s="3"/>
      <c r="L2061" s="3"/>
      <c r="M2061" s="3"/>
      <c r="N2061" s="3"/>
      <c r="O2061" s="393"/>
      <c r="P2061" s="393"/>
      <c r="Q2061" s="3"/>
      <c r="R2061" s="3"/>
      <c r="S2061" s="3"/>
      <c r="T2061" s="3"/>
      <c r="U2061" s="3"/>
      <c r="V2061" s="3"/>
      <c r="W2061"/>
      <c r="X2061"/>
      <c r="Y2061" s="451"/>
      <c r="Z2061" s="393"/>
      <c r="AA2061" s="3"/>
      <c r="AB2061" s="3"/>
      <c r="AC2061" s="3"/>
      <c r="AD2061" s="3"/>
      <c r="AE2061" s="3"/>
      <c r="AF2061"/>
      <c r="AG2061"/>
      <c r="AH2061"/>
      <c r="AI2061"/>
      <c r="AJ2061"/>
      <c r="AK2061"/>
      <c r="AL2061"/>
      <c r="AM2061"/>
      <c r="AN2061"/>
      <c r="AO2061"/>
      <c r="AP2061"/>
      <c r="BC2061" s="451"/>
    </row>
    <row r="2062" spans="1:55" hidden="1" x14ac:dyDescent="0.2">
      <c r="A2062" s="3"/>
      <c r="B2062" s="3"/>
      <c r="C2062" s="393"/>
      <c r="D2062" s="393"/>
      <c r="E2062" s="393"/>
      <c r="F2062" s="393"/>
      <c r="G2062" s="393"/>
      <c r="H2062" s="393"/>
      <c r="I2062" s="393"/>
      <c r="J2062" s="3"/>
      <c r="K2062" s="3"/>
      <c r="L2062" s="3"/>
      <c r="M2062" s="3"/>
      <c r="N2062" s="3"/>
      <c r="O2062" s="393"/>
      <c r="P2062" s="393"/>
      <c r="Q2062" s="3"/>
      <c r="R2062" s="3"/>
      <c r="S2062" s="3"/>
      <c r="T2062" s="3"/>
      <c r="U2062" s="3"/>
      <c r="V2062" s="3"/>
      <c r="W2062"/>
      <c r="X2062"/>
      <c r="Y2062" s="451"/>
      <c r="Z2062" s="393"/>
      <c r="AA2062" s="3"/>
      <c r="AB2062" s="3"/>
      <c r="AC2062" s="3"/>
      <c r="AD2062" s="3"/>
      <c r="AE2062" s="3"/>
      <c r="AF2062"/>
      <c r="AG2062"/>
      <c r="AH2062"/>
      <c r="AI2062"/>
      <c r="AJ2062"/>
      <c r="AK2062"/>
      <c r="AL2062"/>
      <c r="AM2062"/>
      <c r="AN2062"/>
      <c r="AO2062"/>
      <c r="AP2062"/>
      <c r="BC2062" s="451"/>
    </row>
    <row r="2063" spans="1:55" hidden="1" x14ac:dyDescent="0.2">
      <c r="A2063" s="3"/>
      <c r="B2063" s="3"/>
      <c r="C2063" s="393"/>
      <c r="D2063" s="393"/>
      <c r="E2063" s="393"/>
      <c r="F2063" s="393"/>
      <c r="G2063" s="393"/>
      <c r="H2063" s="393"/>
      <c r="I2063" s="393"/>
      <c r="J2063" s="3"/>
      <c r="K2063" s="3"/>
      <c r="L2063" s="3"/>
      <c r="M2063" s="3"/>
      <c r="N2063" s="3"/>
      <c r="O2063" s="393"/>
      <c r="P2063" s="393"/>
      <c r="Q2063" s="3"/>
      <c r="R2063" s="3"/>
      <c r="S2063" s="3"/>
      <c r="T2063" s="3"/>
      <c r="U2063" s="3"/>
      <c r="V2063" s="3"/>
      <c r="W2063"/>
      <c r="X2063"/>
      <c r="Y2063" s="451"/>
      <c r="Z2063" s="393"/>
      <c r="AA2063" s="3"/>
      <c r="AB2063" s="3"/>
      <c r="AC2063" s="3"/>
      <c r="AD2063" s="3"/>
      <c r="AE2063" s="3"/>
      <c r="AF2063"/>
      <c r="AG2063"/>
      <c r="AH2063"/>
      <c r="AI2063"/>
      <c r="AJ2063"/>
      <c r="AK2063"/>
      <c r="AL2063"/>
      <c r="AM2063"/>
      <c r="AN2063"/>
      <c r="AO2063"/>
      <c r="AP2063"/>
      <c r="BC2063" s="451"/>
    </row>
    <row r="2064" spans="1:55" hidden="1" x14ac:dyDescent="0.2">
      <c r="A2064" s="3"/>
      <c r="B2064" s="3"/>
      <c r="C2064" s="393"/>
      <c r="D2064" s="393"/>
      <c r="E2064" s="393"/>
      <c r="F2064" s="393"/>
      <c r="G2064" s="393"/>
      <c r="H2064" s="393"/>
      <c r="I2064" s="393"/>
      <c r="J2064" s="3"/>
      <c r="K2064" s="3"/>
      <c r="L2064" s="3"/>
      <c r="M2064" s="3"/>
      <c r="N2064" s="3"/>
      <c r="O2064" s="393"/>
      <c r="P2064" s="393"/>
      <c r="Q2064" s="3"/>
      <c r="R2064" s="3"/>
      <c r="S2064" s="3"/>
      <c r="T2064" s="3"/>
      <c r="U2064" s="3"/>
      <c r="V2064" s="3"/>
      <c r="W2064"/>
      <c r="X2064"/>
      <c r="Y2064" s="451"/>
      <c r="Z2064" s="393"/>
      <c r="AA2064" s="3"/>
      <c r="AB2064" s="3"/>
      <c r="AC2064" s="3"/>
      <c r="AD2064" s="3"/>
      <c r="AE2064" s="3"/>
      <c r="AF2064"/>
      <c r="AG2064"/>
      <c r="AH2064"/>
      <c r="AI2064"/>
      <c r="AJ2064"/>
      <c r="AK2064"/>
      <c r="AL2064"/>
      <c r="AM2064"/>
      <c r="AN2064"/>
      <c r="AO2064"/>
      <c r="AP2064"/>
      <c r="BC2064" s="451"/>
    </row>
    <row r="2065" spans="1:55" hidden="1" x14ac:dyDescent="0.2">
      <c r="A2065" s="3"/>
      <c r="B2065" s="3"/>
      <c r="C2065" s="393"/>
      <c r="D2065" s="393"/>
      <c r="E2065" s="393"/>
      <c r="F2065" s="393"/>
      <c r="G2065" s="393"/>
      <c r="H2065" s="393"/>
      <c r="I2065" s="393"/>
      <c r="J2065" s="3"/>
      <c r="K2065" s="3"/>
      <c r="L2065" s="3"/>
      <c r="M2065" s="3"/>
      <c r="N2065" s="3"/>
      <c r="O2065" s="393"/>
      <c r="P2065" s="393"/>
      <c r="Q2065" s="3"/>
      <c r="R2065" s="3"/>
      <c r="S2065" s="3"/>
      <c r="T2065" s="3"/>
      <c r="U2065" s="3"/>
      <c r="V2065" s="3"/>
      <c r="W2065"/>
      <c r="X2065"/>
      <c r="Y2065" s="451"/>
      <c r="Z2065" s="393"/>
      <c r="AA2065" s="3"/>
      <c r="AB2065" s="3"/>
      <c r="AC2065" s="3"/>
      <c r="AD2065" s="3"/>
      <c r="AE2065" s="3"/>
      <c r="AF2065"/>
      <c r="AG2065"/>
      <c r="AH2065"/>
      <c r="AI2065"/>
      <c r="AJ2065"/>
      <c r="AK2065"/>
      <c r="AL2065"/>
      <c r="AM2065"/>
      <c r="AN2065"/>
      <c r="AO2065"/>
      <c r="AP2065"/>
      <c r="BC2065" s="451"/>
    </row>
    <row r="2066" spans="1:55" hidden="1" x14ac:dyDescent="0.2">
      <c r="A2066" s="3"/>
      <c r="B2066" s="3"/>
      <c r="C2066" s="393"/>
      <c r="D2066" s="393"/>
      <c r="E2066" s="393"/>
      <c r="F2066" s="393"/>
      <c r="G2066" s="393"/>
      <c r="H2066" s="393"/>
      <c r="I2066" s="393"/>
      <c r="J2066" s="3"/>
      <c r="K2066" s="3"/>
      <c r="L2066" s="3"/>
      <c r="M2066" s="3"/>
      <c r="N2066" s="3"/>
      <c r="O2066" s="393"/>
      <c r="P2066" s="393"/>
      <c r="Q2066" s="3"/>
      <c r="R2066" s="3"/>
      <c r="S2066" s="3"/>
      <c r="T2066" s="3"/>
      <c r="U2066" s="3"/>
      <c r="V2066" s="3"/>
      <c r="W2066"/>
      <c r="X2066"/>
      <c r="Y2066" s="451"/>
      <c r="Z2066" s="393"/>
      <c r="AA2066" s="3"/>
      <c r="AB2066" s="3"/>
      <c r="AC2066" s="3"/>
      <c r="AD2066" s="3"/>
      <c r="AE2066" s="3"/>
      <c r="AF2066"/>
      <c r="AG2066"/>
      <c r="AH2066"/>
      <c r="AI2066"/>
      <c r="AJ2066"/>
      <c r="AK2066"/>
      <c r="AL2066"/>
      <c r="AM2066"/>
      <c r="AN2066"/>
      <c r="AO2066"/>
      <c r="AP2066"/>
      <c r="BC2066" s="451"/>
    </row>
    <row r="2067" spans="1:55" hidden="1" x14ac:dyDescent="0.2">
      <c r="A2067" s="3"/>
      <c r="B2067" s="3"/>
      <c r="C2067" s="393"/>
      <c r="D2067" s="393"/>
      <c r="E2067" s="393"/>
      <c r="F2067" s="393"/>
      <c r="G2067" s="393"/>
      <c r="H2067" s="393"/>
      <c r="I2067" s="393"/>
      <c r="J2067" s="3"/>
      <c r="K2067" s="3"/>
      <c r="L2067" s="3"/>
      <c r="M2067" s="3"/>
      <c r="N2067" s="3"/>
      <c r="O2067" s="393"/>
      <c r="P2067" s="393"/>
      <c r="Q2067" s="3"/>
      <c r="R2067" s="3"/>
      <c r="S2067" s="3"/>
      <c r="T2067" s="3"/>
      <c r="U2067" s="3"/>
      <c r="V2067" s="3"/>
      <c r="W2067"/>
      <c r="X2067"/>
      <c r="Y2067" s="451"/>
      <c r="Z2067" s="393"/>
      <c r="AA2067" s="3"/>
      <c r="AB2067" s="3"/>
      <c r="AC2067" s="3"/>
      <c r="AD2067" s="3"/>
      <c r="AE2067" s="3"/>
      <c r="AF2067"/>
      <c r="AG2067"/>
      <c r="AH2067"/>
      <c r="AI2067"/>
      <c r="AJ2067"/>
      <c r="AK2067"/>
      <c r="AL2067"/>
      <c r="AM2067"/>
      <c r="AN2067"/>
      <c r="AO2067"/>
      <c r="AP2067"/>
      <c r="BC2067" s="451"/>
    </row>
    <row r="2068" spans="1:55" hidden="1" x14ac:dyDescent="0.2">
      <c r="A2068" s="3"/>
      <c r="B2068" s="3"/>
      <c r="C2068" s="393"/>
      <c r="D2068" s="393"/>
      <c r="E2068" s="393"/>
      <c r="F2068" s="393"/>
      <c r="G2068" s="393"/>
      <c r="H2068" s="393"/>
      <c r="I2068" s="393"/>
      <c r="J2068" s="3"/>
      <c r="K2068" s="3"/>
      <c r="L2068" s="3"/>
      <c r="M2068" s="3"/>
      <c r="N2068" s="3"/>
      <c r="O2068" s="393"/>
      <c r="P2068" s="393"/>
      <c r="Q2068" s="3"/>
      <c r="R2068" s="3"/>
      <c r="S2068" s="3"/>
      <c r="T2068" s="3"/>
      <c r="U2068" s="3"/>
      <c r="V2068" s="3"/>
      <c r="W2068"/>
      <c r="X2068"/>
      <c r="Y2068" s="451"/>
      <c r="Z2068" s="393"/>
      <c r="AA2068" s="3"/>
      <c r="AB2068" s="3"/>
      <c r="AC2068" s="3"/>
      <c r="AD2068" s="3"/>
      <c r="AE2068" s="3"/>
      <c r="AF2068"/>
      <c r="AG2068"/>
      <c r="AH2068"/>
      <c r="AI2068"/>
      <c r="AJ2068"/>
      <c r="AK2068"/>
      <c r="AL2068"/>
      <c r="AM2068"/>
      <c r="AN2068"/>
      <c r="AO2068"/>
      <c r="AP2068"/>
      <c r="BC2068" s="451"/>
    </row>
    <row r="2069" spans="1:55" hidden="1" x14ac:dyDescent="0.2">
      <c r="A2069" s="3"/>
      <c r="B2069" s="3"/>
      <c r="C2069" s="393"/>
      <c r="D2069" s="393"/>
      <c r="E2069" s="393"/>
      <c r="F2069" s="393"/>
      <c r="G2069" s="393"/>
      <c r="H2069" s="393"/>
      <c r="I2069" s="393"/>
      <c r="J2069" s="3"/>
      <c r="K2069" s="3"/>
      <c r="L2069" s="3"/>
      <c r="M2069" s="3"/>
      <c r="N2069" s="3"/>
      <c r="O2069" s="393"/>
      <c r="P2069" s="393"/>
      <c r="Q2069" s="3"/>
      <c r="R2069" s="3"/>
      <c r="S2069" s="3"/>
      <c r="T2069" s="3"/>
      <c r="U2069" s="3"/>
      <c r="V2069" s="3"/>
      <c r="W2069"/>
      <c r="X2069"/>
      <c r="Y2069" s="451"/>
      <c r="Z2069" s="393"/>
      <c r="AA2069" s="3"/>
      <c r="AB2069" s="3"/>
      <c r="AC2069" s="3"/>
      <c r="AD2069" s="3"/>
      <c r="AE2069" s="3"/>
      <c r="AF2069"/>
      <c r="AG2069"/>
      <c r="AH2069"/>
      <c r="AI2069"/>
      <c r="AJ2069"/>
      <c r="AK2069"/>
      <c r="AL2069"/>
      <c r="AM2069"/>
      <c r="AN2069"/>
      <c r="AO2069"/>
      <c r="AP2069"/>
      <c r="BC2069" s="451"/>
    </row>
    <row r="2070" spans="1:55" hidden="1" x14ac:dyDescent="0.2">
      <c r="A2070" s="3"/>
      <c r="B2070" s="3"/>
      <c r="C2070" s="393"/>
      <c r="D2070" s="393"/>
      <c r="E2070" s="393"/>
      <c r="F2070" s="393"/>
      <c r="G2070" s="393"/>
      <c r="H2070" s="393"/>
      <c r="I2070" s="393"/>
      <c r="J2070" s="3"/>
      <c r="K2070" s="3"/>
      <c r="L2070" s="3"/>
      <c r="M2070" s="3"/>
      <c r="N2070" s="3"/>
      <c r="O2070" s="393"/>
      <c r="P2070" s="393"/>
      <c r="Q2070" s="3"/>
      <c r="R2070" s="3"/>
      <c r="S2070" s="3"/>
      <c r="T2070" s="3"/>
      <c r="U2070" s="3"/>
      <c r="V2070" s="3"/>
      <c r="W2070"/>
      <c r="X2070"/>
      <c r="Y2070" s="451"/>
      <c r="Z2070" s="393"/>
      <c r="AA2070" s="3"/>
      <c r="AB2070" s="3"/>
      <c r="AC2070" s="3"/>
      <c r="AD2070" s="3"/>
      <c r="AE2070" s="3"/>
      <c r="AF2070"/>
      <c r="AG2070"/>
      <c r="AH2070"/>
      <c r="AI2070"/>
      <c r="AJ2070"/>
      <c r="AK2070"/>
      <c r="AL2070"/>
      <c r="AM2070"/>
      <c r="AN2070"/>
      <c r="AO2070"/>
      <c r="AP2070"/>
      <c r="BC2070" s="451"/>
    </row>
    <row r="2071" spans="1:55" hidden="1" x14ac:dyDescent="0.2">
      <c r="A2071" s="3"/>
      <c r="B2071" s="3"/>
      <c r="C2071" s="393"/>
      <c r="D2071" s="393"/>
      <c r="E2071" s="393"/>
      <c r="F2071" s="393"/>
      <c r="G2071" s="393"/>
      <c r="H2071" s="393"/>
      <c r="I2071" s="393"/>
      <c r="J2071" s="3"/>
      <c r="K2071" s="3"/>
      <c r="L2071" s="3"/>
      <c r="M2071" s="3"/>
      <c r="N2071" s="3"/>
      <c r="O2071" s="393"/>
      <c r="P2071" s="393"/>
      <c r="Q2071" s="3"/>
      <c r="R2071" s="3"/>
      <c r="S2071" s="3"/>
      <c r="T2071" s="3"/>
      <c r="U2071" s="3"/>
      <c r="V2071" s="3"/>
      <c r="W2071"/>
      <c r="X2071"/>
      <c r="Y2071" s="451"/>
      <c r="Z2071" s="393"/>
      <c r="AA2071" s="3"/>
      <c r="AB2071" s="3"/>
      <c r="AC2071" s="3"/>
      <c r="AD2071" s="3"/>
      <c r="AE2071" s="3"/>
      <c r="AF2071"/>
      <c r="AG2071"/>
      <c r="AH2071"/>
      <c r="AI2071"/>
      <c r="AJ2071"/>
      <c r="AK2071"/>
      <c r="AL2071"/>
      <c r="AM2071"/>
      <c r="AN2071"/>
      <c r="AO2071"/>
      <c r="AP2071"/>
      <c r="BC2071" s="451"/>
    </row>
    <row r="2072" spans="1:55" hidden="1" x14ac:dyDescent="0.2">
      <c r="A2072" s="3"/>
      <c r="B2072" s="3"/>
      <c r="C2072" s="393"/>
      <c r="D2072" s="393"/>
      <c r="E2072" s="393"/>
      <c r="F2072" s="393"/>
      <c r="G2072" s="393"/>
      <c r="H2072" s="393"/>
      <c r="I2072" s="393"/>
      <c r="J2072" s="3"/>
      <c r="K2072" s="3"/>
      <c r="L2072" s="3"/>
      <c r="M2072" s="3"/>
      <c r="N2072" s="3"/>
      <c r="O2072" s="393"/>
      <c r="P2072" s="393"/>
      <c r="Q2072" s="3"/>
      <c r="R2072" s="3"/>
      <c r="S2072" s="3"/>
      <c r="T2072" s="3"/>
      <c r="U2072" s="3"/>
      <c r="V2072" s="3"/>
      <c r="W2072"/>
      <c r="X2072"/>
      <c r="Y2072" s="451"/>
      <c r="Z2072" s="393"/>
      <c r="AA2072" s="3"/>
      <c r="AB2072" s="3"/>
      <c r="AC2072" s="3"/>
      <c r="AD2072" s="3"/>
      <c r="AE2072" s="3"/>
      <c r="AF2072"/>
      <c r="AG2072"/>
      <c r="AH2072"/>
      <c r="AI2072"/>
      <c r="AJ2072"/>
      <c r="AK2072"/>
      <c r="AL2072"/>
      <c r="AM2072"/>
      <c r="AN2072"/>
      <c r="AO2072"/>
      <c r="AP2072"/>
      <c r="BC2072" s="451"/>
    </row>
    <row r="2073" spans="1:55" hidden="1" x14ac:dyDescent="0.2">
      <c r="A2073" s="3"/>
      <c r="B2073" s="3"/>
      <c r="C2073" s="393"/>
      <c r="D2073" s="393"/>
      <c r="E2073" s="393"/>
      <c r="F2073" s="393"/>
      <c r="G2073" s="393"/>
      <c r="H2073" s="393"/>
      <c r="I2073" s="393"/>
      <c r="J2073" s="3"/>
      <c r="K2073" s="3"/>
      <c r="L2073" s="3"/>
      <c r="M2073" s="3"/>
      <c r="N2073" s="3"/>
      <c r="O2073" s="393"/>
      <c r="P2073" s="393"/>
      <c r="Q2073" s="3"/>
      <c r="R2073" s="3"/>
      <c r="S2073" s="3"/>
      <c r="T2073" s="3"/>
      <c r="U2073" s="3"/>
      <c r="V2073" s="3"/>
      <c r="W2073"/>
      <c r="X2073"/>
      <c r="Y2073" s="451"/>
      <c r="Z2073" s="393"/>
      <c r="AA2073" s="3"/>
      <c r="AB2073" s="3"/>
      <c r="AC2073" s="3"/>
      <c r="AD2073" s="3"/>
      <c r="AE2073" s="3"/>
      <c r="AF2073"/>
      <c r="AG2073"/>
      <c r="AH2073"/>
      <c r="AI2073"/>
      <c r="AJ2073"/>
      <c r="AK2073"/>
      <c r="AL2073"/>
      <c r="AM2073"/>
      <c r="AN2073"/>
      <c r="AO2073"/>
      <c r="AP2073"/>
      <c r="BC2073" s="451"/>
    </row>
    <row r="2074" spans="1:55" hidden="1" x14ac:dyDescent="0.2">
      <c r="A2074" s="3"/>
      <c r="B2074" s="3"/>
      <c r="C2074" s="393"/>
      <c r="D2074" s="393"/>
      <c r="E2074" s="393"/>
      <c r="F2074" s="393"/>
      <c r="G2074" s="393"/>
      <c r="H2074" s="393"/>
      <c r="I2074" s="393"/>
      <c r="J2074" s="3"/>
      <c r="K2074" s="3"/>
      <c r="L2074" s="3"/>
      <c r="M2074" s="3"/>
      <c r="N2074" s="3"/>
      <c r="O2074" s="393"/>
      <c r="P2074" s="393"/>
      <c r="Q2074" s="3"/>
      <c r="R2074" s="3"/>
      <c r="S2074" s="3"/>
      <c r="T2074" s="3"/>
      <c r="U2074" s="3"/>
      <c r="V2074" s="3"/>
      <c r="W2074"/>
      <c r="X2074"/>
      <c r="Y2074" s="451"/>
      <c r="Z2074" s="393"/>
      <c r="AA2074" s="3"/>
      <c r="AB2074" s="3"/>
      <c r="AC2074" s="3"/>
      <c r="AD2074" s="3"/>
      <c r="AE2074" s="3"/>
      <c r="AF2074"/>
      <c r="AG2074"/>
      <c r="AH2074"/>
      <c r="AI2074"/>
      <c r="AJ2074"/>
      <c r="AK2074"/>
      <c r="AL2074"/>
      <c r="AM2074"/>
      <c r="AN2074"/>
      <c r="AO2074"/>
      <c r="AP2074"/>
      <c r="BC2074" s="451"/>
    </row>
    <row r="2075" spans="1:55" hidden="1" x14ac:dyDescent="0.2">
      <c r="A2075" s="3"/>
      <c r="B2075" s="3"/>
      <c r="C2075" s="393"/>
      <c r="D2075" s="393"/>
      <c r="E2075" s="393"/>
      <c r="F2075" s="393"/>
      <c r="G2075" s="393"/>
      <c r="H2075" s="393"/>
      <c r="I2075" s="393"/>
      <c r="J2075" s="3"/>
      <c r="K2075" s="3"/>
      <c r="L2075" s="3"/>
      <c r="M2075" s="3"/>
      <c r="N2075" s="3"/>
      <c r="O2075" s="393"/>
      <c r="P2075" s="393"/>
      <c r="Q2075" s="3"/>
      <c r="R2075" s="3"/>
      <c r="S2075" s="3"/>
      <c r="T2075" s="3"/>
      <c r="U2075" s="3"/>
      <c r="V2075" s="3"/>
      <c r="W2075"/>
      <c r="X2075"/>
      <c r="Y2075" s="451"/>
      <c r="Z2075" s="393"/>
      <c r="AA2075" s="3"/>
      <c r="AB2075" s="3"/>
      <c r="AC2075" s="3"/>
      <c r="AD2075" s="3"/>
      <c r="AE2075" s="3"/>
      <c r="AF2075"/>
      <c r="AG2075"/>
      <c r="AH2075"/>
      <c r="AI2075"/>
      <c r="AJ2075"/>
      <c r="AK2075"/>
      <c r="AL2075"/>
      <c r="AM2075"/>
      <c r="AN2075"/>
      <c r="AO2075"/>
      <c r="AP2075"/>
      <c r="BC2075" s="451"/>
    </row>
    <row r="2076" spans="1:55" hidden="1" x14ac:dyDescent="0.2">
      <c r="A2076" s="3"/>
      <c r="B2076" s="3"/>
      <c r="C2076" s="393"/>
      <c r="D2076" s="393"/>
      <c r="E2076" s="393"/>
      <c r="F2076" s="393"/>
      <c r="G2076" s="393"/>
      <c r="H2076" s="393"/>
      <c r="I2076" s="393"/>
      <c r="J2076" s="3"/>
      <c r="K2076" s="3"/>
      <c r="L2076" s="3"/>
      <c r="M2076" s="3"/>
      <c r="N2076" s="3"/>
      <c r="O2076" s="393"/>
      <c r="P2076" s="393"/>
      <c r="Q2076" s="3"/>
      <c r="R2076" s="3"/>
      <c r="S2076" s="3"/>
      <c r="T2076" s="3"/>
      <c r="U2076" s="3"/>
      <c r="V2076" s="3"/>
      <c r="W2076"/>
      <c r="X2076"/>
      <c r="Y2076" s="451"/>
      <c r="Z2076" s="393"/>
      <c r="AA2076" s="3"/>
      <c r="AB2076" s="3"/>
      <c r="AC2076" s="3"/>
      <c r="AD2076" s="3"/>
      <c r="AE2076" s="3"/>
      <c r="AF2076"/>
      <c r="AG2076"/>
      <c r="AH2076"/>
      <c r="AI2076"/>
      <c r="AJ2076"/>
      <c r="AK2076"/>
      <c r="AL2076"/>
      <c r="AM2076"/>
      <c r="AN2076"/>
      <c r="AO2076"/>
      <c r="AP2076"/>
      <c r="BC2076" s="451"/>
    </row>
    <row r="2077" spans="1:55" hidden="1" x14ac:dyDescent="0.2">
      <c r="A2077" s="3"/>
      <c r="B2077" s="3"/>
      <c r="C2077" s="393"/>
      <c r="D2077" s="393"/>
      <c r="E2077" s="393"/>
      <c r="F2077" s="393"/>
      <c r="G2077" s="393"/>
      <c r="H2077" s="393"/>
      <c r="I2077" s="393"/>
      <c r="J2077" s="3"/>
      <c r="K2077" s="3"/>
      <c r="L2077" s="3"/>
      <c r="M2077" s="3"/>
      <c r="N2077" s="3"/>
      <c r="O2077" s="393"/>
      <c r="P2077" s="393"/>
      <c r="Q2077" s="3"/>
      <c r="R2077" s="3"/>
      <c r="S2077" s="3"/>
      <c r="T2077" s="3"/>
      <c r="U2077" s="3"/>
      <c r="V2077" s="3"/>
      <c r="W2077"/>
      <c r="X2077"/>
      <c r="Y2077" s="451"/>
      <c r="Z2077" s="393"/>
      <c r="AA2077" s="3"/>
      <c r="AB2077" s="3"/>
      <c r="AC2077" s="3"/>
      <c r="AD2077" s="3"/>
      <c r="AE2077" s="3"/>
      <c r="AF2077"/>
      <c r="AG2077"/>
      <c r="AH2077"/>
      <c r="AI2077"/>
      <c r="AJ2077"/>
      <c r="AK2077"/>
      <c r="AL2077"/>
      <c r="AM2077"/>
      <c r="AN2077"/>
      <c r="AO2077"/>
      <c r="AP2077"/>
      <c r="BC2077" s="451"/>
    </row>
    <row r="2078" spans="1:55" hidden="1" x14ac:dyDescent="0.2">
      <c r="A2078" s="3"/>
      <c r="B2078" s="3"/>
      <c r="C2078" s="393"/>
      <c r="D2078" s="393"/>
      <c r="E2078" s="393"/>
      <c r="F2078" s="393"/>
      <c r="G2078" s="393"/>
      <c r="H2078" s="393"/>
      <c r="I2078" s="393"/>
      <c r="J2078" s="3"/>
      <c r="K2078" s="3"/>
      <c r="L2078" s="3"/>
      <c r="M2078" s="3"/>
      <c r="N2078" s="3"/>
      <c r="O2078" s="393"/>
      <c r="P2078" s="393"/>
      <c r="Q2078" s="3"/>
      <c r="R2078" s="3"/>
      <c r="S2078" s="3"/>
      <c r="T2078" s="3"/>
      <c r="U2078" s="3"/>
      <c r="V2078" s="3"/>
      <c r="W2078"/>
      <c r="X2078"/>
      <c r="Y2078" s="451"/>
      <c r="Z2078" s="393"/>
      <c r="AA2078" s="3"/>
      <c r="AB2078" s="3"/>
      <c r="AC2078" s="3"/>
      <c r="AD2078" s="3"/>
      <c r="AE2078" s="3"/>
      <c r="AF2078"/>
      <c r="AG2078"/>
      <c r="AH2078"/>
      <c r="AI2078"/>
      <c r="AJ2078"/>
      <c r="AK2078"/>
      <c r="AL2078"/>
      <c r="AM2078"/>
      <c r="AN2078"/>
      <c r="AO2078"/>
      <c r="AP2078"/>
      <c r="BC2078" s="451"/>
    </row>
    <row r="2079" spans="1:55" hidden="1" x14ac:dyDescent="0.2">
      <c r="A2079" s="3"/>
      <c r="B2079" s="3"/>
      <c r="C2079" s="393"/>
      <c r="D2079" s="393"/>
      <c r="E2079" s="393"/>
      <c r="F2079" s="393"/>
      <c r="G2079" s="393"/>
      <c r="H2079" s="393"/>
      <c r="I2079" s="393"/>
      <c r="J2079" s="3"/>
      <c r="K2079" s="3"/>
      <c r="L2079" s="3"/>
      <c r="M2079" s="3"/>
      <c r="N2079" s="3"/>
      <c r="O2079" s="393"/>
      <c r="P2079" s="393"/>
      <c r="Q2079" s="3"/>
      <c r="R2079" s="3"/>
      <c r="S2079" s="3"/>
      <c r="T2079" s="3"/>
      <c r="U2079" s="3"/>
      <c r="V2079" s="3"/>
      <c r="W2079"/>
      <c r="X2079"/>
      <c r="Y2079" s="451"/>
      <c r="Z2079" s="393"/>
      <c r="AA2079" s="3"/>
      <c r="AB2079" s="3"/>
      <c r="AC2079" s="3"/>
      <c r="AD2079" s="3"/>
      <c r="AE2079" s="3"/>
      <c r="AF2079"/>
      <c r="AG2079"/>
      <c r="AH2079"/>
      <c r="AI2079"/>
      <c r="AJ2079"/>
      <c r="AK2079"/>
      <c r="AL2079"/>
      <c r="AM2079"/>
      <c r="AN2079"/>
      <c r="AO2079"/>
      <c r="AP2079"/>
      <c r="BC2079" s="451"/>
    </row>
    <row r="2080" spans="1:55" hidden="1" x14ac:dyDescent="0.2">
      <c r="A2080" s="3"/>
      <c r="B2080" s="3"/>
      <c r="C2080" s="393"/>
      <c r="D2080" s="393"/>
      <c r="E2080" s="393"/>
      <c r="F2080" s="393"/>
      <c r="G2080" s="393"/>
      <c r="H2080" s="393"/>
      <c r="I2080" s="393"/>
      <c r="J2080" s="3"/>
      <c r="K2080" s="3"/>
      <c r="L2080" s="3"/>
      <c r="M2080" s="3"/>
      <c r="N2080" s="3"/>
      <c r="O2080" s="393"/>
      <c r="P2080" s="393"/>
      <c r="Q2080" s="3"/>
      <c r="R2080" s="3"/>
      <c r="S2080" s="3"/>
      <c r="T2080" s="3"/>
      <c r="U2080" s="3"/>
      <c r="V2080" s="3"/>
      <c r="W2080"/>
      <c r="X2080"/>
      <c r="Y2080" s="451"/>
      <c r="Z2080" s="393"/>
      <c r="AA2080" s="3"/>
      <c r="AB2080" s="3"/>
      <c r="AC2080" s="3"/>
      <c r="AD2080" s="3"/>
      <c r="AE2080" s="3"/>
      <c r="AF2080"/>
      <c r="AG2080"/>
      <c r="AH2080"/>
      <c r="AI2080"/>
      <c r="AJ2080"/>
      <c r="AK2080"/>
      <c r="AL2080"/>
      <c r="AM2080"/>
      <c r="AN2080"/>
      <c r="AO2080"/>
      <c r="AP2080"/>
      <c r="BC2080" s="451"/>
    </row>
    <row r="2081" spans="1:55" hidden="1" x14ac:dyDescent="0.2">
      <c r="A2081" s="3"/>
      <c r="B2081" s="3"/>
      <c r="C2081" s="393"/>
      <c r="D2081" s="393"/>
      <c r="E2081" s="393"/>
      <c r="F2081" s="393"/>
      <c r="G2081" s="393"/>
      <c r="H2081" s="393"/>
      <c r="I2081" s="393"/>
      <c r="J2081" s="3"/>
      <c r="K2081" s="3"/>
      <c r="L2081" s="3"/>
      <c r="M2081" s="3"/>
      <c r="N2081" s="3"/>
      <c r="O2081" s="393"/>
      <c r="P2081" s="393"/>
      <c r="Q2081" s="3"/>
      <c r="R2081" s="3"/>
      <c r="S2081" s="3"/>
      <c r="T2081" s="3"/>
      <c r="U2081" s="3"/>
      <c r="V2081" s="3"/>
      <c r="W2081"/>
      <c r="X2081"/>
      <c r="Y2081" s="451"/>
      <c r="Z2081" s="393"/>
      <c r="AA2081" s="3"/>
      <c r="AB2081" s="3"/>
      <c r="AC2081" s="3"/>
      <c r="AD2081" s="3"/>
      <c r="AE2081" s="3"/>
      <c r="AF2081"/>
      <c r="AG2081"/>
      <c r="AH2081"/>
      <c r="AI2081"/>
      <c r="AJ2081"/>
      <c r="AK2081"/>
      <c r="AL2081"/>
      <c r="AM2081"/>
      <c r="AN2081"/>
      <c r="AO2081"/>
      <c r="AP2081"/>
      <c r="BC2081" s="451"/>
    </row>
    <row r="2082" spans="1:55" hidden="1" x14ac:dyDescent="0.2">
      <c r="A2082" s="3"/>
      <c r="B2082" s="3"/>
      <c r="C2082" s="393"/>
      <c r="D2082" s="393"/>
      <c r="E2082" s="393"/>
      <c r="F2082" s="393"/>
      <c r="G2082" s="393"/>
      <c r="H2082" s="393"/>
      <c r="I2082" s="393"/>
      <c r="J2082" s="3"/>
      <c r="K2082" s="3"/>
      <c r="L2082" s="3"/>
      <c r="M2082" s="3"/>
      <c r="N2082" s="3"/>
      <c r="O2082" s="393"/>
      <c r="P2082" s="393"/>
      <c r="Q2082" s="3"/>
      <c r="R2082" s="3"/>
      <c r="S2082" s="3"/>
      <c r="T2082" s="3"/>
      <c r="U2082" s="3"/>
      <c r="V2082" s="3"/>
      <c r="W2082"/>
      <c r="X2082"/>
      <c r="Y2082" s="451"/>
      <c r="Z2082" s="393"/>
      <c r="AA2082" s="3"/>
      <c r="AB2082" s="3"/>
      <c r="AC2082" s="3"/>
      <c r="AD2082" s="3"/>
      <c r="AE2082" s="3"/>
      <c r="AF2082"/>
      <c r="AG2082"/>
      <c r="AH2082"/>
      <c r="AI2082"/>
      <c r="AJ2082"/>
      <c r="AK2082"/>
      <c r="AL2082"/>
      <c r="AM2082"/>
      <c r="AN2082"/>
      <c r="AO2082"/>
      <c r="AP2082"/>
      <c r="BC2082" s="451"/>
    </row>
    <row r="2083" spans="1:55" hidden="1" x14ac:dyDescent="0.2">
      <c r="A2083" s="3"/>
      <c r="B2083" s="3"/>
      <c r="C2083" s="393"/>
      <c r="D2083" s="393"/>
      <c r="E2083" s="393"/>
      <c r="F2083" s="393"/>
      <c r="G2083" s="393"/>
      <c r="H2083" s="393"/>
      <c r="I2083" s="393"/>
      <c r="J2083" s="3"/>
      <c r="K2083" s="3"/>
      <c r="L2083" s="3"/>
      <c r="M2083" s="3"/>
      <c r="N2083" s="3"/>
      <c r="O2083" s="393"/>
      <c r="P2083" s="393"/>
      <c r="Q2083" s="3"/>
      <c r="R2083" s="3"/>
      <c r="S2083" s="3"/>
      <c r="T2083" s="3"/>
      <c r="U2083" s="3"/>
      <c r="V2083" s="3"/>
      <c r="W2083"/>
      <c r="X2083"/>
      <c r="Y2083" s="451"/>
      <c r="Z2083" s="393"/>
      <c r="AA2083" s="3"/>
      <c r="AB2083" s="3"/>
      <c r="AC2083" s="3"/>
      <c r="AD2083" s="3"/>
      <c r="AE2083" s="3"/>
      <c r="AF2083"/>
      <c r="AG2083"/>
      <c r="AH2083"/>
      <c r="AI2083"/>
      <c r="AJ2083"/>
      <c r="AK2083"/>
      <c r="AL2083"/>
      <c r="AM2083"/>
      <c r="AN2083"/>
      <c r="AO2083"/>
      <c r="AP2083"/>
      <c r="BC2083" s="451"/>
    </row>
    <row r="2084" spans="1:55" hidden="1" x14ac:dyDescent="0.2">
      <c r="A2084" s="3"/>
      <c r="B2084" s="3"/>
      <c r="C2084" s="393"/>
      <c r="D2084" s="393"/>
      <c r="E2084" s="393"/>
      <c r="F2084" s="393"/>
      <c r="G2084" s="393"/>
      <c r="H2084" s="393"/>
      <c r="I2084" s="393"/>
      <c r="J2084" s="3"/>
      <c r="K2084" s="3"/>
      <c r="L2084" s="3"/>
      <c r="M2084" s="3"/>
      <c r="N2084" s="3"/>
      <c r="O2084" s="393"/>
      <c r="P2084" s="393"/>
      <c r="Q2084" s="3"/>
      <c r="R2084" s="3"/>
      <c r="S2084" s="3"/>
      <c r="T2084" s="3"/>
      <c r="U2084" s="3"/>
      <c r="V2084" s="3"/>
      <c r="W2084"/>
      <c r="X2084"/>
      <c r="Y2084" s="451"/>
      <c r="Z2084" s="393"/>
      <c r="AA2084" s="3"/>
      <c r="AB2084" s="3"/>
      <c r="AC2084" s="3"/>
      <c r="AD2084" s="3"/>
      <c r="AE2084" s="3"/>
      <c r="AF2084"/>
      <c r="AG2084"/>
      <c r="AH2084"/>
      <c r="AI2084"/>
      <c r="AJ2084"/>
      <c r="AK2084"/>
      <c r="AL2084"/>
      <c r="AM2084"/>
      <c r="AN2084"/>
      <c r="AO2084"/>
      <c r="AP2084"/>
      <c r="BC2084" s="451"/>
    </row>
    <row r="2085" spans="1:55" hidden="1" x14ac:dyDescent="0.2">
      <c r="A2085" s="3"/>
      <c r="B2085" s="3"/>
      <c r="C2085" s="393"/>
      <c r="D2085" s="393"/>
      <c r="E2085" s="393"/>
      <c r="F2085" s="393"/>
      <c r="G2085" s="393"/>
      <c r="H2085" s="393"/>
      <c r="I2085" s="393"/>
      <c r="J2085" s="3"/>
      <c r="K2085" s="3"/>
      <c r="L2085" s="3"/>
      <c r="M2085" s="3"/>
      <c r="N2085" s="3"/>
      <c r="O2085" s="393"/>
      <c r="P2085" s="393"/>
      <c r="Q2085" s="3"/>
      <c r="R2085" s="3"/>
      <c r="S2085" s="3"/>
      <c r="T2085" s="3"/>
      <c r="U2085" s="3"/>
      <c r="V2085" s="3"/>
      <c r="W2085"/>
      <c r="X2085"/>
      <c r="Y2085" s="451"/>
      <c r="Z2085" s="393"/>
      <c r="AA2085" s="3"/>
      <c r="AB2085" s="3"/>
      <c r="AC2085" s="3"/>
      <c r="AD2085" s="3"/>
      <c r="AE2085" s="3"/>
      <c r="AF2085"/>
      <c r="AG2085"/>
      <c r="AH2085"/>
      <c r="AI2085"/>
      <c r="AJ2085"/>
      <c r="AK2085"/>
      <c r="AL2085"/>
      <c r="AM2085"/>
      <c r="AN2085"/>
      <c r="AO2085"/>
      <c r="AP2085"/>
      <c r="BC2085" s="451"/>
    </row>
    <row r="2086" spans="1:55" hidden="1" x14ac:dyDescent="0.2">
      <c r="A2086" s="3"/>
      <c r="B2086" s="3"/>
      <c r="C2086" s="393"/>
      <c r="D2086" s="393"/>
      <c r="E2086" s="393"/>
      <c r="F2086" s="393"/>
      <c r="G2086" s="393"/>
      <c r="H2086" s="393"/>
      <c r="I2086" s="393"/>
      <c r="J2086" s="3"/>
      <c r="K2086" s="3"/>
      <c r="L2086" s="3"/>
      <c r="M2086" s="3"/>
      <c r="N2086" s="3"/>
      <c r="O2086" s="393"/>
      <c r="P2086" s="393"/>
      <c r="Q2086" s="3"/>
      <c r="R2086" s="3"/>
      <c r="S2086" s="3"/>
      <c r="T2086" s="3"/>
      <c r="U2086" s="3"/>
      <c r="V2086" s="3"/>
      <c r="W2086"/>
      <c r="X2086"/>
      <c r="Y2086" s="451"/>
      <c r="Z2086" s="393"/>
      <c r="AA2086" s="3"/>
      <c r="AB2086" s="3"/>
      <c r="AC2086" s="3"/>
      <c r="AD2086" s="3"/>
      <c r="AE2086" s="3"/>
      <c r="AF2086"/>
      <c r="AG2086"/>
      <c r="AH2086"/>
      <c r="AI2086"/>
      <c r="AJ2086"/>
      <c r="AK2086"/>
      <c r="AL2086"/>
      <c r="AM2086"/>
      <c r="AN2086"/>
      <c r="AO2086"/>
      <c r="AP2086"/>
      <c r="BC2086" s="451"/>
    </row>
    <row r="2087" spans="1:55" hidden="1" x14ac:dyDescent="0.2">
      <c r="A2087" s="3"/>
      <c r="B2087" s="3"/>
      <c r="C2087" s="393"/>
      <c r="D2087" s="393"/>
      <c r="E2087" s="393"/>
      <c r="F2087" s="393"/>
      <c r="G2087" s="393"/>
      <c r="H2087" s="393"/>
      <c r="I2087" s="393"/>
      <c r="J2087" s="3"/>
      <c r="K2087" s="3"/>
      <c r="L2087" s="3"/>
      <c r="M2087" s="3"/>
      <c r="N2087" s="3"/>
      <c r="O2087" s="393"/>
      <c r="P2087" s="393"/>
      <c r="Q2087" s="3"/>
      <c r="R2087" s="3"/>
      <c r="S2087" s="3"/>
      <c r="T2087" s="3"/>
      <c r="U2087" s="3"/>
      <c r="V2087" s="3"/>
      <c r="W2087"/>
      <c r="X2087"/>
      <c r="Y2087" s="451"/>
      <c r="Z2087" s="393"/>
      <c r="AA2087" s="3"/>
      <c r="AB2087" s="3"/>
      <c r="AC2087" s="3"/>
      <c r="AD2087" s="3"/>
      <c r="AE2087" s="3"/>
      <c r="AF2087"/>
      <c r="AG2087"/>
      <c r="AH2087"/>
      <c r="AI2087"/>
      <c r="AJ2087"/>
      <c r="AK2087"/>
      <c r="AL2087"/>
      <c r="AM2087"/>
      <c r="AN2087"/>
      <c r="AO2087"/>
      <c r="AP2087"/>
      <c r="BC2087" s="451"/>
    </row>
    <row r="2088" spans="1:55" hidden="1" x14ac:dyDescent="0.2">
      <c r="A2088" s="3"/>
      <c r="B2088" s="3"/>
      <c r="C2088" s="393"/>
      <c r="D2088" s="393"/>
      <c r="E2088" s="393"/>
      <c r="F2088" s="393"/>
      <c r="G2088" s="393"/>
      <c r="H2088" s="393"/>
      <c r="I2088" s="393"/>
      <c r="J2088" s="3"/>
      <c r="K2088" s="3"/>
      <c r="L2088" s="3"/>
      <c r="M2088" s="3"/>
      <c r="N2088" s="3"/>
      <c r="O2088" s="393"/>
      <c r="P2088" s="393"/>
      <c r="Q2088" s="3"/>
      <c r="R2088" s="3"/>
      <c r="S2088" s="3"/>
      <c r="T2088" s="3"/>
      <c r="U2088" s="3"/>
      <c r="V2088" s="3"/>
      <c r="W2088"/>
      <c r="X2088"/>
      <c r="Y2088" s="451"/>
      <c r="Z2088" s="393"/>
      <c r="AA2088" s="3"/>
      <c r="AB2088" s="3"/>
      <c r="AC2088" s="3"/>
      <c r="AD2088" s="3"/>
      <c r="AE2088" s="3"/>
      <c r="AF2088"/>
      <c r="AG2088"/>
      <c r="AH2088"/>
      <c r="AI2088"/>
      <c r="AJ2088"/>
      <c r="AK2088"/>
      <c r="AL2088"/>
      <c r="AM2088"/>
      <c r="AN2088"/>
      <c r="AO2088"/>
      <c r="AP2088"/>
      <c r="BC2088" s="451"/>
    </row>
    <row r="2089" spans="1:55" hidden="1" x14ac:dyDescent="0.2">
      <c r="A2089" s="3"/>
      <c r="B2089" s="3"/>
      <c r="C2089" s="393"/>
      <c r="D2089" s="393"/>
      <c r="E2089" s="393"/>
      <c r="F2089" s="393"/>
      <c r="G2089" s="393"/>
      <c r="H2089" s="393"/>
      <c r="I2089" s="393"/>
      <c r="J2089" s="3"/>
      <c r="K2089" s="3"/>
      <c r="L2089" s="3"/>
      <c r="M2089" s="3"/>
      <c r="N2089" s="3"/>
      <c r="O2089" s="393"/>
      <c r="P2089" s="393"/>
      <c r="Q2089" s="3"/>
      <c r="R2089" s="3"/>
      <c r="S2089" s="3"/>
      <c r="T2089" s="3"/>
      <c r="U2089" s="3"/>
      <c r="V2089" s="3"/>
      <c r="W2089"/>
      <c r="X2089"/>
      <c r="Y2089" s="451"/>
      <c r="Z2089" s="393"/>
      <c r="AA2089" s="3"/>
      <c r="AB2089" s="3"/>
      <c r="AC2089" s="3"/>
      <c r="AD2089" s="3"/>
      <c r="AE2089" s="3"/>
      <c r="AF2089"/>
      <c r="AG2089"/>
      <c r="AH2089"/>
      <c r="AI2089"/>
      <c r="AJ2089"/>
      <c r="AK2089"/>
      <c r="AL2089"/>
      <c r="AM2089"/>
      <c r="AN2089"/>
      <c r="AO2089"/>
      <c r="AP2089"/>
      <c r="BC2089" s="451"/>
    </row>
    <row r="2090" spans="1:55" hidden="1" x14ac:dyDescent="0.2">
      <c r="A2090" s="3"/>
      <c r="B2090" s="3"/>
      <c r="C2090" s="393"/>
      <c r="D2090" s="393"/>
      <c r="E2090" s="393"/>
      <c r="F2090" s="393"/>
      <c r="G2090" s="393"/>
      <c r="H2090" s="393"/>
      <c r="I2090" s="393"/>
      <c r="J2090" s="3"/>
      <c r="K2090" s="3"/>
      <c r="L2090" s="3"/>
      <c r="M2090" s="3"/>
      <c r="N2090" s="3"/>
      <c r="O2090" s="393"/>
      <c r="P2090" s="393"/>
      <c r="Q2090" s="3"/>
      <c r="R2090" s="3"/>
      <c r="S2090" s="3"/>
      <c r="T2090" s="3"/>
      <c r="U2090" s="3"/>
      <c r="V2090" s="3"/>
      <c r="W2090"/>
      <c r="X2090"/>
      <c r="Y2090" s="451"/>
      <c r="Z2090" s="393"/>
      <c r="AA2090" s="3"/>
      <c r="AB2090" s="3"/>
      <c r="AC2090" s="3"/>
      <c r="AD2090" s="3"/>
      <c r="AE2090" s="3"/>
      <c r="AF2090"/>
      <c r="AG2090"/>
      <c r="AH2090"/>
      <c r="AI2090"/>
      <c r="AJ2090"/>
      <c r="AK2090"/>
      <c r="AL2090"/>
      <c r="AM2090"/>
      <c r="AN2090"/>
      <c r="AO2090"/>
      <c r="AP2090"/>
      <c r="BC2090" s="451"/>
    </row>
    <row r="2091" spans="1:55" hidden="1" x14ac:dyDescent="0.2">
      <c r="A2091" s="3"/>
      <c r="B2091" s="3"/>
      <c r="C2091" s="393"/>
      <c r="D2091" s="393"/>
      <c r="E2091" s="393"/>
      <c r="F2091" s="393"/>
      <c r="G2091" s="393"/>
      <c r="H2091" s="393"/>
      <c r="I2091" s="393"/>
      <c r="J2091" s="3"/>
      <c r="K2091" s="3"/>
      <c r="L2091" s="3"/>
      <c r="M2091" s="3"/>
      <c r="N2091" s="3"/>
      <c r="O2091" s="393"/>
      <c r="P2091" s="393"/>
      <c r="Q2091" s="3"/>
      <c r="R2091" s="3"/>
      <c r="S2091" s="3"/>
      <c r="T2091" s="3"/>
      <c r="U2091" s="3"/>
      <c r="V2091" s="3"/>
      <c r="W2091"/>
      <c r="X2091"/>
      <c r="Y2091" s="451"/>
      <c r="Z2091" s="393"/>
      <c r="AA2091" s="3"/>
      <c r="AB2091" s="3"/>
      <c r="AC2091" s="3"/>
      <c r="AD2091" s="3"/>
      <c r="AE2091" s="3"/>
      <c r="AF2091"/>
      <c r="AG2091"/>
      <c r="AH2091"/>
      <c r="AI2091"/>
      <c r="AJ2091"/>
      <c r="AK2091"/>
      <c r="AL2091"/>
      <c r="AM2091"/>
      <c r="AN2091"/>
      <c r="AO2091"/>
      <c r="AP2091"/>
      <c r="BC2091" s="451"/>
    </row>
    <row r="2092" spans="1:55" hidden="1" x14ac:dyDescent="0.2">
      <c r="A2092" s="3"/>
      <c r="B2092" s="3"/>
      <c r="C2092" s="393"/>
      <c r="D2092" s="393"/>
      <c r="E2092" s="393"/>
      <c r="F2092" s="393"/>
      <c r="G2092" s="393"/>
      <c r="H2092" s="393"/>
      <c r="I2092" s="393"/>
      <c r="J2092" s="3"/>
      <c r="K2092" s="3"/>
      <c r="L2092" s="3"/>
      <c r="M2092" s="3"/>
      <c r="N2092" s="3"/>
      <c r="O2092" s="393"/>
      <c r="P2092" s="393"/>
      <c r="Q2092" s="3"/>
      <c r="R2092" s="3"/>
      <c r="S2092" s="3"/>
      <c r="T2092" s="3"/>
      <c r="U2092" s="3"/>
      <c r="V2092" s="3"/>
      <c r="W2092"/>
      <c r="X2092"/>
      <c r="Y2092" s="451"/>
      <c r="Z2092" s="393"/>
      <c r="AA2092" s="3"/>
      <c r="AB2092" s="3"/>
      <c r="AC2092" s="3"/>
      <c r="AD2092" s="3"/>
      <c r="AE2092" s="3"/>
      <c r="AF2092"/>
      <c r="AG2092"/>
      <c r="AH2092"/>
      <c r="AI2092"/>
      <c r="AJ2092"/>
      <c r="AK2092"/>
      <c r="AL2092"/>
      <c r="AM2092"/>
      <c r="AN2092"/>
      <c r="AO2092"/>
      <c r="AP2092"/>
      <c r="BC2092" s="451"/>
    </row>
    <row r="2093" spans="1:55" hidden="1" x14ac:dyDescent="0.2">
      <c r="A2093" s="3"/>
      <c r="B2093" s="3"/>
      <c r="C2093" s="393"/>
      <c r="D2093" s="393"/>
      <c r="E2093" s="393"/>
      <c r="F2093" s="393"/>
      <c r="G2093" s="393"/>
      <c r="H2093" s="393"/>
      <c r="I2093" s="393"/>
      <c r="J2093" s="3"/>
      <c r="K2093" s="3"/>
      <c r="L2093" s="3"/>
      <c r="M2093" s="3"/>
      <c r="N2093" s="3"/>
      <c r="O2093" s="393"/>
      <c r="P2093" s="393"/>
      <c r="Q2093" s="3"/>
      <c r="R2093" s="3"/>
      <c r="S2093" s="3"/>
      <c r="T2093" s="3"/>
      <c r="U2093" s="3"/>
      <c r="V2093" s="3"/>
      <c r="W2093"/>
      <c r="X2093"/>
      <c r="Y2093" s="451"/>
      <c r="Z2093" s="393"/>
      <c r="AA2093" s="3"/>
      <c r="AB2093" s="3"/>
      <c r="AC2093" s="3"/>
      <c r="AD2093" s="3"/>
      <c r="AE2093" s="3"/>
      <c r="AF2093"/>
      <c r="AG2093"/>
      <c r="AH2093"/>
      <c r="AI2093"/>
      <c r="AJ2093"/>
      <c r="AK2093"/>
      <c r="AL2093"/>
      <c r="AM2093"/>
      <c r="AN2093"/>
      <c r="AO2093"/>
      <c r="AP2093"/>
      <c r="BC2093" s="451"/>
    </row>
    <row r="2094" spans="1:55" hidden="1" x14ac:dyDescent="0.2">
      <c r="A2094" s="3"/>
      <c r="B2094" s="3"/>
      <c r="C2094" s="393"/>
      <c r="D2094" s="393"/>
      <c r="E2094" s="393"/>
      <c r="F2094" s="393"/>
      <c r="G2094" s="393"/>
      <c r="H2094" s="393"/>
      <c r="I2094" s="393"/>
      <c r="J2094" s="3"/>
      <c r="K2094" s="3"/>
      <c r="L2094" s="3"/>
      <c r="M2094" s="3"/>
      <c r="N2094" s="3"/>
      <c r="O2094" s="393"/>
      <c r="P2094" s="393"/>
      <c r="Q2094" s="3"/>
      <c r="R2094" s="3"/>
      <c r="S2094" s="3"/>
      <c r="T2094" s="3"/>
      <c r="U2094" s="3"/>
      <c r="V2094" s="3"/>
      <c r="W2094"/>
      <c r="X2094"/>
      <c r="Y2094" s="451"/>
      <c r="Z2094" s="393"/>
      <c r="AA2094" s="3"/>
      <c r="AB2094" s="3"/>
      <c r="AC2094" s="3"/>
      <c r="AD2094" s="3"/>
      <c r="AE2094" s="3"/>
      <c r="AF2094"/>
      <c r="AG2094"/>
      <c r="AH2094"/>
      <c r="AI2094"/>
      <c r="AJ2094"/>
      <c r="AK2094"/>
      <c r="AL2094"/>
      <c r="AM2094"/>
      <c r="AN2094"/>
      <c r="AO2094"/>
      <c r="AP2094"/>
      <c r="BC2094" s="451"/>
    </row>
    <row r="2095" spans="1:55" hidden="1" x14ac:dyDescent="0.2">
      <c r="A2095" s="3"/>
      <c r="B2095" s="3"/>
      <c r="C2095" s="393"/>
      <c r="D2095" s="393"/>
      <c r="E2095" s="393"/>
      <c r="F2095" s="393"/>
      <c r="G2095" s="393"/>
      <c r="H2095" s="393"/>
      <c r="I2095" s="393"/>
      <c r="J2095" s="3"/>
      <c r="K2095" s="3"/>
      <c r="L2095" s="3"/>
      <c r="M2095" s="3"/>
      <c r="N2095" s="3"/>
      <c r="O2095" s="393"/>
      <c r="P2095" s="393"/>
      <c r="Q2095" s="3"/>
      <c r="R2095" s="3"/>
      <c r="S2095" s="3"/>
      <c r="T2095" s="3"/>
      <c r="U2095" s="3"/>
      <c r="V2095" s="3"/>
      <c r="W2095"/>
      <c r="X2095"/>
      <c r="Y2095" s="451"/>
      <c r="Z2095" s="393"/>
      <c r="AA2095" s="3"/>
      <c r="AB2095" s="3"/>
      <c r="AC2095" s="3"/>
      <c r="AD2095" s="3"/>
      <c r="AE2095" s="3"/>
      <c r="AF2095"/>
      <c r="AG2095"/>
      <c r="AH2095"/>
      <c r="AI2095"/>
      <c r="AJ2095"/>
      <c r="AK2095"/>
      <c r="AL2095"/>
      <c r="AM2095"/>
      <c r="AN2095"/>
      <c r="AO2095"/>
      <c r="AP2095"/>
      <c r="BC2095" s="451"/>
    </row>
    <row r="2096" spans="1:55" hidden="1" x14ac:dyDescent="0.2">
      <c r="A2096" s="3"/>
      <c r="B2096" s="3"/>
      <c r="C2096" s="393"/>
      <c r="D2096" s="393"/>
      <c r="E2096" s="393"/>
      <c r="F2096" s="393"/>
      <c r="G2096" s="393"/>
      <c r="H2096" s="393"/>
      <c r="I2096" s="393"/>
      <c r="J2096" s="3"/>
      <c r="K2096" s="3"/>
      <c r="L2096" s="3"/>
      <c r="M2096" s="3"/>
      <c r="N2096" s="3"/>
      <c r="O2096" s="393"/>
      <c r="P2096" s="393"/>
      <c r="Q2096" s="3"/>
      <c r="R2096" s="3"/>
      <c r="S2096" s="3"/>
      <c r="T2096" s="3"/>
      <c r="U2096" s="3"/>
      <c r="V2096" s="3"/>
      <c r="W2096"/>
      <c r="X2096"/>
      <c r="Y2096" s="451"/>
      <c r="Z2096" s="393"/>
      <c r="AA2096" s="3"/>
      <c r="AB2096" s="3"/>
      <c r="AC2096" s="3"/>
      <c r="AD2096" s="3"/>
      <c r="AE2096" s="3"/>
      <c r="AF2096"/>
      <c r="AG2096"/>
      <c r="AH2096"/>
      <c r="AI2096"/>
      <c r="AJ2096"/>
      <c r="AK2096"/>
      <c r="AL2096"/>
      <c r="AM2096"/>
      <c r="AN2096"/>
      <c r="AO2096"/>
      <c r="AP2096"/>
      <c r="BC2096" s="451"/>
    </row>
    <row r="2097" spans="1:55" hidden="1" x14ac:dyDescent="0.2">
      <c r="A2097" s="3"/>
      <c r="B2097" s="3"/>
      <c r="C2097" s="393"/>
      <c r="D2097" s="393"/>
      <c r="E2097" s="393"/>
      <c r="F2097" s="393"/>
      <c r="G2097" s="393"/>
      <c r="H2097" s="393"/>
      <c r="I2097" s="393"/>
      <c r="J2097" s="3"/>
      <c r="K2097" s="3"/>
      <c r="L2097" s="3"/>
      <c r="M2097" s="3"/>
      <c r="N2097" s="3"/>
      <c r="O2097" s="393"/>
      <c r="P2097" s="393"/>
      <c r="Q2097" s="3"/>
      <c r="R2097" s="3"/>
      <c r="S2097" s="3"/>
      <c r="T2097" s="3"/>
      <c r="U2097" s="3"/>
      <c r="V2097" s="3"/>
      <c r="W2097"/>
      <c r="X2097"/>
      <c r="Y2097" s="451"/>
      <c r="Z2097" s="393"/>
      <c r="AA2097" s="3"/>
      <c r="AB2097" s="3"/>
      <c r="AC2097" s="3"/>
      <c r="AD2097" s="3"/>
      <c r="AE2097" s="3"/>
      <c r="AF2097"/>
      <c r="AG2097"/>
      <c r="AH2097"/>
      <c r="AI2097"/>
      <c r="AJ2097"/>
      <c r="AK2097"/>
      <c r="AL2097"/>
      <c r="AM2097"/>
      <c r="AN2097"/>
      <c r="AO2097"/>
      <c r="AP2097"/>
      <c r="BC2097" s="451"/>
    </row>
    <row r="2098" spans="1:55" hidden="1" x14ac:dyDescent="0.2">
      <c r="A2098" s="3"/>
      <c r="B2098" s="3"/>
      <c r="C2098" s="393"/>
      <c r="D2098" s="393"/>
      <c r="E2098" s="393"/>
      <c r="F2098" s="393"/>
      <c r="G2098" s="393"/>
      <c r="H2098" s="393"/>
      <c r="I2098" s="393"/>
      <c r="J2098" s="3"/>
      <c r="K2098" s="3"/>
      <c r="L2098" s="3"/>
      <c r="M2098" s="3"/>
      <c r="N2098" s="3"/>
      <c r="O2098" s="393"/>
      <c r="P2098" s="393"/>
      <c r="Q2098" s="3"/>
      <c r="R2098" s="3"/>
      <c r="S2098" s="3"/>
      <c r="T2098" s="3"/>
      <c r="U2098" s="3"/>
      <c r="V2098" s="3"/>
      <c r="W2098"/>
      <c r="X2098"/>
      <c r="Y2098" s="451"/>
      <c r="Z2098" s="393"/>
      <c r="AA2098" s="3"/>
      <c r="AB2098" s="3"/>
      <c r="AC2098" s="3"/>
      <c r="AD2098" s="3"/>
      <c r="AE2098" s="3"/>
      <c r="AF2098"/>
      <c r="AG2098"/>
      <c r="AH2098"/>
      <c r="AI2098"/>
      <c r="AJ2098"/>
      <c r="AK2098"/>
      <c r="AL2098"/>
      <c r="AM2098"/>
      <c r="AN2098"/>
      <c r="AO2098"/>
      <c r="AP2098"/>
      <c r="BC2098" s="451"/>
    </row>
    <row r="2099" spans="1:55" hidden="1" x14ac:dyDescent="0.2">
      <c r="A2099" s="3"/>
      <c r="B2099" s="3"/>
      <c r="C2099" s="393"/>
      <c r="D2099" s="393"/>
      <c r="E2099" s="393"/>
      <c r="F2099" s="393"/>
      <c r="G2099" s="393"/>
      <c r="H2099" s="393"/>
      <c r="I2099" s="393"/>
      <c r="J2099" s="3"/>
      <c r="K2099" s="3"/>
      <c r="L2099" s="3"/>
      <c r="M2099" s="3"/>
      <c r="N2099" s="3"/>
      <c r="O2099" s="393"/>
      <c r="P2099" s="393"/>
      <c r="Q2099" s="3"/>
      <c r="R2099" s="3"/>
      <c r="S2099" s="3"/>
      <c r="T2099" s="3"/>
      <c r="U2099" s="3"/>
      <c r="V2099" s="3"/>
      <c r="W2099"/>
      <c r="X2099"/>
      <c r="Y2099" s="451"/>
      <c r="Z2099" s="393"/>
      <c r="AA2099" s="3"/>
      <c r="AB2099" s="3"/>
      <c r="AC2099" s="3"/>
      <c r="AD2099" s="3"/>
      <c r="AE2099" s="3"/>
      <c r="AF2099"/>
      <c r="AG2099"/>
      <c r="AH2099"/>
      <c r="AI2099"/>
      <c r="AJ2099"/>
      <c r="AK2099"/>
      <c r="AL2099"/>
      <c r="AM2099"/>
      <c r="AN2099"/>
      <c r="AO2099"/>
      <c r="AP2099"/>
      <c r="BC2099" s="451"/>
    </row>
    <row r="2100" spans="1:55" hidden="1" x14ac:dyDescent="0.2">
      <c r="A2100" s="3"/>
      <c r="B2100" s="3"/>
      <c r="C2100" s="393"/>
      <c r="D2100" s="393"/>
      <c r="E2100" s="393"/>
      <c r="F2100" s="393"/>
      <c r="G2100" s="393"/>
      <c r="H2100" s="393"/>
      <c r="I2100" s="393"/>
      <c r="J2100" s="3"/>
      <c r="K2100" s="3"/>
      <c r="L2100" s="3"/>
      <c r="M2100" s="3"/>
      <c r="N2100" s="3"/>
      <c r="O2100" s="393"/>
      <c r="P2100" s="393"/>
      <c r="Q2100" s="3"/>
      <c r="R2100" s="3"/>
      <c r="S2100" s="3"/>
      <c r="T2100" s="3"/>
      <c r="U2100" s="3"/>
      <c r="V2100" s="3"/>
      <c r="W2100"/>
      <c r="X2100"/>
      <c r="Y2100" s="451"/>
      <c r="Z2100" s="393"/>
      <c r="AA2100" s="3"/>
      <c r="AB2100" s="3"/>
      <c r="AC2100" s="3"/>
      <c r="AD2100" s="3"/>
      <c r="AE2100" s="3"/>
      <c r="AF2100"/>
      <c r="AG2100"/>
      <c r="AH2100"/>
      <c r="AI2100"/>
      <c r="AJ2100"/>
      <c r="AK2100"/>
      <c r="AL2100"/>
      <c r="AM2100"/>
      <c r="AN2100"/>
      <c r="AO2100"/>
      <c r="AP2100"/>
      <c r="BC2100" s="451"/>
    </row>
    <row r="2101" spans="1:55" hidden="1" x14ac:dyDescent="0.2">
      <c r="A2101" s="3"/>
      <c r="B2101" s="3"/>
      <c r="C2101" s="393"/>
      <c r="D2101" s="393"/>
      <c r="E2101" s="393"/>
      <c r="F2101" s="393"/>
      <c r="G2101" s="393"/>
      <c r="H2101" s="393"/>
      <c r="I2101" s="393"/>
      <c r="J2101" s="3"/>
      <c r="K2101" s="3"/>
      <c r="L2101" s="3"/>
      <c r="M2101" s="3"/>
      <c r="N2101" s="3"/>
      <c r="O2101" s="393"/>
      <c r="P2101" s="393"/>
      <c r="Q2101" s="3"/>
      <c r="R2101" s="3"/>
      <c r="S2101" s="3"/>
      <c r="T2101" s="3"/>
      <c r="U2101" s="3"/>
      <c r="V2101" s="3"/>
      <c r="W2101"/>
      <c r="X2101"/>
      <c r="Y2101" s="451"/>
      <c r="Z2101" s="393"/>
      <c r="AA2101" s="3"/>
      <c r="AB2101" s="3"/>
      <c r="AC2101" s="3"/>
      <c r="AD2101" s="3"/>
      <c r="AE2101" s="3"/>
      <c r="AF2101"/>
      <c r="AG2101"/>
      <c r="AH2101"/>
      <c r="AI2101"/>
      <c r="AJ2101"/>
      <c r="AK2101"/>
      <c r="AL2101"/>
      <c r="AM2101"/>
      <c r="AN2101"/>
      <c r="AO2101"/>
      <c r="AP2101"/>
      <c r="BC2101" s="451"/>
    </row>
    <row r="2102" spans="1:55" hidden="1" x14ac:dyDescent="0.2">
      <c r="A2102" s="3"/>
      <c r="B2102" s="3"/>
      <c r="C2102" s="393"/>
      <c r="D2102" s="393"/>
      <c r="E2102" s="393"/>
      <c r="F2102" s="393"/>
      <c r="G2102" s="393"/>
      <c r="H2102" s="393"/>
      <c r="I2102" s="393"/>
      <c r="J2102" s="3"/>
      <c r="K2102" s="3"/>
      <c r="L2102" s="3"/>
      <c r="M2102" s="3"/>
      <c r="N2102" s="3"/>
      <c r="O2102" s="393"/>
      <c r="P2102" s="393"/>
      <c r="Q2102" s="3"/>
      <c r="R2102" s="3"/>
      <c r="S2102" s="3"/>
      <c r="T2102" s="3"/>
      <c r="U2102" s="3"/>
      <c r="V2102" s="3"/>
      <c r="W2102"/>
      <c r="X2102"/>
      <c r="Y2102" s="451"/>
      <c r="Z2102" s="393"/>
      <c r="AA2102" s="3"/>
      <c r="AB2102" s="3"/>
      <c r="AC2102" s="3"/>
      <c r="AD2102" s="3"/>
      <c r="AE2102" s="3"/>
      <c r="AF2102"/>
      <c r="AG2102"/>
      <c r="AH2102"/>
      <c r="AI2102"/>
      <c r="AJ2102"/>
      <c r="AK2102"/>
      <c r="AL2102"/>
      <c r="AM2102"/>
      <c r="AN2102"/>
      <c r="AO2102"/>
      <c r="AP2102"/>
      <c r="BC2102" s="451"/>
    </row>
    <row r="2103" spans="1:55" hidden="1" x14ac:dyDescent="0.2">
      <c r="A2103" s="3"/>
      <c r="B2103" s="3"/>
      <c r="C2103" s="393"/>
      <c r="D2103" s="393"/>
      <c r="E2103" s="393"/>
      <c r="F2103" s="393"/>
      <c r="G2103" s="393"/>
      <c r="H2103" s="393"/>
      <c r="I2103" s="393"/>
      <c r="J2103" s="3"/>
      <c r="K2103" s="3"/>
      <c r="L2103" s="3"/>
      <c r="M2103" s="3"/>
      <c r="N2103" s="3"/>
      <c r="O2103" s="393"/>
      <c r="P2103" s="393"/>
      <c r="Q2103" s="3"/>
      <c r="R2103" s="3"/>
      <c r="S2103" s="3"/>
      <c r="T2103" s="3"/>
      <c r="U2103" s="3"/>
      <c r="V2103" s="3"/>
      <c r="W2103"/>
      <c r="X2103"/>
      <c r="Y2103" s="451"/>
      <c r="Z2103" s="393"/>
      <c r="AA2103" s="3"/>
      <c r="AB2103" s="3"/>
      <c r="AC2103" s="3"/>
      <c r="AD2103" s="3"/>
      <c r="AE2103" s="3"/>
      <c r="AF2103"/>
      <c r="AG2103"/>
      <c r="AH2103"/>
      <c r="AI2103"/>
      <c r="AJ2103"/>
      <c r="AK2103"/>
      <c r="AL2103"/>
      <c r="AM2103"/>
      <c r="AN2103"/>
      <c r="AO2103"/>
      <c r="AP2103"/>
      <c r="BC2103" s="451"/>
    </row>
    <row r="2104" spans="1:55" hidden="1" x14ac:dyDescent="0.2">
      <c r="A2104" s="3"/>
      <c r="B2104" s="3"/>
      <c r="C2104" s="393"/>
      <c r="D2104" s="393"/>
      <c r="E2104" s="393"/>
      <c r="F2104" s="393"/>
      <c r="G2104" s="393"/>
      <c r="H2104" s="393"/>
      <c r="I2104" s="393"/>
      <c r="J2104" s="3"/>
      <c r="K2104" s="3"/>
      <c r="L2104" s="3"/>
      <c r="M2104" s="3"/>
      <c r="N2104" s="3"/>
      <c r="O2104" s="393"/>
      <c r="P2104" s="393"/>
      <c r="Q2104" s="3"/>
      <c r="R2104" s="3"/>
      <c r="S2104" s="3"/>
      <c r="T2104" s="3"/>
      <c r="U2104" s="3"/>
      <c r="V2104" s="3"/>
      <c r="W2104"/>
      <c r="X2104"/>
      <c r="Y2104" s="451"/>
      <c r="Z2104" s="393"/>
      <c r="AA2104" s="3"/>
      <c r="AB2104" s="3"/>
      <c r="AC2104" s="3"/>
      <c r="AD2104" s="3"/>
      <c r="AE2104" s="3"/>
      <c r="AF2104"/>
      <c r="AG2104"/>
      <c r="AH2104"/>
      <c r="AI2104"/>
      <c r="AJ2104"/>
      <c r="AK2104"/>
      <c r="AL2104"/>
      <c r="AM2104"/>
      <c r="AN2104"/>
      <c r="AO2104"/>
      <c r="AP2104"/>
      <c r="BC2104" s="451"/>
    </row>
    <row r="2105" spans="1:55" hidden="1" x14ac:dyDescent="0.2">
      <c r="A2105" s="3"/>
      <c r="B2105" s="3"/>
      <c r="C2105" s="393"/>
      <c r="D2105" s="393"/>
      <c r="E2105" s="393"/>
      <c r="F2105" s="393"/>
      <c r="G2105" s="393"/>
      <c r="H2105" s="393"/>
      <c r="I2105" s="393"/>
      <c r="J2105" s="3"/>
      <c r="K2105" s="3"/>
      <c r="L2105" s="3"/>
      <c r="M2105" s="3"/>
      <c r="N2105" s="3"/>
      <c r="O2105" s="393"/>
      <c r="P2105" s="393"/>
      <c r="Q2105" s="3"/>
      <c r="R2105" s="3"/>
      <c r="S2105" s="3"/>
      <c r="T2105" s="3"/>
      <c r="U2105" s="3"/>
      <c r="V2105" s="3"/>
      <c r="W2105"/>
      <c r="X2105"/>
      <c r="Y2105" s="451"/>
      <c r="Z2105" s="393"/>
      <c r="AA2105" s="3"/>
      <c r="AB2105" s="3"/>
      <c r="AC2105" s="3"/>
      <c r="AD2105" s="3"/>
      <c r="AE2105" s="3"/>
      <c r="AF2105"/>
      <c r="AG2105"/>
      <c r="AH2105"/>
      <c r="AI2105"/>
      <c r="AJ2105"/>
      <c r="AK2105"/>
      <c r="AL2105"/>
      <c r="AM2105"/>
      <c r="AN2105"/>
      <c r="AO2105"/>
      <c r="AP2105"/>
      <c r="BC2105" s="451"/>
    </row>
    <row r="2106" spans="1:55" hidden="1" x14ac:dyDescent="0.2">
      <c r="A2106" s="3"/>
      <c r="B2106" s="3"/>
      <c r="C2106" s="393"/>
      <c r="D2106" s="393"/>
      <c r="E2106" s="393"/>
      <c r="F2106" s="393"/>
      <c r="G2106" s="393"/>
      <c r="H2106" s="393"/>
      <c r="I2106" s="393"/>
      <c r="J2106" s="3"/>
      <c r="K2106" s="3"/>
      <c r="L2106" s="3"/>
      <c r="M2106" s="3"/>
      <c r="N2106" s="3"/>
      <c r="O2106" s="393"/>
      <c r="P2106" s="393"/>
      <c r="Q2106" s="3"/>
      <c r="R2106" s="3"/>
      <c r="S2106" s="3"/>
      <c r="T2106" s="3"/>
      <c r="U2106" s="3"/>
      <c r="V2106" s="3"/>
      <c r="W2106"/>
      <c r="X2106"/>
      <c r="Y2106" s="451"/>
      <c r="Z2106" s="393"/>
      <c r="AA2106" s="3"/>
      <c r="AB2106" s="3"/>
      <c r="AC2106" s="3"/>
      <c r="AD2106" s="3"/>
      <c r="AE2106" s="3"/>
      <c r="AF2106"/>
      <c r="AG2106"/>
      <c r="AH2106"/>
      <c r="AI2106"/>
      <c r="AJ2106"/>
      <c r="AK2106"/>
      <c r="AL2106"/>
      <c r="AM2106"/>
      <c r="AN2106"/>
      <c r="AO2106"/>
      <c r="AP2106"/>
      <c r="BC2106" s="451"/>
    </row>
    <row r="2107" spans="1:55" hidden="1" x14ac:dyDescent="0.2">
      <c r="A2107" s="3"/>
      <c r="B2107" s="3"/>
      <c r="C2107" s="393"/>
      <c r="D2107" s="393"/>
      <c r="E2107" s="393"/>
      <c r="F2107" s="393"/>
      <c r="G2107" s="393"/>
      <c r="H2107" s="393"/>
      <c r="I2107" s="393"/>
      <c r="J2107" s="3"/>
      <c r="K2107" s="3"/>
      <c r="L2107" s="3"/>
      <c r="M2107" s="3"/>
      <c r="N2107" s="3"/>
      <c r="O2107" s="393"/>
      <c r="P2107" s="393"/>
      <c r="Q2107" s="3"/>
      <c r="R2107" s="3"/>
      <c r="S2107" s="3"/>
      <c r="T2107" s="3"/>
      <c r="U2107" s="3"/>
      <c r="V2107" s="3"/>
      <c r="W2107"/>
      <c r="X2107"/>
      <c r="Y2107" s="451"/>
      <c r="Z2107" s="393"/>
      <c r="AA2107" s="3"/>
      <c r="AB2107" s="3"/>
      <c r="AC2107" s="3"/>
      <c r="AD2107" s="3"/>
      <c r="AE2107" s="3"/>
      <c r="AF2107"/>
      <c r="AG2107"/>
      <c r="AH2107"/>
      <c r="AI2107"/>
      <c r="AJ2107"/>
      <c r="AK2107"/>
      <c r="AL2107"/>
      <c r="AM2107"/>
      <c r="AN2107"/>
      <c r="AO2107"/>
      <c r="AP2107"/>
      <c r="BC2107" s="451"/>
    </row>
    <row r="2108" spans="1:55" hidden="1" x14ac:dyDescent="0.2">
      <c r="A2108" s="3"/>
      <c r="B2108" s="3"/>
      <c r="C2108" s="393"/>
      <c r="D2108" s="393"/>
      <c r="E2108" s="393"/>
      <c r="F2108" s="393"/>
      <c r="G2108" s="393"/>
      <c r="H2108" s="393"/>
      <c r="I2108" s="393"/>
      <c r="J2108" s="3"/>
      <c r="K2108" s="3"/>
      <c r="L2108" s="3"/>
      <c r="M2108" s="3"/>
      <c r="N2108" s="3"/>
      <c r="O2108" s="393"/>
      <c r="P2108" s="393"/>
      <c r="Q2108" s="3"/>
      <c r="R2108" s="3"/>
      <c r="S2108" s="3"/>
      <c r="T2108" s="3"/>
      <c r="U2108" s="3"/>
      <c r="V2108" s="3"/>
      <c r="W2108"/>
      <c r="X2108"/>
      <c r="Y2108" s="451"/>
      <c r="Z2108" s="393"/>
      <c r="AA2108" s="3"/>
      <c r="AB2108" s="3"/>
      <c r="AC2108" s="3"/>
      <c r="AD2108" s="3"/>
      <c r="AE2108" s="3"/>
      <c r="AF2108"/>
      <c r="AG2108"/>
      <c r="AH2108"/>
      <c r="AI2108"/>
      <c r="AJ2108"/>
      <c r="AK2108"/>
      <c r="AL2108"/>
      <c r="AM2108"/>
      <c r="AN2108"/>
      <c r="AO2108"/>
      <c r="AP2108"/>
      <c r="BC2108" s="451"/>
    </row>
    <row r="2109" spans="1:55" hidden="1" x14ac:dyDescent="0.2">
      <c r="A2109" s="3"/>
      <c r="B2109" s="3"/>
      <c r="C2109" s="393"/>
      <c r="D2109" s="393"/>
      <c r="E2109" s="393"/>
      <c r="F2109" s="393"/>
      <c r="G2109" s="393"/>
      <c r="H2109" s="393"/>
      <c r="I2109" s="393"/>
      <c r="J2109" s="3"/>
      <c r="K2109" s="3"/>
      <c r="L2109" s="3"/>
      <c r="M2109" s="3"/>
      <c r="N2109" s="3"/>
      <c r="O2109" s="393"/>
      <c r="P2109" s="393"/>
      <c r="Q2109" s="3"/>
      <c r="R2109" s="3"/>
      <c r="S2109" s="3"/>
      <c r="T2109" s="3"/>
      <c r="U2109" s="3"/>
      <c r="V2109" s="3"/>
      <c r="W2109"/>
      <c r="X2109"/>
      <c r="Y2109" s="451"/>
      <c r="Z2109" s="393"/>
      <c r="AA2109" s="3"/>
      <c r="AB2109" s="3"/>
      <c r="AC2109" s="3"/>
      <c r="AD2109" s="3"/>
      <c r="AE2109" s="3"/>
      <c r="AF2109"/>
      <c r="AG2109"/>
      <c r="AH2109"/>
      <c r="AI2109"/>
      <c r="AJ2109"/>
      <c r="AK2109"/>
      <c r="AL2109"/>
      <c r="AM2109"/>
      <c r="AN2109"/>
      <c r="AO2109"/>
      <c r="AP2109"/>
      <c r="BC2109" s="451"/>
    </row>
    <row r="2110" spans="1:55" hidden="1" x14ac:dyDescent="0.2">
      <c r="A2110" s="3"/>
      <c r="B2110" s="3"/>
      <c r="C2110" s="393"/>
      <c r="D2110" s="393"/>
      <c r="E2110" s="393"/>
      <c r="F2110" s="393"/>
      <c r="G2110" s="393"/>
      <c r="H2110" s="393"/>
      <c r="I2110" s="393"/>
      <c r="J2110" s="3"/>
      <c r="K2110" s="3"/>
      <c r="L2110" s="3"/>
      <c r="M2110" s="3"/>
      <c r="N2110" s="3"/>
      <c r="O2110" s="393"/>
      <c r="P2110" s="393"/>
      <c r="Q2110" s="3"/>
      <c r="R2110" s="3"/>
      <c r="S2110" s="3"/>
      <c r="T2110" s="3"/>
      <c r="U2110" s="3"/>
      <c r="V2110" s="3"/>
      <c r="W2110"/>
      <c r="X2110"/>
      <c r="Y2110" s="451"/>
      <c r="Z2110" s="393"/>
      <c r="AA2110" s="3"/>
      <c r="AB2110" s="3"/>
      <c r="AC2110" s="3"/>
      <c r="AD2110" s="3"/>
      <c r="AE2110" s="3"/>
      <c r="AF2110"/>
      <c r="AG2110"/>
      <c r="AH2110"/>
      <c r="AI2110"/>
      <c r="AJ2110"/>
      <c r="AK2110"/>
      <c r="AL2110"/>
      <c r="AM2110"/>
      <c r="AN2110"/>
      <c r="AO2110"/>
      <c r="AP2110"/>
      <c r="BC2110" s="451"/>
    </row>
    <row r="2111" spans="1:55" hidden="1" x14ac:dyDescent="0.2">
      <c r="A2111" s="3"/>
      <c r="B2111" s="3"/>
      <c r="C2111" s="393"/>
      <c r="D2111" s="393"/>
      <c r="E2111" s="393"/>
      <c r="F2111" s="393"/>
      <c r="G2111" s="393"/>
      <c r="H2111" s="393"/>
      <c r="I2111" s="393"/>
      <c r="J2111" s="3"/>
      <c r="K2111" s="3"/>
      <c r="L2111" s="3"/>
      <c r="M2111" s="3"/>
      <c r="N2111" s="3"/>
      <c r="O2111" s="393"/>
      <c r="P2111" s="393"/>
      <c r="Q2111" s="3"/>
      <c r="R2111" s="3"/>
      <c r="S2111" s="3"/>
      <c r="T2111" s="3"/>
      <c r="U2111" s="3"/>
      <c r="V2111" s="3"/>
      <c r="W2111"/>
      <c r="X2111"/>
      <c r="Y2111" s="451"/>
      <c r="Z2111" s="393"/>
      <c r="AA2111" s="3"/>
      <c r="AB2111" s="3"/>
      <c r="AC2111" s="3"/>
      <c r="AD2111" s="3"/>
      <c r="AE2111" s="3"/>
      <c r="AF2111"/>
      <c r="AG2111"/>
      <c r="AH2111"/>
      <c r="AI2111"/>
      <c r="AJ2111"/>
      <c r="AK2111"/>
      <c r="AL2111"/>
      <c r="AM2111"/>
      <c r="AN2111"/>
      <c r="AO2111"/>
      <c r="AP2111"/>
      <c r="BC2111" s="451"/>
    </row>
    <row r="2112" spans="1:55" hidden="1" x14ac:dyDescent="0.2">
      <c r="A2112" s="3"/>
      <c r="B2112" s="3"/>
      <c r="C2112" s="393"/>
      <c r="D2112" s="393"/>
      <c r="E2112" s="393"/>
      <c r="F2112" s="393"/>
      <c r="G2112" s="393"/>
      <c r="H2112" s="393"/>
      <c r="I2112" s="393"/>
      <c r="J2112" s="3"/>
      <c r="K2112" s="3"/>
      <c r="L2112" s="3"/>
      <c r="M2112" s="3"/>
      <c r="N2112" s="3"/>
      <c r="O2112" s="393"/>
      <c r="P2112" s="393"/>
      <c r="Q2112" s="3"/>
      <c r="R2112" s="3"/>
      <c r="S2112" s="3"/>
      <c r="T2112" s="3"/>
      <c r="U2112" s="3"/>
      <c r="V2112" s="3"/>
      <c r="W2112"/>
      <c r="X2112"/>
      <c r="Y2112" s="451"/>
      <c r="Z2112" s="393"/>
      <c r="AA2112" s="3"/>
      <c r="AB2112" s="3"/>
      <c r="AC2112" s="3"/>
      <c r="AD2112" s="3"/>
      <c r="AE2112" s="3"/>
      <c r="AF2112"/>
      <c r="AG2112"/>
      <c r="AH2112"/>
      <c r="AI2112"/>
      <c r="AJ2112"/>
      <c r="AK2112"/>
      <c r="AL2112"/>
      <c r="AM2112"/>
      <c r="AN2112"/>
      <c r="AO2112"/>
      <c r="AP2112"/>
      <c r="BC2112" s="451"/>
    </row>
    <row r="2113" spans="1:55" hidden="1" x14ac:dyDescent="0.2">
      <c r="A2113" s="3"/>
      <c r="B2113" s="3"/>
      <c r="C2113" s="393"/>
      <c r="D2113" s="393"/>
      <c r="E2113" s="393"/>
      <c r="F2113" s="393"/>
      <c r="G2113" s="393"/>
      <c r="H2113" s="393"/>
      <c r="I2113" s="393"/>
      <c r="J2113" s="3"/>
      <c r="K2113" s="3"/>
      <c r="L2113" s="3"/>
      <c r="M2113" s="3"/>
      <c r="N2113" s="3"/>
      <c r="O2113" s="393"/>
      <c r="P2113" s="393"/>
      <c r="Q2113" s="3"/>
      <c r="R2113" s="3"/>
      <c r="S2113" s="3"/>
      <c r="T2113" s="3"/>
      <c r="U2113" s="3"/>
      <c r="V2113" s="3"/>
      <c r="W2113"/>
      <c r="X2113"/>
      <c r="Y2113" s="451"/>
      <c r="Z2113" s="393"/>
      <c r="AA2113" s="3"/>
      <c r="AB2113" s="3"/>
      <c r="AC2113" s="3"/>
      <c r="AD2113" s="3"/>
      <c r="AE2113" s="3"/>
      <c r="AF2113"/>
      <c r="AG2113"/>
      <c r="AH2113"/>
      <c r="AI2113"/>
      <c r="AJ2113"/>
      <c r="AK2113"/>
      <c r="AL2113"/>
      <c r="AM2113"/>
      <c r="AN2113"/>
      <c r="AO2113"/>
      <c r="AP2113"/>
      <c r="BC2113" s="451"/>
    </row>
    <row r="2114" spans="1:55" hidden="1" x14ac:dyDescent="0.2">
      <c r="A2114" s="3"/>
      <c r="B2114" s="3"/>
      <c r="C2114" s="393"/>
      <c r="D2114" s="393"/>
      <c r="E2114" s="393"/>
      <c r="F2114" s="393"/>
      <c r="G2114" s="393"/>
      <c r="H2114" s="393"/>
      <c r="I2114" s="393"/>
      <c r="J2114" s="3"/>
      <c r="K2114" s="3"/>
      <c r="L2114" s="3"/>
      <c r="M2114" s="3"/>
      <c r="N2114" s="3"/>
      <c r="O2114" s="393"/>
      <c r="P2114" s="393"/>
      <c r="Q2114" s="3"/>
      <c r="R2114" s="3"/>
      <c r="S2114" s="3"/>
      <c r="T2114" s="3"/>
      <c r="U2114" s="3"/>
      <c r="V2114" s="3"/>
      <c r="W2114"/>
      <c r="X2114"/>
      <c r="Y2114" s="451"/>
      <c r="Z2114" s="393"/>
      <c r="AA2114" s="3"/>
      <c r="AB2114" s="3"/>
      <c r="AC2114" s="3"/>
      <c r="AD2114" s="3"/>
      <c r="AE2114" s="3"/>
      <c r="AF2114"/>
      <c r="AG2114"/>
      <c r="AH2114"/>
      <c r="AI2114"/>
      <c r="AJ2114"/>
      <c r="AK2114"/>
      <c r="AL2114"/>
      <c r="AM2114"/>
      <c r="AN2114"/>
      <c r="AO2114"/>
      <c r="AP2114"/>
      <c r="BC2114" s="451"/>
    </row>
    <row r="2115" spans="1:55" hidden="1" x14ac:dyDescent="0.2">
      <c r="A2115" s="3"/>
      <c r="B2115" s="3"/>
      <c r="C2115" s="393"/>
      <c r="D2115" s="393"/>
      <c r="E2115" s="393"/>
      <c r="F2115" s="393"/>
      <c r="G2115" s="393"/>
      <c r="H2115" s="393"/>
      <c r="I2115" s="393"/>
      <c r="J2115" s="3"/>
      <c r="K2115" s="3"/>
      <c r="L2115" s="3"/>
      <c r="M2115" s="3"/>
      <c r="N2115" s="3"/>
      <c r="O2115" s="393"/>
      <c r="P2115" s="393"/>
      <c r="Q2115" s="3"/>
      <c r="R2115" s="3"/>
      <c r="S2115" s="3"/>
      <c r="T2115" s="3"/>
      <c r="U2115" s="3"/>
      <c r="V2115" s="3"/>
      <c r="W2115"/>
      <c r="X2115"/>
      <c r="Y2115" s="451"/>
      <c r="Z2115" s="393"/>
      <c r="AA2115" s="3"/>
      <c r="AB2115" s="3"/>
      <c r="AC2115" s="3"/>
      <c r="AD2115" s="3"/>
      <c r="AE2115" s="3"/>
      <c r="AF2115"/>
      <c r="AG2115"/>
      <c r="AH2115"/>
      <c r="AI2115"/>
      <c r="AJ2115"/>
      <c r="AK2115"/>
      <c r="AL2115"/>
      <c r="AM2115"/>
      <c r="AN2115"/>
      <c r="AO2115"/>
      <c r="AP2115"/>
      <c r="BC2115" s="451"/>
    </row>
    <row r="2116" spans="1:55" hidden="1" x14ac:dyDescent="0.2">
      <c r="A2116" s="3"/>
      <c r="B2116" s="3"/>
      <c r="C2116" s="393"/>
      <c r="D2116" s="393"/>
      <c r="E2116" s="393"/>
      <c r="F2116" s="393"/>
      <c r="G2116" s="393"/>
      <c r="H2116" s="393"/>
      <c r="I2116" s="393"/>
      <c r="J2116" s="3"/>
      <c r="K2116" s="3"/>
      <c r="L2116" s="3"/>
      <c r="M2116" s="3"/>
      <c r="N2116" s="3"/>
      <c r="O2116" s="393"/>
      <c r="P2116" s="393"/>
      <c r="Q2116" s="3"/>
      <c r="R2116" s="3"/>
      <c r="S2116" s="3"/>
      <c r="T2116" s="3"/>
      <c r="U2116" s="3"/>
      <c r="V2116" s="3"/>
      <c r="W2116"/>
      <c r="X2116"/>
      <c r="Y2116" s="451"/>
      <c r="Z2116" s="393"/>
      <c r="AA2116" s="3"/>
      <c r="AB2116" s="3"/>
      <c r="AC2116" s="3"/>
      <c r="AD2116" s="3"/>
      <c r="AE2116" s="3"/>
      <c r="AF2116"/>
      <c r="AG2116"/>
      <c r="AH2116"/>
      <c r="AI2116"/>
      <c r="AJ2116"/>
      <c r="AK2116"/>
      <c r="AL2116"/>
      <c r="AM2116"/>
      <c r="AN2116"/>
      <c r="AO2116"/>
      <c r="AP2116"/>
      <c r="BC2116" s="451"/>
    </row>
    <row r="2117" spans="1:55" hidden="1" x14ac:dyDescent="0.2">
      <c r="A2117" s="3"/>
      <c r="B2117" s="3"/>
      <c r="C2117" s="393"/>
      <c r="D2117" s="393"/>
      <c r="E2117" s="393"/>
      <c r="F2117" s="393"/>
      <c r="G2117" s="393"/>
      <c r="H2117" s="393"/>
      <c r="I2117" s="393"/>
      <c r="J2117" s="3"/>
      <c r="K2117" s="3"/>
      <c r="L2117" s="3"/>
      <c r="M2117" s="3"/>
      <c r="N2117" s="3"/>
      <c r="O2117" s="393"/>
      <c r="P2117" s="393"/>
      <c r="Q2117" s="3"/>
      <c r="R2117" s="3"/>
      <c r="S2117" s="3"/>
      <c r="T2117" s="3"/>
      <c r="U2117" s="3"/>
      <c r="V2117" s="3"/>
      <c r="W2117"/>
      <c r="X2117"/>
      <c r="Y2117" s="451"/>
      <c r="Z2117" s="393"/>
      <c r="AA2117" s="3"/>
      <c r="AB2117" s="3"/>
      <c r="AC2117" s="3"/>
      <c r="AD2117" s="3"/>
      <c r="AE2117" s="3"/>
      <c r="AF2117"/>
      <c r="AG2117"/>
      <c r="AH2117"/>
      <c r="AI2117"/>
      <c r="AJ2117"/>
      <c r="AK2117"/>
      <c r="AL2117"/>
      <c r="AM2117"/>
      <c r="AN2117"/>
      <c r="AO2117"/>
      <c r="AP2117"/>
      <c r="BC2117" s="451"/>
    </row>
    <row r="2118" spans="1:55" hidden="1" x14ac:dyDescent="0.2">
      <c r="A2118" s="3"/>
      <c r="B2118" s="3"/>
      <c r="C2118" s="393"/>
      <c r="D2118" s="393"/>
      <c r="E2118" s="393"/>
      <c r="F2118" s="393"/>
      <c r="G2118" s="393"/>
      <c r="H2118" s="393"/>
      <c r="I2118" s="393"/>
      <c r="J2118" s="3"/>
      <c r="K2118" s="3"/>
      <c r="L2118" s="3"/>
      <c r="M2118" s="3"/>
      <c r="N2118" s="3"/>
      <c r="O2118" s="393"/>
      <c r="P2118" s="393"/>
      <c r="Q2118" s="3"/>
      <c r="R2118" s="3"/>
      <c r="S2118" s="3"/>
      <c r="T2118" s="3"/>
      <c r="U2118" s="3"/>
      <c r="V2118" s="3"/>
      <c r="W2118"/>
      <c r="X2118"/>
      <c r="Y2118" s="451"/>
      <c r="Z2118" s="393"/>
      <c r="AA2118" s="3"/>
      <c r="AB2118" s="3"/>
      <c r="AC2118" s="3"/>
      <c r="AD2118" s="3"/>
      <c r="AE2118" s="3"/>
      <c r="AF2118"/>
      <c r="AG2118"/>
      <c r="AH2118"/>
      <c r="AI2118"/>
      <c r="AJ2118"/>
      <c r="AK2118"/>
      <c r="AL2118"/>
      <c r="AM2118"/>
      <c r="AN2118"/>
      <c r="AO2118"/>
      <c r="AP2118"/>
      <c r="BC2118" s="451"/>
    </row>
    <row r="2119" spans="1:55" hidden="1" x14ac:dyDescent="0.2">
      <c r="A2119" s="3"/>
      <c r="B2119" s="3"/>
      <c r="C2119" s="393"/>
      <c r="D2119" s="393"/>
      <c r="E2119" s="393"/>
      <c r="F2119" s="393"/>
      <c r="G2119" s="393"/>
      <c r="H2119" s="393"/>
      <c r="I2119" s="393"/>
      <c r="J2119" s="3"/>
      <c r="K2119" s="3"/>
      <c r="L2119" s="3"/>
      <c r="M2119" s="3"/>
      <c r="N2119" s="3"/>
      <c r="O2119" s="393"/>
      <c r="P2119" s="393"/>
      <c r="Q2119" s="3"/>
      <c r="R2119" s="3"/>
      <c r="S2119" s="3"/>
      <c r="T2119" s="3"/>
      <c r="U2119" s="3"/>
      <c r="V2119" s="3"/>
      <c r="W2119"/>
      <c r="X2119"/>
      <c r="Y2119" s="451"/>
      <c r="Z2119" s="393"/>
      <c r="AA2119" s="3"/>
      <c r="AB2119" s="3"/>
      <c r="AC2119" s="3"/>
      <c r="AD2119" s="3"/>
      <c r="AE2119" s="3"/>
      <c r="AF2119"/>
      <c r="AG2119"/>
      <c r="AH2119"/>
      <c r="AI2119"/>
      <c r="AJ2119"/>
      <c r="AK2119"/>
      <c r="AL2119"/>
      <c r="AM2119"/>
      <c r="AN2119"/>
      <c r="AO2119"/>
      <c r="AP2119"/>
      <c r="BC2119" s="451"/>
    </row>
    <row r="2120" spans="1:55" hidden="1" x14ac:dyDescent="0.2">
      <c r="A2120" s="3"/>
      <c r="B2120" s="3"/>
      <c r="C2120" s="393"/>
      <c r="D2120" s="393"/>
      <c r="E2120" s="393"/>
      <c r="F2120" s="393"/>
      <c r="G2120" s="393"/>
      <c r="H2120" s="393"/>
      <c r="I2120" s="393"/>
      <c r="J2120" s="3"/>
      <c r="K2120" s="3"/>
      <c r="L2120" s="3"/>
      <c r="M2120" s="3"/>
      <c r="N2120" s="3"/>
      <c r="O2120" s="393"/>
      <c r="P2120" s="393"/>
      <c r="Q2120" s="3"/>
      <c r="R2120" s="3"/>
      <c r="S2120" s="3"/>
      <c r="T2120" s="3"/>
      <c r="U2120" s="3"/>
      <c r="V2120" s="3"/>
      <c r="W2120"/>
      <c r="X2120"/>
      <c r="Y2120" s="451"/>
      <c r="Z2120" s="393"/>
      <c r="AA2120" s="3"/>
      <c r="AB2120" s="3"/>
      <c r="AC2120" s="3"/>
      <c r="AD2120" s="3"/>
      <c r="AE2120" s="3"/>
      <c r="AF2120"/>
      <c r="AG2120"/>
      <c r="AH2120"/>
      <c r="AI2120"/>
      <c r="AJ2120"/>
      <c r="AK2120"/>
      <c r="AL2120"/>
      <c r="AM2120"/>
      <c r="AN2120"/>
      <c r="AO2120"/>
      <c r="AP2120"/>
      <c r="BC2120" s="451"/>
    </row>
    <row r="2121" spans="1:55" hidden="1" x14ac:dyDescent="0.2">
      <c r="A2121" s="3"/>
      <c r="B2121" s="3"/>
      <c r="C2121" s="393"/>
      <c r="D2121" s="393"/>
      <c r="E2121" s="393"/>
      <c r="F2121" s="393"/>
      <c r="G2121" s="393"/>
      <c r="H2121" s="393"/>
      <c r="I2121" s="393"/>
      <c r="J2121" s="3"/>
      <c r="K2121" s="3"/>
      <c r="L2121" s="3"/>
      <c r="M2121" s="3"/>
      <c r="N2121" s="3"/>
      <c r="O2121" s="393"/>
      <c r="P2121" s="393"/>
      <c r="Q2121" s="3"/>
      <c r="R2121" s="3"/>
      <c r="S2121" s="3"/>
      <c r="T2121" s="3"/>
      <c r="U2121" s="3"/>
      <c r="V2121" s="3"/>
      <c r="W2121"/>
      <c r="X2121"/>
      <c r="Y2121" s="451"/>
      <c r="Z2121" s="393"/>
      <c r="AA2121" s="3"/>
      <c r="AB2121" s="3"/>
      <c r="AC2121" s="3"/>
      <c r="AD2121" s="3"/>
      <c r="AE2121" s="3"/>
      <c r="AF2121"/>
      <c r="AG2121"/>
      <c r="AH2121"/>
      <c r="AI2121"/>
      <c r="AJ2121"/>
      <c r="AK2121"/>
      <c r="AL2121"/>
      <c r="AM2121"/>
      <c r="AN2121"/>
      <c r="AO2121"/>
      <c r="AP2121"/>
      <c r="BC2121" s="451"/>
    </row>
    <row r="2122" spans="1:55" hidden="1" x14ac:dyDescent="0.2">
      <c r="A2122" s="3"/>
      <c r="B2122" s="3"/>
      <c r="C2122" s="393"/>
      <c r="D2122" s="393"/>
      <c r="E2122" s="393"/>
      <c r="F2122" s="393"/>
      <c r="G2122" s="393"/>
      <c r="H2122" s="393"/>
      <c r="I2122" s="393"/>
      <c r="J2122" s="3"/>
      <c r="K2122" s="3"/>
      <c r="L2122" s="3"/>
      <c r="M2122" s="3"/>
      <c r="N2122" s="3"/>
      <c r="O2122" s="393"/>
      <c r="P2122" s="393"/>
      <c r="Q2122" s="3"/>
      <c r="R2122" s="3"/>
      <c r="S2122" s="3"/>
      <c r="T2122" s="3"/>
      <c r="U2122" s="3"/>
      <c r="V2122" s="3"/>
      <c r="W2122"/>
      <c r="X2122"/>
      <c r="Y2122" s="451"/>
      <c r="Z2122" s="393"/>
      <c r="AA2122" s="3"/>
      <c r="AB2122" s="3"/>
      <c r="AC2122" s="3"/>
      <c r="AD2122" s="3"/>
      <c r="AE2122" s="3"/>
      <c r="AF2122"/>
      <c r="AG2122"/>
      <c r="AH2122"/>
      <c r="AI2122"/>
      <c r="AJ2122"/>
      <c r="AK2122"/>
      <c r="AL2122"/>
      <c r="AM2122"/>
      <c r="AN2122"/>
      <c r="AO2122"/>
      <c r="AP2122"/>
      <c r="BC2122" s="451"/>
    </row>
    <row r="2123" spans="1:55" hidden="1" x14ac:dyDescent="0.2">
      <c r="A2123" s="3"/>
      <c r="B2123" s="3"/>
      <c r="C2123" s="393"/>
      <c r="D2123" s="393"/>
      <c r="E2123" s="393"/>
      <c r="F2123" s="393"/>
      <c r="G2123" s="393"/>
      <c r="H2123" s="393"/>
      <c r="I2123" s="393"/>
      <c r="J2123" s="3"/>
      <c r="K2123" s="3"/>
      <c r="L2123" s="3"/>
      <c r="M2123" s="3"/>
      <c r="N2123" s="3"/>
      <c r="O2123" s="393"/>
      <c r="P2123" s="393"/>
      <c r="Q2123" s="3"/>
      <c r="R2123" s="3"/>
      <c r="S2123" s="3"/>
      <c r="T2123" s="3"/>
      <c r="U2123" s="3"/>
      <c r="V2123" s="3"/>
      <c r="W2123"/>
      <c r="X2123"/>
      <c r="Y2123" s="451"/>
      <c r="Z2123" s="393"/>
      <c r="AA2123" s="3"/>
      <c r="AB2123" s="3"/>
      <c r="AC2123" s="3"/>
      <c r="AD2123" s="3"/>
      <c r="AE2123" s="3"/>
      <c r="AF2123"/>
      <c r="AG2123"/>
      <c r="AH2123"/>
      <c r="AI2123"/>
      <c r="AJ2123"/>
      <c r="AK2123"/>
      <c r="AL2123"/>
      <c r="AM2123"/>
      <c r="AN2123"/>
      <c r="AO2123"/>
      <c r="AP2123"/>
      <c r="BC2123" s="451"/>
    </row>
    <row r="2124" spans="1:55" hidden="1" x14ac:dyDescent="0.2">
      <c r="A2124" s="3"/>
      <c r="B2124" s="3"/>
      <c r="C2124" s="393"/>
      <c r="D2124" s="393"/>
      <c r="E2124" s="393"/>
      <c r="F2124" s="393"/>
      <c r="G2124" s="393"/>
      <c r="H2124" s="393"/>
      <c r="I2124" s="393"/>
      <c r="J2124" s="3"/>
      <c r="K2124" s="3"/>
      <c r="L2124" s="3"/>
      <c r="M2124" s="3"/>
      <c r="N2124" s="3"/>
      <c r="O2124" s="393"/>
      <c r="P2124" s="393"/>
      <c r="Q2124" s="3"/>
      <c r="R2124" s="3"/>
      <c r="S2124" s="3"/>
      <c r="T2124" s="3"/>
      <c r="U2124" s="3"/>
      <c r="V2124" s="3"/>
      <c r="W2124"/>
      <c r="X2124"/>
      <c r="Y2124" s="451"/>
      <c r="Z2124" s="393"/>
      <c r="AA2124" s="3"/>
      <c r="AB2124" s="3"/>
      <c r="AC2124" s="3"/>
      <c r="AD2124" s="3"/>
      <c r="AE2124" s="3"/>
      <c r="AF2124"/>
      <c r="AG2124"/>
      <c r="AH2124"/>
      <c r="AI2124"/>
      <c r="AJ2124"/>
      <c r="AK2124"/>
      <c r="AL2124"/>
      <c r="AM2124"/>
      <c r="AN2124"/>
      <c r="AO2124"/>
      <c r="AP2124"/>
      <c r="BC2124" s="451"/>
    </row>
    <row r="2125" spans="1:55" hidden="1" x14ac:dyDescent="0.2">
      <c r="A2125" s="3"/>
      <c r="B2125" s="3"/>
      <c r="C2125" s="393"/>
      <c r="D2125" s="393"/>
      <c r="E2125" s="393"/>
      <c r="F2125" s="393"/>
      <c r="G2125" s="393"/>
      <c r="H2125" s="393"/>
      <c r="I2125" s="393"/>
      <c r="J2125" s="3"/>
      <c r="K2125" s="3"/>
      <c r="L2125" s="3"/>
      <c r="M2125" s="3"/>
      <c r="N2125" s="3"/>
      <c r="O2125" s="393"/>
      <c r="P2125" s="393"/>
      <c r="Q2125" s="3"/>
      <c r="R2125" s="3"/>
      <c r="S2125" s="3"/>
      <c r="T2125" s="3"/>
      <c r="U2125" s="3"/>
      <c r="V2125" s="3"/>
      <c r="W2125"/>
      <c r="X2125"/>
      <c r="Y2125" s="451"/>
      <c r="Z2125" s="393"/>
      <c r="AA2125" s="3"/>
      <c r="AB2125" s="3"/>
      <c r="AC2125" s="3"/>
      <c r="AD2125" s="3"/>
      <c r="AE2125" s="3"/>
      <c r="AF2125"/>
      <c r="AG2125"/>
      <c r="AH2125"/>
      <c r="AI2125"/>
      <c r="AJ2125"/>
      <c r="AK2125"/>
      <c r="AL2125"/>
      <c r="AM2125"/>
      <c r="AN2125"/>
      <c r="AO2125"/>
      <c r="AP2125"/>
      <c r="BC2125" s="451"/>
    </row>
    <row r="2126" spans="1:55" hidden="1" x14ac:dyDescent="0.2">
      <c r="A2126" s="3"/>
      <c r="B2126" s="3"/>
      <c r="C2126" s="393"/>
      <c r="D2126" s="393"/>
      <c r="E2126" s="393"/>
      <c r="F2126" s="393"/>
      <c r="G2126" s="393"/>
      <c r="H2126" s="393"/>
      <c r="I2126" s="393"/>
      <c r="J2126" s="3"/>
      <c r="K2126" s="3"/>
      <c r="L2126" s="3"/>
      <c r="M2126" s="3"/>
      <c r="N2126" s="3"/>
      <c r="O2126" s="393"/>
      <c r="P2126" s="393"/>
      <c r="Q2126" s="3"/>
      <c r="R2126" s="3"/>
      <c r="S2126" s="3"/>
      <c r="T2126" s="3"/>
      <c r="U2126" s="3"/>
      <c r="V2126" s="3"/>
      <c r="W2126"/>
      <c r="X2126"/>
      <c r="Y2126" s="451"/>
      <c r="Z2126" s="393"/>
      <c r="AA2126" s="3"/>
      <c r="AB2126" s="3"/>
      <c r="AC2126" s="3"/>
      <c r="AD2126" s="3"/>
      <c r="AE2126" s="3"/>
      <c r="AF2126"/>
      <c r="AG2126"/>
      <c r="AH2126"/>
      <c r="AI2126"/>
      <c r="AJ2126"/>
      <c r="AK2126"/>
      <c r="AL2126"/>
      <c r="AM2126"/>
      <c r="AN2126"/>
      <c r="AO2126"/>
      <c r="AP2126"/>
      <c r="BC2126" s="451"/>
    </row>
    <row r="2127" spans="1:55" hidden="1" x14ac:dyDescent="0.2">
      <c r="A2127" s="3"/>
      <c r="B2127" s="3"/>
      <c r="C2127" s="393"/>
      <c r="D2127" s="393"/>
      <c r="E2127" s="393"/>
      <c r="F2127" s="393"/>
      <c r="G2127" s="393"/>
      <c r="H2127" s="393"/>
      <c r="I2127" s="393"/>
      <c r="J2127" s="3"/>
      <c r="K2127" s="3"/>
      <c r="L2127" s="3"/>
      <c r="M2127" s="3"/>
      <c r="N2127" s="3"/>
      <c r="O2127" s="393"/>
      <c r="P2127" s="393"/>
      <c r="Q2127" s="3"/>
      <c r="R2127" s="3"/>
      <c r="S2127" s="3"/>
      <c r="T2127" s="3"/>
      <c r="U2127" s="3"/>
      <c r="V2127" s="3"/>
      <c r="W2127"/>
      <c r="X2127"/>
      <c r="Y2127" s="451"/>
      <c r="Z2127" s="393"/>
      <c r="AA2127" s="3"/>
      <c r="AB2127" s="3"/>
      <c r="AC2127" s="3"/>
      <c r="AD2127" s="3"/>
      <c r="AE2127" s="3"/>
      <c r="AF2127"/>
      <c r="AG2127"/>
      <c r="AH2127"/>
      <c r="AI2127"/>
      <c r="AJ2127"/>
      <c r="AK2127"/>
      <c r="AL2127"/>
      <c r="AM2127"/>
      <c r="AN2127"/>
      <c r="AO2127"/>
      <c r="AP2127"/>
      <c r="BC2127" s="451"/>
    </row>
    <row r="2128" spans="1:55" hidden="1" x14ac:dyDescent="0.2">
      <c r="A2128" s="3"/>
      <c r="B2128" s="3"/>
      <c r="C2128" s="393"/>
      <c r="D2128" s="393"/>
      <c r="E2128" s="393"/>
      <c r="F2128" s="393"/>
      <c r="G2128" s="393"/>
      <c r="H2128" s="393"/>
      <c r="I2128" s="393"/>
      <c r="J2128" s="3"/>
      <c r="K2128" s="3"/>
      <c r="L2128" s="3"/>
      <c r="M2128" s="3"/>
      <c r="N2128" s="3"/>
      <c r="O2128" s="393"/>
      <c r="P2128" s="393"/>
      <c r="Q2128" s="3"/>
      <c r="R2128" s="3"/>
      <c r="S2128" s="3"/>
      <c r="T2128" s="3"/>
      <c r="U2128" s="3"/>
      <c r="V2128" s="3"/>
      <c r="W2128"/>
      <c r="X2128"/>
      <c r="Y2128" s="451"/>
      <c r="Z2128" s="393"/>
      <c r="AA2128" s="3"/>
      <c r="AB2128" s="3"/>
      <c r="AC2128" s="3"/>
      <c r="AD2128" s="3"/>
      <c r="AE2128" s="3"/>
      <c r="AF2128"/>
      <c r="AG2128"/>
      <c r="AH2128"/>
      <c r="AI2128"/>
      <c r="AJ2128"/>
      <c r="AK2128"/>
      <c r="AL2128"/>
      <c r="AM2128"/>
      <c r="AN2128"/>
      <c r="AO2128"/>
      <c r="AP2128"/>
      <c r="BC2128" s="451"/>
    </row>
    <row r="2129" spans="1:55" hidden="1" x14ac:dyDescent="0.2">
      <c r="A2129" s="3"/>
      <c r="B2129" s="3"/>
      <c r="C2129" s="393"/>
      <c r="D2129" s="393"/>
      <c r="E2129" s="393"/>
      <c r="F2129" s="393"/>
      <c r="G2129" s="393"/>
      <c r="H2129" s="393"/>
      <c r="I2129" s="393"/>
      <c r="J2129" s="3"/>
      <c r="K2129" s="3"/>
      <c r="L2129" s="3"/>
      <c r="M2129" s="3"/>
      <c r="N2129" s="3"/>
      <c r="O2129" s="393"/>
      <c r="P2129" s="393"/>
      <c r="Q2129" s="3"/>
      <c r="R2129" s="3"/>
      <c r="S2129" s="3"/>
      <c r="T2129" s="3"/>
      <c r="U2129" s="3"/>
      <c r="V2129" s="3"/>
      <c r="W2129"/>
      <c r="X2129"/>
      <c r="Y2129" s="451"/>
      <c r="Z2129" s="393"/>
      <c r="AA2129" s="3"/>
      <c r="AB2129" s="3"/>
      <c r="AC2129" s="3"/>
      <c r="AD2129" s="3"/>
      <c r="AE2129" s="3"/>
      <c r="AF2129"/>
      <c r="AG2129"/>
      <c r="AH2129"/>
      <c r="AI2129"/>
      <c r="AJ2129"/>
      <c r="AK2129"/>
      <c r="AL2129"/>
      <c r="AM2129"/>
      <c r="AN2129"/>
      <c r="AO2129"/>
      <c r="AP2129"/>
      <c r="BC2129" s="451"/>
    </row>
    <row r="2130" spans="1:55" hidden="1" x14ac:dyDescent="0.2">
      <c r="A2130" s="3"/>
      <c r="B2130" s="3"/>
      <c r="C2130" s="393"/>
      <c r="D2130" s="393"/>
      <c r="E2130" s="393"/>
      <c r="F2130" s="393"/>
      <c r="G2130" s="393"/>
      <c r="H2130" s="393"/>
      <c r="I2130" s="393"/>
      <c r="J2130" s="3"/>
      <c r="K2130" s="3"/>
      <c r="L2130" s="3"/>
      <c r="M2130" s="3"/>
      <c r="N2130" s="3"/>
      <c r="O2130" s="393"/>
      <c r="P2130" s="393"/>
      <c r="Q2130" s="3"/>
      <c r="R2130" s="3"/>
      <c r="S2130" s="3"/>
      <c r="T2130" s="3"/>
      <c r="U2130" s="3"/>
      <c r="V2130" s="3"/>
      <c r="W2130"/>
      <c r="X2130"/>
      <c r="Y2130" s="451"/>
      <c r="Z2130" s="393"/>
      <c r="AA2130" s="3"/>
      <c r="AB2130" s="3"/>
      <c r="AC2130" s="3"/>
      <c r="AD2130" s="3"/>
      <c r="AE2130" s="3"/>
      <c r="AF2130"/>
      <c r="AG2130"/>
      <c r="AH2130"/>
      <c r="AI2130"/>
      <c r="AJ2130"/>
      <c r="AK2130"/>
      <c r="AL2130"/>
      <c r="AM2130"/>
      <c r="AN2130"/>
      <c r="AO2130"/>
      <c r="AP2130"/>
      <c r="BC2130" s="451"/>
    </row>
    <row r="2131" spans="1:55" hidden="1" x14ac:dyDescent="0.2">
      <c r="A2131" s="3"/>
      <c r="B2131" s="3"/>
      <c r="C2131" s="393"/>
      <c r="D2131" s="393"/>
      <c r="E2131" s="393"/>
      <c r="F2131" s="393"/>
      <c r="G2131" s="393"/>
      <c r="H2131" s="393"/>
      <c r="I2131" s="393"/>
      <c r="J2131" s="3"/>
      <c r="K2131" s="3"/>
      <c r="L2131" s="3"/>
      <c r="M2131" s="3"/>
      <c r="N2131" s="3"/>
      <c r="O2131" s="393"/>
      <c r="P2131" s="393"/>
      <c r="Q2131" s="3"/>
      <c r="R2131" s="3"/>
      <c r="S2131" s="3"/>
      <c r="T2131" s="3"/>
      <c r="U2131" s="3"/>
      <c r="V2131" s="3"/>
      <c r="W2131"/>
      <c r="X2131"/>
      <c r="Y2131" s="451"/>
      <c r="Z2131" s="393"/>
      <c r="AA2131" s="3"/>
      <c r="AB2131" s="3"/>
      <c r="AC2131" s="3"/>
      <c r="AD2131" s="3"/>
      <c r="AE2131" s="3"/>
      <c r="AF2131"/>
      <c r="AG2131"/>
      <c r="AH2131"/>
      <c r="AI2131"/>
      <c r="AJ2131"/>
      <c r="AK2131"/>
      <c r="AL2131"/>
      <c r="AM2131"/>
      <c r="AN2131"/>
      <c r="AO2131"/>
      <c r="AP2131"/>
      <c r="BC2131" s="451"/>
    </row>
    <row r="2132" spans="1:55" hidden="1" x14ac:dyDescent="0.2">
      <c r="A2132" s="3"/>
      <c r="B2132" s="3"/>
      <c r="C2132" s="393"/>
      <c r="D2132" s="393"/>
      <c r="E2132" s="393"/>
      <c r="F2132" s="393"/>
      <c r="G2132" s="393"/>
      <c r="H2132" s="393"/>
      <c r="I2132" s="393"/>
      <c r="J2132" s="3"/>
      <c r="K2132" s="3"/>
      <c r="L2132" s="3"/>
      <c r="M2132" s="3"/>
      <c r="N2132" s="3"/>
      <c r="O2132" s="393"/>
      <c r="P2132" s="393"/>
      <c r="Q2132" s="3"/>
      <c r="R2132" s="3"/>
      <c r="S2132" s="3"/>
      <c r="T2132" s="3"/>
      <c r="U2132" s="3"/>
      <c r="V2132" s="3"/>
      <c r="W2132"/>
      <c r="X2132"/>
      <c r="Y2132" s="451"/>
      <c r="Z2132" s="393"/>
      <c r="AA2132" s="3"/>
      <c r="AB2132" s="3"/>
      <c r="AC2132" s="3"/>
      <c r="AD2132" s="3"/>
      <c r="AE2132" s="3"/>
      <c r="AF2132"/>
      <c r="AG2132"/>
      <c r="AH2132"/>
      <c r="AI2132"/>
      <c r="AJ2132"/>
      <c r="AK2132"/>
      <c r="AL2132"/>
      <c r="AM2132"/>
      <c r="AN2132"/>
      <c r="AO2132"/>
      <c r="AP2132"/>
      <c r="BC2132" s="451"/>
    </row>
    <row r="2133" spans="1:55" hidden="1" x14ac:dyDescent="0.2">
      <c r="A2133" s="3"/>
      <c r="B2133" s="3"/>
      <c r="C2133" s="393"/>
      <c r="D2133" s="393"/>
      <c r="E2133" s="393"/>
      <c r="F2133" s="393"/>
      <c r="G2133" s="393"/>
      <c r="H2133" s="393"/>
      <c r="I2133" s="393"/>
      <c r="J2133" s="3"/>
      <c r="K2133" s="3"/>
      <c r="L2133" s="3"/>
      <c r="M2133" s="3"/>
      <c r="N2133" s="3"/>
      <c r="O2133" s="393"/>
      <c r="P2133" s="393"/>
      <c r="Q2133" s="3"/>
      <c r="R2133" s="3"/>
      <c r="S2133" s="3"/>
      <c r="T2133" s="3"/>
      <c r="U2133" s="3"/>
      <c r="V2133" s="3"/>
      <c r="W2133"/>
      <c r="X2133"/>
      <c r="Y2133" s="451"/>
      <c r="Z2133" s="393"/>
      <c r="AA2133" s="3"/>
      <c r="AB2133" s="3"/>
      <c r="AC2133" s="3"/>
      <c r="AD2133" s="3"/>
      <c r="AE2133" s="3"/>
      <c r="AF2133"/>
      <c r="AG2133"/>
      <c r="AH2133"/>
      <c r="AI2133"/>
      <c r="AJ2133"/>
      <c r="AK2133"/>
      <c r="AL2133"/>
      <c r="AM2133"/>
      <c r="AN2133"/>
      <c r="AO2133"/>
      <c r="AP2133"/>
      <c r="BC2133" s="451"/>
    </row>
    <row r="2134" spans="1:55" hidden="1" x14ac:dyDescent="0.2">
      <c r="A2134" s="3"/>
      <c r="B2134" s="3"/>
      <c r="C2134" s="393"/>
      <c r="D2134" s="393"/>
      <c r="E2134" s="393"/>
      <c r="F2134" s="393"/>
      <c r="G2134" s="393"/>
      <c r="H2134" s="393"/>
      <c r="I2134" s="393"/>
      <c r="J2134" s="3"/>
      <c r="K2134" s="3"/>
      <c r="L2134" s="3"/>
      <c r="M2134" s="3"/>
      <c r="N2134" s="3"/>
      <c r="O2134" s="393"/>
      <c r="P2134" s="393"/>
      <c r="Q2134" s="3"/>
      <c r="R2134" s="3"/>
      <c r="S2134" s="3"/>
      <c r="T2134" s="3"/>
      <c r="U2134" s="3"/>
      <c r="V2134" s="3"/>
      <c r="W2134"/>
      <c r="X2134"/>
      <c r="Y2134" s="451"/>
      <c r="Z2134" s="393"/>
      <c r="AA2134" s="3"/>
      <c r="AB2134" s="3"/>
      <c r="AC2134" s="3"/>
      <c r="AD2134" s="3"/>
      <c r="AE2134" s="3"/>
      <c r="AF2134"/>
      <c r="AG2134"/>
      <c r="AH2134"/>
      <c r="AI2134"/>
      <c r="AJ2134"/>
      <c r="AK2134"/>
      <c r="AL2134"/>
      <c r="AM2134"/>
      <c r="AN2134"/>
      <c r="AO2134"/>
      <c r="AP2134"/>
      <c r="BC2134" s="451"/>
    </row>
    <row r="2135" spans="1:55" hidden="1" x14ac:dyDescent="0.2">
      <c r="A2135" s="3"/>
      <c r="B2135" s="3"/>
      <c r="C2135" s="393"/>
      <c r="D2135" s="393"/>
      <c r="E2135" s="393"/>
      <c r="F2135" s="393"/>
      <c r="G2135" s="393"/>
      <c r="H2135" s="393"/>
      <c r="I2135" s="393"/>
      <c r="J2135" s="3"/>
      <c r="K2135" s="3"/>
      <c r="L2135" s="3"/>
      <c r="M2135" s="3"/>
      <c r="N2135" s="3"/>
      <c r="O2135" s="393"/>
      <c r="P2135" s="393"/>
      <c r="Q2135" s="3"/>
      <c r="R2135" s="3"/>
      <c r="S2135" s="3"/>
      <c r="T2135" s="3"/>
      <c r="U2135" s="3"/>
      <c r="V2135" s="3"/>
      <c r="W2135"/>
      <c r="X2135"/>
      <c r="Y2135" s="451"/>
      <c r="Z2135" s="393"/>
      <c r="AA2135" s="3"/>
      <c r="AB2135" s="3"/>
      <c r="AC2135" s="3"/>
      <c r="AD2135" s="3"/>
      <c r="AE2135" s="3"/>
      <c r="AF2135"/>
      <c r="AG2135"/>
      <c r="AH2135"/>
      <c r="AI2135"/>
      <c r="AJ2135"/>
      <c r="AK2135"/>
      <c r="AL2135"/>
      <c r="AM2135"/>
      <c r="AN2135"/>
      <c r="AO2135"/>
      <c r="AP2135"/>
      <c r="BC2135" s="451"/>
    </row>
    <row r="2136" spans="1:55" hidden="1" x14ac:dyDescent="0.2">
      <c r="A2136" s="3"/>
      <c r="B2136" s="3"/>
      <c r="C2136" s="393"/>
      <c r="D2136" s="393"/>
      <c r="E2136" s="393"/>
      <c r="F2136" s="393"/>
      <c r="G2136" s="393"/>
      <c r="H2136" s="393"/>
      <c r="I2136" s="393"/>
      <c r="J2136" s="3"/>
      <c r="K2136" s="3"/>
      <c r="L2136" s="3"/>
      <c r="M2136" s="3"/>
      <c r="N2136" s="3"/>
      <c r="O2136" s="393"/>
      <c r="P2136" s="393"/>
      <c r="Q2136" s="3"/>
      <c r="R2136" s="3"/>
      <c r="S2136" s="3"/>
      <c r="T2136" s="3"/>
      <c r="U2136" s="3"/>
      <c r="V2136" s="3"/>
      <c r="W2136"/>
      <c r="X2136"/>
      <c r="Y2136" s="451"/>
      <c r="Z2136" s="393"/>
      <c r="AA2136" s="3"/>
      <c r="AB2136" s="3"/>
      <c r="AC2136" s="3"/>
      <c r="AD2136" s="3"/>
      <c r="AE2136" s="3"/>
      <c r="AF2136"/>
      <c r="AG2136"/>
      <c r="AH2136"/>
      <c r="AI2136"/>
      <c r="AJ2136"/>
      <c r="AK2136"/>
      <c r="AL2136"/>
      <c r="AM2136"/>
      <c r="AN2136"/>
      <c r="AO2136"/>
      <c r="AP2136"/>
      <c r="BC2136" s="451"/>
    </row>
    <row r="2137" spans="1:55" hidden="1" x14ac:dyDescent="0.2">
      <c r="A2137" s="3"/>
      <c r="B2137" s="3"/>
      <c r="C2137" s="393"/>
      <c r="D2137" s="393"/>
      <c r="E2137" s="393"/>
      <c r="F2137" s="393"/>
      <c r="G2137" s="393"/>
      <c r="H2137" s="393"/>
      <c r="I2137" s="393"/>
      <c r="J2137" s="3"/>
      <c r="K2137" s="3"/>
      <c r="L2137" s="3"/>
      <c r="M2137" s="3"/>
      <c r="N2137" s="3"/>
      <c r="O2137" s="393"/>
      <c r="P2137" s="393"/>
      <c r="Q2137" s="3"/>
      <c r="R2137" s="3"/>
      <c r="S2137" s="3"/>
      <c r="T2137" s="3"/>
      <c r="U2137" s="3"/>
      <c r="V2137" s="3"/>
      <c r="W2137"/>
      <c r="X2137"/>
      <c r="Y2137" s="451"/>
      <c r="Z2137" s="393"/>
      <c r="AA2137" s="3"/>
      <c r="AB2137" s="3"/>
      <c r="AC2137" s="3"/>
      <c r="AD2137" s="3"/>
      <c r="AE2137" s="3"/>
      <c r="AF2137"/>
      <c r="AG2137"/>
      <c r="AH2137"/>
      <c r="AI2137"/>
      <c r="AJ2137"/>
      <c r="AK2137"/>
      <c r="AL2137"/>
      <c r="AM2137"/>
      <c r="AN2137"/>
      <c r="AO2137"/>
      <c r="AP2137"/>
      <c r="BC2137" s="451"/>
    </row>
    <row r="2138" spans="1:55" hidden="1" x14ac:dyDescent="0.2">
      <c r="A2138" s="3"/>
      <c r="B2138" s="3"/>
      <c r="C2138" s="393"/>
      <c r="D2138" s="393"/>
      <c r="E2138" s="393"/>
      <c r="F2138" s="393"/>
      <c r="G2138" s="393"/>
      <c r="H2138" s="393"/>
      <c r="I2138" s="393"/>
      <c r="J2138" s="3"/>
      <c r="K2138" s="3"/>
      <c r="L2138" s="3"/>
      <c r="M2138" s="3"/>
      <c r="N2138" s="3"/>
      <c r="O2138" s="393"/>
      <c r="P2138" s="393"/>
      <c r="Q2138" s="3"/>
      <c r="R2138" s="3"/>
      <c r="S2138" s="3"/>
      <c r="T2138" s="3"/>
      <c r="U2138" s="3"/>
      <c r="V2138" s="3"/>
      <c r="W2138"/>
      <c r="X2138"/>
      <c r="Y2138" s="451"/>
      <c r="Z2138" s="393"/>
      <c r="AA2138" s="3"/>
      <c r="AB2138" s="3"/>
      <c r="AC2138" s="3"/>
      <c r="AD2138" s="3"/>
      <c r="AE2138" s="3"/>
      <c r="AF2138"/>
      <c r="AG2138"/>
      <c r="AH2138"/>
      <c r="AI2138"/>
      <c r="AJ2138"/>
      <c r="AK2138"/>
      <c r="AL2138"/>
      <c r="AM2138"/>
      <c r="AN2138"/>
      <c r="AO2138"/>
      <c r="AP2138"/>
      <c r="BC2138" s="451"/>
    </row>
    <row r="2139" spans="1:55" hidden="1" x14ac:dyDescent="0.2">
      <c r="A2139" s="3"/>
      <c r="B2139" s="3"/>
      <c r="C2139" s="393"/>
      <c r="D2139" s="393"/>
      <c r="E2139" s="393"/>
      <c r="F2139" s="393"/>
      <c r="G2139" s="393"/>
      <c r="H2139" s="393"/>
      <c r="I2139" s="393"/>
      <c r="J2139" s="3"/>
      <c r="K2139" s="3"/>
      <c r="L2139" s="3"/>
      <c r="M2139" s="3"/>
      <c r="N2139" s="3"/>
      <c r="O2139" s="393"/>
      <c r="P2139" s="393"/>
      <c r="Q2139" s="3"/>
      <c r="R2139" s="3"/>
      <c r="S2139" s="3"/>
      <c r="T2139" s="3"/>
      <c r="U2139" s="3"/>
      <c r="V2139" s="3"/>
      <c r="W2139"/>
      <c r="X2139"/>
      <c r="Y2139" s="451"/>
      <c r="Z2139" s="393"/>
      <c r="AA2139" s="3"/>
      <c r="AB2139" s="3"/>
      <c r="AC2139" s="3"/>
      <c r="AD2139" s="3"/>
      <c r="AE2139" s="3"/>
      <c r="AF2139"/>
      <c r="AG2139"/>
      <c r="AH2139"/>
      <c r="AI2139"/>
      <c r="AJ2139"/>
      <c r="AK2139"/>
      <c r="AL2139"/>
      <c r="AM2139"/>
      <c r="AN2139"/>
      <c r="AO2139"/>
      <c r="AP2139"/>
      <c r="BC2139" s="451"/>
    </row>
    <row r="2140" spans="1:55" hidden="1" x14ac:dyDescent="0.2">
      <c r="A2140" s="3"/>
      <c r="B2140" s="3"/>
      <c r="C2140" s="393"/>
      <c r="D2140" s="393"/>
      <c r="E2140" s="393"/>
      <c r="F2140" s="393"/>
      <c r="G2140" s="393"/>
      <c r="H2140" s="393"/>
      <c r="I2140" s="393"/>
      <c r="J2140" s="3"/>
      <c r="K2140" s="3"/>
      <c r="L2140" s="3"/>
      <c r="M2140" s="3"/>
      <c r="N2140" s="3"/>
      <c r="O2140" s="393"/>
      <c r="P2140" s="393"/>
      <c r="Q2140" s="3"/>
      <c r="R2140" s="3"/>
      <c r="S2140" s="3"/>
      <c r="T2140" s="3"/>
      <c r="U2140" s="3"/>
      <c r="V2140" s="3"/>
      <c r="W2140"/>
      <c r="X2140"/>
      <c r="Y2140" s="451"/>
      <c r="Z2140" s="393"/>
      <c r="AA2140" s="3"/>
      <c r="AB2140" s="3"/>
      <c r="AC2140" s="3"/>
      <c r="AD2140" s="3"/>
      <c r="AE2140" s="3"/>
      <c r="AF2140"/>
      <c r="AG2140"/>
      <c r="AH2140"/>
      <c r="AI2140"/>
      <c r="AJ2140"/>
      <c r="AK2140"/>
      <c r="AL2140"/>
      <c r="AM2140"/>
      <c r="AN2140"/>
      <c r="AO2140"/>
      <c r="AP2140"/>
      <c r="BC2140" s="451"/>
    </row>
    <row r="2141" spans="1:55" hidden="1" x14ac:dyDescent="0.2">
      <c r="A2141" s="3"/>
      <c r="B2141" s="3"/>
      <c r="C2141" s="393"/>
      <c r="D2141" s="393"/>
      <c r="E2141" s="393"/>
      <c r="F2141" s="393"/>
      <c r="G2141" s="393"/>
      <c r="H2141" s="393"/>
      <c r="I2141" s="393"/>
      <c r="J2141" s="3"/>
      <c r="K2141" s="3"/>
      <c r="L2141" s="3"/>
      <c r="M2141" s="3"/>
      <c r="N2141" s="3"/>
      <c r="O2141" s="393"/>
      <c r="P2141" s="393"/>
      <c r="Q2141" s="3"/>
      <c r="R2141" s="3"/>
      <c r="S2141" s="3"/>
      <c r="T2141" s="3"/>
      <c r="U2141" s="3"/>
      <c r="V2141" s="3"/>
      <c r="W2141"/>
      <c r="X2141"/>
      <c r="Y2141" s="451"/>
      <c r="Z2141" s="393"/>
      <c r="AA2141" s="3"/>
      <c r="AB2141" s="3"/>
      <c r="AC2141" s="3"/>
      <c r="AD2141" s="3"/>
      <c r="AE2141" s="3"/>
      <c r="AF2141"/>
      <c r="AG2141"/>
      <c r="AH2141"/>
      <c r="AI2141"/>
      <c r="AJ2141"/>
      <c r="AK2141"/>
      <c r="AL2141"/>
      <c r="AM2141"/>
      <c r="AN2141"/>
      <c r="AO2141"/>
      <c r="AP2141"/>
      <c r="BC2141" s="451"/>
    </row>
    <row r="2142" spans="1:55" hidden="1" x14ac:dyDescent="0.2">
      <c r="A2142" s="3"/>
      <c r="B2142" s="3"/>
      <c r="C2142" s="393"/>
      <c r="D2142" s="393"/>
      <c r="E2142" s="393"/>
      <c r="F2142" s="393"/>
      <c r="G2142" s="393"/>
      <c r="H2142" s="393"/>
      <c r="I2142" s="393"/>
      <c r="J2142" s="3"/>
      <c r="K2142" s="3"/>
      <c r="L2142" s="3"/>
      <c r="M2142" s="3"/>
      <c r="N2142" s="3"/>
      <c r="O2142" s="393"/>
      <c r="P2142" s="393"/>
      <c r="Q2142" s="3"/>
      <c r="R2142" s="3"/>
      <c r="S2142" s="3"/>
      <c r="T2142" s="3"/>
      <c r="U2142" s="3"/>
      <c r="V2142" s="3"/>
      <c r="W2142"/>
      <c r="X2142"/>
      <c r="Y2142" s="451"/>
      <c r="Z2142" s="393"/>
      <c r="AA2142" s="3"/>
      <c r="AB2142" s="3"/>
      <c r="AC2142" s="3"/>
      <c r="AD2142" s="3"/>
      <c r="AE2142" s="3"/>
      <c r="AF2142"/>
      <c r="AG2142"/>
      <c r="AH2142"/>
      <c r="AI2142"/>
      <c r="AJ2142"/>
      <c r="AK2142"/>
      <c r="AL2142"/>
      <c r="AM2142"/>
      <c r="AN2142"/>
      <c r="AO2142"/>
      <c r="AP2142"/>
      <c r="BC2142" s="451"/>
    </row>
    <row r="2143" spans="1:55" hidden="1" x14ac:dyDescent="0.2">
      <c r="A2143" s="3"/>
      <c r="B2143" s="3"/>
      <c r="C2143" s="393"/>
      <c r="D2143" s="393"/>
      <c r="E2143" s="393"/>
      <c r="F2143" s="393"/>
      <c r="G2143" s="393"/>
      <c r="H2143" s="393"/>
      <c r="I2143" s="393"/>
      <c r="J2143" s="3"/>
      <c r="K2143" s="3"/>
      <c r="L2143" s="3"/>
      <c r="M2143" s="3"/>
      <c r="N2143" s="3"/>
      <c r="O2143" s="393"/>
      <c r="P2143" s="393"/>
      <c r="Q2143" s="3"/>
      <c r="R2143" s="3"/>
      <c r="S2143" s="3"/>
      <c r="T2143" s="3"/>
      <c r="U2143" s="3"/>
      <c r="V2143" s="3"/>
      <c r="W2143"/>
      <c r="X2143"/>
      <c r="Y2143" s="451"/>
      <c r="Z2143" s="393"/>
      <c r="AA2143" s="3"/>
      <c r="AB2143" s="3"/>
      <c r="AC2143" s="3"/>
      <c r="AD2143" s="3"/>
      <c r="AE2143" s="3"/>
      <c r="AF2143"/>
      <c r="AG2143"/>
      <c r="AH2143"/>
      <c r="AI2143"/>
      <c r="AJ2143"/>
      <c r="AK2143"/>
      <c r="AL2143"/>
      <c r="AM2143"/>
      <c r="AN2143"/>
      <c r="AO2143"/>
      <c r="AP2143"/>
      <c r="BC2143" s="451"/>
    </row>
    <row r="2144" spans="1:55" hidden="1" x14ac:dyDescent="0.2">
      <c r="A2144" s="3"/>
      <c r="B2144" s="3"/>
      <c r="C2144" s="393"/>
      <c r="D2144" s="393"/>
      <c r="E2144" s="393"/>
      <c r="F2144" s="393"/>
      <c r="G2144" s="393"/>
      <c r="H2144" s="393"/>
      <c r="I2144" s="393"/>
      <c r="J2144" s="3"/>
      <c r="K2144" s="3"/>
      <c r="L2144" s="3"/>
      <c r="M2144" s="3"/>
      <c r="N2144" s="3"/>
      <c r="O2144" s="393"/>
      <c r="P2144" s="393"/>
      <c r="Q2144" s="3"/>
      <c r="R2144" s="3"/>
      <c r="S2144" s="3"/>
      <c r="T2144" s="3"/>
      <c r="U2144" s="3"/>
      <c r="V2144" s="3"/>
      <c r="W2144"/>
      <c r="X2144"/>
      <c r="Y2144" s="451"/>
      <c r="Z2144" s="393"/>
      <c r="AA2144" s="3"/>
      <c r="AB2144" s="3"/>
      <c r="AC2144" s="3"/>
      <c r="AD2144" s="3"/>
      <c r="AE2144" s="3"/>
      <c r="AF2144"/>
      <c r="AG2144"/>
      <c r="AH2144"/>
      <c r="AI2144"/>
      <c r="AJ2144"/>
      <c r="AK2144"/>
      <c r="AL2144"/>
      <c r="AM2144"/>
      <c r="AN2144"/>
      <c r="AO2144"/>
      <c r="AP2144"/>
      <c r="BC2144" s="451"/>
    </row>
    <row r="2145" spans="1:55" hidden="1" x14ac:dyDescent="0.2">
      <c r="A2145" s="3"/>
      <c r="B2145" s="3"/>
      <c r="C2145" s="393"/>
      <c r="D2145" s="393"/>
      <c r="E2145" s="393"/>
      <c r="F2145" s="393"/>
      <c r="G2145" s="393"/>
      <c r="H2145" s="393"/>
      <c r="I2145" s="393"/>
      <c r="J2145" s="3"/>
      <c r="K2145" s="3"/>
      <c r="L2145" s="3"/>
      <c r="M2145" s="3"/>
      <c r="N2145" s="3"/>
      <c r="O2145" s="393"/>
      <c r="P2145" s="393"/>
      <c r="Q2145" s="3"/>
      <c r="R2145" s="3"/>
      <c r="S2145" s="3"/>
      <c r="T2145" s="3"/>
      <c r="U2145" s="3"/>
      <c r="V2145" s="3"/>
      <c r="W2145"/>
      <c r="X2145"/>
      <c r="Y2145" s="451"/>
      <c r="Z2145" s="393"/>
      <c r="AA2145" s="3"/>
      <c r="AB2145" s="3"/>
      <c r="AC2145" s="3"/>
      <c r="AD2145" s="3"/>
      <c r="AE2145" s="3"/>
      <c r="AF2145"/>
      <c r="AG2145"/>
      <c r="AH2145"/>
      <c r="AI2145"/>
      <c r="AJ2145"/>
      <c r="AK2145"/>
      <c r="AL2145"/>
      <c r="AM2145"/>
      <c r="AN2145"/>
      <c r="AO2145"/>
      <c r="AP2145"/>
      <c r="BC2145" s="451"/>
    </row>
    <row r="2146" spans="1:55" hidden="1" x14ac:dyDescent="0.2">
      <c r="A2146" s="3"/>
      <c r="B2146" s="3"/>
      <c r="C2146" s="393"/>
      <c r="D2146" s="393"/>
      <c r="E2146" s="393"/>
      <c r="F2146" s="393"/>
      <c r="G2146" s="393"/>
      <c r="H2146" s="393"/>
      <c r="I2146" s="393"/>
      <c r="J2146" s="3"/>
      <c r="K2146" s="3"/>
      <c r="L2146" s="3"/>
      <c r="M2146" s="3"/>
      <c r="N2146" s="3"/>
      <c r="O2146" s="393"/>
      <c r="P2146" s="393"/>
      <c r="Q2146" s="3"/>
      <c r="R2146" s="3"/>
      <c r="S2146" s="3"/>
      <c r="T2146" s="3"/>
      <c r="U2146" s="3"/>
      <c r="V2146" s="3"/>
      <c r="W2146"/>
      <c r="X2146"/>
      <c r="Y2146" s="451"/>
      <c r="Z2146" s="393"/>
      <c r="AA2146" s="3"/>
      <c r="AB2146" s="3"/>
      <c r="AC2146" s="3"/>
      <c r="AD2146" s="3"/>
      <c r="AE2146" s="3"/>
      <c r="AF2146"/>
      <c r="AG2146"/>
      <c r="AH2146"/>
      <c r="AI2146"/>
      <c r="AJ2146"/>
      <c r="AK2146"/>
      <c r="AL2146"/>
      <c r="AM2146"/>
      <c r="AN2146"/>
      <c r="AO2146"/>
      <c r="AP2146"/>
      <c r="BC2146" s="451"/>
    </row>
    <row r="2147" spans="1:55" hidden="1" x14ac:dyDescent="0.2">
      <c r="A2147" s="3"/>
      <c r="B2147" s="3"/>
      <c r="C2147" s="393"/>
      <c r="D2147" s="393"/>
      <c r="E2147" s="393"/>
      <c r="F2147" s="393"/>
      <c r="G2147" s="393"/>
      <c r="H2147" s="393"/>
      <c r="I2147" s="393"/>
      <c r="J2147" s="3"/>
      <c r="K2147" s="3"/>
      <c r="L2147" s="3"/>
      <c r="M2147" s="3"/>
      <c r="N2147" s="3"/>
      <c r="O2147" s="393"/>
      <c r="P2147" s="393"/>
      <c r="Q2147" s="3"/>
      <c r="R2147" s="3"/>
      <c r="S2147" s="3"/>
      <c r="T2147" s="3"/>
      <c r="U2147" s="3"/>
      <c r="V2147" s="3"/>
      <c r="W2147"/>
      <c r="X2147"/>
      <c r="Y2147" s="451"/>
      <c r="Z2147" s="393"/>
      <c r="AA2147" s="3"/>
      <c r="AB2147" s="3"/>
      <c r="AC2147" s="3"/>
      <c r="AD2147" s="3"/>
      <c r="AE2147" s="3"/>
      <c r="AF2147"/>
      <c r="AG2147"/>
      <c r="AH2147"/>
      <c r="AI2147"/>
      <c r="AJ2147"/>
      <c r="AK2147"/>
      <c r="AL2147"/>
      <c r="AM2147"/>
      <c r="AN2147"/>
      <c r="AO2147"/>
      <c r="AP2147"/>
      <c r="BC2147" s="451"/>
    </row>
    <row r="2148" spans="1:55" hidden="1" x14ac:dyDescent="0.2">
      <c r="A2148" s="3"/>
      <c r="B2148" s="3"/>
      <c r="C2148" s="393"/>
      <c r="D2148" s="393"/>
      <c r="E2148" s="393"/>
      <c r="F2148" s="393"/>
      <c r="G2148" s="393"/>
      <c r="H2148" s="393"/>
      <c r="I2148" s="393"/>
      <c r="J2148" s="3"/>
      <c r="K2148" s="3"/>
      <c r="L2148" s="3"/>
      <c r="M2148" s="3"/>
      <c r="N2148" s="3"/>
      <c r="O2148" s="393"/>
      <c r="P2148" s="393"/>
      <c r="Q2148" s="3"/>
      <c r="R2148" s="3"/>
      <c r="S2148" s="3"/>
      <c r="T2148" s="3"/>
      <c r="U2148" s="3"/>
      <c r="V2148" s="3"/>
      <c r="W2148"/>
      <c r="X2148"/>
      <c r="Y2148" s="451"/>
      <c r="Z2148" s="393"/>
      <c r="AA2148" s="3"/>
      <c r="AB2148" s="3"/>
      <c r="AC2148" s="3"/>
      <c r="AD2148" s="3"/>
      <c r="AE2148" s="3"/>
      <c r="AF2148"/>
      <c r="AG2148"/>
      <c r="AH2148"/>
      <c r="AI2148"/>
      <c r="AJ2148"/>
      <c r="AK2148"/>
      <c r="AL2148"/>
      <c r="AM2148"/>
      <c r="AN2148"/>
      <c r="AO2148"/>
      <c r="AP2148"/>
      <c r="BC2148" s="451"/>
    </row>
    <row r="2149" spans="1:55" hidden="1" x14ac:dyDescent="0.2">
      <c r="A2149" s="3"/>
      <c r="B2149" s="3"/>
      <c r="C2149" s="393"/>
      <c r="D2149" s="393"/>
      <c r="E2149" s="393"/>
      <c r="F2149" s="393"/>
      <c r="G2149" s="393"/>
      <c r="H2149" s="393"/>
      <c r="I2149" s="393"/>
      <c r="J2149" s="3"/>
      <c r="K2149" s="3"/>
      <c r="L2149" s="3"/>
      <c r="M2149" s="3"/>
      <c r="N2149" s="3"/>
      <c r="O2149" s="393"/>
      <c r="P2149" s="393"/>
      <c r="Q2149" s="3"/>
      <c r="R2149" s="3"/>
      <c r="S2149" s="3"/>
      <c r="T2149" s="3"/>
      <c r="U2149" s="3"/>
      <c r="V2149" s="3"/>
      <c r="W2149"/>
      <c r="X2149"/>
      <c r="Y2149" s="451"/>
      <c r="Z2149" s="393"/>
      <c r="AA2149" s="3"/>
      <c r="AB2149" s="3"/>
      <c r="AC2149" s="3"/>
      <c r="AD2149" s="3"/>
      <c r="AE2149" s="3"/>
      <c r="AF2149"/>
      <c r="AG2149"/>
      <c r="AH2149"/>
      <c r="AI2149"/>
      <c r="AJ2149"/>
      <c r="AK2149"/>
      <c r="AL2149"/>
      <c r="AM2149"/>
      <c r="AN2149"/>
      <c r="AO2149"/>
      <c r="AP2149"/>
      <c r="BC2149" s="451"/>
    </row>
    <row r="2150" spans="1:55" hidden="1" x14ac:dyDescent="0.2">
      <c r="A2150" s="3"/>
      <c r="B2150" s="3"/>
      <c r="C2150" s="393"/>
      <c r="D2150" s="393"/>
      <c r="E2150" s="393"/>
      <c r="F2150" s="393"/>
      <c r="G2150" s="393"/>
      <c r="H2150" s="393"/>
      <c r="I2150" s="393"/>
      <c r="J2150" s="3"/>
      <c r="K2150" s="3"/>
      <c r="L2150" s="3"/>
      <c r="M2150" s="3"/>
      <c r="N2150" s="3"/>
      <c r="O2150" s="393"/>
      <c r="P2150" s="393"/>
      <c r="Q2150" s="3"/>
      <c r="R2150" s="3"/>
      <c r="S2150" s="3"/>
      <c r="T2150" s="3"/>
      <c r="U2150" s="3"/>
      <c r="V2150" s="3"/>
      <c r="W2150"/>
      <c r="X2150"/>
      <c r="Y2150" s="451"/>
      <c r="Z2150" s="393"/>
      <c r="AA2150" s="3"/>
      <c r="AB2150" s="3"/>
      <c r="AC2150" s="3"/>
      <c r="AD2150" s="3"/>
      <c r="AE2150" s="3"/>
      <c r="AF2150"/>
      <c r="AG2150"/>
      <c r="AH2150"/>
      <c r="AI2150"/>
      <c r="AJ2150"/>
      <c r="AK2150"/>
      <c r="AL2150"/>
      <c r="AM2150"/>
      <c r="AN2150"/>
      <c r="AO2150"/>
      <c r="AP2150"/>
      <c r="BC2150" s="451"/>
    </row>
    <row r="2151" spans="1:55" hidden="1" x14ac:dyDescent="0.2">
      <c r="A2151" s="3"/>
      <c r="B2151" s="3"/>
      <c r="C2151" s="393"/>
      <c r="D2151" s="393"/>
      <c r="E2151" s="393"/>
      <c r="F2151" s="393"/>
      <c r="G2151" s="393"/>
      <c r="H2151" s="393"/>
      <c r="I2151" s="393"/>
      <c r="J2151" s="3"/>
      <c r="K2151" s="3"/>
      <c r="L2151" s="3"/>
      <c r="M2151" s="3"/>
      <c r="N2151" s="3"/>
      <c r="O2151" s="393"/>
      <c r="P2151" s="393"/>
      <c r="Q2151" s="3"/>
      <c r="R2151" s="3"/>
      <c r="S2151" s="3"/>
      <c r="T2151" s="3"/>
      <c r="U2151" s="3"/>
      <c r="V2151" s="3"/>
      <c r="W2151"/>
      <c r="X2151"/>
      <c r="Y2151" s="451"/>
      <c r="Z2151" s="393"/>
      <c r="AA2151" s="3"/>
      <c r="AB2151" s="3"/>
      <c r="AC2151" s="3"/>
      <c r="AD2151" s="3"/>
      <c r="AE2151" s="3"/>
      <c r="AF2151"/>
      <c r="AG2151"/>
      <c r="AH2151"/>
      <c r="AI2151"/>
      <c r="AJ2151"/>
      <c r="AK2151"/>
      <c r="AL2151"/>
      <c r="AM2151"/>
      <c r="AN2151"/>
      <c r="AO2151"/>
      <c r="AP2151"/>
      <c r="BC2151" s="451"/>
    </row>
    <row r="2152" spans="1:55" hidden="1" x14ac:dyDescent="0.2">
      <c r="A2152" s="3"/>
      <c r="B2152" s="3"/>
      <c r="C2152" s="393"/>
      <c r="D2152" s="393"/>
      <c r="E2152" s="393"/>
      <c r="F2152" s="393"/>
      <c r="G2152" s="393"/>
      <c r="H2152" s="393"/>
      <c r="I2152" s="393"/>
      <c r="J2152" s="3"/>
      <c r="K2152" s="3"/>
      <c r="L2152" s="3"/>
      <c r="M2152" s="3"/>
      <c r="N2152" s="3"/>
      <c r="O2152" s="393"/>
      <c r="P2152" s="393"/>
      <c r="Q2152" s="3"/>
      <c r="R2152" s="3"/>
      <c r="S2152" s="3"/>
      <c r="T2152" s="3"/>
      <c r="U2152" s="3"/>
      <c r="V2152" s="3"/>
      <c r="W2152"/>
      <c r="X2152"/>
      <c r="Y2152" s="451"/>
      <c r="Z2152" s="393"/>
      <c r="AA2152" s="3"/>
      <c r="AB2152" s="3"/>
      <c r="AC2152" s="3"/>
      <c r="AD2152" s="3"/>
      <c r="AE2152" s="3"/>
      <c r="AF2152"/>
      <c r="AG2152"/>
      <c r="AH2152"/>
      <c r="AI2152"/>
      <c r="AJ2152"/>
      <c r="AK2152"/>
      <c r="AL2152"/>
      <c r="AM2152"/>
      <c r="AN2152"/>
      <c r="AO2152"/>
      <c r="AP2152"/>
      <c r="BC2152" s="451"/>
    </row>
    <row r="2153" spans="1:55" hidden="1" x14ac:dyDescent="0.2">
      <c r="A2153" s="3"/>
      <c r="B2153" s="3"/>
      <c r="C2153" s="393"/>
      <c r="D2153" s="393"/>
      <c r="E2153" s="393"/>
      <c r="F2153" s="393"/>
      <c r="G2153" s="393"/>
      <c r="H2153" s="393"/>
      <c r="I2153" s="393"/>
      <c r="J2153" s="3"/>
      <c r="K2153" s="3"/>
      <c r="L2153" s="3"/>
      <c r="M2153" s="3"/>
      <c r="N2153" s="3"/>
      <c r="O2153" s="393"/>
      <c r="P2153" s="393"/>
      <c r="Q2153" s="3"/>
      <c r="R2153" s="3"/>
      <c r="S2153" s="3"/>
      <c r="T2153" s="3"/>
      <c r="U2153" s="3"/>
      <c r="V2153" s="3"/>
      <c r="W2153"/>
      <c r="X2153"/>
      <c r="Y2153" s="451"/>
      <c r="Z2153" s="393"/>
      <c r="AA2153" s="3"/>
      <c r="AB2153" s="3"/>
      <c r="AC2153" s="3"/>
      <c r="AD2153" s="3"/>
      <c r="AE2153" s="3"/>
      <c r="AF2153"/>
      <c r="AG2153"/>
      <c r="AH2153"/>
      <c r="AI2153"/>
      <c r="AJ2153"/>
      <c r="AK2153"/>
      <c r="AL2153"/>
      <c r="AM2153"/>
      <c r="AN2153"/>
      <c r="AO2153"/>
      <c r="AP2153"/>
      <c r="BC2153" s="451"/>
    </row>
    <row r="2154" spans="1:55" hidden="1" x14ac:dyDescent="0.2">
      <c r="A2154" s="3"/>
      <c r="B2154" s="3"/>
      <c r="C2154" s="393"/>
      <c r="D2154" s="393"/>
      <c r="E2154" s="393"/>
      <c r="F2154" s="393"/>
      <c r="G2154" s="393"/>
      <c r="H2154" s="393"/>
      <c r="I2154" s="393"/>
      <c r="J2154" s="3"/>
      <c r="K2154" s="3"/>
      <c r="L2154" s="3"/>
      <c r="M2154" s="3"/>
      <c r="N2154" s="3"/>
      <c r="O2154" s="393"/>
      <c r="P2154" s="393"/>
      <c r="Q2154" s="3"/>
      <c r="R2154" s="3"/>
      <c r="S2154" s="3"/>
      <c r="T2154" s="3"/>
      <c r="U2154" s="3"/>
      <c r="V2154" s="3"/>
      <c r="W2154"/>
      <c r="X2154"/>
      <c r="Y2154" s="451"/>
      <c r="Z2154" s="393"/>
      <c r="AA2154" s="3"/>
      <c r="AB2154" s="3"/>
      <c r="AC2154" s="3"/>
      <c r="AD2154" s="3"/>
      <c r="AE2154" s="3"/>
      <c r="AF2154"/>
      <c r="AG2154"/>
      <c r="AH2154"/>
      <c r="AI2154"/>
      <c r="AJ2154"/>
      <c r="AK2154"/>
      <c r="AL2154"/>
      <c r="AM2154"/>
      <c r="AN2154"/>
      <c r="AO2154"/>
      <c r="AP2154"/>
      <c r="BC2154" s="451"/>
    </row>
    <row r="2155" spans="1:55" hidden="1" x14ac:dyDescent="0.2">
      <c r="A2155" s="3"/>
      <c r="B2155" s="3"/>
      <c r="C2155" s="393"/>
      <c r="D2155" s="393"/>
      <c r="E2155" s="393"/>
      <c r="F2155" s="393"/>
      <c r="G2155" s="393"/>
      <c r="H2155" s="393"/>
      <c r="I2155" s="393"/>
      <c r="J2155" s="3"/>
      <c r="K2155" s="3"/>
      <c r="L2155" s="3"/>
      <c r="M2155" s="3"/>
      <c r="N2155" s="3"/>
      <c r="O2155" s="393"/>
      <c r="P2155" s="393"/>
      <c r="Q2155" s="3"/>
      <c r="R2155" s="3"/>
      <c r="S2155" s="3"/>
      <c r="T2155" s="3"/>
      <c r="U2155" s="3"/>
      <c r="V2155" s="3"/>
      <c r="W2155"/>
      <c r="X2155"/>
      <c r="Y2155" s="451"/>
      <c r="Z2155" s="393"/>
      <c r="AA2155" s="3"/>
      <c r="AB2155" s="3"/>
      <c r="AC2155" s="3"/>
      <c r="AD2155" s="3"/>
      <c r="AE2155" s="3"/>
      <c r="AF2155"/>
      <c r="AG2155"/>
      <c r="AH2155"/>
      <c r="AI2155"/>
      <c r="AJ2155"/>
      <c r="AK2155"/>
      <c r="AL2155"/>
      <c r="AM2155"/>
      <c r="AN2155"/>
      <c r="AO2155"/>
      <c r="AP2155"/>
      <c r="BC2155" s="451"/>
    </row>
    <row r="2156" spans="1:55" hidden="1" x14ac:dyDescent="0.2">
      <c r="A2156" s="3"/>
      <c r="B2156" s="3"/>
      <c r="C2156" s="393"/>
      <c r="D2156" s="393"/>
      <c r="E2156" s="393"/>
      <c r="F2156" s="393"/>
      <c r="G2156" s="393"/>
      <c r="H2156" s="393"/>
      <c r="I2156" s="393"/>
      <c r="J2156" s="3"/>
      <c r="K2156" s="3"/>
      <c r="L2156" s="3"/>
      <c r="M2156" s="3"/>
      <c r="N2156" s="3"/>
      <c r="O2156" s="393"/>
      <c r="P2156" s="393"/>
      <c r="Q2156" s="3"/>
      <c r="R2156" s="3"/>
      <c r="S2156" s="3"/>
      <c r="T2156" s="3"/>
      <c r="U2156" s="3"/>
      <c r="V2156" s="3"/>
      <c r="W2156"/>
      <c r="X2156"/>
      <c r="Y2156" s="451"/>
      <c r="Z2156" s="393"/>
      <c r="AA2156" s="3"/>
      <c r="AB2156" s="3"/>
      <c r="AC2156" s="3"/>
      <c r="AD2156" s="3"/>
      <c r="AE2156" s="3"/>
      <c r="AF2156"/>
      <c r="AG2156"/>
      <c r="AH2156"/>
      <c r="AI2156"/>
      <c r="AJ2156"/>
      <c r="AK2156"/>
      <c r="AL2156"/>
      <c r="AM2156"/>
      <c r="AN2156"/>
      <c r="AO2156"/>
      <c r="AP2156"/>
      <c r="BC2156" s="451"/>
    </row>
    <row r="2157" spans="1:55" hidden="1" x14ac:dyDescent="0.2">
      <c r="A2157" s="3"/>
      <c r="B2157" s="3"/>
      <c r="C2157" s="393"/>
      <c r="D2157" s="393"/>
      <c r="E2157" s="393"/>
      <c r="F2157" s="393"/>
      <c r="G2157" s="393"/>
      <c r="H2157" s="393"/>
      <c r="I2157" s="393"/>
      <c r="J2157" s="3"/>
      <c r="K2157" s="3"/>
      <c r="L2157" s="3"/>
      <c r="M2157" s="3"/>
      <c r="N2157" s="3"/>
      <c r="O2157" s="393"/>
      <c r="P2157" s="393"/>
      <c r="Q2157" s="3"/>
      <c r="R2157" s="3"/>
      <c r="S2157" s="3"/>
      <c r="T2157" s="3"/>
      <c r="U2157" s="3"/>
      <c r="V2157" s="3"/>
      <c r="W2157"/>
      <c r="X2157"/>
      <c r="Y2157" s="451"/>
      <c r="Z2157" s="393"/>
      <c r="AA2157" s="3"/>
      <c r="AB2157" s="3"/>
      <c r="AC2157" s="3"/>
      <c r="AD2157" s="3"/>
      <c r="AE2157" s="3"/>
      <c r="AF2157"/>
      <c r="AG2157"/>
      <c r="AH2157"/>
      <c r="AI2157"/>
      <c r="AJ2157"/>
      <c r="AK2157"/>
      <c r="AL2157"/>
      <c r="AM2157"/>
      <c r="AN2157"/>
      <c r="AO2157"/>
      <c r="AP2157"/>
      <c r="BC2157" s="451"/>
    </row>
    <row r="2158" spans="1:55" hidden="1" x14ac:dyDescent="0.2">
      <c r="A2158" s="3"/>
      <c r="B2158" s="3"/>
      <c r="C2158" s="393"/>
      <c r="D2158" s="393"/>
      <c r="E2158" s="393"/>
      <c r="F2158" s="393"/>
      <c r="G2158" s="393"/>
      <c r="H2158" s="393"/>
      <c r="I2158" s="393"/>
      <c r="J2158" s="3"/>
      <c r="K2158" s="3"/>
      <c r="L2158" s="3"/>
      <c r="M2158" s="3"/>
      <c r="N2158" s="3"/>
      <c r="O2158" s="393"/>
      <c r="P2158" s="393"/>
      <c r="Q2158" s="3"/>
      <c r="R2158" s="3"/>
      <c r="S2158" s="3"/>
      <c r="T2158" s="3"/>
      <c r="U2158" s="3"/>
      <c r="V2158" s="3"/>
      <c r="W2158"/>
      <c r="X2158"/>
      <c r="Y2158" s="451"/>
      <c r="Z2158" s="393"/>
      <c r="AA2158" s="3"/>
      <c r="AB2158" s="3"/>
      <c r="AC2158" s="3"/>
      <c r="AD2158" s="3"/>
      <c r="AE2158" s="3"/>
      <c r="AF2158"/>
      <c r="AG2158"/>
      <c r="AH2158"/>
      <c r="AI2158"/>
      <c r="AJ2158"/>
      <c r="AK2158"/>
      <c r="AL2158"/>
      <c r="AM2158"/>
      <c r="AN2158"/>
      <c r="AO2158"/>
      <c r="AP2158"/>
      <c r="BC2158" s="451"/>
    </row>
    <row r="2159" spans="1:55" hidden="1" x14ac:dyDescent="0.2">
      <c r="A2159" s="3"/>
      <c r="B2159" s="3"/>
      <c r="C2159" s="393"/>
      <c r="D2159" s="393"/>
      <c r="E2159" s="393"/>
      <c r="F2159" s="393"/>
      <c r="G2159" s="393"/>
      <c r="H2159" s="393"/>
      <c r="I2159" s="393"/>
      <c r="J2159" s="3"/>
      <c r="K2159" s="3"/>
      <c r="L2159" s="3"/>
      <c r="M2159" s="3"/>
      <c r="N2159" s="3"/>
      <c r="O2159" s="393"/>
      <c r="P2159" s="393"/>
      <c r="Q2159" s="3"/>
      <c r="R2159" s="3"/>
      <c r="S2159" s="3"/>
      <c r="T2159" s="3"/>
      <c r="U2159" s="3"/>
      <c r="V2159" s="3"/>
      <c r="W2159"/>
      <c r="X2159"/>
      <c r="Y2159" s="451"/>
      <c r="Z2159" s="393"/>
      <c r="AA2159" s="3"/>
      <c r="AB2159" s="3"/>
      <c r="AC2159" s="3"/>
      <c r="AD2159" s="3"/>
      <c r="AE2159" s="3"/>
      <c r="AF2159"/>
      <c r="AG2159"/>
      <c r="AH2159"/>
      <c r="AI2159"/>
      <c r="AJ2159"/>
      <c r="AK2159"/>
      <c r="AL2159"/>
      <c r="AM2159"/>
      <c r="AN2159"/>
      <c r="AO2159"/>
      <c r="AP2159"/>
      <c r="BC2159" s="451"/>
    </row>
    <row r="2160" spans="1:55" hidden="1" x14ac:dyDescent="0.2">
      <c r="A2160" s="3"/>
      <c r="B2160" s="3"/>
      <c r="C2160" s="393"/>
      <c r="D2160" s="393"/>
      <c r="E2160" s="393"/>
      <c r="F2160" s="393"/>
      <c r="G2160" s="393"/>
      <c r="H2160" s="393"/>
      <c r="I2160" s="393"/>
      <c r="J2160" s="3"/>
      <c r="K2160" s="3"/>
      <c r="L2160" s="3"/>
      <c r="M2160" s="3"/>
      <c r="N2160" s="3"/>
      <c r="O2160" s="393"/>
      <c r="P2160" s="393"/>
      <c r="Q2160" s="3"/>
      <c r="R2160" s="3"/>
      <c r="S2160" s="3"/>
      <c r="T2160" s="3"/>
      <c r="U2160" s="3"/>
      <c r="V2160" s="3"/>
      <c r="W2160"/>
      <c r="X2160"/>
      <c r="Y2160" s="451"/>
      <c r="Z2160" s="393"/>
      <c r="AA2160" s="3"/>
      <c r="AB2160" s="3"/>
      <c r="AC2160" s="3"/>
      <c r="AD2160" s="3"/>
      <c r="AE2160" s="3"/>
      <c r="AF2160"/>
      <c r="AG2160"/>
      <c r="AH2160"/>
      <c r="AI2160"/>
      <c r="AJ2160"/>
      <c r="AK2160"/>
      <c r="AL2160"/>
      <c r="AM2160"/>
      <c r="AN2160"/>
      <c r="AO2160"/>
      <c r="AP2160"/>
      <c r="BC2160" s="451"/>
    </row>
    <row r="2161" spans="1:55" hidden="1" x14ac:dyDescent="0.2">
      <c r="A2161" s="3"/>
      <c r="B2161" s="3"/>
      <c r="C2161" s="393"/>
      <c r="D2161" s="393"/>
      <c r="E2161" s="393"/>
      <c r="F2161" s="393"/>
      <c r="G2161" s="393"/>
      <c r="H2161" s="393"/>
      <c r="I2161" s="393"/>
      <c r="J2161" s="3"/>
      <c r="K2161" s="3"/>
      <c r="L2161" s="3"/>
      <c r="M2161" s="3"/>
      <c r="N2161" s="3"/>
      <c r="O2161" s="393"/>
      <c r="P2161" s="393"/>
      <c r="Q2161" s="3"/>
      <c r="R2161" s="3"/>
      <c r="S2161" s="3"/>
      <c r="T2161" s="3"/>
      <c r="U2161" s="3"/>
      <c r="V2161" s="3"/>
      <c r="W2161"/>
      <c r="X2161"/>
      <c r="Y2161" s="451"/>
      <c r="Z2161" s="393"/>
      <c r="AA2161" s="3"/>
      <c r="AB2161" s="3"/>
      <c r="AC2161" s="3"/>
      <c r="AD2161" s="3"/>
      <c r="AE2161" s="3"/>
      <c r="AF2161"/>
      <c r="AG2161"/>
      <c r="AH2161"/>
      <c r="AI2161"/>
      <c r="AJ2161"/>
      <c r="AK2161"/>
      <c r="AL2161"/>
      <c r="AM2161"/>
      <c r="AN2161"/>
      <c r="AO2161"/>
      <c r="AP2161"/>
      <c r="BC2161" s="451"/>
    </row>
    <row r="2162" spans="1:55" hidden="1" x14ac:dyDescent="0.2">
      <c r="A2162" s="3"/>
      <c r="B2162" s="3"/>
      <c r="C2162" s="393"/>
      <c r="D2162" s="393"/>
      <c r="E2162" s="393"/>
      <c r="F2162" s="393"/>
      <c r="G2162" s="393"/>
      <c r="H2162" s="393"/>
      <c r="I2162" s="393"/>
      <c r="J2162" s="3"/>
      <c r="K2162" s="3"/>
      <c r="L2162" s="3"/>
      <c r="M2162" s="3"/>
      <c r="N2162" s="3"/>
      <c r="O2162" s="393"/>
      <c r="P2162" s="393"/>
      <c r="Q2162" s="3"/>
      <c r="R2162" s="3"/>
      <c r="S2162" s="3"/>
      <c r="T2162" s="3"/>
      <c r="U2162" s="3"/>
      <c r="V2162" s="3"/>
      <c r="W2162"/>
      <c r="X2162"/>
      <c r="Y2162" s="451"/>
      <c r="Z2162" s="393"/>
      <c r="AA2162" s="3"/>
      <c r="AB2162" s="3"/>
      <c r="AC2162" s="3"/>
      <c r="AD2162" s="3"/>
      <c r="AE2162" s="3"/>
      <c r="AF2162"/>
      <c r="AG2162"/>
      <c r="AH2162"/>
      <c r="AI2162"/>
      <c r="AJ2162"/>
      <c r="AK2162"/>
      <c r="AL2162"/>
      <c r="AM2162"/>
      <c r="AN2162"/>
      <c r="AO2162"/>
      <c r="AP2162"/>
      <c r="BC2162" s="451"/>
    </row>
    <row r="2163" spans="1:55" hidden="1" x14ac:dyDescent="0.2">
      <c r="A2163" s="3"/>
      <c r="B2163" s="3"/>
      <c r="C2163" s="393"/>
      <c r="D2163" s="393"/>
      <c r="E2163" s="393"/>
      <c r="F2163" s="393"/>
      <c r="G2163" s="393"/>
      <c r="H2163" s="393"/>
      <c r="I2163" s="393"/>
      <c r="J2163" s="3"/>
      <c r="K2163" s="3"/>
      <c r="L2163" s="3"/>
      <c r="M2163" s="3"/>
      <c r="N2163" s="3"/>
      <c r="O2163" s="393"/>
      <c r="P2163" s="393"/>
      <c r="Q2163" s="3"/>
      <c r="R2163" s="3"/>
      <c r="S2163" s="3"/>
      <c r="T2163" s="3"/>
      <c r="U2163" s="3"/>
      <c r="V2163" s="3"/>
      <c r="W2163"/>
      <c r="X2163"/>
      <c r="Y2163" s="451"/>
      <c r="Z2163" s="393"/>
      <c r="AA2163" s="3"/>
      <c r="AB2163" s="3"/>
      <c r="AC2163" s="3"/>
      <c r="AD2163" s="3"/>
      <c r="AE2163" s="3"/>
      <c r="AF2163"/>
      <c r="AG2163"/>
      <c r="AH2163"/>
      <c r="AI2163"/>
      <c r="AJ2163"/>
      <c r="AK2163"/>
      <c r="AL2163"/>
      <c r="AM2163"/>
      <c r="AN2163"/>
      <c r="AO2163"/>
      <c r="AP2163"/>
      <c r="BC2163" s="451"/>
    </row>
    <row r="2164" spans="1:55" hidden="1" x14ac:dyDescent="0.2">
      <c r="A2164" s="3"/>
      <c r="B2164" s="3"/>
      <c r="C2164" s="393"/>
      <c r="D2164" s="393"/>
      <c r="E2164" s="393"/>
      <c r="F2164" s="393"/>
      <c r="G2164" s="393"/>
      <c r="H2164" s="393"/>
      <c r="I2164" s="393"/>
      <c r="J2164" s="3"/>
      <c r="K2164" s="3"/>
      <c r="L2164" s="3"/>
      <c r="M2164" s="3"/>
      <c r="N2164" s="3"/>
      <c r="O2164" s="393"/>
      <c r="P2164" s="393"/>
      <c r="Q2164" s="3"/>
      <c r="R2164" s="3"/>
      <c r="S2164" s="3"/>
      <c r="T2164" s="3"/>
      <c r="U2164" s="3"/>
      <c r="V2164" s="3"/>
      <c r="W2164"/>
      <c r="X2164"/>
      <c r="Y2164" s="451"/>
      <c r="Z2164" s="393"/>
      <c r="AA2164" s="3"/>
      <c r="AB2164" s="3"/>
      <c r="AC2164" s="3"/>
      <c r="AD2164" s="3"/>
      <c r="AE2164" s="3"/>
      <c r="AF2164"/>
      <c r="AG2164"/>
      <c r="AH2164"/>
      <c r="AI2164"/>
      <c r="AJ2164"/>
      <c r="AK2164"/>
      <c r="AL2164"/>
      <c r="AM2164"/>
      <c r="AN2164"/>
      <c r="AO2164"/>
      <c r="AP2164"/>
      <c r="BC2164" s="451"/>
    </row>
    <row r="2165" spans="1:55" hidden="1" x14ac:dyDescent="0.2">
      <c r="A2165" s="3"/>
      <c r="B2165" s="3"/>
      <c r="C2165" s="393"/>
      <c r="D2165" s="393"/>
      <c r="E2165" s="393"/>
      <c r="F2165" s="393"/>
      <c r="G2165" s="393"/>
      <c r="H2165" s="393"/>
      <c r="I2165" s="393"/>
      <c r="J2165" s="3"/>
      <c r="K2165" s="3"/>
      <c r="L2165" s="3"/>
      <c r="M2165" s="3"/>
      <c r="N2165" s="3"/>
      <c r="O2165" s="393"/>
      <c r="P2165" s="393"/>
      <c r="Q2165" s="3"/>
      <c r="R2165" s="3"/>
      <c r="S2165" s="3"/>
      <c r="T2165" s="3"/>
      <c r="U2165" s="3"/>
      <c r="V2165" s="3"/>
      <c r="W2165"/>
      <c r="X2165"/>
      <c r="Y2165" s="451"/>
      <c r="Z2165" s="393"/>
      <c r="AA2165" s="3"/>
      <c r="AB2165" s="3"/>
      <c r="AC2165" s="3"/>
      <c r="AD2165" s="3"/>
      <c r="AE2165" s="3"/>
      <c r="AF2165"/>
      <c r="AG2165"/>
      <c r="AH2165"/>
      <c r="AI2165"/>
      <c r="AJ2165"/>
      <c r="AK2165"/>
      <c r="AL2165"/>
      <c r="AM2165"/>
      <c r="AN2165"/>
      <c r="AO2165"/>
      <c r="AP2165"/>
      <c r="BC2165" s="451"/>
    </row>
    <row r="2166" spans="1:55" hidden="1" x14ac:dyDescent="0.2">
      <c r="A2166" s="3"/>
      <c r="B2166" s="3"/>
      <c r="C2166" s="393"/>
      <c r="D2166" s="393"/>
      <c r="E2166" s="393"/>
      <c r="F2166" s="393"/>
      <c r="G2166" s="393"/>
      <c r="H2166" s="393"/>
      <c r="I2166" s="393"/>
      <c r="J2166" s="3"/>
      <c r="K2166" s="3"/>
      <c r="L2166" s="3"/>
      <c r="M2166" s="3"/>
      <c r="N2166" s="3"/>
      <c r="O2166" s="393"/>
      <c r="P2166" s="393"/>
      <c r="Q2166" s="3"/>
      <c r="R2166" s="3"/>
      <c r="S2166" s="3"/>
      <c r="T2166" s="3"/>
      <c r="U2166" s="3"/>
      <c r="V2166" s="3"/>
      <c r="W2166"/>
      <c r="X2166"/>
      <c r="Y2166" s="451"/>
      <c r="Z2166" s="393"/>
      <c r="AA2166" s="3"/>
      <c r="AB2166" s="3"/>
      <c r="AC2166" s="3"/>
      <c r="AD2166" s="3"/>
      <c r="AE2166" s="3"/>
      <c r="AF2166"/>
      <c r="AG2166"/>
      <c r="AH2166"/>
      <c r="AI2166"/>
      <c r="AJ2166"/>
      <c r="AK2166"/>
      <c r="AL2166"/>
      <c r="AM2166"/>
      <c r="AN2166"/>
      <c r="AO2166"/>
      <c r="AP2166"/>
      <c r="BC2166" s="451"/>
    </row>
    <row r="2167" spans="1:55" hidden="1" x14ac:dyDescent="0.2">
      <c r="A2167" s="3"/>
      <c r="B2167" s="3"/>
      <c r="C2167" s="393"/>
      <c r="D2167" s="393"/>
      <c r="E2167" s="393"/>
      <c r="F2167" s="393"/>
      <c r="G2167" s="393"/>
      <c r="H2167" s="393"/>
      <c r="I2167" s="393"/>
      <c r="J2167" s="3"/>
      <c r="K2167" s="3"/>
      <c r="L2167" s="3"/>
      <c r="M2167" s="3"/>
      <c r="N2167" s="3"/>
      <c r="O2167" s="393"/>
      <c r="P2167" s="393"/>
      <c r="Q2167" s="3"/>
      <c r="R2167" s="3"/>
      <c r="S2167" s="3"/>
      <c r="T2167" s="3"/>
      <c r="U2167" s="3"/>
      <c r="V2167" s="3"/>
      <c r="W2167"/>
      <c r="X2167"/>
      <c r="Y2167" s="451"/>
      <c r="Z2167" s="393"/>
      <c r="AA2167" s="3"/>
      <c r="AB2167" s="3"/>
      <c r="AC2167" s="3"/>
      <c r="AD2167" s="3"/>
      <c r="AE2167" s="3"/>
      <c r="AF2167"/>
      <c r="AG2167"/>
      <c r="AH2167"/>
      <c r="AI2167"/>
      <c r="AJ2167"/>
      <c r="AK2167"/>
      <c r="AL2167"/>
      <c r="AM2167"/>
      <c r="AN2167"/>
      <c r="AO2167"/>
      <c r="AP2167"/>
      <c r="BC2167" s="451"/>
    </row>
    <row r="2168" spans="1:55" hidden="1" x14ac:dyDescent="0.2">
      <c r="A2168" s="3"/>
      <c r="B2168" s="3"/>
      <c r="C2168" s="393"/>
      <c r="D2168" s="393"/>
      <c r="E2168" s="393"/>
      <c r="F2168" s="393"/>
      <c r="G2168" s="393"/>
      <c r="H2168" s="393"/>
      <c r="I2168" s="393"/>
      <c r="J2168" s="3"/>
      <c r="K2168" s="3"/>
      <c r="L2168" s="3"/>
      <c r="M2168" s="3"/>
      <c r="N2168" s="3"/>
      <c r="O2168" s="393"/>
      <c r="P2168" s="393"/>
      <c r="Q2168" s="3"/>
      <c r="R2168" s="3"/>
      <c r="S2168" s="3"/>
      <c r="T2168" s="3"/>
      <c r="U2168" s="3"/>
      <c r="V2168" s="3"/>
      <c r="W2168"/>
      <c r="X2168"/>
      <c r="Y2168" s="451"/>
      <c r="Z2168" s="393"/>
      <c r="AA2168" s="3"/>
      <c r="AB2168" s="3"/>
      <c r="AC2168" s="3"/>
      <c r="AD2168" s="3"/>
      <c r="AE2168" s="3"/>
      <c r="AF2168"/>
      <c r="AG2168"/>
      <c r="AH2168"/>
      <c r="AI2168"/>
      <c r="AJ2168"/>
      <c r="AK2168"/>
      <c r="AL2168"/>
      <c r="AM2168"/>
      <c r="AN2168"/>
      <c r="AO2168"/>
      <c r="AP2168"/>
      <c r="BC2168" s="451"/>
    </row>
    <row r="2169" spans="1:55" hidden="1" x14ac:dyDescent="0.2">
      <c r="A2169" s="3"/>
      <c r="B2169" s="3"/>
      <c r="C2169" s="393"/>
      <c r="D2169" s="393"/>
      <c r="E2169" s="393"/>
      <c r="F2169" s="393"/>
      <c r="G2169" s="393"/>
      <c r="H2169" s="393"/>
      <c r="I2169" s="393"/>
      <c r="J2169" s="3"/>
      <c r="K2169" s="3"/>
      <c r="L2169" s="3"/>
      <c r="M2169" s="3"/>
      <c r="N2169" s="3"/>
      <c r="O2169" s="393"/>
      <c r="P2169" s="393"/>
      <c r="Q2169" s="3"/>
      <c r="R2169" s="3"/>
      <c r="S2169" s="3"/>
      <c r="T2169" s="3"/>
      <c r="U2169" s="3"/>
      <c r="V2169" s="3"/>
      <c r="W2169"/>
      <c r="X2169"/>
      <c r="Y2169" s="451"/>
      <c r="Z2169" s="393"/>
      <c r="AA2169" s="3"/>
      <c r="AB2169" s="3"/>
      <c r="AC2169" s="3"/>
      <c r="AD2169" s="3"/>
      <c r="AE2169" s="3"/>
      <c r="AF2169"/>
      <c r="AG2169"/>
      <c r="AH2169"/>
      <c r="AI2169"/>
      <c r="AJ2169"/>
      <c r="AK2169"/>
      <c r="AL2169"/>
      <c r="AM2169"/>
      <c r="AN2169"/>
      <c r="AO2169"/>
      <c r="AP2169"/>
      <c r="BC2169" s="451"/>
    </row>
    <row r="2170" spans="1:55" hidden="1" x14ac:dyDescent="0.2">
      <c r="A2170" s="3"/>
      <c r="B2170" s="3"/>
      <c r="C2170" s="393"/>
      <c r="D2170" s="393"/>
      <c r="E2170" s="393"/>
      <c r="F2170" s="393"/>
      <c r="G2170" s="393"/>
      <c r="H2170" s="393"/>
      <c r="I2170" s="393"/>
      <c r="J2170" s="3"/>
      <c r="K2170" s="3"/>
      <c r="L2170" s="3"/>
      <c r="M2170" s="3"/>
      <c r="N2170" s="3"/>
      <c r="O2170" s="393"/>
      <c r="P2170" s="393"/>
      <c r="Q2170" s="3"/>
      <c r="R2170" s="3"/>
      <c r="S2170" s="3"/>
      <c r="T2170" s="3"/>
      <c r="U2170" s="3"/>
      <c r="V2170" s="3"/>
      <c r="W2170"/>
      <c r="X2170"/>
      <c r="Y2170" s="451"/>
      <c r="Z2170" s="393"/>
      <c r="AA2170" s="3"/>
      <c r="AB2170" s="3"/>
      <c r="AC2170" s="3"/>
      <c r="AD2170" s="3"/>
      <c r="AE2170" s="3"/>
      <c r="AF2170"/>
      <c r="AG2170"/>
      <c r="AH2170"/>
      <c r="AI2170"/>
      <c r="AJ2170"/>
      <c r="AK2170"/>
      <c r="AL2170"/>
      <c r="AM2170"/>
      <c r="AN2170"/>
      <c r="AO2170"/>
      <c r="AP2170"/>
      <c r="BC2170" s="451"/>
    </row>
    <row r="2171" spans="1:55" hidden="1" x14ac:dyDescent="0.2">
      <c r="A2171" s="3"/>
      <c r="B2171" s="3"/>
      <c r="C2171" s="393"/>
      <c r="D2171" s="393"/>
      <c r="E2171" s="393"/>
      <c r="F2171" s="393"/>
      <c r="G2171" s="393"/>
      <c r="H2171" s="393"/>
      <c r="I2171" s="393"/>
      <c r="J2171" s="3"/>
      <c r="K2171" s="3"/>
      <c r="L2171" s="3"/>
      <c r="M2171" s="3"/>
      <c r="N2171" s="3"/>
      <c r="O2171" s="393"/>
      <c r="P2171" s="393"/>
      <c r="Q2171" s="3"/>
      <c r="R2171" s="3"/>
      <c r="S2171" s="3"/>
      <c r="T2171" s="3"/>
      <c r="U2171" s="3"/>
      <c r="V2171" s="3"/>
      <c r="W2171"/>
      <c r="X2171"/>
      <c r="Y2171" s="451"/>
      <c r="Z2171" s="393"/>
      <c r="AA2171" s="3"/>
      <c r="AB2171" s="3"/>
      <c r="AC2171" s="3"/>
      <c r="AD2171" s="3"/>
      <c r="AE2171" s="3"/>
      <c r="AF2171"/>
      <c r="AG2171"/>
      <c r="AH2171"/>
      <c r="AI2171"/>
      <c r="AJ2171"/>
      <c r="AK2171"/>
      <c r="AL2171"/>
      <c r="AM2171"/>
      <c r="AN2171"/>
      <c r="AO2171"/>
      <c r="AP2171"/>
      <c r="BC2171" s="451"/>
    </row>
    <row r="2172" spans="1:55" hidden="1" x14ac:dyDescent="0.2">
      <c r="A2172" s="3"/>
      <c r="B2172" s="3"/>
      <c r="C2172" s="393"/>
      <c r="D2172" s="393"/>
      <c r="E2172" s="393"/>
      <c r="F2172" s="393"/>
      <c r="G2172" s="393"/>
      <c r="H2172" s="393"/>
      <c r="I2172" s="393"/>
      <c r="J2172" s="3"/>
      <c r="K2172" s="3"/>
      <c r="L2172" s="3"/>
      <c r="M2172" s="3"/>
      <c r="N2172" s="3"/>
      <c r="O2172" s="393"/>
      <c r="P2172" s="393"/>
      <c r="Q2172" s="3"/>
      <c r="R2172" s="3"/>
      <c r="S2172" s="3"/>
      <c r="T2172" s="3"/>
      <c r="U2172" s="3"/>
      <c r="V2172" s="3"/>
      <c r="W2172"/>
      <c r="X2172"/>
      <c r="Y2172" s="451"/>
      <c r="Z2172" s="393"/>
      <c r="AA2172" s="3"/>
      <c r="AB2172" s="3"/>
      <c r="AC2172" s="3"/>
      <c r="AD2172" s="3"/>
      <c r="AE2172" s="3"/>
      <c r="AF2172"/>
      <c r="AG2172"/>
      <c r="AH2172"/>
      <c r="AI2172"/>
      <c r="AJ2172"/>
      <c r="AK2172"/>
      <c r="AL2172"/>
      <c r="AM2172"/>
      <c r="AN2172"/>
      <c r="AO2172"/>
      <c r="AP2172"/>
      <c r="BC2172" s="451"/>
    </row>
    <row r="2173" spans="1:55" hidden="1" x14ac:dyDescent="0.2">
      <c r="A2173" s="3"/>
      <c r="B2173" s="3"/>
      <c r="C2173" s="393"/>
      <c r="D2173" s="393"/>
      <c r="E2173" s="393"/>
      <c r="F2173" s="393"/>
      <c r="G2173" s="393"/>
      <c r="H2173" s="393"/>
      <c r="I2173" s="393"/>
      <c r="J2173" s="3"/>
      <c r="K2173" s="3"/>
      <c r="L2173" s="3"/>
      <c r="M2173" s="3"/>
      <c r="N2173" s="3"/>
      <c r="O2173" s="393"/>
      <c r="P2173" s="393"/>
      <c r="Q2173" s="3"/>
      <c r="R2173" s="3"/>
      <c r="S2173" s="3"/>
      <c r="T2173" s="3"/>
      <c r="U2173" s="3"/>
      <c r="V2173" s="3"/>
      <c r="W2173"/>
      <c r="X2173"/>
      <c r="Y2173" s="451"/>
      <c r="Z2173" s="393"/>
      <c r="AA2173" s="3"/>
      <c r="AB2173" s="3"/>
      <c r="AC2173" s="3"/>
      <c r="AD2173" s="3"/>
      <c r="AE2173" s="3"/>
      <c r="AF2173"/>
      <c r="AG2173"/>
      <c r="AH2173"/>
      <c r="AI2173"/>
      <c r="AJ2173"/>
      <c r="AK2173"/>
      <c r="AL2173"/>
      <c r="AM2173"/>
      <c r="AN2173"/>
      <c r="AO2173"/>
      <c r="AP2173"/>
      <c r="BC2173" s="451"/>
    </row>
    <row r="2174" spans="1:55" hidden="1" x14ac:dyDescent="0.2">
      <c r="A2174" s="3"/>
      <c r="B2174" s="3"/>
      <c r="C2174" s="393"/>
      <c r="D2174" s="393"/>
      <c r="E2174" s="393"/>
      <c r="F2174" s="393"/>
      <c r="G2174" s="393"/>
      <c r="H2174" s="393"/>
      <c r="I2174" s="393"/>
      <c r="J2174" s="3"/>
      <c r="K2174" s="3"/>
      <c r="L2174" s="3"/>
      <c r="M2174" s="3"/>
      <c r="N2174" s="3"/>
      <c r="O2174" s="393"/>
      <c r="P2174" s="393"/>
      <c r="Q2174" s="3"/>
      <c r="R2174" s="3"/>
      <c r="S2174" s="3"/>
      <c r="T2174" s="3"/>
      <c r="U2174" s="3"/>
      <c r="V2174" s="3"/>
      <c r="W2174"/>
      <c r="X2174"/>
      <c r="Y2174" s="451"/>
      <c r="Z2174" s="393"/>
      <c r="AA2174" s="3"/>
      <c r="AB2174" s="3"/>
      <c r="AC2174" s="3"/>
      <c r="AD2174" s="3"/>
      <c r="AE2174" s="3"/>
      <c r="AF2174"/>
      <c r="AG2174"/>
      <c r="AH2174"/>
      <c r="AI2174"/>
      <c r="AJ2174"/>
      <c r="AK2174"/>
      <c r="AL2174"/>
      <c r="AM2174"/>
      <c r="AN2174"/>
      <c r="AO2174"/>
      <c r="AP2174"/>
      <c r="BC2174" s="451"/>
    </row>
    <row r="2175" spans="1:55" hidden="1" x14ac:dyDescent="0.2">
      <c r="A2175" s="3"/>
      <c r="B2175" s="3"/>
      <c r="C2175" s="393"/>
      <c r="D2175" s="393"/>
      <c r="E2175" s="393"/>
      <c r="F2175" s="393"/>
      <c r="G2175" s="393"/>
      <c r="H2175" s="393"/>
      <c r="I2175" s="393"/>
      <c r="J2175" s="3"/>
      <c r="K2175" s="3"/>
      <c r="L2175" s="3"/>
      <c r="M2175" s="3"/>
      <c r="N2175" s="3"/>
      <c r="O2175" s="393"/>
      <c r="P2175" s="393"/>
      <c r="Q2175" s="3"/>
      <c r="R2175" s="3"/>
      <c r="S2175" s="3"/>
      <c r="T2175" s="3"/>
      <c r="U2175" s="3"/>
      <c r="V2175" s="3"/>
      <c r="W2175"/>
      <c r="X2175"/>
      <c r="Y2175" s="451"/>
      <c r="Z2175" s="393"/>
      <c r="AA2175" s="3"/>
      <c r="AB2175" s="3"/>
      <c r="AC2175" s="3"/>
      <c r="AD2175" s="3"/>
      <c r="AE2175" s="3"/>
      <c r="AF2175"/>
      <c r="AG2175"/>
      <c r="AH2175"/>
      <c r="AI2175"/>
      <c r="AJ2175"/>
      <c r="AK2175"/>
      <c r="AL2175"/>
      <c r="AM2175"/>
      <c r="AN2175"/>
      <c r="AO2175"/>
      <c r="AP2175"/>
      <c r="BC2175" s="451"/>
    </row>
    <row r="2176" spans="1:55" hidden="1" x14ac:dyDescent="0.2">
      <c r="A2176" s="3"/>
      <c r="B2176" s="3"/>
      <c r="C2176" s="393"/>
      <c r="D2176" s="393"/>
      <c r="E2176" s="393"/>
      <c r="F2176" s="393"/>
      <c r="G2176" s="393"/>
      <c r="H2176" s="393"/>
      <c r="I2176" s="393"/>
      <c r="J2176" s="3"/>
      <c r="K2176" s="3"/>
      <c r="L2176" s="3"/>
      <c r="M2176" s="3"/>
      <c r="N2176" s="3"/>
      <c r="O2176" s="393"/>
      <c r="P2176" s="393"/>
      <c r="Q2176" s="3"/>
      <c r="R2176" s="3"/>
      <c r="S2176" s="3"/>
      <c r="T2176" s="3"/>
      <c r="U2176" s="3"/>
      <c r="V2176" s="3"/>
      <c r="W2176"/>
      <c r="X2176"/>
      <c r="Y2176" s="451"/>
      <c r="Z2176" s="393"/>
      <c r="AA2176" s="3"/>
      <c r="AB2176" s="3"/>
      <c r="AC2176" s="3"/>
      <c r="AD2176" s="3"/>
      <c r="AE2176" s="3"/>
      <c r="AF2176"/>
      <c r="AG2176"/>
      <c r="AH2176"/>
      <c r="AI2176"/>
      <c r="AJ2176"/>
      <c r="AK2176"/>
      <c r="AL2176"/>
      <c r="AM2176"/>
      <c r="AN2176"/>
      <c r="AO2176"/>
      <c r="AP2176"/>
      <c r="BC2176" s="451"/>
    </row>
    <row r="2177" spans="1:55" hidden="1" x14ac:dyDescent="0.2">
      <c r="A2177" s="3"/>
      <c r="B2177" s="3"/>
      <c r="C2177" s="393"/>
      <c r="D2177" s="393"/>
      <c r="E2177" s="393"/>
      <c r="F2177" s="393"/>
      <c r="G2177" s="393"/>
      <c r="H2177" s="393"/>
      <c r="I2177" s="393"/>
      <c r="J2177" s="3"/>
      <c r="K2177" s="3"/>
      <c r="L2177" s="3"/>
      <c r="M2177" s="3"/>
      <c r="N2177" s="3"/>
      <c r="O2177" s="393"/>
      <c r="P2177" s="393"/>
      <c r="Q2177" s="3"/>
      <c r="R2177" s="3"/>
      <c r="S2177" s="3"/>
      <c r="T2177" s="3"/>
      <c r="U2177" s="3"/>
      <c r="V2177" s="3"/>
      <c r="W2177"/>
      <c r="X2177"/>
      <c r="Y2177" s="451"/>
      <c r="Z2177" s="393"/>
      <c r="AA2177" s="3"/>
      <c r="AB2177" s="3"/>
      <c r="AC2177" s="3"/>
      <c r="AD2177" s="3"/>
      <c r="AE2177" s="3"/>
      <c r="AF2177"/>
      <c r="AG2177"/>
      <c r="AH2177"/>
      <c r="AI2177"/>
      <c r="AJ2177"/>
      <c r="AK2177"/>
      <c r="AL2177"/>
      <c r="AM2177"/>
      <c r="AN2177"/>
      <c r="AO2177"/>
      <c r="AP2177"/>
      <c r="BC2177" s="451"/>
    </row>
    <row r="2178" spans="1:55" hidden="1" x14ac:dyDescent="0.2">
      <c r="A2178" s="3"/>
      <c r="B2178" s="3"/>
      <c r="C2178" s="393"/>
      <c r="D2178" s="393"/>
      <c r="E2178" s="393"/>
      <c r="F2178" s="393"/>
      <c r="G2178" s="393"/>
      <c r="H2178" s="393"/>
      <c r="I2178" s="393"/>
      <c r="J2178" s="3"/>
      <c r="K2178" s="3"/>
      <c r="L2178" s="3"/>
      <c r="M2178" s="3"/>
      <c r="N2178" s="3"/>
      <c r="O2178" s="393"/>
      <c r="P2178" s="393"/>
      <c r="Q2178" s="3"/>
      <c r="R2178" s="3"/>
      <c r="S2178" s="3"/>
      <c r="T2178" s="3"/>
      <c r="U2178" s="3"/>
      <c r="V2178" s="3"/>
      <c r="W2178"/>
      <c r="X2178"/>
      <c r="Y2178" s="451"/>
      <c r="Z2178" s="393"/>
      <c r="AA2178" s="3"/>
      <c r="AB2178" s="3"/>
      <c r="AC2178" s="3"/>
      <c r="AD2178" s="3"/>
      <c r="AE2178" s="3"/>
      <c r="AF2178"/>
      <c r="AG2178"/>
      <c r="AH2178"/>
      <c r="AI2178"/>
      <c r="AJ2178"/>
      <c r="AK2178"/>
      <c r="AL2178"/>
      <c r="AM2178"/>
      <c r="AN2178"/>
      <c r="AO2178"/>
      <c r="AP2178"/>
      <c r="BC2178" s="451"/>
    </row>
    <row r="2179" spans="1:55" hidden="1" x14ac:dyDescent="0.2">
      <c r="A2179" s="3"/>
      <c r="B2179" s="3"/>
      <c r="C2179" s="393"/>
      <c r="D2179" s="393"/>
      <c r="E2179" s="393"/>
      <c r="F2179" s="393"/>
      <c r="G2179" s="393"/>
      <c r="H2179" s="393"/>
      <c r="I2179" s="393"/>
      <c r="J2179" s="3"/>
      <c r="K2179" s="3"/>
      <c r="L2179" s="3"/>
      <c r="M2179" s="3"/>
      <c r="N2179" s="3"/>
      <c r="O2179" s="393"/>
      <c r="P2179" s="393"/>
      <c r="Q2179" s="3"/>
      <c r="R2179" s="3"/>
      <c r="S2179" s="3"/>
      <c r="T2179" s="3"/>
      <c r="U2179" s="3"/>
      <c r="V2179" s="3"/>
      <c r="W2179"/>
      <c r="X2179"/>
      <c r="Y2179" s="451"/>
      <c r="Z2179" s="393"/>
      <c r="AA2179" s="3"/>
      <c r="AB2179" s="3"/>
      <c r="AC2179" s="3"/>
      <c r="AD2179" s="3"/>
      <c r="AE2179" s="3"/>
      <c r="AF2179"/>
      <c r="AG2179"/>
      <c r="AH2179"/>
      <c r="AI2179"/>
      <c r="AJ2179"/>
      <c r="AK2179"/>
      <c r="AL2179"/>
      <c r="AM2179"/>
      <c r="AN2179"/>
      <c r="AO2179"/>
      <c r="AP2179"/>
      <c r="BC2179" s="451"/>
    </row>
    <row r="2180" spans="1:55" hidden="1" x14ac:dyDescent="0.2">
      <c r="A2180" s="3"/>
      <c r="B2180" s="3"/>
      <c r="C2180" s="393"/>
      <c r="D2180" s="393"/>
      <c r="E2180" s="393"/>
      <c r="F2180" s="393"/>
      <c r="G2180" s="393"/>
      <c r="H2180" s="393"/>
      <c r="I2180" s="393"/>
      <c r="J2180" s="3"/>
      <c r="K2180" s="3"/>
      <c r="L2180" s="3"/>
      <c r="M2180" s="3"/>
      <c r="N2180" s="3"/>
      <c r="O2180" s="393"/>
      <c r="P2180" s="393"/>
      <c r="Q2180" s="3"/>
      <c r="R2180" s="3"/>
      <c r="S2180" s="3"/>
      <c r="T2180" s="3"/>
      <c r="U2180" s="3"/>
      <c r="V2180" s="3"/>
      <c r="W2180"/>
      <c r="X2180"/>
      <c r="Y2180" s="451"/>
      <c r="Z2180" s="393"/>
      <c r="AA2180" s="3"/>
      <c r="AB2180" s="3"/>
      <c r="AC2180" s="3"/>
      <c r="AD2180" s="3"/>
      <c r="AE2180" s="3"/>
      <c r="AF2180"/>
      <c r="AG2180"/>
      <c r="AH2180"/>
      <c r="AI2180"/>
      <c r="AJ2180"/>
      <c r="AK2180"/>
      <c r="AL2180"/>
      <c r="AM2180"/>
      <c r="AN2180"/>
      <c r="AO2180"/>
      <c r="AP2180"/>
      <c r="BC2180" s="451"/>
    </row>
    <row r="2181" spans="1:55" hidden="1" x14ac:dyDescent="0.2">
      <c r="A2181" s="3"/>
      <c r="B2181" s="3"/>
      <c r="C2181" s="393"/>
      <c r="D2181" s="393"/>
      <c r="E2181" s="393"/>
      <c r="F2181" s="393"/>
      <c r="G2181" s="393"/>
      <c r="H2181" s="393"/>
      <c r="I2181" s="393"/>
      <c r="J2181" s="3"/>
      <c r="K2181" s="3"/>
      <c r="L2181" s="3"/>
      <c r="M2181" s="3"/>
      <c r="N2181" s="3"/>
      <c r="O2181" s="393"/>
      <c r="P2181" s="393"/>
      <c r="Q2181" s="3"/>
      <c r="R2181" s="3"/>
      <c r="S2181" s="3"/>
      <c r="T2181" s="3"/>
      <c r="U2181" s="3"/>
      <c r="V2181" s="3"/>
      <c r="W2181"/>
      <c r="X2181"/>
      <c r="Y2181" s="451"/>
      <c r="Z2181" s="393"/>
      <c r="AA2181" s="3"/>
      <c r="AB2181" s="3"/>
      <c r="AC2181" s="3"/>
      <c r="AD2181" s="3"/>
      <c r="AE2181" s="3"/>
      <c r="AF2181"/>
      <c r="AG2181"/>
      <c r="AH2181"/>
      <c r="AI2181"/>
      <c r="AJ2181"/>
      <c r="AK2181"/>
      <c r="AL2181"/>
      <c r="AM2181"/>
      <c r="AN2181"/>
      <c r="AO2181"/>
      <c r="AP2181"/>
      <c r="BC2181" s="451"/>
    </row>
    <row r="2182" spans="1:55" hidden="1" x14ac:dyDescent="0.2">
      <c r="A2182" s="3"/>
      <c r="B2182" s="3"/>
      <c r="C2182" s="393"/>
      <c r="D2182" s="393"/>
      <c r="E2182" s="393"/>
      <c r="F2182" s="393"/>
      <c r="G2182" s="393"/>
      <c r="H2182" s="393"/>
      <c r="I2182" s="393"/>
      <c r="J2182" s="3"/>
      <c r="K2182" s="3"/>
      <c r="L2182" s="3"/>
      <c r="M2182" s="3"/>
      <c r="N2182" s="3"/>
      <c r="O2182" s="393"/>
      <c r="P2182" s="393"/>
      <c r="Q2182" s="3"/>
      <c r="R2182" s="3"/>
      <c r="S2182" s="3"/>
      <c r="T2182" s="3"/>
      <c r="U2182" s="3"/>
      <c r="V2182" s="3"/>
      <c r="W2182"/>
      <c r="X2182"/>
      <c r="Y2182" s="451"/>
      <c r="Z2182" s="393"/>
      <c r="AA2182" s="3"/>
      <c r="AB2182" s="3"/>
      <c r="AC2182" s="3"/>
      <c r="AD2182" s="3"/>
      <c r="AE2182" s="3"/>
      <c r="AF2182"/>
      <c r="AG2182"/>
      <c r="AH2182"/>
      <c r="AI2182"/>
      <c r="AJ2182"/>
      <c r="AK2182"/>
      <c r="AL2182"/>
      <c r="AM2182"/>
      <c r="AN2182"/>
      <c r="AO2182"/>
      <c r="AP2182"/>
      <c r="BC2182" s="451"/>
    </row>
    <row r="2183" spans="1:55" hidden="1" x14ac:dyDescent="0.2">
      <c r="A2183" s="3"/>
      <c r="B2183" s="3"/>
      <c r="C2183" s="393"/>
      <c r="D2183" s="393"/>
      <c r="E2183" s="393"/>
      <c r="F2183" s="393"/>
      <c r="G2183" s="393"/>
      <c r="H2183" s="393"/>
      <c r="I2183" s="393"/>
      <c r="J2183" s="3"/>
      <c r="K2183" s="3"/>
      <c r="L2183" s="3"/>
      <c r="M2183" s="3"/>
      <c r="N2183" s="3"/>
      <c r="O2183" s="393"/>
      <c r="P2183" s="393"/>
      <c r="Q2183" s="3"/>
      <c r="R2183" s="3"/>
      <c r="S2183" s="3"/>
      <c r="T2183" s="3"/>
      <c r="U2183" s="3"/>
      <c r="V2183" s="3"/>
      <c r="W2183"/>
      <c r="X2183"/>
      <c r="Y2183" s="451"/>
      <c r="Z2183" s="393"/>
      <c r="AA2183" s="3"/>
      <c r="AB2183" s="3"/>
      <c r="AC2183" s="3"/>
      <c r="AD2183" s="3"/>
      <c r="AE2183" s="3"/>
      <c r="AF2183"/>
      <c r="AG2183"/>
      <c r="AH2183"/>
      <c r="AI2183"/>
      <c r="AJ2183"/>
      <c r="AK2183"/>
      <c r="AL2183"/>
      <c r="AM2183"/>
      <c r="AN2183"/>
      <c r="AO2183"/>
      <c r="AP2183"/>
      <c r="BC2183" s="451"/>
    </row>
    <row r="2184" spans="1:55" hidden="1" x14ac:dyDescent="0.2">
      <c r="A2184" s="3"/>
      <c r="B2184" s="3"/>
      <c r="C2184" s="393"/>
      <c r="D2184" s="393"/>
      <c r="E2184" s="393"/>
      <c r="F2184" s="393"/>
      <c r="G2184" s="393"/>
      <c r="H2184" s="393"/>
      <c r="I2184" s="393"/>
      <c r="J2184" s="3"/>
      <c r="K2184" s="3"/>
      <c r="L2184" s="3"/>
      <c r="M2184" s="3"/>
      <c r="N2184" s="3"/>
      <c r="O2184" s="393"/>
      <c r="P2184" s="393"/>
      <c r="Q2184" s="3"/>
      <c r="R2184" s="3"/>
      <c r="S2184" s="3"/>
      <c r="T2184" s="3"/>
      <c r="U2184" s="3"/>
      <c r="V2184" s="3"/>
      <c r="W2184"/>
      <c r="X2184"/>
      <c r="Y2184" s="451"/>
      <c r="Z2184" s="393"/>
      <c r="AA2184" s="3"/>
      <c r="AB2184" s="3"/>
      <c r="AC2184" s="3"/>
      <c r="AD2184" s="3"/>
      <c r="AE2184" s="3"/>
      <c r="AF2184"/>
      <c r="AG2184"/>
      <c r="AH2184"/>
      <c r="AI2184"/>
      <c r="AJ2184"/>
      <c r="AK2184"/>
      <c r="AL2184"/>
      <c r="AM2184"/>
      <c r="AN2184"/>
      <c r="AO2184"/>
      <c r="AP2184"/>
      <c r="BC2184" s="451"/>
    </row>
    <row r="2185" spans="1:55" hidden="1" x14ac:dyDescent="0.2">
      <c r="A2185" s="3"/>
      <c r="B2185" s="3"/>
      <c r="C2185" s="393"/>
      <c r="D2185" s="393"/>
      <c r="E2185" s="393"/>
      <c r="F2185" s="393"/>
      <c r="G2185" s="393"/>
      <c r="H2185" s="393"/>
      <c r="I2185" s="393"/>
      <c r="J2185" s="3"/>
      <c r="K2185" s="3"/>
      <c r="L2185" s="3"/>
      <c r="M2185" s="3"/>
      <c r="N2185" s="3"/>
      <c r="O2185" s="393"/>
      <c r="P2185" s="393"/>
      <c r="Q2185" s="3"/>
      <c r="R2185" s="3"/>
      <c r="S2185" s="3"/>
      <c r="T2185" s="3"/>
      <c r="U2185" s="3"/>
      <c r="V2185" s="3"/>
      <c r="W2185"/>
      <c r="X2185"/>
      <c r="Y2185" s="451"/>
      <c r="Z2185" s="393"/>
      <c r="AA2185" s="3"/>
      <c r="AB2185" s="3"/>
      <c r="AC2185" s="3"/>
      <c r="AD2185" s="3"/>
      <c r="AE2185" s="3"/>
      <c r="AF2185"/>
      <c r="AG2185"/>
      <c r="AH2185"/>
      <c r="AI2185"/>
      <c r="AJ2185"/>
      <c r="AK2185"/>
      <c r="AL2185"/>
      <c r="AM2185"/>
      <c r="AN2185"/>
      <c r="AO2185"/>
      <c r="AP2185"/>
      <c r="BC2185" s="451"/>
    </row>
    <row r="2186" spans="1:55" hidden="1" x14ac:dyDescent="0.2">
      <c r="A2186" s="3"/>
      <c r="B2186" s="3"/>
      <c r="C2186" s="393"/>
      <c r="D2186" s="393"/>
      <c r="E2186" s="393"/>
      <c r="F2186" s="393"/>
      <c r="G2186" s="393"/>
      <c r="H2186" s="393"/>
      <c r="I2186" s="393"/>
      <c r="J2186" s="3"/>
      <c r="K2186" s="3"/>
      <c r="L2186" s="3"/>
      <c r="M2186" s="3"/>
      <c r="N2186" s="3"/>
      <c r="O2186" s="393"/>
      <c r="P2186" s="393"/>
      <c r="Q2186" s="3"/>
      <c r="R2186" s="3"/>
      <c r="S2186" s="3"/>
      <c r="T2186" s="3"/>
      <c r="U2186" s="3"/>
      <c r="V2186" s="3"/>
      <c r="W2186"/>
      <c r="X2186"/>
      <c r="Y2186" s="451"/>
      <c r="Z2186" s="393"/>
      <c r="AA2186" s="3"/>
      <c r="AB2186" s="3"/>
      <c r="AC2186" s="3"/>
      <c r="AD2186" s="3"/>
      <c r="AE2186" s="3"/>
      <c r="AF2186"/>
      <c r="AG2186"/>
      <c r="AH2186"/>
      <c r="AI2186"/>
      <c r="AJ2186"/>
      <c r="AK2186"/>
      <c r="AL2186"/>
      <c r="AM2186"/>
      <c r="AN2186"/>
      <c r="AO2186"/>
      <c r="AP2186"/>
      <c r="BC2186" s="451"/>
    </row>
    <row r="2187" spans="1:55" hidden="1" x14ac:dyDescent="0.2">
      <c r="A2187" s="3"/>
      <c r="B2187" s="3"/>
      <c r="C2187" s="393"/>
      <c r="D2187" s="393"/>
      <c r="E2187" s="393"/>
      <c r="F2187" s="393"/>
      <c r="G2187" s="393"/>
      <c r="H2187" s="393"/>
      <c r="I2187" s="393"/>
      <c r="J2187" s="3"/>
      <c r="K2187" s="3"/>
      <c r="L2187" s="3"/>
      <c r="M2187" s="3"/>
      <c r="N2187" s="3"/>
      <c r="O2187" s="393"/>
      <c r="P2187" s="393"/>
      <c r="Q2187" s="3"/>
      <c r="R2187" s="3"/>
      <c r="S2187" s="3"/>
      <c r="T2187" s="3"/>
      <c r="U2187" s="3"/>
      <c r="V2187" s="3"/>
      <c r="W2187"/>
      <c r="X2187"/>
      <c r="Y2187" s="451"/>
      <c r="Z2187" s="393"/>
      <c r="AA2187" s="3"/>
      <c r="AB2187" s="3"/>
      <c r="AC2187" s="3"/>
      <c r="AD2187" s="3"/>
      <c r="AE2187" s="3"/>
      <c r="AF2187"/>
      <c r="AG2187"/>
      <c r="AH2187"/>
      <c r="AI2187"/>
      <c r="AJ2187"/>
      <c r="AK2187"/>
      <c r="AL2187"/>
      <c r="AM2187"/>
      <c r="AN2187"/>
      <c r="AO2187"/>
      <c r="AP2187"/>
      <c r="BC2187" s="451"/>
    </row>
    <row r="2188" spans="1:55" hidden="1" x14ac:dyDescent="0.2">
      <c r="A2188" s="3"/>
      <c r="B2188" s="3"/>
      <c r="C2188" s="393"/>
      <c r="D2188" s="393"/>
      <c r="E2188" s="393"/>
      <c r="F2188" s="393"/>
      <c r="G2188" s="393"/>
      <c r="H2188" s="393"/>
      <c r="I2188" s="393"/>
      <c r="J2188" s="3"/>
      <c r="K2188" s="3"/>
      <c r="L2188" s="3"/>
      <c r="M2188" s="3"/>
      <c r="N2188" s="3"/>
      <c r="O2188" s="393"/>
      <c r="P2188" s="393"/>
      <c r="Q2188" s="3"/>
      <c r="R2188" s="3"/>
      <c r="S2188" s="3"/>
      <c r="T2188" s="3"/>
      <c r="U2188" s="3"/>
      <c r="V2188" s="3"/>
      <c r="W2188"/>
      <c r="X2188"/>
      <c r="Y2188" s="451"/>
      <c r="Z2188" s="393"/>
      <c r="AA2188" s="3"/>
      <c r="AB2188" s="3"/>
      <c r="AC2188" s="3"/>
      <c r="AD2188" s="3"/>
      <c r="AE2188" s="3"/>
      <c r="AF2188"/>
      <c r="AG2188"/>
      <c r="AH2188"/>
      <c r="AI2188"/>
      <c r="AJ2188"/>
      <c r="AK2188"/>
      <c r="AL2188"/>
      <c r="AM2188"/>
      <c r="AN2188"/>
      <c r="AO2188"/>
      <c r="AP2188"/>
      <c r="BC2188" s="451"/>
    </row>
    <row r="2189" spans="1:55" hidden="1" x14ac:dyDescent="0.2">
      <c r="A2189" s="3"/>
      <c r="B2189" s="3"/>
      <c r="C2189" s="393"/>
      <c r="D2189" s="393"/>
      <c r="E2189" s="393"/>
      <c r="F2189" s="393"/>
      <c r="G2189" s="393"/>
      <c r="H2189" s="393"/>
      <c r="I2189" s="393"/>
      <c r="J2189" s="3"/>
      <c r="K2189" s="3"/>
      <c r="L2189" s="3"/>
      <c r="M2189" s="3"/>
      <c r="N2189" s="3"/>
      <c r="O2189" s="393"/>
      <c r="P2189" s="393"/>
      <c r="Q2189" s="3"/>
      <c r="R2189" s="3"/>
      <c r="S2189" s="3"/>
      <c r="T2189" s="3"/>
      <c r="U2189" s="3"/>
      <c r="V2189" s="3"/>
      <c r="W2189"/>
      <c r="X2189"/>
      <c r="Y2189" s="451"/>
      <c r="Z2189" s="393"/>
      <c r="AA2189" s="3"/>
      <c r="AB2189" s="3"/>
      <c r="AC2189" s="3"/>
      <c r="AD2189" s="3"/>
      <c r="AE2189" s="3"/>
      <c r="AF2189"/>
      <c r="AG2189"/>
      <c r="AH2189"/>
      <c r="AI2189"/>
      <c r="AJ2189"/>
      <c r="AK2189"/>
      <c r="AL2189"/>
      <c r="AM2189"/>
      <c r="AN2189"/>
      <c r="AO2189"/>
      <c r="AP2189"/>
      <c r="BC2189" s="451"/>
    </row>
    <row r="2190" spans="1:55" hidden="1" x14ac:dyDescent="0.2">
      <c r="A2190" s="3"/>
      <c r="B2190" s="3"/>
      <c r="C2190" s="393"/>
      <c r="D2190" s="393"/>
      <c r="E2190" s="393"/>
      <c r="F2190" s="393"/>
      <c r="G2190" s="393"/>
      <c r="H2190" s="393"/>
      <c r="I2190" s="393"/>
      <c r="J2190" s="3"/>
      <c r="K2190" s="3"/>
      <c r="L2190" s="3"/>
      <c r="M2190" s="3"/>
      <c r="N2190" s="3"/>
      <c r="O2190" s="393"/>
      <c r="P2190" s="393"/>
      <c r="Q2190" s="3"/>
      <c r="R2190" s="3"/>
      <c r="S2190" s="3"/>
      <c r="T2190" s="3"/>
      <c r="U2190" s="3"/>
      <c r="V2190" s="3"/>
      <c r="W2190"/>
      <c r="X2190"/>
      <c r="Y2190" s="451"/>
      <c r="Z2190" s="393"/>
      <c r="AA2190" s="3"/>
      <c r="AB2190" s="3"/>
      <c r="AC2190" s="3"/>
      <c r="AD2190" s="3"/>
      <c r="AE2190" s="3"/>
      <c r="AF2190"/>
      <c r="AG2190"/>
      <c r="AH2190"/>
      <c r="AI2190"/>
      <c r="AJ2190"/>
      <c r="AK2190"/>
      <c r="AL2190"/>
      <c r="AM2190"/>
      <c r="AN2190"/>
      <c r="AO2190"/>
      <c r="AP2190"/>
      <c r="BC2190" s="451"/>
    </row>
    <row r="2191" spans="1:55" hidden="1" x14ac:dyDescent="0.2">
      <c r="A2191" s="3"/>
      <c r="B2191" s="3"/>
      <c r="C2191" s="393"/>
      <c r="D2191" s="393"/>
      <c r="E2191" s="393"/>
      <c r="F2191" s="393"/>
      <c r="G2191" s="393"/>
      <c r="H2191" s="393"/>
      <c r="I2191" s="393"/>
      <c r="J2191" s="3"/>
      <c r="K2191" s="3"/>
      <c r="L2191" s="3"/>
      <c r="M2191" s="3"/>
      <c r="N2191" s="3"/>
      <c r="O2191" s="393"/>
      <c r="P2191" s="393"/>
      <c r="Q2191" s="3"/>
      <c r="R2191" s="3"/>
      <c r="S2191" s="3"/>
      <c r="T2191" s="3"/>
      <c r="U2191" s="3"/>
      <c r="V2191" s="3"/>
      <c r="W2191"/>
      <c r="X2191"/>
      <c r="Y2191" s="451"/>
      <c r="Z2191" s="393"/>
      <c r="AA2191" s="3"/>
      <c r="AB2191" s="3"/>
      <c r="AC2191" s="3"/>
      <c r="AD2191" s="3"/>
      <c r="AE2191" s="3"/>
      <c r="AF2191"/>
      <c r="AG2191"/>
      <c r="AH2191"/>
      <c r="AI2191"/>
      <c r="AJ2191"/>
      <c r="AK2191"/>
      <c r="AL2191"/>
      <c r="AM2191"/>
      <c r="AN2191"/>
      <c r="AO2191"/>
      <c r="AP2191"/>
      <c r="BC2191" s="451"/>
    </row>
    <row r="2192" spans="1:55" hidden="1" x14ac:dyDescent="0.2">
      <c r="A2192" s="3"/>
      <c r="B2192" s="3"/>
      <c r="C2192" s="393"/>
      <c r="D2192" s="393"/>
      <c r="E2192" s="393"/>
      <c r="F2192" s="393"/>
      <c r="G2192" s="393"/>
      <c r="H2192" s="393"/>
      <c r="I2192" s="393"/>
      <c r="J2192" s="3"/>
      <c r="K2192" s="3"/>
      <c r="L2192" s="3"/>
      <c r="M2192" s="3"/>
      <c r="N2192" s="3"/>
      <c r="O2192" s="393"/>
      <c r="P2192" s="393"/>
      <c r="Q2192" s="3"/>
      <c r="R2192" s="3"/>
      <c r="S2192" s="3"/>
      <c r="T2192" s="3"/>
      <c r="U2192" s="3"/>
      <c r="V2192" s="3"/>
      <c r="W2192"/>
      <c r="X2192"/>
      <c r="Y2192" s="451"/>
      <c r="Z2192" s="393"/>
      <c r="AA2192" s="3"/>
      <c r="AB2192" s="3"/>
      <c r="AC2192" s="3"/>
      <c r="AD2192" s="3"/>
      <c r="AE2192" s="3"/>
      <c r="AF2192"/>
      <c r="AG2192"/>
      <c r="AH2192"/>
      <c r="AI2192"/>
      <c r="AJ2192"/>
      <c r="AK2192"/>
      <c r="AL2192"/>
      <c r="AM2192"/>
      <c r="AN2192"/>
      <c r="AO2192"/>
      <c r="AP2192"/>
      <c r="BC2192" s="451"/>
    </row>
    <row r="2193" spans="1:55" hidden="1" x14ac:dyDescent="0.2">
      <c r="A2193" s="3"/>
      <c r="B2193" s="3"/>
      <c r="C2193" s="393"/>
      <c r="D2193" s="393"/>
      <c r="E2193" s="393"/>
      <c r="F2193" s="393"/>
      <c r="G2193" s="393"/>
      <c r="H2193" s="393"/>
      <c r="I2193" s="393"/>
      <c r="J2193" s="3"/>
      <c r="K2193" s="3"/>
      <c r="L2193" s="3"/>
      <c r="M2193" s="3"/>
      <c r="N2193" s="3"/>
      <c r="O2193" s="393"/>
      <c r="P2193" s="393"/>
      <c r="Q2193" s="3"/>
      <c r="R2193" s="3"/>
      <c r="S2193" s="3"/>
      <c r="T2193" s="3"/>
      <c r="U2193" s="3"/>
      <c r="V2193" s="3"/>
      <c r="W2193"/>
      <c r="X2193"/>
      <c r="Y2193" s="451"/>
      <c r="Z2193" s="393"/>
      <c r="AA2193" s="3"/>
      <c r="AB2193" s="3"/>
      <c r="AC2193" s="3"/>
      <c r="AD2193" s="3"/>
      <c r="AE2193" s="3"/>
      <c r="AF2193"/>
      <c r="AG2193"/>
      <c r="AH2193"/>
      <c r="AI2193"/>
      <c r="AJ2193"/>
      <c r="AK2193"/>
      <c r="AL2193"/>
      <c r="AM2193"/>
      <c r="AN2193"/>
      <c r="AO2193"/>
      <c r="AP2193"/>
      <c r="BC2193" s="451"/>
    </row>
    <row r="2194" spans="1:55" hidden="1" x14ac:dyDescent="0.2">
      <c r="A2194" s="3"/>
      <c r="B2194" s="3"/>
      <c r="C2194" s="393"/>
      <c r="D2194" s="393"/>
      <c r="E2194" s="393"/>
      <c r="F2194" s="393"/>
      <c r="G2194" s="393"/>
      <c r="H2194" s="393"/>
      <c r="I2194" s="393"/>
      <c r="J2194" s="3"/>
      <c r="K2194" s="3"/>
      <c r="L2194" s="3"/>
      <c r="M2194" s="3"/>
      <c r="N2194" s="3"/>
      <c r="O2194" s="393"/>
      <c r="P2194" s="393"/>
      <c r="Q2194" s="3"/>
      <c r="R2194" s="3"/>
      <c r="S2194" s="3"/>
      <c r="T2194" s="3"/>
      <c r="U2194" s="3"/>
      <c r="V2194" s="3"/>
      <c r="W2194"/>
      <c r="X2194"/>
      <c r="Y2194" s="451"/>
      <c r="Z2194" s="393"/>
      <c r="AA2194" s="3"/>
      <c r="AB2194" s="3"/>
      <c r="AC2194" s="3"/>
      <c r="AD2194" s="3"/>
      <c r="AE2194" s="3"/>
      <c r="AF2194"/>
      <c r="AG2194"/>
      <c r="AH2194"/>
      <c r="AI2194"/>
      <c r="AJ2194"/>
      <c r="AK2194"/>
      <c r="AL2194"/>
      <c r="AM2194"/>
      <c r="AN2194"/>
      <c r="AO2194"/>
      <c r="AP2194"/>
      <c r="BC2194" s="451"/>
    </row>
    <row r="2195" spans="1:55" hidden="1" x14ac:dyDescent="0.2">
      <c r="A2195" s="3"/>
      <c r="B2195" s="3"/>
      <c r="C2195" s="393"/>
      <c r="D2195" s="393"/>
      <c r="E2195" s="393"/>
      <c r="F2195" s="393"/>
      <c r="G2195" s="393"/>
      <c r="H2195" s="393"/>
      <c r="I2195" s="393"/>
      <c r="J2195" s="3"/>
      <c r="K2195" s="3"/>
      <c r="L2195" s="3"/>
      <c r="M2195" s="3"/>
      <c r="N2195" s="3"/>
      <c r="O2195" s="393"/>
      <c r="P2195" s="393"/>
      <c r="Q2195" s="3"/>
      <c r="R2195" s="3"/>
      <c r="S2195" s="3"/>
      <c r="T2195" s="3"/>
      <c r="U2195" s="3"/>
      <c r="V2195" s="3"/>
      <c r="W2195"/>
      <c r="X2195"/>
      <c r="Y2195" s="451"/>
      <c r="Z2195" s="393"/>
      <c r="AA2195" s="3"/>
      <c r="AB2195" s="3"/>
      <c r="AC2195" s="3"/>
      <c r="AD2195" s="3"/>
      <c r="AE2195" s="3"/>
      <c r="AF2195"/>
      <c r="AG2195"/>
      <c r="AH2195"/>
      <c r="AI2195"/>
      <c r="AJ2195"/>
      <c r="AK2195"/>
      <c r="AL2195"/>
      <c r="AM2195"/>
      <c r="AN2195"/>
      <c r="AO2195"/>
      <c r="AP2195"/>
      <c r="BC2195" s="451"/>
    </row>
    <row r="2196" spans="1:55" hidden="1" x14ac:dyDescent="0.2">
      <c r="A2196" s="3"/>
      <c r="B2196" s="3"/>
      <c r="C2196" s="393"/>
      <c r="D2196" s="393"/>
      <c r="E2196" s="393"/>
      <c r="F2196" s="393"/>
      <c r="G2196" s="393"/>
      <c r="H2196" s="393"/>
      <c r="I2196" s="393"/>
      <c r="J2196" s="3"/>
      <c r="K2196" s="3"/>
      <c r="L2196" s="3"/>
      <c r="M2196" s="3"/>
      <c r="N2196" s="3"/>
      <c r="O2196" s="393"/>
      <c r="P2196" s="393"/>
      <c r="Q2196" s="3"/>
      <c r="R2196" s="3"/>
      <c r="S2196" s="3"/>
      <c r="T2196" s="3"/>
      <c r="U2196" s="3"/>
      <c r="V2196" s="3"/>
      <c r="W2196"/>
      <c r="X2196"/>
      <c r="Y2196" s="451"/>
      <c r="Z2196" s="393"/>
      <c r="AA2196" s="3"/>
      <c r="AB2196" s="3"/>
      <c r="AC2196" s="3"/>
      <c r="AD2196" s="3"/>
      <c r="AE2196" s="3"/>
      <c r="AF2196"/>
      <c r="AG2196"/>
      <c r="AH2196"/>
      <c r="AI2196"/>
      <c r="AJ2196"/>
      <c r="AK2196"/>
      <c r="AL2196"/>
      <c r="AM2196"/>
      <c r="AN2196"/>
      <c r="AO2196"/>
      <c r="AP2196"/>
      <c r="BC2196" s="451"/>
    </row>
    <row r="2197" spans="1:55" hidden="1" x14ac:dyDescent="0.2">
      <c r="A2197" s="3"/>
      <c r="B2197" s="3"/>
      <c r="C2197" s="393"/>
      <c r="D2197" s="393"/>
      <c r="E2197" s="393"/>
      <c r="F2197" s="393"/>
      <c r="G2197" s="393"/>
      <c r="H2197" s="393"/>
      <c r="I2197" s="393"/>
      <c r="J2197" s="3"/>
      <c r="K2197" s="3"/>
      <c r="L2197" s="3"/>
      <c r="M2197" s="3"/>
      <c r="N2197" s="3"/>
      <c r="O2197" s="393"/>
      <c r="P2197" s="393"/>
      <c r="Q2197" s="3"/>
      <c r="R2197" s="3"/>
      <c r="S2197" s="3"/>
      <c r="T2197" s="3"/>
      <c r="U2197" s="3"/>
      <c r="V2197" s="3"/>
      <c r="W2197"/>
      <c r="X2197"/>
      <c r="Y2197" s="451"/>
      <c r="Z2197" s="393"/>
      <c r="AA2197" s="3"/>
      <c r="AB2197" s="3"/>
      <c r="AC2197" s="3"/>
      <c r="AD2197" s="3"/>
      <c r="AE2197" s="3"/>
      <c r="AF2197"/>
      <c r="AG2197"/>
      <c r="AH2197"/>
      <c r="AI2197"/>
      <c r="AJ2197"/>
      <c r="AK2197"/>
      <c r="AL2197"/>
      <c r="AM2197"/>
      <c r="AN2197"/>
      <c r="AO2197"/>
      <c r="AP2197"/>
      <c r="BC2197" s="451"/>
    </row>
    <row r="2198" spans="1:55" hidden="1" x14ac:dyDescent="0.2">
      <c r="A2198" s="3"/>
      <c r="B2198" s="3"/>
      <c r="C2198" s="393"/>
      <c r="D2198" s="393"/>
      <c r="E2198" s="393"/>
      <c r="F2198" s="393"/>
      <c r="G2198" s="393"/>
      <c r="H2198" s="393"/>
      <c r="I2198" s="393"/>
      <c r="J2198" s="3"/>
      <c r="K2198" s="3"/>
      <c r="L2198" s="3"/>
      <c r="M2198" s="3"/>
      <c r="N2198" s="3"/>
      <c r="O2198" s="393"/>
      <c r="P2198" s="393"/>
      <c r="Q2198" s="3"/>
      <c r="R2198" s="3"/>
      <c r="S2198" s="3"/>
      <c r="T2198" s="3"/>
      <c r="U2198" s="3"/>
      <c r="V2198" s="3"/>
      <c r="W2198"/>
      <c r="X2198"/>
      <c r="Y2198" s="451"/>
      <c r="Z2198" s="393"/>
      <c r="AA2198" s="3"/>
      <c r="AB2198" s="3"/>
      <c r="AC2198" s="3"/>
      <c r="AD2198" s="3"/>
      <c r="AE2198" s="3"/>
      <c r="AF2198"/>
      <c r="AG2198"/>
      <c r="AH2198"/>
      <c r="AI2198"/>
      <c r="AJ2198"/>
      <c r="AK2198"/>
      <c r="AL2198"/>
      <c r="AM2198"/>
      <c r="AN2198"/>
      <c r="AO2198"/>
      <c r="AP2198"/>
      <c r="BC2198" s="451"/>
    </row>
    <row r="2199" spans="1:55" hidden="1" x14ac:dyDescent="0.2">
      <c r="A2199" s="3"/>
      <c r="B2199" s="3"/>
      <c r="C2199" s="393"/>
      <c r="D2199" s="393"/>
      <c r="E2199" s="393"/>
      <c r="F2199" s="393"/>
      <c r="G2199" s="393"/>
      <c r="H2199" s="393"/>
      <c r="I2199" s="393"/>
      <c r="J2199" s="3"/>
      <c r="K2199" s="3"/>
      <c r="L2199" s="3"/>
      <c r="M2199" s="3"/>
      <c r="N2199" s="3"/>
      <c r="O2199" s="393"/>
      <c r="P2199" s="393"/>
      <c r="Q2199" s="3"/>
      <c r="R2199" s="3"/>
      <c r="S2199" s="3"/>
      <c r="T2199" s="3"/>
      <c r="U2199" s="3"/>
      <c r="V2199" s="3"/>
      <c r="W2199"/>
      <c r="X2199"/>
      <c r="Y2199" s="451"/>
      <c r="Z2199" s="393"/>
      <c r="AA2199" s="3"/>
      <c r="AB2199" s="3"/>
      <c r="AC2199" s="3"/>
      <c r="AD2199" s="3"/>
      <c r="AE2199" s="3"/>
      <c r="AF2199"/>
      <c r="AG2199"/>
      <c r="AH2199"/>
      <c r="AI2199"/>
      <c r="AJ2199"/>
      <c r="AK2199"/>
      <c r="AL2199"/>
      <c r="AM2199"/>
      <c r="AN2199"/>
      <c r="AO2199"/>
      <c r="AP2199"/>
      <c r="BC2199" s="451"/>
    </row>
    <row r="2200" spans="1:55" hidden="1" x14ac:dyDescent="0.2">
      <c r="A2200" s="3"/>
      <c r="B2200" s="3"/>
      <c r="C2200" s="393"/>
      <c r="D2200" s="393"/>
      <c r="E2200" s="393"/>
      <c r="F2200" s="393"/>
      <c r="G2200" s="393"/>
      <c r="H2200" s="393"/>
      <c r="I2200" s="393"/>
      <c r="J2200" s="3"/>
      <c r="K2200" s="3"/>
      <c r="L2200" s="3"/>
      <c r="M2200" s="3"/>
      <c r="N2200" s="3"/>
      <c r="O2200" s="393"/>
      <c r="P2200" s="393"/>
      <c r="Q2200" s="3"/>
      <c r="R2200" s="3"/>
      <c r="S2200" s="3"/>
      <c r="T2200" s="3"/>
      <c r="U2200" s="3"/>
      <c r="V2200" s="3"/>
      <c r="W2200"/>
      <c r="X2200"/>
      <c r="Y2200" s="451"/>
      <c r="Z2200" s="393"/>
      <c r="AA2200" s="3"/>
      <c r="AB2200" s="3"/>
      <c r="AC2200" s="3"/>
      <c r="AD2200" s="3"/>
      <c r="AE2200" s="3"/>
      <c r="AF2200"/>
      <c r="AG2200"/>
      <c r="AH2200"/>
      <c r="AI2200"/>
      <c r="AJ2200"/>
      <c r="AK2200"/>
      <c r="AL2200"/>
      <c r="AM2200"/>
      <c r="AN2200"/>
      <c r="AO2200"/>
      <c r="AP2200"/>
      <c r="BC2200" s="451"/>
    </row>
    <row r="2201" spans="1:55" hidden="1" x14ac:dyDescent="0.2">
      <c r="A2201" s="3"/>
      <c r="B2201" s="3"/>
      <c r="C2201" s="393"/>
      <c r="D2201" s="393"/>
      <c r="E2201" s="393"/>
      <c r="F2201" s="393"/>
      <c r="G2201" s="393"/>
      <c r="H2201" s="393"/>
      <c r="I2201" s="393"/>
      <c r="J2201" s="3"/>
      <c r="K2201" s="3"/>
      <c r="L2201" s="3"/>
      <c r="M2201" s="3"/>
      <c r="N2201" s="3"/>
      <c r="O2201" s="393"/>
      <c r="P2201" s="393"/>
      <c r="Q2201" s="3"/>
      <c r="R2201" s="3"/>
      <c r="S2201" s="3"/>
      <c r="T2201" s="3"/>
      <c r="U2201" s="3"/>
      <c r="V2201" s="3"/>
      <c r="W2201"/>
      <c r="X2201"/>
      <c r="Y2201" s="451"/>
      <c r="Z2201" s="393"/>
      <c r="AA2201" s="3"/>
      <c r="AB2201" s="3"/>
      <c r="AC2201" s="3"/>
      <c r="AD2201" s="3"/>
      <c r="AE2201" s="3"/>
      <c r="AF2201"/>
      <c r="AG2201"/>
      <c r="AH2201"/>
      <c r="AI2201"/>
      <c r="AJ2201"/>
      <c r="AK2201"/>
      <c r="AL2201"/>
      <c r="AM2201"/>
      <c r="AN2201"/>
      <c r="AO2201"/>
      <c r="AP2201"/>
      <c r="BC2201" s="451"/>
    </row>
    <row r="2202" spans="1:55" hidden="1" x14ac:dyDescent="0.2">
      <c r="A2202" s="3"/>
      <c r="B2202" s="3"/>
      <c r="C2202" s="393"/>
      <c r="D2202" s="393"/>
      <c r="E2202" s="393"/>
      <c r="F2202" s="393"/>
      <c r="G2202" s="393"/>
      <c r="H2202" s="393"/>
      <c r="I2202" s="393"/>
      <c r="J2202" s="3"/>
      <c r="K2202" s="3"/>
      <c r="L2202" s="3"/>
      <c r="M2202" s="3"/>
      <c r="N2202" s="3"/>
      <c r="O2202" s="393"/>
      <c r="P2202" s="393"/>
      <c r="Q2202" s="3"/>
      <c r="R2202" s="3"/>
      <c r="S2202" s="3"/>
      <c r="T2202" s="3"/>
      <c r="U2202" s="3"/>
      <c r="V2202" s="3"/>
      <c r="W2202"/>
      <c r="X2202"/>
      <c r="Y2202" s="451"/>
      <c r="Z2202" s="393"/>
      <c r="AA2202" s="3"/>
      <c r="AB2202" s="3"/>
      <c r="AC2202" s="3"/>
      <c r="AD2202" s="3"/>
      <c r="AE2202" s="3"/>
      <c r="AF2202"/>
      <c r="AG2202"/>
      <c r="AH2202"/>
      <c r="AI2202"/>
      <c r="AJ2202"/>
      <c r="AK2202"/>
      <c r="AL2202"/>
      <c r="AM2202"/>
      <c r="AN2202"/>
      <c r="AO2202"/>
      <c r="AP2202"/>
      <c r="BC2202" s="451"/>
    </row>
    <row r="2203" spans="1:55" hidden="1" x14ac:dyDescent="0.2">
      <c r="A2203" s="3"/>
      <c r="B2203" s="3"/>
      <c r="C2203" s="393"/>
      <c r="D2203" s="393"/>
      <c r="E2203" s="393"/>
      <c r="F2203" s="393"/>
      <c r="G2203" s="393"/>
      <c r="H2203" s="393"/>
      <c r="I2203" s="393"/>
      <c r="J2203" s="3"/>
      <c r="K2203" s="3"/>
      <c r="L2203" s="3"/>
      <c r="M2203" s="3"/>
      <c r="N2203" s="3"/>
      <c r="O2203" s="393"/>
      <c r="P2203" s="393"/>
      <c r="Q2203" s="3"/>
      <c r="R2203" s="3"/>
      <c r="S2203" s="3"/>
      <c r="T2203" s="3"/>
      <c r="U2203" s="3"/>
      <c r="V2203" s="3"/>
      <c r="W2203"/>
      <c r="X2203"/>
      <c r="Y2203" s="451"/>
      <c r="Z2203" s="393"/>
      <c r="AA2203" s="3"/>
      <c r="AB2203" s="3"/>
      <c r="AC2203" s="3"/>
      <c r="AD2203" s="3"/>
      <c r="AE2203" s="3"/>
      <c r="AF2203"/>
      <c r="AG2203"/>
      <c r="AH2203"/>
      <c r="AI2203"/>
      <c r="AJ2203"/>
      <c r="AK2203"/>
      <c r="AL2203"/>
      <c r="AM2203"/>
      <c r="AN2203"/>
      <c r="AO2203"/>
      <c r="AP2203"/>
      <c r="BC2203" s="451"/>
    </row>
    <row r="2204" spans="1:55" hidden="1" x14ac:dyDescent="0.2">
      <c r="A2204" s="3"/>
      <c r="B2204" s="3"/>
      <c r="C2204" s="393"/>
      <c r="D2204" s="393"/>
      <c r="E2204" s="393"/>
      <c r="F2204" s="393"/>
      <c r="G2204" s="393"/>
      <c r="H2204" s="393"/>
      <c r="I2204" s="393"/>
      <c r="J2204" s="3"/>
      <c r="K2204" s="3"/>
      <c r="L2204" s="3"/>
      <c r="M2204" s="3"/>
      <c r="N2204" s="3"/>
      <c r="O2204" s="393"/>
      <c r="P2204" s="393"/>
      <c r="Q2204" s="3"/>
      <c r="R2204" s="3"/>
      <c r="S2204" s="3"/>
      <c r="T2204" s="3"/>
      <c r="U2204" s="3"/>
      <c r="V2204" s="3"/>
      <c r="W2204"/>
      <c r="X2204"/>
      <c r="Y2204" s="451"/>
      <c r="Z2204" s="393"/>
      <c r="AA2204" s="3"/>
      <c r="AB2204" s="3"/>
      <c r="AC2204" s="3"/>
      <c r="AD2204" s="3"/>
      <c r="AE2204" s="3"/>
      <c r="AF2204"/>
      <c r="AG2204"/>
      <c r="AH2204"/>
      <c r="AI2204"/>
      <c r="AJ2204"/>
      <c r="AK2204"/>
      <c r="AL2204"/>
      <c r="AM2204"/>
      <c r="AN2204"/>
      <c r="AO2204"/>
      <c r="AP2204"/>
      <c r="BC2204" s="451"/>
    </row>
    <row r="2205" spans="1:55" hidden="1" x14ac:dyDescent="0.2">
      <c r="A2205" s="3"/>
      <c r="B2205" s="3"/>
      <c r="C2205" s="393"/>
      <c r="D2205" s="393"/>
      <c r="E2205" s="393"/>
      <c r="F2205" s="393"/>
      <c r="G2205" s="393"/>
      <c r="H2205" s="393"/>
      <c r="I2205" s="393"/>
      <c r="J2205" s="3"/>
      <c r="K2205" s="3"/>
      <c r="L2205" s="3"/>
      <c r="M2205" s="3"/>
      <c r="N2205" s="3"/>
      <c r="O2205" s="393"/>
      <c r="P2205" s="393"/>
      <c r="Q2205" s="3"/>
      <c r="R2205" s="3"/>
      <c r="S2205" s="3"/>
      <c r="T2205" s="3"/>
      <c r="U2205" s="3"/>
      <c r="V2205" s="3"/>
      <c r="W2205"/>
      <c r="X2205"/>
      <c r="Y2205" s="451"/>
      <c r="Z2205" s="393"/>
      <c r="AA2205" s="3"/>
      <c r="AB2205" s="3"/>
      <c r="AC2205" s="3"/>
      <c r="AD2205" s="3"/>
      <c r="AE2205" s="3"/>
      <c r="AF2205"/>
      <c r="AG2205"/>
      <c r="AH2205"/>
      <c r="AI2205"/>
      <c r="AJ2205"/>
      <c r="AK2205"/>
      <c r="AL2205"/>
      <c r="AM2205"/>
      <c r="AN2205"/>
      <c r="AO2205"/>
      <c r="AP2205"/>
      <c r="BC2205" s="451"/>
    </row>
    <row r="2206" spans="1:55" hidden="1" x14ac:dyDescent="0.2">
      <c r="A2206" s="3"/>
      <c r="B2206" s="3"/>
      <c r="C2206" s="393"/>
      <c r="D2206" s="393"/>
      <c r="E2206" s="393"/>
      <c r="F2206" s="393"/>
      <c r="G2206" s="393"/>
      <c r="H2206" s="393"/>
      <c r="I2206" s="393"/>
      <c r="J2206" s="3"/>
      <c r="K2206" s="3"/>
      <c r="L2206" s="3"/>
      <c r="M2206" s="3"/>
      <c r="N2206" s="3"/>
      <c r="O2206" s="393"/>
      <c r="P2206" s="393"/>
      <c r="Q2206" s="3"/>
      <c r="R2206" s="3"/>
      <c r="S2206" s="3"/>
      <c r="T2206" s="3"/>
      <c r="U2206" s="3"/>
      <c r="V2206" s="3"/>
      <c r="W2206"/>
      <c r="X2206"/>
      <c r="Y2206" s="451"/>
      <c r="Z2206" s="393"/>
      <c r="AA2206" s="3"/>
      <c r="AB2206" s="3"/>
      <c r="AC2206" s="3"/>
      <c r="AD2206" s="3"/>
      <c r="AE2206" s="3"/>
      <c r="AF2206"/>
      <c r="AG2206"/>
      <c r="AH2206"/>
      <c r="AI2206"/>
      <c r="AJ2206"/>
      <c r="AK2206"/>
      <c r="AL2206"/>
      <c r="AM2206"/>
      <c r="AN2206"/>
      <c r="AO2206"/>
      <c r="AP2206"/>
      <c r="BC2206" s="451"/>
    </row>
    <row r="2207" spans="1:55" hidden="1" x14ac:dyDescent="0.2">
      <c r="A2207" s="3"/>
      <c r="B2207" s="3"/>
      <c r="C2207" s="393"/>
      <c r="D2207" s="393"/>
      <c r="E2207" s="393"/>
      <c r="F2207" s="393"/>
      <c r="G2207" s="393"/>
      <c r="H2207" s="393"/>
      <c r="I2207" s="393"/>
      <c r="J2207" s="3"/>
      <c r="K2207" s="3"/>
      <c r="L2207" s="3"/>
      <c r="M2207" s="3"/>
      <c r="N2207" s="3"/>
      <c r="O2207" s="393"/>
      <c r="P2207" s="393"/>
      <c r="Q2207" s="3"/>
      <c r="R2207" s="3"/>
      <c r="S2207" s="3"/>
      <c r="T2207" s="3"/>
      <c r="U2207" s="3"/>
      <c r="V2207" s="3"/>
      <c r="W2207"/>
      <c r="X2207"/>
      <c r="Y2207" s="451"/>
      <c r="Z2207" s="393"/>
      <c r="AA2207" s="3"/>
      <c r="AB2207" s="3"/>
      <c r="AC2207" s="3"/>
      <c r="AD2207" s="3"/>
      <c r="AE2207" s="3"/>
      <c r="AF2207"/>
      <c r="AG2207"/>
      <c r="AH2207"/>
      <c r="AI2207"/>
      <c r="AJ2207"/>
      <c r="AK2207"/>
      <c r="AL2207"/>
      <c r="AM2207"/>
      <c r="AN2207"/>
      <c r="AO2207"/>
      <c r="AP2207"/>
      <c r="BC2207" s="451"/>
    </row>
    <row r="2208" spans="1:55" hidden="1" x14ac:dyDescent="0.2">
      <c r="A2208" s="3"/>
      <c r="B2208" s="3"/>
      <c r="C2208" s="393"/>
      <c r="D2208" s="393"/>
      <c r="E2208" s="393"/>
      <c r="F2208" s="393"/>
      <c r="G2208" s="393"/>
      <c r="H2208" s="393"/>
      <c r="I2208" s="393"/>
      <c r="J2208" s="3"/>
      <c r="K2208" s="3"/>
      <c r="L2208" s="3"/>
      <c r="M2208" s="3"/>
      <c r="N2208" s="3"/>
      <c r="O2208" s="393"/>
      <c r="P2208" s="393"/>
      <c r="Q2208" s="3"/>
      <c r="R2208" s="3"/>
      <c r="S2208" s="3"/>
      <c r="T2208" s="3"/>
      <c r="U2208" s="3"/>
      <c r="V2208" s="3"/>
      <c r="W2208"/>
      <c r="X2208"/>
      <c r="Y2208" s="451"/>
      <c r="Z2208" s="393"/>
      <c r="AA2208" s="3"/>
      <c r="AB2208" s="3"/>
      <c r="AC2208" s="3"/>
      <c r="AD2208" s="3"/>
      <c r="AE2208" s="3"/>
      <c r="AF2208"/>
      <c r="AG2208"/>
      <c r="AH2208"/>
      <c r="AI2208"/>
      <c r="AJ2208"/>
      <c r="AK2208"/>
      <c r="AL2208"/>
      <c r="AM2208"/>
      <c r="AN2208"/>
      <c r="AO2208"/>
      <c r="AP2208"/>
      <c r="BC2208" s="451"/>
    </row>
    <row r="2209" spans="1:55" hidden="1" x14ac:dyDescent="0.2">
      <c r="A2209" s="3"/>
      <c r="B2209" s="3"/>
      <c r="C2209" s="393"/>
      <c r="D2209" s="393"/>
      <c r="E2209" s="393"/>
      <c r="F2209" s="393"/>
      <c r="G2209" s="393"/>
      <c r="H2209" s="393"/>
      <c r="I2209" s="393"/>
      <c r="J2209" s="3"/>
      <c r="K2209" s="3"/>
      <c r="L2209" s="3"/>
      <c r="M2209" s="3"/>
      <c r="N2209" s="3"/>
      <c r="O2209" s="393"/>
      <c r="P2209" s="393"/>
      <c r="Q2209" s="3"/>
      <c r="R2209" s="3"/>
      <c r="S2209" s="3"/>
      <c r="T2209" s="3"/>
      <c r="U2209" s="3"/>
      <c r="V2209" s="3"/>
      <c r="W2209"/>
      <c r="X2209"/>
      <c r="Y2209" s="451"/>
      <c r="Z2209" s="393"/>
      <c r="AA2209" s="3"/>
      <c r="AB2209" s="3"/>
      <c r="AC2209" s="3"/>
      <c r="AD2209" s="3"/>
      <c r="AE2209" s="3"/>
      <c r="AF2209"/>
      <c r="AG2209"/>
      <c r="AH2209"/>
      <c r="AI2209"/>
      <c r="AJ2209"/>
      <c r="AK2209"/>
      <c r="AL2209"/>
      <c r="AM2209"/>
      <c r="AN2209"/>
      <c r="AO2209"/>
      <c r="AP2209"/>
      <c r="BC2209" s="451"/>
    </row>
    <row r="2210" spans="1:55" hidden="1" x14ac:dyDescent="0.2">
      <c r="A2210" s="3"/>
      <c r="B2210" s="3"/>
      <c r="C2210" s="393"/>
      <c r="D2210" s="393"/>
      <c r="E2210" s="393"/>
      <c r="F2210" s="393"/>
      <c r="G2210" s="393"/>
      <c r="H2210" s="393"/>
      <c r="I2210" s="393"/>
      <c r="J2210" s="3"/>
      <c r="K2210" s="3"/>
      <c r="L2210" s="3"/>
      <c r="M2210" s="3"/>
      <c r="N2210" s="3"/>
      <c r="O2210" s="393"/>
      <c r="P2210" s="393"/>
      <c r="Q2210" s="3"/>
      <c r="R2210" s="3"/>
      <c r="S2210" s="3"/>
      <c r="T2210" s="3"/>
      <c r="U2210" s="3"/>
      <c r="V2210" s="3"/>
      <c r="W2210"/>
      <c r="X2210"/>
      <c r="Y2210" s="451"/>
      <c r="Z2210" s="393"/>
      <c r="AA2210" s="3"/>
      <c r="AB2210" s="3"/>
      <c r="AC2210" s="3"/>
      <c r="AD2210" s="3"/>
      <c r="AE2210" s="3"/>
      <c r="AF2210"/>
      <c r="AG2210"/>
      <c r="AH2210"/>
      <c r="AI2210"/>
      <c r="AJ2210"/>
      <c r="AK2210"/>
      <c r="AL2210"/>
      <c r="AM2210"/>
      <c r="AN2210"/>
      <c r="AO2210"/>
      <c r="AP2210"/>
      <c r="BC2210" s="451"/>
    </row>
    <row r="2211" spans="1:55" hidden="1" x14ac:dyDescent="0.2">
      <c r="A2211" s="3"/>
      <c r="B2211" s="3"/>
      <c r="C2211" s="393"/>
      <c r="D2211" s="393"/>
      <c r="E2211" s="393"/>
      <c r="F2211" s="393"/>
      <c r="G2211" s="393"/>
      <c r="H2211" s="393"/>
      <c r="I2211" s="393"/>
      <c r="J2211" s="3"/>
      <c r="K2211" s="3"/>
      <c r="L2211" s="3"/>
      <c r="M2211" s="3"/>
      <c r="N2211" s="3"/>
      <c r="O2211" s="393"/>
      <c r="P2211" s="393"/>
      <c r="Q2211" s="3"/>
      <c r="R2211" s="3"/>
      <c r="S2211" s="3"/>
      <c r="T2211" s="3"/>
      <c r="U2211" s="3"/>
      <c r="V2211" s="3"/>
      <c r="W2211"/>
      <c r="X2211"/>
      <c r="Y2211" s="451"/>
      <c r="Z2211" s="393"/>
      <c r="AA2211" s="3"/>
      <c r="AB2211" s="3"/>
      <c r="AC2211" s="3"/>
      <c r="AD2211" s="3"/>
      <c r="AE2211" s="3"/>
      <c r="AF2211"/>
      <c r="AG2211"/>
      <c r="AH2211"/>
      <c r="AI2211"/>
      <c r="AJ2211"/>
      <c r="AK2211"/>
      <c r="AL2211"/>
      <c r="AM2211"/>
      <c r="AN2211"/>
      <c r="AO2211"/>
      <c r="AP2211"/>
      <c r="BC2211" s="451"/>
    </row>
    <row r="2212" spans="1:55" hidden="1" x14ac:dyDescent="0.2">
      <c r="A2212" s="3"/>
      <c r="B2212" s="3"/>
      <c r="C2212" s="393"/>
      <c r="D2212" s="393"/>
      <c r="E2212" s="393"/>
      <c r="F2212" s="393"/>
      <c r="G2212" s="393"/>
      <c r="H2212" s="393"/>
      <c r="I2212" s="393"/>
      <c r="J2212" s="3"/>
      <c r="K2212" s="3"/>
      <c r="L2212" s="3"/>
      <c r="M2212" s="3"/>
      <c r="N2212" s="3"/>
      <c r="O2212" s="393"/>
      <c r="P2212" s="393"/>
      <c r="Q2212" s="3"/>
      <c r="R2212" s="3"/>
      <c r="S2212" s="3"/>
      <c r="T2212" s="3"/>
      <c r="U2212" s="3"/>
      <c r="V2212" s="3"/>
      <c r="W2212"/>
      <c r="X2212"/>
      <c r="Y2212" s="451"/>
      <c r="Z2212" s="393"/>
      <c r="AA2212" s="3"/>
      <c r="AB2212" s="3"/>
      <c r="AC2212" s="3"/>
      <c r="AD2212" s="3"/>
      <c r="AE2212" s="3"/>
      <c r="AF2212"/>
      <c r="AG2212"/>
      <c r="AH2212"/>
      <c r="AI2212"/>
      <c r="AJ2212"/>
      <c r="AK2212"/>
      <c r="AL2212"/>
      <c r="AM2212"/>
      <c r="AN2212"/>
      <c r="AO2212"/>
      <c r="AP2212"/>
      <c r="BC2212" s="451"/>
    </row>
    <row r="2213" spans="1:55" hidden="1" x14ac:dyDescent="0.2">
      <c r="A2213" s="3"/>
      <c r="B2213" s="3"/>
      <c r="C2213" s="393"/>
      <c r="D2213" s="393"/>
      <c r="E2213" s="393"/>
      <c r="F2213" s="393"/>
      <c r="G2213" s="393"/>
      <c r="H2213" s="393"/>
      <c r="I2213" s="393"/>
      <c r="J2213" s="3"/>
      <c r="K2213" s="3"/>
      <c r="L2213" s="3"/>
      <c r="M2213" s="3"/>
      <c r="N2213" s="3"/>
      <c r="O2213" s="393"/>
      <c r="P2213" s="393"/>
      <c r="Q2213" s="3"/>
      <c r="R2213" s="3"/>
      <c r="S2213" s="3"/>
      <c r="T2213" s="3"/>
      <c r="U2213" s="3"/>
      <c r="V2213" s="3"/>
      <c r="W2213"/>
      <c r="X2213"/>
      <c r="Y2213" s="451"/>
      <c r="Z2213" s="393"/>
      <c r="AA2213" s="3"/>
      <c r="AB2213" s="3"/>
      <c r="AC2213" s="3"/>
      <c r="AD2213" s="3"/>
      <c r="AE2213" s="3"/>
      <c r="AF2213"/>
      <c r="AG2213"/>
      <c r="AH2213"/>
      <c r="AI2213"/>
      <c r="AJ2213"/>
      <c r="AK2213"/>
      <c r="AL2213"/>
      <c r="AM2213"/>
      <c r="AN2213"/>
      <c r="AO2213"/>
      <c r="AP2213"/>
      <c r="BC2213" s="451"/>
    </row>
    <row r="2214" spans="1:55" hidden="1" x14ac:dyDescent="0.2">
      <c r="A2214" s="3"/>
      <c r="B2214" s="3"/>
      <c r="C2214" s="393"/>
      <c r="D2214" s="393"/>
      <c r="E2214" s="393"/>
      <c r="F2214" s="393"/>
      <c r="G2214" s="393"/>
      <c r="H2214" s="393"/>
      <c r="I2214" s="393"/>
      <c r="J2214" s="3"/>
      <c r="K2214" s="3"/>
      <c r="L2214" s="3"/>
      <c r="M2214" s="3"/>
      <c r="N2214" s="3"/>
      <c r="O2214" s="393"/>
      <c r="P2214" s="393"/>
      <c r="Q2214" s="3"/>
      <c r="R2214" s="3"/>
      <c r="S2214" s="3"/>
      <c r="T2214" s="3"/>
      <c r="U2214" s="3"/>
      <c r="V2214" s="3"/>
      <c r="W2214"/>
      <c r="X2214"/>
      <c r="Y2214" s="451"/>
      <c r="Z2214" s="393"/>
      <c r="AA2214" s="3"/>
      <c r="AB2214" s="3"/>
      <c r="AC2214" s="3"/>
      <c r="AD2214" s="3"/>
      <c r="AE2214" s="3"/>
      <c r="AF2214"/>
      <c r="AG2214"/>
      <c r="AH2214"/>
      <c r="AI2214"/>
      <c r="AJ2214"/>
      <c r="AK2214"/>
      <c r="AL2214"/>
      <c r="AM2214"/>
      <c r="AN2214"/>
      <c r="AO2214"/>
      <c r="AP2214"/>
      <c r="BC2214" s="451"/>
    </row>
    <row r="2215" spans="1:55" hidden="1" x14ac:dyDescent="0.2">
      <c r="A2215" s="3"/>
      <c r="B2215" s="3"/>
      <c r="C2215" s="393"/>
      <c r="D2215" s="393"/>
      <c r="E2215" s="393"/>
      <c r="F2215" s="393"/>
      <c r="G2215" s="393"/>
      <c r="H2215" s="393"/>
      <c r="I2215" s="393"/>
      <c r="J2215" s="3"/>
      <c r="K2215" s="3"/>
      <c r="L2215" s="3"/>
      <c r="M2215" s="3"/>
      <c r="N2215" s="3"/>
      <c r="O2215" s="393"/>
      <c r="P2215" s="393"/>
      <c r="Q2215" s="3"/>
      <c r="R2215" s="3"/>
      <c r="S2215" s="3"/>
      <c r="T2215" s="3"/>
      <c r="U2215" s="3"/>
      <c r="V2215" s="3"/>
      <c r="W2215"/>
      <c r="X2215"/>
      <c r="Y2215" s="451"/>
      <c r="Z2215" s="393"/>
      <c r="AA2215" s="3"/>
      <c r="AB2215" s="3"/>
      <c r="AC2215" s="3"/>
      <c r="AD2215" s="3"/>
      <c r="AE2215" s="3"/>
      <c r="AF2215"/>
      <c r="AG2215"/>
      <c r="AH2215"/>
      <c r="AI2215"/>
      <c r="AJ2215"/>
      <c r="AK2215"/>
      <c r="AL2215"/>
      <c r="AM2215"/>
      <c r="AN2215"/>
      <c r="AO2215"/>
      <c r="AP2215"/>
      <c r="BC2215" s="451"/>
    </row>
    <row r="2216" spans="1:55" hidden="1" x14ac:dyDescent="0.2">
      <c r="A2216" s="3"/>
      <c r="B2216" s="3"/>
      <c r="C2216" s="393"/>
      <c r="D2216" s="393"/>
      <c r="E2216" s="393"/>
      <c r="F2216" s="393"/>
      <c r="G2216" s="393"/>
      <c r="H2216" s="393"/>
      <c r="I2216" s="393"/>
      <c r="J2216" s="3"/>
      <c r="K2216" s="3"/>
      <c r="L2216" s="3"/>
      <c r="M2216" s="3"/>
      <c r="N2216" s="3"/>
      <c r="O2216" s="393"/>
      <c r="P2216" s="393"/>
      <c r="Q2216" s="3"/>
      <c r="R2216" s="3"/>
      <c r="S2216" s="3"/>
      <c r="T2216" s="3"/>
      <c r="U2216" s="3"/>
      <c r="V2216" s="3"/>
      <c r="W2216"/>
      <c r="X2216"/>
      <c r="Y2216" s="451"/>
      <c r="Z2216" s="393"/>
      <c r="AA2216" s="3"/>
      <c r="AB2216" s="3"/>
      <c r="AC2216" s="3"/>
      <c r="AD2216" s="3"/>
      <c r="AE2216" s="3"/>
      <c r="AF2216"/>
      <c r="AG2216"/>
      <c r="AH2216"/>
      <c r="AI2216"/>
      <c r="AJ2216"/>
      <c r="AK2216"/>
      <c r="AL2216"/>
      <c r="AM2216"/>
      <c r="AN2216"/>
      <c r="AO2216"/>
      <c r="AP2216"/>
      <c r="BC2216" s="451"/>
    </row>
    <row r="2217" spans="1:55" hidden="1" x14ac:dyDescent="0.2">
      <c r="A2217" s="3"/>
      <c r="B2217" s="3"/>
      <c r="C2217" s="393"/>
      <c r="D2217" s="393"/>
      <c r="E2217" s="393"/>
      <c r="F2217" s="393"/>
      <c r="G2217" s="393"/>
      <c r="H2217" s="393"/>
      <c r="I2217" s="393"/>
      <c r="J2217" s="3"/>
      <c r="K2217" s="3"/>
      <c r="L2217" s="3"/>
      <c r="M2217" s="3"/>
      <c r="N2217" s="3"/>
      <c r="O2217" s="393"/>
      <c r="P2217" s="393"/>
      <c r="Q2217" s="3"/>
      <c r="R2217" s="3"/>
      <c r="S2217" s="3"/>
      <c r="T2217" s="3"/>
      <c r="U2217" s="3"/>
      <c r="V2217" s="3"/>
      <c r="W2217"/>
      <c r="X2217"/>
      <c r="Y2217" s="451"/>
      <c r="Z2217" s="393"/>
      <c r="AA2217" s="3"/>
      <c r="AB2217" s="3"/>
      <c r="AC2217" s="3"/>
      <c r="AD2217" s="3"/>
      <c r="AE2217" s="3"/>
      <c r="AF2217"/>
      <c r="AG2217"/>
      <c r="AH2217"/>
      <c r="AI2217"/>
      <c r="AJ2217"/>
      <c r="AK2217"/>
      <c r="AL2217"/>
      <c r="AM2217"/>
      <c r="AN2217"/>
      <c r="AO2217"/>
      <c r="AP2217"/>
      <c r="BC2217" s="451"/>
    </row>
    <row r="2218" spans="1:55" hidden="1" x14ac:dyDescent="0.2">
      <c r="A2218" s="3"/>
      <c r="B2218" s="3"/>
      <c r="C2218" s="393"/>
      <c r="D2218" s="393"/>
      <c r="E2218" s="393"/>
      <c r="F2218" s="393"/>
      <c r="G2218" s="393"/>
      <c r="H2218" s="393"/>
      <c r="I2218" s="393"/>
      <c r="J2218" s="3"/>
      <c r="K2218" s="3"/>
      <c r="L2218" s="3"/>
      <c r="M2218" s="3"/>
      <c r="N2218" s="3"/>
      <c r="O2218" s="393"/>
      <c r="P2218" s="393"/>
      <c r="Q2218" s="3"/>
      <c r="R2218" s="3"/>
      <c r="S2218" s="3"/>
      <c r="T2218" s="3"/>
      <c r="U2218" s="3"/>
      <c r="V2218" s="3"/>
      <c r="W2218"/>
      <c r="X2218"/>
      <c r="Y2218" s="451"/>
      <c r="Z2218" s="393"/>
      <c r="AA2218" s="3"/>
      <c r="AB2218" s="3"/>
      <c r="AC2218" s="3"/>
      <c r="AD2218" s="3"/>
      <c r="AE2218" s="3"/>
      <c r="AF2218"/>
      <c r="AG2218"/>
      <c r="AH2218"/>
      <c r="AI2218"/>
      <c r="AJ2218"/>
      <c r="AK2218"/>
      <c r="AL2218"/>
      <c r="AM2218"/>
      <c r="AN2218"/>
      <c r="AO2218"/>
      <c r="AP2218"/>
      <c r="BC2218" s="451"/>
    </row>
    <row r="2219" spans="1:55" hidden="1" x14ac:dyDescent="0.2">
      <c r="A2219" s="3"/>
      <c r="B2219" s="3"/>
      <c r="C2219" s="393"/>
      <c r="D2219" s="393"/>
      <c r="E2219" s="393"/>
      <c r="F2219" s="393"/>
      <c r="G2219" s="393"/>
      <c r="H2219" s="393"/>
      <c r="I2219" s="393"/>
      <c r="J2219" s="3"/>
      <c r="K2219" s="3"/>
      <c r="L2219" s="3"/>
      <c r="M2219" s="3"/>
      <c r="N2219" s="3"/>
      <c r="O2219" s="393"/>
      <c r="P2219" s="393"/>
      <c r="Q2219" s="3"/>
      <c r="R2219" s="3"/>
      <c r="S2219" s="3"/>
      <c r="T2219" s="3"/>
      <c r="U2219" s="3"/>
      <c r="V2219" s="3"/>
      <c r="W2219"/>
      <c r="X2219"/>
      <c r="Y2219" s="451"/>
      <c r="Z2219" s="393"/>
      <c r="AA2219" s="3"/>
      <c r="AB2219" s="3"/>
      <c r="AC2219" s="3"/>
      <c r="AD2219" s="3"/>
      <c r="AE2219" s="3"/>
      <c r="AF2219"/>
      <c r="AG2219"/>
      <c r="AH2219"/>
      <c r="AI2219"/>
      <c r="AJ2219"/>
      <c r="AK2219"/>
      <c r="AL2219"/>
      <c r="AM2219"/>
      <c r="AN2219"/>
      <c r="AO2219"/>
      <c r="AP2219"/>
      <c r="BC2219" s="451"/>
    </row>
    <row r="2220" spans="1:55" hidden="1" x14ac:dyDescent="0.2">
      <c r="A2220" s="3"/>
      <c r="B2220" s="3"/>
      <c r="C2220" s="393"/>
      <c r="D2220" s="393"/>
      <c r="E2220" s="393"/>
      <c r="F2220" s="393"/>
      <c r="G2220" s="393"/>
      <c r="H2220" s="393"/>
      <c r="I2220" s="393"/>
      <c r="J2220" s="3"/>
      <c r="K2220" s="3"/>
      <c r="L2220" s="3"/>
      <c r="M2220" s="3"/>
      <c r="N2220" s="3"/>
      <c r="O2220" s="393"/>
      <c r="P2220" s="393"/>
      <c r="Q2220" s="3"/>
      <c r="R2220" s="3"/>
      <c r="S2220" s="3"/>
      <c r="T2220" s="3"/>
      <c r="U2220" s="3"/>
      <c r="V2220" s="3"/>
      <c r="W2220"/>
      <c r="X2220"/>
      <c r="Y2220" s="451"/>
      <c r="Z2220" s="393"/>
      <c r="AA2220" s="3"/>
      <c r="AB2220" s="3"/>
      <c r="AC2220" s="3"/>
      <c r="AD2220" s="3"/>
      <c r="AE2220" s="3"/>
      <c r="AF2220"/>
      <c r="AG2220"/>
      <c r="AH2220"/>
      <c r="AI2220"/>
      <c r="AJ2220"/>
      <c r="AK2220"/>
      <c r="AL2220"/>
      <c r="AM2220"/>
      <c r="AN2220"/>
      <c r="AO2220"/>
      <c r="AP2220"/>
      <c r="BC2220" s="451"/>
    </row>
    <row r="2221" spans="1:55" hidden="1" x14ac:dyDescent="0.2">
      <c r="A2221" s="3"/>
      <c r="B2221" s="3"/>
      <c r="C2221" s="393"/>
      <c r="D2221" s="393"/>
      <c r="E2221" s="393"/>
      <c r="F2221" s="393"/>
      <c r="G2221" s="393"/>
      <c r="H2221" s="393"/>
      <c r="I2221" s="393"/>
      <c r="J2221" s="3"/>
      <c r="K2221" s="3"/>
      <c r="L2221" s="3"/>
      <c r="M2221" s="3"/>
      <c r="N2221" s="3"/>
      <c r="O2221" s="393"/>
      <c r="P2221" s="393"/>
      <c r="Q2221" s="3"/>
      <c r="R2221" s="3"/>
      <c r="S2221" s="3"/>
      <c r="T2221" s="3"/>
      <c r="U2221" s="3"/>
      <c r="V2221" s="3"/>
      <c r="W2221"/>
      <c r="X2221"/>
      <c r="Y2221" s="451"/>
      <c r="Z2221" s="393"/>
      <c r="AA2221" s="3"/>
      <c r="AB2221" s="3"/>
      <c r="AC2221" s="3"/>
      <c r="AD2221" s="3"/>
      <c r="AE2221" s="3"/>
      <c r="AF2221"/>
      <c r="AG2221"/>
      <c r="AH2221"/>
      <c r="AI2221"/>
      <c r="AJ2221"/>
      <c r="AK2221"/>
      <c r="AL2221"/>
      <c r="AM2221"/>
      <c r="AN2221"/>
      <c r="AO2221"/>
      <c r="AP2221"/>
      <c r="BC2221" s="451"/>
    </row>
    <row r="2222" spans="1:55" hidden="1" x14ac:dyDescent="0.2">
      <c r="A2222" s="3"/>
      <c r="B2222" s="3"/>
      <c r="C2222" s="393"/>
      <c r="D2222" s="393"/>
      <c r="E2222" s="393"/>
      <c r="F2222" s="393"/>
      <c r="G2222" s="393"/>
      <c r="H2222" s="393"/>
      <c r="I2222" s="393"/>
      <c r="J2222" s="3"/>
      <c r="K2222" s="3"/>
      <c r="L2222" s="3"/>
      <c r="M2222" s="3"/>
      <c r="N2222" s="3"/>
      <c r="O2222" s="393"/>
      <c r="P2222" s="393"/>
      <c r="Q2222" s="3"/>
      <c r="R2222" s="3"/>
      <c r="S2222" s="3"/>
      <c r="T2222" s="3"/>
      <c r="U2222" s="3"/>
      <c r="V2222" s="3"/>
      <c r="W2222"/>
      <c r="X2222"/>
      <c r="Y2222" s="451"/>
      <c r="Z2222" s="393"/>
      <c r="AA2222" s="3"/>
      <c r="AB2222" s="3"/>
      <c r="AC2222" s="3"/>
      <c r="AD2222" s="3"/>
      <c r="AE2222" s="3"/>
      <c r="AF2222"/>
      <c r="AG2222"/>
      <c r="AH2222"/>
      <c r="AI2222"/>
      <c r="AJ2222"/>
      <c r="AK2222"/>
      <c r="AL2222"/>
      <c r="AM2222"/>
      <c r="AN2222"/>
      <c r="AO2222"/>
      <c r="AP2222"/>
      <c r="BC2222" s="451"/>
    </row>
    <row r="2223" spans="1:55" hidden="1" x14ac:dyDescent="0.2">
      <c r="A2223" s="3"/>
      <c r="B2223" s="3"/>
      <c r="C2223" s="393"/>
      <c r="D2223" s="393"/>
      <c r="E2223" s="393"/>
      <c r="F2223" s="393"/>
      <c r="G2223" s="393"/>
      <c r="H2223" s="393"/>
      <c r="I2223" s="393"/>
      <c r="J2223" s="3"/>
      <c r="K2223" s="3"/>
      <c r="L2223" s="3"/>
      <c r="M2223" s="3"/>
      <c r="N2223" s="3"/>
      <c r="O2223" s="393"/>
      <c r="P2223" s="393"/>
      <c r="Q2223" s="3"/>
      <c r="R2223" s="3"/>
      <c r="S2223" s="3"/>
      <c r="T2223" s="3"/>
      <c r="U2223" s="3"/>
      <c r="V2223" s="3"/>
      <c r="W2223"/>
      <c r="X2223"/>
      <c r="Y2223" s="451"/>
      <c r="Z2223" s="393"/>
      <c r="AA2223" s="3"/>
      <c r="AB2223" s="3"/>
      <c r="AC2223" s="3"/>
      <c r="AD2223" s="3"/>
      <c r="AE2223" s="3"/>
      <c r="AF2223"/>
      <c r="AG2223"/>
      <c r="AH2223"/>
      <c r="AI2223"/>
      <c r="AJ2223"/>
      <c r="AK2223"/>
      <c r="AL2223"/>
      <c r="AM2223"/>
      <c r="AN2223"/>
      <c r="AO2223"/>
      <c r="AP2223"/>
      <c r="BC2223" s="451"/>
    </row>
    <row r="2224" spans="1:55" hidden="1" x14ac:dyDescent="0.2">
      <c r="A2224" s="3"/>
      <c r="B2224" s="3"/>
      <c r="C2224" s="393"/>
      <c r="D2224" s="393"/>
      <c r="E2224" s="393"/>
      <c r="F2224" s="393"/>
      <c r="G2224" s="393"/>
      <c r="H2224" s="393"/>
      <c r="I2224" s="393"/>
      <c r="J2224" s="3"/>
      <c r="K2224" s="3"/>
      <c r="L2224" s="3"/>
      <c r="M2224" s="3"/>
      <c r="N2224" s="3"/>
      <c r="O2224" s="393"/>
      <c r="P2224" s="393"/>
      <c r="Q2224" s="3"/>
      <c r="R2224" s="3"/>
      <c r="S2224" s="3"/>
      <c r="T2224" s="3"/>
      <c r="U2224" s="3"/>
      <c r="V2224" s="3"/>
      <c r="W2224"/>
      <c r="X2224"/>
      <c r="Y2224" s="451"/>
      <c r="Z2224" s="393"/>
      <c r="AA2224" s="3"/>
      <c r="AB2224" s="3"/>
      <c r="AC2224" s="3"/>
      <c r="AD2224" s="3"/>
      <c r="AE2224" s="3"/>
      <c r="AF2224"/>
      <c r="AG2224"/>
      <c r="AH2224"/>
      <c r="AI2224"/>
      <c r="AJ2224"/>
      <c r="AK2224"/>
      <c r="AL2224"/>
      <c r="AM2224"/>
      <c r="AN2224"/>
      <c r="AO2224"/>
      <c r="AP2224"/>
      <c r="BC2224" s="451"/>
    </row>
    <row r="2225" spans="1:55" hidden="1" x14ac:dyDescent="0.2">
      <c r="A2225" s="3"/>
      <c r="B2225" s="3"/>
      <c r="C2225" s="393"/>
      <c r="D2225" s="393"/>
      <c r="E2225" s="393"/>
      <c r="F2225" s="393"/>
      <c r="G2225" s="393"/>
      <c r="H2225" s="393"/>
      <c r="I2225" s="393"/>
      <c r="J2225" s="3"/>
      <c r="K2225" s="3"/>
      <c r="L2225" s="3"/>
      <c r="M2225" s="3"/>
      <c r="N2225" s="3"/>
      <c r="O2225" s="393"/>
      <c r="P2225" s="393"/>
      <c r="Q2225" s="3"/>
      <c r="R2225" s="3"/>
      <c r="S2225" s="3"/>
      <c r="T2225" s="3"/>
      <c r="U2225" s="3"/>
      <c r="V2225" s="3"/>
      <c r="W2225"/>
      <c r="X2225"/>
      <c r="Y2225" s="451"/>
      <c r="Z2225" s="393"/>
      <c r="AA2225" s="3"/>
      <c r="AB2225" s="3"/>
      <c r="AC2225" s="3"/>
      <c r="AD2225" s="3"/>
      <c r="AE2225" s="3"/>
      <c r="AF2225"/>
      <c r="AG2225"/>
      <c r="AH2225"/>
      <c r="AI2225"/>
      <c r="AJ2225"/>
      <c r="AK2225"/>
      <c r="AL2225"/>
      <c r="AM2225"/>
      <c r="AN2225"/>
      <c r="AO2225"/>
      <c r="AP2225"/>
      <c r="BC2225" s="451"/>
    </row>
    <row r="2226" spans="1:55" hidden="1" x14ac:dyDescent="0.2">
      <c r="A2226" s="3"/>
      <c r="B2226" s="3"/>
      <c r="C2226" s="393"/>
      <c r="D2226" s="393"/>
      <c r="E2226" s="393"/>
      <c r="F2226" s="393"/>
      <c r="G2226" s="393"/>
      <c r="H2226" s="393"/>
      <c r="I2226" s="393"/>
      <c r="J2226" s="3"/>
      <c r="K2226" s="3"/>
      <c r="L2226" s="3"/>
      <c r="M2226" s="3"/>
      <c r="N2226" s="3"/>
      <c r="O2226" s="393"/>
      <c r="P2226" s="393"/>
      <c r="Q2226" s="3"/>
      <c r="R2226" s="3"/>
      <c r="S2226" s="3"/>
      <c r="T2226" s="3"/>
      <c r="U2226" s="3"/>
      <c r="V2226" s="3"/>
      <c r="W2226"/>
      <c r="X2226"/>
      <c r="Y2226" s="451"/>
      <c r="Z2226" s="393"/>
      <c r="AA2226" s="3"/>
      <c r="AB2226" s="3"/>
      <c r="AC2226" s="3"/>
      <c r="AD2226" s="3"/>
      <c r="AE2226" s="3"/>
      <c r="AF2226"/>
      <c r="AG2226"/>
      <c r="AH2226"/>
      <c r="AI2226"/>
      <c r="AJ2226"/>
      <c r="AK2226"/>
      <c r="AL2226"/>
      <c r="AM2226"/>
      <c r="AN2226"/>
      <c r="AO2226"/>
      <c r="AP2226"/>
      <c r="BC2226" s="451"/>
    </row>
    <row r="2227" spans="1:55" hidden="1" x14ac:dyDescent="0.2">
      <c r="A2227" s="3"/>
      <c r="B2227" s="3"/>
      <c r="C2227" s="393"/>
      <c r="D2227" s="393"/>
      <c r="E2227" s="393"/>
      <c r="F2227" s="393"/>
      <c r="G2227" s="393"/>
      <c r="H2227" s="393"/>
      <c r="I2227" s="393"/>
      <c r="J2227" s="3"/>
      <c r="K2227" s="3"/>
      <c r="L2227" s="3"/>
      <c r="M2227" s="3"/>
      <c r="N2227" s="3"/>
      <c r="O2227" s="393"/>
      <c r="P2227" s="393"/>
      <c r="Q2227" s="3"/>
      <c r="R2227" s="3"/>
      <c r="S2227" s="3"/>
      <c r="T2227" s="3"/>
      <c r="U2227" s="3"/>
      <c r="V2227" s="3"/>
      <c r="W2227"/>
      <c r="X2227"/>
      <c r="Y2227" s="451"/>
      <c r="Z2227" s="393"/>
      <c r="AA2227" s="3"/>
      <c r="AB2227" s="3"/>
      <c r="AC2227" s="3"/>
      <c r="AD2227" s="3"/>
      <c r="AE2227" s="3"/>
      <c r="AF2227"/>
      <c r="AG2227"/>
      <c r="AH2227"/>
      <c r="AI2227"/>
      <c r="AJ2227"/>
      <c r="AK2227"/>
      <c r="AL2227"/>
      <c r="AM2227"/>
      <c r="AN2227"/>
      <c r="AO2227"/>
      <c r="AP2227"/>
      <c r="BC2227" s="451"/>
    </row>
    <row r="2228" spans="1:55" hidden="1" x14ac:dyDescent="0.2">
      <c r="A2228" s="3"/>
      <c r="B2228" s="3"/>
      <c r="C2228" s="393"/>
      <c r="D2228" s="393"/>
      <c r="E2228" s="393"/>
      <c r="F2228" s="393"/>
      <c r="G2228" s="393"/>
      <c r="H2228" s="393"/>
      <c r="I2228" s="393"/>
      <c r="J2228" s="3"/>
      <c r="K2228" s="3"/>
      <c r="L2228" s="3"/>
      <c r="M2228" s="3"/>
      <c r="N2228" s="3"/>
      <c r="O2228" s="393"/>
      <c r="P2228" s="393"/>
      <c r="Q2228" s="3"/>
      <c r="R2228" s="3"/>
      <c r="S2228" s="3"/>
      <c r="T2228" s="3"/>
      <c r="U2228" s="3"/>
      <c r="V2228" s="3"/>
      <c r="W2228"/>
      <c r="X2228"/>
      <c r="Y2228" s="451"/>
      <c r="Z2228" s="393"/>
      <c r="AA2228" s="3"/>
      <c r="AB2228" s="3"/>
      <c r="AC2228" s="3"/>
      <c r="AD2228" s="3"/>
      <c r="AE2228" s="3"/>
      <c r="AF2228"/>
      <c r="AG2228"/>
      <c r="AH2228"/>
      <c r="AI2228"/>
      <c r="AJ2228"/>
      <c r="AK2228"/>
      <c r="AL2228"/>
      <c r="AM2228"/>
      <c r="AN2228"/>
      <c r="AO2228"/>
      <c r="AP2228"/>
      <c r="BC2228" s="451"/>
    </row>
    <row r="2229" spans="1:55" hidden="1" x14ac:dyDescent="0.2">
      <c r="A2229" s="3"/>
      <c r="B2229" s="3"/>
      <c r="C2229" s="393"/>
      <c r="D2229" s="393"/>
      <c r="E2229" s="393"/>
      <c r="F2229" s="393"/>
      <c r="G2229" s="393"/>
      <c r="H2229" s="393"/>
      <c r="I2229" s="393"/>
      <c r="J2229" s="3"/>
      <c r="K2229" s="3"/>
      <c r="L2229" s="3"/>
      <c r="M2229" s="3"/>
      <c r="N2229" s="3"/>
      <c r="O2229" s="393"/>
      <c r="P2229" s="393"/>
      <c r="Q2229" s="3"/>
      <c r="R2229" s="3"/>
      <c r="S2229" s="3"/>
      <c r="T2229" s="3"/>
      <c r="U2229" s="3"/>
      <c r="V2229" s="3"/>
      <c r="W2229"/>
      <c r="X2229"/>
      <c r="Y2229" s="451"/>
      <c r="Z2229" s="393"/>
      <c r="AA2229" s="3"/>
      <c r="AB2229" s="3"/>
      <c r="AC2229" s="3"/>
      <c r="AD2229" s="3"/>
      <c r="AE2229" s="3"/>
      <c r="AF2229"/>
      <c r="AG2229"/>
      <c r="AH2229"/>
      <c r="AI2229"/>
      <c r="AJ2229"/>
      <c r="AK2229"/>
      <c r="AL2229"/>
      <c r="AM2229"/>
      <c r="AN2229"/>
      <c r="AO2229"/>
      <c r="AP2229"/>
      <c r="BC2229" s="451"/>
    </row>
    <row r="2230" spans="1:55" hidden="1" x14ac:dyDescent="0.2">
      <c r="A2230" s="3"/>
      <c r="B2230" s="3"/>
      <c r="C2230" s="393"/>
      <c r="D2230" s="393"/>
      <c r="E2230" s="393"/>
      <c r="F2230" s="393"/>
      <c r="G2230" s="393"/>
      <c r="H2230" s="393"/>
      <c r="I2230" s="393"/>
      <c r="J2230" s="3"/>
      <c r="K2230" s="3"/>
      <c r="L2230" s="3"/>
      <c r="M2230" s="3"/>
      <c r="N2230" s="3"/>
      <c r="O2230" s="393"/>
      <c r="P2230" s="393"/>
      <c r="Q2230" s="3"/>
      <c r="R2230" s="3"/>
      <c r="S2230" s="3"/>
      <c r="T2230" s="3"/>
      <c r="U2230" s="3"/>
      <c r="V2230" s="3"/>
      <c r="W2230"/>
      <c r="X2230"/>
      <c r="Y2230" s="451"/>
      <c r="Z2230" s="393"/>
      <c r="AA2230" s="3"/>
      <c r="AB2230" s="3"/>
      <c r="AC2230" s="3"/>
      <c r="AD2230" s="3"/>
      <c r="AE2230" s="3"/>
      <c r="AF2230"/>
      <c r="AG2230"/>
      <c r="AH2230"/>
      <c r="AI2230"/>
      <c r="AJ2230"/>
      <c r="AK2230"/>
      <c r="AL2230"/>
      <c r="AM2230"/>
      <c r="AN2230"/>
      <c r="AO2230"/>
      <c r="AP2230"/>
      <c r="BC2230" s="451"/>
    </row>
    <row r="2231" spans="1:55" hidden="1" x14ac:dyDescent="0.2">
      <c r="A2231" s="3"/>
      <c r="B2231" s="3"/>
      <c r="C2231" s="393"/>
      <c r="D2231" s="393"/>
      <c r="E2231" s="393"/>
      <c r="F2231" s="393"/>
      <c r="G2231" s="393"/>
      <c r="H2231" s="393"/>
      <c r="I2231" s="393"/>
      <c r="J2231" s="3"/>
      <c r="K2231" s="3"/>
      <c r="L2231" s="3"/>
      <c r="M2231" s="3"/>
      <c r="N2231" s="3"/>
      <c r="O2231" s="393"/>
      <c r="P2231" s="393"/>
      <c r="Q2231" s="3"/>
      <c r="R2231" s="3"/>
      <c r="S2231" s="3"/>
      <c r="T2231" s="3"/>
      <c r="U2231" s="3"/>
      <c r="V2231" s="3"/>
      <c r="W2231"/>
      <c r="X2231"/>
      <c r="Y2231" s="451"/>
      <c r="Z2231" s="393"/>
      <c r="AA2231" s="3"/>
      <c r="AB2231" s="3"/>
      <c r="AC2231" s="3"/>
      <c r="AD2231" s="3"/>
      <c r="AE2231" s="3"/>
      <c r="AF2231"/>
      <c r="AG2231"/>
      <c r="AH2231"/>
      <c r="AI2231"/>
      <c r="AJ2231"/>
      <c r="AK2231"/>
      <c r="AL2231"/>
      <c r="AM2231"/>
      <c r="AN2231"/>
      <c r="AO2231"/>
      <c r="AP2231"/>
      <c r="BC2231" s="451"/>
    </row>
    <row r="2232" spans="1:55" hidden="1" x14ac:dyDescent="0.2">
      <c r="A2232" s="3"/>
      <c r="B2232" s="3"/>
      <c r="C2232" s="393"/>
      <c r="D2232" s="393"/>
      <c r="E2232" s="393"/>
      <c r="F2232" s="393"/>
      <c r="G2232" s="393"/>
      <c r="H2232" s="393"/>
      <c r="I2232" s="393"/>
      <c r="J2232" s="3"/>
      <c r="K2232" s="3"/>
      <c r="L2232" s="3"/>
      <c r="M2232" s="3"/>
      <c r="N2232" s="3"/>
      <c r="O2232" s="393"/>
      <c r="P2232" s="393"/>
      <c r="Q2232" s="3"/>
      <c r="R2232" s="3"/>
      <c r="S2232" s="3"/>
      <c r="T2232" s="3"/>
      <c r="U2232" s="3"/>
      <c r="V2232" s="3"/>
      <c r="W2232"/>
      <c r="X2232"/>
      <c r="Y2232" s="451"/>
      <c r="Z2232" s="393"/>
      <c r="AA2232" s="3"/>
      <c r="AB2232" s="3"/>
      <c r="AC2232" s="3"/>
      <c r="AD2232" s="3"/>
      <c r="AE2232" s="3"/>
      <c r="AF2232"/>
      <c r="AG2232"/>
      <c r="AH2232"/>
      <c r="AI2232"/>
      <c r="AJ2232"/>
      <c r="AK2232"/>
      <c r="AL2232"/>
      <c r="AM2232"/>
      <c r="AN2232"/>
      <c r="AO2232"/>
      <c r="AP2232"/>
      <c r="BC2232" s="451"/>
    </row>
    <row r="2233" spans="1:55" hidden="1" x14ac:dyDescent="0.2">
      <c r="A2233" s="3"/>
      <c r="B2233" s="3"/>
      <c r="C2233" s="393"/>
      <c r="D2233" s="393"/>
      <c r="E2233" s="393"/>
      <c r="F2233" s="393"/>
      <c r="G2233" s="393"/>
      <c r="H2233" s="393"/>
      <c r="I2233" s="393"/>
      <c r="J2233" s="3"/>
      <c r="K2233" s="3"/>
      <c r="L2233" s="3"/>
      <c r="M2233" s="3"/>
      <c r="N2233" s="3"/>
      <c r="O2233" s="393"/>
      <c r="P2233" s="393"/>
      <c r="Q2233" s="3"/>
      <c r="R2233" s="3"/>
      <c r="S2233" s="3"/>
      <c r="T2233" s="3"/>
      <c r="U2233" s="3"/>
      <c r="V2233" s="3"/>
      <c r="W2233"/>
      <c r="X2233"/>
      <c r="Y2233" s="451"/>
      <c r="Z2233" s="393"/>
      <c r="AA2233" s="3"/>
      <c r="AB2233" s="3"/>
      <c r="AC2233" s="3"/>
      <c r="AD2233" s="3"/>
      <c r="AE2233" s="3"/>
      <c r="AF2233"/>
      <c r="AG2233"/>
      <c r="AH2233"/>
      <c r="AI2233"/>
      <c r="AJ2233"/>
      <c r="AK2233"/>
      <c r="AL2233"/>
      <c r="AM2233"/>
      <c r="AN2233"/>
      <c r="AO2233"/>
      <c r="AP2233"/>
      <c r="BC2233" s="451"/>
    </row>
    <row r="2234" spans="1:55" hidden="1" x14ac:dyDescent="0.2">
      <c r="A2234" s="3"/>
      <c r="B2234" s="3"/>
      <c r="C2234" s="393"/>
      <c r="D2234" s="393"/>
      <c r="E2234" s="393"/>
      <c r="F2234" s="393"/>
      <c r="G2234" s="393"/>
      <c r="H2234" s="393"/>
      <c r="I2234" s="393"/>
      <c r="J2234" s="3"/>
      <c r="K2234" s="3"/>
      <c r="L2234" s="3"/>
      <c r="M2234" s="3"/>
      <c r="N2234" s="3"/>
      <c r="O2234" s="393"/>
      <c r="P2234" s="393"/>
      <c r="Q2234" s="3"/>
      <c r="R2234" s="3"/>
      <c r="S2234" s="3"/>
      <c r="T2234" s="3"/>
      <c r="U2234" s="3"/>
      <c r="V2234" s="3"/>
      <c r="W2234"/>
      <c r="X2234"/>
      <c r="Y2234" s="451"/>
      <c r="Z2234" s="393"/>
      <c r="AA2234" s="3"/>
      <c r="AB2234" s="3"/>
      <c r="AC2234" s="3"/>
      <c r="AD2234" s="3"/>
      <c r="AE2234" s="3"/>
      <c r="AF2234"/>
      <c r="AG2234"/>
      <c r="AH2234"/>
      <c r="AI2234"/>
      <c r="AJ2234"/>
      <c r="AK2234"/>
      <c r="AL2234"/>
      <c r="AM2234"/>
      <c r="AN2234"/>
      <c r="AO2234"/>
      <c r="AP2234"/>
      <c r="BC2234" s="451"/>
    </row>
    <row r="2235" spans="1:55" hidden="1" x14ac:dyDescent="0.2">
      <c r="A2235" s="3"/>
      <c r="B2235" s="3"/>
      <c r="C2235" s="393"/>
      <c r="D2235" s="393"/>
      <c r="E2235" s="393"/>
      <c r="F2235" s="393"/>
      <c r="G2235" s="393"/>
      <c r="H2235" s="393"/>
      <c r="I2235" s="393"/>
      <c r="J2235" s="3"/>
      <c r="K2235" s="3"/>
      <c r="L2235" s="3"/>
      <c r="M2235" s="3"/>
      <c r="N2235" s="3"/>
      <c r="O2235" s="393"/>
      <c r="P2235" s="393"/>
      <c r="Q2235" s="3"/>
      <c r="R2235" s="3"/>
      <c r="S2235" s="3"/>
      <c r="T2235" s="3"/>
      <c r="U2235" s="3"/>
      <c r="V2235" s="3"/>
      <c r="W2235"/>
      <c r="X2235"/>
      <c r="Y2235" s="451"/>
      <c r="Z2235" s="393"/>
      <c r="AA2235" s="3"/>
      <c r="AB2235" s="3"/>
      <c r="AC2235" s="3"/>
      <c r="AD2235" s="3"/>
      <c r="AE2235" s="3"/>
      <c r="AF2235"/>
      <c r="AG2235"/>
      <c r="AH2235"/>
      <c r="AI2235"/>
      <c r="AJ2235"/>
      <c r="AK2235"/>
      <c r="AL2235"/>
      <c r="AM2235"/>
      <c r="AN2235"/>
      <c r="AO2235"/>
      <c r="AP2235"/>
      <c r="BC2235" s="451"/>
    </row>
    <row r="2236" spans="1:55" hidden="1" x14ac:dyDescent="0.2">
      <c r="A2236" s="3"/>
      <c r="B2236" s="3"/>
      <c r="C2236" s="393"/>
      <c r="D2236" s="393"/>
      <c r="E2236" s="393"/>
      <c r="F2236" s="393"/>
      <c r="G2236" s="393"/>
      <c r="H2236" s="393"/>
      <c r="I2236" s="393"/>
      <c r="J2236" s="3"/>
      <c r="K2236" s="3"/>
      <c r="L2236" s="3"/>
      <c r="M2236" s="3"/>
      <c r="N2236" s="3"/>
      <c r="O2236" s="393"/>
      <c r="P2236" s="393"/>
      <c r="Q2236" s="3"/>
      <c r="R2236" s="3"/>
      <c r="S2236" s="3"/>
      <c r="T2236" s="3"/>
      <c r="U2236" s="3"/>
      <c r="V2236" s="3"/>
      <c r="W2236"/>
      <c r="X2236"/>
      <c r="Y2236" s="451"/>
      <c r="Z2236" s="393"/>
      <c r="AA2236" s="3"/>
      <c r="AB2236" s="3"/>
      <c r="AC2236" s="3"/>
      <c r="AD2236" s="3"/>
      <c r="AE2236" s="3"/>
      <c r="AF2236"/>
      <c r="AG2236"/>
      <c r="AH2236"/>
      <c r="AI2236"/>
      <c r="AJ2236"/>
      <c r="AK2236"/>
      <c r="AL2236"/>
      <c r="AM2236"/>
      <c r="AN2236"/>
      <c r="AO2236"/>
      <c r="AP2236"/>
      <c r="BC2236" s="451"/>
    </row>
    <row r="2237" spans="1:55" hidden="1" x14ac:dyDescent="0.2">
      <c r="A2237" s="3"/>
      <c r="B2237" s="3"/>
      <c r="C2237" s="393"/>
      <c r="D2237" s="393"/>
      <c r="E2237" s="393"/>
      <c r="F2237" s="393"/>
      <c r="G2237" s="393"/>
      <c r="H2237" s="393"/>
      <c r="I2237" s="393"/>
      <c r="J2237" s="3"/>
      <c r="K2237" s="3"/>
      <c r="L2237" s="3"/>
      <c r="M2237" s="3"/>
      <c r="N2237" s="3"/>
      <c r="O2237" s="393"/>
      <c r="P2237" s="393"/>
      <c r="Q2237" s="3"/>
      <c r="R2237" s="3"/>
      <c r="S2237" s="3"/>
      <c r="T2237" s="3"/>
      <c r="U2237" s="3"/>
      <c r="V2237" s="3"/>
      <c r="W2237"/>
      <c r="X2237"/>
      <c r="Y2237" s="451"/>
      <c r="Z2237" s="393"/>
      <c r="AA2237" s="3"/>
      <c r="AB2237" s="3"/>
      <c r="AC2237" s="3"/>
      <c r="AD2237" s="3"/>
      <c r="AE2237" s="3"/>
      <c r="AF2237"/>
      <c r="AG2237"/>
      <c r="AH2237"/>
      <c r="AI2237"/>
      <c r="AJ2237"/>
      <c r="AK2237"/>
      <c r="AL2237"/>
      <c r="AM2237"/>
      <c r="AN2237"/>
      <c r="AO2237"/>
      <c r="AP2237"/>
      <c r="BC2237" s="451"/>
    </row>
    <row r="2238" spans="1:55" hidden="1" x14ac:dyDescent="0.2">
      <c r="A2238" s="3"/>
      <c r="B2238" s="3"/>
      <c r="C2238" s="393"/>
      <c r="D2238" s="393"/>
      <c r="E2238" s="393"/>
      <c r="F2238" s="393"/>
      <c r="G2238" s="393"/>
      <c r="H2238" s="393"/>
      <c r="I2238" s="393"/>
      <c r="J2238" s="3"/>
      <c r="K2238" s="3"/>
      <c r="L2238" s="3"/>
      <c r="M2238" s="3"/>
      <c r="N2238" s="3"/>
      <c r="O2238" s="393"/>
      <c r="P2238" s="393"/>
      <c r="Q2238" s="3"/>
      <c r="R2238" s="3"/>
      <c r="S2238" s="3"/>
      <c r="T2238" s="3"/>
      <c r="U2238" s="3"/>
      <c r="V2238" s="3"/>
      <c r="W2238"/>
      <c r="X2238"/>
      <c r="Y2238" s="451"/>
      <c r="Z2238" s="393"/>
      <c r="AA2238" s="3"/>
      <c r="AB2238" s="3"/>
      <c r="AC2238" s="3"/>
      <c r="AD2238" s="3"/>
      <c r="AE2238" s="3"/>
      <c r="AF2238"/>
      <c r="AG2238"/>
      <c r="AH2238"/>
      <c r="AI2238"/>
      <c r="AJ2238"/>
      <c r="AK2238"/>
      <c r="AL2238"/>
      <c r="AM2238"/>
      <c r="AN2238"/>
      <c r="AO2238"/>
      <c r="AP2238"/>
      <c r="BC2238" s="451"/>
    </row>
    <row r="2239" spans="1:55" hidden="1" x14ac:dyDescent="0.2">
      <c r="A2239" s="3"/>
      <c r="B2239" s="3"/>
      <c r="C2239" s="393"/>
      <c r="D2239" s="393"/>
      <c r="E2239" s="393"/>
      <c r="F2239" s="393"/>
      <c r="G2239" s="393"/>
      <c r="H2239" s="393"/>
      <c r="I2239" s="393"/>
      <c r="J2239" s="3"/>
      <c r="K2239" s="3"/>
      <c r="L2239" s="3"/>
      <c r="M2239" s="3"/>
      <c r="N2239" s="3"/>
      <c r="O2239" s="393"/>
      <c r="P2239" s="393"/>
      <c r="Q2239" s="3"/>
      <c r="R2239" s="3"/>
      <c r="S2239" s="3"/>
      <c r="T2239" s="3"/>
      <c r="U2239" s="3"/>
      <c r="V2239" s="3"/>
      <c r="W2239"/>
      <c r="X2239"/>
      <c r="Y2239" s="451"/>
      <c r="Z2239" s="393"/>
      <c r="AA2239" s="3"/>
      <c r="AB2239" s="3"/>
      <c r="AC2239" s="3"/>
      <c r="AD2239" s="3"/>
      <c r="AE2239" s="3"/>
      <c r="AF2239"/>
      <c r="AG2239"/>
      <c r="AH2239"/>
      <c r="AI2239"/>
      <c r="AJ2239"/>
      <c r="AK2239"/>
      <c r="AL2239"/>
      <c r="AM2239"/>
      <c r="AN2239"/>
      <c r="AO2239"/>
      <c r="AP2239"/>
      <c r="BC2239" s="451"/>
    </row>
    <row r="2240" spans="1:55" hidden="1" x14ac:dyDescent="0.2">
      <c r="A2240" s="3"/>
      <c r="B2240" s="3"/>
      <c r="C2240" s="393"/>
      <c r="D2240" s="393"/>
      <c r="E2240" s="393"/>
      <c r="F2240" s="393"/>
      <c r="G2240" s="393"/>
      <c r="H2240" s="393"/>
      <c r="I2240" s="393"/>
      <c r="J2240" s="3"/>
      <c r="K2240" s="3"/>
      <c r="L2240" s="3"/>
      <c r="M2240" s="3"/>
      <c r="N2240" s="3"/>
      <c r="O2240" s="393"/>
      <c r="P2240" s="393"/>
      <c r="Q2240" s="3"/>
      <c r="R2240" s="3"/>
      <c r="S2240" s="3"/>
      <c r="T2240" s="3"/>
      <c r="U2240" s="3"/>
      <c r="V2240" s="3"/>
      <c r="W2240"/>
      <c r="X2240"/>
      <c r="Y2240" s="451"/>
      <c r="Z2240" s="393"/>
      <c r="AA2240" s="3"/>
      <c r="AB2240" s="3"/>
      <c r="AC2240" s="3"/>
      <c r="AD2240" s="3"/>
      <c r="AE2240" s="3"/>
      <c r="AF2240"/>
      <c r="AG2240"/>
      <c r="AH2240"/>
      <c r="AI2240"/>
      <c r="AJ2240"/>
      <c r="AK2240"/>
      <c r="AL2240"/>
      <c r="AM2240"/>
      <c r="AN2240"/>
      <c r="AO2240"/>
      <c r="AP2240"/>
      <c r="BC2240" s="451"/>
    </row>
    <row r="2241" spans="1:55" hidden="1" x14ac:dyDescent="0.2">
      <c r="A2241" s="3"/>
      <c r="B2241" s="3"/>
      <c r="C2241" s="393"/>
      <c r="D2241" s="393"/>
      <c r="E2241" s="393"/>
      <c r="F2241" s="393"/>
      <c r="G2241" s="393"/>
      <c r="H2241" s="393"/>
      <c r="I2241" s="393"/>
      <c r="J2241" s="3"/>
      <c r="K2241" s="3"/>
      <c r="L2241" s="3"/>
      <c r="M2241" s="3"/>
      <c r="N2241" s="3"/>
      <c r="O2241" s="393"/>
      <c r="P2241" s="393"/>
      <c r="Q2241" s="3"/>
      <c r="R2241" s="3"/>
      <c r="S2241" s="3"/>
      <c r="T2241" s="3"/>
      <c r="U2241" s="3"/>
      <c r="V2241" s="3"/>
      <c r="W2241"/>
      <c r="X2241"/>
      <c r="Y2241" s="451"/>
      <c r="Z2241" s="393"/>
      <c r="AA2241" s="3"/>
      <c r="AB2241" s="3"/>
      <c r="AC2241" s="3"/>
      <c r="AD2241" s="3"/>
      <c r="AE2241" s="3"/>
      <c r="AF2241"/>
      <c r="AG2241"/>
      <c r="AH2241"/>
      <c r="AI2241"/>
      <c r="AJ2241"/>
      <c r="AK2241"/>
      <c r="AL2241"/>
      <c r="AM2241"/>
      <c r="AN2241"/>
      <c r="AO2241"/>
      <c r="AP2241"/>
      <c r="BC2241" s="451"/>
    </row>
    <row r="2242" spans="1:55" hidden="1" x14ac:dyDescent="0.2">
      <c r="A2242" s="3"/>
      <c r="B2242" s="3"/>
      <c r="C2242" s="393"/>
      <c r="D2242" s="393"/>
      <c r="E2242" s="393"/>
      <c r="F2242" s="393"/>
      <c r="G2242" s="393"/>
      <c r="H2242" s="393"/>
      <c r="I2242" s="393"/>
      <c r="J2242" s="3"/>
      <c r="K2242" s="3"/>
      <c r="L2242" s="3"/>
      <c r="M2242" s="3"/>
      <c r="N2242" s="3"/>
      <c r="O2242" s="393"/>
      <c r="P2242" s="393"/>
      <c r="Q2242" s="3"/>
      <c r="R2242" s="3"/>
      <c r="S2242" s="3"/>
      <c r="T2242" s="3"/>
      <c r="U2242" s="3"/>
      <c r="V2242" s="3"/>
      <c r="W2242"/>
      <c r="X2242"/>
      <c r="Y2242" s="451"/>
      <c r="Z2242" s="393"/>
      <c r="AA2242" s="3"/>
      <c r="AB2242" s="3"/>
      <c r="AC2242" s="3"/>
      <c r="AD2242" s="3"/>
      <c r="AE2242" s="3"/>
      <c r="AF2242"/>
      <c r="AG2242"/>
      <c r="AH2242"/>
      <c r="AI2242"/>
      <c r="AJ2242"/>
      <c r="AK2242"/>
      <c r="AL2242"/>
      <c r="AM2242"/>
      <c r="AN2242"/>
      <c r="AO2242"/>
      <c r="AP2242"/>
      <c r="BC2242" s="451"/>
    </row>
    <row r="2243" spans="1:55" hidden="1" x14ac:dyDescent="0.2">
      <c r="A2243" s="3"/>
      <c r="B2243" s="3"/>
      <c r="C2243" s="393"/>
      <c r="D2243" s="393"/>
      <c r="E2243" s="393"/>
      <c r="F2243" s="393"/>
      <c r="G2243" s="393"/>
      <c r="H2243" s="393"/>
      <c r="I2243" s="393"/>
      <c r="J2243" s="3"/>
      <c r="K2243" s="3"/>
      <c r="L2243" s="3"/>
      <c r="M2243" s="3"/>
      <c r="N2243" s="3"/>
      <c r="O2243" s="393"/>
      <c r="P2243" s="393"/>
      <c r="Q2243" s="3"/>
      <c r="R2243" s="3"/>
      <c r="S2243" s="3"/>
      <c r="T2243" s="3"/>
      <c r="U2243" s="3"/>
      <c r="V2243" s="3"/>
      <c r="W2243"/>
      <c r="X2243"/>
      <c r="Y2243" s="451"/>
      <c r="Z2243" s="393"/>
      <c r="AA2243" s="3"/>
      <c r="AB2243" s="3"/>
      <c r="AC2243" s="3"/>
      <c r="AD2243" s="3"/>
      <c r="AE2243" s="3"/>
      <c r="AF2243"/>
      <c r="AG2243"/>
      <c r="AH2243"/>
      <c r="AI2243"/>
      <c r="AJ2243"/>
      <c r="AK2243"/>
      <c r="AL2243"/>
      <c r="AM2243"/>
      <c r="AN2243"/>
      <c r="AO2243"/>
      <c r="AP2243"/>
      <c r="BC2243" s="451"/>
    </row>
    <row r="2244" spans="1:55" hidden="1" x14ac:dyDescent="0.2">
      <c r="A2244" s="3"/>
      <c r="B2244" s="3"/>
      <c r="C2244" s="393"/>
      <c r="D2244" s="393"/>
      <c r="E2244" s="393"/>
      <c r="F2244" s="393"/>
      <c r="G2244" s="393"/>
      <c r="H2244" s="393"/>
      <c r="I2244" s="393"/>
      <c r="J2244" s="3"/>
      <c r="K2244" s="3"/>
      <c r="L2244" s="3"/>
      <c r="M2244" s="3"/>
      <c r="N2244" s="3"/>
      <c r="O2244" s="393"/>
      <c r="P2244" s="393"/>
      <c r="Q2244" s="3"/>
      <c r="R2244" s="3"/>
      <c r="S2244" s="3"/>
      <c r="T2244" s="3"/>
      <c r="U2244" s="3"/>
      <c r="V2244" s="3"/>
      <c r="W2244"/>
      <c r="X2244"/>
      <c r="Y2244" s="451"/>
      <c r="Z2244" s="393"/>
      <c r="AA2244" s="3"/>
      <c r="AB2244" s="3"/>
      <c r="AC2244" s="3"/>
      <c r="AD2244" s="3"/>
      <c r="AE2244" s="3"/>
      <c r="AF2244"/>
      <c r="AG2244"/>
      <c r="AH2244"/>
      <c r="AI2244"/>
      <c r="AJ2244"/>
      <c r="AK2244"/>
      <c r="AL2244"/>
      <c r="AM2244"/>
      <c r="AN2244"/>
      <c r="AO2244"/>
      <c r="AP2244"/>
      <c r="BC2244" s="451"/>
    </row>
    <row r="2245" spans="1:55" hidden="1" x14ac:dyDescent="0.2">
      <c r="A2245" s="3"/>
      <c r="B2245" s="3"/>
      <c r="C2245" s="393"/>
      <c r="D2245" s="393"/>
      <c r="E2245" s="393"/>
      <c r="F2245" s="393"/>
      <c r="G2245" s="393"/>
      <c r="H2245" s="393"/>
      <c r="I2245" s="393"/>
      <c r="J2245" s="3"/>
      <c r="K2245" s="3"/>
      <c r="L2245" s="3"/>
      <c r="M2245" s="3"/>
      <c r="N2245" s="3"/>
      <c r="O2245" s="393"/>
      <c r="P2245" s="393"/>
      <c r="Q2245" s="3"/>
      <c r="R2245" s="3"/>
      <c r="S2245" s="3"/>
      <c r="T2245" s="3"/>
      <c r="U2245" s="3"/>
      <c r="V2245" s="3"/>
      <c r="W2245"/>
      <c r="X2245"/>
      <c r="Y2245" s="451"/>
      <c r="Z2245" s="393"/>
      <c r="AA2245" s="3"/>
      <c r="AB2245" s="3"/>
      <c r="AC2245" s="3"/>
      <c r="AD2245" s="3"/>
      <c r="AE2245" s="3"/>
      <c r="AF2245"/>
      <c r="AG2245"/>
      <c r="AH2245"/>
      <c r="AI2245"/>
      <c r="AJ2245"/>
      <c r="AK2245"/>
      <c r="AL2245"/>
      <c r="AM2245"/>
      <c r="AN2245"/>
      <c r="AO2245"/>
      <c r="AP2245"/>
      <c r="BC2245" s="451"/>
    </row>
    <row r="2246" spans="1:55" hidden="1" x14ac:dyDescent="0.2">
      <c r="A2246" s="3"/>
      <c r="B2246" s="3"/>
      <c r="C2246" s="393"/>
      <c r="D2246" s="393"/>
      <c r="E2246" s="393"/>
      <c r="F2246" s="393"/>
      <c r="G2246" s="393"/>
      <c r="H2246" s="393"/>
      <c r="I2246" s="393"/>
      <c r="J2246" s="3"/>
      <c r="K2246" s="3"/>
      <c r="L2246" s="3"/>
      <c r="M2246" s="3"/>
      <c r="N2246" s="3"/>
      <c r="O2246" s="393"/>
      <c r="P2246" s="393"/>
      <c r="Q2246" s="3"/>
      <c r="R2246" s="3"/>
      <c r="S2246" s="3"/>
      <c r="T2246" s="3"/>
      <c r="U2246" s="3"/>
      <c r="V2246" s="3"/>
      <c r="W2246"/>
      <c r="X2246"/>
      <c r="Y2246" s="451"/>
      <c r="Z2246" s="393"/>
      <c r="AA2246" s="3"/>
      <c r="AB2246" s="3"/>
      <c r="AC2246" s="3"/>
      <c r="AD2246" s="3"/>
      <c r="AE2246" s="3"/>
      <c r="AF2246"/>
      <c r="AG2246"/>
      <c r="AH2246"/>
      <c r="AI2246"/>
      <c r="AJ2246"/>
      <c r="AK2246"/>
      <c r="AL2246"/>
      <c r="AM2246"/>
      <c r="AN2246"/>
      <c r="AO2246"/>
      <c r="AP2246"/>
      <c r="BC2246" s="451"/>
    </row>
    <row r="2247" spans="1:55" hidden="1" x14ac:dyDescent="0.2">
      <c r="A2247" s="3"/>
      <c r="B2247" s="3"/>
      <c r="C2247" s="393"/>
      <c r="D2247" s="393"/>
      <c r="E2247" s="393"/>
      <c r="F2247" s="393"/>
      <c r="G2247" s="393"/>
      <c r="H2247" s="393"/>
      <c r="I2247" s="393"/>
      <c r="J2247" s="3"/>
      <c r="K2247" s="3"/>
      <c r="L2247" s="3"/>
      <c r="M2247" s="3"/>
      <c r="N2247" s="3"/>
      <c r="O2247" s="393"/>
      <c r="P2247" s="393"/>
      <c r="Q2247" s="3"/>
      <c r="R2247" s="3"/>
      <c r="S2247" s="3"/>
      <c r="T2247" s="3"/>
      <c r="U2247" s="3"/>
      <c r="V2247" s="3"/>
      <c r="W2247"/>
      <c r="X2247"/>
      <c r="Y2247" s="451"/>
      <c r="Z2247" s="393"/>
      <c r="AA2247" s="3"/>
      <c r="AB2247" s="3"/>
      <c r="AC2247" s="3"/>
      <c r="AD2247" s="3"/>
      <c r="AE2247" s="3"/>
      <c r="AF2247"/>
      <c r="AG2247"/>
      <c r="AH2247"/>
      <c r="AI2247"/>
      <c r="AJ2247"/>
      <c r="AK2247"/>
      <c r="AL2247"/>
      <c r="AM2247"/>
      <c r="AN2247"/>
      <c r="AO2247"/>
      <c r="AP2247"/>
      <c r="BC2247" s="451"/>
    </row>
    <row r="2248" spans="1:55" hidden="1" x14ac:dyDescent="0.2">
      <c r="A2248" s="3"/>
      <c r="B2248" s="3"/>
      <c r="C2248" s="393"/>
      <c r="D2248" s="393"/>
      <c r="E2248" s="393"/>
      <c r="F2248" s="393"/>
      <c r="G2248" s="393"/>
      <c r="H2248" s="393"/>
      <c r="I2248" s="393"/>
      <c r="J2248" s="3"/>
      <c r="K2248" s="3"/>
      <c r="L2248" s="3"/>
      <c r="M2248" s="3"/>
      <c r="N2248" s="3"/>
      <c r="O2248" s="393"/>
      <c r="P2248" s="393"/>
      <c r="Q2248" s="3"/>
      <c r="R2248" s="3"/>
      <c r="S2248" s="3"/>
      <c r="T2248" s="3"/>
      <c r="U2248" s="3"/>
      <c r="V2248" s="3"/>
      <c r="W2248"/>
      <c r="X2248"/>
      <c r="Y2248" s="451"/>
      <c r="Z2248" s="393"/>
      <c r="AA2248" s="3"/>
      <c r="AB2248" s="3"/>
      <c r="AC2248" s="3"/>
      <c r="AD2248" s="3"/>
      <c r="AE2248" s="3"/>
      <c r="AF2248"/>
      <c r="AG2248"/>
      <c r="AH2248"/>
      <c r="AI2248"/>
      <c r="AJ2248"/>
      <c r="AK2248"/>
      <c r="AL2248"/>
      <c r="AM2248"/>
      <c r="AN2248"/>
      <c r="AO2248"/>
      <c r="AP2248"/>
      <c r="BC2248" s="451"/>
    </row>
    <row r="2249" spans="1:55" hidden="1" x14ac:dyDescent="0.2">
      <c r="A2249" s="3"/>
      <c r="B2249" s="3"/>
      <c r="C2249" s="393"/>
      <c r="D2249" s="393"/>
      <c r="E2249" s="393"/>
      <c r="F2249" s="393"/>
      <c r="G2249" s="393"/>
      <c r="H2249" s="393"/>
      <c r="I2249" s="393"/>
      <c r="J2249" s="3"/>
      <c r="K2249" s="3"/>
      <c r="L2249" s="3"/>
      <c r="M2249" s="3"/>
      <c r="N2249" s="3"/>
      <c r="O2249" s="393"/>
      <c r="P2249" s="393"/>
      <c r="Q2249" s="3"/>
      <c r="R2249" s="3"/>
      <c r="S2249" s="3"/>
      <c r="T2249" s="3"/>
      <c r="U2249" s="3"/>
      <c r="V2249" s="3"/>
      <c r="W2249"/>
      <c r="X2249"/>
      <c r="Y2249" s="451"/>
      <c r="Z2249" s="393"/>
      <c r="AA2249" s="3"/>
      <c r="AB2249" s="3"/>
      <c r="AC2249" s="3"/>
      <c r="AD2249" s="3"/>
      <c r="AE2249" s="3"/>
      <c r="AF2249"/>
      <c r="AG2249"/>
      <c r="AH2249"/>
      <c r="AI2249"/>
      <c r="AJ2249"/>
      <c r="AK2249"/>
      <c r="AL2249"/>
      <c r="AM2249"/>
      <c r="AN2249"/>
      <c r="AO2249"/>
      <c r="AP2249"/>
      <c r="BC2249" s="451"/>
    </row>
    <row r="2250" spans="1:55" hidden="1" x14ac:dyDescent="0.2">
      <c r="A2250" s="3"/>
      <c r="B2250" s="3"/>
      <c r="C2250" s="393"/>
      <c r="D2250" s="393"/>
      <c r="E2250" s="393"/>
      <c r="F2250" s="393"/>
      <c r="G2250" s="393"/>
      <c r="H2250" s="393"/>
      <c r="I2250" s="393"/>
      <c r="J2250" s="3"/>
      <c r="K2250" s="3"/>
      <c r="L2250" s="3"/>
      <c r="M2250" s="3"/>
      <c r="N2250" s="3"/>
      <c r="O2250" s="393"/>
      <c r="P2250" s="393"/>
      <c r="Q2250" s="3"/>
      <c r="R2250" s="3"/>
      <c r="S2250" s="3"/>
      <c r="T2250" s="3"/>
      <c r="U2250" s="3"/>
      <c r="V2250" s="3"/>
      <c r="W2250"/>
      <c r="X2250"/>
      <c r="Y2250" s="451"/>
      <c r="Z2250" s="393"/>
      <c r="AA2250" s="3"/>
      <c r="AB2250" s="3"/>
      <c r="AC2250" s="3"/>
      <c r="AD2250" s="3"/>
      <c r="AE2250" s="3"/>
      <c r="AF2250"/>
      <c r="AG2250"/>
      <c r="AH2250"/>
      <c r="AI2250"/>
      <c r="AJ2250"/>
      <c r="AK2250"/>
      <c r="AL2250"/>
      <c r="AM2250"/>
      <c r="AN2250"/>
      <c r="AO2250"/>
      <c r="AP2250"/>
      <c r="BC2250" s="451"/>
    </row>
    <row r="2251" spans="1:55" hidden="1" x14ac:dyDescent="0.2">
      <c r="A2251" s="3"/>
      <c r="B2251" s="3"/>
      <c r="C2251" s="393"/>
      <c r="D2251" s="393"/>
      <c r="E2251" s="393"/>
      <c r="F2251" s="393"/>
      <c r="G2251" s="393"/>
      <c r="H2251" s="393"/>
      <c r="I2251" s="393"/>
      <c r="J2251" s="3"/>
      <c r="K2251" s="3"/>
      <c r="L2251" s="3"/>
      <c r="M2251" s="3"/>
      <c r="N2251" s="3"/>
      <c r="O2251" s="393"/>
      <c r="P2251" s="393"/>
      <c r="Q2251" s="3"/>
      <c r="R2251" s="3"/>
      <c r="S2251" s="3"/>
      <c r="T2251" s="3"/>
      <c r="U2251" s="3"/>
      <c r="V2251" s="3"/>
      <c r="W2251"/>
      <c r="X2251"/>
      <c r="Y2251" s="451"/>
      <c r="Z2251" s="393"/>
      <c r="AA2251" s="3"/>
      <c r="AB2251" s="3"/>
      <c r="AC2251" s="3"/>
      <c r="AD2251" s="3"/>
      <c r="AE2251" s="3"/>
      <c r="AF2251"/>
      <c r="AG2251"/>
      <c r="AH2251"/>
      <c r="AI2251"/>
      <c r="AJ2251"/>
      <c r="AK2251"/>
      <c r="AL2251"/>
      <c r="AM2251"/>
      <c r="AN2251"/>
      <c r="AO2251"/>
      <c r="AP2251"/>
      <c r="BC2251" s="451"/>
    </row>
    <row r="2252" spans="1:55" hidden="1" x14ac:dyDescent="0.2">
      <c r="A2252" s="3"/>
      <c r="B2252" s="3"/>
      <c r="C2252" s="393"/>
      <c r="D2252" s="393"/>
      <c r="E2252" s="393"/>
      <c r="F2252" s="393"/>
      <c r="G2252" s="393"/>
      <c r="H2252" s="393"/>
      <c r="I2252" s="393"/>
      <c r="J2252" s="3"/>
      <c r="K2252" s="3"/>
      <c r="L2252" s="3"/>
      <c r="M2252" s="3"/>
      <c r="N2252" s="3"/>
      <c r="O2252" s="393"/>
      <c r="P2252" s="393"/>
      <c r="Q2252" s="3"/>
      <c r="R2252" s="3"/>
      <c r="S2252" s="3"/>
      <c r="T2252" s="3"/>
      <c r="U2252" s="3"/>
      <c r="V2252" s="3"/>
      <c r="W2252"/>
      <c r="X2252"/>
      <c r="Y2252" s="451"/>
      <c r="Z2252" s="393"/>
      <c r="AA2252" s="3"/>
      <c r="AB2252" s="3"/>
      <c r="AC2252" s="3"/>
      <c r="AD2252" s="3"/>
      <c r="AE2252" s="3"/>
      <c r="AF2252"/>
      <c r="AG2252"/>
      <c r="AH2252"/>
      <c r="AI2252"/>
      <c r="AJ2252"/>
      <c r="AK2252"/>
      <c r="AL2252"/>
      <c r="AM2252"/>
      <c r="AN2252"/>
      <c r="AO2252"/>
      <c r="AP2252"/>
      <c r="BC2252" s="451"/>
    </row>
    <row r="2253" spans="1:55" hidden="1" x14ac:dyDescent="0.2">
      <c r="A2253" s="3"/>
      <c r="B2253" s="3"/>
      <c r="C2253" s="393"/>
      <c r="D2253" s="393"/>
      <c r="E2253" s="393"/>
      <c r="F2253" s="393"/>
      <c r="G2253" s="393"/>
      <c r="H2253" s="393"/>
      <c r="I2253" s="393"/>
      <c r="J2253" s="3"/>
      <c r="K2253" s="3"/>
      <c r="L2253" s="3"/>
      <c r="M2253" s="3"/>
      <c r="N2253" s="3"/>
      <c r="O2253" s="393"/>
      <c r="P2253" s="393"/>
      <c r="Q2253" s="3"/>
      <c r="R2253" s="3"/>
      <c r="S2253" s="3"/>
      <c r="T2253" s="3"/>
      <c r="U2253" s="3"/>
      <c r="V2253" s="3"/>
      <c r="W2253"/>
      <c r="X2253"/>
      <c r="Y2253" s="451"/>
      <c r="Z2253" s="393"/>
      <c r="AA2253" s="3"/>
      <c r="AB2253" s="3"/>
      <c r="AC2253" s="3"/>
      <c r="AD2253" s="3"/>
      <c r="AE2253" s="3"/>
      <c r="AF2253"/>
      <c r="AG2253"/>
      <c r="AH2253"/>
      <c r="AI2253"/>
      <c r="AJ2253"/>
      <c r="AK2253"/>
      <c r="AL2253"/>
      <c r="AM2253"/>
      <c r="AN2253"/>
      <c r="AO2253"/>
      <c r="AP2253"/>
      <c r="BC2253" s="451"/>
    </row>
    <row r="2254" spans="1:55" hidden="1" x14ac:dyDescent="0.2">
      <c r="A2254" s="3"/>
      <c r="B2254" s="3"/>
      <c r="C2254" s="393"/>
      <c r="D2254" s="393"/>
      <c r="E2254" s="393"/>
      <c r="F2254" s="393"/>
      <c r="G2254" s="393"/>
      <c r="H2254" s="393"/>
      <c r="I2254" s="393"/>
      <c r="J2254" s="3"/>
      <c r="K2254" s="3"/>
      <c r="L2254" s="3"/>
      <c r="M2254" s="3"/>
      <c r="N2254" s="3"/>
      <c r="O2254" s="393"/>
      <c r="P2254" s="393"/>
      <c r="Q2254" s="3"/>
      <c r="R2254" s="3"/>
      <c r="S2254" s="3"/>
      <c r="T2254" s="3"/>
      <c r="U2254" s="3"/>
      <c r="V2254" s="3"/>
      <c r="W2254"/>
      <c r="X2254"/>
      <c r="Y2254" s="451"/>
      <c r="Z2254" s="393"/>
      <c r="AA2254" s="3"/>
      <c r="AB2254" s="3"/>
      <c r="AC2254" s="3"/>
      <c r="AD2254" s="3"/>
      <c r="AE2254" s="3"/>
      <c r="AF2254"/>
      <c r="AG2254"/>
      <c r="AH2254"/>
      <c r="AI2254"/>
      <c r="AJ2254"/>
      <c r="AK2254"/>
      <c r="AL2254"/>
      <c r="AM2254"/>
      <c r="AN2254"/>
      <c r="AO2254"/>
      <c r="AP2254"/>
      <c r="BC2254" s="451"/>
    </row>
    <row r="2255" spans="1:55" hidden="1" x14ac:dyDescent="0.2">
      <c r="A2255" s="3"/>
      <c r="B2255" s="3"/>
      <c r="C2255" s="393"/>
      <c r="D2255" s="393"/>
      <c r="E2255" s="393"/>
      <c r="F2255" s="393"/>
      <c r="G2255" s="393"/>
      <c r="H2255" s="393"/>
      <c r="I2255" s="393"/>
      <c r="J2255" s="3"/>
      <c r="K2255" s="3"/>
      <c r="L2255" s="3"/>
      <c r="M2255" s="3"/>
      <c r="N2255" s="3"/>
      <c r="O2255" s="393"/>
      <c r="P2255" s="393"/>
      <c r="Q2255" s="3"/>
      <c r="R2255" s="3"/>
      <c r="S2255" s="3"/>
      <c r="T2255" s="3"/>
      <c r="U2255" s="3"/>
      <c r="V2255" s="3"/>
      <c r="W2255"/>
      <c r="X2255"/>
      <c r="Y2255" s="451"/>
      <c r="Z2255" s="393"/>
      <c r="AA2255" s="3"/>
      <c r="AB2255" s="3"/>
      <c r="AC2255" s="3"/>
      <c r="AD2255" s="3"/>
      <c r="AE2255" s="3"/>
      <c r="AF2255"/>
      <c r="AG2255"/>
      <c r="AH2255"/>
      <c r="AI2255"/>
      <c r="AJ2255"/>
      <c r="AK2255"/>
      <c r="AL2255"/>
      <c r="AM2255"/>
      <c r="AN2255"/>
      <c r="AO2255"/>
      <c r="AP2255"/>
      <c r="BC2255" s="451"/>
    </row>
    <row r="2256" spans="1:55" hidden="1" x14ac:dyDescent="0.2">
      <c r="A2256" s="3"/>
      <c r="B2256" s="3"/>
      <c r="C2256" s="393"/>
      <c r="D2256" s="393"/>
      <c r="E2256" s="393"/>
      <c r="F2256" s="393"/>
      <c r="G2256" s="393"/>
      <c r="H2256" s="393"/>
      <c r="I2256" s="393"/>
      <c r="J2256" s="3"/>
      <c r="K2256" s="3"/>
      <c r="L2256" s="3"/>
      <c r="M2256" s="3"/>
      <c r="N2256" s="3"/>
      <c r="O2256" s="393"/>
      <c r="P2256" s="393"/>
      <c r="Q2256" s="3"/>
      <c r="R2256" s="3"/>
      <c r="S2256" s="3"/>
      <c r="T2256" s="3"/>
      <c r="U2256" s="3"/>
      <c r="V2256" s="3"/>
      <c r="W2256"/>
      <c r="X2256"/>
      <c r="Y2256" s="451"/>
      <c r="Z2256" s="393"/>
      <c r="AA2256" s="3"/>
      <c r="AB2256" s="3"/>
      <c r="AC2256" s="3"/>
      <c r="AD2256" s="3"/>
      <c r="AE2256" s="3"/>
      <c r="AF2256"/>
      <c r="AG2256"/>
      <c r="AH2256"/>
      <c r="AI2256"/>
      <c r="AJ2256"/>
      <c r="AK2256"/>
      <c r="AL2256"/>
      <c r="AM2256"/>
      <c r="AN2256"/>
      <c r="AO2256"/>
      <c r="AP2256"/>
      <c r="BC2256" s="451"/>
    </row>
    <row r="2257" spans="1:55" hidden="1" x14ac:dyDescent="0.2">
      <c r="A2257" s="3"/>
      <c r="B2257" s="3"/>
      <c r="C2257" s="393"/>
      <c r="D2257" s="393"/>
      <c r="E2257" s="393"/>
      <c r="F2257" s="393"/>
      <c r="G2257" s="393"/>
      <c r="H2257" s="393"/>
      <c r="I2257" s="393"/>
      <c r="J2257" s="3"/>
      <c r="K2257" s="3"/>
      <c r="L2257" s="3"/>
      <c r="M2257" s="3"/>
      <c r="N2257" s="3"/>
      <c r="O2257" s="393"/>
      <c r="P2257" s="393"/>
      <c r="Q2257" s="3"/>
      <c r="R2257" s="3"/>
      <c r="S2257" s="3"/>
      <c r="T2257" s="3"/>
      <c r="U2257" s="3"/>
      <c r="V2257" s="3"/>
      <c r="W2257"/>
      <c r="X2257"/>
      <c r="Y2257" s="451"/>
      <c r="Z2257" s="393"/>
      <c r="AA2257" s="3"/>
      <c r="AB2257" s="3"/>
      <c r="AC2257" s="3"/>
      <c r="AD2257" s="3"/>
      <c r="AE2257" s="3"/>
      <c r="AF2257"/>
      <c r="AG2257"/>
      <c r="AH2257"/>
      <c r="AI2257"/>
      <c r="AJ2257"/>
      <c r="AK2257"/>
      <c r="AL2257"/>
      <c r="AM2257"/>
      <c r="AN2257"/>
      <c r="AO2257"/>
      <c r="AP2257"/>
      <c r="BC2257" s="451"/>
    </row>
    <row r="2258" spans="1:55" hidden="1" x14ac:dyDescent="0.2">
      <c r="A2258" s="3"/>
      <c r="B2258" s="3"/>
      <c r="C2258" s="393"/>
      <c r="D2258" s="393"/>
      <c r="E2258" s="393"/>
      <c r="F2258" s="393"/>
      <c r="G2258" s="393"/>
      <c r="H2258" s="393"/>
      <c r="I2258" s="393"/>
      <c r="J2258" s="3"/>
      <c r="K2258" s="3"/>
      <c r="L2258" s="3"/>
      <c r="M2258" s="3"/>
      <c r="N2258" s="3"/>
      <c r="O2258" s="393"/>
      <c r="P2258" s="393"/>
      <c r="Q2258" s="3"/>
      <c r="R2258" s="3"/>
      <c r="S2258" s="3"/>
      <c r="T2258" s="3"/>
      <c r="U2258" s="3"/>
      <c r="V2258" s="3"/>
      <c r="W2258"/>
      <c r="X2258"/>
      <c r="Y2258" s="451"/>
      <c r="Z2258" s="393"/>
      <c r="AA2258" s="3"/>
      <c r="AB2258" s="3"/>
      <c r="AC2258" s="3"/>
      <c r="AD2258" s="3"/>
      <c r="AE2258" s="3"/>
      <c r="AF2258"/>
      <c r="AG2258"/>
      <c r="AH2258"/>
      <c r="AI2258"/>
      <c r="AJ2258"/>
      <c r="AK2258"/>
      <c r="AL2258"/>
      <c r="AM2258"/>
      <c r="AN2258"/>
      <c r="AO2258"/>
      <c r="AP2258"/>
      <c r="BC2258" s="451"/>
    </row>
    <row r="2259" spans="1:55" hidden="1" x14ac:dyDescent="0.2">
      <c r="A2259" s="3"/>
      <c r="B2259" s="3"/>
      <c r="C2259" s="393"/>
      <c r="D2259" s="393"/>
      <c r="E2259" s="393"/>
      <c r="F2259" s="393"/>
      <c r="G2259" s="393"/>
      <c r="H2259" s="393"/>
      <c r="I2259" s="393"/>
      <c r="J2259" s="3"/>
      <c r="K2259" s="3"/>
      <c r="L2259" s="3"/>
      <c r="M2259" s="3"/>
      <c r="N2259" s="3"/>
      <c r="O2259" s="393"/>
      <c r="P2259" s="393"/>
      <c r="Q2259" s="3"/>
      <c r="R2259" s="3"/>
      <c r="S2259" s="3"/>
      <c r="T2259" s="3"/>
      <c r="U2259" s="3"/>
      <c r="V2259" s="3"/>
      <c r="W2259"/>
      <c r="X2259"/>
      <c r="Y2259" s="451"/>
      <c r="Z2259" s="393"/>
      <c r="AA2259" s="3"/>
      <c r="AB2259" s="3"/>
      <c r="AC2259" s="3"/>
      <c r="AD2259" s="3"/>
      <c r="AE2259" s="3"/>
      <c r="AF2259"/>
      <c r="AG2259"/>
      <c r="AH2259"/>
      <c r="AI2259"/>
      <c r="AJ2259"/>
      <c r="AK2259"/>
      <c r="AL2259"/>
      <c r="AM2259"/>
      <c r="AN2259"/>
      <c r="AO2259"/>
      <c r="AP2259"/>
      <c r="BC2259" s="451"/>
    </row>
    <row r="2260" spans="1:55" hidden="1" x14ac:dyDescent="0.2">
      <c r="A2260" s="3"/>
      <c r="B2260" s="3"/>
      <c r="C2260" s="393"/>
      <c r="D2260" s="393"/>
      <c r="E2260" s="393"/>
      <c r="F2260" s="393"/>
      <c r="G2260" s="393"/>
      <c r="H2260" s="393"/>
      <c r="I2260" s="393"/>
      <c r="J2260" s="3"/>
      <c r="K2260" s="3"/>
      <c r="L2260" s="3"/>
      <c r="M2260" s="3"/>
      <c r="N2260" s="3"/>
      <c r="O2260" s="393"/>
      <c r="P2260" s="393"/>
      <c r="Q2260" s="3"/>
      <c r="R2260" s="3"/>
      <c r="S2260" s="3"/>
      <c r="T2260" s="3"/>
      <c r="U2260" s="3"/>
      <c r="V2260" s="3"/>
      <c r="W2260"/>
      <c r="X2260"/>
      <c r="Y2260" s="451"/>
      <c r="Z2260" s="393"/>
      <c r="AA2260" s="3"/>
      <c r="AB2260" s="3"/>
      <c r="AC2260" s="3"/>
      <c r="AD2260" s="3"/>
      <c r="AE2260" s="3"/>
      <c r="AF2260"/>
      <c r="AG2260"/>
      <c r="AH2260"/>
      <c r="AI2260"/>
      <c r="AJ2260"/>
      <c r="AK2260"/>
      <c r="AL2260"/>
      <c r="AM2260"/>
      <c r="AN2260"/>
      <c r="AO2260"/>
      <c r="AP2260"/>
      <c r="BC2260" s="451"/>
    </row>
    <row r="2261" spans="1:55" hidden="1" x14ac:dyDescent="0.2">
      <c r="A2261" s="3"/>
      <c r="B2261" s="3"/>
      <c r="C2261" s="393"/>
      <c r="D2261" s="393"/>
      <c r="E2261" s="393"/>
      <c r="F2261" s="393"/>
      <c r="G2261" s="393"/>
      <c r="H2261" s="393"/>
      <c r="I2261" s="393"/>
      <c r="J2261" s="3"/>
      <c r="K2261" s="3"/>
      <c r="L2261" s="3"/>
      <c r="M2261" s="3"/>
      <c r="N2261" s="3"/>
      <c r="O2261" s="393"/>
      <c r="P2261" s="393"/>
      <c r="Q2261" s="3"/>
      <c r="R2261" s="3"/>
      <c r="S2261" s="3"/>
      <c r="T2261" s="3"/>
      <c r="U2261" s="3"/>
      <c r="V2261" s="3"/>
      <c r="W2261"/>
      <c r="X2261"/>
      <c r="Y2261" s="451"/>
      <c r="Z2261" s="393"/>
      <c r="AA2261" s="3"/>
      <c r="AB2261" s="3"/>
      <c r="AC2261" s="3"/>
      <c r="AD2261" s="3"/>
      <c r="AE2261" s="3"/>
      <c r="AF2261"/>
      <c r="AG2261"/>
      <c r="AH2261"/>
      <c r="AI2261"/>
      <c r="AJ2261"/>
      <c r="AK2261"/>
      <c r="AL2261"/>
      <c r="AM2261"/>
      <c r="AN2261"/>
      <c r="AO2261"/>
      <c r="AP2261"/>
      <c r="BC2261" s="451"/>
    </row>
    <row r="2262" spans="1:55" hidden="1" x14ac:dyDescent="0.2">
      <c r="A2262" s="3"/>
      <c r="B2262" s="3"/>
      <c r="C2262" s="393"/>
      <c r="D2262" s="393"/>
      <c r="E2262" s="393"/>
      <c r="F2262" s="393"/>
      <c r="G2262" s="393"/>
      <c r="H2262" s="393"/>
      <c r="I2262" s="393"/>
      <c r="J2262" s="3"/>
      <c r="K2262" s="3"/>
      <c r="L2262" s="3"/>
      <c r="M2262" s="3"/>
      <c r="N2262" s="3"/>
      <c r="O2262" s="393"/>
      <c r="P2262" s="393"/>
      <c r="Q2262" s="3"/>
      <c r="R2262" s="3"/>
      <c r="S2262" s="3"/>
      <c r="T2262" s="3"/>
      <c r="U2262" s="3"/>
      <c r="V2262" s="3"/>
      <c r="W2262"/>
      <c r="X2262"/>
      <c r="Y2262" s="451"/>
      <c r="Z2262" s="393"/>
      <c r="AA2262" s="3"/>
      <c r="AB2262" s="3"/>
      <c r="AC2262" s="3"/>
      <c r="AD2262" s="3"/>
      <c r="AE2262" s="3"/>
      <c r="AF2262"/>
      <c r="AG2262"/>
      <c r="AH2262"/>
      <c r="AI2262"/>
      <c r="AJ2262"/>
      <c r="AK2262"/>
      <c r="AL2262"/>
      <c r="AM2262"/>
      <c r="AN2262"/>
      <c r="AO2262"/>
      <c r="AP2262"/>
      <c r="BC2262" s="451"/>
    </row>
    <row r="2263" spans="1:55" hidden="1" x14ac:dyDescent="0.2">
      <c r="A2263" s="3"/>
      <c r="B2263" s="3"/>
      <c r="C2263" s="393"/>
      <c r="D2263" s="393"/>
      <c r="E2263" s="393"/>
      <c r="F2263" s="393"/>
      <c r="G2263" s="393"/>
      <c r="H2263" s="393"/>
      <c r="I2263" s="393"/>
      <c r="J2263" s="3"/>
      <c r="K2263" s="3"/>
      <c r="L2263" s="3"/>
      <c r="M2263" s="3"/>
      <c r="N2263" s="3"/>
      <c r="O2263" s="393"/>
      <c r="P2263" s="393"/>
      <c r="Q2263" s="3"/>
      <c r="R2263" s="3"/>
      <c r="S2263" s="3"/>
      <c r="T2263" s="3"/>
      <c r="U2263" s="3"/>
      <c r="V2263" s="3"/>
      <c r="W2263"/>
      <c r="X2263"/>
      <c r="Y2263" s="451"/>
      <c r="Z2263" s="393"/>
      <c r="AA2263" s="3"/>
      <c r="AB2263" s="3"/>
      <c r="AC2263" s="3"/>
      <c r="AD2263" s="3"/>
      <c r="AE2263" s="3"/>
      <c r="AF2263"/>
      <c r="AG2263"/>
      <c r="AH2263"/>
      <c r="AI2263"/>
      <c r="AJ2263"/>
      <c r="AK2263"/>
      <c r="AL2263"/>
      <c r="AM2263"/>
      <c r="AN2263"/>
      <c r="AO2263"/>
      <c r="AP2263"/>
      <c r="BC2263" s="451"/>
    </row>
    <row r="2264" spans="1:55" hidden="1" x14ac:dyDescent="0.2">
      <c r="A2264" s="3"/>
      <c r="B2264" s="3"/>
      <c r="C2264" s="393"/>
      <c r="D2264" s="393"/>
      <c r="E2264" s="393"/>
      <c r="F2264" s="393"/>
      <c r="G2264" s="393"/>
      <c r="H2264" s="393"/>
      <c r="I2264" s="393"/>
      <c r="J2264" s="3"/>
      <c r="K2264" s="3"/>
      <c r="L2264" s="3"/>
      <c r="M2264" s="3"/>
      <c r="N2264" s="3"/>
      <c r="O2264" s="393"/>
      <c r="P2264" s="393"/>
      <c r="Q2264" s="3"/>
      <c r="R2264" s="3"/>
      <c r="S2264" s="3"/>
      <c r="T2264" s="3"/>
      <c r="U2264" s="3"/>
      <c r="V2264" s="3"/>
      <c r="W2264"/>
      <c r="X2264"/>
      <c r="Y2264" s="451"/>
      <c r="Z2264" s="393"/>
      <c r="AA2264" s="3"/>
      <c r="AB2264" s="3"/>
      <c r="AC2264" s="3"/>
      <c r="AD2264" s="3"/>
      <c r="AE2264" s="3"/>
      <c r="AF2264"/>
      <c r="AG2264"/>
      <c r="AH2264"/>
      <c r="AI2264"/>
      <c r="AJ2264"/>
      <c r="AK2264"/>
      <c r="AL2264"/>
      <c r="AM2264"/>
      <c r="AN2264"/>
      <c r="AO2264"/>
      <c r="AP2264"/>
      <c r="BC2264" s="451"/>
    </row>
    <row r="2265" spans="1:55" hidden="1" x14ac:dyDescent="0.2">
      <c r="A2265" s="3"/>
      <c r="B2265" s="3"/>
      <c r="C2265" s="393"/>
      <c r="D2265" s="393"/>
      <c r="E2265" s="393"/>
      <c r="F2265" s="393"/>
      <c r="G2265" s="393"/>
      <c r="H2265" s="393"/>
      <c r="I2265" s="393"/>
      <c r="J2265" s="3"/>
      <c r="K2265" s="3"/>
      <c r="L2265" s="3"/>
      <c r="M2265" s="3"/>
      <c r="N2265" s="3"/>
      <c r="O2265" s="393"/>
      <c r="P2265" s="393"/>
      <c r="Q2265" s="3"/>
      <c r="R2265" s="3"/>
      <c r="S2265" s="3"/>
      <c r="T2265" s="3"/>
      <c r="U2265" s="3"/>
      <c r="V2265" s="3"/>
      <c r="W2265"/>
      <c r="X2265"/>
      <c r="Y2265" s="451"/>
      <c r="Z2265" s="393"/>
      <c r="AA2265" s="3"/>
      <c r="AB2265" s="3"/>
      <c r="AC2265" s="3"/>
      <c r="AD2265" s="3"/>
      <c r="AE2265" s="3"/>
      <c r="AF2265"/>
      <c r="AG2265"/>
      <c r="AH2265"/>
      <c r="AI2265"/>
      <c r="AJ2265"/>
      <c r="AK2265"/>
      <c r="AL2265"/>
      <c r="AM2265"/>
      <c r="AN2265"/>
      <c r="AO2265"/>
      <c r="AP2265"/>
      <c r="BC2265" s="451"/>
    </row>
    <row r="2266" spans="1:55" hidden="1" x14ac:dyDescent="0.2">
      <c r="A2266" s="3"/>
      <c r="B2266" s="3"/>
      <c r="C2266" s="393"/>
      <c r="D2266" s="393"/>
      <c r="E2266" s="393"/>
      <c r="F2266" s="393"/>
      <c r="G2266" s="393"/>
      <c r="H2266" s="393"/>
      <c r="I2266" s="393"/>
      <c r="J2266" s="3"/>
      <c r="K2266" s="3"/>
      <c r="L2266" s="3"/>
      <c r="M2266" s="3"/>
      <c r="N2266" s="3"/>
      <c r="O2266" s="393"/>
      <c r="P2266" s="393"/>
      <c r="Q2266" s="3"/>
      <c r="R2266" s="3"/>
      <c r="S2266" s="3"/>
      <c r="T2266" s="3"/>
      <c r="U2266" s="3"/>
      <c r="V2266" s="3"/>
      <c r="W2266"/>
      <c r="X2266"/>
      <c r="Y2266" s="451"/>
      <c r="Z2266" s="393"/>
      <c r="AA2266" s="3"/>
      <c r="AB2266" s="3"/>
      <c r="AC2266" s="3"/>
      <c r="AD2266" s="3"/>
      <c r="AE2266" s="3"/>
      <c r="AF2266"/>
      <c r="AG2266"/>
      <c r="AH2266"/>
      <c r="AI2266"/>
      <c r="AJ2266"/>
      <c r="AK2266"/>
      <c r="AL2266"/>
      <c r="AM2266"/>
      <c r="AN2266"/>
      <c r="AO2266"/>
      <c r="AP2266"/>
      <c r="BC2266" s="451"/>
    </row>
    <row r="2267" spans="1:55" hidden="1" x14ac:dyDescent="0.2">
      <c r="A2267" s="3"/>
      <c r="B2267" s="3"/>
      <c r="C2267" s="393"/>
      <c r="D2267" s="393"/>
      <c r="E2267" s="393"/>
      <c r="F2267" s="393"/>
      <c r="G2267" s="393"/>
      <c r="H2267" s="393"/>
      <c r="I2267" s="393"/>
      <c r="J2267" s="3"/>
      <c r="K2267" s="3"/>
      <c r="L2267" s="3"/>
      <c r="M2267" s="3"/>
      <c r="N2267" s="3"/>
      <c r="O2267" s="393"/>
      <c r="P2267" s="393"/>
      <c r="Q2267" s="3"/>
      <c r="R2267" s="3"/>
      <c r="S2267" s="3"/>
      <c r="T2267" s="3"/>
      <c r="U2267" s="3"/>
      <c r="V2267" s="3"/>
      <c r="W2267"/>
      <c r="X2267"/>
      <c r="Y2267" s="451"/>
      <c r="Z2267" s="393"/>
      <c r="AA2267" s="3"/>
      <c r="AB2267" s="3"/>
      <c r="AC2267" s="3"/>
      <c r="AD2267" s="3"/>
      <c r="AE2267" s="3"/>
      <c r="AF2267"/>
      <c r="AG2267"/>
      <c r="AH2267"/>
      <c r="AI2267"/>
      <c r="AJ2267"/>
      <c r="AK2267"/>
      <c r="AL2267"/>
      <c r="AM2267"/>
      <c r="AN2267"/>
      <c r="AO2267"/>
      <c r="AP2267"/>
      <c r="BC2267" s="451"/>
    </row>
    <row r="2268" spans="1:55" hidden="1" x14ac:dyDescent="0.2">
      <c r="A2268" s="3"/>
      <c r="B2268" s="3"/>
      <c r="C2268" s="393"/>
      <c r="D2268" s="393"/>
      <c r="E2268" s="393"/>
      <c r="F2268" s="393"/>
      <c r="G2268" s="393"/>
      <c r="H2268" s="393"/>
      <c r="I2268" s="393"/>
      <c r="J2268" s="3"/>
      <c r="K2268" s="3"/>
      <c r="L2268" s="3"/>
      <c r="M2268" s="3"/>
      <c r="N2268" s="3"/>
      <c r="O2268" s="393"/>
      <c r="P2268" s="393"/>
      <c r="Q2268" s="3"/>
      <c r="R2268" s="3"/>
      <c r="S2268" s="3"/>
      <c r="T2268" s="3"/>
      <c r="U2268" s="3"/>
      <c r="V2268" s="3"/>
      <c r="W2268"/>
      <c r="X2268"/>
      <c r="Y2268" s="451"/>
      <c r="Z2268" s="393"/>
      <c r="AA2268" s="3"/>
      <c r="AB2268" s="3"/>
      <c r="AC2268" s="3"/>
      <c r="AD2268" s="3"/>
      <c r="AE2268" s="3"/>
      <c r="AF2268"/>
      <c r="AG2268"/>
      <c r="AH2268"/>
      <c r="AI2268"/>
      <c r="AJ2268"/>
      <c r="AK2268"/>
      <c r="AL2268"/>
      <c r="AM2268"/>
      <c r="AN2268"/>
      <c r="AO2268"/>
      <c r="AP2268"/>
      <c r="BC2268" s="451"/>
    </row>
    <row r="2269" spans="1:55" hidden="1" x14ac:dyDescent="0.2">
      <c r="A2269" s="3"/>
      <c r="B2269" s="3"/>
      <c r="C2269" s="393"/>
      <c r="D2269" s="393"/>
      <c r="E2269" s="393"/>
      <c r="F2269" s="393"/>
      <c r="G2269" s="393"/>
      <c r="H2269" s="393"/>
      <c r="I2269" s="393"/>
      <c r="J2269" s="3"/>
      <c r="K2269" s="3"/>
      <c r="L2269" s="3"/>
      <c r="M2269" s="3"/>
      <c r="N2269" s="3"/>
      <c r="O2269" s="393"/>
      <c r="P2269" s="393"/>
      <c r="Q2269" s="3"/>
      <c r="R2269" s="3"/>
      <c r="S2269" s="3"/>
      <c r="T2269" s="3"/>
      <c r="U2269" s="3"/>
      <c r="V2269" s="3"/>
      <c r="W2269"/>
      <c r="X2269"/>
      <c r="Y2269" s="451"/>
      <c r="Z2269" s="393"/>
      <c r="AA2269" s="3"/>
      <c r="AB2269" s="3"/>
      <c r="AC2269" s="3"/>
      <c r="AD2269" s="3"/>
      <c r="AE2269" s="3"/>
      <c r="AF2269"/>
      <c r="AG2269"/>
      <c r="AH2269"/>
      <c r="AI2269"/>
      <c r="AJ2269"/>
      <c r="AK2269"/>
      <c r="AL2269"/>
      <c r="AM2269"/>
      <c r="AN2269"/>
      <c r="AO2269"/>
      <c r="AP2269"/>
      <c r="BC2269" s="451"/>
    </row>
    <row r="2270" spans="1:55" hidden="1" x14ac:dyDescent="0.2">
      <c r="A2270" s="3"/>
      <c r="B2270" s="3"/>
      <c r="C2270" s="393"/>
      <c r="D2270" s="393"/>
      <c r="E2270" s="393"/>
      <c r="F2270" s="393"/>
      <c r="G2270" s="393"/>
      <c r="H2270" s="393"/>
      <c r="I2270" s="393"/>
      <c r="J2270" s="3"/>
      <c r="K2270" s="3"/>
      <c r="L2270" s="3"/>
      <c r="M2270" s="3"/>
      <c r="N2270" s="3"/>
      <c r="O2270" s="393"/>
      <c r="P2270" s="393"/>
      <c r="Q2270" s="3"/>
      <c r="R2270" s="3"/>
      <c r="S2270" s="3"/>
      <c r="T2270" s="3"/>
      <c r="U2270" s="3"/>
      <c r="V2270" s="3"/>
      <c r="W2270"/>
      <c r="X2270"/>
      <c r="Y2270" s="451"/>
      <c r="Z2270" s="393"/>
      <c r="AA2270" s="3"/>
      <c r="AB2270" s="3"/>
      <c r="AC2270" s="3"/>
      <c r="AD2270" s="3"/>
      <c r="AE2270" s="3"/>
      <c r="AF2270"/>
      <c r="AG2270"/>
      <c r="AH2270"/>
      <c r="AI2270"/>
      <c r="AJ2270"/>
      <c r="AK2270"/>
      <c r="AL2270"/>
      <c r="AM2270"/>
      <c r="AN2270"/>
      <c r="AO2270"/>
      <c r="AP2270"/>
      <c r="BC2270" s="451"/>
    </row>
    <row r="2271" spans="1:55" hidden="1" x14ac:dyDescent="0.2">
      <c r="A2271" s="3"/>
      <c r="B2271" s="3"/>
      <c r="C2271" s="393"/>
      <c r="D2271" s="393"/>
      <c r="E2271" s="393"/>
      <c r="F2271" s="393"/>
      <c r="G2271" s="393"/>
      <c r="H2271" s="393"/>
      <c r="I2271" s="393"/>
      <c r="J2271" s="3"/>
      <c r="K2271" s="3"/>
      <c r="L2271" s="3"/>
      <c r="M2271" s="3"/>
      <c r="N2271" s="3"/>
      <c r="O2271" s="393"/>
      <c r="P2271" s="393"/>
      <c r="Q2271" s="3"/>
      <c r="R2271" s="3"/>
      <c r="S2271" s="3"/>
      <c r="T2271" s="3"/>
      <c r="U2271" s="3"/>
      <c r="V2271" s="3"/>
      <c r="W2271"/>
      <c r="X2271"/>
      <c r="Y2271" s="451"/>
      <c r="Z2271" s="393"/>
      <c r="AA2271" s="3"/>
      <c r="AB2271" s="3"/>
      <c r="AC2271" s="3"/>
      <c r="AD2271" s="3"/>
      <c r="AE2271" s="3"/>
      <c r="AF2271"/>
      <c r="AG2271"/>
      <c r="AH2271"/>
      <c r="AI2271"/>
      <c r="AJ2271"/>
      <c r="AK2271"/>
      <c r="AL2271"/>
      <c r="AM2271"/>
      <c r="AN2271"/>
      <c r="AO2271"/>
      <c r="AP2271"/>
      <c r="BC2271" s="451"/>
    </row>
    <row r="2272" spans="1:55" hidden="1" x14ac:dyDescent="0.2">
      <c r="A2272" s="3"/>
      <c r="B2272" s="3"/>
      <c r="C2272" s="393"/>
      <c r="D2272" s="393"/>
      <c r="E2272" s="393"/>
      <c r="F2272" s="393"/>
      <c r="G2272" s="393"/>
      <c r="H2272" s="393"/>
      <c r="I2272" s="393"/>
      <c r="J2272" s="3"/>
      <c r="K2272" s="3"/>
      <c r="L2272" s="3"/>
      <c r="M2272" s="3"/>
      <c r="N2272" s="3"/>
      <c r="O2272" s="393"/>
      <c r="P2272" s="393"/>
      <c r="Q2272" s="3"/>
      <c r="R2272" s="3"/>
      <c r="S2272" s="3"/>
      <c r="T2272" s="3"/>
      <c r="U2272" s="3"/>
      <c r="V2272" s="3"/>
      <c r="W2272"/>
      <c r="X2272"/>
      <c r="Y2272" s="451"/>
      <c r="Z2272" s="393"/>
      <c r="AA2272" s="3"/>
      <c r="AB2272" s="3"/>
      <c r="AC2272" s="3"/>
      <c r="AD2272" s="3"/>
      <c r="AE2272" s="3"/>
      <c r="AF2272"/>
      <c r="AG2272"/>
      <c r="AH2272"/>
      <c r="AI2272"/>
      <c r="AJ2272"/>
      <c r="AK2272"/>
      <c r="AL2272"/>
      <c r="AM2272"/>
      <c r="AN2272"/>
      <c r="AO2272"/>
      <c r="AP2272"/>
      <c r="BC2272" s="451"/>
    </row>
    <row r="2273" spans="1:55" hidden="1" x14ac:dyDescent="0.2">
      <c r="A2273" s="3"/>
      <c r="B2273" s="3"/>
      <c r="C2273" s="393"/>
      <c r="D2273" s="393"/>
      <c r="E2273" s="393"/>
      <c r="F2273" s="393"/>
      <c r="G2273" s="393"/>
      <c r="H2273" s="393"/>
      <c r="I2273" s="393"/>
      <c r="J2273" s="3"/>
      <c r="K2273" s="3"/>
      <c r="L2273" s="3"/>
      <c r="M2273" s="3"/>
      <c r="N2273" s="3"/>
      <c r="O2273" s="393"/>
      <c r="P2273" s="393"/>
      <c r="Q2273" s="3"/>
      <c r="R2273" s="3"/>
      <c r="S2273" s="3"/>
      <c r="T2273" s="3"/>
      <c r="U2273" s="3"/>
      <c r="V2273" s="3"/>
      <c r="W2273"/>
      <c r="X2273"/>
      <c r="Y2273" s="451"/>
      <c r="Z2273" s="393"/>
      <c r="AA2273" s="3"/>
      <c r="AB2273" s="3"/>
      <c r="AC2273" s="3"/>
      <c r="AD2273" s="3"/>
      <c r="AE2273" s="3"/>
      <c r="AF2273"/>
      <c r="AG2273"/>
      <c r="AH2273"/>
      <c r="AI2273"/>
      <c r="AJ2273"/>
      <c r="AK2273"/>
      <c r="AL2273"/>
      <c r="AM2273"/>
      <c r="AN2273"/>
      <c r="AO2273"/>
      <c r="AP2273"/>
      <c r="BC2273" s="451"/>
    </row>
    <row r="2274" spans="1:55" hidden="1" x14ac:dyDescent="0.2">
      <c r="A2274" s="3"/>
      <c r="B2274" s="3"/>
      <c r="C2274" s="393"/>
      <c r="D2274" s="393"/>
      <c r="E2274" s="393"/>
      <c r="F2274" s="393"/>
      <c r="G2274" s="393"/>
      <c r="H2274" s="393"/>
      <c r="I2274" s="393"/>
      <c r="J2274" s="3"/>
      <c r="K2274" s="3"/>
      <c r="L2274" s="3"/>
      <c r="M2274" s="3"/>
      <c r="N2274" s="3"/>
      <c r="O2274" s="393"/>
      <c r="P2274" s="393"/>
      <c r="Q2274" s="3"/>
      <c r="R2274" s="3"/>
      <c r="S2274" s="3"/>
      <c r="T2274" s="3"/>
      <c r="U2274" s="3"/>
      <c r="V2274" s="3"/>
      <c r="W2274"/>
      <c r="X2274"/>
      <c r="Y2274" s="451"/>
      <c r="Z2274" s="393"/>
      <c r="AA2274" s="3"/>
      <c r="AB2274" s="3"/>
      <c r="AC2274" s="3"/>
      <c r="AD2274" s="3"/>
      <c r="AE2274" s="3"/>
      <c r="AF2274"/>
      <c r="AG2274"/>
      <c r="AH2274"/>
      <c r="AI2274"/>
      <c r="AJ2274"/>
      <c r="AK2274"/>
      <c r="AL2274"/>
      <c r="AM2274"/>
      <c r="AN2274"/>
      <c r="AO2274"/>
      <c r="AP2274"/>
      <c r="BC2274" s="451"/>
    </row>
    <row r="2275" spans="1:55" hidden="1" x14ac:dyDescent="0.2">
      <c r="A2275" s="3"/>
      <c r="B2275" s="3"/>
      <c r="C2275" s="393"/>
      <c r="D2275" s="393"/>
      <c r="E2275" s="393"/>
      <c r="F2275" s="393"/>
      <c r="G2275" s="393"/>
      <c r="H2275" s="393"/>
      <c r="I2275" s="393"/>
      <c r="J2275" s="3"/>
      <c r="K2275" s="3"/>
      <c r="L2275" s="3"/>
      <c r="M2275" s="3"/>
      <c r="N2275" s="3"/>
      <c r="O2275" s="393"/>
      <c r="P2275" s="393"/>
      <c r="Q2275" s="3"/>
      <c r="R2275" s="3"/>
      <c r="S2275" s="3"/>
      <c r="T2275" s="3"/>
      <c r="U2275" s="3"/>
      <c r="V2275" s="3"/>
      <c r="W2275"/>
      <c r="X2275"/>
      <c r="Y2275" s="451"/>
      <c r="Z2275" s="393"/>
      <c r="AA2275" s="3"/>
      <c r="AB2275" s="3"/>
      <c r="AC2275" s="3"/>
      <c r="AD2275" s="3"/>
      <c r="AE2275" s="3"/>
      <c r="AF2275"/>
      <c r="AG2275"/>
      <c r="AH2275"/>
      <c r="AI2275"/>
      <c r="AJ2275"/>
      <c r="AK2275"/>
      <c r="AL2275"/>
      <c r="AM2275"/>
      <c r="AN2275"/>
      <c r="AO2275"/>
      <c r="AP2275"/>
      <c r="BC2275" s="451"/>
    </row>
    <row r="2276" spans="1:55" hidden="1" x14ac:dyDescent="0.2">
      <c r="A2276" s="3"/>
      <c r="B2276" s="3"/>
      <c r="C2276" s="393"/>
      <c r="D2276" s="393"/>
      <c r="E2276" s="393"/>
      <c r="F2276" s="393"/>
      <c r="G2276" s="393"/>
      <c r="H2276" s="393"/>
      <c r="I2276" s="393"/>
      <c r="J2276" s="3"/>
      <c r="K2276" s="3"/>
      <c r="L2276" s="3"/>
      <c r="M2276" s="3"/>
      <c r="N2276" s="3"/>
      <c r="O2276" s="393"/>
      <c r="P2276" s="393"/>
      <c r="Q2276" s="3"/>
      <c r="R2276" s="3"/>
      <c r="S2276" s="3"/>
      <c r="T2276" s="3"/>
      <c r="U2276" s="3"/>
      <c r="V2276" s="3"/>
      <c r="W2276"/>
      <c r="X2276"/>
      <c r="Y2276" s="451"/>
      <c r="Z2276" s="393"/>
      <c r="AA2276" s="3"/>
      <c r="AB2276" s="3"/>
      <c r="AC2276" s="3"/>
      <c r="AD2276" s="3"/>
      <c r="AE2276" s="3"/>
      <c r="AF2276"/>
      <c r="AG2276"/>
      <c r="AH2276"/>
      <c r="AI2276"/>
      <c r="AJ2276"/>
      <c r="AK2276"/>
      <c r="AL2276"/>
      <c r="AM2276"/>
      <c r="AN2276"/>
      <c r="AO2276"/>
      <c r="AP2276"/>
      <c r="BC2276" s="451"/>
    </row>
    <row r="2277" spans="1:55" hidden="1" x14ac:dyDescent="0.2">
      <c r="A2277" s="3"/>
      <c r="B2277" s="3"/>
      <c r="C2277" s="393"/>
      <c r="D2277" s="393"/>
      <c r="E2277" s="393"/>
      <c r="F2277" s="393"/>
      <c r="G2277" s="393"/>
      <c r="H2277" s="393"/>
      <c r="I2277" s="393"/>
      <c r="J2277" s="3"/>
      <c r="K2277" s="3"/>
      <c r="L2277" s="3"/>
      <c r="M2277" s="3"/>
      <c r="N2277" s="3"/>
      <c r="O2277" s="393"/>
      <c r="P2277" s="393"/>
      <c r="Q2277" s="3"/>
      <c r="R2277" s="3"/>
      <c r="S2277" s="3"/>
      <c r="T2277" s="3"/>
      <c r="U2277" s="3"/>
      <c r="V2277" s="3"/>
      <c r="W2277"/>
      <c r="X2277"/>
      <c r="Y2277" s="451"/>
      <c r="Z2277" s="393"/>
      <c r="AA2277" s="3"/>
      <c r="AB2277" s="3"/>
      <c r="AC2277" s="3"/>
      <c r="AD2277" s="3"/>
      <c r="AE2277" s="3"/>
      <c r="AF2277"/>
      <c r="AG2277"/>
      <c r="AH2277"/>
      <c r="AI2277"/>
      <c r="AJ2277"/>
      <c r="AK2277"/>
      <c r="AL2277"/>
      <c r="AM2277"/>
      <c r="AN2277"/>
      <c r="AO2277"/>
      <c r="AP2277"/>
      <c r="BC2277" s="451"/>
    </row>
    <row r="2278" spans="1:55" hidden="1" x14ac:dyDescent="0.2">
      <c r="A2278" s="3"/>
      <c r="B2278" s="3"/>
      <c r="C2278" s="393"/>
      <c r="D2278" s="393"/>
      <c r="E2278" s="393"/>
      <c r="F2278" s="393"/>
      <c r="G2278" s="393"/>
      <c r="H2278" s="393"/>
      <c r="I2278" s="393"/>
      <c r="J2278" s="3"/>
      <c r="K2278" s="3"/>
      <c r="L2278" s="3"/>
      <c r="M2278" s="3"/>
      <c r="N2278" s="3"/>
      <c r="O2278" s="393"/>
      <c r="P2278" s="393"/>
      <c r="Q2278" s="3"/>
      <c r="R2278" s="3"/>
      <c r="S2278" s="3"/>
      <c r="T2278" s="3"/>
      <c r="U2278" s="3"/>
      <c r="V2278" s="3"/>
      <c r="W2278"/>
      <c r="X2278"/>
      <c r="Y2278" s="451"/>
      <c r="Z2278" s="393"/>
      <c r="AA2278" s="3"/>
      <c r="AB2278" s="3"/>
      <c r="AC2278" s="3"/>
      <c r="AD2278" s="3"/>
      <c r="AE2278" s="3"/>
      <c r="AF2278"/>
      <c r="AG2278"/>
      <c r="AH2278"/>
      <c r="AI2278"/>
      <c r="AJ2278"/>
      <c r="AK2278"/>
      <c r="AL2278"/>
      <c r="AM2278"/>
      <c r="AN2278"/>
      <c r="AO2278"/>
      <c r="AP2278"/>
      <c r="BC2278" s="451"/>
    </row>
    <row r="2279" spans="1:55" hidden="1" x14ac:dyDescent="0.2">
      <c r="A2279" s="3"/>
      <c r="B2279" s="3"/>
      <c r="C2279" s="393"/>
      <c r="D2279" s="393"/>
      <c r="E2279" s="393"/>
      <c r="F2279" s="393"/>
      <c r="G2279" s="393"/>
      <c r="H2279" s="393"/>
      <c r="I2279" s="393"/>
      <c r="J2279" s="3"/>
      <c r="K2279" s="3"/>
      <c r="L2279" s="3"/>
      <c r="M2279" s="3"/>
      <c r="N2279" s="3"/>
      <c r="O2279" s="393"/>
      <c r="P2279" s="393"/>
      <c r="Q2279" s="3"/>
      <c r="R2279" s="3"/>
      <c r="S2279" s="3"/>
      <c r="T2279" s="3"/>
      <c r="U2279" s="3"/>
      <c r="V2279" s="3"/>
      <c r="W2279"/>
      <c r="X2279"/>
      <c r="Y2279" s="451"/>
      <c r="Z2279" s="393"/>
      <c r="AA2279" s="3"/>
      <c r="AB2279" s="3"/>
      <c r="AC2279" s="3"/>
      <c r="AD2279" s="3"/>
      <c r="AE2279" s="3"/>
      <c r="AF2279"/>
      <c r="AG2279"/>
      <c r="AH2279"/>
      <c r="AI2279"/>
      <c r="AJ2279"/>
      <c r="AK2279"/>
      <c r="AL2279"/>
      <c r="AM2279"/>
      <c r="AN2279"/>
      <c r="AO2279"/>
      <c r="AP2279"/>
      <c r="BC2279" s="451"/>
    </row>
    <row r="2280" spans="1:55" hidden="1" x14ac:dyDescent="0.2">
      <c r="A2280" s="3"/>
      <c r="B2280" s="3"/>
      <c r="C2280" s="393"/>
      <c r="D2280" s="393"/>
      <c r="E2280" s="393"/>
      <c r="F2280" s="393"/>
      <c r="G2280" s="393"/>
      <c r="H2280" s="393"/>
      <c r="I2280" s="393"/>
      <c r="J2280" s="3"/>
      <c r="K2280" s="3"/>
      <c r="L2280" s="3"/>
      <c r="M2280" s="3"/>
      <c r="N2280" s="3"/>
      <c r="O2280" s="393"/>
      <c r="P2280" s="393"/>
      <c r="Q2280" s="3"/>
      <c r="R2280" s="3"/>
      <c r="S2280" s="3"/>
      <c r="T2280" s="3"/>
      <c r="U2280" s="3"/>
      <c r="V2280" s="3"/>
      <c r="W2280"/>
      <c r="X2280"/>
      <c r="Y2280" s="451"/>
      <c r="Z2280" s="393"/>
      <c r="AA2280" s="3"/>
      <c r="AB2280" s="3"/>
      <c r="AC2280" s="3"/>
      <c r="AD2280" s="3"/>
      <c r="AE2280" s="3"/>
      <c r="AF2280"/>
      <c r="AG2280"/>
      <c r="AH2280"/>
      <c r="AI2280"/>
      <c r="AJ2280"/>
      <c r="AK2280"/>
      <c r="AL2280"/>
      <c r="AM2280"/>
      <c r="AN2280"/>
      <c r="AO2280"/>
      <c r="AP2280"/>
      <c r="BC2280" s="451"/>
    </row>
    <row r="2281" spans="1:55" hidden="1" x14ac:dyDescent="0.2">
      <c r="A2281" s="3"/>
      <c r="B2281" s="3"/>
      <c r="C2281" s="393"/>
      <c r="D2281" s="393"/>
      <c r="E2281" s="393"/>
      <c r="F2281" s="393"/>
      <c r="G2281" s="393"/>
      <c r="H2281" s="393"/>
      <c r="I2281" s="393"/>
      <c r="J2281" s="3"/>
      <c r="K2281" s="3"/>
      <c r="L2281" s="3"/>
      <c r="M2281" s="3"/>
      <c r="N2281" s="3"/>
      <c r="O2281" s="393"/>
      <c r="P2281" s="393"/>
      <c r="Q2281" s="3"/>
      <c r="R2281" s="3"/>
      <c r="S2281" s="3"/>
      <c r="T2281" s="3"/>
      <c r="U2281" s="3"/>
      <c r="V2281" s="3"/>
      <c r="W2281"/>
      <c r="X2281"/>
      <c r="Y2281" s="451"/>
      <c r="Z2281" s="393"/>
      <c r="AA2281" s="3"/>
      <c r="AB2281" s="3"/>
      <c r="AC2281" s="3"/>
      <c r="AD2281" s="3"/>
      <c r="AE2281" s="3"/>
      <c r="AF2281"/>
      <c r="AG2281"/>
      <c r="AH2281"/>
      <c r="AI2281"/>
      <c r="AJ2281"/>
      <c r="AK2281"/>
      <c r="AL2281"/>
      <c r="AM2281"/>
      <c r="AN2281"/>
      <c r="AO2281"/>
      <c r="AP2281"/>
      <c r="BC2281" s="451"/>
    </row>
    <row r="2282" spans="1:55" hidden="1" x14ac:dyDescent="0.2">
      <c r="A2282" s="3"/>
      <c r="B2282" s="3"/>
      <c r="C2282" s="393"/>
      <c r="D2282" s="393"/>
      <c r="E2282" s="393"/>
      <c r="F2282" s="393"/>
      <c r="G2282" s="393"/>
      <c r="H2282" s="393"/>
      <c r="I2282" s="393"/>
      <c r="J2282" s="3"/>
      <c r="K2282" s="3"/>
      <c r="L2282" s="3"/>
      <c r="M2282" s="3"/>
      <c r="N2282" s="3"/>
      <c r="O2282" s="393"/>
      <c r="P2282" s="393"/>
      <c r="Q2282" s="3"/>
      <c r="R2282" s="3"/>
      <c r="S2282" s="3"/>
      <c r="T2282" s="3"/>
      <c r="U2282" s="3"/>
      <c r="V2282" s="3"/>
      <c r="W2282"/>
      <c r="X2282"/>
      <c r="Y2282" s="451"/>
      <c r="Z2282" s="393"/>
      <c r="AA2282" s="3"/>
      <c r="AB2282" s="3"/>
      <c r="AC2282" s="3"/>
      <c r="AD2282" s="3"/>
      <c r="AE2282" s="3"/>
      <c r="AF2282"/>
      <c r="AG2282"/>
      <c r="AH2282"/>
      <c r="AI2282"/>
      <c r="AJ2282"/>
      <c r="AK2282"/>
      <c r="AL2282"/>
      <c r="AM2282"/>
      <c r="AN2282"/>
      <c r="AO2282"/>
      <c r="AP2282"/>
      <c r="BC2282" s="451"/>
    </row>
    <row r="2283" spans="1:55" hidden="1" x14ac:dyDescent="0.2">
      <c r="A2283" s="3"/>
      <c r="B2283" s="3"/>
      <c r="C2283" s="393"/>
      <c r="D2283" s="393"/>
      <c r="E2283" s="393"/>
      <c r="F2283" s="393"/>
      <c r="G2283" s="393"/>
      <c r="H2283" s="393"/>
      <c r="I2283" s="393"/>
      <c r="J2283" s="3"/>
      <c r="K2283" s="3"/>
      <c r="L2283" s="3"/>
      <c r="M2283" s="3"/>
      <c r="N2283" s="3"/>
      <c r="O2283" s="393"/>
      <c r="P2283" s="393"/>
      <c r="Q2283" s="3"/>
      <c r="R2283" s="3"/>
      <c r="S2283" s="3"/>
      <c r="T2283" s="3"/>
      <c r="U2283" s="3"/>
      <c r="V2283" s="3"/>
      <c r="W2283"/>
      <c r="X2283"/>
      <c r="Y2283" s="451"/>
      <c r="Z2283" s="393"/>
      <c r="AA2283" s="3"/>
      <c r="AB2283" s="3"/>
      <c r="AC2283" s="3"/>
      <c r="AD2283" s="3"/>
      <c r="AE2283" s="3"/>
      <c r="AF2283"/>
      <c r="AG2283"/>
      <c r="AH2283"/>
      <c r="AI2283"/>
      <c r="AJ2283"/>
      <c r="AK2283"/>
      <c r="AL2283"/>
      <c r="AM2283"/>
      <c r="AN2283"/>
      <c r="AO2283"/>
      <c r="AP2283"/>
      <c r="BC2283" s="451"/>
    </row>
    <row r="2284" spans="1:55" hidden="1" x14ac:dyDescent="0.2">
      <c r="A2284" s="3"/>
      <c r="B2284" s="3"/>
      <c r="C2284" s="393"/>
      <c r="D2284" s="393"/>
      <c r="E2284" s="393"/>
      <c r="F2284" s="393"/>
      <c r="G2284" s="393"/>
      <c r="H2284" s="393"/>
      <c r="I2284" s="393"/>
      <c r="J2284" s="3"/>
      <c r="K2284" s="3"/>
      <c r="L2284" s="3"/>
      <c r="M2284" s="3"/>
      <c r="N2284" s="3"/>
      <c r="O2284" s="393"/>
      <c r="P2284" s="393"/>
      <c r="Q2284" s="3"/>
      <c r="R2284" s="3"/>
      <c r="S2284" s="3"/>
      <c r="T2284" s="3"/>
      <c r="U2284" s="3"/>
      <c r="V2284" s="3"/>
      <c r="W2284"/>
      <c r="X2284"/>
      <c r="Y2284" s="451"/>
      <c r="Z2284" s="393"/>
      <c r="AA2284" s="3"/>
      <c r="AB2284" s="3"/>
      <c r="AC2284" s="3"/>
      <c r="AD2284" s="3"/>
      <c r="AE2284" s="3"/>
      <c r="AF2284"/>
      <c r="AG2284"/>
      <c r="AH2284"/>
      <c r="AI2284"/>
      <c r="AJ2284"/>
      <c r="AK2284"/>
      <c r="AL2284"/>
      <c r="AM2284"/>
      <c r="AN2284"/>
      <c r="AO2284"/>
      <c r="AP2284"/>
      <c r="BC2284" s="451"/>
    </row>
    <row r="2285" spans="1:55" hidden="1" x14ac:dyDescent="0.2">
      <c r="A2285" s="3"/>
      <c r="B2285" s="3"/>
      <c r="C2285" s="393"/>
      <c r="D2285" s="393"/>
      <c r="E2285" s="393"/>
      <c r="F2285" s="393"/>
      <c r="G2285" s="393"/>
      <c r="H2285" s="393"/>
      <c r="I2285" s="393"/>
      <c r="J2285" s="3"/>
      <c r="K2285" s="3"/>
      <c r="L2285" s="3"/>
      <c r="M2285" s="3"/>
      <c r="N2285" s="3"/>
      <c r="O2285" s="393"/>
      <c r="P2285" s="393"/>
      <c r="Q2285" s="3"/>
      <c r="R2285" s="3"/>
      <c r="S2285" s="3"/>
      <c r="T2285" s="3"/>
      <c r="U2285" s="3"/>
      <c r="V2285" s="3"/>
      <c r="W2285"/>
      <c r="X2285"/>
      <c r="Y2285" s="451"/>
      <c r="Z2285" s="393"/>
      <c r="AA2285" s="3"/>
      <c r="AB2285" s="3"/>
      <c r="AC2285" s="3"/>
      <c r="AD2285" s="3"/>
      <c r="AE2285" s="3"/>
      <c r="AF2285"/>
      <c r="AG2285"/>
      <c r="AH2285"/>
      <c r="AI2285"/>
      <c r="AJ2285"/>
      <c r="AK2285"/>
      <c r="AL2285"/>
      <c r="AM2285"/>
      <c r="AN2285"/>
      <c r="AO2285"/>
      <c r="AP2285"/>
      <c r="BC2285" s="451"/>
    </row>
    <row r="2286" spans="1:55" hidden="1" x14ac:dyDescent="0.2">
      <c r="A2286" s="3"/>
      <c r="B2286" s="3"/>
      <c r="C2286" s="393"/>
      <c r="D2286" s="393"/>
      <c r="E2286" s="393"/>
      <c r="F2286" s="393"/>
      <c r="G2286" s="393"/>
      <c r="H2286" s="393"/>
      <c r="I2286" s="393"/>
      <c r="J2286" s="3"/>
      <c r="K2286" s="3"/>
      <c r="L2286" s="3"/>
      <c r="M2286" s="3"/>
      <c r="N2286" s="3"/>
      <c r="O2286" s="393"/>
      <c r="P2286" s="393"/>
      <c r="Q2286" s="3"/>
      <c r="R2286" s="3"/>
      <c r="S2286" s="3"/>
      <c r="T2286" s="3"/>
      <c r="U2286" s="3"/>
      <c r="V2286" s="3"/>
      <c r="W2286"/>
      <c r="X2286"/>
      <c r="Y2286" s="451"/>
      <c r="Z2286" s="393"/>
      <c r="AA2286" s="3"/>
      <c r="AB2286" s="3"/>
      <c r="AC2286" s="3"/>
      <c r="AD2286" s="3"/>
      <c r="AE2286" s="3"/>
      <c r="AF2286"/>
      <c r="AG2286"/>
      <c r="AH2286"/>
      <c r="AI2286"/>
      <c r="AJ2286"/>
      <c r="AK2286"/>
      <c r="AL2286"/>
      <c r="AM2286"/>
      <c r="AN2286"/>
      <c r="AO2286"/>
      <c r="AP2286"/>
      <c r="BC2286" s="451"/>
    </row>
    <row r="2287" spans="1:55" hidden="1" x14ac:dyDescent="0.2">
      <c r="A2287" s="3"/>
      <c r="B2287" s="3"/>
      <c r="C2287" s="393"/>
      <c r="D2287" s="393"/>
      <c r="E2287" s="393"/>
      <c r="F2287" s="393"/>
      <c r="G2287" s="393"/>
      <c r="H2287" s="393"/>
      <c r="I2287" s="393"/>
      <c r="J2287" s="3"/>
      <c r="K2287" s="3"/>
      <c r="L2287" s="3"/>
      <c r="M2287" s="3"/>
      <c r="N2287" s="3"/>
      <c r="O2287" s="393"/>
      <c r="P2287" s="393"/>
      <c r="Q2287" s="3"/>
      <c r="R2287" s="3"/>
      <c r="S2287" s="3"/>
      <c r="T2287" s="3"/>
      <c r="U2287" s="3"/>
      <c r="V2287" s="3"/>
      <c r="W2287"/>
      <c r="X2287"/>
      <c r="Y2287" s="451"/>
      <c r="Z2287" s="393"/>
      <c r="AA2287" s="3"/>
      <c r="AB2287" s="3"/>
      <c r="AC2287" s="3"/>
      <c r="AD2287" s="3"/>
      <c r="AE2287" s="3"/>
      <c r="AF2287"/>
      <c r="AG2287"/>
      <c r="AH2287"/>
      <c r="AI2287"/>
      <c r="AJ2287"/>
      <c r="AK2287"/>
      <c r="AL2287"/>
      <c r="AM2287"/>
      <c r="AN2287"/>
      <c r="AO2287"/>
      <c r="AP2287"/>
      <c r="BC2287" s="451"/>
    </row>
    <row r="2288" spans="1:55" hidden="1" x14ac:dyDescent="0.2">
      <c r="A2288" s="3"/>
      <c r="B2288" s="3"/>
      <c r="C2288" s="393"/>
      <c r="D2288" s="393"/>
      <c r="E2288" s="393"/>
      <c r="F2288" s="393"/>
      <c r="G2288" s="393"/>
      <c r="H2288" s="393"/>
      <c r="I2288" s="393"/>
      <c r="J2288" s="3"/>
      <c r="K2288" s="3"/>
      <c r="L2288" s="3"/>
      <c r="M2288" s="3"/>
      <c r="N2288" s="3"/>
      <c r="O2288" s="393"/>
      <c r="P2288" s="393"/>
      <c r="Q2288" s="3"/>
      <c r="R2288" s="3"/>
      <c r="S2288" s="3"/>
      <c r="T2288" s="3"/>
      <c r="U2288" s="3"/>
      <c r="V2288" s="3"/>
      <c r="W2288"/>
      <c r="X2288"/>
      <c r="Y2288" s="451"/>
      <c r="Z2288" s="393"/>
      <c r="AA2288" s="3"/>
      <c r="AB2288" s="3"/>
      <c r="AC2288" s="3"/>
      <c r="AD2288" s="3"/>
      <c r="AE2288" s="3"/>
      <c r="AF2288"/>
      <c r="AG2288"/>
      <c r="AH2288"/>
      <c r="AI2288"/>
      <c r="AJ2288"/>
      <c r="AK2288"/>
      <c r="AL2288"/>
      <c r="AM2288"/>
      <c r="AN2288"/>
      <c r="AO2288"/>
      <c r="AP2288"/>
      <c r="BC2288" s="451"/>
    </row>
    <row r="2289" spans="1:55" hidden="1" x14ac:dyDescent="0.2">
      <c r="A2289" s="3"/>
      <c r="B2289" s="3"/>
      <c r="C2289" s="393"/>
      <c r="D2289" s="393"/>
      <c r="E2289" s="393"/>
      <c r="F2289" s="393"/>
      <c r="G2289" s="393"/>
      <c r="H2289" s="393"/>
      <c r="I2289" s="393"/>
      <c r="J2289" s="3"/>
      <c r="K2289" s="3"/>
      <c r="L2289" s="3"/>
      <c r="M2289" s="3"/>
      <c r="N2289" s="3"/>
      <c r="O2289" s="393"/>
      <c r="P2289" s="393"/>
      <c r="Q2289" s="3"/>
      <c r="R2289" s="3"/>
      <c r="S2289" s="3"/>
      <c r="T2289" s="3"/>
      <c r="U2289" s="3"/>
      <c r="V2289" s="3"/>
      <c r="W2289"/>
      <c r="X2289"/>
      <c r="Y2289" s="451"/>
      <c r="Z2289" s="393"/>
      <c r="AA2289" s="3"/>
      <c r="AB2289" s="3"/>
      <c r="AC2289" s="3"/>
      <c r="AD2289" s="3"/>
      <c r="AE2289" s="3"/>
      <c r="AF2289"/>
      <c r="AG2289"/>
      <c r="AH2289"/>
      <c r="AI2289"/>
      <c r="AJ2289"/>
      <c r="AK2289"/>
      <c r="AL2289"/>
      <c r="AM2289"/>
      <c r="AN2289"/>
      <c r="AO2289"/>
      <c r="AP2289"/>
      <c r="BC2289" s="451"/>
    </row>
    <row r="2290" spans="1:55" hidden="1" x14ac:dyDescent="0.2">
      <c r="A2290" s="3"/>
      <c r="B2290" s="3"/>
      <c r="C2290" s="393"/>
      <c r="D2290" s="393"/>
      <c r="E2290" s="393"/>
      <c r="F2290" s="393"/>
      <c r="G2290" s="393"/>
      <c r="H2290" s="393"/>
      <c r="I2290" s="393"/>
      <c r="J2290" s="3"/>
      <c r="K2290" s="3"/>
      <c r="L2290" s="3"/>
      <c r="M2290" s="3"/>
      <c r="N2290" s="3"/>
      <c r="O2290" s="393"/>
      <c r="P2290" s="393"/>
      <c r="Q2290" s="3"/>
      <c r="R2290" s="3"/>
      <c r="S2290" s="3"/>
      <c r="T2290" s="3"/>
      <c r="U2290" s="3"/>
      <c r="V2290" s="3"/>
      <c r="W2290"/>
      <c r="X2290"/>
      <c r="Y2290" s="451"/>
      <c r="Z2290" s="393"/>
      <c r="AA2290" s="3"/>
      <c r="AB2290" s="3"/>
      <c r="AC2290" s="3"/>
      <c r="AD2290" s="3"/>
      <c r="AE2290" s="3"/>
      <c r="AF2290"/>
      <c r="AG2290"/>
      <c r="AH2290"/>
      <c r="AI2290"/>
      <c r="AJ2290"/>
      <c r="AK2290"/>
      <c r="AL2290"/>
      <c r="AM2290"/>
      <c r="AN2290"/>
      <c r="AO2290"/>
      <c r="AP2290"/>
      <c r="BC2290" s="451"/>
    </row>
    <row r="2291" spans="1:55" hidden="1" x14ac:dyDescent="0.2">
      <c r="A2291" s="3"/>
      <c r="B2291" s="3"/>
      <c r="C2291" s="393"/>
      <c r="D2291" s="393"/>
      <c r="E2291" s="393"/>
      <c r="F2291" s="393"/>
      <c r="G2291" s="393"/>
      <c r="H2291" s="393"/>
      <c r="I2291" s="393"/>
      <c r="J2291" s="3"/>
      <c r="K2291" s="3"/>
      <c r="L2291" s="3"/>
      <c r="M2291" s="3"/>
      <c r="N2291" s="3"/>
      <c r="O2291" s="393"/>
      <c r="P2291" s="393"/>
      <c r="Q2291" s="3"/>
      <c r="R2291" s="3"/>
      <c r="S2291" s="3"/>
      <c r="T2291" s="3"/>
      <c r="U2291" s="3"/>
      <c r="V2291" s="3"/>
      <c r="W2291"/>
      <c r="X2291"/>
      <c r="Y2291" s="451"/>
      <c r="Z2291" s="393"/>
      <c r="AA2291" s="3"/>
      <c r="AB2291" s="3"/>
      <c r="AC2291" s="3"/>
      <c r="AD2291" s="3"/>
      <c r="AE2291" s="3"/>
      <c r="AF2291"/>
      <c r="AG2291"/>
      <c r="AH2291"/>
      <c r="AI2291"/>
      <c r="AJ2291"/>
      <c r="AK2291"/>
      <c r="AL2291"/>
      <c r="AM2291"/>
      <c r="AN2291"/>
      <c r="AO2291"/>
      <c r="AP2291"/>
      <c r="BC2291" s="451"/>
    </row>
    <row r="2292" spans="1:55" hidden="1" x14ac:dyDescent="0.2">
      <c r="A2292" s="3"/>
      <c r="B2292" s="3"/>
      <c r="C2292" s="393"/>
      <c r="D2292" s="393"/>
      <c r="E2292" s="393"/>
      <c r="F2292" s="393"/>
      <c r="G2292" s="393"/>
      <c r="H2292" s="393"/>
      <c r="I2292" s="393"/>
      <c r="J2292" s="3"/>
      <c r="K2292" s="3"/>
      <c r="L2292" s="3"/>
      <c r="M2292" s="3"/>
      <c r="N2292" s="3"/>
      <c r="O2292" s="393"/>
      <c r="P2292" s="393"/>
      <c r="Q2292" s="3"/>
      <c r="R2292" s="3"/>
      <c r="S2292" s="3"/>
      <c r="T2292" s="3"/>
      <c r="U2292" s="3"/>
      <c r="V2292" s="3"/>
      <c r="W2292"/>
      <c r="X2292"/>
      <c r="Y2292" s="451"/>
      <c r="Z2292" s="393"/>
      <c r="AA2292" s="3"/>
      <c r="AB2292" s="3"/>
      <c r="AC2292" s="3"/>
      <c r="AD2292" s="3"/>
      <c r="AE2292" s="3"/>
      <c r="AF2292"/>
      <c r="AG2292"/>
      <c r="AH2292"/>
      <c r="AI2292"/>
      <c r="AJ2292"/>
      <c r="AK2292"/>
      <c r="AL2292"/>
      <c r="AM2292"/>
      <c r="AN2292"/>
      <c r="AO2292"/>
      <c r="AP2292"/>
      <c r="BC2292" s="451"/>
    </row>
    <row r="2293" spans="1:55" hidden="1" x14ac:dyDescent="0.2">
      <c r="A2293" s="3"/>
      <c r="B2293" s="3"/>
      <c r="C2293" s="393"/>
      <c r="D2293" s="393"/>
      <c r="E2293" s="393"/>
      <c r="F2293" s="393"/>
      <c r="G2293" s="393"/>
      <c r="H2293" s="393"/>
      <c r="I2293" s="393"/>
      <c r="J2293" s="3"/>
      <c r="K2293" s="3"/>
      <c r="L2293" s="3"/>
      <c r="M2293" s="3"/>
      <c r="N2293" s="3"/>
      <c r="O2293" s="393"/>
      <c r="P2293" s="393"/>
      <c r="Q2293" s="3"/>
      <c r="R2293" s="3"/>
      <c r="S2293" s="3"/>
      <c r="T2293" s="3"/>
      <c r="U2293" s="3"/>
      <c r="V2293" s="3"/>
      <c r="W2293"/>
      <c r="X2293"/>
      <c r="Y2293" s="451"/>
      <c r="Z2293" s="393"/>
      <c r="AA2293" s="3"/>
      <c r="AB2293" s="3"/>
      <c r="AC2293" s="3"/>
      <c r="AD2293" s="3"/>
      <c r="AE2293" s="3"/>
      <c r="AF2293"/>
      <c r="AG2293"/>
      <c r="AH2293"/>
      <c r="AI2293"/>
      <c r="AJ2293"/>
      <c r="AK2293"/>
      <c r="AL2293"/>
      <c r="AM2293"/>
      <c r="AN2293"/>
      <c r="AO2293"/>
      <c r="AP2293"/>
      <c r="BC2293" s="451"/>
    </row>
    <row r="2294" spans="1:55" hidden="1" x14ac:dyDescent="0.2">
      <c r="A2294" s="3"/>
      <c r="B2294" s="3"/>
      <c r="C2294" s="393"/>
      <c r="D2294" s="393"/>
      <c r="E2294" s="393"/>
      <c r="F2294" s="393"/>
      <c r="G2294" s="393"/>
      <c r="H2294" s="393"/>
      <c r="I2294" s="393"/>
      <c r="J2294" s="3"/>
      <c r="K2294" s="3"/>
      <c r="L2294" s="3"/>
      <c r="M2294" s="3"/>
      <c r="N2294" s="3"/>
      <c r="O2294" s="393"/>
      <c r="P2294" s="393"/>
      <c r="Q2294" s="3"/>
      <c r="R2294" s="3"/>
      <c r="S2294" s="3"/>
      <c r="T2294" s="3"/>
      <c r="U2294" s="3"/>
      <c r="V2294" s="3"/>
      <c r="W2294"/>
      <c r="X2294"/>
      <c r="Y2294" s="451"/>
      <c r="Z2294" s="393"/>
      <c r="AA2294" s="3"/>
      <c r="AB2294" s="3"/>
      <c r="AC2294" s="3"/>
      <c r="AD2294" s="3"/>
      <c r="AE2294" s="3"/>
      <c r="AF2294"/>
      <c r="AG2294"/>
      <c r="AH2294"/>
      <c r="AI2294"/>
      <c r="AJ2294"/>
      <c r="AK2294"/>
      <c r="AL2294"/>
      <c r="AM2294"/>
      <c r="AN2294"/>
      <c r="AO2294"/>
      <c r="AP2294"/>
      <c r="BC2294" s="451"/>
    </row>
    <row r="2295" spans="1:55" hidden="1" x14ac:dyDescent="0.2">
      <c r="A2295" s="3"/>
      <c r="B2295" s="3"/>
      <c r="C2295" s="393"/>
      <c r="D2295" s="393"/>
      <c r="E2295" s="393"/>
      <c r="F2295" s="393"/>
      <c r="G2295" s="393"/>
      <c r="H2295" s="393"/>
      <c r="I2295" s="393"/>
      <c r="J2295" s="3"/>
      <c r="K2295" s="3"/>
      <c r="L2295" s="3"/>
      <c r="M2295" s="3"/>
      <c r="N2295" s="3"/>
      <c r="O2295" s="393"/>
      <c r="P2295" s="393"/>
      <c r="Q2295" s="3"/>
      <c r="R2295" s="3"/>
      <c r="S2295" s="3"/>
      <c r="T2295" s="3"/>
      <c r="U2295" s="3"/>
      <c r="V2295" s="3"/>
      <c r="W2295"/>
      <c r="X2295"/>
      <c r="Y2295" s="451"/>
      <c r="Z2295" s="393"/>
      <c r="AA2295" s="3"/>
      <c r="AB2295" s="3"/>
      <c r="AC2295" s="3"/>
      <c r="AD2295" s="3"/>
      <c r="AE2295" s="3"/>
      <c r="AF2295"/>
      <c r="AG2295"/>
      <c r="AH2295"/>
      <c r="AI2295"/>
      <c r="AJ2295"/>
      <c r="AK2295"/>
      <c r="AL2295"/>
      <c r="AM2295"/>
      <c r="AN2295"/>
      <c r="AO2295"/>
      <c r="AP2295"/>
      <c r="BC2295" s="451"/>
    </row>
    <row r="2296" spans="1:55" hidden="1" x14ac:dyDescent="0.2">
      <c r="A2296" s="3"/>
      <c r="B2296" s="3"/>
      <c r="C2296" s="393"/>
      <c r="D2296" s="393"/>
      <c r="E2296" s="393"/>
      <c r="F2296" s="393"/>
      <c r="G2296" s="393"/>
      <c r="H2296" s="393"/>
      <c r="I2296" s="393"/>
      <c r="J2296" s="3"/>
      <c r="K2296" s="3"/>
      <c r="L2296" s="3"/>
      <c r="M2296" s="3"/>
      <c r="N2296" s="3"/>
      <c r="O2296" s="393"/>
      <c r="P2296" s="393"/>
      <c r="Q2296" s="3"/>
      <c r="R2296" s="3"/>
      <c r="S2296" s="3"/>
      <c r="T2296" s="3"/>
      <c r="U2296" s="3"/>
      <c r="V2296" s="3"/>
      <c r="W2296"/>
      <c r="X2296"/>
      <c r="Y2296" s="451"/>
      <c r="Z2296" s="393"/>
      <c r="AA2296" s="3"/>
      <c r="AB2296" s="3"/>
      <c r="AC2296" s="3"/>
      <c r="AD2296" s="3"/>
      <c r="AE2296" s="3"/>
      <c r="AF2296"/>
      <c r="AG2296"/>
      <c r="AH2296"/>
      <c r="AI2296"/>
      <c r="AJ2296"/>
      <c r="AK2296"/>
      <c r="AL2296"/>
      <c r="AM2296"/>
      <c r="AN2296"/>
      <c r="AO2296"/>
      <c r="AP2296"/>
      <c r="BC2296" s="451"/>
    </row>
    <row r="2297" spans="1:55" hidden="1" x14ac:dyDescent="0.2">
      <c r="A2297" s="3"/>
      <c r="B2297" s="3"/>
      <c r="C2297" s="393"/>
      <c r="D2297" s="393"/>
      <c r="E2297" s="393"/>
      <c r="F2297" s="393"/>
      <c r="G2297" s="393"/>
      <c r="H2297" s="393"/>
      <c r="I2297" s="393"/>
      <c r="J2297" s="3"/>
      <c r="K2297" s="3"/>
      <c r="L2297" s="3"/>
      <c r="M2297" s="3"/>
      <c r="N2297" s="3"/>
      <c r="O2297" s="393"/>
      <c r="P2297" s="393"/>
      <c r="Q2297" s="3"/>
      <c r="R2297" s="3"/>
      <c r="S2297" s="3"/>
      <c r="T2297" s="3"/>
      <c r="U2297" s="3"/>
      <c r="V2297" s="3"/>
      <c r="W2297"/>
      <c r="X2297"/>
      <c r="Y2297" s="451"/>
      <c r="Z2297" s="393"/>
      <c r="AA2297" s="3"/>
      <c r="AB2297" s="3"/>
      <c r="AC2297" s="3"/>
      <c r="AD2297" s="3"/>
      <c r="AE2297" s="3"/>
      <c r="AF2297"/>
      <c r="AG2297"/>
      <c r="AH2297"/>
      <c r="AI2297"/>
      <c r="AJ2297"/>
      <c r="AK2297"/>
      <c r="AL2297"/>
      <c r="AM2297"/>
      <c r="AN2297"/>
      <c r="AO2297"/>
      <c r="AP2297"/>
      <c r="BC2297" s="451"/>
    </row>
    <row r="2298" spans="1:55" hidden="1" x14ac:dyDescent="0.2">
      <c r="A2298" s="3"/>
      <c r="B2298" s="3"/>
      <c r="C2298" s="393"/>
      <c r="D2298" s="393"/>
      <c r="E2298" s="393"/>
      <c r="F2298" s="393"/>
      <c r="G2298" s="393"/>
      <c r="H2298" s="393"/>
      <c r="I2298" s="393"/>
      <c r="J2298" s="3"/>
      <c r="K2298" s="3"/>
      <c r="L2298" s="3"/>
      <c r="M2298" s="3"/>
      <c r="N2298" s="3"/>
      <c r="O2298" s="393"/>
      <c r="P2298" s="393"/>
      <c r="Q2298" s="3"/>
      <c r="R2298" s="3"/>
      <c r="S2298" s="3"/>
      <c r="T2298" s="3"/>
      <c r="U2298" s="3"/>
      <c r="V2298" s="3"/>
      <c r="W2298"/>
      <c r="X2298"/>
      <c r="Y2298" s="451"/>
      <c r="Z2298" s="393"/>
      <c r="AA2298" s="3"/>
      <c r="AB2298" s="3"/>
      <c r="AC2298" s="3"/>
      <c r="AD2298" s="3"/>
      <c r="AE2298" s="3"/>
      <c r="AF2298"/>
      <c r="AG2298"/>
      <c r="AH2298"/>
      <c r="AI2298"/>
      <c r="AJ2298"/>
      <c r="AK2298"/>
      <c r="AL2298"/>
      <c r="AM2298"/>
      <c r="AN2298"/>
      <c r="AO2298"/>
      <c r="AP2298"/>
      <c r="BC2298" s="451"/>
    </row>
    <row r="2299" spans="1:55" hidden="1" x14ac:dyDescent="0.2">
      <c r="A2299" s="3"/>
      <c r="B2299" s="3"/>
      <c r="C2299" s="393"/>
      <c r="D2299" s="393"/>
      <c r="E2299" s="393"/>
      <c r="F2299" s="393"/>
      <c r="G2299" s="393"/>
      <c r="H2299" s="393"/>
      <c r="I2299" s="393"/>
      <c r="J2299" s="3"/>
      <c r="K2299" s="3"/>
      <c r="L2299" s="3"/>
      <c r="M2299" s="3"/>
      <c r="N2299" s="3"/>
      <c r="O2299" s="393"/>
      <c r="P2299" s="393"/>
      <c r="Q2299" s="3"/>
      <c r="R2299" s="3"/>
      <c r="S2299" s="3"/>
      <c r="T2299" s="3"/>
      <c r="U2299" s="3"/>
      <c r="V2299" s="3"/>
      <c r="W2299"/>
      <c r="X2299"/>
      <c r="Y2299" s="451"/>
      <c r="Z2299" s="393"/>
      <c r="AA2299" s="3"/>
      <c r="AB2299" s="3"/>
      <c r="AC2299" s="3"/>
      <c r="AD2299" s="3"/>
      <c r="AE2299" s="3"/>
      <c r="AF2299"/>
      <c r="AG2299"/>
      <c r="AH2299"/>
      <c r="AI2299"/>
      <c r="AJ2299"/>
      <c r="AK2299"/>
      <c r="AL2299"/>
      <c r="AM2299"/>
      <c r="AN2299"/>
      <c r="AO2299"/>
      <c r="AP2299"/>
      <c r="BC2299" s="451"/>
    </row>
    <row r="2300" spans="1:55" hidden="1" x14ac:dyDescent="0.2">
      <c r="A2300" s="3"/>
      <c r="B2300" s="3"/>
      <c r="C2300" s="393"/>
      <c r="D2300" s="393"/>
      <c r="E2300" s="393"/>
      <c r="F2300" s="393"/>
      <c r="G2300" s="393"/>
      <c r="H2300" s="393"/>
      <c r="I2300" s="393"/>
      <c r="J2300" s="3"/>
      <c r="K2300" s="3"/>
      <c r="L2300" s="3"/>
      <c r="M2300" s="3"/>
      <c r="N2300" s="3"/>
      <c r="O2300" s="393"/>
      <c r="P2300" s="393"/>
      <c r="Q2300" s="3"/>
      <c r="R2300" s="3"/>
      <c r="S2300" s="3"/>
      <c r="T2300" s="3"/>
      <c r="U2300" s="3"/>
      <c r="V2300" s="3"/>
      <c r="W2300"/>
      <c r="X2300"/>
      <c r="Y2300" s="451"/>
      <c r="Z2300" s="393"/>
      <c r="AA2300" s="3"/>
      <c r="AB2300" s="3"/>
      <c r="AC2300" s="3"/>
      <c r="AD2300" s="3"/>
      <c r="AE2300" s="3"/>
      <c r="AF2300"/>
      <c r="AG2300"/>
      <c r="AH2300"/>
      <c r="AI2300"/>
      <c r="AJ2300"/>
      <c r="AK2300"/>
      <c r="AL2300"/>
      <c r="AM2300"/>
      <c r="AN2300"/>
      <c r="AO2300"/>
      <c r="AP2300"/>
      <c r="BC2300" s="451"/>
    </row>
    <row r="2301" spans="1:55" hidden="1" x14ac:dyDescent="0.2">
      <c r="A2301" s="3"/>
      <c r="B2301" s="3"/>
      <c r="C2301" s="393"/>
      <c r="D2301" s="393"/>
      <c r="E2301" s="393"/>
      <c r="F2301" s="393"/>
      <c r="G2301" s="393"/>
      <c r="H2301" s="393"/>
      <c r="I2301" s="393"/>
      <c r="J2301" s="3"/>
      <c r="K2301" s="3"/>
      <c r="L2301" s="3"/>
      <c r="M2301" s="3"/>
      <c r="N2301" s="3"/>
      <c r="O2301" s="393"/>
      <c r="P2301" s="393"/>
      <c r="Q2301" s="3"/>
      <c r="R2301" s="3"/>
      <c r="S2301" s="3"/>
      <c r="T2301" s="3"/>
      <c r="U2301" s="3"/>
      <c r="V2301" s="3"/>
      <c r="W2301"/>
      <c r="X2301"/>
      <c r="Y2301" s="451"/>
      <c r="Z2301" s="393"/>
      <c r="AA2301" s="3"/>
      <c r="AB2301" s="3"/>
      <c r="AC2301" s="3"/>
      <c r="AD2301" s="3"/>
      <c r="AE2301" s="3"/>
      <c r="AF2301"/>
      <c r="AG2301"/>
      <c r="AH2301"/>
      <c r="AI2301"/>
      <c r="AJ2301"/>
      <c r="AK2301"/>
      <c r="AL2301"/>
      <c r="AM2301"/>
      <c r="AN2301"/>
      <c r="AO2301"/>
      <c r="AP2301"/>
      <c r="BC2301" s="451"/>
    </row>
    <row r="2302" spans="1:55" hidden="1" x14ac:dyDescent="0.2">
      <c r="A2302" s="3"/>
      <c r="B2302" s="3"/>
      <c r="C2302" s="393"/>
      <c r="D2302" s="393"/>
      <c r="E2302" s="393"/>
      <c r="F2302" s="393"/>
      <c r="G2302" s="393"/>
      <c r="H2302" s="393"/>
      <c r="I2302" s="393"/>
      <c r="J2302" s="3"/>
      <c r="K2302" s="3"/>
      <c r="L2302" s="3"/>
      <c r="M2302" s="3"/>
      <c r="N2302" s="3"/>
      <c r="O2302" s="393"/>
      <c r="P2302" s="393"/>
      <c r="Q2302" s="3"/>
      <c r="R2302" s="3"/>
      <c r="S2302" s="3"/>
      <c r="T2302" s="3"/>
      <c r="U2302" s="3"/>
      <c r="V2302" s="3"/>
      <c r="W2302"/>
      <c r="X2302"/>
      <c r="Y2302" s="451"/>
      <c r="Z2302" s="393"/>
      <c r="AA2302" s="3"/>
      <c r="AB2302" s="3"/>
      <c r="AC2302" s="3"/>
      <c r="AD2302" s="3"/>
      <c r="AE2302" s="3"/>
      <c r="AF2302"/>
      <c r="AG2302"/>
      <c r="AH2302"/>
      <c r="AI2302"/>
      <c r="AJ2302"/>
      <c r="AK2302"/>
      <c r="AL2302"/>
      <c r="AM2302"/>
      <c r="AN2302"/>
      <c r="AO2302"/>
      <c r="AP2302"/>
      <c r="BC2302" s="451"/>
    </row>
    <row r="2303" spans="1:55" hidden="1" x14ac:dyDescent="0.2">
      <c r="A2303" s="3"/>
      <c r="B2303" s="3"/>
      <c r="C2303" s="393"/>
      <c r="D2303" s="393"/>
      <c r="E2303" s="393"/>
      <c r="F2303" s="393"/>
      <c r="G2303" s="393"/>
      <c r="H2303" s="393"/>
      <c r="I2303" s="393"/>
      <c r="J2303" s="3"/>
      <c r="K2303" s="3"/>
      <c r="L2303" s="3"/>
      <c r="M2303" s="3"/>
      <c r="N2303" s="3"/>
      <c r="O2303" s="393"/>
      <c r="P2303" s="393"/>
      <c r="Q2303" s="3"/>
      <c r="R2303" s="3"/>
      <c r="S2303" s="3"/>
      <c r="T2303" s="3"/>
      <c r="U2303" s="3"/>
      <c r="V2303" s="3"/>
      <c r="W2303"/>
      <c r="X2303"/>
      <c r="Y2303" s="451"/>
      <c r="Z2303" s="393"/>
      <c r="AA2303" s="3"/>
      <c r="AB2303" s="3"/>
      <c r="AC2303" s="3"/>
      <c r="AD2303" s="3"/>
      <c r="AE2303" s="3"/>
      <c r="AF2303"/>
      <c r="AG2303"/>
      <c r="AH2303"/>
      <c r="AI2303"/>
      <c r="AJ2303"/>
      <c r="AK2303"/>
      <c r="AL2303"/>
      <c r="AM2303"/>
      <c r="AN2303"/>
      <c r="AO2303"/>
      <c r="AP2303"/>
      <c r="BC2303" s="451"/>
    </row>
    <row r="2304" spans="1:55" hidden="1" x14ac:dyDescent="0.2">
      <c r="A2304" s="3"/>
      <c r="B2304" s="3"/>
      <c r="C2304" s="393"/>
      <c r="D2304" s="393"/>
      <c r="E2304" s="393"/>
      <c r="F2304" s="393"/>
      <c r="G2304" s="393"/>
      <c r="H2304" s="393"/>
      <c r="I2304" s="393"/>
      <c r="J2304" s="3"/>
      <c r="K2304" s="3"/>
      <c r="L2304" s="3"/>
      <c r="M2304" s="3"/>
      <c r="N2304" s="3"/>
      <c r="O2304" s="393"/>
      <c r="P2304" s="393"/>
      <c r="Q2304" s="3"/>
      <c r="R2304" s="3"/>
      <c r="S2304" s="3"/>
      <c r="T2304" s="3"/>
      <c r="U2304" s="3"/>
      <c r="V2304" s="3"/>
      <c r="W2304"/>
      <c r="X2304"/>
      <c r="Y2304" s="451"/>
      <c r="Z2304" s="393"/>
      <c r="AA2304" s="3"/>
      <c r="AB2304" s="3"/>
      <c r="AC2304" s="3"/>
      <c r="AD2304" s="3"/>
      <c r="AE2304" s="3"/>
      <c r="AF2304"/>
      <c r="AG2304"/>
      <c r="AH2304"/>
      <c r="AI2304"/>
      <c r="AJ2304"/>
      <c r="AK2304"/>
      <c r="AL2304"/>
      <c r="AM2304"/>
      <c r="AN2304"/>
      <c r="AO2304"/>
      <c r="AP2304"/>
      <c r="BC2304" s="451"/>
    </row>
    <row r="2305" spans="1:55" hidden="1" x14ac:dyDescent="0.2">
      <c r="A2305" s="3"/>
      <c r="B2305" s="3"/>
      <c r="C2305" s="393"/>
      <c r="D2305" s="393"/>
      <c r="E2305" s="393"/>
      <c r="F2305" s="393"/>
      <c r="G2305" s="393"/>
      <c r="H2305" s="393"/>
      <c r="I2305" s="393"/>
      <c r="J2305" s="3"/>
      <c r="K2305" s="3"/>
      <c r="L2305" s="3"/>
      <c r="M2305" s="3"/>
      <c r="N2305" s="3"/>
      <c r="O2305" s="393"/>
      <c r="P2305" s="393"/>
      <c r="Q2305" s="3"/>
      <c r="R2305" s="3"/>
      <c r="S2305" s="3"/>
      <c r="T2305" s="3"/>
      <c r="U2305" s="3"/>
      <c r="V2305" s="3"/>
      <c r="W2305"/>
      <c r="X2305"/>
      <c r="Y2305" s="451"/>
      <c r="Z2305" s="393"/>
      <c r="AA2305" s="3"/>
      <c r="AB2305" s="3"/>
      <c r="AC2305" s="3"/>
      <c r="AD2305" s="3"/>
      <c r="AE2305" s="3"/>
      <c r="AF2305"/>
      <c r="AG2305"/>
      <c r="AH2305"/>
      <c r="AI2305"/>
      <c r="AJ2305"/>
      <c r="AK2305"/>
      <c r="AL2305"/>
      <c r="AM2305"/>
      <c r="AN2305"/>
      <c r="AO2305"/>
      <c r="AP2305"/>
      <c r="BC2305" s="451"/>
    </row>
    <row r="2306" spans="1:55" hidden="1" x14ac:dyDescent="0.2">
      <c r="A2306" s="3"/>
      <c r="B2306" s="3"/>
      <c r="C2306" s="393"/>
      <c r="D2306" s="393"/>
      <c r="E2306" s="393"/>
      <c r="F2306" s="393"/>
      <c r="G2306" s="393"/>
      <c r="H2306" s="393"/>
      <c r="I2306" s="393"/>
      <c r="J2306" s="3"/>
      <c r="K2306" s="3"/>
      <c r="L2306" s="3"/>
      <c r="M2306" s="3"/>
      <c r="N2306" s="3"/>
      <c r="O2306" s="393"/>
      <c r="P2306" s="393"/>
      <c r="Q2306" s="3"/>
      <c r="R2306" s="3"/>
      <c r="S2306" s="3"/>
      <c r="T2306" s="3"/>
      <c r="U2306" s="3"/>
      <c r="V2306" s="3"/>
      <c r="W2306"/>
      <c r="X2306"/>
      <c r="Y2306" s="451"/>
      <c r="Z2306" s="393"/>
      <c r="AA2306" s="3"/>
      <c r="AB2306" s="3"/>
      <c r="AC2306" s="3"/>
      <c r="AD2306" s="3"/>
      <c r="AE2306" s="3"/>
      <c r="AF2306"/>
      <c r="AG2306"/>
      <c r="AH2306"/>
      <c r="AI2306"/>
      <c r="AJ2306"/>
      <c r="AK2306"/>
      <c r="AL2306"/>
      <c r="AM2306"/>
      <c r="AN2306"/>
      <c r="AO2306"/>
      <c r="AP2306"/>
      <c r="BC2306" s="451"/>
    </row>
    <row r="2307" spans="1:55" hidden="1" x14ac:dyDescent="0.2">
      <c r="A2307" s="3"/>
      <c r="B2307" s="3"/>
      <c r="C2307" s="393"/>
      <c r="D2307" s="393"/>
      <c r="E2307" s="393"/>
      <c r="F2307" s="393"/>
      <c r="G2307" s="393"/>
      <c r="H2307" s="393"/>
      <c r="I2307" s="393"/>
      <c r="J2307" s="3"/>
      <c r="K2307" s="3"/>
      <c r="L2307" s="3"/>
      <c r="M2307" s="3"/>
      <c r="N2307" s="3"/>
      <c r="O2307" s="393"/>
      <c r="P2307" s="393"/>
      <c r="Q2307" s="3"/>
      <c r="R2307" s="3"/>
      <c r="S2307" s="3"/>
      <c r="T2307" s="3"/>
      <c r="U2307" s="3"/>
      <c r="V2307" s="3"/>
      <c r="W2307"/>
      <c r="X2307"/>
      <c r="Y2307" s="451"/>
      <c r="Z2307" s="393"/>
      <c r="AA2307" s="3"/>
      <c r="AB2307" s="3"/>
      <c r="AC2307" s="3"/>
      <c r="AD2307" s="3"/>
      <c r="AE2307" s="3"/>
      <c r="AF2307"/>
      <c r="AG2307"/>
      <c r="AH2307"/>
      <c r="AI2307"/>
      <c r="AJ2307"/>
      <c r="AK2307"/>
      <c r="AL2307"/>
      <c r="AM2307"/>
      <c r="AN2307"/>
      <c r="AO2307"/>
      <c r="AP2307"/>
      <c r="BC2307" s="451"/>
    </row>
    <row r="2308" spans="1:55" hidden="1" x14ac:dyDescent="0.2">
      <c r="A2308" s="3"/>
      <c r="B2308" s="3"/>
      <c r="C2308" s="393"/>
      <c r="D2308" s="393"/>
      <c r="E2308" s="393"/>
      <c r="F2308" s="393"/>
      <c r="G2308" s="393"/>
      <c r="H2308" s="393"/>
      <c r="I2308" s="393"/>
      <c r="J2308" s="3"/>
      <c r="K2308" s="3"/>
      <c r="L2308" s="3"/>
      <c r="M2308" s="3"/>
      <c r="N2308" s="3"/>
      <c r="O2308" s="393"/>
      <c r="P2308" s="393"/>
      <c r="Q2308" s="3"/>
      <c r="R2308" s="3"/>
      <c r="S2308" s="3"/>
      <c r="T2308" s="3"/>
      <c r="U2308" s="3"/>
      <c r="V2308" s="3"/>
      <c r="W2308"/>
      <c r="X2308"/>
      <c r="Y2308" s="451"/>
      <c r="Z2308" s="393"/>
      <c r="AA2308" s="3"/>
      <c r="AB2308" s="3"/>
      <c r="AC2308" s="3"/>
      <c r="AD2308" s="3"/>
      <c r="AE2308" s="3"/>
      <c r="AF2308"/>
      <c r="AG2308"/>
      <c r="AH2308"/>
      <c r="AI2308"/>
      <c r="AJ2308"/>
      <c r="AK2308"/>
      <c r="AL2308"/>
      <c r="AM2308"/>
      <c r="AN2308"/>
      <c r="AO2308"/>
      <c r="AP2308"/>
      <c r="BC2308" s="451"/>
    </row>
    <row r="2309" spans="1:55" hidden="1" x14ac:dyDescent="0.2">
      <c r="A2309" s="3"/>
      <c r="B2309" s="3"/>
      <c r="C2309" s="393"/>
      <c r="D2309" s="393"/>
      <c r="E2309" s="393"/>
      <c r="F2309" s="393"/>
      <c r="G2309" s="393"/>
      <c r="H2309" s="393"/>
      <c r="I2309" s="393"/>
      <c r="J2309" s="3"/>
      <c r="K2309" s="3"/>
      <c r="L2309" s="3"/>
      <c r="M2309" s="3"/>
      <c r="N2309" s="3"/>
      <c r="O2309" s="393"/>
      <c r="P2309" s="393"/>
      <c r="Q2309" s="3"/>
      <c r="R2309" s="3"/>
      <c r="S2309" s="3"/>
      <c r="T2309" s="3"/>
      <c r="U2309" s="3"/>
      <c r="V2309" s="3"/>
      <c r="W2309"/>
      <c r="X2309"/>
      <c r="Y2309" s="451"/>
      <c r="Z2309" s="393"/>
      <c r="AA2309" s="3"/>
      <c r="AB2309" s="3"/>
      <c r="AC2309" s="3"/>
      <c r="AD2309" s="3"/>
      <c r="AE2309" s="3"/>
      <c r="AF2309"/>
      <c r="AG2309"/>
      <c r="AH2309"/>
      <c r="AI2309"/>
      <c r="AJ2309"/>
      <c r="AK2309"/>
      <c r="AL2309"/>
      <c r="AM2309"/>
      <c r="AN2309"/>
      <c r="AO2309"/>
      <c r="AP2309"/>
      <c r="BC2309" s="451"/>
    </row>
    <row r="2310" spans="1:55" hidden="1" x14ac:dyDescent="0.2">
      <c r="A2310" s="3"/>
      <c r="B2310" s="3"/>
      <c r="C2310" s="393"/>
      <c r="D2310" s="393"/>
      <c r="E2310" s="393"/>
      <c r="F2310" s="393"/>
      <c r="G2310" s="393"/>
      <c r="H2310" s="393"/>
      <c r="I2310" s="393"/>
      <c r="J2310" s="3"/>
      <c r="K2310" s="3"/>
      <c r="L2310" s="3"/>
      <c r="M2310" s="3"/>
      <c r="N2310" s="3"/>
      <c r="O2310" s="393"/>
      <c r="P2310" s="393"/>
      <c r="Q2310" s="3"/>
      <c r="R2310" s="3"/>
      <c r="S2310" s="3"/>
      <c r="T2310" s="3"/>
      <c r="U2310" s="3"/>
      <c r="V2310" s="3"/>
      <c r="W2310"/>
      <c r="X2310"/>
      <c r="Y2310" s="451"/>
      <c r="Z2310" s="393"/>
      <c r="AA2310" s="3"/>
      <c r="AB2310" s="3"/>
      <c r="AC2310" s="3"/>
      <c r="AD2310" s="3"/>
      <c r="AE2310" s="3"/>
      <c r="AF2310"/>
      <c r="AG2310"/>
      <c r="AH2310"/>
      <c r="AI2310"/>
      <c r="AJ2310"/>
      <c r="AK2310"/>
      <c r="AL2310"/>
      <c r="AM2310"/>
      <c r="AN2310"/>
      <c r="AO2310"/>
      <c r="AP2310"/>
      <c r="BC2310" s="451"/>
    </row>
    <row r="2311" spans="1:55" hidden="1" x14ac:dyDescent="0.2">
      <c r="A2311" s="3"/>
      <c r="B2311" s="3"/>
      <c r="C2311" s="393"/>
      <c r="D2311" s="393"/>
      <c r="E2311" s="393"/>
      <c r="F2311" s="393"/>
      <c r="G2311" s="393"/>
      <c r="H2311" s="393"/>
      <c r="I2311" s="393"/>
      <c r="J2311" s="3"/>
      <c r="K2311" s="3"/>
      <c r="L2311" s="3"/>
      <c r="M2311" s="3"/>
      <c r="N2311" s="3"/>
      <c r="O2311" s="393"/>
      <c r="P2311" s="393"/>
      <c r="Q2311" s="3"/>
      <c r="R2311" s="3"/>
      <c r="S2311" s="3"/>
      <c r="T2311" s="3"/>
      <c r="U2311" s="3"/>
      <c r="V2311" s="3"/>
      <c r="W2311"/>
      <c r="X2311"/>
      <c r="Y2311" s="451"/>
      <c r="Z2311" s="393"/>
      <c r="AA2311" s="3"/>
      <c r="AB2311" s="3"/>
      <c r="AC2311" s="3"/>
      <c r="AD2311" s="3"/>
      <c r="AE2311" s="3"/>
      <c r="AF2311"/>
      <c r="AG2311"/>
      <c r="AH2311"/>
      <c r="AI2311"/>
      <c r="AJ2311"/>
      <c r="AK2311"/>
      <c r="AL2311"/>
      <c r="AM2311"/>
      <c r="AN2311"/>
      <c r="AO2311"/>
      <c r="AP2311"/>
      <c r="BC2311" s="451"/>
    </row>
    <row r="2312" spans="1:55" hidden="1" x14ac:dyDescent="0.2">
      <c r="A2312" s="3"/>
      <c r="B2312" s="3"/>
      <c r="C2312" s="393"/>
      <c r="D2312" s="393"/>
      <c r="E2312" s="393"/>
      <c r="F2312" s="393"/>
      <c r="G2312" s="393"/>
      <c r="H2312" s="393"/>
      <c r="I2312" s="393"/>
      <c r="J2312" s="3"/>
      <c r="K2312" s="3"/>
      <c r="L2312" s="3"/>
      <c r="M2312" s="3"/>
      <c r="N2312" s="3"/>
      <c r="O2312" s="393"/>
      <c r="P2312" s="393"/>
      <c r="Q2312" s="3"/>
      <c r="R2312" s="3"/>
      <c r="S2312" s="3"/>
      <c r="T2312" s="3"/>
      <c r="U2312" s="3"/>
      <c r="V2312" s="3"/>
      <c r="W2312"/>
      <c r="X2312"/>
      <c r="Y2312" s="451"/>
      <c r="Z2312" s="393"/>
      <c r="AA2312" s="3"/>
      <c r="AB2312" s="3"/>
      <c r="AC2312" s="3"/>
      <c r="AD2312" s="3"/>
      <c r="AE2312" s="3"/>
      <c r="AF2312"/>
      <c r="AG2312"/>
      <c r="AH2312"/>
      <c r="AI2312"/>
      <c r="AJ2312"/>
      <c r="AK2312"/>
      <c r="AL2312"/>
      <c r="AM2312"/>
      <c r="AN2312"/>
      <c r="AO2312"/>
      <c r="AP2312"/>
      <c r="BC2312" s="451"/>
    </row>
    <row r="2313" spans="1:55" hidden="1" x14ac:dyDescent="0.2">
      <c r="A2313" s="3"/>
      <c r="B2313" s="3"/>
      <c r="C2313" s="393"/>
      <c r="D2313" s="393"/>
      <c r="E2313" s="393"/>
      <c r="F2313" s="393"/>
      <c r="G2313" s="393"/>
      <c r="H2313" s="393"/>
      <c r="I2313" s="393"/>
      <c r="J2313" s="3"/>
      <c r="K2313" s="3"/>
      <c r="L2313" s="3"/>
      <c r="M2313" s="3"/>
      <c r="N2313" s="3"/>
      <c r="O2313" s="393"/>
      <c r="P2313" s="393"/>
      <c r="Q2313" s="3"/>
      <c r="R2313" s="3"/>
      <c r="S2313" s="3"/>
      <c r="T2313" s="3"/>
      <c r="U2313" s="3"/>
      <c r="V2313" s="3"/>
      <c r="W2313"/>
      <c r="X2313"/>
      <c r="Y2313" s="451"/>
      <c r="Z2313" s="393"/>
      <c r="AA2313" s="3"/>
      <c r="AB2313" s="3"/>
      <c r="AC2313" s="3"/>
      <c r="AD2313" s="3"/>
      <c r="AE2313" s="3"/>
      <c r="AF2313"/>
      <c r="AG2313"/>
      <c r="AH2313"/>
      <c r="AI2313"/>
      <c r="AJ2313"/>
      <c r="AK2313"/>
      <c r="AL2313"/>
      <c r="AM2313"/>
      <c r="AN2313"/>
      <c r="AO2313"/>
      <c r="AP2313"/>
      <c r="BC2313" s="451"/>
    </row>
    <row r="2314" spans="1:55" hidden="1" x14ac:dyDescent="0.2">
      <c r="A2314" s="3"/>
      <c r="B2314" s="3"/>
      <c r="C2314" s="393"/>
      <c r="D2314" s="393"/>
      <c r="E2314" s="393"/>
      <c r="F2314" s="393"/>
      <c r="G2314" s="393"/>
      <c r="H2314" s="393"/>
      <c r="I2314" s="393"/>
      <c r="J2314" s="3"/>
      <c r="K2314" s="3"/>
      <c r="L2314" s="3"/>
      <c r="M2314" s="3"/>
      <c r="N2314" s="3"/>
      <c r="O2314" s="393"/>
      <c r="P2314" s="393"/>
      <c r="Q2314" s="3"/>
      <c r="R2314" s="3"/>
      <c r="S2314" s="3"/>
      <c r="T2314" s="3"/>
      <c r="U2314" s="3"/>
      <c r="V2314" s="3"/>
      <c r="W2314"/>
      <c r="X2314"/>
      <c r="Y2314" s="451"/>
      <c r="Z2314" s="393"/>
      <c r="AA2314" s="3"/>
      <c r="AB2314" s="3"/>
      <c r="AC2314" s="3"/>
      <c r="AD2314" s="3"/>
      <c r="AE2314" s="3"/>
      <c r="AF2314"/>
      <c r="AG2314"/>
      <c r="AH2314"/>
      <c r="AI2314"/>
      <c r="AJ2314"/>
      <c r="AK2314"/>
      <c r="AL2314"/>
      <c r="AM2314"/>
      <c r="AN2314"/>
      <c r="AO2314"/>
      <c r="AP2314"/>
      <c r="BC2314" s="451"/>
    </row>
    <row r="2315" spans="1:55" hidden="1" x14ac:dyDescent="0.2">
      <c r="A2315" s="3"/>
      <c r="B2315" s="3"/>
      <c r="C2315" s="393"/>
      <c r="D2315" s="393"/>
      <c r="E2315" s="393"/>
      <c r="F2315" s="393"/>
      <c r="G2315" s="393"/>
      <c r="H2315" s="393"/>
      <c r="I2315" s="393"/>
      <c r="J2315" s="3"/>
      <c r="K2315" s="3"/>
      <c r="L2315" s="3"/>
      <c r="M2315" s="3"/>
      <c r="N2315" s="3"/>
      <c r="O2315" s="393"/>
      <c r="P2315" s="393"/>
      <c r="Q2315" s="3"/>
      <c r="R2315" s="3"/>
      <c r="S2315" s="3"/>
      <c r="T2315" s="3"/>
      <c r="U2315" s="3"/>
      <c r="V2315" s="3"/>
      <c r="W2315"/>
      <c r="X2315"/>
      <c r="Y2315" s="451"/>
      <c r="Z2315" s="393"/>
      <c r="AA2315" s="3"/>
      <c r="AB2315" s="3"/>
      <c r="AC2315" s="3"/>
      <c r="AD2315" s="3"/>
      <c r="AE2315" s="3"/>
      <c r="AF2315"/>
      <c r="AG2315"/>
      <c r="AH2315"/>
      <c r="AI2315"/>
      <c r="AJ2315"/>
      <c r="AK2315"/>
      <c r="AL2315"/>
      <c r="AM2315"/>
      <c r="AN2315"/>
      <c r="AO2315"/>
      <c r="AP2315"/>
      <c r="BC2315" s="451"/>
    </row>
    <row r="2316" spans="1:55" hidden="1" x14ac:dyDescent="0.2">
      <c r="A2316" s="3"/>
      <c r="B2316" s="3"/>
      <c r="C2316" s="393"/>
      <c r="D2316" s="393"/>
      <c r="E2316" s="393"/>
      <c r="F2316" s="393"/>
      <c r="G2316" s="393"/>
      <c r="H2316" s="393"/>
      <c r="I2316" s="393"/>
      <c r="J2316" s="3"/>
      <c r="K2316" s="3"/>
      <c r="L2316" s="3"/>
      <c r="M2316" s="3"/>
      <c r="N2316" s="3"/>
      <c r="O2316" s="393"/>
      <c r="P2316" s="393"/>
      <c r="Q2316" s="3"/>
      <c r="R2316" s="3"/>
      <c r="S2316" s="3"/>
      <c r="T2316" s="3"/>
      <c r="U2316" s="3"/>
      <c r="V2316" s="3"/>
      <c r="W2316"/>
      <c r="X2316"/>
      <c r="Y2316" s="451"/>
      <c r="Z2316" s="393"/>
      <c r="AA2316" s="3"/>
      <c r="AB2316" s="3"/>
      <c r="AC2316" s="3"/>
      <c r="AD2316" s="3"/>
      <c r="AE2316" s="3"/>
      <c r="AF2316"/>
      <c r="AG2316"/>
      <c r="AH2316"/>
      <c r="AI2316"/>
      <c r="AJ2316"/>
      <c r="AK2316"/>
      <c r="AL2316"/>
      <c r="AM2316"/>
      <c r="AN2316"/>
      <c r="AO2316"/>
      <c r="AP2316"/>
      <c r="BC2316" s="451"/>
    </row>
    <row r="2317" spans="1:55" hidden="1" x14ac:dyDescent="0.2">
      <c r="A2317" s="3"/>
      <c r="B2317" s="3"/>
      <c r="C2317" s="393"/>
      <c r="D2317" s="393"/>
      <c r="E2317" s="393"/>
      <c r="F2317" s="393"/>
      <c r="G2317" s="393"/>
      <c r="H2317" s="393"/>
      <c r="I2317" s="393"/>
      <c r="J2317" s="3"/>
      <c r="K2317" s="3"/>
      <c r="L2317" s="3"/>
      <c r="M2317" s="3"/>
      <c r="N2317" s="3"/>
      <c r="O2317" s="393"/>
      <c r="P2317" s="393"/>
      <c r="Q2317" s="3"/>
      <c r="R2317" s="3"/>
      <c r="S2317" s="3"/>
      <c r="T2317" s="3"/>
      <c r="U2317" s="3"/>
      <c r="V2317" s="3"/>
      <c r="W2317"/>
      <c r="X2317"/>
      <c r="Y2317" s="451"/>
      <c r="Z2317" s="393"/>
      <c r="AA2317" s="3"/>
      <c r="AB2317" s="3"/>
      <c r="AC2317" s="3"/>
      <c r="AD2317" s="3"/>
      <c r="AE2317" s="3"/>
      <c r="AF2317"/>
      <c r="AG2317"/>
      <c r="AH2317"/>
      <c r="AI2317"/>
      <c r="AJ2317"/>
      <c r="AK2317"/>
      <c r="AL2317"/>
      <c r="AM2317"/>
      <c r="AN2317"/>
      <c r="AO2317"/>
      <c r="AP2317"/>
      <c r="BC2317" s="451"/>
    </row>
    <row r="2318" spans="1:55" hidden="1" x14ac:dyDescent="0.2">
      <c r="A2318" s="3"/>
      <c r="B2318" s="3"/>
      <c r="C2318" s="393"/>
      <c r="D2318" s="393"/>
      <c r="E2318" s="393"/>
      <c r="F2318" s="393"/>
      <c r="G2318" s="393"/>
      <c r="H2318" s="393"/>
      <c r="I2318" s="393"/>
      <c r="J2318" s="3"/>
      <c r="K2318" s="3"/>
      <c r="L2318" s="3"/>
      <c r="M2318" s="3"/>
      <c r="N2318" s="3"/>
      <c r="O2318" s="393"/>
      <c r="P2318" s="393"/>
      <c r="Q2318" s="3"/>
      <c r="R2318" s="3"/>
      <c r="S2318" s="3"/>
      <c r="T2318" s="3"/>
      <c r="U2318" s="3"/>
      <c r="V2318" s="3"/>
      <c r="W2318"/>
      <c r="X2318"/>
      <c r="Y2318" s="451"/>
      <c r="Z2318" s="393"/>
      <c r="AA2318" s="3"/>
      <c r="AB2318" s="3"/>
      <c r="AC2318" s="3"/>
      <c r="AD2318" s="3"/>
      <c r="AE2318" s="3"/>
      <c r="AF2318"/>
      <c r="AG2318"/>
      <c r="AH2318"/>
      <c r="AI2318"/>
      <c r="AJ2318"/>
      <c r="AK2318"/>
      <c r="AL2318"/>
      <c r="AM2318"/>
      <c r="AN2318"/>
      <c r="AO2318"/>
      <c r="AP2318"/>
      <c r="BC2318" s="451"/>
    </row>
    <row r="2319" spans="1:55" hidden="1" x14ac:dyDescent="0.2">
      <c r="A2319" s="3"/>
      <c r="B2319" s="3"/>
      <c r="C2319" s="393"/>
      <c r="D2319" s="393"/>
      <c r="E2319" s="393"/>
      <c r="F2319" s="393"/>
      <c r="G2319" s="393"/>
      <c r="H2319" s="393"/>
      <c r="I2319" s="393"/>
      <c r="J2319" s="3"/>
      <c r="K2319" s="3"/>
      <c r="L2319" s="3"/>
      <c r="M2319" s="3"/>
      <c r="N2319" s="3"/>
      <c r="O2319" s="393"/>
      <c r="P2319" s="393"/>
      <c r="Q2319" s="3"/>
      <c r="R2319" s="3"/>
      <c r="S2319" s="3"/>
      <c r="T2319" s="3"/>
      <c r="U2319" s="3"/>
      <c r="V2319" s="3"/>
      <c r="W2319"/>
      <c r="X2319"/>
      <c r="Y2319" s="451"/>
      <c r="Z2319" s="393"/>
      <c r="AA2319" s="3"/>
      <c r="AB2319" s="3"/>
      <c r="AC2319" s="3"/>
      <c r="AD2319" s="3"/>
      <c r="AE2319" s="3"/>
      <c r="AF2319"/>
      <c r="AG2319"/>
      <c r="AH2319"/>
      <c r="AI2319"/>
      <c r="AJ2319"/>
      <c r="AK2319"/>
      <c r="AL2319"/>
      <c r="AM2319"/>
      <c r="AN2319"/>
      <c r="AO2319"/>
      <c r="AP2319"/>
      <c r="BC2319" s="451"/>
    </row>
    <row r="2320" spans="1:55" hidden="1" x14ac:dyDescent="0.2">
      <c r="A2320" s="3"/>
      <c r="B2320" s="3"/>
      <c r="C2320" s="393"/>
      <c r="D2320" s="393"/>
      <c r="E2320" s="393"/>
      <c r="F2320" s="393"/>
      <c r="G2320" s="393"/>
      <c r="H2320" s="393"/>
      <c r="I2320" s="393"/>
      <c r="J2320" s="3"/>
      <c r="K2320" s="3"/>
      <c r="L2320" s="3"/>
      <c r="M2320" s="3"/>
      <c r="N2320" s="3"/>
      <c r="O2320" s="393"/>
      <c r="P2320" s="393"/>
      <c r="Q2320" s="3"/>
      <c r="R2320" s="3"/>
      <c r="S2320" s="3"/>
      <c r="T2320" s="3"/>
      <c r="U2320" s="3"/>
      <c r="V2320" s="3"/>
      <c r="W2320"/>
      <c r="X2320"/>
      <c r="Y2320" s="451"/>
      <c r="Z2320" s="393"/>
      <c r="AA2320" s="3"/>
      <c r="AB2320" s="3"/>
      <c r="AC2320" s="3"/>
      <c r="AD2320" s="3"/>
      <c r="AE2320" s="3"/>
      <c r="AF2320"/>
      <c r="AG2320"/>
      <c r="AH2320"/>
      <c r="AI2320"/>
      <c r="AJ2320"/>
      <c r="AK2320"/>
      <c r="AL2320"/>
      <c r="AM2320"/>
      <c r="AN2320"/>
      <c r="AO2320"/>
      <c r="AP2320"/>
      <c r="BC2320" s="451"/>
    </row>
    <row r="2321" spans="1:55" hidden="1" x14ac:dyDescent="0.2">
      <c r="A2321" s="3"/>
      <c r="B2321" s="3"/>
      <c r="C2321" s="393"/>
      <c r="D2321" s="393"/>
      <c r="E2321" s="393"/>
      <c r="F2321" s="393"/>
      <c r="G2321" s="393"/>
      <c r="H2321" s="393"/>
      <c r="I2321" s="393"/>
      <c r="J2321" s="3"/>
      <c r="K2321" s="3"/>
      <c r="L2321" s="3"/>
      <c r="M2321" s="3"/>
      <c r="N2321" s="3"/>
      <c r="O2321" s="393"/>
      <c r="P2321" s="393"/>
      <c r="Q2321" s="3"/>
      <c r="R2321" s="3"/>
      <c r="S2321" s="3"/>
      <c r="T2321" s="3"/>
      <c r="U2321" s="3"/>
      <c r="V2321" s="3"/>
      <c r="W2321"/>
      <c r="X2321"/>
      <c r="Y2321" s="451"/>
      <c r="Z2321" s="393"/>
      <c r="AA2321" s="3"/>
      <c r="AB2321" s="3"/>
      <c r="AC2321" s="3"/>
      <c r="AD2321" s="3"/>
      <c r="AE2321" s="3"/>
      <c r="AF2321"/>
      <c r="AG2321"/>
      <c r="AH2321"/>
      <c r="AI2321"/>
      <c r="AJ2321"/>
      <c r="AK2321"/>
      <c r="AL2321"/>
      <c r="AM2321"/>
      <c r="AN2321"/>
      <c r="AO2321"/>
      <c r="AP2321"/>
      <c r="BC2321" s="451"/>
    </row>
    <row r="2322" spans="1:55" hidden="1" x14ac:dyDescent="0.2">
      <c r="A2322" s="3"/>
      <c r="B2322" s="3"/>
      <c r="C2322" s="393"/>
      <c r="D2322" s="393"/>
      <c r="E2322" s="393"/>
      <c r="F2322" s="393"/>
      <c r="G2322" s="393"/>
      <c r="H2322" s="393"/>
      <c r="I2322" s="393"/>
      <c r="J2322" s="3"/>
      <c r="K2322" s="3"/>
      <c r="L2322" s="3"/>
      <c r="M2322" s="3"/>
      <c r="N2322" s="3"/>
      <c r="O2322" s="393"/>
      <c r="P2322" s="393"/>
      <c r="Q2322" s="3"/>
      <c r="R2322" s="3"/>
      <c r="S2322" s="3"/>
      <c r="T2322" s="3"/>
      <c r="U2322" s="3"/>
      <c r="V2322" s="3"/>
      <c r="W2322"/>
      <c r="X2322"/>
      <c r="Y2322" s="451"/>
      <c r="Z2322" s="393"/>
      <c r="AA2322" s="3"/>
      <c r="AB2322" s="3"/>
      <c r="AC2322" s="3"/>
      <c r="AD2322" s="3"/>
      <c r="AE2322" s="3"/>
      <c r="AF2322"/>
      <c r="AG2322"/>
      <c r="AH2322"/>
      <c r="AI2322"/>
      <c r="AJ2322"/>
      <c r="AK2322"/>
      <c r="AL2322"/>
      <c r="AM2322"/>
      <c r="AN2322"/>
      <c r="AO2322"/>
      <c r="AP2322"/>
      <c r="BC2322" s="451"/>
    </row>
    <row r="2323" spans="1:55" hidden="1" x14ac:dyDescent="0.2">
      <c r="A2323" s="3"/>
      <c r="B2323" s="3"/>
      <c r="C2323" s="393"/>
      <c r="D2323" s="393"/>
      <c r="E2323" s="393"/>
      <c r="F2323" s="393"/>
      <c r="G2323" s="393"/>
      <c r="H2323" s="393"/>
      <c r="I2323" s="393"/>
      <c r="J2323" s="3"/>
      <c r="K2323" s="3"/>
      <c r="L2323" s="3"/>
      <c r="M2323" s="3"/>
      <c r="N2323" s="3"/>
      <c r="O2323" s="393"/>
      <c r="P2323" s="393"/>
      <c r="Q2323" s="3"/>
      <c r="R2323" s="3"/>
      <c r="S2323" s="3"/>
      <c r="T2323" s="3"/>
      <c r="U2323" s="3"/>
      <c r="V2323" s="3"/>
      <c r="W2323"/>
      <c r="X2323"/>
      <c r="Y2323" s="451"/>
      <c r="Z2323" s="393"/>
      <c r="AA2323" s="3"/>
      <c r="AB2323" s="3"/>
      <c r="AC2323" s="3"/>
      <c r="AD2323" s="3"/>
      <c r="AE2323" s="3"/>
      <c r="AF2323"/>
      <c r="AG2323"/>
      <c r="AH2323"/>
      <c r="AI2323"/>
      <c r="AJ2323"/>
      <c r="AK2323"/>
      <c r="AL2323"/>
      <c r="AM2323"/>
      <c r="AN2323"/>
      <c r="AO2323"/>
      <c r="AP2323"/>
      <c r="BC2323" s="451"/>
    </row>
    <row r="2324" spans="1:55" hidden="1" x14ac:dyDescent="0.2">
      <c r="A2324" s="3"/>
      <c r="B2324" s="3"/>
      <c r="C2324" s="393"/>
      <c r="D2324" s="393"/>
      <c r="E2324" s="393"/>
      <c r="F2324" s="393"/>
      <c r="G2324" s="393"/>
      <c r="H2324" s="393"/>
      <c r="I2324" s="393"/>
      <c r="J2324" s="3"/>
      <c r="K2324" s="3"/>
      <c r="L2324" s="3"/>
      <c r="M2324" s="3"/>
      <c r="N2324" s="3"/>
      <c r="O2324" s="393"/>
      <c r="P2324" s="393"/>
      <c r="Q2324" s="3"/>
      <c r="R2324" s="3"/>
      <c r="S2324" s="3"/>
      <c r="T2324" s="3"/>
      <c r="U2324" s="3"/>
      <c r="V2324" s="3"/>
      <c r="W2324"/>
      <c r="X2324"/>
      <c r="Y2324" s="451"/>
      <c r="Z2324" s="393"/>
      <c r="AA2324" s="3"/>
      <c r="AB2324" s="3"/>
      <c r="AC2324" s="3"/>
      <c r="AD2324" s="3"/>
      <c r="AE2324" s="3"/>
      <c r="AF2324"/>
      <c r="AG2324"/>
      <c r="AH2324"/>
      <c r="AI2324"/>
      <c r="AJ2324"/>
      <c r="AK2324"/>
      <c r="AL2324"/>
      <c r="AM2324"/>
      <c r="AN2324"/>
      <c r="AO2324"/>
      <c r="AP2324"/>
      <c r="BC2324" s="451"/>
    </row>
    <row r="2325" spans="1:55" hidden="1" x14ac:dyDescent="0.2">
      <c r="A2325" s="3"/>
      <c r="B2325" s="3"/>
      <c r="C2325" s="393"/>
      <c r="D2325" s="393"/>
      <c r="E2325" s="393"/>
      <c r="F2325" s="393"/>
      <c r="G2325" s="393"/>
      <c r="H2325" s="393"/>
      <c r="I2325" s="393"/>
      <c r="J2325" s="3"/>
      <c r="K2325" s="3"/>
      <c r="L2325" s="3"/>
      <c r="M2325" s="3"/>
      <c r="N2325" s="3"/>
      <c r="O2325" s="393"/>
      <c r="P2325" s="393"/>
      <c r="Q2325" s="3"/>
      <c r="R2325" s="3"/>
      <c r="S2325" s="3"/>
      <c r="T2325" s="3"/>
      <c r="U2325" s="3"/>
      <c r="V2325" s="3"/>
      <c r="W2325"/>
      <c r="X2325"/>
      <c r="Y2325" s="451"/>
      <c r="Z2325" s="393"/>
      <c r="AA2325" s="3"/>
      <c r="AB2325" s="3"/>
      <c r="AC2325" s="3"/>
      <c r="AD2325" s="3"/>
      <c r="AE2325" s="3"/>
      <c r="AF2325"/>
      <c r="AG2325"/>
      <c r="AH2325"/>
      <c r="AI2325"/>
      <c r="AJ2325"/>
      <c r="AK2325"/>
      <c r="AL2325"/>
      <c r="AM2325"/>
      <c r="AN2325"/>
      <c r="AO2325"/>
      <c r="AP2325"/>
      <c r="BC2325" s="451"/>
    </row>
    <row r="2326" spans="1:55" hidden="1" x14ac:dyDescent="0.2">
      <c r="A2326" s="3"/>
      <c r="B2326" s="3"/>
      <c r="C2326" s="393"/>
      <c r="D2326" s="393"/>
      <c r="E2326" s="393"/>
      <c r="F2326" s="393"/>
      <c r="G2326" s="393"/>
      <c r="H2326" s="393"/>
      <c r="I2326" s="393"/>
      <c r="J2326" s="3"/>
      <c r="K2326" s="3"/>
      <c r="L2326" s="3"/>
      <c r="M2326" s="3"/>
      <c r="N2326" s="3"/>
      <c r="O2326" s="393"/>
      <c r="P2326" s="393"/>
      <c r="Q2326" s="3"/>
      <c r="R2326" s="3"/>
      <c r="S2326" s="3"/>
      <c r="T2326" s="3"/>
      <c r="U2326" s="3"/>
      <c r="V2326" s="3"/>
      <c r="W2326"/>
      <c r="X2326"/>
      <c r="Y2326" s="451"/>
      <c r="Z2326" s="393"/>
      <c r="AA2326" s="3"/>
      <c r="AB2326" s="3"/>
      <c r="AC2326" s="3"/>
      <c r="AD2326" s="3"/>
      <c r="AE2326" s="3"/>
      <c r="AF2326"/>
      <c r="AG2326"/>
      <c r="AH2326"/>
      <c r="AI2326"/>
      <c r="AJ2326"/>
      <c r="AK2326"/>
      <c r="AL2326"/>
      <c r="AM2326"/>
      <c r="AN2326"/>
      <c r="AO2326"/>
      <c r="AP2326"/>
      <c r="BC2326" s="451"/>
    </row>
    <row r="2327" spans="1:55" hidden="1" x14ac:dyDescent="0.2">
      <c r="A2327" s="3"/>
      <c r="B2327" s="3"/>
      <c r="C2327" s="393"/>
      <c r="D2327" s="393"/>
      <c r="E2327" s="393"/>
      <c r="F2327" s="393"/>
      <c r="G2327" s="393"/>
      <c r="H2327" s="393"/>
      <c r="I2327" s="393"/>
      <c r="J2327" s="3"/>
      <c r="K2327" s="3"/>
      <c r="L2327" s="3"/>
      <c r="M2327" s="3"/>
      <c r="N2327" s="3"/>
      <c r="O2327" s="393"/>
      <c r="P2327" s="393"/>
      <c r="Q2327" s="3"/>
      <c r="R2327" s="3"/>
      <c r="S2327" s="3"/>
      <c r="T2327" s="3"/>
      <c r="U2327" s="3"/>
      <c r="V2327" s="3"/>
      <c r="W2327"/>
      <c r="X2327"/>
      <c r="Y2327" s="451"/>
      <c r="Z2327" s="393"/>
      <c r="AA2327" s="3"/>
      <c r="AB2327" s="3"/>
      <c r="AC2327" s="3"/>
      <c r="AD2327" s="3"/>
      <c r="AE2327" s="3"/>
      <c r="AF2327"/>
      <c r="AG2327"/>
      <c r="AH2327"/>
      <c r="AI2327"/>
      <c r="AJ2327"/>
      <c r="AK2327"/>
      <c r="AL2327"/>
      <c r="AM2327"/>
      <c r="AN2327"/>
      <c r="AO2327"/>
      <c r="AP2327"/>
      <c r="BC2327" s="451"/>
    </row>
    <row r="2328" spans="1:55" hidden="1" x14ac:dyDescent="0.2">
      <c r="A2328" s="3"/>
      <c r="B2328" s="3"/>
      <c r="C2328" s="393"/>
      <c r="D2328" s="393"/>
      <c r="E2328" s="393"/>
      <c r="F2328" s="393"/>
      <c r="G2328" s="393"/>
      <c r="H2328" s="393"/>
      <c r="I2328" s="393"/>
      <c r="J2328" s="3"/>
      <c r="K2328" s="3"/>
      <c r="L2328" s="3"/>
      <c r="M2328" s="3"/>
      <c r="N2328" s="3"/>
      <c r="O2328" s="393"/>
      <c r="P2328" s="393"/>
      <c r="Q2328" s="3"/>
      <c r="R2328" s="3"/>
      <c r="S2328" s="3"/>
      <c r="T2328" s="3"/>
      <c r="U2328" s="3"/>
      <c r="V2328" s="3"/>
      <c r="W2328"/>
      <c r="X2328"/>
      <c r="Y2328" s="451"/>
      <c r="Z2328" s="393"/>
      <c r="AA2328" s="3"/>
      <c r="AB2328" s="3"/>
      <c r="AC2328" s="3"/>
      <c r="AD2328" s="3"/>
      <c r="AE2328" s="3"/>
      <c r="AF2328"/>
      <c r="AG2328"/>
      <c r="AH2328"/>
      <c r="AI2328"/>
      <c r="AJ2328"/>
      <c r="AK2328"/>
      <c r="AL2328"/>
      <c r="AM2328"/>
      <c r="AN2328"/>
      <c r="AO2328"/>
      <c r="AP2328"/>
      <c r="BC2328" s="451"/>
    </row>
    <row r="2329" spans="1:55" hidden="1" x14ac:dyDescent="0.2">
      <c r="A2329" s="3"/>
      <c r="B2329" s="3"/>
      <c r="C2329" s="393"/>
      <c r="D2329" s="393"/>
      <c r="E2329" s="393"/>
      <c r="F2329" s="393"/>
      <c r="G2329" s="393"/>
      <c r="H2329" s="393"/>
      <c r="I2329" s="393"/>
      <c r="J2329" s="3"/>
      <c r="K2329" s="3"/>
      <c r="L2329" s="3"/>
      <c r="M2329" s="3"/>
      <c r="N2329" s="3"/>
      <c r="O2329" s="393"/>
      <c r="P2329" s="393"/>
      <c r="Q2329" s="3"/>
      <c r="R2329" s="3"/>
      <c r="S2329" s="3"/>
      <c r="T2329" s="3"/>
      <c r="U2329" s="3"/>
      <c r="V2329" s="3"/>
      <c r="W2329"/>
      <c r="X2329"/>
      <c r="Y2329" s="451"/>
      <c r="Z2329" s="393"/>
      <c r="AA2329" s="3"/>
      <c r="AB2329" s="3"/>
      <c r="AC2329" s="3"/>
      <c r="AD2329" s="3"/>
      <c r="AE2329" s="3"/>
      <c r="AF2329"/>
      <c r="AG2329"/>
      <c r="AH2329"/>
      <c r="AI2329"/>
      <c r="AJ2329"/>
      <c r="AK2329"/>
      <c r="AL2329"/>
      <c r="AM2329"/>
      <c r="AN2329"/>
      <c r="AO2329"/>
      <c r="AP2329"/>
      <c r="BC2329" s="451"/>
    </row>
    <row r="2330" spans="1:55" hidden="1" x14ac:dyDescent="0.2">
      <c r="A2330" s="3"/>
      <c r="B2330" s="3"/>
      <c r="C2330" s="393"/>
      <c r="D2330" s="393"/>
      <c r="E2330" s="393"/>
      <c r="F2330" s="393"/>
      <c r="G2330" s="393"/>
      <c r="H2330" s="393"/>
      <c r="I2330" s="393"/>
      <c r="J2330" s="3"/>
      <c r="K2330" s="3"/>
      <c r="L2330" s="3"/>
      <c r="M2330" s="3"/>
      <c r="N2330" s="3"/>
      <c r="O2330" s="393"/>
      <c r="P2330" s="393"/>
      <c r="Q2330" s="3"/>
      <c r="R2330" s="3"/>
      <c r="S2330" s="3"/>
      <c r="T2330" s="3"/>
      <c r="U2330" s="3"/>
      <c r="V2330" s="3"/>
      <c r="W2330"/>
      <c r="X2330"/>
      <c r="Y2330" s="451"/>
      <c r="Z2330" s="393"/>
      <c r="AA2330" s="3"/>
      <c r="AB2330" s="3"/>
      <c r="AC2330" s="3"/>
      <c r="AD2330" s="3"/>
      <c r="AE2330" s="3"/>
      <c r="AF2330"/>
      <c r="AG2330"/>
      <c r="AH2330"/>
      <c r="AI2330"/>
      <c r="AJ2330"/>
      <c r="AK2330"/>
      <c r="AL2330"/>
      <c r="AM2330"/>
      <c r="AN2330"/>
      <c r="AO2330"/>
      <c r="AP2330"/>
      <c r="BC2330" s="451"/>
    </row>
    <row r="2331" spans="1:55" hidden="1" x14ac:dyDescent="0.2">
      <c r="A2331" s="3"/>
      <c r="B2331" s="3"/>
      <c r="C2331" s="393"/>
      <c r="D2331" s="393"/>
      <c r="E2331" s="393"/>
      <c r="F2331" s="393"/>
      <c r="G2331" s="393"/>
      <c r="H2331" s="393"/>
      <c r="I2331" s="393"/>
      <c r="J2331" s="3"/>
      <c r="K2331" s="3"/>
      <c r="L2331" s="3"/>
      <c r="M2331" s="3"/>
      <c r="N2331" s="3"/>
      <c r="O2331" s="393"/>
      <c r="P2331" s="393"/>
      <c r="Q2331" s="3"/>
      <c r="R2331" s="3"/>
      <c r="S2331" s="3"/>
      <c r="T2331" s="3"/>
      <c r="U2331" s="3"/>
      <c r="V2331" s="3"/>
      <c r="W2331"/>
      <c r="X2331"/>
      <c r="Y2331" s="451"/>
      <c r="Z2331" s="393"/>
      <c r="AA2331" s="3"/>
      <c r="AB2331" s="3"/>
      <c r="AC2331" s="3"/>
      <c r="AD2331" s="3"/>
      <c r="AE2331" s="3"/>
      <c r="AF2331"/>
      <c r="AG2331"/>
      <c r="AH2331"/>
      <c r="AI2331"/>
      <c r="AJ2331"/>
      <c r="AK2331"/>
      <c r="AL2331"/>
      <c r="AM2331"/>
      <c r="AN2331"/>
      <c r="AO2331"/>
      <c r="AP2331"/>
      <c r="BC2331" s="451"/>
    </row>
    <row r="2332" spans="1:55" hidden="1" x14ac:dyDescent="0.2">
      <c r="A2332" s="3"/>
      <c r="B2332" s="3"/>
      <c r="C2332" s="393"/>
      <c r="D2332" s="393"/>
      <c r="E2332" s="393"/>
      <c r="F2332" s="393"/>
      <c r="G2332" s="393"/>
      <c r="H2332" s="393"/>
      <c r="I2332" s="393"/>
      <c r="J2332" s="3"/>
      <c r="K2332" s="3"/>
      <c r="L2332" s="3"/>
      <c r="M2332" s="3"/>
      <c r="N2332" s="3"/>
      <c r="O2332" s="393"/>
      <c r="P2332" s="393"/>
      <c r="Q2332" s="3"/>
      <c r="R2332" s="3"/>
      <c r="S2332" s="3"/>
      <c r="T2332" s="3"/>
      <c r="U2332" s="3"/>
      <c r="V2332" s="3"/>
      <c r="W2332"/>
      <c r="X2332"/>
      <c r="Y2332" s="451"/>
      <c r="Z2332" s="393"/>
      <c r="AA2332" s="3"/>
      <c r="AB2332" s="3"/>
      <c r="AC2332" s="3"/>
      <c r="AD2332" s="3"/>
      <c r="AE2332" s="3"/>
      <c r="AF2332"/>
      <c r="AG2332"/>
      <c r="AH2332"/>
      <c r="AI2332"/>
      <c r="AJ2332"/>
      <c r="AK2332"/>
      <c r="AL2332"/>
      <c r="AM2332"/>
      <c r="AN2332"/>
      <c r="AO2332"/>
      <c r="AP2332"/>
      <c r="BC2332" s="451"/>
    </row>
    <row r="2333" spans="1:55" hidden="1" x14ac:dyDescent="0.2">
      <c r="A2333" s="3"/>
      <c r="B2333" s="3"/>
      <c r="C2333" s="393"/>
      <c r="D2333" s="393"/>
      <c r="E2333" s="393"/>
      <c r="F2333" s="393"/>
      <c r="G2333" s="393"/>
      <c r="H2333" s="393"/>
      <c r="I2333" s="393"/>
      <c r="J2333" s="3"/>
      <c r="K2333" s="3"/>
      <c r="L2333" s="3"/>
      <c r="M2333" s="3"/>
      <c r="N2333" s="3"/>
      <c r="O2333" s="393"/>
      <c r="P2333" s="393"/>
      <c r="Q2333" s="3"/>
      <c r="R2333" s="3"/>
      <c r="S2333" s="3"/>
      <c r="T2333" s="3"/>
      <c r="U2333" s="3"/>
      <c r="V2333" s="3"/>
      <c r="W2333"/>
      <c r="X2333"/>
      <c r="Y2333" s="451"/>
      <c r="Z2333" s="393"/>
      <c r="AA2333" s="3"/>
      <c r="AB2333" s="3"/>
      <c r="AC2333" s="3"/>
      <c r="AD2333" s="3"/>
      <c r="AE2333" s="3"/>
      <c r="AF2333"/>
      <c r="AG2333"/>
      <c r="AH2333"/>
      <c r="AI2333"/>
      <c r="AJ2333"/>
      <c r="AK2333"/>
      <c r="AL2333"/>
      <c r="AM2333"/>
      <c r="AN2333"/>
      <c r="AO2333"/>
      <c r="AP2333"/>
      <c r="BC2333" s="451"/>
    </row>
    <row r="2334" spans="1:55" hidden="1" x14ac:dyDescent="0.2">
      <c r="A2334" s="3"/>
      <c r="B2334" s="3"/>
      <c r="C2334" s="393"/>
      <c r="D2334" s="393"/>
      <c r="E2334" s="393"/>
      <c r="F2334" s="393"/>
      <c r="G2334" s="393"/>
      <c r="H2334" s="393"/>
      <c r="I2334" s="393"/>
      <c r="J2334" s="3"/>
      <c r="K2334" s="3"/>
      <c r="L2334" s="3"/>
      <c r="M2334" s="3"/>
      <c r="N2334" s="3"/>
      <c r="O2334" s="393"/>
      <c r="P2334" s="393"/>
      <c r="Q2334" s="3"/>
      <c r="R2334" s="3"/>
      <c r="S2334" s="3"/>
      <c r="T2334" s="3"/>
      <c r="U2334" s="3"/>
      <c r="V2334" s="3"/>
      <c r="W2334"/>
      <c r="X2334"/>
      <c r="Y2334" s="451"/>
      <c r="Z2334" s="393"/>
      <c r="AA2334" s="3"/>
      <c r="AB2334" s="3"/>
      <c r="AC2334" s="3"/>
      <c r="AD2334" s="3"/>
      <c r="AE2334" s="3"/>
      <c r="AF2334"/>
      <c r="AG2334"/>
      <c r="AH2334"/>
      <c r="AI2334"/>
      <c r="AJ2334"/>
      <c r="AK2334"/>
      <c r="AL2334"/>
      <c r="AM2334"/>
      <c r="AN2334"/>
      <c r="AO2334"/>
      <c r="AP2334"/>
      <c r="BC2334" s="451"/>
    </row>
    <row r="2335" spans="1:55" hidden="1" x14ac:dyDescent="0.2">
      <c r="A2335" s="3"/>
      <c r="B2335" s="3"/>
      <c r="C2335" s="393"/>
      <c r="D2335" s="393"/>
      <c r="E2335" s="393"/>
      <c r="F2335" s="393"/>
      <c r="G2335" s="393"/>
      <c r="H2335" s="393"/>
      <c r="I2335" s="393"/>
      <c r="J2335" s="3"/>
      <c r="K2335" s="3"/>
      <c r="L2335" s="3"/>
      <c r="M2335" s="3"/>
      <c r="N2335" s="3"/>
      <c r="O2335" s="393"/>
      <c r="P2335" s="393"/>
      <c r="Q2335" s="3"/>
      <c r="R2335" s="3"/>
      <c r="S2335" s="3"/>
      <c r="T2335" s="3"/>
      <c r="U2335" s="3"/>
      <c r="V2335" s="3"/>
      <c r="W2335"/>
      <c r="X2335"/>
      <c r="Y2335" s="451"/>
      <c r="Z2335" s="393"/>
      <c r="AA2335" s="3"/>
      <c r="AB2335" s="3"/>
      <c r="AC2335" s="3"/>
      <c r="AD2335" s="3"/>
      <c r="AE2335" s="3"/>
      <c r="AF2335"/>
      <c r="AG2335"/>
      <c r="AH2335"/>
      <c r="AI2335"/>
      <c r="AJ2335"/>
      <c r="AK2335"/>
      <c r="AL2335"/>
      <c r="AM2335"/>
      <c r="AN2335"/>
      <c r="AO2335"/>
      <c r="AP2335"/>
      <c r="BC2335" s="451"/>
    </row>
    <row r="2336" spans="1:55" hidden="1" x14ac:dyDescent="0.2">
      <c r="A2336" s="3"/>
      <c r="B2336" s="3"/>
      <c r="C2336" s="393"/>
      <c r="D2336" s="393"/>
      <c r="E2336" s="393"/>
      <c r="F2336" s="393"/>
      <c r="G2336" s="393"/>
      <c r="H2336" s="393"/>
      <c r="I2336" s="393"/>
      <c r="J2336" s="3"/>
      <c r="K2336" s="3"/>
      <c r="L2336" s="3"/>
      <c r="M2336" s="3"/>
      <c r="N2336" s="3"/>
      <c r="O2336" s="393"/>
      <c r="P2336" s="393"/>
      <c r="Q2336" s="3"/>
      <c r="R2336" s="3"/>
      <c r="S2336" s="3"/>
      <c r="T2336" s="3"/>
      <c r="U2336" s="3"/>
      <c r="V2336" s="3"/>
      <c r="W2336"/>
      <c r="X2336"/>
      <c r="Y2336" s="451"/>
      <c r="Z2336" s="393"/>
      <c r="AA2336" s="3"/>
      <c r="AB2336" s="3"/>
      <c r="AC2336" s="3"/>
      <c r="AD2336" s="3"/>
      <c r="AE2336" s="3"/>
      <c r="AF2336"/>
      <c r="AG2336"/>
      <c r="AH2336"/>
      <c r="AI2336"/>
      <c r="AJ2336"/>
      <c r="AK2336"/>
      <c r="AL2336"/>
      <c r="AM2336"/>
      <c r="AN2336"/>
      <c r="AO2336"/>
      <c r="AP2336"/>
      <c r="BC2336" s="451"/>
    </row>
    <row r="2337" spans="1:55" hidden="1" x14ac:dyDescent="0.2">
      <c r="A2337" s="3"/>
      <c r="B2337" s="3"/>
      <c r="C2337" s="393"/>
      <c r="D2337" s="393"/>
      <c r="E2337" s="393"/>
      <c r="F2337" s="393"/>
      <c r="G2337" s="393"/>
      <c r="H2337" s="393"/>
      <c r="I2337" s="393"/>
      <c r="J2337" s="3"/>
      <c r="K2337" s="3"/>
      <c r="L2337" s="3"/>
      <c r="M2337" s="3"/>
      <c r="N2337" s="3"/>
      <c r="O2337" s="393"/>
      <c r="P2337" s="393"/>
      <c r="Q2337" s="3"/>
      <c r="R2337" s="3"/>
      <c r="S2337" s="3"/>
      <c r="T2337" s="3"/>
      <c r="U2337" s="3"/>
      <c r="V2337" s="3"/>
      <c r="W2337"/>
      <c r="X2337"/>
      <c r="Y2337" s="451"/>
      <c r="Z2337" s="393"/>
      <c r="AA2337" s="3"/>
      <c r="AB2337" s="3"/>
      <c r="AC2337" s="3"/>
      <c r="AD2337" s="3"/>
      <c r="AE2337" s="3"/>
      <c r="AF2337"/>
      <c r="AG2337"/>
      <c r="AH2337"/>
      <c r="AI2337"/>
      <c r="AJ2337"/>
      <c r="AK2337"/>
      <c r="AL2337"/>
      <c r="AM2337"/>
      <c r="AN2337"/>
      <c r="AO2337"/>
      <c r="AP2337"/>
      <c r="BC2337" s="451"/>
    </row>
    <row r="2338" spans="1:55" hidden="1" x14ac:dyDescent="0.2">
      <c r="A2338" s="3"/>
      <c r="B2338" s="3"/>
      <c r="C2338" s="393"/>
      <c r="D2338" s="393"/>
      <c r="E2338" s="393"/>
      <c r="F2338" s="393"/>
      <c r="G2338" s="393"/>
      <c r="H2338" s="393"/>
      <c r="I2338" s="393"/>
      <c r="J2338" s="3"/>
      <c r="K2338" s="3"/>
      <c r="L2338" s="3"/>
      <c r="M2338" s="3"/>
      <c r="N2338" s="3"/>
      <c r="O2338" s="393"/>
      <c r="P2338" s="393"/>
      <c r="Q2338" s="3"/>
      <c r="R2338" s="3"/>
      <c r="S2338" s="3"/>
      <c r="T2338" s="3"/>
      <c r="U2338" s="3"/>
      <c r="V2338" s="3"/>
      <c r="W2338"/>
      <c r="X2338"/>
      <c r="Y2338" s="451"/>
      <c r="Z2338" s="393"/>
      <c r="AA2338" s="3"/>
      <c r="AB2338" s="3"/>
      <c r="AC2338" s="3"/>
      <c r="AD2338" s="3"/>
      <c r="AE2338" s="3"/>
      <c r="AF2338"/>
      <c r="AG2338"/>
      <c r="AH2338"/>
      <c r="AI2338"/>
      <c r="AJ2338"/>
      <c r="AK2338"/>
      <c r="AL2338"/>
      <c r="AM2338"/>
      <c r="AN2338"/>
      <c r="AO2338"/>
      <c r="AP2338"/>
      <c r="BC2338" s="451"/>
    </row>
    <row r="2339" spans="1:55" hidden="1" x14ac:dyDescent="0.2">
      <c r="A2339" s="3"/>
      <c r="B2339" s="3"/>
      <c r="C2339" s="393"/>
      <c r="D2339" s="393"/>
      <c r="E2339" s="393"/>
      <c r="F2339" s="393"/>
      <c r="G2339" s="393"/>
      <c r="H2339" s="393"/>
      <c r="I2339" s="393"/>
      <c r="J2339" s="3"/>
      <c r="K2339" s="3"/>
      <c r="L2339" s="3"/>
      <c r="M2339" s="3"/>
      <c r="N2339" s="3"/>
      <c r="O2339" s="393"/>
      <c r="P2339" s="393"/>
      <c r="Q2339" s="3"/>
      <c r="R2339" s="3"/>
      <c r="S2339" s="3"/>
      <c r="T2339" s="3"/>
      <c r="U2339" s="3"/>
      <c r="V2339" s="3"/>
      <c r="W2339"/>
      <c r="X2339"/>
      <c r="Y2339" s="451"/>
      <c r="Z2339" s="393"/>
      <c r="AA2339" s="3"/>
      <c r="AB2339" s="3"/>
      <c r="AC2339" s="3"/>
      <c r="AD2339" s="3"/>
      <c r="AE2339" s="3"/>
      <c r="AF2339"/>
      <c r="AG2339"/>
      <c r="AH2339"/>
      <c r="AI2339"/>
      <c r="AJ2339"/>
      <c r="AK2339"/>
      <c r="AL2339"/>
      <c r="AM2339"/>
      <c r="AN2339"/>
      <c r="AO2339"/>
      <c r="AP2339"/>
      <c r="BC2339" s="451"/>
    </row>
    <row r="2340" spans="1:55" hidden="1" x14ac:dyDescent="0.2">
      <c r="A2340" s="3"/>
      <c r="B2340" s="3"/>
      <c r="C2340" s="393"/>
      <c r="D2340" s="393"/>
      <c r="E2340" s="393"/>
      <c r="F2340" s="393"/>
      <c r="G2340" s="393"/>
      <c r="H2340" s="393"/>
      <c r="I2340" s="393"/>
      <c r="J2340" s="3"/>
      <c r="K2340" s="3"/>
      <c r="L2340" s="3"/>
      <c r="M2340" s="3"/>
      <c r="N2340" s="3"/>
      <c r="O2340" s="393"/>
      <c r="P2340" s="393"/>
      <c r="Q2340" s="3"/>
      <c r="R2340" s="3"/>
      <c r="S2340" s="3"/>
      <c r="T2340" s="3"/>
      <c r="U2340" s="3"/>
      <c r="V2340" s="3"/>
      <c r="W2340"/>
      <c r="X2340"/>
      <c r="Y2340" s="451"/>
      <c r="Z2340" s="393"/>
      <c r="AA2340" s="3"/>
      <c r="AB2340" s="3"/>
      <c r="AC2340" s="3"/>
      <c r="AD2340" s="3"/>
      <c r="AE2340" s="3"/>
      <c r="AF2340"/>
      <c r="AG2340"/>
      <c r="AH2340"/>
      <c r="AI2340"/>
      <c r="AJ2340"/>
      <c r="AK2340"/>
      <c r="AL2340"/>
      <c r="AM2340"/>
      <c r="AN2340"/>
      <c r="AO2340"/>
      <c r="AP2340"/>
      <c r="BC2340" s="451"/>
    </row>
    <row r="2341" spans="1:55" hidden="1" x14ac:dyDescent="0.2">
      <c r="A2341" s="3"/>
      <c r="B2341" s="3"/>
      <c r="C2341" s="393"/>
      <c r="D2341" s="393"/>
      <c r="E2341" s="393"/>
      <c r="F2341" s="393"/>
      <c r="G2341" s="393"/>
      <c r="H2341" s="393"/>
      <c r="I2341" s="393"/>
      <c r="J2341" s="3"/>
      <c r="K2341" s="3"/>
      <c r="L2341" s="3"/>
      <c r="M2341" s="3"/>
      <c r="N2341" s="3"/>
      <c r="O2341" s="393"/>
      <c r="P2341" s="393"/>
      <c r="Q2341" s="3"/>
      <c r="R2341" s="3"/>
      <c r="S2341" s="3"/>
      <c r="T2341" s="3"/>
      <c r="U2341" s="3"/>
      <c r="V2341" s="3"/>
      <c r="W2341"/>
      <c r="X2341"/>
      <c r="Y2341" s="451"/>
      <c r="Z2341" s="393"/>
      <c r="AA2341" s="3"/>
      <c r="AB2341" s="3"/>
      <c r="AC2341" s="3"/>
      <c r="AD2341" s="3"/>
      <c r="AE2341" s="3"/>
      <c r="AF2341"/>
      <c r="AG2341"/>
      <c r="AH2341"/>
      <c r="AI2341"/>
      <c r="AJ2341"/>
      <c r="AK2341"/>
      <c r="AL2341"/>
      <c r="AM2341"/>
      <c r="AN2341"/>
      <c r="AO2341"/>
      <c r="AP2341"/>
      <c r="BC2341" s="451"/>
    </row>
    <row r="2342" spans="1:55" hidden="1" x14ac:dyDescent="0.2">
      <c r="A2342" s="3"/>
      <c r="B2342" s="3"/>
      <c r="C2342" s="393"/>
      <c r="D2342" s="393"/>
      <c r="E2342" s="393"/>
      <c r="F2342" s="393"/>
      <c r="G2342" s="393"/>
      <c r="H2342" s="393"/>
      <c r="I2342" s="393"/>
      <c r="J2342" s="3"/>
      <c r="K2342" s="3"/>
      <c r="L2342" s="3"/>
      <c r="M2342" s="3"/>
      <c r="N2342" s="3"/>
      <c r="O2342" s="393"/>
      <c r="P2342" s="393"/>
      <c r="Q2342" s="3"/>
      <c r="R2342" s="3"/>
      <c r="S2342" s="3"/>
      <c r="T2342" s="3"/>
      <c r="U2342" s="3"/>
      <c r="V2342" s="3"/>
      <c r="W2342"/>
      <c r="X2342"/>
      <c r="Y2342" s="451"/>
      <c r="Z2342" s="393"/>
      <c r="AA2342" s="3"/>
      <c r="AB2342" s="3"/>
      <c r="AC2342" s="3"/>
      <c r="AD2342" s="3"/>
      <c r="AE2342" s="3"/>
      <c r="AF2342"/>
      <c r="AG2342"/>
      <c r="AH2342"/>
      <c r="AI2342"/>
      <c r="AJ2342"/>
      <c r="AK2342"/>
      <c r="AL2342"/>
      <c r="AM2342"/>
      <c r="AN2342"/>
      <c r="AO2342"/>
      <c r="AP2342"/>
      <c r="BC2342" s="451"/>
    </row>
    <row r="2343" spans="1:55" hidden="1" x14ac:dyDescent="0.2">
      <c r="A2343" s="3"/>
      <c r="B2343" s="3"/>
      <c r="C2343" s="393"/>
      <c r="D2343" s="393"/>
      <c r="E2343" s="393"/>
      <c r="F2343" s="393"/>
      <c r="G2343" s="393"/>
      <c r="H2343" s="393"/>
      <c r="I2343" s="393"/>
      <c r="J2343" s="3"/>
      <c r="K2343" s="3"/>
      <c r="L2343" s="3"/>
      <c r="M2343" s="3"/>
      <c r="N2343" s="3"/>
      <c r="O2343" s="393"/>
      <c r="P2343" s="393"/>
      <c r="Q2343" s="3"/>
      <c r="R2343" s="3"/>
      <c r="S2343" s="3"/>
      <c r="T2343" s="3"/>
      <c r="U2343" s="3"/>
      <c r="V2343" s="3"/>
      <c r="W2343"/>
      <c r="X2343"/>
      <c r="Y2343" s="451"/>
      <c r="Z2343" s="393"/>
      <c r="AA2343" s="3"/>
      <c r="AB2343" s="3"/>
      <c r="AC2343" s="3"/>
      <c r="AD2343" s="3"/>
      <c r="AE2343" s="3"/>
      <c r="AF2343"/>
      <c r="AG2343"/>
      <c r="AH2343"/>
      <c r="AI2343"/>
      <c r="AJ2343"/>
      <c r="AK2343"/>
      <c r="AL2343"/>
      <c r="AM2343"/>
      <c r="AN2343"/>
      <c r="AO2343"/>
      <c r="AP2343"/>
      <c r="BC2343" s="451"/>
    </row>
    <row r="2344" spans="1:55" hidden="1" x14ac:dyDescent="0.2">
      <c r="A2344" s="3"/>
      <c r="B2344" s="3"/>
      <c r="C2344" s="393"/>
      <c r="D2344" s="393"/>
      <c r="E2344" s="393"/>
      <c r="F2344" s="393"/>
      <c r="G2344" s="393"/>
      <c r="H2344" s="393"/>
      <c r="I2344" s="393"/>
      <c r="J2344" s="3"/>
      <c r="K2344" s="3"/>
      <c r="L2344" s="3"/>
      <c r="M2344" s="3"/>
      <c r="N2344" s="3"/>
      <c r="O2344" s="393"/>
      <c r="P2344" s="393"/>
      <c r="Q2344" s="3"/>
      <c r="R2344" s="3"/>
      <c r="S2344" s="3"/>
      <c r="T2344" s="3"/>
      <c r="U2344" s="3"/>
      <c r="V2344" s="3"/>
      <c r="W2344"/>
      <c r="X2344"/>
      <c r="Y2344" s="451"/>
      <c r="Z2344" s="393"/>
      <c r="AA2344" s="3"/>
      <c r="AB2344" s="3"/>
      <c r="AC2344" s="3"/>
      <c r="AD2344" s="3"/>
      <c r="AE2344" s="3"/>
      <c r="AF2344"/>
      <c r="AG2344"/>
      <c r="AH2344"/>
      <c r="AI2344"/>
      <c r="AJ2344"/>
      <c r="AK2344"/>
      <c r="AL2344"/>
      <c r="AM2344"/>
      <c r="AN2344"/>
      <c r="AO2344"/>
      <c r="AP2344"/>
      <c r="BC2344" s="451"/>
    </row>
    <row r="2345" spans="1:55" hidden="1" x14ac:dyDescent="0.2">
      <c r="A2345" s="3"/>
      <c r="B2345" s="3"/>
      <c r="C2345" s="393"/>
      <c r="D2345" s="393"/>
      <c r="E2345" s="393"/>
      <c r="F2345" s="393"/>
      <c r="G2345" s="393"/>
      <c r="H2345" s="393"/>
      <c r="I2345" s="393"/>
      <c r="J2345" s="3"/>
      <c r="K2345" s="3"/>
      <c r="L2345" s="3"/>
      <c r="M2345" s="3"/>
      <c r="N2345" s="3"/>
      <c r="O2345" s="393"/>
      <c r="P2345" s="393"/>
      <c r="Q2345" s="3"/>
      <c r="R2345" s="3"/>
      <c r="S2345" s="3"/>
      <c r="T2345" s="3"/>
      <c r="U2345" s="3"/>
      <c r="V2345" s="3"/>
      <c r="W2345"/>
      <c r="X2345"/>
      <c r="Y2345" s="451"/>
      <c r="Z2345" s="393"/>
      <c r="AA2345" s="3"/>
      <c r="AB2345" s="3"/>
      <c r="AC2345" s="3"/>
      <c r="AD2345" s="3"/>
      <c r="AE2345" s="3"/>
      <c r="AF2345"/>
      <c r="AG2345"/>
      <c r="AH2345"/>
      <c r="AI2345"/>
      <c r="AJ2345"/>
      <c r="AK2345"/>
      <c r="AL2345"/>
      <c r="AM2345"/>
      <c r="AN2345"/>
      <c r="AO2345"/>
      <c r="AP2345"/>
      <c r="BC2345" s="451"/>
    </row>
    <row r="2346" spans="1:55" hidden="1" x14ac:dyDescent="0.2">
      <c r="A2346" s="3"/>
      <c r="B2346" s="3"/>
      <c r="C2346" s="393"/>
      <c r="D2346" s="393"/>
      <c r="E2346" s="393"/>
      <c r="F2346" s="393"/>
      <c r="G2346" s="393"/>
      <c r="H2346" s="393"/>
      <c r="I2346" s="393"/>
      <c r="J2346" s="3"/>
      <c r="K2346" s="3"/>
      <c r="L2346" s="3"/>
      <c r="M2346" s="3"/>
      <c r="N2346" s="3"/>
      <c r="O2346" s="393"/>
      <c r="P2346" s="393"/>
      <c r="Q2346" s="3"/>
      <c r="R2346" s="3"/>
      <c r="S2346" s="3"/>
      <c r="T2346" s="3"/>
      <c r="U2346" s="3"/>
      <c r="V2346" s="3"/>
      <c r="W2346"/>
      <c r="X2346"/>
      <c r="Y2346" s="451"/>
      <c r="Z2346" s="393"/>
      <c r="AA2346" s="3"/>
      <c r="AB2346" s="3"/>
      <c r="AC2346" s="3"/>
      <c r="AD2346" s="3"/>
      <c r="AE2346" s="3"/>
      <c r="AF2346"/>
      <c r="AG2346"/>
      <c r="AH2346"/>
      <c r="AI2346"/>
      <c r="AJ2346"/>
      <c r="AK2346"/>
      <c r="AL2346"/>
      <c r="AM2346"/>
      <c r="AN2346"/>
      <c r="AO2346"/>
      <c r="AP2346"/>
      <c r="BC2346" s="451"/>
    </row>
    <row r="2347" spans="1:55" hidden="1" x14ac:dyDescent="0.2">
      <c r="A2347" s="3"/>
      <c r="B2347" s="3"/>
      <c r="C2347" s="393"/>
      <c r="D2347" s="393"/>
      <c r="E2347" s="393"/>
      <c r="F2347" s="393"/>
      <c r="G2347" s="393"/>
      <c r="H2347" s="393"/>
      <c r="I2347" s="393"/>
      <c r="J2347" s="3"/>
      <c r="K2347" s="3"/>
      <c r="L2347" s="3"/>
      <c r="M2347" s="3"/>
      <c r="N2347" s="3"/>
      <c r="O2347" s="393"/>
      <c r="P2347" s="393"/>
      <c r="Q2347" s="3"/>
      <c r="R2347" s="3"/>
      <c r="S2347" s="3"/>
      <c r="T2347" s="3"/>
      <c r="U2347" s="3"/>
      <c r="V2347" s="3"/>
      <c r="W2347"/>
      <c r="X2347"/>
      <c r="Y2347" s="451"/>
      <c r="Z2347" s="393"/>
      <c r="AA2347" s="3"/>
      <c r="AB2347" s="3"/>
      <c r="AC2347" s="3"/>
      <c r="AD2347" s="3"/>
      <c r="AE2347" s="3"/>
      <c r="AF2347"/>
      <c r="AG2347"/>
      <c r="AH2347"/>
      <c r="AI2347"/>
      <c r="AJ2347"/>
      <c r="AK2347"/>
      <c r="AL2347"/>
      <c r="AM2347"/>
      <c r="AN2347"/>
      <c r="AO2347"/>
      <c r="AP2347"/>
      <c r="BC2347" s="451"/>
    </row>
    <row r="2348" spans="1:55" hidden="1" x14ac:dyDescent="0.2">
      <c r="A2348" s="3"/>
      <c r="B2348" s="3"/>
      <c r="C2348" s="393"/>
      <c r="D2348" s="393"/>
      <c r="E2348" s="393"/>
      <c r="F2348" s="393"/>
      <c r="G2348" s="393"/>
      <c r="H2348" s="393"/>
      <c r="I2348" s="393"/>
      <c r="J2348" s="3"/>
      <c r="K2348" s="3"/>
      <c r="L2348" s="3"/>
      <c r="M2348" s="3"/>
      <c r="N2348" s="3"/>
      <c r="O2348" s="393"/>
      <c r="P2348" s="393"/>
      <c r="Q2348" s="3"/>
      <c r="R2348" s="3"/>
      <c r="S2348" s="3"/>
      <c r="T2348" s="3"/>
      <c r="U2348" s="3"/>
      <c r="V2348" s="3"/>
      <c r="W2348"/>
      <c r="X2348"/>
      <c r="Y2348" s="451"/>
      <c r="Z2348" s="393"/>
      <c r="AA2348" s="3"/>
      <c r="AB2348" s="3"/>
      <c r="AC2348" s="3"/>
      <c r="AD2348" s="3"/>
      <c r="AE2348" s="3"/>
      <c r="AF2348"/>
      <c r="AG2348"/>
      <c r="AH2348"/>
      <c r="AI2348"/>
      <c r="AJ2348"/>
      <c r="AK2348"/>
      <c r="AL2348"/>
      <c r="AM2348"/>
      <c r="AN2348"/>
      <c r="AO2348"/>
      <c r="AP2348"/>
      <c r="BC2348" s="451"/>
    </row>
    <row r="2349" spans="1:55" hidden="1" x14ac:dyDescent="0.2">
      <c r="A2349" s="3"/>
      <c r="B2349" s="3"/>
      <c r="C2349" s="393"/>
      <c r="D2349" s="393"/>
      <c r="E2349" s="393"/>
      <c r="F2349" s="393"/>
      <c r="G2349" s="393"/>
      <c r="H2349" s="393"/>
      <c r="I2349" s="393"/>
      <c r="J2349" s="3"/>
      <c r="K2349" s="3"/>
      <c r="L2349" s="3"/>
      <c r="M2349" s="3"/>
      <c r="N2349" s="3"/>
      <c r="O2349" s="393"/>
      <c r="P2349" s="393"/>
      <c r="Q2349" s="3"/>
      <c r="R2349" s="3"/>
      <c r="S2349" s="3"/>
      <c r="T2349" s="3"/>
      <c r="U2349" s="3"/>
      <c r="V2349" s="3"/>
      <c r="W2349"/>
      <c r="X2349"/>
      <c r="Y2349" s="451"/>
      <c r="Z2349" s="393"/>
      <c r="AA2349" s="3"/>
      <c r="AB2349" s="3"/>
      <c r="AC2349" s="3"/>
      <c r="AD2349" s="3"/>
      <c r="AE2349" s="3"/>
      <c r="AF2349"/>
      <c r="AG2349"/>
      <c r="AH2349"/>
      <c r="AI2349"/>
      <c r="AJ2349"/>
      <c r="AK2349"/>
      <c r="AL2349"/>
      <c r="AM2349"/>
      <c r="AN2349"/>
      <c r="AO2349"/>
      <c r="AP2349"/>
      <c r="BC2349" s="451"/>
    </row>
    <row r="2350" spans="1:55" hidden="1" x14ac:dyDescent="0.2">
      <c r="A2350" s="3"/>
      <c r="B2350" s="3"/>
      <c r="C2350" s="393"/>
      <c r="D2350" s="393"/>
      <c r="E2350" s="393"/>
      <c r="F2350" s="393"/>
      <c r="G2350" s="393"/>
      <c r="H2350" s="393"/>
      <c r="I2350" s="393"/>
      <c r="J2350" s="3"/>
      <c r="K2350" s="3"/>
      <c r="L2350" s="3"/>
      <c r="M2350" s="3"/>
      <c r="N2350" s="3"/>
      <c r="O2350" s="393"/>
      <c r="P2350" s="393"/>
      <c r="Q2350" s="3"/>
      <c r="R2350" s="3"/>
      <c r="S2350" s="3"/>
      <c r="T2350" s="3"/>
      <c r="U2350" s="3"/>
      <c r="V2350" s="3"/>
      <c r="W2350"/>
      <c r="X2350"/>
      <c r="Y2350" s="451"/>
      <c r="Z2350" s="393"/>
      <c r="AA2350" s="3"/>
      <c r="AB2350" s="3"/>
      <c r="AC2350" s="3"/>
      <c r="AD2350" s="3"/>
      <c r="AE2350" s="3"/>
      <c r="AF2350"/>
      <c r="AG2350"/>
      <c r="AH2350"/>
      <c r="AI2350"/>
      <c r="AJ2350"/>
      <c r="AK2350"/>
      <c r="AL2350"/>
      <c r="AM2350"/>
      <c r="AN2350"/>
      <c r="AO2350"/>
      <c r="AP2350"/>
      <c r="BC2350" s="451"/>
    </row>
    <row r="2351" spans="1:55" hidden="1" x14ac:dyDescent="0.2">
      <c r="A2351" s="3"/>
      <c r="B2351" s="3"/>
      <c r="C2351" s="393"/>
      <c r="D2351" s="393"/>
      <c r="E2351" s="393"/>
      <c r="F2351" s="393"/>
      <c r="G2351" s="393"/>
      <c r="H2351" s="393"/>
      <c r="I2351" s="393"/>
      <c r="J2351" s="3"/>
      <c r="K2351" s="3"/>
      <c r="L2351" s="3"/>
      <c r="M2351" s="3"/>
      <c r="N2351" s="3"/>
      <c r="O2351" s="393"/>
      <c r="P2351" s="393"/>
      <c r="Q2351" s="3"/>
      <c r="R2351" s="3"/>
      <c r="S2351" s="3"/>
      <c r="T2351" s="3"/>
      <c r="U2351" s="3"/>
      <c r="V2351" s="3"/>
      <c r="W2351"/>
      <c r="X2351"/>
      <c r="Y2351" s="451"/>
      <c r="Z2351" s="393"/>
      <c r="AA2351" s="3"/>
      <c r="AB2351" s="3"/>
      <c r="AC2351" s="3"/>
      <c r="AD2351" s="3"/>
      <c r="AE2351" s="3"/>
      <c r="AF2351"/>
      <c r="AG2351"/>
      <c r="AH2351"/>
      <c r="AI2351"/>
      <c r="AJ2351"/>
      <c r="AK2351"/>
      <c r="AL2351"/>
      <c r="AM2351"/>
      <c r="AN2351"/>
      <c r="AO2351"/>
      <c r="AP2351"/>
      <c r="BC2351" s="451"/>
    </row>
    <row r="2352" spans="1:55" hidden="1" x14ac:dyDescent="0.2">
      <c r="A2352" s="3"/>
      <c r="B2352" s="3"/>
      <c r="C2352" s="393"/>
      <c r="D2352" s="393"/>
      <c r="E2352" s="393"/>
      <c r="F2352" s="393"/>
      <c r="G2352" s="393"/>
      <c r="H2352" s="393"/>
      <c r="I2352" s="393"/>
      <c r="J2352" s="3"/>
      <c r="K2352" s="3"/>
      <c r="L2352" s="3"/>
      <c r="M2352" s="3"/>
      <c r="N2352" s="3"/>
      <c r="O2352" s="393"/>
      <c r="P2352" s="393"/>
      <c r="Q2352" s="3"/>
      <c r="R2352" s="3"/>
      <c r="S2352" s="3"/>
      <c r="T2352" s="3"/>
      <c r="U2352" s="3"/>
      <c r="V2352" s="3"/>
      <c r="W2352"/>
      <c r="X2352"/>
      <c r="Y2352" s="451"/>
      <c r="Z2352" s="393"/>
      <c r="AA2352" s="3"/>
      <c r="AB2352" s="3"/>
      <c r="AC2352" s="3"/>
      <c r="AD2352" s="3"/>
      <c r="AE2352" s="3"/>
      <c r="AF2352"/>
      <c r="AG2352"/>
      <c r="AH2352"/>
      <c r="AI2352"/>
      <c r="AJ2352"/>
      <c r="AK2352"/>
      <c r="AL2352"/>
      <c r="AM2352"/>
      <c r="AN2352"/>
      <c r="AO2352"/>
      <c r="AP2352"/>
      <c r="BC2352" s="451"/>
    </row>
    <row r="2353" spans="1:55" hidden="1" x14ac:dyDescent="0.2">
      <c r="A2353" s="3"/>
      <c r="B2353" s="3"/>
      <c r="C2353" s="393"/>
      <c r="D2353" s="393"/>
      <c r="E2353" s="393"/>
      <c r="F2353" s="393"/>
      <c r="G2353" s="393"/>
      <c r="H2353" s="393"/>
      <c r="I2353" s="393"/>
      <c r="J2353" s="3"/>
      <c r="K2353" s="3"/>
      <c r="L2353" s="3"/>
      <c r="M2353" s="3"/>
      <c r="N2353" s="3"/>
      <c r="O2353" s="393"/>
      <c r="P2353" s="393"/>
      <c r="Q2353" s="3"/>
      <c r="R2353" s="3"/>
      <c r="S2353" s="3"/>
      <c r="T2353" s="3"/>
      <c r="U2353" s="3"/>
      <c r="V2353" s="3"/>
      <c r="W2353"/>
      <c r="X2353"/>
      <c r="Y2353" s="451"/>
      <c r="Z2353" s="393"/>
      <c r="AA2353" s="3"/>
      <c r="AB2353" s="3"/>
      <c r="AC2353" s="3"/>
      <c r="AD2353" s="3"/>
      <c r="AE2353" s="3"/>
      <c r="AF2353"/>
      <c r="AG2353"/>
      <c r="AH2353"/>
      <c r="AI2353"/>
      <c r="AJ2353"/>
      <c r="AK2353"/>
      <c r="AL2353"/>
      <c r="AM2353"/>
      <c r="AN2353"/>
      <c r="AO2353"/>
      <c r="AP2353"/>
      <c r="BC2353" s="451"/>
    </row>
    <row r="2354" spans="1:55" hidden="1" x14ac:dyDescent="0.2">
      <c r="A2354" s="3"/>
      <c r="B2354" s="3"/>
      <c r="C2354" s="393"/>
      <c r="D2354" s="393"/>
      <c r="E2354" s="393"/>
      <c r="F2354" s="393"/>
      <c r="G2354" s="393"/>
      <c r="H2354" s="393"/>
      <c r="I2354" s="393"/>
      <c r="J2354" s="3"/>
      <c r="K2354" s="3"/>
      <c r="L2354" s="3"/>
      <c r="M2354" s="3"/>
      <c r="N2354" s="3"/>
      <c r="O2354" s="393"/>
      <c r="P2354" s="393"/>
      <c r="Q2354" s="3"/>
      <c r="R2354" s="3"/>
      <c r="S2354" s="3"/>
      <c r="T2354" s="3"/>
      <c r="U2354" s="3"/>
      <c r="V2354" s="3"/>
      <c r="W2354"/>
      <c r="X2354"/>
      <c r="Y2354" s="451"/>
      <c r="Z2354" s="393"/>
      <c r="AA2354" s="3"/>
      <c r="AB2354" s="3"/>
      <c r="AC2354" s="3"/>
      <c r="AD2354" s="3"/>
      <c r="AE2354" s="3"/>
      <c r="AF2354"/>
      <c r="AG2354"/>
      <c r="AH2354"/>
      <c r="AI2354"/>
      <c r="AJ2354"/>
      <c r="AK2354"/>
      <c r="AL2354"/>
      <c r="AM2354"/>
      <c r="AN2354"/>
      <c r="AO2354"/>
      <c r="AP2354"/>
      <c r="BC2354" s="451"/>
    </row>
    <row r="2355" spans="1:55" hidden="1" x14ac:dyDescent="0.2">
      <c r="A2355" s="3"/>
      <c r="B2355" s="3"/>
      <c r="C2355" s="393"/>
      <c r="D2355" s="393"/>
      <c r="E2355" s="393"/>
      <c r="F2355" s="393"/>
      <c r="G2355" s="393"/>
      <c r="H2355" s="393"/>
      <c r="I2355" s="393"/>
      <c r="J2355" s="3"/>
      <c r="K2355" s="3"/>
      <c r="L2355" s="3"/>
      <c r="M2355" s="3"/>
      <c r="N2355" s="3"/>
      <c r="O2355" s="393"/>
      <c r="P2355" s="393"/>
      <c r="Q2355" s="3"/>
      <c r="R2355" s="3"/>
      <c r="S2355" s="3"/>
      <c r="T2355" s="3"/>
      <c r="U2355" s="3"/>
      <c r="V2355" s="3"/>
      <c r="W2355"/>
      <c r="X2355"/>
      <c r="Y2355" s="451"/>
      <c r="Z2355" s="393"/>
      <c r="AA2355" s="3"/>
      <c r="AB2355" s="3"/>
      <c r="AC2355" s="3"/>
      <c r="AD2355" s="3"/>
      <c r="AE2355" s="3"/>
      <c r="AF2355"/>
      <c r="AG2355"/>
      <c r="AH2355"/>
      <c r="AI2355"/>
      <c r="AJ2355"/>
      <c r="AK2355"/>
      <c r="AL2355"/>
      <c r="AM2355"/>
      <c r="AN2355"/>
      <c r="AO2355"/>
      <c r="AP2355"/>
      <c r="BC2355" s="451"/>
    </row>
    <row r="2356" spans="1:55" hidden="1" x14ac:dyDescent="0.2">
      <c r="A2356" s="3"/>
      <c r="B2356" s="3"/>
      <c r="C2356" s="393"/>
      <c r="D2356" s="393"/>
      <c r="E2356" s="393"/>
      <c r="F2356" s="393"/>
      <c r="G2356" s="393"/>
      <c r="H2356" s="393"/>
      <c r="I2356" s="393"/>
      <c r="J2356" s="3"/>
      <c r="K2356" s="3"/>
      <c r="L2356" s="3"/>
      <c r="M2356" s="3"/>
      <c r="N2356" s="3"/>
      <c r="O2356" s="393"/>
      <c r="P2356" s="393"/>
      <c r="Q2356" s="3"/>
      <c r="R2356" s="3"/>
      <c r="S2356" s="3"/>
      <c r="T2356" s="3"/>
      <c r="U2356" s="3"/>
      <c r="V2356" s="3"/>
      <c r="W2356"/>
      <c r="X2356"/>
      <c r="Y2356" s="451"/>
      <c r="Z2356" s="393"/>
      <c r="AA2356" s="3"/>
      <c r="AB2356" s="3"/>
      <c r="AC2356" s="3"/>
      <c r="AD2356" s="3"/>
      <c r="AE2356" s="3"/>
      <c r="AF2356"/>
      <c r="AG2356"/>
      <c r="AH2356"/>
      <c r="AI2356"/>
      <c r="AJ2356"/>
      <c r="AK2356"/>
      <c r="AL2356"/>
      <c r="AM2356"/>
      <c r="AN2356"/>
      <c r="AO2356"/>
      <c r="AP2356"/>
      <c r="BC2356" s="451"/>
    </row>
    <row r="2357" spans="1:55" hidden="1" x14ac:dyDescent="0.2">
      <c r="A2357" s="3"/>
      <c r="B2357" s="3"/>
      <c r="C2357" s="393"/>
      <c r="D2357" s="393"/>
      <c r="E2357" s="393"/>
      <c r="F2357" s="393"/>
      <c r="G2357" s="393"/>
      <c r="H2357" s="393"/>
      <c r="I2357" s="393"/>
      <c r="J2357" s="3"/>
      <c r="K2357" s="3"/>
      <c r="L2357" s="3"/>
      <c r="M2357" s="3"/>
      <c r="N2357" s="3"/>
      <c r="O2357" s="393"/>
      <c r="P2357" s="393"/>
      <c r="Q2357" s="3"/>
      <c r="R2357" s="3"/>
      <c r="S2357" s="3"/>
      <c r="T2357" s="3"/>
      <c r="U2357" s="3"/>
      <c r="V2357" s="3"/>
      <c r="W2357"/>
      <c r="X2357"/>
      <c r="Y2357" s="451"/>
      <c r="Z2357" s="393"/>
      <c r="AA2357" s="3"/>
      <c r="AB2357" s="3"/>
      <c r="AC2357" s="3"/>
      <c r="AD2357" s="3"/>
      <c r="AE2357" s="3"/>
      <c r="AF2357"/>
      <c r="AG2357"/>
      <c r="AH2357"/>
      <c r="AI2357"/>
      <c r="AJ2357"/>
      <c r="AK2357"/>
      <c r="AL2357"/>
      <c r="AM2357"/>
      <c r="AN2357"/>
      <c r="AO2357"/>
      <c r="AP2357"/>
      <c r="BC2357" s="451"/>
    </row>
    <row r="2358" spans="1:55" hidden="1" x14ac:dyDescent="0.2">
      <c r="A2358" s="3"/>
      <c r="B2358" s="3"/>
      <c r="C2358" s="393"/>
      <c r="D2358" s="393"/>
      <c r="E2358" s="393"/>
      <c r="F2358" s="393"/>
      <c r="G2358" s="393"/>
      <c r="H2358" s="393"/>
      <c r="I2358" s="393"/>
      <c r="J2358" s="3"/>
      <c r="K2358" s="3"/>
      <c r="L2358" s="3"/>
      <c r="M2358" s="3"/>
      <c r="N2358" s="3"/>
      <c r="O2358" s="393"/>
      <c r="P2358" s="393"/>
      <c r="Q2358" s="3"/>
      <c r="R2358" s="3"/>
      <c r="S2358" s="3"/>
      <c r="T2358" s="3"/>
      <c r="U2358" s="3"/>
      <c r="V2358" s="3"/>
      <c r="W2358"/>
      <c r="X2358"/>
      <c r="Y2358" s="451"/>
      <c r="Z2358" s="393"/>
      <c r="AA2358" s="3"/>
      <c r="AB2358" s="3"/>
      <c r="AC2358" s="3"/>
      <c r="AD2358" s="3"/>
      <c r="AE2358" s="3"/>
      <c r="AF2358"/>
      <c r="AG2358"/>
      <c r="AH2358"/>
      <c r="AI2358"/>
      <c r="AJ2358"/>
      <c r="AK2358"/>
      <c r="AL2358"/>
      <c r="AM2358"/>
      <c r="AN2358"/>
      <c r="AO2358"/>
      <c r="AP2358"/>
      <c r="BC2358" s="451"/>
    </row>
    <row r="2359" spans="1:55" hidden="1" x14ac:dyDescent="0.2">
      <c r="A2359" s="3"/>
      <c r="B2359" s="3"/>
      <c r="C2359" s="393"/>
      <c r="D2359" s="393"/>
      <c r="E2359" s="393"/>
      <c r="F2359" s="393"/>
      <c r="G2359" s="393"/>
      <c r="H2359" s="393"/>
      <c r="I2359" s="393"/>
      <c r="J2359" s="3"/>
      <c r="K2359" s="3"/>
      <c r="L2359" s="3"/>
      <c r="M2359" s="3"/>
      <c r="N2359" s="3"/>
      <c r="O2359" s="393"/>
      <c r="P2359" s="393"/>
      <c r="Q2359" s="3"/>
      <c r="R2359" s="3"/>
      <c r="S2359" s="3"/>
      <c r="T2359" s="3"/>
      <c r="U2359" s="3"/>
      <c r="V2359" s="3"/>
      <c r="W2359"/>
      <c r="X2359"/>
      <c r="Y2359" s="451"/>
      <c r="Z2359" s="393"/>
      <c r="AA2359" s="3"/>
      <c r="AB2359" s="3"/>
      <c r="AC2359" s="3"/>
      <c r="AD2359" s="3"/>
      <c r="AE2359" s="3"/>
      <c r="AF2359"/>
      <c r="AG2359"/>
      <c r="AH2359"/>
      <c r="AI2359"/>
      <c r="AJ2359"/>
      <c r="AK2359"/>
      <c r="AL2359"/>
      <c r="AM2359"/>
      <c r="AN2359"/>
      <c r="AO2359"/>
      <c r="AP2359"/>
      <c r="BC2359" s="451"/>
    </row>
    <row r="2360" spans="1:55" hidden="1" x14ac:dyDescent="0.2">
      <c r="A2360" s="3"/>
      <c r="B2360" s="3"/>
      <c r="C2360" s="393"/>
      <c r="D2360" s="393"/>
      <c r="E2360" s="393"/>
      <c r="F2360" s="393"/>
      <c r="G2360" s="393"/>
      <c r="H2360" s="393"/>
      <c r="I2360" s="393"/>
      <c r="J2360" s="3"/>
      <c r="K2360" s="3"/>
      <c r="L2360" s="3"/>
      <c r="M2360" s="3"/>
      <c r="N2360" s="3"/>
      <c r="O2360" s="393"/>
      <c r="P2360" s="393"/>
      <c r="Q2360" s="3"/>
      <c r="R2360" s="3"/>
      <c r="S2360" s="3"/>
      <c r="T2360" s="3"/>
      <c r="U2360" s="3"/>
      <c r="V2360" s="3"/>
      <c r="W2360"/>
      <c r="X2360"/>
      <c r="Y2360" s="451"/>
      <c r="Z2360" s="393"/>
      <c r="AA2360" s="3"/>
      <c r="AB2360" s="3"/>
      <c r="AC2360" s="3"/>
      <c r="AD2360" s="3"/>
      <c r="AE2360" s="3"/>
      <c r="AF2360"/>
      <c r="AG2360"/>
      <c r="AH2360"/>
      <c r="AI2360"/>
      <c r="AJ2360"/>
      <c r="AK2360"/>
      <c r="AL2360"/>
      <c r="AM2360"/>
      <c r="AN2360"/>
      <c r="AO2360"/>
      <c r="AP2360"/>
      <c r="BC2360" s="451"/>
    </row>
    <row r="2361" spans="1:55" hidden="1" x14ac:dyDescent="0.2">
      <c r="A2361" s="3"/>
      <c r="B2361" s="3"/>
      <c r="C2361" s="393"/>
      <c r="D2361" s="393"/>
      <c r="E2361" s="393"/>
      <c r="F2361" s="393"/>
      <c r="G2361" s="393"/>
      <c r="H2361" s="393"/>
      <c r="I2361" s="393"/>
      <c r="J2361" s="3"/>
      <c r="K2361" s="3"/>
      <c r="L2361" s="3"/>
      <c r="M2361" s="3"/>
      <c r="N2361" s="3"/>
      <c r="O2361" s="393"/>
      <c r="P2361" s="393"/>
      <c r="Q2361" s="3"/>
      <c r="R2361" s="3"/>
      <c r="S2361" s="3"/>
      <c r="T2361" s="3"/>
      <c r="U2361" s="3"/>
      <c r="V2361" s="3"/>
      <c r="W2361"/>
      <c r="X2361"/>
      <c r="Y2361" s="451"/>
      <c r="Z2361" s="393"/>
      <c r="AA2361" s="3"/>
      <c r="AB2361" s="3"/>
      <c r="AC2361" s="3"/>
      <c r="AD2361" s="3"/>
      <c r="AE2361" s="3"/>
      <c r="AF2361"/>
      <c r="AG2361"/>
      <c r="AH2361"/>
      <c r="AI2361"/>
      <c r="AJ2361"/>
      <c r="AK2361"/>
      <c r="AL2361"/>
      <c r="AM2361"/>
      <c r="AN2361"/>
      <c r="AO2361"/>
      <c r="AP2361"/>
      <c r="BC2361" s="451"/>
    </row>
    <row r="2362" spans="1:55" hidden="1" x14ac:dyDescent="0.2">
      <c r="A2362" s="3"/>
      <c r="B2362" s="3"/>
      <c r="C2362" s="393"/>
      <c r="D2362" s="393"/>
      <c r="E2362" s="393"/>
      <c r="F2362" s="393"/>
      <c r="G2362" s="393"/>
      <c r="H2362" s="393"/>
      <c r="I2362" s="393"/>
      <c r="J2362" s="3"/>
      <c r="K2362" s="3"/>
      <c r="L2362" s="3"/>
      <c r="M2362" s="3"/>
      <c r="N2362" s="3"/>
      <c r="O2362" s="393"/>
      <c r="P2362" s="393"/>
      <c r="Q2362" s="3"/>
      <c r="R2362" s="3"/>
      <c r="S2362" s="3"/>
      <c r="T2362" s="3"/>
      <c r="U2362" s="3"/>
      <c r="V2362" s="3"/>
      <c r="W2362"/>
      <c r="X2362"/>
      <c r="Y2362" s="451"/>
      <c r="Z2362" s="393"/>
      <c r="AA2362" s="3"/>
      <c r="AB2362" s="3"/>
      <c r="AC2362" s="3"/>
      <c r="AD2362" s="3"/>
      <c r="AE2362" s="3"/>
      <c r="AF2362"/>
      <c r="AG2362"/>
      <c r="AH2362"/>
      <c r="AI2362"/>
      <c r="AJ2362"/>
      <c r="AK2362"/>
      <c r="AL2362"/>
      <c r="AM2362"/>
      <c r="AN2362"/>
      <c r="AO2362"/>
      <c r="AP2362"/>
      <c r="BC2362" s="451"/>
    </row>
    <row r="2363" spans="1:55" hidden="1" x14ac:dyDescent="0.2">
      <c r="A2363" s="3"/>
      <c r="B2363" s="3"/>
      <c r="C2363" s="393"/>
      <c r="D2363" s="393"/>
      <c r="E2363" s="393"/>
      <c r="F2363" s="393"/>
      <c r="G2363" s="393"/>
      <c r="H2363" s="393"/>
      <c r="I2363" s="393"/>
      <c r="J2363" s="3"/>
      <c r="K2363" s="3"/>
      <c r="L2363" s="3"/>
      <c r="M2363" s="3"/>
      <c r="N2363" s="3"/>
      <c r="O2363" s="393"/>
      <c r="P2363" s="393"/>
      <c r="Q2363" s="3"/>
      <c r="R2363" s="3"/>
      <c r="S2363" s="3"/>
      <c r="T2363" s="3"/>
      <c r="U2363" s="3"/>
      <c r="V2363" s="3"/>
      <c r="W2363"/>
      <c r="X2363"/>
      <c r="Y2363" s="451"/>
      <c r="Z2363" s="393"/>
      <c r="AA2363" s="3"/>
      <c r="AB2363" s="3"/>
      <c r="AC2363" s="3"/>
      <c r="AD2363" s="3"/>
      <c r="AE2363" s="3"/>
      <c r="AF2363"/>
      <c r="AG2363"/>
      <c r="AH2363"/>
      <c r="AI2363"/>
      <c r="AJ2363"/>
      <c r="AK2363"/>
      <c r="AL2363"/>
      <c r="AM2363"/>
      <c r="AN2363"/>
      <c r="AO2363"/>
      <c r="AP2363"/>
      <c r="BC2363" s="451"/>
    </row>
    <row r="2364" spans="1:55" hidden="1" x14ac:dyDescent="0.2">
      <c r="A2364" s="3"/>
      <c r="B2364" s="3"/>
      <c r="C2364" s="393"/>
      <c r="D2364" s="393"/>
      <c r="E2364" s="393"/>
      <c r="F2364" s="393"/>
      <c r="G2364" s="393"/>
      <c r="H2364" s="393"/>
      <c r="I2364" s="393"/>
      <c r="J2364" s="3"/>
      <c r="K2364" s="3"/>
      <c r="L2364" s="3"/>
      <c r="M2364" s="3"/>
      <c r="N2364" s="3"/>
      <c r="O2364" s="393"/>
      <c r="P2364" s="393"/>
      <c r="Q2364" s="3"/>
      <c r="R2364" s="3"/>
      <c r="S2364" s="3"/>
      <c r="T2364" s="3"/>
      <c r="U2364" s="3"/>
      <c r="V2364" s="3"/>
      <c r="W2364"/>
      <c r="X2364"/>
      <c r="Y2364" s="451"/>
      <c r="Z2364" s="393"/>
      <c r="AA2364" s="3"/>
      <c r="AB2364" s="3"/>
      <c r="AC2364" s="3"/>
      <c r="AD2364" s="3"/>
      <c r="AE2364" s="3"/>
      <c r="AF2364"/>
      <c r="AG2364"/>
      <c r="AH2364"/>
      <c r="AI2364"/>
      <c r="AJ2364"/>
      <c r="AK2364"/>
      <c r="AL2364"/>
      <c r="AM2364"/>
      <c r="AN2364"/>
      <c r="AO2364"/>
      <c r="AP2364"/>
      <c r="BC2364" s="451"/>
    </row>
    <row r="2365" spans="1:55" hidden="1" x14ac:dyDescent="0.2">
      <c r="A2365" s="3"/>
      <c r="B2365" s="3"/>
      <c r="C2365" s="393"/>
      <c r="D2365" s="393"/>
      <c r="E2365" s="393"/>
      <c r="F2365" s="393"/>
      <c r="G2365" s="393"/>
      <c r="H2365" s="393"/>
      <c r="I2365" s="393"/>
      <c r="J2365" s="3"/>
      <c r="K2365" s="3"/>
      <c r="L2365" s="3"/>
      <c r="M2365" s="3"/>
      <c r="N2365" s="3"/>
      <c r="O2365" s="393"/>
      <c r="P2365" s="393"/>
      <c r="Q2365" s="3"/>
      <c r="R2365" s="3"/>
      <c r="S2365" s="3"/>
      <c r="T2365" s="3"/>
      <c r="U2365" s="3"/>
      <c r="V2365" s="3"/>
      <c r="W2365"/>
      <c r="X2365"/>
      <c r="Y2365" s="451"/>
      <c r="Z2365" s="393"/>
      <c r="AA2365" s="3"/>
      <c r="AB2365" s="3"/>
      <c r="AC2365" s="3"/>
      <c r="AD2365" s="3"/>
      <c r="AE2365" s="3"/>
      <c r="AF2365"/>
      <c r="AG2365"/>
      <c r="AH2365"/>
      <c r="AI2365"/>
      <c r="AJ2365"/>
      <c r="AK2365"/>
      <c r="AL2365"/>
      <c r="AM2365"/>
      <c r="AN2365"/>
      <c r="AO2365"/>
      <c r="AP2365"/>
      <c r="BC2365" s="451"/>
    </row>
    <row r="2366" spans="1:55" hidden="1" x14ac:dyDescent="0.2">
      <c r="A2366" s="3"/>
      <c r="B2366" s="3"/>
      <c r="C2366" s="393"/>
      <c r="D2366" s="393"/>
      <c r="E2366" s="393"/>
      <c r="F2366" s="393"/>
      <c r="G2366" s="393"/>
      <c r="H2366" s="393"/>
      <c r="I2366" s="393"/>
      <c r="J2366" s="3"/>
      <c r="K2366" s="3"/>
      <c r="L2366" s="3"/>
      <c r="M2366" s="3"/>
      <c r="N2366" s="3"/>
      <c r="O2366" s="393"/>
      <c r="P2366" s="393"/>
      <c r="Q2366" s="3"/>
      <c r="R2366" s="3"/>
      <c r="S2366" s="3"/>
      <c r="T2366" s="3"/>
      <c r="U2366" s="3"/>
      <c r="V2366" s="3"/>
      <c r="W2366"/>
      <c r="X2366"/>
      <c r="Y2366" s="451"/>
      <c r="Z2366" s="393"/>
      <c r="AA2366" s="3"/>
      <c r="AB2366" s="3"/>
      <c r="AC2366" s="3"/>
      <c r="AD2366" s="3"/>
      <c r="AE2366" s="3"/>
      <c r="AF2366"/>
      <c r="AG2366"/>
      <c r="AH2366"/>
      <c r="AI2366"/>
      <c r="AJ2366"/>
      <c r="AK2366"/>
      <c r="AL2366"/>
      <c r="AM2366"/>
      <c r="AN2366"/>
      <c r="AO2366"/>
      <c r="AP2366"/>
      <c r="BC2366" s="451"/>
    </row>
    <row r="2367" spans="1:55" hidden="1" x14ac:dyDescent="0.2">
      <c r="A2367" s="3"/>
      <c r="B2367" s="3"/>
      <c r="C2367" s="393"/>
      <c r="D2367" s="393"/>
      <c r="E2367" s="393"/>
      <c r="F2367" s="393"/>
      <c r="G2367" s="393"/>
      <c r="H2367" s="393"/>
      <c r="I2367" s="393"/>
      <c r="J2367" s="3"/>
      <c r="K2367" s="3"/>
      <c r="L2367" s="3"/>
      <c r="M2367" s="3"/>
      <c r="N2367" s="3"/>
      <c r="O2367" s="393"/>
      <c r="P2367" s="393"/>
      <c r="Q2367" s="3"/>
      <c r="R2367" s="3"/>
      <c r="S2367" s="3"/>
      <c r="T2367" s="3"/>
      <c r="U2367" s="3"/>
      <c r="V2367" s="3"/>
      <c r="W2367"/>
      <c r="X2367"/>
      <c r="Y2367" s="451"/>
      <c r="Z2367" s="393"/>
      <c r="AA2367" s="3"/>
      <c r="AB2367" s="3"/>
      <c r="AC2367" s="3"/>
      <c r="AD2367" s="3"/>
      <c r="AE2367" s="3"/>
      <c r="AF2367"/>
      <c r="AG2367"/>
      <c r="AH2367"/>
      <c r="AI2367"/>
      <c r="AJ2367"/>
      <c r="AK2367"/>
      <c r="AL2367"/>
      <c r="AM2367"/>
      <c r="AN2367"/>
      <c r="AO2367"/>
      <c r="AP2367"/>
      <c r="BC2367" s="451"/>
    </row>
    <row r="2368" spans="1:55" hidden="1" x14ac:dyDescent="0.2">
      <c r="A2368" s="3"/>
      <c r="B2368" s="3"/>
      <c r="C2368" s="393"/>
      <c r="D2368" s="393"/>
      <c r="E2368" s="393"/>
      <c r="F2368" s="393"/>
      <c r="G2368" s="393"/>
      <c r="H2368" s="393"/>
      <c r="I2368" s="393"/>
      <c r="J2368" s="3"/>
      <c r="K2368" s="3"/>
      <c r="L2368" s="3"/>
      <c r="M2368" s="3"/>
      <c r="N2368" s="3"/>
      <c r="O2368" s="393"/>
      <c r="P2368" s="393"/>
      <c r="Q2368" s="3"/>
      <c r="R2368" s="3"/>
      <c r="S2368" s="3"/>
      <c r="T2368" s="3"/>
      <c r="U2368" s="3"/>
      <c r="V2368" s="3"/>
      <c r="W2368"/>
      <c r="X2368"/>
      <c r="Y2368" s="451"/>
      <c r="Z2368" s="393"/>
      <c r="AA2368" s="3"/>
      <c r="AB2368" s="3"/>
      <c r="AC2368" s="3"/>
      <c r="AD2368" s="3"/>
      <c r="AE2368" s="3"/>
      <c r="AF2368"/>
      <c r="AG2368"/>
      <c r="AH2368"/>
      <c r="AI2368"/>
      <c r="AJ2368"/>
      <c r="AK2368"/>
      <c r="AL2368"/>
      <c r="AM2368"/>
      <c r="AN2368"/>
      <c r="AO2368"/>
      <c r="AP2368"/>
      <c r="BC2368" s="451"/>
    </row>
    <row r="2369" spans="1:55" hidden="1" x14ac:dyDescent="0.2">
      <c r="A2369" s="3"/>
      <c r="B2369" s="3"/>
      <c r="C2369" s="393"/>
      <c r="D2369" s="393"/>
      <c r="E2369" s="393"/>
      <c r="F2369" s="393"/>
      <c r="G2369" s="393"/>
      <c r="H2369" s="393"/>
      <c r="I2369" s="393"/>
      <c r="J2369" s="3"/>
      <c r="K2369" s="3"/>
      <c r="L2369" s="3"/>
      <c r="M2369" s="3"/>
      <c r="N2369" s="3"/>
      <c r="O2369" s="393"/>
      <c r="P2369" s="393"/>
      <c r="Q2369" s="3"/>
      <c r="R2369" s="3"/>
      <c r="S2369" s="3"/>
      <c r="T2369" s="3"/>
      <c r="U2369" s="3"/>
      <c r="V2369" s="3"/>
      <c r="W2369"/>
      <c r="X2369"/>
      <c r="Y2369" s="451"/>
      <c r="Z2369" s="393"/>
      <c r="AA2369" s="3"/>
      <c r="AB2369" s="3"/>
      <c r="AC2369" s="3"/>
      <c r="AD2369" s="3"/>
      <c r="AE2369" s="3"/>
      <c r="AF2369"/>
      <c r="AG2369"/>
      <c r="AH2369"/>
      <c r="AI2369"/>
      <c r="AJ2369"/>
      <c r="AK2369"/>
      <c r="AL2369"/>
      <c r="AM2369"/>
      <c r="AN2369"/>
      <c r="AO2369"/>
      <c r="AP2369"/>
      <c r="BC2369" s="451"/>
    </row>
    <row r="2370" spans="1:55" hidden="1" x14ac:dyDescent="0.2">
      <c r="A2370" s="3"/>
      <c r="B2370" s="3"/>
      <c r="C2370" s="393"/>
      <c r="D2370" s="393"/>
      <c r="E2370" s="393"/>
      <c r="F2370" s="393"/>
      <c r="G2370" s="393"/>
      <c r="H2370" s="393"/>
      <c r="I2370" s="393"/>
      <c r="J2370" s="3"/>
      <c r="K2370" s="3"/>
      <c r="L2370" s="3"/>
      <c r="M2370" s="3"/>
      <c r="N2370" s="3"/>
      <c r="O2370" s="393"/>
      <c r="P2370" s="393"/>
      <c r="Q2370" s="3"/>
      <c r="R2370" s="3"/>
      <c r="S2370" s="3"/>
      <c r="T2370" s="3"/>
      <c r="U2370" s="3"/>
      <c r="V2370" s="3"/>
      <c r="W2370"/>
      <c r="X2370"/>
      <c r="Y2370" s="451"/>
      <c r="Z2370" s="393"/>
      <c r="AA2370" s="3"/>
      <c r="AB2370" s="3"/>
      <c r="AC2370" s="3"/>
      <c r="AD2370" s="3"/>
      <c r="AE2370" s="3"/>
      <c r="AF2370"/>
      <c r="AG2370"/>
      <c r="AH2370"/>
      <c r="AI2370"/>
      <c r="AJ2370"/>
      <c r="AK2370"/>
      <c r="AL2370"/>
      <c r="AM2370"/>
      <c r="AN2370"/>
      <c r="AO2370"/>
      <c r="AP2370"/>
      <c r="BC2370" s="451"/>
    </row>
    <row r="2371" spans="1:55" hidden="1" x14ac:dyDescent="0.2">
      <c r="A2371" s="3"/>
      <c r="B2371" s="3"/>
      <c r="C2371" s="393"/>
      <c r="D2371" s="393"/>
      <c r="E2371" s="393"/>
      <c r="F2371" s="393"/>
      <c r="G2371" s="393"/>
      <c r="H2371" s="393"/>
      <c r="I2371" s="393"/>
      <c r="J2371" s="3"/>
      <c r="K2371" s="3"/>
      <c r="L2371" s="3"/>
      <c r="M2371" s="3"/>
      <c r="N2371" s="3"/>
      <c r="O2371" s="393"/>
      <c r="P2371" s="393"/>
      <c r="Q2371" s="3"/>
      <c r="R2371" s="3"/>
      <c r="S2371" s="3"/>
      <c r="T2371" s="3"/>
      <c r="U2371" s="3"/>
      <c r="V2371" s="3"/>
      <c r="W2371"/>
      <c r="X2371"/>
      <c r="Y2371" s="451"/>
      <c r="Z2371" s="393"/>
      <c r="AA2371" s="3"/>
      <c r="AB2371" s="3"/>
      <c r="AC2371" s="3"/>
      <c r="AD2371" s="3"/>
      <c r="AE2371" s="3"/>
      <c r="AF2371"/>
      <c r="AG2371"/>
      <c r="AH2371"/>
      <c r="AI2371"/>
      <c r="AJ2371"/>
      <c r="AK2371"/>
      <c r="AL2371"/>
      <c r="AM2371"/>
      <c r="AN2371"/>
      <c r="AO2371"/>
      <c r="AP2371"/>
      <c r="BC2371" s="451"/>
    </row>
    <row r="2372" spans="1:55" hidden="1" x14ac:dyDescent="0.2">
      <c r="A2372" s="3"/>
      <c r="B2372" s="3"/>
      <c r="C2372" s="393"/>
      <c r="D2372" s="393"/>
      <c r="E2372" s="393"/>
      <c r="F2372" s="393"/>
      <c r="G2372" s="393"/>
      <c r="H2372" s="393"/>
      <c r="I2372" s="393"/>
      <c r="J2372" s="3"/>
      <c r="K2372" s="3"/>
      <c r="L2372" s="3"/>
      <c r="M2372" s="3"/>
      <c r="N2372" s="3"/>
      <c r="O2372" s="393"/>
      <c r="P2372" s="393"/>
      <c r="Q2372" s="3"/>
      <c r="R2372" s="3"/>
      <c r="S2372" s="3"/>
      <c r="T2372" s="3"/>
      <c r="U2372" s="3"/>
      <c r="V2372" s="3"/>
      <c r="W2372"/>
      <c r="X2372"/>
      <c r="Y2372" s="451"/>
      <c r="Z2372" s="393"/>
      <c r="AA2372" s="3"/>
      <c r="AB2372" s="3"/>
      <c r="AC2372" s="3"/>
      <c r="AD2372" s="3"/>
      <c r="AE2372" s="3"/>
      <c r="AF2372"/>
      <c r="AG2372"/>
      <c r="AH2372"/>
      <c r="AI2372"/>
      <c r="AJ2372"/>
      <c r="AK2372"/>
      <c r="AL2372"/>
      <c r="AM2372"/>
      <c r="AN2372"/>
      <c r="AO2372"/>
      <c r="AP2372"/>
      <c r="BC2372" s="451"/>
    </row>
    <row r="2373" spans="1:55" hidden="1" x14ac:dyDescent="0.2">
      <c r="A2373" s="3"/>
      <c r="B2373" s="3"/>
      <c r="C2373" s="393"/>
      <c r="D2373" s="393"/>
      <c r="E2373" s="393"/>
      <c r="F2373" s="393"/>
      <c r="G2373" s="393"/>
      <c r="H2373" s="393"/>
      <c r="I2373" s="393"/>
      <c r="J2373" s="3"/>
      <c r="K2373" s="3"/>
      <c r="L2373" s="3"/>
      <c r="M2373" s="3"/>
      <c r="N2373" s="3"/>
      <c r="O2373" s="393"/>
      <c r="P2373" s="393"/>
      <c r="Q2373" s="3"/>
      <c r="R2373" s="3"/>
      <c r="S2373" s="3"/>
      <c r="T2373" s="3"/>
      <c r="U2373" s="3"/>
      <c r="V2373" s="3"/>
      <c r="W2373"/>
      <c r="X2373"/>
      <c r="Y2373" s="451"/>
      <c r="Z2373" s="393"/>
      <c r="AA2373" s="3"/>
      <c r="AB2373" s="3"/>
      <c r="AC2373" s="3"/>
      <c r="AD2373" s="3"/>
      <c r="AE2373" s="3"/>
      <c r="AF2373"/>
      <c r="AG2373"/>
      <c r="AH2373"/>
      <c r="AI2373"/>
      <c r="AJ2373"/>
      <c r="AK2373"/>
      <c r="AL2373"/>
      <c r="AM2373"/>
      <c r="AN2373"/>
      <c r="AO2373"/>
      <c r="AP2373"/>
      <c r="BC2373" s="451"/>
    </row>
    <row r="2374" spans="1:55" hidden="1" x14ac:dyDescent="0.2">
      <c r="A2374" s="3"/>
      <c r="B2374" s="3"/>
      <c r="C2374" s="393"/>
      <c r="D2374" s="393"/>
      <c r="E2374" s="393"/>
      <c r="F2374" s="393"/>
      <c r="G2374" s="393"/>
      <c r="H2374" s="393"/>
      <c r="I2374" s="393"/>
      <c r="J2374" s="3"/>
      <c r="K2374" s="3"/>
      <c r="L2374" s="3"/>
      <c r="M2374" s="3"/>
      <c r="N2374" s="3"/>
      <c r="O2374" s="393"/>
      <c r="P2374" s="393"/>
      <c r="Q2374" s="3"/>
      <c r="R2374" s="3"/>
      <c r="S2374" s="3"/>
      <c r="T2374" s="3"/>
      <c r="U2374" s="3"/>
      <c r="V2374" s="3"/>
      <c r="W2374"/>
      <c r="X2374"/>
      <c r="Y2374" s="451"/>
      <c r="Z2374" s="393"/>
      <c r="AA2374" s="3"/>
      <c r="AB2374" s="3"/>
      <c r="AC2374" s="3"/>
      <c r="AD2374" s="3"/>
      <c r="AE2374" s="3"/>
      <c r="AF2374"/>
      <c r="AG2374"/>
      <c r="AH2374"/>
      <c r="AI2374"/>
      <c r="AJ2374"/>
      <c r="AK2374"/>
      <c r="AL2374"/>
      <c r="AM2374"/>
      <c r="AN2374"/>
      <c r="AO2374"/>
      <c r="AP2374"/>
      <c r="BC2374" s="451"/>
    </row>
    <row r="2375" spans="1:55" hidden="1" x14ac:dyDescent="0.2">
      <c r="A2375" s="3"/>
      <c r="B2375" s="3"/>
      <c r="C2375" s="393"/>
      <c r="D2375" s="393"/>
      <c r="E2375" s="393"/>
      <c r="F2375" s="393"/>
      <c r="G2375" s="393"/>
      <c r="H2375" s="393"/>
      <c r="I2375" s="393"/>
      <c r="J2375" s="3"/>
      <c r="K2375" s="3"/>
      <c r="L2375" s="3"/>
      <c r="M2375" s="3"/>
      <c r="N2375" s="3"/>
      <c r="O2375" s="393"/>
      <c r="P2375" s="393"/>
      <c r="Q2375" s="3"/>
      <c r="R2375" s="3"/>
      <c r="S2375" s="3"/>
      <c r="T2375" s="3"/>
      <c r="U2375" s="3"/>
      <c r="V2375" s="3"/>
      <c r="W2375"/>
      <c r="X2375"/>
      <c r="Y2375" s="451"/>
      <c r="Z2375" s="393"/>
      <c r="AA2375" s="3"/>
      <c r="AB2375" s="3"/>
      <c r="AC2375" s="3"/>
      <c r="AD2375" s="3"/>
      <c r="AE2375" s="3"/>
      <c r="AF2375"/>
      <c r="AG2375"/>
      <c r="AH2375"/>
      <c r="AI2375"/>
      <c r="AJ2375"/>
      <c r="AK2375"/>
      <c r="AL2375"/>
      <c r="AM2375"/>
      <c r="AN2375"/>
      <c r="AO2375"/>
      <c r="AP2375"/>
      <c r="BC2375" s="451"/>
    </row>
    <row r="2376" spans="1:55" hidden="1" x14ac:dyDescent="0.2">
      <c r="A2376" s="3"/>
      <c r="B2376" s="3"/>
      <c r="C2376" s="393"/>
      <c r="D2376" s="393"/>
      <c r="E2376" s="393"/>
      <c r="F2376" s="393"/>
      <c r="G2376" s="393"/>
      <c r="H2376" s="393"/>
      <c r="I2376" s="393"/>
      <c r="J2376" s="3"/>
      <c r="K2376" s="3"/>
      <c r="L2376" s="3"/>
      <c r="M2376" s="3"/>
      <c r="N2376" s="3"/>
      <c r="O2376" s="393"/>
      <c r="P2376" s="393"/>
      <c r="Q2376" s="3"/>
      <c r="R2376" s="3"/>
      <c r="S2376" s="3"/>
      <c r="T2376" s="3"/>
      <c r="U2376" s="3"/>
      <c r="V2376" s="3"/>
      <c r="W2376"/>
      <c r="X2376"/>
      <c r="Y2376" s="451"/>
      <c r="Z2376" s="393"/>
      <c r="AA2376" s="3"/>
      <c r="AB2376" s="3"/>
      <c r="AC2376" s="3"/>
      <c r="AD2376" s="3"/>
      <c r="AE2376" s="3"/>
      <c r="AF2376"/>
      <c r="AG2376"/>
      <c r="AH2376"/>
      <c r="AI2376"/>
      <c r="AJ2376"/>
      <c r="AK2376"/>
      <c r="AL2376"/>
      <c r="AM2376"/>
      <c r="AN2376"/>
      <c r="AO2376"/>
      <c r="AP2376"/>
      <c r="BC2376" s="451"/>
    </row>
    <row r="2377" spans="1:55" hidden="1" x14ac:dyDescent="0.2">
      <c r="A2377" s="3"/>
      <c r="B2377" s="3"/>
      <c r="C2377" s="393"/>
      <c r="D2377" s="393"/>
      <c r="E2377" s="393"/>
      <c r="F2377" s="393"/>
      <c r="G2377" s="393"/>
      <c r="H2377" s="393"/>
      <c r="I2377" s="393"/>
      <c r="J2377" s="3"/>
      <c r="K2377" s="3"/>
      <c r="L2377" s="3"/>
      <c r="M2377" s="3"/>
      <c r="N2377" s="3"/>
      <c r="O2377" s="393"/>
      <c r="P2377" s="393"/>
      <c r="Q2377" s="3"/>
      <c r="R2377" s="3"/>
      <c r="S2377" s="3"/>
      <c r="T2377" s="3"/>
      <c r="U2377" s="3"/>
      <c r="V2377" s="3"/>
      <c r="W2377"/>
      <c r="X2377"/>
      <c r="Y2377" s="451"/>
      <c r="Z2377" s="393"/>
      <c r="AA2377" s="3"/>
      <c r="AB2377" s="3"/>
      <c r="AC2377" s="3"/>
      <c r="AD2377" s="3"/>
      <c r="AE2377" s="3"/>
      <c r="AF2377"/>
      <c r="AG2377"/>
      <c r="AH2377"/>
      <c r="AI2377"/>
      <c r="AJ2377"/>
      <c r="AK2377"/>
      <c r="AL2377"/>
      <c r="AM2377"/>
      <c r="AN2377"/>
      <c r="AO2377"/>
      <c r="AP2377"/>
      <c r="BC2377" s="451"/>
    </row>
    <row r="2378" spans="1:55" hidden="1" x14ac:dyDescent="0.2">
      <c r="A2378" s="3"/>
      <c r="B2378" s="3"/>
      <c r="C2378" s="393"/>
      <c r="D2378" s="393"/>
      <c r="E2378" s="393"/>
      <c r="F2378" s="393"/>
      <c r="G2378" s="393"/>
      <c r="H2378" s="393"/>
      <c r="I2378" s="393"/>
      <c r="J2378" s="3"/>
      <c r="K2378" s="3"/>
      <c r="L2378" s="3"/>
      <c r="M2378" s="3"/>
      <c r="N2378" s="3"/>
      <c r="O2378" s="393"/>
      <c r="P2378" s="393"/>
      <c r="Q2378" s="3"/>
      <c r="R2378" s="3"/>
      <c r="S2378" s="3"/>
      <c r="T2378" s="3"/>
      <c r="U2378" s="3"/>
      <c r="V2378" s="3"/>
      <c r="W2378"/>
      <c r="X2378"/>
      <c r="Y2378" s="451"/>
      <c r="Z2378" s="393"/>
      <c r="AA2378" s="3"/>
      <c r="AB2378" s="3"/>
      <c r="AC2378" s="3"/>
      <c r="AD2378" s="3"/>
      <c r="AE2378" s="3"/>
      <c r="AF2378"/>
      <c r="AG2378"/>
      <c r="AH2378"/>
      <c r="AI2378"/>
      <c r="AJ2378"/>
      <c r="AK2378"/>
      <c r="AL2378"/>
      <c r="AM2378"/>
      <c r="AN2378"/>
      <c r="AO2378"/>
      <c r="AP2378"/>
      <c r="BC2378" s="451"/>
    </row>
    <row r="2379" spans="1:55" hidden="1" x14ac:dyDescent="0.2">
      <c r="A2379" s="3"/>
      <c r="B2379" s="3"/>
      <c r="C2379" s="393"/>
      <c r="D2379" s="393"/>
      <c r="E2379" s="393"/>
      <c r="F2379" s="393"/>
      <c r="G2379" s="393"/>
      <c r="H2379" s="393"/>
      <c r="I2379" s="393"/>
      <c r="J2379" s="3"/>
      <c r="K2379" s="3"/>
      <c r="L2379" s="3"/>
      <c r="M2379" s="3"/>
      <c r="N2379" s="3"/>
      <c r="O2379" s="393"/>
      <c r="P2379" s="393"/>
      <c r="Q2379" s="3"/>
      <c r="R2379" s="3"/>
      <c r="S2379" s="3"/>
      <c r="T2379" s="3"/>
      <c r="U2379" s="3"/>
      <c r="V2379" s="3"/>
      <c r="W2379"/>
      <c r="X2379"/>
      <c r="Y2379" s="451"/>
      <c r="Z2379" s="393"/>
      <c r="AA2379" s="3"/>
      <c r="AB2379" s="3"/>
      <c r="AC2379" s="3"/>
      <c r="AD2379" s="3"/>
      <c r="AE2379" s="3"/>
      <c r="AF2379"/>
      <c r="AG2379"/>
      <c r="AH2379"/>
      <c r="AI2379"/>
      <c r="AJ2379"/>
      <c r="AK2379"/>
      <c r="AL2379"/>
      <c r="AM2379"/>
      <c r="AN2379"/>
      <c r="AO2379"/>
      <c r="AP2379"/>
      <c r="BC2379" s="451"/>
    </row>
    <row r="2380" spans="1:55" hidden="1" x14ac:dyDescent="0.2">
      <c r="A2380" s="3"/>
      <c r="B2380" s="3"/>
      <c r="C2380" s="393"/>
      <c r="D2380" s="393"/>
      <c r="E2380" s="393"/>
      <c r="F2380" s="393"/>
      <c r="G2380" s="393"/>
      <c r="H2380" s="393"/>
      <c r="I2380" s="393"/>
      <c r="J2380" s="3"/>
      <c r="K2380" s="3"/>
      <c r="L2380" s="3"/>
      <c r="M2380" s="3"/>
      <c r="N2380" s="3"/>
      <c r="O2380" s="393"/>
      <c r="P2380" s="393"/>
      <c r="Q2380" s="3"/>
      <c r="R2380" s="3"/>
      <c r="S2380" s="3"/>
      <c r="T2380" s="3"/>
      <c r="U2380" s="3"/>
      <c r="V2380" s="3"/>
      <c r="W2380"/>
      <c r="X2380"/>
      <c r="Y2380" s="451"/>
      <c r="Z2380" s="393"/>
      <c r="AA2380" s="3"/>
      <c r="AB2380" s="3"/>
      <c r="AC2380" s="3"/>
      <c r="AD2380" s="3"/>
      <c r="AE2380" s="3"/>
      <c r="AF2380"/>
      <c r="AG2380"/>
      <c r="AH2380"/>
      <c r="AI2380"/>
      <c r="AJ2380"/>
      <c r="AK2380"/>
      <c r="AL2380"/>
      <c r="AM2380"/>
      <c r="AN2380"/>
      <c r="AO2380"/>
      <c r="AP2380"/>
      <c r="BC2380" s="451"/>
    </row>
    <row r="2381" spans="1:55" hidden="1" x14ac:dyDescent="0.2">
      <c r="A2381" s="3"/>
      <c r="B2381" s="3"/>
      <c r="C2381" s="393"/>
      <c r="D2381" s="393"/>
      <c r="E2381" s="393"/>
      <c r="F2381" s="393"/>
      <c r="G2381" s="393"/>
      <c r="H2381" s="393"/>
      <c r="I2381" s="393"/>
      <c r="J2381" s="3"/>
      <c r="K2381" s="3"/>
      <c r="L2381" s="3"/>
      <c r="M2381" s="3"/>
      <c r="N2381" s="3"/>
      <c r="O2381" s="393"/>
      <c r="P2381" s="393"/>
      <c r="Q2381" s="3"/>
      <c r="R2381" s="3"/>
      <c r="S2381" s="3"/>
      <c r="T2381" s="3"/>
      <c r="U2381" s="3"/>
      <c r="V2381" s="3"/>
      <c r="W2381"/>
      <c r="X2381"/>
      <c r="Y2381" s="451"/>
      <c r="Z2381" s="393"/>
      <c r="AA2381" s="3"/>
      <c r="AB2381" s="3"/>
      <c r="AC2381" s="3"/>
      <c r="AD2381" s="3"/>
      <c r="AE2381" s="3"/>
      <c r="AF2381"/>
      <c r="AG2381"/>
      <c r="AH2381"/>
      <c r="AI2381"/>
      <c r="AJ2381"/>
      <c r="AK2381"/>
      <c r="AL2381"/>
      <c r="AM2381"/>
      <c r="AN2381"/>
      <c r="AO2381"/>
      <c r="AP2381"/>
      <c r="BC2381" s="451"/>
    </row>
    <row r="2382" spans="1:55" hidden="1" x14ac:dyDescent="0.2">
      <c r="A2382" s="3"/>
      <c r="B2382" s="3"/>
      <c r="C2382" s="393"/>
      <c r="D2382" s="393"/>
      <c r="E2382" s="393"/>
      <c r="F2382" s="393"/>
      <c r="G2382" s="393"/>
      <c r="H2382" s="393"/>
      <c r="I2382" s="393"/>
      <c r="J2382" s="3"/>
      <c r="K2382" s="3"/>
      <c r="L2382" s="3"/>
      <c r="M2382" s="3"/>
      <c r="N2382" s="3"/>
      <c r="O2382" s="393"/>
      <c r="P2382" s="393"/>
      <c r="Q2382" s="3"/>
      <c r="R2382" s="3"/>
      <c r="S2382" s="3"/>
      <c r="T2382" s="3"/>
      <c r="U2382" s="3"/>
      <c r="V2382" s="3"/>
      <c r="W2382"/>
      <c r="X2382"/>
      <c r="Y2382" s="451"/>
      <c r="Z2382" s="393"/>
      <c r="AA2382" s="3"/>
      <c r="AB2382" s="3"/>
      <c r="AC2382" s="3"/>
      <c r="AD2382" s="3"/>
      <c r="AE2382" s="3"/>
      <c r="AF2382"/>
      <c r="AG2382"/>
      <c r="AH2382"/>
      <c r="AI2382"/>
      <c r="AJ2382"/>
      <c r="AK2382"/>
      <c r="AL2382"/>
      <c r="AM2382"/>
      <c r="AN2382"/>
      <c r="AO2382"/>
      <c r="AP2382"/>
      <c r="BC2382" s="451"/>
    </row>
    <row r="2383" spans="1:55" hidden="1" x14ac:dyDescent="0.2">
      <c r="A2383" s="3"/>
      <c r="B2383" s="3"/>
      <c r="C2383" s="393"/>
      <c r="D2383" s="393"/>
      <c r="E2383" s="393"/>
      <c r="F2383" s="393"/>
      <c r="G2383" s="393"/>
      <c r="H2383" s="393"/>
      <c r="I2383" s="393"/>
      <c r="J2383" s="3"/>
      <c r="K2383" s="3"/>
      <c r="L2383" s="3"/>
      <c r="M2383" s="3"/>
      <c r="N2383" s="3"/>
      <c r="O2383" s="393"/>
      <c r="P2383" s="393"/>
      <c r="Q2383" s="3"/>
      <c r="R2383" s="3"/>
      <c r="S2383" s="3"/>
      <c r="T2383" s="3"/>
      <c r="U2383" s="3"/>
      <c r="V2383" s="3"/>
      <c r="W2383"/>
      <c r="X2383"/>
      <c r="Y2383" s="451"/>
      <c r="Z2383" s="393"/>
      <c r="AA2383" s="3"/>
      <c r="AB2383" s="3"/>
      <c r="AC2383" s="3"/>
      <c r="AD2383" s="3"/>
      <c r="AE2383" s="3"/>
      <c r="AF2383"/>
      <c r="AG2383"/>
      <c r="AH2383"/>
      <c r="AI2383"/>
      <c r="AJ2383"/>
      <c r="AK2383"/>
      <c r="AL2383"/>
      <c r="AM2383"/>
      <c r="AN2383"/>
      <c r="AO2383"/>
      <c r="AP2383"/>
      <c r="BC2383" s="451"/>
    </row>
    <row r="2384" spans="1:55" hidden="1" x14ac:dyDescent="0.2">
      <c r="A2384" s="3"/>
      <c r="B2384" s="3"/>
      <c r="C2384" s="393"/>
      <c r="D2384" s="393"/>
      <c r="E2384" s="393"/>
      <c r="F2384" s="393"/>
      <c r="G2384" s="393"/>
      <c r="H2384" s="393"/>
      <c r="I2384" s="393"/>
      <c r="J2384" s="3"/>
      <c r="K2384" s="3"/>
      <c r="L2384" s="3"/>
      <c r="M2384" s="3"/>
      <c r="N2384" s="3"/>
      <c r="O2384" s="393"/>
      <c r="P2384" s="393"/>
      <c r="Q2384" s="3"/>
      <c r="R2384" s="3"/>
      <c r="S2384" s="3"/>
      <c r="T2384" s="3"/>
      <c r="U2384" s="3"/>
      <c r="V2384" s="3"/>
      <c r="W2384"/>
      <c r="X2384"/>
      <c r="Y2384" s="451"/>
      <c r="Z2384" s="393"/>
      <c r="AA2384" s="3"/>
      <c r="AB2384" s="3"/>
      <c r="AC2384" s="3"/>
      <c r="AD2384" s="3"/>
      <c r="AE2384" s="3"/>
      <c r="AF2384"/>
      <c r="AG2384"/>
      <c r="AH2384"/>
      <c r="AI2384"/>
      <c r="AJ2384"/>
      <c r="AK2384"/>
      <c r="AL2384"/>
      <c r="AM2384"/>
      <c r="AN2384"/>
      <c r="AO2384"/>
      <c r="AP2384"/>
      <c r="BC2384" s="451"/>
    </row>
    <row r="2385" spans="1:55" hidden="1" x14ac:dyDescent="0.2">
      <c r="A2385" s="3"/>
      <c r="B2385" s="3"/>
      <c r="C2385" s="393"/>
      <c r="D2385" s="393"/>
      <c r="E2385" s="393"/>
      <c r="F2385" s="393"/>
      <c r="G2385" s="393"/>
      <c r="H2385" s="393"/>
      <c r="I2385" s="393"/>
      <c r="J2385" s="3"/>
      <c r="K2385" s="3"/>
      <c r="L2385" s="3"/>
      <c r="M2385" s="3"/>
      <c r="N2385" s="3"/>
      <c r="O2385" s="393"/>
      <c r="P2385" s="393"/>
      <c r="Q2385" s="3"/>
      <c r="R2385" s="3"/>
      <c r="S2385" s="3"/>
      <c r="T2385" s="3"/>
      <c r="U2385" s="3"/>
      <c r="V2385" s="3"/>
      <c r="W2385"/>
      <c r="X2385"/>
      <c r="Y2385" s="451"/>
      <c r="Z2385" s="393"/>
      <c r="AA2385" s="3"/>
      <c r="AB2385" s="3"/>
      <c r="AC2385" s="3"/>
      <c r="AD2385" s="3"/>
      <c r="AE2385" s="3"/>
      <c r="AF2385"/>
      <c r="AG2385"/>
      <c r="AH2385"/>
      <c r="AI2385"/>
      <c r="AJ2385"/>
      <c r="AK2385"/>
      <c r="AL2385"/>
      <c r="AM2385"/>
      <c r="AN2385"/>
      <c r="AO2385"/>
      <c r="AP2385"/>
      <c r="BC2385" s="451"/>
    </row>
    <row r="2386" spans="1:55" hidden="1" x14ac:dyDescent="0.2">
      <c r="A2386" s="3"/>
      <c r="B2386" s="3"/>
      <c r="C2386" s="393"/>
      <c r="D2386" s="393"/>
      <c r="E2386" s="393"/>
      <c r="F2386" s="393"/>
      <c r="G2386" s="393"/>
      <c r="H2386" s="393"/>
      <c r="I2386" s="393"/>
      <c r="J2386" s="3"/>
      <c r="K2386" s="3"/>
      <c r="L2386" s="3"/>
      <c r="M2386" s="3"/>
      <c r="N2386" s="3"/>
      <c r="O2386" s="393"/>
      <c r="P2386" s="393"/>
      <c r="Q2386" s="3"/>
      <c r="R2386" s="3"/>
      <c r="S2386" s="3"/>
      <c r="T2386" s="3"/>
      <c r="U2386" s="3"/>
      <c r="V2386" s="3"/>
      <c r="W2386"/>
      <c r="X2386"/>
      <c r="Y2386" s="451"/>
      <c r="Z2386" s="393"/>
      <c r="AA2386" s="3"/>
      <c r="AB2386" s="3"/>
      <c r="AC2386" s="3"/>
      <c r="AD2386" s="3"/>
      <c r="AE2386" s="3"/>
      <c r="AF2386"/>
      <c r="AG2386"/>
      <c r="AH2386"/>
      <c r="AI2386"/>
      <c r="AJ2386"/>
      <c r="AK2386"/>
      <c r="AL2386"/>
      <c r="AM2386"/>
      <c r="AN2386"/>
      <c r="AO2386"/>
      <c r="AP2386"/>
      <c r="BC2386" s="451"/>
    </row>
    <row r="2387" spans="1:55" hidden="1" x14ac:dyDescent="0.2">
      <c r="A2387" s="3"/>
      <c r="B2387" s="3"/>
      <c r="C2387" s="393"/>
      <c r="D2387" s="393"/>
      <c r="E2387" s="393"/>
      <c r="F2387" s="393"/>
      <c r="G2387" s="393"/>
      <c r="H2387" s="393"/>
      <c r="I2387" s="393"/>
      <c r="J2387" s="3"/>
      <c r="K2387" s="3"/>
      <c r="L2387" s="3"/>
      <c r="M2387" s="3"/>
      <c r="N2387" s="3"/>
      <c r="O2387" s="393"/>
      <c r="P2387" s="393"/>
      <c r="Q2387" s="3"/>
      <c r="R2387" s="3"/>
      <c r="S2387" s="3"/>
      <c r="T2387" s="3"/>
      <c r="U2387" s="3"/>
      <c r="V2387" s="3"/>
      <c r="W2387"/>
      <c r="X2387"/>
      <c r="Y2387" s="451"/>
      <c r="Z2387" s="393"/>
      <c r="AA2387" s="3"/>
      <c r="AB2387" s="3"/>
      <c r="AC2387" s="3"/>
      <c r="AD2387" s="3"/>
      <c r="AE2387" s="3"/>
      <c r="AF2387"/>
      <c r="AG2387"/>
      <c r="AH2387"/>
      <c r="AI2387"/>
      <c r="AJ2387"/>
      <c r="AK2387"/>
      <c r="AL2387"/>
      <c r="AM2387"/>
      <c r="AN2387"/>
      <c r="AO2387"/>
      <c r="AP2387"/>
      <c r="BC2387" s="451"/>
    </row>
    <row r="2388" spans="1:55" hidden="1" x14ac:dyDescent="0.2">
      <c r="A2388" s="3"/>
      <c r="B2388" s="3"/>
      <c r="C2388" s="393"/>
      <c r="D2388" s="393"/>
      <c r="E2388" s="393"/>
      <c r="F2388" s="393"/>
      <c r="G2388" s="393"/>
      <c r="H2388" s="393"/>
      <c r="I2388" s="393"/>
      <c r="J2388" s="3"/>
      <c r="K2388" s="3"/>
      <c r="L2388" s="3"/>
      <c r="M2388" s="3"/>
      <c r="N2388" s="3"/>
      <c r="O2388" s="393"/>
      <c r="P2388" s="393"/>
      <c r="Q2388" s="3"/>
      <c r="R2388" s="3"/>
      <c r="S2388" s="3"/>
      <c r="T2388" s="3"/>
      <c r="U2388" s="3"/>
      <c r="V2388" s="3"/>
      <c r="W2388"/>
      <c r="X2388"/>
      <c r="Y2388" s="451"/>
      <c r="Z2388" s="393"/>
      <c r="AA2388" s="3"/>
      <c r="AB2388" s="3"/>
      <c r="AC2388" s="3"/>
      <c r="AD2388" s="3"/>
      <c r="AE2388" s="3"/>
      <c r="AF2388"/>
      <c r="AG2388"/>
      <c r="AH2388"/>
      <c r="AI2388"/>
      <c r="AJ2388"/>
      <c r="AK2388"/>
      <c r="AL2388"/>
      <c r="AM2388"/>
      <c r="AN2388"/>
      <c r="AO2388"/>
      <c r="AP2388"/>
      <c r="BC2388" s="451"/>
    </row>
    <row r="2389" spans="1:55" hidden="1" x14ac:dyDescent="0.2">
      <c r="A2389" s="3"/>
      <c r="B2389" s="3"/>
      <c r="C2389" s="393"/>
      <c r="D2389" s="393"/>
      <c r="E2389" s="393"/>
      <c r="F2389" s="393"/>
      <c r="G2389" s="393"/>
      <c r="H2389" s="393"/>
      <c r="I2389" s="393"/>
      <c r="J2389" s="3"/>
      <c r="K2389" s="3"/>
      <c r="L2389" s="3"/>
      <c r="M2389" s="3"/>
      <c r="N2389" s="3"/>
      <c r="O2389" s="393"/>
      <c r="P2389" s="393"/>
      <c r="Q2389" s="3"/>
      <c r="R2389" s="3"/>
      <c r="S2389" s="3"/>
      <c r="T2389" s="3"/>
      <c r="U2389" s="3"/>
      <c r="V2389" s="3"/>
      <c r="W2389"/>
      <c r="X2389"/>
      <c r="Y2389" s="451"/>
      <c r="Z2389" s="393"/>
      <c r="AA2389" s="3"/>
      <c r="AB2389" s="3"/>
      <c r="AC2389" s="3"/>
      <c r="AD2389" s="3"/>
      <c r="AE2389" s="3"/>
      <c r="AF2389"/>
      <c r="AG2389"/>
      <c r="AH2389"/>
      <c r="AI2389"/>
      <c r="AJ2389"/>
      <c r="AK2389"/>
      <c r="AL2389"/>
      <c r="AM2389"/>
      <c r="AN2389"/>
      <c r="AO2389"/>
      <c r="AP2389"/>
      <c r="BC2389" s="451"/>
    </row>
    <row r="2390" spans="1:55" hidden="1" x14ac:dyDescent="0.2">
      <c r="A2390" s="3"/>
      <c r="B2390" s="3"/>
      <c r="C2390" s="393"/>
      <c r="D2390" s="393"/>
      <c r="E2390" s="393"/>
      <c r="F2390" s="393"/>
      <c r="G2390" s="393"/>
      <c r="H2390" s="393"/>
      <c r="I2390" s="393"/>
      <c r="J2390" s="3"/>
      <c r="K2390" s="3"/>
      <c r="L2390" s="3"/>
      <c r="M2390" s="3"/>
      <c r="N2390" s="3"/>
      <c r="O2390" s="393"/>
      <c r="P2390" s="393"/>
      <c r="Q2390" s="3"/>
      <c r="R2390" s="3"/>
      <c r="S2390" s="3"/>
      <c r="T2390" s="3"/>
      <c r="U2390" s="3"/>
      <c r="V2390" s="3"/>
      <c r="W2390"/>
      <c r="X2390"/>
      <c r="Y2390" s="451"/>
      <c r="Z2390" s="393"/>
      <c r="AA2390" s="3"/>
      <c r="AB2390" s="3"/>
      <c r="AC2390" s="3"/>
      <c r="AD2390" s="3"/>
      <c r="AE2390" s="3"/>
      <c r="AF2390"/>
      <c r="AG2390"/>
      <c r="AH2390"/>
      <c r="AI2390"/>
      <c r="AJ2390"/>
      <c r="AK2390"/>
      <c r="AL2390"/>
      <c r="AM2390"/>
      <c r="AN2390"/>
      <c r="AO2390"/>
      <c r="AP2390"/>
      <c r="BC2390" s="451"/>
    </row>
    <row r="2391" spans="1:55" hidden="1" x14ac:dyDescent="0.2">
      <c r="A2391" s="3"/>
      <c r="B2391" s="3"/>
      <c r="C2391" s="393"/>
      <c r="D2391" s="393"/>
      <c r="E2391" s="393"/>
      <c r="F2391" s="393"/>
      <c r="G2391" s="393"/>
      <c r="H2391" s="393"/>
      <c r="I2391" s="393"/>
      <c r="J2391" s="3"/>
      <c r="K2391" s="3"/>
      <c r="L2391" s="3"/>
      <c r="M2391" s="3"/>
      <c r="N2391" s="3"/>
      <c r="O2391" s="393"/>
      <c r="P2391" s="393"/>
      <c r="Q2391" s="3"/>
      <c r="R2391" s="3"/>
      <c r="S2391" s="3"/>
      <c r="T2391" s="3"/>
      <c r="U2391" s="3"/>
      <c r="V2391" s="3"/>
      <c r="W2391"/>
      <c r="X2391"/>
      <c r="Y2391" s="451"/>
      <c r="Z2391" s="393"/>
      <c r="AA2391" s="3"/>
      <c r="AB2391" s="3"/>
      <c r="AC2391" s="3"/>
      <c r="AD2391" s="3"/>
      <c r="AE2391" s="3"/>
      <c r="AF2391"/>
      <c r="AG2391"/>
      <c r="AH2391"/>
      <c r="AI2391"/>
      <c r="AJ2391"/>
      <c r="AK2391"/>
      <c r="AL2391"/>
      <c r="AM2391"/>
      <c r="AN2391"/>
      <c r="AO2391"/>
      <c r="AP2391"/>
      <c r="BC2391" s="451"/>
    </row>
    <row r="2392" spans="1:55" hidden="1" x14ac:dyDescent="0.2">
      <c r="A2392" s="3"/>
      <c r="B2392" s="3"/>
      <c r="C2392" s="393"/>
      <c r="D2392" s="393"/>
      <c r="E2392" s="393"/>
      <c r="F2392" s="393"/>
      <c r="G2392" s="393"/>
      <c r="H2392" s="393"/>
      <c r="I2392" s="393"/>
      <c r="J2392" s="3"/>
      <c r="K2392" s="3"/>
      <c r="L2392" s="3"/>
      <c r="M2392" s="3"/>
      <c r="N2392" s="3"/>
      <c r="O2392" s="393"/>
      <c r="P2392" s="393"/>
      <c r="Q2392" s="3"/>
      <c r="R2392" s="3"/>
      <c r="S2392" s="3"/>
      <c r="T2392" s="3"/>
      <c r="U2392" s="3"/>
      <c r="V2392" s="3"/>
      <c r="W2392"/>
      <c r="X2392"/>
      <c r="Y2392" s="451"/>
      <c r="Z2392" s="393"/>
      <c r="AA2392" s="3"/>
      <c r="AB2392" s="3"/>
      <c r="AC2392" s="3"/>
      <c r="AD2392" s="3"/>
      <c r="AE2392" s="3"/>
      <c r="AF2392"/>
      <c r="AG2392"/>
      <c r="AH2392"/>
      <c r="AI2392"/>
      <c r="AJ2392"/>
      <c r="AK2392"/>
      <c r="AL2392"/>
      <c r="AM2392"/>
      <c r="AN2392"/>
      <c r="AO2392"/>
      <c r="AP2392"/>
      <c r="BC2392" s="451"/>
    </row>
    <row r="2393" spans="1:55" hidden="1" x14ac:dyDescent="0.2">
      <c r="A2393" s="3"/>
      <c r="B2393" s="3"/>
      <c r="C2393" s="393"/>
      <c r="D2393" s="393"/>
      <c r="E2393" s="393"/>
      <c r="F2393" s="393"/>
      <c r="G2393" s="393"/>
      <c r="H2393" s="393"/>
      <c r="I2393" s="393"/>
      <c r="J2393" s="3"/>
      <c r="K2393" s="3"/>
      <c r="L2393" s="3"/>
      <c r="M2393" s="3"/>
      <c r="N2393" s="3"/>
      <c r="O2393" s="393"/>
      <c r="P2393" s="393"/>
      <c r="Q2393" s="3"/>
      <c r="R2393" s="3"/>
      <c r="S2393" s="3"/>
      <c r="T2393" s="3"/>
      <c r="U2393" s="3"/>
      <c r="V2393" s="3"/>
      <c r="W2393"/>
      <c r="X2393"/>
      <c r="Y2393" s="451"/>
      <c r="Z2393" s="393"/>
      <c r="AA2393" s="3"/>
      <c r="AB2393" s="3"/>
      <c r="AC2393" s="3"/>
      <c r="AD2393" s="3"/>
      <c r="AE2393" s="3"/>
      <c r="AF2393"/>
      <c r="AG2393"/>
      <c r="AH2393"/>
      <c r="AI2393"/>
      <c r="AJ2393"/>
      <c r="AK2393"/>
      <c r="AL2393"/>
      <c r="AM2393"/>
      <c r="AN2393"/>
      <c r="AO2393"/>
      <c r="AP2393"/>
      <c r="BC2393" s="451"/>
    </row>
    <row r="2394" spans="1:55" hidden="1" x14ac:dyDescent="0.2">
      <c r="A2394" s="3"/>
      <c r="B2394" s="3"/>
      <c r="C2394" s="393"/>
      <c r="D2394" s="393"/>
      <c r="E2394" s="393"/>
      <c r="F2394" s="393"/>
      <c r="G2394" s="393"/>
      <c r="H2394" s="393"/>
      <c r="I2394" s="393"/>
      <c r="J2394" s="3"/>
      <c r="K2394" s="3"/>
      <c r="L2394" s="3"/>
      <c r="M2394" s="3"/>
      <c r="N2394" s="3"/>
      <c r="O2394" s="393"/>
      <c r="P2394" s="393"/>
      <c r="Q2394" s="3"/>
      <c r="R2394" s="3"/>
      <c r="S2394" s="3"/>
      <c r="T2394" s="3"/>
      <c r="U2394" s="3"/>
      <c r="V2394" s="3"/>
      <c r="W2394"/>
      <c r="X2394"/>
      <c r="Y2394" s="451"/>
      <c r="Z2394" s="393"/>
      <c r="AA2394" s="3"/>
      <c r="AB2394" s="3"/>
      <c r="AC2394" s="3"/>
      <c r="AD2394" s="3"/>
      <c r="AE2394" s="3"/>
      <c r="AF2394"/>
      <c r="AG2394"/>
      <c r="AH2394"/>
      <c r="AI2394"/>
      <c r="AJ2394"/>
      <c r="AK2394"/>
      <c r="AL2394"/>
      <c r="AM2394"/>
      <c r="AN2394"/>
      <c r="AO2394"/>
      <c r="AP2394"/>
      <c r="BC2394" s="451"/>
    </row>
    <row r="2395" spans="1:55" hidden="1" x14ac:dyDescent="0.2">
      <c r="A2395" s="3"/>
      <c r="B2395" s="3"/>
      <c r="C2395" s="393"/>
      <c r="D2395" s="393"/>
      <c r="E2395" s="393"/>
      <c r="F2395" s="393"/>
      <c r="G2395" s="393"/>
      <c r="H2395" s="393"/>
      <c r="I2395" s="393"/>
      <c r="J2395" s="3"/>
      <c r="K2395" s="3"/>
      <c r="L2395" s="3"/>
      <c r="M2395" s="3"/>
      <c r="N2395" s="3"/>
      <c r="O2395" s="393"/>
      <c r="P2395" s="393"/>
      <c r="Q2395" s="3"/>
      <c r="R2395" s="3"/>
      <c r="S2395" s="3"/>
      <c r="T2395" s="3"/>
      <c r="U2395" s="3"/>
      <c r="V2395" s="3"/>
      <c r="W2395"/>
      <c r="X2395"/>
      <c r="Y2395" s="451"/>
      <c r="Z2395" s="393"/>
      <c r="AA2395" s="3"/>
      <c r="AB2395" s="3"/>
      <c r="AC2395" s="3"/>
      <c r="AD2395" s="3"/>
      <c r="AE2395" s="3"/>
      <c r="AF2395"/>
      <c r="AG2395"/>
      <c r="AH2395"/>
      <c r="AI2395"/>
      <c r="AJ2395"/>
      <c r="AK2395"/>
      <c r="AL2395"/>
      <c r="AM2395"/>
      <c r="AN2395"/>
      <c r="AO2395"/>
      <c r="AP2395"/>
      <c r="BC2395" s="451"/>
    </row>
    <row r="2396" spans="1:55" hidden="1" x14ac:dyDescent="0.2">
      <c r="A2396" s="3"/>
      <c r="B2396" s="3"/>
      <c r="C2396" s="393"/>
      <c r="D2396" s="393"/>
      <c r="E2396" s="393"/>
      <c r="F2396" s="393"/>
      <c r="G2396" s="393"/>
      <c r="H2396" s="393"/>
      <c r="I2396" s="393"/>
      <c r="J2396" s="3"/>
      <c r="K2396" s="3"/>
      <c r="L2396" s="3"/>
      <c r="M2396" s="3"/>
      <c r="N2396" s="3"/>
      <c r="O2396" s="393"/>
      <c r="P2396" s="393"/>
      <c r="Q2396" s="3"/>
      <c r="R2396" s="3"/>
      <c r="S2396" s="3"/>
      <c r="T2396" s="3"/>
      <c r="U2396" s="3"/>
      <c r="V2396" s="3"/>
      <c r="W2396"/>
      <c r="X2396"/>
      <c r="Y2396" s="451"/>
      <c r="Z2396" s="393"/>
      <c r="AA2396" s="3"/>
      <c r="AB2396" s="3"/>
      <c r="AC2396" s="3"/>
      <c r="AD2396" s="3"/>
      <c r="AE2396" s="3"/>
      <c r="AF2396"/>
      <c r="AG2396"/>
      <c r="AH2396"/>
      <c r="AI2396"/>
      <c r="AJ2396"/>
      <c r="AK2396"/>
      <c r="AL2396"/>
      <c r="AM2396"/>
      <c r="AN2396"/>
      <c r="AO2396"/>
      <c r="AP2396"/>
      <c r="BC2396" s="451"/>
    </row>
    <row r="2397" spans="1:55" hidden="1" x14ac:dyDescent="0.2">
      <c r="A2397" s="3"/>
      <c r="B2397" s="3"/>
      <c r="C2397" s="393"/>
      <c r="D2397" s="393"/>
      <c r="E2397" s="393"/>
      <c r="F2397" s="393"/>
      <c r="G2397" s="393"/>
      <c r="H2397" s="393"/>
      <c r="I2397" s="393"/>
      <c r="J2397" s="3"/>
      <c r="K2397" s="3"/>
      <c r="L2397" s="3"/>
      <c r="M2397" s="3"/>
      <c r="N2397" s="3"/>
      <c r="O2397" s="393"/>
      <c r="P2397" s="393"/>
      <c r="Q2397" s="3"/>
      <c r="R2397" s="3"/>
      <c r="S2397" s="3"/>
      <c r="T2397" s="3"/>
      <c r="U2397" s="3"/>
      <c r="V2397" s="3"/>
      <c r="W2397"/>
      <c r="X2397"/>
      <c r="Y2397" s="451"/>
      <c r="Z2397" s="393"/>
      <c r="AA2397" s="3"/>
      <c r="AB2397" s="3"/>
      <c r="AC2397" s="3"/>
      <c r="AD2397" s="3"/>
      <c r="AE2397" s="3"/>
      <c r="AF2397"/>
      <c r="AG2397"/>
      <c r="AH2397"/>
      <c r="AI2397"/>
      <c r="AJ2397"/>
      <c r="AK2397"/>
      <c r="AL2397"/>
      <c r="AM2397"/>
      <c r="AN2397"/>
      <c r="AO2397"/>
      <c r="AP2397"/>
      <c r="BC2397" s="451"/>
    </row>
    <row r="2398" spans="1:55" hidden="1" x14ac:dyDescent="0.2">
      <c r="A2398" s="3"/>
      <c r="B2398" s="3"/>
      <c r="C2398" s="393"/>
      <c r="D2398" s="393"/>
      <c r="E2398" s="393"/>
      <c r="F2398" s="393"/>
      <c r="G2398" s="393"/>
      <c r="H2398" s="393"/>
      <c r="I2398" s="393"/>
      <c r="J2398" s="3"/>
      <c r="K2398" s="3"/>
      <c r="L2398" s="3"/>
      <c r="M2398" s="3"/>
      <c r="N2398" s="3"/>
      <c r="O2398" s="393"/>
      <c r="P2398" s="393"/>
      <c r="Q2398" s="3"/>
      <c r="R2398" s="3"/>
      <c r="S2398" s="3"/>
      <c r="T2398" s="3"/>
      <c r="U2398" s="3"/>
      <c r="V2398" s="3"/>
      <c r="W2398"/>
      <c r="X2398"/>
      <c r="Y2398" s="451"/>
      <c r="Z2398" s="393"/>
      <c r="AA2398" s="3"/>
      <c r="AB2398" s="3"/>
      <c r="AC2398" s="3"/>
      <c r="AD2398" s="3"/>
      <c r="AE2398" s="3"/>
      <c r="AF2398"/>
      <c r="AG2398"/>
      <c r="AH2398"/>
      <c r="AI2398"/>
      <c r="AJ2398"/>
      <c r="AK2398"/>
      <c r="AL2398"/>
      <c r="AM2398"/>
      <c r="AN2398"/>
      <c r="AO2398"/>
      <c r="AP2398"/>
      <c r="BC2398" s="451"/>
    </row>
    <row r="2399" spans="1:55" hidden="1" x14ac:dyDescent="0.2">
      <c r="A2399" s="3"/>
      <c r="B2399" s="3"/>
      <c r="C2399" s="393"/>
      <c r="D2399" s="393"/>
      <c r="E2399" s="393"/>
      <c r="F2399" s="393"/>
      <c r="G2399" s="393"/>
      <c r="H2399" s="393"/>
      <c r="I2399" s="393"/>
      <c r="J2399" s="3"/>
      <c r="K2399" s="3"/>
      <c r="L2399" s="3"/>
      <c r="M2399" s="3"/>
      <c r="N2399" s="3"/>
      <c r="O2399" s="393"/>
      <c r="P2399" s="393"/>
      <c r="Q2399" s="3"/>
      <c r="R2399" s="3"/>
      <c r="S2399" s="3"/>
      <c r="T2399" s="3"/>
      <c r="U2399" s="3"/>
      <c r="V2399" s="3"/>
      <c r="W2399"/>
      <c r="X2399"/>
      <c r="Y2399" s="451"/>
      <c r="Z2399" s="393"/>
      <c r="AA2399" s="3"/>
      <c r="AB2399" s="3"/>
      <c r="AC2399" s="3"/>
      <c r="AD2399" s="3"/>
      <c r="AE2399" s="3"/>
      <c r="AF2399"/>
      <c r="AG2399"/>
      <c r="AH2399"/>
      <c r="AI2399"/>
      <c r="AJ2399"/>
      <c r="AK2399"/>
      <c r="AL2399"/>
      <c r="AM2399"/>
      <c r="AN2399"/>
      <c r="AO2399"/>
      <c r="AP2399"/>
      <c r="BC2399" s="451"/>
    </row>
    <row r="2400" spans="1:55" hidden="1" x14ac:dyDescent="0.2">
      <c r="A2400" s="3"/>
      <c r="B2400" s="3"/>
      <c r="C2400" s="393"/>
      <c r="D2400" s="393"/>
      <c r="E2400" s="393"/>
      <c r="F2400" s="393"/>
      <c r="G2400" s="393"/>
      <c r="H2400" s="393"/>
      <c r="I2400" s="393"/>
      <c r="J2400" s="3"/>
      <c r="K2400" s="3"/>
      <c r="L2400" s="3"/>
      <c r="M2400" s="3"/>
      <c r="N2400" s="3"/>
      <c r="O2400" s="393"/>
      <c r="P2400" s="393"/>
      <c r="Q2400" s="3"/>
      <c r="R2400" s="3"/>
      <c r="S2400" s="3"/>
      <c r="T2400" s="3"/>
      <c r="U2400" s="3"/>
      <c r="V2400" s="3"/>
      <c r="W2400"/>
      <c r="X2400"/>
      <c r="Y2400" s="451"/>
      <c r="Z2400" s="393"/>
      <c r="AA2400" s="3"/>
      <c r="AB2400" s="3"/>
      <c r="AC2400" s="3"/>
      <c r="AD2400" s="3"/>
      <c r="AE2400" s="3"/>
      <c r="AF2400"/>
      <c r="AG2400"/>
      <c r="AH2400"/>
      <c r="AI2400"/>
      <c r="AJ2400"/>
      <c r="AK2400"/>
      <c r="AL2400"/>
      <c r="AM2400"/>
      <c r="AN2400"/>
      <c r="AO2400"/>
      <c r="AP2400"/>
      <c r="BC2400" s="451"/>
    </row>
    <row r="2401" spans="1:55" hidden="1" x14ac:dyDescent="0.2">
      <c r="A2401" s="3"/>
      <c r="B2401" s="3"/>
      <c r="C2401" s="393"/>
      <c r="D2401" s="393"/>
      <c r="E2401" s="393"/>
      <c r="F2401" s="393"/>
      <c r="G2401" s="393"/>
      <c r="H2401" s="393"/>
      <c r="I2401" s="393"/>
      <c r="J2401" s="3"/>
      <c r="K2401" s="3"/>
      <c r="L2401" s="3"/>
      <c r="M2401" s="3"/>
      <c r="N2401" s="3"/>
      <c r="O2401" s="393"/>
      <c r="P2401" s="393"/>
      <c r="Q2401" s="3"/>
      <c r="R2401" s="3"/>
      <c r="S2401" s="3"/>
      <c r="T2401" s="3"/>
      <c r="U2401" s="3"/>
      <c r="V2401" s="3"/>
      <c r="W2401"/>
      <c r="X2401"/>
      <c r="Y2401" s="451"/>
      <c r="Z2401" s="393"/>
      <c r="AA2401" s="3"/>
      <c r="AB2401" s="3"/>
      <c r="AC2401" s="3"/>
      <c r="AD2401" s="3"/>
      <c r="AE2401" s="3"/>
      <c r="AF2401"/>
      <c r="AG2401"/>
      <c r="AH2401"/>
      <c r="AI2401"/>
      <c r="AJ2401"/>
      <c r="AK2401"/>
      <c r="AL2401"/>
      <c r="AM2401"/>
      <c r="AN2401"/>
      <c r="AO2401"/>
      <c r="AP2401"/>
      <c r="BC2401" s="451"/>
    </row>
    <row r="2402" spans="1:55" hidden="1" x14ac:dyDescent="0.2">
      <c r="A2402" s="3"/>
      <c r="B2402" s="3"/>
      <c r="C2402" s="393"/>
      <c r="D2402" s="393"/>
      <c r="E2402" s="393"/>
      <c r="F2402" s="393"/>
      <c r="G2402" s="393"/>
      <c r="H2402" s="393"/>
      <c r="I2402" s="393"/>
      <c r="J2402" s="3"/>
      <c r="K2402" s="3"/>
      <c r="L2402" s="3"/>
      <c r="M2402" s="3"/>
      <c r="N2402" s="3"/>
      <c r="O2402" s="393"/>
      <c r="P2402" s="393"/>
      <c r="Q2402" s="3"/>
      <c r="R2402" s="3"/>
      <c r="S2402" s="3"/>
      <c r="T2402" s="3"/>
      <c r="U2402" s="3"/>
      <c r="V2402" s="3"/>
      <c r="W2402"/>
      <c r="X2402"/>
      <c r="Y2402" s="451"/>
      <c r="Z2402" s="393"/>
      <c r="AA2402" s="3"/>
      <c r="AB2402" s="3"/>
      <c r="AC2402" s="3"/>
      <c r="AD2402" s="3"/>
      <c r="AE2402" s="3"/>
      <c r="AF2402"/>
      <c r="AG2402"/>
      <c r="AH2402"/>
      <c r="AI2402"/>
      <c r="AJ2402"/>
      <c r="AK2402"/>
      <c r="AL2402"/>
      <c r="AM2402"/>
      <c r="AN2402"/>
      <c r="AO2402"/>
      <c r="AP2402"/>
      <c r="BC2402" s="451"/>
    </row>
    <row r="2403" spans="1:55" hidden="1" x14ac:dyDescent="0.2">
      <c r="A2403" s="3"/>
      <c r="B2403" s="3"/>
      <c r="C2403" s="393"/>
      <c r="D2403" s="393"/>
      <c r="E2403" s="393"/>
      <c r="F2403" s="393"/>
      <c r="G2403" s="393"/>
      <c r="H2403" s="393"/>
      <c r="I2403" s="393"/>
      <c r="J2403" s="3"/>
      <c r="K2403" s="3"/>
      <c r="L2403" s="3"/>
      <c r="M2403" s="3"/>
      <c r="N2403" s="3"/>
      <c r="O2403" s="393"/>
      <c r="P2403" s="393"/>
      <c r="Q2403" s="3"/>
      <c r="R2403" s="3"/>
      <c r="S2403" s="3"/>
      <c r="T2403" s="3"/>
      <c r="U2403" s="3"/>
      <c r="V2403" s="3"/>
      <c r="W2403"/>
      <c r="X2403"/>
      <c r="Y2403" s="451"/>
      <c r="Z2403" s="393"/>
      <c r="AA2403" s="3"/>
      <c r="AB2403" s="3"/>
      <c r="AC2403" s="3"/>
      <c r="AD2403" s="3"/>
      <c r="AE2403" s="3"/>
      <c r="AF2403"/>
      <c r="AG2403"/>
      <c r="AH2403"/>
      <c r="AI2403"/>
      <c r="AJ2403"/>
      <c r="AK2403"/>
      <c r="AL2403"/>
      <c r="AM2403"/>
      <c r="AN2403"/>
      <c r="AO2403"/>
      <c r="AP2403"/>
      <c r="BC2403" s="451"/>
    </row>
    <row r="2404" spans="1:55" hidden="1" x14ac:dyDescent="0.2">
      <c r="A2404" s="3"/>
      <c r="B2404" s="3"/>
      <c r="C2404" s="393"/>
      <c r="D2404" s="393"/>
      <c r="E2404" s="393"/>
      <c r="F2404" s="393"/>
      <c r="G2404" s="393"/>
      <c r="H2404" s="393"/>
      <c r="I2404" s="393"/>
      <c r="J2404" s="3"/>
      <c r="K2404" s="3"/>
      <c r="L2404" s="3"/>
      <c r="M2404" s="3"/>
      <c r="N2404" s="3"/>
      <c r="O2404" s="393"/>
      <c r="P2404" s="393"/>
      <c r="Q2404" s="3"/>
      <c r="R2404" s="3"/>
      <c r="S2404" s="3"/>
      <c r="T2404" s="3"/>
      <c r="U2404" s="3"/>
      <c r="V2404" s="3"/>
      <c r="W2404"/>
      <c r="X2404"/>
      <c r="Y2404" s="451"/>
      <c r="Z2404" s="393"/>
      <c r="AA2404" s="3"/>
      <c r="AB2404" s="3"/>
      <c r="AC2404" s="3"/>
      <c r="AD2404" s="3"/>
      <c r="AE2404" s="3"/>
      <c r="AF2404"/>
      <c r="AG2404"/>
      <c r="AH2404"/>
      <c r="AI2404"/>
      <c r="AJ2404"/>
      <c r="AK2404"/>
      <c r="AL2404"/>
      <c r="AM2404"/>
      <c r="AN2404"/>
      <c r="AO2404"/>
      <c r="AP2404"/>
      <c r="BC2404" s="451"/>
    </row>
    <row r="2405" spans="1:55" hidden="1" x14ac:dyDescent="0.2">
      <c r="A2405" s="3"/>
      <c r="B2405" s="3"/>
      <c r="C2405" s="393"/>
      <c r="D2405" s="393"/>
      <c r="E2405" s="393"/>
      <c r="F2405" s="393"/>
      <c r="G2405" s="393"/>
      <c r="H2405" s="393"/>
      <c r="I2405" s="393"/>
      <c r="J2405" s="3"/>
      <c r="K2405" s="3"/>
      <c r="L2405" s="3"/>
      <c r="M2405" s="3"/>
      <c r="N2405" s="3"/>
      <c r="O2405" s="393"/>
      <c r="P2405" s="393"/>
      <c r="Q2405" s="3"/>
      <c r="R2405" s="3"/>
      <c r="S2405" s="3"/>
      <c r="T2405" s="3"/>
      <c r="U2405" s="3"/>
      <c r="V2405" s="3"/>
      <c r="W2405"/>
      <c r="X2405"/>
      <c r="Y2405" s="451"/>
      <c r="Z2405" s="393"/>
      <c r="AA2405" s="3"/>
      <c r="AB2405" s="3"/>
      <c r="AC2405" s="3"/>
      <c r="AD2405" s="3"/>
      <c r="AE2405" s="3"/>
      <c r="AF2405"/>
      <c r="AG2405"/>
      <c r="AH2405"/>
      <c r="AI2405"/>
      <c r="AJ2405"/>
      <c r="AK2405"/>
      <c r="AL2405"/>
      <c r="AM2405"/>
      <c r="AN2405"/>
      <c r="AO2405"/>
      <c r="AP2405"/>
      <c r="BC2405" s="451"/>
    </row>
    <row r="2406" spans="1:55" hidden="1" x14ac:dyDescent="0.2">
      <c r="A2406" s="3"/>
      <c r="B2406" s="3"/>
      <c r="C2406" s="393"/>
      <c r="D2406" s="393"/>
      <c r="E2406" s="393"/>
      <c r="F2406" s="393"/>
      <c r="G2406" s="393"/>
      <c r="H2406" s="393"/>
      <c r="I2406" s="393"/>
      <c r="J2406" s="3"/>
      <c r="K2406" s="3"/>
      <c r="L2406" s="3"/>
      <c r="M2406" s="3"/>
      <c r="N2406" s="3"/>
      <c r="O2406" s="393"/>
      <c r="P2406" s="393"/>
      <c r="Q2406" s="3"/>
      <c r="R2406" s="3"/>
      <c r="S2406" s="3"/>
      <c r="T2406" s="3"/>
      <c r="U2406" s="3"/>
      <c r="V2406" s="3"/>
      <c r="W2406"/>
      <c r="X2406"/>
      <c r="Y2406" s="451"/>
      <c r="Z2406" s="393"/>
      <c r="AA2406" s="3"/>
      <c r="AB2406" s="3"/>
      <c r="AC2406" s="3"/>
      <c r="AD2406" s="3"/>
      <c r="AE2406" s="3"/>
      <c r="AF2406"/>
      <c r="AG2406"/>
      <c r="AH2406"/>
      <c r="AI2406"/>
      <c r="AJ2406"/>
      <c r="AK2406"/>
      <c r="AL2406"/>
      <c r="AM2406"/>
      <c r="AN2406"/>
      <c r="AO2406"/>
      <c r="AP2406"/>
      <c r="BC2406" s="451"/>
    </row>
    <row r="2407" spans="1:55" hidden="1" x14ac:dyDescent="0.2">
      <c r="A2407" s="3"/>
      <c r="B2407" s="3"/>
      <c r="C2407" s="393"/>
      <c r="D2407" s="393"/>
      <c r="E2407" s="393"/>
      <c r="F2407" s="393"/>
      <c r="G2407" s="393"/>
      <c r="H2407" s="393"/>
      <c r="I2407" s="393"/>
      <c r="J2407" s="3"/>
      <c r="K2407" s="3"/>
      <c r="L2407" s="3"/>
      <c r="M2407" s="3"/>
      <c r="N2407" s="3"/>
      <c r="O2407" s="393"/>
      <c r="P2407" s="393"/>
      <c r="Q2407" s="3"/>
      <c r="R2407" s="3"/>
      <c r="S2407" s="3"/>
      <c r="T2407" s="3"/>
      <c r="U2407" s="3"/>
      <c r="V2407" s="3"/>
      <c r="W2407"/>
      <c r="X2407"/>
      <c r="Y2407" s="451"/>
      <c r="Z2407" s="393"/>
      <c r="AA2407" s="3"/>
      <c r="AB2407" s="3"/>
      <c r="AC2407" s="3"/>
      <c r="AD2407" s="3"/>
      <c r="AE2407" s="3"/>
      <c r="AF2407"/>
      <c r="AG2407"/>
      <c r="AH2407"/>
      <c r="AI2407"/>
      <c r="AJ2407"/>
      <c r="AK2407"/>
      <c r="AL2407"/>
      <c r="AM2407"/>
      <c r="AN2407"/>
      <c r="AO2407"/>
      <c r="AP2407"/>
      <c r="BC2407" s="451"/>
    </row>
    <row r="2408" spans="1:55" hidden="1" x14ac:dyDescent="0.2">
      <c r="A2408" s="3"/>
      <c r="B2408" s="3"/>
      <c r="C2408" s="393"/>
      <c r="D2408" s="393"/>
      <c r="E2408" s="393"/>
      <c r="F2408" s="393"/>
      <c r="G2408" s="393"/>
      <c r="H2408" s="393"/>
      <c r="I2408" s="393"/>
      <c r="J2408" s="3"/>
      <c r="K2408" s="3"/>
      <c r="L2408" s="3"/>
      <c r="M2408" s="3"/>
      <c r="N2408" s="3"/>
      <c r="O2408" s="393"/>
      <c r="P2408" s="393"/>
      <c r="Q2408" s="3"/>
      <c r="R2408" s="3"/>
      <c r="S2408" s="3"/>
      <c r="T2408" s="3"/>
      <c r="U2408" s="3"/>
      <c r="V2408" s="3"/>
      <c r="W2408"/>
      <c r="X2408"/>
      <c r="Y2408" s="451"/>
      <c r="Z2408" s="393"/>
      <c r="AA2408" s="3"/>
      <c r="AB2408" s="3"/>
      <c r="AC2408" s="3"/>
      <c r="AD2408" s="3"/>
      <c r="AE2408" s="3"/>
      <c r="AF2408"/>
      <c r="AG2408"/>
      <c r="AH2408"/>
      <c r="AI2408"/>
      <c r="AJ2408"/>
      <c r="AK2408"/>
      <c r="AL2408"/>
      <c r="AM2408"/>
      <c r="AN2408"/>
      <c r="AO2408"/>
      <c r="AP2408"/>
      <c r="BC2408" s="451"/>
    </row>
    <row r="2409" spans="1:55" hidden="1" x14ac:dyDescent="0.2">
      <c r="A2409" s="3"/>
      <c r="B2409" s="3"/>
      <c r="C2409" s="393"/>
      <c r="D2409" s="393"/>
      <c r="E2409" s="393"/>
      <c r="F2409" s="393"/>
      <c r="G2409" s="393"/>
      <c r="H2409" s="393"/>
      <c r="I2409" s="393"/>
      <c r="J2409" s="3"/>
      <c r="K2409" s="3"/>
      <c r="L2409" s="3"/>
      <c r="M2409" s="3"/>
      <c r="N2409" s="3"/>
      <c r="O2409" s="393"/>
      <c r="P2409" s="393"/>
      <c r="Q2409" s="3"/>
      <c r="R2409" s="3"/>
      <c r="S2409" s="3"/>
      <c r="T2409" s="3"/>
      <c r="U2409" s="3"/>
      <c r="V2409" s="3"/>
      <c r="W2409"/>
      <c r="X2409"/>
      <c r="Y2409" s="451"/>
      <c r="Z2409" s="393"/>
      <c r="AA2409" s="3"/>
      <c r="AB2409" s="3"/>
      <c r="AC2409" s="3"/>
      <c r="AD2409" s="3"/>
      <c r="AE2409" s="3"/>
      <c r="AF2409"/>
      <c r="AG2409"/>
      <c r="AH2409"/>
      <c r="AI2409"/>
      <c r="AJ2409"/>
      <c r="AK2409"/>
      <c r="AL2409"/>
      <c r="AM2409"/>
      <c r="AN2409"/>
      <c r="AO2409"/>
      <c r="AP2409"/>
      <c r="BC2409" s="451"/>
    </row>
    <row r="2410" spans="1:55" hidden="1" x14ac:dyDescent="0.2">
      <c r="A2410" s="3"/>
      <c r="B2410" s="3"/>
      <c r="C2410" s="393"/>
      <c r="D2410" s="393"/>
      <c r="E2410" s="393"/>
      <c r="F2410" s="393"/>
      <c r="G2410" s="393"/>
      <c r="H2410" s="393"/>
      <c r="I2410" s="393"/>
      <c r="J2410" s="3"/>
      <c r="K2410" s="3"/>
      <c r="L2410" s="3"/>
      <c r="M2410" s="3"/>
      <c r="N2410" s="3"/>
      <c r="O2410" s="393"/>
      <c r="P2410" s="393"/>
      <c r="Q2410" s="3"/>
      <c r="R2410" s="3"/>
      <c r="S2410" s="3"/>
      <c r="T2410" s="3"/>
      <c r="U2410" s="3"/>
      <c r="V2410" s="3"/>
      <c r="W2410"/>
      <c r="X2410"/>
      <c r="Y2410" s="451"/>
      <c r="Z2410" s="393"/>
      <c r="AA2410" s="3"/>
      <c r="AB2410" s="3"/>
      <c r="AC2410" s="3"/>
      <c r="AD2410" s="3"/>
      <c r="AE2410" s="3"/>
      <c r="AF2410"/>
      <c r="AG2410"/>
      <c r="AH2410"/>
      <c r="AI2410"/>
      <c r="AJ2410"/>
      <c r="AK2410"/>
      <c r="AL2410"/>
      <c r="AM2410"/>
      <c r="AN2410"/>
      <c r="AO2410"/>
      <c r="AP2410"/>
      <c r="BC2410" s="451"/>
    </row>
    <row r="2411" spans="1:55" hidden="1" x14ac:dyDescent="0.2">
      <c r="A2411" s="3"/>
      <c r="B2411" s="3"/>
      <c r="C2411" s="393"/>
      <c r="D2411" s="393"/>
      <c r="E2411" s="393"/>
      <c r="F2411" s="393"/>
      <c r="G2411" s="393"/>
      <c r="H2411" s="393"/>
      <c r="I2411" s="393"/>
      <c r="J2411" s="3"/>
      <c r="K2411" s="3"/>
      <c r="L2411" s="3"/>
      <c r="M2411" s="3"/>
      <c r="N2411" s="3"/>
      <c r="O2411" s="393"/>
      <c r="P2411" s="393"/>
      <c r="Q2411" s="3"/>
      <c r="R2411" s="3"/>
      <c r="S2411" s="3"/>
      <c r="T2411" s="3"/>
      <c r="U2411" s="3"/>
      <c r="V2411" s="3"/>
      <c r="W2411"/>
      <c r="X2411"/>
      <c r="Y2411" s="451"/>
      <c r="Z2411" s="393"/>
      <c r="AA2411" s="3"/>
      <c r="AB2411" s="3"/>
      <c r="AC2411" s="3"/>
      <c r="AD2411" s="3"/>
      <c r="AE2411" s="3"/>
      <c r="AF2411"/>
      <c r="AG2411"/>
      <c r="AH2411"/>
      <c r="AI2411"/>
      <c r="AJ2411"/>
      <c r="AK2411"/>
      <c r="AL2411"/>
      <c r="AM2411"/>
      <c r="AN2411"/>
      <c r="AO2411"/>
      <c r="AP2411"/>
      <c r="BC2411" s="451"/>
    </row>
    <row r="2412" spans="1:55" hidden="1" x14ac:dyDescent="0.2">
      <c r="A2412" s="3"/>
      <c r="B2412" s="3"/>
      <c r="C2412" s="393"/>
      <c r="D2412" s="393"/>
      <c r="E2412" s="393"/>
      <c r="F2412" s="393"/>
      <c r="G2412" s="393"/>
      <c r="H2412" s="393"/>
      <c r="I2412" s="393"/>
      <c r="J2412" s="3"/>
      <c r="K2412" s="3"/>
      <c r="L2412" s="3"/>
      <c r="M2412" s="3"/>
      <c r="N2412" s="3"/>
      <c r="O2412" s="393"/>
      <c r="P2412" s="393"/>
      <c r="Q2412" s="3"/>
      <c r="R2412" s="3"/>
      <c r="S2412" s="3"/>
      <c r="T2412" s="3"/>
      <c r="U2412" s="3"/>
      <c r="V2412" s="3"/>
      <c r="W2412"/>
      <c r="X2412"/>
      <c r="Y2412" s="451"/>
      <c r="Z2412" s="393"/>
      <c r="AA2412" s="3"/>
      <c r="AB2412" s="3"/>
      <c r="AC2412" s="3"/>
      <c r="AD2412" s="3"/>
      <c r="AE2412" s="3"/>
      <c r="AF2412"/>
      <c r="AG2412"/>
      <c r="AH2412"/>
      <c r="AI2412"/>
      <c r="AJ2412"/>
      <c r="AK2412"/>
      <c r="AL2412"/>
      <c r="AM2412"/>
      <c r="AN2412"/>
      <c r="AO2412"/>
      <c r="AP2412"/>
      <c r="BC2412" s="451"/>
    </row>
    <row r="2413" spans="1:55" hidden="1" x14ac:dyDescent="0.2">
      <c r="A2413" s="3"/>
      <c r="B2413" s="3"/>
      <c r="C2413" s="393"/>
      <c r="D2413" s="393"/>
      <c r="E2413" s="393"/>
      <c r="F2413" s="393"/>
      <c r="G2413" s="393"/>
      <c r="H2413" s="393"/>
      <c r="I2413" s="393"/>
      <c r="J2413" s="3"/>
      <c r="K2413" s="3"/>
      <c r="L2413" s="3"/>
      <c r="M2413" s="3"/>
      <c r="N2413" s="3"/>
      <c r="O2413" s="393"/>
      <c r="P2413" s="393"/>
      <c r="Q2413" s="3"/>
      <c r="R2413" s="3"/>
      <c r="S2413" s="3"/>
      <c r="T2413" s="3"/>
      <c r="U2413" s="3"/>
      <c r="V2413" s="3"/>
      <c r="W2413"/>
      <c r="X2413"/>
      <c r="Y2413" s="451"/>
      <c r="Z2413" s="393"/>
      <c r="AA2413" s="3"/>
      <c r="AB2413" s="3"/>
      <c r="AC2413" s="3"/>
      <c r="AD2413" s="3"/>
      <c r="AE2413" s="3"/>
      <c r="AF2413"/>
      <c r="AG2413"/>
      <c r="AH2413"/>
      <c r="AI2413"/>
      <c r="AJ2413"/>
      <c r="AK2413"/>
      <c r="AL2413"/>
      <c r="AM2413"/>
      <c r="AN2413"/>
      <c r="AO2413"/>
      <c r="AP2413"/>
      <c r="BC2413" s="451"/>
    </row>
    <row r="2414" spans="1:55" hidden="1" x14ac:dyDescent="0.2">
      <c r="A2414" s="3"/>
      <c r="B2414" s="3"/>
      <c r="C2414" s="393"/>
      <c r="D2414" s="393"/>
      <c r="E2414" s="393"/>
      <c r="F2414" s="393"/>
      <c r="G2414" s="393"/>
      <c r="H2414" s="393"/>
      <c r="I2414" s="393"/>
      <c r="J2414" s="3"/>
      <c r="K2414" s="3"/>
      <c r="L2414" s="3"/>
      <c r="M2414" s="3"/>
      <c r="N2414" s="3"/>
      <c r="O2414" s="393"/>
      <c r="P2414" s="393"/>
      <c r="Q2414" s="3"/>
      <c r="R2414" s="3"/>
      <c r="S2414" s="3"/>
      <c r="T2414" s="3"/>
      <c r="U2414" s="3"/>
      <c r="V2414" s="3"/>
      <c r="W2414"/>
      <c r="X2414"/>
      <c r="Y2414" s="451"/>
      <c r="Z2414" s="393"/>
      <c r="AA2414" s="3"/>
      <c r="AB2414" s="3"/>
      <c r="AC2414" s="3"/>
      <c r="AD2414" s="3"/>
      <c r="AE2414" s="3"/>
      <c r="AF2414"/>
      <c r="AG2414"/>
      <c r="AH2414"/>
      <c r="AI2414"/>
      <c r="AJ2414"/>
      <c r="AK2414"/>
      <c r="AL2414"/>
      <c r="AM2414"/>
      <c r="AN2414"/>
      <c r="AO2414"/>
      <c r="AP2414"/>
      <c r="BC2414" s="451"/>
    </row>
    <row r="2415" spans="1:55" hidden="1" x14ac:dyDescent="0.2">
      <c r="A2415" s="3"/>
      <c r="B2415" s="3"/>
      <c r="C2415" s="393"/>
      <c r="D2415" s="393"/>
      <c r="E2415" s="393"/>
      <c r="F2415" s="393"/>
      <c r="G2415" s="393"/>
      <c r="H2415" s="393"/>
      <c r="I2415" s="393"/>
      <c r="J2415" s="3"/>
      <c r="K2415" s="3"/>
      <c r="L2415" s="3"/>
      <c r="M2415" s="3"/>
      <c r="N2415" s="3"/>
      <c r="O2415" s="393"/>
      <c r="P2415" s="393"/>
      <c r="Q2415" s="3"/>
      <c r="R2415" s="3"/>
      <c r="S2415" s="3"/>
      <c r="T2415" s="3"/>
      <c r="U2415" s="3"/>
      <c r="V2415" s="3"/>
      <c r="W2415"/>
      <c r="X2415"/>
      <c r="Y2415" s="451"/>
      <c r="Z2415" s="393"/>
      <c r="AA2415" s="3"/>
      <c r="AB2415" s="3"/>
      <c r="AC2415" s="3"/>
      <c r="AD2415" s="3"/>
      <c r="AE2415" s="3"/>
      <c r="AF2415"/>
      <c r="AG2415"/>
      <c r="AH2415"/>
      <c r="AI2415"/>
      <c r="AJ2415"/>
      <c r="AK2415"/>
      <c r="AL2415"/>
      <c r="AM2415"/>
      <c r="AN2415"/>
      <c r="AO2415"/>
      <c r="AP2415"/>
      <c r="BC2415" s="451"/>
    </row>
    <row r="2416" spans="1:55" hidden="1" x14ac:dyDescent="0.2">
      <c r="A2416" s="3"/>
      <c r="B2416" s="3"/>
      <c r="C2416" s="393"/>
      <c r="D2416" s="393"/>
      <c r="E2416" s="393"/>
      <c r="F2416" s="393"/>
      <c r="G2416" s="393"/>
      <c r="H2416" s="393"/>
      <c r="I2416" s="393"/>
      <c r="J2416" s="3"/>
      <c r="K2416" s="3"/>
      <c r="L2416" s="3"/>
      <c r="M2416" s="3"/>
      <c r="N2416" s="3"/>
      <c r="O2416" s="393"/>
      <c r="P2416" s="393"/>
      <c r="Q2416" s="3"/>
      <c r="R2416" s="3"/>
      <c r="S2416" s="3"/>
      <c r="T2416" s="3"/>
      <c r="U2416" s="3"/>
      <c r="V2416" s="3"/>
      <c r="W2416"/>
      <c r="X2416"/>
      <c r="Y2416" s="451"/>
      <c r="Z2416" s="393"/>
      <c r="AA2416" s="3"/>
      <c r="AB2416" s="3"/>
      <c r="AC2416" s="3"/>
      <c r="AD2416" s="3"/>
      <c r="AE2416" s="3"/>
      <c r="AF2416"/>
      <c r="AG2416"/>
      <c r="AH2416"/>
      <c r="AI2416"/>
      <c r="AJ2416"/>
      <c r="AK2416"/>
      <c r="AL2416"/>
      <c r="AM2416"/>
      <c r="AN2416"/>
      <c r="AO2416"/>
      <c r="AP2416"/>
      <c r="BC2416" s="451"/>
    </row>
    <row r="2417" spans="1:55" hidden="1" x14ac:dyDescent="0.2">
      <c r="A2417" s="3"/>
      <c r="B2417" s="3"/>
      <c r="C2417" s="393"/>
      <c r="D2417" s="393"/>
      <c r="E2417" s="393"/>
      <c r="F2417" s="393"/>
      <c r="G2417" s="393"/>
      <c r="H2417" s="393"/>
      <c r="I2417" s="393"/>
      <c r="J2417" s="3"/>
      <c r="K2417" s="3"/>
      <c r="L2417" s="3"/>
      <c r="M2417" s="3"/>
      <c r="N2417" s="3"/>
      <c r="O2417" s="393"/>
      <c r="P2417" s="393"/>
      <c r="Q2417" s="3"/>
      <c r="R2417" s="3"/>
      <c r="S2417" s="3"/>
      <c r="T2417" s="3"/>
      <c r="U2417" s="3"/>
      <c r="V2417" s="3"/>
      <c r="W2417"/>
      <c r="X2417"/>
      <c r="Y2417" s="451"/>
      <c r="Z2417" s="393"/>
      <c r="AA2417" s="3"/>
      <c r="AB2417" s="3"/>
      <c r="AC2417" s="3"/>
      <c r="AD2417" s="3"/>
      <c r="AE2417" s="3"/>
      <c r="AF2417"/>
      <c r="AG2417"/>
      <c r="AH2417"/>
      <c r="AI2417"/>
      <c r="AJ2417"/>
      <c r="AK2417"/>
      <c r="AL2417"/>
      <c r="AM2417"/>
      <c r="AN2417"/>
      <c r="AO2417"/>
      <c r="AP2417"/>
      <c r="BC2417" s="451"/>
    </row>
    <row r="2418" spans="1:55" hidden="1" x14ac:dyDescent="0.2">
      <c r="A2418" s="3"/>
      <c r="B2418" s="3"/>
      <c r="C2418" s="393"/>
      <c r="D2418" s="393"/>
      <c r="E2418" s="393"/>
      <c r="F2418" s="393"/>
      <c r="G2418" s="393"/>
      <c r="H2418" s="393"/>
      <c r="I2418" s="393"/>
      <c r="J2418" s="3"/>
      <c r="K2418" s="3"/>
      <c r="L2418" s="3"/>
      <c r="M2418" s="3"/>
      <c r="N2418" s="3"/>
      <c r="O2418" s="393"/>
      <c r="P2418" s="393"/>
      <c r="Q2418" s="3"/>
      <c r="R2418" s="3"/>
      <c r="S2418" s="3"/>
      <c r="T2418" s="3"/>
      <c r="U2418" s="3"/>
      <c r="V2418" s="3"/>
      <c r="W2418"/>
      <c r="X2418"/>
      <c r="Y2418" s="451"/>
      <c r="Z2418" s="393"/>
      <c r="AA2418" s="3"/>
      <c r="AB2418" s="3"/>
      <c r="AC2418" s="3"/>
      <c r="AD2418" s="3"/>
      <c r="AE2418" s="3"/>
      <c r="AF2418"/>
      <c r="AG2418"/>
      <c r="AH2418"/>
      <c r="AI2418"/>
      <c r="AJ2418"/>
      <c r="AK2418"/>
      <c r="AL2418"/>
      <c r="AM2418"/>
      <c r="AN2418"/>
      <c r="AO2418"/>
      <c r="AP2418"/>
      <c r="BC2418" s="451"/>
    </row>
    <row r="2419" spans="1:55" hidden="1" x14ac:dyDescent="0.2">
      <c r="A2419" s="3"/>
      <c r="B2419" s="3"/>
      <c r="C2419" s="393"/>
      <c r="D2419" s="393"/>
      <c r="E2419" s="393"/>
      <c r="F2419" s="393"/>
      <c r="G2419" s="393"/>
      <c r="H2419" s="393"/>
      <c r="I2419" s="393"/>
      <c r="J2419" s="3"/>
      <c r="K2419" s="3"/>
      <c r="L2419" s="3"/>
      <c r="M2419" s="3"/>
      <c r="N2419" s="3"/>
      <c r="O2419" s="393"/>
      <c r="P2419" s="393"/>
      <c r="Q2419" s="3"/>
      <c r="R2419" s="3"/>
      <c r="S2419" s="3"/>
      <c r="T2419" s="3"/>
      <c r="U2419" s="3"/>
      <c r="V2419" s="3"/>
      <c r="W2419"/>
      <c r="X2419"/>
      <c r="Y2419" s="451"/>
      <c r="Z2419" s="393"/>
      <c r="AA2419" s="3"/>
      <c r="AB2419" s="3"/>
      <c r="AC2419" s="3"/>
      <c r="AD2419" s="3"/>
      <c r="AE2419" s="3"/>
      <c r="AF2419"/>
      <c r="AG2419"/>
      <c r="AH2419"/>
      <c r="AI2419"/>
      <c r="AJ2419"/>
      <c r="AK2419"/>
      <c r="AL2419"/>
      <c r="AM2419"/>
      <c r="AN2419"/>
      <c r="AO2419"/>
      <c r="AP2419"/>
      <c r="BC2419" s="451"/>
    </row>
    <row r="2420" spans="1:55" hidden="1" x14ac:dyDescent="0.2">
      <c r="A2420" s="3"/>
      <c r="B2420" s="3"/>
      <c r="C2420" s="393"/>
      <c r="D2420" s="393"/>
      <c r="E2420" s="393"/>
      <c r="F2420" s="393"/>
      <c r="G2420" s="393"/>
      <c r="H2420" s="393"/>
      <c r="I2420" s="393"/>
      <c r="J2420" s="3"/>
      <c r="K2420" s="3"/>
      <c r="L2420" s="3"/>
      <c r="M2420" s="3"/>
      <c r="N2420" s="3"/>
      <c r="O2420" s="393"/>
      <c r="P2420" s="393"/>
      <c r="Q2420" s="3"/>
      <c r="R2420" s="3"/>
      <c r="S2420" s="3"/>
      <c r="T2420" s="3"/>
      <c r="U2420" s="3"/>
      <c r="V2420" s="3"/>
      <c r="W2420"/>
      <c r="X2420"/>
      <c r="Y2420" s="451"/>
      <c r="Z2420" s="393"/>
      <c r="AA2420" s="3"/>
      <c r="AB2420" s="3"/>
      <c r="AC2420" s="3"/>
      <c r="AD2420" s="3"/>
      <c r="AE2420" s="3"/>
      <c r="AF2420"/>
      <c r="AG2420"/>
      <c r="AH2420"/>
      <c r="AI2420"/>
      <c r="AJ2420"/>
      <c r="AK2420"/>
      <c r="AL2420"/>
      <c r="AM2420"/>
      <c r="AN2420"/>
      <c r="AO2420"/>
      <c r="AP2420"/>
      <c r="BC2420" s="451"/>
    </row>
    <row r="2421" spans="1:55" hidden="1" x14ac:dyDescent="0.2">
      <c r="A2421" s="3"/>
      <c r="B2421" s="3"/>
      <c r="C2421" s="393"/>
      <c r="D2421" s="393"/>
      <c r="E2421" s="393"/>
      <c r="F2421" s="393"/>
      <c r="G2421" s="393"/>
      <c r="H2421" s="393"/>
      <c r="I2421" s="393"/>
      <c r="J2421" s="3"/>
      <c r="K2421" s="3"/>
      <c r="L2421" s="3"/>
      <c r="M2421" s="3"/>
      <c r="N2421" s="3"/>
      <c r="O2421" s="393"/>
      <c r="P2421" s="393"/>
      <c r="Q2421" s="3"/>
      <c r="R2421" s="3"/>
      <c r="S2421" s="3"/>
      <c r="T2421" s="3"/>
      <c r="U2421" s="3"/>
      <c r="V2421" s="3"/>
      <c r="W2421"/>
      <c r="X2421"/>
      <c r="Y2421" s="451"/>
      <c r="Z2421" s="393"/>
      <c r="AA2421" s="3"/>
      <c r="AB2421" s="3"/>
      <c r="AC2421" s="3"/>
      <c r="AD2421" s="3"/>
      <c r="AE2421" s="3"/>
      <c r="AF2421"/>
      <c r="AG2421"/>
      <c r="AH2421"/>
      <c r="AI2421"/>
      <c r="AJ2421"/>
      <c r="AK2421"/>
      <c r="AL2421"/>
      <c r="AM2421"/>
      <c r="AN2421"/>
      <c r="AO2421"/>
      <c r="AP2421"/>
      <c r="BC2421" s="451"/>
    </row>
    <row r="2422" spans="1:55" hidden="1" x14ac:dyDescent="0.2">
      <c r="A2422" s="3"/>
      <c r="B2422" s="3"/>
      <c r="C2422" s="393"/>
      <c r="D2422" s="393"/>
      <c r="E2422" s="393"/>
      <c r="F2422" s="393"/>
      <c r="G2422" s="393"/>
      <c r="H2422" s="393"/>
      <c r="I2422" s="393"/>
      <c r="J2422" s="3"/>
      <c r="K2422" s="3"/>
      <c r="L2422" s="3"/>
      <c r="M2422" s="3"/>
      <c r="N2422" s="3"/>
      <c r="O2422" s="393"/>
      <c r="P2422" s="393"/>
      <c r="Q2422" s="3"/>
      <c r="R2422" s="3"/>
      <c r="S2422" s="3"/>
      <c r="T2422" s="3"/>
      <c r="U2422" s="3"/>
      <c r="V2422" s="3"/>
      <c r="W2422"/>
      <c r="X2422"/>
      <c r="Y2422" s="451"/>
      <c r="Z2422" s="393"/>
      <c r="AA2422" s="3"/>
      <c r="AB2422" s="3"/>
      <c r="AC2422" s="3"/>
      <c r="AD2422" s="3"/>
      <c r="AE2422" s="3"/>
      <c r="AF2422"/>
      <c r="AG2422"/>
      <c r="AH2422"/>
      <c r="AI2422"/>
      <c r="AJ2422"/>
      <c r="AK2422"/>
      <c r="AL2422"/>
      <c r="AM2422"/>
      <c r="AN2422"/>
      <c r="AO2422"/>
      <c r="AP2422"/>
      <c r="BC2422" s="451"/>
    </row>
    <row r="2423" spans="1:55" hidden="1" x14ac:dyDescent="0.2">
      <c r="A2423" s="3"/>
      <c r="B2423" s="3"/>
      <c r="C2423" s="393"/>
      <c r="D2423" s="393"/>
      <c r="E2423" s="393"/>
      <c r="F2423" s="393"/>
      <c r="G2423" s="393"/>
      <c r="H2423" s="393"/>
      <c r="I2423" s="393"/>
      <c r="J2423" s="3"/>
      <c r="K2423" s="3"/>
      <c r="L2423" s="3"/>
      <c r="M2423" s="3"/>
      <c r="N2423" s="3"/>
      <c r="O2423" s="393"/>
      <c r="P2423" s="393"/>
      <c r="Q2423" s="3"/>
      <c r="R2423" s="3"/>
      <c r="S2423" s="3"/>
      <c r="T2423" s="3"/>
      <c r="U2423" s="3"/>
      <c r="V2423" s="3"/>
      <c r="W2423"/>
      <c r="X2423"/>
      <c r="Y2423" s="451"/>
      <c r="Z2423" s="393"/>
      <c r="AA2423" s="3"/>
      <c r="AB2423" s="3"/>
      <c r="AC2423" s="3"/>
      <c r="AD2423" s="3"/>
      <c r="AE2423" s="3"/>
      <c r="AF2423"/>
      <c r="AG2423"/>
      <c r="AH2423"/>
      <c r="AI2423"/>
      <c r="AJ2423"/>
      <c r="AK2423"/>
      <c r="AL2423"/>
      <c r="AM2423"/>
      <c r="AN2423"/>
      <c r="AO2423"/>
      <c r="AP2423"/>
      <c r="BC2423" s="451"/>
    </row>
    <row r="2424" spans="1:55" hidden="1" x14ac:dyDescent="0.2">
      <c r="A2424" s="3"/>
      <c r="B2424" s="3"/>
      <c r="C2424" s="393"/>
      <c r="D2424" s="393"/>
      <c r="E2424" s="393"/>
      <c r="F2424" s="393"/>
      <c r="G2424" s="393"/>
      <c r="H2424" s="393"/>
      <c r="I2424" s="393"/>
      <c r="J2424" s="3"/>
      <c r="K2424" s="3"/>
      <c r="L2424" s="3"/>
      <c r="M2424" s="3"/>
      <c r="N2424" s="3"/>
      <c r="O2424" s="393"/>
      <c r="P2424" s="393"/>
      <c r="Q2424" s="3"/>
      <c r="R2424" s="3"/>
      <c r="S2424" s="3"/>
      <c r="T2424" s="3"/>
      <c r="U2424" s="3"/>
      <c r="V2424" s="3"/>
      <c r="W2424"/>
      <c r="X2424"/>
      <c r="Y2424" s="451"/>
      <c r="Z2424" s="393"/>
      <c r="AA2424" s="3"/>
      <c r="AB2424" s="3"/>
      <c r="AC2424" s="3"/>
      <c r="AD2424" s="3"/>
      <c r="AE2424" s="3"/>
      <c r="AF2424"/>
      <c r="AG2424"/>
      <c r="AH2424"/>
      <c r="AI2424"/>
      <c r="AJ2424"/>
      <c r="AK2424"/>
      <c r="AL2424"/>
      <c r="AM2424"/>
      <c r="AN2424"/>
      <c r="AO2424"/>
      <c r="AP2424"/>
      <c r="BC2424" s="451"/>
    </row>
    <row r="2425" spans="1:55" hidden="1" x14ac:dyDescent="0.2">
      <c r="A2425" s="3"/>
      <c r="B2425" s="3"/>
      <c r="C2425" s="393"/>
      <c r="D2425" s="393"/>
      <c r="E2425" s="393"/>
      <c r="F2425" s="393"/>
      <c r="G2425" s="393"/>
      <c r="H2425" s="393"/>
      <c r="I2425" s="393"/>
      <c r="J2425" s="3"/>
      <c r="K2425" s="3"/>
      <c r="L2425" s="3"/>
      <c r="M2425" s="3"/>
      <c r="N2425" s="3"/>
      <c r="O2425" s="393"/>
      <c r="P2425" s="393"/>
      <c r="Q2425" s="3"/>
      <c r="R2425" s="3"/>
      <c r="S2425" s="3"/>
      <c r="T2425" s="3"/>
      <c r="U2425" s="3"/>
      <c r="V2425" s="3"/>
      <c r="W2425"/>
      <c r="X2425"/>
      <c r="Y2425" s="451"/>
      <c r="Z2425" s="393"/>
      <c r="AA2425" s="3"/>
      <c r="AB2425" s="3"/>
      <c r="AC2425" s="3"/>
      <c r="AD2425" s="3"/>
      <c r="AE2425" s="3"/>
      <c r="AF2425"/>
      <c r="AG2425"/>
      <c r="AH2425"/>
      <c r="AI2425"/>
      <c r="AJ2425"/>
      <c r="AK2425"/>
      <c r="AL2425"/>
      <c r="AM2425"/>
      <c r="AN2425"/>
      <c r="AO2425"/>
      <c r="AP2425"/>
      <c r="BC2425" s="451"/>
    </row>
    <row r="2426" spans="1:55" hidden="1" x14ac:dyDescent="0.2">
      <c r="A2426" s="3"/>
      <c r="B2426" s="3"/>
      <c r="C2426" s="393"/>
      <c r="D2426" s="393"/>
      <c r="E2426" s="393"/>
      <c r="F2426" s="393"/>
      <c r="G2426" s="393"/>
      <c r="H2426" s="393"/>
      <c r="I2426" s="393"/>
      <c r="J2426" s="3"/>
      <c r="K2426" s="3"/>
      <c r="L2426" s="3"/>
      <c r="M2426" s="3"/>
      <c r="N2426" s="3"/>
      <c r="O2426" s="393"/>
      <c r="P2426" s="393"/>
      <c r="Q2426" s="3"/>
      <c r="R2426" s="3"/>
      <c r="S2426" s="3"/>
      <c r="T2426" s="3"/>
      <c r="U2426" s="3"/>
      <c r="V2426" s="3"/>
      <c r="W2426"/>
      <c r="X2426"/>
      <c r="Y2426" s="451"/>
      <c r="Z2426" s="393"/>
      <c r="AA2426" s="3"/>
      <c r="AB2426" s="3"/>
      <c r="AC2426" s="3"/>
      <c r="AD2426" s="3"/>
      <c r="AE2426" s="3"/>
      <c r="AF2426"/>
      <c r="AG2426"/>
      <c r="AH2426"/>
      <c r="AI2426"/>
      <c r="AJ2426"/>
      <c r="AK2426"/>
      <c r="AL2426"/>
      <c r="AM2426"/>
      <c r="AN2426"/>
      <c r="AO2426"/>
      <c r="AP2426"/>
      <c r="BC2426" s="451"/>
    </row>
    <row r="2427" spans="1:55" hidden="1" x14ac:dyDescent="0.2">
      <c r="A2427" s="3"/>
      <c r="B2427" s="3"/>
      <c r="C2427" s="393"/>
      <c r="D2427" s="393"/>
      <c r="E2427" s="393"/>
      <c r="F2427" s="393"/>
      <c r="G2427" s="393"/>
      <c r="H2427" s="393"/>
      <c r="I2427" s="393"/>
      <c r="J2427" s="3"/>
      <c r="K2427" s="3"/>
      <c r="L2427" s="3"/>
      <c r="M2427" s="3"/>
      <c r="N2427" s="3"/>
      <c r="O2427" s="393"/>
      <c r="P2427" s="393"/>
      <c r="Q2427" s="3"/>
      <c r="R2427" s="3"/>
      <c r="S2427" s="3"/>
      <c r="T2427" s="3"/>
      <c r="U2427" s="3"/>
      <c r="V2427" s="3"/>
      <c r="W2427"/>
      <c r="X2427"/>
      <c r="Y2427" s="451"/>
      <c r="Z2427" s="393"/>
      <c r="AA2427" s="3"/>
      <c r="AB2427" s="3"/>
      <c r="AC2427" s="3"/>
      <c r="AD2427" s="3"/>
      <c r="AE2427" s="3"/>
      <c r="AF2427"/>
      <c r="AG2427"/>
      <c r="AH2427"/>
      <c r="AI2427"/>
      <c r="AJ2427"/>
      <c r="AK2427"/>
      <c r="AL2427"/>
      <c r="AM2427"/>
      <c r="AN2427"/>
      <c r="AO2427"/>
      <c r="AP2427"/>
      <c r="BC2427" s="451"/>
    </row>
    <row r="2428" spans="1:55" hidden="1" x14ac:dyDescent="0.2">
      <c r="A2428" s="3"/>
      <c r="B2428" s="3"/>
      <c r="C2428" s="393"/>
      <c r="D2428" s="393"/>
      <c r="E2428" s="393"/>
      <c r="F2428" s="393"/>
      <c r="G2428" s="393"/>
      <c r="H2428" s="393"/>
      <c r="I2428" s="393"/>
      <c r="J2428" s="3"/>
      <c r="K2428" s="3"/>
      <c r="L2428" s="3"/>
      <c r="M2428" s="3"/>
      <c r="N2428" s="3"/>
      <c r="O2428" s="393"/>
      <c r="P2428" s="393"/>
      <c r="Q2428" s="3"/>
      <c r="R2428" s="3"/>
      <c r="S2428" s="3"/>
      <c r="T2428" s="3"/>
      <c r="U2428" s="3"/>
      <c r="V2428" s="3"/>
      <c r="W2428"/>
      <c r="X2428"/>
      <c r="Y2428" s="451"/>
      <c r="Z2428" s="393"/>
      <c r="AA2428" s="3"/>
      <c r="AB2428" s="3"/>
      <c r="AC2428" s="3"/>
      <c r="AD2428" s="3"/>
      <c r="AE2428" s="3"/>
      <c r="AF2428"/>
      <c r="AG2428"/>
      <c r="AH2428"/>
      <c r="AI2428"/>
      <c r="AJ2428"/>
      <c r="AK2428"/>
      <c r="AL2428"/>
      <c r="AM2428"/>
      <c r="AN2428"/>
      <c r="AO2428"/>
      <c r="AP2428"/>
      <c r="BC2428" s="451"/>
    </row>
    <row r="2429" spans="1:55" hidden="1" x14ac:dyDescent="0.2">
      <c r="A2429" s="3"/>
      <c r="B2429" s="3"/>
      <c r="C2429" s="393"/>
      <c r="D2429" s="393"/>
      <c r="E2429" s="393"/>
      <c r="F2429" s="393"/>
      <c r="G2429" s="393"/>
      <c r="H2429" s="393"/>
      <c r="I2429" s="393"/>
      <c r="J2429" s="3"/>
      <c r="K2429" s="3"/>
      <c r="L2429" s="3"/>
      <c r="M2429" s="3"/>
      <c r="N2429" s="3"/>
      <c r="O2429" s="393"/>
      <c r="P2429" s="393"/>
      <c r="Q2429" s="3"/>
      <c r="R2429" s="3"/>
      <c r="S2429" s="3"/>
      <c r="T2429" s="3"/>
      <c r="U2429" s="3"/>
      <c r="V2429" s="3"/>
      <c r="W2429"/>
      <c r="X2429"/>
      <c r="Y2429" s="451"/>
      <c r="Z2429" s="393"/>
      <c r="AA2429" s="3"/>
      <c r="AB2429" s="3"/>
      <c r="AC2429" s="3"/>
      <c r="AD2429" s="3"/>
      <c r="AE2429" s="3"/>
      <c r="AF2429"/>
      <c r="AG2429"/>
      <c r="AH2429"/>
      <c r="AI2429"/>
      <c r="AJ2429"/>
      <c r="AK2429"/>
      <c r="AL2429"/>
      <c r="AM2429"/>
      <c r="AN2429"/>
      <c r="AO2429"/>
      <c r="AP2429"/>
      <c r="BC2429" s="451"/>
    </row>
    <row r="2430" spans="1:55" hidden="1" x14ac:dyDescent="0.2">
      <c r="A2430" s="3"/>
      <c r="B2430" s="3"/>
      <c r="C2430" s="393"/>
      <c r="D2430" s="393"/>
      <c r="E2430" s="393"/>
      <c r="F2430" s="393"/>
      <c r="G2430" s="393"/>
      <c r="H2430" s="393"/>
      <c r="I2430" s="393"/>
      <c r="J2430" s="3"/>
      <c r="K2430" s="3"/>
      <c r="L2430" s="3"/>
      <c r="M2430" s="3"/>
      <c r="N2430" s="3"/>
      <c r="O2430" s="393"/>
      <c r="P2430" s="393"/>
      <c r="Q2430" s="3"/>
      <c r="R2430" s="3"/>
      <c r="S2430" s="3"/>
      <c r="T2430" s="3"/>
      <c r="U2430" s="3"/>
      <c r="V2430" s="3"/>
      <c r="W2430"/>
      <c r="X2430"/>
      <c r="Y2430" s="451"/>
      <c r="Z2430" s="393"/>
      <c r="AA2430" s="3"/>
      <c r="AB2430" s="3"/>
      <c r="AC2430" s="3"/>
      <c r="AD2430" s="3"/>
      <c r="AE2430" s="3"/>
      <c r="AF2430"/>
      <c r="AG2430"/>
      <c r="AH2430"/>
      <c r="AI2430"/>
      <c r="AJ2430"/>
      <c r="AK2430"/>
      <c r="AL2430"/>
      <c r="AM2430"/>
      <c r="AN2430"/>
      <c r="AO2430"/>
      <c r="AP2430"/>
      <c r="BC2430" s="451"/>
    </row>
    <row r="2431" spans="1:55" hidden="1" x14ac:dyDescent="0.2">
      <c r="A2431" s="3"/>
      <c r="B2431" s="3"/>
      <c r="C2431" s="393"/>
      <c r="D2431" s="393"/>
      <c r="E2431" s="393"/>
      <c r="F2431" s="393"/>
      <c r="G2431" s="393"/>
      <c r="H2431" s="393"/>
      <c r="I2431" s="393"/>
      <c r="J2431" s="3"/>
      <c r="K2431" s="3"/>
      <c r="L2431" s="3"/>
      <c r="M2431" s="3"/>
      <c r="N2431" s="3"/>
      <c r="O2431" s="393"/>
      <c r="P2431" s="393"/>
      <c r="Q2431" s="3"/>
      <c r="R2431" s="3"/>
      <c r="S2431" s="3"/>
      <c r="T2431" s="3"/>
      <c r="U2431" s="3"/>
      <c r="V2431" s="3"/>
      <c r="W2431"/>
      <c r="X2431"/>
      <c r="Y2431" s="451"/>
      <c r="Z2431" s="393"/>
      <c r="AA2431" s="3"/>
      <c r="AB2431" s="3"/>
      <c r="AC2431" s="3"/>
      <c r="AD2431" s="3"/>
      <c r="AE2431" s="3"/>
      <c r="AF2431"/>
      <c r="AG2431"/>
      <c r="AH2431"/>
      <c r="AI2431"/>
      <c r="AJ2431"/>
      <c r="AK2431"/>
      <c r="AL2431"/>
      <c r="AM2431"/>
      <c r="AN2431"/>
      <c r="AO2431"/>
      <c r="AP2431"/>
      <c r="BC2431" s="451"/>
    </row>
    <row r="2432" spans="1:55" hidden="1" x14ac:dyDescent="0.2">
      <c r="A2432" s="3"/>
      <c r="B2432" s="3"/>
      <c r="C2432" s="393"/>
      <c r="D2432" s="393"/>
      <c r="E2432" s="393"/>
      <c r="F2432" s="393"/>
      <c r="G2432" s="393"/>
      <c r="H2432" s="393"/>
      <c r="I2432" s="393"/>
      <c r="J2432" s="3"/>
      <c r="K2432" s="3"/>
      <c r="L2432" s="3"/>
      <c r="M2432" s="3"/>
      <c r="N2432" s="3"/>
      <c r="O2432" s="393"/>
      <c r="P2432" s="393"/>
      <c r="Q2432" s="3"/>
      <c r="R2432" s="3"/>
      <c r="S2432" s="3"/>
      <c r="T2432" s="3"/>
      <c r="U2432" s="3"/>
      <c r="V2432" s="3"/>
      <c r="W2432"/>
      <c r="X2432"/>
      <c r="Y2432" s="451"/>
      <c r="Z2432" s="393"/>
      <c r="AA2432" s="3"/>
      <c r="AB2432" s="3"/>
      <c r="AC2432" s="3"/>
      <c r="AD2432" s="3"/>
      <c r="AE2432" s="3"/>
      <c r="AF2432"/>
      <c r="AG2432"/>
      <c r="AH2432"/>
      <c r="AI2432"/>
      <c r="AJ2432"/>
      <c r="AK2432"/>
      <c r="AL2432"/>
      <c r="AM2432"/>
      <c r="AN2432"/>
      <c r="AO2432"/>
      <c r="AP2432"/>
      <c r="BC2432" s="451"/>
    </row>
    <row r="2433" spans="1:55" hidden="1" x14ac:dyDescent="0.2">
      <c r="A2433" s="3"/>
      <c r="B2433" s="3"/>
      <c r="C2433" s="393"/>
      <c r="D2433" s="393"/>
      <c r="E2433" s="393"/>
      <c r="F2433" s="393"/>
      <c r="G2433" s="393"/>
      <c r="H2433" s="393"/>
      <c r="I2433" s="393"/>
      <c r="J2433" s="3"/>
      <c r="K2433" s="3"/>
      <c r="L2433" s="3"/>
      <c r="M2433" s="3"/>
      <c r="N2433" s="3"/>
      <c r="O2433" s="393"/>
      <c r="P2433" s="393"/>
      <c r="Q2433" s="3"/>
      <c r="R2433" s="3"/>
      <c r="S2433" s="3"/>
      <c r="T2433" s="3"/>
      <c r="U2433" s="3"/>
      <c r="V2433" s="3"/>
      <c r="W2433"/>
      <c r="X2433"/>
      <c r="Y2433" s="451"/>
      <c r="Z2433" s="393"/>
      <c r="AA2433" s="3"/>
      <c r="AB2433" s="3"/>
      <c r="AC2433" s="3"/>
      <c r="AD2433" s="3"/>
      <c r="AE2433" s="3"/>
      <c r="AF2433"/>
      <c r="AG2433"/>
      <c r="AH2433"/>
      <c r="AI2433"/>
      <c r="AJ2433"/>
      <c r="AK2433"/>
      <c r="AL2433"/>
      <c r="AM2433"/>
      <c r="AN2433"/>
      <c r="AO2433"/>
      <c r="AP2433"/>
      <c r="BC2433" s="451"/>
    </row>
    <row r="2434" spans="1:55" hidden="1" x14ac:dyDescent="0.2">
      <c r="A2434" s="3"/>
      <c r="B2434" s="3"/>
      <c r="C2434" s="393"/>
      <c r="D2434" s="393"/>
      <c r="E2434" s="393"/>
      <c r="F2434" s="393"/>
      <c r="G2434" s="393"/>
      <c r="H2434" s="393"/>
      <c r="I2434" s="393"/>
      <c r="J2434" s="3"/>
      <c r="K2434" s="3"/>
      <c r="L2434" s="3"/>
      <c r="M2434" s="3"/>
      <c r="N2434" s="3"/>
      <c r="O2434" s="393"/>
      <c r="P2434" s="393"/>
      <c r="Q2434" s="3"/>
      <c r="R2434" s="3"/>
      <c r="S2434" s="3"/>
      <c r="T2434" s="3"/>
      <c r="U2434" s="3"/>
      <c r="V2434" s="3"/>
      <c r="W2434"/>
      <c r="X2434"/>
      <c r="Y2434" s="451"/>
      <c r="Z2434" s="393"/>
      <c r="AA2434" s="3"/>
      <c r="AB2434" s="3"/>
      <c r="AC2434" s="3"/>
      <c r="AD2434" s="3"/>
      <c r="AE2434" s="3"/>
      <c r="AF2434"/>
      <c r="AG2434"/>
      <c r="AH2434"/>
      <c r="AI2434"/>
      <c r="AJ2434"/>
      <c r="AK2434"/>
      <c r="AL2434"/>
      <c r="AM2434"/>
      <c r="AN2434"/>
      <c r="AO2434"/>
      <c r="AP2434"/>
      <c r="BC2434" s="451"/>
    </row>
    <row r="2435" spans="1:55" hidden="1" x14ac:dyDescent="0.2">
      <c r="A2435" s="3"/>
      <c r="B2435" s="3"/>
      <c r="C2435" s="393"/>
      <c r="D2435" s="393"/>
      <c r="E2435" s="393"/>
      <c r="F2435" s="393"/>
      <c r="G2435" s="393"/>
      <c r="H2435" s="393"/>
      <c r="I2435" s="393"/>
      <c r="J2435" s="3"/>
      <c r="K2435" s="3"/>
      <c r="L2435" s="3"/>
      <c r="M2435" s="3"/>
      <c r="N2435" s="3"/>
      <c r="O2435" s="393"/>
      <c r="P2435" s="393"/>
      <c r="Q2435" s="3"/>
      <c r="R2435" s="3"/>
      <c r="S2435" s="3"/>
      <c r="T2435" s="3"/>
      <c r="U2435" s="3"/>
      <c r="V2435" s="3"/>
      <c r="W2435"/>
      <c r="X2435"/>
      <c r="Y2435" s="451"/>
      <c r="Z2435" s="393"/>
      <c r="AA2435" s="3"/>
      <c r="AB2435" s="3"/>
      <c r="AC2435" s="3"/>
      <c r="AD2435" s="3"/>
      <c r="AE2435" s="3"/>
      <c r="AF2435"/>
      <c r="AG2435"/>
      <c r="AH2435"/>
      <c r="AI2435"/>
      <c r="AJ2435"/>
      <c r="AK2435"/>
      <c r="AL2435"/>
      <c r="AM2435"/>
      <c r="AN2435"/>
      <c r="AO2435"/>
      <c r="AP2435"/>
      <c r="BC2435" s="451"/>
    </row>
    <row r="2436" spans="1:55" hidden="1" x14ac:dyDescent="0.2">
      <c r="A2436" s="3"/>
      <c r="B2436" s="3"/>
      <c r="C2436" s="393"/>
      <c r="D2436" s="393"/>
      <c r="E2436" s="393"/>
      <c r="F2436" s="393"/>
      <c r="G2436" s="393"/>
      <c r="H2436" s="393"/>
      <c r="I2436" s="393"/>
      <c r="J2436" s="3"/>
      <c r="K2436" s="3"/>
      <c r="L2436" s="3"/>
      <c r="M2436" s="3"/>
      <c r="N2436" s="3"/>
      <c r="O2436" s="393"/>
      <c r="P2436" s="393"/>
      <c r="Q2436" s="3"/>
      <c r="R2436" s="3"/>
      <c r="S2436" s="3"/>
      <c r="T2436" s="3"/>
      <c r="U2436" s="3"/>
      <c r="V2436" s="3"/>
      <c r="W2436"/>
      <c r="X2436"/>
      <c r="Y2436" s="451"/>
      <c r="Z2436" s="393"/>
      <c r="AA2436" s="3"/>
      <c r="AB2436" s="3"/>
      <c r="AC2436" s="3"/>
      <c r="AD2436" s="3"/>
      <c r="AE2436" s="3"/>
      <c r="AF2436"/>
      <c r="AG2436"/>
      <c r="AH2436"/>
      <c r="AI2436"/>
      <c r="AJ2436"/>
      <c r="AK2436"/>
      <c r="AL2436"/>
      <c r="AM2436"/>
      <c r="AN2436"/>
      <c r="AO2436"/>
      <c r="AP2436"/>
      <c r="BC2436" s="451"/>
    </row>
    <row r="2437" spans="1:55" hidden="1" x14ac:dyDescent="0.2">
      <c r="A2437" s="3"/>
      <c r="B2437" s="3"/>
      <c r="C2437" s="393"/>
      <c r="D2437" s="393"/>
      <c r="E2437" s="393"/>
      <c r="F2437" s="393"/>
      <c r="G2437" s="393"/>
      <c r="H2437" s="393"/>
      <c r="I2437" s="393"/>
      <c r="J2437" s="3"/>
      <c r="K2437" s="3"/>
      <c r="L2437" s="3"/>
      <c r="M2437" s="3"/>
      <c r="N2437" s="3"/>
      <c r="O2437" s="393"/>
      <c r="P2437" s="393"/>
      <c r="Q2437" s="3"/>
      <c r="R2437" s="3"/>
      <c r="S2437" s="3"/>
      <c r="T2437" s="3"/>
      <c r="U2437" s="3"/>
      <c r="V2437" s="3"/>
      <c r="W2437"/>
      <c r="X2437"/>
      <c r="Y2437" s="451"/>
      <c r="Z2437" s="393"/>
      <c r="AA2437" s="3"/>
      <c r="AB2437" s="3"/>
      <c r="AC2437" s="3"/>
      <c r="AD2437" s="3"/>
      <c r="AE2437" s="3"/>
      <c r="AF2437"/>
      <c r="AG2437"/>
      <c r="AH2437"/>
      <c r="AI2437"/>
      <c r="AJ2437"/>
      <c r="AK2437"/>
      <c r="AL2437"/>
      <c r="AM2437"/>
      <c r="AN2437"/>
      <c r="AO2437"/>
      <c r="AP2437"/>
      <c r="BC2437" s="451"/>
    </row>
    <row r="2438" spans="1:55" hidden="1" x14ac:dyDescent="0.2">
      <c r="A2438" s="3"/>
      <c r="B2438" s="3"/>
      <c r="C2438" s="393"/>
      <c r="D2438" s="393"/>
      <c r="E2438" s="393"/>
      <c r="F2438" s="393"/>
      <c r="G2438" s="393"/>
      <c r="H2438" s="393"/>
      <c r="I2438" s="393"/>
      <c r="J2438" s="3"/>
      <c r="K2438" s="3"/>
      <c r="L2438" s="3"/>
      <c r="M2438" s="3"/>
      <c r="N2438" s="3"/>
      <c r="O2438" s="393"/>
      <c r="P2438" s="393"/>
      <c r="Q2438" s="3"/>
      <c r="R2438" s="3"/>
      <c r="S2438" s="3"/>
      <c r="T2438" s="3"/>
      <c r="U2438" s="3"/>
      <c r="V2438" s="3"/>
      <c r="W2438"/>
      <c r="X2438"/>
      <c r="Y2438" s="451"/>
      <c r="Z2438" s="393"/>
      <c r="AA2438" s="3"/>
      <c r="AB2438" s="3"/>
      <c r="AC2438" s="3"/>
      <c r="AD2438" s="3"/>
      <c r="AE2438" s="3"/>
      <c r="AF2438"/>
      <c r="AG2438"/>
      <c r="AH2438"/>
      <c r="AI2438"/>
      <c r="AJ2438"/>
      <c r="AK2438"/>
      <c r="AL2438"/>
      <c r="AM2438"/>
      <c r="AN2438"/>
      <c r="AO2438"/>
      <c r="AP2438"/>
      <c r="BC2438" s="451"/>
    </row>
    <row r="2439" spans="1:55" hidden="1" x14ac:dyDescent="0.2">
      <c r="A2439" s="3"/>
      <c r="B2439" s="3"/>
      <c r="C2439" s="393"/>
      <c r="D2439" s="393"/>
      <c r="E2439" s="393"/>
      <c r="F2439" s="393"/>
      <c r="G2439" s="393"/>
      <c r="H2439" s="393"/>
      <c r="I2439" s="393"/>
      <c r="J2439" s="3"/>
      <c r="K2439" s="3"/>
      <c r="L2439" s="3"/>
      <c r="M2439" s="3"/>
      <c r="N2439" s="3"/>
      <c r="O2439" s="393"/>
      <c r="P2439" s="393"/>
      <c r="Q2439" s="3"/>
      <c r="R2439" s="3"/>
      <c r="S2439" s="3"/>
      <c r="T2439" s="3"/>
      <c r="U2439" s="3"/>
      <c r="V2439" s="3"/>
      <c r="W2439"/>
      <c r="X2439"/>
      <c r="Y2439" s="451"/>
      <c r="Z2439" s="393"/>
      <c r="AA2439" s="3"/>
      <c r="AB2439" s="3"/>
      <c r="AC2439" s="3"/>
      <c r="AD2439" s="3"/>
      <c r="AE2439" s="3"/>
      <c r="AF2439"/>
      <c r="AG2439"/>
      <c r="AH2439"/>
      <c r="AI2439"/>
      <c r="AJ2439"/>
      <c r="AK2439"/>
      <c r="AL2439"/>
      <c r="AM2439"/>
      <c r="AN2439"/>
      <c r="AO2439"/>
      <c r="AP2439"/>
      <c r="BC2439" s="451"/>
    </row>
    <row r="2440" spans="1:55" hidden="1" x14ac:dyDescent="0.2">
      <c r="A2440" s="3"/>
      <c r="B2440" s="3"/>
      <c r="C2440" s="393"/>
      <c r="D2440" s="393"/>
      <c r="E2440" s="393"/>
      <c r="F2440" s="393"/>
      <c r="G2440" s="393"/>
      <c r="H2440" s="393"/>
      <c r="I2440" s="393"/>
      <c r="J2440" s="3"/>
      <c r="K2440" s="3"/>
      <c r="L2440" s="3"/>
      <c r="M2440" s="3"/>
      <c r="N2440" s="3"/>
      <c r="O2440" s="393"/>
      <c r="P2440" s="393"/>
      <c r="Q2440" s="3"/>
      <c r="R2440" s="3"/>
      <c r="S2440" s="3"/>
      <c r="T2440" s="3"/>
      <c r="U2440" s="3"/>
      <c r="V2440" s="3"/>
      <c r="W2440"/>
      <c r="X2440"/>
      <c r="Y2440" s="451"/>
      <c r="Z2440" s="393"/>
      <c r="AA2440" s="3"/>
      <c r="AB2440" s="3"/>
      <c r="AC2440" s="3"/>
      <c r="AD2440" s="3"/>
      <c r="AE2440" s="3"/>
      <c r="AF2440"/>
      <c r="AG2440"/>
      <c r="AH2440"/>
      <c r="AI2440"/>
      <c r="AJ2440"/>
      <c r="AK2440"/>
      <c r="AL2440"/>
      <c r="AM2440"/>
      <c r="AN2440"/>
      <c r="AO2440"/>
      <c r="AP2440"/>
      <c r="BC2440" s="451"/>
    </row>
    <row r="2441" spans="1:55" hidden="1" x14ac:dyDescent="0.2">
      <c r="A2441" s="3"/>
      <c r="B2441" s="3"/>
      <c r="C2441" s="393"/>
      <c r="D2441" s="393"/>
      <c r="E2441" s="393"/>
      <c r="F2441" s="393"/>
      <c r="G2441" s="393"/>
      <c r="H2441" s="393"/>
      <c r="I2441" s="393"/>
      <c r="J2441" s="3"/>
      <c r="K2441" s="3"/>
      <c r="L2441" s="3"/>
      <c r="M2441" s="3"/>
      <c r="N2441" s="3"/>
      <c r="O2441" s="393"/>
      <c r="P2441" s="393"/>
      <c r="Q2441" s="3"/>
      <c r="R2441" s="3"/>
      <c r="S2441" s="3"/>
      <c r="T2441" s="3"/>
      <c r="U2441" s="3"/>
      <c r="V2441" s="3"/>
      <c r="W2441"/>
      <c r="X2441"/>
      <c r="Y2441" s="451"/>
      <c r="Z2441" s="393"/>
      <c r="AA2441" s="3"/>
      <c r="AB2441" s="3"/>
      <c r="AC2441" s="3"/>
      <c r="AD2441" s="3"/>
      <c r="AE2441" s="3"/>
      <c r="AF2441"/>
      <c r="AG2441"/>
      <c r="AH2441"/>
      <c r="AI2441"/>
      <c r="AJ2441"/>
      <c r="AK2441"/>
      <c r="AL2441"/>
      <c r="AM2441"/>
      <c r="AN2441"/>
      <c r="AO2441"/>
      <c r="AP2441"/>
      <c r="BC2441" s="451"/>
    </row>
    <row r="2442" spans="1:55" hidden="1" x14ac:dyDescent="0.2">
      <c r="A2442" s="3"/>
      <c r="B2442" s="3"/>
      <c r="C2442" s="393"/>
      <c r="D2442" s="393"/>
      <c r="E2442" s="393"/>
      <c r="F2442" s="393"/>
      <c r="G2442" s="393"/>
      <c r="H2442" s="393"/>
      <c r="I2442" s="393"/>
      <c r="J2442" s="3"/>
      <c r="K2442" s="3"/>
      <c r="L2442" s="3"/>
      <c r="M2442" s="3"/>
      <c r="N2442" s="3"/>
      <c r="O2442" s="393"/>
      <c r="P2442" s="393"/>
      <c r="Q2442" s="3"/>
      <c r="R2442" s="3"/>
      <c r="S2442" s="3"/>
      <c r="T2442" s="3"/>
      <c r="U2442" s="3"/>
      <c r="V2442" s="3"/>
      <c r="W2442"/>
      <c r="X2442"/>
      <c r="Y2442" s="451"/>
      <c r="Z2442" s="393"/>
      <c r="AA2442" s="3"/>
      <c r="AB2442" s="3"/>
      <c r="AC2442" s="3"/>
      <c r="AD2442" s="3"/>
      <c r="AE2442" s="3"/>
      <c r="AF2442"/>
      <c r="AG2442"/>
      <c r="AH2442"/>
      <c r="AI2442"/>
      <c r="AJ2442"/>
      <c r="AK2442"/>
      <c r="AL2442"/>
      <c r="AM2442"/>
      <c r="AN2442"/>
      <c r="AO2442"/>
      <c r="AP2442"/>
      <c r="BC2442" s="451"/>
    </row>
    <row r="2443" spans="1:55" hidden="1" x14ac:dyDescent="0.2">
      <c r="A2443" s="3"/>
      <c r="B2443" s="3"/>
      <c r="C2443" s="393"/>
      <c r="D2443" s="393"/>
      <c r="E2443" s="393"/>
      <c r="F2443" s="393"/>
      <c r="G2443" s="393"/>
      <c r="H2443" s="393"/>
      <c r="I2443" s="393"/>
      <c r="J2443" s="3"/>
      <c r="K2443" s="3"/>
      <c r="L2443" s="3"/>
      <c r="M2443" s="3"/>
      <c r="N2443" s="3"/>
      <c r="O2443" s="393"/>
      <c r="P2443" s="393"/>
      <c r="Q2443" s="3"/>
      <c r="R2443" s="3"/>
      <c r="S2443" s="3"/>
      <c r="T2443" s="3"/>
      <c r="U2443" s="3"/>
      <c r="V2443" s="3"/>
      <c r="W2443"/>
      <c r="X2443"/>
      <c r="Y2443" s="451"/>
      <c r="Z2443" s="393"/>
      <c r="AA2443" s="3"/>
      <c r="AB2443" s="3"/>
      <c r="AC2443" s="3"/>
      <c r="AD2443" s="3"/>
      <c r="AE2443" s="3"/>
      <c r="AF2443"/>
      <c r="AG2443"/>
      <c r="AH2443"/>
      <c r="AI2443"/>
      <c r="AJ2443"/>
      <c r="AK2443"/>
      <c r="AL2443"/>
      <c r="AM2443"/>
      <c r="AN2443"/>
      <c r="AO2443"/>
      <c r="AP2443"/>
      <c r="BC2443" s="451"/>
    </row>
    <row r="2444" spans="1:55" hidden="1" x14ac:dyDescent="0.2">
      <c r="A2444" s="3"/>
      <c r="B2444" s="3"/>
      <c r="C2444" s="393"/>
      <c r="D2444" s="393"/>
      <c r="E2444" s="393"/>
      <c r="F2444" s="393"/>
      <c r="G2444" s="393"/>
      <c r="H2444" s="393"/>
      <c r="I2444" s="393"/>
      <c r="J2444" s="3"/>
      <c r="K2444" s="3"/>
      <c r="L2444" s="3"/>
      <c r="M2444" s="3"/>
      <c r="N2444" s="3"/>
      <c r="O2444" s="393"/>
      <c r="P2444" s="393"/>
      <c r="Q2444" s="3"/>
      <c r="R2444" s="3"/>
      <c r="S2444" s="3"/>
      <c r="T2444" s="3"/>
      <c r="U2444" s="3"/>
      <c r="V2444" s="3"/>
      <c r="W2444"/>
      <c r="X2444"/>
      <c r="Y2444" s="451"/>
      <c r="Z2444" s="393"/>
      <c r="AA2444" s="3"/>
      <c r="AB2444" s="3"/>
      <c r="AC2444" s="3"/>
      <c r="AD2444" s="3"/>
      <c r="AE2444" s="3"/>
      <c r="AF2444"/>
      <c r="AG2444"/>
      <c r="AH2444"/>
      <c r="AI2444"/>
      <c r="AJ2444"/>
      <c r="AK2444"/>
      <c r="AL2444"/>
      <c r="AM2444"/>
      <c r="AN2444"/>
      <c r="AO2444"/>
      <c r="AP2444"/>
      <c r="BC2444" s="451"/>
    </row>
    <row r="2445" spans="1:55" hidden="1" x14ac:dyDescent="0.2">
      <c r="A2445" s="3"/>
      <c r="B2445" s="3"/>
      <c r="C2445" s="393"/>
      <c r="D2445" s="393"/>
      <c r="E2445" s="393"/>
      <c r="F2445" s="393"/>
      <c r="G2445" s="393"/>
      <c r="H2445" s="393"/>
      <c r="I2445" s="393"/>
      <c r="J2445" s="3"/>
      <c r="K2445" s="3"/>
      <c r="L2445" s="3"/>
      <c r="M2445" s="3"/>
      <c r="N2445" s="3"/>
      <c r="O2445" s="393"/>
      <c r="P2445" s="393"/>
      <c r="Q2445" s="3"/>
      <c r="R2445" s="3"/>
      <c r="S2445" s="3"/>
      <c r="T2445" s="3"/>
      <c r="U2445" s="3"/>
      <c r="V2445" s="3"/>
      <c r="W2445"/>
      <c r="X2445"/>
      <c r="Y2445" s="451"/>
      <c r="Z2445" s="393"/>
      <c r="AA2445" s="3"/>
      <c r="AB2445" s="3"/>
      <c r="AC2445" s="3"/>
      <c r="AD2445" s="3"/>
      <c r="AE2445" s="3"/>
      <c r="AF2445"/>
      <c r="AG2445"/>
      <c r="AH2445"/>
      <c r="AI2445"/>
      <c r="AJ2445"/>
      <c r="AK2445"/>
      <c r="AL2445"/>
      <c r="AM2445"/>
      <c r="AN2445"/>
      <c r="AO2445"/>
      <c r="AP2445"/>
      <c r="BC2445" s="451"/>
    </row>
    <row r="2446" spans="1:55" hidden="1" x14ac:dyDescent="0.2">
      <c r="A2446" s="3"/>
      <c r="B2446" s="3"/>
      <c r="C2446" s="393"/>
      <c r="D2446" s="393"/>
      <c r="E2446" s="393"/>
      <c r="F2446" s="393"/>
      <c r="G2446" s="393"/>
      <c r="H2446" s="393"/>
      <c r="I2446" s="393"/>
      <c r="J2446" s="3"/>
      <c r="K2446" s="3"/>
      <c r="L2446" s="3"/>
      <c r="M2446" s="3"/>
      <c r="N2446" s="3"/>
      <c r="O2446" s="393"/>
      <c r="P2446" s="393"/>
      <c r="Q2446" s="3"/>
      <c r="R2446" s="3"/>
      <c r="S2446" s="3"/>
      <c r="T2446" s="3"/>
      <c r="U2446" s="3"/>
      <c r="V2446" s="3"/>
      <c r="W2446"/>
      <c r="X2446"/>
      <c r="Y2446" s="451"/>
      <c r="Z2446" s="393"/>
      <c r="AA2446" s="3"/>
      <c r="AB2446" s="3"/>
      <c r="AC2446" s="3"/>
      <c r="AD2446" s="3"/>
      <c r="AE2446" s="3"/>
      <c r="AF2446"/>
      <c r="AG2446"/>
      <c r="AH2446"/>
      <c r="AI2446"/>
      <c r="AJ2446"/>
      <c r="AK2446"/>
      <c r="AL2446"/>
      <c r="AM2446"/>
      <c r="AN2446"/>
      <c r="AO2446"/>
      <c r="AP2446"/>
      <c r="BC2446" s="451"/>
    </row>
    <row r="2447" spans="1:55" hidden="1" x14ac:dyDescent="0.2">
      <c r="A2447" s="3"/>
      <c r="B2447" s="3"/>
      <c r="C2447" s="393"/>
      <c r="D2447" s="393"/>
      <c r="E2447" s="393"/>
      <c r="F2447" s="393"/>
      <c r="G2447" s="393"/>
      <c r="H2447" s="393"/>
      <c r="I2447" s="393"/>
      <c r="J2447" s="3"/>
      <c r="K2447" s="3"/>
      <c r="L2447" s="3"/>
      <c r="M2447" s="3"/>
      <c r="N2447" s="3"/>
      <c r="O2447" s="393"/>
      <c r="P2447" s="393"/>
      <c r="Q2447" s="3"/>
      <c r="R2447" s="3"/>
      <c r="S2447" s="3"/>
      <c r="T2447" s="3"/>
      <c r="U2447" s="3"/>
      <c r="V2447" s="3"/>
      <c r="W2447"/>
      <c r="X2447"/>
      <c r="Y2447" s="451"/>
      <c r="Z2447" s="393"/>
      <c r="AA2447" s="3"/>
      <c r="AB2447" s="3"/>
      <c r="AC2447" s="3"/>
      <c r="AD2447" s="3"/>
      <c r="AE2447" s="3"/>
      <c r="AF2447"/>
      <c r="AG2447"/>
      <c r="AH2447"/>
      <c r="AI2447"/>
      <c r="AJ2447"/>
      <c r="AK2447"/>
      <c r="AL2447"/>
      <c r="AM2447"/>
      <c r="AN2447"/>
      <c r="AO2447"/>
      <c r="AP2447"/>
      <c r="BC2447" s="451"/>
    </row>
    <row r="2448" spans="1:55" hidden="1" x14ac:dyDescent="0.2">
      <c r="A2448" s="3"/>
      <c r="B2448" s="3"/>
      <c r="C2448" s="393"/>
      <c r="D2448" s="393"/>
      <c r="E2448" s="393"/>
      <c r="F2448" s="393"/>
      <c r="G2448" s="393"/>
      <c r="H2448" s="393"/>
      <c r="I2448" s="393"/>
      <c r="J2448" s="3"/>
      <c r="K2448" s="3"/>
      <c r="L2448" s="3"/>
      <c r="M2448" s="3"/>
      <c r="N2448" s="3"/>
      <c r="O2448" s="393"/>
      <c r="P2448" s="393"/>
      <c r="Q2448" s="3"/>
      <c r="R2448" s="3"/>
      <c r="S2448" s="3"/>
      <c r="T2448" s="3"/>
      <c r="U2448" s="3"/>
      <c r="V2448" s="3"/>
      <c r="W2448"/>
      <c r="X2448"/>
      <c r="Y2448" s="451"/>
      <c r="Z2448" s="393"/>
      <c r="AA2448" s="3"/>
      <c r="AB2448" s="3"/>
      <c r="AC2448" s="3"/>
      <c r="AD2448" s="3"/>
      <c r="AE2448" s="3"/>
      <c r="AF2448"/>
      <c r="AG2448"/>
      <c r="AH2448"/>
      <c r="AI2448"/>
      <c r="AJ2448"/>
      <c r="AK2448"/>
      <c r="AL2448"/>
      <c r="AM2448"/>
      <c r="AN2448"/>
      <c r="AO2448"/>
      <c r="AP2448"/>
      <c r="BC2448" s="451"/>
    </row>
    <row r="2449" spans="1:55" hidden="1" x14ac:dyDescent="0.2">
      <c r="A2449" s="3"/>
      <c r="B2449" s="3"/>
      <c r="C2449" s="393"/>
      <c r="D2449" s="393"/>
      <c r="E2449" s="393"/>
      <c r="F2449" s="393"/>
      <c r="G2449" s="393"/>
      <c r="H2449" s="393"/>
      <c r="I2449" s="393"/>
      <c r="J2449" s="3"/>
      <c r="K2449" s="3"/>
      <c r="L2449" s="3"/>
      <c r="M2449" s="3"/>
      <c r="N2449" s="3"/>
      <c r="O2449" s="393"/>
      <c r="P2449" s="393"/>
      <c r="Q2449" s="3"/>
      <c r="R2449" s="3"/>
      <c r="S2449" s="3"/>
      <c r="T2449" s="3"/>
      <c r="U2449" s="3"/>
      <c r="V2449" s="3"/>
      <c r="W2449"/>
      <c r="X2449"/>
      <c r="Y2449" s="451"/>
      <c r="Z2449" s="393"/>
      <c r="AA2449" s="3"/>
      <c r="AB2449" s="3"/>
      <c r="AC2449" s="3"/>
      <c r="AD2449" s="3"/>
      <c r="AE2449" s="3"/>
      <c r="AF2449"/>
      <c r="AG2449"/>
      <c r="AH2449"/>
      <c r="AI2449"/>
      <c r="AJ2449"/>
      <c r="AK2449"/>
      <c r="AL2449"/>
      <c r="AM2449"/>
      <c r="AN2449"/>
      <c r="AO2449"/>
      <c r="AP2449"/>
      <c r="BC2449" s="451"/>
    </row>
    <row r="2450" spans="1:55" hidden="1" x14ac:dyDescent="0.2">
      <c r="A2450" s="3"/>
      <c r="B2450" s="3"/>
      <c r="C2450" s="393"/>
      <c r="D2450" s="393"/>
      <c r="E2450" s="393"/>
      <c r="F2450" s="393"/>
      <c r="G2450" s="393"/>
      <c r="H2450" s="393"/>
      <c r="I2450" s="393"/>
      <c r="J2450" s="3"/>
      <c r="K2450" s="3"/>
      <c r="L2450" s="3"/>
      <c r="M2450" s="3"/>
      <c r="N2450" s="3"/>
      <c r="O2450" s="393"/>
      <c r="P2450" s="393"/>
      <c r="Q2450" s="3"/>
      <c r="R2450" s="3"/>
      <c r="S2450" s="3"/>
      <c r="T2450" s="3"/>
      <c r="U2450" s="3"/>
      <c r="V2450" s="3"/>
      <c r="W2450"/>
      <c r="X2450"/>
      <c r="Y2450" s="451"/>
      <c r="Z2450" s="393"/>
      <c r="AA2450" s="3"/>
      <c r="AB2450" s="3"/>
      <c r="AC2450" s="3"/>
      <c r="AD2450" s="3"/>
      <c r="AE2450" s="3"/>
      <c r="AF2450"/>
      <c r="AG2450"/>
      <c r="AH2450"/>
      <c r="AI2450"/>
      <c r="AJ2450"/>
      <c r="AK2450"/>
      <c r="AL2450"/>
      <c r="AM2450"/>
      <c r="AN2450"/>
      <c r="AO2450"/>
      <c r="AP2450"/>
      <c r="BC2450" s="451"/>
    </row>
    <row r="2451" spans="1:55" hidden="1" x14ac:dyDescent="0.2">
      <c r="A2451" s="3"/>
      <c r="B2451" s="3"/>
      <c r="C2451" s="393"/>
      <c r="D2451" s="393"/>
      <c r="E2451" s="393"/>
      <c r="F2451" s="393"/>
      <c r="G2451" s="393"/>
      <c r="H2451" s="393"/>
      <c r="I2451" s="393"/>
      <c r="J2451" s="3"/>
      <c r="K2451" s="3"/>
      <c r="L2451" s="3"/>
      <c r="M2451" s="3"/>
      <c r="N2451" s="3"/>
      <c r="O2451" s="393"/>
      <c r="P2451" s="393"/>
      <c r="Q2451" s="3"/>
      <c r="R2451" s="3"/>
      <c r="S2451" s="3"/>
      <c r="T2451" s="3"/>
      <c r="U2451" s="3"/>
      <c r="V2451" s="3"/>
      <c r="W2451"/>
      <c r="X2451"/>
      <c r="Y2451" s="451"/>
      <c r="Z2451" s="393"/>
      <c r="AA2451" s="3"/>
      <c r="AB2451" s="3"/>
      <c r="AC2451" s="3"/>
      <c r="AD2451" s="3"/>
      <c r="AE2451" s="3"/>
      <c r="AF2451"/>
      <c r="AG2451"/>
      <c r="AH2451"/>
      <c r="AI2451"/>
      <c r="AJ2451"/>
      <c r="AK2451"/>
      <c r="AL2451"/>
      <c r="AM2451"/>
      <c r="AN2451"/>
      <c r="AO2451"/>
      <c r="AP2451"/>
      <c r="BC2451" s="451"/>
    </row>
    <row r="2452" spans="1:55" hidden="1" x14ac:dyDescent="0.2">
      <c r="A2452" s="3"/>
      <c r="B2452" s="3"/>
      <c r="C2452" s="393"/>
      <c r="D2452" s="393"/>
      <c r="E2452" s="393"/>
      <c r="F2452" s="393"/>
      <c r="G2452" s="393"/>
      <c r="H2452" s="393"/>
      <c r="I2452" s="393"/>
      <c r="J2452" s="3"/>
      <c r="K2452" s="3"/>
      <c r="L2452" s="3"/>
      <c r="M2452" s="3"/>
      <c r="N2452" s="3"/>
      <c r="O2452" s="393"/>
      <c r="P2452" s="393"/>
      <c r="Q2452" s="3"/>
      <c r="R2452" s="3"/>
      <c r="S2452" s="3"/>
      <c r="T2452" s="3"/>
      <c r="U2452" s="3"/>
      <c r="V2452" s="3"/>
      <c r="W2452"/>
      <c r="X2452"/>
      <c r="Y2452" s="451"/>
      <c r="Z2452" s="393"/>
      <c r="AA2452" s="3"/>
      <c r="AB2452" s="3"/>
      <c r="AC2452" s="3"/>
      <c r="AD2452" s="3"/>
      <c r="AE2452" s="3"/>
      <c r="AF2452"/>
      <c r="AG2452"/>
      <c r="AH2452"/>
      <c r="AI2452"/>
      <c r="AJ2452"/>
      <c r="AK2452"/>
      <c r="AL2452"/>
      <c r="AM2452"/>
      <c r="AN2452"/>
      <c r="AO2452"/>
      <c r="AP2452"/>
      <c r="BC2452" s="451"/>
    </row>
    <row r="2453" spans="1:55" hidden="1" x14ac:dyDescent="0.2">
      <c r="A2453" s="3"/>
      <c r="B2453" s="3"/>
      <c r="C2453" s="393"/>
      <c r="D2453" s="393"/>
      <c r="E2453" s="393"/>
      <c r="F2453" s="393"/>
      <c r="G2453" s="393"/>
      <c r="H2453" s="393"/>
      <c r="I2453" s="393"/>
      <c r="J2453" s="3"/>
      <c r="K2453" s="3"/>
      <c r="L2453" s="3"/>
      <c r="M2453" s="3"/>
      <c r="N2453" s="3"/>
      <c r="O2453" s="393"/>
      <c r="P2453" s="393"/>
      <c r="Q2453" s="3"/>
      <c r="R2453" s="3"/>
      <c r="S2453" s="3"/>
      <c r="T2453" s="3"/>
      <c r="U2453" s="3"/>
      <c r="V2453" s="3"/>
      <c r="W2453"/>
      <c r="X2453"/>
      <c r="Y2453" s="451"/>
      <c r="Z2453" s="393"/>
      <c r="AA2453" s="3"/>
      <c r="AB2453" s="3"/>
      <c r="AC2453" s="3"/>
      <c r="AD2453" s="3"/>
      <c r="AE2453" s="3"/>
      <c r="AF2453"/>
      <c r="AG2453"/>
      <c r="AH2453"/>
      <c r="AI2453"/>
      <c r="AJ2453"/>
      <c r="AK2453"/>
      <c r="AL2453"/>
      <c r="AM2453"/>
      <c r="AN2453"/>
      <c r="AO2453"/>
      <c r="AP2453"/>
      <c r="BC2453" s="451"/>
    </row>
    <row r="2454" spans="1:55" hidden="1" x14ac:dyDescent="0.2">
      <c r="A2454" s="3"/>
      <c r="B2454" s="3"/>
      <c r="C2454" s="393"/>
      <c r="D2454" s="393"/>
      <c r="E2454" s="393"/>
      <c r="F2454" s="393"/>
      <c r="G2454" s="393"/>
      <c r="H2454" s="393"/>
      <c r="I2454" s="393"/>
      <c r="J2454" s="3"/>
      <c r="K2454" s="3"/>
      <c r="L2454" s="3"/>
      <c r="M2454" s="3"/>
      <c r="N2454" s="3"/>
      <c r="O2454" s="393"/>
      <c r="P2454" s="393"/>
      <c r="Q2454" s="3"/>
      <c r="R2454" s="3"/>
      <c r="S2454" s="3"/>
      <c r="T2454" s="3"/>
      <c r="U2454" s="3"/>
      <c r="V2454" s="3"/>
      <c r="W2454"/>
      <c r="X2454"/>
      <c r="Y2454" s="451"/>
      <c r="Z2454" s="393"/>
      <c r="AA2454" s="3"/>
      <c r="AB2454" s="3"/>
      <c r="AC2454" s="3"/>
      <c r="AD2454" s="3"/>
      <c r="AE2454" s="3"/>
      <c r="AF2454"/>
      <c r="AG2454"/>
      <c r="AH2454"/>
      <c r="AI2454"/>
      <c r="AJ2454"/>
      <c r="AK2454"/>
      <c r="AL2454"/>
      <c r="AM2454"/>
      <c r="AN2454"/>
      <c r="AO2454"/>
      <c r="AP2454"/>
      <c r="BC2454" s="451"/>
    </row>
    <row r="2455" spans="1:55" hidden="1" x14ac:dyDescent="0.2">
      <c r="A2455" s="3"/>
      <c r="B2455" s="3"/>
      <c r="C2455" s="393"/>
      <c r="D2455" s="393"/>
      <c r="E2455" s="393"/>
      <c r="F2455" s="393"/>
      <c r="G2455" s="393"/>
      <c r="H2455" s="393"/>
      <c r="I2455" s="393"/>
      <c r="J2455" s="3"/>
      <c r="K2455" s="3"/>
      <c r="L2455" s="3"/>
      <c r="M2455" s="3"/>
      <c r="N2455" s="3"/>
      <c r="O2455" s="393"/>
      <c r="P2455" s="393"/>
      <c r="Q2455" s="3"/>
      <c r="R2455" s="3"/>
      <c r="S2455" s="3"/>
      <c r="T2455" s="3"/>
      <c r="U2455" s="3"/>
      <c r="V2455" s="3"/>
      <c r="W2455"/>
      <c r="X2455"/>
      <c r="Y2455" s="451"/>
      <c r="Z2455" s="393"/>
      <c r="AA2455" s="3"/>
      <c r="AB2455" s="3"/>
      <c r="AC2455" s="3"/>
      <c r="AD2455" s="3"/>
      <c r="AE2455" s="3"/>
      <c r="AF2455"/>
      <c r="AG2455"/>
      <c r="AH2455"/>
      <c r="AI2455"/>
      <c r="AJ2455"/>
      <c r="AK2455"/>
      <c r="AL2455"/>
      <c r="AM2455"/>
      <c r="AN2455"/>
      <c r="AO2455"/>
      <c r="AP2455"/>
      <c r="BC2455" s="451"/>
    </row>
    <row r="2456" spans="1:55" hidden="1" x14ac:dyDescent="0.2">
      <c r="A2456" s="3"/>
      <c r="B2456" s="3"/>
      <c r="C2456" s="393"/>
      <c r="D2456" s="393"/>
      <c r="E2456" s="393"/>
      <c r="F2456" s="393"/>
      <c r="G2456" s="393"/>
      <c r="H2456" s="393"/>
      <c r="I2456" s="393"/>
      <c r="J2456" s="3"/>
      <c r="K2456" s="3"/>
      <c r="L2456" s="3"/>
      <c r="M2456" s="3"/>
      <c r="N2456" s="3"/>
      <c r="O2456" s="393"/>
      <c r="P2456" s="393"/>
      <c r="Q2456" s="3"/>
      <c r="R2456" s="3"/>
      <c r="S2456" s="3"/>
      <c r="T2456" s="3"/>
      <c r="U2456" s="3"/>
      <c r="V2456" s="3"/>
      <c r="W2456"/>
      <c r="X2456"/>
      <c r="Y2456" s="451"/>
      <c r="Z2456" s="393"/>
      <c r="AA2456" s="3"/>
      <c r="AB2456" s="3"/>
      <c r="AC2456" s="3"/>
      <c r="AD2456" s="3"/>
      <c r="AE2456" s="3"/>
      <c r="AF2456"/>
      <c r="AG2456"/>
      <c r="AH2456"/>
      <c r="AI2456"/>
      <c r="AJ2456"/>
      <c r="AK2456"/>
      <c r="AL2456"/>
      <c r="AM2456"/>
      <c r="AN2456"/>
      <c r="AO2456"/>
      <c r="AP2456"/>
      <c r="BC2456" s="451"/>
    </row>
    <row r="2457" spans="1:55" hidden="1" x14ac:dyDescent="0.2">
      <c r="A2457" s="3"/>
      <c r="B2457" s="3"/>
      <c r="C2457" s="393"/>
      <c r="D2457" s="393"/>
      <c r="E2457" s="393"/>
      <c r="F2457" s="393"/>
      <c r="G2457" s="393"/>
      <c r="H2457" s="393"/>
      <c r="I2457" s="393"/>
      <c r="J2457" s="3"/>
      <c r="K2457" s="3"/>
      <c r="L2457" s="3"/>
      <c r="M2457" s="3"/>
      <c r="N2457" s="3"/>
      <c r="O2457" s="393"/>
      <c r="P2457" s="393"/>
      <c r="Q2457" s="3"/>
      <c r="R2457" s="3"/>
      <c r="S2457" s="3"/>
      <c r="T2457" s="3"/>
      <c r="U2457" s="3"/>
      <c r="V2457" s="3"/>
      <c r="W2457"/>
      <c r="X2457"/>
      <c r="Y2457" s="451"/>
      <c r="Z2457" s="393"/>
      <c r="AA2457" s="3"/>
      <c r="AB2457" s="3"/>
      <c r="AC2457" s="3"/>
      <c r="AD2457" s="3"/>
      <c r="AE2457" s="3"/>
      <c r="AF2457"/>
      <c r="AG2457"/>
      <c r="AH2457"/>
      <c r="AI2457"/>
      <c r="AJ2457"/>
      <c r="AK2457"/>
      <c r="AL2457"/>
      <c r="AM2457"/>
      <c r="AN2457"/>
      <c r="AO2457"/>
      <c r="AP2457"/>
      <c r="BC2457" s="451"/>
    </row>
    <row r="2458" spans="1:55" hidden="1" x14ac:dyDescent="0.2">
      <c r="A2458" s="3"/>
      <c r="B2458" s="3"/>
      <c r="C2458" s="393"/>
      <c r="D2458" s="393"/>
      <c r="E2458" s="393"/>
      <c r="F2458" s="393"/>
      <c r="G2458" s="393"/>
      <c r="H2458" s="393"/>
      <c r="I2458" s="393"/>
      <c r="J2458" s="3"/>
      <c r="K2458" s="3"/>
      <c r="L2458" s="3"/>
      <c r="M2458" s="3"/>
      <c r="N2458" s="3"/>
      <c r="O2458" s="393"/>
      <c r="P2458" s="393"/>
      <c r="Q2458" s="3"/>
      <c r="R2458" s="3"/>
      <c r="S2458" s="3"/>
      <c r="T2458" s="3"/>
      <c r="U2458" s="3"/>
      <c r="V2458" s="3"/>
      <c r="W2458"/>
      <c r="X2458"/>
      <c r="Y2458" s="451"/>
      <c r="Z2458" s="393"/>
      <c r="AA2458" s="3"/>
      <c r="AB2458" s="3"/>
      <c r="AC2458" s="3"/>
      <c r="AD2458" s="3"/>
      <c r="AE2458" s="3"/>
      <c r="AF2458"/>
      <c r="AG2458"/>
      <c r="AH2458"/>
      <c r="AI2458"/>
      <c r="AJ2458"/>
      <c r="AK2458"/>
      <c r="AL2458"/>
      <c r="AM2458"/>
      <c r="AN2458"/>
      <c r="AO2458"/>
      <c r="AP2458"/>
      <c r="BC2458" s="451"/>
    </row>
    <row r="2459" spans="1:55" hidden="1" x14ac:dyDescent="0.2">
      <c r="A2459" s="3"/>
      <c r="B2459" s="3"/>
      <c r="C2459" s="393"/>
      <c r="D2459" s="393"/>
      <c r="E2459" s="393"/>
      <c r="F2459" s="393"/>
      <c r="G2459" s="393"/>
      <c r="H2459" s="393"/>
      <c r="I2459" s="393"/>
      <c r="J2459" s="3"/>
      <c r="K2459" s="3"/>
      <c r="L2459" s="3"/>
      <c r="M2459" s="3"/>
      <c r="N2459" s="3"/>
      <c r="O2459" s="393"/>
      <c r="P2459" s="393"/>
      <c r="Q2459" s="3"/>
      <c r="R2459" s="3"/>
      <c r="S2459" s="3"/>
      <c r="T2459" s="3"/>
      <c r="U2459" s="3"/>
      <c r="V2459" s="3"/>
      <c r="W2459"/>
      <c r="X2459"/>
      <c r="Y2459" s="451"/>
      <c r="Z2459" s="393"/>
      <c r="AA2459" s="3"/>
      <c r="AB2459" s="3"/>
      <c r="AC2459" s="3"/>
      <c r="AD2459" s="3"/>
      <c r="AE2459" s="3"/>
      <c r="AF2459"/>
      <c r="AG2459"/>
      <c r="AH2459"/>
      <c r="AI2459"/>
      <c r="AJ2459"/>
      <c r="AK2459"/>
      <c r="AL2459"/>
      <c r="AM2459"/>
      <c r="AN2459"/>
      <c r="AO2459"/>
      <c r="AP2459"/>
      <c r="BC2459" s="451"/>
    </row>
    <row r="2460" spans="1:55" hidden="1" x14ac:dyDescent="0.2">
      <c r="A2460" s="3"/>
      <c r="B2460" s="3"/>
      <c r="C2460" s="393"/>
      <c r="D2460" s="393"/>
      <c r="E2460" s="393"/>
      <c r="F2460" s="393"/>
      <c r="G2460" s="393"/>
      <c r="H2460" s="393"/>
      <c r="I2460" s="393"/>
      <c r="J2460" s="3"/>
      <c r="K2460" s="3"/>
      <c r="L2460" s="3"/>
      <c r="M2460" s="3"/>
      <c r="N2460" s="3"/>
      <c r="O2460" s="393"/>
      <c r="P2460" s="393"/>
      <c r="Q2460" s="3"/>
      <c r="R2460" s="3"/>
      <c r="S2460" s="3"/>
      <c r="T2460" s="3"/>
      <c r="U2460" s="3"/>
      <c r="V2460" s="3"/>
      <c r="W2460"/>
      <c r="X2460"/>
      <c r="Y2460" s="451"/>
      <c r="Z2460" s="393"/>
      <c r="AA2460" s="3"/>
      <c r="AB2460" s="3"/>
      <c r="AC2460" s="3"/>
      <c r="AD2460" s="3"/>
      <c r="AE2460" s="3"/>
      <c r="AF2460"/>
      <c r="AG2460"/>
      <c r="AH2460"/>
      <c r="AI2460"/>
      <c r="AJ2460"/>
      <c r="AK2460"/>
      <c r="AL2460"/>
      <c r="AM2460"/>
      <c r="AN2460"/>
      <c r="AO2460"/>
      <c r="AP2460"/>
      <c r="BC2460" s="451"/>
    </row>
    <row r="2461" spans="1:55" hidden="1" x14ac:dyDescent="0.2">
      <c r="A2461" s="3"/>
      <c r="B2461" s="3"/>
      <c r="C2461" s="393"/>
      <c r="D2461" s="393"/>
      <c r="E2461" s="393"/>
      <c r="F2461" s="393"/>
      <c r="G2461" s="393"/>
      <c r="H2461" s="393"/>
      <c r="I2461" s="393"/>
      <c r="J2461" s="3"/>
      <c r="K2461" s="3"/>
      <c r="L2461" s="3"/>
      <c r="M2461" s="3"/>
      <c r="N2461" s="3"/>
      <c r="O2461" s="393"/>
      <c r="P2461" s="393"/>
      <c r="Q2461" s="3"/>
      <c r="R2461" s="3"/>
      <c r="S2461" s="3"/>
      <c r="T2461" s="3"/>
      <c r="U2461" s="3"/>
      <c r="V2461" s="3"/>
      <c r="W2461"/>
      <c r="X2461"/>
      <c r="Y2461" s="451"/>
      <c r="Z2461" s="393"/>
      <c r="AA2461" s="3"/>
      <c r="AB2461" s="3"/>
      <c r="AC2461" s="3"/>
      <c r="AD2461" s="3"/>
      <c r="AE2461" s="3"/>
      <c r="AF2461"/>
      <c r="AG2461"/>
      <c r="AH2461"/>
      <c r="AI2461"/>
      <c r="AJ2461"/>
      <c r="AK2461"/>
      <c r="AL2461"/>
      <c r="AM2461"/>
      <c r="AN2461"/>
      <c r="AO2461"/>
      <c r="AP2461"/>
      <c r="BC2461" s="451"/>
    </row>
    <row r="2462" spans="1:55" hidden="1" x14ac:dyDescent="0.2">
      <c r="A2462" s="3"/>
      <c r="B2462" s="3"/>
      <c r="C2462" s="393"/>
      <c r="D2462" s="393"/>
      <c r="E2462" s="393"/>
      <c r="F2462" s="393"/>
      <c r="G2462" s="393"/>
      <c r="H2462" s="393"/>
      <c r="I2462" s="393"/>
      <c r="J2462" s="3"/>
      <c r="K2462" s="3"/>
      <c r="L2462" s="3"/>
      <c r="M2462" s="3"/>
      <c r="N2462" s="3"/>
      <c r="O2462" s="393"/>
      <c r="P2462" s="393"/>
      <c r="Q2462" s="3"/>
      <c r="R2462" s="3"/>
      <c r="S2462" s="3"/>
      <c r="T2462" s="3"/>
      <c r="U2462" s="3"/>
      <c r="V2462" s="3"/>
      <c r="W2462"/>
      <c r="X2462"/>
      <c r="Y2462" s="451"/>
      <c r="Z2462" s="393"/>
      <c r="AA2462" s="3"/>
      <c r="AB2462" s="3"/>
      <c r="AC2462" s="3"/>
      <c r="AD2462" s="3"/>
      <c r="AE2462" s="3"/>
      <c r="AF2462"/>
      <c r="AG2462"/>
      <c r="AH2462"/>
      <c r="AI2462"/>
      <c r="AJ2462"/>
      <c r="AK2462"/>
      <c r="AL2462"/>
      <c r="AM2462"/>
      <c r="AN2462"/>
      <c r="AO2462"/>
      <c r="AP2462"/>
      <c r="BC2462" s="451"/>
    </row>
    <row r="2463" spans="1:55" hidden="1" x14ac:dyDescent="0.2">
      <c r="A2463" s="3"/>
      <c r="B2463" s="3"/>
      <c r="C2463" s="393"/>
      <c r="D2463" s="393"/>
      <c r="E2463" s="393"/>
      <c r="F2463" s="393"/>
      <c r="G2463" s="393"/>
      <c r="H2463" s="393"/>
      <c r="I2463" s="393"/>
      <c r="J2463" s="3"/>
      <c r="K2463" s="3"/>
      <c r="L2463" s="3"/>
      <c r="M2463" s="3"/>
      <c r="N2463" s="3"/>
      <c r="O2463" s="393"/>
      <c r="P2463" s="393"/>
      <c r="Q2463" s="3"/>
      <c r="R2463" s="3"/>
      <c r="S2463" s="3"/>
      <c r="T2463" s="3"/>
      <c r="U2463" s="3"/>
      <c r="V2463" s="3"/>
      <c r="W2463"/>
      <c r="X2463"/>
      <c r="Y2463" s="451"/>
      <c r="Z2463" s="393"/>
      <c r="AA2463" s="3"/>
      <c r="AB2463" s="3"/>
      <c r="AC2463" s="3"/>
      <c r="AD2463" s="3"/>
      <c r="AE2463" s="3"/>
      <c r="AF2463"/>
      <c r="AG2463"/>
      <c r="AH2463"/>
      <c r="AI2463"/>
      <c r="AJ2463"/>
      <c r="AK2463"/>
      <c r="AL2463"/>
      <c r="AM2463"/>
      <c r="AN2463"/>
      <c r="AO2463"/>
      <c r="AP2463"/>
      <c r="BC2463" s="451"/>
    </row>
    <row r="2464" spans="1:55" hidden="1" x14ac:dyDescent="0.2">
      <c r="A2464" s="3"/>
      <c r="B2464" s="3"/>
      <c r="C2464" s="393"/>
      <c r="D2464" s="393"/>
      <c r="E2464" s="393"/>
      <c r="F2464" s="393"/>
      <c r="G2464" s="393"/>
      <c r="H2464" s="393"/>
      <c r="I2464" s="393"/>
      <c r="J2464" s="3"/>
      <c r="K2464" s="3"/>
      <c r="L2464" s="3"/>
      <c r="M2464" s="3"/>
      <c r="N2464" s="3"/>
      <c r="O2464" s="393"/>
      <c r="P2464" s="393"/>
      <c r="Q2464" s="3"/>
      <c r="R2464" s="3"/>
      <c r="S2464" s="3"/>
      <c r="T2464" s="3"/>
      <c r="U2464" s="3"/>
      <c r="V2464" s="3"/>
      <c r="W2464"/>
      <c r="X2464"/>
      <c r="Y2464" s="451"/>
      <c r="Z2464" s="393"/>
      <c r="AA2464" s="3"/>
      <c r="AB2464" s="3"/>
      <c r="AC2464" s="3"/>
      <c r="AD2464" s="3"/>
      <c r="AE2464" s="3"/>
      <c r="AF2464"/>
      <c r="AG2464"/>
      <c r="AH2464"/>
      <c r="AI2464"/>
      <c r="AJ2464"/>
      <c r="AK2464"/>
      <c r="AL2464"/>
      <c r="AM2464"/>
      <c r="AN2464"/>
      <c r="AO2464"/>
      <c r="AP2464"/>
      <c r="BC2464" s="451"/>
    </row>
    <row r="2465" spans="1:55" hidden="1" x14ac:dyDescent="0.2">
      <c r="A2465" s="3"/>
      <c r="B2465" s="3"/>
      <c r="C2465" s="393"/>
      <c r="D2465" s="393"/>
      <c r="E2465" s="393"/>
      <c r="F2465" s="393"/>
      <c r="G2465" s="393"/>
      <c r="H2465" s="393"/>
      <c r="I2465" s="393"/>
      <c r="J2465" s="3"/>
      <c r="K2465" s="3"/>
      <c r="L2465" s="3"/>
      <c r="M2465" s="3"/>
      <c r="N2465" s="3"/>
      <c r="O2465" s="393"/>
      <c r="P2465" s="393"/>
      <c r="Q2465" s="3"/>
      <c r="R2465" s="3"/>
      <c r="S2465" s="3"/>
      <c r="T2465" s="3"/>
      <c r="U2465" s="3"/>
      <c r="V2465" s="3"/>
      <c r="W2465"/>
      <c r="X2465"/>
      <c r="Y2465" s="451"/>
      <c r="Z2465" s="393"/>
      <c r="AA2465" s="3"/>
      <c r="AB2465" s="3"/>
      <c r="AC2465" s="3"/>
      <c r="AD2465" s="3"/>
      <c r="AE2465" s="3"/>
      <c r="AF2465"/>
      <c r="AG2465"/>
      <c r="AH2465"/>
      <c r="AI2465"/>
      <c r="AJ2465"/>
      <c r="AK2465"/>
      <c r="AL2465"/>
      <c r="AM2465"/>
      <c r="AN2465"/>
      <c r="AO2465"/>
      <c r="AP2465"/>
      <c r="BC2465" s="451"/>
    </row>
    <row r="2466" spans="1:55" hidden="1" x14ac:dyDescent="0.2">
      <c r="A2466" s="3"/>
      <c r="B2466" s="3"/>
      <c r="C2466" s="393"/>
      <c r="D2466" s="393"/>
      <c r="E2466" s="393"/>
      <c r="F2466" s="393"/>
      <c r="G2466" s="393"/>
      <c r="H2466" s="393"/>
      <c r="I2466" s="393"/>
      <c r="J2466" s="3"/>
      <c r="K2466" s="3"/>
      <c r="L2466" s="3"/>
      <c r="M2466" s="3"/>
      <c r="N2466" s="3"/>
      <c r="O2466" s="393"/>
      <c r="P2466" s="393"/>
      <c r="Q2466" s="3"/>
      <c r="R2466" s="3"/>
      <c r="S2466" s="3"/>
      <c r="T2466" s="3"/>
      <c r="U2466" s="3"/>
      <c r="V2466" s="3"/>
      <c r="W2466"/>
      <c r="X2466"/>
      <c r="Y2466" s="451"/>
      <c r="Z2466" s="393"/>
      <c r="AA2466" s="3"/>
      <c r="AB2466" s="3"/>
      <c r="AC2466" s="3"/>
      <c r="AD2466" s="3"/>
      <c r="AE2466" s="3"/>
      <c r="AF2466"/>
      <c r="AG2466"/>
      <c r="AH2466"/>
      <c r="AI2466"/>
      <c r="AJ2466"/>
      <c r="AK2466"/>
      <c r="AL2466"/>
      <c r="AM2466"/>
      <c r="AN2466"/>
      <c r="AO2466"/>
      <c r="AP2466"/>
      <c r="BC2466" s="451"/>
    </row>
    <row r="2467" spans="1:55" hidden="1" x14ac:dyDescent="0.2">
      <c r="A2467" s="3"/>
      <c r="B2467" s="3"/>
      <c r="C2467" s="393"/>
      <c r="D2467" s="393"/>
      <c r="E2467" s="393"/>
      <c r="F2467" s="393"/>
      <c r="G2467" s="393"/>
      <c r="H2467" s="393"/>
      <c r="I2467" s="393"/>
      <c r="J2467" s="3"/>
      <c r="K2467" s="3"/>
      <c r="L2467" s="3"/>
      <c r="M2467" s="3"/>
      <c r="N2467" s="3"/>
      <c r="O2467" s="393"/>
      <c r="P2467" s="393"/>
      <c r="Q2467" s="3"/>
      <c r="R2467" s="3"/>
      <c r="S2467" s="3"/>
      <c r="T2467" s="3"/>
      <c r="U2467" s="3"/>
      <c r="V2467" s="3"/>
      <c r="W2467"/>
      <c r="X2467"/>
      <c r="Y2467" s="451"/>
      <c r="Z2467" s="393"/>
      <c r="AA2467" s="3"/>
      <c r="AB2467" s="3"/>
      <c r="AC2467" s="3"/>
      <c r="AD2467" s="3"/>
      <c r="AE2467" s="3"/>
      <c r="AF2467"/>
      <c r="AG2467"/>
      <c r="AH2467"/>
      <c r="AI2467"/>
      <c r="AJ2467"/>
      <c r="AK2467"/>
      <c r="AL2467"/>
      <c r="AM2467"/>
      <c r="AN2467"/>
      <c r="AO2467"/>
      <c r="AP2467"/>
      <c r="BC2467" s="451"/>
    </row>
    <row r="2468" spans="1:55" hidden="1" x14ac:dyDescent="0.2">
      <c r="A2468" s="3"/>
      <c r="B2468" s="3"/>
      <c r="C2468" s="393"/>
      <c r="D2468" s="393"/>
      <c r="E2468" s="393"/>
      <c r="F2468" s="393"/>
      <c r="G2468" s="393"/>
      <c r="H2468" s="393"/>
      <c r="I2468" s="393"/>
      <c r="J2468" s="3"/>
      <c r="K2468" s="3"/>
      <c r="L2468" s="3"/>
      <c r="M2468" s="3"/>
      <c r="N2468" s="3"/>
      <c r="O2468" s="393"/>
      <c r="P2468" s="393"/>
      <c r="Q2468" s="3"/>
      <c r="R2468" s="3"/>
      <c r="S2468" s="3"/>
      <c r="T2468" s="3"/>
      <c r="U2468" s="3"/>
      <c r="V2468" s="3"/>
      <c r="W2468"/>
      <c r="X2468"/>
      <c r="Y2468" s="451"/>
      <c r="Z2468" s="393"/>
      <c r="AA2468" s="3"/>
      <c r="AB2468" s="3"/>
      <c r="AC2468" s="3"/>
      <c r="AD2468" s="3"/>
      <c r="AE2468" s="3"/>
      <c r="AF2468"/>
      <c r="AG2468"/>
      <c r="AH2468"/>
      <c r="AI2468"/>
      <c r="AJ2468"/>
      <c r="AK2468"/>
      <c r="AL2468"/>
      <c r="AM2468"/>
      <c r="AN2468"/>
      <c r="AO2468"/>
      <c r="AP2468"/>
      <c r="BC2468" s="451"/>
    </row>
    <row r="2469" spans="1:55" hidden="1" x14ac:dyDescent="0.2">
      <c r="A2469" s="3"/>
      <c r="B2469" s="3"/>
      <c r="C2469" s="393"/>
      <c r="D2469" s="393"/>
      <c r="E2469" s="393"/>
      <c r="F2469" s="393"/>
      <c r="G2469" s="393"/>
      <c r="H2469" s="393"/>
      <c r="I2469" s="393"/>
      <c r="J2469" s="3"/>
      <c r="K2469" s="3"/>
      <c r="L2469" s="3"/>
      <c r="M2469" s="3"/>
      <c r="N2469" s="3"/>
      <c r="O2469" s="393"/>
      <c r="P2469" s="393"/>
      <c r="Q2469" s="3"/>
      <c r="R2469" s="3"/>
      <c r="S2469" s="3"/>
      <c r="T2469" s="3"/>
      <c r="U2469" s="3"/>
      <c r="V2469" s="3"/>
      <c r="W2469"/>
      <c r="X2469"/>
      <c r="Y2469" s="451"/>
      <c r="Z2469" s="393"/>
      <c r="AA2469" s="3"/>
      <c r="AB2469" s="3"/>
      <c r="AC2469" s="3"/>
      <c r="AD2469" s="3"/>
      <c r="AE2469" s="3"/>
      <c r="AF2469"/>
      <c r="AG2469"/>
      <c r="AH2469"/>
      <c r="AI2469"/>
      <c r="AJ2469"/>
      <c r="AK2469"/>
      <c r="AL2469"/>
      <c r="AM2469"/>
      <c r="AN2469"/>
      <c r="AO2469"/>
      <c r="AP2469"/>
      <c r="BC2469" s="451"/>
    </row>
    <row r="2470" spans="1:55" hidden="1" x14ac:dyDescent="0.2">
      <c r="A2470" s="3"/>
      <c r="B2470" s="3"/>
      <c r="C2470" s="393"/>
      <c r="D2470" s="393"/>
      <c r="E2470" s="393"/>
      <c r="F2470" s="393"/>
      <c r="G2470" s="393"/>
      <c r="H2470" s="393"/>
      <c r="I2470" s="393"/>
      <c r="J2470" s="3"/>
      <c r="K2470" s="3"/>
      <c r="L2470" s="3"/>
      <c r="M2470" s="3"/>
      <c r="N2470" s="3"/>
      <c r="O2470" s="393"/>
      <c r="P2470" s="393"/>
      <c r="Q2470" s="3"/>
      <c r="R2470" s="3"/>
      <c r="S2470" s="3"/>
      <c r="T2470" s="3"/>
      <c r="U2470" s="3"/>
      <c r="V2470" s="3"/>
      <c r="W2470"/>
      <c r="X2470"/>
      <c r="Y2470" s="451"/>
      <c r="Z2470" s="393"/>
      <c r="AA2470" s="3"/>
      <c r="AB2470" s="3"/>
      <c r="AC2470" s="3"/>
      <c r="AD2470" s="3"/>
      <c r="AE2470" s="3"/>
      <c r="AF2470"/>
      <c r="AG2470"/>
      <c r="AH2470"/>
      <c r="AI2470"/>
      <c r="AJ2470"/>
      <c r="AK2470"/>
      <c r="AL2470"/>
      <c r="AM2470"/>
      <c r="AN2470"/>
      <c r="AO2470"/>
      <c r="AP2470"/>
      <c r="BC2470" s="451"/>
    </row>
    <row r="2471" spans="1:55" hidden="1" x14ac:dyDescent="0.2">
      <c r="A2471" s="3"/>
      <c r="B2471" s="3"/>
      <c r="C2471" s="393"/>
      <c r="D2471" s="393"/>
      <c r="E2471" s="393"/>
      <c r="F2471" s="393"/>
      <c r="G2471" s="393"/>
      <c r="H2471" s="393"/>
      <c r="I2471" s="393"/>
      <c r="J2471" s="3"/>
      <c r="K2471" s="3"/>
      <c r="L2471" s="3"/>
      <c r="M2471" s="3"/>
      <c r="N2471" s="3"/>
      <c r="O2471" s="393"/>
      <c r="P2471" s="393"/>
      <c r="Q2471" s="3"/>
      <c r="R2471" s="3"/>
      <c r="S2471" s="3"/>
      <c r="T2471" s="3"/>
      <c r="U2471" s="3"/>
      <c r="V2471" s="3"/>
      <c r="W2471"/>
      <c r="X2471"/>
      <c r="Y2471" s="451"/>
      <c r="Z2471" s="393"/>
      <c r="AA2471" s="3"/>
      <c r="AB2471" s="3"/>
      <c r="AC2471" s="3"/>
      <c r="AD2471" s="3"/>
      <c r="AE2471" s="3"/>
      <c r="AF2471"/>
      <c r="AG2471"/>
      <c r="AH2471"/>
      <c r="AI2471"/>
      <c r="AJ2471"/>
      <c r="AK2471"/>
      <c r="AL2471"/>
      <c r="AM2471"/>
      <c r="AN2471"/>
      <c r="AO2471"/>
      <c r="AP2471"/>
      <c r="BC2471" s="451"/>
    </row>
    <row r="2472" spans="1:55" hidden="1" x14ac:dyDescent="0.2">
      <c r="A2472" s="3"/>
      <c r="B2472" s="3"/>
      <c r="C2472" s="393"/>
      <c r="D2472" s="393"/>
      <c r="E2472" s="393"/>
      <c r="F2472" s="393"/>
      <c r="G2472" s="393"/>
      <c r="H2472" s="393"/>
      <c r="I2472" s="393"/>
      <c r="J2472" s="3"/>
      <c r="K2472" s="3"/>
      <c r="L2472" s="3"/>
      <c r="M2472" s="3"/>
      <c r="N2472" s="3"/>
      <c r="O2472" s="393"/>
      <c r="P2472" s="393"/>
      <c r="Q2472" s="3"/>
      <c r="R2472" s="3"/>
      <c r="S2472" s="3"/>
      <c r="T2472" s="3"/>
      <c r="U2472" s="3"/>
      <c r="V2472" s="3"/>
      <c r="W2472"/>
      <c r="X2472"/>
      <c r="Y2472" s="451"/>
      <c r="Z2472" s="393"/>
      <c r="AA2472" s="3"/>
      <c r="AB2472" s="3"/>
      <c r="AC2472" s="3"/>
      <c r="AD2472" s="3"/>
      <c r="AE2472" s="3"/>
      <c r="AF2472"/>
      <c r="AG2472"/>
      <c r="AH2472"/>
      <c r="AI2472"/>
      <c r="AJ2472"/>
      <c r="AK2472"/>
      <c r="AL2472"/>
      <c r="AM2472"/>
      <c r="AN2472"/>
      <c r="AO2472"/>
      <c r="AP2472"/>
      <c r="BC2472" s="451"/>
    </row>
    <row r="2473" spans="1:55" hidden="1" x14ac:dyDescent="0.2">
      <c r="A2473" s="3"/>
      <c r="B2473" s="3"/>
      <c r="C2473" s="393"/>
      <c r="D2473" s="393"/>
      <c r="E2473" s="393"/>
      <c r="F2473" s="393"/>
      <c r="G2473" s="393"/>
      <c r="H2473" s="393"/>
      <c r="I2473" s="393"/>
      <c r="J2473" s="3"/>
      <c r="K2473" s="3"/>
      <c r="L2473" s="3"/>
      <c r="M2473" s="3"/>
      <c r="N2473" s="3"/>
      <c r="O2473" s="393"/>
      <c r="P2473" s="393"/>
      <c r="Q2473" s="3"/>
      <c r="R2473" s="3"/>
      <c r="S2473" s="3"/>
      <c r="T2473" s="3"/>
      <c r="U2473" s="3"/>
      <c r="V2473" s="3"/>
      <c r="W2473"/>
      <c r="X2473"/>
      <c r="Y2473" s="451"/>
      <c r="Z2473" s="393"/>
      <c r="AA2473" s="3"/>
      <c r="AB2473" s="3"/>
      <c r="AC2473" s="3"/>
      <c r="AD2473" s="3"/>
      <c r="AE2473" s="3"/>
      <c r="AF2473"/>
      <c r="AG2473"/>
      <c r="AH2473"/>
      <c r="AI2473"/>
      <c r="AJ2473"/>
      <c r="AK2473"/>
      <c r="AL2473"/>
      <c r="AM2473"/>
      <c r="AN2473"/>
      <c r="AO2473"/>
      <c r="AP2473"/>
      <c r="BC2473" s="451"/>
    </row>
    <row r="2474" spans="1:55" hidden="1" x14ac:dyDescent="0.2">
      <c r="A2474" s="3"/>
      <c r="B2474" s="3"/>
      <c r="C2474" s="393"/>
      <c r="D2474" s="393"/>
      <c r="E2474" s="393"/>
      <c r="F2474" s="393"/>
      <c r="G2474" s="393"/>
      <c r="H2474" s="393"/>
      <c r="I2474" s="393"/>
      <c r="J2474" s="3"/>
      <c r="K2474" s="3"/>
      <c r="L2474" s="3"/>
      <c r="M2474" s="3"/>
      <c r="N2474" s="3"/>
      <c r="O2474" s="393"/>
      <c r="P2474" s="393"/>
      <c r="Q2474" s="3"/>
      <c r="R2474" s="3"/>
      <c r="S2474" s="3"/>
      <c r="T2474" s="3"/>
      <c r="U2474" s="3"/>
      <c r="V2474" s="3"/>
      <c r="W2474"/>
      <c r="X2474"/>
      <c r="Y2474" s="451"/>
      <c r="Z2474" s="393"/>
      <c r="AA2474" s="3"/>
      <c r="AB2474" s="3"/>
      <c r="AC2474" s="3"/>
      <c r="AD2474" s="3"/>
      <c r="AE2474" s="3"/>
      <c r="AF2474"/>
      <c r="AG2474"/>
      <c r="AH2474"/>
      <c r="AI2474"/>
      <c r="AJ2474"/>
      <c r="AK2474"/>
      <c r="AL2474"/>
      <c r="AM2474"/>
      <c r="AN2474"/>
      <c r="AO2474"/>
      <c r="AP2474"/>
      <c r="BC2474" s="451"/>
    </row>
    <row r="2475" spans="1:55" hidden="1" x14ac:dyDescent="0.2">
      <c r="A2475" s="3"/>
      <c r="B2475" s="3"/>
      <c r="C2475" s="393"/>
      <c r="D2475" s="393"/>
      <c r="E2475" s="393"/>
      <c r="F2475" s="393"/>
      <c r="G2475" s="393"/>
      <c r="H2475" s="393"/>
      <c r="I2475" s="393"/>
      <c r="J2475" s="3"/>
      <c r="K2475" s="3"/>
      <c r="L2475" s="3"/>
      <c r="M2475" s="3"/>
      <c r="N2475" s="3"/>
      <c r="O2475" s="393"/>
      <c r="P2475" s="393"/>
      <c r="Q2475" s="3"/>
      <c r="R2475" s="3"/>
      <c r="S2475" s="3"/>
      <c r="T2475" s="3"/>
      <c r="U2475" s="3"/>
      <c r="V2475" s="3"/>
      <c r="W2475"/>
      <c r="X2475"/>
      <c r="Y2475" s="451"/>
      <c r="Z2475" s="393"/>
      <c r="AA2475" s="3"/>
      <c r="AB2475" s="3"/>
      <c r="AC2475" s="3"/>
      <c r="AD2475" s="3"/>
      <c r="AE2475" s="3"/>
      <c r="AF2475"/>
      <c r="AG2475"/>
      <c r="AH2475"/>
      <c r="AI2475"/>
      <c r="AJ2475"/>
      <c r="AK2475"/>
      <c r="AL2475"/>
      <c r="AM2475"/>
      <c r="AN2475"/>
      <c r="AO2475"/>
      <c r="AP2475"/>
      <c r="BC2475" s="451"/>
    </row>
    <row r="2476" spans="1:55" hidden="1" x14ac:dyDescent="0.2">
      <c r="A2476" s="3"/>
      <c r="B2476" s="3"/>
      <c r="C2476" s="393"/>
      <c r="D2476" s="393"/>
      <c r="E2476" s="393"/>
      <c r="F2476" s="393"/>
      <c r="G2476" s="393"/>
      <c r="H2476" s="393"/>
      <c r="I2476" s="393"/>
      <c r="J2476" s="3"/>
      <c r="K2476" s="3"/>
      <c r="L2476" s="3"/>
      <c r="M2476" s="3"/>
      <c r="N2476" s="3"/>
      <c r="O2476" s="393"/>
      <c r="P2476" s="393"/>
      <c r="Q2476" s="3"/>
      <c r="R2476" s="3"/>
      <c r="S2476" s="3"/>
      <c r="T2476" s="3"/>
      <c r="U2476" s="3"/>
      <c r="V2476" s="3"/>
      <c r="W2476"/>
      <c r="X2476"/>
      <c r="Y2476" s="451"/>
      <c r="Z2476" s="393"/>
      <c r="AA2476" s="3"/>
      <c r="AB2476" s="3"/>
      <c r="AC2476" s="3"/>
      <c r="AD2476" s="3"/>
      <c r="AE2476" s="3"/>
      <c r="AF2476"/>
      <c r="AG2476"/>
      <c r="AH2476"/>
      <c r="AI2476"/>
      <c r="AJ2476"/>
      <c r="AK2476"/>
      <c r="AL2476"/>
      <c r="AM2476"/>
      <c r="AN2476"/>
      <c r="AO2476"/>
      <c r="AP2476"/>
      <c r="BC2476" s="451"/>
    </row>
    <row r="2477" spans="1:55" hidden="1" x14ac:dyDescent="0.2">
      <c r="A2477" s="3"/>
      <c r="B2477" s="3"/>
      <c r="C2477" s="393"/>
      <c r="D2477" s="393"/>
      <c r="E2477" s="393"/>
      <c r="F2477" s="393"/>
      <c r="G2477" s="393"/>
      <c r="H2477" s="393"/>
      <c r="I2477" s="393"/>
      <c r="J2477" s="3"/>
      <c r="K2477" s="3"/>
      <c r="L2477" s="3"/>
      <c r="M2477" s="3"/>
      <c r="N2477" s="3"/>
      <c r="O2477" s="393"/>
      <c r="P2477" s="393"/>
      <c r="Q2477" s="3"/>
      <c r="R2477" s="3"/>
      <c r="S2477" s="3"/>
      <c r="T2477" s="3"/>
      <c r="U2477" s="3"/>
      <c r="V2477" s="3"/>
      <c r="W2477"/>
      <c r="X2477"/>
      <c r="Y2477" s="451"/>
      <c r="Z2477" s="393"/>
      <c r="AA2477" s="3"/>
      <c r="AB2477" s="3"/>
      <c r="AC2477" s="3"/>
      <c r="AD2477" s="3"/>
      <c r="AE2477" s="3"/>
      <c r="AF2477"/>
      <c r="AG2477"/>
      <c r="AH2477"/>
      <c r="AI2477"/>
      <c r="AJ2477"/>
      <c r="AK2477"/>
      <c r="AL2477"/>
      <c r="AM2477"/>
      <c r="AN2477"/>
      <c r="AO2477"/>
      <c r="AP2477"/>
      <c r="BC2477" s="451"/>
    </row>
    <row r="2478" spans="1:55" hidden="1" x14ac:dyDescent="0.2">
      <c r="A2478" s="3"/>
      <c r="B2478" s="3"/>
      <c r="C2478" s="393"/>
      <c r="D2478" s="393"/>
      <c r="E2478" s="393"/>
      <c r="F2478" s="393"/>
      <c r="G2478" s="393"/>
      <c r="H2478" s="393"/>
      <c r="I2478" s="393"/>
      <c r="J2478" s="3"/>
      <c r="K2478" s="3"/>
      <c r="L2478" s="3"/>
      <c r="M2478" s="3"/>
      <c r="N2478" s="3"/>
      <c r="O2478" s="393"/>
      <c r="P2478" s="393"/>
      <c r="Q2478" s="3"/>
      <c r="R2478" s="3"/>
      <c r="S2478" s="3"/>
      <c r="T2478" s="3"/>
      <c r="U2478" s="3"/>
      <c r="V2478" s="3"/>
      <c r="W2478"/>
      <c r="X2478"/>
      <c r="Y2478" s="451"/>
      <c r="Z2478" s="393"/>
      <c r="AA2478" s="3"/>
      <c r="AB2478" s="3"/>
      <c r="AC2478" s="3"/>
      <c r="AD2478" s="3"/>
      <c r="AE2478" s="3"/>
      <c r="AF2478"/>
      <c r="AG2478"/>
      <c r="AH2478"/>
      <c r="AI2478"/>
      <c r="AJ2478"/>
      <c r="AK2478"/>
      <c r="AL2478"/>
      <c r="AM2478"/>
      <c r="AN2478"/>
      <c r="AO2478"/>
      <c r="AP2478"/>
      <c r="BC2478" s="451"/>
    </row>
    <row r="2479" spans="1:55" hidden="1" x14ac:dyDescent="0.2">
      <c r="A2479" s="3"/>
      <c r="B2479" s="3"/>
      <c r="C2479" s="393"/>
      <c r="D2479" s="393"/>
      <c r="E2479" s="393"/>
      <c r="F2479" s="393"/>
      <c r="G2479" s="393"/>
      <c r="H2479" s="393"/>
      <c r="I2479" s="393"/>
      <c r="J2479" s="3"/>
      <c r="K2479" s="3"/>
      <c r="L2479" s="3"/>
      <c r="M2479" s="3"/>
      <c r="N2479" s="3"/>
      <c r="O2479" s="393"/>
      <c r="P2479" s="393"/>
      <c r="Q2479" s="3"/>
      <c r="R2479" s="3"/>
      <c r="S2479" s="3"/>
      <c r="T2479" s="3"/>
      <c r="U2479" s="3"/>
      <c r="V2479" s="3"/>
      <c r="W2479"/>
      <c r="X2479"/>
      <c r="Y2479" s="451"/>
      <c r="Z2479" s="393"/>
      <c r="AA2479" s="3"/>
      <c r="AB2479" s="3"/>
      <c r="AC2479" s="3"/>
      <c r="AD2479" s="3"/>
      <c r="AE2479" s="3"/>
      <c r="AF2479"/>
      <c r="AG2479"/>
      <c r="AH2479"/>
      <c r="AI2479"/>
      <c r="AJ2479"/>
      <c r="AK2479"/>
      <c r="AL2479"/>
      <c r="AM2479"/>
      <c r="AN2479"/>
      <c r="AO2479"/>
      <c r="AP2479"/>
      <c r="BC2479" s="451"/>
    </row>
    <row r="2480" spans="1:55" hidden="1" x14ac:dyDescent="0.2">
      <c r="A2480" s="3"/>
      <c r="B2480" s="3"/>
      <c r="C2480" s="393"/>
      <c r="D2480" s="393"/>
      <c r="E2480" s="393"/>
      <c r="F2480" s="393"/>
      <c r="G2480" s="393"/>
      <c r="H2480" s="393"/>
      <c r="I2480" s="393"/>
      <c r="J2480" s="3"/>
      <c r="K2480" s="3"/>
      <c r="L2480" s="3"/>
      <c r="M2480" s="3"/>
      <c r="N2480" s="3"/>
      <c r="O2480" s="393"/>
      <c r="P2480" s="393"/>
      <c r="Q2480" s="3"/>
      <c r="R2480" s="3"/>
      <c r="S2480" s="3"/>
      <c r="T2480" s="3"/>
      <c r="U2480" s="3"/>
      <c r="V2480" s="3"/>
      <c r="W2480"/>
      <c r="X2480"/>
      <c r="Y2480" s="451"/>
      <c r="Z2480" s="393"/>
      <c r="AA2480" s="3"/>
      <c r="AB2480" s="3"/>
      <c r="AC2480" s="3"/>
      <c r="AD2480" s="3"/>
      <c r="AE2480" s="3"/>
      <c r="AF2480"/>
      <c r="AG2480"/>
      <c r="AH2480"/>
      <c r="AI2480"/>
      <c r="AJ2480"/>
      <c r="AK2480"/>
      <c r="AL2480"/>
      <c r="AM2480"/>
      <c r="AN2480"/>
      <c r="AO2480"/>
      <c r="AP2480"/>
      <c r="BC2480" s="451"/>
    </row>
    <row r="2481" spans="1:55" hidden="1" x14ac:dyDescent="0.2">
      <c r="A2481" s="3"/>
      <c r="B2481" s="3"/>
      <c r="C2481" s="393"/>
      <c r="D2481" s="393"/>
      <c r="E2481" s="393"/>
      <c r="F2481" s="393"/>
      <c r="G2481" s="393"/>
      <c r="H2481" s="393"/>
      <c r="I2481" s="393"/>
      <c r="J2481" s="3"/>
      <c r="K2481" s="3"/>
      <c r="L2481" s="3"/>
      <c r="M2481" s="3"/>
      <c r="N2481" s="3"/>
      <c r="O2481" s="393"/>
      <c r="P2481" s="393"/>
      <c r="Q2481" s="3"/>
      <c r="R2481" s="3"/>
      <c r="S2481" s="3"/>
      <c r="T2481" s="3"/>
      <c r="U2481" s="3"/>
      <c r="V2481" s="3"/>
      <c r="W2481"/>
      <c r="X2481"/>
      <c r="Y2481" s="451"/>
      <c r="Z2481" s="393"/>
      <c r="AA2481" s="3"/>
      <c r="AB2481" s="3"/>
      <c r="AC2481" s="3"/>
      <c r="AD2481" s="3"/>
      <c r="AE2481" s="3"/>
      <c r="AF2481"/>
      <c r="AG2481"/>
      <c r="AH2481"/>
      <c r="AI2481"/>
      <c r="AJ2481"/>
      <c r="AK2481"/>
      <c r="AL2481"/>
      <c r="AM2481"/>
      <c r="AN2481"/>
      <c r="AO2481"/>
      <c r="AP2481"/>
      <c r="BC2481" s="451"/>
    </row>
    <row r="2482" spans="1:55" hidden="1" x14ac:dyDescent="0.2">
      <c r="A2482" s="3"/>
      <c r="B2482" s="3"/>
      <c r="C2482" s="393"/>
      <c r="D2482" s="393"/>
      <c r="E2482" s="393"/>
      <c r="F2482" s="393"/>
      <c r="G2482" s="393"/>
      <c r="H2482" s="393"/>
      <c r="I2482" s="393"/>
      <c r="J2482" s="3"/>
      <c r="K2482" s="3"/>
      <c r="L2482" s="3"/>
      <c r="M2482" s="3"/>
      <c r="N2482" s="3"/>
      <c r="O2482" s="393"/>
      <c r="P2482" s="393"/>
      <c r="Q2482" s="3"/>
      <c r="R2482" s="3"/>
      <c r="S2482" s="3"/>
      <c r="T2482" s="3"/>
      <c r="U2482" s="3"/>
      <c r="V2482" s="3"/>
      <c r="W2482"/>
      <c r="X2482"/>
      <c r="Y2482" s="451"/>
      <c r="Z2482" s="393"/>
      <c r="AA2482" s="3"/>
      <c r="AB2482" s="3"/>
      <c r="AC2482" s="3"/>
      <c r="AD2482" s="3"/>
      <c r="AE2482" s="3"/>
      <c r="AF2482"/>
      <c r="AG2482"/>
      <c r="AH2482"/>
      <c r="AI2482"/>
      <c r="AJ2482"/>
      <c r="AK2482"/>
      <c r="AL2482"/>
      <c r="AM2482"/>
      <c r="AN2482"/>
      <c r="AO2482"/>
      <c r="AP2482"/>
      <c r="BC2482" s="451"/>
    </row>
    <row r="2483" spans="1:55" hidden="1" x14ac:dyDescent="0.2">
      <c r="A2483" s="3"/>
      <c r="B2483" s="3"/>
      <c r="C2483" s="393"/>
      <c r="D2483" s="393"/>
      <c r="E2483" s="393"/>
      <c r="F2483" s="393"/>
      <c r="G2483" s="393"/>
      <c r="H2483" s="393"/>
      <c r="I2483" s="393"/>
      <c r="J2483" s="3"/>
      <c r="K2483" s="3"/>
      <c r="L2483" s="3"/>
      <c r="M2483" s="3"/>
      <c r="N2483" s="3"/>
      <c r="O2483" s="393"/>
      <c r="P2483" s="393"/>
      <c r="Q2483" s="3"/>
      <c r="R2483" s="3"/>
      <c r="S2483" s="3"/>
      <c r="T2483" s="3"/>
      <c r="U2483" s="3"/>
      <c r="V2483" s="3"/>
      <c r="W2483"/>
      <c r="X2483"/>
      <c r="Y2483" s="451"/>
      <c r="Z2483" s="393"/>
      <c r="AA2483" s="3"/>
      <c r="AB2483" s="3"/>
      <c r="AC2483" s="3"/>
      <c r="AD2483" s="3"/>
      <c r="AE2483" s="3"/>
      <c r="AF2483"/>
      <c r="AG2483"/>
      <c r="AH2483"/>
      <c r="AI2483"/>
      <c r="AJ2483"/>
      <c r="AK2483"/>
      <c r="AL2483"/>
      <c r="AM2483"/>
      <c r="AN2483"/>
      <c r="AO2483"/>
      <c r="AP2483"/>
      <c r="BC2483" s="451"/>
    </row>
    <row r="2484" spans="1:55" hidden="1" x14ac:dyDescent="0.2">
      <c r="A2484" s="3"/>
      <c r="B2484" s="3"/>
      <c r="C2484" s="393"/>
      <c r="D2484" s="393"/>
      <c r="E2484" s="393"/>
      <c r="F2484" s="393"/>
      <c r="G2484" s="393"/>
      <c r="H2484" s="393"/>
      <c r="I2484" s="393"/>
      <c r="J2484" s="3"/>
      <c r="K2484" s="3"/>
      <c r="L2484" s="3"/>
      <c r="M2484" s="3"/>
      <c r="N2484" s="3"/>
      <c r="O2484" s="393"/>
      <c r="P2484" s="393"/>
      <c r="Q2484" s="3"/>
      <c r="R2484" s="3"/>
      <c r="S2484" s="3"/>
      <c r="T2484" s="3"/>
      <c r="U2484" s="3"/>
      <c r="V2484" s="3"/>
      <c r="W2484"/>
      <c r="X2484"/>
      <c r="Y2484" s="451"/>
      <c r="Z2484" s="393"/>
      <c r="AA2484" s="3"/>
      <c r="AB2484" s="3"/>
      <c r="AC2484" s="3"/>
      <c r="AD2484" s="3"/>
      <c r="AE2484" s="3"/>
      <c r="AF2484"/>
      <c r="AG2484"/>
      <c r="AH2484"/>
      <c r="AI2484"/>
      <c r="AJ2484"/>
      <c r="AK2484"/>
      <c r="AL2484"/>
      <c r="AM2484"/>
      <c r="AN2484"/>
      <c r="AO2484"/>
      <c r="AP2484"/>
      <c r="BC2484" s="451"/>
    </row>
    <row r="2485" spans="1:55" hidden="1" x14ac:dyDescent="0.2">
      <c r="A2485" s="3"/>
      <c r="B2485" s="3"/>
      <c r="C2485" s="393"/>
      <c r="D2485" s="393"/>
      <c r="E2485" s="393"/>
      <c r="F2485" s="393"/>
      <c r="G2485" s="393"/>
      <c r="H2485" s="393"/>
      <c r="I2485" s="393"/>
      <c r="J2485" s="3"/>
      <c r="K2485" s="3"/>
      <c r="L2485" s="3"/>
      <c r="M2485" s="3"/>
      <c r="N2485" s="3"/>
      <c r="O2485" s="393"/>
      <c r="P2485" s="393"/>
      <c r="Q2485" s="3"/>
      <c r="R2485" s="3"/>
      <c r="S2485" s="3"/>
      <c r="T2485" s="3"/>
      <c r="U2485" s="3"/>
      <c r="V2485" s="3"/>
      <c r="W2485"/>
      <c r="X2485"/>
      <c r="Y2485" s="451"/>
      <c r="Z2485" s="393"/>
      <c r="AA2485" s="3"/>
      <c r="AB2485" s="3"/>
      <c r="AC2485" s="3"/>
      <c r="AD2485" s="3"/>
      <c r="AE2485" s="3"/>
      <c r="AF2485"/>
      <c r="AG2485"/>
      <c r="AH2485"/>
      <c r="AI2485"/>
      <c r="AJ2485"/>
      <c r="AK2485"/>
      <c r="AL2485"/>
      <c r="AM2485"/>
      <c r="AN2485"/>
      <c r="AO2485"/>
      <c r="AP2485"/>
      <c r="BC2485" s="451"/>
    </row>
    <row r="2486" spans="1:55" hidden="1" x14ac:dyDescent="0.2">
      <c r="A2486" s="3"/>
      <c r="B2486" s="3"/>
      <c r="C2486" s="393"/>
      <c r="D2486" s="393"/>
      <c r="E2486" s="393"/>
      <c r="F2486" s="393"/>
      <c r="G2486" s="393"/>
      <c r="H2486" s="393"/>
      <c r="I2486" s="393"/>
      <c r="J2486" s="3"/>
      <c r="K2486" s="3"/>
      <c r="L2486" s="3"/>
      <c r="M2486" s="3"/>
      <c r="N2486" s="3"/>
      <c r="O2486" s="393"/>
      <c r="P2486" s="393"/>
      <c r="Q2486" s="3"/>
      <c r="R2486" s="3"/>
      <c r="S2486" s="3"/>
      <c r="T2486" s="3"/>
      <c r="U2486" s="3"/>
      <c r="V2486" s="3"/>
      <c r="W2486"/>
      <c r="X2486"/>
      <c r="Y2486" s="451"/>
      <c r="Z2486" s="393"/>
      <c r="AA2486" s="3"/>
      <c r="AB2486" s="3"/>
      <c r="AC2486" s="3"/>
      <c r="AD2486" s="3"/>
      <c r="AE2486" s="3"/>
      <c r="AF2486"/>
      <c r="AG2486"/>
      <c r="AH2486"/>
      <c r="AI2486"/>
      <c r="AJ2486"/>
      <c r="AK2486"/>
      <c r="AL2486"/>
      <c r="AM2486"/>
      <c r="AN2486"/>
      <c r="AO2486"/>
      <c r="AP2486"/>
      <c r="BC2486" s="451"/>
    </row>
    <row r="2487" spans="1:55" hidden="1" x14ac:dyDescent="0.2">
      <c r="A2487" s="3"/>
      <c r="B2487" s="3"/>
      <c r="C2487" s="393"/>
      <c r="D2487" s="393"/>
      <c r="E2487" s="393"/>
      <c r="F2487" s="393"/>
      <c r="G2487" s="393"/>
      <c r="H2487" s="393"/>
      <c r="I2487" s="393"/>
      <c r="J2487" s="3"/>
      <c r="K2487" s="3"/>
      <c r="L2487" s="3"/>
      <c r="M2487" s="3"/>
      <c r="N2487" s="3"/>
      <c r="O2487" s="393"/>
      <c r="P2487" s="393"/>
      <c r="Q2487" s="3"/>
      <c r="R2487" s="3"/>
      <c r="S2487" s="3"/>
      <c r="T2487" s="3"/>
      <c r="U2487" s="3"/>
      <c r="V2487" s="3"/>
      <c r="W2487"/>
      <c r="X2487"/>
      <c r="Y2487" s="451"/>
      <c r="Z2487" s="393"/>
      <c r="AA2487" s="3"/>
      <c r="AB2487" s="3"/>
      <c r="AC2487" s="3"/>
      <c r="AD2487" s="3"/>
      <c r="AE2487" s="3"/>
      <c r="AF2487"/>
      <c r="AG2487"/>
      <c r="AH2487"/>
      <c r="AI2487"/>
      <c r="AJ2487"/>
      <c r="AK2487"/>
      <c r="AL2487"/>
      <c r="AM2487"/>
      <c r="AN2487"/>
      <c r="AO2487"/>
      <c r="AP2487"/>
      <c r="BC2487" s="451"/>
    </row>
    <row r="2488" spans="1:55" hidden="1" x14ac:dyDescent="0.2">
      <c r="A2488" s="3"/>
      <c r="B2488" s="3"/>
      <c r="C2488" s="393"/>
      <c r="D2488" s="393"/>
      <c r="E2488" s="393"/>
      <c r="F2488" s="393"/>
      <c r="G2488" s="393"/>
      <c r="H2488" s="393"/>
      <c r="I2488" s="393"/>
      <c r="J2488" s="3"/>
      <c r="K2488" s="3"/>
      <c r="L2488" s="3"/>
      <c r="M2488" s="3"/>
      <c r="N2488" s="3"/>
      <c r="O2488" s="393"/>
      <c r="P2488" s="393"/>
      <c r="Q2488" s="3"/>
      <c r="R2488" s="3"/>
      <c r="S2488" s="3"/>
      <c r="T2488" s="3"/>
      <c r="U2488" s="3"/>
      <c r="V2488" s="3"/>
      <c r="W2488"/>
      <c r="X2488"/>
      <c r="Y2488" s="451"/>
      <c r="Z2488" s="393"/>
      <c r="AA2488" s="3"/>
      <c r="AB2488" s="3"/>
      <c r="AC2488" s="3"/>
      <c r="AD2488" s="3"/>
      <c r="AE2488" s="3"/>
      <c r="AF2488"/>
      <c r="AG2488"/>
      <c r="AH2488"/>
      <c r="AI2488"/>
      <c r="AJ2488"/>
      <c r="AK2488"/>
      <c r="AL2488"/>
      <c r="AM2488"/>
      <c r="AN2488"/>
      <c r="AO2488"/>
      <c r="AP2488"/>
      <c r="BC2488" s="451"/>
    </row>
    <row r="2489" spans="1:55" hidden="1" x14ac:dyDescent="0.2">
      <c r="A2489" s="3"/>
      <c r="B2489" s="3"/>
      <c r="C2489" s="393"/>
      <c r="D2489" s="393"/>
      <c r="E2489" s="393"/>
      <c r="F2489" s="393"/>
      <c r="G2489" s="393"/>
      <c r="H2489" s="393"/>
      <c r="I2489" s="393"/>
      <c r="J2489" s="3"/>
      <c r="K2489" s="3"/>
      <c r="L2489" s="3"/>
      <c r="M2489" s="3"/>
      <c r="N2489" s="3"/>
      <c r="O2489" s="393"/>
      <c r="P2489" s="393"/>
      <c r="Q2489" s="3"/>
      <c r="R2489" s="3"/>
      <c r="S2489" s="3"/>
      <c r="T2489" s="3"/>
      <c r="U2489" s="3"/>
      <c r="V2489" s="3"/>
      <c r="W2489"/>
      <c r="X2489"/>
      <c r="Y2489" s="451"/>
      <c r="Z2489" s="393"/>
      <c r="AA2489" s="3"/>
      <c r="AB2489" s="3"/>
      <c r="AC2489" s="3"/>
      <c r="AD2489" s="3"/>
      <c r="AE2489" s="3"/>
      <c r="AF2489"/>
      <c r="AG2489"/>
      <c r="AH2489"/>
      <c r="AI2489"/>
      <c r="AJ2489"/>
      <c r="AK2489"/>
      <c r="AL2489"/>
      <c r="AM2489"/>
      <c r="AN2489"/>
      <c r="AO2489"/>
      <c r="AP2489"/>
      <c r="BC2489" s="451"/>
    </row>
    <row r="2490" spans="1:55" hidden="1" x14ac:dyDescent="0.2">
      <c r="A2490" s="3"/>
      <c r="B2490" s="3"/>
      <c r="C2490" s="393"/>
      <c r="D2490" s="393"/>
      <c r="E2490" s="393"/>
      <c r="F2490" s="393"/>
      <c r="G2490" s="393"/>
      <c r="H2490" s="393"/>
      <c r="I2490" s="393"/>
      <c r="J2490" s="3"/>
      <c r="K2490" s="3"/>
      <c r="L2490" s="3"/>
      <c r="M2490" s="3"/>
      <c r="N2490" s="3"/>
      <c r="O2490" s="393"/>
      <c r="P2490" s="393"/>
      <c r="Q2490" s="3"/>
      <c r="R2490" s="3"/>
      <c r="S2490" s="3"/>
      <c r="T2490" s="3"/>
      <c r="U2490" s="3"/>
      <c r="V2490" s="3"/>
      <c r="W2490"/>
      <c r="X2490"/>
      <c r="Y2490" s="451"/>
      <c r="Z2490" s="393"/>
      <c r="AA2490" s="3"/>
      <c r="AB2490" s="3"/>
      <c r="AC2490" s="3"/>
      <c r="AD2490" s="3"/>
      <c r="AE2490" s="3"/>
      <c r="AF2490"/>
      <c r="AG2490"/>
      <c r="AH2490"/>
      <c r="AI2490"/>
      <c r="AJ2490"/>
      <c r="AK2490"/>
      <c r="AL2490"/>
      <c r="AM2490"/>
      <c r="AN2490"/>
      <c r="AO2490"/>
      <c r="AP2490"/>
      <c r="BC2490" s="451"/>
    </row>
    <row r="2491" spans="1:55" hidden="1" x14ac:dyDescent="0.2">
      <c r="A2491" s="3"/>
      <c r="B2491" s="3"/>
      <c r="C2491" s="393"/>
      <c r="D2491" s="393"/>
      <c r="E2491" s="393"/>
      <c r="F2491" s="393"/>
      <c r="G2491" s="393"/>
      <c r="H2491" s="393"/>
      <c r="I2491" s="393"/>
      <c r="J2491" s="3"/>
      <c r="K2491" s="3"/>
      <c r="L2491" s="3"/>
      <c r="M2491" s="3"/>
      <c r="N2491" s="3"/>
      <c r="O2491" s="393"/>
      <c r="P2491" s="393"/>
      <c r="Q2491" s="3"/>
      <c r="R2491" s="3"/>
      <c r="S2491" s="3"/>
      <c r="T2491" s="3"/>
      <c r="U2491" s="3"/>
      <c r="V2491" s="3"/>
      <c r="W2491"/>
      <c r="X2491"/>
      <c r="Y2491" s="451"/>
      <c r="Z2491" s="393"/>
      <c r="AA2491" s="3"/>
      <c r="AB2491" s="3"/>
      <c r="AC2491" s="3"/>
      <c r="AD2491" s="3"/>
      <c r="AE2491" s="3"/>
      <c r="AF2491"/>
      <c r="AG2491"/>
      <c r="AH2491"/>
      <c r="AI2491"/>
      <c r="AJ2491"/>
      <c r="AK2491"/>
      <c r="AL2491"/>
      <c r="AM2491"/>
      <c r="AN2491"/>
      <c r="AO2491"/>
      <c r="AP2491"/>
      <c r="BC2491" s="451"/>
    </row>
    <row r="2492" spans="1:55" hidden="1" x14ac:dyDescent="0.2">
      <c r="A2492" s="3"/>
      <c r="B2492" s="3"/>
      <c r="C2492" s="393"/>
      <c r="D2492" s="393"/>
      <c r="E2492" s="393"/>
      <c r="F2492" s="393"/>
      <c r="G2492" s="393"/>
      <c r="H2492" s="393"/>
      <c r="I2492" s="393"/>
      <c r="J2492" s="3"/>
      <c r="K2492" s="3"/>
      <c r="L2492" s="3"/>
      <c r="M2492" s="3"/>
      <c r="N2492" s="3"/>
      <c r="O2492" s="393"/>
      <c r="P2492" s="393"/>
      <c r="Q2492" s="3"/>
      <c r="R2492" s="3"/>
      <c r="S2492" s="3"/>
      <c r="T2492" s="3"/>
      <c r="U2492" s="3"/>
      <c r="V2492" s="3"/>
      <c r="W2492"/>
      <c r="X2492"/>
      <c r="Y2492" s="451"/>
      <c r="Z2492" s="393"/>
      <c r="AA2492" s="3"/>
      <c r="AB2492" s="3"/>
      <c r="AC2492" s="3"/>
      <c r="AD2492" s="3"/>
      <c r="AE2492" s="3"/>
      <c r="AF2492"/>
      <c r="AG2492"/>
      <c r="AH2492"/>
      <c r="AI2492"/>
      <c r="AJ2492"/>
      <c r="AK2492"/>
      <c r="AL2492"/>
      <c r="AM2492"/>
      <c r="AN2492"/>
      <c r="AO2492"/>
      <c r="AP2492"/>
      <c r="BC2492" s="451"/>
    </row>
    <row r="2493" spans="1:55" hidden="1" x14ac:dyDescent="0.2">
      <c r="A2493" s="3"/>
      <c r="B2493" s="3"/>
      <c r="C2493" s="393"/>
      <c r="D2493" s="393"/>
      <c r="E2493" s="393"/>
      <c r="F2493" s="393"/>
      <c r="G2493" s="393"/>
      <c r="H2493" s="393"/>
      <c r="I2493" s="393"/>
      <c r="J2493" s="3"/>
      <c r="K2493" s="3"/>
      <c r="L2493" s="3"/>
      <c r="M2493" s="3"/>
      <c r="N2493" s="3"/>
      <c r="O2493" s="393"/>
      <c r="P2493" s="393"/>
      <c r="Q2493" s="3"/>
      <c r="R2493" s="3"/>
      <c r="S2493" s="3"/>
      <c r="T2493" s="3"/>
      <c r="U2493" s="3"/>
      <c r="V2493" s="3"/>
      <c r="W2493"/>
      <c r="X2493"/>
      <c r="Y2493" s="451"/>
      <c r="Z2493" s="393"/>
      <c r="AA2493" s="3"/>
      <c r="AB2493" s="3"/>
      <c r="AC2493" s="3"/>
      <c r="AD2493" s="3"/>
      <c r="AE2493" s="3"/>
      <c r="AF2493"/>
      <c r="AG2493"/>
      <c r="AH2493"/>
      <c r="AI2493"/>
      <c r="AJ2493"/>
      <c r="AK2493"/>
      <c r="AL2493"/>
      <c r="AM2493"/>
      <c r="AN2493"/>
      <c r="AO2493"/>
      <c r="AP2493"/>
      <c r="BC2493" s="451"/>
    </row>
    <row r="2494" spans="1:55" hidden="1" x14ac:dyDescent="0.2">
      <c r="A2494" s="3"/>
      <c r="B2494" s="3"/>
      <c r="C2494" s="393"/>
      <c r="D2494" s="393"/>
      <c r="E2494" s="393"/>
      <c r="F2494" s="393"/>
      <c r="G2494" s="393"/>
      <c r="H2494" s="393"/>
      <c r="I2494" s="393"/>
      <c r="J2494" s="3"/>
      <c r="K2494" s="3"/>
      <c r="L2494" s="3"/>
      <c r="M2494" s="3"/>
      <c r="N2494" s="3"/>
      <c r="O2494" s="393"/>
      <c r="P2494" s="393"/>
      <c r="Q2494" s="3"/>
      <c r="R2494" s="3"/>
      <c r="S2494" s="3"/>
      <c r="T2494" s="3"/>
      <c r="U2494" s="3"/>
      <c r="V2494" s="3"/>
      <c r="W2494"/>
      <c r="X2494"/>
      <c r="Y2494" s="451"/>
      <c r="Z2494" s="393"/>
      <c r="AA2494" s="3"/>
      <c r="AB2494" s="3"/>
      <c r="AC2494" s="3"/>
      <c r="AD2494" s="3"/>
      <c r="AE2494" s="3"/>
      <c r="AF2494"/>
      <c r="AG2494"/>
      <c r="AH2494"/>
      <c r="AI2494"/>
      <c r="AJ2494"/>
      <c r="AK2494"/>
      <c r="AL2494"/>
      <c r="AM2494"/>
      <c r="AN2494"/>
      <c r="AO2494"/>
      <c r="AP2494"/>
      <c r="BC2494" s="451"/>
    </row>
    <row r="2495" spans="1:55" hidden="1" x14ac:dyDescent="0.2">
      <c r="A2495" s="3"/>
      <c r="B2495" s="3"/>
      <c r="C2495" s="393"/>
      <c r="D2495" s="393"/>
      <c r="E2495" s="393"/>
      <c r="F2495" s="393"/>
      <c r="G2495" s="393"/>
      <c r="H2495" s="393"/>
      <c r="I2495" s="393"/>
      <c r="J2495" s="3"/>
      <c r="K2495" s="3"/>
      <c r="L2495" s="3"/>
      <c r="M2495" s="3"/>
      <c r="N2495" s="3"/>
      <c r="O2495" s="393"/>
      <c r="P2495" s="393"/>
      <c r="Q2495" s="3"/>
      <c r="R2495" s="3"/>
      <c r="S2495" s="3"/>
      <c r="T2495" s="3"/>
      <c r="U2495" s="3"/>
      <c r="V2495" s="3"/>
      <c r="W2495"/>
      <c r="X2495"/>
      <c r="Y2495" s="451"/>
      <c r="Z2495" s="393"/>
      <c r="AA2495" s="3"/>
      <c r="AB2495" s="3"/>
      <c r="AC2495" s="3"/>
      <c r="AD2495" s="3"/>
      <c r="AE2495" s="3"/>
      <c r="AF2495"/>
      <c r="AG2495"/>
      <c r="AH2495"/>
      <c r="AI2495"/>
      <c r="AJ2495"/>
      <c r="AK2495"/>
      <c r="AL2495"/>
      <c r="AM2495"/>
      <c r="AN2495"/>
      <c r="AO2495"/>
      <c r="AP2495"/>
      <c r="BC2495" s="451"/>
    </row>
    <row r="2496" spans="1:55" hidden="1" x14ac:dyDescent="0.2">
      <c r="A2496" s="3"/>
      <c r="B2496" s="3"/>
      <c r="C2496" s="393"/>
      <c r="D2496" s="393"/>
      <c r="E2496" s="393"/>
      <c r="F2496" s="393"/>
      <c r="G2496" s="393"/>
      <c r="H2496" s="393"/>
      <c r="I2496" s="393"/>
      <c r="J2496" s="3"/>
      <c r="K2496" s="3"/>
      <c r="L2496" s="3"/>
      <c r="M2496" s="3"/>
      <c r="N2496" s="3"/>
      <c r="O2496" s="393"/>
      <c r="P2496" s="393"/>
      <c r="Q2496" s="3"/>
      <c r="R2496" s="3"/>
      <c r="S2496" s="3"/>
      <c r="T2496" s="3"/>
      <c r="U2496" s="3"/>
      <c r="V2496" s="3"/>
      <c r="W2496"/>
      <c r="X2496"/>
      <c r="Y2496" s="451"/>
      <c r="Z2496" s="393"/>
      <c r="AA2496" s="3"/>
      <c r="AB2496" s="3"/>
      <c r="AC2496" s="3"/>
      <c r="AD2496" s="3"/>
      <c r="AE2496" s="3"/>
      <c r="AF2496"/>
      <c r="AG2496"/>
      <c r="AH2496"/>
      <c r="AI2496"/>
      <c r="AJ2496"/>
      <c r="AK2496"/>
      <c r="AL2496"/>
      <c r="AM2496"/>
      <c r="AN2496"/>
      <c r="AO2496"/>
      <c r="AP2496"/>
      <c r="BC2496" s="451"/>
    </row>
    <row r="2497" spans="1:55" hidden="1" x14ac:dyDescent="0.2">
      <c r="A2497" s="3"/>
      <c r="B2497" s="3"/>
      <c r="C2497" s="393"/>
      <c r="D2497" s="393"/>
      <c r="E2497" s="393"/>
      <c r="F2497" s="393"/>
      <c r="G2497" s="393"/>
      <c r="H2497" s="393"/>
      <c r="I2497" s="393"/>
      <c r="J2497" s="3"/>
      <c r="K2497" s="3"/>
      <c r="L2497" s="3"/>
      <c r="M2497" s="3"/>
      <c r="N2497" s="3"/>
      <c r="O2497" s="393"/>
      <c r="P2497" s="393"/>
      <c r="Q2497" s="3"/>
      <c r="R2497" s="3"/>
      <c r="S2497" s="3"/>
      <c r="T2497" s="3"/>
      <c r="U2497" s="3"/>
      <c r="V2497" s="3"/>
      <c r="W2497"/>
      <c r="X2497"/>
      <c r="Y2497" s="451"/>
      <c r="Z2497" s="393"/>
      <c r="AA2497" s="3"/>
      <c r="AB2497" s="3"/>
      <c r="AC2497" s="3"/>
      <c r="AD2497" s="3"/>
      <c r="AE2497" s="3"/>
      <c r="AF2497"/>
      <c r="AG2497"/>
      <c r="AH2497"/>
      <c r="AI2497"/>
      <c r="AJ2497"/>
      <c r="AK2497"/>
      <c r="AL2497"/>
      <c r="AM2497"/>
      <c r="AN2497"/>
      <c r="AO2497"/>
      <c r="AP2497"/>
      <c r="BC2497" s="451"/>
    </row>
    <row r="2498" spans="1:55" hidden="1" x14ac:dyDescent="0.2">
      <c r="A2498" s="3"/>
      <c r="B2498" s="3"/>
      <c r="C2498" s="393"/>
      <c r="D2498" s="393"/>
      <c r="E2498" s="393"/>
      <c r="F2498" s="393"/>
      <c r="G2498" s="393"/>
      <c r="H2498" s="393"/>
      <c r="I2498" s="393"/>
      <c r="J2498" s="3"/>
      <c r="K2498" s="3"/>
      <c r="L2498" s="3"/>
      <c r="M2498" s="3"/>
      <c r="N2498" s="3"/>
      <c r="O2498" s="393"/>
      <c r="P2498" s="393"/>
      <c r="Q2498" s="3"/>
      <c r="R2498" s="3"/>
      <c r="S2498" s="3"/>
      <c r="T2498" s="3"/>
      <c r="U2498" s="3"/>
      <c r="V2498" s="3"/>
      <c r="W2498"/>
      <c r="X2498"/>
      <c r="Y2498" s="451"/>
      <c r="Z2498" s="393"/>
      <c r="AA2498" s="3"/>
      <c r="AB2498" s="3"/>
      <c r="AC2498" s="3"/>
      <c r="AD2498" s="3"/>
      <c r="AE2498" s="3"/>
      <c r="AF2498"/>
      <c r="AG2498"/>
      <c r="AH2498"/>
      <c r="AI2498"/>
      <c r="AJ2498"/>
      <c r="AK2498"/>
      <c r="AL2498"/>
      <c r="AM2498"/>
      <c r="AN2498"/>
      <c r="AO2498"/>
      <c r="AP2498"/>
      <c r="BC2498" s="451"/>
    </row>
    <row r="2499" spans="1:55" hidden="1" x14ac:dyDescent="0.2">
      <c r="A2499" s="3"/>
      <c r="B2499" s="3"/>
      <c r="C2499" s="393"/>
      <c r="D2499" s="393"/>
      <c r="E2499" s="393"/>
      <c r="F2499" s="393"/>
      <c r="G2499" s="393"/>
      <c r="H2499" s="393"/>
      <c r="I2499" s="393"/>
      <c r="J2499" s="3"/>
      <c r="K2499" s="3"/>
      <c r="L2499" s="3"/>
      <c r="M2499" s="3"/>
      <c r="N2499" s="3"/>
      <c r="O2499" s="393"/>
      <c r="P2499" s="393"/>
      <c r="Q2499" s="3"/>
      <c r="R2499" s="3"/>
      <c r="S2499" s="3"/>
      <c r="T2499" s="3"/>
      <c r="U2499" s="3"/>
      <c r="V2499" s="3"/>
      <c r="W2499"/>
      <c r="X2499"/>
      <c r="Y2499" s="451"/>
      <c r="Z2499" s="393"/>
      <c r="AA2499" s="3"/>
      <c r="AB2499" s="3"/>
      <c r="AC2499" s="3"/>
      <c r="AD2499" s="3"/>
      <c r="AE2499" s="3"/>
      <c r="AF2499"/>
      <c r="AG2499"/>
      <c r="AH2499"/>
      <c r="AI2499"/>
      <c r="AJ2499"/>
      <c r="AK2499"/>
      <c r="AL2499"/>
      <c r="AM2499"/>
      <c r="AN2499"/>
      <c r="AO2499"/>
      <c r="AP2499"/>
      <c r="BC2499" s="451"/>
    </row>
    <row r="2500" spans="1:55" hidden="1" x14ac:dyDescent="0.2">
      <c r="A2500" s="3"/>
      <c r="B2500" s="3"/>
      <c r="C2500" s="393"/>
      <c r="D2500" s="393"/>
      <c r="E2500" s="393"/>
      <c r="F2500" s="393"/>
      <c r="G2500" s="393"/>
      <c r="H2500" s="393"/>
      <c r="I2500" s="393"/>
      <c r="J2500" s="3"/>
      <c r="K2500" s="3"/>
      <c r="L2500" s="3"/>
      <c r="M2500" s="3"/>
      <c r="N2500" s="3"/>
      <c r="O2500" s="393"/>
      <c r="P2500" s="393"/>
      <c r="Q2500" s="3"/>
      <c r="R2500" s="3"/>
      <c r="S2500" s="3"/>
      <c r="T2500" s="3"/>
      <c r="U2500" s="3"/>
      <c r="V2500" s="3"/>
      <c r="W2500"/>
      <c r="X2500"/>
      <c r="Y2500" s="451"/>
      <c r="Z2500" s="393"/>
      <c r="AA2500" s="3"/>
      <c r="AB2500" s="3"/>
      <c r="AC2500" s="3"/>
      <c r="AD2500" s="3"/>
      <c r="AE2500" s="3"/>
      <c r="AF2500"/>
      <c r="AG2500"/>
      <c r="AH2500"/>
      <c r="AI2500"/>
      <c r="AJ2500"/>
      <c r="AK2500"/>
      <c r="AL2500"/>
      <c r="AM2500"/>
      <c r="AN2500"/>
      <c r="AO2500"/>
      <c r="AP2500"/>
      <c r="BC2500" s="451"/>
    </row>
    <row r="2501" spans="1:55" hidden="1" x14ac:dyDescent="0.2">
      <c r="A2501" s="3"/>
      <c r="B2501" s="3"/>
      <c r="C2501" s="393"/>
      <c r="D2501" s="393"/>
      <c r="E2501" s="393"/>
      <c r="F2501" s="393"/>
      <c r="G2501" s="393"/>
      <c r="H2501" s="393"/>
      <c r="I2501" s="393"/>
      <c r="J2501" s="3"/>
      <c r="K2501" s="3"/>
      <c r="L2501" s="3"/>
      <c r="M2501" s="3"/>
      <c r="N2501" s="3"/>
      <c r="O2501" s="393"/>
      <c r="P2501" s="393"/>
      <c r="Q2501" s="3"/>
      <c r="R2501" s="3"/>
      <c r="S2501" s="3"/>
      <c r="T2501" s="3"/>
      <c r="U2501" s="3"/>
      <c r="V2501" s="3"/>
      <c r="W2501"/>
      <c r="X2501"/>
      <c r="Y2501" s="451"/>
      <c r="Z2501" s="393"/>
      <c r="AA2501" s="3"/>
      <c r="AB2501" s="3"/>
      <c r="AC2501" s="3"/>
      <c r="AD2501" s="3"/>
      <c r="AE2501" s="3"/>
      <c r="AF2501"/>
      <c r="AG2501"/>
      <c r="AH2501"/>
      <c r="AI2501"/>
      <c r="AJ2501"/>
      <c r="AK2501"/>
      <c r="AL2501"/>
      <c r="AM2501"/>
      <c r="AN2501"/>
      <c r="AO2501"/>
      <c r="AP2501"/>
      <c r="BC2501" s="451"/>
    </row>
    <row r="2502" spans="1:55" hidden="1" x14ac:dyDescent="0.2">
      <c r="A2502" s="3"/>
      <c r="B2502" s="3"/>
      <c r="C2502" s="393"/>
      <c r="D2502" s="393"/>
      <c r="E2502" s="393"/>
      <c r="F2502" s="393"/>
      <c r="G2502" s="393"/>
      <c r="H2502" s="393"/>
      <c r="I2502" s="393"/>
      <c r="J2502" s="3"/>
      <c r="K2502" s="3"/>
      <c r="L2502" s="3"/>
      <c r="M2502" s="3"/>
      <c r="N2502" s="3"/>
      <c r="O2502" s="393"/>
      <c r="P2502" s="393"/>
      <c r="Q2502" s="3"/>
      <c r="R2502" s="3"/>
      <c r="S2502" s="3"/>
      <c r="T2502" s="3"/>
      <c r="U2502" s="3"/>
      <c r="V2502" s="3"/>
      <c r="W2502"/>
      <c r="X2502"/>
      <c r="Y2502" s="451"/>
      <c r="Z2502" s="393"/>
      <c r="AA2502" s="3"/>
      <c r="AB2502" s="3"/>
      <c r="AC2502" s="3"/>
      <c r="AD2502" s="3"/>
      <c r="AE2502" s="3"/>
      <c r="AF2502"/>
      <c r="AG2502"/>
      <c r="AH2502"/>
      <c r="AI2502"/>
      <c r="AJ2502"/>
      <c r="AK2502"/>
      <c r="AL2502"/>
      <c r="AM2502"/>
      <c r="AN2502"/>
      <c r="AO2502"/>
      <c r="AP2502"/>
      <c r="BC2502" s="451"/>
    </row>
    <row r="2503" spans="1:55" hidden="1" x14ac:dyDescent="0.2">
      <c r="A2503" s="3"/>
      <c r="B2503" s="3"/>
      <c r="C2503" s="393"/>
      <c r="D2503" s="393"/>
      <c r="E2503" s="393"/>
      <c r="F2503" s="393"/>
      <c r="G2503" s="393"/>
      <c r="H2503" s="393"/>
      <c r="I2503" s="393"/>
      <c r="J2503" s="3"/>
      <c r="K2503" s="3"/>
      <c r="L2503" s="3"/>
      <c r="M2503" s="3"/>
      <c r="N2503" s="3"/>
      <c r="O2503" s="393"/>
      <c r="P2503" s="393"/>
      <c r="Q2503" s="3"/>
      <c r="R2503" s="3"/>
      <c r="S2503" s="3"/>
      <c r="T2503" s="3"/>
      <c r="U2503" s="3"/>
      <c r="V2503" s="3"/>
      <c r="W2503"/>
      <c r="X2503"/>
      <c r="Y2503" s="451"/>
      <c r="Z2503" s="393"/>
      <c r="AA2503" s="3"/>
      <c r="AB2503" s="3"/>
      <c r="AC2503" s="3"/>
      <c r="AD2503" s="3"/>
      <c r="AE2503" s="3"/>
      <c r="AF2503"/>
      <c r="AG2503"/>
      <c r="AH2503"/>
      <c r="AI2503"/>
      <c r="AJ2503"/>
      <c r="AK2503"/>
      <c r="AL2503"/>
      <c r="AM2503"/>
      <c r="AN2503"/>
      <c r="AO2503"/>
      <c r="AP2503"/>
      <c r="BC2503" s="451"/>
    </row>
    <row r="2504" spans="1:55" hidden="1" x14ac:dyDescent="0.2">
      <c r="A2504" s="3"/>
      <c r="B2504" s="3"/>
      <c r="C2504" s="393"/>
      <c r="D2504" s="393"/>
      <c r="E2504" s="393"/>
      <c r="F2504" s="393"/>
      <c r="G2504" s="393"/>
      <c r="H2504" s="393"/>
      <c r="I2504" s="393"/>
      <c r="J2504" s="3"/>
      <c r="K2504" s="3"/>
      <c r="L2504" s="3"/>
      <c r="M2504" s="3"/>
      <c r="N2504" s="3"/>
      <c r="O2504" s="393"/>
      <c r="P2504" s="393"/>
      <c r="Q2504" s="3"/>
      <c r="R2504" s="3"/>
      <c r="S2504" s="3"/>
      <c r="T2504" s="3"/>
      <c r="U2504" s="3"/>
      <c r="V2504" s="3"/>
      <c r="W2504"/>
      <c r="X2504"/>
      <c r="Y2504" s="451"/>
      <c r="Z2504" s="393"/>
      <c r="AA2504" s="3"/>
      <c r="AB2504" s="3"/>
      <c r="AC2504" s="3"/>
      <c r="AD2504" s="3"/>
      <c r="AE2504" s="3"/>
      <c r="AF2504"/>
      <c r="AG2504"/>
      <c r="AH2504"/>
      <c r="AI2504"/>
      <c r="AJ2504"/>
      <c r="AK2504"/>
      <c r="AL2504"/>
      <c r="AM2504"/>
      <c r="AN2504"/>
      <c r="AO2504"/>
      <c r="AP2504"/>
      <c r="BC2504" s="451"/>
    </row>
    <row r="2505" spans="1:55" hidden="1" x14ac:dyDescent="0.2">
      <c r="A2505" s="3"/>
      <c r="B2505" s="3"/>
      <c r="C2505" s="393"/>
      <c r="D2505" s="393"/>
      <c r="E2505" s="393"/>
      <c r="F2505" s="393"/>
      <c r="G2505" s="393"/>
      <c r="H2505" s="393"/>
      <c r="I2505" s="393"/>
      <c r="J2505" s="3"/>
      <c r="K2505" s="3"/>
      <c r="L2505" s="3"/>
      <c r="M2505" s="3"/>
      <c r="N2505" s="3"/>
      <c r="O2505" s="393"/>
      <c r="P2505" s="393"/>
      <c r="Q2505" s="3"/>
      <c r="R2505" s="3"/>
      <c r="S2505" s="3"/>
      <c r="T2505" s="3"/>
      <c r="U2505" s="3"/>
      <c r="V2505" s="3"/>
      <c r="W2505"/>
      <c r="X2505"/>
      <c r="Y2505" s="451"/>
      <c r="Z2505" s="393"/>
      <c r="AA2505" s="3"/>
      <c r="AB2505" s="3"/>
      <c r="AC2505" s="3"/>
      <c r="AD2505" s="3"/>
      <c r="AE2505" s="3"/>
      <c r="AF2505"/>
      <c r="AG2505"/>
      <c r="AH2505"/>
      <c r="AI2505"/>
      <c r="AJ2505"/>
      <c r="AK2505"/>
      <c r="AL2505"/>
      <c r="AM2505"/>
      <c r="AN2505"/>
      <c r="AO2505"/>
      <c r="AP2505"/>
      <c r="BC2505" s="451"/>
    </row>
    <row r="2506" spans="1:55" hidden="1" x14ac:dyDescent="0.2">
      <c r="A2506" s="3"/>
      <c r="B2506" s="3"/>
      <c r="C2506" s="393"/>
      <c r="D2506" s="393"/>
      <c r="E2506" s="393"/>
      <c r="F2506" s="393"/>
      <c r="G2506" s="393"/>
      <c r="H2506" s="393"/>
      <c r="I2506" s="393"/>
      <c r="J2506" s="3"/>
      <c r="K2506" s="3"/>
      <c r="L2506" s="3"/>
      <c r="M2506" s="3"/>
      <c r="N2506" s="3"/>
      <c r="O2506" s="393"/>
      <c r="P2506" s="393"/>
      <c r="Q2506" s="3"/>
      <c r="R2506" s="3"/>
      <c r="S2506" s="3"/>
      <c r="T2506" s="3"/>
      <c r="U2506" s="3"/>
      <c r="V2506" s="3"/>
      <c r="W2506"/>
      <c r="X2506"/>
      <c r="Y2506" s="451"/>
      <c r="Z2506" s="393"/>
      <c r="AA2506" s="3"/>
      <c r="AB2506" s="3"/>
      <c r="AC2506" s="3"/>
      <c r="AD2506" s="3"/>
      <c r="AE2506" s="3"/>
      <c r="AF2506"/>
      <c r="AG2506"/>
      <c r="AH2506"/>
      <c r="AI2506"/>
      <c r="AJ2506"/>
      <c r="AK2506"/>
      <c r="AL2506"/>
      <c r="AM2506"/>
      <c r="AN2506"/>
      <c r="AO2506"/>
      <c r="AP2506"/>
      <c r="BC2506" s="451"/>
    </row>
    <row r="2507" spans="1:55" hidden="1" x14ac:dyDescent="0.2">
      <c r="A2507" s="3"/>
      <c r="B2507" s="3"/>
      <c r="C2507" s="393"/>
      <c r="D2507" s="393"/>
      <c r="E2507" s="393"/>
      <c r="F2507" s="393"/>
      <c r="G2507" s="393"/>
      <c r="H2507" s="393"/>
      <c r="I2507" s="393"/>
      <c r="J2507" s="3"/>
      <c r="K2507" s="3"/>
      <c r="L2507" s="3"/>
      <c r="M2507" s="3"/>
      <c r="N2507" s="3"/>
      <c r="O2507" s="393"/>
      <c r="P2507" s="393"/>
      <c r="Q2507" s="3"/>
      <c r="R2507" s="3"/>
      <c r="S2507" s="3"/>
      <c r="T2507" s="3"/>
      <c r="U2507" s="3"/>
      <c r="V2507" s="3"/>
      <c r="W2507"/>
      <c r="X2507"/>
      <c r="Y2507" s="451"/>
      <c r="Z2507" s="393"/>
      <c r="AA2507" s="3"/>
      <c r="AB2507" s="3"/>
      <c r="AC2507" s="3"/>
      <c r="AD2507" s="3"/>
      <c r="AE2507" s="3"/>
      <c r="AF2507"/>
      <c r="AG2507"/>
      <c r="AH2507"/>
      <c r="AI2507"/>
      <c r="AJ2507"/>
      <c r="AK2507"/>
      <c r="AL2507"/>
      <c r="AM2507"/>
      <c r="AN2507"/>
      <c r="AO2507"/>
      <c r="AP2507"/>
      <c r="BC2507" s="451"/>
    </row>
    <row r="2508" spans="1:55" hidden="1" x14ac:dyDescent="0.2">
      <c r="A2508" s="3"/>
      <c r="B2508" s="3"/>
      <c r="C2508" s="393"/>
      <c r="D2508" s="393"/>
      <c r="E2508" s="393"/>
      <c r="F2508" s="393"/>
      <c r="G2508" s="393"/>
      <c r="H2508" s="393"/>
      <c r="I2508" s="393"/>
      <c r="J2508" s="3"/>
      <c r="K2508" s="3"/>
      <c r="L2508" s="3"/>
      <c r="M2508" s="3"/>
      <c r="N2508" s="3"/>
      <c r="O2508" s="393"/>
      <c r="P2508" s="393"/>
      <c r="Q2508" s="3"/>
      <c r="R2508" s="3"/>
      <c r="S2508" s="3"/>
      <c r="T2508" s="3"/>
      <c r="U2508" s="3"/>
      <c r="V2508" s="3"/>
      <c r="W2508"/>
      <c r="X2508"/>
      <c r="Y2508" s="451"/>
      <c r="Z2508" s="393"/>
      <c r="AA2508" s="3"/>
      <c r="AB2508" s="3"/>
      <c r="AC2508" s="3"/>
      <c r="AD2508" s="3"/>
      <c r="AE2508" s="3"/>
      <c r="AF2508"/>
      <c r="AG2508"/>
      <c r="AH2508"/>
      <c r="AI2508"/>
      <c r="AJ2508"/>
      <c r="AK2508"/>
      <c r="AL2508"/>
      <c r="AM2508"/>
      <c r="AN2508"/>
      <c r="AO2508"/>
      <c r="AP2508"/>
      <c r="BC2508" s="451"/>
    </row>
    <row r="2509" spans="1:55" hidden="1" x14ac:dyDescent="0.2">
      <c r="A2509" s="3"/>
      <c r="B2509" s="3"/>
      <c r="C2509" s="393"/>
      <c r="D2509" s="393"/>
      <c r="E2509" s="393"/>
      <c r="F2509" s="393"/>
      <c r="G2509" s="393"/>
      <c r="H2509" s="393"/>
      <c r="I2509" s="393"/>
      <c r="J2509" s="3"/>
      <c r="K2509" s="3"/>
      <c r="L2509" s="3"/>
      <c r="M2509" s="3"/>
      <c r="N2509" s="3"/>
      <c r="O2509" s="393"/>
      <c r="P2509" s="393"/>
      <c r="Q2509" s="3"/>
      <c r="R2509" s="3"/>
      <c r="S2509" s="3"/>
      <c r="T2509" s="3"/>
      <c r="U2509" s="3"/>
      <c r="V2509" s="3"/>
      <c r="W2509"/>
      <c r="X2509"/>
      <c r="Y2509" s="451"/>
      <c r="Z2509" s="393"/>
      <c r="AA2509" s="3"/>
      <c r="AB2509" s="3"/>
      <c r="AC2509" s="3"/>
      <c r="AD2509" s="3"/>
      <c r="AE2509" s="3"/>
      <c r="AF2509"/>
      <c r="AG2509"/>
      <c r="AH2509"/>
      <c r="AI2509"/>
      <c r="AJ2509"/>
      <c r="AK2509"/>
      <c r="AL2509"/>
      <c r="AM2509"/>
      <c r="AN2509"/>
      <c r="AO2509"/>
      <c r="AP2509"/>
      <c r="BC2509" s="451"/>
    </row>
    <row r="2510" spans="1:55" hidden="1" x14ac:dyDescent="0.2">
      <c r="A2510" s="3"/>
      <c r="B2510" s="3"/>
      <c r="C2510" s="393"/>
      <c r="D2510" s="393"/>
      <c r="E2510" s="393"/>
      <c r="F2510" s="393"/>
      <c r="G2510" s="393"/>
      <c r="H2510" s="393"/>
      <c r="I2510" s="393"/>
      <c r="J2510" s="3"/>
      <c r="K2510" s="3"/>
      <c r="L2510" s="3"/>
      <c r="M2510" s="3"/>
      <c r="N2510" s="3"/>
      <c r="O2510" s="393"/>
      <c r="P2510" s="393"/>
      <c r="Q2510" s="3"/>
      <c r="R2510" s="3"/>
      <c r="S2510" s="3"/>
      <c r="T2510" s="3"/>
      <c r="U2510" s="3"/>
      <c r="V2510" s="3"/>
      <c r="W2510"/>
      <c r="X2510"/>
      <c r="Y2510" s="451"/>
      <c r="Z2510" s="393"/>
      <c r="AA2510" s="3"/>
      <c r="AB2510" s="3"/>
      <c r="AC2510" s="3"/>
      <c r="AD2510" s="3"/>
      <c r="AE2510" s="3"/>
      <c r="AF2510"/>
      <c r="AG2510"/>
      <c r="AH2510"/>
      <c r="AI2510"/>
      <c r="AJ2510"/>
      <c r="AK2510"/>
      <c r="AL2510"/>
      <c r="AM2510"/>
      <c r="AN2510"/>
      <c r="AO2510"/>
      <c r="AP2510"/>
      <c r="BC2510" s="451"/>
    </row>
    <row r="2511" spans="1:55" hidden="1" x14ac:dyDescent="0.2">
      <c r="A2511" s="3"/>
      <c r="B2511" s="3"/>
      <c r="C2511" s="393"/>
      <c r="D2511" s="393"/>
      <c r="E2511" s="393"/>
      <c r="F2511" s="393"/>
      <c r="G2511" s="393"/>
      <c r="H2511" s="393"/>
      <c r="I2511" s="393"/>
      <c r="J2511" s="3"/>
      <c r="K2511" s="3"/>
      <c r="L2511" s="3"/>
      <c r="M2511" s="3"/>
      <c r="N2511" s="3"/>
      <c r="O2511" s="393"/>
      <c r="P2511" s="393"/>
      <c r="Q2511" s="3"/>
      <c r="R2511" s="3"/>
      <c r="S2511" s="3"/>
      <c r="T2511" s="3"/>
      <c r="U2511" s="3"/>
      <c r="V2511" s="3"/>
      <c r="W2511"/>
      <c r="X2511"/>
      <c r="Y2511" s="451"/>
      <c r="Z2511" s="393"/>
      <c r="AA2511" s="3"/>
      <c r="AB2511" s="3"/>
      <c r="AC2511" s="3"/>
      <c r="AD2511" s="3"/>
      <c r="AE2511" s="3"/>
      <c r="AF2511"/>
      <c r="AG2511"/>
      <c r="AH2511"/>
      <c r="AI2511"/>
      <c r="AJ2511"/>
      <c r="AK2511"/>
      <c r="AL2511"/>
      <c r="AM2511"/>
      <c r="AN2511"/>
      <c r="AO2511"/>
      <c r="AP2511"/>
      <c r="BC2511" s="451"/>
    </row>
    <row r="2512" spans="1:55" hidden="1" x14ac:dyDescent="0.2">
      <c r="A2512" s="3"/>
      <c r="B2512" s="3"/>
      <c r="C2512" s="393"/>
      <c r="D2512" s="393"/>
      <c r="E2512" s="393"/>
      <c r="F2512" s="393"/>
      <c r="G2512" s="393"/>
      <c r="H2512" s="393"/>
      <c r="I2512" s="393"/>
      <c r="J2512" s="3"/>
      <c r="K2512" s="3"/>
      <c r="L2512" s="3"/>
      <c r="M2512" s="3"/>
      <c r="N2512" s="3"/>
      <c r="O2512" s="393"/>
      <c r="P2512" s="393"/>
      <c r="Q2512" s="3"/>
      <c r="R2512" s="3"/>
      <c r="S2512" s="3"/>
      <c r="T2512" s="3"/>
      <c r="U2512" s="3"/>
      <c r="V2512" s="3"/>
      <c r="W2512"/>
      <c r="X2512"/>
      <c r="Y2512" s="451"/>
      <c r="Z2512" s="393"/>
      <c r="AA2512" s="3"/>
      <c r="AB2512" s="3"/>
      <c r="AC2512" s="3"/>
      <c r="AD2512" s="3"/>
      <c r="AE2512" s="3"/>
      <c r="AF2512"/>
      <c r="AG2512"/>
      <c r="AH2512"/>
      <c r="AI2512"/>
      <c r="AJ2512"/>
      <c r="AK2512"/>
      <c r="AL2512"/>
      <c r="AM2512"/>
      <c r="AN2512"/>
      <c r="AO2512"/>
      <c r="AP2512"/>
      <c r="BC2512" s="451"/>
    </row>
    <row r="2513" spans="1:55" hidden="1" x14ac:dyDescent="0.2">
      <c r="A2513" s="3"/>
      <c r="B2513" s="3"/>
      <c r="C2513" s="393"/>
      <c r="D2513" s="393"/>
      <c r="E2513" s="393"/>
      <c r="F2513" s="393"/>
      <c r="G2513" s="393"/>
      <c r="H2513" s="393"/>
      <c r="I2513" s="393"/>
      <c r="J2513" s="3"/>
      <c r="K2513" s="3"/>
      <c r="L2513" s="3"/>
      <c r="M2513" s="3"/>
      <c r="N2513" s="3"/>
      <c r="O2513" s="393"/>
      <c r="P2513" s="393"/>
      <c r="Q2513" s="3"/>
      <c r="R2513" s="3"/>
      <c r="S2513" s="3"/>
      <c r="T2513" s="3"/>
      <c r="U2513" s="3"/>
      <c r="V2513" s="3"/>
      <c r="W2513"/>
      <c r="X2513"/>
      <c r="Y2513" s="451"/>
      <c r="Z2513" s="393"/>
      <c r="AA2513" s="3"/>
      <c r="AB2513" s="3"/>
      <c r="AC2513" s="3"/>
      <c r="AD2513" s="3"/>
      <c r="AE2513" s="3"/>
      <c r="AF2513"/>
      <c r="AG2513"/>
      <c r="AH2513"/>
      <c r="AI2513"/>
      <c r="AJ2513"/>
      <c r="AK2513"/>
      <c r="AL2513"/>
      <c r="AM2513"/>
      <c r="AN2513"/>
      <c r="AO2513"/>
      <c r="AP2513"/>
      <c r="BC2513" s="451"/>
    </row>
    <row r="2514" spans="1:55" hidden="1" x14ac:dyDescent="0.2">
      <c r="A2514" s="3"/>
      <c r="B2514" s="3"/>
      <c r="C2514" s="393"/>
      <c r="D2514" s="393"/>
      <c r="E2514" s="393"/>
      <c r="F2514" s="393"/>
      <c r="G2514" s="393"/>
      <c r="H2514" s="393"/>
      <c r="I2514" s="393"/>
      <c r="J2514" s="3"/>
      <c r="K2514" s="3"/>
      <c r="L2514" s="3"/>
      <c r="M2514" s="3"/>
      <c r="N2514" s="3"/>
      <c r="O2514" s="393"/>
      <c r="P2514" s="393"/>
      <c r="Q2514" s="3"/>
      <c r="R2514" s="3"/>
      <c r="S2514" s="3"/>
      <c r="T2514" s="3"/>
      <c r="U2514" s="3"/>
      <c r="V2514" s="3"/>
      <c r="W2514"/>
      <c r="X2514"/>
      <c r="Y2514" s="451"/>
      <c r="Z2514" s="393"/>
      <c r="AA2514" s="3"/>
      <c r="AB2514" s="3"/>
      <c r="AC2514" s="3"/>
      <c r="AD2514" s="3"/>
      <c r="AE2514" s="3"/>
      <c r="AF2514"/>
      <c r="AG2514"/>
      <c r="AH2514"/>
      <c r="AI2514"/>
      <c r="AJ2514"/>
      <c r="AK2514"/>
      <c r="AL2514"/>
      <c r="AM2514"/>
      <c r="AN2514"/>
      <c r="AO2514"/>
      <c r="AP2514"/>
      <c r="BC2514" s="451"/>
    </row>
    <row r="2515" spans="1:55" hidden="1" x14ac:dyDescent="0.2">
      <c r="A2515" s="3"/>
      <c r="B2515" s="3"/>
      <c r="C2515" s="393"/>
      <c r="D2515" s="393"/>
      <c r="E2515" s="393"/>
      <c r="F2515" s="393"/>
      <c r="G2515" s="393"/>
      <c r="H2515" s="393"/>
      <c r="I2515" s="393"/>
      <c r="J2515" s="3"/>
      <c r="K2515" s="3"/>
      <c r="L2515" s="3"/>
      <c r="M2515" s="3"/>
      <c r="N2515" s="3"/>
      <c r="O2515" s="393"/>
      <c r="P2515" s="393"/>
      <c r="Q2515" s="3"/>
      <c r="R2515" s="3"/>
      <c r="S2515" s="3"/>
      <c r="T2515" s="3"/>
      <c r="U2515" s="3"/>
      <c r="V2515" s="3"/>
      <c r="W2515"/>
      <c r="X2515"/>
      <c r="Y2515" s="451"/>
      <c r="Z2515" s="393"/>
      <c r="AA2515" s="3"/>
      <c r="AB2515" s="3"/>
      <c r="AC2515" s="3"/>
      <c r="AD2515" s="3"/>
      <c r="AE2515" s="3"/>
      <c r="AF2515"/>
      <c r="AG2515"/>
      <c r="AH2515"/>
      <c r="AI2515"/>
      <c r="AJ2515"/>
      <c r="AK2515"/>
      <c r="AL2515"/>
      <c r="AM2515"/>
      <c r="AN2515"/>
      <c r="AO2515"/>
      <c r="AP2515"/>
      <c r="BC2515" s="451"/>
    </row>
    <row r="2516" spans="1:55" hidden="1" x14ac:dyDescent="0.2">
      <c r="A2516" s="3"/>
      <c r="B2516" s="3"/>
      <c r="C2516" s="393"/>
      <c r="D2516" s="393"/>
      <c r="E2516" s="393"/>
      <c r="F2516" s="393"/>
      <c r="G2516" s="393"/>
      <c r="H2516" s="393"/>
      <c r="I2516" s="393"/>
      <c r="J2516" s="3"/>
      <c r="K2516" s="3"/>
      <c r="L2516" s="3"/>
      <c r="M2516" s="3"/>
      <c r="N2516" s="3"/>
      <c r="O2516" s="393"/>
      <c r="P2516" s="393"/>
      <c r="Q2516" s="3"/>
      <c r="R2516" s="3"/>
      <c r="S2516" s="3"/>
      <c r="T2516" s="3"/>
      <c r="U2516" s="3"/>
      <c r="V2516" s="3"/>
      <c r="W2516"/>
      <c r="X2516"/>
      <c r="Y2516" s="451"/>
      <c r="Z2516" s="393"/>
      <c r="AA2516" s="3"/>
      <c r="AB2516" s="3"/>
      <c r="AC2516" s="3"/>
      <c r="AD2516" s="3"/>
      <c r="AE2516" s="3"/>
      <c r="AF2516"/>
      <c r="AG2516"/>
      <c r="AH2516"/>
      <c r="AI2516"/>
      <c r="AJ2516"/>
      <c r="AK2516"/>
      <c r="AL2516"/>
      <c r="AM2516"/>
      <c r="AN2516"/>
      <c r="AO2516"/>
      <c r="AP2516"/>
      <c r="BC2516" s="451"/>
    </row>
    <row r="2517" spans="1:55" hidden="1" x14ac:dyDescent="0.2">
      <c r="A2517" s="3"/>
      <c r="B2517" s="3"/>
      <c r="C2517" s="393"/>
      <c r="D2517" s="393"/>
      <c r="E2517" s="393"/>
      <c r="F2517" s="393"/>
      <c r="G2517" s="393"/>
      <c r="H2517" s="393"/>
      <c r="I2517" s="393"/>
      <c r="J2517" s="3"/>
      <c r="K2517" s="3"/>
      <c r="L2517" s="3"/>
      <c r="M2517" s="3"/>
      <c r="N2517" s="3"/>
      <c r="O2517" s="393"/>
      <c r="P2517" s="393"/>
      <c r="Q2517" s="3"/>
      <c r="R2517" s="3"/>
      <c r="S2517" s="3"/>
      <c r="T2517" s="3"/>
      <c r="U2517" s="3"/>
      <c r="V2517" s="3"/>
      <c r="W2517"/>
      <c r="X2517"/>
      <c r="Y2517" s="451"/>
      <c r="Z2517" s="393"/>
      <c r="AA2517" s="3"/>
      <c r="AB2517" s="3"/>
      <c r="AC2517" s="3"/>
      <c r="AD2517" s="3"/>
      <c r="AE2517" s="3"/>
      <c r="AF2517"/>
      <c r="AG2517"/>
      <c r="AH2517"/>
      <c r="AI2517"/>
      <c r="AJ2517"/>
      <c r="AK2517"/>
      <c r="AL2517"/>
      <c r="AM2517"/>
      <c r="AN2517"/>
      <c r="AO2517"/>
      <c r="AP2517"/>
      <c r="BC2517" s="451"/>
    </row>
    <row r="2518" spans="1:55" hidden="1" x14ac:dyDescent="0.2">
      <c r="A2518" s="3"/>
      <c r="B2518" s="3"/>
      <c r="C2518" s="393"/>
      <c r="D2518" s="393"/>
      <c r="E2518" s="393"/>
      <c r="F2518" s="393"/>
      <c r="G2518" s="393"/>
      <c r="H2518" s="393"/>
      <c r="I2518" s="393"/>
      <c r="J2518" s="3"/>
      <c r="K2518" s="3"/>
      <c r="L2518" s="3"/>
      <c r="M2518" s="3"/>
      <c r="N2518" s="3"/>
      <c r="O2518" s="393"/>
      <c r="P2518" s="393"/>
      <c r="Q2518" s="3"/>
      <c r="R2518" s="3"/>
      <c r="S2518" s="3"/>
      <c r="T2518" s="3"/>
      <c r="U2518" s="3"/>
      <c r="V2518" s="3"/>
      <c r="W2518"/>
      <c r="X2518"/>
      <c r="Y2518" s="451"/>
      <c r="Z2518" s="393"/>
      <c r="AA2518" s="3"/>
      <c r="AB2518" s="3"/>
      <c r="AC2518" s="3"/>
      <c r="AD2518" s="3"/>
      <c r="AE2518" s="3"/>
      <c r="AF2518"/>
      <c r="AG2518"/>
      <c r="AH2518"/>
      <c r="AI2518"/>
      <c r="AJ2518"/>
      <c r="AK2518"/>
      <c r="AL2518"/>
      <c r="AM2518"/>
      <c r="AN2518"/>
      <c r="AO2518"/>
      <c r="AP2518"/>
      <c r="BC2518" s="451"/>
    </row>
    <row r="2519" spans="1:55" hidden="1" x14ac:dyDescent="0.2">
      <c r="A2519" s="3"/>
      <c r="B2519" s="3"/>
      <c r="C2519" s="393"/>
      <c r="D2519" s="393"/>
      <c r="E2519" s="393"/>
      <c r="F2519" s="393"/>
      <c r="G2519" s="393"/>
      <c r="H2519" s="393"/>
      <c r="I2519" s="393"/>
      <c r="J2519" s="3"/>
      <c r="K2519" s="3"/>
      <c r="L2519" s="3"/>
      <c r="M2519" s="3"/>
      <c r="N2519" s="3"/>
      <c r="O2519" s="393"/>
      <c r="P2519" s="393"/>
      <c r="Q2519" s="3"/>
      <c r="R2519" s="3"/>
      <c r="S2519" s="3"/>
      <c r="T2519" s="3"/>
      <c r="U2519" s="3"/>
      <c r="V2519" s="3"/>
      <c r="W2519"/>
      <c r="X2519"/>
      <c r="Y2519" s="451"/>
      <c r="Z2519" s="393"/>
      <c r="AA2519" s="3"/>
      <c r="AB2519" s="3"/>
      <c r="AC2519" s="3"/>
      <c r="AD2519" s="3"/>
      <c r="AE2519" s="3"/>
      <c r="AF2519"/>
      <c r="AG2519"/>
      <c r="AH2519"/>
      <c r="AI2519"/>
      <c r="AJ2519"/>
      <c r="AK2519"/>
      <c r="AL2519"/>
      <c r="AM2519"/>
      <c r="AN2519"/>
      <c r="AO2519"/>
      <c r="AP2519"/>
      <c r="BC2519" s="451"/>
    </row>
    <row r="2520" spans="1:55" hidden="1" x14ac:dyDescent="0.2">
      <c r="A2520" s="3"/>
      <c r="B2520" s="3"/>
      <c r="C2520" s="393"/>
      <c r="D2520" s="393"/>
      <c r="E2520" s="393"/>
      <c r="F2520" s="393"/>
      <c r="G2520" s="393"/>
      <c r="H2520" s="393"/>
      <c r="I2520" s="393"/>
      <c r="J2520" s="3"/>
      <c r="K2520" s="3"/>
      <c r="L2520" s="3"/>
      <c r="M2520" s="3"/>
      <c r="N2520" s="3"/>
      <c r="O2520" s="393"/>
      <c r="P2520" s="393"/>
      <c r="Q2520" s="3"/>
      <c r="R2520" s="3"/>
      <c r="S2520" s="3"/>
      <c r="T2520" s="3"/>
      <c r="U2520" s="3"/>
      <c r="V2520" s="3"/>
      <c r="W2520"/>
      <c r="X2520"/>
      <c r="Y2520" s="451"/>
      <c r="Z2520" s="393"/>
      <c r="AA2520" s="3"/>
      <c r="AB2520" s="3"/>
      <c r="AC2520" s="3"/>
      <c r="AD2520" s="3"/>
      <c r="AE2520" s="3"/>
      <c r="AF2520"/>
      <c r="AG2520"/>
      <c r="AH2520"/>
      <c r="AI2520"/>
      <c r="AJ2520"/>
      <c r="AK2520"/>
      <c r="AL2520"/>
      <c r="AM2520"/>
      <c r="AN2520"/>
      <c r="AO2520"/>
      <c r="AP2520"/>
      <c r="BC2520" s="451"/>
    </row>
    <row r="2521" spans="1:55" hidden="1" x14ac:dyDescent="0.2">
      <c r="A2521" s="3"/>
      <c r="B2521" s="3"/>
      <c r="C2521" s="393"/>
      <c r="D2521" s="393"/>
      <c r="E2521" s="393"/>
      <c r="F2521" s="393"/>
      <c r="G2521" s="393"/>
      <c r="H2521" s="393"/>
      <c r="I2521" s="393"/>
      <c r="J2521" s="3"/>
      <c r="K2521" s="3"/>
      <c r="L2521" s="3"/>
      <c r="M2521" s="3"/>
      <c r="N2521" s="3"/>
      <c r="O2521" s="393"/>
      <c r="P2521" s="393"/>
      <c r="Q2521" s="3"/>
      <c r="R2521" s="3"/>
      <c r="S2521" s="3"/>
      <c r="T2521" s="3"/>
      <c r="U2521" s="3"/>
      <c r="V2521" s="3"/>
      <c r="W2521"/>
      <c r="X2521"/>
      <c r="Y2521" s="451"/>
      <c r="Z2521" s="393"/>
      <c r="AA2521" s="3"/>
      <c r="AB2521" s="3"/>
      <c r="AC2521" s="3"/>
      <c r="AD2521" s="3"/>
      <c r="AE2521" s="3"/>
      <c r="AF2521"/>
      <c r="AG2521"/>
      <c r="AH2521"/>
      <c r="AI2521"/>
      <c r="AJ2521"/>
      <c r="AK2521"/>
      <c r="AL2521"/>
      <c r="AM2521"/>
      <c r="AN2521"/>
      <c r="AO2521"/>
      <c r="AP2521"/>
      <c r="BC2521" s="451"/>
    </row>
    <row r="2522" spans="1:55" hidden="1" x14ac:dyDescent="0.2">
      <c r="A2522" s="3"/>
      <c r="B2522" s="3"/>
      <c r="C2522" s="393"/>
      <c r="D2522" s="393"/>
      <c r="E2522" s="393"/>
      <c r="F2522" s="393"/>
      <c r="G2522" s="393"/>
      <c r="H2522" s="393"/>
      <c r="I2522" s="393"/>
      <c r="J2522" s="3"/>
      <c r="K2522" s="3"/>
      <c r="L2522" s="3"/>
      <c r="M2522" s="3"/>
      <c r="N2522" s="3"/>
      <c r="O2522" s="393"/>
      <c r="P2522" s="393"/>
      <c r="Q2522" s="3"/>
      <c r="R2522" s="3"/>
      <c r="S2522" s="3"/>
      <c r="T2522" s="3"/>
      <c r="U2522" s="3"/>
      <c r="V2522" s="3"/>
      <c r="W2522"/>
      <c r="X2522"/>
      <c r="Y2522" s="451"/>
      <c r="Z2522" s="393"/>
      <c r="AA2522" s="3"/>
      <c r="AB2522" s="3"/>
      <c r="AC2522" s="3"/>
      <c r="AD2522" s="3"/>
      <c r="AE2522" s="3"/>
      <c r="AF2522"/>
      <c r="AG2522"/>
      <c r="AH2522"/>
      <c r="AI2522"/>
      <c r="AJ2522"/>
      <c r="AK2522"/>
      <c r="AL2522"/>
      <c r="AM2522"/>
      <c r="AN2522"/>
      <c r="AO2522"/>
      <c r="AP2522"/>
      <c r="BC2522" s="451"/>
    </row>
    <row r="2523" spans="1:55" hidden="1" x14ac:dyDescent="0.2">
      <c r="A2523" s="3"/>
      <c r="B2523" s="3"/>
      <c r="C2523" s="393"/>
      <c r="D2523" s="393"/>
      <c r="E2523" s="393"/>
      <c r="F2523" s="393"/>
      <c r="G2523" s="393"/>
      <c r="H2523" s="393"/>
      <c r="I2523" s="393"/>
      <c r="J2523" s="3"/>
      <c r="K2523" s="3"/>
      <c r="L2523" s="3"/>
      <c r="M2523" s="3"/>
      <c r="N2523" s="3"/>
      <c r="O2523" s="393"/>
      <c r="P2523" s="393"/>
      <c r="Q2523" s="3"/>
      <c r="R2523" s="3"/>
      <c r="S2523" s="3"/>
      <c r="T2523" s="3"/>
      <c r="U2523" s="3"/>
      <c r="V2523" s="3"/>
      <c r="W2523"/>
      <c r="X2523"/>
      <c r="Y2523" s="451"/>
      <c r="Z2523" s="393"/>
      <c r="AA2523" s="3"/>
      <c r="AB2523" s="3"/>
      <c r="AC2523" s="3"/>
      <c r="AD2523" s="3"/>
      <c r="AE2523" s="3"/>
      <c r="AF2523"/>
      <c r="AG2523"/>
      <c r="AH2523"/>
      <c r="AI2523"/>
      <c r="AJ2523"/>
      <c r="AK2523"/>
      <c r="AL2523"/>
      <c r="AM2523"/>
      <c r="AN2523"/>
      <c r="AO2523"/>
      <c r="AP2523"/>
      <c r="BC2523" s="451"/>
    </row>
    <row r="2524" spans="1:55" hidden="1" x14ac:dyDescent="0.2">
      <c r="A2524" s="3"/>
      <c r="B2524" s="3"/>
      <c r="C2524" s="393"/>
      <c r="D2524" s="393"/>
      <c r="E2524" s="393"/>
      <c r="F2524" s="393"/>
      <c r="G2524" s="393"/>
      <c r="H2524" s="393"/>
      <c r="I2524" s="393"/>
      <c r="J2524" s="3"/>
      <c r="K2524" s="3"/>
      <c r="L2524" s="3"/>
      <c r="M2524" s="3"/>
      <c r="N2524" s="3"/>
      <c r="O2524" s="393"/>
      <c r="P2524" s="393"/>
      <c r="Q2524" s="3"/>
      <c r="R2524" s="3"/>
      <c r="S2524" s="3"/>
      <c r="T2524" s="3"/>
      <c r="U2524" s="3"/>
      <c r="V2524" s="3"/>
      <c r="W2524"/>
      <c r="X2524"/>
      <c r="Y2524" s="451"/>
      <c r="Z2524" s="393"/>
      <c r="AA2524" s="3"/>
      <c r="AB2524" s="3"/>
      <c r="AC2524" s="3"/>
      <c r="AD2524" s="3"/>
      <c r="AE2524" s="3"/>
      <c r="AF2524"/>
      <c r="AG2524"/>
      <c r="AH2524"/>
      <c r="AI2524"/>
      <c r="AJ2524"/>
      <c r="AK2524"/>
      <c r="AL2524"/>
      <c r="AM2524"/>
      <c r="AN2524"/>
      <c r="AO2524"/>
      <c r="AP2524"/>
      <c r="BC2524" s="451"/>
    </row>
    <row r="2525" spans="1:55" hidden="1" x14ac:dyDescent="0.2">
      <c r="A2525" s="3"/>
      <c r="B2525" s="3"/>
      <c r="C2525" s="393"/>
      <c r="D2525" s="393"/>
      <c r="E2525" s="393"/>
      <c r="F2525" s="393"/>
      <c r="G2525" s="393"/>
      <c r="H2525" s="393"/>
      <c r="I2525" s="393"/>
      <c r="J2525" s="3"/>
      <c r="K2525" s="3"/>
      <c r="L2525" s="3"/>
      <c r="M2525" s="3"/>
      <c r="N2525" s="3"/>
      <c r="O2525" s="393"/>
      <c r="P2525" s="393"/>
      <c r="Q2525" s="3"/>
      <c r="R2525" s="3"/>
      <c r="S2525" s="3"/>
      <c r="T2525" s="3"/>
      <c r="U2525" s="3"/>
      <c r="V2525" s="3"/>
      <c r="W2525"/>
      <c r="X2525"/>
      <c r="Y2525" s="451"/>
      <c r="Z2525" s="393"/>
      <c r="AA2525" s="3"/>
      <c r="AB2525" s="3"/>
      <c r="AC2525" s="3"/>
      <c r="AD2525" s="3"/>
      <c r="AE2525" s="3"/>
      <c r="AF2525"/>
      <c r="AG2525"/>
      <c r="AH2525"/>
      <c r="AI2525"/>
      <c r="AJ2525"/>
      <c r="AK2525"/>
      <c r="AL2525"/>
      <c r="AM2525"/>
      <c r="AN2525"/>
      <c r="AO2525"/>
      <c r="AP2525"/>
      <c r="BC2525" s="451"/>
    </row>
    <row r="2526" spans="1:55" hidden="1" x14ac:dyDescent="0.2">
      <c r="A2526" s="3"/>
      <c r="B2526" s="3"/>
      <c r="C2526" s="393"/>
      <c r="D2526" s="393"/>
      <c r="E2526" s="393"/>
      <c r="F2526" s="393"/>
      <c r="G2526" s="393"/>
      <c r="H2526" s="393"/>
      <c r="I2526" s="393"/>
      <c r="J2526" s="3"/>
      <c r="K2526" s="3"/>
      <c r="L2526" s="3"/>
      <c r="M2526" s="3"/>
      <c r="N2526" s="3"/>
      <c r="O2526" s="393"/>
      <c r="P2526" s="393"/>
      <c r="Q2526" s="3"/>
      <c r="R2526" s="3"/>
      <c r="S2526" s="3"/>
      <c r="T2526" s="3"/>
      <c r="U2526" s="3"/>
      <c r="V2526" s="3"/>
      <c r="W2526"/>
      <c r="X2526"/>
      <c r="Y2526" s="451"/>
      <c r="Z2526" s="393"/>
      <c r="AA2526" s="3"/>
      <c r="AB2526" s="3"/>
      <c r="AC2526" s="3"/>
      <c r="AD2526" s="3"/>
      <c r="AE2526" s="3"/>
      <c r="AF2526"/>
      <c r="AG2526"/>
      <c r="AH2526"/>
      <c r="AI2526"/>
      <c r="AJ2526"/>
      <c r="AK2526"/>
      <c r="AL2526"/>
      <c r="AM2526"/>
      <c r="AN2526"/>
      <c r="AO2526"/>
      <c r="AP2526"/>
      <c r="BC2526" s="451"/>
    </row>
    <row r="2527" spans="1:55" hidden="1" x14ac:dyDescent="0.2">
      <c r="A2527" s="3"/>
      <c r="B2527" s="3"/>
      <c r="C2527" s="393"/>
      <c r="D2527" s="393"/>
      <c r="E2527" s="393"/>
      <c r="F2527" s="393"/>
      <c r="G2527" s="393"/>
      <c r="H2527" s="393"/>
      <c r="I2527" s="393"/>
      <c r="J2527" s="3"/>
      <c r="K2527" s="3"/>
      <c r="L2527" s="3"/>
      <c r="M2527" s="3"/>
      <c r="N2527" s="3"/>
      <c r="O2527" s="393"/>
      <c r="P2527" s="393"/>
      <c r="Q2527" s="3"/>
      <c r="R2527" s="3"/>
      <c r="S2527" s="3"/>
      <c r="T2527" s="3"/>
      <c r="U2527" s="3"/>
      <c r="V2527" s="3"/>
      <c r="W2527"/>
      <c r="X2527"/>
      <c r="Y2527" s="451"/>
      <c r="Z2527" s="393"/>
      <c r="AA2527" s="3"/>
      <c r="AB2527" s="3"/>
      <c r="AC2527" s="3"/>
      <c r="AD2527" s="3"/>
      <c r="AE2527" s="3"/>
      <c r="AF2527"/>
      <c r="AG2527"/>
      <c r="AH2527"/>
      <c r="AI2527"/>
      <c r="AJ2527"/>
      <c r="AK2527"/>
      <c r="AL2527"/>
      <c r="AM2527"/>
      <c r="AN2527"/>
      <c r="AO2527"/>
      <c r="AP2527"/>
      <c r="BC2527" s="451"/>
    </row>
    <row r="2528" spans="1:55" hidden="1" x14ac:dyDescent="0.2">
      <c r="A2528" s="3"/>
      <c r="B2528" s="3"/>
      <c r="C2528" s="393"/>
      <c r="D2528" s="393"/>
      <c r="E2528" s="393"/>
      <c r="F2528" s="393"/>
      <c r="G2528" s="393"/>
      <c r="H2528" s="393"/>
      <c r="I2528" s="393"/>
      <c r="J2528" s="3"/>
      <c r="K2528" s="3"/>
      <c r="L2528" s="3"/>
      <c r="M2528" s="3"/>
      <c r="N2528" s="3"/>
      <c r="O2528" s="393"/>
      <c r="P2528" s="393"/>
      <c r="Q2528" s="3"/>
      <c r="R2528" s="3"/>
      <c r="S2528" s="3"/>
      <c r="T2528" s="3"/>
      <c r="U2528" s="3"/>
      <c r="V2528" s="3"/>
      <c r="W2528"/>
      <c r="X2528"/>
      <c r="Y2528" s="451"/>
      <c r="Z2528" s="393"/>
      <c r="AA2528" s="3"/>
      <c r="AB2528" s="3"/>
      <c r="AC2528" s="3"/>
      <c r="AD2528" s="3"/>
      <c r="AE2528" s="3"/>
      <c r="AF2528"/>
      <c r="AG2528"/>
      <c r="AH2528"/>
      <c r="AI2528"/>
      <c r="AJ2528"/>
      <c r="AK2528"/>
      <c r="AL2528"/>
      <c r="AM2528"/>
      <c r="AN2528"/>
      <c r="AO2528"/>
      <c r="AP2528"/>
      <c r="BC2528" s="451"/>
    </row>
    <row r="2529" spans="1:55" hidden="1" x14ac:dyDescent="0.2">
      <c r="A2529" s="3"/>
      <c r="B2529" s="3"/>
      <c r="C2529" s="393"/>
      <c r="D2529" s="393"/>
      <c r="E2529" s="393"/>
      <c r="F2529" s="393"/>
      <c r="G2529" s="393"/>
      <c r="H2529" s="393"/>
      <c r="I2529" s="393"/>
      <c r="J2529" s="3"/>
      <c r="K2529" s="3"/>
      <c r="L2529" s="3"/>
      <c r="M2529" s="3"/>
      <c r="N2529" s="3"/>
      <c r="O2529" s="393"/>
      <c r="P2529" s="393"/>
      <c r="Q2529" s="3"/>
      <c r="R2529" s="3"/>
      <c r="S2529" s="3"/>
      <c r="T2529" s="3"/>
      <c r="U2529" s="3"/>
      <c r="V2529" s="3"/>
      <c r="W2529"/>
      <c r="X2529"/>
      <c r="Y2529" s="451"/>
      <c r="Z2529" s="393"/>
      <c r="AA2529" s="3"/>
      <c r="AB2529" s="3"/>
      <c r="AC2529" s="3"/>
      <c r="AD2529" s="3"/>
      <c r="AE2529" s="3"/>
      <c r="AF2529"/>
      <c r="AG2529"/>
      <c r="AH2529"/>
      <c r="AI2529"/>
      <c r="AJ2529"/>
      <c r="AK2529"/>
      <c r="AL2529"/>
      <c r="AM2529"/>
      <c r="AN2529"/>
      <c r="AO2529"/>
      <c r="AP2529"/>
      <c r="BC2529" s="451"/>
    </row>
    <row r="2530" spans="1:55" hidden="1" x14ac:dyDescent="0.2">
      <c r="A2530" s="3"/>
      <c r="B2530" s="3"/>
      <c r="C2530" s="393"/>
      <c r="D2530" s="393"/>
      <c r="E2530" s="393"/>
      <c r="F2530" s="393"/>
      <c r="G2530" s="393"/>
      <c r="H2530" s="393"/>
      <c r="I2530" s="393"/>
      <c r="J2530" s="3"/>
      <c r="K2530" s="3"/>
      <c r="L2530" s="3"/>
      <c r="M2530" s="3"/>
      <c r="N2530" s="3"/>
      <c r="O2530" s="393"/>
      <c r="P2530" s="393"/>
      <c r="Q2530" s="3"/>
      <c r="R2530" s="3"/>
      <c r="S2530" s="3"/>
      <c r="T2530" s="3"/>
      <c r="U2530" s="3"/>
      <c r="V2530" s="3"/>
      <c r="W2530"/>
      <c r="X2530"/>
      <c r="Y2530" s="451"/>
      <c r="Z2530" s="393"/>
      <c r="AA2530" s="3"/>
      <c r="AB2530" s="3"/>
      <c r="AC2530" s="3"/>
      <c r="AD2530" s="3"/>
      <c r="AE2530" s="3"/>
      <c r="AF2530"/>
      <c r="AG2530"/>
      <c r="AH2530"/>
      <c r="AI2530"/>
      <c r="AJ2530"/>
      <c r="AK2530"/>
      <c r="AL2530"/>
      <c r="AM2530"/>
      <c r="AN2530"/>
      <c r="AO2530"/>
      <c r="AP2530"/>
      <c r="BC2530" s="451"/>
    </row>
    <row r="2531" spans="1:55" hidden="1" x14ac:dyDescent="0.2">
      <c r="A2531" s="3"/>
      <c r="B2531" s="3"/>
      <c r="C2531" s="393"/>
      <c r="D2531" s="393"/>
      <c r="E2531" s="393"/>
      <c r="F2531" s="393"/>
      <c r="G2531" s="393"/>
      <c r="H2531" s="393"/>
      <c r="I2531" s="393"/>
      <c r="J2531" s="3"/>
      <c r="K2531" s="3"/>
      <c r="L2531" s="3"/>
      <c r="M2531" s="3"/>
      <c r="N2531" s="3"/>
      <c r="O2531" s="393"/>
      <c r="P2531" s="393"/>
      <c r="Q2531" s="3"/>
      <c r="R2531" s="3"/>
      <c r="S2531" s="3"/>
      <c r="T2531" s="3"/>
      <c r="U2531" s="3"/>
      <c r="V2531" s="3"/>
      <c r="W2531"/>
      <c r="X2531"/>
      <c r="Y2531" s="451"/>
      <c r="Z2531" s="393"/>
      <c r="AA2531" s="3"/>
      <c r="AB2531" s="3"/>
      <c r="AC2531" s="3"/>
      <c r="AD2531" s="3"/>
      <c r="AE2531" s="3"/>
      <c r="AF2531"/>
      <c r="AG2531"/>
      <c r="AH2531"/>
      <c r="AI2531"/>
      <c r="AJ2531"/>
      <c r="AK2531"/>
      <c r="AL2531"/>
      <c r="AM2531"/>
      <c r="AN2531"/>
      <c r="AO2531"/>
      <c r="AP2531"/>
      <c r="BC2531" s="451"/>
    </row>
    <row r="2532" spans="1:55" hidden="1" x14ac:dyDescent="0.2">
      <c r="A2532" s="3"/>
      <c r="B2532" s="3"/>
      <c r="C2532" s="393"/>
      <c r="D2532" s="393"/>
      <c r="E2532" s="393"/>
      <c r="F2532" s="393"/>
      <c r="G2532" s="393"/>
      <c r="H2532" s="393"/>
      <c r="I2532" s="393"/>
      <c r="J2532" s="3"/>
      <c r="K2532" s="3"/>
      <c r="L2532" s="3"/>
      <c r="M2532" s="3"/>
      <c r="N2532" s="3"/>
      <c r="O2532" s="393"/>
      <c r="P2532" s="393"/>
      <c r="Q2532" s="3"/>
      <c r="R2532" s="3"/>
      <c r="S2532" s="3"/>
      <c r="T2532" s="3"/>
      <c r="U2532" s="3"/>
      <c r="V2532" s="3"/>
      <c r="W2532"/>
      <c r="X2532"/>
      <c r="Y2532" s="451"/>
      <c r="Z2532" s="393"/>
      <c r="AA2532" s="3"/>
      <c r="AB2532" s="3"/>
      <c r="AC2532" s="3"/>
      <c r="AD2532" s="3"/>
      <c r="AE2532" s="3"/>
      <c r="AF2532"/>
      <c r="AG2532"/>
      <c r="AH2532"/>
      <c r="AI2532"/>
      <c r="AJ2532"/>
      <c r="AK2532"/>
      <c r="AL2532"/>
      <c r="AM2532"/>
      <c r="AN2532"/>
      <c r="AO2532"/>
      <c r="AP2532"/>
      <c r="BC2532" s="451"/>
    </row>
    <row r="2533" spans="1:55" hidden="1" x14ac:dyDescent="0.2">
      <c r="A2533" s="3"/>
      <c r="B2533" s="3"/>
      <c r="C2533" s="393"/>
      <c r="D2533" s="393"/>
      <c r="E2533" s="393"/>
      <c r="F2533" s="393"/>
      <c r="G2533" s="393"/>
      <c r="H2533" s="393"/>
      <c r="I2533" s="393"/>
      <c r="J2533" s="3"/>
      <c r="K2533" s="3"/>
      <c r="L2533" s="3"/>
      <c r="M2533" s="3"/>
      <c r="N2533" s="3"/>
      <c r="O2533" s="393"/>
      <c r="P2533" s="393"/>
      <c r="Q2533" s="3"/>
      <c r="R2533" s="3"/>
      <c r="S2533" s="3"/>
      <c r="T2533" s="3"/>
      <c r="U2533" s="3"/>
      <c r="V2533" s="3"/>
      <c r="W2533"/>
      <c r="X2533"/>
      <c r="Y2533" s="451"/>
      <c r="Z2533" s="393"/>
      <c r="AA2533" s="3"/>
      <c r="AB2533" s="3"/>
      <c r="AC2533" s="3"/>
      <c r="AD2533" s="3"/>
      <c r="AE2533" s="3"/>
      <c r="AF2533"/>
      <c r="AG2533"/>
      <c r="AH2533"/>
      <c r="AI2533"/>
      <c r="AJ2533"/>
      <c r="AK2533"/>
      <c r="AL2533"/>
      <c r="AM2533"/>
      <c r="AN2533"/>
      <c r="AO2533"/>
      <c r="AP2533"/>
      <c r="BC2533" s="451"/>
    </row>
    <row r="2534" spans="1:55" hidden="1" x14ac:dyDescent="0.2">
      <c r="A2534" s="3"/>
      <c r="B2534" s="3"/>
      <c r="C2534" s="393"/>
      <c r="D2534" s="393"/>
      <c r="E2534" s="393"/>
      <c r="F2534" s="393"/>
      <c r="G2534" s="393"/>
      <c r="H2534" s="393"/>
      <c r="I2534" s="393"/>
      <c r="J2534" s="3"/>
      <c r="K2534" s="3"/>
      <c r="L2534" s="3"/>
      <c r="M2534" s="3"/>
      <c r="N2534" s="3"/>
      <c r="O2534" s="393"/>
      <c r="P2534" s="393"/>
      <c r="Q2534" s="3"/>
      <c r="R2534" s="3"/>
      <c r="S2534" s="3"/>
      <c r="T2534" s="3"/>
      <c r="U2534" s="3"/>
      <c r="V2534" s="3"/>
      <c r="W2534"/>
      <c r="X2534"/>
      <c r="Y2534" s="451"/>
      <c r="Z2534" s="393"/>
      <c r="AA2534" s="3"/>
      <c r="AB2534" s="3"/>
      <c r="AC2534" s="3"/>
      <c r="AD2534" s="3"/>
      <c r="AE2534" s="3"/>
      <c r="AF2534"/>
      <c r="AG2534"/>
      <c r="AH2534"/>
      <c r="AI2534"/>
      <c r="AJ2534"/>
      <c r="AK2534"/>
      <c r="AL2534"/>
      <c r="AM2534"/>
      <c r="AN2534"/>
      <c r="AO2534"/>
      <c r="AP2534"/>
      <c r="BC2534" s="451"/>
    </row>
    <row r="2535" spans="1:55" hidden="1" x14ac:dyDescent="0.2">
      <c r="A2535" s="3"/>
      <c r="B2535" s="3"/>
      <c r="C2535" s="393"/>
      <c r="D2535" s="393"/>
      <c r="E2535" s="393"/>
      <c r="F2535" s="393"/>
      <c r="G2535" s="393"/>
      <c r="H2535" s="393"/>
      <c r="I2535" s="393"/>
      <c r="J2535" s="3"/>
      <c r="K2535" s="3"/>
      <c r="L2535" s="3"/>
      <c r="M2535" s="3"/>
      <c r="N2535" s="3"/>
      <c r="O2535" s="393"/>
      <c r="P2535" s="393"/>
      <c r="Q2535" s="3"/>
      <c r="R2535" s="3"/>
      <c r="S2535" s="3"/>
      <c r="T2535" s="3"/>
      <c r="U2535" s="3"/>
      <c r="V2535" s="3"/>
      <c r="W2535"/>
      <c r="X2535"/>
      <c r="Y2535" s="451"/>
      <c r="Z2535" s="393"/>
      <c r="AA2535" s="3"/>
      <c r="AB2535" s="3"/>
      <c r="AC2535" s="3"/>
      <c r="AD2535" s="3"/>
      <c r="AE2535" s="3"/>
      <c r="AF2535"/>
      <c r="AG2535"/>
      <c r="AH2535"/>
      <c r="AI2535"/>
      <c r="AJ2535"/>
      <c r="AK2535"/>
      <c r="AL2535"/>
      <c r="AM2535"/>
      <c r="AN2535"/>
      <c r="AO2535"/>
      <c r="AP2535"/>
      <c r="BC2535" s="451"/>
    </row>
    <row r="2536" spans="1:55" hidden="1" x14ac:dyDescent="0.2">
      <c r="A2536" s="3"/>
      <c r="B2536" s="3"/>
      <c r="C2536" s="393"/>
      <c r="D2536" s="393"/>
      <c r="E2536" s="393"/>
      <c r="F2536" s="393"/>
      <c r="G2536" s="393"/>
      <c r="H2536" s="393"/>
      <c r="I2536" s="393"/>
      <c r="J2536" s="3"/>
      <c r="K2536" s="3"/>
      <c r="L2536" s="3"/>
      <c r="M2536" s="3"/>
      <c r="N2536" s="3"/>
      <c r="O2536" s="393"/>
      <c r="P2536" s="393"/>
      <c r="Q2536" s="3"/>
      <c r="R2536" s="3"/>
      <c r="S2536" s="3"/>
      <c r="T2536" s="3"/>
      <c r="U2536" s="3"/>
      <c r="V2536" s="3"/>
      <c r="W2536"/>
      <c r="X2536"/>
      <c r="Y2536" s="451"/>
      <c r="Z2536" s="393"/>
      <c r="AA2536" s="3"/>
      <c r="AB2536" s="3"/>
      <c r="AC2536" s="3"/>
      <c r="AD2536" s="3"/>
      <c r="AE2536" s="3"/>
      <c r="AF2536"/>
      <c r="AG2536"/>
      <c r="AH2536"/>
      <c r="AI2536"/>
      <c r="AJ2536"/>
      <c r="AK2536"/>
      <c r="AL2536"/>
      <c r="AM2536"/>
      <c r="AN2536"/>
      <c r="AO2536"/>
      <c r="AP2536"/>
      <c r="BC2536" s="451"/>
    </row>
    <row r="2537" spans="1:55" hidden="1" x14ac:dyDescent="0.2">
      <c r="A2537" s="3"/>
      <c r="B2537" s="3"/>
      <c r="C2537" s="393"/>
      <c r="D2537" s="393"/>
      <c r="E2537" s="393"/>
      <c r="F2537" s="393"/>
      <c r="G2537" s="393"/>
      <c r="H2537" s="393"/>
      <c r="I2537" s="393"/>
      <c r="J2537" s="3"/>
      <c r="K2537" s="3"/>
      <c r="L2537" s="3"/>
      <c r="M2537" s="3"/>
      <c r="N2537" s="3"/>
      <c r="O2537" s="393"/>
      <c r="P2537" s="393"/>
      <c r="Q2537" s="3"/>
      <c r="R2537" s="3"/>
      <c r="S2537" s="3"/>
      <c r="T2537" s="3"/>
      <c r="U2537" s="3"/>
      <c r="V2537" s="3"/>
      <c r="W2537"/>
      <c r="X2537"/>
      <c r="Y2537" s="451"/>
      <c r="Z2537" s="393"/>
      <c r="AA2537" s="3"/>
      <c r="AB2537" s="3"/>
      <c r="AC2537" s="3"/>
      <c r="AD2537" s="3"/>
      <c r="AE2537" s="3"/>
      <c r="AF2537"/>
      <c r="AG2537"/>
      <c r="AH2537"/>
      <c r="AI2537"/>
      <c r="AJ2537"/>
      <c r="AK2537"/>
      <c r="AL2537"/>
      <c r="AM2537"/>
      <c r="AN2537"/>
      <c r="AO2537"/>
      <c r="AP2537"/>
      <c r="BC2537" s="451"/>
    </row>
    <row r="2538" spans="1:55" hidden="1" x14ac:dyDescent="0.2">
      <c r="A2538" s="3"/>
      <c r="B2538" s="3"/>
      <c r="C2538" s="393"/>
      <c r="D2538" s="393"/>
      <c r="E2538" s="393"/>
      <c r="F2538" s="393"/>
      <c r="G2538" s="393"/>
      <c r="H2538" s="393"/>
      <c r="I2538" s="393"/>
      <c r="J2538" s="3"/>
      <c r="K2538" s="3"/>
      <c r="L2538" s="3"/>
      <c r="M2538" s="3"/>
      <c r="N2538" s="3"/>
      <c r="O2538" s="393"/>
      <c r="P2538" s="393"/>
      <c r="Q2538" s="3"/>
      <c r="R2538" s="3"/>
      <c r="S2538" s="3"/>
      <c r="T2538" s="3"/>
      <c r="U2538" s="3"/>
      <c r="V2538" s="3"/>
      <c r="W2538"/>
      <c r="X2538"/>
      <c r="Y2538" s="451"/>
      <c r="Z2538" s="393"/>
      <c r="AA2538" s="3"/>
      <c r="AB2538" s="3"/>
      <c r="AC2538" s="3"/>
      <c r="AD2538" s="3"/>
      <c r="AE2538" s="3"/>
      <c r="AF2538"/>
      <c r="AG2538"/>
      <c r="AH2538"/>
      <c r="AI2538"/>
      <c r="AJ2538"/>
      <c r="AK2538"/>
      <c r="AL2538"/>
      <c r="AM2538"/>
      <c r="AN2538"/>
      <c r="AO2538"/>
      <c r="AP2538"/>
      <c r="BC2538" s="451"/>
    </row>
    <row r="2539" spans="1:55" hidden="1" x14ac:dyDescent="0.2">
      <c r="A2539" s="3"/>
      <c r="B2539" s="3"/>
      <c r="C2539" s="393"/>
      <c r="D2539" s="393"/>
      <c r="E2539" s="393"/>
      <c r="F2539" s="393"/>
      <c r="G2539" s="393"/>
      <c r="H2539" s="393"/>
      <c r="I2539" s="393"/>
      <c r="J2539" s="3"/>
      <c r="K2539" s="3"/>
      <c r="L2539" s="3"/>
      <c r="M2539" s="3"/>
      <c r="N2539" s="3"/>
      <c r="O2539" s="393"/>
      <c r="P2539" s="393"/>
      <c r="Q2539" s="3"/>
      <c r="R2539" s="3"/>
      <c r="S2539" s="3"/>
      <c r="T2539" s="3"/>
      <c r="U2539" s="3"/>
      <c r="V2539" s="3"/>
      <c r="W2539"/>
      <c r="X2539"/>
      <c r="Y2539" s="451"/>
      <c r="Z2539" s="393"/>
      <c r="AA2539" s="3"/>
      <c r="AB2539" s="3"/>
      <c r="AC2539" s="3"/>
      <c r="AD2539" s="3"/>
      <c r="AE2539" s="3"/>
      <c r="AF2539"/>
      <c r="AG2539"/>
      <c r="AH2539"/>
      <c r="AI2539"/>
      <c r="AJ2539"/>
      <c r="AK2539"/>
      <c r="AL2539"/>
      <c r="AM2539"/>
      <c r="AN2539"/>
      <c r="AO2539"/>
      <c r="AP2539"/>
      <c r="BC2539" s="451"/>
    </row>
    <row r="2540" spans="1:55" hidden="1" x14ac:dyDescent="0.2">
      <c r="A2540" s="3"/>
      <c r="B2540" s="3"/>
      <c r="C2540" s="393"/>
      <c r="D2540" s="393"/>
      <c r="E2540" s="393"/>
      <c r="F2540" s="393"/>
      <c r="G2540" s="393"/>
      <c r="H2540" s="393"/>
      <c r="I2540" s="393"/>
      <c r="J2540" s="3"/>
      <c r="K2540" s="3"/>
      <c r="L2540" s="3"/>
      <c r="M2540" s="3"/>
      <c r="N2540" s="3"/>
      <c r="O2540" s="393"/>
      <c r="P2540" s="393"/>
      <c r="Q2540" s="3"/>
      <c r="R2540" s="3"/>
      <c r="S2540" s="3"/>
      <c r="T2540" s="3"/>
      <c r="U2540" s="3"/>
      <c r="V2540" s="3"/>
      <c r="W2540"/>
      <c r="X2540"/>
      <c r="Y2540" s="451"/>
      <c r="Z2540" s="393"/>
      <c r="AA2540" s="3"/>
      <c r="AB2540" s="3"/>
      <c r="AC2540" s="3"/>
      <c r="AD2540" s="3"/>
      <c r="AE2540" s="3"/>
      <c r="AF2540"/>
      <c r="AG2540"/>
      <c r="AH2540"/>
      <c r="AI2540"/>
      <c r="AJ2540"/>
      <c r="AK2540"/>
      <c r="AL2540"/>
      <c r="AM2540"/>
      <c r="AN2540"/>
      <c r="AO2540"/>
      <c r="AP2540"/>
      <c r="BC2540" s="451"/>
    </row>
    <row r="2541" spans="1:55" hidden="1" x14ac:dyDescent="0.2">
      <c r="A2541" s="3"/>
      <c r="B2541" s="3"/>
      <c r="C2541" s="393"/>
      <c r="D2541" s="393"/>
      <c r="E2541" s="393"/>
      <c r="F2541" s="393"/>
      <c r="G2541" s="393"/>
      <c r="H2541" s="393"/>
      <c r="I2541" s="393"/>
      <c r="J2541" s="3"/>
      <c r="K2541" s="3"/>
      <c r="L2541" s="3"/>
      <c r="M2541" s="3"/>
      <c r="N2541" s="3"/>
      <c r="O2541" s="393"/>
      <c r="P2541" s="393"/>
      <c r="Q2541" s="3"/>
      <c r="R2541" s="3"/>
      <c r="S2541" s="3"/>
      <c r="T2541" s="3"/>
      <c r="U2541" s="3"/>
      <c r="V2541" s="3"/>
      <c r="W2541"/>
      <c r="X2541"/>
      <c r="Y2541" s="451"/>
      <c r="Z2541" s="393"/>
      <c r="AA2541" s="3"/>
      <c r="AB2541" s="3"/>
      <c r="AC2541" s="3"/>
      <c r="AD2541" s="3"/>
      <c r="AE2541" s="3"/>
      <c r="AF2541"/>
      <c r="AG2541"/>
      <c r="AH2541"/>
      <c r="AI2541"/>
      <c r="AJ2541"/>
      <c r="AK2541"/>
      <c r="AL2541"/>
      <c r="AM2541"/>
      <c r="AN2541"/>
      <c r="AO2541"/>
      <c r="AP2541"/>
      <c r="BC2541" s="451"/>
    </row>
    <row r="2542" spans="1:55" hidden="1" x14ac:dyDescent="0.2">
      <c r="A2542" s="3"/>
      <c r="B2542" s="3"/>
      <c r="C2542" s="393"/>
      <c r="D2542" s="393"/>
      <c r="E2542" s="393"/>
      <c r="F2542" s="393"/>
      <c r="G2542" s="393"/>
      <c r="H2542" s="393"/>
      <c r="I2542" s="393"/>
      <c r="J2542" s="3"/>
      <c r="K2542" s="3"/>
      <c r="L2542" s="3"/>
      <c r="M2542" s="3"/>
      <c r="N2542" s="3"/>
      <c r="O2542" s="393"/>
      <c r="P2542" s="393"/>
      <c r="Q2542" s="3"/>
      <c r="R2542" s="3"/>
      <c r="S2542" s="3"/>
      <c r="T2542" s="3"/>
      <c r="U2542" s="3"/>
      <c r="V2542" s="3"/>
      <c r="W2542"/>
      <c r="X2542"/>
      <c r="Y2542" s="451"/>
      <c r="Z2542" s="393"/>
      <c r="AA2542" s="3"/>
      <c r="AB2542" s="3"/>
      <c r="AC2542" s="3"/>
      <c r="AD2542" s="3"/>
      <c r="AE2542" s="3"/>
      <c r="AF2542"/>
      <c r="AG2542"/>
      <c r="AH2542"/>
      <c r="AI2542"/>
      <c r="AJ2542"/>
      <c r="AK2542"/>
      <c r="AL2542"/>
      <c r="AM2542"/>
      <c r="AN2542"/>
      <c r="AO2542"/>
      <c r="AP2542"/>
      <c r="BC2542" s="451"/>
    </row>
    <row r="2543" spans="1:55" hidden="1" x14ac:dyDescent="0.2">
      <c r="A2543" s="3"/>
      <c r="B2543" s="3"/>
      <c r="C2543" s="393"/>
      <c r="D2543" s="393"/>
      <c r="E2543" s="393"/>
      <c r="F2543" s="393"/>
      <c r="G2543" s="393"/>
      <c r="H2543" s="393"/>
      <c r="I2543" s="393"/>
      <c r="J2543" s="3"/>
      <c r="K2543" s="3"/>
      <c r="L2543" s="3"/>
      <c r="M2543" s="3"/>
      <c r="N2543" s="3"/>
      <c r="O2543" s="393"/>
      <c r="P2543" s="393"/>
      <c r="Q2543" s="3"/>
      <c r="R2543" s="3"/>
      <c r="S2543" s="3"/>
      <c r="T2543" s="3"/>
      <c r="U2543" s="3"/>
      <c r="V2543" s="3"/>
      <c r="W2543"/>
      <c r="X2543"/>
      <c r="Y2543" s="451"/>
      <c r="Z2543" s="393"/>
      <c r="AA2543" s="3"/>
      <c r="AB2543" s="3"/>
      <c r="AC2543" s="3"/>
      <c r="AD2543" s="3"/>
      <c r="AE2543" s="3"/>
      <c r="AF2543"/>
      <c r="AG2543"/>
      <c r="AH2543"/>
      <c r="AI2543"/>
      <c r="AJ2543"/>
      <c r="AK2543"/>
      <c r="AL2543"/>
      <c r="AM2543"/>
      <c r="AN2543"/>
      <c r="AO2543"/>
      <c r="AP2543"/>
      <c r="BC2543" s="451"/>
    </row>
    <row r="2544" spans="1:55" hidden="1" x14ac:dyDescent="0.2">
      <c r="A2544" s="3"/>
      <c r="B2544" s="3"/>
      <c r="C2544" s="393"/>
      <c r="D2544" s="393"/>
      <c r="E2544" s="393"/>
      <c r="F2544" s="393"/>
      <c r="G2544" s="393"/>
      <c r="H2544" s="393"/>
      <c r="I2544" s="393"/>
      <c r="J2544" s="3"/>
      <c r="K2544" s="3"/>
      <c r="L2544" s="3"/>
      <c r="M2544" s="3"/>
      <c r="N2544" s="3"/>
      <c r="O2544" s="393"/>
      <c r="P2544" s="393"/>
      <c r="Q2544" s="3"/>
      <c r="R2544" s="3"/>
      <c r="S2544" s="3"/>
      <c r="T2544" s="3"/>
      <c r="U2544" s="3"/>
      <c r="V2544" s="3"/>
      <c r="W2544"/>
      <c r="X2544"/>
      <c r="Y2544" s="451"/>
      <c r="Z2544" s="393"/>
      <c r="AA2544" s="3"/>
      <c r="AB2544" s="3"/>
      <c r="AC2544" s="3"/>
      <c r="AD2544" s="3"/>
      <c r="AE2544" s="3"/>
      <c r="AF2544"/>
      <c r="AG2544"/>
      <c r="AH2544"/>
      <c r="AI2544"/>
      <c r="AJ2544"/>
      <c r="AK2544"/>
      <c r="AL2544"/>
      <c r="AM2544"/>
      <c r="AN2544"/>
      <c r="AO2544"/>
      <c r="AP2544"/>
      <c r="BC2544" s="451"/>
    </row>
    <row r="2545" spans="1:55" hidden="1" x14ac:dyDescent="0.2">
      <c r="A2545" s="3"/>
      <c r="B2545" s="3"/>
      <c r="C2545" s="393"/>
      <c r="D2545" s="393"/>
      <c r="E2545" s="393"/>
      <c r="F2545" s="393"/>
      <c r="G2545" s="393"/>
      <c r="H2545" s="393"/>
      <c r="I2545" s="393"/>
      <c r="J2545" s="3"/>
      <c r="K2545" s="3"/>
      <c r="L2545" s="3"/>
      <c r="M2545" s="3"/>
      <c r="N2545" s="3"/>
      <c r="O2545" s="393"/>
      <c r="P2545" s="393"/>
      <c r="Q2545" s="3"/>
      <c r="R2545" s="3"/>
      <c r="S2545" s="3"/>
      <c r="T2545" s="3"/>
      <c r="U2545" s="3"/>
      <c r="V2545" s="3"/>
      <c r="W2545"/>
      <c r="X2545"/>
      <c r="Y2545" s="451"/>
      <c r="Z2545" s="393"/>
      <c r="AA2545" s="3"/>
      <c r="AB2545" s="3"/>
      <c r="AC2545" s="3"/>
      <c r="AD2545" s="3"/>
      <c r="AE2545" s="3"/>
      <c r="AF2545"/>
      <c r="AG2545"/>
      <c r="AH2545"/>
      <c r="AI2545"/>
      <c r="AJ2545"/>
      <c r="AK2545"/>
      <c r="AL2545"/>
      <c r="AM2545"/>
      <c r="AN2545"/>
      <c r="AO2545"/>
      <c r="AP2545"/>
      <c r="BC2545" s="451"/>
    </row>
    <row r="2546" spans="1:55" hidden="1" x14ac:dyDescent="0.2">
      <c r="A2546" s="3"/>
      <c r="B2546" s="3"/>
      <c r="C2546" s="393"/>
      <c r="D2546" s="393"/>
      <c r="E2546" s="393"/>
      <c r="F2546" s="393"/>
      <c r="G2546" s="393"/>
      <c r="H2546" s="393"/>
      <c r="I2546" s="393"/>
      <c r="J2546" s="3"/>
      <c r="K2546" s="3"/>
      <c r="L2546" s="3"/>
      <c r="M2546" s="3"/>
      <c r="N2546" s="3"/>
      <c r="O2546" s="393"/>
      <c r="P2546" s="393"/>
      <c r="Q2546" s="3"/>
      <c r="R2546" s="3"/>
      <c r="S2546" s="3"/>
      <c r="T2546" s="3"/>
      <c r="U2546" s="3"/>
      <c r="V2546" s="3"/>
      <c r="W2546"/>
      <c r="X2546"/>
      <c r="Y2546" s="451"/>
      <c r="Z2546" s="393"/>
      <c r="AA2546" s="3"/>
      <c r="AB2546" s="3"/>
      <c r="AC2546" s="3"/>
      <c r="AD2546" s="3"/>
      <c r="AE2546" s="3"/>
      <c r="AF2546"/>
      <c r="AG2546"/>
      <c r="AH2546"/>
      <c r="AI2546"/>
      <c r="AJ2546"/>
      <c r="AK2546"/>
      <c r="AL2546"/>
      <c r="AM2546"/>
      <c r="AN2546"/>
      <c r="AO2546"/>
      <c r="AP2546"/>
      <c r="BC2546" s="451"/>
    </row>
    <row r="2547" spans="1:55" hidden="1" x14ac:dyDescent="0.2">
      <c r="A2547" s="3"/>
      <c r="B2547" s="3"/>
      <c r="C2547" s="393"/>
      <c r="D2547" s="393"/>
      <c r="E2547" s="393"/>
      <c r="F2547" s="393"/>
      <c r="G2547" s="393"/>
      <c r="H2547" s="393"/>
      <c r="I2547" s="393"/>
      <c r="J2547" s="3"/>
      <c r="K2547" s="3"/>
      <c r="L2547" s="3"/>
      <c r="M2547" s="3"/>
      <c r="N2547" s="3"/>
      <c r="O2547" s="393"/>
      <c r="P2547" s="393"/>
      <c r="Q2547" s="3"/>
      <c r="R2547" s="3"/>
      <c r="S2547" s="3"/>
      <c r="T2547" s="3"/>
      <c r="U2547" s="3"/>
      <c r="V2547" s="3"/>
      <c r="W2547"/>
      <c r="X2547"/>
      <c r="Y2547" s="451"/>
      <c r="Z2547" s="393"/>
      <c r="AA2547" s="3"/>
      <c r="AB2547" s="3"/>
      <c r="AC2547" s="3"/>
      <c r="AD2547" s="3"/>
      <c r="AE2547" s="3"/>
      <c r="AF2547"/>
      <c r="AG2547"/>
      <c r="AH2547"/>
      <c r="AI2547"/>
      <c r="AJ2547"/>
      <c r="AK2547"/>
      <c r="AL2547"/>
      <c r="AM2547"/>
      <c r="AN2547"/>
      <c r="AO2547"/>
      <c r="AP2547"/>
      <c r="BC2547" s="451"/>
    </row>
    <row r="2548" spans="1:55" hidden="1" x14ac:dyDescent="0.2">
      <c r="A2548" s="3"/>
      <c r="B2548" s="3"/>
      <c r="C2548" s="393"/>
      <c r="D2548" s="393"/>
      <c r="E2548" s="393"/>
      <c r="F2548" s="393"/>
      <c r="G2548" s="393"/>
      <c r="H2548" s="393"/>
      <c r="I2548" s="393"/>
      <c r="J2548" s="3"/>
      <c r="K2548" s="3"/>
      <c r="L2548" s="3"/>
      <c r="M2548" s="3"/>
      <c r="N2548" s="3"/>
      <c r="O2548" s="393"/>
      <c r="P2548" s="393"/>
      <c r="Q2548" s="3"/>
      <c r="R2548" s="3"/>
      <c r="S2548" s="3"/>
      <c r="T2548" s="3"/>
      <c r="U2548" s="3"/>
      <c r="V2548" s="3"/>
      <c r="W2548"/>
      <c r="X2548"/>
      <c r="Y2548" s="451"/>
      <c r="Z2548" s="393"/>
      <c r="AA2548" s="3"/>
      <c r="AB2548" s="3"/>
      <c r="AC2548" s="3"/>
      <c r="AD2548" s="3"/>
      <c r="AE2548" s="3"/>
      <c r="AF2548"/>
      <c r="AG2548"/>
      <c r="AH2548"/>
      <c r="AI2548"/>
      <c r="AJ2548"/>
      <c r="AK2548"/>
      <c r="AL2548"/>
      <c r="AM2548"/>
      <c r="AN2548"/>
      <c r="AO2548"/>
      <c r="AP2548"/>
      <c r="BC2548" s="451"/>
    </row>
    <row r="2549" spans="1:55" hidden="1" x14ac:dyDescent="0.2">
      <c r="A2549" s="3"/>
      <c r="B2549" s="3"/>
      <c r="C2549" s="393"/>
      <c r="D2549" s="393"/>
      <c r="E2549" s="393"/>
      <c r="F2549" s="393"/>
      <c r="G2549" s="393"/>
      <c r="H2549" s="393"/>
      <c r="I2549" s="393"/>
      <c r="J2549" s="3"/>
      <c r="K2549" s="3"/>
      <c r="L2549" s="3"/>
      <c r="M2549" s="3"/>
      <c r="N2549" s="3"/>
      <c r="O2549" s="393"/>
      <c r="P2549" s="393"/>
      <c r="Q2549" s="3"/>
      <c r="R2549" s="3"/>
      <c r="S2549" s="3"/>
      <c r="T2549" s="3"/>
      <c r="U2549" s="3"/>
      <c r="V2549" s="3"/>
      <c r="W2549"/>
      <c r="X2549"/>
      <c r="Y2549" s="451"/>
      <c r="Z2549" s="393"/>
      <c r="AA2549" s="3"/>
      <c r="AB2549" s="3"/>
      <c r="AC2549" s="3"/>
      <c r="AD2549" s="3"/>
      <c r="AE2549" s="3"/>
      <c r="AF2549"/>
      <c r="AG2549"/>
      <c r="AH2549"/>
      <c r="AI2549"/>
      <c r="AJ2549"/>
      <c r="AK2549"/>
      <c r="AL2549"/>
      <c r="AM2549"/>
      <c r="AN2549"/>
      <c r="AO2549"/>
      <c r="AP2549"/>
      <c r="BC2549" s="451"/>
    </row>
    <row r="2550" spans="1:55" hidden="1" x14ac:dyDescent="0.2">
      <c r="A2550" s="3"/>
      <c r="B2550" s="3"/>
      <c r="C2550" s="393"/>
      <c r="D2550" s="393"/>
      <c r="E2550" s="393"/>
      <c r="F2550" s="393"/>
      <c r="G2550" s="393"/>
      <c r="H2550" s="393"/>
      <c r="I2550" s="393"/>
      <c r="J2550" s="3"/>
      <c r="K2550" s="3"/>
      <c r="L2550" s="3"/>
      <c r="M2550" s="3"/>
      <c r="N2550" s="3"/>
      <c r="O2550" s="393"/>
      <c r="P2550" s="393"/>
      <c r="Q2550" s="3"/>
      <c r="R2550" s="3"/>
      <c r="S2550" s="3"/>
      <c r="T2550" s="3"/>
      <c r="U2550" s="3"/>
      <c r="V2550" s="3"/>
      <c r="W2550"/>
      <c r="X2550"/>
      <c r="Y2550" s="451"/>
      <c r="Z2550" s="393"/>
      <c r="AA2550" s="3"/>
      <c r="AB2550" s="3"/>
      <c r="AC2550" s="3"/>
      <c r="AD2550" s="3"/>
      <c r="AE2550" s="3"/>
      <c r="AF2550"/>
      <c r="AG2550"/>
      <c r="AH2550"/>
      <c r="AI2550"/>
      <c r="AJ2550"/>
      <c r="AK2550"/>
      <c r="AL2550"/>
      <c r="AM2550"/>
      <c r="AN2550"/>
      <c r="AO2550"/>
      <c r="AP2550"/>
      <c r="BC2550" s="451"/>
    </row>
    <row r="2551" spans="1:55" hidden="1" x14ac:dyDescent="0.2">
      <c r="A2551" s="3"/>
      <c r="B2551" s="3"/>
      <c r="C2551" s="393"/>
      <c r="D2551" s="393"/>
      <c r="E2551" s="393"/>
      <c r="F2551" s="393"/>
      <c r="G2551" s="393"/>
      <c r="H2551" s="393"/>
      <c r="I2551" s="393"/>
      <c r="J2551" s="3"/>
      <c r="K2551" s="3"/>
      <c r="L2551" s="3"/>
      <c r="M2551" s="3"/>
      <c r="N2551" s="3"/>
      <c r="O2551" s="393"/>
      <c r="P2551" s="393"/>
      <c r="Q2551" s="3"/>
      <c r="R2551" s="3"/>
      <c r="S2551" s="3"/>
      <c r="T2551" s="3"/>
      <c r="U2551" s="3"/>
      <c r="V2551" s="3"/>
      <c r="W2551"/>
      <c r="X2551"/>
      <c r="Y2551" s="451"/>
      <c r="Z2551" s="393"/>
      <c r="AA2551" s="3"/>
      <c r="AB2551" s="3"/>
      <c r="AC2551" s="3"/>
      <c r="AD2551" s="3"/>
      <c r="AE2551" s="3"/>
      <c r="AF2551"/>
      <c r="AG2551"/>
      <c r="AH2551"/>
      <c r="AI2551"/>
      <c r="AJ2551"/>
      <c r="AK2551"/>
      <c r="AL2551"/>
      <c r="AM2551"/>
      <c r="AN2551"/>
      <c r="AO2551"/>
      <c r="AP2551"/>
      <c r="BC2551" s="451"/>
    </row>
    <row r="2552" spans="1:55" hidden="1" x14ac:dyDescent="0.2">
      <c r="A2552" s="3"/>
      <c r="B2552" s="3"/>
      <c r="C2552" s="393"/>
      <c r="D2552" s="393"/>
      <c r="E2552" s="393"/>
      <c r="F2552" s="393"/>
      <c r="G2552" s="393"/>
      <c r="H2552" s="393"/>
      <c r="I2552" s="393"/>
      <c r="J2552" s="3"/>
      <c r="K2552" s="3"/>
      <c r="L2552" s="3"/>
      <c r="M2552" s="3"/>
      <c r="N2552" s="3"/>
      <c r="O2552" s="393"/>
      <c r="P2552" s="393"/>
      <c r="Q2552" s="3"/>
      <c r="R2552" s="3"/>
      <c r="S2552" s="3"/>
      <c r="T2552" s="3"/>
      <c r="U2552" s="3"/>
      <c r="V2552" s="3"/>
      <c r="W2552"/>
      <c r="X2552"/>
      <c r="Y2552" s="451"/>
      <c r="Z2552" s="393"/>
      <c r="AA2552" s="3"/>
      <c r="AB2552" s="3"/>
      <c r="AC2552" s="3"/>
      <c r="AD2552" s="3"/>
      <c r="AE2552" s="3"/>
      <c r="AF2552"/>
      <c r="AG2552"/>
      <c r="AH2552"/>
      <c r="AI2552"/>
      <c r="AJ2552"/>
      <c r="AK2552"/>
      <c r="AL2552"/>
      <c r="AM2552"/>
      <c r="AN2552"/>
      <c r="AO2552"/>
      <c r="AP2552"/>
      <c r="BC2552" s="451"/>
    </row>
    <row r="2553" spans="1:55" hidden="1" x14ac:dyDescent="0.2">
      <c r="A2553" s="3"/>
      <c r="B2553" s="3"/>
      <c r="C2553" s="393"/>
      <c r="D2553" s="393"/>
      <c r="E2553" s="393"/>
      <c r="F2553" s="393"/>
      <c r="G2553" s="393"/>
      <c r="H2553" s="393"/>
      <c r="I2553" s="393"/>
      <c r="J2553" s="3"/>
      <c r="K2553" s="3"/>
      <c r="L2553" s="3"/>
      <c r="M2553" s="3"/>
      <c r="N2553" s="3"/>
      <c r="O2553" s="393"/>
      <c r="P2553" s="393"/>
      <c r="Q2553" s="3"/>
      <c r="R2553" s="3"/>
      <c r="S2553" s="3"/>
      <c r="T2553" s="3"/>
      <c r="U2553" s="3"/>
      <c r="V2553" s="3"/>
      <c r="W2553"/>
      <c r="X2553"/>
      <c r="Y2553" s="451"/>
      <c r="Z2553" s="393"/>
      <c r="AA2553" s="3"/>
      <c r="AB2553" s="3"/>
      <c r="AC2553" s="3"/>
      <c r="AD2553" s="3"/>
      <c r="AE2553" s="3"/>
      <c r="AF2553"/>
      <c r="AG2553"/>
      <c r="AH2553"/>
      <c r="AI2553"/>
      <c r="AJ2553"/>
      <c r="AK2553"/>
      <c r="AL2553"/>
      <c r="AM2553"/>
      <c r="AN2553"/>
      <c r="AO2553"/>
      <c r="AP2553"/>
      <c r="BC2553" s="451"/>
    </row>
    <row r="2554" spans="1:55" hidden="1" x14ac:dyDescent="0.2">
      <c r="A2554" s="3"/>
      <c r="B2554" s="3"/>
      <c r="C2554" s="393"/>
      <c r="D2554" s="393"/>
      <c r="E2554" s="393"/>
      <c r="F2554" s="393"/>
      <c r="G2554" s="393"/>
      <c r="H2554" s="393"/>
      <c r="I2554" s="393"/>
      <c r="J2554" s="3"/>
      <c r="K2554" s="3"/>
      <c r="L2554" s="3"/>
      <c r="M2554" s="3"/>
      <c r="N2554" s="3"/>
      <c r="O2554" s="393"/>
      <c r="P2554" s="393"/>
      <c r="Q2554" s="3"/>
      <c r="R2554" s="3"/>
      <c r="S2554" s="3"/>
      <c r="T2554" s="3"/>
      <c r="U2554" s="3"/>
      <c r="V2554" s="3"/>
      <c r="W2554"/>
      <c r="X2554"/>
      <c r="Y2554" s="451"/>
      <c r="Z2554" s="393"/>
      <c r="AA2554" s="3"/>
      <c r="AB2554" s="3"/>
      <c r="AC2554" s="3"/>
      <c r="AD2554" s="3"/>
      <c r="AE2554" s="3"/>
      <c r="AF2554"/>
      <c r="AG2554"/>
      <c r="AH2554"/>
      <c r="AI2554"/>
      <c r="AJ2554"/>
      <c r="AK2554"/>
      <c r="AL2554"/>
      <c r="AM2554"/>
      <c r="AN2554"/>
      <c r="AO2554"/>
      <c r="AP2554"/>
      <c r="BC2554" s="451"/>
    </row>
    <row r="2555" spans="1:55" hidden="1" x14ac:dyDescent="0.2">
      <c r="A2555" s="3"/>
      <c r="B2555" s="3"/>
      <c r="C2555" s="393"/>
      <c r="D2555" s="393"/>
      <c r="E2555" s="393"/>
      <c r="F2555" s="393"/>
      <c r="G2555" s="393"/>
      <c r="H2555" s="393"/>
      <c r="I2555" s="393"/>
      <c r="J2555" s="3"/>
      <c r="K2555" s="3"/>
      <c r="L2555" s="3"/>
      <c r="M2555" s="3"/>
      <c r="N2555" s="3"/>
      <c r="O2555" s="393"/>
      <c r="P2555" s="393"/>
      <c r="Q2555" s="3"/>
      <c r="R2555" s="3"/>
      <c r="S2555" s="3"/>
      <c r="T2555" s="3"/>
      <c r="U2555" s="3"/>
      <c r="V2555" s="3"/>
      <c r="W2555"/>
      <c r="X2555"/>
      <c r="Y2555" s="451"/>
      <c r="Z2555" s="393"/>
      <c r="AA2555" s="3"/>
      <c r="AB2555" s="3"/>
      <c r="AC2555" s="3"/>
      <c r="AD2555" s="3"/>
      <c r="AE2555" s="3"/>
      <c r="AF2555"/>
      <c r="AG2555"/>
      <c r="AH2555"/>
      <c r="AI2555"/>
      <c r="AJ2555"/>
      <c r="AK2555"/>
      <c r="AL2555"/>
      <c r="AM2555"/>
      <c r="AN2555"/>
      <c r="AO2555"/>
      <c r="AP2555"/>
      <c r="BC2555" s="451"/>
    </row>
    <row r="2556" spans="1:55" hidden="1" x14ac:dyDescent="0.2">
      <c r="A2556" s="3"/>
      <c r="B2556" s="3"/>
      <c r="C2556" s="393"/>
      <c r="D2556" s="393"/>
      <c r="E2556" s="393"/>
      <c r="F2556" s="393"/>
      <c r="G2556" s="393"/>
      <c r="H2556" s="393"/>
      <c r="I2556" s="393"/>
      <c r="J2556" s="3"/>
      <c r="K2556" s="3"/>
      <c r="L2556" s="3"/>
      <c r="M2556" s="3"/>
      <c r="N2556" s="3"/>
      <c r="O2556" s="393"/>
      <c r="P2556" s="393"/>
      <c r="Q2556" s="3"/>
      <c r="R2556" s="3"/>
      <c r="S2556" s="3"/>
      <c r="T2556" s="3"/>
      <c r="U2556" s="3"/>
      <c r="V2556" s="3"/>
      <c r="W2556"/>
      <c r="X2556"/>
      <c r="Y2556" s="451"/>
      <c r="Z2556" s="393"/>
      <c r="AA2556" s="3"/>
      <c r="AB2556" s="3"/>
      <c r="AC2556" s="3"/>
      <c r="AD2556" s="3"/>
      <c r="AE2556" s="3"/>
      <c r="AF2556"/>
      <c r="AG2556"/>
      <c r="AH2556"/>
      <c r="AI2556"/>
      <c r="AJ2556"/>
      <c r="AK2556"/>
      <c r="AL2556"/>
      <c r="AM2556"/>
      <c r="AN2556"/>
      <c r="AO2556"/>
      <c r="AP2556"/>
      <c r="BC2556" s="451"/>
    </row>
    <row r="2557" spans="1:55" hidden="1" x14ac:dyDescent="0.2">
      <c r="A2557" s="3"/>
      <c r="B2557" s="3"/>
      <c r="C2557" s="393"/>
      <c r="D2557" s="393"/>
      <c r="E2557" s="393"/>
      <c r="F2557" s="393"/>
      <c r="G2557" s="393"/>
      <c r="H2557" s="393"/>
      <c r="I2557" s="393"/>
      <c r="J2557" s="3"/>
      <c r="K2557" s="3"/>
      <c r="L2557" s="3"/>
      <c r="M2557" s="3"/>
      <c r="N2557" s="3"/>
      <c r="O2557" s="393"/>
      <c r="P2557" s="393"/>
      <c r="Q2557" s="3"/>
      <c r="R2557" s="3"/>
      <c r="S2557" s="3"/>
      <c r="T2557" s="3"/>
      <c r="U2557" s="3"/>
      <c r="V2557" s="3"/>
      <c r="W2557"/>
      <c r="X2557"/>
      <c r="Y2557" s="451"/>
      <c r="Z2557" s="393"/>
      <c r="AA2557" s="3"/>
      <c r="AB2557" s="3"/>
      <c r="AC2557" s="3"/>
      <c r="AD2557" s="3"/>
      <c r="AE2557" s="3"/>
      <c r="AF2557"/>
      <c r="AG2557"/>
      <c r="AH2557"/>
      <c r="AI2557"/>
      <c r="AJ2557"/>
      <c r="AK2557"/>
      <c r="AL2557"/>
      <c r="AM2557"/>
      <c r="AN2557"/>
      <c r="AO2557"/>
      <c r="AP2557"/>
      <c r="BC2557" s="451"/>
    </row>
    <row r="2558" spans="1:55" hidden="1" x14ac:dyDescent="0.2">
      <c r="A2558" s="3"/>
      <c r="B2558" s="3"/>
      <c r="C2558" s="393"/>
      <c r="D2558" s="393"/>
      <c r="E2558" s="393"/>
      <c r="F2558" s="393"/>
      <c r="G2558" s="393"/>
      <c r="H2558" s="393"/>
      <c r="I2558" s="393"/>
      <c r="J2558" s="3"/>
      <c r="K2558" s="3"/>
      <c r="L2558" s="3"/>
      <c r="M2558" s="3"/>
      <c r="N2558" s="3"/>
      <c r="O2558" s="393"/>
      <c r="P2558" s="393"/>
      <c r="Q2558" s="3"/>
      <c r="R2558" s="3"/>
      <c r="S2558" s="3"/>
      <c r="T2558" s="3"/>
      <c r="U2558" s="3"/>
      <c r="V2558" s="3"/>
      <c r="W2558"/>
      <c r="X2558"/>
      <c r="Y2558" s="451"/>
      <c r="Z2558" s="393"/>
      <c r="AA2558" s="3"/>
      <c r="AB2558" s="3"/>
      <c r="AC2558" s="3"/>
      <c r="AD2558" s="3"/>
      <c r="AE2558" s="3"/>
      <c r="AF2558"/>
      <c r="AG2558"/>
      <c r="AH2558"/>
      <c r="AI2558"/>
      <c r="AJ2558"/>
      <c r="AK2558"/>
      <c r="AL2558"/>
      <c r="AM2558"/>
      <c r="AN2558"/>
      <c r="AO2558"/>
      <c r="AP2558"/>
      <c r="BC2558" s="451"/>
    </row>
    <row r="2559" spans="1:55" hidden="1" x14ac:dyDescent="0.2">
      <c r="A2559" s="3"/>
      <c r="B2559" s="3"/>
      <c r="C2559" s="393"/>
      <c r="D2559" s="393"/>
      <c r="E2559" s="393"/>
      <c r="F2559" s="393"/>
      <c r="G2559" s="393"/>
      <c r="H2559" s="393"/>
      <c r="I2559" s="393"/>
      <c r="J2559" s="3"/>
      <c r="K2559" s="3"/>
      <c r="L2559" s="3"/>
      <c r="M2559" s="3"/>
      <c r="N2559" s="3"/>
      <c r="O2559" s="393"/>
      <c r="P2559" s="393"/>
      <c r="Q2559" s="3"/>
      <c r="R2559" s="3"/>
      <c r="S2559" s="3"/>
      <c r="T2559" s="3"/>
      <c r="U2559" s="3"/>
      <c r="V2559" s="3"/>
      <c r="W2559"/>
      <c r="X2559"/>
      <c r="Y2559" s="451"/>
      <c r="Z2559" s="393"/>
      <c r="AA2559" s="3"/>
      <c r="AB2559" s="3"/>
      <c r="AC2559" s="3"/>
      <c r="AD2559" s="3"/>
      <c r="AE2559" s="3"/>
      <c r="AF2559"/>
      <c r="AG2559"/>
      <c r="AH2559"/>
      <c r="AI2559"/>
      <c r="AJ2559"/>
      <c r="AK2559"/>
      <c r="AL2559"/>
      <c r="AM2559"/>
      <c r="AN2559"/>
      <c r="AO2559"/>
      <c r="AP2559"/>
      <c r="BC2559" s="451"/>
    </row>
    <row r="2560" spans="1:55" hidden="1" x14ac:dyDescent="0.2">
      <c r="A2560" s="3"/>
      <c r="B2560" s="3"/>
      <c r="C2560" s="393"/>
      <c r="D2560" s="393"/>
      <c r="E2560" s="393"/>
      <c r="F2560" s="393"/>
      <c r="G2560" s="393"/>
      <c r="H2560" s="393"/>
      <c r="I2560" s="393"/>
      <c r="J2560" s="3"/>
      <c r="K2560" s="3"/>
      <c r="L2560" s="3"/>
      <c r="M2560" s="3"/>
      <c r="N2560" s="3"/>
      <c r="O2560" s="393"/>
      <c r="P2560" s="393"/>
      <c r="Q2560" s="3"/>
      <c r="R2560" s="3"/>
      <c r="S2560" s="3"/>
      <c r="T2560" s="3"/>
      <c r="U2560" s="3"/>
      <c r="V2560" s="3"/>
      <c r="W2560"/>
      <c r="X2560"/>
      <c r="Y2560" s="451"/>
      <c r="Z2560" s="393"/>
      <c r="AA2560" s="3"/>
      <c r="AB2560" s="3"/>
      <c r="AC2560" s="3"/>
      <c r="AD2560" s="3"/>
      <c r="AE2560" s="3"/>
      <c r="AF2560"/>
      <c r="AG2560"/>
      <c r="AH2560"/>
      <c r="AI2560"/>
      <c r="AJ2560"/>
      <c r="AK2560"/>
      <c r="AL2560"/>
      <c r="AM2560"/>
      <c r="AN2560"/>
      <c r="AO2560"/>
      <c r="AP2560"/>
      <c r="BC2560" s="451"/>
    </row>
    <row r="2561" spans="1:55" hidden="1" x14ac:dyDescent="0.2">
      <c r="A2561" s="3"/>
      <c r="B2561" s="3"/>
      <c r="C2561" s="393"/>
      <c r="D2561" s="393"/>
      <c r="E2561" s="393"/>
      <c r="F2561" s="393"/>
      <c r="G2561" s="393"/>
      <c r="H2561" s="393"/>
      <c r="I2561" s="393"/>
      <c r="J2561" s="3"/>
      <c r="K2561" s="3"/>
      <c r="L2561" s="3"/>
      <c r="M2561" s="3"/>
      <c r="N2561" s="3"/>
      <c r="O2561" s="393"/>
      <c r="P2561" s="393"/>
      <c r="Q2561" s="3"/>
      <c r="R2561" s="3"/>
      <c r="S2561" s="3"/>
      <c r="T2561" s="3"/>
      <c r="U2561" s="3"/>
      <c r="V2561" s="3"/>
      <c r="W2561"/>
      <c r="X2561"/>
      <c r="Y2561" s="451"/>
      <c r="Z2561" s="393"/>
      <c r="AA2561" s="3"/>
      <c r="AB2561" s="3"/>
      <c r="AC2561" s="3"/>
      <c r="AD2561" s="3"/>
      <c r="AE2561" s="3"/>
      <c r="AF2561"/>
      <c r="AG2561"/>
      <c r="AH2561"/>
      <c r="AI2561"/>
      <c r="AJ2561"/>
      <c r="AK2561"/>
      <c r="AL2561"/>
      <c r="AM2561"/>
      <c r="AN2561"/>
      <c r="AO2561"/>
      <c r="AP2561"/>
      <c r="BC2561" s="451"/>
    </row>
    <row r="2562" spans="1:55" hidden="1" x14ac:dyDescent="0.2">
      <c r="A2562" s="3"/>
      <c r="B2562" s="3"/>
      <c r="C2562" s="393"/>
      <c r="D2562" s="393"/>
      <c r="E2562" s="393"/>
      <c r="F2562" s="393"/>
      <c r="G2562" s="393"/>
      <c r="H2562" s="393"/>
      <c r="I2562" s="393"/>
      <c r="J2562" s="3"/>
      <c r="K2562" s="3"/>
      <c r="L2562" s="3"/>
      <c r="M2562" s="3"/>
      <c r="N2562" s="3"/>
      <c r="O2562" s="393"/>
      <c r="P2562" s="393"/>
      <c r="Q2562" s="3"/>
      <c r="R2562" s="3"/>
      <c r="S2562" s="3"/>
      <c r="T2562" s="3"/>
      <c r="U2562" s="3"/>
      <c r="V2562" s="3"/>
      <c r="W2562"/>
      <c r="X2562"/>
      <c r="Y2562" s="451"/>
      <c r="Z2562" s="393"/>
      <c r="AA2562" s="3"/>
      <c r="AB2562" s="3"/>
      <c r="AC2562" s="3"/>
      <c r="AD2562" s="3"/>
      <c r="AE2562" s="3"/>
      <c r="AF2562"/>
      <c r="AG2562"/>
      <c r="AH2562"/>
      <c r="AI2562"/>
      <c r="AJ2562"/>
      <c r="AK2562"/>
      <c r="AL2562"/>
      <c r="AM2562"/>
      <c r="AN2562"/>
      <c r="AO2562"/>
      <c r="AP2562"/>
      <c r="BC2562" s="451"/>
    </row>
    <row r="2563" spans="1:55" hidden="1" x14ac:dyDescent="0.2">
      <c r="A2563" s="3"/>
      <c r="B2563" s="3"/>
      <c r="C2563" s="393"/>
      <c r="D2563" s="393"/>
      <c r="E2563" s="393"/>
      <c r="F2563" s="393"/>
      <c r="G2563" s="393"/>
      <c r="H2563" s="393"/>
      <c r="I2563" s="393"/>
      <c r="J2563" s="3"/>
      <c r="K2563" s="3"/>
      <c r="L2563" s="3"/>
      <c r="M2563" s="3"/>
      <c r="N2563" s="3"/>
      <c r="O2563" s="393"/>
      <c r="P2563" s="393"/>
      <c r="Q2563" s="3"/>
      <c r="R2563" s="3"/>
      <c r="S2563" s="3"/>
      <c r="T2563" s="3"/>
      <c r="U2563" s="3"/>
      <c r="V2563" s="3"/>
      <c r="W2563"/>
      <c r="X2563"/>
      <c r="Y2563" s="451"/>
      <c r="Z2563" s="393"/>
      <c r="AA2563" s="3"/>
      <c r="AB2563" s="3"/>
      <c r="AC2563" s="3"/>
      <c r="AD2563" s="3"/>
      <c r="AE2563" s="3"/>
      <c r="AF2563"/>
      <c r="AG2563"/>
      <c r="AH2563"/>
      <c r="AI2563"/>
      <c r="AJ2563"/>
      <c r="AK2563"/>
      <c r="AL2563"/>
      <c r="AM2563"/>
      <c r="AN2563"/>
      <c r="AO2563"/>
      <c r="AP2563"/>
      <c r="BC2563" s="451"/>
    </row>
    <row r="2564" spans="1:55" hidden="1" x14ac:dyDescent="0.2">
      <c r="A2564" s="3"/>
      <c r="B2564" s="3"/>
      <c r="C2564" s="393"/>
      <c r="D2564" s="393"/>
      <c r="E2564" s="393"/>
      <c r="F2564" s="393"/>
      <c r="G2564" s="393"/>
      <c r="H2564" s="393"/>
      <c r="I2564" s="393"/>
      <c r="J2564" s="3"/>
      <c r="K2564" s="3"/>
      <c r="L2564" s="3"/>
      <c r="M2564" s="3"/>
      <c r="N2564" s="3"/>
      <c r="O2564" s="393"/>
      <c r="P2564" s="393"/>
      <c r="Q2564" s="3"/>
      <c r="R2564" s="3"/>
      <c r="S2564" s="3"/>
      <c r="T2564" s="3"/>
      <c r="U2564" s="3"/>
      <c r="V2564" s="3"/>
      <c r="W2564"/>
      <c r="X2564"/>
      <c r="Y2564" s="451"/>
      <c r="Z2564" s="393"/>
      <c r="AA2564" s="3"/>
      <c r="AB2564" s="3"/>
      <c r="AC2564" s="3"/>
      <c r="AD2564" s="3"/>
      <c r="AE2564" s="3"/>
      <c r="AF2564"/>
      <c r="AG2564"/>
      <c r="AH2564"/>
      <c r="AI2564"/>
      <c r="AJ2564"/>
      <c r="AK2564"/>
      <c r="AL2564"/>
      <c r="AM2564"/>
      <c r="AN2564"/>
      <c r="AO2564"/>
      <c r="AP2564"/>
      <c r="BC2564" s="451"/>
    </row>
    <row r="2565" spans="1:55" hidden="1" x14ac:dyDescent="0.2">
      <c r="A2565" s="3"/>
      <c r="B2565" s="3"/>
      <c r="C2565" s="393"/>
      <c r="D2565" s="393"/>
      <c r="E2565" s="393"/>
      <c r="F2565" s="393"/>
      <c r="G2565" s="393"/>
      <c r="H2565" s="393"/>
      <c r="I2565" s="393"/>
      <c r="J2565" s="3"/>
      <c r="K2565" s="3"/>
      <c r="L2565" s="3"/>
      <c r="M2565" s="3"/>
      <c r="N2565" s="3"/>
      <c r="O2565" s="393"/>
      <c r="P2565" s="393"/>
      <c r="Q2565" s="3"/>
      <c r="R2565" s="3"/>
      <c r="S2565" s="3"/>
      <c r="T2565" s="3"/>
      <c r="U2565" s="3"/>
      <c r="V2565" s="3"/>
      <c r="W2565"/>
      <c r="X2565"/>
      <c r="Y2565" s="451"/>
      <c r="Z2565" s="393"/>
      <c r="AA2565" s="3"/>
      <c r="AB2565" s="3"/>
      <c r="AC2565" s="3"/>
      <c r="AD2565" s="3"/>
      <c r="AE2565" s="3"/>
      <c r="AF2565"/>
      <c r="AG2565"/>
      <c r="AH2565"/>
      <c r="AI2565"/>
      <c r="AJ2565"/>
      <c r="AK2565"/>
      <c r="AL2565"/>
      <c r="AM2565"/>
      <c r="AN2565"/>
      <c r="AO2565"/>
      <c r="AP2565"/>
      <c r="BC2565" s="451"/>
    </row>
    <row r="2566" spans="1:55" hidden="1" x14ac:dyDescent="0.2">
      <c r="A2566" s="3"/>
      <c r="B2566" s="3"/>
      <c r="C2566" s="393"/>
      <c r="D2566" s="393"/>
      <c r="E2566" s="393"/>
      <c r="F2566" s="393"/>
      <c r="G2566" s="393"/>
      <c r="H2566" s="393"/>
      <c r="I2566" s="393"/>
      <c r="J2566" s="3"/>
      <c r="K2566" s="3"/>
      <c r="L2566" s="3"/>
      <c r="M2566" s="3"/>
      <c r="N2566" s="3"/>
      <c r="O2566" s="393"/>
      <c r="P2566" s="393"/>
      <c r="Q2566" s="3"/>
      <c r="R2566" s="3"/>
      <c r="S2566" s="3"/>
      <c r="T2566" s="3"/>
      <c r="U2566" s="3"/>
      <c r="V2566" s="3"/>
      <c r="W2566"/>
      <c r="X2566"/>
      <c r="Y2566" s="451"/>
      <c r="Z2566" s="393"/>
      <c r="AA2566" s="3"/>
      <c r="AB2566" s="3"/>
      <c r="AC2566" s="3"/>
      <c r="AD2566" s="3"/>
      <c r="AE2566" s="3"/>
      <c r="AF2566"/>
      <c r="AG2566"/>
      <c r="AH2566"/>
      <c r="AI2566"/>
      <c r="AJ2566"/>
      <c r="AK2566"/>
      <c r="AL2566"/>
      <c r="AM2566"/>
      <c r="AN2566"/>
      <c r="AO2566"/>
      <c r="AP2566"/>
      <c r="BC2566" s="451"/>
    </row>
    <row r="2567" spans="1:55" hidden="1" x14ac:dyDescent="0.2">
      <c r="A2567" s="3"/>
      <c r="B2567" s="3"/>
      <c r="C2567" s="393"/>
      <c r="D2567" s="393"/>
      <c r="E2567" s="393"/>
      <c r="F2567" s="393"/>
      <c r="G2567" s="393"/>
      <c r="H2567" s="393"/>
      <c r="I2567" s="393"/>
      <c r="J2567" s="3"/>
      <c r="K2567" s="3"/>
      <c r="L2567" s="3"/>
      <c r="M2567" s="3"/>
      <c r="N2567" s="3"/>
      <c r="O2567" s="393"/>
      <c r="P2567" s="393"/>
      <c r="Q2567" s="3"/>
      <c r="R2567" s="3"/>
      <c r="S2567" s="3"/>
      <c r="T2567" s="3"/>
      <c r="U2567" s="3"/>
      <c r="V2567" s="3"/>
      <c r="W2567"/>
      <c r="X2567"/>
      <c r="Y2567" s="451"/>
      <c r="Z2567" s="393"/>
      <c r="AA2567" s="3"/>
      <c r="AB2567" s="3"/>
      <c r="AC2567" s="3"/>
      <c r="AD2567" s="3"/>
      <c r="AE2567" s="3"/>
      <c r="AF2567"/>
      <c r="AG2567"/>
      <c r="AH2567"/>
      <c r="AI2567"/>
      <c r="AJ2567"/>
      <c r="AK2567"/>
      <c r="AL2567"/>
      <c r="AM2567"/>
      <c r="AN2567"/>
      <c r="AO2567"/>
      <c r="AP2567"/>
      <c r="BC2567" s="451"/>
    </row>
    <row r="2568" spans="1:55" hidden="1" x14ac:dyDescent="0.2">
      <c r="A2568" s="3"/>
      <c r="B2568" s="3"/>
      <c r="C2568" s="393"/>
      <c r="D2568" s="393"/>
      <c r="E2568" s="393"/>
      <c r="F2568" s="393"/>
      <c r="G2568" s="393"/>
      <c r="H2568" s="393"/>
      <c r="I2568" s="393"/>
      <c r="J2568" s="3"/>
      <c r="K2568" s="3"/>
      <c r="L2568" s="3"/>
      <c r="M2568" s="3"/>
      <c r="N2568" s="3"/>
      <c r="O2568" s="393"/>
      <c r="P2568" s="393"/>
      <c r="Q2568" s="3"/>
      <c r="R2568" s="3"/>
      <c r="S2568" s="3"/>
      <c r="T2568" s="3"/>
      <c r="U2568" s="3"/>
      <c r="V2568" s="3"/>
      <c r="W2568"/>
      <c r="X2568"/>
      <c r="Y2568" s="451"/>
      <c r="Z2568" s="393"/>
      <c r="AA2568" s="3"/>
      <c r="AB2568" s="3"/>
      <c r="AC2568" s="3"/>
      <c r="AD2568" s="3"/>
      <c r="AE2568" s="3"/>
      <c r="AF2568"/>
      <c r="AG2568"/>
      <c r="AH2568"/>
      <c r="AI2568"/>
      <c r="AJ2568"/>
      <c r="AK2568"/>
      <c r="AL2568"/>
      <c r="AM2568"/>
      <c r="AN2568"/>
      <c r="AO2568"/>
      <c r="AP2568"/>
      <c r="BC2568" s="451"/>
    </row>
    <row r="2569" spans="1:55" hidden="1" x14ac:dyDescent="0.2">
      <c r="A2569" s="3"/>
      <c r="B2569" s="3"/>
      <c r="C2569" s="393"/>
      <c r="D2569" s="393"/>
      <c r="E2569" s="393"/>
      <c r="F2569" s="393"/>
      <c r="G2569" s="393"/>
      <c r="H2569" s="393"/>
      <c r="I2569" s="393"/>
      <c r="J2569" s="3"/>
      <c r="K2569" s="3"/>
      <c r="L2569" s="3"/>
      <c r="M2569" s="3"/>
      <c r="N2569" s="3"/>
      <c r="O2569" s="393"/>
      <c r="P2569" s="393"/>
      <c r="Q2569" s="3"/>
      <c r="R2569" s="3"/>
      <c r="S2569" s="3"/>
      <c r="T2569" s="3"/>
      <c r="U2569" s="3"/>
      <c r="V2569" s="3"/>
      <c r="W2569"/>
      <c r="X2569"/>
      <c r="Y2569" s="451"/>
      <c r="Z2569" s="393"/>
      <c r="AA2569" s="3"/>
      <c r="AB2569" s="3"/>
      <c r="AC2569" s="3"/>
      <c r="AD2569" s="3"/>
      <c r="AE2569" s="3"/>
      <c r="AF2569"/>
      <c r="AG2569"/>
      <c r="AH2569"/>
      <c r="AI2569"/>
      <c r="AJ2569"/>
      <c r="AK2569"/>
      <c r="AL2569"/>
      <c r="AM2569"/>
      <c r="AN2569"/>
      <c r="AO2569"/>
      <c r="AP2569"/>
      <c r="BC2569" s="451"/>
    </row>
    <row r="2570" spans="1:55" hidden="1" x14ac:dyDescent="0.2">
      <c r="A2570" s="3"/>
      <c r="B2570" s="3"/>
      <c r="C2570" s="393"/>
      <c r="D2570" s="393"/>
      <c r="E2570" s="393"/>
      <c r="F2570" s="393"/>
      <c r="G2570" s="393"/>
      <c r="H2570" s="393"/>
      <c r="I2570" s="393"/>
      <c r="J2570" s="3"/>
      <c r="K2570" s="3"/>
      <c r="L2570" s="3"/>
      <c r="M2570" s="3"/>
      <c r="N2570" s="3"/>
      <c r="O2570" s="393"/>
      <c r="P2570" s="393"/>
      <c r="Q2570" s="3"/>
      <c r="R2570" s="3"/>
      <c r="S2570" s="3"/>
      <c r="T2570" s="3"/>
      <c r="U2570" s="3"/>
      <c r="V2570" s="3"/>
      <c r="W2570"/>
      <c r="X2570"/>
      <c r="Y2570" s="451"/>
      <c r="Z2570" s="393"/>
      <c r="AA2570" s="3"/>
      <c r="AB2570" s="3"/>
      <c r="AC2570" s="3"/>
      <c r="AD2570" s="3"/>
      <c r="AE2570" s="3"/>
      <c r="AF2570"/>
      <c r="AG2570"/>
      <c r="AH2570"/>
      <c r="AI2570"/>
      <c r="AJ2570"/>
      <c r="AK2570"/>
      <c r="AL2570"/>
      <c r="AM2570"/>
      <c r="AN2570"/>
      <c r="AO2570"/>
      <c r="AP2570"/>
      <c r="BC2570" s="451"/>
    </row>
    <row r="2571" spans="1:55" hidden="1" x14ac:dyDescent="0.2">
      <c r="A2571" s="3"/>
      <c r="B2571" s="3"/>
      <c r="C2571" s="393"/>
      <c r="D2571" s="393"/>
      <c r="E2571" s="393"/>
      <c r="F2571" s="393"/>
      <c r="G2571" s="393"/>
      <c r="H2571" s="393"/>
      <c r="I2571" s="393"/>
      <c r="J2571" s="3"/>
      <c r="K2571" s="3"/>
      <c r="L2571" s="3"/>
      <c r="M2571" s="3"/>
      <c r="N2571" s="3"/>
      <c r="O2571" s="393"/>
      <c r="P2571" s="393"/>
      <c r="Q2571" s="3"/>
      <c r="R2571" s="3"/>
      <c r="S2571" s="3"/>
      <c r="T2571" s="3"/>
      <c r="U2571" s="3"/>
      <c r="V2571" s="3"/>
      <c r="W2571"/>
      <c r="X2571"/>
      <c r="Y2571" s="451"/>
      <c r="Z2571" s="393"/>
      <c r="AA2571" s="3"/>
      <c r="AB2571" s="3"/>
      <c r="AC2571" s="3"/>
      <c r="AD2571" s="3"/>
      <c r="AE2571" s="3"/>
      <c r="AF2571"/>
      <c r="AG2571"/>
      <c r="AH2571"/>
      <c r="AI2571"/>
      <c r="AJ2571"/>
      <c r="AK2571"/>
      <c r="AL2571"/>
      <c r="AM2571"/>
      <c r="AN2571"/>
      <c r="AO2571"/>
      <c r="AP2571"/>
      <c r="BC2571" s="451"/>
    </row>
    <row r="2572" spans="1:55" hidden="1" x14ac:dyDescent="0.2">
      <c r="A2572" s="3"/>
      <c r="B2572" s="3"/>
      <c r="C2572" s="393"/>
      <c r="D2572" s="393"/>
      <c r="E2572" s="393"/>
      <c r="F2572" s="393"/>
      <c r="G2572" s="393"/>
      <c r="H2572" s="393"/>
      <c r="I2572" s="393"/>
      <c r="J2572" s="3"/>
      <c r="K2572" s="3"/>
      <c r="L2572" s="3"/>
      <c r="M2572" s="3"/>
      <c r="N2572" s="3"/>
      <c r="O2572" s="393"/>
      <c r="P2572" s="393"/>
      <c r="Q2572" s="3"/>
      <c r="R2572" s="3"/>
      <c r="S2572" s="3"/>
      <c r="T2572" s="3"/>
      <c r="U2572" s="3"/>
      <c r="V2572" s="3"/>
      <c r="W2572"/>
      <c r="X2572"/>
      <c r="Y2572" s="451"/>
      <c r="Z2572" s="393"/>
      <c r="AA2572" s="3"/>
      <c r="AB2572" s="3"/>
      <c r="AC2572" s="3"/>
      <c r="AD2572" s="3"/>
      <c r="AE2572" s="3"/>
      <c r="AF2572"/>
      <c r="AG2572"/>
      <c r="AH2572"/>
      <c r="AI2572"/>
      <c r="AJ2572"/>
      <c r="AK2572"/>
      <c r="AL2572"/>
      <c r="AM2572"/>
      <c r="AN2572"/>
      <c r="AO2572"/>
      <c r="AP2572"/>
      <c r="BC2572" s="451"/>
    </row>
    <row r="2573" spans="1:55" hidden="1" x14ac:dyDescent="0.2">
      <c r="A2573" s="3"/>
      <c r="B2573" s="3"/>
      <c r="C2573" s="393"/>
      <c r="D2573" s="393"/>
      <c r="E2573" s="393"/>
      <c r="F2573" s="393"/>
      <c r="G2573" s="393"/>
      <c r="H2573" s="393"/>
      <c r="I2573" s="393"/>
      <c r="J2573" s="3"/>
      <c r="K2573" s="3"/>
      <c r="L2573" s="3"/>
      <c r="M2573" s="3"/>
      <c r="N2573" s="3"/>
      <c r="O2573" s="393"/>
      <c r="P2573" s="393"/>
      <c r="Q2573" s="3"/>
      <c r="R2573" s="3"/>
      <c r="S2573" s="3"/>
      <c r="T2573" s="3"/>
      <c r="U2573" s="3"/>
      <c r="V2573" s="3"/>
      <c r="W2573"/>
      <c r="X2573"/>
      <c r="Y2573" s="451"/>
      <c r="Z2573" s="393"/>
      <c r="AA2573" s="3"/>
      <c r="AB2573" s="3"/>
      <c r="AC2573" s="3"/>
      <c r="AD2573" s="3"/>
      <c r="AE2573" s="3"/>
      <c r="AF2573"/>
      <c r="AG2573"/>
      <c r="AH2573"/>
      <c r="AI2573"/>
      <c r="AJ2573"/>
      <c r="AK2573"/>
      <c r="AL2573"/>
      <c r="AM2573"/>
      <c r="AN2573"/>
      <c r="AO2573"/>
      <c r="AP2573"/>
      <c r="BC2573" s="451"/>
    </row>
    <row r="2574" spans="1:55" hidden="1" x14ac:dyDescent="0.2">
      <c r="A2574" s="3"/>
      <c r="B2574" s="3"/>
      <c r="C2574" s="393"/>
      <c r="D2574" s="393"/>
      <c r="E2574" s="393"/>
      <c r="F2574" s="393"/>
      <c r="G2574" s="393"/>
      <c r="H2574" s="393"/>
      <c r="I2574" s="393"/>
      <c r="J2574" s="3"/>
      <c r="K2574" s="3"/>
      <c r="L2574" s="3"/>
      <c r="M2574" s="3"/>
      <c r="N2574" s="3"/>
      <c r="O2574" s="393"/>
      <c r="P2574" s="393"/>
      <c r="Q2574" s="3"/>
      <c r="R2574" s="3"/>
      <c r="S2574" s="3"/>
      <c r="T2574" s="3"/>
      <c r="U2574" s="3"/>
      <c r="V2574" s="3"/>
      <c r="W2574"/>
      <c r="X2574"/>
      <c r="Y2574" s="451"/>
      <c r="Z2574" s="393"/>
      <c r="AA2574" s="3"/>
      <c r="AB2574" s="3"/>
      <c r="AC2574" s="3"/>
      <c r="AD2574" s="3"/>
      <c r="AE2574" s="3"/>
      <c r="AF2574"/>
      <c r="AG2574"/>
      <c r="AH2574"/>
      <c r="AI2574"/>
      <c r="AJ2574"/>
      <c r="AK2574"/>
      <c r="AL2574"/>
      <c r="AM2574"/>
      <c r="AN2574"/>
      <c r="AO2574"/>
      <c r="AP2574"/>
      <c r="BC2574" s="451"/>
    </row>
    <row r="2575" spans="1:55" hidden="1" x14ac:dyDescent="0.2">
      <c r="A2575" s="3"/>
      <c r="B2575" s="3"/>
      <c r="C2575" s="393"/>
      <c r="D2575" s="393"/>
      <c r="E2575" s="393"/>
      <c r="F2575" s="393"/>
      <c r="G2575" s="393"/>
      <c r="H2575" s="393"/>
      <c r="I2575" s="393"/>
      <c r="J2575" s="3"/>
      <c r="K2575" s="3"/>
      <c r="L2575" s="3"/>
      <c r="M2575" s="3"/>
      <c r="N2575" s="3"/>
      <c r="O2575" s="393"/>
      <c r="P2575" s="393"/>
      <c r="Q2575" s="3"/>
      <c r="R2575" s="3"/>
      <c r="S2575" s="3"/>
      <c r="T2575" s="3"/>
      <c r="U2575" s="3"/>
      <c r="V2575" s="3"/>
      <c r="W2575"/>
      <c r="X2575"/>
      <c r="Y2575" s="451"/>
      <c r="Z2575" s="393"/>
      <c r="AA2575" s="3"/>
      <c r="AB2575" s="3"/>
      <c r="AC2575" s="3"/>
      <c r="AD2575" s="3"/>
      <c r="AE2575" s="3"/>
      <c r="AF2575"/>
      <c r="AG2575"/>
      <c r="AH2575"/>
      <c r="AI2575"/>
      <c r="AJ2575"/>
      <c r="AK2575"/>
      <c r="AL2575"/>
      <c r="AM2575"/>
      <c r="AN2575"/>
      <c r="AO2575"/>
      <c r="AP2575"/>
      <c r="BC2575" s="451"/>
    </row>
    <row r="2576" spans="1:55" hidden="1" x14ac:dyDescent="0.2">
      <c r="A2576" s="3"/>
      <c r="B2576" s="3"/>
      <c r="C2576" s="393"/>
      <c r="D2576" s="393"/>
      <c r="E2576" s="393"/>
      <c r="F2576" s="393"/>
      <c r="G2576" s="393"/>
      <c r="H2576" s="393"/>
      <c r="I2576" s="393"/>
      <c r="J2576" s="3"/>
      <c r="K2576" s="3"/>
      <c r="L2576" s="3"/>
      <c r="M2576" s="3"/>
      <c r="N2576" s="3"/>
      <c r="O2576" s="393"/>
      <c r="P2576" s="393"/>
      <c r="Q2576" s="3"/>
      <c r="R2576" s="3"/>
      <c r="S2576" s="3"/>
      <c r="T2576" s="3"/>
      <c r="U2576" s="3"/>
      <c r="V2576" s="3"/>
      <c r="W2576"/>
      <c r="X2576"/>
      <c r="Y2576" s="451"/>
      <c r="Z2576" s="393"/>
      <c r="AA2576" s="3"/>
      <c r="AB2576" s="3"/>
      <c r="AC2576" s="3"/>
      <c r="AD2576" s="3"/>
      <c r="AE2576" s="3"/>
      <c r="AF2576"/>
      <c r="AG2576"/>
      <c r="AH2576"/>
      <c r="AI2576"/>
      <c r="AJ2576"/>
      <c r="AK2576"/>
      <c r="AL2576"/>
      <c r="AM2576"/>
      <c r="AN2576"/>
      <c r="AO2576"/>
      <c r="AP2576"/>
      <c r="BC2576" s="451"/>
    </row>
    <row r="2577" spans="1:55" hidden="1" x14ac:dyDescent="0.2">
      <c r="A2577" s="3"/>
      <c r="B2577" s="3"/>
      <c r="C2577" s="393"/>
      <c r="D2577" s="393"/>
      <c r="E2577" s="393"/>
      <c r="F2577" s="393"/>
      <c r="G2577" s="393"/>
      <c r="H2577" s="393"/>
      <c r="I2577" s="393"/>
      <c r="J2577" s="3"/>
      <c r="K2577" s="3"/>
      <c r="L2577" s="3"/>
      <c r="M2577" s="3"/>
      <c r="N2577" s="3"/>
      <c r="O2577" s="393"/>
      <c r="P2577" s="393"/>
      <c r="Q2577" s="3"/>
      <c r="R2577" s="3"/>
      <c r="S2577" s="3"/>
      <c r="T2577" s="3"/>
      <c r="U2577" s="3"/>
      <c r="V2577" s="3"/>
      <c r="W2577"/>
      <c r="X2577"/>
      <c r="Y2577" s="451"/>
      <c r="Z2577" s="393"/>
      <c r="AA2577" s="3"/>
      <c r="AB2577" s="3"/>
      <c r="AC2577" s="3"/>
      <c r="AD2577" s="3"/>
      <c r="AE2577" s="3"/>
      <c r="AF2577"/>
      <c r="AG2577"/>
      <c r="AH2577"/>
      <c r="AI2577"/>
      <c r="AJ2577"/>
      <c r="AK2577"/>
      <c r="AL2577"/>
      <c r="AM2577"/>
      <c r="AN2577"/>
      <c r="AO2577"/>
      <c r="AP2577"/>
      <c r="BC2577" s="451"/>
    </row>
    <row r="2578" spans="1:55" hidden="1" x14ac:dyDescent="0.2">
      <c r="A2578" s="3"/>
      <c r="B2578" s="3"/>
      <c r="C2578" s="393"/>
      <c r="D2578" s="393"/>
      <c r="E2578" s="393"/>
      <c r="F2578" s="393"/>
      <c r="G2578" s="393"/>
      <c r="H2578" s="393"/>
      <c r="I2578" s="393"/>
      <c r="J2578" s="3"/>
      <c r="K2578" s="3"/>
      <c r="L2578" s="3"/>
      <c r="M2578" s="3"/>
      <c r="N2578" s="3"/>
      <c r="O2578" s="393"/>
      <c r="P2578" s="393"/>
      <c r="Q2578" s="3"/>
      <c r="R2578" s="3"/>
      <c r="S2578" s="3"/>
      <c r="T2578" s="3"/>
      <c r="U2578" s="3"/>
      <c r="V2578" s="3"/>
      <c r="W2578"/>
      <c r="X2578"/>
      <c r="Y2578" s="451"/>
      <c r="Z2578" s="393"/>
      <c r="AA2578" s="3"/>
      <c r="AB2578" s="3"/>
      <c r="AC2578" s="3"/>
      <c r="AD2578" s="3"/>
      <c r="AE2578" s="3"/>
      <c r="AF2578"/>
      <c r="AG2578"/>
      <c r="AH2578"/>
      <c r="AI2578"/>
      <c r="AJ2578"/>
      <c r="AK2578"/>
      <c r="AL2578"/>
      <c r="AM2578"/>
      <c r="AN2578"/>
      <c r="AO2578"/>
      <c r="AP2578"/>
      <c r="BC2578" s="451"/>
    </row>
    <row r="2579" spans="1:55" hidden="1" x14ac:dyDescent="0.2">
      <c r="A2579" s="3"/>
      <c r="B2579" s="3"/>
      <c r="C2579" s="393"/>
      <c r="D2579" s="393"/>
      <c r="E2579" s="393"/>
      <c r="F2579" s="393"/>
      <c r="G2579" s="393"/>
      <c r="H2579" s="393"/>
      <c r="I2579" s="393"/>
      <c r="J2579" s="3"/>
      <c r="K2579" s="3"/>
      <c r="L2579" s="3"/>
      <c r="M2579" s="3"/>
      <c r="N2579" s="3"/>
      <c r="O2579" s="393"/>
      <c r="P2579" s="393"/>
      <c r="Q2579" s="3"/>
      <c r="R2579" s="3"/>
      <c r="S2579" s="3"/>
      <c r="T2579" s="3"/>
      <c r="U2579" s="3"/>
      <c r="V2579" s="3"/>
      <c r="W2579"/>
      <c r="X2579"/>
      <c r="Y2579" s="451"/>
      <c r="Z2579" s="393"/>
      <c r="AA2579" s="3"/>
      <c r="AB2579" s="3"/>
      <c r="AC2579" s="3"/>
      <c r="AD2579" s="3"/>
      <c r="AE2579" s="3"/>
      <c r="AF2579"/>
      <c r="AG2579"/>
      <c r="AH2579"/>
      <c r="AI2579"/>
      <c r="AJ2579"/>
      <c r="AK2579"/>
      <c r="AL2579"/>
      <c r="AM2579"/>
      <c r="AN2579"/>
      <c r="AO2579"/>
      <c r="AP2579"/>
      <c r="BC2579" s="451"/>
    </row>
    <row r="2580" spans="1:55" hidden="1" x14ac:dyDescent="0.2">
      <c r="A2580" s="3"/>
      <c r="B2580" s="3"/>
      <c r="C2580" s="393"/>
      <c r="D2580" s="393"/>
      <c r="E2580" s="393"/>
      <c r="F2580" s="393"/>
      <c r="G2580" s="393"/>
      <c r="H2580" s="393"/>
      <c r="I2580" s="393"/>
      <c r="J2580" s="3"/>
      <c r="K2580" s="3"/>
      <c r="L2580" s="3"/>
      <c r="M2580" s="3"/>
      <c r="N2580" s="3"/>
      <c r="O2580" s="393"/>
      <c r="P2580" s="393"/>
      <c r="Q2580" s="3"/>
      <c r="R2580" s="3"/>
      <c r="S2580" s="3"/>
      <c r="T2580" s="3"/>
      <c r="U2580" s="3"/>
      <c r="V2580" s="3"/>
      <c r="W2580"/>
      <c r="X2580"/>
      <c r="Y2580" s="451"/>
      <c r="Z2580" s="393"/>
      <c r="AA2580" s="3"/>
      <c r="AB2580" s="3"/>
      <c r="AC2580" s="3"/>
      <c r="AD2580" s="3"/>
      <c r="AE2580" s="3"/>
      <c r="AF2580"/>
      <c r="AG2580"/>
      <c r="AH2580"/>
      <c r="AI2580"/>
      <c r="AJ2580"/>
      <c r="AK2580"/>
      <c r="AL2580"/>
      <c r="AM2580"/>
      <c r="AN2580"/>
      <c r="AO2580"/>
      <c r="AP2580"/>
      <c r="BC2580" s="451"/>
    </row>
    <row r="2581" spans="1:55" hidden="1" x14ac:dyDescent="0.2">
      <c r="A2581" s="3"/>
      <c r="B2581" s="3"/>
      <c r="C2581" s="393"/>
      <c r="D2581" s="393"/>
      <c r="E2581" s="393"/>
      <c r="F2581" s="393"/>
      <c r="G2581" s="393"/>
      <c r="H2581" s="393"/>
      <c r="I2581" s="393"/>
      <c r="J2581" s="3"/>
      <c r="K2581" s="3"/>
      <c r="L2581" s="3"/>
      <c r="M2581" s="3"/>
      <c r="N2581" s="3"/>
      <c r="O2581" s="393"/>
      <c r="P2581" s="393"/>
      <c r="Q2581" s="3"/>
      <c r="R2581" s="3"/>
      <c r="S2581" s="3"/>
      <c r="T2581" s="3"/>
      <c r="U2581" s="3"/>
      <c r="V2581" s="3"/>
      <c r="W2581"/>
      <c r="X2581"/>
      <c r="Y2581" s="451"/>
      <c r="Z2581" s="393"/>
      <c r="AA2581" s="3"/>
      <c r="AB2581" s="3"/>
      <c r="AC2581" s="3"/>
      <c r="AD2581" s="3"/>
      <c r="AE2581" s="3"/>
      <c r="AF2581"/>
      <c r="AG2581"/>
      <c r="AH2581"/>
      <c r="AI2581"/>
      <c r="AJ2581"/>
      <c r="AK2581"/>
      <c r="AL2581"/>
      <c r="AM2581"/>
      <c r="AN2581"/>
      <c r="AO2581"/>
      <c r="AP2581"/>
      <c r="BC2581" s="451"/>
    </row>
    <row r="2582" spans="1:55" hidden="1" x14ac:dyDescent="0.2">
      <c r="A2582" s="3"/>
      <c r="B2582" s="3"/>
      <c r="C2582" s="393"/>
      <c r="D2582" s="393"/>
      <c r="E2582" s="393"/>
      <c r="F2582" s="393"/>
      <c r="G2582" s="393"/>
      <c r="H2582" s="393"/>
      <c r="I2582" s="393"/>
      <c r="J2582" s="3"/>
      <c r="K2582" s="3"/>
      <c r="L2582" s="3"/>
      <c r="M2582" s="3"/>
      <c r="N2582" s="3"/>
      <c r="O2582" s="393"/>
      <c r="P2582" s="393"/>
      <c r="Q2582" s="3"/>
      <c r="R2582" s="3"/>
      <c r="S2582" s="3"/>
      <c r="T2582" s="3"/>
      <c r="U2582" s="3"/>
      <c r="V2582" s="3"/>
      <c r="W2582"/>
      <c r="X2582"/>
      <c r="Y2582" s="451"/>
      <c r="Z2582" s="393"/>
      <c r="AA2582" s="3"/>
      <c r="AB2582" s="3"/>
      <c r="AC2582" s="3"/>
      <c r="AD2582" s="3"/>
      <c r="AE2582" s="3"/>
      <c r="AF2582"/>
      <c r="AG2582"/>
      <c r="AH2582"/>
      <c r="AI2582"/>
      <c r="AJ2582"/>
      <c r="AK2582"/>
      <c r="AL2582"/>
      <c r="AM2582"/>
      <c r="AN2582"/>
      <c r="AO2582"/>
      <c r="AP2582"/>
      <c r="BC2582" s="451"/>
    </row>
    <row r="2583" spans="1:55" hidden="1" x14ac:dyDescent="0.2">
      <c r="A2583" s="3"/>
      <c r="B2583" s="3"/>
      <c r="C2583" s="393"/>
      <c r="D2583" s="393"/>
      <c r="E2583" s="393"/>
      <c r="F2583" s="393"/>
      <c r="G2583" s="393"/>
      <c r="H2583" s="393"/>
      <c r="I2583" s="393"/>
      <c r="J2583" s="3"/>
      <c r="K2583" s="3"/>
      <c r="L2583" s="3"/>
      <c r="M2583" s="3"/>
      <c r="N2583" s="3"/>
      <c r="O2583" s="393"/>
      <c r="P2583" s="393"/>
      <c r="Q2583" s="3"/>
      <c r="R2583" s="3"/>
      <c r="S2583" s="3"/>
      <c r="T2583" s="3"/>
      <c r="U2583" s="3"/>
      <c r="V2583" s="3"/>
      <c r="W2583"/>
      <c r="X2583"/>
      <c r="Y2583" s="451"/>
      <c r="Z2583" s="393"/>
      <c r="AA2583" s="3"/>
      <c r="AB2583" s="3"/>
      <c r="AC2583" s="3"/>
      <c r="AD2583" s="3"/>
      <c r="AE2583" s="3"/>
      <c r="AF2583"/>
      <c r="AG2583"/>
      <c r="AH2583"/>
      <c r="AI2583"/>
      <c r="AJ2583"/>
      <c r="AK2583"/>
      <c r="AL2583"/>
      <c r="AM2583"/>
      <c r="AN2583"/>
      <c r="AO2583"/>
      <c r="AP2583"/>
      <c r="BC2583" s="451"/>
    </row>
    <row r="2584" spans="1:55" hidden="1" x14ac:dyDescent="0.2">
      <c r="A2584" s="3"/>
      <c r="B2584" s="3"/>
      <c r="C2584" s="393"/>
      <c r="D2584" s="393"/>
      <c r="E2584" s="393"/>
      <c r="F2584" s="393"/>
      <c r="G2584" s="393"/>
      <c r="H2584" s="393"/>
      <c r="I2584" s="393"/>
      <c r="J2584" s="3"/>
      <c r="K2584" s="3"/>
      <c r="L2584" s="3"/>
      <c r="M2584" s="3"/>
      <c r="N2584" s="3"/>
      <c r="O2584" s="393"/>
      <c r="P2584" s="393"/>
      <c r="Q2584" s="3"/>
      <c r="R2584" s="3"/>
      <c r="S2584" s="3"/>
      <c r="T2584" s="3"/>
      <c r="U2584" s="3"/>
      <c r="V2584" s="3"/>
      <c r="W2584"/>
      <c r="X2584"/>
      <c r="Y2584" s="451"/>
      <c r="Z2584" s="393"/>
      <c r="AA2584" s="3"/>
      <c r="AB2584" s="3"/>
      <c r="AC2584" s="3"/>
      <c r="AD2584" s="3"/>
      <c r="AE2584" s="3"/>
      <c r="AF2584"/>
      <c r="AG2584"/>
      <c r="AH2584"/>
      <c r="AI2584"/>
      <c r="AJ2584"/>
      <c r="AK2584"/>
      <c r="AL2584"/>
      <c r="AM2584"/>
      <c r="AN2584"/>
      <c r="AO2584"/>
      <c r="AP2584"/>
      <c r="BC2584" s="451"/>
    </row>
    <row r="2585" spans="1:55" hidden="1" x14ac:dyDescent="0.2">
      <c r="A2585" s="3"/>
      <c r="B2585" s="3"/>
      <c r="C2585" s="393"/>
      <c r="D2585" s="393"/>
      <c r="E2585" s="393"/>
      <c r="F2585" s="393"/>
      <c r="G2585" s="393"/>
      <c r="H2585" s="393"/>
      <c r="I2585" s="393"/>
      <c r="J2585" s="3"/>
      <c r="K2585" s="3"/>
      <c r="L2585" s="3"/>
      <c r="M2585" s="3"/>
      <c r="N2585" s="3"/>
      <c r="O2585" s="393"/>
      <c r="P2585" s="393"/>
      <c r="Q2585" s="3"/>
      <c r="R2585" s="3"/>
      <c r="S2585" s="3"/>
      <c r="T2585" s="3"/>
      <c r="U2585" s="3"/>
      <c r="V2585" s="3"/>
      <c r="W2585"/>
      <c r="X2585"/>
      <c r="Y2585" s="451"/>
      <c r="Z2585" s="393"/>
      <c r="AA2585" s="3"/>
      <c r="AB2585" s="3"/>
      <c r="AC2585" s="3"/>
      <c r="AD2585" s="3"/>
      <c r="AE2585" s="3"/>
      <c r="AF2585"/>
      <c r="AG2585"/>
      <c r="AH2585"/>
      <c r="AI2585"/>
      <c r="AJ2585"/>
      <c r="AK2585"/>
      <c r="AL2585"/>
      <c r="AM2585"/>
      <c r="AN2585"/>
      <c r="AO2585"/>
      <c r="AP2585"/>
      <c r="BC2585" s="451"/>
    </row>
    <row r="2586" spans="1:55" hidden="1" x14ac:dyDescent="0.2">
      <c r="A2586" s="3"/>
      <c r="B2586" s="3"/>
      <c r="C2586" s="393"/>
      <c r="D2586" s="393"/>
      <c r="E2586" s="393"/>
      <c r="F2586" s="393"/>
      <c r="G2586" s="393"/>
      <c r="H2586" s="393"/>
      <c r="I2586" s="393"/>
      <c r="J2586" s="3"/>
      <c r="K2586" s="3"/>
      <c r="L2586" s="3"/>
      <c r="M2586" s="3"/>
      <c r="N2586" s="3"/>
      <c r="O2586" s="393"/>
      <c r="P2586" s="393"/>
      <c r="Q2586" s="3"/>
      <c r="R2586" s="3"/>
      <c r="S2586" s="3"/>
      <c r="T2586" s="3"/>
      <c r="U2586" s="3"/>
      <c r="V2586" s="3"/>
      <c r="W2586"/>
      <c r="X2586"/>
      <c r="Y2586" s="451"/>
      <c r="Z2586" s="393"/>
      <c r="AA2586" s="3"/>
      <c r="AB2586" s="3"/>
      <c r="AC2586" s="3"/>
      <c r="AD2586" s="3"/>
      <c r="AE2586" s="3"/>
      <c r="AF2586"/>
      <c r="AG2586"/>
      <c r="AH2586"/>
      <c r="AI2586"/>
      <c r="AJ2586"/>
      <c r="AK2586"/>
      <c r="AL2586"/>
      <c r="AM2586"/>
      <c r="AN2586"/>
      <c r="AO2586"/>
      <c r="AP2586"/>
      <c r="BC2586" s="451"/>
    </row>
    <row r="2587" spans="1:55" hidden="1" x14ac:dyDescent="0.2">
      <c r="A2587" s="3"/>
      <c r="B2587" s="3"/>
      <c r="C2587" s="393"/>
      <c r="D2587" s="393"/>
      <c r="E2587" s="393"/>
      <c r="F2587" s="393"/>
      <c r="G2587" s="393"/>
      <c r="H2587" s="393"/>
      <c r="I2587" s="393"/>
      <c r="J2587" s="3"/>
      <c r="K2587" s="3"/>
      <c r="L2587" s="3"/>
      <c r="M2587" s="3"/>
      <c r="N2587" s="3"/>
      <c r="O2587" s="393"/>
      <c r="P2587" s="393"/>
      <c r="Q2587" s="3"/>
      <c r="R2587" s="3"/>
      <c r="S2587" s="3"/>
      <c r="T2587" s="3"/>
      <c r="U2587" s="3"/>
      <c r="V2587" s="3"/>
      <c r="W2587"/>
      <c r="X2587"/>
      <c r="Y2587" s="451"/>
      <c r="Z2587" s="393"/>
      <c r="AA2587" s="3"/>
      <c r="AB2587" s="3"/>
      <c r="AC2587" s="3"/>
      <c r="AD2587" s="3"/>
      <c r="AE2587" s="3"/>
      <c r="AF2587"/>
      <c r="AG2587"/>
      <c r="AH2587"/>
      <c r="AI2587"/>
      <c r="AJ2587"/>
      <c r="AK2587"/>
      <c r="AL2587"/>
      <c r="AM2587"/>
      <c r="AN2587"/>
      <c r="AO2587"/>
      <c r="AP2587"/>
      <c r="BC2587" s="451"/>
    </row>
    <row r="2588" spans="1:55" hidden="1" x14ac:dyDescent="0.2">
      <c r="A2588" s="3"/>
      <c r="B2588" s="3"/>
      <c r="C2588" s="393"/>
      <c r="D2588" s="393"/>
      <c r="E2588" s="393"/>
      <c r="F2588" s="393"/>
      <c r="G2588" s="393"/>
      <c r="H2588" s="393"/>
      <c r="I2588" s="393"/>
      <c r="J2588" s="3"/>
      <c r="K2588" s="3"/>
      <c r="L2588" s="3"/>
      <c r="M2588" s="3"/>
      <c r="N2588" s="3"/>
      <c r="O2588" s="393"/>
      <c r="P2588" s="393"/>
      <c r="Q2588" s="3"/>
      <c r="R2588" s="3"/>
      <c r="S2588" s="3"/>
      <c r="T2588" s="3"/>
      <c r="U2588" s="3"/>
      <c r="V2588" s="3"/>
      <c r="W2588"/>
      <c r="X2588"/>
      <c r="Y2588" s="451"/>
      <c r="Z2588" s="393"/>
      <c r="AA2588" s="3"/>
      <c r="AB2588" s="3"/>
      <c r="AC2588" s="3"/>
      <c r="AD2588" s="3"/>
      <c r="AE2588" s="3"/>
      <c r="AF2588"/>
      <c r="AG2588"/>
      <c r="AH2588"/>
      <c r="AI2588"/>
      <c r="AJ2588"/>
      <c r="AK2588"/>
      <c r="AL2588"/>
      <c r="AM2588"/>
      <c r="AN2588"/>
      <c r="AO2588"/>
      <c r="AP2588"/>
      <c r="BC2588" s="451"/>
    </row>
    <row r="2589" spans="1:55" hidden="1" x14ac:dyDescent="0.2">
      <c r="A2589" s="3"/>
      <c r="B2589" s="3"/>
      <c r="C2589" s="393"/>
      <c r="D2589" s="393"/>
      <c r="E2589" s="393"/>
      <c r="F2589" s="393"/>
      <c r="G2589" s="393"/>
      <c r="H2589" s="393"/>
      <c r="I2589" s="393"/>
      <c r="J2589" s="3"/>
      <c r="K2589" s="3"/>
      <c r="L2589" s="3"/>
      <c r="M2589" s="3"/>
      <c r="N2589" s="3"/>
      <c r="O2589" s="393"/>
      <c r="P2589" s="393"/>
      <c r="Q2589" s="3"/>
      <c r="R2589" s="3"/>
      <c r="S2589" s="3"/>
      <c r="T2589" s="3"/>
      <c r="U2589" s="3"/>
      <c r="V2589" s="3"/>
      <c r="W2589"/>
      <c r="X2589"/>
      <c r="Y2589" s="451"/>
      <c r="Z2589" s="393"/>
      <c r="AA2589" s="3"/>
      <c r="AB2589" s="3"/>
      <c r="AC2589" s="3"/>
      <c r="AD2589" s="3"/>
      <c r="AE2589" s="3"/>
      <c r="AF2589"/>
      <c r="AG2589"/>
      <c r="AH2589"/>
      <c r="AI2589"/>
      <c r="AJ2589"/>
      <c r="AK2589"/>
      <c r="AL2589"/>
      <c r="AM2589"/>
      <c r="AN2589"/>
      <c r="AO2589"/>
      <c r="AP2589"/>
      <c r="BC2589" s="451"/>
    </row>
    <row r="2590" spans="1:55" hidden="1" x14ac:dyDescent="0.2">
      <c r="A2590" s="3"/>
      <c r="B2590" s="3"/>
      <c r="C2590" s="393"/>
      <c r="D2590" s="393"/>
      <c r="E2590" s="393"/>
      <c r="F2590" s="393"/>
      <c r="G2590" s="393"/>
      <c r="H2590" s="393"/>
      <c r="I2590" s="393"/>
      <c r="J2590" s="3"/>
      <c r="K2590" s="3"/>
      <c r="L2590" s="3"/>
      <c r="M2590" s="3"/>
      <c r="N2590" s="3"/>
      <c r="O2590" s="393"/>
      <c r="P2590" s="393"/>
      <c r="Q2590" s="3"/>
      <c r="R2590" s="3"/>
      <c r="S2590" s="3"/>
      <c r="T2590" s="3"/>
      <c r="U2590" s="3"/>
      <c r="V2590" s="3"/>
      <c r="W2590"/>
      <c r="X2590"/>
      <c r="Y2590" s="451"/>
      <c r="Z2590" s="393"/>
      <c r="AA2590" s="3"/>
      <c r="AB2590" s="3"/>
      <c r="AC2590" s="3"/>
      <c r="AD2590" s="3"/>
      <c r="AE2590" s="3"/>
      <c r="AF2590"/>
      <c r="AG2590"/>
      <c r="AH2590"/>
      <c r="AI2590"/>
      <c r="AJ2590"/>
      <c r="AK2590"/>
      <c r="AL2590"/>
      <c r="AM2590"/>
      <c r="AN2590"/>
      <c r="AO2590"/>
      <c r="AP2590"/>
      <c r="BC2590" s="451"/>
    </row>
    <row r="2591" spans="1:55" hidden="1" x14ac:dyDescent="0.2">
      <c r="A2591" s="3"/>
      <c r="B2591" s="3"/>
      <c r="C2591" s="393"/>
      <c r="D2591" s="393"/>
      <c r="E2591" s="393"/>
      <c r="F2591" s="393"/>
      <c r="G2591" s="393"/>
      <c r="H2591" s="393"/>
      <c r="I2591" s="393"/>
      <c r="J2591" s="3"/>
      <c r="K2591" s="3"/>
      <c r="L2591" s="3"/>
      <c r="M2591" s="3"/>
      <c r="N2591" s="3"/>
      <c r="O2591" s="393"/>
      <c r="P2591" s="393"/>
      <c r="Q2591" s="3"/>
      <c r="R2591" s="3"/>
      <c r="S2591" s="3"/>
      <c r="T2591" s="3"/>
      <c r="U2591" s="3"/>
      <c r="V2591" s="3"/>
      <c r="W2591"/>
      <c r="X2591"/>
      <c r="Y2591" s="451"/>
      <c r="Z2591" s="393"/>
      <c r="AA2591" s="3"/>
      <c r="AB2591" s="3"/>
      <c r="AC2591" s="3"/>
      <c r="AD2591" s="3"/>
      <c r="AE2591" s="3"/>
      <c r="AF2591"/>
      <c r="AG2591"/>
      <c r="AH2591"/>
      <c r="AI2591"/>
      <c r="AJ2591"/>
      <c r="AK2591"/>
      <c r="AL2591"/>
      <c r="AM2591"/>
      <c r="AN2591"/>
      <c r="AO2591"/>
      <c r="AP2591"/>
      <c r="BC2591" s="451"/>
    </row>
    <row r="2592" spans="1:55" hidden="1" x14ac:dyDescent="0.2">
      <c r="A2592" s="3"/>
      <c r="B2592" s="3"/>
      <c r="C2592" s="393"/>
      <c r="D2592" s="393"/>
      <c r="E2592" s="393"/>
      <c r="F2592" s="393"/>
      <c r="G2592" s="393"/>
      <c r="H2592" s="393"/>
      <c r="I2592" s="393"/>
      <c r="J2592" s="3"/>
      <c r="K2592" s="3"/>
      <c r="L2592" s="3"/>
      <c r="M2592" s="3"/>
      <c r="N2592" s="3"/>
      <c r="O2592" s="393"/>
      <c r="P2592" s="393"/>
      <c r="Q2592" s="3"/>
      <c r="R2592" s="3"/>
      <c r="S2592" s="3"/>
      <c r="T2592" s="3"/>
      <c r="U2592" s="3"/>
      <c r="V2592" s="3"/>
      <c r="W2592"/>
      <c r="X2592"/>
      <c r="Y2592" s="451"/>
      <c r="Z2592" s="393"/>
      <c r="AA2592" s="3"/>
      <c r="AB2592" s="3"/>
      <c r="AC2592" s="3"/>
      <c r="AD2592" s="3"/>
      <c r="AE2592" s="3"/>
      <c r="AF2592"/>
      <c r="AG2592"/>
      <c r="AH2592"/>
      <c r="AI2592"/>
      <c r="AJ2592"/>
      <c r="AK2592"/>
      <c r="AL2592"/>
      <c r="AM2592"/>
      <c r="AN2592"/>
      <c r="AO2592"/>
      <c r="AP2592"/>
      <c r="BC2592" s="451"/>
    </row>
    <row r="2593" spans="1:55" hidden="1" x14ac:dyDescent="0.2">
      <c r="A2593" s="3"/>
      <c r="B2593" s="3"/>
      <c r="C2593" s="393"/>
      <c r="D2593" s="393"/>
      <c r="E2593" s="393"/>
      <c r="F2593" s="393"/>
      <c r="G2593" s="393"/>
      <c r="H2593" s="393"/>
      <c r="I2593" s="393"/>
      <c r="J2593" s="3"/>
      <c r="K2593" s="3"/>
      <c r="L2593" s="3"/>
      <c r="M2593" s="3"/>
      <c r="N2593" s="3"/>
      <c r="O2593" s="393"/>
      <c r="P2593" s="393"/>
      <c r="Q2593" s="3"/>
      <c r="R2593" s="3"/>
      <c r="S2593" s="3"/>
      <c r="T2593" s="3"/>
      <c r="U2593" s="3"/>
      <c r="V2593" s="3"/>
      <c r="W2593"/>
      <c r="X2593"/>
      <c r="Y2593" s="451"/>
      <c r="Z2593" s="393"/>
      <c r="AA2593" s="3"/>
      <c r="AB2593" s="3"/>
      <c r="AC2593" s="3"/>
      <c r="AD2593" s="3"/>
      <c r="AE2593" s="3"/>
      <c r="AF2593"/>
      <c r="AG2593"/>
      <c r="AH2593"/>
      <c r="AI2593"/>
      <c r="AJ2593"/>
      <c r="AK2593"/>
      <c r="AL2593"/>
      <c r="AM2593"/>
      <c r="AN2593"/>
      <c r="AO2593"/>
      <c r="AP2593"/>
      <c r="BC2593" s="451"/>
    </row>
    <row r="2594" spans="1:55" hidden="1" x14ac:dyDescent="0.2">
      <c r="A2594" s="3"/>
      <c r="B2594" s="3"/>
      <c r="C2594" s="393"/>
      <c r="D2594" s="393"/>
      <c r="E2594" s="393"/>
      <c r="F2594" s="393"/>
      <c r="G2594" s="393"/>
      <c r="H2594" s="393"/>
      <c r="I2594" s="393"/>
      <c r="J2594" s="3"/>
      <c r="K2594" s="3"/>
      <c r="L2594" s="3"/>
      <c r="M2594" s="3"/>
      <c r="N2594" s="3"/>
      <c r="O2594" s="393"/>
      <c r="P2594" s="393"/>
      <c r="Q2594" s="3"/>
      <c r="R2594" s="3"/>
      <c r="S2594" s="3"/>
      <c r="T2594" s="3"/>
      <c r="U2594" s="3"/>
      <c r="V2594" s="3"/>
      <c r="W2594"/>
      <c r="X2594"/>
      <c r="Y2594" s="451"/>
      <c r="Z2594" s="393"/>
      <c r="AA2594" s="3"/>
      <c r="AB2594" s="3"/>
      <c r="AC2594" s="3"/>
      <c r="AD2594" s="3"/>
      <c r="AE2594" s="3"/>
      <c r="AF2594"/>
      <c r="AG2594"/>
      <c r="AH2594"/>
      <c r="AI2594"/>
      <c r="AJ2594"/>
      <c r="AK2594"/>
      <c r="AL2594"/>
      <c r="AM2594"/>
      <c r="AN2594"/>
      <c r="AO2594"/>
      <c r="AP2594"/>
      <c r="BC2594" s="451"/>
    </row>
    <row r="2595" spans="1:55" hidden="1" x14ac:dyDescent="0.2">
      <c r="A2595" s="3"/>
      <c r="B2595" s="3"/>
      <c r="C2595" s="393"/>
      <c r="D2595" s="393"/>
      <c r="E2595" s="393"/>
      <c r="F2595" s="393"/>
      <c r="G2595" s="393"/>
      <c r="H2595" s="393"/>
      <c r="I2595" s="393"/>
      <c r="J2595" s="3"/>
      <c r="K2595" s="3"/>
      <c r="L2595" s="3"/>
      <c r="M2595" s="3"/>
      <c r="N2595" s="3"/>
      <c r="O2595" s="393"/>
      <c r="P2595" s="393"/>
      <c r="Q2595" s="3"/>
      <c r="R2595" s="3"/>
      <c r="S2595" s="3"/>
      <c r="T2595" s="3"/>
      <c r="U2595" s="3"/>
      <c r="V2595" s="3"/>
      <c r="W2595"/>
      <c r="X2595"/>
      <c r="Y2595" s="451"/>
      <c r="Z2595" s="393"/>
      <c r="AA2595" s="3"/>
      <c r="AB2595" s="3"/>
      <c r="AC2595" s="3"/>
      <c r="AD2595" s="3"/>
      <c r="AE2595" s="3"/>
      <c r="AF2595"/>
      <c r="AG2595"/>
      <c r="AH2595"/>
      <c r="AI2595"/>
      <c r="AJ2595"/>
      <c r="AK2595"/>
      <c r="AL2595"/>
      <c r="AM2595"/>
      <c r="AN2595"/>
      <c r="AO2595"/>
      <c r="AP2595"/>
      <c r="BC2595" s="451"/>
    </row>
    <row r="2596" spans="1:55" hidden="1" x14ac:dyDescent="0.2">
      <c r="A2596" s="3"/>
      <c r="B2596" s="3"/>
      <c r="C2596" s="393"/>
      <c r="D2596" s="393"/>
      <c r="E2596" s="393"/>
      <c r="F2596" s="393"/>
      <c r="G2596" s="393"/>
      <c r="H2596" s="393"/>
      <c r="I2596" s="393"/>
      <c r="J2596" s="3"/>
      <c r="K2596" s="3"/>
      <c r="L2596" s="3"/>
      <c r="M2596" s="3"/>
      <c r="N2596" s="3"/>
      <c r="O2596" s="393"/>
      <c r="P2596" s="393"/>
      <c r="Q2596" s="3"/>
      <c r="R2596" s="3"/>
      <c r="S2596" s="3"/>
      <c r="T2596" s="3"/>
      <c r="U2596" s="3"/>
      <c r="V2596" s="3"/>
      <c r="W2596"/>
      <c r="X2596"/>
      <c r="Y2596" s="451"/>
      <c r="Z2596" s="393"/>
      <c r="AA2596" s="3"/>
      <c r="AB2596" s="3"/>
      <c r="AC2596" s="3"/>
      <c r="AD2596" s="3"/>
      <c r="AE2596" s="3"/>
      <c r="AF2596"/>
      <c r="AG2596"/>
      <c r="AH2596"/>
      <c r="AI2596"/>
      <c r="AJ2596"/>
      <c r="AK2596"/>
      <c r="AL2596"/>
      <c r="AM2596"/>
      <c r="AN2596"/>
      <c r="AO2596"/>
      <c r="AP2596"/>
      <c r="BC2596" s="451"/>
    </row>
    <row r="2597" spans="1:55" hidden="1" x14ac:dyDescent="0.2">
      <c r="A2597" s="3"/>
      <c r="B2597" s="3"/>
      <c r="C2597" s="393"/>
      <c r="D2597" s="393"/>
      <c r="E2597" s="393"/>
      <c r="F2597" s="393"/>
      <c r="G2597" s="393"/>
      <c r="H2597" s="393"/>
      <c r="I2597" s="393"/>
      <c r="J2597" s="3"/>
      <c r="K2597" s="3"/>
      <c r="L2597" s="3"/>
      <c r="M2597" s="3"/>
      <c r="N2597" s="3"/>
      <c r="O2597" s="393"/>
      <c r="P2597" s="393"/>
      <c r="Q2597" s="3"/>
      <c r="R2597" s="3"/>
      <c r="S2597" s="3"/>
      <c r="T2597" s="3"/>
      <c r="U2597" s="3"/>
      <c r="V2597" s="3"/>
      <c r="W2597"/>
      <c r="X2597"/>
      <c r="Y2597" s="451"/>
      <c r="Z2597" s="393"/>
      <c r="AA2597" s="3"/>
      <c r="AB2597" s="3"/>
      <c r="AC2597" s="3"/>
      <c r="AD2597" s="3"/>
      <c r="AE2597" s="3"/>
      <c r="AF2597"/>
      <c r="AG2597"/>
      <c r="AH2597"/>
      <c r="AI2597"/>
      <c r="AJ2597"/>
      <c r="AK2597"/>
      <c r="AL2597"/>
      <c r="AM2597"/>
      <c r="AN2597"/>
      <c r="AO2597"/>
      <c r="AP2597"/>
      <c r="BC2597" s="451"/>
    </row>
    <row r="2598" spans="1:55" hidden="1" x14ac:dyDescent="0.2">
      <c r="A2598" s="3"/>
      <c r="B2598" s="3"/>
      <c r="C2598" s="393"/>
      <c r="D2598" s="393"/>
      <c r="E2598" s="393"/>
      <c r="F2598" s="393"/>
      <c r="G2598" s="393"/>
      <c r="H2598" s="393"/>
      <c r="I2598" s="393"/>
      <c r="J2598" s="3"/>
      <c r="K2598" s="3"/>
      <c r="L2598" s="3"/>
      <c r="M2598" s="3"/>
      <c r="N2598" s="3"/>
      <c r="O2598" s="393"/>
      <c r="P2598" s="393"/>
      <c r="Q2598" s="3"/>
      <c r="R2598" s="3"/>
      <c r="S2598" s="3"/>
      <c r="T2598" s="3"/>
      <c r="U2598" s="3"/>
      <c r="V2598" s="3"/>
      <c r="W2598"/>
      <c r="X2598"/>
      <c r="Y2598" s="451"/>
      <c r="Z2598" s="393"/>
      <c r="AA2598" s="3"/>
      <c r="AB2598" s="3"/>
      <c r="AC2598" s="3"/>
      <c r="AD2598" s="3"/>
      <c r="AE2598" s="3"/>
      <c r="AF2598"/>
      <c r="AG2598"/>
      <c r="AH2598"/>
      <c r="AI2598"/>
      <c r="AJ2598"/>
      <c r="AK2598"/>
      <c r="AL2598"/>
      <c r="AM2598"/>
      <c r="AN2598"/>
      <c r="AO2598"/>
      <c r="AP2598"/>
      <c r="BC2598" s="451"/>
    </row>
    <row r="2599" spans="1:55" hidden="1" x14ac:dyDescent="0.2">
      <c r="A2599" s="3"/>
      <c r="B2599" s="3"/>
      <c r="C2599" s="393"/>
      <c r="D2599" s="393"/>
      <c r="E2599" s="393"/>
      <c r="F2599" s="393"/>
      <c r="G2599" s="393"/>
      <c r="H2599" s="393"/>
      <c r="I2599" s="393"/>
      <c r="J2599" s="3"/>
      <c r="K2599" s="3"/>
      <c r="L2599" s="3"/>
      <c r="M2599" s="3"/>
      <c r="N2599" s="3"/>
      <c r="O2599" s="393"/>
      <c r="P2599" s="393"/>
      <c r="Q2599" s="3"/>
      <c r="R2599" s="3"/>
      <c r="S2599" s="3"/>
      <c r="T2599" s="3"/>
      <c r="U2599" s="3"/>
      <c r="V2599" s="3"/>
      <c r="W2599"/>
      <c r="X2599"/>
      <c r="Y2599" s="451"/>
      <c r="Z2599" s="393"/>
      <c r="AA2599" s="3"/>
      <c r="AB2599" s="3"/>
      <c r="AC2599" s="3"/>
      <c r="AD2599" s="3"/>
      <c r="AE2599" s="3"/>
      <c r="AF2599"/>
      <c r="AG2599"/>
      <c r="AH2599"/>
      <c r="AI2599"/>
      <c r="AJ2599"/>
      <c r="AK2599"/>
      <c r="AL2599"/>
      <c r="AM2599"/>
      <c r="AN2599"/>
      <c r="AO2599"/>
      <c r="AP2599"/>
      <c r="BC2599" s="451"/>
    </row>
    <row r="2600" spans="1:55" hidden="1" x14ac:dyDescent="0.2">
      <c r="A2600" s="3"/>
      <c r="B2600" s="3"/>
      <c r="C2600" s="393"/>
      <c r="D2600" s="393"/>
      <c r="E2600" s="393"/>
      <c r="F2600" s="393"/>
      <c r="G2600" s="393"/>
      <c r="H2600" s="393"/>
      <c r="I2600" s="393"/>
      <c r="J2600" s="3"/>
      <c r="K2600" s="3"/>
      <c r="L2600" s="3"/>
      <c r="M2600" s="3"/>
      <c r="N2600" s="3"/>
      <c r="O2600" s="393"/>
      <c r="P2600" s="393"/>
      <c r="Q2600" s="3"/>
      <c r="R2600" s="3"/>
      <c r="S2600" s="3"/>
      <c r="T2600" s="3"/>
      <c r="U2600" s="3"/>
      <c r="V2600" s="3"/>
      <c r="W2600"/>
      <c r="X2600"/>
      <c r="Y2600" s="451"/>
      <c r="Z2600" s="393"/>
      <c r="AA2600" s="3"/>
      <c r="AB2600" s="3"/>
      <c r="AC2600" s="3"/>
      <c r="AD2600" s="3"/>
      <c r="AE2600" s="3"/>
      <c r="AF2600"/>
      <c r="AG2600"/>
      <c r="AH2600"/>
      <c r="AI2600"/>
      <c r="AJ2600"/>
      <c r="AK2600"/>
      <c r="AL2600"/>
      <c r="AM2600"/>
      <c r="AN2600"/>
      <c r="AO2600"/>
      <c r="AP2600"/>
      <c r="BC2600" s="451"/>
    </row>
    <row r="2601" spans="1:55" hidden="1" x14ac:dyDescent="0.2">
      <c r="A2601" s="3"/>
      <c r="B2601" s="3"/>
      <c r="C2601" s="393"/>
      <c r="D2601" s="393"/>
      <c r="E2601" s="393"/>
      <c r="F2601" s="393"/>
      <c r="G2601" s="393"/>
      <c r="H2601" s="393"/>
      <c r="I2601" s="393"/>
      <c r="J2601" s="3"/>
      <c r="K2601" s="3"/>
      <c r="L2601" s="3"/>
      <c r="M2601" s="3"/>
      <c r="N2601" s="3"/>
      <c r="O2601" s="393"/>
      <c r="P2601" s="393"/>
      <c r="Q2601" s="3"/>
      <c r="R2601" s="3"/>
      <c r="S2601" s="3"/>
      <c r="T2601" s="3"/>
      <c r="U2601" s="3"/>
      <c r="V2601" s="3"/>
      <c r="W2601"/>
      <c r="X2601"/>
      <c r="Y2601" s="451"/>
      <c r="Z2601" s="393"/>
      <c r="AA2601" s="3"/>
      <c r="AB2601" s="3"/>
      <c r="AC2601" s="3"/>
      <c r="AD2601" s="3"/>
      <c r="AE2601" s="3"/>
      <c r="AF2601"/>
      <c r="AG2601"/>
      <c r="AH2601"/>
      <c r="AI2601"/>
      <c r="AJ2601"/>
      <c r="AK2601"/>
      <c r="AL2601"/>
      <c r="AM2601"/>
      <c r="AN2601"/>
      <c r="AO2601"/>
      <c r="AP2601"/>
      <c r="BC2601" s="451"/>
    </row>
    <row r="2602" spans="1:55" hidden="1" x14ac:dyDescent="0.2">
      <c r="A2602" s="3"/>
      <c r="B2602" s="3"/>
      <c r="C2602" s="393"/>
      <c r="D2602" s="393"/>
      <c r="E2602" s="393"/>
      <c r="F2602" s="393"/>
      <c r="G2602" s="393"/>
      <c r="H2602" s="393"/>
      <c r="I2602" s="393"/>
      <c r="J2602" s="3"/>
      <c r="K2602" s="3"/>
      <c r="L2602" s="3"/>
      <c r="M2602" s="3"/>
      <c r="N2602" s="3"/>
      <c r="O2602" s="393"/>
      <c r="P2602" s="393"/>
      <c r="Q2602" s="3"/>
      <c r="R2602" s="3"/>
      <c r="S2602" s="3"/>
      <c r="T2602" s="3"/>
      <c r="U2602" s="3"/>
      <c r="V2602" s="3"/>
      <c r="W2602"/>
      <c r="X2602"/>
      <c r="Y2602" s="451"/>
      <c r="Z2602" s="393"/>
      <c r="AA2602" s="3"/>
      <c r="AB2602" s="3"/>
      <c r="AC2602" s="3"/>
      <c r="AD2602" s="3"/>
      <c r="AE2602" s="3"/>
      <c r="AF2602"/>
      <c r="AG2602"/>
      <c r="AH2602"/>
      <c r="AI2602"/>
      <c r="AJ2602"/>
      <c r="AK2602"/>
      <c r="AL2602"/>
      <c r="AM2602"/>
      <c r="AN2602"/>
      <c r="AO2602"/>
      <c r="AP2602"/>
      <c r="BC2602" s="451"/>
    </row>
    <row r="2603" spans="1:55" hidden="1" x14ac:dyDescent="0.2">
      <c r="A2603" s="3"/>
      <c r="B2603" s="3"/>
      <c r="C2603" s="393"/>
      <c r="D2603" s="393"/>
      <c r="E2603" s="393"/>
      <c r="F2603" s="393"/>
      <c r="G2603" s="393"/>
      <c r="H2603" s="393"/>
      <c r="I2603" s="393"/>
      <c r="J2603" s="3"/>
      <c r="K2603" s="3"/>
      <c r="L2603" s="3"/>
      <c r="M2603" s="3"/>
      <c r="N2603" s="3"/>
      <c r="O2603" s="393"/>
      <c r="P2603" s="393"/>
      <c r="Q2603" s="3"/>
      <c r="R2603" s="3"/>
      <c r="S2603" s="3"/>
      <c r="T2603" s="3"/>
      <c r="U2603" s="3"/>
      <c r="V2603" s="3"/>
      <c r="W2603"/>
      <c r="X2603"/>
      <c r="Y2603" s="451"/>
      <c r="Z2603" s="393"/>
      <c r="AA2603" s="3"/>
      <c r="AB2603" s="3"/>
      <c r="AC2603" s="3"/>
      <c r="AD2603" s="3"/>
      <c r="AE2603" s="3"/>
      <c r="AF2603"/>
      <c r="AG2603"/>
      <c r="AH2603"/>
      <c r="AI2603"/>
      <c r="AJ2603"/>
      <c r="AK2603"/>
      <c r="AL2603"/>
      <c r="AM2603"/>
      <c r="AN2603"/>
      <c r="AO2603"/>
      <c r="AP2603"/>
      <c r="BC2603" s="451"/>
    </row>
    <row r="2604" spans="1:55" hidden="1" x14ac:dyDescent="0.2">
      <c r="A2604" s="3"/>
      <c r="B2604" s="3"/>
      <c r="C2604" s="393"/>
      <c r="D2604" s="393"/>
      <c r="E2604" s="393"/>
      <c r="F2604" s="393"/>
      <c r="G2604" s="393"/>
      <c r="H2604" s="393"/>
      <c r="I2604" s="393"/>
      <c r="J2604" s="3"/>
      <c r="K2604" s="3"/>
      <c r="L2604" s="3"/>
      <c r="M2604" s="3"/>
      <c r="N2604" s="3"/>
      <c r="O2604" s="393"/>
      <c r="P2604" s="393"/>
      <c r="Q2604" s="3"/>
      <c r="R2604" s="3"/>
      <c r="S2604" s="3"/>
      <c r="T2604" s="3"/>
      <c r="U2604" s="3"/>
      <c r="V2604" s="3"/>
      <c r="W2604"/>
      <c r="X2604"/>
      <c r="Y2604" s="451"/>
      <c r="Z2604" s="393"/>
      <c r="AA2604" s="3"/>
      <c r="AB2604" s="3"/>
      <c r="AC2604" s="3"/>
      <c r="AD2604" s="3"/>
      <c r="AE2604" s="3"/>
      <c r="AF2604"/>
      <c r="AG2604"/>
      <c r="AH2604"/>
      <c r="AI2604"/>
      <c r="AJ2604"/>
      <c r="AK2604"/>
      <c r="AL2604"/>
      <c r="AM2604"/>
      <c r="AN2604"/>
      <c r="AO2604"/>
      <c r="AP2604"/>
      <c r="BC2604" s="451"/>
    </row>
    <row r="2605" spans="1:55" hidden="1" x14ac:dyDescent="0.2">
      <c r="A2605" s="3"/>
      <c r="B2605" s="3"/>
      <c r="C2605" s="393"/>
      <c r="D2605" s="393"/>
      <c r="E2605" s="393"/>
      <c r="F2605" s="393"/>
      <c r="G2605" s="393"/>
      <c r="H2605" s="393"/>
      <c r="I2605" s="393"/>
      <c r="J2605" s="3"/>
      <c r="K2605" s="3"/>
      <c r="L2605" s="3"/>
      <c r="M2605" s="3"/>
      <c r="N2605" s="3"/>
      <c r="O2605" s="393"/>
      <c r="P2605" s="393"/>
      <c r="Q2605" s="3"/>
      <c r="R2605" s="3"/>
      <c r="S2605" s="3"/>
      <c r="T2605" s="3"/>
      <c r="U2605" s="3"/>
      <c r="V2605" s="3"/>
      <c r="W2605"/>
      <c r="X2605"/>
      <c r="Y2605" s="451"/>
      <c r="Z2605" s="393"/>
      <c r="AA2605" s="3"/>
      <c r="AB2605" s="3"/>
      <c r="AC2605" s="3"/>
      <c r="AD2605" s="3"/>
      <c r="AE2605" s="3"/>
      <c r="AF2605"/>
      <c r="AG2605"/>
      <c r="AH2605"/>
      <c r="AI2605"/>
      <c r="AJ2605"/>
      <c r="AK2605"/>
      <c r="AL2605"/>
      <c r="AM2605"/>
      <c r="AN2605"/>
      <c r="AO2605"/>
      <c r="AP2605"/>
      <c r="BC2605" s="451"/>
    </row>
    <row r="2606" spans="1:55" hidden="1" x14ac:dyDescent="0.2">
      <c r="A2606" s="3"/>
      <c r="B2606" s="3"/>
      <c r="C2606" s="393"/>
      <c r="D2606" s="393"/>
      <c r="E2606" s="393"/>
      <c r="F2606" s="393"/>
      <c r="G2606" s="393"/>
      <c r="H2606" s="393"/>
      <c r="I2606" s="393"/>
      <c r="J2606" s="3"/>
      <c r="K2606" s="3"/>
      <c r="L2606" s="3"/>
      <c r="M2606" s="3"/>
      <c r="N2606" s="3"/>
      <c r="O2606" s="393"/>
      <c r="P2606" s="393"/>
      <c r="Q2606" s="3"/>
      <c r="R2606" s="3"/>
      <c r="S2606" s="3"/>
      <c r="T2606" s="3"/>
      <c r="U2606" s="3"/>
      <c r="V2606" s="3"/>
      <c r="W2606"/>
      <c r="X2606"/>
      <c r="Y2606" s="451"/>
      <c r="Z2606" s="393"/>
      <c r="AA2606" s="3"/>
      <c r="AB2606" s="3"/>
      <c r="AC2606" s="3"/>
      <c r="AD2606" s="3"/>
      <c r="AE2606" s="3"/>
      <c r="AF2606"/>
      <c r="AG2606"/>
      <c r="AH2606"/>
      <c r="AI2606"/>
      <c r="AJ2606"/>
      <c r="AK2606"/>
      <c r="AL2606"/>
      <c r="AM2606"/>
      <c r="AN2606"/>
      <c r="AO2606"/>
      <c r="AP2606"/>
      <c r="BC2606" s="451"/>
    </row>
    <row r="2607" spans="1:55" hidden="1" x14ac:dyDescent="0.2">
      <c r="A2607" s="3"/>
      <c r="B2607" s="3"/>
      <c r="C2607" s="393"/>
      <c r="D2607" s="393"/>
      <c r="E2607" s="393"/>
      <c r="F2607" s="393"/>
      <c r="G2607" s="393"/>
      <c r="H2607" s="393"/>
      <c r="I2607" s="393"/>
      <c r="J2607" s="3"/>
      <c r="K2607" s="3"/>
      <c r="L2607" s="3"/>
      <c r="M2607" s="3"/>
      <c r="N2607" s="3"/>
      <c r="O2607" s="393"/>
      <c r="P2607" s="393"/>
      <c r="Q2607" s="3"/>
      <c r="R2607" s="3"/>
      <c r="S2607" s="3"/>
      <c r="T2607" s="3"/>
      <c r="U2607" s="3"/>
      <c r="V2607" s="3"/>
      <c r="W2607"/>
      <c r="X2607"/>
      <c r="Y2607" s="451"/>
      <c r="Z2607" s="393"/>
      <c r="AA2607" s="3"/>
      <c r="AB2607" s="3"/>
      <c r="AC2607" s="3"/>
      <c r="AD2607" s="3"/>
      <c r="AE2607" s="3"/>
      <c r="AF2607"/>
      <c r="AG2607"/>
      <c r="AH2607"/>
      <c r="AI2607"/>
      <c r="AJ2607"/>
      <c r="AK2607"/>
      <c r="AL2607"/>
      <c r="AM2607"/>
      <c r="AN2607"/>
      <c r="AO2607"/>
      <c r="AP2607"/>
      <c r="BC2607" s="451"/>
    </row>
    <row r="2608" spans="1:55" hidden="1" x14ac:dyDescent="0.2">
      <c r="A2608" s="3"/>
      <c r="B2608" s="3"/>
      <c r="C2608" s="393"/>
      <c r="D2608" s="393"/>
      <c r="E2608" s="393"/>
      <c r="F2608" s="393"/>
      <c r="G2608" s="393"/>
      <c r="H2608" s="393"/>
      <c r="I2608" s="393"/>
      <c r="J2608" s="3"/>
      <c r="K2608" s="3"/>
      <c r="L2608" s="3"/>
      <c r="M2608" s="3"/>
      <c r="N2608" s="3"/>
      <c r="O2608" s="393"/>
      <c r="P2608" s="393"/>
      <c r="Q2608" s="3"/>
      <c r="R2608" s="3"/>
      <c r="S2608" s="3"/>
      <c r="T2608" s="3"/>
      <c r="U2608" s="3"/>
      <c r="V2608" s="3"/>
      <c r="W2608"/>
      <c r="X2608"/>
      <c r="Y2608" s="451"/>
      <c r="Z2608" s="393"/>
      <c r="AA2608" s="3"/>
      <c r="AB2608" s="3"/>
      <c r="AC2608" s="3"/>
      <c r="AD2608" s="3"/>
      <c r="AE2608" s="3"/>
      <c r="AF2608"/>
      <c r="AG2608"/>
      <c r="AH2608"/>
      <c r="AI2608"/>
      <c r="AJ2608"/>
      <c r="AK2608"/>
      <c r="AL2608"/>
      <c r="AM2608"/>
      <c r="AN2608"/>
      <c r="AO2608"/>
      <c r="AP2608"/>
      <c r="BC2608" s="451"/>
    </row>
    <row r="2609" spans="1:55" hidden="1" x14ac:dyDescent="0.2">
      <c r="A2609" s="3"/>
      <c r="B2609" s="3"/>
      <c r="C2609" s="393"/>
      <c r="D2609" s="393"/>
      <c r="E2609" s="393"/>
      <c r="F2609" s="393"/>
      <c r="G2609" s="393"/>
      <c r="H2609" s="393"/>
      <c r="I2609" s="393"/>
      <c r="J2609" s="3"/>
      <c r="K2609" s="3"/>
      <c r="L2609" s="3"/>
      <c r="M2609" s="3"/>
      <c r="N2609" s="3"/>
      <c r="O2609" s="393"/>
      <c r="P2609" s="393"/>
      <c r="Q2609" s="3"/>
      <c r="R2609" s="3"/>
      <c r="S2609" s="3"/>
      <c r="T2609" s="3"/>
      <c r="U2609" s="3"/>
      <c r="V2609" s="3"/>
      <c r="W2609"/>
      <c r="X2609"/>
      <c r="Y2609" s="451"/>
      <c r="Z2609" s="393"/>
      <c r="AA2609" s="3"/>
      <c r="AB2609" s="3"/>
      <c r="AC2609" s="3"/>
      <c r="AD2609" s="3"/>
      <c r="AE2609" s="3"/>
      <c r="AF2609"/>
      <c r="AG2609"/>
      <c r="AH2609"/>
      <c r="AI2609"/>
      <c r="AJ2609"/>
      <c r="AK2609"/>
      <c r="AL2609"/>
      <c r="AM2609"/>
      <c r="AN2609"/>
      <c r="AO2609"/>
      <c r="AP2609"/>
      <c r="BC2609" s="451"/>
    </row>
    <row r="2610" spans="1:55" hidden="1" x14ac:dyDescent="0.2">
      <c r="A2610" s="3"/>
      <c r="B2610" s="3"/>
      <c r="C2610" s="393"/>
      <c r="D2610" s="393"/>
      <c r="E2610" s="393"/>
      <c r="F2610" s="393"/>
      <c r="G2610" s="393"/>
      <c r="H2610" s="393"/>
      <c r="I2610" s="393"/>
      <c r="J2610" s="3"/>
      <c r="K2610" s="3"/>
      <c r="L2610" s="3"/>
      <c r="M2610" s="3"/>
      <c r="N2610" s="3"/>
      <c r="O2610" s="393"/>
      <c r="P2610" s="393"/>
      <c r="Q2610" s="3"/>
      <c r="R2610" s="3"/>
      <c r="S2610" s="3"/>
      <c r="T2610" s="3"/>
      <c r="U2610" s="3"/>
      <c r="V2610" s="3"/>
      <c r="W2610"/>
      <c r="X2610"/>
      <c r="Y2610" s="451"/>
      <c r="Z2610" s="393"/>
      <c r="AA2610" s="3"/>
      <c r="AB2610" s="3"/>
      <c r="AC2610" s="3"/>
      <c r="AD2610" s="3"/>
      <c r="AE2610" s="3"/>
      <c r="AF2610"/>
      <c r="AG2610"/>
      <c r="AH2610"/>
      <c r="AI2610"/>
      <c r="AJ2610"/>
      <c r="AK2610"/>
      <c r="AL2610"/>
      <c r="AM2610"/>
      <c r="AN2610"/>
      <c r="AO2610"/>
      <c r="AP2610"/>
      <c r="BC2610" s="451"/>
    </row>
    <row r="2611" spans="1:55" hidden="1" x14ac:dyDescent="0.2">
      <c r="A2611" s="3"/>
      <c r="B2611" s="3"/>
      <c r="C2611" s="393"/>
      <c r="D2611" s="393"/>
      <c r="E2611" s="393"/>
      <c r="F2611" s="393"/>
      <c r="G2611" s="393"/>
      <c r="H2611" s="393"/>
      <c r="I2611" s="393"/>
      <c r="J2611" s="3"/>
      <c r="K2611" s="3"/>
      <c r="L2611" s="3"/>
      <c r="M2611" s="3"/>
      <c r="N2611" s="3"/>
      <c r="O2611" s="393"/>
      <c r="P2611" s="393"/>
      <c r="Q2611" s="3"/>
      <c r="R2611" s="3"/>
      <c r="S2611" s="3"/>
      <c r="T2611" s="3"/>
      <c r="U2611" s="3"/>
      <c r="V2611" s="3"/>
      <c r="W2611"/>
      <c r="X2611"/>
      <c r="Y2611" s="451"/>
      <c r="Z2611" s="393"/>
      <c r="AA2611" s="3"/>
      <c r="AB2611" s="3"/>
      <c r="AC2611" s="3"/>
      <c r="AD2611" s="3"/>
      <c r="AE2611" s="3"/>
      <c r="AF2611"/>
      <c r="AG2611"/>
      <c r="AH2611"/>
      <c r="AI2611"/>
      <c r="AJ2611"/>
      <c r="AK2611"/>
      <c r="AL2611"/>
      <c r="AM2611"/>
      <c r="AN2611"/>
      <c r="AO2611"/>
      <c r="AP2611"/>
      <c r="BC2611" s="451"/>
    </row>
    <row r="2612" spans="1:55" hidden="1" x14ac:dyDescent="0.2">
      <c r="A2612" s="3"/>
      <c r="B2612" s="3"/>
      <c r="C2612" s="393"/>
      <c r="D2612" s="393"/>
      <c r="E2612" s="393"/>
      <c r="F2612" s="393"/>
      <c r="G2612" s="393"/>
      <c r="H2612" s="393"/>
      <c r="I2612" s="393"/>
      <c r="J2612" s="3"/>
      <c r="K2612" s="3"/>
      <c r="L2612" s="3"/>
      <c r="M2612" s="3"/>
      <c r="N2612" s="3"/>
      <c r="O2612" s="393"/>
      <c r="P2612" s="393"/>
      <c r="Q2612" s="3"/>
      <c r="R2612" s="3"/>
      <c r="S2612" s="3"/>
      <c r="T2612" s="3"/>
      <c r="U2612" s="3"/>
      <c r="V2612" s="3"/>
      <c r="W2612"/>
      <c r="X2612"/>
      <c r="Y2612" s="451"/>
      <c r="Z2612" s="393"/>
      <c r="AA2612" s="3"/>
      <c r="AB2612" s="3"/>
      <c r="AC2612" s="3"/>
      <c r="AD2612" s="3"/>
      <c r="AE2612" s="3"/>
      <c r="AF2612"/>
      <c r="AG2612"/>
      <c r="AH2612"/>
      <c r="AI2612"/>
      <c r="AJ2612"/>
      <c r="AK2612"/>
      <c r="AL2612"/>
      <c r="AM2612"/>
      <c r="AN2612"/>
      <c r="AO2612"/>
      <c r="AP2612"/>
      <c r="BC2612" s="451"/>
    </row>
    <row r="2613" spans="1:55" hidden="1" x14ac:dyDescent="0.2">
      <c r="A2613" s="3"/>
      <c r="B2613" s="3"/>
      <c r="C2613" s="393"/>
      <c r="D2613" s="393"/>
      <c r="E2613" s="393"/>
      <c r="F2613" s="393"/>
      <c r="G2613" s="393"/>
      <c r="H2613" s="393"/>
      <c r="I2613" s="393"/>
      <c r="J2613" s="3"/>
      <c r="K2613" s="3"/>
      <c r="L2613" s="3"/>
      <c r="M2613" s="3"/>
      <c r="N2613" s="3"/>
      <c r="O2613" s="393"/>
      <c r="P2613" s="393"/>
      <c r="Q2613" s="3"/>
      <c r="R2613" s="3"/>
      <c r="S2613" s="3"/>
      <c r="T2613" s="3"/>
      <c r="U2613" s="3"/>
      <c r="V2613" s="3"/>
      <c r="W2613"/>
      <c r="X2613"/>
      <c r="Y2613" s="451"/>
      <c r="Z2613" s="393"/>
      <c r="AA2613" s="3"/>
      <c r="AB2613" s="3"/>
      <c r="AC2613" s="3"/>
      <c r="AD2613" s="3"/>
      <c r="AE2613" s="3"/>
      <c r="AF2613"/>
      <c r="AG2613"/>
      <c r="AH2613"/>
      <c r="AI2613"/>
      <c r="AJ2613"/>
      <c r="AK2613"/>
      <c r="AL2613"/>
      <c r="AM2613"/>
      <c r="AN2613"/>
      <c r="AO2613"/>
      <c r="AP2613"/>
      <c r="BC2613" s="451"/>
    </row>
    <row r="2614" spans="1:55" hidden="1" x14ac:dyDescent="0.2">
      <c r="A2614" s="3"/>
      <c r="B2614" s="3"/>
      <c r="C2614" s="393"/>
      <c r="D2614" s="393"/>
      <c r="E2614" s="393"/>
      <c r="F2614" s="393"/>
      <c r="G2614" s="393"/>
      <c r="H2614" s="393"/>
      <c r="I2614" s="393"/>
      <c r="J2614" s="3"/>
      <c r="K2614" s="3"/>
      <c r="L2614" s="3"/>
      <c r="M2614" s="3"/>
      <c r="N2614" s="3"/>
      <c r="O2614" s="393"/>
      <c r="P2614" s="393"/>
      <c r="Q2614" s="3"/>
      <c r="R2614" s="3"/>
      <c r="S2614" s="3"/>
      <c r="T2614" s="3"/>
      <c r="U2614" s="3"/>
      <c r="V2614" s="3"/>
      <c r="W2614"/>
      <c r="X2614"/>
      <c r="Y2614" s="451"/>
      <c r="Z2614" s="393"/>
      <c r="AA2614" s="3"/>
      <c r="AB2614" s="3"/>
      <c r="AC2614" s="3"/>
      <c r="AD2614" s="3"/>
      <c r="AE2614" s="3"/>
      <c r="AF2614"/>
      <c r="AG2614"/>
      <c r="AH2614"/>
      <c r="AI2614"/>
      <c r="AJ2614"/>
      <c r="AK2614"/>
      <c r="AL2614"/>
      <c r="AM2614"/>
      <c r="AN2614"/>
      <c r="AO2614"/>
      <c r="AP2614"/>
      <c r="BC2614" s="451"/>
    </row>
    <row r="2615" spans="1:55" hidden="1" x14ac:dyDescent="0.2">
      <c r="A2615" s="3"/>
      <c r="B2615" s="3"/>
      <c r="C2615" s="393"/>
      <c r="D2615" s="393"/>
      <c r="E2615" s="393"/>
      <c r="F2615" s="393"/>
      <c r="G2615" s="393"/>
      <c r="H2615" s="393"/>
      <c r="I2615" s="393"/>
      <c r="J2615" s="3"/>
      <c r="K2615" s="3"/>
      <c r="L2615" s="3"/>
      <c r="M2615" s="3"/>
      <c r="N2615" s="3"/>
      <c r="O2615" s="393"/>
      <c r="P2615" s="393"/>
      <c r="Q2615" s="3"/>
      <c r="R2615" s="3"/>
      <c r="S2615" s="3"/>
      <c r="T2615" s="3"/>
      <c r="U2615" s="3"/>
      <c r="V2615" s="3"/>
      <c r="W2615"/>
      <c r="X2615"/>
      <c r="Y2615" s="451"/>
      <c r="Z2615" s="393"/>
      <c r="AA2615" s="3"/>
      <c r="AB2615" s="3"/>
      <c r="AC2615" s="3"/>
      <c r="AD2615" s="3"/>
      <c r="AE2615" s="3"/>
      <c r="AF2615"/>
      <c r="AG2615"/>
      <c r="AH2615"/>
      <c r="AI2615"/>
      <c r="AJ2615"/>
      <c r="AK2615"/>
      <c r="AL2615"/>
      <c r="AM2615"/>
      <c r="AN2615"/>
      <c r="AO2615"/>
      <c r="AP2615"/>
      <c r="BC2615" s="451"/>
    </row>
    <row r="2616" spans="1:55" hidden="1" x14ac:dyDescent="0.2">
      <c r="A2616" s="3"/>
      <c r="B2616" s="3"/>
      <c r="C2616" s="393"/>
      <c r="D2616" s="393"/>
      <c r="E2616" s="393"/>
      <c r="F2616" s="393"/>
      <c r="G2616" s="393"/>
      <c r="H2616" s="393"/>
      <c r="I2616" s="393"/>
      <c r="J2616" s="3"/>
      <c r="K2616" s="3"/>
      <c r="L2616" s="3"/>
      <c r="M2616" s="3"/>
      <c r="N2616" s="3"/>
      <c r="O2616" s="393"/>
      <c r="P2616" s="393"/>
      <c r="Q2616" s="3"/>
      <c r="R2616" s="3"/>
      <c r="S2616" s="3"/>
      <c r="T2616" s="3"/>
      <c r="U2616" s="3"/>
      <c r="V2616" s="3"/>
      <c r="W2616"/>
      <c r="X2616"/>
      <c r="Y2616" s="451"/>
      <c r="Z2616" s="393"/>
      <c r="AA2616" s="3"/>
      <c r="AB2616" s="3"/>
      <c r="AC2616" s="3"/>
      <c r="AD2616" s="3"/>
      <c r="AE2616" s="3"/>
      <c r="AF2616"/>
      <c r="AG2616"/>
      <c r="AH2616"/>
      <c r="AI2616"/>
      <c r="AJ2616"/>
      <c r="AK2616"/>
      <c r="AL2616"/>
      <c r="AM2616"/>
      <c r="AN2616"/>
      <c r="AO2616"/>
      <c r="AP2616"/>
      <c r="BC2616" s="451"/>
    </row>
    <row r="2617" spans="1:55" hidden="1" x14ac:dyDescent="0.2">
      <c r="A2617" s="3"/>
      <c r="B2617" s="3"/>
      <c r="C2617" s="393"/>
      <c r="D2617" s="393"/>
      <c r="E2617" s="393"/>
      <c r="F2617" s="393"/>
      <c r="G2617" s="393"/>
      <c r="H2617" s="393"/>
      <c r="I2617" s="393"/>
      <c r="J2617" s="3"/>
      <c r="K2617" s="3"/>
      <c r="L2617" s="3"/>
      <c r="M2617" s="3"/>
      <c r="N2617" s="3"/>
      <c r="O2617" s="393"/>
      <c r="P2617" s="393"/>
      <c r="Q2617" s="3"/>
      <c r="R2617" s="3"/>
      <c r="S2617" s="3"/>
      <c r="T2617" s="3"/>
      <c r="U2617" s="3"/>
      <c r="V2617" s="3"/>
      <c r="W2617"/>
      <c r="X2617"/>
      <c r="Y2617" s="451"/>
      <c r="Z2617" s="393"/>
      <c r="AA2617" s="3"/>
      <c r="AB2617" s="3"/>
      <c r="AC2617" s="3"/>
      <c r="AD2617" s="3"/>
      <c r="AE2617" s="3"/>
      <c r="AF2617"/>
      <c r="AG2617"/>
      <c r="AH2617"/>
      <c r="AI2617"/>
      <c r="AJ2617"/>
      <c r="AK2617"/>
      <c r="AL2617"/>
      <c r="AM2617"/>
      <c r="AN2617"/>
      <c r="AO2617"/>
      <c r="AP2617"/>
      <c r="BC2617" s="451"/>
    </row>
    <row r="2618" spans="1:55" hidden="1" x14ac:dyDescent="0.2">
      <c r="A2618" s="3"/>
      <c r="B2618" s="3"/>
      <c r="C2618" s="393"/>
      <c r="D2618" s="393"/>
      <c r="E2618" s="393"/>
      <c r="F2618" s="393"/>
      <c r="G2618" s="393"/>
      <c r="H2618" s="393"/>
      <c r="I2618" s="393"/>
      <c r="J2618" s="3"/>
      <c r="K2618" s="3"/>
      <c r="L2618" s="3"/>
      <c r="M2618" s="3"/>
      <c r="N2618" s="3"/>
      <c r="O2618" s="393"/>
      <c r="P2618" s="393"/>
      <c r="Q2618" s="3"/>
      <c r="R2618" s="3"/>
      <c r="S2618" s="3"/>
      <c r="T2618" s="3"/>
      <c r="U2618" s="3"/>
      <c r="V2618" s="3"/>
      <c r="W2618"/>
      <c r="X2618"/>
      <c r="Y2618" s="451"/>
      <c r="Z2618" s="393"/>
      <c r="AA2618" s="3"/>
      <c r="AB2618" s="3"/>
      <c r="AC2618" s="3"/>
      <c r="AD2618" s="3"/>
      <c r="AE2618" s="3"/>
      <c r="AF2618"/>
      <c r="AG2618"/>
      <c r="AH2618"/>
      <c r="AI2618"/>
      <c r="AJ2618"/>
      <c r="AK2618"/>
      <c r="AL2618"/>
      <c r="AM2618"/>
      <c r="AN2618"/>
      <c r="AO2618"/>
      <c r="AP2618"/>
      <c r="BC2618" s="451"/>
    </row>
    <row r="2619" spans="1:55" hidden="1" x14ac:dyDescent="0.2">
      <c r="A2619" s="3"/>
      <c r="B2619" s="3"/>
      <c r="C2619" s="393"/>
      <c r="D2619" s="393"/>
      <c r="E2619" s="393"/>
      <c r="F2619" s="393"/>
      <c r="G2619" s="393"/>
      <c r="H2619" s="393"/>
      <c r="I2619" s="393"/>
      <c r="J2619" s="3"/>
      <c r="K2619" s="3"/>
      <c r="L2619" s="3"/>
      <c r="M2619" s="3"/>
      <c r="N2619" s="3"/>
      <c r="O2619" s="393"/>
      <c r="P2619" s="393"/>
      <c r="Q2619" s="3"/>
      <c r="R2619" s="3"/>
      <c r="S2619" s="3"/>
      <c r="T2619" s="3"/>
      <c r="U2619" s="3"/>
      <c r="V2619" s="3"/>
      <c r="W2619"/>
      <c r="X2619"/>
      <c r="Y2619" s="451"/>
      <c r="Z2619" s="393"/>
      <c r="AA2619" s="3"/>
      <c r="AB2619" s="3"/>
      <c r="AC2619" s="3"/>
      <c r="AD2619" s="3"/>
      <c r="AE2619" s="3"/>
      <c r="AF2619"/>
      <c r="AG2619"/>
      <c r="AH2619"/>
      <c r="AI2619"/>
      <c r="AJ2619"/>
      <c r="AK2619"/>
      <c r="AL2619"/>
      <c r="AM2619"/>
      <c r="AN2619"/>
      <c r="AO2619"/>
      <c r="AP2619"/>
      <c r="BC2619" s="451"/>
    </row>
    <row r="2620" spans="1:55" hidden="1" x14ac:dyDescent="0.2">
      <c r="A2620" s="3"/>
      <c r="B2620" s="3"/>
      <c r="C2620" s="393"/>
      <c r="D2620" s="393"/>
      <c r="E2620" s="393"/>
      <c r="F2620" s="393"/>
      <c r="G2620" s="393"/>
      <c r="H2620" s="393"/>
      <c r="I2620" s="393"/>
      <c r="J2620" s="3"/>
      <c r="K2620" s="3"/>
      <c r="L2620" s="3"/>
      <c r="M2620" s="3"/>
      <c r="N2620" s="3"/>
      <c r="O2620" s="393"/>
      <c r="P2620" s="393"/>
      <c r="Q2620" s="3"/>
      <c r="R2620" s="3"/>
      <c r="S2620" s="3"/>
      <c r="T2620" s="3"/>
      <c r="U2620" s="3"/>
      <c r="V2620" s="3"/>
      <c r="W2620"/>
      <c r="X2620"/>
      <c r="Y2620" s="451"/>
      <c r="Z2620" s="393"/>
      <c r="AA2620" s="3"/>
      <c r="AB2620" s="3"/>
      <c r="AC2620" s="3"/>
      <c r="AD2620" s="3"/>
      <c r="AE2620" s="3"/>
      <c r="AF2620"/>
      <c r="AG2620"/>
      <c r="AH2620"/>
      <c r="AI2620"/>
      <c r="AJ2620"/>
      <c r="AK2620"/>
      <c r="AL2620"/>
      <c r="AM2620"/>
      <c r="AN2620"/>
      <c r="AO2620"/>
      <c r="AP2620"/>
      <c r="BC2620" s="451"/>
    </row>
    <row r="2621" spans="1:55" hidden="1" x14ac:dyDescent="0.2">
      <c r="A2621" s="3"/>
      <c r="B2621" s="3"/>
      <c r="C2621" s="393"/>
      <c r="D2621" s="393"/>
      <c r="E2621" s="393"/>
      <c r="F2621" s="393"/>
      <c r="G2621" s="393"/>
      <c r="H2621" s="393"/>
      <c r="I2621" s="393"/>
      <c r="J2621" s="3"/>
      <c r="K2621" s="3"/>
      <c r="L2621" s="3"/>
      <c r="M2621" s="3"/>
      <c r="N2621" s="3"/>
      <c r="O2621" s="393"/>
      <c r="P2621" s="393"/>
      <c r="Q2621" s="3"/>
      <c r="R2621" s="3"/>
      <c r="S2621" s="3"/>
      <c r="T2621" s="3"/>
      <c r="U2621" s="3"/>
      <c r="V2621" s="3"/>
      <c r="W2621"/>
      <c r="X2621"/>
      <c r="Y2621" s="451"/>
      <c r="Z2621" s="393"/>
      <c r="AA2621" s="3"/>
      <c r="AB2621" s="3"/>
      <c r="AC2621" s="3"/>
      <c r="AD2621" s="3"/>
      <c r="AE2621" s="3"/>
      <c r="AF2621"/>
      <c r="AG2621"/>
      <c r="AH2621"/>
      <c r="AI2621"/>
      <c r="AJ2621"/>
      <c r="AK2621"/>
      <c r="AL2621"/>
      <c r="AM2621"/>
      <c r="AN2621"/>
      <c r="AO2621"/>
      <c r="AP2621"/>
      <c r="BC2621" s="451"/>
    </row>
    <row r="2622" spans="1:55" hidden="1" x14ac:dyDescent="0.2">
      <c r="A2622" s="3"/>
      <c r="B2622" s="3"/>
      <c r="C2622" s="393"/>
      <c r="D2622" s="393"/>
      <c r="E2622" s="393"/>
      <c r="F2622" s="393"/>
      <c r="G2622" s="393"/>
      <c r="H2622" s="393"/>
      <c r="I2622" s="393"/>
      <c r="J2622" s="3"/>
      <c r="K2622" s="3"/>
      <c r="L2622" s="3"/>
      <c r="M2622" s="3"/>
      <c r="N2622" s="3"/>
      <c r="O2622" s="393"/>
      <c r="P2622" s="393"/>
      <c r="Q2622" s="3"/>
      <c r="R2622" s="3"/>
      <c r="S2622" s="3"/>
      <c r="T2622" s="3"/>
      <c r="U2622" s="3"/>
      <c r="V2622" s="3"/>
      <c r="W2622"/>
      <c r="X2622"/>
      <c r="Y2622" s="451"/>
      <c r="Z2622" s="393"/>
      <c r="AA2622" s="3"/>
      <c r="AB2622" s="3"/>
      <c r="AC2622" s="3"/>
      <c r="AD2622" s="3"/>
      <c r="AE2622" s="3"/>
      <c r="AF2622"/>
      <c r="AG2622"/>
      <c r="AH2622"/>
      <c r="AI2622"/>
      <c r="AJ2622"/>
      <c r="AK2622"/>
      <c r="AL2622"/>
      <c r="AM2622"/>
      <c r="AN2622"/>
      <c r="AO2622"/>
      <c r="AP2622"/>
      <c r="BC2622" s="451"/>
    </row>
    <row r="2623" spans="1:55" hidden="1" x14ac:dyDescent="0.2">
      <c r="A2623" s="3"/>
      <c r="B2623" s="3"/>
      <c r="C2623" s="393"/>
      <c r="D2623" s="393"/>
      <c r="E2623" s="393"/>
      <c r="F2623" s="393"/>
      <c r="G2623" s="393"/>
      <c r="H2623" s="393"/>
      <c r="I2623" s="393"/>
      <c r="J2623" s="3"/>
      <c r="K2623" s="3"/>
      <c r="L2623" s="3"/>
      <c r="M2623" s="3"/>
      <c r="N2623" s="3"/>
      <c r="O2623" s="393"/>
      <c r="P2623" s="393"/>
      <c r="Q2623" s="3"/>
      <c r="R2623" s="3"/>
      <c r="S2623" s="3"/>
      <c r="T2623" s="3"/>
      <c r="U2623" s="3"/>
      <c r="V2623" s="3"/>
      <c r="W2623"/>
      <c r="X2623"/>
      <c r="Y2623" s="451"/>
      <c r="Z2623" s="393"/>
      <c r="AA2623" s="3"/>
      <c r="AB2623" s="3"/>
      <c r="AC2623" s="3"/>
      <c r="AD2623" s="3"/>
      <c r="AE2623" s="3"/>
      <c r="AF2623"/>
      <c r="AG2623"/>
      <c r="AH2623"/>
      <c r="AI2623"/>
      <c r="AJ2623"/>
      <c r="AK2623"/>
      <c r="AL2623"/>
      <c r="AM2623"/>
      <c r="AN2623"/>
      <c r="AO2623"/>
      <c r="AP2623"/>
      <c r="BC2623" s="451"/>
    </row>
    <row r="2624" spans="1:55" hidden="1" x14ac:dyDescent="0.2">
      <c r="A2624" s="3"/>
      <c r="B2624" s="3"/>
      <c r="C2624" s="393"/>
      <c r="D2624" s="393"/>
      <c r="E2624" s="393"/>
      <c r="F2624" s="393"/>
      <c r="G2624" s="393"/>
      <c r="H2624" s="393"/>
      <c r="I2624" s="393"/>
      <c r="J2624" s="3"/>
      <c r="K2624" s="3"/>
      <c r="L2624" s="3"/>
      <c r="M2624" s="3"/>
      <c r="N2624" s="3"/>
      <c r="O2624" s="393"/>
      <c r="P2624" s="393"/>
      <c r="Q2624" s="3"/>
      <c r="R2624" s="3"/>
      <c r="S2624" s="3"/>
      <c r="T2624" s="3"/>
      <c r="U2624" s="3"/>
      <c r="V2624" s="3"/>
      <c r="W2624"/>
      <c r="X2624"/>
      <c r="Y2624" s="451"/>
      <c r="Z2624" s="393"/>
      <c r="AA2624" s="3"/>
      <c r="AB2624" s="3"/>
      <c r="AC2624" s="3"/>
      <c r="AD2624" s="3"/>
      <c r="AE2624" s="3"/>
      <c r="AF2624"/>
      <c r="AG2624"/>
      <c r="AH2624"/>
      <c r="AI2624"/>
      <c r="AJ2624"/>
      <c r="AK2624"/>
      <c r="AL2624"/>
      <c r="AM2624"/>
      <c r="AN2624"/>
      <c r="AO2624"/>
      <c r="AP2624"/>
      <c r="BC2624" s="451"/>
    </row>
    <row r="2625" spans="1:55" hidden="1" x14ac:dyDescent="0.2">
      <c r="A2625" s="3"/>
      <c r="B2625" s="3"/>
      <c r="C2625" s="393"/>
      <c r="D2625" s="393"/>
      <c r="E2625" s="393"/>
      <c r="F2625" s="393"/>
      <c r="G2625" s="393"/>
      <c r="H2625" s="393"/>
      <c r="I2625" s="393"/>
      <c r="J2625" s="3"/>
      <c r="K2625" s="3"/>
      <c r="L2625" s="3"/>
      <c r="M2625" s="3"/>
      <c r="N2625" s="3"/>
      <c r="O2625" s="393"/>
      <c r="P2625" s="393"/>
      <c r="Q2625" s="3"/>
      <c r="R2625" s="3"/>
      <c r="S2625" s="3"/>
      <c r="T2625" s="3"/>
      <c r="U2625" s="3"/>
      <c r="V2625" s="3"/>
      <c r="W2625"/>
      <c r="X2625"/>
      <c r="Y2625" s="451"/>
      <c r="Z2625" s="393"/>
      <c r="AA2625" s="3"/>
      <c r="AB2625" s="3"/>
      <c r="AC2625" s="3"/>
      <c r="AD2625" s="3"/>
      <c r="AE2625" s="3"/>
      <c r="AF2625"/>
      <c r="AG2625"/>
      <c r="AH2625"/>
      <c r="AI2625"/>
      <c r="AJ2625"/>
      <c r="AK2625"/>
      <c r="AL2625"/>
      <c r="AM2625"/>
      <c r="AN2625"/>
      <c r="AO2625"/>
      <c r="AP2625"/>
      <c r="BC2625" s="451"/>
    </row>
    <row r="2626" spans="1:55" hidden="1" x14ac:dyDescent="0.2">
      <c r="A2626" s="3"/>
      <c r="B2626" s="3"/>
      <c r="C2626" s="393"/>
      <c r="D2626" s="393"/>
      <c r="E2626" s="393"/>
      <c r="F2626" s="393"/>
      <c r="G2626" s="393"/>
      <c r="H2626" s="393"/>
      <c r="I2626" s="393"/>
      <c r="J2626" s="3"/>
      <c r="K2626" s="3"/>
      <c r="L2626" s="3"/>
      <c r="M2626" s="3"/>
      <c r="N2626" s="3"/>
      <c r="O2626" s="393"/>
      <c r="P2626" s="393"/>
      <c r="Q2626" s="3"/>
      <c r="R2626" s="3"/>
      <c r="S2626" s="3"/>
      <c r="T2626" s="3"/>
      <c r="U2626" s="3"/>
      <c r="V2626" s="3"/>
      <c r="W2626"/>
      <c r="X2626"/>
      <c r="Y2626" s="451"/>
      <c r="Z2626" s="393"/>
      <c r="AA2626" s="3"/>
      <c r="AB2626" s="3"/>
      <c r="AC2626" s="3"/>
      <c r="AD2626" s="3"/>
      <c r="AE2626" s="3"/>
      <c r="AF2626"/>
      <c r="AG2626"/>
      <c r="AH2626"/>
      <c r="AI2626"/>
      <c r="AJ2626"/>
      <c r="AK2626"/>
      <c r="AL2626"/>
      <c r="AM2626"/>
      <c r="AN2626"/>
      <c r="AO2626"/>
      <c r="AP2626"/>
      <c r="BC2626" s="451"/>
    </row>
    <row r="2627" spans="1:55" hidden="1" x14ac:dyDescent="0.2">
      <c r="A2627" s="3"/>
      <c r="B2627" s="3"/>
      <c r="C2627" s="393"/>
      <c r="D2627" s="393"/>
      <c r="E2627" s="393"/>
      <c r="F2627" s="393"/>
      <c r="G2627" s="393"/>
      <c r="H2627" s="393"/>
      <c r="I2627" s="393"/>
      <c r="J2627" s="3"/>
      <c r="K2627" s="3"/>
      <c r="L2627" s="3"/>
      <c r="M2627" s="3"/>
      <c r="N2627" s="3"/>
      <c r="O2627" s="393"/>
      <c r="P2627" s="393"/>
      <c r="Q2627" s="3"/>
      <c r="R2627" s="3"/>
      <c r="S2627" s="3"/>
      <c r="T2627" s="3"/>
      <c r="U2627" s="3"/>
      <c r="V2627" s="3"/>
      <c r="W2627"/>
      <c r="X2627"/>
      <c r="Y2627" s="451"/>
      <c r="Z2627" s="393"/>
      <c r="AA2627" s="3"/>
      <c r="AB2627" s="3"/>
      <c r="AC2627" s="3"/>
      <c r="AD2627" s="3"/>
      <c r="AE2627" s="3"/>
      <c r="AF2627"/>
      <c r="AG2627"/>
      <c r="AH2627"/>
      <c r="AI2627"/>
      <c r="AJ2627"/>
      <c r="AK2627"/>
      <c r="AL2627"/>
      <c r="AM2627"/>
      <c r="AN2627"/>
      <c r="AO2627"/>
      <c r="AP2627"/>
      <c r="BC2627" s="451"/>
    </row>
    <row r="2628" spans="1:55" hidden="1" x14ac:dyDescent="0.2">
      <c r="A2628" s="3"/>
      <c r="B2628" s="3"/>
      <c r="C2628" s="393"/>
      <c r="D2628" s="393"/>
      <c r="E2628" s="393"/>
      <c r="F2628" s="393"/>
      <c r="G2628" s="393"/>
      <c r="H2628" s="393"/>
      <c r="I2628" s="393"/>
      <c r="J2628" s="3"/>
      <c r="K2628" s="3"/>
      <c r="L2628" s="3"/>
      <c r="M2628" s="3"/>
      <c r="N2628" s="3"/>
      <c r="O2628" s="393"/>
      <c r="P2628" s="393"/>
      <c r="Q2628" s="3"/>
      <c r="R2628" s="3"/>
      <c r="S2628" s="3"/>
      <c r="T2628" s="3"/>
      <c r="U2628" s="3"/>
      <c r="V2628" s="3"/>
      <c r="W2628"/>
      <c r="X2628"/>
      <c r="Y2628" s="451"/>
      <c r="Z2628" s="393"/>
      <c r="AA2628" s="3"/>
      <c r="AB2628" s="3"/>
      <c r="AC2628" s="3"/>
      <c r="AD2628" s="3"/>
      <c r="AE2628" s="3"/>
      <c r="AF2628"/>
      <c r="AG2628"/>
      <c r="AH2628"/>
      <c r="AI2628"/>
      <c r="AJ2628"/>
      <c r="AK2628"/>
      <c r="AL2628"/>
      <c r="AM2628"/>
      <c r="AN2628"/>
      <c r="AO2628"/>
      <c r="AP2628"/>
      <c r="BC2628" s="451"/>
    </row>
    <row r="2629" spans="1:55" hidden="1" x14ac:dyDescent="0.2">
      <c r="A2629" s="3"/>
      <c r="B2629" s="3"/>
      <c r="C2629" s="393"/>
      <c r="D2629" s="393"/>
      <c r="E2629" s="393"/>
      <c r="F2629" s="393"/>
      <c r="G2629" s="393"/>
      <c r="H2629" s="393"/>
      <c r="I2629" s="393"/>
      <c r="J2629" s="3"/>
      <c r="K2629" s="3"/>
      <c r="L2629" s="3"/>
      <c r="M2629" s="3"/>
      <c r="N2629" s="3"/>
      <c r="O2629" s="393"/>
      <c r="P2629" s="393"/>
      <c r="Q2629" s="3"/>
      <c r="R2629" s="3"/>
      <c r="S2629" s="3"/>
      <c r="T2629" s="3"/>
      <c r="U2629" s="3"/>
      <c r="V2629" s="3"/>
      <c r="W2629"/>
      <c r="X2629"/>
      <c r="Y2629" s="451"/>
      <c r="Z2629" s="393"/>
      <c r="AA2629" s="3"/>
      <c r="AB2629" s="3"/>
      <c r="AC2629" s="3"/>
      <c r="AD2629" s="3"/>
      <c r="AE2629" s="3"/>
      <c r="AF2629"/>
      <c r="AG2629"/>
      <c r="AH2629"/>
      <c r="AI2629"/>
      <c r="AJ2629"/>
      <c r="AK2629"/>
      <c r="AL2629"/>
      <c r="AM2629"/>
      <c r="AN2629"/>
      <c r="AO2629"/>
      <c r="AP2629"/>
      <c r="BC2629" s="451"/>
    </row>
    <row r="2630" spans="1:55" hidden="1" x14ac:dyDescent="0.2">
      <c r="A2630" s="3"/>
      <c r="B2630" s="3"/>
      <c r="C2630" s="393"/>
      <c r="D2630" s="393"/>
      <c r="E2630" s="393"/>
      <c r="F2630" s="393"/>
      <c r="G2630" s="393"/>
      <c r="H2630" s="393"/>
      <c r="I2630" s="393"/>
      <c r="J2630" s="3"/>
      <c r="K2630" s="3"/>
      <c r="L2630" s="3"/>
      <c r="M2630" s="3"/>
      <c r="N2630" s="3"/>
      <c r="O2630" s="393"/>
      <c r="P2630" s="393"/>
      <c r="Q2630" s="3"/>
      <c r="R2630" s="3"/>
      <c r="S2630" s="3"/>
      <c r="T2630" s="3"/>
      <c r="U2630" s="3"/>
      <c r="V2630" s="3"/>
      <c r="W2630"/>
      <c r="X2630"/>
      <c r="Y2630" s="451"/>
      <c r="Z2630" s="393"/>
      <c r="AA2630" s="3"/>
      <c r="AB2630" s="3"/>
      <c r="AC2630" s="3"/>
      <c r="AD2630" s="3"/>
      <c r="AE2630" s="3"/>
      <c r="AF2630"/>
      <c r="AG2630"/>
      <c r="AH2630"/>
      <c r="AI2630"/>
      <c r="AJ2630"/>
      <c r="AK2630"/>
      <c r="AL2630"/>
      <c r="AM2630"/>
      <c r="AN2630"/>
      <c r="AO2630"/>
      <c r="AP2630"/>
      <c r="BC2630" s="451"/>
    </row>
    <row r="2631" spans="1:55" hidden="1" x14ac:dyDescent="0.2">
      <c r="A2631" s="3"/>
      <c r="B2631" s="3"/>
      <c r="C2631" s="393"/>
      <c r="D2631" s="393"/>
      <c r="E2631" s="393"/>
      <c r="F2631" s="393"/>
      <c r="G2631" s="393"/>
      <c r="H2631" s="393"/>
      <c r="I2631" s="393"/>
      <c r="J2631" s="3"/>
      <c r="K2631" s="3"/>
      <c r="L2631" s="3"/>
      <c r="M2631" s="3"/>
      <c r="N2631" s="3"/>
      <c r="O2631" s="393"/>
      <c r="P2631" s="393"/>
      <c r="Q2631" s="3"/>
      <c r="R2631" s="3"/>
      <c r="S2631" s="3"/>
      <c r="T2631" s="3"/>
      <c r="U2631" s="3"/>
      <c r="V2631" s="3"/>
      <c r="W2631"/>
      <c r="X2631"/>
      <c r="Y2631" s="451"/>
      <c r="Z2631" s="393"/>
      <c r="AA2631" s="3"/>
      <c r="AB2631" s="3"/>
      <c r="AC2631" s="3"/>
      <c r="AD2631" s="3"/>
      <c r="AE2631" s="3"/>
      <c r="AF2631"/>
      <c r="AG2631"/>
      <c r="AH2631"/>
      <c r="AI2631"/>
      <c r="AJ2631"/>
      <c r="AK2631"/>
      <c r="AL2631"/>
      <c r="AM2631"/>
      <c r="AN2631"/>
      <c r="AO2631"/>
      <c r="AP2631"/>
      <c r="BC2631" s="451"/>
    </row>
    <row r="2632" spans="1:55" hidden="1" x14ac:dyDescent="0.2">
      <c r="A2632" s="3"/>
      <c r="B2632" s="3"/>
      <c r="C2632" s="393"/>
      <c r="D2632" s="393"/>
      <c r="E2632" s="393"/>
      <c r="F2632" s="393"/>
      <c r="G2632" s="393"/>
      <c r="H2632" s="393"/>
      <c r="I2632" s="393"/>
      <c r="J2632" s="3"/>
      <c r="K2632" s="3"/>
      <c r="L2632" s="3"/>
      <c r="M2632" s="3"/>
      <c r="N2632" s="3"/>
      <c r="O2632" s="393"/>
      <c r="P2632" s="393"/>
      <c r="Q2632" s="3"/>
      <c r="R2632" s="3"/>
      <c r="S2632" s="3"/>
      <c r="T2632" s="3"/>
      <c r="U2632" s="3"/>
      <c r="V2632" s="3"/>
      <c r="W2632"/>
      <c r="X2632"/>
      <c r="Y2632" s="451"/>
      <c r="Z2632" s="393"/>
      <c r="AA2632" s="3"/>
      <c r="AB2632" s="3"/>
      <c r="AC2632" s="3"/>
      <c r="AD2632" s="3"/>
      <c r="AE2632" s="3"/>
      <c r="AF2632"/>
      <c r="AG2632"/>
      <c r="AH2632"/>
      <c r="AI2632"/>
      <c r="AJ2632"/>
      <c r="AK2632"/>
      <c r="AL2632"/>
      <c r="AM2632"/>
      <c r="AN2632"/>
      <c r="AO2632"/>
      <c r="AP2632"/>
      <c r="BC2632" s="451"/>
    </row>
    <row r="2633" spans="1:55" hidden="1" x14ac:dyDescent="0.2">
      <c r="A2633" s="3"/>
      <c r="B2633" s="3"/>
      <c r="C2633" s="393"/>
      <c r="D2633" s="393"/>
      <c r="E2633" s="393"/>
      <c r="F2633" s="393"/>
      <c r="G2633" s="393"/>
      <c r="H2633" s="393"/>
      <c r="I2633" s="393"/>
      <c r="J2633" s="3"/>
      <c r="K2633" s="3"/>
      <c r="L2633" s="3"/>
      <c r="M2633" s="3"/>
      <c r="N2633" s="3"/>
      <c r="O2633" s="393"/>
      <c r="P2633" s="393"/>
      <c r="Q2633" s="3"/>
      <c r="R2633" s="3"/>
      <c r="S2633" s="3"/>
      <c r="T2633" s="3"/>
      <c r="U2633" s="3"/>
      <c r="V2633" s="3"/>
      <c r="W2633"/>
      <c r="X2633"/>
      <c r="Y2633" s="451"/>
      <c r="Z2633" s="393"/>
      <c r="AA2633" s="3"/>
      <c r="AB2633" s="3"/>
      <c r="AC2633" s="3"/>
      <c r="AD2633" s="3"/>
      <c r="AE2633" s="3"/>
      <c r="AF2633"/>
      <c r="AG2633"/>
      <c r="AH2633"/>
      <c r="AI2633"/>
      <c r="AJ2633"/>
      <c r="AK2633"/>
      <c r="AL2633"/>
      <c r="AM2633"/>
      <c r="AN2633"/>
      <c r="AO2633"/>
      <c r="AP2633"/>
      <c r="BC2633" s="451"/>
    </row>
    <row r="2634" spans="1:55" hidden="1" x14ac:dyDescent="0.2">
      <c r="A2634" s="3"/>
      <c r="B2634" s="3"/>
      <c r="C2634" s="393"/>
      <c r="D2634" s="393"/>
      <c r="E2634" s="393"/>
      <c r="F2634" s="393"/>
      <c r="G2634" s="393"/>
      <c r="H2634" s="393"/>
      <c r="I2634" s="393"/>
      <c r="J2634" s="3"/>
      <c r="K2634" s="3"/>
      <c r="L2634" s="3"/>
      <c r="M2634" s="3"/>
      <c r="N2634" s="3"/>
      <c r="O2634" s="393"/>
      <c r="P2634" s="393"/>
      <c r="Q2634" s="3"/>
      <c r="R2634" s="3"/>
      <c r="S2634" s="3"/>
      <c r="T2634" s="3"/>
      <c r="U2634" s="3"/>
      <c r="V2634" s="3"/>
      <c r="W2634"/>
      <c r="X2634"/>
      <c r="Y2634" s="451"/>
      <c r="Z2634" s="393"/>
      <c r="AA2634" s="3"/>
      <c r="AB2634" s="3"/>
      <c r="AC2634" s="3"/>
      <c r="AD2634" s="3"/>
      <c r="AE2634" s="3"/>
      <c r="AF2634"/>
      <c r="AG2634"/>
      <c r="AH2634"/>
      <c r="AI2634"/>
      <c r="AJ2634"/>
      <c r="AK2634"/>
      <c r="AL2634"/>
      <c r="AM2634"/>
      <c r="AN2634"/>
      <c r="AO2634"/>
      <c r="AP2634"/>
      <c r="BC2634" s="451"/>
    </row>
    <row r="2635" spans="1:55" hidden="1" x14ac:dyDescent="0.2">
      <c r="A2635" s="3"/>
      <c r="B2635" s="3"/>
      <c r="C2635" s="393"/>
      <c r="D2635" s="393"/>
      <c r="E2635" s="393"/>
      <c r="F2635" s="393"/>
      <c r="G2635" s="393"/>
      <c r="H2635" s="393"/>
      <c r="I2635" s="393"/>
      <c r="J2635" s="3"/>
      <c r="K2635" s="3"/>
      <c r="L2635" s="3"/>
      <c r="M2635" s="3"/>
      <c r="N2635" s="3"/>
      <c r="O2635" s="393"/>
      <c r="P2635" s="393"/>
      <c r="Q2635" s="3"/>
      <c r="R2635" s="3"/>
      <c r="S2635" s="3"/>
      <c r="T2635" s="3"/>
      <c r="U2635" s="3"/>
      <c r="V2635" s="3"/>
      <c r="W2635"/>
      <c r="X2635"/>
      <c r="Y2635" s="451"/>
      <c r="Z2635" s="393"/>
      <c r="AA2635" s="3"/>
      <c r="AB2635" s="3"/>
      <c r="AC2635" s="3"/>
      <c r="AD2635" s="3"/>
      <c r="AE2635" s="3"/>
      <c r="AF2635"/>
      <c r="AG2635"/>
      <c r="AH2635"/>
      <c r="AI2635"/>
      <c r="AJ2635"/>
      <c r="AK2635"/>
      <c r="AL2635"/>
      <c r="AM2635"/>
      <c r="AN2635"/>
      <c r="AO2635"/>
      <c r="AP2635"/>
      <c r="BC2635" s="451"/>
    </row>
    <row r="2636" spans="1:55" hidden="1" x14ac:dyDescent="0.2">
      <c r="A2636" s="3"/>
      <c r="B2636" s="3"/>
      <c r="C2636" s="393"/>
      <c r="D2636" s="393"/>
      <c r="E2636" s="393"/>
      <c r="F2636" s="393"/>
      <c r="G2636" s="393"/>
      <c r="H2636" s="393"/>
      <c r="I2636" s="393"/>
      <c r="J2636" s="3"/>
      <c r="K2636" s="3"/>
      <c r="L2636" s="3"/>
      <c r="M2636" s="3"/>
      <c r="N2636" s="3"/>
      <c r="O2636" s="393"/>
      <c r="P2636" s="393"/>
      <c r="Q2636" s="3"/>
      <c r="R2636" s="3"/>
      <c r="S2636" s="3"/>
      <c r="T2636" s="3"/>
      <c r="U2636" s="3"/>
      <c r="V2636" s="3"/>
      <c r="W2636"/>
      <c r="X2636"/>
      <c r="Y2636" s="451"/>
      <c r="Z2636" s="393"/>
      <c r="AA2636" s="3"/>
      <c r="AB2636" s="3"/>
      <c r="AC2636" s="3"/>
      <c r="AD2636" s="3"/>
      <c r="AE2636" s="3"/>
      <c r="AF2636"/>
      <c r="AG2636"/>
      <c r="AH2636"/>
      <c r="AI2636"/>
      <c r="AJ2636"/>
      <c r="AK2636"/>
      <c r="AL2636"/>
      <c r="AM2636"/>
      <c r="AN2636"/>
      <c r="AO2636"/>
      <c r="AP2636"/>
      <c r="BC2636" s="451"/>
    </row>
    <row r="2637" spans="1:55" hidden="1" x14ac:dyDescent="0.2">
      <c r="A2637" s="3"/>
      <c r="B2637" s="3"/>
      <c r="C2637" s="393"/>
      <c r="D2637" s="393"/>
      <c r="E2637" s="393"/>
      <c r="F2637" s="393"/>
      <c r="G2637" s="393"/>
      <c r="H2637" s="393"/>
      <c r="I2637" s="393"/>
      <c r="J2637" s="3"/>
      <c r="K2637" s="3"/>
      <c r="L2637" s="3"/>
      <c r="M2637" s="3"/>
      <c r="N2637" s="3"/>
      <c r="O2637" s="393"/>
      <c r="P2637" s="393"/>
      <c r="Q2637" s="3"/>
      <c r="R2637" s="3"/>
      <c r="S2637" s="3"/>
      <c r="T2637" s="3"/>
      <c r="U2637" s="3"/>
      <c r="V2637" s="3"/>
      <c r="W2637"/>
      <c r="X2637"/>
      <c r="Y2637" s="451"/>
      <c r="Z2637" s="393"/>
      <c r="AA2637" s="3"/>
      <c r="AB2637" s="3"/>
      <c r="AC2637" s="3"/>
      <c r="AD2637" s="3"/>
      <c r="AE2637" s="3"/>
      <c r="AF2637"/>
      <c r="AG2637"/>
      <c r="AH2637"/>
      <c r="AI2637"/>
      <c r="AJ2637"/>
      <c r="AK2637"/>
      <c r="AL2637"/>
      <c r="AM2637"/>
      <c r="AN2637"/>
      <c r="AO2637"/>
      <c r="AP2637"/>
      <c r="BC2637" s="451"/>
    </row>
    <row r="2638" spans="1:55" hidden="1" x14ac:dyDescent="0.2">
      <c r="A2638" s="3"/>
      <c r="B2638" s="3"/>
      <c r="C2638" s="393"/>
      <c r="D2638" s="393"/>
      <c r="E2638" s="393"/>
      <c r="F2638" s="393"/>
      <c r="G2638" s="393"/>
      <c r="H2638" s="393"/>
      <c r="I2638" s="393"/>
      <c r="J2638" s="3"/>
      <c r="K2638" s="3"/>
      <c r="L2638" s="3"/>
      <c r="M2638" s="3"/>
      <c r="N2638" s="3"/>
      <c r="O2638" s="393"/>
      <c r="P2638" s="393"/>
      <c r="Q2638" s="3"/>
      <c r="R2638" s="3"/>
      <c r="S2638" s="3"/>
      <c r="T2638" s="3"/>
      <c r="U2638" s="3"/>
      <c r="V2638" s="3"/>
      <c r="W2638"/>
      <c r="X2638"/>
      <c r="Y2638" s="451"/>
      <c r="Z2638" s="393"/>
      <c r="AA2638" s="3"/>
      <c r="AB2638" s="3"/>
      <c r="AC2638" s="3"/>
      <c r="AD2638" s="3"/>
      <c r="AE2638" s="3"/>
      <c r="AF2638"/>
      <c r="AG2638"/>
      <c r="AH2638"/>
      <c r="AI2638"/>
      <c r="AJ2638"/>
      <c r="AK2638"/>
      <c r="AL2638"/>
      <c r="AM2638"/>
      <c r="AN2638"/>
      <c r="AO2638"/>
      <c r="AP2638"/>
      <c r="BC2638" s="451"/>
    </row>
    <row r="2639" spans="1:55" hidden="1" x14ac:dyDescent="0.2">
      <c r="A2639" s="3"/>
      <c r="B2639" s="3"/>
      <c r="C2639" s="393"/>
      <c r="D2639" s="393"/>
      <c r="E2639" s="393"/>
      <c r="F2639" s="393"/>
      <c r="G2639" s="393"/>
      <c r="H2639" s="393"/>
      <c r="I2639" s="393"/>
      <c r="J2639" s="3"/>
      <c r="K2639" s="3"/>
      <c r="L2639" s="3"/>
      <c r="M2639" s="3"/>
      <c r="N2639" s="3"/>
      <c r="O2639" s="393"/>
      <c r="P2639" s="393"/>
      <c r="Q2639" s="3"/>
      <c r="R2639" s="3"/>
      <c r="S2639" s="3"/>
      <c r="T2639" s="3"/>
      <c r="U2639" s="3"/>
      <c r="V2639" s="3"/>
      <c r="W2639"/>
      <c r="X2639"/>
      <c r="Y2639" s="451"/>
      <c r="Z2639" s="393"/>
      <c r="AA2639" s="3"/>
      <c r="AB2639" s="3"/>
      <c r="AC2639" s="3"/>
      <c r="AD2639" s="3"/>
      <c r="AE2639" s="3"/>
      <c r="AF2639"/>
      <c r="AG2639"/>
      <c r="AH2639"/>
      <c r="AI2639"/>
      <c r="AJ2639"/>
      <c r="AK2639"/>
      <c r="AL2639"/>
      <c r="AM2639"/>
      <c r="AN2639"/>
      <c r="AO2639"/>
      <c r="AP2639"/>
      <c r="BC2639" s="451"/>
    </row>
    <row r="2640" spans="1:55" hidden="1" x14ac:dyDescent="0.2">
      <c r="A2640" s="3"/>
      <c r="B2640" s="3"/>
      <c r="C2640" s="393"/>
      <c r="D2640" s="393"/>
      <c r="E2640" s="393"/>
      <c r="F2640" s="393"/>
      <c r="G2640" s="393"/>
      <c r="H2640" s="393"/>
      <c r="I2640" s="393"/>
      <c r="J2640" s="3"/>
      <c r="K2640" s="3"/>
      <c r="L2640" s="3"/>
      <c r="M2640" s="3"/>
      <c r="N2640" s="3"/>
      <c r="O2640" s="393"/>
      <c r="P2640" s="393"/>
      <c r="Q2640" s="3"/>
      <c r="R2640" s="3"/>
      <c r="S2640" s="3"/>
      <c r="T2640" s="3"/>
      <c r="U2640" s="3"/>
      <c r="V2640" s="3"/>
      <c r="W2640"/>
      <c r="X2640"/>
      <c r="Y2640" s="451"/>
      <c r="Z2640" s="393"/>
      <c r="AA2640" s="3"/>
      <c r="AB2640" s="3"/>
      <c r="AC2640" s="3"/>
      <c r="AD2640" s="3"/>
      <c r="AE2640" s="3"/>
      <c r="AF2640"/>
      <c r="AG2640"/>
      <c r="AH2640"/>
      <c r="AI2640"/>
      <c r="AJ2640"/>
      <c r="AK2640"/>
      <c r="AL2640"/>
      <c r="AM2640"/>
      <c r="AN2640"/>
      <c r="AO2640"/>
      <c r="AP2640"/>
      <c r="BC2640" s="451"/>
    </row>
    <row r="2641" spans="1:55" hidden="1" x14ac:dyDescent="0.2">
      <c r="A2641" s="3"/>
      <c r="B2641" s="3"/>
      <c r="C2641" s="393"/>
      <c r="D2641" s="393"/>
      <c r="E2641" s="393"/>
      <c r="F2641" s="393"/>
      <c r="G2641" s="393"/>
      <c r="H2641" s="393"/>
      <c r="I2641" s="393"/>
      <c r="J2641" s="3"/>
      <c r="K2641" s="3"/>
      <c r="L2641" s="3"/>
      <c r="M2641" s="3"/>
      <c r="N2641" s="3"/>
      <c r="O2641" s="393"/>
      <c r="P2641" s="393"/>
      <c r="Q2641" s="3"/>
      <c r="R2641" s="3"/>
      <c r="S2641" s="3"/>
      <c r="T2641" s="3"/>
      <c r="U2641" s="3"/>
      <c r="V2641" s="3"/>
      <c r="W2641"/>
      <c r="X2641"/>
      <c r="Y2641" s="451"/>
      <c r="Z2641" s="393"/>
      <c r="AA2641" s="3"/>
      <c r="AB2641" s="3"/>
      <c r="AC2641" s="3"/>
      <c r="AD2641" s="3"/>
      <c r="AE2641" s="3"/>
      <c r="AF2641"/>
      <c r="AG2641"/>
      <c r="AH2641"/>
      <c r="AI2641"/>
      <c r="AJ2641"/>
      <c r="AK2641"/>
      <c r="AL2641"/>
      <c r="AM2641"/>
      <c r="AN2641"/>
      <c r="AO2641"/>
      <c r="AP2641"/>
      <c r="BC2641" s="451"/>
    </row>
    <row r="2642" spans="1:55" hidden="1" x14ac:dyDescent="0.2">
      <c r="A2642" s="3"/>
      <c r="B2642" s="3"/>
      <c r="C2642" s="393"/>
      <c r="D2642" s="393"/>
      <c r="E2642" s="393"/>
      <c r="F2642" s="393"/>
      <c r="G2642" s="393"/>
      <c r="H2642" s="393"/>
      <c r="I2642" s="393"/>
      <c r="J2642" s="3"/>
      <c r="K2642" s="3"/>
      <c r="L2642" s="3"/>
      <c r="M2642" s="3"/>
      <c r="N2642" s="3"/>
      <c r="O2642" s="393"/>
      <c r="P2642" s="393"/>
      <c r="Q2642" s="3"/>
      <c r="R2642" s="3"/>
      <c r="S2642" s="3"/>
      <c r="T2642" s="3"/>
      <c r="U2642" s="3"/>
      <c r="V2642" s="3"/>
      <c r="W2642"/>
      <c r="X2642"/>
      <c r="Y2642" s="451"/>
      <c r="Z2642" s="393"/>
      <c r="AA2642" s="3"/>
      <c r="AB2642" s="3"/>
      <c r="AC2642" s="3"/>
      <c r="AD2642" s="3"/>
      <c r="AE2642" s="3"/>
      <c r="AF2642"/>
      <c r="AG2642"/>
      <c r="AH2642"/>
      <c r="AI2642"/>
      <c r="AJ2642"/>
      <c r="AK2642"/>
      <c r="AL2642"/>
      <c r="AM2642"/>
      <c r="AN2642"/>
      <c r="AO2642"/>
      <c r="AP2642"/>
      <c r="BC2642" s="451"/>
    </row>
    <row r="2643" spans="1:55" hidden="1" x14ac:dyDescent="0.2">
      <c r="A2643" s="3"/>
      <c r="B2643" s="3"/>
      <c r="C2643" s="393"/>
      <c r="D2643" s="393"/>
      <c r="E2643" s="393"/>
      <c r="F2643" s="393"/>
      <c r="G2643" s="393"/>
      <c r="H2643" s="393"/>
      <c r="I2643" s="393"/>
      <c r="J2643" s="3"/>
      <c r="K2643" s="3"/>
      <c r="L2643" s="3"/>
      <c r="M2643" s="3"/>
      <c r="N2643" s="3"/>
      <c r="O2643" s="393"/>
      <c r="P2643" s="393"/>
      <c r="Q2643" s="3"/>
      <c r="R2643" s="3"/>
      <c r="S2643" s="3"/>
      <c r="T2643" s="3"/>
      <c r="U2643" s="3"/>
      <c r="V2643" s="3"/>
      <c r="W2643"/>
      <c r="X2643"/>
      <c r="Y2643" s="451"/>
      <c r="Z2643" s="393"/>
      <c r="AA2643" s="3"/>
      <c r="AB2643" s="3"/>
      <c r="AC2643" s="3"/>
      <c r="AD2643" s="3"/>
      <c r="AE2643" s="3"/>
      <c r="AF2643"/>
      <c r="AG2643"/>
      <c r="AH2643"/>
      <c r="AI2643"/>
      <c r="AJ2643"/>
      <c r="AK2643"/>
      <c r="AL2643"/>
      <c r="AM2643"/>
      <c r="AN2643"/>
      <c r="AO2643"/>
      <c r="AP2643"/>
      <c r="BC2643" s="451"/>
    </row>
    <row r="2644" spans="1:55" hidden="1" x14ac:dyDescent="0.2">
      <c r="A2644" s="3"/>
      <c r="B2644" s="3"/>
      <c r="C2644" s="393"/>
      <c r="D2644" s="393"/>
      <c r="E2644" s="393"/>
      <c r="F2644" s="393"/>
      <c r="G2644" s="393"/>
      <c r="H2644" s="393"/>
      <c r="I2644" s="393"/>
      <c r="J2644" s="3"/>
      <c r="K2644" s="3"/>
      <c r="L2644" s="3"/>
      <c r="M2644" s="3"/>
      <c r="N2644" s="3"/>
      <c r="O2644" s="393"/>
      <c r="P2644" s="393"/>
      <c r="Q2644" s="3"/>
      <c r="R2644" s="3"/>
      <c r="S2644" s="3"/>
      <c r="T2644" s="3"/>
      <c r="U2644" s="3"/>
      <c r="V2644" s="3"/>
      <c r="W2644"/>
      <c r="X2644"/>
      <c r="Y2644" s="451"/>
      <c r="Z2644" s="393"/>
      <c r="AA2644" s="3"/>
      <c r="AB2644" s="3"/>
      <c r="AC2644" s="3"/>
      <c r="AD2644" s="3"/>
      <c r="AE2644" s="3"/>
      <c r="AF2644"/>
      <c r="AG2644"/>
      <c r="AH2644"/>
      <c r="AI2644"/>
      <c r="AJ2644"/>
      <c r="AK2644"/>
      <c r="AL2644"/>
      <c r="AM2644"/>
      <c r="AN2644"/>
      <c r="AO2644"/>
      <c r="AP2644"/>
      <c r="BC2644" s="451"/>
    </row>
    <row r="2645" spans="1:55" hidden="1" x14ac:dyDescent="0.2">
      <c r="A2645" s="3"/>
      <c r="B2645" s="3"/>
      <c r="C2645" s="393"/>
      <c r="D2645" s="393"/>
      <c r="E2645" s="393"/>
      <c r="F2645" s="393"/>
      <c r="G2645" s="393"/>
      <c r="H2645" s="393"/>
      <c r="I2645" s="393"/>
      <c r="J2645" s="3"/>
      <c r="K2645" s="3"/>
      <c r="L2645" s="3"/>
      <c r="M2645" s="3"/>
      <c r="N2645" s="3"/>
      <c r="O2645" s="393"/>
      <c r="P2645" s="393"/>
      <c r="Q2645" s="3"/>
      <c r="R2645" s="3"/>
      <c r="S2645" s="3"/>
      <c r="T2645" s="3"/>
      <c r="U2645" s="3"/>
      <c r="V2645" s="3"/>
      <c r="W2645"/>
      <c r="X2645"/>
      <c r="Y2645" s="451"/>
      <c r="Z2645" s="393"/>
      <c r="AA2645" s="3"/>
      <c r="AB2645" s="3"/>
      <c r="AC2645" s="3"/>
      <c r="AD2645" s="3"/>
      <c r="AE2645" s="3"/>
      <c r="AF2645"/>
      <c r="AG2645"/>
      <c r="AH2645"/>
      <c r="AI2645"/>
      <c r="AJ2645"/>
      <c r="AK2645"/>
      <c r="AL2645"/>
      <c r="AM2645"/>
      <c r="AN2645"/>
      <c r="AO2645"/>
      <c r="AP2645"/>
      <c r="BC2645" s="451"/>
    </row>
    <row r="2646" spans="1:55" hidden="1" x14ac:dyDescent="0.2">
      <c r="A2646" s="3"/>
      <c r="B2646" s="3"/>
      <c r="C2646" s="393"/>
      <c r="D2646" s="393"/>
      <c r="E2646" s="393"/>
      <c r="F2646" s="393"/>
      <c r="G2646" s="393"/>
      <c r="H2646" s="393"/>
      <c r="I2646" s="393"/>
      <c r="J2646" s="3"/>
      <c r="K2646" s="3"/>
      <c r="L2646" s="3"/>
      <c r="M2646" s="3"/>
      <c r="N2646" s="3"/>
      <c r="O2646" s="393"/>
      <c r="P2646" s="393"/>
      <c r="Q2646" s="3"/>
      <c r="R2646" s="3"/>
      <c r="S2646" s="3"/>
      <c r="T2646" s="3"/>
      <c r="U2646" s="3"/>
      <c r="V2646" s="3"/>
      <c r="W2646"/>
      <c r="X2646"/>
      <c r="Y2646" s="451"/>
      <c r="Z2646" s="393"/>
      <c r="AA2646" s="3"/>
      <c r="AB2646" s="3"/>
      <c r="AC2646" s="3"/>
      <c r="AD2646" s="3"/>
      <c r="AE2646" s="3"/>
      <c r="AF2646"/>
      <c r="AG2646"/>
      <c r="AH2646"/>
      <c r="AI2646"/>
      <c r="AJ2646"/>
      <c r="AK2646"/>
      <c r="AL2646"/>
      <c r="AM2646"/>
      <c r="AN2646"/>
      <c r="AO2646"/>
      <c r="AP2646"/>
      <c r="BC2646" s="451"/>
    </row>
    <row r="2647" spans="1:55" hidden="1" x14ac:dyDescent="0.2">
      <c r="A2647" s="3"/>
      <c r="B2647" s="3"/>
      <c r="C2647" s="393"/>
      <c r="D2647" s="393"/>
      <c r="E2647" s="393"/>
      <c r="F2647" s="393"/>
      <c r="G2647" s="393"/>
      <c r="H2647" s="393"/>
      <c r="I2647" s="393"/>
      <c r="J2647" s="3"/>
      <c r="K2647" s="3"/>
      <c r="L2647" s="3"/>
      <c r="M2647" s="3"/>
      <c r="N2647" s="3"/>
      <c r="O2647" s="393"/>
      <c r="P2647" s="393"/>
      <c r="Q2647" s="3"/>
      <c r="R2647" s="3"/>
      <c r="S2647" s="3"/>
      <c r="T2647" s="3"/>
      <c r="U2647" s="3"/>
      <c r="V2647" s="3"/>
      <c r="W2647"/>
      <c r="X2647"/>
      <c r="Y2647" s="451"/>
      <c r="Z2647" s="393"/>
      <c r="AA2647" s="3"/>
      <c r="AB2647" s="3"/>
      <c r="AC2647" s="3"/>
      <c r="AD2647" s="3"/>
      <c r="AE2647" s="3"/>
      <c r="AF2647"/>
      <c r="AG2647"/>
      <c r="AH2647"/>
      <c r="AI2647"/>
      <c r="AJ2647"/>
      <c r="AK2647"/>
      <c r="AL2647"/>
      <c r="AM2647"/>
      <c r="AN2647"/>
      <c r="AO2647"/>
      <c r="AP2647"/>
      <c r="BC2647" s="451"/>
    </row>
    <row r="2648" spans="1:55" hidden="1" x14ac:dyDescent="0.2">
      <c r="A2648" s="3"/>
      <c r="B2648" s="3"/>
      <c r="C2648" s="393"/>
      <c r="D2648" s="393"/>
      <c r="E2648" s="393"/>
      <c r="F2648" s="393"/>
      <c r="G2648" s="393"/>
      <c r="H2648" s="393"/>
      <c r="I2648" s="393"/>
      <c r="J2648" s="3"/>
      <c r="K2648" s="3"/>
      <c r="L2648" s="3"/>
      <c r="M2648" s="3"/>
      <c r="N2648" s="3"/>
      <c r="O2648" s="393"/>
      <c r="P2648" s="393"/>
      <c r="Q2648" s="3"/>
      <c r="R2648" s="3"/>
      <c r="S2648" s="3"/>
      <c r="T2648" s="3"/>
      <c r="U2648" s="3"/>
      <c r="V2648" s="3"/>
      <c r="W2648"/>
      <c r="X2648"/>
      <c r="Y2648" s="451"/>
      <c r="Z2648" s="393"/>
      <c r="AA2648" s="3"/>
      <c r="AB2648" s="3"/>
      <c r="AC2648" s="3"/>
      <c r="AD2648" s="3"/>
      <c r="AE2648" s="3"/>
      <c r="AF2648"/>
      <c r="AG2648"/>
      <c r="AH2648"/>
      <c r="AI2648"/>
      <c r="AJ2648"/>
      <c r="AK2648"/>
      <c r="AL2648"/>
      <c r="AM2648"/>
      <c r="AN2648"/>
      <c r="AO2648"/>
      <c r="AP2648"/>
      <c r="BC2648" s="451"/>
    </row>
    <row r="2649" spans="1:55" hidden="1" x14ac:dyDescent="0.2">
      <c r="A2649" s="3"/>
      <c r="B2649" s="3"/>
      <c r="C2649" s="393"/>
      <c r="D2649" s="393"/>
      <c r="E2649" s="393"/>
      <c r="F2649" s="393"/>
      <c r="G2649" s="393"/>
      <c r="H2649" s="393"/>
      <c r="I2649" s="393"/>
      <c r="J2649" s="3"/>
      <c r="K2649" s="3"/>
      <c r="L2649" s="3"/>
      <c r="M2649" s="3"/>
      <c r="N2649" s="3"/>
      <c r="O2649" s="393"/>
      <c r="P2649" s="393"/>
      <c r="Q2649" s="3"/>
      <c r="R2649" s="3"/>
      <c r="S2649" s="3"/>
      <c r="T2649" s="3"/>
      <c r="U2649" s="3"/>
      <c r="V2649" s="3"/>
      <c r="W2649"/>
      <c r="X2649"/>
      <c r="Y2649" s="451"/>
      <c r="Z2649" s="393"/>
      <c r="AA2649" s="3"/>
      <c r="AB2649" s="3"/>
      <c r="AC2649" s="3"/>
      <c r="AD2649" s="3"/>
      <c r="AE2649" s="3"/>
      <c r="AF2649"/>
      <c r="AG2649"/>
      <c r="AH2649"/>
      <c r="AI2649"/>
      <c r="AJ2649"/>
      <c r="AK2649"/>
      <c r="AL2649"/>
      <c r="AM2649"/>
      <c r="AN2649"/>
      <c r="AO2649"/>
      <c r="AP2649"/>
      <c r="BC2649" s="451"/>
    </row>
    <row r="2650" spans="1:55" hidden="1" x14ac:dyDescent="0.2">
      <c r="A2650" s="3"/>
      <c r="B2650" s="3"/>
      <c r="C2650" s="393"/>
      <c r="D2650" s="393"/>
      <c r="E2650" s="393"/>
      <c r="F2650" s="393"/>
      <c r="G2650" s="393"/>
      <c r="H2650" s="393"/>
      <c r="I2650" s="393"/>
      <c r="J2650" s="3"/>
      <c r="K2650" s="3"/>
      <c r="L2650" s="3"/>
      <c r="M2650" s="3"/>
      <c r="N2650" s="3"/>
      <c r="O2650" s="393"/>
      <c r="P2650" s="393"/>
      <c r="Q2650" s="3"/>
      <c r="R2650" s="3"/>
      <c r="S2650" s="3"/>
      <c r="T2650" s="3"/>
      <c r="U2650" s="3"/>
      <c r="V2650" s="3"/>
      <c r="W2650"/>
      <c r="X2650"/>
      <c r="Y2650" s="451"/>
      <c r="Z2650" s="393"/>
      <c r="AA2650" s="3"/>
      <c r="AB2650" s="3"/>
      <c r="AC2650" s="3"/>
      <c r="AD2650" s="3"/>
      <c r="AE2650" s="3"/>
      <c r="AF2650"/>
      <c r="AG2650"/>
      <c r="AH2650"/>
      <c r="AI2650"/>
      <c r="AJ2650"/>
      <c r="AK2650"/>
      <c r="AL2650"/>
      <c r="AM2650"/>
      <c r="AN2650"/>
      <c r="AO2650"/>
      <c r="AP2650"/>
      <c r="BC2650" s="451"/>
    </row>
    <row r="2651" spans="1:55" hidden="1" x14ac:dyDescent="0.2">
      <c r="A2651" s="3"/>
      <c r="B2651" s="3"/>
      <c r="C2651" s="393"/>
      <c r="D2651" s="393"/>
      <c r="E2651" s="393"/>
      <c r="F2651" s="393"/>
      <c r="G2651" s="393"/>
      <c r="H2651" s="393"/>
      <c r="I2651" s="393"/>
      <c r="J2651" s="3"/>
      <c r="K2651" s="3"/>
      <c r="L2651" s="3"/>
      <c r="M2651" s="3"/>
      <c r="N2651" s="3"/>
      <c r="O2651" s="393"/>
      <c r="P2651" s="393"/>
      <c r="Q2651" s="3"/>
      <c r="R2651" s="3"/>
      <c r="S2651" s="3"/>
      <c r="T2651" s="3"/>
      <c r="U2651" s="3"/>
      <c r="V2651" s="3"/>
      <c r="W2651"/>
      <c r="X2651"/>
      <c r="Y2651" s="451"/>
      <c r="Z2651" s="393"/>
      <c r="AA2651" s="3"/>
      <c r="AB2651" s="3"/>
      <c r="AC2651" s="3"/>
      <c r="AD2651" s="3"/>
      <c r="AE2651" s="3"/>
      <c r="AF2651"/>
      <c r="AG2651"/>
      <c r="AH2651"/>
      <c r="AI2651"/>
      <c r="AJ2651"/>
      <c r="AK2651"/>
      <c r="AL2651"/>
      <c r="AM2651"/>
      <c r="AN2651"/>
      <c r="AO2651"/>
      <c r="AP2651"/>
      <c r="BC2651" s="451"/>
    </row>
    <row r="2652" spans="1:55" hidden="1" x14ac:dyDescent="0.2">
      <c r="A2652" s="3"/>
      <c r="B2652" s="3"/>
      <c r="C2652" s="393"/>
      <c r="D2652" s="393"/>
      <c r="E2652" s="393"/>
      <c r="F2652" s="393"/>
      <c r="G2652" s="393"/>
      <c r="H2652" s="393"/>
      <c r="I2652" s="393"/>
      <c r="J2652" s="3"/>
      <c r="K2652" s="3"/>
      <c r="L2652" s="3"/>
      <c r="M2652" s="3"/>
      <c r="N2652" s="3"/>
      <c r="O2652" s="393"/>
      <c r="P2652" s="393"/>
      <c r="Q2652" s="3"/>
      <c r="R2652" s="3"/>
      <c r="S2652" s="3"/>
      <c r="T2652" s="3"/>
      <c r="U2652" s="3"/>
      <c r="V2652" s="3"/>
      <c r="W2652"/>
      <c r="X2652"/>
      <c r="Y2652" s="451"/>
      <c r="Z2652" s="393"/>
      <c r="AA2652" s="3"/>
      <c r="AB2652" s="3"/>
      <c r="AC2652" s="3"/>
      <c r="AD2652" s="3"/>
      <c r="AE2652" s="3"/>
      <c r="AF2652"/>
      <c r="AG2652"/>
      <c r="AH2652"/>
      <c r="AI2652"/>
      <c r="AJ2652"/>
      <c r="AK2652"/>
      <c r="AL2652"/>
      <c r="AM2652"/>
      <c r="AN2652"/>
      <c r="AO2652"/>
      <c r="AP2652"/>
      <c r="BC2652" s="451"/>
    </row>
    <row r="2653" spans="1:55" hidden="1" x14ac:dyDescent="0.2">
      <c r="A2653" s="3"/>
      <c r="B2653" s="3"/>
      <c r="C2653" s="393"/>
      <c r="D2653" s="393"/>
      <c r="E2653" s="393"/>
      <c r="F2653" s="393"/>
      <c r="G2653" s="393"/>
      <c r="H2653" s="393"/>
      <c r="I2653" s="393"/>
      <c r="J2653" s="3"/>
      <c r="K2653" s="3"/>
      <c r="L2653" s="3"/>
      <c r="M2653" s="3"/>
      <c r="N2653" s="3"/>
      <c r="O2653" s="393"/>
      <c r="P2653" s="393"/>
      <c r="Q2653" s="3"/>
      <c r="R2653" s="3"/>
      <c r="S2653" s="3"/>
      <c r="T2653" s="3"/>
      <c r="U2653" s="3"/>
      <c r="V2653" s="3"/>
      <c r="W2653"/>
      <c r="X2653"/>
      <c r="Y2653" s="451"/>
      <c r="Z2653" s="393"/>
      <c r="AA2653" s="3"/>
      <c r="AB2653" s="3"/>
      <c r="AC2653" s="3"/>
      <c r="AD2653" s="3"/>
      <c r="AE2653" s="3"/>
      <c r="AF2653"/>
      <c r="AG2653"/>
      <c r="AH2653"/>
      <c r="AI2653"/>
      <c r="AJ2653"/>
      <c r="AK2653"/>
      <c r="AL2653"/>
      <c r="AM2653"/>
      <c r="AN2653"/>
      <c r="AO2653"/>
      <c r="AP2653"/>
      <c r="BC2653" s="451"/>
    </row>
    <row r="2654" spans="1:55" hidden="1" x14ac:dyDescent="0.2">
      <c r="A2654" s="3"/>
      <c r="B2654" s="3"/>
      <c r="C2654" s="393"/>
      <c r="D2654" s="393"/>
      <c r="E2654" s="393"/>
      <c r="F2654" s="393"/>
      <c r="G2654" s="393"/>
      <c r="H2654" s="393"/>
      <c r="I2654" s="393"/>
      <c r="J2654" s="3"/>
      <c r="K2654" s="3"/>
      <c r="L2654" s="3"/>
      <c r="M2654" s="3"/>
      <c r="N2654" s="3"/>
      <c r="O2654" s="393"/>
      <c r="P2654" s="393"/>
      <c r="Q2654" s="3"/>
      <c r="R2654" s="3"/>
      <c r="S2654" s="3"/>
      <c r="T2654" s="3"/>
      <c r="U2654" s="3"/>
      <c r="V2654" s="3"/>
      <c r="W2654"/>
      <c r="X2654"/>
      <c r="Y2654" s="451"/>
      <c r="Z2654" s="393"/>
      <c r="AA2654" s="3"/>
      <c r="AB2654" s="3"/>
      <c r="AC2654" s="3"/>
      <c r="AD2654" s="3"/>
      <c r="AE2654" s="3"/>
      <c r="AF2654"/>
      <c r="AG2654"/>
      <c r="AH2654"/>
      <c r="AI2654"/>
      <c r="AJ2654"/>
      <c r="AK2654"/>
      <c r="AL2654"/>
      <c r="AM2654"/>
      <c r="AN2654"/>
      <c r="AO2654"/>
      <c r="AP2654"/>
      <c r="BC2654" s="451"/>
    </row>
    <row r="2655" spans="1:55" hidden="1" x14ac:dyDescent="0.2">
      <c r="A2655" s="3"/>
      <c r="B2655" s="3"/>
      <c r="C2655" s="393"/>
      <c r="D2655" s="393"/>
      <c r="E2655" s="393"/>
      <c r="F2655" s="393"/>
      <c r="G2655" s="393"/>
      <c r="H2655" s="393"/>
      <c r="I2655" s="393"/>
      <c r="J2655" s="3"/>
      <c r="K2655" s="3"/>
      <c r="L2655" s="3"/>
      <c r="M2655" s="3"/>
      <c r="N2655" s="3"/>
      <c r="O2655" s="393"/>
      <c r="P2655" s="393"/>
      <c r="Q2655" s="3"/>
      <c r="R2655" s="3"/>
      <c r="S2655" s="3"/>
      <c r="T2655" s="3"/>
      <c r="U2655" s="3"/>
      <c r="V2655" s="3"/>
      <c r="W2655"/>
      <c r="X2655"/>
      <c r="Y2655" s="451"/>
      <c r="Z2655" s="393"/>
      <c r="AA2655" s="3"/>
      <c r="AB2655" s="3"/>
      <c r="AC2655" s="3"/>
      <c r="AD2655" s="3"/>
      <c r="AE2655" s="3"/>
      <c r="AF2655"/>
      <c r="AG2655"/>
      <c r="AH2655"/>
      <c r="AI2655"/>
      <c r="AJ2655"/>
      <c r="AK2655"/>
      <c r="AL2655"/>
      <c r="AM2655"/>
      <c r="AN2655"/>
      <c r="AO2655"/>
      <c r="AP2655"/>
      <c r="BC2655" s="451"/>
    </row>
    <row r="2656" spans="1:55" hidden="1" x14ac:dyDescent="0.2">
      <c r="A2656" s="3"/>
      <c r="B2656" s="3"/>
      <c r="C2656" s="393"/>
      <c r="D2656" s="393"/>
      <c r="E2656" s="393"/>
      <c r="F2656" s="393"/>
      <c r="G2656" s="393"/>
      <c r="H2656" s="393"/>
      <c r="I2656" s="393"/>
      <c r="J2656" s="3"/>
      <c r="K2656" s="3"/>
      <c r="L2656" s="3"/>
      <c r="M2656" s="3"/>
      <c r="N2656" s="3"/>
      <c r="O2656" s="393"/>
      <c r="P2656" s="393"/>
      <c r="Q2656" s="3"/>
      <c r="R2656" s="3"/>
      <c r="S2656" s="3"/>
      <c r="T2656" s="3"/>
      <c r="U2656" s="3"/>
      <c r="V2656" s="3"/>
      <c r="W2656"/>
      <c r="X2656"/>
      <c r="Y2656" s="451"/>
      <c r="Z2656" s="393"/>
      <c r="AA2656" s="3"/>
      <c r="AB2656" s="3"/>
      <c r="AC2656" s="3"/>
      <c r="AD2656" s="3"/>
      <c r="AE2656" s="3"/>
      <c r="AF2656"/>
      <c r="AG2656"/>
      <c r="AH2656"/>
      <c r="AI2656"/>
      <c r="AJ2656"/>
      <c r="AK2656"/>
      <c r="AL2656"/>
      <c r="AM2656"/>
      <c r="AN2656"/>
      <c r="AO2656"/>
      <c r="AP2656"/>
      <c r="BC2656" s="451"/>
    </row>
    <row r="2657" spans="1:55" hidden="1" x14ac:dyDescent="0.2">
      <c r="A2657" s="3"/>
      <c r="B2657" s="3"/>
      <c r="C2657" s="393"/>
      <c r="D2657" s="393"/>
      <c r="E2657" s="393"/>
      <c r="F2657" s="393"/>
      <c r="G2657" s="393"/>
      <c r="H2657" s="393"/>
      <c r="I2657" s="393"/>
      <c r="J2657" s="3"/>
      <c r="K2657" s="3"/>
      <c r="L2657" s="3"/>
      <c r="M2657" s="3"/>
      <c r="N2657" s="3"/>
      <c r="O2657" s="393"/>
      <c r="P2657" s="393"/>
      <c r="Q2657" s="3"/>
      <c r="R2657" s="3"/>
      <c r="S2657" s="3"/>
      <c r="T2657" s="3"/>
      <c r="U2657" s="3"/>
      <c r="V2657" s="3"/>
      <c r="W2657"/>
      <c r="X2657"/>
      <c r="Y2657" s="451"/>
      <c r="Z2657" s="393"/>
      <c r="AA2657" s="3"/>
      <c r="AB2657" s="3"/>
      <c r="AC2657" s="3"/>
      <c r="AD2657" s="3"/>
      <c r="AE2657" s="3"/>
      <c r="AF2657"/>
      <c r="AG2657"/>
      <c r="AH2657"/>
      <c r="AI2657"/>
      <c r="AJ2657"/>
      <c r="AK2657"/>
      <c r="AL2657"/>
      <c r="AM2657"/>
      <c r="AN2657"/>
      <c r="AO2657"/>
      <c r="AP2657"/>
      <c r="BC2657" s="451"/>
    </row>
    <row r="2658" spans="1:55" hidden="1" x14ac:dyDescent="0.2">
      <c r="A2658" s="3"/>
      <c r="B2658" s="3"/>
      <c r="C2658" s="393"/>
      <c r="D2658" s="393"/>
      <c r="E2658" s="393"/>
      <c r="F2658" s="393"/>
      <c r="G2658" s="393"/>
      <c r="H2658" s="393"/>
      <c r="I2658" s="393"/>
      <c r="J2658" s="3"/>
      <c r="K2658" s="3"/>
      <c r="L2658" s="3"/>
      <c r="M2658" s="3"/>
      <c r="N2658" s="3"/>
      <c r="O2658" s="393"/>
      <c r="P2658" s="393"/>
      <c r="Q2658" s="3"/>
      <c r="R2658" s="3"/>
      <c r="S2658" s="3"/>
      <c r="T2658" s="3"/>
      <c r="U2658" s="3"/>
      <c r="V2658" s="3"/>
      <c r="W2658"/>
      <c r="X2658"/>
      <c r="Y2658" s="451"/>
      <c r="Z2658" s="393"/>
      <c r="AA2658" s="3"/>
      <c r="AB2658" s="3"/>
      <c r="AC2658" s="3"/>
      <c r="AD2658" s="3"/>
      <c r="AE2658" s="3"/>
      <c r="AF2658"/>
      <c r="AG2658"/>
      <c r="AH2658"/>
      <c r="AI2658"/>
      <c r="AJ2658"/>
      <c r="AK2658"/>
      <c r="AL2658"/>
      <c r="AM2658"/>
      <c r="AN2658"/>
      <c r="AO2658"/>
      <c r="AP2658"/>
      <c r="BC2658" s="451"/>
    </row>
    <row r="2659" spans="1:55" hidden="1" x14ac:dyDescent="0.2">
      <c r="A2659" s="3"/>
      <c r="B2659" s="3"/>
      <c r="C2659" s="393"/>
      <c r="D2659" s="393"/>
      <c r="E2659" s="393"/>
      <c r="F2659" s="393"/>
      <c r="G2659" s="393"/>
      <c r="H2659" s="393"/>
      <c r="I2659" s="393"/>
      <c r="J2659" s="3"/>
      <c r="K2659" s="3"/>
      <c r="L2659" s="3"/>
      <c r="M2659" s="3"/>
      <c r="N2659" s="3"/>
      <c r="O2659" s="393"/>
      <c r="P2659" s="393"/>
      <c r="Q2659" s="3"/>
      <c r="R2659" s="3"/>
      <c r="S2659" s="3"/>
      <c r="T2659" s="3"/>
      <c r="U2659" s="3"/>
      <c r="V2659" s="3"/>
      <c r="W2659"/>
      <c r="X2659"/>
      <c r="Y2659" s="451"/>
      <c r="Z2659" s="393"/>
      <c r="AA2659" s="3"/>
      <c r="AB2659" s="3"/>
      <c r="AC2659" s="3"/>
      <c r="AD2659" s="3"/>
      <c r="AE2659" s="3"/>
      <c r="AF2659"/>
      <c r="AG2659"/>
      <c r="AH2659"/>
      <c r="AI2659"/>
      <c r="AJ2659"/>
      <c r="AK2659"/>
      <c r="AL2659"/>
      <c r="AM2659"/>
      <c r="AN2659"/>
      <c r="AO2659"/>
      <c r="AP2659"/>
      <c r="BC2659" s="451"/>
    </row>
    <row r="2660" spans="1:55" hidden="1" x14ac:dyDescent="0.2">
      <c r="A2660" s="3"/>
      <c r="B2660" s="3"/>
      <c r="C2660" s="393"/>
      <c r="D2660" s="393"/>
      <c r="E2660" s="393"/>
      <c r="F2660" s="393"/>
      <c r="G2660" s="393"/>
      <c r="H2660" s="393"/>
      <c r="I2660" s="393"/>
      <c r="J2660" s="3"/>
      <c r="K2660" s="3"/>
      <c r="L2660" s="3"/>
      <c r="M2660" s="3"/>
      <c r="N2660" s="3"/>
      <c r="O2660" s="393"/>
      <c r="P2660" s="393"/>
      <c r="Q2660" s="3"/>
      <c r="R2660" s="3"/>
      <c r="S2660" s="3"/>
      <c r="T2660" s="3"/>
      <c r="U2660" s="3"/>
      <c r="V2660" s="3"/>
      <c r="W2660"/>
      <c r="X2660"/>
      <c r="Y2660" s="451"/>
      <c r="Z2660" s="393"/>
      <c r="AA2660" s="3"/>
      <c r="AB2660" s="3"/>
      <c r="AC2660" s="3"/>
      <c r="AD2660" s="3"/>
      <c r="AE2660" s="3"/>
      <c r="AF2660"/>
      <c r="AG2660"/>
      <c r="AH2660"/>
      <c r="AI2660"/>
      <c r="AJ2660"/>
      <c r="AK2660"/>
      <c r="AL2660"/>
      <c r="AM2660"/>
      <c r="AN2660"/>
      <c r="AO2660"/>
      <c r="AP2660"/>
      <c r="BC2660" s="451"/>
    </row>
    <row r="2661" spans="1:55" hidden="1" x14ac:dyDescent="0.2">
      <c r="A2661" s="3"/>
      <c r="B2661" s="3"/>
      <c r="C2661" s="393"/>
      <c r="D2661" s="393"/>
      <c r="E2661" s="393"/>
      <c r="F2661" s="393"/>
      <c r="G2661" s="393"/>
      <c r="H2661" s="393"/>
      <c r="I2661" s="393"/>
      <c r="J2661" s="3"/>
      <c r="K2661" s="3"/>
      <c r="L2661" s="3"/>
      <c r="M2661" s="3"/>
      <c r="N2661" s="3"/>
      <c r="O2661" s="393"/>
      <c r="P2661" s="393"/>
      <c r="Q2661" s="3"/>
      <c r="R2661" s="3"/>
      <c r="S2661" s="3"/>
      <c r="T2661" s="3"/>
      <c r="U2661" s="3"/>
      <c r="V2661" s="3"/>
      <c r="W2661"/>
      <c r="X2661"/>
      <c r="Y2661" s="451"/>
      <c r="Z2661" s="393"/>
      <c r="AA2661" s="3"/>
      <c r="AB2661" s="3"/>
      <c r="AC2661" s="3"/>
      <c r="AD2661" s="3"/>
      <c r="AE2661" s="3"/>
      <c r="AF2661"/>
      <c r="AG2661"/>
      <c r="AH2661"/>
      <c r="AI2661"/>
      <c r="AJ2661"/>
      <c r="AK2661"/>
      <c r="AL2661"/>
      <c r="AM2661"/>
      <c r="AN2661"/>
      <c r="AO2661"/>
      <c r="AP2661"/>
      <c r="BC2661" s="451"/>
    </row>
    <row r="2662" spans="1:55" hidden="1" x14ac:dyDescent="0.2">
      <c r="A2662" s="3"/>
      <c r="B2662" s="3"/>
      <c r="C2662" s="393"/>
      <c r="D2662" s="393"/>
      <c r="E2662" s="393"/>
      <c r="F2662" s="393"/>
      <c r="G2662" s="393"/>
      <c r="H2662" s="393"/>
      <c r="I2662" s="393"/>
      <c r="J2662" s="3"/>
      <c r="K2662" s="3"/>
      <c r="L2662" s="3"/>
      <c r="M2662" s="3"/>
      <c r="N2662" s="3"/>
      <c r="O2662" s="393"/>
      <c r="P2662" s="393"/>
      <c r="Q2662" s="3"/>
      <c r="R2662" s="3"/>
      <c r="S2662" s="3"/>
      <c r="T2662" s="3"/>
      <c r="U2662" s="3"/>
      <c r="V2662" s="3"/>
      <c r="W2662"/>
      <c r="X2662"/>
      <c r="Y2662" s="451"/>
      <c r="Z2662" s="393"/>
      <c r="AA2662" s="3"/>
      <c r="AB2662" s="3"/>
      <c r="AC2662" s="3"/>
      <c r="AD2662" s="3"/>
      <c r="AE2662" s="3"/>
      <c r="AF2662"/>
      <c r="AG2662"/>
      <c r="AH2662"/>
      <c r="AI2662"/>
      <c r="AJ2662"/>
      <c r="AK2662"/>
      <c r="AL2662"/>
      <c r="AM2662"/>
      <c r="AN2662"/>
      <c r="AO2662"/>
      <c r="AP2662"/>
      <c r="BC2662" s="451"/>
    </row>
    <row r="2663" spans="1:55" hidden="1" x14ac:dyDescent="0.2">
      <c r="A2663" s="3"/>
      <c r="B2663" s="3"/>
      <c r="C2663" s="393"/>
      <c r="D2663" s="393"/>
      <c r="E2663" s="393"/>
      <c r="F2663" s="393"/>
      <c r="G2663" s="393"/>
      <c r="H2663" s="393"/>
      <c r="I2663" s="393"/>
      <c r="J2663" s="3"/>
      <c r="K2663" s="3"/>
      <c r="L2663" s="3"/>
      <c r="M2663" s="3"/>
      <c r="N2663" s="3"/>
      <c r="O2663" s="393"/>
      <c r="P2663" s="393"/>
      <c r="Q2663" s="3"/>
      <c r="R2663" s="3"/>
      <c r="S2663" s="3"/>
      <c r="T2663" s="3"/>
      <c r="U2663" s="3"/>
      <c r="V2663" s="3"/>
      <c r="W2663"/>
      <c r="X2663"/>
      <c r="Y2663" s="451"/>
      <c r="Z2663" s="393"/>
      <c r="AA2663" s="3"/>
      <c r="AB2663" s="3"/>
      <c r="AC2663" s="3"/>
      <c r="AD2663" s="3"/>
      <c r="AE2663" s="3"/>
      <c r="AF2663"/>
      <c r="AG2663"/>
      <c r="AH2663"/>
      <c r="AI2663"/>
      <c r="AJ2663"/>
      <c r="AK2663"/>
      <c r="AL2663"/>
      <c r="AM2663"/>
      <c r="AN2663"/>
      <c r="AO2663"/>
      <c r="AP2663"/>
      <c r="BC2663" s="451"/>
    </row>
    <row r="2664" spans="1:55" hidden="1" x14ac:dyDescent="0.2">
      <c r="A2664" s="3"/>
      <c r="B2664" s="3"/>
      <c r="C2664" s="393"/>
      <c r="D2664" s="393"/>
      <c r="E2664" s="393"/>
      <c r="F2664" s="393"/>
      <c r="G2664" s="393"/>
      <c r="H2664" s="393"/>
      <c r="I2664" s="393"/>
      <c r="J2664" s="3"/>
      <c r="K2664" s="3"/>
      <c r="L2664" s="3"/>
      <c r="M2664" s="3"/>
      <c r="N2664" s="3"/>
      <c r="O2664" s="393"/>
      <c r="P2664" s="393"/>
      <c r="Q2664" s="3"/>
      <c r="R2664" s="3"/>
      <c r="S2664" s="3"/>
      <c r="T2664" s="3"/>
      <c r="U2664" s="3"/>
      <c r="V2664" s="3"/>
      <c r="W2664"/>
      <c r="X2664"/>
      <c r="Y2664" s="451"/>
      <c r="Z2664" s="393"/>
      <c r="AA2664" s="3"/>
      <c r="AB2664" s="3"/>
      <c r="AC2664" s="3"/>
      <c r="AD2664" s="3"/>
      <c r="AE2664" s="3"/>
      <c r="AF2664"/>
      <c r="AG2664"/>
      <c r="AH2664"/>
      <c r="AI2664"/>
      <c r="AJ2664"/>
      <c r="AK2664"/>
      <c r="AL2664"/>
      <c r="AM2664"/>
      <c r="AN2664"/>
      <c r="AO2664"/>
      <c r="AP2664"/>
      <c r="BC2664" s="451"/>
    </row>
    <row r="2665" spans="1:55" hidden="1" x14ac:dyDescent="0.2">
      <c r="A2665" s="3"/>
      <c r="B2665" s="3"/>
      <c r="C2665" s="393"/>
      <c r="D2665" s="393"/>
      <c r="E2665" s="393"/>
      <c r="F2665" s="393"/>
      <c r="G2665" s="393"/>
      <c r="H2665" s="393"/>
      <c r="I2665" s="393"/>
      <c r="J2665" s="3"/>
      <c r="K2665" s="3"/>
      <c r="L2665" s="3"/>
      <c r="M2665" s="3"/>
      <c r="N2665" s="3"/>
      <c r="O2665" s="393"/>
      <c r="P2665" s="393"/>
      <c r="Q2665" s="3"/>
      <c r="R2665" s="3"/>
      <c r="S2665" s="3"/>
      <c r="T2665" s="3"/>
      <c r="U2665" s="3"/>
      <c r="V2665" s="3"/>
      <c r="W2665"/>
      <c r="X2665"/>
      <c r="Y2665" s="451"/>
      <c r="Z2665" s="393"/>
      <c r="AA2665" s="3"/>
      <c r="AB2665" s="3"/>
      <c r="AC2665" s="3"/>
      <c r="AD2665" s="3"/>
      <c r="AE2665" s="3"/>
      <c r="AF2665"/>
      <c r="AG2665"/>
      <c r="AH2665"/>
      <c r="AI2665"/>
      <c r="AJ2665"/>
      <c r="AK2665"/>
      <c r="AL2665"/>
      <c r="AM2665"/>
      <c r="AN2665"/>
      <c r="AO2665"/>
      <c r="AP2665"/>
      <c r="BC2665" s="451"/>
    </row>
    <row r="2666" spans="1:55" hidden="1" x14ac:dyDescent="0.2">
      <c r="A2666" s="3"/>
      <c r="B2666" s="3"/>
      <c r="C2666" s="393"/>
      <c r="D2666" s="393"/>
      <c r="E2666" s="393"/>
      <c r="F2666" s="393"/>
      <c r="G2666" s="393"/>
      <c r="H2666" s="393"/>
      <c r="I2666" s="393"/>
      <c r="J2666" s="3"/>
      <c r="K2666" s="3"/>
      <c r="L2666" s="3"/>
      <c r="M2666" s="3"/>
      <c r="N2666" s="3"/>
      <c r="O2666" s="393"/>
      <c r="P2666" s="393"/>
      <c r="Q2666" s="3"/>
      <c r="R2666" s="3"/>
      <c r="S2666" s="3"/>
      <c r="T2666" s="3"/>
      <c r="U2666" s="3"/>
      <c r="V2666" s="3"/>
      <c r="W2666"/>
      <c r="X2666"/>
      <c r="Y2666" s="451"/>
      <c r="Z2666" s="393"/>
      <c r="AA2666" s="3"/>
      <c r="AB2666" s="3"/>
      <c r="AC2666" s="3"/>
      <c r="AD2666" s="3"/>
      <c r="AE2666" s="3"/>
      <c r="AF2666"/>
      <c r="AG2666"/>
      <c r="AH2666"/>
      <c r="AI2666"/>
      <c r="AJ2666"/>
      <c r="AK2666"/>
      <c r="AL2666"/>
      <c r="AM2666"/>
      <c r="AN2666"/>
      <c r="AO2666"/>
      <c r="AP2666"/>
      <c r="BC2666" s="451"/>
    </row>
    <row r="2667" spans="1:55" hidden="1" x14ac:dyDescent="0.2">
      <c r="A2667" s="3"/>
      <c r="B2667" s="3"/>
      <c r="C2667" s="393"/>
      <c r="D2667" s="393"/>
      <c r="E2667" s="393"/>
      <c r="F2667" s="393"/>
      <c r="G2667" s="393"/>
      <c r="H2667" s="393"/>
      <c r="I2667" s="393"/>
      <c r="J2667" s="3"/>
      <c r="K2667" s="3"/>
      <c r="L2667" s="3"/>
      <c r="M2667" s="3"/>
      <c r="N2667" s="3"/>
      <c r="O2667" s="393"/>
      <c r="P2667" s="393"/>
      <c r="Q2667" s="3"/>
      <c r="R2667" s="3"/>
      <c r="S2667" s="3"/>
      <c r="T2667" s="3"/>
      <c r="U2667" s="3"/>
      <c r="V2667" s="3"/>
      <c r="W2667"/>
      <c r="X2667"/>
      <c r="Y2667" s="451"/>
      <c r="Z2667" s="393"/>
      <c r="AA2667" s="3"/>
      <c r="AB2667" s="3"/>
      <c r="AC2667" s="3"/>
      <c r="AD2667" s="3"/>
      <c r="AE2667" s="3"/>
      <c r="AF2667"/>
      <c r="AG2667"/>
      <c r="AH2667"/>
      <c r="AI2667"/>
      <c r="AJ2667"/>
      <c r="AK2667"/>
      <c r="AL2667"/>
      <c r="AM2667"/>
      <c r="AN2667"/>
      <c r="AO2667"/>
      <c r="AP2667"/>
      <c r="BC2667" s="451"/>
    </row>
    <row r="2668" spans="1:55" hidden="1" x14ac:dyDescent="0.2">
      <c r="A2668" s="3"/>
      <c r="B2668" s="3"/>
      <c r="C2668" s="393"/>
      <c r="D2668" s="393"/>
      <c r="E2668" s="393"/>
      <c r="F2668" s="393"/>
      <c r="G2668" s="393"/>
      <c r="H2668" s="393"/>
      <c r="I2668" s="393"/>
      <c r="J2668" s="3"/>
      <c r="K2668" s="3"/>
      <c r="L2668" s="3"/>
      <c r="M2668" s="3"/>
      <c r="N2668" s="3"/>
      <c r="O2668" s="393"/>
      <c r="P2668" s="393"/>
      <c r="Q2668" s="3"/>
      <c r="R2668" s="3"/>
      <c r="S2668" s="3"/>
      <c r="T2668" s="3"/>
      <c r="U2668" s="3"/>
      <c r="V2668" s="3"/>
      <c r="W2668"/>
      <c r="X2668"/>
      <c r="Y2668" s="451"/>
      <c r="Z2668" s="393"/>
      <c r="AA2668" s="3"/>
      <c r="AB2668" s="3"/>
      <c r="AC2668" s="3"/>
      <c r="AD2668" s="3"/>
      <c r="AE2668" s="3"/>
      <c r="AF2668"/>
      <c r="AG2668"/>
      <c r="AH2668"/>
      <c r="AI2668"/>
      <c r="AJ2668"/>
      <c r="AK2668"/>
      <c r="AL2668"/>
      <c r="AM2668"/>
      <c r="AN2668"/>
      <c r="AO2668"/>
      <c r="AP2668"/>
      <c r="BC2668" s="451"/>
    </row>
    <row r="2669" spans="1:55" hidden="1" x14ac:dyDescent="0.2">
      <c r="A2669" s="3"/>
      <c r="B2669" s="3"/>
      <c r="C2669" s="393"/>
      <c r="D2669" s="393"/>
      <c r="E2669" s="393"/>
      <c r="F2669" s="393"/>
      <c r="G2669" s="393"/>
      <c r="H2669" s="393"/>
      <c r="I2669" s="393"/>
      <c r="J2669" s="3"/>
      <c r="K2669" s="3"/>
      <c r="L2669" s="3"/>
      <c r="M2669" s="3"/>
      <c r="N2669" s="3"/>
      <c r="O2669" s="393"/>
      <c r="P2669" s="393"/>
      <c r="Q2669" s="3"/>
      <c r="R2669" s="3"/>
      <c r="S2669" s="3"/>
      <c r="T2669" s="3"/>
      <c r="U2669" s="3"/>
      <c r="V2669" s="3"/>
      <c r="W2669"/>
      <c r="X2669"/>
      <c r="Y2669" s="451"/>
      <c r="Z2669" s="393"/>
      <c r="AA2669" s="3"/>
      <c r="AB2669" s="3"/>
      <c r="AC2669" s="3"/>
      <c r="AD2669" s="3"/>
      <c r="AE2669" s="3"/>
      <c r="AF2669"/>
      <c r="AG2669"/>
      <c r="AH2669"/>
      <c r="AI2669"/>
      <c r="AJ2669"/>
      <c r="AK2669"/>
      <c r="AL2669"/>
      <c r="AM2669"/>
      <c r="AN2669"/>
      <c r="AO2669"/>
      <c r="AP2669"/>
      <c r="BC2669" s="451"/>
    </row>
    <row r="2670" spans="1:55" hidden="1" x14ac:dyDescent="0.2">
      <c r="A2670" s="3"/>
      <c r="B2670" s="3"/>
      <c r="C2670" s="393"/>
      <c r="D2670" s="393"/>
      <c r="E2670" s="393"/>
      <c r="F2670" s="393"/>
      <c r="G2670" s="393"/>
      <c r="H2670" s="393"/>
      <c r="I2670" s="393"/>
      <c r="J2670" s="3"/>
      <c r="K2670" s="3"/>
      <c r="L2670" s="3"/>
      <c r="M2670" s="3"/>
      <c r="N2670" s="3"/>
      <c r="O2670" s="393"/>
      <c r="P2670" s="393"/>
      <c r="Q2670" s="3"/>
      <c r="R2670" s="3"/>
      <c r="S2670" s="3"/>
      <c r="T2670" s="3"/>
      <c r="U2670" s="3"/>
      <c r="V2670" s="3"/>
      <c r="W2670"/>
      <c r="X2670"/>
      <c r="Y2670" s="451"/>
      <c r="Z2670" s="393"/>
      <c r="AA2670" s="3"/>
      <c r="AB2670" s="3"/>
      <c r="AC2670" s="3"/>
      <c r="AD2670" s="3"/>
      <c r="AE2670" s="3"/>
      <c r="AF2670"/>
      <c r="AG2670"/>
      <c r="AH2670"/>
      <c r="AI2670"/>
      <c r="AJ2670"/>
      <c r="AK2670"/>
      <c r="AL2670"/>
      <c r="AM2670"/>
      <c r="AN2670"/>
      <c r="AO2670"/>
      <c r="AP2670"/>
      <c r="BC2670" s="451"/>
    </row>
    <row r="2671" spans="1:55" hidden="1" x14ac:dyDescent="0.2">
      <c r="A2671" s="3"/>
      <c r="B2671" s="3"/>
      <c r="C2671" s="393"/>
      <c r="D2671" s="393"/>
      <c r="E2671" s="393"/>
      <c r="F2671" s="393"/>
      <c r="G2671" s="393"/>
      <c r="H2671" s="393"/>
      <c r="I2671" s="393"/>
      <c r="J2671" s="3"/>
      <c r="K2671" s="3"/>
      <c r="L2671" s="3"/>
      <c r="M2671" s="3"/>
      <c r="N2671" s="3"/>
      <c r="O2671" s="393"/>
      <c r="P2671" s="393"/>
      <c r="Q2671" s="3"/>
      <c r="R2671" s="3"/>
      <c r="S2671" s="3"/>
      <c r="T2671" s="3"/>
      <c r="U2671" s="3"/>
      <c r="V2671" s="3"/>
      <c r="W2671"/>
      <c r="X2671"/>
      <c r="Y2671" s="451"/>
      <c r="Z2671" s="393"/>
      <c r="AA2671" s="3"/>
      <c r="AB2671" s="3"/>
      <c r="AC2671" s="3"/>
      <c r="AD2671" s="3"/>
      <c r="AE2671" s="3"/>
      <c r="AF2671"/>
      <c r="AG2671"/>
      <c r="AH2671"/>
      <c r="AI2671"/>
      <c r="AJ2671"/>
      <c r="AK2671"/>
      <c r="AL2671"/>
      <c r="AM2671"/>
      <c r="AN2671"/>
      <c r="AO2671"/>
      <c r="AP2671"/>
      <c r="BC2671" s="451"/>
    </row>
    <row r="2672" spans="1:55" hidden="1" x14ac:dyDescent="0.2">
      <c r="A2672" s="3"/>
      <c r="B2672" s="3"/>
      <c r="C2672" s="393"/>
      <c r="D2672" s="393"/>
      <c r="E2672" s="393"/>
      <c r="F2672" s="393"/>
      <c r="G2672" s="393"/>
      <c r="H2672" s="393"/>
      <c r="I2672" s="393"/>
      <c r="J2672" s="3"/>
      <c r="K2672" s="3"/>
      <c r="L2672" s="3"/>
      <c r="M2672" s="3"/>
      <c r="N2672" s="3"/>
      <c r="O2672" s="393"/>
      <c r="P2672" s="393"/>
      <c r="Q2672" s="3"/>
      <c r="R2672" s="3"/>
      <c r="S2672" s="3"/>
      <c r="T2672" s="3"/>
      <c r="U2672" s="3"/>
      <c r="V2672" s="3"/>
      <c r="W2672"/>
      <c r="X2672"/>
      <c r="Y2672" s="451"/>
      <c r="Z2672" s="393"/>
      <c r="AA2672" s="3"/>
      <c r="AB2672" s="3"/>
      <c r="AC2672" s="3"/>
      <c r="AD2672" s="3"/>
      <c r="AE2672" s="3"/>
      <c r="AF2672"/>
      <c r="AG2672"/>
      <c r="AH2672"/>
      <c r="AI2672"/>
      <c r="AJ2672"/>
      <c r="AK2672"/>
      <c r="AL2672"/>
      <c r="AM2672"/>
      <c r="AN2672"/>
      <c r="AO2672"/>
      <c r="AP2672"/>
      <c r="BC2672" s="451"/>
    </row>
    <row r="2673" spans="1:55" hidden="1" x14ac:dyDescent="0.2">
      <c r="A2673" s="3"/>
      <c r="B2673" s="3"/>
      <c r="C2673" s="393"/>
      <c r="D2673" s="393"/>
      <c r="E2673" s="393"/>
      <c r="F2673" s="393"/>
      <c r="G2673" s="393"/>
      <c r="H2673" s="393"/>
      <c r="I2673" s="393"/>
      <c r="J2673" s="3"/>
      <c r="K2673" s="3"/>
      <c r="L2673" s="3"/>
      <c r="M2673" s="3"/>
      <c r="N2673" s="3"/>
      <c r="O2673" s="393"/>
      <c r="P2673" s="393"/>
      <c r="Q2673" s="3"/>
      <c r="R2673" s="3"/>
      <c r="S2673" s="3"/>
      <c r="T2673" s="3"/>
      <c r="U2673" s="3"/>
      <c r="V2673" s="3"/>
      <c r="W2673"/>
      <c r="X2673"/>
      <c r="Y2673" s="451"/>
      <c r="Z2673" s="393"/>
      <c r="AA2673" s="3"/>
      <c r="AB2673" s="3"/>
      <c r="AC2673" s="3"/>
      <c r="AD2673" s="3"/>
      <c r="AE2673" s="3"/>
      <c r="AF2673"/>
      <c r="AG2673"/>
      <c r="AH2673"/>
      <c r="AI2673"/>
      <c r="AJ2673"/>
      <c r="AK2673"/>
      <c r="AL2673"/>
      <c r="AM2673"/>
      <c r="AN2673"/>
      <c r="AO2673"/>
      <c r="AP2673"/>
      <c r="BC2673" s="451"/>
    </row>
    <row r="2674" spans="1:55" hidden="1" x14ac:dyDescent="0.2">
      <c r="A2674" s="3"/>
      <c r="B2674" s="3"/>
      <c r="C2674" s="393"/>
      <c r="D2674" s="393"/>
      <c r="E2674" s="393"/>
      <c r="F2674" s="393"/>
      <c r="G2674" s="393"/>
      <c r="H2674" s="393"/>
      <c r="I2674" s="393"/>
      <c r="J2674" s="3"/>
      <c r="K2674" s="3"/>
      <c r="L2674" s="3"/>
      <c r="M2674" s="3"/>
      <c r="N2674" s="3"/>
      <c r="O2674" s="393"/>
      <c r="P2674" s="393"/>
      <c r="Q2674" s="3"/>
      <c r="R2674" s="3"/>
      <c r="S2674" s="3"/>
      <c r="T2674" s="3"/>
      <c r="U2674" s="3"/>
      <c r="V2674" s="3"/>
      <c r="W2674"/>
      <c r="X2674"/>
      <c r="Y2674" s="451"/>
      <c r="Z2674" s="393"/>
      <c r="AA2674" s="3"/>
      <c r="AB2674" s="3"/>
      <c r="AC2674" s="3"/>
      <c r="AD2674" s="3"/>
      <c r="AE2674" s="3"/>
      <c r="AF2674"/>
      <c r="AG2674"/>
      <c r="AH2674"/>
      <c r="AI2674"/>
      <c r="AJ2674"/>
      <c r="AK2674"/>
      <c r="AL2674"/>
      <c r="AM2674"/>
      <c r="AN2674"/>
      <c r="AO2674"/>
      <c r="AP2674"/>
      <c r="BC2674" s="451"/>
    </row>
    <row r="2675" spans="1:55" hidden="1" x14ac:dyDescent="0.2">
      <c r="A2675" s="3"/>
      <c r="B2675" s="3"/>
      <c r="C2675" s="393"/>
      <c r="D2675" s="393"/>
      <c r="E2675" s="393"/>
      <c r="F2675" s="393"/>
      <c r="G2675" s="393"/>
      <c r="H2675" s="393"/>
      <c r="I2675" s="393"/>
      <c r="J2675" s="3"/>
      <c r="K2675" s="3"/>
      <c r="L2675" s="3"/>
      <c r="M2675" s="3"/>
      <c r="N2675" s="3"/>
      <c r="O2675" s="393"/>
      <c r="P2675" s="393"/>
      <c r="Q2675" s="3"/>
      <c r="R2675" s="3"/>
      <c r="S2675" s="3"/>
      <c r="T2675" s="3"/>
      <c r="U2675" s="3"/>
      <c r="V2675" s="3"/>
      <c r="W2675"/>
      <c r="X2675"/>
      <c r="Y2675" s="451"/>
      <c r="Z2675" s="393"/>
      <c r="AA2675" s="3"/>
      <c r="AB2675" s="3"/>
      <c r="AC2675" s="3"/>
      <c r="AD2675" s="3"/>
      <c r="AE2675" s="3"/>
      <c r="AF2675"/>
      <c r="AG2675"/>
      <c r="AH2675"/>
      <c r="AI2675"/>
      <c r="AJ2675"/>
      <c r="AK2675"/>
      <c r="AL2675"/>
      <c r="AM2675"/>
      <c r="AN2675"/>
      <c r="AO2675"/>
      <c r="AP2675"/>
      <c r="BC2675" s="451"/>
    </row>
    <row r="2676" spans="1:55" hidden="1" x14ac:dyDescent="0.2">
      <c r="A2676" s="3"/>
      <c r="B2676" s="3"/>
      <c r="C2676" s="393"/>
      <c r="D2676" s="393"/>
      <c r="E2676" s="393"/>
      <c r="F2676" s="393"/>
      <c r="G2676" s="393"/>
      <c r="H2676" s="393"/>
      <c r="I2676" s="393"/>
      <c r="J2676" s="3"/>
      <c r="K2676" s="3"/>
      <c r="L2676" s="3"/>
      <c r="M2676" s="3"/>
      <c r="N2676" s="3"/>
      <c r="O2676" s="393"/>
      <c r="P2676" s="393"/>
      <c r="Q2676" s="3"/>
      <c r="R2676" s="3"/>
      <c r="S2676" s="3"/>
      <c r="T2676" s="3"/>
      <c r="U2676" s="3"/>
      <c r="V2676" s="3"/>
      <c r="W2676"/>
      <c r="X2676"/>
      <c r="Y2676" s="451"/>
      <c r="Z2676" s="393"/>
      <c r="AA2676" s="3"/>
      <c r="AB2676" s="3"/>
      <c r="AC2676" s="3"/>
      <c r="AD2676" s="3"/>
      <c r="AE2676" s="3"/>
      <c r="AF2676"/>
      <c r="AG2676"/>
      <c r="AH2676"/>
      <c r="AI2676"/>
      <c r="AJ2676"/>
      <c r="AK2676"/>
      <c r="AL2676"/>
      <c r="AM2676"/>
      <c r="AN2676"/>
      <c r="AO2676"/>
      <c r="AP2676"/>
      <c r="BC2676" s="451"/>
    </row>
    <row r="2677" spans="1:55" hidden="1" x14ac:dyDescent="0.2">
      <c r="A2677" s="3"/>
      <c r="B2677" s="3"/>
      <c r="C2677" s="393"/>
      <c r="D2677" s="393"/>
      <c r="E2677" s="393"/>
      <c r="F2677" s="393"/>
      <c r="G2677" s="393"/>
      <c r="H2677" s="393"/>
      <c r="I2677" s="393"/>
      <c r="J2677" s="3"/>
      <c r="K2677" s="3"/>
      <c r="L2677" s="3"/>
      <c r="M2677" s="3"/>
      <c r="N2677" s="3"/>
      <c r="O2677" s="393"/>
      <c r="P2677" s="393"/>
      <c r="Q2677" s="3"/>
      <c r="R2677" s="3"/>
      <c r="S2677" s="3"/>
      <c r="T2677" s="3"/>
      <c r="U2677" s="3"/>
      <c r="V2677" s="3"/>
      <c r="W2677"/>
      <c r="X2677"/>
      <c r="Y2677" s="451"/>
      <c r="Z2677" s="393"/>
      <c r="AA2677" s="3"/>
      <c r="AB2677" s="3"/>
      <c r="AC2677" s="3"/>
      <c r="AD2677" s="3"/>
      <c r="AE2677" s="3"/>
      <c r="AF2677"/>
      <c r="AG2677"/>
      <c r="AH2677"/>
      <c r="AI2677"/>
      <c r="AJ2677"/>
      <c r="AK2677"/>
      <c r="AL2677"/>
      <c r="AM2677"/>
      <c r="AN2677"/>
      <c r="AO2677"/>
      <c r="AP2677"/>
      <c r="BC2677" s="451"/>
    </row>
    <row r="2678" spans="1:55" hidden="1" x14ac:dyDescent="0.2">
      <c r="A2678" s="3"/>
      <c r="B2678" s="3"/>
      <c r="C2678" s="393"/>
      <c r="D2678" s="393"/>
      <c r="E2678" s="393"/>
      <c r="F2678" s="393"/>
      <c r="G2678" s="393"/>
      <c r="H2678" s="393"/>
      <c r="I2678" s="393"/>
      <c r="J2678" s="3"/>
      <c r="K2678" s="3"/>
      <c r="L2678" s="3"/>
      <c r="M2678" s="3"/>
      <c r="N2678" s="3"/>
      <c r="O2678" s="393"/>
      <c r="P2678" s="393"/>
      <c r="Q2678" s="3"/>
      <c r="R2678" s="3"/>
      <c r="S2678" s="3"/>
      <c r="T2678" s="3"/>
      <c r="U2678" s="3"/>
      <c r="V2678" s="3"/>
      <c r="W2678"/>
      <c r="X2678"/>
      <c r="Y2678" s="451"/>
      <c r="Z2678" s="393"/>
      <c r="AA2678" s="3"/>
      <c r="AB2678" s="3"/>
      <c r="AC2678" s="3"/>
      <c r="AD2678" s="3"/>
      <c r="AE2678" s="3"/>
      <c r="AF2678"/>
      <c r="AG2678"/>
      <c r="AH2678"/>
      <c r="AI2678"/>
      <c r="AJ2678"/>
      <c r="AK2678"/>
      <c r="AL2678"/>
      <c r="AM2678"/>
      <c r="AN2678"/>
      <c r="AO2678"/>
      <c r="AP2678"/>
      <c r="BC2678" s="451"/>
    </row>
    <row r="2679" spans="1:55" hidden="1" x14ac:dyDescent="0.2">
      <c r="A2679" s="3"/>
      <c r="B2679" s="3"/>
      <c r="C2679" s="393"/>
      <c r="D2679" s="393"/>
      <c r="E2679" s="393"/>
      <c r="F2679" s="393"/>
      <c r="G2679" s="393"/>
      <c r="H2679" s="393"/>
      <c r="I2679" s="393"/>
      <c r="J2679" s="3"/>
      <c r="K2679" s="3"/>
      <c r="L2679" s="3"/>
      <c r="M2679" s="3"/>
      <c r="N2679" s="3"/>
      <c r="O2679" s="393"/>
      <c r="P2679" s="393"/>
      <c r="Q2679" s="3"/>
      <c r="R2679" s="3"/>
      <c r="S2679" s="3"/>
      <c r="T2679" s="3"/>
      <c r="U2679" s="3"/>
      <c r="V2679" s="3"/>
      <c r="W2679"/>
      <c r="X2679"/>
      <c r="Y2679" s="451"/>
      <c r="Z2679" s="393"/>
      <c r="AA2679" s="3"/>
      <c r="AB2679" s="3"/>
      <c r="AC2679" s="3"/>
      <c r="AD2679" s="3"/>
      <c r="AE2679" s="3"/>
      <c r="AF2679"/>
      <c r="AG2679"/>
      <c r="AH2679"/>
      <c r="AI2679"/>
      <c r="AJ2679"/>
      <c r="AK2679"/>
      <c r="AL2679"/>
      <c r="AM2679"/>
      <c r="AN2679"/>
      <c r="AO2679"/>
      <c r="AP2679"/>
      <c r="BC2679" s="451"/>
    </row>
    <row r="2680" spans="1:55" hidden="1" x14ac:dyDescent="0.2">
      <c r="A2680" s="3"/>
      <c r="B2680" s="3"/>
      <c r="C2680" s="393"/>
      <c r="D2680" s="393"/>
      <c r="E2680" s="393"/>
      <c r="F2680" s="393"/>
      <c r="G2680" s="393"/>
      <c r="H2680" s="393"/>
      <c r="I2680" s="393"/>
      <c r="J2680" s="3"/>
      <c r="K2680" s="3"/>
      <c r="L2680" s="3"/>
      <c r="M2680" s="3"/>
      <c r="N2680" s="3"/>
      <c r="O2680" s="393"/>
      <c r="P2680" s="393"/>
      <c r="Q2680" s="3"/>
      <c r="R2680" s="3"/>
      <c r="S2680" s="3"/>
      <c r="T2680" s="3"/>
      <c r="U2680" s="3"/>
      <c r="V2680" s="3"/>
      <c r="W2680"/>
      <c r="X2680"/>
      <c r="Y2680" s="451"/>
      <c r="Z2680" s="393"/>
      <c r="AA2680" s="3"/>
      <c r="AB2680" s="3"/>
      <c r="AC2680" s="3"/>
      <c r="AD2680" s="3"/>
      <c r="AE2680" s="3"/>
      <c r="AF2680"/>
      <c r="AG2680"/>
      <c r="AH2680"/>
      <c r="AI2680"/>
      <c r="AJ2680"/>
      <c r="AK2680"/>
      <c r="AL2680"/>
      <c r="AM2680"/>
      <c r="AN2680"/>
      <c r="AO2680"/>
      <c r="AP2680"/>
      <c r="BC2680" s="451"/>
    </row>
    <row r="2681" spans="1:55" hidden="1" x14ac:dyDescent="0.2">
      <c r="A2681" s="3"/>
      <c r="B2681" s="3"/>
      <c r="C2681" s="393"/>
      <c r="D2681" s="393"/>
      <c r="E2681" s="393"/>
      <c r="F2681" s="393"/>
      <c r="G2681" s="393"/>
      <c r="H2681" s="393"/>
      <c r="I2681" s="393"/>
      <c r="J2681" s="3"/>
      <c r="K2681" s="3"/>
      <c r="L2681" s="3"/>
      <c r="M2681" s="3"/>
      <c r="N2681" s="3"/>
      <c r="O2681" s="393"/>
      <c r="P2681" s="393"/>
      <c r="Q2681" s="3"/>
      <c r="R2681" s="3"/>
      <c r="S2681" s="3"/>
      <c r="T2681" s="3"/>
      <c r="U2681" s="3"/>
      <c r="V2681" s="3"/>
      <c r="W2681"/>
      <c r="X2681"/>
      <c r="Y2681" s="451"/>
      <c r="Z2681" s="393"/>
      <c r="AA2681" s="3"/>
      <c r="AB2681" s="3"/>
      <c r="AC2681" s="3"/>
      <c r="AD2681" s="3"/>
      <c r="AE2681" s="3"/>
      <c r="AF2681"/>
      <c r="AG2681"/>
      <c r="AH2681"/>
      <c r="AI2681"/>
      <c r="AJ2681"/>
      <c r="AK2681"/>
      <c r="AL2681"/>
      <c r="AM2681"/>
      <c r="AN2681"/>
      <c r="AO2681"/>
      <c r="AP2681"/>
      <c r="BC2681" s="451"/>
    </row>
    <row r="2682" spans="1:55" hidden="1" x14ac:dyDescent="0.2">
      <c r="A2682" s="3"/>
      <c r="B2682" s="3"/>
      <c r="C2682" s="393"/>
      <c r="D2682" s="393"/>
      <c r="E2682" s="393"/>
      <c r="F2682" s="393"/>
      <c r="G2682" s="393"/>
      <c r="H2682" s="393"/>
      <c r="I2682" s="393"/>
      <c r="J2682" s="3"/>
      <c r="K2682" s="3"/>
      <c r="L2682" s="3"/>
      <c r="M2682" s="3"/>
      <c r="N2682" s="3"/>
      <c r="O2682" s="393"/>
      <c r="P2682" s="393"/>
      <c r="Q2682" s="3"/>
      <c r="R2682" s="3"/>
      <c r="S2682" s="3"/>
      <c r="T2682" s="3"/>
      <c r="U2682" s="3"/>
      <c r="V2682" s="3"/>
      <c r="W2682"/>
      <c r="X2682"/>
      <c r="Y2682" s="451"/>
      <c r="Z2682" s="393"/>
      <c r="AA2682" s="3"/>
      <c r="AB2682" s="3"/>
      <c r="AC2682" s="3"/>
      <c r="AD2682" s="3"/>
      <c r="AE2682" s="3"/>
      <c r="AF2682"/>
      <c r="AG2682"/>
      <c r="AH2682"/>
      <c r="AI2682"/>
      <c r="AJ2682"/>
      <c r="AK2682"/>
      <c r="AL2682"/>
      <c r="AM2682"/>
      <c r="AN2682"/>
      <c r="AO2682"/>
      <c r="AP2682"/>
      <c r="BC2682" s="451"/>
    </row>
    <row r="2683" spans="1:55" hidden="1" x14ac:dyDescent="0.2">
      <c r="A2683" s="3"/>
      <c r="B2683" s="3"/>
      <c r="C2683" s="393"/>
      <c r="D2683" s="393"/>
      <c r="E2683" s="393"/>
      <c r="F2683" s="393"/>
      <c r="G2683" s="393"/>
      <c r="H2683" s="393"/>
      <c r="I2683" s="393"/>
      <c r="J2683" s="3"/>
      <c r="K2683" s="3"/>
      <c r="L2683" s="3"/>
      <c r="M2683" s="3"/>
      <c r="N2683" s="3"/>
      <c r="O2683" s="393"/>
      <c r="P2683" s="393"/>
      <c r="Q2683" s="3"/>
      <c r="R2683" s="3"/>
      <c r="S2683" s="3"/>
      <c r="T2683" s="3"/>
      <c r="U2683" s="3"/>
      <c r="V2683" s="3"/>
      <c r="W2683"/>
      <c r="X2683"/>
      <c r="Y2683" s="451"/>
      <c r="Z2683" s="393"/>
      <c r="AA2683" s="3"/>
      <c r="AB2683" s="3"/>
      <c r="AC2683" s="3"/>
      <c r="AD2683" s="3"/>
      <c r="AE2683" s="3"/>
      <c r="AF2683"/>
      <c r="AG2683"/>
      <c r="AH2683"/>
      <c r="AI2683"/>
      <c r="AJ2683"/>
      <c r="AK2683"/>
      <c r="AL2683"/>
      <c r="AM2683"/>
      <c r="AN2683"/>
      <c r="AO2683"/>
      <c r="AP2683"/>
      <c r="BC2683" s="451"/>
    </row>
    <row r="2684" spans="1:55" hidden="1" x14ac:dyDescent="0.2">
      <c r="A2684" s="3"/>
      <c r="B2684" s="3"/>
      <c r="C2684" s="393"/>
      <c r="D2684" s="393"/>
      <c r="E2684" s="393"/>
      <c r="F2684" s="393"/>
      <c r="G2684" s="393"/>
      <c r="H2684" s="393"/>
      <c r="I2684" s="393"/>
      <c r="J2684" s="3"/>
      <c r="K2684" s="3"/>
      <c r="L2684" s="3"/>
      <c r="M2684" s="3"/>
      <c r="N2684" s="3"/>
      <c r="O2684" s="393"/>
      <c r="P2684" s="393"/>
      <c r="Q2684" s="3"/>
      <c r="R2684" s="3"/>
      <c r="S2684" s="3"/>
      <c r="T2684" s="3"/>
      <c r="U2684" s="3"/>
      <c r="V2684" s="3"/>
      <c r="W2684"/>
      <c r="X2684"/>
      <c r="Y2684" s="451"/>
      <c r="Z2684" s="393"/>
      <c r="AA2684" s="3"/>
      <c r="AB2684" s="3"/>
      <c r="AC2684" s="3"/>
      <c r="AD2684" s="3"/>
      <c r="AE2684" s="3"/>
      <c r="AF2684"/>
      <c r="AG2684"/>
      <c r="AH2684"/>
      <c r="AI2684"/>
      <c r="AJ2684"/>
      <c r="AK2684"/>
      <c r="AL2684"/>
      <c r="AM2684"/>
      <c r="AN2684"/>
      <c r="AO2684"/>
      <c r="AP2684"/>
      <c r="BC2684" s="451"/>
    </row>
    <row r="2685" spans="1:55" hidden="1" x14ac:dyDescent="0.2">
      <c r="A2685" s="3"/>
      <c r="B2685" s="3"/>
      <c r="C2685" s="393"/>
      <c r="D2685" s="393"/>
      <c r="E2685" s="393"/>
      <c r="F2685" s="393"/>
      <c r="G2685" s="393"/>
      <c r="H2685" s="393"/>
      <c r="I2685" s="393"/>
      <c r="J2685" s="3"/>
      <c r="K2685" s="3"/>
      <c r="L2685" s="3"/>
      <c r="M2685" s="3"/>
      <c r="N2685" s="3"/>
      <c r="O2685" s="393"/>
      <c r="P2685" s="393"/>
      <c r="Q2685" s="3"/>
      <c r="R2685" s="3"/>
      <c r="S2685" s="3"/>
      <c r="T2685" s="3"/>
      <c r="U2685" s="3"/>
      <c r="V2685" s="3"/>
      <c r="W2685"/>
      <c r="X2685"/>
      <c r="Y2685" s="451"/>
      <c r="Z2685" s="393"/>
      <c r="AA2685" s="3"/>
      <c r="AB2685" s="3"/>
      <c r="AC2685" s="3"/>
      <c r="AD2685" s="3"/>
      <c r="AE2685" s="3"/>
      <c r="AF2685"/>
      <c r="AG2685"/>
      <c r="AH2685"/>
      <c r="AI2685"/>
      <c r="AJ2685"/>
      <c r="AK2685"/>
      <c r="AL2685"/>
      <c r="AM2685"/>
      <c r="AN2685"/>
      <c r="AO2685"/>
      <c r="AP2685"/>
      <c r="BC2685" s="451"/>
    </row>
    <row r="2686" spans="1:55" hidden="1" x14ac:dyDescent="0.2">
      <c r="A2686" s="3"/>
      <c r="B2686" s="3"/>
      <c r="C2686" s="393"/>
      <c r="D2686" s="393"/>
      <c r="E2686" s="393"/>
      <c r="F2686" s="393"/>
      <c r="G2686" s="393"/>
      <c r="H2686" s="393"/>
      <c r="I2686" s="393"/>
      <c r="J2686" s="3"/>
      <c r="K2686" s="3"/>
      <c r="L2686" s="3"/>
      <c r="M2686" s="3"/>
      <c r="N2686" s="3"/>
      <c r="O2686" s="393"/>
      <c r="P2686" s="393"/>
      <c r="Q2686" s="3"/>
      <c r="R2686" s="3"/>
      <c r="S2686" s="3"/>
      <c r="T2686" s="3"/>
      <c r="U2686" s="3"/>
      <c r="V2686" s="3"/>
      <c r="W2686"/>
      <c r="X2686"/>
      <c r="Y2686" s="451"/>
      <c r="Z2686" s="393"/>
      <c r="AA2686" s="3"/>
      <c r="AB2686" s="3"/>
      <c r="AC2686" s="3"/>
      <c r="AD2686" s="3"/>
      <c r="AE2686" s="3"/>
      <c r="AF2686"/>
      <c r="AG2686"/>
      <c r="AH2686"/>
      <c r="AI2686"/>
      <c r="AJ2686"/>
      <c r="AK2686"/>
      <c r="AL2686"/>
      <c r="AM2686"/>
      <c r="AN2686"/>
      <c r="AO2686"/>
      <c r="AP2686"/>
      <c r="BC2686" s="451"/>
    </row>
    <row r="2687" spans="1:55" hidden="1" x14ac:dyDescent="0.2">
      <c r="A2687" s="3"/>
      <c r="B2687" s="3"/>
      <c r="C2687" s="393"/>
      <c r="D2687" s="393"/>
      <c r="E2687" s="393"/>
      <c r="F2687" s="393"/>
      <c r="G2687" s="393"/>
      <c r="H2687" s="393"/>
      <c r="I2687" s="393"/>
      <c r="J2687" s="3"/>
      <c r="K2687" s="3"/>
      <c r="L2687" s="3"/>
      <c r="M2687" s="3"/>
      <c r="N2687" s="3"/>
      <c r="O2687" s="393"/>
      <c r="P2687" s="393"/>
      <c r="Q2687" s="3"/>
      <c r="R2687" s="3"/>
      <c r="S2687" s="3"/>
      <c r="T2687" s="3"/>
      <c r="U2687" s="3"/>
      <c r="V2687" s="3"/>
      <c r="W2687"/>
      <c r="X2687"/>
      <c r="Y2687" s="451"/>
      <c r="Z2687" s="393"/>
      <c r="AA2687" s="3"/>
      <c r="AB2687" s="3"/>
      <c r="AC2687" s="3"/>
      <c r="AD2687" s="3"/>
      <c r="AE2687" s="3"/>
      <c r="AF2687"/>
      <c r="AG2687"/>
      <c r="AH2687"/>
      <c r="AI2687"/>
      <c r="AJ2687"/>
      <c r="AK2687"/>
      <c r="AL2687"/>
      <c r="AM2687"/>
      <c r="AN2687"/>
      <c r="AO2687"/>
      <c r="AP2687"/>
      <c r="BC2687" s="451"/>
    </row>
    <row r="2688" spans="1:55" hidden="1" x14ac:dyDescent="0.2">
      <c r="A2688" s="3"/>
      <c r="B2688" s="3"/>
      <c r="C2688" s="393"/>
      <c r="D2688" s="393"/>
      <c r="E2688" s="393"/>
      <c r="F2688" s="393"/>
      <c r="G2688" s="393"/>
      <c r="H2688" s="393"/>
      <c r="I2688" s="393"/>
      <c r="J2688" s="3"/>
      <c r="K2688" s="3"/>
      <c r="L2688" s="3"/>
      <c r="M2688" s="3"/>
      <c r="N2688" s="3"/>
      <c r="O2688" s="393"/>
      <c r="P2688" s="393"/>
      <c r="Q2688" s="3"/>
      <c r="R2688" s="3"/>
      <c r="S2688" s="3"/>
      <c r="T2688" s="3"/>
      <c r="U2688" s="3"/>
      <c r="V2688" s="3"/>
      <c r="W2688"/>
      <c r="X2688"/>
      <c r="Y2688" s="451"/>
      <c r="Z2688" s="393"/>
      <c r="AA2688" s="3"/>
      <c r="AB2688" s="3"/>
      <c r="AC2688" s="3"/>
      <c r="AD2688" s="3"/>
      <c r="AE2688" s="3"/>
      <c r="AF2688"/>
      <c r="AG2688"/>
      <c r="AH2688"/>
      <c r="AI2688"/>
      <c r="AJ2688"/>
      <c r="AK2688"/>
      <c r="AL2688"/>
      <c r="AM2688"/>
      <c r="AN2688"/>
      <c r="AO2688"/>
      <c r="AP2688"/>
      <c r="BC2688" s="451"/>
    </row>
    <row r="2689" spans="1:55" hidden="1" x14ac:dyDescent="0.2">
      <c r="A2689" s="3"/>
      <c r="B2689" s="3"/>
      <c r="C2689" s="393"/>
      <c r="D2689" s="393"/>
      <c r="E2689" s="393"/>
      <c r="F2689" s="393"/>
      <c r="G2689" s="393"/>
      <c r="H2689" s="393"/>
      <c r="I2689" s="393"/>
      <c r="J2689" s="3"/>
      <c r="K2689" s="3"/>
      <c r="L2689" s="3"/>
      <c r="M2689" s="3"/>
      <c r="N2689" s="3"/>
      <c r="O2689" s="393"/>
      <c r="P2689" s="393"/>
      <c r="Q2689" s="3"/>
      <c r="R2689" s="3"/>
      <c r="S2689" s="3"/>
      <c r="T2689" s="3"/>
      <c r="U2689" s="3"/>
      <c r="V2689" s="3"/>
      <c r="W2689"/>
      <c r="X2689"/>
      <c r="Y2689" s="451"/>
      <c r="Z2689" s="393"/>
      <c r="AA2689" s="3"/>
      <c r="AB2689" s="3"/>
      <c r="AC2689" s="3"/>
      <c r="AD2689" s="3"/>
      <c r="AE2689" s="3"/>
      <c r="AF2689"/>
      <c r="AG2689"/>
      <c r="AH2689"/>
      <c r="AI2689"/>
      <c r="AJ2689"/>
      <c r="AK2689"/>
      <c r="AL2689"/>
      <c r="AM2689"/>
      <c r="AN2689"/>
      <c r="AO2689"/>
      <c r="AP2689"/>
      <c r="BC2689" s="451"/>
    </row>
    <row r="2690" spans="1:55" hidden="1" x14ac:dyDescent="0.2">
      <c r="A2690" s="3"/>
      <c r="B2690" s="3"/>
      <c r="C2690" s="393"/>
      <c r="D2690" s="393"/>
      <c r="E2690" s="393"/>
      <c r="F2690" s="393"/>
      <c r="G2690" s="393"/>
      <c r="H2690" s="393"/>
      <c r="I2690" s="393"/>
      <c r="J2690" s="3"/>
      <c r="K2690" s="3"/>
      <c r="L2690" s="3"/>
      <c r="M2690" s="3"/>
      <c r="N2690" s="3"/>
      <c r="O2690" s="393"/>
      <c r="P2690" s="393"/>
      <c r="Q2690" s="3"/>
      <c r="R2690" s="3"/>
      <c r="S2690" s="3"/>
      <c r="T2690" s="3"/>
      <c r="U2690" s="3"/>
      <c r="V2690" s="3"/>
      <c r="W2690"/>
      <c r="X2690"/>
      <c r="Y2690" s="451"/>
      <c r="Z2690" s="393"/>
      <c r="AA2690" s="3"/>
      <c r="AB2690" s="3"/>
      <c r="AC2690" s="3"/>
      <c r="AD2690" s="3"/>
      <c r="AE2690" s="3"/>
      <c r="AF2690"/>
      <c r="AG2690"/>
      <c r="AH2690"/>
      <c r="AI2690"/>
      <c r="AJ2690"/>
      <c r="AK2690"/>
      <c r="AL2690"/>
      <c r="AM2690"/>
      <c r="AN2690"/>
      <c r="AO2690"/>
      <c r="AP2690"/>
      <c r="BC2690" s="451"/>
    </row>
    <row r="2691" spans="1:55" hidden="1" x14ac:dyDescent="0.2">
      <c r="A2691" s="3"/>
      <c r="B2691" s="3"/>
      <c r="C2691" s="393"/>
      <c r="D2691" s="393"/>
      <c r="E2691" s="393"/>
      <c r="F2691" s="393"/>
      <c r="G2691" s="393"/>
      <c r="H2691" s="393"/>
      <c r="I2691" s="393"/>
      <c r="J2691" s="3"/>
      <c r="K2691" s="3"/>
      <c r="L2691" s="3"/>
      <c r="M2691" s="3"/>
      <c r="N2691" s="3"/>
      <c r="O2691" s="393"/>
      <c r="P2691" s="393"/>
      <c r="Q2691" s="3"/>
      <c r="R2691" s="3"/>
      <c r="S2691" s="3"/>
      <c r="T2691" s="3"/>
      <c r="U2691" s="3"/>
      <c r="V2691" s="3"/>
      <c r="W2691"/>
      <c r="X2691"/>
      <c r="Y2691" s="451"/>
      <c r="Z2691" s="393"/>
      <c r="AA2691" s="3"/>
      <c r="AB2691" s="3"/>
      <c r="AC2691" s="3"/>
      <c r="AD2691" s="3"/>
      <c r="AE2691" s="3"/>
      <c r="AF2691"/>
      <c r="AG2691"/>
      <c r="AH2691"/>
      <c r="AI2691"/>
      <c r="AJ2691"/>
      <c r="AK2691"/>
      <c r="AL2691"/>
      <c r="AM2691"/>
      <c r="AN2691"/>
      <c r="AO2691"/>
      <c r="AP2691"/>
      <c r="BC2691" s="451"/>
    </row>
    <row r="2692" spans="1:55" hidden="1" x14ac:dyDescent="0.2">
      <c r="A2692" s="3"/>
      <c r="B2692" s="3"/>
      <c r="C2692" s="393"/>
      <c r="D2692" s="393"/>
      <c r="E2692" s="393"/>
      <c r="F2692" s="393"/>
      <c r="G2692" s="393"/>
      <c r="H2692" s="393"/>
      <c r="I2692" s="393"/>
      <c r="J2692" s="3"/>
      <c r="K2692" s="3"/>
      <c r="L2692" s="3"/>
      <c r="M2692" s="3"/>
      <c r="N2692" s="3"/>
      <c r="O2692" s="393"/>
      <c r="P2692" s="393"/>
      <c r="Q2692" s="3"/>
      <c r="R2692" s="3"/>
      <c r="S2692" s="3"/>
      <c r="T2692" s="3"/>
      <c r="U2692" s="3"/>
      <c r="V2692" s="3"/>
      <c r="W2692"/>
      <c r="X2692"/>
      <c r="Y2692" s="451"/>
      <c r="Z2692" s="393"/>
      <c r="AA2692" s="3"/>
      <c r="AB2692" s="3"/>
      <c r="AC2692" s="3"/>
      <c r="AD2692" s="3"/>
      <c r="AE2692" s="3"/>
      <c r="AF2692"/>
      <c r="AG2692"/>
      <c r="AH2692"/>
      <c r="AI2692"/>
      <c r="AJ2692"/>
      <c r="AK2692"/>
      <c r="AL2692"/>
      <c r="AM2692"/>
      <c r="AN2692"/>
      <c r="AO2692"/>
      <c r="AP2692"/>
      <c r="BC2692" s="451"/>
    </row>
    <row r="2693" spans="1:55" hidden="1" x14ac:dyDescent="0.2">
      <c r="A2693" s="3"/>
      <c r="B2693" s="3"/>
      <c r="C2693" s="393"/>
      <c r="D2693" s="393"/>
      <c r="E2693" s="393"/>
      <c r="F2693" s="393"/>
      <c r="G2693" s="393"/>
      <c r="H2693" s="393"/>
      <c r="I2693" s="393"/>
      <c r="J2693" s="3"/>
      <c r="K2693" s="3"/>
      <c r="L2693" s="3"/>
      <c r="M2693" s="3"/>
      <c r="N2693" s="3"/>
      <c r="O2693" s="393"/>
      <c r="P2693" s="393"/>
      <c r="Q2693" s="3"/>
      <c r="R2693" s="3"/>
      <c r="S2693" s="3"/>
      <c r="T2693" s="3"/>
      <c r="U2693" s="3"/>
      <c r="V2693" s="3"/>
      <c r="W2693"/>
      <c r="X2693"/>
      <c r="Y2693" s="451"/>
      <c r="Z2693" s="393"/>
      <c r="AA2693" s="3"/>
      <c r="AB2693" s="3"/>
      <c r="AC2693" s="3"/>
      <c r="AD2693" s="3"/>
      <c r="AE2693" s="3"/>
      <c r="AF2693"/>
      <c r="AG2693"/>
      <c r="AH2693"/>
      <c r="AI2693"/>
      <c r="AJ2693"/>
      <c r="AK2693"/>
      <c r="AL2693"/>
      <c r="AM2693"/>
      <c r="AN2693"/>
      <c r="AO2693"/>
      <c r="AP2693"/>
      <c r="BC2693" s="451"/>
    </row>
    <row r="2694" spans="1:55" hidden="1" x14ac:dyDescent="0.2">
      <c r="A2694" s="3"/>
      <c r="B2694" s="3"/>
      <c r="C2694" s="393"/>
      <c r="D2694" s="393"/>
      <c r="E2694" s="393"/>
      <c r="F2694" s="393"/>
      <c r="G2694" s="393"/>
      <c r="H2694" s="393"/>
      <c r="I2694" s="393"/>
      <c r="J2694" s="3"/>
      <c r="K2694" s="3"/>
      <c r="L2694" s="3"/>
      <c r="M2694" s="3"/>
      <c r="N2694" s="3"/>
      <c r="O2694" s="393"/>
      <c r="P2694" s="393"/>
      <c r="Q2694" s="3"/>
      <c r="R2694" s="3"/>
      <c r="S2694" s="3"/>
      <c r="T2694" s="3"/>
      <c r="U2694" s="3"/>
      <c r="V2694" s="3"/>
      <c r="W2694"/>
      <c r="X2694"/>
      <c r="Y2694" s="451"/>
      <c r="Z2694" s="393"/>
      <c r="AA2694" s="3"/>
      <c r="AB2694" s="3"/>
      <c r="AC2694" s="3"/>
      <c r="AD2694" s="3"/>
      <c r="AE2694" s="3"/>
      <c r="AF2694"/>
      <c r="AG2694"/>
      <c r="AH2694"/>
      <c r="AI2694"/>
      <c r="AJ2694"/>
      <c r="AK2694"/>
      <c r="AL2694"/>
      <c r="AM2694"/>
      <c r="AN2694"/>
      <c r="AO2694"/>
      <c r="AP2694"/>
      <c r="BC2694" s="451"/>
    </row>
    <row r="2695" spans="1:55" hidden="1" x14ac:dyDescent="0.2">
      <c r="A2695" s="3"/>
      <c r="B2695" s="3"/>
      <c r="C2695" s="393"/>
      <c r="D2695" s="393"/>
      <c r="E2695" s="393"/>
      <c r="F2695" s="393"/>
      <c r="G2695" s="393"/>
      <c r="H2695" s="393"/>
      <c r="I2695" s="393"/>
      <c r="J2695" s="3"/>
      <c r="K2695" s="3"/>
      <c r="L2695" s="3"/>
      <c r="M2695" s="3"/>
      <c r="N2695" s="3"/>
      <c r="O2695" s="393"/>
      <c r="P2695" s="393"/>
      <c r="Q2695" s="3"/>
      <c r="R2695" s="3"/>
      <c r="S2695" s="3"/>
      <c r="T2695" s="3"/>
      <c r="U2695" s="3"/>
      <c r="V2695" s="3"/>
      <c r="W2695"/>
      <c r="X2695"/>
      <c r="Y2695" s="451"/>
      <c r="Z2695" s="393"/>
      <c r="AA2695" s="3"/>
      <c r="AB2695" s="3"/>
      <c r="AC2695" s="3"/>
      <c r="AD2695" s="3"/>
      <c r="AE2695" s="3"/>
      <c r="AF2695"/>
      <c r="AG2695"/>
      <c r="AH2695"/>
      <c r="AI2695"/>
      <c r="AJ2695"/>
      <c r="AK2695"/>
      <c r="AL2695"/>
      <c r="AM2695"/>
      <c r="AN2695"/>
      <c r="AO2695"/>
      <c r="AP2695"/>
      <c r="BC2695" s="451"/>
    </row>
    <row r="2696" spans="1:55" hidden="1" x14ac:dyDescent="0.2">
      <c r="A2696" s="3"/>
      <c r="B2696" s="3"/>
      <c r="C2696" s="393"/>
      <c r="D2696" s="393"/>
      <c r="E2696" s="393"/>
      <c r="F2696" s="393"/>
      <c r="G2696" s="393"/>
      <c r="H2696" s="393"/>
      <c r="I2696" s="393"/>
      <c r="J2696" s="3"/>
      <c r="K2696" s="3"/>
      <c r="L2696" s="3"/>
      <c r="M2696" s="3"/>
      <c r="N2696" s="3"/>
      <c r="O2696" s="393"/>
      <c r="P2696" s="393"/>
      <c r="Q2696" s="3"/>
      <c r="R2696" s="3"/>
      <c r="S2696" s="3"/>
      <c r="T2696" s="3"/>
      <c r="U2696" s="3"/>
      <c r="V2696" s="3"/>
      <c r="W2696"/>
      <c r="X2696"/>
      <c r="Y2696" s="451"/>
      <c r="Z2696" s="393"/>
      <c r="AA2696" s="3"/>
      <c r="AB2696" s="3"/>
      <c r="AC2696" s="3"/>
      <c r="AD2696" s="3"/>
      <c r="AE2696" s="3"/>
      <c r="AF2696"/>
      <c r="AG2696"/>
      <c r="AH2696"/>
      <c r="AI2696"/>
      <c r="AJ2696"/>
      <c r="AK2696"/>
      <c r="AL2696"/>
      <c r="AM2696"/>
      <c r="AN2696"/>
      <c r="AO2696"/>
      <c r="AP2696"/>
      <c r="BC2696" s="451"/>
    </row>
    <row r="2697" spans="1:55" hidden="1" x14ac:dyDescent="0.2">
      <c r="A2697" s="3"/>
      <c r="B2697" s="3"/>
      <c r="C2697" s="393"/>
      <c r="D2697" s="393"/>
      <c r="E2697" s="393"/>
      <c r="F2697" s="393"/>
      <c r="G2697" s="393"/>
      <c r="H2697" s="393"/>
      <c r="I2697" s="393"/>
      <c r="J2697" s="3"/>
      <c r="K2697" s="3"/>
      <c r="L2697" s="3"/>
      <c r="M2697" s="3"/>
      <c r="N2697" s="3"/>
      <c r="O2697" s="393"/>
      <c r="P2697" s="393"/>
      <c r="Q2697" s="3"/>
      <c r="R2697" s="3"/>
      <c r="S2697" s="3"/>
      <c r="T2697" s="3"/>
      <c r="U2697" s="3"/>
      <c r="V2697" s="3"/>
      <c r="W2697"/>
      <c r="X2697"/>
      <c r="Y2697" s="451"/>
      <c r="Z2697" s="393"/>
      <c r="AA2697" s="3"/>
      <c r="AB2697" s="3"/>
      <c r="AC2697" s="3"/>
      <c r="AD2697" s="3"/>
      <c r="AE2697" s="3"/>
      <c r="AF2697"/>
      <c r="AG2697"/>
      <c r="AH2697"/>
      <c r="AI2697"/>
      <c r="AJ2697"/>
      <c r="AK2697"/>
      <c r="AL2697"/>
      <c r="AM2697"/>
      <c r="AN2697"/>
      <c r="AO2697"/>
      <c r="AP2697"/>
      <c r="BC2697" s="451"/>
    </row>
    <row r="2698" spans="1:55" hidden="1" x14ac:dyDescent="0.2">
      <c r="A2698" s="3"/>
      <c r="B2698" s="3"/>
      <c r="C2698" s="393"/>
      <c r="D2698" s="393"/>
      <c r="E2698" s="393"/>
      <c r="F2698" s="393"/>
      <c r="G2698" s="393"/>
      <c r="H2698" s="393"/>
      <c r="I2698" s="393"/>
      <c r="J2698" s="3"/>
      <c r="K2698" s="3"/>
      <c r="L2698" s="3"/>
      <c r="M2698" s="3"/>
      <c r="N2698" s="3"/>
      <c r="O2698" s="393"/>
      <c r="P2698" s="393"/>
      <c r="Q2698" s="3"/>
      <c r="R2698" s="3"/>
      <c r="S2698" s="3"/>
      <c r="T2698" s="3"/>
      <c r="U2698" s="3"/>
      <c r="V2698" s="3"/>
      <c r="W2698"/>
      <c r="X2698"/>
      <c r="Y2698" s="451"/>
      <c r="Z2698" s="393"/>
      <c r="AA2698" s="3"/>
      <c r="AB2698" s="3"/>
      <c r="AC2698" s="3"/>
      <c r="AD2698" s="3"/>
      <c r="AE2698" s="3"/>
      <c r="AF2698"/>
      <c r="AG2698"/>
      <c r="AH2698"/>
      <c r="AI2698"/>
      <c r="AJ2698"/>
      <c r="AK2698"/>
      <c r="AL2698"/>
      <c r="AM2698"/>
      <c r="AN2698"/>
      <c r="AO2698"/>
      <c r="AP2698"/>
      <c r="BC2698" s="451"/>
    </row>
    <row r="2699" spans="1:55" hidden="1" x14ac:dyDescent="0.2">
      <c r="A2699" s="3"/>
      <c r="B2699" s="3"/>
      <c r="C2699" s="393"/>
      <c r="D2699" s="393"/>
      <c r="E2699" s="393"/>
      <c r="F2699" s="393"/>
      <c r="G2699" s="393"/>
      <c r="H2699" s="393"/>
      <c r="I2699" s="393"/>
      <c r="J2699" s="3"/>
      <c r="K2699" s="3"/>
      <c r="L2699" s="3"/>
      <c r="M2699" s="3"/>
      <c r="N2699" s="3"/>
      <c r="O2699" s="393"/>
      <c r="P2699" s="393"/>
      <c r="Q2699" s="3"/>
      <c r="R2699" s="3"/>
      <c r="S2699" s="3"/>
      <c r="T2699" s="3"/>
      <c r="U2699" s="3"/>
      <c r="V2699" s="3"/>
      <c r="W2699"/>
      <c r="X2699"/>
      <c r="Y2699" s="451"/>
      <c r="Z2699" s="393"/>
      <c r="AA2699" s="3"/>
      <c r="AB2699" s="3"/>
      <c r="AC2699" s="3"/>
      <c r="AD2699" s="3"/>
      <c r="AE2699" s="3"/>
      <c r="AF2699"/>
      <c r="AG2699"/>
      <c r="AH2699"/>
      <c r="AI2699"/>
      <c r="AJ2699"/>
      <c r="AK2699"/>
      <c r="AL2699"/>
      <c r="AM2699"/>
      <c r="AN2699"/>
      <c r="AO2699"/>
      <c r="AP2699"/>
      <c r="BC2699" s="451"/>
    </row>
    <row r="2700" spans="1:55" hidden="1" x14ac:dyDescent="0.2">
      <c r="A2700" s="3"/>
      <c r="B2700" s="3"/>
      <c r="C2700" s="393"/>
      <c r="D2700" s="393"/>
      <c r="E2700" s="393"/>
      <c r="F2700" s="393"/>
      <c r="G2700" s="393"/>
      <c r="H2700" s="393"/>
      <c r="I2700" s="393"/>
      <c r="J2700" s="3"/>
      <c r="K2700" s="3"/>
      <c r="L2700" s="3"/>
      <c r="M2700" s="3"/>
      <c r="N2700" s="3"/>
      <c r="O2700" s="393"/>
      <c r="P2700" s="393"/>
      <c r="Q2700" s="3"/>
      <c r="R2700" s="3"/>
      <c r="S2700" s="3"/>
      <c r="T2700" s="3"/>
      <c r="U2700" s="3"/>
      <c r="V2700" s="3"/>
      <c r="W2700"/>
      <c r="X2700"/>
      <c r="Y2700" s="451"/>
      <c r="Z2700" s="393"/>
      <c r="AA2700" s="3"/>
      <c r="AB2700" s="3"/>
      <c r="AC2700" s="3"/>
      <c r="AD2700" s="3"/>
      <c r="AE2700" s="3"/>
      <c r="AF2700"/>
      <c r="AG2700"/>
      <c r="AH2700"/>
      <c r="AI2700"/>
      <c r="AJ2700"/>
      <c r="AK2700"/>
      <c r="AL2700"/>
      <c r="AM2700"/>
      <c r="AN2700"/>
      <c r="AO2700"/>
      <c r="AP2700"/>
      <c r="BC2700" s="451"/>
    </row>
    <row r="2701" spans="1:55" hidden="1" x14ac:dyDescent="0.2">
      <c r="A2701" s="3"/>
      <c r="B2701" s="3"/>
      <c r="C2701" s="393"/>
      <c r="D2701" s="393"/>
      <c r="E2701" s="393"/>
      <c r="F2701" s="393"/>
      <c r="G2701" s="393"/>
      <c r="H2701" s="393"/>
      <c r="I2701" s="393"/>
      <c r="J2701" s="3"/>
      <c r="K2701" s="3"/>
      <c r="L2701" s="3"/>
      <c r="M2701" s="3"/>
      <c r="N2701" s="3"/>
      <c r="O2701" s="393"/>
      <c r="P2701" s="393"/>
      <c r="Q2701" s="3"/>
      <c r="R2701" s="3"/>
      <c r="S2701" s="3"/>
      <c r="T2701" s="3"/>
      <c r="U2701" s="3"/>
      <c r="V2701" s="3"/>
      <c r="W2701"/>
      <c r="X2701"/>
      <c r="Y2701" s="451"/>
      <c r="Z2701" s="393"/>
      <c r="AA2701" s="3"/>
      <c r="AB2701" s="3"/>
      <c r="AC2701" s="3"/>
      <c r="AD2701" s="3"/>
      <c r="AE2701" s="3"/>
      <c r="AF2701"/>
      <c r="AG2701"/>
      <c r="AH2701"/>
      <c r="AI2701"/>
      <c r="AJ2701"/>
      <c r="AK2701"/>
      <c r="AL2701"/>
      <c r="AM2701"/>
      <c r="AN2701"/>
      <c r="AO2701"/>
      <c r="AP2701"/>
      <c r="BC2701" s="451"/>
    </row>
    <row r="2702" spans="1:55" hidden="1" x14ac:dyDescent="0.2">
      <c r="A2702" s="3"/>
      <c r="B2702" s="3"/>
      <c r="C2702" s="393"/>
      <c r="D2702" s="393"/>
      <c r="E2702" s="393"/>
      <c r="F2702" s="393"/>
      <c r="G2702" s="393"/>
      <c r="H2702" s="393"/>
      <c r="I2702" s="393"/>
      <c r="J2702" s="3"/>
      <c r="K2702" s="3"/>
      <c r="L2702" s="3"/>
      <c r="M2702" s="3"/>
      <c r="N2702" s="3"/>
      <c r="O2702" s="393"/>
      <c r="P2702" s="393"/>
      <c r="Q2702" s="3"/>
      <c r="R2702" s="3"/>
      <c r="S2702" s="3"/>
      <c r="T2702" s="3"/>
      <c r="U2702" s="3"/>
      <c r="V2702" s="3"/>
      <c r="W2702"/>
      <c r="X2702"/>
      <c r="Y2702" s="451"/>
      <c r="Z2702" s="393"/>
      <c r="AA2702" s="3"/>
      <c r="AB2702" s="3"/>
      <c r="AC2702" s="3"/>
      <c r="AD2702" s="3"/>
      <c r="AE2702" s="3"/>
      <c r="AF2702"/>
      <c r="AG2702"/>
      <c r="AH2702"/>
      <c r="AI2702"/>
      <c r="AJ2702"/>
      <c r="AK2702"/>
      <c r="AL2702"/>
      <c r="AM2702"/>
      <c r="AN2702"/>
      <c r="AO2702"/>
      <c r="AP2702"/>
      <c r="BC2702" s="451"/>
    </row>
    <row r="2703" spans="1:55" hidden="1" x14ac:dyDescent="0.2">
      <c r="A2703" s="3"/>
      <c r="B2703" s="3"/>
      <c r="C2703" s="393"/>
      <c r="D2703" s="393"/>
      <c r="E2703" s="393"/>
      <c r="F2703" s="393"/>
      <c r="G2703" s="393"/>
      <c r="H2703" s="393"/>
      <c r="I2703" s="393"/>
      <c r="J2703" s="3"/>
      <c r="K2703" s="3"/>
      <c r="L2703" s="3"/>
      <c r="M2703" s="3"/>
      <c r="N2703" s="3"/>
      <c r="O2703" s="393"/>
      <c r="P2703" s="393"/>
      <c r="Q2703" s="3"/>
      <c r="R2703" s="3"/>
      <c r="S2703" s="3"/>
      <c r="T2703" s="3"/>
      <c r="U2703" s="3"/>
      <c r="V2703" s="3"/>
      <c r="W2703"/>
      <c r="X2703"/>
      <c r="Y2703" s="451"/>
      <c r="Z2703" s="393"/>
      <c r="AA2703" s="3"/>
      <c r="AB2703" s="3"/>
      <c r="AC2703" s="3"/>
      <c r="AD2703" s="3"/>
      <c r="AE2703" s="3"/>
      <c r="AF2703"/>
      <c r="AG2703"/>
      <c r="AH2703"/>
      <c r="AI2703"/>
      <c r="AJ2703"/>
      <c r="AK2703"/>
      <c r="AL2703"/>
      <c r="AM2703"/>
      <c r="AN2703"/>
      <c r="AO2703"/>
      <c r="AP2703"/>
      <c r="BC2703" s="451"/>
    </row>
    <row r="2704" spans="1:55" hidden="1" x14ac:dyDescent="0.2">
      <c r="A2704" s="3"/>
      <c r="B2704" s="3"/>
      <c r="C2704" s="393"/>
      <c r="D2704" s="393"/>
      <c r="E2704" s="393"/>
      <c r="F2704" s="393"/>
      <c r="G2704" s="393"/>
      <c r="H2704" s="393"/>
      <c r="I2704" s="393"/>
      <c r="J2704" s="3"/>
      <c r="K2704" s="3"/>
      <c r="L2704" s="3"/>
      <c r="M2704" s="3"/>
      <c r="N2704" s="3"/>
      <c r="O2704" s="393"/>
      <c r="P2704" s="393"/>
      <c r="Q2704" s="3"/>
      <c r="R2704" s="3"/>
      <c r="S2704" s="3"/>
      <c r="T2704" s="3"/>
      <c r="U2704" s="3"/>
      <c r="V2704" s="3"/>
      <c r="W2704"/>
      <c r="X2704"/>
      <c r="Y2704" s="451"/>
      <c r="Z2704" s="393"/>
      <c r="AA2704" s="3"/>
      <c r="AB2704" s="3"/>
      <c r="AC2704" s="3"/>
      <c r="AD2704" s="3"/>
      <c r="AE2704" s="3"/>
      <c r="AF2704"/>
      <c r="AG2704"/>
      <c r="AH2704"/>
      <c r="AI2704"/>
      <c r="AJ2704"/>
      <c r="AK2704"/>
      <c r="AL2704"/>
      <c r="AM2704"/>
      <c r="AN2704"/>
      <c r="AO2704"/>
      <c r="AP2704"/>
      <c r="BC2704" s="451"/>
    </row>
    <row r="2705" spans="1:55" hidden="1" x14ac:dyDescent="0.2">
      <c r="A2705" s="3"/>
      <c r="B2705" s="3"/>
      <c r="C2705" s="393"/>
      <c r="D2705" s="393"/>
      <c r="E2705" s="393"/>
      <c r="F2705" s="393"/>
      <c r="G2705" s="393"/>
      <c r="H2705" s="393"/>
      <c r="I2705" s="393"/>
      <c r="J2705" s="3"/>
      <c r="K2705" s="3"/>
      <c r="L2705" s="3"/>
      <c r="M2705" s="3"/>
      <c r="N2705" s="3"/>
      <c r="O2705" s="393"/>
      <c r="P2705" s="393"/>
      <c r="Q2705" s="3"/>
      <c r="R2705" s="3"/>
      <c r="S2705" s="3"/>
      <c r="T2705" s="3"/>
      <c r="U2705" s="3"/>
      <c r="V2705" s="3"/>
      <c r="W2705"/>
      <c r="X2705"/>
      <c r="Y2705" s="451"/>
      <c r="Z2705" s="393"/>
      <c r="AA2705" s="3"/>
      <c r="AB2705" s="3"/>
      <c r="AC2705" s="3"/>
      <c r="AD2705" s="3"/>
      <c r="AE2705" s="3"/>
      <c r="AF2705"/>
      <c r="AG2705"/>
      <c r="AH2705"/>
      <c r="AI2705"/>
      <c r="AJ2705"/>
      <c r="AK2705"/>
      <c r="AL2705"/>
      <c r="AM2705"/>
      <c r="AN2705"/>
      <c r="AO2705"/>
      <c r="AP2705"/>
      <c r="BC2705" s="451"/>
    </row>
    <row r="2706" spans="1:55" hidden="1" x14ac:dyDescent="0.2">
      <c r="A2706" s="3"/>
      <c r="B2706" s="3"/>
      <c r="C2706" s="393"/>
      <c r="D2706" s="393"/>
      <c r="E2706" s="393"/>
      <c r="F2706" s="393"/>
      <c r="G2706" s="393"/>
      <c r="H2706" s="393"/>
      <c r="I2706" s="393"/>
      <c r="J2706" s="3"/>
      <c r="K2706" s="3"/>
      <c r="L2706" s="3"/>
      <c r="M2706" s="3"/>
      <c r="N2706" s="3"/>
      <c r="O2706" s="393"/>
      <c r="P2706" s="393"/>
      <c r="Q2706" s="3"/>
      <c r="R2706" s="3"/>
      <c r="S2706" s="3"/>
      <c r="T2706" s="3"/>
      <c r="U2706" s="3"/>
      <c r="V2706" s="3"/>
      <c r="W2706"/>
      <c r="X2706"/>
      <c r="Y2706" s="451"/>
      <c r="Z2706" s="393"/>
      <c r="AA2706" s="3"/>
      <c r="AB2706" s="3"/>
      <c r="AC2706" s="3"/>
      <c r="AD2706" s="3"/>
      <c r="AE2706" s="3"/>
      <c r="AF2706"/>
      <c r="AG2706"/>
      <c r="AH2706"/>
      <c r="AI2706"/>
      <c r="AJ2706"/>
      <c r="AK2706"/>
      <c r="AL2706"/>
      <c r="AM2706"/>
      <c r="AN2706"/>
      <c r="AO2706"/>
      <c r="AP2706"/>
      <c r="BC2706" s="451"/>
    </row>
    <row r="2707" spans="1:55" hidden="1" x14ac:dyDescent="0.2">
      <c r="A2707" s="3"/>
      <c r="B2707" s="3"/>
      <c r="C2707" s="393"/>
      <c r="D2707" s="393"/>
      <c r="E2707" s="393"/>
      <c r="F2707" s="393"/>
      <c r="G2707" s="393"/>
      <c r="H2707" s="393"/>
      <c r="I2707" s="393"/>
      <c r="J2707" s="3"/>
      <c r="K2707" s="3"/>
      <c r="L2707" s="3"/>
      <c r="M2707" s="3"/>
      <c r="N2707" s="3"/>
      <c r="O2707" s="393"/>
      <c r="P2707" s="393"/>
      <c r="Q2707" s="3"/>
      <c r="R2707" s="3"/>
      <c r="S2707" s="3"/>
      <c r="T2707" s="3"/>
      <c r="U2707" s="3"/>
      <c r="V2707" s="3"/>
      <c r="W2707"/>
      <c r="X2707"/>
      <c r="Y2707" s="451"/>
      <c r="Z2707" s="393"/>
      <c r="AA2707" s="3"/>
      <c r="AB2707" s="3"/>
      <c r="AC2707" s="3"/>
      <c r="AD2707" s="3"/>
      <c r="AE2707" s="3"/>
      <c r="AF2707"/>
      <c r="AG2707"/>
      <c r="AH2707"/>
      <c r="AI2707"/>
      <c r="AJ2707"/>
      <c r="AK2707"/>
      <c r="AL2707"/>
      <c r="AM2707"/>
      <c r="AN2707"/>
      <c r="AO2707"/>
      <c r="AP2707"/>
      <c r="BC2707" s="451"/>
    </row>
    <row r="2708" spans="1:55" hidden="1" x14ac:dyDescent="0.2">
      <c r="A2708" s="3"/>
      <c r="B2708" s="3"/>
      <c r="C2708" s="393"/>
      <c r="D2708" s="393"/>
      <c r="E2708" s="393"/>
      <c r="F2708" s="393"/>
      <c r="G2708" s="393"/>
      <c r="H2708" s="393"/>
      <c r="I2708" s="393"/>
      <c r="J2708" s="3"/>
      <c r="K2708" s="3"/>
      <c r="L2708" s="3"/>
      <c r="M2708" s="3"/>
      <c r="N2708" s="3"/>
      <c r="O2708" s="393"/>
      <c r="P2708" s="393"/>
      <c r="Q2708" s="3"/>
      <c r="R2708" s="3"/>
      <c r="S2708" s="3"/>
      <c r="T2708" s="3"/>
      <c r="U2708" s="3"/>
      <c r="V2708" s="3"/>
      <c r="W2708"/>
      <c r="X2708"/>
      <c r="Y2708" s="451"/>
      <c r="Z2708" s="393"/>
      <c r="AA2708" s="3"/>
      <c r="AB2708" s="3"/>
      <c r="AC2708" s="3"/>
      <c r="AD2708" s="3"/>
      <c r="AE2708" s="3"/>
      <c r="AF2708"/>
      <c r="AG2708"/>
      <c r="AH2708"/>
      <c r="AI2708"/>
      <c r="AJ2708"/>
      <c r="AK2708"/>
      <c r="AL2708"/>
      <c r="AM2708"/>
      <c r="AN2708"/>
      <c r="AO2708"/>
      <c r="AP2708"/>
      <c r="BC2708" s="451"/>
    </row>
    <row r="2709" spans="1:55" hidden="1" x14ac:dyDescent="0.2">
      <c r="A2709" s="3"/>
      <c r="B2709" s="3"/>
      <c r="C2709" s="393"/>
      <c r="D2709" s="393"/>
      <c r="E2709" s="393"/>
      <c r="F2709" s="393"/>
      <c r="G2709" s="393"/>
      <c r="H2709" s="393"/>
      <c r="I2709" s="393"/>
      <c r="J2709" s="3"/>
      <c r="K2709" s="3"/>
      <c r="L2709" s="3"/>
      <c r="M2709" s="3"/>
      <c r="N2709" s="3"/>
      <c r="O2709" s="393"/>
      <c r="P2709" s="393"/>
      <c r="Q2709" s="3"/>
      <c r="R2709" s="3"/>
      <c r="S2709" s="3"/>
      <c r="T2709" s="3"/>
      <c r="U2709" s="3"/>
      <c r="V2709" s="3"/>
      <c r="W2709"/>
      <c r="X2709"/>
      <c r="Y2709" s="451"/>
      <c r="Z2709" s="393"/>
      <c r="AA2709" s="3"/>
      <c r="AB2709" s="3"/>
      <c r="AC2709" s="3"/>
      <c r="AD2709" s="3"/>
      <c r="AE2709" s="3"/>
      <c r="AF2709"/>
      <c r="AG2709"/>
      <c r="AH2709"/>
      <c r="AI2709"/>
      <c r="AJ2709"/>
      <c r="AK2709"/>
      <c r="AL2709"/>
      <c r="AM2709"/>
      <c r="AN2709"/>
      <c r="AO2709"/>
      <c r="AP2709"/>
      <c r="BC2709" s="451"/>
    </row>
    <row r="2710" spans="1:55" hidden="1" x14ac:dyDescent="0.2">
      <c r="A2710" s="3"/>
      <c r="B2710" s="3"/>
      <c r="C2710" s="393"/>
      <c r="D2710" s="393"/>
      <c r="E2710" s="393"/>
      <c r="F2710" s="393"/>
      <c r="G2710" s="393"/>
      <c r="H2710" s="393"/>
      <c r="I2710" s="393"/>
      <c r="J2710" s="3"/>
      <c r="K2710" s="3"/>
      <c r="L2710" s="3"/>
      <c r="M2710" s="3"/>
      <c r="N2710" s="3"/>
      <c r="O2710" s="393"/>
      <c r="P2710" s="393"/>
      <c r="Q2710" s="3"/>
      <c r="R2710" s="3"/>
      <c r="S2710" s="3"/>
      <c r="T2710" s="3"/>
      <c r="U2710" s="3"/>
      <c r="V2710" s="3"/>
      <c r="W2710"/>
      <c r="X2710"/>
      <c r="Y2710" s="451"/>
      <c r="Z2710" s="393"/>
      <c r="AA2710" s="3"/>
      <c r="AB2710" s="3"/>
      <c r="AC2710" s="3"/>
      <c r="AD2710" s="3"/>
      <c r="AE2710" s="3"/>
      <c r="AF2710"/>
      <c r="AG2710"/>
      <c r="AH2710"/>
      <c r="AI2710"/>
      <c r="AJ2710"/>
      <c r="AK2710"/>
      <c r="AL2710"/>
      <c r="AM2710"/>
      <c r="AN2710"/>
      <c r="AO2710"/>
      <c r="AP2710"/>
      <c r="BC2710" s="451"/>
    </row>
    <row r="2711" spans="1:55" hidden="1" x14ac:dyDescent="0.2">
      <c r="A2711" s="3"/>
      <c r="B2711" s="3"/>
      <c r="C2711" s="393"/>
      <c r="D2711" s="393"/>
      <c r="E2711" s="393"/>
      <c r="F2711" s="393"/>
      <c r="G2711" s="393"/>
      <c r="H2711" s="393"/>
      <c r="I2711" s="393"/>
      <c r="J2711" s="3"/>
      <c r="K2711" s="3"/>
      <c r="L2711" s="3"/>
      <c r="M2711" s="3"/>
      <c r="N2711" s="3"/>
      <c r="O2711" s="393"/>
      <c r="P2711" s="393"/>
      <c r="Q2711" s="3"/>
      <c r="R2711" s="3"/>
      <c r="S2711" s="3"/>
      <c r="T2711" s="3"/>
      <c r="U2711" s="3"/>
      <c r="V2711" s="3"/>
      <c r="W2711"/>
      <c r="X2711"/>
      <c r="Y2711" s="451"/>
      <c r="Z2711" s="393"/>
      <c r="AA2711" s="3"/>
      <c r="AB2711" s="3"/>
      <c r="AC2711" s="3"/>
      <c r="AD2711" s="3"/>
      <c r="AE2711" s="3"/>
      <c r="AF2711"/>
      <c r="AG2711"/>
      <c r="AH2711"/>
      <c r="AI2711"/>
      <c r="AJ2711"/>
      <c r="AK2711"/>
      <c r="AL2711"/>
      <c r="AM2711"/>
      <c r="AN2711"/>
      <c r="AO2711"/>
      <c r="AP2711"/>
      <c r="BC2711" s="451"/>
    </row>
    <row r="2712" spans="1:55" hidden="1" x14ac:dyDescent="0.2">
      <c r="A2712" s="3"/>
      <c r="B2712" s="3"/>
      <c r="C2712" s="393"/>
      <c r="D2712" s="393"/>
      <c r="E2712" s="393"/>
      <c r="F2712" s="393"/>
      <c r="G2712" s="393"/>
      <c r="H2712" s="393"/>
      <c r="I2712" s="393"/>
      <c r="J2712" s="3"/>
      <c r="K2712" s="3"/>
      <c r="L2712" s="3"/>
      <c r="M2712" s="3"/>
      <c r="N2712" s="3"/>
      <c r="O2712" s="393"/>
      <c r="P2712" s="393"/>
      <c r="Q2712" s="3"/>
      <c r="R2712" s="3"/>
      <c r="S2712" s="3"/>
      <c r="T2712" s="3"/>
      <c r="U2712" s="3"/>
      <c r="V2712" s="3"/>
      <c r="W2712"/>
      <c r="X2712"/>
      <c r="Y2712" s="451"/>
      <c r="Z2712" s="393"/>
      <c r="AA2712" s="3"/>
      <c r="AB2712" s="3"/>
      <c r="AC2712" s="3"/>
      <c r="AD2712" s="3"/>
      <c r="AE2712" s="3"/>
      <c r="AF2712"/>
      <c r="AG2712"/>
      <c r="AH2712"/>
      <c r="AI2712"/>
      <c r="AJ2712"/>
      <c r="AK2712"/>
      <c r="AL2712"/>
      <c r="AM2712"/>
      <c r="AN2712"/>
      <c r="AO2712"/>
      <c r="AP2712"/>
      <c r="BC2712" s="451"/>
    </row>
    <row r="2713" spans="1:55" hidden="1" x14ac:dyDescent="0.2">
      <c r="A2713" s="3"/>
      <c r="B2713" s="3"/>
      <c r="C2713" s="393"/>
      <c r="D2713" s="393"/>
      <c r="E2713" s="393"/>
      <c r="F2713" s="393"/>
      <c r="G2713" s="393"/>
      <c r="H2713" s="393"/>
      <c r="I2713" s="393"/>
      <c r="J2713" s="3"/>
      <c r="K2713" s="3"/>
      <c r="L2713" s="3"/>
      <c r="M2713" s="3"/>
      <c r="N2713" s="3"/>
      <c r="O2713" s="393"/>
      <c r="P2713" s="393"/>
      <c r="Q2713" s="3"/>
      <c r="R2713" s="3"/>
      <c r="S2713" s="3"/>
      <c r="T2713" s="3"/>
      <c r="U2713" s="3"/>
      <c r="V2713" s="3"/>
      <c r="W2713"/>
      <c r="X2713"/>
      <c r="Y2713" s="451"/>
      <c r="Z2713" s="393"/>
      <c r="AA2713" s="3"/>
      <c r="AB2713" s="3"/>
      <c r="AC2713" s="3"/>
      <c r="AD2713" s="3"/>
      <c r="AE2713" s="3"/>
      <c r="AF2713"/>
      <c r="AG2713"/>
      <c r="AH2713"/>
      <c r="AI2713"/>
      <c r="AJ2713"/>
      <c r="AK2713"/>
      <c r="AL2713"/>
      <c r="AM2713"/>
      <c r="AN2713"/>
      <c r="AO2713"/>
      <c r="AP2713"/>
      <c r="BC2713" s="451"/>
    </row>
    <row r="2714" spans="1:55" hidden="1" x14ac:dyDescent="0.2">
      <c r="A2714" s="3"/>
      <c r="B2714" s="3"/>
      <c r="C2714" s="393"/>
      <c r="D2714" s="393"/>
      <c r="E2714" s="393"/>
      <c r="F2714" s="393"/>
      <c r="G2714" s="393"/>
      <c r="H2714" s="393"/>
      <c r="I2714" s="393"/>
      <c r="J2714" s="3"/>
      <c r="K2714" s="3"/>
      <c r="L2714" s="3"/>
      <c r="M2714" s="3"/>
      <c r="N2714" s="3"/>
      <c r="O2714" s="393"/>
      <c r="P2714" s="393"/>
      <c r="Q2714" s="3"/>
      <c r="R2714" s="3"/>
      <c r="S2714" s="3"/>
      <c r="T2714" s="3"/>
      <c r="U2714" s="3"/>
      <c r="V2714" s="3"/>
      <c r="W2714"/>
      <c r="X2714"/>
      <c r="Y2714" s="451"/>
      <c r="Z2714" s="393"/>
      <c r="AA2714" s="3"/>
      <c r="AB2714" s="3"/>
      <c r="AC2714" s="3"/>
      <c r="AD2714" s="3"/>
      <c r="AE2714" s="3"/>
      <c r="AF2714"/>
      <c r="AG2714"/>
      <c r="AH2714"/>
      <c r="AI2714"/>
      <c r="AJ2714"/>
      <c r="AK2714"/>
      <c r="AL2714"/>
      <c r="AM2714"/>
      <c r="AN2714"/>
      <c r="AO2714"/>
      <c r="AP2714"/>
      <c r="BC2714" s="451"/>
    </row>
    <row r="2715" spans="1:55" hidden="1" x14ac:dyDescent="0.2">
      <c r="A2715" s="3"/>
      <c r="B2715" s="3"/>
      <c r="C2715" s="393"/>
      <c r="D2715" s="393"/>
      <c r="E2715" s="393"/>
      <c r="F2715" s="393"/>
      <c r="G2715" s="393"/>
      <c r="H2715" s="393"/>
      <c r="I2715" s="393"/>
      <c r="J2715" s="3"/>
      <c r="K2715" s="3"/>
      <c r="L2715" s="3"/>
      <c r="M2715" s="3"/>
      <c r="N2715" s="3"/>
      <c r="O2715" s="393"/>
      <c r="P2715" s="393"/>
      <c r="Q2715" s="3"/>
      <c r="R2715" s="3"/>
      <c r="S2715" s="3"/>
      <c r="T2715" s="3"/>
      <c r="U2715" s="3"/>
      <c r="V2715" s="3"/>
      <c r="W2715"/>
      <c r="X2715"/>
      <c r="Y2715" s="451"/>
      <c r="Z2715" s="393"/>
      <c r="AA2715" s="3"/>
      <c r="AB2715" s="3"/>
      <c r="AC2715" s="3"/>
      <c r="AD2715" s="3"/>
      <c r="AE2715" s="3"/>
      <c r="AF2715"/>
      <c r="AG2715"/>
      <c r="AH2715"/>
      <c r="AI2715"/>
      <c r="AJ2715"/>
      <c r="AK2715"/>
      <c r="AL2715"/>
      <c r="AM2715"/>
      <c r="AN2715"/>
      <c r="AO2715"/>
      <c r="AP2715"/>
      <c r="BC2715" s="451"/>
    </row>
    <row r="2716" spans="1:55" hidden="1" x14ac:dyDescent="0.2">
      <c r="A2716" s="3"/>
      <c r="B2716" s="3"/>
      <c r="C2716" s="393"/>
      <c r="D2716" s="393"/>
      <c r="E2716" s="393"/>
      <c r="F2716" s="393"/>
      <c r="G2716" s="393"/>
      <c r="H2716" s="393"/>
      <c r="I2716" s="393"/>
      <c r="J2716" s="3"/>
      <c r="K2716" s="3"/>
      <c r="L2716" s="3"/>
      <c r="M2716" s="3"/>
      <c r="N2716" s="3"/>
      <c r="O2716" s="393"/>
      <c r="P2716" s="393"/>
      <c r="Q2716" s="3"/>
      <c r="R2716" s="3"/>
      <c r="S2716" s="3"/>
      <c r="T2716" s="3"/>
      <c r="U2716" s="3"/>
      <c r="V2716" s="3"/>
      <c r="W2716"/>
      <c r="X2716"/>
      <c r="Y2716" s="451"/>
      <c r="Z2716" s="393"/>
      <c r="AA2716" s="3"/>
      <c r="AB2716" s="3"/>
      <c r="AC2716" s="3"/>
      <c r="AD2716" s="3"/>
      <c r="AE2716" s="3"/>
      <c r="AF2716"/>
      <c r="AG2716"/>
      <c r="AH2716"/>
      <c r="AI2716"/>
      <c r="AJ2716"/>
      <c r="AK2716"/>
      <c r="AL2716"/>
      <c r="AM2716"/>
      <c r="AN2716"/>
      <c r="AO2716"/>
      <c r="AP2716"/>
      <c r="BC2716" s="451"/>
    </row>
    <row r="2717" spans="1:55" hidden="1" x14ac:dyDescent="0.2">
      <c r="A2717" s="3"/>
      <c r="B2717" s="3"/>
      <c r="C2717" s="393"/>
      <c r="D2717" s="393"/>
      <c r="E2717" s="393"/>
      <c r="F2717" s="393"/>
      <c r="G2717" s="393"/>
      <c r="H2717" s="393"/>
      <c r="I2717" s="393"/>
      <c r="J2717" s="3"/>
      <c r="K2717" s="3"/>
      <c r="L2717" s="3"/>
      <c r="M2717" s="3"/>
      <c r="N2717" s="3"/>
      <c r="O2717" s="393"/>
      <c r="P2717" s="393"/>
      <c r="Q2717" s="3"/>
      <c r="R2717" s="3"/>
      <c r="S2717" s="3"/>
      <c r="T2717" s="3"/>
      <c r="U2717" s="3"/>
      <c r="V2717" s="3"/>
      <c r="W2717"/>
      <c r="X2717"/>
      <c r="Y2717" s="451"/>
      <c r="Z2717" s="393"/>
      <c r="AA2717" s="3"/>
      <c r="AB2717" s="3"/>
      <c r="AC2717" s="3"/>
      <c r="AD2717" s="3"/>
      <c r="AE2717" s="3"/>
      <c r="AF2717"/>
      <c r="AG2717"/>
      <c r="AH2717"/>
      <c r="AI2717"/>
      <c r="AJ2717"/>
      <c r="AK2717"/>
      <c r="AL2717"/>
      <c r="AM2717"/>
      <c r="AN2717"/>
      <c r="AO2717"/>
      <c r="AP2717"/>
      <c r="BC2717" s="451"/>
    </row>
    <row r="2718" spans="1:55" hidden="1" x14ac:dyDescent="0.2">
      <c r="A2718" s="3"/>
      <c r="B2718" s="3"/>
      <c r="C2718" s="393"/>
      <c r="D2718" s="393"/>
      <c r="E2718" s="393"/>
      <c r="F2718" s="393"/>
      <c r="G2718" s="393"/>
      <c r="H2718" s="393"/>
      <c r="I2718" s="393"/>
      <c r="J2718" s="3"/>
      <c r="K2718" s="3"/>
      <c r="L2718" s="3"/>
      <c r="M2718" s="3"/>
      <c r="N2718" s="3"/>
      <c r="O2718" s="393"/>
      <c r="P2718" s="393"/>
      <c r="Q2718" s="3"/>
      <c r="R2718" s="3"/>
      <c r="S2718" s="3"/>
      <c r="T2718" s="3"/>
      <c r="U2718" s="3"/>
      <c r="V2718" s="3"/>
      <c r="W2718"/>
      <c r="X2718"/>
      <c r="Y2718" s="451"/>
      <c r="Z2718" s="393"/>
      <c r="AA2718" s="3"/>
      <c r="AB2718" s="3"/>
      <c r="AC2718" s="3"/>
      <c r="AD2718" s="3"/>
      <c r="AE2718" s="3"/>
      <c r="AF2718"/>
      <c r="AG2718"/>
      <c r="AH2718"/>
      <c r="AI2718"/>
      <c r="AJ2718"/>
      <c r="AK2718"/>
      <c r="AL2718"/>
      <c r="AM2718"/>
      <c r="AN2718"/>
      <c r="AO2718"/>
      <c r="AP2718"/>
      <c r="BC2718" s="451"/>
    </row>
    <row r="2719" spans="1:55" hidden="1" x14ac:dyDescent="0.2">
      <c r="A2719" s="3"/>
      <c r="B2719" s="3"/>
      <c r="C2719" s="393"/>
      <c r="D2719" s="393"/>
      <c r="E2719" s="393"/>
      <c r="F2719" s="393"/>
      <c r="G2719" s="393"/>
      <c r="H2719" s="393"/>
      <c r="I2719" s="393"/>
      <c r="J2719" s="3"/>
      <c r="K2719" s="3"/>
      <c r="L2719" s="3"/>
      <c r="M2719" s="3"/>
      <c r="N2719" s="3"/>
      <c r="O2719" s="393"/>
      <c r="P2719" s="393"/>
      <c r="Q2719" s="3"/>
      <c r="R2719" s="3"/>
      <c r="S2719" s="3"/>
      <c r="T2719" s="3"/>
      <c r="U2719" s="3"/>
      <c r="V2719" s="3"/>
      <c r="W2719"/>
      <c r="X2719"/>
      <c r="Y2719" s="451"/>
      <c r="Z2719" s="393"/>
      <c r="AA2719" s="3"/>
      <c r="AB2719" s="3"/>
      <c r="AC2719" s="3"/>
      <c r="AD2719" s="3"/>
      <c r="AE2719" s="3"/>
      <c r="AF2719"/>
      <c r="AG2719"/>
      <c r="AH2719"/>
      <c r="AI2719"/>
      <c r="AJ2719"/>
      <c r="AK2719"/>
      <c r="AL2719"/>
      <c r="AM2719"/>
      <c r="AN2719"/>
      <c r="AO2719"/>
      <c r="AP2719"/>
      <c r="BC2719" s="451"/>
    </row>
    <row r="2720" spans="1:55" hidden="1" x14ac:dyDescent="0.2">
      <c r="A2720" s="3"/>
      <c r="B2720" s="3"/>
      <c r="C2720" s="393"/>
      <c r="D2720" s="393"/>
      <c r="E2720" s="393"/>
      <c r="F2720" s="393"/>
      <c r="G2720" s="393"/>
      <c r="H2720" s="393"/>
      <c r="I2720" s="393"/>
      <c r="J2720" s="3"/>
      <c r="K2720" s="3"/>
      <c r="L2720" s="3"/>
      <c r="M2720" s="3"/>
      <c r="N2720" s="3"/>
      <c r="O2720" s="393"/>
      <c r="P2720" s="393"/>
      <c r="Q2720" s="3"/>
      <c r="R2720" s="3"/>
      <c r="S2720" s="3"/>
      <c r="T2720" s="3"/>
      <c r="U2720" s="3"/>
      <c r="V2720" s="3"/>
      <c r="W2720"/>
      <c r="X2720"/>
      <c r="Y2720" s="451"/>
      <c r="Z2720" s="393"/>
      <c r="AA2720" s="3"/>
      <c r="AB2720" s="3"/>
      <c r="AC2720" s="3"/>
      <c r="AD2720" s="3"/>
      <c r="AE2720" s="3"/>
      <c r="AF2720"/>
      <c r="AG2720"/>
      <c r="AH2720"/>
      <c r="AI2720"/>
      <c r="AJ2720"/>
      <c r="AK2720"/>
      <c r="AL2720"/>
      <c r="AM2720"/>
      <c r="AN2720"/>
      <c r="AO2720"/>
      <c r="AP2720"/>
      <c r="BC2720" s="451"/>
    </row>
    <row r="2721" spans="1:55" hidden="1" x14ac:dyDescent="0.2">
      <c r="A2721" s="3"/>
      <c r="B2721" s="3"/>
      <c r="C2721" s="393"/>
      <c r="D2721" s="393"/>
      <c r="E2721" s="393"/>
      <c r="F2721" s="393"/>
      <c r="G2721" s="393"/>
      <c r="H2721" s="393"/>
      <c r="I2721" s="393"/>
      <c r="J2721" s="3"/>
      <c r="K2721" s="3"/>
      <c r="L2721" s="3"/>
      <c r="M2721" s="3"/>
      <c r="N2721" s="3"/>
      <c r="O2721" s="393"/>
      <c r="P2721" s="393"/>
      <c r="Q2721" s="3"/>
      <c r="R2721" s="3"/>
      <c r="S2721" s="3"/>
      <c r="T2721" s="3"/>
      <c r="U2721" s="3"/>
      <c r="V2721" s="3"/>
      <c r="W2721"/>
      <c r="X2721"/>
      <c r="Y2721" s="451"/>
      <c r="Z2721" s="393"/>
      <c r="AA2721" s="3"/>
      <c r="AB2721" s="3"/>
      <c r="AC2721" s="3"/>
      <c r="AD2721" s="3"/>
      <c r="AE2721" s="3"/>
      <c r="AF2721"/>
      <c r="AG2721"/>
      <c r="AH2721"/>
      <c r="AI2721"/>
      <c r="AJ2721"/>
      <c r="AK2721"/>
      <c r="AL2721"/>
      <c r="AM2721"/>
      <c r="AN2721"/>
      <c r="AO2721"/>
      <c r="AP2721"/>
      <c r="BC2721" s="451"/>
    </row>
    <row r="2722" spans="1:55" hidden="1" x14ac:dyDescent="0.2">
      <c r="A2722" s="3"/>
      <c r="B2722" s="3"/>
      <c r="C2722" s="393"/>
      <c r="D2722" s="393"/>
      <c r="E2722" s="393"/>
      <c r="F2722" s="393"/>
      <c r="G2722" s="393"/>
      <c r="H2722" s="393"/>
      <c r="I2722" s="393"/>
      <c r="J2722" s="3"/>
      <c r="K2722" s="3"/>
      <c r="L2722" s="3"/>
      <c r="M2722" s="3"/>
      <c r="N2722" s="3"/>
      <c r="O2722" s="393"/>
      <c r="P2722" s="393"/>
      <c r="Q2722" s="3"/>
      <c r="R2722" s="3"/>
      <c r="S2722" s="3"/>
      <c r="T2722" s="3"/>
      <c r="U2722" s="3"/>
      <c r="V2722" s="3"/>
      <c r="W2722"/>
      <c r="X2722"/>
      <c r="Y2722" s="451"/>
      <c r="Z2722" s="393"/>
      <c r="AA2722" s="3"/>
      <c r="AB2722" s="3"/>
      <c r="AC2722" s="3"/>
      <c r="AD2722" s="3"/>
      <c r="AE2722" s="3"/>
      <c r="AF2722"/>
      <c r="AG2722"/>
      <c r="AH2722"/>
      <c r="AI2722"/>
      <c r="AJ2722"/>
      <c r="AK2722"/>
      <c r="AL2722"/>
      <c r="AM2722"/>
      <c r="AN2722"/>
      <c r="AO2722"/>
      <c r="AP2722"/>
      <c r="BC2722" s="451"/>
    </row>
    <row r="2723" spans="1:55" hidden="1" x14ac:dyDescent="0.2">
      <c r="A2723" s="3"/>
      <c r="B2723" s="3"/>
      <c r="C2723" s="393"/>
      <c r="D2723" s="393"/>
      <c r="E2723" s="393"/>
      <c r="F2723" s="393"/>
      <c r="G2723" s="393"/>
      <c r="H2723" s="393"/>
      <c r="I2723" s="393"/>
      <c r="J2723" s="3"/>
      <c r="K2723" s="3"/>
      <c r="L2723" s="3"/>
      <c r="M2723" s="3"/>
      <c r="N2723" s="3"/>
      <c r="O2723" s="393"/>
      <c r="P2723" s="393"/>
      <c r="Q2723" s="3"/>
      <c r="R2723" s="3"/>
      <c r="S2723" s="3"/>
      <c r="T2723" s="3"/>
      <c r="U2723" s="3"/>
      <c r="V2723" s="3"/>
      <c r="W2723"/>
      <c r="X2723"/>
      <c r="Y2723" s="451"/>
      <c r="Z2723" s="393"/>
      <c r="AA2723" s="3"/>
      <c r="AB2723" s="3"/>
      <c r="AC2723" s="3"/>
      <c r="AD2723" s="3"/>
      <c r="AE2723" s="3"/>
      <c r="AF2723"/>
      <c r="AG2723"/>
      <c r="AH2723"/>
      <c r="AI2723"/>
      <c r="AJ2723"/>
      <c r="AK2723"/>
      <c r="AL2723"/>
      <c r="AM2723"/>
      <c r="AN2723"/>
      <c r="AO2723"/>
      <c r="AP2723"/>
      <c r="BC2723" s="451"/>
    </row>
    <row r="2724" spans="1:55" hidden="1" x14ac:dyDescent="0.2">
      <c r="A2724" s="3"/>
      <c r="B2724" s="3"/>
      <c r="C2724" s="393"/>
      <c r="D2724" s="393"/>
      <c r="E2724" s="393"/>
      <c r="F2724" s="393"/>
      <c r="G2724" s="393"/>
      <c r="H2724" s="393"/>
      <c r="I2724" s="393"/>
      <c r="J2724" s="3"/>
      <c r="K2724" s="3"/>
      <c r="L2724" s="3"/>
      <c r="M2724" s="3"/>
      <c r="N2724" s="3"/>
      <c r="O2724" s="393"/>
      <c r="P2724" s="393"/>
      <c r="Q2724" s="3"/>
      <c r="R2724" s="3"/>
      <c r="S2724" s="3"/>
      <c r="T2724" s="3"/>
      <c r="U2724" s="3"/>
      <c r="V2724" s="3"/>
      <c r="W2724"/>
      <c r="X2724"/>
      <c r="Y2724" s="451"/>
      <c r="Z2724" s="393"/>
      <c r="AA2724" s="3"/>
      <c r="AB2724" s="3"/>
      <c r="AC2724" s="3"/>
      <c r="AD2724" s="3"/>
      <c r="AE2724" s="3"/>
      <c r="AF2724"/>
      <c r="AG2724"/>
      <c r="AH2724"/>
      <c r="AI2724"/>
      <c r="AJ2724"/>
      <c r="AK2724"/>
      <c r="AL2724"/>
      <c r="AM2724"/>
      <c r="AN2724"/>
      <c r="AO2724"/>
      <c r="AP2724"/>
      <c r="BC2724" s="451"/>
    </row>
    <row r="2725" spans="1:55" hidden="1" x14ac:dyDescent="0.2">
      <c r="A2725" s="3"/>
      <c r="B2725" s="3"/>
      <c r="C2725" s="393"/>
      <c r="D2725" s="393"/>
      <c r="E2725" s="393"/>
      <c r="F2725" s="393"/>
      <c r="G2725" s="393"/>
      <c r="H2725" s="393"/>
      <c r="I2725" s="393"/>
      <c r="J2725" s="3"/>
      <c r="K2725" s="3"/>
      <c r="L2725" s="3"/>
      <c r="M2725" s="3"/>
      <c r="N2725" s="3"/>
      <c r="O2725" s="393"/>
      <c r="P2725" s="393"/>
      <c r="Q2725" s="3"/>
      <c r="R2725" s="3"/>
      <c r="S2725" s="3"/>
      <c r="T2725" s="3"/>
      <c r="U2725" s="3"/>
      <c r="V2725" s="3"/>
      <c r="W2725"/>
      <c r="X2725"/>
      <c r="Y2725" s="451"/>
      <c r="Z2725" s="393"/>
      <c r="AA2725" s="3"/>
      <c r="AB2725" s="3"/>
      <c r="AC2725" s="3"/>
      <c r="AD2725" s="3"/>
      <c r="AE2725" s="3"/>
      <c r="AF2725"/>
      <c r="AG2725"/>
      <c r="AH2725"/>
      <c r="AI2725"/>
      <c r="AJ2725"/>
      <c r="AK2725"/>
      <c r="AL2725"/>
      <c r="AM2725"/>
      <c r="AN2725"/>
      <c r="AO2725"/>
      <c r="AP2725"/>
      <c r="BC2725" s="451"/>
    </row>
    <row r="2726" spans="1:55" hidden="1" x14ac:dyDescent="0.2">
      <c r="A2726" s="3"/>
      <c r="B2726" s="3"/>
      <c r="C2726" s="393"/>
      <c r="D2726" s="393"/>
      <c r="E2726" s="393"/>
      <c r="F2726" s="393"/>
      <c r="G2726" s="393"/>
      <c r="H2726" s="393"/>
      <c r="I2726" s="393"/>
      <c r="J2726" s="3"/>
      <c r="K2726" s="3"/>
      <c r="L2726" s="3"/>
      <c r="M2726" s="3"/>
      <c r="N2726" s="3"/>
      <c r="O2726" s="393"/>
      <c r="P2726" s="393"/>
      <c r="Q2726" s="3"/>
      <c r="R2726" s="3"/>
      <c r="S2726" s="3"/>
      <c r="T2726" s="3"/>
      <c r="U2726" s="3"/>
      <c r="V2726" s="3"/>
      <c r="W2726"/>
      <c r="X2726"/>
      <c r="Y2726" s="451"/>
      <c r="Z2726" s="393"/>
      <c r="AA2726" s="3"/>
      <c r="AB2726" s="3"/>
      <c r="AC2726" s="3"/>
      <c r="AD2726" s="3"/>
      <c r="AE2726" s="3"/>
      <c r="AF2726"/>
      <c r="AG2726"/>
      <c r="AH2726"/>
      <c r="AI2726"/>
      <c r="AJ2726"/>
      <c r="AK2726"/>
      <c r="AL2726"/>
      <c r="AM2726"/>
      <c r="AN2726"/>
      <c r="AO2726"/>
      <c r="AP2726"/>
      <c r="BC2726" s="451"/>
    </row>
    <row r="2727" spans="1:55" hidden="1" x14ac:dyDescent="0.2">
      <c r="A2727" s="3"/>
      <c r="B2727" s="3"/>
      <c r="C2727" s="393"/>
      <c r="D2727" s="393"/>
      <c r="E2727" s="393"/>
      <c r="F2727" s="393"/>
      <c r="G2727" s="393"/>
      <c r="H2727" s="393"/>
      <c r="I2727" s="393"/>
      <c r="J2727" s="3"/>
      <c r="K2727" s="3"/>
      <c r="L2727" s="3"/>
      <c r="M2727" s="3"/>
      <c r="N2727" s="3"/>
      <c r="O2727" s="393"/>
      <c r="P2727" s="393"/>
      <c r="Q2727" s="3"/>
      <c r="R2727" s="3"/>
      <c r="S2727" s="3"/>
      <c r="T2727" s="3"/>
      <c r="U2727" s="3"/>
      <c r="V2727" s="3"/>
      <c r="W2727"/>
      <c r="X2727"/>
      <c r="Y2727" s="451"/>
      <c r="Z2727" s="393"/>
      <c r="AA2727" s="3"/>
      <c r="AB2727" s="3"/>
      <c r="AC2727" s="3"/>
      <c r="AD2727" s="3"/>
      <c r="AE2727" s="3"/>
      <c r="AF2727"/>
      <c r="AG2727"/>
      <c r="AH2727"/>
      <c r="AI2727"/>
      <c r="AJ2727"/>
      <c r="AK2727"/>
      <c r="AL2727"/>
      <c r="AM2727"/>
      <c r="AN2727"/>
      <c r="AO2727"/>
      <c r="AP2727"/>
      <c r="BC2727" s="451"/>
    </row>
    <row r="2728" spans="1:55" hidden="1" x14ac:dyDescent="0.2">
      <c r="A2728" s="3"/>
      <c r="B2728" s="3"/>
      <c r="C2728" s="393"/>
      <c r="D2728" s="393"/>
      <c r="E2728" s="393"/>
      <c r="F2728" s="393"/>
      <c r="G2728" s="393"/>
      <c r="H2728" s="393"/>
      <c r="I2728" s="393"/>
      <c r="J2728" s="3"/>
      <c r="K2728" s="3"/>
      <c r="L2728" s="3"/>
      <c r="M2728" s="3"/>
      <c r="N2728" s="3"/>
      <c r="O2728" s="393"/>
      <c r="P2728" s="393"/>
      <c r="Q2728" s="3"/>
      <c r="R2728" s="3"/>
      <c r="S2728" s="3"/>
      <c r="T2728" s="3"/>
      <c r="U2728" s="3"/>
      <c r="V2728" s="3"/>
      <c r="W2728"/>
      <c r="X2728"/>
      <c r="Y2728" s="451"/>
      <c r="Z2728" s="393"/>
      <c r="AA2728" s="3"/>
      <c r="AB2728" s="3"/>
      <c r="AC2728" s="3"/>
      <c r="AD2728" s="3"/>
      <c r="AE2728" s="3"/>
      <c r="AF2728"/>
      <c r="AG2728"/>
      <c r="AH2728"/>
      <c r="AI2728"/>
      <c r="AJ2728"/>
      <c r="AK2728"/>
      <c r="AL2728"/>
      <c r="AM2728"/>
      <c r="AN2728"/>
      <c r="AO2728"/>
      <c r="AP2728"/>
      <c r="BC2728" s="451"/>
    </row>
    <row r="2729" spans="1:55" hidden="1" x14ac:dyDescent="0.2">
      <c r="A2729" s="3"/>
      <c r="B2729" s="3"/>
      <c r="C2729" s="393"/>
      <c r="D2729" s="393"/>
      <c r="E2729" s="393"/>
      <c r="F2729" s="393"/>
      <c r="G2729" s="393"/>
      <c r="H2729" s="393"/>
      <c r="I2729" s="393"/>
      <c r="J2729" s="3"/>
      <c r="K2729" s="3"/>
      <c r="L2729" s="3"/>
      <c r="M2729" s="3"/>
      <c r="N2729" s="3"/>
      <c r="O2729" s="393"/>
      <c r="P2729" s="393"/>
      <c r="Q2729" s="3"/>
      <c r="R2729" s="3"/>
      <c r="S2729" s="3"/>
      <c r="T2729" s="3"/>
      <c r="U2729" s="3"/>
      <c r="V2729" s="3"/>
      <c r="W2729"/>
      <c r="X2729"/>
      <c r="Y2729" s="451"/>
      <c r="Z2729" s="393"/>
      <c r="AA2729" s="3"/>
      <c r="AB2729" s="3"/>
      <c r="AC2729" s="3"/>
      <c r="AD2729" s="3"/>
      <c r="AE2729" s="3"/>
      <c r="AF2729"/>
      <c r="AG2729"/>
      <c r="AH2729"/>
      <c r="AI2729"/>
      <c r="AJ2729"/>
      <c r="AK2729"/>
      <c r="AL2729"/>
      <c r="AM2729"/>
      <c r="AN2729"/>
      <c r="AO2729"/>
      <c r="AP2729"/>
      <c r="BC2729" s="451"/>
    </row>
    <row r="2730" spans="1:55" hidden="1" x14ac:dyDescent="0.2">
      <c r="A2730" s="3"/>
      <c r="B2730" s="3"/>
      <c r="C2730" s="393"/>
      <c r="D2730" s="393"/>
      <c r="E2730" s="393"/>
      <c r="F2730" s="393"/>
      <c r="G2730" s="393"/>
      <c r="H2730" s="393"/>
      <c r="I2730" s="393"/>
      <c r="J2730" s="3"/>
      <c r="K2730" s="3"/>
      <c r="L2730" s="3"/>
      <c r="M2730" s="3"/>
      <c r="N2730" s="3"/>
      <c r="O2730" s="393"/>
      <c r="P2730" s="393"/>
      <c r="Q2730" s="3"/>
      <c r="R2730" s="3"/>
      <c r="S2730" s="3"/>
      <c r="T2730" s="3"/>
      <c r="U2730" s="3"/>
      <c r="V2730" s="3"/>
      <c r="W2730"/>
      <c r="X2730"/>
      <c r="Y2730" s="451"/>
      <c r="Z2730" s="393"/>
      <c r="AA2730" s="3"/>
      <c r="AB2730" s="3"/>
      <c r="AC2730" s="3"/>
      <c r="AD2730" s="3"/>
      <c r="AE2730" s="3"/>
      <c r="AF2730"/>
      <c r="AG2730"/>
      <c r="AH2730"/>
      <c r="AI2730"/>
      <c r="AJ2730"/>
      <c r="AK2730"/>
      <c r="AL2730"/>
      <c r="AM2730"/>
      <c r="AN2730"/>
      <c r="AO2730"/>
      <c r="AP2730"/>
      <c r="BC2730" s="451"/>
    </row>
    <row r="2731" spans="1:55" hidden="1" x14ac:dyDescent="0.2">
      <c r="A2731" s="3"/>
      <c r="B2731" s="3"/>
      <c r="C2731" s="393"/>
      <c r="D2731" s="393"/>
      <c r="E2731" s="393"/>
      <c r="F2731" s="393"/>
      <c r="G2731" s="393"/>
      <c r="H2731" s="393"/>
      <c r="I2731" s="393"/>
      <c r="J2731" s="3"/>
      <c r="K2731" s="3"/>
      <c r="L2731" s="3"/>
      <c r="M2731" s="3"/>
      <c r="N2731" s="3"/>
      <c r="O2731" s="393"/>
      <c r="P2731" s="393"/>
      <c r="Q2731" s="3"/>
      <c r="R2731" s="3"/>
      <c r="S2731" s="3"/>
      <c r="T2731" s="3"/>
      <c r="U2731" s="3"/>
      <c r="V2731" s="3"/>
      <c r="W2731"/>
      <c r="X2731"/>
      <c r="Y2731" s="451"/>
      <c r="Z2731" s="393"/>
      <c r="AA2731" s="3"/>
      <c r="AB2731" s="3"/>
      <c r="AC2731" s="3"/>
      <c r="AD2731" s="3"/>
      <c r="AE2731" s="3"/>
      <c r="AF2731"/>
      <c r="AG2731"/>
      <c r="AH2731"/>
      <c r="AI2731"/>
      <c r="AJ2731"/>
      <c r="AK2731"/>
      <c r="AL2731"/>
      <c r="AM2731"/>
      <c r="AN2731"/>
      <c r="AO2731"/>
      <c r="AP2731"/>
      <c r="BC2731" s="451"/>
    </row>
    <row r="2732" spans="1:55" hidden="1" x14ac:dyDescent="0.2">
      <c r="A2732" s="3"/>
      <c r="B2732" s="3"/>
      <c r="C2732" s="393"/>
      <c r="D2732" s="393"/>
      <c r="E2732" s="393"/>
      <c r="F2732" s="393"/>
      <c r="G2732" s="393"/>
      <c r="H2732" s="393"/>
      <c r="I2732" s="393"/>
      <c r="J2732" s="3"/>
      <c r="K2732" s="3"/>
      <c r="L2732" s="3"/>
      <c r="M2732" s="3"/>
      <c r="N2732" s="3"/>
      <c r="O2732" s="393"/>
      <c r="P2732" s="393"/>
      <c r="Q2732" s="3"/>
      <c r="R2732" s="3"/>
      <c r="S2732" s="3"/>
      <c r="T2732" s="3"/>
      <c r="U2732" s="3"/>
      <c r="V2732" s="3"/>
      <c r="W2732"/>
      <c r="X2732"/>
      <c r="Y2732" s="451"/>
      <c r="Z2732" s="393"/>
      <c r="AA2732" s="3"/>
      <c r="AB2732" s="3"/>
      <c r="AC2732" s="3"/>
      <c r="AD2732" s="3"/>
      <c r="AE2732" s="3"/>
      <c r="AF2732"/>
      <c r="AG2732"/>
      <c r="AH2732"/>
      <c r="AI2732"/>
      <c r="AJ2732"/>
      <c r="AK2732"/>
      <c r="AL2732"/>
      <c r="AM2732"/>
      <c r="AN2732"/>
      <c r="AO2732"/>
      <c r="AP2732"/>
      <c r="BC2732" s="451"/>
    </row>
    <row r="2733" spans="1:55" hidden="1" x14ac:dyDescent="0.2">
      <c r="A2733" s="3"/>
      <c r="B2733" s="3"/>
      <c r="C2733" s="393"/>
      <c r="D2733" s="393"/>
      <c r="E2733" s="393"/>
      <c r="F2733" s="393"/>
      <c r="G2733" s="393"/>
      <c r="H2733" s="393"/>
      <c r="I2733" s="393"/>
      <c r="J2733" s="3"/>
      <c r="K2733" s="3"/>
      <c r="L2733" s="3"/>
      <c r="M2733" s="3"/>
      <c r="N2733" s="3"/>
      <c r="O2733" s="393"/>
      <c r="P2733" s="393"/>
      <c r="Q2733" s="3"/>
      <c r="R2733" s="3"/>
      <c r="S2733" s="3"/>
      <c r="T2733" s="3"/>
      <c r="U2733" s="3"/>
      <c r="V2733" s="3"/>
      <c r="W2733"/>
      <c r="X2733"/>
      <c r="Y2733" s="451"/>
      <c r="Z2733" s="393"/>
      <c r="AA2733" s="3"/>
      <c r="AB2733" s="3"/>
      <c r="AC2733" s="3"/>
      <c r="AD2733" s="3"/>
      <c r="AE2733" s="3"/>
      <c r="AF2733"/>
      <c r="AG2733"/>
      <c r="AH2733"/>
      <c r="AI2733"/>
      <c r="AJ2733"/>
      <c r="AK2733"/>
      <c r="AL2733"/>
      <c r="AM2733"/>
      <c r="AN2733"/>
      <c r="AO2733"/>
      <c r="AP2733"/>
      <c r="BC2733" s="451"/>
    </row>
    <row r="2734" spans="1:55" hidden="1" x14ac:dyDescent="0.2">
      <c r="A2734" s="3"/>
      <c r="B2734" s="3"/>
      <c r="C2734" s="393"/>
      <c r="D2734" s="393"/>
      <c r="E2734" s="393"/>
      <c r="F2734" s="393"/>
      <c r="G2734" s="393"/>
      <c r="H2734" s="393"/>
      <c r="I2734" s="393"/>
      <c r="J2734" s="3"/>
      <c r="K2734" s="3"/>
      <c r="L2734" s="3"/>
      <c r="M2734" s="3"/>
      <c r="N2734" s="3"/>
      <c r="O2734" s="393"/>
      <c r="P2734" s="393"/>
      <c r="Q2734" s="3"/>
      <c r="R2734" s="3"/>
      <c r="S2734" s="3"/>
      <c r="T2734" s="3"/>
      <c r="U2734" s="3"/>
      <c r="V2734" s="3"/>
      <c r="W2734"/>
      <c r="X2734"/>
      <c r="Y2734" s="451"/>
      <c r="Z2734" s="393"/>
      <c r="AA2734" s="3"/>
      <c r="AB2734" s="3"/>
      <c r="AC2734" s="3"/>
      <c r="AD2734" s="3"/>
      <c r="AE2734" s="3"/>
      <c r="AF2734"/>
      <c r="AG2734"/>
      <c r="AH2734"/>
      <c r="AI2734"/>
      <c r="AJ2734"/>
      <c r="AK2734"/>
      <c r="AL2734"/>
      <c r="AM2734"/>
      <c r="AN2734"/>
      <c r="AO2734"/>
      <c r="AP2734"/>
      <c r="BC2734" s="451"/>
    </row>
    <row r="2735" spans="1:55" hidden="1" x14ac:dyDescent="0.2">
      <c r="A2735" s="3"/>
      <c r="B2735" s="3"/>
      <c r="C2735" s="393"/>
      <c r="D2735" s="393"/>
      <c r="E2735" s="393"/>
      <c r="F2735" s="393"/>
      <c r="G2735" s="393"/>
      <c r="H2735" s="393"/>
      <c r="I2735" s="393"/>
      <c r="J2735" s="3"/>
      <c r="K2735" s="3"/>
      <c r="L2735" s="3"/>
      <c r="M2735" s="3"/>
      <c r="N2735" s="3"/>
      <c r="O2735" s="393"/>
      <c r="P2735" s="393"/>
      <c r="Q2735" s="3"/>
      <c r="R2735" s="3"/>
      <c r="S2735" s="3"/>
      <c r="T2735" s="3"/>
      <c r="U2735" s="3"/>
      <c r="V2735" s="3"/>
      <c r="W2735"/>
      <c r="X2735"/>
      <c r="Y2735" s="451"/>
      <c r="Z2735" s="393"/>
      <c r="AA2735" s="3"/>
      <c r="AB2735" s="3"/>
      <c r="AC2735" s="3"/>
      <c r="AD2735" s="3"/>
      <c r="AE2735" s="3"/>
      <c r="AF2735"/>
      <c r="AG2735"/>
      <c r="AH2735"/>
      <c r="AI2735"/>
      <c r="AJ2735"/>
      <c r="AK2735"/>
      <c r="AL2735"/>
      <c r="AM2735"/>
      <c r="AN2735"/>
      <c r="AO2735"/>
      <c r="AP2735"/>
      <c r="BC2735" s="451"/>
    </row>
    <row r="2736" spans="1:55" hidden="1" x14ac:dyDescent="0.2">
      <c r="A2736" s="3"/>
      <c r="B2736" s="3"/>
      <c r="C2736" s="393"/>
      <c r="D2736" s="393"/>
      <c r="E2736" s="393"/>
      <c r="F2736" s="393"/>
      <c r="G2736" s="393"/>
      <c r="H2736" s="393"/>
      <c r="I2736" s="393"/>
      <c r="J2736" s="3"/>
      <c r="K2736" s="3"/>
      <c r="L2736" s="3"/>
      <c r="M2736" s="3"/>
      <c r="N2736" s="3"/>
      <c r="O2736" s="393"/>
      <c r="P2736" s="393"/>
      <c r="Q2736" s="3"/>
      <c r="R2736" s="3"/>
      <c r="S2736" s="3"/>
      <c r="T2736" s="3"/>
      <c r="U2736" s="3"/>
      <c r="V2736" s="3"/>
      <c r="W2736"/>
      <c r="X2736"/>
      <c r="Y2736" s="451"/>
      <c r="Z2736" s="393"/>
      <c r="AA2736" s="3"/>
      <c r="AB2736" s="3"/>
      <c r="AC2736" s="3"/>
      <c r="AD2736" s="3"/>
      <c r="AE2736" s="3"/>
      <c r="AF2736"/>
      <c r="AG2736"/>
      <c r="AH2736"/>
      <c r="AI2736"/>
      <c r="AJ2736"/>
      <c r="AK2736"/>
      <c r="AL2736"/>
      <c r="AM2736"/>
      <c r="AN2736"/>
      <c r="AO2736"/>
      <c r="AP2736"/>
      <c r="BC2736" s="451"/>
    </row>
    <row r="2737" spans="1:55" hidden="1" x14ac:dyDescent="0.2">
      <c r="A2737" s="3"/>
      <c r="B2737" s="3"/>
      <c r="C2737" s="393"/>
      <c r="D2737" s="393"/>
      <c r="E2737" s="393"/>
      <c r="F2737" s="393"/>
      <c r="G2737" s="393"/>
      <c r="H2737" s="393"/>
      <c r="I2737" s="393"/>
      <c r="J2737" s="3"/>
      <c r="K2737" s="3"/>
      <c r="L2737" s="3"/>
      <c r="M2737" s="3"/>
      <c r="N2737" s="3"/>
      <c r="O2737" s="393"/>
      <c r="P2737" s="393"/>
      <c r="Q2737" s="3"/>
      <c r="R2737" s="3"/>
      <c r="S2737" s="3"/>
      <c r="T2737" s="3"/>
      <c r="U2737" s="3"/>
      <c r="V2737" s="3"/>
      <c r="W2737"/>
      <c r="X2737"/>
      <c r="Y2737" s="451"/>
      <c r="Z2737" s="393"/>
      <c r="AA2737" s="3"/>
      <c r="AB2737" s="3"/>
      <c r="AC2737" s="3"/>
      <c r="AD2737" s="3"/>
      <c r="AE2737" s="3"/>
      <c r="AF2737"/>
      <c r="AG2737"/>
      <c r="AH2737"/>
      <c r="AI2737"/>
      <c r="AJ2737"/>
      <c r="AK2737"/>
      <c r="AL2737"/>
      <c r="AM2737"/>
      <c r="AN2737"/>
      <c r="AO2737"/>
      <c r="AP2737"/>
      <c r="BC2737" s="451"/>
    </row>
    <row r="2738" spans="1:55" hidden="1" x14ac:dyDescent="0.2">
      <c r="A2738" s="3"/>
      <c r="B2738" s="3"/>
      <c r="C2738" s="393"/>
      <c r="D2738" s="393"/>
      <c r="E2738" s="393"/>
      <c r="F2738" s="393"/>
      <c r="G2738" s="393"/>
      <c r="H2738" s="393"/>
      <c r="I2738" s="393"/>
      <c r="J2738" s="3"/>
      <c r="K2738" s="3"/>
      <c r="L2738" s="3"/>
      <c r="M2738" s="3"/>
      <c r="N2738" s="3"/>
      <c r="O2738" s="393"/>
      <c r="P2738" s="393"/>
      <c r="Q2738" s="3"/>
      <c r="R2738" s="3"/>
      <c r="S2738" s="3"/>
      <c r="T2738" s="3"/>
      <c r="U2738" s="3"/>
      <c r="V2738" s="3"/>
      <c r="W2738"/>
      <c r="X2738"/>
      <c r="Y2738" s="451"/>
      <c r="Z2738" s="393"/>
      <c r="AA2738" s="3"/>
      <c r="AB2738" s="3"/>
      <c r="AC2738" s="3"/>
      <c r="AD2738" s="3"/>
      <c r="AE2738" s="3"/>
      <c r="AF2738"/>
      <c r="AG2738"/>
      <c r="AH2738"/>
      <c r="AI2738"/>
      <c r="AJ2738"/>
      <c r="AK2738"/>
      <c r="AL2738"/>
      <c r="AM2738"/>
      <c r="AN2738"/>
      <c r="AO2738"/>
      <c r="AP2738"/>
      <c r="BC2738" s="451"/>
    </row>
    <row r="2739" spans="1:55" hidden="1" x14ac:dyDescent="0.2">
      <c r="A2739" s="3"/>
      <c r="B2739" s="3"/>
      <c r="C2739" s="393"/>
      <c r="D2739" s="393"/>
      <c r="E2739" s="393"/>
      <c r="F2739" s="393"/>
      <c r="G2739" s="393"/>
      <c r="H2739" s="393"/>
      <c r="I2739" s="393"/>
      <c r="J2739" s="3"/>
      <c r="K2739" s="3"/>
      <c r="L2739" s="3"/>
      <c r="M2739" s="3"/>
      <c r="N2739" s="3"/>
      <c r="O2739" s="393"/>
      <c r="P2739" s="393"/>
      <c r="Q2739" s="3"/>
      <c r="R2739" s="3"/>
      <c r="S2739" s="3"/>
      <c r="T2739" s="3"/>
      <c r="U2739" s="3"/>
      <c r="V2739" s="3"/>
      <c r="W2739"/>
      <c r="X2739"/>
      <c r="Y2739" s="451"/>
      <c r="Z2739" s="393"/>
      <c r="AA2739" s="3"/>
      <c r="AB2739" s="3"/>
      <c r="AC2739" s="3"/>
      <c r="AD2739" s="3"/>
      <c r="AE2739" s="3"/>
      <c r="AF2739"/>
      <c r="AG2739"/>
      <c r="AH2739"/>
      <c r="AI2739"/>
      <c r="AJ2739"/>
      <c r="AK2739"/>
      <c r="AL2739"/>
      <c r="AM2739"/>
      <c r="AN2739"/>
      <c r="AO2739"/>
      <c r="AP2739"/>
      <c r="BC2739" s="451"/>
    </row>
    <row r="2740" spans="1:55" hidden="1" x14ac:dyDescent="0.2">
      <c r="A2740" s="3"/>
      <c r="B2740" s="3"/>
      <c r="C2740" s="393"/>
      <c r="D2740" s="393"/>
      <c r="E2740" s="393"/>
      <c r="F2740" s="393"/>
      <c r="G2740" s="393"/>
      <c r="H2740" s="393"/>
      <c r="I2740" s="393"/>
      <c r="J2740" s="3"/>
      <c r="K2740" s="3"/>
      <c r="L2740" s="3"/>
      <c r="M2740" s="3"/>
      <c r="N2740" s="3"/>
      <c r="O2740" s="393"/>
      <c r="P2740" s="393"/>
      <c r="Q2740" s="3"/>
      <c r="R2740" s="3"/>
      <c r="S2740" s="3"/>
      <c r="T2740" s="3"/>
      <c r="U2740" s="3"/>
      <c r="V2740" s="3"/>
      <c r="W2740"/>
      <c r="X2740"/>
      <c r="Y2740" s="451"/>
      <c r="Z2740" s="393"/>
      <c r="AA2740" s="3"/>
      <c r="AB2740" s="3"/>
      <c r="AC2740" s="3"/>
      <c r="AD2740" s="3"/>
      <c r="AE2740" s="3"/>
      <c r="AF2740"/>
      <c r="AG2740"/>
      <c r="AH2740"/>
      <c r="AI2740"/>
      <c r="AJ2740"/>
      <c r="AK2740"/>
      <c r="AL2740"/>
      <c r="AM2740"/>
      <c r="AN2740"/>
      <c r="AO2740"/>
      <c r="AP2740"/>
      <c r="BC2740" s="451"/>
    </row>
    <row r="2741" spans="1:55" hidden="1" x14ac:dyDescent="0.2">
      <c r="A2741" s="3"/>
      <c r="B2741" s="3"/>
      <c r="C2741" s="393"/>
      <c r="D2741" s="393"/>
      <c r="E2741" s="393"/>
      <c r="F2741" s="393"/>
      <c r="G2741" s="393"/>
      <c r="H2741" s="393"/>
      <c r="I2741" s="393"/>
      <c r="J2741" s="3"/>
      <c r="K2741" s="3"/>
      <c r="L2741" s="3"/>
      <c r="M2741" s="3"/>
      <c r="N2741" s="3"/>
      <c r="O2741" s="393"/>
      <c r="P2741" s="393"/>
      <c r="Q2741" s="3"/>
      <c r="R2741" s="3"/>
      <c r="S2741" s="3"/>
      <c r="T2741" s="3"/>
      <c r="U2741" s="3"/>
      <c r="V2741" s="3"/>
      <c r="W2741"/>
      <c r="X2741"/>
      <c r="Y2741" s="451"/>
      <c r="Z2741" s="393"/>
      <c r="AA2741" s="3"/>
      <c r="AB2741" s="3"/>
      <c r="AC2741" s="3"/>
      <c r="AD2741" s="3"/>
      <c r="AE2741" s="3"/>
      <c r="AF2741"/>
      <c r="AG2741"/>
      <c r="AH2741"/>
      <c r="AI2741"/>
      <c r="AJ2741"/>
      <c r="AK2741"/>
      <c r="AL2741"/>
      <c r="AM2741"/>
      <c r="AN2741"/>
      <c r="AO2741"/>
      <c r="AP2741"/>
      <c r="BC2741" s="451"/>
    </row>
    <row r="2742" spans="1:55" hidden="1" x14ac:dyDescent="0.2">
      <c r="A2742" s="3"/>
      <c r="B2742" s="3"/>
      <c r="C2742" s="393"/>
      <c r="D2742" s="393"/>
      <c r="E2742" s="393"/>
      <c r="F2742" s="393"/>
      <c r="G2742" s="393"/>
      <c r="H2742" s="393"/>
      <c r="I2742" s="393"/>
      <c r="J2742" s="3"/>
      <c r="K2742" s="3"/>
      <c r="L2742" s="3"/>
      <c r="M2742" s="3"/>
      <c r="N2742" s="3"/>
      <c r="O2742" s="393"/>
      <c r="P2742" s="393"/>
      <c r="Q2742" s="3"/>
      <c r="R2742" s="3"/>
      <c r="S2742" s="3"/>
      <c r="T2742" s="3"/>
      <c r="U2742" s="3"/>
      <c r="V2742" s="3"/>
      <c r="W2742"/>
      <c r="X2742"/>
      <c r="Y2742" s="451"/>
      <c r="Z2742" s="393"/>
      <c r="AA2742" s="3"/>
      <c r="AB2742" s="3"/>
      <c r="AC2742" s="3"/>
      <c r="AD2742" s="3"/>
      <c r="AE2742" s="3"/>
      <c r="AF2742"/>
      <c r="AG2742"/>
      <c r="AH2742"/>
      <c r="AI2742"/>
      <c r="AJ2742"/>
      <c r="AK2742"/>
      <c r="AL2742"/>
      <c r="AM2742"/>
      <c r="AN2742"/>
      <c r="AO2742"/>
      <c r="AP2742"/>
      <c r="BC2742" s="451"/>
    </row>
    <row r="2743" spans="1:55" hidden="1" x14ac:dyDescent="0.2">
      <c r="A2743" s="3"/>
      <c r="B2743" s="3"/>
      <c r="C2743" s="393"/>
      <c r="D2743" s="393"/>
      <c r="E2743" s="393"/>
      <c r="F2743" s="393"/>
      <c r="G2743" s="393"/>
      <c r="H2743" s="393"/>
      <c r="I2743" s="393"/>
      <c r="J2743" s="3"/>
      <c r="K2743" s="3"/>
      <c r="L2743" s="3"/>
      <c r="M2743" s="3"/>
      <c r="N2743" s="3"/>
      <c r="O2743" s="393"/>
      <c r="P2743" s="393"/>
      <c r="Q2743" s="3"/>
      <c r="R2743" s="3"/>
      <c r="S2743" s="3"/>
      <c r="T2743" s="3"/>
      <c r="U2743" s="3"/>
      <c r="V2743" s="3"/>
      <c r="W2743"/>
      <c r="X2743"/>
      <c r="Y2743" s="451"/>
      <c r="Z2743" s="393"/>
      <c r="AA2743" s="3"/>
      <c r="AB2743" s="3"/>
      <c r="AC2743" s="3"/>
      <c r="AD2743" s="3"/>
      <c r="AE2743" s="3"/>
      <c r="AF2743"/>
      <c r="AG2743"/>
      <c r="AH2743"/>
      <c r="AI2743"/>
      <c r="AJ2743"/>
      <c r="AK2743"/>
      <c r="AL2743"/>
      <c r="AM2743"/>
      <c r="AN2743"/>
      <c r="AO2743"/>
      <c r="AP2743"/>
      <c r="BC2743" s="451"/>
    </row>
    <row r="2744" spans="1:55" hidden="1" x14ac:dyDescent="0.2">
      <c r="A2744" s="3"/>
      <c r="B2744" s="3"/>
      <c r="C2744" s="393"/>
      <c r="D2744" s="393"/>
      <c r="E2744" s="393"/>
      <c r="F2744" s="393"/>
      <c r="G2744" s="393"/>
      <c r="H2744" s="393"/>
      <c r="I2744" s="393"/>
      <c r="J2744" s="3"/>
      <c r="K2744" s="3"/>
      <c r="L2744" s="3"/>
      <c r="M2744" s="3"/>
      <c r="N2744" s="3"/>
      <c r="O2744" s="393"/>
      <c r="P2744" s="393"/>
      <c r="Q2744" s="3"/>
      <c r="R2744" s="3"/>
      <c r="S2744" s="3"/>
      <c r="T2744" s="3"/>
      <c r="U2744" s="3"/>
      <c r="V2744" s="3"/>
      <c r="W2744"/>
      <c r="X2744"/>
      <c r="Y2744" s="451"/>
      <c r="Z2744" s="393"/>
      <c r="AA2744" s="3"/>
      <c r="AB2744" s="3"/>
      <c r="AC2744" s="3"/>
      <c r="AD2744" s="3"/>
      <c r="AE2744" s="3"/>
      <c r="AF2744"/>
      <c r="AG2744"/>
      <c r="AH2744"/>
      <c r="AI2744"/>
      <c r="AJ2744"/>
      <c r="AK2744"/>
      <c r="AL2744"/>
      <c r="AM2744"/>
      <c r="AN2744"/>
      <c r="AO2744"/>
      <c r="AP2744"/>
      <c r="BC2744" s="451"/>
    </row>
    <row r="2745" spans="1:55" hidden="1" x14ac:dyDescent="0.2">
      <c r="A2745" s="3"/>
      <c r="B2745" s="3"/>
      <c r="C2745" s="393"/>
      <c r="D2745" s="393"/>
      <c r="E2745" s="393"/>
      <c r="F2745" s="393"/>
      <c r="G2745" s="393"/>
      <c r="H2745" s="393"/>
      <c r="I2745" s="393"/>
      <c r="J2745" s="3"/>
      <c r="K2745" s="3"/>
      <c r="L2745" s="3"/>
      <c r="M2745" s="3"/>
      <c r="N2745" s="3"/>
      <c r="O2745" s="393"/>
      <c r="P2745" s="393"/>
      <c r="Q2745" s="3"/>
      <c r="R2745" s="3"/>
      <c r="S2745" s="3"/>
      <c r="T2745" s="3"/>
      <c r="U2745" s="3"/>
      <c r="V2745" s="3"/>
      <c r="W2745"/>
      <c r="X2745"/>
      <c r="Y2745" s="451"/>
      <c r="Z2745" s="393"/>
      <c r="AA2745" s="3"/>
      <c r="AB2745" s="3"/>
      <c r="AC2745" s="3"/>
      <c r="AD2745" s="3"/>
      <c r="AE2745" s="3"/>
      <c r="AF2745"/>
      <c r="AG2745"/>
      <c r="AH2745"/>
      <c r="AI2745"/>
      <c r="AJ2745"/>
      <c r="AK2745"/>
      <c r="AL2745"/>
      <c r="AM2745"/>
      <c r="AN2745"/>
      <c r="AO2745"/>
      <c r="AP2745"/>
      <c r="BC2745" s="451"/>
    </row>
    <row r="2746" spans="1:55" hidden="1" x14ac:dyDescent="0.2">
      <c r="A2746" s="3"/>
      <c r="B2746" s="3"/>
      <c r="C2746" s="393"/>
      <c r="D2746" s="393"/>
      <c r="E2746" s="393"/>
      <c r="F2746" s="393"/>
      <c r="G2746" s="393"/>
      <c r="H2746" s="393"/>
      <c r="I2746" s="393"/>
      <c r="J2746" s="3"/>
      <c r="K2746" s="3"/>
      <c r="L2746" s="3"/>
      <c r="M2746" s="3"/>
      <c r="N2746" s="3"/>
      <c r="O2746" s="393"/>
      <c r="P2746" s="393"/>
      <c r="Q2746" s="3"/>
      <c r="R2746" s="3"/>
      <c r="S2746" s="3"/>
      <c r="T2746" s="3"/>
      <c r="U2746" s="3"/>
      <c r="V2746" s="3"/>
      <c r="W2746"/>
      <c r="X2746"/>
      <c r="Y2746" s="451"/>
      <c r="Z2746" s="393"/>
      <c r="AA2746" s="3"/>
      <c r="AB2746" s="3"/>
      <c r="AC2746" s="3"/>
      <c r="AD2746" s="3"/>
      <c r="AE2746" s="3"/>
      <c r="AF2746"/>
      <c r="AG2746"/>
      <c r="AH2746"/>
      <c r="AI2746"/>
      <c r="AJ2746"/>
      <c r="AK2746"/>
      <c r="AL2746"/>
      <c r="AM2746"/>
      <c r="AN2746"/>
      <c r="AO2746"/>
      <c r="AP2746"/>
      <c r="BC2746" s="451"/>
    </row>
    <row r="2747" spans="1:55" hidden="1" x14ac:dyDescent="0.2">
      <c r="A2747" s="3"/>
      <c r="B2747" s="3"/>
      <c r="C2747" s="393"/>
      <c r="D2747" s="393"/>
      <c r="E2747" s="393"/>
      <c r="F2747" s="393"/>
      <c r="G2747" s="393"/>
      <c r="H2747" s="393"/>
      <c r="I2747" s="393"/>
      <c r="J2747" s="3"/>
      <c r="K2747" s="3"/>
      <c r="L2747" s="3"/>
      <c r="M2747" s="3"/>
      <c r="N2747" s="3"/>
      <c r="O2747" s="393"/>
      <c r="P2747" s="393"/>
      <c r="Q2747" s="3"/>
      <c r="R2747" s="3"/>
      <c r="S2747" s="3"/>
      <c r="T2747" s="3"/>
      <c r="U2747" s="3"/>
      <c r="V2747" s="3"/>
      <c r="W2747"/>
      <c r="X2747"/>
      <c r="Y2747" s="451"/>
      <c r="Z2747" s="393"/>
      <c r="AA2747" s="3"/>
      <c r="AB2747" s="3"/>
      <c r="AC2747" s="3"/>
      <c r="AD2747" s="3"/>
      <c r="AE2747" s="3"/>
      <c r="AF2747"/>
      <c r="AG2747"/>
      <c r="AH2747"/>
      <c r="AI2747"/>
      <c r="AJ2747"/>
      <c r="AK2747"/>
      <c r="AL2747"/>
      <c r="AM2747"/>
      <c r="AN2747"/>
      <c r="AO2747"/>
      <c r="AP2747"/>
      <c r="BC2747" s="451"/>
    </row>
    <row r="2748" spans="1:55" hidden="1" x14ac:dyDescent="0.2">
      <c r="A2748" s="3"/>
      <c r="B2748" s="3"/>
      <c r="C2748" s="393"/>
      <c r="D2748" s="393"/>
      <c r="E2748" s="393"/>
      <c r="F2748" s="393"/>
      <c r="G2748" s="393"/>
      <c r="H2748" s="393"/>
      <c r="I2748" s="393"/>
      <c r="J2748" s="3"/>
      <c r="K2748" s="3"/>
      <c r="L2748" s="3"/>
      <c r="M2748" s="3"/>
      <c r="N2748" s="3"/>
      <c r="O2748" s="393"/>
      <c r="P2748" s="393"/>
      <c r="Q2748" s="3"/>
      <c r="R2748" s="3"/>
      <c r="S2748" s="3"/>
      <c r="T2748" s="3"/>
      <c r="U2748" s="3"/>
      <c r="V2748" s="3"/>
      <c r="W2748"/>
      <c r="X2748"/>
      <c r="Y2748" s="451"/>
      <c r="Z2748" s="393"/>
      <c r="AA2748" s="3"/>
      <c r="AB2748" s="3"/>
      <c r="AC2748" s="3"/>
      <c r="AD2748" s="3"/>
      <c r="AE2748" s="3"/>
      <c r="AF2748"/>
      <c r="AG2748"/>
      <c r="AH2748"/>
      <c r="AI2748"/>
      <c r="AJ2748"/>
      <c r="AK2748"/>
      <c r="AL2748"/>
      <c r="AM2748"/>
      <c r="AN2748"/>
      <c r="AO2748"/>
      <c r="AP2748"/>
      <c r="BC2748" s="451"/>
    </row>
    <row r="2749" spans="1:55" hidden="1" x14ac:dyDescent="0.2">
      <c r="A2749" s="3"/>
      <c r="B2749" s="3"/>
      <c r="C2749" s="393"/>
      <c r="D2749" s="393"/>
      <c r="E2749" s="393"/>
      <c r="F2749" s="393"/>
      <c r="G2749" s="393"/>
      <c r="H2749" s="393"/>
      <c r="I2749" s="393"/>
      <c r="J2749" s="3"/>
      <c r="K2749" s="3"/>
      <c r="L2749" s="3"/>
      <c r="M2749" s="3"/>
      <c r="N2749" s="3"/>
      <c r="O2749" s="393"/>
      <c r="P2749" s="393"/>
      <c r="Q2749" s="3"/>
      <c r="R2749" s="3"/>
      <c r="S2749" s="3"/>
      <c r="T2749" s="3"/>
      <c r="U2749" s="3"/>
      <c r="V2749" s="3"/>
      <c r="W2749"/>
      <c r="X2749"/>
      <c r="Y2749" s="451"/>
      <c r="Z2749" s="393"/>
      <c r="AA2749" s="3"/>
      <c r="AB2749" s="3"/>
      <c r="AC2749" s="3"/>
      <c r="AD2749" s="3"/>
      <c r="AE2749" s="3"/>
      <c r="AF2749"/>
      <c r="AG2749"/>
      <c r="AH2749"/>
      <c r="AI2749"/>
      <c r="AJ2749"/>
      <c r="AK2749"/>
      <c r="AL2749"/>
      <c r="AM2749"/>
      <c r="AN2749"/>
      <c r="AO2749"/>
      <c r="AP2749"/>
      <c r="BC2749" s="451"/>
    </row>
    <row r="2750" spans="1:55" hidden="1" x14ac:dyDescent="0.2">
      <c r="A2750" s="3"/>
      <c r="B2750" s="3"/>
      <c r="C2750" s="393"/>
      <c r="D2750" s="393"/>
      <c r="E2750" s="393"/>
      <c r="F2750" s="393"/>
      <c r="G2750" s="393"/>
      <c r="H2750" s="393"/>
      <c r="I2750" s="393"/>
      <c r="J2750" s="3"/>
      <c r="K2750" s="3"/>
      <c r="L2750" s="3"/>
      <c r="M2750" s="3"/>
      <c r="N2750" s="3"/>
      <c r="O2750" s="393"/>
      <c r="P2750" s="393"/>
      <c r="Q2750" s="3"/>
      <c r="R2750" s="3"/>
      <c r="S2750" s="3"/>
      <c r="T2750" s="3"/>
      <c r="U2750" s="3"/>
      <c r="V2750" s="3"/>
      <c r="W2750"/>
      <c r="X2750"/>
      <c r="Y2750" s="451"/>
      <c r="Z2750" s="393"/>
      <c r="AA2750" s="3"/>
      <c r="AB2750" s="3"/>
      <c r="AC2750" s="3"/>
      <c r="AD2750" s="3"/>
      <c r="AE2750" s="3"/>
      <c r="AF2750"/>
      <c r="AG2750"/>
      <c r="AH2750"/>
      <c r="AI2750"/>
      <c r="AJ2750"/>
      <c r="AK2750"/>
      <c r="AL2750"/>
      <c r="AM2750"/>
      <c r="AN2750"/>
      <c r="AO2750"/>
      <c r="AP2750"/>
      <c r="BC2750" s="451"/>
    </row>
    <row r="2751" spans="1:55" hidden="1" x14ac:dyDescent="0.2">
      <c r="A2751" s="3"/>
      <c r="B2751" s="3"/>
      <c r="C2751" s="393"/>
      <c r="D2751" s="393"/>
      <c r="E2751" s="393"/>
      <c r="F2751" s="393"/>
      <c r="G2751" s="393"/>
      <c r="H2751" s="393"/>
      <c r="I2751" s="393"/>
      <c r="J2751" s="3"/>
      <c r="K2751" s="3"/>
      <c r="L2751" s="3"/>
      <c r="M2751" s="3"/>
      <c r="N2751" s="3"/>
      <c r="O2751" s="393"/>
      <c r="P2751" s="393"/>
      <c r="Q2751" s="3"/>
      <c r="R2751" s="3"/>
      <c r="S2751" s="3"/>
      <c r="T2751" s="3"/>
      <c r="U2751" s="3"/>
      <c r="V2751" s="3"/>
      <c r="W2751"/>
      <c r="X2751"/>
      <c r="Y2751" s="451"/>
      <c r="Z2751" s="393"/>
      <c r="AA2751" s="3"/>
      <c r="AB2751" s="3"/>
      <c r="AC2751" s="3"/>
      <c r="AD2751" s="3"/>
      <c r="AE2751" s="3"/>
      <c r="AF2751"/>
      <c r="AG2751"/>
      <c r="AH2751"/>
      <c r="AI2751"/>
      <c r="AJ2751"/>
      <c r="AK2751"/>
      <c r="AL2751"/>
      <c r="AM2751"/>
      <c r="AN2751"/>
      <c r="AO2751"/>
      <c r="AP2751"/>
      <c r="BC2751" s="451"/>
    </row>
    <row r="2752" spans="1:55" hidden="1" x14ac:dyDescent="0.2">
      <c r="A2752" s="3"/>
      <c r="B2752" s="3"/>
      <c r="C2752" s="393"/>
      <c r="D2752" s="393"/>
      <c r="E2752" s="393"/>
      <c r="F2752" s="393"/>
      <c r="G2752" s="393"/>
      <c r="H2752" s="393"/>
      <c r="I2752" s="393"/>
      <c r="J2752" s="3"/>
      <c r="K2752" s="3"/>
      <c r="L2752" s="3"/>
      <c r="M2752" s="3"/>
      <c r="N2752" s="3"/>
      <c r="O2752" s="393"/>
      <c r="P2752" s="393"/>
      <c r="Q2752" s="3"/>
      <c r="R2752" s="3"/>
      <c r="S2752" s="3"/>
      <c r="T2752" s="3"/>
      <c r="U2752" s="3"/>
      <c r="V2752" s="3"/>
      <c r="W2752"/>
      <c r="X2752"/>
      <c r="Y2752" s="451"/>
      <c r="Z2752" s="393"/>
      <c r="AA2752" s="3"/>
      <c r="AB2752" s="3"/>
      <c r="AC2752" s="3"/>
      <c r="AD2752" s="3"/>
      <c r="AE2752" s="3"/>
      <c r="AF2752"/>
      <c r="AG2752"/>
      <c r="AH2752"/>
      <c r="AI2752"/>
      <c r="AJ2752"/>
      <c r="AK2752"/>
      <c r="AL2752"/>
      <c r="AM2752"/>
      <c r="AN2752"/>
      <c r="AO2752"/>
      <c r="AP2752"/>
      <c r="BC2752" s="451"/>
    </row>
    <row r="2753" spans="1:55" hidden="1" x14ac:dyDescent="0.2">
      <c r="A2753" s="3"/>
      <c r="B2753" s="3"/>
      <c r="C2753" s="393"/>
      <c r="D2753" s="393"/>
      <c r="E2753" s="393"/>
      <c r="F2753" s="393"/>
      <c r="G2753" s="393"/>
      <c r="H2753" s="393"/>
      <c r="I2753" s="393"/>
      <c r="J2753" s="3"/>
      <c r="K2753" s="3"/>
      <c r="L2753" s="3"/>
      <c r="M2753" s="3"/>
      <c r="N2753" s="3"/>
      <c r="O2753" s="393"/>
      <c r="P2753" s="393"/>
      <c r="Q2753" s="3"/>
      <c r="R2753" s="3"/>
      <c r="S2753" s="3"/>
      <c r="T2753" s="3"/>
      <c r="U2753" s="3"/>
      <c r="V2753" s="3"/>
      <c r="W2753"/>
      <c r="X2753"/>
      <c r="Y2753" s="451"/>
      <c r="Z2753" s="393"/>
      <c r="AA2753" s="3"/>
      <c r="AB2753" s="3"/>
      <c r="AC2753" s="3"/>
      <c r="AD2753" s="3"/>
      <c r="AE2753" s="3"/>
      <c r="AF2753"/>
      <c r="AG2753"/>
      <c r="AH2753"/>
      <c r="AI2753"/>
      <c r="AJ2753"/>
      <c r="AK2753"/>
      <c r="AL2753"/>
      <c r="AM2753"/>
      <c r="AN2753"/>
      <c r="AO2753"/>
      <c r="AP2753"/>
      <c r="BC2753" s="451"/>
    </row>
    <row r="2754" spans="1:55" hidden="1" x14ac:dyDescent="0.2">
      <c r="A2754" s="3"/>
      <c r="B2754" s="3"/>
      <c r="C2754" s="393"/>
      <c r="D2754" s="393"/>
      <c r="E2754" s="393"/>
      <c r="F2754" s="393"/>
      <c r="G2754" s="393"/>
      <c r="H2754" s="393"/>
      <c r="I2754" s="393"/>
      <c r="J2754" s="3"/>
      <c r="K2754" s="3"/>
      <c r="L2754" s="3"/>
      <c r="M2754" s="3"/>
      <c r="N2754" s="3"/>
      <c r="O2754" s="393"/>
      <c r="P2754" s="393"/>
      <c r="Q2754" s="3"/>
      <c r="R2754" s="3"/>
      <c r="S2754" s="3"/>
      <c r="T2754" s="3"/>
      <c r="U2754" s="3"/>
      <c r="V2754" s="3"/>
      <c r="W2754"/>
      <c r="X2754"/>
      <c r="Y2754" s="451"/>
      <c r="Z2754" s="393"/>
      <c r="AA2754" s="3"/>
      <c r="AB2754" s="3"/>
      <c r="AC2754" s="3"/>
      <c r="AD2754" s="3"/>
      <c r="AE2754" s="3"/>
      <c r="AF2754"/>
      <c r="AG2754"/>
      <c r="AH2754"/>
      <c r="AI2754"/>
      <c r="AJ2754"/>
      <c r="AK2754"/>
      <c r="AL2754"/>
      <c r="AM2754"/>
      <c r="AN2754"/>
      <c r="AO2754"/>
      <c r="AP2754"/>
      <c r="BC2754" s="451"/>
    </row>
    <row r="2755" spans="1:55" hidden="1" x14ac:dyDescent="0.2">
      <c r="A2755" s="3"/>
      <c r="B2755" s="3"/>
      <c r="C2755" s="393"/>
      <c r="D2755" s="393"/>
      <c r="E2755" s="393"/>
      <c r="F2755" s="393"/>
      <c r="G2755" s="393"/>
      <c r="H2755" s="393"/>
      <c r="I2755" s="393"/>
      <c r="J2755" s="3"/>
      <c r="K2755" s="3"/>
      <c r="L2755" s="3"/>
      <c r="M2755" s="3"/>
      <c r="N2755" s="3"/>
      <c r="O2755" s="393"/>
      <c r="P2755" s="393"/>
      <c r="Q2755" s="3"/>
      <c r="R2755" s="3"/>
      <c r="S2755" s="3"/>
      <c r="T2755" s="3"/>
      <c r="U2755" s="3"/>
      <c r="V2755" s="3"/>
      <c r="W2755"/>
      <c r="X2755"/>
      <c r="Y2755" s="451"/>
      <c r="Z2755" s="393"/>
      <c r="AA2755" s="3"/>
      <c r="AB2755" s="3"/>
      <c r="AC2755" s="3"/>
      <c r="AD2755" s="3"/>
      <c r="AE2755" s="3"/>
      <c r="AF2755"/>
      <c r="AG2755"/>
      <c r="AH2755"/>
      <c r="AI2755"/>
      <c r="AJ2755"/>
      <c r="AK2755"/>
      <c r="AL2755"/>
      <c r="AM2755"/>
      <c r="AN2755"/>
      <c r="AO2755"/>
      <c r="AP2755"/>
      <c r="BC2755" s="451"/>
    </row>
    <row r="2756" spans="1:55" hidden="1" x14ac:dyDescent="0.2">
      <c r="A2756" s="3"/>
      <c r="B2756" s="3"/>
      <c r="C2756" s="393"/>
      <c r="D2756" s="393"/>
      <c r="E2756" s="393"/>
      <c r="F2756" s="393"/>
      <c r="G2756" s="393"/>
      <c r="H2756" s="393"/>
      <c r="I2756" s="393"/>
      <c r="J2756" s="3"/>
      <c r="K2756" s="3"/>
      <c r="L2756" s="3"/>
      <c r="M2756" s="3"/>
      <c r="N2756" s="3"/>
      <c r="O2756" s="393"/>
      <c r="P2756" s="393"/>
      <c r="Q2756" s="3"/>
      <c r="R2756" s="3"/>
      <c r="S2756" s="3"/>
      <c r="T2756" s="3"/>
      <c r="U2756" s="3"/>
      <c r="V2756" s="3"/>
      <c r="W2756"/>
      <c r="X2756"/>
      <c r="Y2756" s="451"/>
      <c r="Z2756" s="393"/>
      <c r="AA2756" s="3"/>
      <c r="AB2756" s="3"/>
      <c r="AC2756" s="3"/>
      <c r="AD2756" s="3"/>
      <c r="AE2756" s="3"/>
      <c r="AF2756"/>
      <c r="AG2756"/>
      <c r="AH2756"/>
      <c r="AI2756"/>
      <c r="AJ2756"/>
      <c r="AK2756"/>
      <c r="AL2756"/>
      <c r="AM2756"/>
      <c r="AN2756"/>
      <c r="AO2756"/>
      <c r="AP2756"/>
      <c r="BC2756" s="451"/>
    </row>
    <row r="2757" spans="1:55" hidden="1" x14ac:dyDescent="0.2">
      <c r="A2757" s="3"/>
      <c r="B2757" s="3"/>
      <c r="C2757" s="393"/>
      <c r="D2757" s="393"/>
      <c r="E2757" s="393"/>
      <c r="F2757" s="393"/>
      <c r="G2757" s="393"/>
      <c r="H2757" s="393"/>
      <c r="I2757" s="393"/>
      <c r="J2757" s="3"/>
      <c r="K2757" s="3"/>
      <c r="L2757" s="3"/>
      <c r="M2757" s="3"/>
      <c r="N2757" s="3"/>
      <c r="O2757" s="393"/>
      <c r="P2757" s="393"/>
      <c r="Q2757" s="3"/>
      <c r="R2757" s="3"/>
      <c r="S2757" s="3"/>
      <c r="T2757" s="3"/>
      <c r="U2757" s="3"/>
      <c r="V2757" s="3"/>
      <c r="W2757"/>
      <c r="X2757"/>
      <c r="Y2757" s="451"/>
      <c r="Z2757" s="393"/>
      <c r="AA2757" s="3"/>
      <c r="AB2757" s="3"/>
      <c r="AC2757" s="3"/>
      <c r="AD2757" s="3"/>
      <c r="AE2757" s="3"/>
      <c r="AF2757"/>
      <c r="AG2757"/>
      <c r="AH2757"/>
      <c r="AI2757"/>
      <c r="AJ2757"/>
      <c r="AK2757"/>
      <c r="AL2757"/>
      <c r="AM2757"/>
      <c r="AN2757"/>
      <c r="AO2757"/>
      <c r="AP2757"/>
      <c r="BC2757" s="451"/>
    </row>
    <row r="2758" spans="1:55" hidden="1" x14ac:dyDescent="0.2">
      <c r="A2758" s="3"/>
      <c r="B2758" s="3"/>
      <c r="C2758" s="393"/>
      <c r="D2758" s="393"/>
      <c r="E2758" s="393"/>
      <c r="F2758" s="393"/>
      <c r="G2758" s="393"/>
      <c r="H2758" s="393"/>
      <c r="I2758" s="393"/>
      <c r="J2758" s="3"/>
      <c r="K2758" s="3"/>
      <c r="L2758" s="3"/>
      <c r="M2758" s="3"/>
      <c r="N2758" s="3"/>
      <c r="O2758" s="393"/>
      <c r="P2758" s="393"/>
      <c r="Q2758" s="3"/>
      <c r="R2758" s="3"/>
      <c r="S2758" s="3"/>
      <c r="T2758" s="3"/>
      <c r="U2758" s="3"/>
      <c r="V2758" s="3"/>
      <c r="W2758"/>
      <c r="X2758"/>
      <c r="Y2758" s="451"/>
      <c r="Z2758" s="393"/>
      <c r="AA2758" s="3"/>
      <c r="AB2758" s="3"/>
      <c r="AC2758" s="3"/>
      <c r="AD2758" s="3"/>
      <c r="AE2758" s="3"/>
      <c r="AF2758"/>
      <c r="AG2758"/>
      <c r="AH2758"/>
      <c r="AI2758"/>
      <c r="AJ2758"/>
      <c r="AK2758"/>
      <c r="AL2758"/>
      <c r="AM2758"/>
      <c r="AN2758"/>
      <c r="AO2758"/>
      <c r="AP2758"/>
      <c r="BC2758" s="451"/>
    </row>
    <row r="2759" spans="1:55" hidden="1" x14ac:dyDescent="0.2">
      <c r="A2759" s="3"/>
      <c r="B2759" s="3"/>
      <c r="C2759" s="393"/>
      <c r="D2759" s="393"/>
      <c r="E2759" s="393"/>
      <c r="F2759" s="393"/>
      <c r="G2759" s="393"/>
      <c r="H2759" s="393"/>
      <c r="I2759" s="393"/>
      <c r="J2759" s="3"/>
      <c r="K2759" s="3"/>
      <c r="L2759" s="3"/>
      <c r="M2759" s="3"/>
      <c r="N2759" s="3"/>
      <c r="O2759" s="393"/>
      <c r="P2759" s="393"/>
      <c r="Q2759" s="3"/>
      <c r="R2759" s="3"/>
      <c r="S2759" s="3"/>
      <c r="T2759" s="3"/>
      <c r="U2759" s="3"/>
      <c r="V2759" s="3"/>
      <c r="W2759"/>
      <c r="X2759"/>
      <c r="Y2759" s="451"/>
      <c r="Z2759" s="393"/>
      <c r="AA2759" s="3"/>
      <c r="AB2759" s="3"/>
      <c r="AC2759" s="3"/>
      <c r="AD2759" s="3"/>
      <c r="AE2759" s="3"/>
      <c r="AF2759"/>
      <c r="AG2759"/>
      <c r="AH2759"/>
      <c r="AI2759"/>
      <c r="AJ2759"/>
      <c r="AK2759"/>
      <c r="AL2759"/>
      <c r="AM2759"/>
      <c r="AN2759"/>
      <c r="AO2759"/>
      <c r="AP2759"/>
      <c r="BC2759" s="451"/>
    </row>
    <row r="2760" spans="1:55" hidden="1" x14ac:dyDescent="0.2">
      <c r="A2760" s="3"/>
      <c r="B2760" s="3"/>
      <c r="C2760" s="393"/>
      <c r="D2760" s="393"/>
      <c r="E2760" s="393"/>
      <c r="F2760" s="393"/>
      <c r="G2760" s="393"/>
      <c r="H2760" s="393"/>
      <c r="I2760" s="393"/>
      <c r="J2760" s="3"/>
      <c r="K2760" s="3"/>
      <c r="L2760" s="3"/>
      <c r="M2760" s="3"/>
      <c r="N2760" s="3"/>
      <c r="O2760" s="393"/>
      <c r="P2760" s="393"/>
      <c r="Q2760" s="3"/>
      <c r="R2760" s="3"/>
      <c r="S2760" s="3"/>
      <c r="T2760" s="3"/>
      <c r="U2760" s="3"/>
      <c r="V2760" s="3"/>
      <c r="W2760"/>
      <c r="X2760"/>
      <c r="Y2760" s="451"/>
      <c r="Z2760" s="393"/>
      <c r="AA2760" s="3"/>
      <c r="AB2760" s="3"/>
      <c r="AC2760" s="3"/>
      <c r="AD2760" s="3"/>
      <c r="AE2760" s="3"/>
      <c r="AF2760"/>
      <c r="AG2760"/>
      <c r="AH2760"/>
      <c r="AI2760"/>
      <c r="AJ2760"/>
      <c r="AK2760"/>
      <c r="AL2760"/>
      <c r="AM2760"/>
      <c r="AN2760"/>
      <c r="AO2760"/>
      <c r="AP2760"/>
      <c r="BC2760" s="451"/>
    </row>
    <row r="2761" spans="1:55" hidden="1" x14ac:dyDescent="0.2">
      <c r="A2761" s="3"/>
      <c r="B2761" s="3"/>
      <c r="C2761" s="393"/>
      <c r="D2761" s="393"/>
      <c r="E2761" s="393"/>
      <c r="F2761" s="393"/>
      <c r="G2761" s="393"/>
      <c r="H2761" s="393"/>
      <c r="I2761" s="393"/>
      <c r="J2761" s="3"/>
      <c r="K2761" s="3"/>
      <c r="L2761" s="3"/>
      <c r="M2761" s="3"/>
      <c r="N2761" s="3"/>
      <c r="O2761" s="393"/>
      <c r="P2761" s="393"/>
      <c r="Q2761" s="3"/>
      <c r="R2761" s="3"/>
      <c r="S2761" s="3"/>
      <c r="T2761" s="3"/>
      <c r="U2761" s="3"/>
      <c r="V2761" s="3"/>
      <c r="W2761"/>
      <c r="X2761"/>
      <c r="Y2761" s="451"/>
      <c r="Z2761" s="393"/>
      <c r="AA2761" s="3"/>
      <c r="AB2761" s="3"/>
      <c r="AC2761" s="3"/>
      <c r="AD2761" s="3"/>
      <c r="AE2761" s="3"/>
      <c r="AF2761"/>
      <c r="AG2761"/>
      <c r="AH2761"/>
      <c r="AI2761"/>
      <c r="AJ2761"/>
      <c r="AK2761"/>
      <c r="AL2761"/>
      <c r="AM2761"/>
      <c r="AN2761"/>
      <c r="AO2761"/>
      <c r="AP2761"/>
      <c r="BC2761" s="451"/>
    </row>
    <row r="2762" spans="1:55" hidden="1" x14ac:dyDescent="0.2">
      <c r="A2762" s="3"/>
      <c r="B2762" s="3"/>
      <c r="C2762" s="393"/>
      <c r="D2762" s="393"/>
      <c r="E2762" s="393"/>
      <c r="F2762" s="393"/>
      <c r="G2762" s="393"/>
      <c r="H2762" s="393"/>
      <c r="I2762" s="393"/>
      <c r="J2762" s="3"/>
      <c r="K2762" s="3"/>
      <c r="L2762" s="3"/>
      <c r="M2762" s="3"/>
      <c r="N2762" s="3"/>
      <c r="O2762" s="393"/>
      <c r="P2762" s="393"/>
      <c r="Q2762" s="3"/>
      <c r="R2762" s="3"/>
      <c r="S2762" s="3"/>
      <c r="T2762" s="3"/>
      <c r="U2762" s="3"/>
      <c r="V2762" s="3"/>
      <c r="W2762"/>
      <c r="X2762"/>
      <c r="Y2762" s="451"/>
      <c r="Z2762" s="393"/>
      <c r="AA2762" s="3"/>
      <c r="AB2762" s="3"/>
      <c r="AC2762" s="3"/>
      <c r="AD2762" s="3"/>
      <c r="AE2762" s="3"/>
      <c r="AF2762"/>
      <c r="AG2762"/>
      <c r="AH2762"/>
      <c r="AI2762"/>
      <c r="AJ2762"/>
      <c r="AK2762"/>
      <c r="AL2762"/>
      <c r="AM2762"/>
      <c r="AN2762"/>
      <c r="AO2762"/>
      <c r="AP2762"/>
      <c r="BC2762" s="451"/>
    </row>
    <row r="2763" spans="1:55" hidden="1" x14ac:dyDescent="0.2">
      <c r="A2763" s="3"/>
      <c r="B2763" s="3"/>
      <c r="C2763" s="393"/>
      <c r="D2763" s="393"/>
      <c r="E2763" s="393"/>
      <c r="F2763" s="393"/>
      <c r="G2763" s="393"/>
      <c r="H2763" s="393"/>
      <c r="I2763" s="393"/>
      <c r="J2763" s="3"/>
      <c r="K2763" s="3"/>
      <c r="L2763" s="3"/>
      <c r="M2763" s="3"/>
      <c r="N2763" s="3"/>
      <c r="O2763" s="393"/>
      <c r="P2763" s="393"/>
      <c r="Q2763" s="3"/>
      <c r="R2763" s="3"/>
      <c r="S2763" s="3"/>
      <c r="T2763" s="3"/>
      <c r="U2763" s="3"/>
      <c r="V2763" s="3"/>
      <c r="W2763"/>
      <c r="X2763"/>
      <c r="Y2763" s="451"/>
      <c r="Z2763" s="393"/>
      <c r="AA2763" s="3"/>
      <c r="AB2763" s="3"/>
      <c r="AC2763" s="3"/>
      <c r="AD2763" s="3"/>
      <c r="AE2763" s="3"/>
      <c r="AF2763"/>
      <c r="AG2763"/>
      <c r="AH2763"/>
      <c r="AI2763"/>
      <c r="AJ2763"/>
      <c r="AK2763"/>
      <c r="AL2763"/>
      <c r="AM2763"/>
      <c r="AN2763"/>
      <c r="AO2763"/>
      <c r="AP2763"/>
      <c r="BC2763" s="451"/>
    </row>
    <row r="2764" spans="1:55" hidden="1" x14ac:dyDescent="0.2">
      <c r="A2764" s="3"/>
      <c r="B2764" s="3"/>
      <c r="C2764" s="393"/>
      <c r="D2764" s="393"/>
      <c r="E2764" s="393"/>
      <c r="F2764" s="393"/>
      <c r="G2764" s="393"/>
      <c r="H2764" s="393"/>
      <c r="I2764" s="393"/>
      <c r="J2764" s="3"/>
      <c r="K2764" s="3"/>
      <c r="L2764" s="3"/>
      <c r="M2764" s="3"/>
      <c r="N2764" s="3"/>
      <c r="O2764" s="393"/>
      <c r="P2764" s="393"/>
      <c r="Q2764" s="3"/>
      <c r="R2764" s="3"/>
      <c r="S2764" s="3"/>
      <c r="T2764" s="3"/>
      <c r="U2764" s="3"/>
      <c r="V2764" s="3"/>
      <c r="W2764"/>
      <c r="X2764"/>
      <c r="Y2764" s="451"/>
      <c r="Z2764" s="393"/>
      <c r="AA2764" s="3"/>
      <c r="AB2764" s="3"/>
      <c r="AC2764" s="3"/>
      <c r="AD2764" s="3"/>
      <c r="AE2764" s="3"/>
      <c r="AF2764"/>
      <c r="AG2764"/>
      <c r="AH2764"/>
      <c r="AI2764"/>
      <c r="AJ2764"/>
      <c r="AK2764"/>
      <c r="AL2764"/>
      <c r="AM2764"/>
      <c r="AN2764"/>
      <c r="AO2764"/>
      <c r="AP2764"/>
      <c r="BC2764" s="451"/>
    </row>
    <row r="2765" spans="1:55" hidden="1" x14ac:dyDescent="0.2">
      <c r="A2765" s="3"/>
      <c r="B2765" s="3"/>
      <c r="C2765" s="393"/>
      <c r="D2765" s="393"/>
      <c r="E2765" s="393"/>
      <c r="F2765" s="393"/>
      <c r="G2765" s="393"/>
      <c r="H2765" s="393"/>
      <c r="I2765" s="393"/>
      <c r="J2765" s="3"/>
      <c r="K2765" s="3"/>
      <c r="L2765" s="3"/>
      <c r="M2765" s="3"/>
      <c r="N2765" s="3"/>
      <c r="O2765" s="393"/>
      <c r="P2765" s="393"/>
      <c r="Q2765" s="3"/>
      <c r="R2765" s="3"/>
      <c r="S2765" s="3"/>
      <c r="T2765" s="3"/>
      <c r="U2765" s="3"/>
      <c r="V2765" s="3"/>
      <c r="W2765"/>
      <c r="X2765"/>
      <c r="Y2765" s="451"/>
      <c r="Z2765" s="393"/>
      <c r="AA2765" s="3"/>
      <c r="AB2765" s="3"/>
      <c r="AC2765" s="3"/>
      <c r="AD2765" s="3"/>
      <c r="AE2765" s="3"/>
      <c r="AF2765"/>
      <c r="AG2765"/>
      <c r="AH2765"/>
      <c r="AI2765"/>
      <c r="AJ2765"/>
      <c r="AK2765"/>
      <c r="AL2765"/>
      <c r="AM2765"/>
      <c r="AN2765"/>
      <c r="AO2765"/>
      <c r="AP2765"/>
      <c r="BC2765" s="451"/>
    </row>
    <row r="2766" spans="1:55" hidden="1" x14ac:dyDescent="0.2">
      <c r="A2766" s="3"/>
      <c r="B2766" s="3"/>
      <c r="C2766" s="393"/>
      <c r="D2766" s="393"/>
      <c r="E2766" s="393"/>
      <c r="F2766" s="393"/>
      <c r="G2766" s="393"/>
      <c r="H2766" s="393"/>
      <c r="I2766" s="393"/>
      <c r="J2766" s="3"/>
      <c r="K2766" s="3"/>
      <c r="L2766" s="3"/>
      <c r="M2766" s="3"/>
      <c r="N2766" s="3"/>
      <c r="O2766" s="393"/>
      <c r="P2766" s="393"/>
      <c r="Q2766" s="3"/>
      <c r="R2766" s="3"/>
      <c r="S2766" s="3"/>
      <c r="T2766" s="3"/>
      <c r="U2766" s="3"/>
      <c r="V2766" s="3"/>
      <c r="W2766"/>
      <c r="X2766"/>
      <c r="Y2766" s="451"/>
      <c r="Z2766" s="393"/>
      <c r="AA2766" s="3"/>
      <c r="AB2766" s="3"/>
      <c r="AC2766" s="3"/>
      <c r="AD2766" s="3"/>
      <c r="AE2766" s="3"/>
      <c r="AF2766"/>
      <c r="AG2766"/>
      <c r="AH2766"/>
      <c r="AI2766"/>
      <c r="AJ2766"/>
      <c r="AK2766"/>
      <c r="AL2766"/>
      <c r="AM2766"/>
      <c r="AN2766"/>
      <c r="AO2766"/>
      <c r="AP2766"/>
      <c r="BC2766" s="451"/>
    </row>
    <row r="2767" spans="1:55" hidden="1" x14ac:dyDescent="0.2">
      <c r="A2767" s="3"/>
      <c r="B2767" s="3"/>
      <c r="C2767" s="393"/>
      <c r="D2767" s="393"/>
      <c r="E2767" s="393"/>
      <c r="F2767" s="393"/>
      <c r="G2767" s="393"/>
      <c r="H2767" s="393"/>
      <c r="I2767" s="393"/>
      <c r="J2767" s="3"/>
      <c r="K2767" s="3"/>
      <c r="L2767" s="3"/>
      <c r="M2767" s="3"/>
      <c r="N2767" s="3"/>
      <c r="O2767" s="393"/>
      <c r="P2767" s="393"/>
      <c r="Q2767" s="3"/>
      <c r="R2767" s="3"/>
      <c r="S2767" s="3"/>
      <c r="T2767" s="3"/>
      <c r="U2767" s="3"/>
      <c r="V2767" s="3"/>
      <c r="W2767"/>
      <c r="X2767"/>
      <c r="Y2767" s="451"/>
      <c r="Z2767" s="393"/>
      <c r="AA2767" s="3"/>
      <c r="AB2767" s="3"/>
      <c r="AC2767" s="3"/>
      <c r="AD2767" s="3"/>
      <c r="AE2767" s="3"/>
      <c r="AF2767"/>
      <c r="AG2767"/>
      <c r="AH2767"/>
      <c r="AI2767"/>
      <c r="AJ2767"/>
      <c r="AK2767"/>
      <c r="AL2767"/>
      <c r="AM2767"/>
      <c r="AN2767"/>
      <c r="AO2767"/>
      <c r="AP2767"/>
      <c r="BC2767" s="451"/>
    </row>
    <row r="2768" spans="1:55" hidden="1" x14ac:dyDescent="0.2">
      <c r="A2768" s="3"/>
      <c r="B2768" s="3"/>
      <c r="C2768" s="393"/>
      <c r="D2768" s="393"/>
      <c r="E2768" s="393"/>
      <c r="F2768" s="393"/>
      <c r="G2768" s="393"/>
      <c r="H2768" s="393"/>
      <c r="I2768" s="393"/>
      <c r="J2768" s="3"/>
      <c r="K2768" s="3"/>
      <c r="L2768" s="3"/>
      <c r="M2768" s="3"/>
      <c r="N2768" s="3"/>
      <c r="O2768" s="393"/>
      <c r="P2768" s="393"/>
      <c r="Q2768" s="3"/>
      <c r="R2768" s="3"/>
      <c r="S2768" s="3"/>
      <c r="T2768" s="3"/>
      <c r="U2768" s="3"/>
      <c r="V2768" s="3"/>
      <c r="W2768"/>
      <c r="X2768"/>
      <c r="Y2768" s="451"/>
      <c r="Z2768" s="393"/>
      <c r="AA2768" s="3"/>
      <c r="AB2768" s="3"/>
      <c r="AC2768" s="3"/>
      <c r="AD2768" s="3"/>
      <c r="AE2768" s="3"/>
      <c r="AF2768"/>
      <c r="AG2768"/>
      <c r="AH2768"/>
      <c r="AI2768"/>
      <c r="AJ2768"/>
      <c r="AK2768"/>
      <c r="AL2768"/>
      <c r="AM2768"/>
      <c r="AN2768"/>
      <c r="AO2768"/>
      <c r="AP2768"/>
      <c r="BC2768" s="451"/>
    </row>
    <row r="2769" spans="1:55" hidden="1" x14ac:dyDescent="0.2">
      <c r="A2769" s="3"/>
      <c r="B2769" s="3"/>
      <c r="C2769" s="393"/>
      <c r="D2769" s="393"/>
      <c r="E2769" s="393"/>
      <c r="F2769" s="393"/>
      <c r="G2769" s="393"/>
      <c r="H2769" s="393"/>
      <c r="I2769" s="393"/>
      <c r="J2769" s="3"/>
      <c r="K2769" s="3"/>
      <c r="L2769" s="3"/>
      <c r="M2769" s="3"/>
      <c r="N2769" s="3"/>
      <c r="O2769" s="393"/>
      <c r="P2769" s="393"/>
      <c r="Q2769" s="3"/>
      <c r="R2769" s="3"/>
      <c r="S2769" s="3"/>
      <c r="T2769" s="3"/>
      <c r="U2769" s="3"/>
      <c r="V2769" s="3"/>
      <c r="W2769"/>
      <c r="X2769"/>
      <c r="Y2769" s="451"/>
      <c r="Z2769" s="393"/>
      <c r="AA2769" s="3"/>
      <c r="AB2769" s="3"/>
      <c r="AC2769" s="3"/>
      <c r="AD2769" s="3"/>
      <c r="AE2769" s="3"/>
      <c r="AF2769"/>
      <c r="AG2769"/>
      <c r="AH2769"/>
      <c r="AI2769"/>
      <c r="AJ2769"/>
      <c r="AK2769"/>
      <c r="AL2769"/>
      <c r="AM2769"/>
      <c r="AN2769"/>
      <c r="AO2769"/>
      <c r="AP2769"/>
      <c r="BC2769" s="451"/>
    </row>
    <row r="2770" spans="1:55" hidden="1" x14ac:dyDescent="0.2">
      <c r="A2770" s="3"/>
      <c r="B2770" s="3"/>
      <c r="C2770" s="393"/>
      <c r="D2770" s="393"/>
      <c r="E2770" s="393"/>
      <c r="F2770" s="393"/>
      <c r="G2770" s="393"/>
      <c r="H2770" s="393"/>
      <c r="I2770" s="393"/>
      <c r="J2770" s="3"/>
      <c r="K2770" s="3"/>
      <c r="L2770" s="3"/>
      <c r="M2770" s="3"/>
      <c r="N2770" s="3"/>
      <c r="O2770" s="393"/>
      <c r="P2770" s="393"/>
      <c r="Q2770" s="3"/>
      <c r="R2770" s="3"/>
      <c r="S2770" s="3"/>
      <c r="T2770" s="3"/>
      <c r="U2770" s="3"/>
      <c r="V2770" s="3"/>
      <c r="W2770"/>
      <c r="X2770"/>
      <c r="Y2770" s="451"/>
      <c r="Z2770" s="393"/>
      <c r="AA2770" s="3"/>
      <c r="AB2770" s="3"/>
      <c r="AC2770" s="3"/>
      <c r="AD2770" s="3"/>
      <c r="AE2770" s="3"/>
      <c r="AF2770"/>
      <c r="AG2770"/>
      <c r="AH2770"/>
      <c r="AI2770"/>
      <c r="AJ2770"/>
      <c r="AK2770"/>
      <c r="AL2770"/>
      <c r="AM2770"/>
      <c r="AN2770"/>
      <c r="AO2770"/>
      <c r="AP2770"/>
      <c r="BC2770" s="451"/>
    </row>
    <row r="2771" spans="1:55" hidden="1" x14ac:dyDescent="0.2">
      <c r="A2771" s="3"/>
      <c r="B2771" s="3"/>
      <c r="C2771" s="393"/>
      <c r="D2771" s="393"/>
      <c r="E2771" s="393"/>
      <c r="F2771" s="393"/>
      <c r="G2771" s="393"/>
      <c r="H2771" s="393"/>
      <c r="I2771" s="393"/>
      <c r="J2771" s="3"/>
      <c r="K2771" s="3"/>
      <c r="L2771" s="3"/>
      <c r="M2771" s="3"/>
      <c r="N2771" s="3"/>
      <c r="O2771" s="393"/>
      <c r="P2771" s="393"/>
      <c r="Q2771" s="3"/>
      <c r="R2771" s="3"/>
      <c r="S2771" s="3"/>
      <c r="T2771" s="3"/>
      <c r="U2771" s="3"/>
      <c r="V2771" s="3"/>
      <c r="W2771"/>
      <c r="X2771"/>
      <c r="Y2771" s="451"/>
      <c r="Z2771" s="393"/>
      <c r="AA2771" s="3"/>
      <c r="AB2771" s="3"/>
      <c r="AC2771" s="3"/>
      <c r="AD2771" s="3"/>
      <c r="AE2771" s="3"/>
      <c r="AF2771"/>
      <c r="AG2771"/>
      <c r="AH2771"/>
      <c r="AI2771"/>
      <c r="AJ2771"/>
      <c r="AK2771"/>
      <c r="AL2771"/>
      <c r="AM2771"/>
      <c r="AN2771"/>
      <c r="AO2771"/>
      <c r="AP2771"/>
      <c r="BC2771" s="451"/>
    </row>
    <row r="2772" spans="1:55" hidden="1" x14ac:dyDescent="0.2">
      <c r="A2772" s="3"/>
      <c r="B2772" s="3"/>
      <c r="C2772" s="393"/>
      <c r="D2772" s="393"/>
      <c r="E2772" s="393"/>
      <c r="F2772" s="393"/>
      <c r="G2772" s="393"/>
      <c r="H2772" s="393"/>
      <c r="I2772" s="393"/>
      <c r="J2772" s="3"/>
      <c r="K2772" s="3"/>
      <c r="L2772" s="3"/>
      <c r="M2772" s="3"/>
      <c r="N2772" s="3"/>
      <c r="O2772" s="393"/>
      <c r="P2772" s="393"/>
      <c r="Q2772" s="3"/>
      <c r="R2772" s="3"/>
      <c r="S2772" s="3"/>
      <c r="T2772" s="3"/>
      <c r="U2772" s="3"/>
      <c r="V2772" s="3"/>
      <c r="W2772"/>
      <c r="X2772"/>
      <c r="Y2772" s="451"/>
      <c r="Z2772" s="393"/>
      <c r="AA2772" s="3"/>
      <c r="AB2772" s="3"/>
      <c r="AC2772" s="3"/>
      <c r="AD2772" s="3"/>
      <c r="AE2772" s="3"/>
      <c r="AF2772"/>
      <c r="AG2772"/>
      <c r="AH2772"/>
      <c r="AI2772"/>
      <c r="AJ2772"/>
      <c r="AK2772"/>
      <c r="AL2772"/>
      <c r="AM2772"/>
      <c r="AN2772"/>
      <c r="AO2772"/>
      <c r="AP2772"/>
      <c r="BC2772" s="451"/>
    </row>
    <row r="2773" spans="1:55" hidden="1" x14ac:dyDescent="0.2">
      <c r="A2773" s="3"/>
      <c r="B2773" s="3"/>
      <c r="C2773" s="393"/>
      <c r="D2773" s="393"/>
      <c r="E2773" s="393"/>
      <c r="F2773" s="393"/>
      <c r="G2773" s="393"/>
      <c r="H2773" s="393"/>
      <c r="I2773" s="393"/>
      <c r="J2773" s="3"/>
      <c r="K2773" s="3"/>
      <c r="L2773" s="3"/>
      <c r="M2773" s="3"/>
      <c r="N2773" s="3"/>
      <c r="O2773" s="393"/>
      <c r="P2773" s="393"/>
      <c r="Q2773" s="3"/>
      <c r="R2773" s="3"/>
      <c r="S2773" s="3"/>
      <c r="T2773" s="3"/>
      <c r="U2773" s="3"/>
      <c r="V2773" s="3"/>
      <c r="W2773"/>
      <c r="X2773"/>
      <c r="Y2773" s="451"/>
      <c r="Z2773" s="393"/>
      <c r="AA2773" s="3"/>
      <c r="AB2773" s="3"/>
      <c r="AC2773" s="3"/>
      <c r="AD2773" s="3"/>
      <c r="AE2773" s="3"/>
      <c r="AF2773"/>
      <c r="AG2773"/>
      <c r="AH2773"/>
      <c r="AI2773"/>
      <c r="AJ2773"/>
      <c r="AK2773"/>
      <c r="AL2773"/>
      <c r="AM2773"/>
      <c r="AN2773"/>
      <c r="AO2773"/>
      <c r="AP2773"/>
      <c r="BC2773" s="451"/>
    </row>
    <row r="2774" spans="1:55" hidden="1" x14ac:dyDescent="0.2">
      <c r="A2774" s="3"/>
      <c r="B2774" s="3"/>
      <c r="C2774" s="393"/>
      <c r="D2774" s="393"/>
      <c r="E2774" s="393"/>
      <c r="F2774" s="393"/>
      <c r="G2774" s="393"/>
      <c r="H2774" s="393"/>
      <c r="I2774" s="393"/>
      <c r="J2774" s="3"/>
      <c r="K2774" s="3"/>
      <c r="L2774" s="3"/>
      <c r="M2774" s="3"/>
      <c r="N2774" s="3"/>
      <c r="O2774" s="393"/>
      <c r="P2774" s="393"/>
      <c r="Q2774" s="3"/>
      <c r="R2774" s="3"/>
      <c r="S2774" s="3"/>
      <c r="T2774" s="3"/>
      <c r="U2774" s="3"/>
      <c r="V2774" s="3"/>
      <c r="W2774"/>
      <c r="X2774"/>
      <c r="Y2774" s="451"/>
      <c r="Z2774" s="393"/>
      <c r="AA2774" s="3"/>
      <c r="AB2774" s="3"/>
      <c r="AC2774" s="3"/>
      <c r="AD2774" s="3"/>
      <c r="AE2774" s="3"/>
      <c r="AF2774"/>
      <c r="AG2774"/>
      <c r="AH2774"/>
      <c r="AI2774"/>
      <c r="AJ2774"/>
      <c r="AK2774"/>
      <c r="AL2774"/>
      <c r="AM2774"/>
      <c r="AN2774"/>
      <c r="AO2774"/>
      <c r="AP2774"/>
      <c r="BC2774" s="451"/>
    </row>
    <row r="2775" spans="1:55" hidden="1" x14ac:dyDescent="0.2">
      <c r="A2775" s="3"/>
      <c r="B2775" s="3"/>
      <c r="C2775" s="393"/>
      <c r="D2775" s="393"/>
      <c r="E2775" s="393"/>
      <c r="F2775" s="393"/>
      <c r="G2775" s="393"/>
      <c r="H2775" s="393"/>
      <c r="I2775" s="393"/>
      <c r="J2775" s="3"/>
      <c r="K2775" s="3"/>
      <c r="L2775" s="3"/>
      <c r="M2775" s="3"/>
      <c r="N2775" s="3"/>
      <c r="O2775" s="393"/>
      <c r="P2775" s="393"/>
      <c r="Q2775" s="3"/>
      <c r="R2775" s="3"/>
      <c r="S2775" s="3"/>
      <c r="T2775" s="3"/>
      <c r="U2775" s="3"/>
      <c r="V2775" s="3"/>
      <c r="W2775"/>
      <c r="X2775"/>
      <c r="Y2775" s="451"/>
      <c r="Z2775" s="393"/>
      <c r="AA2775" s="3"/>
      <c r="AB2775" s="3"/>
      <c r="AC2775" s="3"/>
      <c r="AD2775" s="3"/>
      <c r="AE2775" s="3"/>
      <c r="AF2775"/>
      <c r="AG2775"/>
      <c r="AH2775"/>
      <c r="AI2775"/>
      <c r="AJ2775"/>
      <c r="AK2775"/>
      <c r="AL2775"/>
      <c r="AM2775"/>
      <c r="AN2775"/>
      <c r="AO2775"/>
      <c r="AP2775"/>
      <c r="BC2775" s="451"/>
    </row>
    <row r="2776" spans="1:55" hidden="1" x14ac:dyDescent="0.2">
      <c r="A2776" s="3"/>
      <c r="B2776" s="3"/>
      <c r="C2776" s="393"/>
      <c r="D2776" s="393"/>
      <c r="E2776" s="393"/>
      <c r="F2776" s="393"/>
      <c r="G2776" s="393"/>
      <c r="H2776" s="393"/>
      <c r="I2776" s="393"/>
      <c r="J2776" s="3"/>
      <c r="K2776" s="3"/>
      <c r="L2776" s="3"/>
      <c r="M2776" s="3"/>
      <c r="N2776" s="3"/>
      <c r="O2776" s="393"/>
      <c r="P2776" s="393"/>
      <c r="Q2776" s="3"/>
      <c r="R2776" s="3"/>
      <c r="S2776" s="3"/>
      <c r="T2776" s="3"/>
      <c r="U2776" s="3"/>
      <c r="V2776" s="3"/>
      <c r="W2776"/>
      <c r="X2776"/>
      <c r="Y2776" s="451"/>
      <c r="Z2776" s="393"/>
      <c r="AA2776" s="3"/>
      <c r="AB2776" s="3"/>
      <c r="AC2776" s="3"/>
      <c r="AD2776" s="3"/>
      <c r="AE2776" s="3"/>
      <c r="AF2776"/>
      <c r="AG2776"/>
      <c r="AH2776"/>
      <c r="AI2776"/>
      <c r="AJ2776"/>
      <c r="AK2776"/>
      <c r="AL2776"/>
      <c r="AM2776"/>
      <c r="AN2776"/>
      <c r="AO2776"/>
      <c r="AP2776"/>
      <c r="BC2776" s="451"/>
    </row>
    <row r="2777" spans="1:55" hidden="1" x14ac:dyDescent="0.2">
      <c r="A2777" s="3"/>
      <c r="B2777" s="3"/>
      <c r="C2777" s="393"/>
      <c r="D2777" s="393"/>
      <c r="E2777" s="393"/>
      <c r="F2777" s="393"/>
      <c r="G2777" s="393"/>
      <c r="H2777" s="393"/>
      <c r="I2777" s="393"/>
      <c r="J2777" s="3"/>
      <c r="K2777" s="3"/>
      <c r="L2777" s="3"/>
      <c r="M2777" s="3"/>
      <c r="N2777" s="3"/>
      <c r="O2777" s="393"/>
      <c r="P2777" s="393"/>
      <c r="Q2777" s="3"/>
      <c r="R2777" s="3"/>
      <c r="S2777" s="3"/>
      <c r="T2777" s="3"/>
      <c r="U2777" s="3"/>
      <c r="V2777" s="3"/>
      <c r="W2777"/>
      <c r="X2777"/>
      <c r="Y2777" s="451"/>
      <c r="Z2777" s="393"/>
      <c r="AA2777" s="3"/>
      <c r="AB2777" s="3"/>
      <c r="AC2777" s="3"/>
      <c r="AD2777" s="3"/>
      <c r="AE2777" s="3"/>
      <c r="AF2777"/>
      <c r="AG2777"/>
      <c r="AH2777"/>
      <c r="AI2777"/>
      <c r="AJ2777"/>
      <c r="AK2777"/>
      <c r="AL2777"/>
      <c r="AM2777"/>
      <c r="AN2777"/>
      <c r="AO2777"/>
      <c r="AP2777"/>
      <c r="BC2777" s="451"/>
    </row>
    <row r="2778" spans="1:55" hidden="1" x14ac:dyDescent="0.2">
      <c r="A2778" s="3"/>
      <c r="B2778" s="3"/>
      <c r="C2778" s="393"/>
      <c r="D2778" s="393"/>
      <c r="E2778" s="393"/>
      <c r="F2778" s="393"/>
      <c r="G2778" s="393"/>
      <c r="H2778" s="393"/>
      <c r="I2778" s="393"/>
      <c r="J2778" s="3"/>
      <c r="K2778" s="3"/>
      <c r="L2778" s="3"/>
      <c r="M2778" s="3"/>
      <c r="N2778" s="3"/>
      <c r="O2778" s="393"/>
      <c r="P2778" s="393"/>
      <c r="Q2778" s="3"/>
      <c r="R2778" s="3"/>
      <c r="S2778" s="3"/>
      <c r="T2778" s="3"/>
      <c r="U2778" s="3"/>
      <c r="V2778" s="3"/>
      <c r="W2778"/>
      <c r="X2778"/>
      <c r="Y2778" s="451"/>
      <c r="Z2778" s="393"/>
      <c r="AA2778" s="3"/>
      <c r="AB2778" s="3"/>
      <c r="AC2778" s="3"/>
      <c r="AD2778" s="3"/>
      <c r="AE2778" s="3"/>
      <c r="AF2778"/>
      <c r="AG2778"/>
      <c r="AH2778"/>
      <c r="AI2778"/>
      <c r="AJ2778"/>
      <c r="AK2778"/>
      <c r="AL2778"/>
      <c r="AM2778"/>
      <c r="AN2778"/>
      <c r="AO2778"/>
      <c r="AP2778"/>
      <c r="BC2778" s="451"/>
    </row>
    <row r="2779" spans="1:55" hidden="1" x14ac:dyDescent="0.2">
      <c r="A2779" s="3"/>
      <c r="B2779" s="3"/>
      <c r="C2779" s="393"/>
      <c r="D2779" s="393"/>
      <c r="E2779" s="393"/>
      <c r="F2779" s="393"/>
      <c r="G2779" s="393"/>
      <c r="H2779" s="393"/>
      <c r="I2779" s="393"/>
      <c r="J2779" s="3"/>
      <c r="K2779" s="3"/>
      <c r="L2779" s="3"/>
      <c r="M2779" s="3"/>
      <c r="N2779" s="3"/>
      <c r="O2779" s="393"/>
      <c r="P2779" s="393"/>
      <c r="Q2779" s="3"/>
      <c r="R2779" s="3"/>
      <c r="S2779" s="3"/>
      <c r="T2779" s="3"/>
      <c r="U2779" s="3"/>
      <c r="V2779" s="3"/>
      <c r="W2779"/>
      <c r="X2779"/>
      <c r="Y2779" s="451"/>
      <c r="Z2779" s="393"/>
      <c r="AA2779" s="3"/>
      <c r="AB2779" s="3"/>
      <c r="AC2779" s="3"/>
      <c r="AD2779" s="3"/>
      <c r="AE2779" s="3"/>
      <c r="AF2779"/>
      <c r="AG2779"/>
      <c r="AH2779"/>
      <c r="AI2779"/>
      <c r="AJ2779"/>
      <c r="AK2779"/>
      <c r="AL2779"/>
      <c r="AM2779"/>
      <c r="AN2779"/>
      <c r="AO2779"/>
      <c r="AP2779"/>
      <c r="BC2779" s="451"/>
    </row>
    <row r="2780" spans="1:55" hidden="1" x14ac:dyDescent="0.2">
      <c r="A2780" s="3"/>
      <c r="B2780" s="3"/>
      <c r="C2780" s="393"/>
      <c r="D2780" s="393"/>
      <c r="E2780" s="393"/>
      <c r="F2780" s="393"/>
      <c r="G2780" s="393"/>
      <c r="H2780" s="393"/>
      <c r="I2780" s="393"/>
      <c r="J2780" s="3"/>
      <c r="K2780" s="3"/>
      <c r="L2780" s="3"/>
      <c r="M2780" s="3"/>
      <c r="N2780" s="3"/>
      <c r="O2780" s="393"/>
      <c r="P2780" s="393"/>
      <c r="Q2780" s="3"/>
      <c r="R2780" s="3"/>
      <c r="S2780" s="3"/>
      <c r="T2780" s="3"/>
      <c r="U2780" s="3"/>
      <c r="V2780" s="3"/>
      <c r="W2780"/>
      <c r="X2780"/>
      <c r="Y2780" s="451"/>
      <c r="Z2780" s="393"/>
      <c r="AA2780" s="3"/>
      <c r="AB2780" s="3"/>
      <c r="AC2780" s="3"/>
      <c r="AD2780" s="3"/>
      <c r="AE2780" s="3"/>
      <c r="AF2780"/>
      <c r="AG2780"/>
      <c r="AH2780"/>
      <c r="AI2780"/>
      <c r="AJ2780"/>
      <c r="AK2780"/>
      <c r="AL2780"/>
      <c r="AM2780"/>
      <c r="AN2780"/>
      <c r="AO2780"/>
      <c r="AP2780"/>
      <c r="BC2780" s="451"/>
    </row>
    <row r="2781" spans="1:55" hidden="1" x14ac:dyDescent="0.2">
      <c r="A2781" s="3"/>
      <c r="B2781" s="3"/>
      <c r="C2781" s="393"/>
      <c r="D2781" s="393"/>
      <c r="E2781" s="393"/>
      <c r="F2781" s="393"/>
      <c r="G2781" s="393"/>
      <c r="H2781" s="393"/>
      <c r="I2781" s="393"/>
      <c r="J2781" s="3"/>
      <c r="K2781" s="3"/>
      <c r="L2781" s="3"/>
      <c r="M2781" s="3"/>
      <c r="N2781" s="3"/>
      <c r="O2781" s="393"/>
      <c r="P2781" s="393"/>
      <c r="Q2781" s="3"/>
      <c r="R2781" s="3"/>
      <c r="S2781" s="3"/>
      <c r="T2781" s="3"/>
      <c r="U2781" s="3"/>
      <c r="V2781" s="3"/>
      <c r="W2781"/>
      <c r="X2781"/>
      <c r="Y2781" s="451"/>
      <c r="Z2781" s="393"/>
      <c r="AA2781" s="3"/>
      <c r="AB2781" s="3"/>
      <c r="AC2781" s="3"/>
      <c r="AD2781" s="3"/>
      <c r="AE2781" s="3"/>
      <c r="AF2781"/>
      <c r="AG2781"/>
      <c r="AH2781"/>
      <c r="AI2781"/>
      <c r="AJ2781"/>
      <c r="AK2781"/>
      <c r="AL2781"/>
      <c r="AM2781"/>
      <c r="AN2781"/>
      <c r="AO2781"/>
      <c r="AP2781"/>
      <c r="BC2781" s="451"/>
    </row>
    <row r="2782" spans="1:55" hidden="1" x14ac:dyDescent="0.2">
      <c r="A2782" s="3"/>
      <c r="B2782" s="3"/>
      <c r="C2782" s="393"/>
      <c r="D2782" s="393"/>
      <c r="E2782" s="393"/>
      <c r="F2782" s="393"/>
      <c r="G2782" s="393"/>
      <c r="H2782" s="393"/>
      <c r="I2782" s="393"/>
      <c r="J2782" s="3"/>
      <c r="K2782" s="3"/>
      <c r="L2782" s="3"/>
      <c r="M2782" s="3"/>
      <c r="N2782" s="3"/>
      <c r="O2782" s="393"/>
      <c r="P2782" s="393"/>
      <c r="Q2782" s="3"/>
      <c r="R2782" s="3"/>
      <c r="S2782" s="3"/>
      <c r="T2782" s="3"/>
      <c r="U2782" s="3"/>
      <c r="V2782" s="3"/>
      <c r="W2782"/>
      <c r="X2782"/>
      <c r="Y2782" s="451"/>
      <c r="Z2782" s="393"/>
      <c r="AA2782" s="3"/>
      <c r="AB2782" s="3"/>
      <c r="AC2782" s="3"/>
      <c r="AD2782" s="3"/>
      <c r="AE2782" s="3"/>
      <c r="AF2782"/>
      <c r="AG2782"/>
      <c r="AH2782"/>
      <c r="AI2782"/>
      <c r="AJ2782"/>
      <c r="AK2782"/>
      <c r="AL2782"/>
      <c r="AM2782"/>
      <c r="AN2782"/>
      <c r="AO2782"/>
      <c r="AP2782"/>
      <c r="BC2782" s="451"/>
    </row>
    <row r="2783" spans="1:55" hidden="1" x14ac:dyDescent="0.2">
      <c r="A2783" s="3"/>
      <c r="B2783" s="3"/>
      <c r="C2783" s="393"/>
      <c r="D2783" s="393"/>
      <c r="E2783" s="393"/>
      <c r="F2783" s="393"/>
      <c r="G2783" s="393"/>
      <c r="H2783" s="393"/>
      <c r="I2783" s="393"/>
      <c r="J2783" s="3"/>
      <c r="K2783" s="3"/>
      <c r="L2783" s="3"/>
      <c r="M2783" s="3"/>
      <c r="N2783" s="3"/>
      <c r="O2783" s="393"/>
      <c r="P2783" s="393"/>
      <c r="Q2783" s="3"/>
      <c r="R2783" s="3"/>
      <c r="S2783" s="3"/>
      <c r="T2783" s="3"/>
      <c r="U2783" s="3"/>
      <c r="V2783" s="3"/>
      <c r="W2783"/>
      <c r="X2783"/>
      <c r="Y2783" s="451"/>
      <c r="Z2783" s="393"/>
      <c r="AA2783" s="3"/>
      <c r="AB2783" s="3"/>
      <c r="AC2783" s="3"/>
      <c r="AD2783" s="3"/>
      <c r="AE2783" s="3"/>
      <c r="AF2783"/>
      <c r="AG2783"/>
      <c r="AH2783"/>
      <c r="AI2783"/>
      <c r="AJ2783"/>
      <c r="AK2783"/>
      <c r="AL2783"/>
      <c r="AM2783"/>
      <c r="AN2783"/>
      <c r="AO2783"/>
      <c r="AP2783"/>
      <c r="BC2783" s="451"/>
    </row>
    <row r="2784" spans="1:55" hidden="1" x14ac:dyDescent="0.2">
      <c r="A2784" s="3"/>
      <c r="B2784" s="3"/>
      <c r="C2784" s="393"/>
      <c r="D2784" s="393"/>
      <c r="E2784" s="393"/>
      <c r="F2784" s="393"/>
      <c r="G2784" s="393"/>
      <c r="H2784" s="393"/>
      <c r="I2784" s="393"/>
      <c r="J2784" s="3"/>
      <c r="K2784" s="3"/>
      <c r="L2784" s="3"/>
      <c r="M2784" s="3"/>
      <c r="N2784" s="3"/>
      <c r="O2784" s="393"/>
      <c r="P2784" s="393"/>
      <c r="Q2784" s="3"/>
      <c r="R2784" s="3"/>
      <c r="S2784" s="3"/>
      <c r="T2784" s="3"/>
      <c r="U2784" s="3"/>
      <c r="V2784" s="3"/>
      <c r="W2784"/>
      <c r="X2784"/>
      <c r="Y2784" s="451"/>
      <c r="Z2784" s="393"/>
      <c r="AA2784" s="3"/>
      <c r="AB2784" s="3"/>
      <c r="AC2784" s="3"/>
      <c r="AD2784" s="3"/>
      <c r="AE2784" s="3"/>
      <c r="AF2784"/>
      <c r="AG2784"/>
      <c r="AH2784"/>
      <c r="AI2784"/>
      <c r="AJ2784"/>
      <c r="AK2784"/>
      <c r="AL2784"/>
      <c r="AM2784"/>
      <c r="AN2784"/>
      <c r="AO2784"/>
      <c r="AP2784"/>
      <c r="BC2784" s="451"/>
    </row>
    <row r="2785" spans="1:55" hidden="1" x14ac:dyDescent="0.2">
      <c r="A2785" s="3"/>
      <c r="B2785" s="3"/>
      <c r="C2785" s="393"/>
      <c r="D2785" s="393"/>
      <c r="E2785" s="393"/>
      <c r="F2785" s="393"/>
      <c r="G2785" s="393"/>
      <c r="H2785" s="393"/>
      <c r="I2785" s="393"/>
      <c r="J2785" s="3"/>
      <c r="K2785" s="3"/>
      <c r="L2785" s="3"/>
      <c r="M2785" s="3"/>
      <c r="N2785" s="3"/>
      <c r="O2785" s="393"/>
      <c r="P2785" s="393"/>
      <c r="Q2785" s="3"/>
      <c r="R2785" s="3"/>
      <c r="S2785" s="3"/>
      <c r="T2785" s="3"/>
      <c r="U2785" s="3"/>
      <c r="V2785" s="3"/>
      <c r="W2785"/>
      <c r="X2785"/>
      <c r="Y2785" s="451"/>
      <c r="Z2785" s="393"/>
      <c r="AA2785" s="3"/>
      <c r="AB2785" s="3"/>
      <c r="AC2785" s="3"/>
      <c r="AD2785" s="3"/>
      <c r="AE2785" s="3"/>
      <c r="AF2785"/>
      <c r="AG2785"/>
      <c r="AH2785"/>
      <c r="AI2785"/>
      <c r="AJ2785"/>
      <c r="AK2785"/>
      <c r="AL2785"/>
      <c r="AM2785"/>
      <c r="AN2785"/>
      <c r="AO2785"/>
      <c r="AP2785"/>
      <c r="BC2785" s="451"/>
    </row>
    <row r="2786" spans="1:55" hidden="1" x14ac:dyDescent="0.2">
      <c r="A2786" s="3"/>
      <c r="B2786" s="3"/>
      <c r="C2786" s="393"/>
      <c r="D2786" s="393"/>
      <c r="E2786" s="393"/>
      <c r="F2786" s="393"/>
      <c r="G2786" s="393"/>
      <c r="H2786" s="393"/>
      <c r="I2786" s="393"/>
      <c r="J2786" s="3"/>
      <c r="K2786" s="3"/>
      <c r="L2786" s="3"/>
      <c r="M2786" s="3"/>
      <c r="N2786" s="3"/>
      <c r="O2786" s="393"/>
      <c r="P2786" s="393"/>
      <c r="Q2786" s="3"/>
      <c r="R2786" s="3"/>
      <c r="S2786" s="3"/>
      <c r="T2786" s="3"/>
      <c r="U2786" s="3"/>
      <c r="V2786" s="3"/>
      <c r="W2786"/>
      <c r="X2786"/>
      <c r="Y2786" s="451"/>
      <c r="Z2786" s="393"/>
      <c r="AA2786" s="3"/>
      <c r="AB2786" s="3"/>
      <c r="AC2786" s="3"/>
      <c r="AD2786" s="3"/>
      <c r="AE2786" s="3"/>
      <c r="AF2786"/>
      <c r="AG2786"/>
      <c r="AH2786"/>
      <c r="AI2786"/>
      <c r="AJ2786"/>
      <c r="AK2786"/>
      <c r="AL2786"/>
      <c r="AM2786"/>
      <c r="AN2786"/>
      <c r="AO2786"/>
      <c r="AP2786"/>
      <c r="BC2786" s="451"/>
    </row>
    <row r="2787" spans="1:55" hidden="1" x14ac:dyDescent="0.2">
      <c r="A2787" s="3"/>
      <c r="B2787" s="3"/>
      <c r="C2787" s="393"/>
      <c r="D2787" s="393"/>
      <c r="E2787" s="393"/>
      <c r="F2787" s="393"/>
      <c r="G2787" s="393"/>
      <c r="H2787" s="393"/>
      <c r="I2787" s="393"/>
      <c r="J2787" s="3"/>
      <c r="K2787" s="3"/>
      <c r="L2787" s="3"/>
      <c r="M2787" s="3"/>
      <c r="N2787" s="3"/>
      <c r="O2787" s="393"/>
      <c r="P2787" s="393"/>
      <c r="Q2787" s="3"/>
      <c r="R2787" s="3"/>
      <c r="S2787" s="3"/>
      <c r="T2787" s="3"/>
      <c r="U2787" s="3"/>
      <c r="V2787" s="3"/>
      <c r="W2787"/>
      <c r="X2787"/>
      <c r="Y2787" s="451"/>
      <c r="Z2787" s="393"/>
      <c r="AA2787" s="3"/>
      <c r="AB2787" s="3"/>
      <c r="AC2787" s="3"/>
      <c r="AD2787" s="3"/>
      <c r="AE2787" s="3"/>
      <c r="AF2787"/>
      <c r="AG2787"/>
      <c r="AH2787"/>
      <c r="AI2787"/>
      <c r="AJ2787"/>
      <c r="AK2787"/>
      <c r="AL2787"/>
      <c r="AM2787"/>
      <c r="AN2787"/>
      <c r="AO2787"/>
      <c r="AP2787"/>
      <c r="BC2787" s="451"/>
    </row>
    <row r="2788" spans="1:55" hidden="1" x14ac:dyDescent="0.2">
      <c r="A2788" s="3"/>
      <c r="B2788" s="3"/>
      <c r="C2788" s="393"/>
      <c r="D2788" s="393"/>
      <c r="E2788" s="393"/>
      <c r="F2788" s="393"/>
      <c r="G2788" s="393"/>
      <c r="H2788" s="393"/>
      <c r="I2788" s="393"/>
      <c r="J2788" s="3"/>
      <c r="K2788" s="3"/>
      <c r="L2788" s="3"/>
      <c r="M2788" s="3"/>
      <c r="N2788" s="3"/>
      <c r="O2788" s="393"/>
      <c r="P2788" s="393"/>
      <c r="Q2788" s="3"/>
      <c r="R2788" s="3"/>
      <c r="S2788" s="3"/>
      <c r="T2788" s="3"/>
      <c r="U2788" s="3"/>
      <c r="V2788" s="3"/>
      <c r="W2788"/>
      <c r="X2788"/>
      <c r="Y2788" s="451"/>
      <c r="Z2788" s="393"/>
      <c r="AA2788" s="3"/>
      <c r="AB2788" s="3"/>
      <c r="AC2788" s="3"/>
      <c r="AD2788" s="3"/>
      <c r="AE2788" s="3"/>
      <c r="AF2788"/>
      <c r="AG2788"/>
      <c r="AH2788"/>
      <c r="AI2788"/>
      <c r="AJ2788"/>
      <c r="AK2788"/>
      <c r="AL2788"/>
      <c r="AM2788"/>
      <c r="AN2788"/>
      <c r="AO2788"/>
      <c r="AP2788"/>
      <c r="BC2788" s="451"/>
    </row>
    <row r="2789" spans="1:55" hidden="1" x14ac:dyDescent="0.2">
      <c r="A2789" s="3"/>
      <c r="B2789" s="3"/>
      <c r="C2789" s="393"/>
      <c r="D2789" s="393"/>
      <c r="E2789" s="393"/>
      <c r="F2789" s="393"/>
      <c r="G2789" s="393"/>
      <c r="H2789" s="393"/>
      <c r="I2789" s="393"/>
      <c r="J2789" s="3"/>
      <c r="K2789" s="3"/>
      <c r="L2789" s="3"/>
      <c r="M2789" s="3"/>
      <c r="N2789" s="3"/>
      <c r="O2789" s="393"/>
      <c r="P2789" s="393"/>
      <c r="Q2789" s="3"/>
      <c r="R2789" s="3"/>
      <c r="S2789" s="3"/>
      <c r="T2789" s="3"/>
      <c r="U2789" s="3"/>
      <c r="V2789" s="3"/>
      <c r="W2789"/>
      <c r="X2789"/>
      <c r="Y2789" s="451"/>
      <c r="Z2789" s="393"/>
      <c r="AA2789" s="3"/>
      <c r="AB2789" s="3"/>
      <c r="AC2789" s="3"/>
      <c r="AD2789" s="3"/>
      <c r="AE2789" s="3"/>
      <c r="AF2789"/>
      <c r="AG2789"/>
      <c r="AH2789"/>
      <c r="AI2789"/>
      <c r="AJ2789"/>
      <c r="AK2789"/>
      <c r="AL2789"/>
      <c r="AM2789"/>
      <c r="AN2789"/>
      <c r="AO2789"/>
      <c r="AP2789"/>
      <c r="BC2789" s="451"/>
    </row>
    <row r="2790" spans="1:55" hidden="1" x14ac:dyDescent="0.2">
      <c r="A2790" s="3"/>
      <c r="B2790" s="3"/>
      <c r="C2790" s="393"/>
      <c r="D2790" s="393"/>
      <c r="E2790" s="393"/>
      <c r="F2790" s="393"/>
      <c r="G2790" s="393"/>
      <c r="H2790" s="393"/>
      <c r="I2790" s="393"/>
      <c r="J2790" s="3"/>
      <c r="K2790" s="3"/>
      <c r="L2790" s="3"/>
      <c r="M2790" s="3"/>
      <c r="N2790" s="3"/>
      <c r="O2790" s="393"/>
      <c r="P2790" s="393"/>
      <c r="Q2790" s="3"/>
      <c r="R2790" s="3"/>
      <c r="S2790" s="3"/>
      <c r="T2790" s="3"/>
      <c r="U2790" s="3"/>
      <c r="V2790" s="3"/>
      <c r="W2790"/>
      <c r="X2790"/>
      <c r="Y2790" s="451"/>
      <c r="Z2790" s="393"/>
      <c r="AA2790" s="3"/>
      <c r="AB2790" s="3"/>
      <c r="AC2790" s="3"/>
      <c r="AD2790" s="3"/>
      <c r="AE2790" s="3"/>
      <c r="AF2790"/>
      <c r="AG2790"/>
      <c r="AH2790"/>
      <c r="AI2790"/>
      <c r="AJ2790"/>
      <c r="AK2790"/>
      <c r="AL2790"/>
      <c r="AM2790"/>
      <c r="AN2790"/>
      <c r="AO2790"/>
      <c r="AP2790"/>
      <c r="BC2790" s="451"/>
    </row>
    <row r="2791" spans="1:55" hidden="1" x14ac:dyDescent="0.2">
      <c r="A2791" s="3"/>
      <c r="B2791" s="3"/>
      <c r="C2791" s="393"/>
      <c r="D2791" s="393"/>
      <c r="E2791" s="393"/>
      <c r="F2791" s="393"/>
      <c r="G2791" s="393"/>
      <c r="H2791" s="393"/>
      <c r="I2791" s="393"/>
      <c r="J2791" s="3"/>
      <c r="K2791" s="3"/>
      <c r="L2791" s="3"/>
      <c r="M2791" s="3"/>
      <c r="N2791" s="3"/>
      <c r="O2791" s="393"/>
      <c r="P2791" s="393"/>
      <c r="Q2791" s="3"/>
      <c r="R2791" s="3"/>
      <c r="S2791" s="3"/>
      <c r="T2791" s="3"/>
      <c r="U2791" s="3"/>
      <c r="V2791" s="3"/>
      <c r="W2791"/>
      <c r="X2791"/>
      <c r="Y2791" s="451"/>
      <c r="Z2791" s="393"/>
      <c r="AA2791" s="3"/>
      <c r="AB2791" s="3"/>
      <c r="AC2791" s="3"/>
      <c r="AD2791" s="3"/>
      <c r="AE2791" s="3"/>
      <c r="AF2791"/>
      <c r="AG2791"/>
      <c r="AH2791"/>
      <c r="AI2791"/>
      <c r="AJ2791"/>
      <c r="AK2791"/>
      <c r="AL2791"/>
      <c r="AM2791"/>
      <c r="AN2791"/>
      <c r="AO2791"/>
      <c r="AP2791"/>
      <c r="BC2791" s="451"/>
    </row>
    <row r="2792" spans="1:55" hidden="1" x14ac:dyDescent="0.2">
      <c r="A2792" s="3"/>
      <c r="B2792" s="3"/>
      <c r="C2792" s="393"/>
      <c r="D2792" s="393"/>
      <c r="E2792" s="393"/>
      <c r="F2792" s="393"/>
      <c r="G2792" s="393"/>
      <c r="H2792" s="393"/>
      <c r="I2792" s="393"/>
      <c r="J2792" s="3"/>
      <c r="K2792" s="3"/>
      <c r="L2792" s="3"/>
      <c r="M2792" s="3"/>
      <c r="N2792" s="3"/>
      <c r="O2792" s="393"/>
      <c r="P2792" s="393"/>
      <c r="Q2792" s="3"/>
      <c r="R2792" s="3"/>
      <c r="S2792" s="3"/>
      <c r="T2792" s="3"/>
      <c r="U2792" s="3"/>
      <c r="V2792" s="3"/>
      <c r="W2792"/>
      <c r="X2792"/>
      <c r="Y2792" s="451"/>
      <c r="Z2792" s="393"/>
      <c r="AA2792" s="3"/>
      <c r="AB2792" s="3"/>
      <c r="AC2792" s="3"/>
      <c r="AD2792" s="3"/>
      <c r="AE2792" s="3"/>
      <c r="AF2792"/>
      <c r="AG2792"/>
      <c r="AH2792"/>
      <c r="AI2792"/>
      <c r="AJ2792"/>
      <c r="AK2792"/>
      <c r="AL2792"/>
      <c r="AM2792"/>
      <c r="AN2792"/>
      <c r="AO2792"/>
      <c r="AP2792"/>
      <c r="BC2792" s="451"/>
    </row>
    <row r="2793" spans="1:55" hidden="1" x14ac:dyDescent="0.2">
      <c r="A2793" s="3"/>
      <c r="B2793" s="3"/>
      <c r="C2793" s="393"/>
      <c r="D2793" s="393"/>
      <c r="E2793" s="393"/>
      <c r="F2793" s="393"/>
      <c r="G2793" s="393"/>
      <c r="H2793" s="393"/>
      <c r="I2793" s="393"/>
      <c r="J2793" s="3"/>
      <c r="K2793" s="3"/>
      <c r="L2793" s="3"/>
      <c r="M2793" s="3"/>
      <c r="N2793" s="3"/>
      <c r="O2793" s="393"/>
      <c r="P2793" s="393"/>
      <c r="Q2793" s="3"/>
      <c r="R2793" s="3"/>
      <c r="S2793" s="3"/>
      <c r="T2793" s="3"/>
      <c r="U2793" s="3"/>
      <c r="V2793" s="3"/>
      <c r="W2793"/>
      <c r="X2793"/>
      <c r="Y2793" s="451"/>
      <c r="Z2793" s="393"/>
      <c r="AA2793" s="3"/>
      <c r="AB2793" s="3"/>
      <c r="AC2793" s="3"/>
      <c r="AD2793" s="3"/>
      <c r="AE2793" s="3"/>
      <c r="AF2793"/>
      <c r="AG2793"/>
      <c r="AH2793"/>
      <c r="AI2793"/>
      <c r="AJ2793"/>
      <c r="AK2793"/>
      <c r="AL2793"/>
      <c r="AM2793"/>
      <c r="AN2793"/>
      <c r="AO2793"/>
      <c r="AP2793"/>
      <c r="BC2793" s="451"/>
    </row>
    <row r="2794" spans="1:55" hidden="1" x14ac:dyDescent="0.2">
      <c r="A2794" s="3"/>
      <c r="B2794" s="3"/>
      <c r="C2794" s="393"/>
      <c r="D2794" s="393"/>
      <c r="E2794" s="393"/>
      <c r="F2794" s="393"/>
      <c r="G2794" s="393"/>
      <c r="H2794" s="393"/>
      <c r="I2794" s="393"/>
      <c r="J2794" s="3"/>
      <c r="K2794" s="3"/>
      <c r="L2794" s="3"/>
      <c r="M2794" s="3"/>
      <c r="N2794" s="3"/>
      <c r="O2794" s="393"/>
      <c r="P2794" s="393"/>
      <c r="Q2794" s="3"/>
      <c r="R2794" s="3"/>
      <c r="S2794" s="3"/>
      <c r="T2794" s="3"/>
      <c r="U2794" s="3"/>
      <c r="V2794" s="3"/>
      <c r="W2794"/>
      <c r="X2794"/>
      <c r="Y2794" s="451"/>
      <c r="Z2794" s="393"/>
      <c r="AA2794" s="3"/>
      <c r="AB2794" s="3"/>
      <c r="AC2794" s="3"/>
      <c r="AD2794" s="3"/>
      <c r="AE2794" s="3"/>
      <c r="AF2794"/>
      <c r="AG2794"/>
      <c r="AH2794"/>
      <c r="AI2794"/>
      <c r="AJ2794"/>
      <c r="AK2794"/>
      <c r="AL2794"/>
      <c r="AM2794"/>
      <c r="AN2794"/>
      <c r="AO2794"/>
      <c r="AP2794"/>
      <c r="BC2794" s="451"/>
    </row>
    <row r="2795" spans="1:55" hidden="1" x14ac:dyDescent="0.2">
      <c r="A2795" s="3"/>
      <c r="B2795" s="3"/>
      <c r="C2795" s="393"/>
      <c r="D2795" s="393"/>
      <c r="E2795" s="393"/>
      <c r="F2795" s="393"/>
      <c r="G2795" s="393"/>
      <c r="H2795" s="393"/>
      <c r="I2795" s="393"/>
      <c r="J2795" s="3"/>
      <c r="K2795" s="3"/>
      <c r="L2795" s="3"/>
      <c r="M2795" s="3"/>
      <c r="N2795" s="3"/>
      <c r="O2795" s="393"/>
      <c r="P2795" s="393"/>
      <c r="Q2795" s="3"/>
      <c r="R2795" s="3"/>
      <c r="S2795" s="3"/>
      <c r="T2795" s="3"/>
      <c r="U2795" s="3"/>
      <c r="V2795" s="3"/>
      <c r="W2795"/>
      <c r="X2795"/>
      <c r="Y2795" s="451"/>
      <c r="Z2795" s="393"/>
      <c r="AA2795" s="3"/>
      <c r="AB2795" s="3"/>
      <c r="AC2795" s="3"/>
      <c r="AD2795" s="3"/>
      <c r="AE2795" s="3"/>
      <c r="AF2795"/>
      <c r="AG2795"/>
      <c r="AH2795"/>
      <c r="AI2795"/>
      <c r="AJ2795"/>
      <c r="AK2795"/>
      <c r="AL2795"/>
      <c r="AM2795"/>
      <c r="AN2795"/>
      <c r="AO2795"/>
      <c r="AP2795"/>
      <c r="BC2795" s="451"/>
    </row>
    <row r="2796" spans="1:55" hidden="1" x14ac:dyDescent="0.2">
      <c r="A2796" s="3"/>
      <c r="B2796" s="3"/>
      <c r="C2796" s="393"/>
      <c r="D2796" s="393"/>
      <c r="E2796" s="393"/>
      <c r="F2796" s="393"/>
      <c r="G2796" s="393"/>
      <c r="H2796" s="393"/>
      <c r="I2796" s="393"/>
      <c r="J2796" s="3"/>
      <c r="K2796" s="3"/>
      <c r="L2796" s="3"/>
      <c r="M2796" s="3"/>
      <c r="N2796" s="3"/>
      <c r="O2796" s="393"/>
      <c r="P2796" s="393"/>
      <c r="Q2796" s="3"/>
      <c r="R2796" s="3"/>
      <c r="S2796" s="3"/>
      <c r="T2796" s="3"/>
      <c r="U2796" s="3"/>
      <c r="V2796" s="3"/>
      <c r="W2796"/>
      <c r="X2796"/>
      <c r="Y2796" s="451"/>
      <c r="Z2796" s="393"/>
      <c r="AA2796" s="3"/>
      <c r="AB2796" s="3"/>
      <c r="AC2796" s="3"/>
      <c r="AD2796" s="3"/>
      <c r="AE2796" s="3"/>
      <c r="AF2796"/>
      <c r="AG2796"/>
      <c r="AH2796"/>
      <c r="AI2796"/>
      <c r="AJ2796"/>
      <c r="AK2796"/>
      <c r="AL2796"/>
      <c r="AM2796"/>
      <c r="AN2796"/>
      <c r="AO2796"/>
      <c r="AP2796"/>
      <c r="BC2796" s="451"/>
    </row>
    <row r="2797" spans="1:55" hidden="1" x14ac:dyDescent="0.2">
      <c r="A2797" s="3"/>
      <c r="B2797" s="3"/>
      <c r="C2797" s="393"/>
      <c r="D2797" s="393"/>
      <c r="E2797" s="393"/>
      <c r="F2797" s="393"/>
      <c r="G2797" s="393"/>
      <c r="H2797" s="393"/>
      <c r="I2797" s="393"/>
      <c r="J2797" s="3"/>
      <c r="K2797" s="3"/>
      <c r="L2797" s="3"/>
      <c r="M2797" s="3"/>
      <c r="N2797" s="3"/>
      <c r="O2797" s="393"/>
      <c r="P2797" s="393"/>
      <c r="Q2797" s="3"/>
      <c r="R2797" s="3"/>
      <c r="S2797" s="3"/>
      <c r="T2797" s="3"/>
      <c r="U2797" s="3"/>
      <c r="V2797" s="3"/>
      <c r="W2797"/>
      <c r="X2797"/>
      <c r="Y2797" s="451"/>
      <c r="Z2797" s="393"/>
      <c r="AA2797" s="3"/>
      <c r="AB2797" s="3"/>
      <c r="AC2797" s="3"/>
      <c r="AD2797" s="3"/>
      <c r="AE2797" s="3"/>
      <c r="AF2797"/>
      <c r="AG2797"/>
      <c r="AH2797"/>
      <c r="AI2797"/>
      <c r="AJ2797"/>
      <c r="AK2797"/>
      <c r="AL2797"/>
      <c r="AM2797"/>
      <c r="AN2797"/>
      <c r="AO2797"/>
      <c r="AP2797"/>
      <c r="BC2797" s="451"/>
    </row>
    <row r="2798" spans="1:55" hidden="1" x14ac:dyDescent="0.2">
      <c r="A2798" s="3"/>
      <c r="B2798" s="3"/>
      <c r="C2798" s="393"/>
      <c r="D2798" s="393"/>
      <c r="E2798" s="393"/>
      <c r="F2798" s="393"/>
      <c r="G2798" s="393"/>
      <c r="H2798" s="393"/>
      <c r="I2798" s="393"/>
      <c r="J2798" s="3"/>
      <c r="K2798" s="3"/>
      <c r="L2798" s="3"/>
      <c r="M2798" s="3"/>
      <c r="N2798" s="3"/>
      <c r="O2798" s="393"/>
      <c r="P2798" s="393"/>
      <c r="Q2798" s="3"/>
      <c r="R2798" s="3"/>
      <c r="S2798" s="3"/>
      <c r="T2798" s="3"/>
      <c r="U2798" s="3"/>
      <c r="V2798" s="3"/>
      <c r="W2798"/>
      <c r="X2798"/>
      <c r="Y2798" s="451"/>
      <c r="Z2798" s="393"/>
      <c r="AA2798" s="3"/>
      <c r="AB2798" s="3"/>
      <c r="AC2798" s="3"/>
      <c r="AD2798" s="3"/>
      <c r="AE2798" s="3"/>
      <c r="AF2798"/>
      <c r="AG2798"/>
      <c r="AH2798"/>
      <c r="AI2798"/>
      <c r="AJ2798"/>
      <c r="AK2798"/>
      <c r="AL2798"/>
      <c r="AM2798"/>
      <c r="AN2798"/>
      <c r="AO2798"/>
      <c r="AP2798"/>
      <c r="BC2798" s="451"/>
    </row>
    <row r="2799" spans="1:55" hidden="1" x14ac:dyDescent="0.2">
      <c r="A2799" s="3"/>
      <c r="B2799" s="3"/>
      <c r="C2799" s="393"/>
      <c r="D2799" s="393"/>
      <c r="E2799" s="393"/>
      <c r="F2799" s="393"/>
      <c r="G2799" s="393"/>
      <c r="H2799" s="393"/>
      <c r="I2799" s="393"/>
      <c r="J2799" s="3"/>
      <c r="K2799" s="3"/>
      <c r="L2799" s="3"/>
      <c r="M2799" s="3"/>
      <c r="N2799" s="3"/>
      <c r="O2799" s="393"/>
      <c r="P2799" s="393"/>
      <c r="Q2799" s="3"/>
      <c r="R2799" s="3"/>
      <c r="S2799" s="3"/>
      <c r="T2799" s="3"/>
      <c r="U2799" s="3"/>
      <c r="V2799" s="3"/>
      <c r="W2799"/>
      <c r="X2799"/>
      <c r="Y2799" s="451"/>
      <c r="Z2799" s="393"/>
      <c r="AA2799" s="3"/>
      <c r="AB2799" s="3"/>
      <c r="AC2799" s="3"/>
      <c r="AD2799" s="3"/>
      <c r="AE2799" s="3"/>
      <c r="AF2799"/>
      <c r="AG2799"/>
      <c r="AH2799"/>
      <c r="AI2799"/>
      <c r="AJ2799"/>
      <c r="AK2799"/>
      <c r="AL2799"/>
      <c r="AM2799"/>
      <c r="AN2799"/>
      <c r="AO2799"/>
      <c r="AP2799"/>
      <c r="BC2799" s="451"/>
    </row>
    <row r="2800" spans="1:55" hidden="1" x14ac:dyDescent="0.2">
      <c r="A2800" s="3"/>
      <c r="B2800" s="3"/>
      <c r="C2800" s="393"/>
      <c r="D2800" s="393"/>
      <c r="E2800" s="393"/>
      <c r="F2800" s="393"/>
      <c r="G2800" s="393"/>
      <c r="H2800" s="393"/>
      <c r="I2800" s="393"/>
      <c r="J2800" s="3"/>
      <c r="K2800" s="3"/>
      <c r="L2800" s="3"/>
      <c r="M2800" s="3"/>
      <c r="N2800" s="3"/>
      <c r="O2800" s="393"/>
      <c r="P2800" s="393"/>
      <c r="Q2800" s="3"/>
      <c r="R2800" s="3"/>
      <c r="S2800" s="3"/>
      <c r="T2800" s="3"/>
      <c r="U2800" s="3"/>
      <c r="V2800" s="3"/>
      <c r="W2800"/>
      <c r="X2800"/>
      <c r="Y2800" s="451"/>
      <c r="Z2800" s="393"/>
      <c r="AA2800" s="3"/>
      <c r="AB2800" s="3"/>
      <c r="AC2800" s="3"/>
      <c r="AD2800" s="3"/>
      <c r="AE2800" s="3"/>
      <c r="AF2800"/>
      <c r="AG2800"/>
      <c r="AH2800"/>
      <c r="AI2800"/>
      <c r="AJ2800"/>
      <c r="AK2800"/>
      <c r="AL2800"/>
      <c r="AM2800"/>
      <c r="AN2800"/>
      <c r="AO2800"/>
      <c r="AP2800"/>
      <c r="BC2800" s="451"/>
    </row>
    <row r="2801" spans="1:55" hidden="1" x14ac:dyDescent="0.2">
      <c r="A2801" s="3"/>
      <c r="B2801" s="3"/>
      <c r="C2801" s="393"/>
      <c r="D2801" s="393"/>
      <c r="E2801" s="393"/>
      <c r="F2801" s="393"/>
      <c r="G2801" s="393"/>
      <c r="H2801" s="393"/>
      <c r="I2801" s="393"/>
      <c r="J2801" s="3"/>
      <c r="K2801" s="3"/>
      <c r="L2801" s="3"/>
      <c r="M2801" s="3"/>
      <c r="N2801" s="3"/>
      <c r="O2801" s="393"/>
      <c r="P2801" s="393"/>
      <c r="Q2801" s="3"/>
      <c r="R2801" s="3"/>
      <c r="S2801" s="3"/>
      <c r="T2801" s="3"/>
      <c r="U2801" s="3"/>
      <c r="V2801" s="3"/>
      <c r="W2801"/>
      <c r="X2801"/>
      <c r="Y2801" s="451"/>
      <c r="Z2801" s="393"/>
      <c r="AA2801" s="3"/>
      <c r="AB2801" s="3"/>
      <c r="AC2801" s="3"/>
      <c r="AD2801" s="3"/>
      <c r="AE2801" s="3"/>
      <c r="AF2801"/>
      <c r="AG2801"/>
      <c r="AH2801"/>
      <c r="AI2801"/>
      <c r="AJ2801"/>
      <c r="AK2801"/>
      <c r="AL2801"/>
      <c r="AM2801"/>
      <c r="AN2801"/>
      <c r="AO2801"/>
      <c r="AP2801"/>
      <c r="BC2801" s="451"/>
    </row>
    <row r="2802" spans="1:55" hidden="1" x14ac:dyDescent="0.2">
      <c r="A2802" s="3"/>
      <c r="B2802" s="3"/>
      <c r="C2802" s="393"/>
      <c r="D2802" s="393"/>
      <c r="E2802" s="393"/>
      <c r="F2802" s="393"/>
      <c r="G2802" s="393"/>
      <c r="H2802" s="393"/>
      <c r="I2802" s="393"/>
      <c r="J2802" s="3"/>
      <c r="K2802" s="3"/>
      <c r="L2802" s="3"/>
      <c r="M2802" s="3"/>
      <c r="N2802" s="3"/>
      <c r="O2802" s="393"/>
      <c r="P2802" s="393"/>
      <c r="Q2802" s="3"/>
      <c r="R2802" s="3"/>
      <c r="S2802" s="3"/>
      <c r="T2802" s="3"/>
      <c r="U2802" s="3"/>
      <c r="V2802" s="3"/>
      <c r="W2802"/>
      <c r="X2802"/>
      <c r="Y2802" s="451"/>
      <c r="Z2802" s="393"/>
      <c r="AA2802" s="3"/>
      <c r="AB2802" s="3"/>
      <c r="AC2802" s="3"/>
      <c r="AD2802" s="3"/>
      <c r="AE2802" s="3"/>
      <c r="AF2802"/>
      <c r="AG2802"/>
      <c r="AH2802"/>
      <c r="AI2802"/>
      <c r="AJ2802"/>
      <c r="AK2802"/>
      <c r="AL2802"/>
      <c r="AM2802"/>
      <c r="AN2802"/>
      <c r="AO2802"/>
      <c r="AP2802"/>
      <c r="BC2802" s="451"/>
    </row>
    <row r="2803" spans="1:55" hidden="1" x14ac:dyDescent="0.2">
      <c r="A2803" s="3"/>
      <c r="B2803" s="3"/>
      <c r="C2803" s="393"/>
      <c r="D2803" s="393"/>
      <c r="E2803" s="393"/>
      <c r="F2803" s="393"/>
      <c r="G2803" s="393"/>
      <c r="H2803" s="393"/>
      <c r="I2803" s="393"/>
      <c r="J2803" s="3"/>
      <c r="K2803" s="3"/>
      <c r="L2803" s="3"/>
      <c r="M2803" s="3"/>
      <c r="N2803" s="3"/>
      <c r="O2803" s="393"/>
      <c r="P2803" s="393"/>
      <c r="Q2803" s="3"/>
      <c r="R2803" s="3"/>
      <c r="S2803" s="3"/>
      <c r="T2803" s="3"/>
      <c r="U2803" s="3"/>
      <c r="V2803" s="3"/>
      <c r="W2803"/>
      <c r="X2803"/>
      <c r="Y2803" s="451"/>
      <c r="Z2803" s="393"/>
      <c r="AA2803" s="3"/>
      <c r="AB2803" s="3"/>
      <c r="AC2803" s="3"/>
      <c r="AD2803" s="3"/>
      <c r="AE2803" s="3"/>
      <c r="AF2803"/>
      <c r="AG2803"/>
      <c r="AH2803"/>
      <c r="AI2803"/>
      <c r="AJ2803"/>
      <c r="AK2803"/>
      <c r="AL2803"/>
      <c r="AM2803"/>
      <c r="AN2803"/>
      <c r="AO2803"/>
      <c r="AP2803"/>
      <c r="BC2803" s="451"/>
    </row>
    <row r="2804" spans="1:55" hidden="1" x14ac:dyDescent="0.2">
      <c r="A2804" s="3"/>
      <c r="B2804" s="3"/>
      <c r="C2804" s="393"/>
      <c r="D2804" s="393"/>
      <c r="E2804" s="393"/>
      <c r="F2804" s="393"/>
      <c r="G2804" s="393"/>
      <c r="H2804" s="393"/>
      <c r="I2804" s="393"/>
      <c r="J2804" s="3"/>
      <c r="K2804" s="3"/>
      <c r="L2804" s="3"/>
      <c r="M2804" s="3"/>
      <c r="N2804" s="3"/>
      <c r="O2804" s="393"/>
      <c r="P2804" s="393"/>
      <c r="Q2804" s="3"/>
      <c r="R2804" s="3"/>
      <c r="S2804" s="3"/>
      <c r="T2804" s="3"/>
      <c r="U2804" s="3"/>
      <c r="V2804" s="3"/>
      <c r="W2804"/>
      <c r="X2804"/>
      <c r="Y2804" s="451"/>
      <c r="Z2804" s="393"/>
      <c r="AA2804" s="3"/>
      <c r="AB2804" s="3"/>
      <c r="AC2804" s="3"/>
      <c r="AD2804" s="3"/>
      <c r="AE2804" s="3"/>
      <c r="AF2804"/>
      <c r="AG2804"/>
      <c r="AH2804"/>
      <c r="AI2804"/>
      <c r="AJ2804"/>
      <c r="AK2804"/>
      <c r="AL2804"/>
      <c r="AM2804"/>
      <c r="AN2804"/>
      <c r="AO2804"/>
      <c r="AP2804"/>
      <c r="BC2804" s="451"/>
    </row>
    <row r="2805" spans="1:55" hidden="1" x14ac:dyDescent="0.2">
      <c r="A2805" s="3"/>
      <c r="B2805" s="3"/>
      <c r="C2805" s="393"/>
      <c r="D2805" s="393"/>
      <c r="E2805" s="393"/>
      <c r="F2805" s="393"/>
      <c r="G2805" s="393"/>
      <c r="H2805" s="393"/>
      <c r="I2805" s="393"/>
      <c r="J2805" s="3"/>
      <c r="K2805" s="3"/>
      <c r="L2805" s="3"/>
      <c r="M2805" s="3"/>
      <c r="N2805" s="3"/>
      <c r="O2805" s="393"/>
      <c r="P2805" s="393"/>
      <c r="Q2805" s="3"/>
      <c r="R2805" s="3"/>
      <c r="S2805" s="3"/>
      <c r="T2805" s="3"/>
      <c r="U2805" s="3"/>
      <c r="V2805" s="3"/>
      <c r="W2805"/>
      <c r="X2805"/>
      <c r="Y2805" s="451"/>
      <c r="Z2805" s="393"/>
      <c r="AA2805" s="3"/>
      <c r="AB2805" s="3"/>
      <c r="AC2805" s="3"/>
      <c r="AD2805" s="3"/>
      <c r="AE2805" s="3"/>
      <c r="AF2805"/>
      <c r="AG2805"/>
      <c r="AH2805"/>
      <c r="AI2805"/>
      <c r="AJ2805"/>
      <c r="AK2805"/>
      <c r="AL2805"/>
      <c r="AM2805"/>
      <c r="AN2805"/>
      <c r="AO2805"/>
      <c r="AP2805"/>
      <c r="BC2805" s="451"/>
    </row>
    <row r="2806" spans="1:55" hidden="1" x14ac:dyDescent="0.2">
      <c r="A2806" s="3"/>
      <c r="B2806" s="3"/>
      <c r="C2806" s="393"/>
      <c r="D2806" s="393"/>
      <c r="E2806" s="393"/>
      <c r="F2806" s="393"/>
      <c r="G2806" s="393"/>
      <c r="H2806" s="393"/>
      <c r="I2806" s="393"/>
      <c r="J2806" s="3"/>
      <c r="K2806" s="3"/>
      <c r="L2806" s="3"/>
      <c r="M2806" s="3"/>
      <c r="N2806" s="3"/>
      <c r="O2806" s="393"/>
      <c r="P2806" s="393"/>
      <c r="Q2806" s="3"/>
      <c r="R2806" s="3"/>
      <c r="S2806" s="3"/>
      <c r="T2806" s="3"/>
      <c r="U2806" s="3"/>
      <c r="V2806" s="3"/>
      <c r="W2806"/>
      <c r="X2806"/>
      <c r="Y2806" s="451"/>
      <c r="Z2806" s="393"/>
      <c r="AA2806" s="3"/>
      <c r="AB2806" s="3"/>
      <c r="AC2806" s="3"/>
      <c r="AD2806" s="3"/>
      <c r="AE2806" s="3"/>
      <c r="AF2806"/>
      <c r="AG2806"/>
      <c r="AH2806"/>
      <c r="AI2806"/>
      <c r="AJ2806"/>
      <c r="AK2806"/>
      <c r="AL2806"/>
      <c r="AM2806"/>
      <c r="AN2806"/>
      <c r="AO2806"/>
      <c r="AP2806"/>
      <c r="BC2806" s="451"/>
    </row>
    <row r="2807" spans="1:55" hidden="1" x14ac:dyDescent="0.2">
      <c r="A2807" s="3"/>
      <c r="B2807" s="3"/>
      <c r="C2807" s="393"/>
      <c r="D2807" s="393"/>
      <c r="E2807" s="393"/>
      <c r="F2807" s="393"/>
      <c r="G2807" s="393"/>
      <c r="H2807" s="393"/>
      <c r="I2807" s="393"/>
      <c r="J2807" s="3"/>
      <c r="K2807" s="3"/>
      <c r="L2807" s="3"/>
      <c r="M2807" s="3"/>
      <c r="N2807" s="3"/>
      <c r="O2807" s="393"/>
      <c r="P2807" s="393"/>
      <c r="Q2807" s="3"/>
      <c r="R2807" s="3"/>
      <c r="S2807" s="3"/>
      <c r="T2807" s="3"/>
      <c r="U2807" s="3"/>
      <c r="V2807" s="3"/>
      <c r="W2807"/>
      <c r="X2807"/>
      <c r="Y2807" s="451"/>
      <c r="Z2807" s="393"/>
      <c r="AA2807" s="3"/>
      <c r="AB2807" s="3"/>
      <c r="AC2807" s="3"/>
      <c r="AD2807" s="3"/>
      <c r="AE2807" s="3"/>
      <c r="AF2807"/>
      <c r="AG2807"/>
      <c r="AH2807"/>
      <c r="AI2807"/>
      <c r="AJ2807"/>
      <c r="AK2807"/>
      <c r="AL2807"/>
      <c r="AM2807"/>
      <c r="AN2807"/>
      <c r="AO2807"/>
      <c r="AP2807"/>
      <c r="BC2807" s="451"/>
    </row>
    <row r="2808" spans="1:55" hidden="1" x14ac:dyDescent="0.2">
      <c r="A2808" s="3"/>
      <c r="B2808" s="3"/>
      <c r="C2808" s="393"/>
      <c r="D2808" s="393"/>
      <c r="E2808" s="393"/>
      <c r="F2808" s="393"/>
      <c r="G2808" s="393"/>
      <c r="H2808" s="393"/>
      <c r="I2808" s="393"/>
      <c r="J2808" s="3"/>
      <c r="K2808" s="3"/>
      <c r="L2808" s="3"/>
      <c r="M2808" s="3"/>
      <c r="N2808" s="3"/>
      <c r="O2808" s="393"/>
      <c r="P2808" s="393"/>
      <c r="Q2808" s="3"/>
      <c r="R2808" s="3"/>
      <c r="S2808" s="3"/>
      <c r="T2808" s="3"/>
      <c r="U2808" s="3"/>
      <c r="V2808" s="3"/>
      <c r="W2808"/>
      <c r="X2808"/>
      <c r="Y2808" s="451"/>
      <c r="Z2808" s="393"/>
      <c r="AA2808" s="3"/>
      <c r="AB2808" s="3"/>
      <c r="AC2808" s="3"/>
      <c r="AD2808" s="3"/>
      <c r="AE2808" s="3"/>
      <c r="AF2808"/>
      <c r="AG2808"/>
      <c r="AH2808"/>
      <c r="AI2808"/>
      <c r="AJ2808"/>
      <c r="AK2808"/>
      <c r="AL2808"/>
      <c r="AM2808"/>
      <c r="AN2808"/>
      <c r="AO2808"/>
      <c r="AP2808"/>
      <c r="BC2808" s="451"/>
    </row>
    <row r="2809" spans="1:55" hidden="1" x14ac:dyDescent="0.2">
      <c r="A2809" s="3"/>
      <c r="B2809" s="3"/>
      <c r="C2809" s="393"/>
      <c r="D2809" s="393"/>
      <c r="E2809" s="393"/>
      <c r="F2809" s="393"/>
      <c r="G2809" s="393"/>
      <c r="H2809" s="393"/>
      <c r="I2809" s="393"/>
      <c r="J2809" s="3"/>
      <c r="K2809" s="3"/>
      <c r="L2809" s="3"/>
      <c r="M2809" s="3"/>
      <c r="N2809" s="3"/>
      <c r="O2809" s="393"/>
      <c r="P2809" s="393"/>
      <c r="Q2809" s="3"/>
      <c r="R2809" s="3"/>
      <c r="S2809" s="3"/>
      <c r="T2809" s="3"/>
      <c r="U2809" s="3"/>
      <c r="V2809" s="3"/>
      <c r="W2809"/>
      <c r="X2809"/>
      <c r="Y2809" s="451"/>
      <c r="Z2809" s="393"/>
      <c r="AA2809" s="3"/>
      <c r="AB2809" s="3"/>
      <c r="AC2809" s="3"/>
      <c r="AD2809" s="3"/>
      <c r="AE2809" s="3"/>
      <c r="AF2809"/>
      <c r="AG2809"/>
      <c r="AH2809"/>
      <c r="AI2809"/>
      <c r="AJ2809"/>
      <c r="AK2809"/>
      <c r="AL2809"/>
      <c r="AM2809"/>
      <c r="AN2809"/>
      <c r="AO2809"/>
      <c r="AP2809"/>
      <c r="BC2809" s="451"/>
    </row>
    <row r="2810" spans="1:55" hidden="1" x14ac:dyDescent="0.2">
      <c r="A2810" s="3"/>
      <c r="B2810" s="3"/>
      <c r="C2810" s="393"/>
      <c r="D2810" s="393"/>
      <c r="E2810" s="393"/>
      <c r="F2810" s="393"/>
      <c r="G2810" s="393"/>
      <c r="H2810" s="393"/>
      <c r="I2810" s="393"/>
      <c r="J2810" s="3"/>
      <c r="K2810" s="3"/>
      <c r="L2810" s="3"/>
      <c r="M2810" s="3"/>
      <c r="N2810" s="3"/>
      <c r="O2810" s="393"/>
      <c r="P2810" s="393"/>
      <c r="Q2810" s="3"/>
      <c r="R2810" s="3"/>
      <c r="S2810" s="3"/>
      <c r="T2810" s="3"/>
      <c r="U2810" s="3"/>
      <c r="V2810" s="3"/>
      <c r="W2810"/>
      <c r="X2810"/>
      <c r="Y2810" s="451"/>
      <c r="Z2810" s="393"/>
      <c r="AA2810" s="3"/>
      <c r="AB2810" s="3"/>
      <c r="AC2810" s="3"/>
      <c r="AD2810" s="3"/>
      <c r="AE2810" s="3"/>
      <c r="AF2810"/>
      <c r="AG2810"/>
      <c r="AH2810"/>
      <c r="AI2810"/>
      <c r="AJ2810"/>
      <c r="AK2810"/>
      <c r="AL2810"/>
      <c r="AM2810"/>
      <c r="AN2810"/>
      <c r="AO2810"/>
      <c r="AP2810"/>
      <c r="BC2810" s="451"/>
    </row>
    <row r="2811" spans="1:55" hidden="1" x14ac:dyDescent="0.2">
      <c r="A2811" s="3"/>
      <c r="B2811" s="3"/>
      <c r="C2811" s="393"/>
      <c r="D2811" s="393"/>
      <c r="E2811" s="393"/>
      <c r="F2811" s="393"/>
      <c r="G2811" s="393"/>
      <c r="H2811" s="393"/>
      <c r="I2811" s="393"/>
      <c r="J2811" s="3"/>
      <c r="K2811" s="3"/>
      <c r="L2811" s="3"/>
      <c r="M2811" s="3"/>
      <c r="N2811" s="3"/>
      <c r="O2811" s="393"/>
      <c r="P2811" s="393"/>
      <c r="Q2811" s="3"/>
      <c r="R2811" s="3"/>
      <c r="S2811" s="3"/>
      <c r="T2811" s="3"/>
      <c r="U2811" s="3"/>
      <c r="V2811" s="3"/>
      <c r="W2811"/>
      <c r="X2811"/>
      <c r="Y2811" s="451"/>
      <c r="Z2811" s="393"/>
      <c r="AA2811" s="3"/>
      <c r="AB2811" s="3"/>
      <c r="AC2811" s="3"/>
      <c r="AD2811" s="3"/>
      <c r="AE2811" s="3"/>
      <c r="AF2811"/>
      <c r="AG2811"/>
      <c r="AH2811"/>
      <c r="AI2811"/>
      <c r="AJ2811"/>
      <c r="AK2811"/>
      <c r="AL2811"/>
      <c r="AM2811"/>
      <c r="AN2811"/>
      <c r="AO2811"/>
      <c r="AP2811"/>
      <c r="BC2811" s="451"/>
    </row>
    <row r="2812" spans="1:55" hidden="1" x14ac:dyDescent="0.2">
      <c r="A2812" s="3"/>
      <c r="B2812" s="3"/>
      <c r="C2812" s="393"/>
      <c r="D2812" s="393"/>
      <c r="E2812" s="393"/>
      <c r="F2812" s="393"/>
      <c r="G2812" s="393"/>
      <c r="H2812" s="393"/>
      <c r="I2812" s="393"/>
      <c r="J2812" s="3"/>
      <c r="K2812" s="3"/>
      <c r="L2812" s="3"/>
      <c r="M2812" s="3"/>
      <c r="N2812" s="3"/>
      <c r="O2812" s="393"/>
      <c r="P2812" s="393"/>
      <c r="Q2812" s="3"/>
      <c r="R2812" s="3"/>
      <c r="S2812" s="3"/>
      <c r="T2812" s="3"/>
      <c r="U2812" s="3"/>
      <c r="V2812" s="3"/>
      <c r="W2812"/>
      <c r="X2812"/>
      <c r="Y2812" s="451"/>
      <c r="Z2812" s="393"/>
      <c r="AA2812" s="3"/>
      <c r="AB2812" s="3"/>
      <c r="AC2812" s="3"/>
      <c r="AD2812" s="3"/>
      <c r="AE2812" s="3"/>
      <c r="AF2812"/>
      <c r="AG2812"/>
      <c r="AH2812"/>
      <c r="AI2812"/>
      <c r="AJ2812"/>
      <c r="AK2812"/>
      <c r="AL2812"/>
      <c r="AM2812"/>
      <c r="AN2812"/>
      <c r="AO2812"/>
      <c r="AP2812"/>
      <c r="BC2812" s="451"/>
    </row>
    <row r="2813" spans="1:55" hidden="1" x14ac:dyDescent="0.2">
      <c r="A2813" s="3"/>
      <c r="B2813" s="3"/>
      <c r="C2813" s="393"/>
      <c r="D2813" s="393"/>
      <c r="E2813" s="393"/>
      <c r="F2813" s="393"/>
      <c r="G2813" s="393"/>
      <c r="H2813" s="393"/>
      <c r="I2813" s="393"/>
      <c r="J2813" s="3"/>
      <c r="K2813" s="3"/>
      <c r="L2813" s="3"/>
      <c r="M2813" s="3"/>
      <c r="N2813" s="3"/>
      <c r="O2813" s="393"/>
      <c r="P2813" s="393"/>
      <c r="Q2813" s="3"/>
      <c r="R2813" s="3"/>
      <c r="S2813" s="3"/>
      <c r="T2813" s="3"/>
      <c r="U2813" s="3"/>
      <c r="V2813" s="3"/>
      <c r="W2813"/>
      <c r="X2813"/>
      <c r="Y2813" s="451"/>
      <c r="Z2813" s="393"/>
      <c r="AA2813" s="3"/>
      <c r="AB2813" s="3"/>
      <c r="AC2813" s="3"/>
      <c r="AD2813" s="3"/>
      <c r="AE2813" s="3"/>
      <c r="AF2813"/>
      <c r="AG2813"/>
      <c r="AH2813"/>
      <c r="AI2813"/>
      <c r="AJ2813"/>
      <c r="AK2813"/>
      <c r="AL2813"/>
      <c r="AM2813"/>
      <c r="AN2813"/>
      <c r="AO2813"/>
      <c r="AP2813"/>
      <c r="BC2813" s="451"/>
    </row>
    <row r="2814" spans="1:55" hidden="1" x14ac:dyDescent="0.2">
      <c r="A2814" s="3"/>
      <c r="B2814" s="3"/>
      <c r="C2814" s="393"/>
      <c r="D2814" s="393"/>
      <c r="E2814" s="393"/>
      <c r="F2814" s="393"/>
      <c r="G2814" s="393"/>
      <c r="H2814" s="393"/>
      <c r="I2814" s="393"/>
      <c r="J2814" s="3"/>
      <c r="K2814" s="3"/>
      <c r="L2814" s="3"/>
      <c r="M2814" s="3"/>
      <c r="N2814" s="3"/>
      <c r="O2814" s="393"/>
      <c r="P2814" s="393"/>
      <c r="Q2814" s="3"/>
      <c r="R2814" s="3"/>
      <c r="S2814" s="3"/>
      <c r="T2814" s="3"/>
      <c r="U2814" s="3"/>
      <c r="V2814" s="3"/>
      <c r="W2814"/>
      <c r="X2814"/>
      <c r="Y2814" s="451"/>
      <c r="Z2814" s="393"/>
      <c r="AA2814" s="3"/>
      <c r="AB2814" s="3"/>
      <c r="AC2814" s="3"/>
      <c r="AD2814" s="3"/>
      <c r="AE2814" s="3"/>
      <c r="AF2814"/>
      <c r="AG2814"/>
      <c r="AH2814"/>
      <c r="AI2814"/>
      <c r="AJ2814"/>
      <c r="AK2814"/>
      <c r="AL2814"/>
      <c r="AM2814"/>
      <c r="AN2814"/>
      <c r="AO2814"/>
      <c r="AP2814"/>
      <c r="BC2814" s="451"/>
    </row>
    <row r="2815" spans="1:55" hidden="1" x14ac:dyDescent="0.2">
      <c r="A2815" s="3"/>
      <c r="B2815" s="3"/>
      <c r="C2815" s="393"/>
      <c r="D2815" s="393"/>
      <c r="E2815" s="393"/>
      <c r="F2815" s="393"/>
      <c r="G2815" s="393"/>
      <c r="H2815" s="393"/>
      <c r="I2815" s="393"/>
      <c r="J2815" s="3"/>
      <c r="K2815" s="3"/>
      <c r="L2815" s="3"/>
      <c r="M2815" s="3"/>
      <c r="N2815" s="3"/>
      <c r="O2815" s="393"/>
      <c r="P2815" s="393"/>
      <c r="Q2815" s="3"/>
      <c r="R2815" s="3"/>
      <c r="S2815" s="3"/>
      <c r="T2815" s="3"/>
      <c r="U2815" s="3"/>
      <c r="V2815" s="3"/>
      <c r="W2815"/>
      <c r="X2815"/>
      <c r="Y2815" s="451"/>
      <c r="Z2815" s="393"/>
      <c r="AA2815" s="3"/>
      <c r="AB2815" s="3"/>
      <c r="AC2815" s="3"/>
      <c r="AD2815" s="3"/>
      <c r="AE2815" s="3"/>
      <c r="AF2815"/>
      <c r="AG2815"/>
      <c r="AH2815"/>
      <c r="AI2815"/>
      <c r="AJ2815"/>
      <c r="AK2815"/>
      <c r="AL2815"/>
      <c r="AM2815"/>
      <c r="AN2815"/>
      <c r="AO2815"/>
      <c r="AP2815"/>
      <c r="BC2815" s="451"/>
    </row>
    <row r="2816" spans="1:55" hidden="1" x14ac:dyDescent="0.2">
      <c r="A2816" s="3"/>
      <c r="B2816" s="3"/>
      <c r="C2816" s="393"/>
      <c r="D2816" s="393"/>
      <c r="E2816" s="393"/>
      <c r="F2816" s="393"/>
      <c r="G2816" s="393"/>
      <c r="H2816" s="393"/>
      <c r="I2816" s="393"/>
      <c r="J2816" s="3"/>
      <c r="K2816" s="3"/>
      <c r="L2816" s="3"/>
      <c r="M2816" s="3"/>
      <c r="N2816" s="3"/>
      <c r="O2816" s="393"/>
      <c r="P2816" s="393"/>
      <c r="Q2816" s="3"/>
      <c r="R2816" s="3"/>
      <c r="S2816" s="3"/>
      <c r="T2816" s="3"/>
      <c r="U2816" s="3"/>
      <c r="V2816" s="3"/>
      <c r="W2816"/>
      <c r="X2816"/>
      <c r="Y2816" s="451"/>
      <c r="Z2816" s="393"/>
      <c r="AA2816" s="3"/>
      <c r="AB2816" s="3"/>
      <c r="AC2816" s="3"/>
      <c r="AD2816" s="3"/>
      <c r="AE2816" s="3"/>
      <c r="AF2816"/>
      <c r="AG2816"/>
      <c r="AH2816"/>
      <c r="AI2816"/>
      <c r="AJ2816"/>
      <c r="AK2816"/>
      <c r="AL2816"/>
      <c r="AM2816"/>
      <c r="AN2816"/>
      <c r="AO2816"/>
      <c r="AP2816"/>
      <c r="BC2816" s="451"/>
    </row>
    <row r="2817" spans="1:55" hidden="1" x14ac:dyDescent="0.2">
      <c r="A2817" s="3"/>
      <c r="B2817" s="3"/>
      <c r="C2817" s="393"/>
      <c r="D2817" s="393"/>
      <c r="E2817" s="393"/>
      <c r="F2817" s="393"/>
      <c r="G2817" s="393"/>
      <c r="H2817" s="393"/>
      <c r="I2817" s="393"/>
      <c r="J2817" s="3"/>
      <c r="K2817" s="3"/>
      <c r="L2817" s="3"/>
      <c r="M2817" s="3"/>
      <c r="N2817" s="3"/>
      <c r="O2817" s="393"/>
      <c r="P2817" s="393"/>
      <c r="Q2817" s="3"/>
      <c r="R2817" s="3"/>
      <c r="S2817" s="3"/>
      <c r="T2817" s="3"/>
      <c r="U2817" s="3"/>
      <c r="V2817" s="3"/>
      <c r="W2817"/>
      <c r="X2817"/>
      <c r="Y2817" s="451"/>
      <c r="Z2817" s="393"/>
      <c r="AA2817" s="3"/>
      <c r="AB2817" s="3"/>
      <c r="AC2817" s="3"/>
      <c r="AD2817" s="3"/>
      <c r="AE2817" s="3"/>
      <c r="AF2817"/>
      <c r="AG2817"/>
      <c r="AH2817"/>
      <c r="AI2817"/>
      <c r="AJ2817"/>
      <c r="AK2817"/>
      <c r="AL2817"/>
      <c r="AM2817"/>
      <c r="AN2817"/>
      <c r="AO2817"/>
      <c r="AP2817"/>
      <c r="BC2817" s="451"/>
    </row>
    <row r="2818" spans="1:55" hidden="1" x14ac:dyDescent="0.2">
      <c r="A2818" s="3"/>
      <c r="B2818" s="3"/>
      <c r="C2818" s="393"/>
      <c r="D2818" s="393"/>
      <c r="E2818" s="393"/>
      <c r="F2818" s="393"/>
      <c r="G2818" s="393"/>
      <c r="H2818" s="393"/>
      <c r="I2818" s="393"/>
      <c r="J2818" s="3"/>
      <c r="K2818" s="3"/>
      <c r="L2818" s="3"/>
      <c r="M2818" s="3"/>
      <c r="N2818" s="3"/>
      <c r="O2818" s="393"/>
      <c r="P2818" s="393"/>
      <c r="Q2818" s="3"/>
      <c r="R2818" s="3"/>
      <c r="S2818" s="3"/>
      <c r="T2818" s="3"/>
      <c r="U2818" s="3"/>
      <c r="V2818" s="3"/>
      <c r="W2818"/>
      <c r="X2818"/>
      <c r="Y2818" s="451"/>
      <c r="Z2818" s="393"/>
      <c r="AA2818" s="3"/>
      <c r="AB2818" s="3"/>
      <c r="AC2818" s="3"/>
      <c r="AD2818" s="3"/>
      <c r="AE2818" s="3"/>
      <c r="AF2818"/>
      <c r="AG2818"/>
      <c r="AH2818"/>
      <c r="AI2818"/>
      <c r="AJ2818"/>
      <c r="AK2818"/>
      <c r="AL2818"/>
      <c r="AM2818"/>
      <c r="AN2818"/>
      <c r="AO2818"/>
      <c r="AP2818"/>
      <c r="BC2818" s="451"/>
    </row>
    <row r="2819" spans="1:55" hidden="1" x14ac:dyDescent="0.2">
      <c r="A2819" s="3"/>
      <c r="B2819" s="3"/>
      <c r="C2819" s="393"/>
      <c r="D2819" s="393"/>
      <c r="E2819" s="393"/>
      <c r="F2819" s="393"/>
      <c r="G2819" s="393"/>
      <c r="H2819" s="393"/>
      <c r="I2819" s="393"/>
      <c r="J2819" s="3"/>
      <c r="K2819" s="3"/>
      <c r="L2819" s="3"/>
      <c r="M2819" s="3"/>
      <c r="N2819" s="3"/>
      <c r="O2819" s="393"/>
      <c r="P2819" s="393"/>
      <c r="Q2819" s="3"/>
      <c r="R2819" s="3"/>
      <c r="S2819" s="3"/>
      <c r="T2819" s="3"/>
      <c r="U2819" s="3"/>
      <c r="V2819" s="3"/>
      <c r="W2819"/>
      <c r="X2819"/>
      <c r="Y2819" s="451"/>
      <c r="Z2819" s="393"/>
      <c r="AA2819" s="3"/>
      <c r="AB2819" s="3"/>
      <c r="AC2819" s="3"/>
      <c r="AD2819" s="3"/>
      <c r="AE2819" s="3"/>
      <c r="AF2819"/>
      <c r="AG2819"/>
      <c r="AH2819"/>
      <c r="AI2819"/>
      <c r="AJ2819"/>
      <c r="AK2819"/>
      <c r="AL2819"/>
      <c r="AM2819"/>
      <c r="AN2819"/>
      <c r="AO2819"/>
      <c r="AP2819"/>
      <c r="BC2819" s="451"/>
    </row>
    <row r="2820" spans="1:55" hidden="1" x14ac:dyDescent="0.2">
      <c r="A2820" s="3"/>
      <c r="B2820" s="3"/>
      <c r="C2820" s="393"/>
      <c r="D2820" s="393"/>
      <c r="E2820" s="393"/>
      <c r="F2820" s="393"/>
      <c r="G2820" s="393"/>
      <c r="H2820" s="393"/>
      <c r="I2820" s="393"/>
      <c r="J2820" s="3"/>
      <c r="K2820" s="3"/>
      <c r="L2820" s="3"/>
      <c r="M2820" s="3"/>
      <c r="N2820" s="3"/>
      <c r="O2820" s="393"/>
      <c r="P2820" s="393"/>
      <c r="Q2820" s="3"/>
      <c r="R2820" s="3"/>
      <c r="S2820" s="3"/>
      <c r="T2820" s="3"/>
      <c r="U2820" s="3"/>
      <c r="V2820" s="3"/>
      <c r="W2820"/>
      <c r="X2820"/>
      <c r="Y2820" s="451"/>
      <c r="Z2820" s="393"/>
      <c r="AA2820" s="3"/>
      <c r="AB2820" s="3"/>
      <c r="AC2820" s="3"/>
      <c r="AD2820" s="3"/>
      <c r="AE2820" s="3"/>
      <c r="AF2820"/>
      <c r="AG2820"/>
      <c r="AH2820"/>
      <c r="AI2820"/>
      <c r="AJ2820"/>
      <c r="AK2820"/>
      <c r="AL2820"/>
      <c r="AM2820"/>
      <c r="AN2820"/>
      <c r="AO2820"/>
      <c r="AP2820"/>
      <c r="BC2820" s="451"/>
    </row>
    <row r="2821" spans="1:55" hidden="1" x14ac:dyDescent="0.2">
      <c r="A2821" s="3"/>
      <c r="B2821" s="3"/>
      <c r="C2821" s="393"/>
      <c r="D2821" s="393"/>
      <c r="E2821" s="393"/>
      <c r="F2821" s="393"/>
      <c r="G2821" s="393"/>
      <c r="H2821" s="393"/>
      <c r="I2821" s="393"/>
      <c r="J2821" s="3"/>
      <c r="K2821" s="3"/>
      <c r="L2821" s="3"/>
      <c r="M2821" s="3"/>
      <c r="N2821" s="3"/>
      <c r="O2821" s="393"/>
      <c r="P2821" s="393"/>
      <c r="Q2821" s="3"/>
      <c r="R2821" s="3"/>
      <c r="S2821" s="3"/>
      <c r="T2821" s="3"/>
      <c r="U2821" s="3"/>
      <c r="V2821" s="3"/>
      <c r="W2821"/>
      <c r="X2821"/>
      <c r="Y2821" s="451"/>
      <c r="Z2821" s="393"/>
      <c r="AA2821" s="3"/>
      <c r="AB2821" s="3"/>
      <c r="AC2821" s="3"/>
      <c r="AD2821" s="3"/>
      <c r="AE2821" s="3"/>
      <c r="AF2821"/>
      <c r="AG2821"/>
      <c r="AH2821"/>
      <c r="AI2821"/>
      <c r="AJ2821"/>
      <c r="AK2821"/>
      <c r="AL2821"/>
      <c r="AM2821"/>
      <c r="AN2821"/>
      <c r="AO2821"/>
      <c r="AP2821"/>
      <c r="BC2821" s="451"/>
    </row>
    <row r="2822" spans="1:55" hidden="1" x14ac:dyDescent="0.2">
      <c r="A2822" s="3"/>
      <c r="B2822" s="3"/>
      <c r="C2822" s="393"/>
      <c r="D2822" s="393"/>
      <c r="E2822" s="393"/>
      <c r="F2822" s="393"/>
      <c r="G2822" s="393"/>
      <c r="H2822" s="393"/>
      <c r="I2822" s="393"/>
      <c r="J2822" s="3"/>
      <c r="K2822" s="3"/>
      <c r="L2822" s="3"/>
      <c r="M2822" s="3"/>
      <c r="N2822" s="3"/>
      <c r="O2822" s="393"/>
      <c r="P2822" s="393"/>
      <c r="Q2822" s="3"/>
      <c r="R2822" s="3"/>
      <c r="S2822" s="3"/>
      <c r="T2822" s="3"/>
      <c r="U2822" s="3"/>
      <c r="V2822" s="3"/>
      <c r="W2822"/>
      <c r="X2822"/>
      <c r="Y2822" s="451"/>
      <c r="Z2822" s="393"/>
      <c r="AA2822" s="3"/>
      <c r="AB2822" s="3"/>
      <c r="AC2822" s="3"/>
      <c r="AD2822" s="3"/>
      <c r="AE2822" s="3"/>
      <c r="AF2822"/>
      <c r="AG2822"/>
      <c r="AH2822"/>
      <c r="AI2822"/>
      <c r="AJ2822"/>
      <c r="AK2822"/>
      <c r="AL2822"/>
      <c r="AM2822"/>
      <c r="AN2822"/>
      <c r="AO2822"/>
      <c r="AP2822"/>
      <c r="BC2822" s="451"/>
    </row>
    <row r="2823" spans="1:55" hidden="1" x14ac:dyDescent="0.2">
      <c r="A2823" s="3"/>
      <c r="B2823" s="3"/>
      <c r="C2823" s="393"/>
      <c r="D2823" s="393"/>
      <c r="E2823" s="393"/>
      <c r="F2823" s="393"/>
      <c r="G2823" s="393"/>
      <c r="H2823" s="393"/>
      <c r="I2823" s="393"/>
      <c r="J2823" s="3"/>
      <c r="K2823" s="3"/>
      <c r="L2823" s="3"/>
      <c r="M2823" s="3"/>
      <c r="N2823" s="3"/>
      <c r="O2823" s="393"/>
      <c r="P2823" s="393"/>
      <c r="Q2823" s="3"/>
      <c r="R2823" s="3"/>
      <c r="S2823" s="3"/>
      <c r="T2823" s="3"/>
      <c r="U2823" s="3"/>
      <c r="V2823" s="3"/>
      <c r="W2823"/>
      <c r="X2823"/>
      <c r="Y2823" s="451"/>
      <c r="Z2823" s="393"/>
      <c r="AA2823" s="3"/>
      <c r="AB2823" s="3"/>
      <c r="AC2823" s="3"/>
      <c r="AD2823" s="3"/>
      <c r="AE2823" s="3"/>
      <c r="AF2823"/>
      <c r="AG2823"/>
      <c r="AH2823"/>
      <c r="AI2823"/>
      <c r="AJ2823"/>
      <c r="AK2823"/>
      <c r="AL2823"/>
      <c r="AM2823"/>
      <c r="AN2823"/>
      <c r="AO2823"/>
      <c r="AP2823"/>
      <c r="BC2823" s="451"/>
    </row>
    <row r="2824" spans="1:55" hidden="1" x14ac:dyDescent="0.2">
      <c r="A2824" s="3"/>
      <c r="B2824" s="3"/>
      <c r="C2824" s="393"/>
      <c r="D2824" s="393"/>
      <c r="E2824" s="393"/>
      <c r="F2824" s="393"/>
      <c r="G2824" s="393"/>
      <c r="H2824" s="393"/>
      <c r="I2824" s="393"/>
      <c r="J2824" s="3"/>
      <c r="K2824" s="3"/>
      <c r="L2824" s="3"/>
      <c r="M2824" s="3"/>
      <c r="N2824" s="3"/>
      <c r="O2824" s="393"/>
      <c r="P2824" s="393"/>
      <c r="Q2824" s="3"/>
      <c r="R2824" s="3"/>
      <c r="S2824" s="3"/>
      <c r="T2824" s="3"/>
      <c r="U2824" s="3"/>
      <c r="V2824" s="3"/>
      <c r="W2824"/>
      <c r="X2824"/>
      <c r="Y2824" s="451"/>
      <c r="Z2824" s="393"/>
      <c r="AA2824" s="3"/>
      <c r="AB2824" s="3"/>
      <c r="AC2824" s="3"/>
      <c r="AD2824" s="3"/>
      <c r="AE2824" s="3"/>
      <c r="AF2824"/>
      <c r="AG2824"/>
      <c r="AH2824"/>
      <c r="AI2824"/>
      <c r="AJ2824"/>
      <c r="AK2824"/>
      <c r="AL2824"/>
      <c r="AM2824"/>
      <c r="AN2824"/>
      <c r="AO2824"/>
      <c r="AP2824"/>
      <c r="BC2824" s="451"/>
    </row>
    <row r="2825" spans="1:55" hidden="1" x14ac:dyDescent="0.2">
      <c r="A2825" s="3"/>
      <c r="B2825" s="3"/>
      <c r="C2825" s="393"/>
      <c r="D2825" s="393"/>
      <c r="E2825" s="393"/>
      <c r="F2825" s="393"/>
      <c r="G2825" s="393"/>
      <c r="H2825" s="393"/>
      <c r="I2825" s="393"/>
      <c r="J2825" s="3"/>
      <c r="K2825" s="3"/>
      <c r="L2825" s="3"/>
      <c r="M2825" s="3"/>
      <c r="N2825" s="3"/>
      <c r="O2825" s="393"/>
      <c r="P2825" s="393"/>
      <c r="Q2825" s="3"/>
      <c r="R2825" s="3"/>
      <c r="S2825" s="3"/>
      <c r="T2825" s="3"/>
      <c r="U2825" s="3"/>
      <c r="V2825" s="3"/>
      <c r="W2825"/>
      <c r="X2825"/>
      <c r="Y2825" s="451"/>
      <c r="Z2825" s="393"/>
      <c r="AA2825" s="3"/>
      <c r="AB2825" s="3"/>
      <c r="AC2825" s="3"/>
      <c r="AD2825" s="3"/>
      <c r="AE2825" s="3"/>
      <c r="AF2825"/>
      <c r="AG2825"/>
      <c r="AH2825"/>
      <c r="AI2825"/>
      <c r="AJ2825"/>
      <c r="AK2825"/>
      <c r="AL2825"/>
      <c r="AM2825"/>
      <c r="AN2825"/>
      <c r="AO2825"/>
      <c r="AP2825"/>
      <c r="BC2825" s="451"/>
    </row>
    <row r="2826" spans="1:55" hidden="1" x14ac:dyDescent="0.2">
      <c r="A2826" s="3"/>
      <c r="B2826" s="3"/>
      <c r="C2826" s="393"/>
      <c r="D2826" s="393"/>
      <c r="E2826" s="393"/>
      <c r="F2826" s="393"/>
      <c r="G2826" s="393"/>
      <c r="H2826" s="393"/>
      <c r="I2826" s="393"/>
      <c r="J2826" s="3"/>
      <c r="K2826" s="3"/>
      <c r="L2826" s="3"/>
      <c r="M2826" s="3"/>
      <c r="N2826" s="3"/>
      <c r="O2826" s="393"/>
      <c r="P2826" s="393"/>
      <c r="Q2826" s="3"/>
      <c r="R2826" s="3"/>
      <c r="S2826" s="3"/>
      <c r="T2826" s="3"/>
      <c r="U2826" s="3"/>
      <c r="V2826" s="3"/>
      <c r="W2826"/>
      <c r="X2826"/>
      <c r="Y2826" s="451"/>
      <c r="Z2826" s="393"/>
      <c r="AA2826" s="3"/>
      <c r="AB2826" s="3"/>
      <c r="AC2826" s="3"/>
      <c r="AD2826" s="3"/>
      <c r="AE2826" s="3"/>
      <c r="AF2826"/>
      <c r="AG2826"/>
      <c r="AH2826"/>
      <c r="AI2826"/>
      <c r="AJ2826"/>
      <c r="AK2826"/>
      <c r="AL2826"/>
      <c r="AM2826"/>
      <c r="AN2826"/>
      <c r="AO2826"/>
      <c r="AP2826"/>
      <c r="BC2826" s="451"/>
    </row>
    <row r="2827" spans="1:55" hidden="1" x14ac:dyDescent="0.2">
      <c r="A2827" s="3"/>
      <c r="B2827" s="3"/>
      <c r="C2827" s="393"/>
      <c r="D2827" s="393"/>
      <c r="E2827" s="393"/>
      <c r="F2827" s="393"/>
      <c r="G2827" s="393"/>
      <c r="H2827" s="393"/>
      <c r="I2827" s="393"/>
      <c r="J2827" s="3"/>
      <c r="K2827" s="3"/>
      <c r="L2827" s="3"/>
      <c r="M2827" s="3"/>
      <c r="N2827" s="3"/>
      <c r="O2827" s="393"/>
      <c r="P2827" s="393"/>
      <c r="Q2827" s="3"/>
      <c r="R2827" s="3"/>
      <c r="S2827" s="3"/>
      <c r="T2827" s="3"/>
      <c r="U2827" s="3"/>
      <c r="V2827" s="3"/>
      <c r="W2827"/>
      <c r="X2827"/>
      <c r="Y2827" s="451"/>
      <c r="Z2827" s="393"/>
      <c r="AA2827" s="3"/>
      <c r="AB2827" s="3"/>
      <c r="AC2827" s="3"/>
      <c r="AD2827" s="3"/>
      <c r="AE2827" s="3"/>
      <c r="AF2827"/>
      <c r="AG2827"/>
      <c r="AH2827"/>
      <c r="AI2827"/>
      <c r="AJ2827"/>
      <c r="AK2827"/>
      <c r="AL2827"/>
      <c r="AM2827"/>
      <c r="AN2827"/>
      <c r="AO2827"/>
      <c r="AP2827"/>
      <c r="BC2827" s="451"/>
    </row>
    <row r="2828" spans="1:55" hidden="1" x14ac:dyDescent="0.2">
      <c r="A2828" s="3"/>
      <c r="B2828" s="3"/>
      <c r="C2828" s="393"/>
      <c r="D2828" s="393"/>
      <c r="E2828" s="393"/>
      <c r="F2828" s="393"/>
      <c r="G2828" s="393"/>
      <c r="H2828" s="393"/>
      <c r="I2828" s="393"/>
      <c r="J2828" s="3"/>
      <c r="K2828" s="3"/>
      <c r="L2828" s="3"/>
      <c r="M2828" s="3"/>
      <c r="N2828" s="3"/>
      <c r="O2828" s="393"/>
      <c r="P2828" s="393"/>
      <c r="Q2828" s="3"/>
      <c r="R2828" s="3"/>
      <c r="S2828" s="3"/>
      <c r="T2828" s="3"/>
      <c r="U2828" s="3"/>
      <c r="V2828" s="3"/>
      <c r="W2828"/>
      <c r="X2828"/>
      <c r="Y2828" s="451"/>
      <c r="Z2828" s="393"/>
      <c r="AA2828" s="3"/>
      <c r="AB2828" s="3"/>
      <c r="AC2828" s="3"/>
      <c r="AD2828" s="3"/>
      <c r="AE2828" s="3"/>
      <c r="AF2828"/>
      <c r="AG2828"/>
      <c r="AH2828"/>
      <c r="AI2828"/>
      <c r="AJ2828"/>
      <c r="AK2828"/>
      <c r="AL2828"/>
      <c r="AM2828"/>
      <c r="AN2828"/>
      <c r="AO2828"/>
      <c r="AP2828"/>
      <c r="BC2828" s="451"/>
    </row>
    <row r="2829" spans="1:55" hidden="1" x14ac:dyDescent="0.2">
      <c r="A2829" s="3"/>
      <c r="B2829" s="3"/>
      <c r="C2829" s="393"/>
      <c r="D2829" s="393"/>
      <c r="E2829" s="393"/>
      <c r="F2829" s="393"/>
      <c r="G2829" s="393"/>
      <c r="H2829" s="393"/>
      <c r="I2829" s="393"/>
      <c r="J2829" s="3"/>
      <c r="K2829" s="3"/>
      <c r="L2829" s="3"/>
      <c r="M2829" s="3"/>
      <c r="N2829" s="3"/>
      <c r="O2829" s="393"/>
      <c r="P2829" s="393"/>
      <c r="Q2829" s="3"/>
      <c r="R2829" s="3"/>
      <c r="S2829" s="3"/>
      <c r="T2829" s="3"/>
      <c r="U2829" s="3"/>
      <c r="V2829" s="3"/>
      <c r="W2829"/>
      <c r="X2829"/>
      <c r="Y2829" s="451"/>
      <c r="Z2829" s="393"/>
      <c r="AA2829" s="3"/>
      <c r="AB2829" s="3"/>
      <c r="AC2829" s="3"/>
      <c r="AD2829" s="3"/>
      <c r="AE2829" s="3"/>
      <c r="AF2829"/>
      <c r="AG2829"/>
      <c r="AH2829"/>
      <c r="AI2829"/>
      <c r="AJ2829"/>
      <c r="AK2829"/>
      <c r="AL2829"/>
      <c r="AM2829"/>
      <c r="AN2829"/>
      <c r="AO2829"/>
      <c r="AP2829"/>
      <c r="BC2829" s="451"/>
    </row>
    <row r="2830" spans="1:55" hidden="1" x14ac:dyDescent="0.2">
      <c r="A2830" s="3"/>
      <c r="B2830" s="3"/>
      <c r="C2830" s="393"/>
      <c r="D2830" s="393"/>
      <c r="E2830" s="393"/>
      <c r="F2830" s="393"/>
      <c r="G2830" s="393"/>
      <c r="H2830" s="393"/>
      <c r="I2830" s="393"/>
      <c r="J2830" s="3"/>
      <c r="K2830" s="3"/>
      <c r="L2830" s="3"/>
      <c r="M2830" s="3"/>
      <c r="N2830" s="3"/>
      <c r="O2830" s="393"/>
      <c r="P2830" s="393"/>
      <c r="Q2830" s="3"/>
      <c r="R2830" s="3"/>
      <c r="S2830" s="3"/>
      <c r="T2830" s="3"/>
      <c r="U2830" s="3"/>
      <c r="V2830" s="3"/>
      <c r="W2830"/>
      <c r="X2830"/>
      <c r="Y2830" s="451"/>
      <c r="Z2830" s="393"/>
      <c r="AA2830" s="3"/>
      <c r="AB2830" s="3"/>
      <c r="AC2830" s="3"/>
      <c r="AD2830" s="3"/>
      <c r="AE2830" s="3"/>
      <c r="AF2830"/>
      <c r="AG2830"/>
      <c r="AH2830"/>
      <c r="AI2830"/>
      <c r="AJ2830"/>
      <c r="AK2830"/>
      <c r="AL2830"/>
      <c r="AM2830"/>
      <c r="AN2830"/>
      <c r="AO2830"/>
      <c r="AP2830"/>
      <c r="BC2830" s="451"/>
    </row>
    <row r="2831" spans="1:55" hidden="1" x14ac:dyDescent="0.2">
      <c r="A2831" s="3"/>
      <c r="B2831" s="3"/>
      <c r="C2831" s="393"/>
      <c r="D2831" s="393"/>
      <c r="E2831" s="393"/>
      <c r="F2831" s="393"/>
      <c r="G2831" s="393"/>
      <c r="H2831" s="393"/>
      <c r="I2831" s="393"/>
      <c r="J2831" s="3"/>
      <c r="K2831" s="3"/>
      <c r="L2831" s="3"/>
      <c r="M2831" s="3"/>
      <c r="N2831" s="3"/>
      <c r="O2831" s="393"/>
      <c r="P2831" s="393"/>
      <c r="Q2831" s="3"/>
      <c r="R2831" s="3"/>
      <c r="S2831" s="3"/>
      <c r="T2831" s="3"/>
      <c r="U2831" s="3"/>
      <c r="V2831" s="3"/>
      <c r="W2831"/>
      <c r="X2831"/>
      <c r="Y2831" s="451"/>
      <c r="Z2831" s="393"/>
      <c r="AA2831" s="3"/>
      <c r="AB2831" s="3"/>
      <c r="AC2831" s="3"/>
      <c r="AD2831" s="3"/>
      <c r="AE2831" s="3"/>
      <c r="AF2831"/>
      <c r="AG2831"/>
      <c r="AH2831"/>
      <c r="AI2831"/>
      <c r="AJ2831"/>
      <c r="AK2831"/>
      <c r="AL2831"/>
      <c r="AM2831"/>
      <c r="AN2831"/>
      <c r="AO2831"/>
      <c r="AP2831"/>
      <c r="BC2831" s="451"/>
    </row>
    <row r="2832" spans="1:55" hidden="1" x14ac:dyDescent="0.2">
      <c r="A2832" s="3"/>
      <c r="B2832" s="3"/>
      <c r="C2832" s="393"/>
      <c r="D2832" s="393"/>
      <c r="E2832" s="393"/>
      <c r="F2832" s="393"/>
      <c r="G2832" s="393"/>
      <c r="H2832" s="393"/>
      <c r="I2832" s="393"/>
      <c r="J2832" s="3"/>
      <c r="K2832" s="3"/>
      <c r="L2832" s="3"/>
      <c r="M2832" s="3"/>
      <c r="N2832" s="3"/>
      <c r="O2832" s="393"/>
      <c r="P2832" s="393"/>
      <c r="Q2832" s="3"/>
      <c r="R2832" s="3"/>
      <c r="S2832" s="3"/>
      <c r="T2832" s="3"/>
      <c r="U2832" s="3"/>
      <c r="V2832" s="3"/>
      <c r="W2832"/>
      <c r="X2832"/>
      <c r="Y2832" s="451"/>
      <c r="Z2832" s="393"/>
      <c r="AA2832" s="3"/>
      <c r="AB2832" s="3"/>
      <c r="AC2832" s="3"/>
      <c r="AD2832" s="3"/>
      <c r="AE2832" s="3"/>
      <c r="AF2832"/>
      <c r="AG2832"/>
      <c r="AH2832"/>
      <c r="AI2832"/>
      <c r="AJ2832"/>
      <c r="AK2832"/>
      <c r="AL2832"/>
      <c r="AM2832"/>
      <c r="AN2832"/>
      <c r="AO2832"/>
      <c r="AP2832"/>
      <c r="BC2832" s="451"/>
    </row>
    <row r="2833" spans="1:55" hidden="1" x14ac:dyDescent="0.2">
      <c r="A2833" s="3"/>
      <c r="B2833" s="3"/>
      <c r="C2833" s="393"/>
      <c r="D2833" s="393"/>
      <c r="E2833" s="393"/>
      <c r="F2833" s="393"/>
      <c r="G2833" s="393"/>
      <c r="H2833" s="393"/>
      <c r="I2833" s="393"/>
      <c r="J2833" s="3"/>
      <c r="K2833" s="3"/>
      <c r="L2833" s="3"/>
      <c r="M2833" s="3"/>
      <c r="N2833" s="3"/>
      <c r="O2833" s="393"/>
      <c r="P2833" s="393"/>
      <c r="Q2833" s="3"/>
      <c r="R2833" s="3"/>
      <c r="S2833" s="3"/>
      <c r="T2833" s="3"/>
      <c r="U2833" s="3"/>
      <c r="V2833" s="3"/>
      <c r="W2833"/>
      <c r="X2833"/>
      <c r="Y2833" s="451"/>
      <c r="Z2833" s="393"/>
      <c r="AA2833" s="3"/>
      <c r="AB2833" s="3"/>
      <c r="AC2833" s="3"/>
      <c r="AD2833" s="3"/>
      <c r="AE2833" s="3"/>
      <c r="AF2833"/>
      <c r="AG2833"/>
      <c r="AH2833"/>
      <c r="AI2833"/>
      <c r="AJ2833"/>
      <c r="AK2833"/>
      <c r="AL2833"/>
      <c r="AM2833"/>
      <c r="AN2833"/>
      <c r="AO2833"/>
      <c r="AP2833"/>
      <c r="BC2833" s="451"/>
    </row>
    <row r="2834" spans="1:55" hidden="1" x14ac:dyDescent="0.2">
      <c r="A2834" s="3"/>
      <c r="B2834" s="3"/>
      <c r="C2834" s="393"/>
      <c r="D2834" s="393"/>
      <c r="E2834" s="393"/>
      <c r="F2834" s="393"/>
      <c r="G2834" s="393"/>
      <c r="H2834" s="393"/>
      <c r="I2834" s="393"/>
      <c r="J2834" s="3"/>
      <c r="K2834" s="3"/>
      <c r="L2834" s="3"/>
      <c r="M2834" s="3"/>
      <c r="N2834" s="3"/>
      <c r="O2834" s="393"/>
      <c r="P2834" s="393"/>
      <c r="Q2834" s="3"/>
      <c r="R2834" s="3"/>
      <c r="S2834" s="3"/>
      <c r="T2834" s="3"/>
      <c r="U2834" s="3"/>
      <c r="V2834" s="3"/>
      <c r="W2834"/>
      <c r="X2834"/>
      <c r="Y2834" s="451"/>
      <c r="Z2834" s="393"/>
      <c r="AA2834" s="3"/>
      <c r="AB2834" s="3"/>
      <c r="AC2834" s="3"/>
      <c r="AD2834" s="3"/>
      <c r="AE2834" s="3"/>
      <c r="AF2834"/>
      <c r="AG2834"/>
      <c r="AH2834"/>
      <c r="AI2834"/>
      <c r="AJ2834"/>
      <c r="AK2834"/>
      <c r="AL2834"/>
      <c r="AM2834"/>
      <c r="AN2834"/>
      <c r="AO2834"/>
      <c r="AP2834"/>
      <c r="BC2834" s="451"/>
    </row>
    <row r="2835" spans="1:55" hidden="1" x14ac:dyDescent="0.2">
      <c r="A2835" s="3"/>
      <c r="B2835" s="3"/>
      <c r="C2835" s="393"/>
      <c r="D2835" s="393"/>
      <c r="E2835" s="393"/>
      <c r="F2835" s="393"/>
      <c r="G2835" s="393"/>
      <c r="H2835" s="393"/>
      <c r="I2835" s="393"/>
      <c r="J2835" s="3"/>
      <c r="K2835" s="3"/>
      <c r="L2835" s="3"/>
      <c r="M2835" s="3"/>
      <c r="N2835" s="3"/>
      <c r="O2835" s="393"/>
      <c r="P2835" s="393"/>
      <c r="Q2835" s="3"/>
      <c r="R2835" s="3"/>
      <c r="S2835" s="3"/>
      <c r="T2835" s="3"/>
      <c r="U2835" s="3"/>
      <c r="V2835" s="3"/>
      <c r="W2835"/>
      <c r="X2835"/>
      <c r="Y2835" s="451"/>
      <c r="Z2835" s="393"/>
      <c r="AA2835" s="3"/>
      <c r="AB2835" s="3"/>
      <c r="AC2835" s="3"/>
      <c r="AD2835" s="3"/>
      <c r="AE2835" s="3"/>
      <c r="AF2835"/>
      <c r="AG2835"/>
      <c r="AH2835"/>
      <c r="AI2835"/>
      <c r="AJ2835"/>
      <c r="AK2835"/>
      <c r="AL2835"/>
      <c r="AM2835"/>
      <c r="AN2835"/>
      <c r="AO2835"/>
      <c r="AP2835"/>
      <c r="BC2835" s="451"/>
    </row>
    <row r="2836" spans="1:55" hidden="1" x14ac:dyDescent="0.2">
      <c r="A2836" s="3"/>
      <c r="B2836" s="3"/>
      <c r="C2836" s="393"/>
      <c r="D2836" s="393"/>
      <c r="E2836" s="393"/>
      <c r="F2836" s="393"/>
      <c r="G2836" s="393"/>
      <c r="H2836" s="393"/>
      <c r="I2836" s="393"/>
      <c r="J2836" s="3"/>
      <c r="K2836" s="3"/>
      <c r="L2836" s="3"/>
      <c r="M2836" s="3"/>
      <c r="N2836" s="3"/>
      <c r="O2836" s="393"/>
      <c r="P2836" s="393"/>
      <c r="Q2836" s="3"/>
      <c r="R2836" s="3"/>
      <c r="S2836" s="3"/>
      <c r="T2836" s="3"/>
      <c r="U2836" s="3"/>
      <c r="V2836" s="3"/>
      <c r="W2836"/>
      <c r="X2836"/>
      <c r="Y2836" s="451"/>
      <c r="Z2836" s="393"/>
      <c r="AA2836" s="3"/>
      <c r="AB2836" s="3"/>
      <c r="AC2836" s="3"/>
      <c r="AD2836" s="3"/>
      <c r="AE2836" s="3"/>
      <c r="AF2836"/>
      <c r="AG2836"/>
      <c r="AH2836"/>
      <c r="AI2836"/>
      <c r="AJ2836"/>
      <c r="AK2836"/>
      <c r="AL2836"/>
      <c r="AM2836"/>
      <c r="AN2836"/>
      <c r="AO2836"/>
      <c r="AP2836"/>
      <c r="BC2836" s="451"/>
    </row>
    <row r="2837" spans="1:55" hidden="1" x14ac:dyDescent="0.2">
      <c r="A2837" s="3"/>
      <c r="B2837" s="3"/>
      <c r="C2837" s="393"/>
      <c r="D2837" s="393"/>
      <c r="E2837" s="393"/>
      <c r="F2837" s="393"/>
      <c r="G2837" s="393"/>
      <c r="H2837" s="393"/>
      <c r="I2837" s="393"/>
      <c r="J2837" s="3"/>
      <c r="K2837" s="3"/>
      <c r="L2837" s="3"/>
      <c r="M2837" s="3"/>
      <c r="N2837" s="3"/>
      <c r="O2837" s="393"/>
      <c r="P2837" s="393"/>
      <c r="Q2837" s="3"/>
      <c r="R2837" s="3"/>
      <c r="S2837" s="3"/>
      <c r="T2837" s="3"/>
      <c r="U2837" s="3"/>
      <c r="V2837" s="3"/>
      <c r="W2837"/>
      <c r="X2837"/>
      <c r="Y2837" s="451"/>
      <c r="Z2837" s="393"/>
      <c r="AA2837" s="3"/>
      <c r="AB2837" s="3"/>
      <c r="AC2837" s="3"/>
      <c r="AD2837" s="3"/>
      <c r="AE2837" s="3"/>
      <c r="AF2837"/>
      <c r="AG2837"/>
      <c r="AH2837"/>
      <c r="AI2837"/>
      <c r="AJ2837"/>
      <c r="AK2837"/>
      <c r="AL2837"/>
      <c r="AM2837"/>
      <c r="AN2837"/>
      <c r="AO2837"/>
      <c r="AP2837"/>
      <c r="BC2837" s="451"/>
    </row>
    <row r="2838" spans="1:55" hidden="1" x14ac:dyDescent="0.2">
      <c r="A2838" s="3"/>
      <c r="B2838" s="3"/>
      <c r="C2838" s="393"/>
      <c r="D2838" s="393"/>
      <c r="E2838" s="393"/>
      <c r="F2838" s="393"/>
      <c r="G2838" s="393"/>
      <c r="H2838" s="393"/>
      <c r="I2838" s="393"/>
      <c r="J2838" s="3"/>
      <c r="K2838" s="3"/>
      <c r="L2838" s="3"/>
      <c r="M2838" s="3"/>
      <c r="N2838" s="3"/>
      <c r="O2838" s="393"/>
      <c r="P2838" s="393"/>
      <c r="Q2838" s="3"/>
      <c r="R2838" s="3"/>
      <c r="S2838" s="3"/>
      <c r="T2838" s="3"/>
      <c r="U2838" s="3"/>
      <c r="V2838" s="3"/>
      <c r="W2838"/>
      <c r="X2838"/>
      <c r="Y2838" s="451"/>
      <c r="Z2838" s="393"/>
      <c r="AA2838" s="3"/>
      <c r="AB2838" s="3"/>
      <c r="AC2838" s="3"/>
      <c r="AD2838" s="3"/>
      <c r="AE2838" s="3"/>
      <c r="AF2838"/>
      <c r="AG2838"/>
      <c r="AH2838"/>
      <c r="AI2838"/>
      <c r="AJ2838"/>
      <c r="AK2838"/>
      <c r="AL2838"/>
      <c r="AM2838"/>
      <c r="AN2838"/>
      <c r="AO2838"/>
      <c r="AP2838"/>
      <c r="BC2838" s="451"/>
    </row>
    <row r="2839" spans="1:55" hidden="1" x14ac:dyDescent="0.2">
      <c r="A2839" s="3"/>
      <c r="B2839" s="3"/>
      <c r="C2839" s="393"/>
      <c r="D2839" s="393"/>
      <c r="E2839" s="393"/>
      <c r="F2839" s="393"/>
      <c r="G2839" s="393"/>
      <c r="H2839" s="393"/>
      <c r="I2839" s="393"/>
      <c r="J2839" s="3"/>
      <c r="K2839" s="3"/>
      <c r="L2839" s="3"/>
      <c r="M2839" s="3"/>
      <c r="N2839" s="3"/>
      <c r="O2839" s="393"/>
      <c r="P2839" s="393"/>
      <c r="Q2839" s="3"/>
      <c r="R2839" s="3"/>
      <c r="S2839" s="3"/>
      <c r="T2839" s="3"/>
      <c r="U2839" s="3"/>
      <c r="V2839" s="3"/>
      <c r="W2839"/>
      <c r="X2839"/>
      <c r="Y2839" s="451"/>
      <c r="Z2839" s="393"/>
      <c r="AA2839" s="3"/>
      <c r="AB2839" s="3"/>
      <c r="AC2839" s="3"/>
      <c r="AD2839" s="3"/>
      <c r="AE2839" s="3"/>
      <c r="AF2839"/>
      <c r="AG2839"/>
      <c r="AH2839"/>
      <c r="AI2839"/>
      <c r="AJ2839"/>
      <c r="AK2839"/>
      <c r="AL2839"/>
      <c r="AM2839"/>
      <c r="AN2839"/>
      <c r="AO2839"/>
      <c r="AP2839"/>
      <c r="BC2839" s="451"/>
    </row>
    <row r="2840" spans="1:55" hidden="1" x14ac:dyDescent="0.2">
      <c r="A2840" s="3"/>
      <c r="B2840" s="3"/>
      <c r="C2840" s="393"/>
      <c r="D2840" s="393"/>
      <c r="E2840" s="393"/>
      <c r="F2840" s="393"/>
      <c r="G2840" s="393"/>
      <c r="H2840" s="393"/>
      <c r="I2840" s="393"/>
      <c r="J2840" s="3"/>
      <c r="K2840" s="3"/>
      <c r="L2840" s="3"/>
      <c r="M2840" s="3"/>
      <c r="N2840" s="3"/>
      <c r="O2840" s="393"/>
      <c r="P2840" s="393"/>
      <c r="Q2840" s="3"/>
      <c r="R2840" s="3"/>
      <c r="S2840" s="3"/>
      <c r="T2840" s="3"/>
      <c r="U2840" s="3"/>
      <c r="V2840" s="3"/>
      <c r="W2840"/>
      <c r="X2840"/>
      <c r="Y2840" s="451"/>
      <c r="Z2840" s="393"/>
      <c r="AA2840" s="3"/>
      <c r="AB2840" s="3"/>
      <c r="AC2840" s="3"/>
      <c r="AD2840" s="3"/>
      <c r="AE2840" s="3"/>
      <c r="AF2840"/>
      <c r="AG2840"/>
      <c r="AH2840"/>
      <c r="AI2840"/>
      <c r="AJ2840"/>
      <c r="AK2840"/>
      <c r="AL2840"/>
      <c r="AM2840"/>
      <c r="AN2840"/>
      <c r="AO2840"/>
      <c r="AP2840"/>
      <c r="BC2840" s="451"/>
    </row>
    <row r="2841" spans="1:55" hidden="1" x14ac:dyDescent="0.2">
      <c r="A2841" s="3"/>
      <c r="B2841" s="3"/>
      <c r="C2841" s="393"/>
      <c r="D2841" s="393"/>
      <c r="E2841" s="393"/>
      <c r="F2841" s="393"/>
      <c r="G2841" s="393"/>
      <c r="H2841" s="393"/>
      <c r="I2841" s="393"/>
      <c r="J2841" s="3"/>
      <c r="K2841" s="3"/>
      <c r="L2841" s="3"/>
      <c r="M2841" s="3"/>
      <c r="N2841" s="3"/>
      <c r="O2841" s="393"/>
      <c r="P2841" s="393"/>
      <c r="Q2841" s="3"/>
      <c r="R2841" s="3"/>
      <c r="S2841" s="3"/>
      <c r="T2841" s="3"/>
      <c r="U2841" s="3"/>
      <c r="V2841" s="3"/>
      <c r="W2841"/>
      <c r="X2841"/>
      <c r="Y2841" s="451"/>
      <c r="Z2841" s="393"/>
      <c r="AA2841" s="3"/>
      <c r="AB2841" s="3"/>
      <c r="AC2841" s="3"/>
      <c r="AD2841" s="3"/>
      <c r="AE2841" s="3"/>
      <c r="AF2841"/>
      <c r="AG2841"/>
      <c r="AH2841"/>
      <c r="AI2841"/>
      <c r="AJ2841"/>
      <c r="AK2841"/>
      <c r="AL2841"/>
      <c r="AM2841"/>
      <c r="AN2841"/>
      <c r="AO2841"/>
      <c r="AP2841"/>
      <c r="BC2841" s="451"/>
    </row>
    <row r="2842" spans="1:55" hidden="1" x14ac:dyDescent="0.2">
      <c r="A2842" s="3"/>
      <c r="B2842" s="3"/>
      <c r="C2842" s="393"/>
      <c r="D2842" s="393"/>
      <c r="E2842" s="393"/>
      <c r="F2842" s="393"/>
      <c r="G2842" s="393"/>
      <c r="H2842" s="393"/>
      <c r="I2842" s="393"/>
      <c r="J2842" s="3"/>
      <c r="K2842" s="3"/>
      <c r="L2842" s="3"/>
      <c r="M2842" s="3"/>
      <c r="N2842" s="3"/>
      <c r="O2842" s="393"/>
      <c r="P2842" s="393"/>
      <c r="Q2842" s="3"/>
      <c r="R2842" s="3"/>
      <c r="S2842" s="3"/>
      <c r="T2842" s="3"/>
      <c r="U2842" s="3"/>
      <c r="V2842" s="3"/>
      <c r="W2842"/>
      <c r="X2842"/>
      <c r="Y2842" s="451"/>
      <c r="Z2842" s="393"/>
      <c r="AA2842" s="3"/>
      <c r="AB2842" s="3"/>
      <c r="AC2842" s="3"/>
      <c r="AD2842" s="3"/>
      <c r="AE2842" s="3"/>
      <c r="AF2842"/>
      <c r="AG2842"/>
      <c r="AH2842"/>
      <c r="AI2842"/>
      <c r="AJ2842"/>
      <c r="AK2842"/>
      <c r="AL2842"/>
      <c r="AM2842"/>
      <c r="AN2842"/>
      <c r="AO2842"/>
      <c r="AP2842"/>
      <c r="BC2842" s="451"/>
    </row>
    <row r="2843" spans="1:55" hidden="1" x14ac:dyDescent="0.2">
      <c r="A2843" s="3"/>
      <c r="B2843" s="3"/>
      <c r="C2843" s="393"/>
      <c r="D2843" s="393"/>
      <c r="E2843" s="393"/>
      <c r="F2843" s="393"/>
      <c r="G2843" s="393"/>
      <c r="H2843" s="393"/>
      <c r="I2843" s="393"/>
      <c r="J2843" s="3"/>
      <c r="K2843" s="3"/>
      <c r="L2843" s="3"/>
      <c r="M2843" s="3"/>
      <c r="N2843" s="3"/>
      <c r="O2843" s="393"/>
      <c r="P2843" s="393"/>
      <c r="Q2843" s="3"/>
      <c r="R2843" s="3"/>
      <c r="S2843" s="3"/>
      <c r="T2843" s="3"/>
      <c r="U2843" s="3"/>
      <c r="V2843" s="3"/>
      <c r="W2843"/>
      <c r="X2843"/>
      <c r="Y2843" s="451"/>
      <c r="Z2843" s="393"/>
      <c r="AA2843" s="3"/>
      <c r="AB2843" s="3"/>
      <c r="AC2843" s="3"/>
      <c r="AD2843" s="3"/>
      <c r="AE2843" s="3"/>
      <c r="AF2843"/>
      <c r="AG2843"/>
      <c r="AH2843"/>
      <c r="AI2843"/>
      <c r="AJ2843"/>
      <c r="AK2843"/>
      <c r="AL2843"/>
      <c r="AM2843"/>
      <c r="AN2843"/>
      <c r="AO2843"/>
      <c r="AP2843"/>
      <c r="BC2843" s="451"/>
    </row>
    <row r="2844" spans="1:55" hidden="1" x14ac:dyDescent="0.2">
      <c r="A2844" s="3"/>
      <c r="B2844" s="3"/>
      <c r="C2844" s="393"/>
      <c r="D2844" s="393"/>
      <c r="E2844" s="393"/>
      <c r="F2844" s="393"/>
      <c r="G2844" s="393"/>
      <c r="H2844" s="393"/>
      <c r="I2844" s="393"/>
      <c r="J2844" s="3"/>
      <c r="K2844" s="3"/>
      <c r="L2844" s="3"/>
      <c r="M2844" s="3"/>
      <c r="N2844" s="3"/>
      <c r="O2844" s="393"/>
      <c r="P2844" s="393"/>
      <c r="Q2844" s="3"/>
      <c r="R2844" s="3"/>
      <c r="S2844" s="3"/>
      <c r="T2844" s="3"/>
      <c r="U2844" s="3"/>
      <c r="V2844" s="3"/>
      <c r="W2844"/>
      <c r="X2844"/>
      <c r="Y2844" s="451"/>
      <c r="Z2844" s="393"/>
      <c r="AA2844" s="3"/>
      <c r="AB2844" s="3"/>
      <c r="AC2844" s="3"/>
      <c r="AD2844" s="3"/>
      <c r="AE2844" s="3"/>
      <c r="AF2844"/>
      <c r="AG2844"/>
      <c r="AH2844"/>
      <c r="AI2844"/>
      <c r="AJ2844"/>
      <c r="AK2844"/>
      <c r="AL2844"/>
      <c r="AM2844"/>
      <c r="AN2844"/>
      <c r="AO2844"/>
      <c r="AP2844"/>
      <c r="BC2844" s="451"/>
    </row>
    <row r="2845" spans="1:55" hidden="1" x14ac:dyDescent="0.2">
      <c r="A2845" s="3"/>
      <c r="B2845" s="3"/>
      <c r="C2845" s="393"/>
      <c r="D2845" s="393"/>
      <c r="E2845" s="393"/>
      <c r="F2845" s="393"/>
      <c r="G2845" s="393"/>
      <c r="H2845" s="393"/>
      <c r="I2845" s="393"/>
      <c r="J2845" s="3"/>
      <c r="K2845" s="3"/>
      <c r="L2845" s="3"/>
      <c r="M2845" s="3"/>
      <c r="N2845" s="3"/>
      <c r="O2845" s="393"/>
      <c r="P2845" s="393"/>
      <c r="Q2845" s="3"/>
      <c r="R2845" s="3"/>
      <c r="S2845" s="3"/>
      <c r="T2845" s="3"/>
      <c r="U2845" s="3"/>
      <c r="V2845" s="3"/>
      <c r="W2845"/>
      <c r="X2845"/>
      <c r="Y2845" s="451"/>
      <c r="Z2845" s="393"/>
      <c r="AA2845" s="3"/>
      <c r="AB2845" s="3"/>
      <c r="AC2845" s="3"/>
      <c r="AD2845" s="3"/>
      <c r="AE2845" s="3"/>
      <c r="AF2845"/>
      <c r="AG2845"/>
      <c r="AH2845"/>
      <c r="AI2845"/>
      <c r="AJ2845"/>
      <c r="AK2845"/>
      <c r="AL2845"/>
      <c r="AM2845"/>
      <c r="AN2845"/>
      <c r="AO2845"/>
      <c r="AP2845"/>
      <c r="BC2845" s="451"/>
    </row>
    <row r="2846" spans="1:55" hidden="1" x14ac:dyDescent="0.2">
      <c r="A2846" s="3"/>
      <c r="B2846" s="3"/>
      <c r="C2846" s="393"/>
      <c r="D2846" s="393"/>
      <c r="E2846" s="393"/>
      <c r="F2846" s="393"/>
      <c r="G2846" s="393"/>
      <c r="H2846" s="393"/>
      <c r="I2846" s="393"/>
      <c r="J2846" s="3"/>
      <c r="K2846" s="3"/>
      <c r="L2846" s="3"/>
      <c r="M2846" s="3"/>
      <c r="N2846" s="3"/>
      <c r="O2846" s="393"/>
      <c r="P2846" s="393"/>
      <c r="Q2846" s="3"/>
      <c r="R2846" s="3"/>
      <c r="S2846" s="3"/>
      <c r="T2846" s="3"/>
      <c r="U2846" s="3"/>
      <c r="V2846" s="3"/>
      <c r="W2846"/>
      <c r="X2846"/>
      <c r="Y2846" s="451"/>
      <c r="Z2846" s="393"/>
      <c r="AA2846" s="3"/>
      <c r="AB2846" s="3"/>
      <c r="AC2846" s="3"/>
      <c r="AD2846" s="3"/>
      <c r="AE2846" s="3"/>
      <c r="AF2846"/>
      <c r="AG2846"/>
      <c r="AH2846"/>
      <c r="AI2846"/>
      <c r="AJ2846"/>
      <c r="AK2846"/>
      <c r="AL2846"/>
      <c r="AM2846"/>
      <c r="AN2846"/>
      <c r="AO2846"/>
      <c r="AP2846"/>
      <c r="BC2846" s="451"/>
    </row>
    <row r="2847" spans="1:55" hidden="1" x14ac:dyDescent="0.2">
      <c r="A2847" s="3"/>
      <c r="B2847" s="3"/>
      <c r="C2847" s="393"/>
      <c r="D2847" s="393"/>
      <c r="E2847" s="393"/>
      <c r="F2847" s="393"/>
      <c r="G2847" s="393"/>
      <c r="H2847" s="393"/>
      <c r="I2847" s="393"/>
      <c r="J2847" s="3"/>
      <c r="K2847" s="3"/>
      <c r="L2847" s="3"/>
      <c r="M2847" s="3"/>
      <c r="N2847" s="3"/>
      <c r="O2847" s="393"/>
      <c r="P2847" s="393"/>
      <c r="Q2847" s="3"/>
      <c r="R2847" s="3"/>
      <c r="S2847" s="3"/>
      <c r="T2847" s="3"/>
      <c r="U2847" s="3"/>
      <c r="V2847" s="3"/>
      <c r="W2847"/>
      <c r="X2847"/>
      <c r="Y2847" s="451"/>
      <c r="Z2847" s="393"/>
      <c r="AA2847" s="3"/>
      <c r="AB2847" s="3"/>
      <c r="AC2847" s="3"/>
      <c r="AD2847" s="3"/>
      <c r="AE2847" s="3"/>
      <c r="AF2847"/>
      <c r="AG2847"/>
      <c r="AH2847"/>
      <c r="AI2847"/>
      <c r="AJ2847"/>
      <c r="AK2847"/>
      <c r="AL2847"/>
      <c r="AM2847"/>
      <c r="AN2847"/>
      <c r="AO2847"/>
      <c r="AP2847"/>
      <c r="BC2847" s="451"/>
    </row>
    <row r="2848" spans="1:55" hidden="1" x14ac:dyDescent="0.2">
      <c r="A2848" s="3"/>
      <c r="B2848" s="3"/>
      <c r="C2848" s="393"/>
      <c r="D2848" s="393"/>
      <c r="E2848" s="393"/>
      <c r="F2848" s="393"/>
      <c r="G2848" s="393"/>
      <c r="H2848" s="393"/>
      <c r="I2848" s="393"/>
      <c r="J2848" s="3"/>
      <c r="K2848" s="3"/>
      <c r="L2848" s="3"/>
      <c r="M2848" s="3"/>
      <c r="N2848" s="3"/>
      <c r="O2848" s="393"/>
      <c r="P2848" s="393"/>
      <c r="Q2848" s="3"/>
      <c r="R2848" s="3"/>
      <c r="S2848" s="3"/>
      <c r="T2848" s="3"/>
      <c r="U2848" s="3"/>
      <c r="V2848" s="3"/>
      <c r="W2848"/>
      <c r="X2848"/>
      <c r="Y2848" s="451"/>
      <c r="Z2848" s="393"/>
      <c r="AA2848" s="3"/>
      <c r="AB2848" s="3"/>
      <c r="AC2848" s="3"/>
      <c r="AD2848" s="3"/>
      <c r="AE2848" s="3"/>
      <c r="AF2848"/>
      <c r="AG2848"/>
      <c r="AH2848"/>
      <c r="AI2848"/>
      <c r="AJ2848"/>
      <c r="AK2848"/>
      <c r="AL2848"/>
      <c r="AM2848"/>
      <c r="AN2848"/>
      <c r="AO2848"/>
      <c r="AP2848"/>
      <c r="BC2848" s="451"/>
    </row>
    <row r="2849" spans="1:55" hidden="1" x14ac:dyDescent="0.2">
      <c r="A2849" s="3"/>
      <c r="B2849" s="3"/>
      <c r="C2849" s="393"/>
      <c r="D2849" s="393"/>
      <c r="E2849" s="393"/>
      <c r="F2849" s="393"/>
      <c r="G2849" s="393"/>
      <c r="H2849" s="393"/>
      <c r="I2849" s="393"/>
      <c r="J2849" s="3"/>
      <c r="K2849" s="3"/>
      <c r="L2849" s="3"/>
      <c r="M2849" s="3"/>
      <c r="N2849" s="3"/>
      <c r="O2849" s="393"/>
      <c r="P2849" s="393"/>
      <c r="Q2849" s="3"/>
      <c r="R2849" s="3"/>
      <c r="S2849" s="3"/>
      <c r="T2849" s="3"/>
      <c r="U2849" s="3"/>
      <c r="V2849" s="3"/>
      <c r="W2849"/>
      <c r="X2849"/>
      <c r="Y2849" s="451"/>
      <c r="Z2849" s="393"/>
      <c r="AA2849" s="3"/>
      <c r="AB2849" s="3"/>
      <c r="AC2849" s="3"/>
      <c r="AD2849" s="3"/>
      <c r="AE2849" s="3"/>
      <c r="AF2849"/>
      <c r="AG2849"/>
      <c r="AH2849"/>
      <c r="AI2849"/>
      <c r="AJ2849"/>
      <c r="AK2849"/>
      <c r="AL2849"/>
      <c r="AM2849"/>
      <c r="AN2849"/>
      <c r="AO2849"/>
      <c r="AP2849"/>
      <c r="BC2849" s="451"/>
    </row>
    <row r="2850" spans="1:55" hidden="1" x14ac:dyDescent="0.2">
      <c r="A2850" s="3"/>
      <c r="B2850" s="3"/>
      <c r="C2850" s="393"/>
      <c r="D2850" s="393"/>
      <c r="E2850" s="393"/>
      <c r="F2850" s="393"/>
      <c r="G2850" s="393"/>
      <c r="H2850" s="393"/>
      <c r="I2850" s="393"/>
      <c r="J2850" s="3"/>
      <c r="K2850" s="3"/>
      <c r="L2850" s="3"/>
      <c r="M2850" s="3"/>
      <c r="N2850" s="3"/>
      <c r="O2850" s="393"/>
      <c r="P2850" s="393"/>
      <c r="Q2850" s="3"/>
      <c r="R2850" s="3"/>
      <c r="S2850" s="3"/>
      <c r="T2850" s="3"/>
      <c r="U2850" s="3"/>
      <c r="V2850" s="3"/>
      <c r="W2850"/>
      <c r="X2850"/>
      <c r="Y2850" s="451"/>
      <c r="Z2850" s="393"/>
      <c r="AA2850" s="3"/>
      <c r="AB2850" s="3"/>
      <c r="AC2850" s="3"/>
      <c r="AD2850" s="3"/>
      <c r="AE2850" s="3"/>
      <c r="AF2850"/>
      <c r="AG2850"/>
      <c r="AH2850"/>
      <c r="AI2850"/>
      <c r="AJ2850"/>
      <c r="AK2850"/>
      <c r="AL2850"/>
      <c r="AM2850"/>
      <c r="AN2850"/>
      <c r="AO2850"/>
      <c r="AP2850"/>
      <c r="BC2850" s="451"/>
    </row>
    <row r="2851" spans="1:55" hidden="1" x14ac:dyDescent="0.2">
      <c r="A2851" s="3"/>
      <c r="B2851" s="3"/>
      <c r="C2851" s="393"/>
      <c r="D2851" s="393"/>
      <c r="E2851" s="393"/>
      <c r="F2851" s="393"/>
      <c r="G2851" s="393"/>
      <c r="H2851" s="393"/>
      <c r="I2851" s="393"/>
      <c r="J2851" s="3"/>
      <c r="K2851" s="3"/>
      <c r="L2851" s="3"/>
      <c r="M2851" s="3"/>
      <c r="N2851" s="3"/>
      <c r="O2851" s="393"/>
      <c r="P2851" s="393"/>
      <c r="Q2851" s="3"/>
      <c r="R2851" s="3"/>
      <c r="S2851" s="3"/>
      <c r="T2851" s="3"/>
      <c r="U2851" s="3"/>
      <c r="V2851" s="3"/>
      <c r="W2851"/>
      <c r="X2851"/>
      <c r="Y2851" s="451"/>
      <c r="Z2851" s="393"/>
      <c r="AA2851" s="3"/>
      <c r="AB2851" s="3"/>
      <c r="AC2851" s="3"/>
      <c r="AD2851" s="3"/>
      <c r="AE2851" s="3"/>
      <c r="AF2851"/>
      <c r="AG2851"/>
      <c r="AH2851"/>
      <c r="AI2851"/>
      <c r="AJ2851"/>
      <c r="AK2851"/>
      <c r="AL2851"/>
      <c r="AM2851"/>
      <c r="AN2851"/>
      <c r="AO2851"/>
      <c r="AP2851"/>
      <c r="BC2851" s="451"/>
    </row>
    <row r="2852" spans="1:55" hidden="1" x14ac:dyDescent="0.2">
      <c r="A2852" s="3"/>
      <c r="B2852" s="3"/>
      <c r="C2852" s="393"/>
      <c r="D2852" s="393"/>
      <c r="E2852" s="393"/>
      <c r="F2852" s="393"/>
      <c r="G2852" s="393"/>
      <c r="H2852" s="393"/>
      <c r="I2852" s="393"/>
      <c r="J2852" s="3"/>
      <c r="K2852" s="3"/>
      <c r="L2852" s="3"/>
      <c r="M2852" s="3"/>
      <c r="N2852" s="3"/>
      <c r="O2852" s="393"/>
      <c r="P2852" s="393"/>
      <c r="Q2852" s="3"/>
      <c r="R2852" s="3"/>
      <c r="S2852" s="3"/>
      <c r="T2852" s="3"/>
      <c r="U2852" s="3"/>
      <c r="V2852" s="3"/>
      <c r="W2852"/>
      <c r="X2852"/>
      <c r="Y2852" s="451"/>
      <c r="Z2852" s="393"/>
      <c r="AA2852" s="3"/>
      <c r="AB2852" s="3"/>
      <c r="AC2852" s="3"/>
      <c r="AD2852" s="3"/>
      <c r="AE2852" s="3"/>
      <c r="AF2852"/>
      <c r="AG2852"/>
      <c r="AH2852"/>
      <c r="AI2852"/>
      <c r="AJ2852"/>
      <c r="AK2852"/>
      <c r="AL2852"/>
      <c r="AM2852"/>
      <c r="AN2852"/>
      <c r="AO2852"/>
      <c r="AP2852"/>
      <c r="BC2852" s="451"/>
    </row>
    <row r="2853" spans="1:55" hidden="1" x14ac:dyDescent="0.2">
      <c r="A2853" s="3"/>
      <c r="B2853" s="3"/>
      <c r="C2853" s="393"/>
      <c r="D2853" s="393"/>
      <c r="E2853" s="393"/>
      <c r="F2853" s="393"/>
      <c r="G2853" s="393"/>
      <c r="H2853" s="393"/>
      <c r="I2853" s="393"/>
      <c r="J2853" s="3"/>
      <c r="K2853" s="3"/>
      <c r="L2853" s="3"/>
      <c r="M2853" s="3"/>
      <c r="N2853" s="3"/>
      <c r="O2853" s="393"/>
      <c r="P2853" s="393"/>
      <c r="Q2853" s="3"/>
      <c r="R2853" s="3"/>
      <c r="S2853" s="3"/>
      <c r="T2853" s="3"/>
      <c r="U2853" s="3"/>
      <c r="V2853" s="3"/>
      <c r="W2853"/>
      <c r="X2853"/>
      <c r="Y2853" s="451"/>
      <c r="Z2853" s="393"/>
      <c r="AA2853" s="3"/>
      <c r="AB2853" s="3"/>
      <c r="AC2853" s="3"/>
      <c r="AD2853" s="3"/>
      <c r="AE2853" s="3"/>
      <c r="AF2853"/>
      <c r="AG2853"/>
      <c r="AH2853"/>
      <c r="AI2853"/>
      <c r="AJ2853"/>
      <c r="AK2853"/>
      <c r="AL2853"/>
      <c r="AM2853"/>
      <c r="AN2853"/>
      <c r="AO2853"/>
      <c r="AP2853"/>
      <c r="BC2853" s="451"/>
    </row>
    <row r="2854" spans="1:55" hidden="1" x14ac:dyDescent="0.2">
      <c r="A2854" s="3"/>
      <c r="B2854" s="3"/>
      <c r="C2854" s="393"/>
      <c r="D2854" s="393"/>
      <c r="E2854" s="393"/>
      <c r="F2854" s="393"/>
      <c r="G2854" s="393"/>
      <c r="H2854" s="393"/>
      <c r="I2854" s="393"/>
      <c r="J2854" s="3"/>
      <c r="K2854" s="3"/>
      <c r="L2854" s="3"/>
      <c r="M2854" s="3"/>
      <c r="N2854" s="3"/>
      <c r="O2854" s="393"/>
      <c r="P2854" s="393"/>
      <c r="Q2854" s="3"/>
      <c r="R2854" s="3"/>
      <c r="S2854" s="3"/>
      <c r="T2854" s="3"/>
      <c r="U2854" s="3"/>
      <c r="V2854" s="3"/>
      <c r="W2854"/>
      <c r="X2854"/>
      <c r="Y2854" s="451"/>
      <c r="Z2854" s="393"/>
      <c r="AA2854" s="3"/>
      <c r="AB2854" s="3"/>
      <c r="AC2854" s="3"/>
      <c r="AD2854" s="3"/>
      <c r="AE2854" s="3"/>
      <c r="AF2854"/>
      <c r="AG2854"/>
      <c r="AH2854"/>
      <c r="AI2854"/>
      <c r="AJ2854"/>
      <c r="AK2854"/>
      <c r="AL2854"/>
      <c r="AM2854"/>
      <c r="AN2854"/>
      <c r="AO2854"/>
      <c r="AP2854"/>
      <c r="BC2854" s="451"/>
    </row>
    <row r="2855" spans="1:55" hidden="1" x14ac:dyDescent="0.2">
      <c r="A2855" s="3"/>
      <c r="B2855" s="3"/>
      <c r="C2855" s="393"/>
      <c r="D2855" s="393"/>
      <c r="E2855" s="393"/>
      <c r="F2855" s="393"/>
      <c r="G2855" s="393"/>
      <c r="H2855" s="393"/>
      <c r="I2855" s="393"/>
      <c r="J2855" s="3"/>
      <c r="K2855" s="3"/>
      <c r="L2855" s="3"/>
      <c r="M2855" s="3"/>
      <c r="N2855" s="3"/>
      <c r="O2855" s="393"/>
      <c r="P2855" s="393"/>
      <c r="Q2855" s="3"/>
      <c r="R2855" s="3"/>
      <c r="S2855" s="3"/>
      <c r="T2855" s="3"/>
      <c r="U2855" s="3"/>
      <c r="V2855" s="3"/>
      <c r="W2855"/>
      <c r="X2855"/>
      <c r="Y2855" s="451"/>
      <c r="Z2855" s="393"/>
      <c r="AA2855" s="3"/>
      <c r="AB2855" s="3"/>
      <c r="AC2855" s="3"/>
      <c r="AD2855" s="3"/>
      <c r="AE2855" s="3"/>
      <c r="AF2855"/>
      <c r="AG2855"/>
      <c r="AH2855"/>
      <c r="AI2855"/>
      <c r="AJ2855"/>
      <c r="AK2855"/>
      <c r="AL2855"/>
      <c r="AM2855"/>
      <c r="AN2855"/>
      <c r="AO2855"/>
      <c r="AP2855"/>
      <c r="BC2855" s="451"/>
    </row>
    <row r="2856" spans="1:55" hidden="1" x14ac:dyDescent="0.2">
      <c r="A2856" s="3"/>
      <c r="B2856" s="3"/>
      <c r="C2856" s="393"/>
      <c r="D2856" s="393"/>
      <c r="E2856" s="393"/>
      <c r="F2856" s="393"/>
      <c r="G2856" s="393"/>
      <c r="H2856" s="393"/>
      <c r="I2856" s="393"/>
      <c r="J2856" s="3"/>
      <c r="K2856" s="3"/>
      <c r="L2856" s="3"/>
      <c r="M2856" s="3"/>
      <c r="N2856" s="3"/>
      <c r="O2856" s="393"/>
      <c r="P2856" s="393"/>
      <c r="Q2856" s="3"/>
      <c r="R2856" s="3"/>
      <c r="S2856" s="3"/>
      <c r="T2856" s="3"/>
      <c r="U2856" s="3"/>
      <c r="V2856" s="3"/>
      <c r="W2856"/>
      <c r="X2856"/>
      <c r="Y2856" s="451"/>
      <c r="Z2856" s="393"/>
      <c r="AA2856" s="3"/>
      <c r="AB2856" s="3"/>
      <c r="AC2856" s="3"/>
      <c r="AD2856" s="3"/>
      <c r="AE2856" s="3"/>
      <c r="AF2856"/>
      <c r="AG2856"/>
      <c r="AH2856"/>
      <c r="AI2856"/>
      <c r="AJ2856"/>
      <c r="AK2856"/>
      <c r="AL2856"/>
      <c r="AM2856"/>
      <c r="AN2856"/>
      <c r="AO2856"/>
      <c r="AP2856"/>
      <c r="BC2856" s="451"/>
    </row>
    <row r="2857" spans="1:55" hidden="1" x14ac:dyDescent="0.2">
      <c r="A2857" s="3"/>
      <c r="B2857" s="3"/>
      <c r="C2857" s="393"/>
      <c r="D2857" s="393"/>
      <c r="E2857" s="393"/>
      <c r="F2857" s="393"/>
      <c r="G2857" s="393"/>
      <c r="H2857" s="393"/>
      <c r="I2857" s="393"/>
      <c r="J2857" s="3"/>
      <c r="K2857" s="3"/>
      <c r="L2857" s="3"/>
      <c r="M2857" s="3"/>
      <c r="N2857" s="3"/>
      <c r="O2857" s="393"/>
      <c r="P2857" s="393"/>
      <c r="Q2857" s="3"/>
      <c r="R2857" s="3"/>
      <c r="S2857" s="3"/>
      <c r="T2857" s="3"/>
      <c r="U2857" s="3"/>
      <c r="V2857" s="3"/>
      <c r="W2857"/>
      <c r="X2857"/>
      <c r="Y2857" s="451"/>
      <c r="Z2857" s="393"/>
      <c r="AA2857" s="3"/>
      <c r="AB2857" s="3"/>
      <c r="AC2857" s="3"/>
      <c r="AD2857" s="3"/>
      <c r="AE2857" s="3"/>
      <c r="AF2857"/>
      <c r="AG2857"/>
      <c r="AH2857"/>
      <c r="AI2857"/>
      <c r="AJ2857"/>
      <c r="AK2857"/>
      <c r="AL2857"/>
      <c r="AM2857"/>
      <c r="AN2857"/>
      <c r="AO2857"/>
      <c r="AP2857"/>
      <c r="BC2857" s="451"/>
    </row>
    <row r="2858" spans="1:55" hidden="1" x14ac:dyDescent="0.2">
      <c r="A2858" s="3"/>
      <c r="B2858" s="3"/>
      <c r="C2858" s="393"/>
      <c r="D2858" s="393"/>
      <c r="E2858" s="393"/>
      <c r="F2858" s="393"/>
      <c r="G2858" s="393"/>
      <c r="H2858" s="393"/>
      <c r="I2858" s="393"/>
      <c r="J2858" s="3"/>
      <c r="K2858" s="3"/>
      <c r="L2858" s="3"/>
      <c r="M2858" s="3"/>
      <c r="N2858" s="3"/>
      <c r="O2858" s="393"/>
      <c r="P2858" s="393"/>
      <c r="Q2858" s="3"/>
      <c r="R2858" s="3"/>
      <c r="S2858" s="3"/>
      <c r="T2858" s="3"/>
      <c r="U2858" s="3"/>
      <c r="V2858" s="3"/>
      <c r="W2858"/>
      <c r="X2858"/>
      <c r="Y2858" s="451"/>
      <c r="Z2858" s="393"/>
      <c r="AA2858" s="3"/>
      <c r="AB2858" s="3"/>
      <c r="AC2858" s="3"/>
      <c r="AD2858" s="3"/>
      <c r="AE2858" s="3"/>
      <c r="AF2858"/>
      <c r="AG2858"/>
      <c r="AH2858"/>
      <c r="AI2858"/>
      <c r="AJ2858"/>
      <c r="AK2858"/>
      <c r="AL2858"/>
      <c r="AM2858"/>
      <c r="AN2858"/>
      <c r="AO2858"/>
      <c r="AP2858"/>
      <c r="BC2858" s="451"/>
    </row>
    <row r="2859" spans="1:55" hidden="1" x14ac:dyDescent="0.2">
      <c r="A2859" s="3"/>
      <c r="B2859" s="3"/>
      <c r="C2859" s="393"/>
      <c r="D2859" s="393"/>
      <c r="E2859" s="393"/>
      <c r="F2859" s="393"/>
      <c r="G2859" s="393"/>
      <c r="H2859" s="393"/>
      <c r="I2859" s="393"/>
      <c r="J2859" s="3"/>
      <c r="K2859" s="3"/>
      <c r="L2859" s="3"/>
      <c r="M2859" s="3"/>
      <c r="N2859" s="3"/>
      <c r="O2859" s="393"/>
      <c r="P2859" s="393"/>
      <c r="Q2859" s="3"/>
      <c r="R2859" s="3"/>
      <c r="S2859" s="3"/>
      <c r="T2859" s="3"/>
      <c r="U2859" s="3"/>
      <c r="V2859" s="3"/>
      <c r="W2859"/>
      <c r="X2859"/>
      <c r="Y2859" s="451"/>
      <c r="Z2859" s="393"/>
      <c r="AA2859" s="3"/>
      <c r="AB2859" s="3"/>
      <c r="AC2859" s="3"/>
      <c r="AD2859" s="3"/>
      <c r="AE2859" s="3"/>
      <c r="AF2859"/>
      <c r="AG2859"/>
      <c r="AH2859"/>
      <c r="AI2859"/>
      <c r="AJ2859"/>
      <c r="AK2859"/>
      <c r="AL2859"/>
      <c r="AM2859"/>
      <c r="AN2859"/>
      <c r="AO2859"/>
      <c r="AP2859"/>
      <c r="BC2859" s="451"/>
    </row>
    <row r="2860" spans="1:55" hidden="1" x14ac:dyDescent="0.2">
      <c r="A2860" s="3"/>
      <c r="B2860" s="3"/>
      <c r="C2860" s="393"/>
      <c r="D2860" s="393"/>
      <c r="E2860" s="393"/>
      <c r="F2860" s="393"/>
      <c r="G2860" s="393"/>
      <c r="H2860" s="393"/>
      <c r="I2860" s="393"/>
      <c r="J2860" s="3"/>
      <c r="K2860" s="3"/>
      <c r="L2860" s="3"/>
      <c r="M2860" s="3"/>
      <c r="N2860" s="3"/>
      <c r="O2860" s="393"/>
      <c r="P2860" s="393"/>
      <c r="Q2860" s="3"/>
      <c r="R2860" s="3"/>
      <c r="S2860" s="3"/>
      <c r="T2860" s="3"/>
      <c r="U2860" s="3"/>
      <c r="V2860" s="3"/>
      <c r="W2860"/>
      <c r="X2860"/>
      <c r="Y2860" s="451"/>
      <c r="Z2860" s="393"/>
      <c r="AA2860" s="3"/>
      <c r="AB2860" s="3"/>
      <c r="AC2860" s="3"/>
      <c r="AD2860" s="3"/>
      <c r="AE2860" s="3"/>
      <c r="AF2860"/>
      <c r="AG2860"/>
      <c r="AH2860"/>
      <c r="AI2860"/>
      <c r="AJ2860"/>
      <c r="AK2860"/>
      <c r="AL2860"/>
      <c r="AM2860"/>
      <c r="AN2860"/>
      <c r="AO2860"/>
      <c r="AP2860"/>
      <c r="BC2860" s="451"/>
    </row>
    <row r="2861" spans="1:55" hidden="1" x14ac:dyDescent="0.2">
      <c r="A2861" s="3"/>
      <c r="B2861" s="3"/>
      <c r="C2861" s="393"/>
      <c r="D2861" s="393"/>
      <c r="E2861" s="393"/>
      <c r="F2861" s="393"/>
      <c r="G2861" s="393"/>
      <c r="H2861" s="393"/>
      <c r="I2861" s="393"/>
      <c r="J2861" s="3"/>
      <c r="K2861" s="3"/>
      <c r="L2861" s="3"/>
      <c r="M2861" s="3"/>
      <c r="N2861" s="3"/>
      <c r="O2861" s="393"/>
      <c r="P2861" s="393"/>
      <c r="Q2861" s="3"/>
      <c r="R2861" s="3"/>
      <c r="S2861" s="3"/>
      <c r="T2861" s="3"/>
      <c r="U2861" s="3"/>
      <c r="V2861" s="3"/>
      <c r="W2861"/>
      <c r="X2861"/>
      <c r="Y2861" s="451"/>
      <c r="Z2861" s="393"/>
      <c r="AA2861" s="3"/>
      <c r="AB2861" s="3"/>
      <c r="AC2861" s="3"/>
      <c r="AD2861" s="3"/>
      <c r="AE2861" s="3"/>
      <c r="AF2861"/>
      <c r="AG2861"/>
      <c r="AH2861"/>
      <c r="AI2861"/>
      <c r="AJ2861"/>
      <c r="AK2861"/>
      <c r="AL2861"/>
      <c r="AM2861"/>
      <c r="AN2861"/>
      <c r="AO2861"/>
      <c r="AP2861"/>
      <c r="BC2861" s="451"/>
    </row>
    <row r="2862" spans="1:55" hidden="1" x14ac:dyDescent="0.2">
      <c r="A2862" s="3"/>
      <c r="B2862" s="3"/>
      <c r="C2862" s="393"/>
      <c r="D2862" s="393"/>
      <c r="E2862" s="393"/>
      <c r="F2862" s="393"/>
      <c r="G2862" s="393"/>
      <c r="H2862" s="393"/>
      <c r="I2862" s="393"/>
      <c r="J2862" s="3"/>
      <c r="K2862" s="3"/>
      <c r="L2862" s="3"/>
      <c r="M2862" s="3"/>
      <c r="N2862" s="3"/>
      <c r="O2862" s="393"/>
      <c r="P2862" s="393"/>
      <c r="Q2862" s="3"/>
      <c r="R2862" s="3"/>
      <c r="S2862" s="3"/>
      <c r="T2862" s="3"/>
      <c r="U2862" s="3"/>
      <c r="V2862" s="3"/>
      <c r="W2862"/>
      <c r="X2862"/>
      <c r="Y2862" s="451"/>
      <c r="Z2862" s="393"/>
      <c r="AA2862" s="3"/>
      <c r="AB2862" s="3"/>
      <c r="AC2862" s="3"/>
      <c r="AD2862" s="3"/>
      <c r="AE2862" s="3"/>
      <c r="AF2862"/>
      <c r="AG2862"/>
      <c r="AH2862"/>
      <c r="AI2862"/>
      <c r="AJ2862"/>
      <c r="AK2862"/>
      <c r="AL2862"/>
      <c r="AM2862"/>
      <c r="AN2862"/>
      <c r="AO2862"/>
      <c r="AP2862"/>
      <c r="BC2862" s="451"/>
    </row>
    <row r="2863" spans="1:55" hidden="1" x14ac:dyDescent="0.2">
      <c r="A2863" s="3"/>
      <c r="B2863" s="3"/>
      <c r="C2863" s="393"/>
      <c r="D2863" s="393"/>
      <c r="E2863" s="393"/>
      <c r="F2863" s="393"/>
      <c r="G2863" s="393"/>
      <c r="H2863" s="393"/>
      <c r="I2863" s="393"/>
      <c r="J2863" s="3"/>
      <c r="K2863" s="3"/>
      <c r="L2863" s="3"/>
      <c r="M2863" s="3"/>
      <c r="N2863" s="3"/>
      <c r="O2863" s="393"/>
      <c r="P2863" s="393"/>
      <c r="Q2863" s="3"/>
      <c r="R2863" s="3"/>
      <c r="S2863" s="3"/>
      <c r="T2863" s="3"/>
      <c r="U2863" s="3"/>
      <c r="V2863" s="3"/>
      <c r="W2863"/>
      <c r="X2863"/>
      <c r="Y2863" s="451"/>
      <c r="Z2863" s="393"/>
      <c r="AA2863" s="3"/>
      <c r="AB2863" s="3"/>
      <c r="AC2863" s="3"/>
      <c r="AD2863" s="3"/>
      <c r="AE2863" s="3"/>
      <c r="AF2863"/>
      <c r="AG2863"/>
      <c r="AH2863"/>
      <c r="AI2863"/>
      <c r="AJ2863"/>
      <c r="AK2863"/>
      <c r="AL2863"/>
      <c r="AM2863"/>
      <c r="AN2863"/>
      <c r="AO2863"/>
      <c r="AP2863"/>
      <c r="BC2863" s="451"/>
    </row>
    <row r="2864" spans="1:55" hidden="1" x14ac:dyDescent="0.2">
      <c r="A2864" s="3"/>
      <c r="B2864" s="3"/>
      <c r="C2864" s="393"/>
      <c r="D2864" s="393"/>
      <c r="E2864" s="393"/>
      <c r="F2864" s="393"/>
      <c r="G2864" s="393"/>
      <c r="H2864" s="393"/>
      <c r="I2864" s="393"/>
      <c r="J2864" s="3"/>
      <c r="K2864" s="3"/>
      <c r="L2864" s="3"/>
      <c r="M2864" s="3"/>
      <c r="N2864" s="3"/>
      <c r="O2864" s="393"/>
      <c r="P2864" s="393"/>
      <c r="Q2864" s="3"/>
      <c r="R2864" s="3"/>
      <c r="S2864" s="3"/>
      <c r="T2864" s="3"/>
      <c r="U2864" s="3"/>
      <c r="V2864" s="3"/>
      <c r="W2864"/>
      <c r="X2864"/>
      <c r="Y2864" s="451"/>
      <c r="Z2864" s="393"/>
      <c r="AA2864" s="3"/>
      <c r="AB2864" s="3"/>
      <c r="AC2864" s="3"/>
      <c r="AD2864" s="3"/>
      <c r="AE2864" s="3"/>
      <c r="AF2864"/>
      <c r="AG2864"/>
      <c r="AH2864"/>
      <c r="AI2864"/>
      <c r="AJ2864"/>
      <c r="AK2864"/>
      <c r="AL2864"/>
      <c r="AM2864"/>
      <c r="AN2864"/>
      <c r="AO2864"/>
      <c r="AP2864"/>
      <c r="BC2864" s="451"/>
    </row>
    <row r="2865" spans="1:55" hidden="1" x14ac:dyDescent="0.2">
      <c r="A2865" s="3"/>
      <c r="B2865" s="3"/>
      <c r="C2865" s="393"/>
      <c r="D2865" s="393"/>
      <c r="E2865" s="393"/>
      <c r="F2865" s="393"/>
      <c r="G2865" s="393"/>
      <c r="H2865" s="393"/>
      <c r="I2865" s="393"/>
      <c r="J2865" s="3"/>
      <c r="K2865" s="3"/>
      <c r="L2865" s="3"/>
      <c r="M2865" s="3"/>
      <c r="N2865" s="3"/>
      <c r="O2865" s="393"/>
      <c r="P2865" s="393"/>
      <c r="Q2865" s="3"/>
      <c r="R2865" s="3"/>
      <c r="S2865" s="3"/>
      <c r="T2865" s="3"/>
      <c r="U2865" s="3"/>
      <c r="V2865" s="3"/>
      <c r="W2865"/>
      <c r="X2865"/>
      <c r="Y2865" s="451"/>
      <c r="Z2865" s="393"/>
      <c r="AA2865" s="3"/>
      <c r="AB2865" s="3"/>
      <c r="AC2865" s="3"/>
      <c r="AD2865" s="3"/>
      <c r="AE2865" s="3"/>
      <c r="AF2865"/>
      <c r="AG2865"/>
      <c r="AH2865"/>
      <c r="AI2865"/>
      <c r="AJ2865"/>
      <c r="AK2865"/>
      <c r="AL2865"/>
      <c r="AM2865"/>
      <c r="AN2865"/>
      <c r="AO2865"/>
      <c r="AP2865"/>
      <c r="BC2865" s="451"/>
    </row>
    <row r="2866" spans="1:55" hidden="1" x14ac:dyDescent="0.2">
      <c r="A2866" s="3"/>
      <c r="B2866" s="3"/>
      <c r="C2866" s="393"/>
      <c r="D2866" s="393"/>
      <c r="E2866" s="393"/>
      <c r="F2866" s="393"/>
      <c r="G2866" s="393"/>
      <c r="H2866" s="393"/>
      <c r="I2866" s="393"/>
      <c r="J2866" s="3"/>
      <c r="K2866" s="3"/>
      <c r="L2866" s="3"/>
      <c r="M2866" s="3"/>
      <c r="N2866" s="3"/>
      <c r="O2866" s="393"/>
      <c r="P2866" s="393"/>
      <c r="Q2866" s="3"/>
      <c r="R2866" s="3"/>
      <c r="S2866" s="3"/>
      <c r="T2866" s="3"/>
      <c r="U2866" s="3"/>
      <c r="V2866" s="3"/>
      <c r="W2866"/>
      <c r="X2866"/>
      <c r="Y2866" s="451"/>
      <c r="Z2866" s="393"/>
      <c r="AA2866" s="3"/>
      <c r="AB2866" s="3"/>
      <c r="AC2866" s="3"/>
      <c r="AD2866" s="3"/>
      <c r="AE2866" s="3"/>
      <c r="AF2866"/>
      <c r="AG2866"/>
      <c r="AH2866"/>
      <c r="AI2866"/>
      <c r="AJ2866"/>
      <c r="AK2866"/>
      <c r="AL2866"/>
      <c r="AM2866"/>
      <c r="AN2866"/>
      <c r="AO2866"/>
      <c r="AP2866"/>
      <c r="BC2866" s="451"/>
    </row>
    <row r="2867" spans="1:55" hidden="1" x14ac:dyDescent="0.2">
      <c r="A2867" s="3"/>
      <c r="B2867" s="3"/>
      <c r="C2867" s="393"/>
      <c r="D2867" s="393"/>
      <c r="E2867" s="393"/>
      <c r="F2867" s="393"/>
      <c r="G2867" s="393"/>
      <c r="H2867" s="393"/>
      <c r="I2867" s="393"/>
      <c r="J2867" s="3"/>
      <c r="K2867" s="3"/>
      <c r="L2867" s="3"/>
      <c r="M2867" s="3"/>
      <c r="N2867" s="3"/>
      <c r="O2867" s="393"/>
      <c r="P2867" s="393"/>
      <c r="Q2867" s="3"/>
      <c r="R2867" s="3"/>
      <c r="S2867" s="3"/>
      <c r="T2867" s="3"/>
      <c r="U2867" s="3"/>
      <c r="V2867" s="3"/>
      <c r="W2867"/>
      <c r="X2867"/>
      <c r="Y2867" s="451"/>
      <c r="Z2867" s="393"/>
      <c r="AA2867" s="3"/>
      <c r="AB2867" s="3"/>
      <c r="AC2867" s="3"/>
      <c r="AD2867" s="3"/>
      <c r="AE2867" s="3"/>
      <c r="AF2867"/>
      <c r="AG2867"/>
      <c r="AH2867"/>
      <c r="AI2867"/>
      <c r="AJ2867"/>
      <c r="AK2867"/>
      <c r="AL2867"/>
      <c r="AM2867"/>
      <c r="AN2867"/>
      <c r="AO2867"/>
      <c r="AP2867"/>
      <c r="BC2867" s="451"/>
    </row>
    <row r="2868" spans="1:55" hidden="1" x14ac:dyDescent="0.2">
      <c r="A2868" s="3"/>
      <c r="B2868" s="3"/>
      <c r="C2868" s="393"/>
      <c r="D2868" s="393"/>
      <c r="E2868" s="393"/>
      <c r="F2868" s="393"/>
      <c r="G2868" s="393"/>
      <c r="H2868" s="393"/>
      <c r="I2868" s="393"/>
      <c r="J2868" s="3"/>
      <c r="K2868" s="3"/>
      <c r="L2868" s="3"/>
      <c r="M2868" s="3"/>
      <c r="N2868" s="3"/>
      <c r="O2868" s="393"/>
      <c r="P2868" s="393"/>
      <c r="Q2868" s="3"/>
      <c r="R2868" s="3"/>
      <c r="S2868" s="3"/>
      <c r="T2868" s="3"/>
      <c r="U2868" s="3"/>
      <c r="V2868" s="3"/>
      <c r="W2868"/>
      <c r="X2868"/>
      <c r="Y2868" s="451"/>
      <c r="Z2868" s="393"/>
      <c r="AA2868" s="3"/>
      <c r="AB2868" s="3"/>
      <c r="AC2868" s="3"/>
      <c r="AD2868" s="3"/>
      <c r="AE2868" s="3"/>
      <c r="AF2868"/>
      <c r="AG2868"/>
      <c r="AH2868"/>
      <c r="AI2868"/>
      <c r="AJ2868"/>
      <c r="AK2868"/>
      <c r="AL2868"/>
      <c r="AM2868"/>
      <c r="AN2868"/>
      <c r="AO2868"/>
      <c r="AP2868"/>
      <c r="BC2868" s="451"/>
    </row>
    <row r="2869" spans="1:55" hidden="1" x14ac:dyDescent="0.2">
      <c r="A2869" s="3"/>
      <c r="B2869" s="3"/>
      <c r="C2869" s="393"/>
      <c r="D2869" s="393"/>
      <c r="E2869" s="393"/>
      <c r="F2869" s="393"/>
      <c r="G2869" s="393"/>
      <c r="H2869" s="393"/>
      <c r="I2869" s="393"/>
      <c r="J2869" s="3"/>
      <c r="K2869" s="3"/>
      <c r="L2869" s="3"/>
      <c r="M2869" s="3"/>
      <c r="N2869" s="3"/>
      <c r="O2869" s="393"/>
      <c r="P2869" s="393"/>
      <c r="Q2869" s="3"/>
      <c r="R2869" s="3"/>
      <c r="S2869" s="3"/>
      <c r="T2869" s="3"/>
      <c r="U2869" s="3"/>
      <c r="V2869" s="3"/>
      <c r="W2869"/>
      <c r="X2869"/>
      <c r="Y2869" s="451"/>
      <c r="Z2869" s="393"/>
      <c r="AA2869" s="3"/>
      <c r="AB2869" s="3"/>
      <c r="AC2869" s="3"/>
      <c r="AD2869" s="3"/>
      <c r="AE2869" s="3"/>
      <c r="AF2869"/>
      <c r="AG2869"/>
      <c r="AH2869"/>
      <c r="AI2869"/>
      <c r="AJ2869"/>
      <c r="AK2869"/>
      <c r="AL2869"/>
      <c r="AM2869"/>
      <c r="AN2869"/>
      <c r="AO2869"/>
      <c r="AP2869"/>
      <c r="BC2869" s="451"/>
    </row>
    <row r="2870" spans="1:55" hidden="1" x14ac:dyDescent="0.2">
      <c r="A2870" s="3"/>
      <c r="B2870" s="3"/>
      <c r="C2870" s="393"/>
      <c r="D2870" s="393"/>
      <c r="E2870" s="393"/>
      <c r="F2870" s="393"/>
      <c r="G2870" s="393"/>
      <c r="H2870" s="393"/>
      <c r="I2870" s="393"/>
      <c r="J2870" s="3"/>
      <c r="K2870" s="3"/>
      <c r="L2870" s="3"/>
      <c r="M2870" s="3"/>
      <c r="N2870" s="3"/>
      <c r="O2870" s="393"/>
      <c r="P2870" s="393"/>
      <c r="Q2870" s="3"/>
      <c r="R2870" s="3"/>
      <c r="S2870" s="3"/>
      <c r="T2870" s="3"/>
      <c r="U2870" s="3"/>
      <c r="V2870" s="3"/>
      <c r="W2870"/>
      <c r="X2870"/>
      <c r="Y2870" s="451"/>
      <c r="Z2870" s="393"/>
      <c r="AA2870" s="3"/>
      <c r="AB2870" s="3"/>
      <c r="AC2870" s="3"/>
      <c r="AD2870" s="3"/>
      <c r="AE2870" s="3"/>
      <c r="AF2870"/>
      <c r="AG2870"/>
      <c r="AH2870"/>
      <c r="AI2870"/>
      <c r="AJ2870"/>
      <c r="AK2870"/>
      <c r="AL2870"/>
      <c r="AM2870"/>
      <c r="AN2870"/>
      <c r="AO2870"/>
      <c r="AP2870"/>
      <c r="BC2870" s="451"/>
    </row>
    <row r="2871" spans="1:55" hidden="1" x14ac:dyDescent="0.2">
      <c r="A2871" s="3"/>
      <c r="B2871" s="3"/>
      <c r="C2871" s="393"/>
      <c r="D2871" s="393"/>
      <c r="E2871" s="393"/>
      <c r="F2871" s="393"/>
      <c r="G2871" s="393"/>
      <c r="H2871" s="393"/>
      <c r="I2871" s="393"/>
      <c r="J2871" s="3"/>
      <c r="K2871" s="3"/>
      <c r="L2871" s="3"/>
      <c r="M2871" s="3"/>
      <c r="N2871" s="3"/>
      <c r="O2871" s="393"/>
      <c r="P2871" s="393"/>
      <c r="Q2871" s="3"/>
      <c r="R2871" s="3"/>
      <c r="S2871" s="3"/>
      <c r="T2871" s="3"/>
      <c r="U2871" s="3"/>
      <c r="V2871" s="3"/>
      <c r="W2871"/>
      <c r="X2871"/>
      <c r="Y2871" s="451"/>
      <c r="Z2871" s="393"/>
      <c r="AA2871" s="3"/>
      <c r="AB2871" s="3"/>
      <c r="AC2871" s="3"/>
      <c r="AD2871" s="3"/>
      <c r="AE2871" s="3"/>
      <c r="AF2871"/>
      <c r="AG2871"/>
      <c r="AH2871"/>
      <c r="AI2871"/>
      <c r="AJ2871"/>
      <c r="AK2871"/>
      <c r="AL2871"/>
      <c r="AM2871"/>
      <c r="AN2871"/>
      <c r="AO2871"/>
      <c r="AP2871"/>
      <c r="BC2871" s="451"/>
    </row>
    <row r="2872" spans="1:55" hidden="1" x14ac:dyDescent="0.2">
      <c r="A2872" s="3"/>
      <c r="B2872" s="3"/>
      <c r="C2872" s="393"/>
      <c r="D2872" s="393"/>
      <c r="E2872" s="393"/>
      <c r="F2872" s="393"/>
      <c r="G2872" s="393"/>
      <c r="H2872" s="393"/>
      <c r="I2872" s="393"/>
      <c r="J2872" s="3"/>
      <c r="K2872" s="3"/>
      <c r="L2872" s="3"/>
      <c r="M2872" s="3"/>
      <c r="N2872" s="3"/>
      <c r="O2872" s="393"/>
      <c r="P2872" s="393"/>
      <c r="Q2872" s="3"/>
      <c r="R2872" s="3"/>
      <c r="S2872" s="3"/>
      <c r="T2872" s="3"/>
      <c r="U2872" s="3"/>
      <c r="V2872" s="3"/>
      <c r="W2872"/>
      <c r="X2872"/>
      <c r="Y2872" s="451"/>
      <c r="Z2872" s="393"/>
      <c r="AA2872" s="3"/>
      <c r="AB2872" s="3"/>
      <c r="AC2872" s="3"/>
      <c r="AD2872" s="3"/>
      <c r="AE2872" s="3"/>
      <c r="AF2872"/>
      <c r="AG2872"/>
      <c r="AH2872"/>
      <c r="AI2872"/>
      <c r="AJ2872"/>
      <c r="AK2872"/>
      <c r="AL2872"/>
      <c r="AM2872"/>
      <c r="AN2872"/>
      <c r="AO2872"/>
      <c r="AP2872"/>
      <c r="BC2872" s="451"/>
    </row>
    <row r="2873" spans="1:55" hidden="1" x14ac:dyDescent="0.2">
      <c r="A2873" s="3"/>
      <c r="B2873" s="3"/>
      <c r="C2873" s="393"/>
      <c r="D2873" s="393"/>
      <c r="E2873" s="393"/>
      <c r="F2873" s="393"/>
      <c r="G2873" s="393"/>
      <c r="H2873" s="393"/>
      <c r="I2873" s="393"/>
      <c r="J2873" s="3"/>
      <c r="K2873" s="3"/>
      <c r="L2873" s="3"/>
      <c r="M2873" s="3"/>
      <c r="N2873" s="3"/>
      <c r="O2873" s="393"/>
      <c r="P2873" s="393"/>
      <c r="Q2873" s="3"/>
      <c r="R2873" s="3"/>
      <c r="S2873" s="3"/>
      <c r="T2873" s="3"/>
      <c r="U2873" s="3"/>
      <c r="V2873" s="3"/>
      <c r="W2873"/>
      <c r="X2873"/>
      <c r="Y2873" s="451"/>
      <c r="Z2873" s="393"/>
      <c r="AA2873" s="3"/>
      <c r="AB2873" s="3"/>
      <c r="AC2873" s="3"/>
      <c r="AD2873" s="3"/>
      <c r="AE2873" s="3"/>
      <c r="AF2873"/>
      <c r="AG2873"/>
      <c r="AH2873"/>
      <c r="AI2873"/>
      <c r="AJ2873"/>
      <c r="AK2873"/>
      <c r="AL2873"/>
      <c r="AM2873"/>
      <c r="AN2873"/>
      <c r="AO2873"/>
      <c r="AP2873"/>
      <c r="BC2873" s="451"/>
    </row>
    <row r="2874" spans="1:55" hidden="1" x14ac:dyDescent="0.2">
      <c r="A2874" s="3"/>
      <c r="B2874" s="3"/>
      <c r="C2874" s="393"/>
      <c r="D2874" s="393"/>
      <c r="E2874" s="393"/>
      <c r="F2874" s="393"/>
      <c r="G2874" s="393"/>
      <c r="H2874" s="393"/>
      <c r="I2874" s="393"/>
      <c r="J2874" s="3"/>
      <c r="K2874" s="3"/>
      <c r="L2874" s="3"/>
      <c r="M2874" s="3"/>
      <c r="N2874" s="3"/>
      <c r="O2874" s="393"/>
      <c r="P2874" s="393"/>
      <c r="Q2874" s="3"/>
      <c r="R2874" s="3"/>
      <c r="S2874" s="3"/>
      <c r="T2874" s="3"/>
      <c r="U2874" s="3"/>
      <c r="V2874" s="3"/>
      <c r="W2874"/>
      <c r="X2874"/>
      <c r="Y2874" s="451"/>
      <c r="Z2874" s="393"/>
      <c r="AA2874" s="3"/>
      <c r="AB2874" s="3"/>
      <c r="AC2874" s="3"/>
      <c r="AD2874" s="3"/>
      <c r="AE2874" s="3"/>
      <c r="AF2874"/>
      <c r="AG2874"/>
      <c r="AH2874"/>
      <c r="AI2874"/>
      <c r="AJ2874"/>
      <c r="AK2874"/>
      <c r="AL2874"/>
      <c r="AM2874"/>
      <c r="AN2874"/>
      <c r="AO2874"/>
      <c r="AP2874"/>
      <c r="BC2874" s="451"/>
    </row>
    <row r="2875" spans="1:55" hidden="1" x14ac:dyDescent="0.2">
      <c r="A2875" s="3"/>
      <c r="B2875" s="3"/>
      <c r="C2875" s="393"/>
      <c r="D2875" s="393"/>
      <c r="E2875" s="393"/>
      <c r="F2875" s="393"/>
      <c r="G2875" s="393"/>
      <c r="H2875" s="393"/>
      <c r="I2875" s="393"/>
      <c r="J2875" s="3"/>
      <c r="K2875" s="3"/>
      <c r="L2875" s="3"/>
      <c r="M2875" s="3"/>
      <c r="N2875" s="3"/>
      <c r="O2875" s="393"/>
      <c r="P2875" s="393"/>
      <c r="Q2875" s="3"/>
      <c r="R2875" s="3"/>
      <c r="S2875" s="3"/>
      <c r="T2875" s="3"/>
      <c r="U2875" s="3"/>
      <c r="V2875" s="3"/>
      <c r="W2875"/>
      <c r="X2875"/>
      <c r="Y2875" s="451"/>
      <c r="Z2875" s="393"/>
      <c r="AA2875" s="3"/>
      <c r="AB2875" s="3"/>
      <c r="AC2875" s="3"/>
      <c r="AD2875" s="3"/>
      <c r="AE2875" s="3"/>
      <c r="AF2875"/>
      <c r="AG2875"/>
      <c r="AH2875"/>
      <c r="AI2875"/>
      <c r="AJ2875"/>
      <c r="AK2875"/>
      <c r="AL2875"/>
      <c r="AM2875"/>
      <c r="AN2875"/>
      <c r="AO2875"/>
      <c r="AP2875"/>
      <c r="BC2875" s="451"/>
    </row>
    <row r="2876" spans="1:55" hidden="1" x14ac:dyDescent="0.2">
      <c r="A2876" s="3"/>
      <c r="B2876" s="3"/>
      <c r="C2876" s="393"/>
      <c r="D2876" s="393"/>
      <c r="E2876" s="393"/>
      <c r="F2876" s="393"/>
      <c r="G2876" s="393"/>
      <c r="H2876" s="393"/>
      <c r="I2876" s="393"/>
      <c r="J2876" s="3"/>
      <c r="K2876" s="3"/>
      <c r="L2876" s="3"/>
      <c r="M2876" s="3"/>
      <c r="N2876" s="3"/>
      <c r="O2876" s="393"/>
      <c r="P2876" s="393"/>
      <c r="Q2876" s="3"/>
      <c r="R2876" s="3"/>
      <c r="S2876" s="3"/>
      <c r="T2876" s="3"/>
      <c r="U2876" s="3"/>
      <c r="V2876" s="3"/>
      <c r="W2876"/>
      <c r="X2876"/>
      <c r="Y2876" s="451"/>
      <c r="Z2876" s="393"/>
      <c r="AA2876" s="3"/>
      <c r="AB2876" s="3"/>
      <c r="AC2876" s="3"/>
      <c r="AD2876" s="3"/>
      <c r="AE2876" s="3"/>
      <c r="AF2876"/>
      <c r="AG2876"/>
      <c r="AH2876"/>
      <c r="AI2876"/>
      <c r="AJ2876"/>
      <c r="AK2876"/>
      <c r="AL2876"/>
      <c r="AM2876"/>
      <c r="AN2876"/>
      <c r="AO2876"/>
      <c r="AP2876"/>
      <c r="BC2876" s="451"/>
    </row>
    <row r="2877" spans="1:55" hidden="1" x14ac:dyDescent="0.2">
      <c r="A2877" s="3"/>
      <c r="B2877" s="3"/>
      <c r="C2877" s="393"/>
      <c r="D2877" s="393"/>
      <c r="E2877" s="393"/>
      <c r="F2877" s="393"/>
      <c r="G2877" s="393"/>
      <c r="H2877" s="393"/>
      <c r="I2877" s="393"/>
      <c r="J2877" s="3"/>
      <c r="K2877" s="3"/>
      <c r="L2877" s="3"/>
      <c r="M2877" s="3"/>
      <c r="N2877" s="3"/>
      <c r="O2877" s="393"/>
      <c r="P2877" s="393"/>
      <c r="Q2877" s="3"/>
      <c r="R2877" s="3"/>
      <c r="S2877" s="3"/>
      <c r="T2877" s="3"/>
      <c r="U2877" s="3"/>
      <c r="V2877" s="3"/>
      <c r="W2877"/>
      <c r="X2877"/>
      <c r="Y2877" s="451"/>
      <c r="Z2877" s="393"/>
      <c r="AA2877" s="3"/>
      <c r="AB2877" s="3"/>
      <c r="AC2877" s="3"/>
      <c r="AD2877" s="3"/>
      <c r="AE2877" s="3"/>
      <c r="AF2877"/>
      <c r="AG2877"/>
      <c r="AH2877"/>
      <c r="AI2877"/>
      <c r="AJ2877"/>
      <c r="AK2877"/>
      <c r="AL2877"/>
      <c r="AM2877"/>
      <c r="AN2877"/>
      <c r="AO2877"/>
      <c r="AP2877"/>
      <c r="BC2877" s="451"/>
    </row>
    <row r="2878" spans="1:55" hidden="1" x14ac:dyDescent="0.2">
      <c r="A2878" s="3"/>
      <c r="B2878" s="3"/>
      <c r="C2878" s="393"/>
      <c r="D2878" s="393"/>
      <c r="E2878" s="393"/>
      <c r="F2878" s="393"/>
      <c r="G2878" s="393"/>
      <c r="H2878" s="393"/>
      <c r="I2878" s="393"/>
      <c r="J2878" s="3"/>
      <c r="K2878" s="3"/>
      <c r="L2878" s="3"/>
      <c r="M2878" s="3"/>
      <c r="N2878" s="3"/>
      <c r="O2878" s="393"/>
      <c r="P2878" s="393"/>
      <c r="Q2878" s="3"/>
      <c r="R2878" s="3"/>
      <c r="S2878" s="3"/>
      <c r="T2878" s="3"/>
      <c r="U2878" s="3"/>
      <c r="V2878" s="3"/>
      <c r="W2878"/>
      <c r="X2878"/>
      <c r="Y2878" s="451"/>
      <c r="Z2878" s="393"/>
      <c r="AA2878" s="3"/>
      <c r="AB2878" s="3"/>
      <c r="AC2878" s="3"/>
      <c r="AD2878" s="3"/>
      <c r="AE2878" s="3"/>
      <c r="AF2878"/>
      <c r="AG2878"/>
      <c r="AH2878"/>
      <c r="AI2878"/>
      <c r="AJ2878"/>
      <c r="AK2878"/>
      <c r="AL2878"/>
      <c r="AM2878"/>
      <c r="AN2878"/>
      <c r="AO2878"/>
      <c r="AP2878"/>
      <c r="BC2878" s="451"/>
    </row>
    <row r="2879" spans="1:55" hidden="1" x14ac:dyDescent="0.2">
      <c r="A2879" s="3"/>
      <c r="B2879" s="3"/>
      <c r="C2879" s="393"/>
      <c r="D2879" s="393"/>
      <c r="E2879" s="393"/>
      <c r="F2879" s="393"/>
      <c r="G2879" s="393"/>
      <c r="H2879" s="393"/>
      <c r="I2879" s="393"/>
      <c r="J2879" s="3"/>
      <c r="K2879" s="3"/>
      <c r="L2879" s="3"/>
      <c r="M2879" s="3"/>
      <c r="N2879" s="3"/>
      <c r="O2879" s="393"/>
      <c r="P2879" s="393"/>
      <c r="Q2879" s="3"/>
      <c r="R2879" s="3"/>
      <c r="S2879" s="3"/>
      <c r="T2879" s="3"/>
      <c r="U2879" s="3"/>
      <c r="V2879" s="3"/>
      <c r="W2879"/>
      <c r="X2879"/>
      <c r="Y2879" s="451"/>
      <c r="Z2879" s="393"/>
      <c r="AA2879" s="3"/>
      <c r="AB2879" s="3"/>
      <c r="AC2879" s="3"/>
      <c r="AD2879" s="3"/>
      <c r="AE2879" s="3"/>
      <c r="AF2879"/>
      <c r="AG2879"/>
      <c r="AH2879"/>
      <c r="AI2879"/>
      <c r="AJ2879"/>
      <c r="AK2879"/>
      <c r="AL2879"/>
      <c r="AM2879"/>
      <c r="AN2879"/>
      <c r="AO2879"/>
      <c r="AP2879"/>
      <c r="BC2879" s="451"/>
    </row>
    <row r="2880" spans="1:55" hidden="1" x14ac:dyDescent="0.2">
      <c r="A2880" s="3"/>
      <c r="B2880" s="3"/>
      <c r="C2880" s="393"/>
      <c r="D2880" s="393"/>
      <c r="E2880" s="393"/>
      <c r="F2880" s="393"/>
      <c r="G2880" s="393"/>
      <c r="H2880" s="393"/>
      <c r="I2880" s="393"/>
      <c r="J2880" s="3"/>
      <c r="K2880" s="3"/>
      <c r="L2880" s="3"/>
      <c r="M2880" s="3"/>
      <c r="N2880" s="3"/>
      <c r="O2880" s="393"/>
      <c r="P2880" s="393"/>
      <c r="Q2880" s="3"/>
      <c r="R2880" s="3"/>
      <c r="S2880" s="3"/>
      <c r="T2880" s="3"/>
      <c r="U2880" s="3"/>
      <c r="V2880" s="3"/>
      <c r="W2880"/>
      <c r="X2880"/>
      <c r="Y2880" s="451"/>
      <c r="Z2880" s="393"/>
      <c r="AA2880" s="3"/>
      <c r="AB2880" s="3"/>
      <c r="AC2880" s="3"/>
      <c r="AD2880" s="3"/>
      <c r="AE2880" s="3"/>
      <c r="AF2880"/>
      <c r="AG2880"/>
      <c r="AH2880"/>
      <c r="AI2880"/>
      <c r="AJ2880"/>
      <c r="AK2880"/>
      <c r="AL2880"/>
      <c r="AM2880"/>
      <c r="AN2880"/>
      <c r="AO2880"/>
      <c r="AP2880"/>
      <c r="BC2880" s="451"/>
    </row>
    <row r="2881" spans="1:55" hidden="1" x14ac:dyDescent="0.2">
      <c r="A2881" s="3"/>
      <c r="B2881" s="3"/>
      <c r="C2881" s="393"/>
      <c r="D2881" s="393"/>
      <c r="E2881" s="393"/>
      <c r="F2881" s="393"/>
      <c r="G2881" s="393"/>
      <c r="H2881" s="393"/>
      <c r="I2881" s="393"/>
      <c r="J2881" s="3"/>
      <c r="K2881" s="3"/>
      <c r="L2881" s="3"/>
      <c r="M2881" s="3"/>
      <c r="N2881" s="3"/>
      <c r="O2881" s="393"/>
      <c r="P2881" s="393"/>
      <c r="Q2881" s="3"/>
      <c r="R2881" s="3"/>
      <c r="S2881" s="3"/>
      <c r="T2881" s="3"/>
      <c r="U2881" s="3"/>
      <c r="V2881" s="3"/>
      <c r="W2881"/>
      <c r="X2881"/>
      <c r="Y2881" s="451"/>
      <c r="Z2881" s="393"/>
      <c r="AA2881" s="3"/>
      <c r="AB2881" s="3"/>
      <c r="AC2881" s="3"/>
      <c r="AD2881" s="3"/>
      <c r="AE2881" s="3"/>
      <c r="AF2881"/>
      <c r="AG2881"/>
      <c r="AH2881"/>
      <c r="AI2881"/>
      <c r="AJ2881"/>
      <c r="AK2881"/>
      <c r="AL2881"/>
      <c r="AM2881"/>
      <c r="AN2881"/>
      <c r="AO2881"/>
      <c r="AP2881"/>
      <c r="BC2881" s="451"/>
    </row>
    <row r="2882" spans="1:55" hidden="1" x14ac:dyDescent="0.2">
      <c r="A2882" s="3"/>
      <c r="B2882" s="3"/>
      <c r="C2882" s="393"/>
      <c r="D2882" s="393"/>
      <c r="E2882" s="393"/>
      <c r="F2882" s="393"/>
      <c r="G2882" s="393"/>
      <c r="H2882" s="393"/>
      <c r="I2882" s="393"/>
      <c r="J2882" s="3"/>
      <c r="K2882" s="3"/>
      <c r="L2882" s="3"/>
      <c r="M2882" s="3"/>
      <c r="N2882" s="3"/>
      <c r="O2882" s="393"/>
      <c r="P2882" s="393"/>
      <c r="Q2882" s="3"/>
      <c r="R2882" s="3"/>
      <c r="S2882" s="3"/>
      <c r="T2882" s="3"/>
      <c r="U2882" s="3"/>
      <c r="V2882" s="3"/>
      <c r="W2882"/>
      <c r="X2882"/>
      <c r="Y2882" s="451"/>
      <c r="Z2882" s="393"/>
      <c r="AA2882" s="3"/>
      <c r="AB2882" s="3"/>
      <c r="AC2882" s="3"/>
      <c r="AD2882" s="3"/>
      <c r="AE2882" s="3"/>
      <c r="AF2882"/>
      <c r="AG2882"/>
      <c r="AH2882"/>
      <c r="AI2882"/>
      <c r="AJ2882"/>
      <c r="AK2882"/>
      <c r="AL2882"/>
      <c r="AM2882"/>
      <c r="AN2882"/>
      <c r="AO2882"/>
      <c r="AP2882"/>
      <c r="BC2882" s="451"/>
    </row>
    <row r="2883" spans="1:55" hidden="1" x14ac:dyDescent="0.2">
      <c r="A2883" s="3"/>
      <c r="B2883" s="3"/>
      <c r="C2883" s="393"/>
      <c r="D2883" s="393"/>
      <c r="E2883" s="393"/>
      <c r="F2883" s="393"/>
      <c r="G2883" s="393"/>
      <c r="H2883" s="393"/>
      <c r="I2883" s="393"/>
      <c r="J2883" s="3"/>
      <c r="K2883" s="3"/>
      <c r="L2883" s="3"/>
      <c r="M2883" s="3"/>
      <c r="N2883" s="3"/>
      <c r="O2883" s="393"/>
      <c r="P2883" s="393"/>
      <c r="Q2883" s="3"/>
      <c r="R2883" s="3"/>
      <c r="S2883" s="3"/>
      <c r="T2883" s="3"/>
      <c r="U2883" s="3"/>
      <c r="V2883" s="3"/>
      <c r="W2883"/>
      <c r="X2883"/>
      <c r="Y2883" s="451"/>
      <c r="Z2883" s="393"/>
      <c r="AA2883" s="3"/>
      <c r="AB2883" s="3"/>
      <c r="AC2883" s="3"/>
      <c r="AD2883" s="3"/>
      <c r="AE2883" s="3"/>
      <c r="AF2883"/>
      <c r="AG2883"/>
      <c r="AH2883"/>
      <c r="AI2883"/>
      <c r="AJ2883"/>
      <c r="AK2883"/>
      <c r="AL2883"/>
      <c r="AM2883"/>
      <c r="AN2883"/>
      <c r="AO2883"/>
      <c r="AP2883"/>
      <c r="BC2883" s="451"/>
    </row>
    <row r="2884" spans="1:55" hidden="1" x14ac:dyDescent="0.2">
      <c r="A2884" s="3"/>
      <c r="B2884" s="3"/>
      <c r="C2884" s="393"/>
      <c r="D2884" s="393"/>
      <c r="E2884" s="393"/>
      <c r="F2884" s="393"/>
      <c r="G2884" s="393"/>
      <c r="H2884" s="393"/>
      <c r="I2884" s="393"/>
      <c r="J2884" s="3"/>
      <c r="K2884" s="3"/>
      <c r="L2884" s="3"/>
      <c r="M2884" s="3"/>
      <c r="N2884" s="3"/>
      <c r="O2884" s="393"/>
      <c r="P2884" s="393"/>
      <c r="Q2884" s="3"/>
      <c r="R2884" s="3"/>
      <c r="S2884" s="3"/>
      <c r="T2884" s="3"/>
      <c r="U2884" s="3"/>
      <c r="V2884" s="3"/>
      <c r="W2884"/>
      <c r="X2884"/>
      <c r="Y2884" s="451"/>
      <c r="Z2884" s="393"/>
      <c r="AA2884" s="3"/>
      <c r="AB2884" s="3"/>
      <c r="AC2884" s="3"/>
      <c r="AD2884" s="3"/>
      <c r="AE2884" s="3"/>
      <c r="AF2884"/>
      <c r="AG2884"/>
      <c r="AH2884"/>
      <c r="AI2884"/>
      <c r="AJ2884"/>
      <c r="AK2884"/>
      <c r="AL2884"/>
      <c r="AM2884"/>
      <c r="AN2884"/>
      <c r="AO2884"/>
      <c r="AP2884"/>
      <c r="BC2884" s="451"/>
    </row>
    <row r="2885" spans="1:55" hidden="1" x14ac:dyDescent="0.2">
      <c r="A2885" s="3"/>
      <c r="B2885" s="3"/>
      <c r="C2885" s="393"/>
      <c r="D2885" s="393"/>
      <c r="E2885" s="393"/>
      <c r="F2885" s="393"/>
      <c r="G2885" s="393"/>
      <c r="H2885" s="393"/>
      <c r="I2885" s="393"/>
      <c r="J2885" s="3"/>
      <c r="K2885" s="3"/>
      <c r="L2885" s="3"/>
      <c r="M2885" s="3"/>
      <c r="N2885" s="3"/>
      <c r="O2885" s="393"/>
      <c r="P2885" s="393"/>
      <c r="Q2885" s="3"/>
      <c r="R2885" s="3"/>
      <c r="S2885" s="3"/>
      <c r="T2885" s="3"/>
      <c r="U2885" s="3"/>
      <c r="V2885" s="3"/>
      <c r="W2885"/>
      <c r="X2885"/>
      <c r="Y2885" s="451"/>
      <c r="Z2885" s="393"/>
      <c r="AA2885" s="3"/>
      <c r="AB2885" s="3"/>
      <c r="AC2885" s="3"/>
      <c r="AD2885" s="3"/>
      <c r="AE2885" s="3"/>
      <c r="AF2885"/>
      <c r="AG2885"/>
      <c r="AH2885"/>
      <c r="AI2885"/>
      <c r="AJ2885"/>
      <c r="AK2885"/>
      <c r="AL2885"/>
      <c r="AM2885"/>
      <c r="AN2885"/>
      <c r="AO2885"/>
      <c r="AP2885"/>
      <c r="BC2885" s="451"/>
    </row>
    <row r="2886" spans="1:55" hidden="1" x14ac:dyDescent="0.2">
      <c r="A2886" s="3"/>
      <c r="B2886" s="3"/>
      <c r="C2886" s="393"/>
      <c r="D2886" s="393"/>
      <c r="E2886" s="393"/>
      <c r="F2886" s="393"/>
      <c r="G2886" s="393"/>
      <c r="H2886" s="393"/>
      <c r="I2886" s="393"/>
      <c r="J2886" s="3"/>
      <c r="K2886" s="3"/>
      <c r="L2886" s="3"/>
      <c r="M2886" s="3"/>
      <c r="N2886" s="3"/>
      <c r="O2886" s="393"/>
      <c r="P2886" s="393"/>
      <c r="Q2886" s="3"/>
      <c r="R2886" s="3"/>
      <c r="S2886" s="3"/>
      <c r="T2886" s="3"/>
      <c r="U2886" s="3"/>
      <c r="V2886" s="3"/>
      <c r="W2886"/>
      <c r="X2886"/>
      <c r="Y2886" s="451"/>
      <c r="Z2886" s="393"/>
      <c r="AA2886" s="3"/>
      <c r="AB2886" s="3"/>
      <c r="AC2886" s="3"/>
      <c r="AD2886" s="3"/>
      <c r="AE2886" s="3"/>
      <c r="AF2886"/>
      <c r="AG2886"/>
      <c r="AH2886"/>
      <c r="AI2886"/>
      <c r="AJ2886"/>
      <c r="AK2886"/>
      <c r="AL2886"/>
      <c r="AM2886"/>
      <c r="AN2886"/>
      <c r="AO2886"/>
      <c r="AP2886"/>
      <c r="BC2886" s="451"/>
    </row>
    <row r="2887" spans="1:55" hidden="1" x14ac:dyDescent="0.2">
      <c r="A2887" s="3"/>
      <c r="B2887" s="3"/>
      <c r="C2887" s="393"/>
      <c r="D2887" s="393"/>
      <c r="E2887" s="393"/>
      <c r="F2887" s="393"/>
      <c r="G2887" s="393"/>
      <c r="H2887" s="393"/>
      <c r="I2887" s="393"/>
      <c r="J2887" s="3"/>
      <c r="K2887" s="3"/>
      <c r="L2887" s="3"/>
      <c r="M2887" s="3"/>
      <c r="N2887" s="3"/>
      <c r="O2887" s="393"/>
      <c r="P2887" s="393"/>
      <c r="Q2887" s="3"/>
      <c r="R2887" s="3"/>
      <c r="S2887" s="3"/>
      <c r="T2887" s="3"/>
      <c r="U2887" s="3"/>
      <c r="V2887" s="3"/>
      <c r="W2887"/>
      <c r="X2887"/>
      <c r="Y2887" s="451"/>
      <c r="Z2887" s="393"/>
      <c r="AA2887" s="3"/>
      <c r="AB2887" s="3"/>
      <c r="AC2887" s="3"/>
      <c r="AD2887" s="3"/>
      <c r="AE2887" s="3"/>
      <c r="AF2887"/>
      <c r="AG2887"/>
      <c r="AH2887"/>
      <c r="AI2887"/>
      <c r="AJ2887"/>
      <c r="AK2887"/>
      <c r="AL2887"/>
      <c r="AM2887"/>
      <c r="AN2887"/>
      <c r="AO2887"/>
      <c r="AP2887"/>
      <c r="BC2887" s="451"/>
    </row>
    <row r="2888" spans="1:55" hidden="1" x14ac:dyDescent="0.2">
      <c r="A2888" s="3"/>
      <c r="B2888" s="3"/>
      <c r="C2888" s="393"/>
      <c r="D2888" s="393"/>
      <c r="E2888" s="393"/>
      <c r="F2888" s="393"/>
      <c r="G2888" s="393"/>
      <c r="H2888" s="393"/>
      <c r="I2888" s="393"/>
      <c r="J2888" s="3"/>
      <c r="K2888" s="3"/>
      <c r="L2888" s="3"/>
      <c r="M2888" s="3"/>
      <c r="N2888" s="3"/>
      <c r="O2888" s="393"/>
      <c r="P2888" s="393"/>
      <c r="Q2888" s="3"/>
      <c r="R2888" s="3"/>
      <c r="S2888" s="3"/>
      <c r="T2888" s="3"/>
      <c r="U2888" s="3"/>
      <c r="V2888" s="3"/>
      <c r="W2888"/>
      <c r="X2888"/>
      <c r="Y2888" s="451"/>
      <c r="Z2888" s="393"/>
      <c r="AA2888" s="3"/>
      <c r="AB2888" s="3"/>
      <c r="AC2888" s="3"/>
      <c r="AD2888" s="3"/>
      <c r="AE2888" s="3"/>
      <c r="AF2888"/>
      <c r="AG2888"/>
      <c r="AH2888"/>
      <c r="AI2888"/>
      <c r="AJ2888"/>
      <c r="AK2888"/>
      <c r="AL2888"/>
      <c r="AM2888"/>
      <c r="AN2888"/>
      <c r="AO2888"/>
      <c r="AP2888"/>
      <c r="BC2888" s="451"/>
    </row>
    <row r="2889" spans="1:55" hidden="1" x14ac:dyDescent="0.2">
      <c r="A2889" s="3"/>
      <c r="B2889" s="3"/>
      <c r="C2889" s="393"/>
      <c r="D2889" s="393"/>
      <c r="E2889" s="393"/>
      <c r="F2889" s="393"/>
      <c r="G2889" s="393"/>
      <c r="H2889" s="393"/>
      <c r="I2889" s="393"/>
      <c r="J2889" s="3"/>
      <c r="K2889" s="3"/>
      <c r="L2889" s="3"/>
      <c r="M2889" s="3"/>
      <c r="N2889" s="3"/>
      <c r="O2889" s="393"/>
      <c r="P2889" s="393"/>
      <c r="Q2889" s="3"/>
      <c r="R2889" s="3"/>
      <c r="S2889" s="3"/>
      <c r="T2889" s="3"/>
      <c r="U2889" s="3"/>
      <c r="V2889" s="3"/>
      <c r="W2889"/>
      <c r="X2889"/>
      <c r="Y2889" s="451"/>
      <c r="Z2889" s="393"/>
      <c r="AA2889" s="3"/>
      <c r="AB2889" s="3"/>
      <c r="AC2889" s="3"/>
      <c r="AD2889" s="3"/>
      <c r="AE2889" s="3"/>
      <c r="AF2889"/>
      <c r="AG2889"/>
      <c r="AH2889"/>
      <c r="AI2889"/>
      <c r="AJ2889"/>
      <c r="AK2889"/>
      <c r="AL2889"/>
      <c r="AM2889"/>
      <c r="AN2889"/>
      <c r="AO2889"/>
      <c r="AP2889"/>
      <c r="BC2889" s="451"/>
    </row>
    <row r="2890" spans="1:55" hidden="1" x14ac:dyDescent="0.2">
      <c r="A2890" s="3"/>
      <c r="B2890" s="3"/>
      <c r="C2890" s="393"/>
      <c r="D2890" s="393"/>
      <c r="E2890" s="393"/>
      <c r="F2890" s="393"/>
      <c r="G2890" s="393"/>
      <c r="H2890" s="393"/>
      <c r="I2890" s="393"/>
      <c r="J2890" s="3"/>
      <c r="K2890" s="3"/>
      <c r="L2890" s="3"/>
      <c r="M2890" s="3"/>
      <c r="N2890" s="3"/>
      <c r="O2890" s="393"/>
      <c r="P2890" s="393"/>
      <c r="Q2890" s="3"/>
      <c r="R2890" s="3"/>
      <c r="S2890" s="3"/>
      <c r="T2890" s="3"/>
      <c r="U2890" s="3"/>
      <c r="V2890" s="3"/>
      <c r="W2890"/>
      <c r="X2890"/>
      <c r="Y2890" s="451"/>
      <c r="Z2890" s="393"/>
      <c r="AA2890" s="3"/>
      <c r="AB2890" s="3"/>
      <c r="AC2890" s="3"/>
      <c r="AD2890" s="3"/>
      <c r="AE2890" s="3"/>
      <c r="AF2890"/>
      <c r="AG2890"/>
      <c r="AH2890"/>
      <c r="AI2890"/>
      <c r="AJ2890"/>
      <c r="AK2890"/>
      <c r="AL2890"/>
      <c r="AM2890"/>
      <c r="AN2890"/>
      <c r="AO2890"/>
      <c r="AP2890"/>
      <c r="BC2890" s="451"/>
    </row>
    <row r="2891" spans="1:55" hidden="1" x14ac:dyDescent="0.2">
      <c r="A2891" s="3"/>
      <c r="B2891" s="3"/>
      <c r="C2891" s="393"/>
      <c r="D2891" s="393"/>
      <c r="E2891" s="393"/>
      <c r="F2891" s="393"/>
      <c r="G2891" s="393"/>
      <c r="H2891" s="393"/>
      <c r="I2891" s="393"/>
      <c r="J2891" s="3"/>
      <c r="K2891" s="3"/>
      <c r="L2891" s="3"/>
      <c r="M2891" s="3"/>
      <c r="N2891" s="3"/>
      <c r="O2891" s="393"/>
      <c r="P2891" s="393"/>
      <c r="Q2891" s="3"/>
      <c r="R2891" s="3"/>
      <c r="S2891" s="3"/>
      <c r="T2891" s="3"/>
      <c r="U2891" s="3"/>
      <c r="V2891" s="3"/>
      <c r="W2891"/>
      <c r="X2891"/>
      <c r="Y2891" s="451"/>
      <c r="Z2891" s="393"/>
      <c r="AA2891" s="3"/>
      <c r="AB2891" s="3"/>
      <c r="AC2891" s="3"/>
      <c r="AD2891" s="3"/>
      <c r="AE2891" s="3"/>
      <c r="AF2891"/>
      <c r="AG2891"/>
      <c r="AH2891"/>
      <c r="AI2891"/>
      <c r="AJ2891"/>
      <c r="AK2891"/>
      <c r="AL2891"/>
      <c r="AM2891"/>
      <c r="AN2891"/>
      <c r="AO2891"/>
      <c r="AP2891"/>
      <c r="BC2891" s="451"/>
    </row>
    <row r="2892" spans="1:55" hidden="1" x14ac:dyDescent="0.2">
      <c r="A2892" s="3"/>
      <c r="B2892" s="3"/>
      <c r="C2892" s="393"/>
      <c r="D2892" s="393"/>
      <c r="E2892" s="393"/>
      <c r="F2892" s="393"/>
      <c r="G2892" s="393"/>
      <c r="H2892" s="393"/>
      <c r="I2892" s="393"/>
      <c r="J2892" s="3"/>
      <c r="K2892" s="3"/>
      <c r="L2892" s="3"/>
      <c r="M2892" s="3"/>
      <c r="N2892" s="3"/>
      <c r="O2892" s="393"/>
      <c r="P2892" s="393"/>
      <c r="Q2892" s="3"/>
      <c r="R2892" s="3"/>
      <c r="S2892" s="3"/>
      <c r="T2892" s="3"/>
      <c r="U2892" s="3"/>
      <c r="V2892" s="3"/>
      <c r="W2892"/>
      <c r="X2892"/>
      <c r="Y2892" s="451"/>
      <c r="Z2892" s="393"/>
      <c r="AA2892" s="3"/>
      <c r="AB2892" s="3"/>
      <c r="AC2892" s="3"/>
      <c r="AD2892" s="3"/>
      <c r="AE2892" s="3"/>
      <c r="AF2892"/>
      <c r="AG2892"/>
      <c r="AH2892"/>
      <c r="AI2892"/>
      <c r="AJ2892"/>
      <c r="AK2892"/>
      <c r="AL2892"/>
      <c r="AM2892"/>
      <c r="AN2892"/>
      <c r="AO2892"/>
      <c r="AP2892"/>
      <c r="BC2892" s="451"/>
    </row>
    <row r="2893" spans="1:55" hidden="1" x14ac:dyDescent="0.2">
      <c r="A2893" s="3"/>
      <c r="B2893" s="3"/>
      <c r="C2893" s="393"/>
      <c r="D2893" s="393"/>
      <c r="E2893" s="393"/>
      <c r="F2893" s="393"/>
      <c r="G2893" s="393"/>
      <c r="H2893" s="393"/>
      <c r="I2893" s="393"/>
      <c r="J2893" s="3"/>
      <c r="K2893" s="3"/>
      <c r="L2893" s="3"/>
      <c r="M2893" s="3"/>
      <c r="N2893" s="3"/>
      <c r="O2893" s="393"/>
      <c r="P2893" s="393"/>
      <c r="Q2893" s="3"/>
      <c r="R2893" s="3"/>
      <c r="S2893" s="3"/>
      <c r="T2893" s="3"/>
      <c r="U2893" s="3"/>
      <c r="V2893" s="3"/>
      <c r="W2893"/>
      <c r="X2893"/>
      <c r="Y2893" s="451"/>
      <c r="Z2893" s="393"/>
      <c r="AA2893" s="3"/>
      <c r="AB2893" s="3"/>
      <c r="AC2893" s="3"/>
      <c r="AD2893" s="3"/>
      <c r="AE2893" s="3"/>
      <c r="AF2893"/>
      <c r="AG2893"/>
      <c r="AH2893"/>
      <c r="AI2893"/>
      <c r="AJ2893"/>
      <c r="AK2893"/>
      <c r="AL2893"/>
      <c r="AM2893"/>
      <c r="AN2893"/>
      <c r="AO2893"/>
      <c r="AP2893"/>
      <c r="BC2893" s="451"/>
    </row>
    <row r="2894" spans="1:55" hidden="1" x14ac:dyDescent="0.2">
      <c r="A2894" s="3"/>
      <c r="B2894" s="3"/>
      <c r="C2894" s="393"/>
      <c r="D2894" s="393"/>
      <c r="E2894" s="393"/>
      <c r="F2894" s="393"/>
      <c r="G2894" s="393"/>
      <c r="H2894" s="393"/>
      <c r="I2894" s="393"/>
      <c r="J2894" s="3"/>
      <c r="K2894" s="3"/>
      <c r="L2894" s="3"/>
      <c r="M2894" s="3"/>
      <c r="N2894" s="3"/>
      <c r="O2894" s="393"/>
      <c r="P2894" s="393"/>
      <c r="Q2894" s="3"/>
      <c r="R2894" s="3"/>
      <c r="S2894" s="3"/>
      <c r="T2894" s="3"/>
      <c r="U2894" s="3"/>
      <c r="V2894" s="3"/>
      <c r="W2894"/>
      <c r="X2894"/>
      <c r="Y2894" s="451"/>
      <c r="Z2894" s="393"/>
      <c r="AA2894" s="3"/>
      <c r="AB2894" s="3"/>
      <c r="AC2894" s="3"/>
      <c r="AD2894" s="3"/>
      <c r="AE2894" s="3"/>
      <c r="AF2894"/>
      <c r="AG2894"/>
      <c r="AH2894"/>
      <c r="AI2894"/>
      <c r="AJ2894"/>
      <c r="AK2894"/>
      <c r="AL2894"/>
      <c r="AM2894"/>
      <c r="AN2894"/>
      <c r="AO2894"/>
      <c r="AP2894"/>
      <c r="BC2894" s="451"/>
    </row>
    <row r="2895" spans="1:55" hidden="1" x14ac:dyDescent="0.2">
      <c r="A2895" s="3"/>
      <c r="B2895" s="3"/>
      <c r="C2895" s="393"/>
      <c r="D2895" s="393"/>
      <c r="E2895" s="393"/>
      <c r="F2895" s="393"/>
      <c r="G2895" s="393"/>
      <c r="H2895" s="393"/>
      <c r="I2895" s="393"/>
      <c r="J2895" s="3"/>
      <c r="K2895" s="3"/>
      <c r="L2895" s="3"/>
      <c r="M2895" s="3"/>
      <c r="N2895" s="3"/>
      <c r="O2895" s="393"/>
      <c r="P2895" s="393"/>
      <c r="Q2895" s="3"/>
      <c r="R2895" s="3"/>
      <c r="S2895" s="3"/>
      <c r="T2895" s="3"/>
      <c r="U2895" s="3"/>
      <c r="V2895" s="3"/>
      <c r="W2895"/>
      <c r="X2895"/>
      <c r="Y2895" s="451"/>
      <c r="Z2895" s="393"/>
      <c r="AA2895" s="3"/>
      <c r="AB2895" s="3"/>
      <c r="AC2895" s="3"/>
      <c r="AD2895" s="3"/>
      <c r="AE2895" s="3"/>
      <c r="AF2895"/>
      <c r="AG2895"/>
      <c r="AH2895"/>
      <c r="AI2895"/>
      <c r="AJ2895"/>
      <c r="AK2895"/>
      <c r="AL2895"/>
      <c r="AM2895"/>
      <c r="AN2895"/>
      <c r="AO2895"/>
      <c r="AP2895"/>
      <c r="BC2895" s="451"/>
    </row>
    <row r="2896" spans="1:55" hidden="1" x14ac:dyDescent="0.2">
      <c r="A2896" s="3"/>
      <c r="B2896" s="3"/>
      <c r="C2896" s="393"/>
      <c r="D2896" s="393"/>
      <c r="E2896" s="393"/>
      <c r="F2896" s="393"/>
      <c r="G2896" s="393"/>
      <c r="H2896" s="393"/>
      <c r="I2896" s="393"/>
      <c r="J2896" s="3"/>
      <c r="K2896" s="3"/>
      <c r="L2896" s="3"/>
      <c r="M2896" s="3"/>
      <c r="N2896" s="3"/>
      <c r="O2896" s="393"/>
      <c r="P2896" s="393"/>
      <c r="Q2896" s="3"/>
      <c r="R2896" s="3"/>
      <c r="S2896" s="3"/>
      <c r="T2896" s="3"/>
      <c r="U2896" s="3"/>
      <c r="V2896" s="3"/>
      <c r="W2896"/>
      <c r="X2896"/>
      <c r="Y2896" s="451"/>
      <c r="Z2896" s="393"/>
      <c r="AA2896" s="3"/>
      <c r="AB2896" s="3"/>
      <c r="AC2896" s="3"/>
      <c r="AD2896" s="3"/>
      <c r="AE2896" s="3"/>
      <c r="AF2896"/>
      <c r="AG2896"/>
      <c r="AH2896"/>
      <c r="AI2896"/>
      <c r="AJ2896"/>
      <c r="AK2896"/>
      <c r="AL2896"/>
      <c r="AM2896"/>
      <c r="AN2896"/>
      <c r="AO2896"/>
      <c r="AP2896"/>
      <c r="BC2896" s="451"/>
    </row>
    <row r="2897" spans="1:55" hidden="1" x14ac:dyDescent="0.2">
      <c r="A2897" s="3"/>
      <c r="B2897" s="3"/>
      <c r="C2897" s="393"/>
      <c r="D2897" s="393"/>
      <c r="E2897" s="393"/>
      <c r="F2897" s="393"/>
      <c r="G2897" s="393"/>
      <c r="H2897" s="393"/>
      <c r="I2897" s="393"/>
      <c r="J2897" s="3"/>
      <c r="K2897" s="3"/>
      <c r="L2897" s="3"/>
      <c r="M2897" s="3"/>
      <c r="N2897" s="3"/>
      <c r="O2897" s="393"/>
      <c r="P2897" s="393"/>
      <c r="Q2897" s="3"/>
      <c r="R2897" s="3"/>
      <c r="S2897" s="3"/>
      <c r="T2897" s="3"/>
      <c r="U2897" s="3"/>
      <c r="V2897" s="3"/>
      <c r="W2897"/>
      <c r="X2897"/>
      <c r="Y2897" s="451"/>
      <c r="Z2897" s="393"/>
      <c r="AA2897" s="3"/>
      <c r="AB2897" s="3"/>
      <c r="AC2897" s="3"/>
      <c r="AD2897" s="3"/>
      <c r="AE2897" s="3"/>
      <c r="AF2897"/>
      <c r="AG2897"/>
      <c r="AH2897"/>
      <c r="AI2897"/>
      <c r="AJ2897"/>
      <c r="AK2897"/>
      <c r="AL2897"/>
      <c r="AM2897"/>
      <c r="AN2897"/>
      <c r="AO2897"/>
      <c r="AP2897"/>
      <c r="BC2897" s="451"/>
    </row>
    <row r="2898" spans="1:55" hidden="1" x14ac:dyDescent="0.2">
      <c r="A2898" s="3"/>
      <c r="B2898" s="3"/>
      <c r="C2898" s="393"/>
      <c r="D2898" s="393"/>
      <c r="E2898" s="393"/>
      <c r="F2898" s="393"/>
      <c r="G2898" s="393"/>
      <c r="H2898" s="393"/>
      <c r="I2898" s="393"/>
      <c r="J2898" s="3"/>
      <c r="K2898" s="3"/>
      <c r="L2898" s="3"/>
      <c r="M2898" s="3"/>
      <c r="N2898" s="3"/>
      <c r="O2898" s="393"/>
      <c r="P2898" s="393"/>
      <c r="Q2898" s="3"/>
      <c r="R2898" s="3"/>
      <c r="S2898" s="3"/>
      <c r="T2898" s="3"/>
      <c r="U2898" s="3"/>
      <c r="V2898" s="3"/>
      <c r="W2898"/>
      <c r="X2898"/>
      <c r="Y2898" s="451"/>
      <c r="Z2898" s="393"/>
      <c r="AA2898" s="3"/>
      <c r="AB2898" s="3"/>
      <c r="AC2898" s="3"/>
      <c r="AD2898" s="3"/>
      <c r="AE2898" s="3"/>
      <c r="AF2898"/>
      <c r="AG2898"/>
      <c r="AH2898"/>
      <c r="AI2898"/>
      <c r="AJ2898"/>
      <c r="AK2898"/>
      <c r="AL2898"/>
      <c r="AM2898"/>
      <c r="AN2898"/>
      <c r="AO2898"/>
      <c r="AP2898"/>
      <c r="BC2898" s="451"/>
    </row>
    <row r="2899" spans="1:55" hidden="1" x14ac:dyDescent="0.2">
      <c r="A2899" s="3"/>
      <c r="B2899" s="3"/>
      <c r="C2899" s="393"/>
      <c r="D2899" s="393"/>
      <c r="E2899" s="393"/>
      <c r="F2899" s="393"/>
      <c r="G2899" s="393"/>
      <c r="H2899" s="393"/>
      <c r="I2899" s="393"/>
      <c r="J2899" s="3"/>
      <c r="K2899" s="3"/>
      <c r="L2899" s="3"/>
      <c r="M2899" s="3"/>
      <c r="N2899" s="3"/>
      <c r="O2899" s="393"/>
      <c r="P2899" s="393"/>
      <c r="Q2899" s="3"/>
      <c r="R2899" s="3"/>
      <c r="S2899" s="3"/>
      <c r="T2899" s="3"/>
      <c r="U2899" s="3"/>
      <c r="V2899" s="3"/>
      <c r="W2899"/>
      <c r="X2899"/>
      <c r="Y2899" s="451"/>
      <c r="Z2899" s="393"/>
      <c r="AA2899" s="3"/>
      <c r="AB2899" s="3"/>
      <c r="AC2899" s="3"/>
      <c r="AD2899" s="3"/>
      <c r="AE2899" s="3"/>
      <c r="AF2899"/>
      <c r="AG2899"/>
      <c r="AH2899"/>
      <c r="AI2899"/>
      <c r="AJ2899"/>
      <c r="AK2899"/>
      <c r="AL2899"/>
      <c r="AM2899"/>
      <c r="AN2899"/>
      <c r="AO2899"/>
      <c r="AP2899"/>
      <c r="BC2899" s="451"/>
    </row>
    <row r="2900" spans="1:55" hidden="1" x14ac:dyDescent="0.2">
      <c r="A2900" s="3"/>
      <c r="B2900" s="3"/>
      <c r="C2900" s="393"/>
      <c r="D2900" s="393"/>
      <c r="E2900" s="393"/>
      <c r="F2900" s="393"/>
      <c r="G2900" s="393"/>
      <c r="H2900" s="393"/>
      <c r="I2900" s="393"/>
      <c r="J2900" s="3"/>
      <c r="K2900" s="3"/>
      <c r="L2900" s="3"/>
      <c r="M2900" s="3"/>
      <c r="N2900" s="3"/>
      <c r="O2900" s="393"/>
      <c r="P2900" s="393"/>
      <c r="Q2900" s="3"/>
      <c r="R2900" s="3"/>
      <c r="S2900" s="3"/>
      <c r="T2900" s="3"/>
      <c r="U2900" s="3"/>
      <c r="V2900" s="3"/>
      <c r="W2900"/>
      <c r="X2900"/>
      <c r="Y2900" s="451"/>
      <c r="Z2900" s="393"/>
      <c r="AA2900" s="3"/>
      <c r="AB2900" s="3"/>
      <c r="AC2900" s="3"/>
      <c r="AD2900" s="3"/>
      <c r="AE2900" s="3"/>
      <c r="AF2900"/>
      <c r="AG2900"/>
      <c r="AH2900"/>
      <c r="AI2900"/>
      <c r="AJ2900"/>
      <c r="AK2900"/>
      <c r="AL2900"/>
      <c r="AM2900"/>
      <c r="AN2900"/>
      <c r="AO2900"/>
      <c r="AP2900"/>
      <c r="BC2900" s="451"/>
    </row>
    <row r="2901" spans="1:55" hidden="1" x14ac:dyDescent="0.2">
      <c r="A2901" s="3"/>
      <c r="B2901" s="3"/>
      <c r="C2901" s="393"/>
      <c r="D2901" s="393"/>
      <c r="E2901" s="393"/>
      <c r="F2901" s="393"/>
      <c r="G2901" s="393"/>
      <c r="H2901" s="393"/>
      <c r="I2901" s="393"/>
      <c r="J2901" s="3"/>
      <c r="K2901" s="3"/>
      <c r="L2901" s="3"/>
      <c r="M2901" s="3"/>
      <c r="N2901" s="3"/>
      <c r="O2901" s="393"/>
      <c r="P2901" s="393"/>
      <c r="Q2901" s="3"/>
      <c r="R2901" s="3"/>
      <c r="S2901" s="3"/>
      <c r="T2901" s="3"/>
      <c r="U2901" s="3"/>
      <c r="V2901" s="3"/>
      <c r="W2901"/>
      <c r="X2901"/>
      <c r="Y2901" s="451"/>
      <c r="Z2901" s="393"/>
      <c r="AA2901" s="3"/>
      <c r="AB2901" s="3"/>
      <c r="AC2901" s="3"/>
      <c r="AD2901" s="3"/>
      <c r="AE2901" s="3"/>
      <c r="AF2901"/>
      <c r="AG2901"/>
      <c r="AH2901"/>
      <c r="AI2901"/>
      <c r="AJ2901"/>
      <c r="AK2901"/>
      <c r="AL2901"/>
      <c r="AM2901"/>
      <c r="AN2901"/>
      <c r="AO2901"/>
      <c r="AP2901"/>
      <c r="BC2901" s="451"/>
    </row>
    <row r="2902" spans="1:55" hidden="1" x14ac:dyDescent="0.2">
      <c r="A2902" s="3"/>
      <c r="B2902" s="3"/>
      <c r="C2902" s="393"/>
      <c r="D2902" s="393"/>
      <c r="E2902" s="393"/>
      <c r="F2902" s="393"/>
      <c r="G2902" s="393"/>
      <c r="H2902" s="393"/>
      <c r="I2902" s="393"/>
      <c r="J2902" s="3"/>
      <c r="K2902" s="3"/>
      <c r="L2902" s="3"/>
      <c r="M2902" s="3"/>
      <c r="N2902" s="3"/>
      <c r="O2902" s="393"/>
      <c r="P2902" s="393"/>
      <c r="Q2902" s="3"/>
      <c r="R2902" s="3"/>
      <c r="S2902" s="3"/>
      <c r="T2902" s="3"/>
      <c r="U2902" s="3"/>
      <c r="V2902" s="3"/>
      <c r="W2902"/>
      <c r="X2902"/>
      <c r="Y2902" s="451"/>
      <c r="Z2902" s="393"/>
      <c r="AA2902" s="3"/>
      <c r="AB2902" s="3"/>
      <c r="AC2902" s="3"/>
      <c r="AD2902" s="3"/>
      <c r="AE2902" s="3"/>
      <c r="AF2902"/>
      <c r="AG2902"/>
      <c r="AH2902"/>
      <c r="AI2902"/>
      <c r="AJ2902"/>
      <c r="AK2902"/>
      <c r="AL2902"/>
      <c r="AM2902"/>
      <c r="AN2902"/>
      <c r="AO2902"/>
      <c r="AP2902"/>
      <c r="BC2902" s="451"/>
    </row>
    <row r="2903" spans="1:55" hidden="1" x14ac:dyDescent="0.2">
      <c r="A2903" s="3"/>
      <c r="B2903" s="3"/>
      <c r="C2903" s="393"/>
      <c r="D2903" s="393"/>
      <c r="E2903" s="393"/>
      <c r="F2903" s="393"/>
      <c r="G2903" s="393"/>
      <c r="H2903" s="393"/>
      <c r="I2903" s="393"/>
      <c r="J2903" s="3"/>
      <c r="K2903" s="3"/>
      <c r="L2903" s="3"/>
      <c r="M2903" s="3"/>
      <c r="N2903" s="3"/>
      <c r="O2903" s="393"/>
      <c r="P2903" s="393"/>
      <c r="Q2903" s="3"/>
      <c r="R2903" s="3"/>
      <c r="S2903" s="3"/>
      <c r="T2903" s="3"/>
      <c r="U2903" s="3"/>
      <c r="V2903" s="3"/>
      <c r="W2903"/>
      <c r="X2903"/>
      <c r="Y2903" s="451"/>
      <c r="Z2903" s="393"/>
      <c r="AA2903" s="3"/>
      <c r="AB2903" s="3"/>
      <c r="AC2903" s="3"/>
      <c r="AD2903" s="3"/>
      <c r="AE2903" s="3"/>
      <c r="AF2903"/>
      <c r="AG2903"/>
      <c r="AH2903"/>
      <c r="AI2903"/>
      <c r="AJ2903"/>
      <c r="AK2903"/>
      <c r="AL2903"/>
      <c r="AM2903"/>
      <c r="AN2903"/>
      <c r="AO2903"/>
      <c r="AP2903"/>
      <c r="BC2903" s="451"/>
    </row>
    <row r="2904" spans="1:55" hidden="1" x14ac:dyDescent="0.2">
      <c r="A2904" s="3"/>
      <c r="B2904" s="3"/>
      <c r="C2904" s="393"/>
      <c r="D2904" s="393"/>
      <c r="E2904" s="393"/>
      <c r="F2904" s="393"/>
      <c r="G2904" s="393"/>
      <c r="H2904" s="393"/>
      <c r="I2904" s="393"/>
      <c r="J2904" s="3"/>
      <c r="K2904" s="3"/>
      <c r="L2904" s="3"/>
      <c r="M2904" s="3"/>
      <c r="N2904" s="3"/>
      <c r="O2904" s="393"/>
      <c r="P2904" s="393"/>
      <c r="Q2904" s="3"/>
      <c r="R2904" s="3"/>
      <c r="S2904" s="3"/>
      <c r="T2904" s="3"/>
      <c r="U2904" s="3"/>
      <c r="V2904" s="3"/>
      <c r="W2904"/>
      <c r="X2904"/>
      <c r="Y2904" s="451"/>
      <c r="Z2904" s="393"/>
      <c r="AA2904" s="3"/>
      <c r="AB2904" s="3"/>
      <c r="AC2904" s="3"/>
      <c r="AD2904" s="3"/>
      <c r="AE2904" s="3"/>
      <c r="AF2904"/>
      <c r="AG2904"/>
      <c r="AH2904"/>
      <c r="AI2904"/>
      <c r="AJ2904"/>
      <c r="AK2904"/>
      <c r="AL2904"/>
      <c r="AM2904"/>
      <c r="AN2904"/>
      <c r="AO2904"/>
      <c r="AP2904"/>
      <c r="BC2904" s="451"/>
    </row>
    <row r="2905" spans="1:55" hidden="1" x14ac:dyDescent="0.2">
      <c r="A2905" s="3"/>
      <c r="B2905" s="3"/>
      <c r="C2905" s="393"/>
      <c r="D2905" s="393"/>
      <c r="E2905" s="393"/>
      <c r="F2905" s="393"/>
      <c r="G2905" s="393"/>
      <c r="H2905" s="393"/>
      <c r="I2905" s="393"/>
      <c r="J2905" s="3"/>
      <c r="K2905" s="3"/>
      <c r="L2905" s="3"/>
      <c r="M2905" s="3"/>
      <c r="N2905" s="3"/>
      <c r="O2905" s="393"/>
      <c r="P2905" s="393"/>
      <c r="Q2905" s="3"/>
      <c r="R2905" s="3"/>
      <c r="S2905" s="3"/>
      <c r="T2905" s="3"/>
      <c r="U2905" s="3"/>
      <c r="V2905" s="3"/>
      <c r="W2905"/>
      <c r="X2905"/>
      <c r="Y2905" s="451"/>
      <c r="Z2905" s="393"/>
      <c r="AA2905" s="3"/>
      <c r="AB2905" s="3"/>
      <c r="AC2905" s="3"/>
      <c r="AD2905" s="3"/>
      <c r="AE2905" s="3"/>
      <c r="AF2905"/>
      <c r="AG2905"/>
      <c r="AH2905"/>
      <c r="AI2905"/>
      <c r="AJ2905"/>
      <c r="AK2905"/>
      <c r="AL2905"/>
      <c r="AM2905"/>
      <c r="AN2905"/>
      <c r="AO2905"/>
      <c r="AP2905"/>
      <c r="BC2905" s="451"/>
    </row>
    <row r="2906" spans="1:55" hidden="1" x14ac:dyDescent="0.2">
      <c r="A2906" s="3"/>
      <c r="B2906" s="3"/>
      <c r="C2906" s="393"/>
      <c r="D2906" s="393"/>
      <c r="E2906" s="393"/>
      <c r="F2906" s="393"/>
      <c r="G2906" s="393"/>
      <c r="H2906" s="393"/>
      <c r="I2906" s="393"/>
      <c r="J2906" s="3"/>
      <c r="K2906" s="3"/>
      <c r="L2906" s="3"/>
      <c r="M2906" s="3"/>
      <c r="N2906" s="3"/>
      <c r="O2906" s="393"/>
      <c r="P2906" s="393"/>
      <c r="Q2906" s="3"/>
      <c r="R2906" s="3"/>
      <c r="S2906" s="3"/>
      <c r="T2906" s="3"/>
      <c r="U2906" s="3"/>
      <c r="V2906" s="3"/>
      <c r="W2906"/>
      <c r="X2906"/>
      <c r="Y2906" s="451"/>
      <c r="Z2906" s="393"/>
      <c r="AA2906" s="3"/>
      <c r="AB2906" s="3"/>
      <c r="AC2906" s="3"/>
      <c r="AD2906" s="3"/>
      <c r="AE2906" s="3"/>
      <c r="AF2906"/>
      <c r="AG2906"/>
      <c r="AH2906"/>
      <c r="AI2906"/>
      <c r="AJ2906"/>
      <c r="AK2906"/>
      <c r="AL2906"/>
      <c r="AM2906"/>
      <c r="AN2906"/>
      <c r="AO2906"/>
      <c r="AP2906"/>
      <c r="BC2906" s="451"/>
    </row>
    <row r="2907" spans="1:55" hidden="1" x14ac:dyDescent="0.2">
      <c r="A2907" s="3"/>
      <c r="B2907" s="3"/>
      <c r="C2907" s="393"/>
      <c r="D2907" s="393"/>
      <c r="E2907" s="393"/>
      <c r="F2907" s="393"/>
      <c r="G2907" s="393"/>
      <c r="H2907" s="393"/>
      <c r="I2907" s="393"/>
      <c r="J2907" s="3"/>
      <c r="K2907" s="3"/>
      <c r="L2907" s="3"/>
      <c r="M2907" s="3"/>
      <c r="N2907" s="3"/>
      <c r="O2907" s="393"/>
      <c r="P2907" s="393"/>
      <c r="Q2907" s="3"/>
      <c r="R2907" s="3"/>
      <c r="S2907" s="3"/>
      <c r="T2907" s="3"/>
      <c r="U2907" s="3"/>
      <c r="V2907" s="3"/>
      <c r="W2907"/>
      <c r="X2907"/>
      <c r="Y2907" s="451"/>
      <c r="Z2907" s="393"/>
      <c r="AA2907" s="3"/>
      <c r="AB2907" s="3"/>
      <c r="AC2907" s="3"/>
      <c r="AD2907" s="3"/>
      <c r="AE2907" s="3"/>
      <c r="AF2907"/>
      <c r="AG2907"/>
      <c r="AH2907"/>
      <c r="AI2907"/>
      <c r="AJ2907"/>
      <c r="AK2907"/>
      <c r="AL2907"/>
      <c r="AM2907"/>
      <c r="AN2907"/>
      <c r="AO2907"/>
      <c r="AP2907"/>
      <c r="BC2907" s="451"/>
    </row>
    <row r="2908" spans="1:55" hidden="1" x14ac:dyDescent="0.2">
      <c r="A2908" s="3"/>
      <c r="B2908" s="3"/>
      <c r="C2908" s="393"/>
      <c r="D2908" s="393"/>
      <c r="E2908" s="393"/>
      <c r="F2908" s="393"/>
      <c r="G2908" s="393"/>
      <c r="H2908" s="393"/>
      <c r="I2908" s="393"/>
      <c r="J2908" s="3"/>
      <c r="K2908" s="3"/>
      <c r="L2908" s="3"/>
      <c r="M2908" s="3"/>
      <c r="N2908" s="3"/>
      <c r="O2908" s="393"/>
      <c r="P2908" s="393"/>
      <c r="Q2908" s="3"/>
      <c r="R2908" s="3"/>
      <c r="S2908" s="3"/>
      <c r="T2908" s="3"/>
      <c r="U2908" s="3"/>
      <c r="V2908" s="3"/>
      <c r="W2908"/>
      <c r="X2908"/>
      <c r="Y2908" s="451"/>
      <c r="Z2908" s="393"/>
      <c r="AA2908" s="3"/>
      <c r="AB2908" s="3"/>
      <c r="AC2908" s="3"/>
      <c r="AD2908" s="3"/>
      <c r="AE2908" s="3"/>
      <c r="AF2908"/>
      <c r="AG2908"/>
      <c r="AH2908"/>
      <c r="AI2908"/>
      <c r="AJ2908"/>
      <c r="AK2908"/>
      <c r="AL2908"/>
      <c r="AM2908"/>
      <c r="AN2908"/>
      <c r="AO2908"/>
      <c r="AP2908"/>
      <c r="BC2908" s="451"/>
    </row>
    <row r="2909" spans="1:55" hidden="1" x14ac:dyDescent="0.2">
      <c r="A2909" s="3"/>
      <c r="B2909" s="3"/>
      <c r="C2909" s="393"/>
      <c r="D2909" s="393"/>
      <c r="E2909" s="393"/>
      <c r="F2909" s="393"/>
      <c r="G2909" s="393"/>
      <c r="H2909" s="393"/>
      <c r="I2909" s="393"/>
      <c r="J2909" s="3"/>
      <c r="K2909" s="3"/>
      <c r="L2909" s="3"/>
      <c r="M2909" s="3"/>
      <c r="N2909" s="3"/>
      <c r="O2909" s="393"/>
      <c r="P2909" s="393"/>
      <c r="Q2909" s="3"/>
      <c r="R2909" s="3"/>
      <c r="S2909" s="3"/>
      <c r="T2909" s="3"/>
      <c r="U2909" s="3"/>
      <c r="V2909" s="3"/>
      <c r="W2909"/>
      <c r="X2909"/>
      <c r="Y2909" s="451"/>
      <c r="Z2909" s="393"/>
      <c r="AA2909" s="3"/>
      <c r="AB2909" s="3"/>
      <c r="AC2909" s="3"/>
      <c r="AD2909" s="3"/>
      <c r="AE2909" s="3"/>
      <c r="AF2909"/>
      <c r="AG2909"/>
      <c r="AH2909"/>
      <c r="AI2909"/>
      <c r="AJ2909"/>
      <c r="AK2909"/>
      <c r="AL2909"/>
      <c r="AM2909"/>
      <c r="AN2909"/>
      <c r="AO2909"/>
      <c r="AP2909"/>
      <c r="BC2909" s="451"/>
    </row>
    <row r="2910" spans="1:55" hidden="1" x14ac:dyDescent="0.2">
      <c r="A2910" s="3"/>
      <c r="B2910" s="3"/>
      <c r="C2910" s="393"/>
      <c r="D2910" s="393"/>
      <c r="E2910" s="393"/>
      <c r="F2910" s="393"/>
      <c r="G2910" s="393"/>
      <c r="H2910" s="393"/>
      <c r="I2910" s="393"/>
      <c r="J2910" s="3"/>
      <c r="K2910" s="3"/>
      <c r="L2910" s="3"/>
      <c r="M2910" s="3"/>
      <c r="N2910" s="3"/>
      <c r="O2910" s="393"/>
      <c r="P2910" s="393"/>
      <c r="Q2910" s="3"/>
      <c r="R2910" s="3"/>
      <c r="S2910" s="3"/>
      <c r="T2910" s="3"/>
      <c r="U2910" s="3"/>
      <c r="V2910" s="3"/>
      <c r="W2910"/>
      <c r="X2910"/>
      <c r="Y2910" s="451"/>
      <c r="Z2910" s="393"/>
      <c r="AA2910" s="3"/>
      <c r="AB2910" s="3"/>
      <c r="AC2910" s="3"/>
      <c r="AD2910" s="3"/>
      <c r="AE2910" s="3"/>
      <c r="AF2910"/>
      <c r="AG2910"/>
      <c r="AH2910"/>
      <c r="AI2910"/>
      <c r="AJ2910"/>
      <c r="AK2910"/>
      <c r="AL2910"/>
      <c r="AM2910"/>
      <c r="AN2910"/>
      <c r="AO2910"/>
      <c r="AP2910"/>
      <c r="BC2910" s="451"/>
    </row>
    <row r="2911" spans="1:55" hidden="1" x14ac:dyDescent="0.2">
      <c r="A2911" s="3"/>
      <c r="B2911" s="3"/>
      <c r="C2911" s="393"/>
      <c r="D2911" s="393"/>
      <c r="E2911" s="393"/>
      <c r="F2911" s="393"/>
      <c r="G2911" s="393"/>
      <c r="H2911" s="393"/>
      <c r="I2911" s="393"/>
      <c r="J2911" s="3"/>
      <c r="K2911" s="3"/>
      <c r="L2911" s="3"/>
      <c r="M2911" s="3"/>
      <c r="N2911" s="3"/>
      <c r="O2911" s="393"/>
      <c r="P2911" s="393"/>
      <c r="Q2911" s="3"/>
      <c r="R2911" s="3"/>
      <c r="S2911" s="3"/>
      <c r="T2911" s="3"/>
      <c r="U2911" s="3"/>
      <c r="V2911" s="3"/>
      <c r="W2911"/>
      <c r="X2911"/>
      <c r="Y2911" s="451"/>
      <c r="Z2911" s="393"/>
      <c r="AA2911" s="3"/>
      <c r="AB2911" s="3"/>
      <c r="AC2911" s="3"/>
      <c r="AD2911" s="3"/>
      <c r="AE2911" s="3"/>
      <c r="AF2911"/>
      <c r="AG2911"/>
      <c r="AH2911"/>
      <c r="AI2911"/>
      <c r="AJ2911"/>
      <c r="AK2911"/>
      <c r="AL2911"/>
      <c r="AM2911"/>
      <c r="AN2911"/>
      <c r="AO2911"/>
      <c r="AP2911"/>
      <c r="BC2911" s="451"/>
    </row>
    <row r="2912" spans="1:55" hidden="1" x14ac:dyDescent="0.2">
      <c r="A2912" s="3"/>
      <c r="B2912" s="3"/>
      <c r="C2912" s="393"/>
      <c r="D2912" s="393"/>
      <c r="E2912" s="393"/>
      <c r="F2912" s="393"/>
      <c r="G2912" s="393"/>
      <c r="H2912" s="393"/>
      <c r="I2912" s="393"/>
      <c r="J2912" s="3"/>
      <c r="K2912" s="3"/>
      <c r="L2912" s="3"/>
      <c r="M2912" s="3"/>
      <c r="N2912" s="3"/>
      <c r="O2912" s="393"/>
      <c r="P2912" s="393"/>
      <c r="Q2912" s="3"/>
      <c r="R2912" s="3"/>
      <c r="S2912" s="3"/>
      <c r="T2912" s="3"/>
      <c r="U2912" s="3"/>
      <c r="V2912" s="3"/>
      <c r="W2912"/>
      <c r="X2912"/>
      <c r="Y2912" s="451"/>
      <c r="Z2912" s="393"/>
      <c r="AA2912" s="3"/>
      <c r="AB2912" s="3"/>
      <c r="AC2912" s="3"/>
      <c r="AD2912" s="3"/>
      <c r="AE2912" s="3"/>
      <c r="AF2912"/>
      <c r="AG2912"/>
      <c r="AH2912"/>
      <c r="AI2912"/>
      <c r="AJ2912"/>
      <c r="AK2912"/>
      <c r="AL2912"/>
      <c r="AM2912"/>
      <c r="AN2912"/>
      <c r="AO2912"/>
      <c r="AP2912"/>
      <c r="BC2912" s="451"/>
    </row>
    <row r="2913" spans="1:55" hidden="1" x14ac:dyDescent="0.2">
      <c r="A2913" s="3"/>
      <c r="B2913" s="3"/>
      <c r="C2913" s="393"/>
      <c r="D2913" s="393"/>
      <c r="E2913" s="393"/>
      <c r="F2913" s="393"/>
      <c r="G2913" s="393"/>
      <c r="H2913" s="393"/>
      <c r="I2913" s="393"/>
      <c r="J2913" s="3"/>
      <c r="K2913" s="3"/>
      <c r="L2913" s="3"/>
      <c r="M2913" s="3"/>
      <c r="N2913" s="3"/>
      <c r="O2913" s="393"/>
      <c r="P2913" s="393"/>
      <c r="Q2913" s="3"/>
      <c r="R2913" s="3"/>
      <c r="S2913" s="3"/>
      <c r="T2913" s="3"/>
      <c r="U2913" s="3"/>
      <c r="V2913" s="3"/>
      <c r="W2913"/>
      <c r="X2913"/>
      <c r="Y2913" s="451"/>
      <c r="Z2913" s="393"/>
      <c r="AA2913" s="3"/>
      <c r="AB2913" s="3"/>
      <c r="AC2913" s="3"/>
      <c r="AD2913" s="3"/>
      <c r="AE2913" s="3"/>
      <c r="AF2913"/>
      <c r="AG2913"/>
      <c r="AH2913"/>
      <c r="AI2913"/>
      <c r="AJ2913"/>
      <c r="AK2913"/>
      <c r="AL2913"/>
      <c r="AM2913"/>
      <c r="AN2913"/>
      <c r="AO2913"/>
      <c r="AP2913"/>
      <c r="BC2913" s="451"/>
    </row>
    <row r="2914" spans="1:55" hidden="1" x14ac:dyDescent="0.2">
      <c r="A2914" s="3"/>
      <c r="B2914" s="3"/>
      <c r="C2914" s="393"/>
      <c r="D2914" s="393"/>
      <c r="E2914" s="393"/>
      <c r="F2914" s="393"/>
      <c r="G2914" s="393"/>
      <c r="H2914" s="393"/>
      <c r="I2914" s="393"/>
      <c r="J2914" s="3"/>
      <c r="K2914" s="3"/>
      <c r="L2914" s="3"/>
      <c r="M2914" s="3"/>
      <c r="N2914" s="3"/>
      <c r="O2914" s="393"/>
      <c r="P2914" s="393"/>
      <c r="Q2914" s="3"/>
      <c r="R2914" s="3"/>
      <c r="S2914" s="3"/>
      <c r="T2914" s="3"/>
      <c r="U2914" s="3"/>
      <c r="V2914" s="3"/>
      <c r="W2914"/>
      <c r="X2914"/>
      <c r="Y2914" s="451"/>
      <c r="Z2914" s="393"/>
      <c r="AA2914" s="3"/>
      <c r="AB2914" s="3"/>
      <c r="AC2914" s="3"/>
      <c r="AD2914" s="3"/>
      <c r="AE2914" s="3"/>
      <c r="AF2914"/>
      <c r="AG2914"/>
      <c r="AH2914"/>
      <c r="AI2914"/>
      <c r="AJ2914"/>
      <c r="AK2914"/>
      <c r="AL2914"/>
      <c r="AM2914"/>
      <c r="AN2914"/>
      <c r="AO2914"/>
      <c r="AP2914"/>
      <c r="BC2914" s="451"/>
    </row>
    <row r="2915" spans="1:55" hidden="1" x14ac:dyDescent="0.2">
      <c r="A2915" s="3"/>
      <c r="B2915" s="3"/>
      <c r="C2915" s="393"/>
      <c r="D2915" s="393"/>
      <c r="E2915" s="393"/>
      <c r="F2915" s="393"/>
      <c r="G2915" s="393"/>
      <c r="H2915" s="393"/>
      <c r="I2915" s="393"/>
      <c r="J2915" s="3"/>
      <c r="K2915" s="3"/>
      <c r="L2915" s="3"/>
      <c r="M2915" s="3"/>
      <c r="N2915" s="3"/>
      <c r="O2915" s="393"/>
      <c r="P2915" s="393"/>
      <c r="Q2915" s="3"/>
      <c r="R2915" s="3"/>
      <c r="S2915" s="3"/>
      <c r="T2915" s="3"/>
      <c r="U2915" s="3"/>
      <c r="V2915" s="3"/>
      <c r="W2915"/>
      <c r="X2915"/>
      <c r="Y2915" s="451"/>
      <c r="Z2915" s="393"/>
      <c r="AA2915" s="3"/>
      <c r="AB2915" s="3"/>
      <c r="AC2915" s="3"/>
      <c r="AD2915" s="3"/>
      <c r="AE2915" s="3"/>
      <c r="AF2915"/>
      <c r="AG2915"/>
      <c r="AH2915"/>
      <c r="AI2915"/>
      <c r="AJ2915"/>
      <c r="AK2915"/>
      <c r="AL2915"/>
      <c r="AM2915"/>
      <c r="AN2915"/>
      <c r="AO2915"/>
      <c r="AP2915"/>
      <c r="BC2915" s="451"/>
    </row>
    <row r="2916" spans="1:55" hidden="1" x14ac:dyDescent="0.2">
      <c r="A2916" s="3"/>
      <c r="B2916" s="3"/>
      <c r="C2916" s="393"/>
      <c r="D2916" s="393"/>
      <c r="E2916" s="393"/>
      <c r="F2916" s="393"/>
      <c r="G2916" s="393"/>
      <c r="H2916" s="393"/>
      <c r="I2916" s="393"/>
      <c r="J2916" s="3"/>
      <c r="K2916" s="3"/>
      <c r="L2916" s="3"/>
      <c r="M2916" s="3"/>
      <c r="N2916" s="3"/>
      <c r="O2916" s="393"/>
      <c r="P2916" s="393"/>
      <c r="Q2916" s="3"/>
      <c r="R2916" s="3"/>
      <c r="S2916" s="3"/>
      <c r="T2916" s="3"/>
      <c r="U2916" s="3"/>
      <c r="V2916" s="3"/>
      <c r="W2916"/>
      <c r="X2916"/>
      <c r="Y2916" s="451"/>
      <c r="Z2916" s="393"/>
      <c r="AA2916" s="3"/>
      <c r="AB2916" s="3"/>
      <c r="AC2916" s="3"/>
      <c r="AD2916" s="3"/>
      <c r="AE2916" s="3"/>
      <c r="AF2916"/>
      <c r="AG2916"/>
      <c r="AH2916"/>
      <c r="AI2916"/>
      <c r="AJ2916"/>
      <c r="AK2916"/>
      <c r="AL2916"/>
      <c r="AM2916"/>
      <c r="AN2916"/>
      <c r="AO2916"/>
      <c r="AP2916"/>
      <c r="BC2916" s="451"/>
    </row>
    <row r="2917" spans="1:55" hidden="1" x14ac:dyDescent="0.2">
      <c r="A2917" s="3"/>
      <c r="B2917" s="3"/>
      <c r="C2917" s="393"/>
      <c r="D2917" s="393"/>
      <c r="E2917" s="393"/>
      <c r="F2917" s="393"/>
      <c r="G2917" s="393"/>
      <c r="H2917" s="393"/>
      <c r="I2917" s="393"/>
      <c r="J2917" s="3"/>
      <c r="K2917" s="3"/>
      <c r="L2917" s="3"/>
      <c r="M2917" s="3"/>
      <c r="N2917" s="3"/>
      <c r="O2917" s="393"/>
      <c r="P2917" s="393"/>
      <c r="Q2917" s="3"/>
      <c r="R2917" s="3"/>
      <c r="S2917" s="3"/>
      <c r="T2917" s="3"/>
      <c r="U2917" s="3"/>
      <c r="V2917" s="3"/>
      <c r="W2917"/>
      <c r="X2917"/>
      <c r="Y2917" s="451"/>
      <c r="Z2917" s="393"/>
      <c r="AA2917" s="3"/>
      <c r="AB2917" s="3"/>
      <c r="AC2917" s="3"/>
      <c r="AD2917" s="3"/>
      <c r="AE2917" s="3"/>
      <c r="AF2917"/>
      <c r="AG2917"/>
      <c r="AH2917"/>
      <c r="AI2917"/>
      <c r="AJ2917"/>
      <c r="AK2917"/>
      <c r="AL2917"/>
      <c r="AM2917"/>
      <c r="AN2917"/>
      <c r="AO2917"/>
      <c r="AP2917"/>
      <c r="BC2917" s="451"/>
    </row>
    <row r="2918" spans="1:55" hidden="1" x14ac:dyDescent="0.2">
      <c r="A2918" s="3"/>
      <c r="B2918" s="3"/>
      <c r="C2918" s="393"/>
      <c r="D2918" s="393"/>
      <c r="E2918" s="393"/>
      <c r="F2918" s="393"/>
      <c r="G2918" s="393"/>
      <c r="H2918" s="393"/>
      <c r="I2918" s="393"/>
      <c r="J2918" s="3"/>
      <c r="K2918" s="3"/>
      <c r="L2918" s="3"/>
      <c r="M2918" s="3"/>
      <c r="N2918" s="3"/>
      <c r="O2918" s="393"/>
      <c r="P2918" s="393"/>
      <c r="Q2918" s="3"/>
      <c r="R2918" s="3"/>
      <c r="S2918" s="3"/>
      <c r="T2918" s="3"/>
      <c r="U2918" s="3"/>
      <c r="V2918" s="3"/>
      <c r="W2918"/>
      <c r="X2918"/>
      <c r="Y2918" s="451"/>
      <c r="Z2918" s="393"/>
      <c r="AA2918" s="3"/>
      <c r="AB2918" s="3"/>
      <c r="AC2918" s="3"/>
      <c r="AD2918" s="3"/>
      <c r="AE2918" s="3"/>
      <c r="AF2918"/>
      <c r="AG2918"/>
      <c r="AH2918"/>
      <c r="AI2918"/>
      <c r="AJ2918"/>
      <c r="AK2918"/>
      <c r="AL2918"/>
      <c r="AM2918"/>
      <c r="AN2918"/>
      <c r="AO2918"/>
      <c r="AP2918"/>
      <c r="BC2918" s="451"/>
    </row>
    <row r="2919" spans="1:55" hidden="1" x14ac:dyDescent="0.2">
      <c r="A2919" s="3"/>
      <c r="B2919" s="3"/>
      <c r="C2919" s="393"/>
      <c r="D2919" s="393"/>
      <c r="E2919" s="393"/>
      <c r="F2919" s="393"/>
      <c r="G2919" s="393"/>
      <c r="H2919" s="393"/>
      <c r="I2919" s="393"/>
      <c r="J2919" s="3"/>
      <c r="K2919" s="3"/>
      <c r="L2919" s="3"/>
      <c r="M2919" s="3"/>
      <c r="N2919" s="3"/>
      <c r="O2919" s="393"/>
      <c r="P2919" s="393"/>
      <c r="Q2919" s="3"/>
      <c r="R2919" s="3"/>
      <c r="S2919" s="3"/>
      <c r="T2919" s="3"/>
      <c r="U2919" s="3"/>
      <c r="V2919" s="3"/>
      <c r="W2919"/>
      <c r="X2919"/>
      <c r="Y2919" s="451"/>
      <c r="Z2919" s="393"/>
      <c r="AA2919" s="3"/>
      <c r="AB2919" s="3"/>
      <c r="AC2919" s="3"/>
      <c r="AD2919" s="3"/>
      <c r="AE2919" s="3"/>
      <c r="AF2919"/>
      <c r="AG2919"/>
      <c r="AH2919"/>
      <c r="AI2919"/>
      <c r="AJ2919"/>
      <c r="AK2919"/>
      <c r="AL2919"/>
      <c r="AM2919"/>
      <c r="AN2919"/>
      <c r="AO2919"/>
      <c r="AP2919"/>
      <c r="BC2919" s="451"/>
    </row>
    <row r="2920" spans="1:55" hidden="1" x14ac:dyDescent="0.2">
      <c r="A2920" s="3"/>
      <c r="B2920" s="3"/>
      <c r="C2920" s="393"/>
      <c r="D2920" s="393"/>
      <c r="E2920" s="393"/>
      <c r="F2920" s="393"/>
      <c r="G2920" s="393"/>
      <c r="H2920" s="393"/>
      <c r="I2920" s="393"/>
      <c r="J2920" s="3"/>
      <c r="K2920" s="3"/>
      <c r="L2920" s="3"/>
      <c r="M2920" s="3"/>
      <c r="N2920" s="3"/>
      <c r="O2920" s="393"/>
      <c r="P2920" s="393"/>
      <c r="Q2920" s="3"/>
      <c r="R2920" s="3"/>
      <c r="S2920" s="3"/>
      <c r="T2920" s="3"/>
      <c r="U2920" s="3"/>
      <c r="V2920" s="3"/>
      <c r="W2920"/>
      <c r="X2920"/>
      <c r="Y2920" s="451"/>
      <c r="Z2920" s="393"/>
      <c r="AA2920" s="3"/>
      <c r="AB2920" s="3"/>
      <c r="AC2920" s="3"/>
      <c r="AD2920" s="3"/>
      <c r="AE2920" s="3"/>
      <c r="AF2920"/>
      <c r="AG2920"/>
      <c r="AH2920"/>
      <c r="AI2920"/>
      <c r="AJ2920"/>
      <c r="AK2920"/>
      <c r="AL2920"/>
      <c r="AM2920"/>
      <c r="AN2920"/>
      <c r="AO2920"/>
      <c r="AP2920"/>
      <c r="BC2920" s="451"/>
    </row>
    <row r="2921" spans="1:55" hidden="1" x14ac:dyDescent="0.2">
      <c r="A2921" s="3"/>
      <c r="B2921" s="3"/>
      <c r="C2921" s="393"/>
      <c r="D2921" s="393"/>
      <c r="E2921" s="393"/>
      <c r="F2921" s="393"/>
      <c r="G2921" s="393"/>
      <c r="H2921" s="393"/>
      <c r="I2921" s="393"/>
      <c r="J2921" s="3"/>
      <c r="K2921" s="3"/>
      <c r="L2921" s="3"/>
      <c r="M2921" s="3"/>
      <c r="N2921" s="3"/>
      <c r="O2921" s="393"/>
      <c r="P2921" s="393"/>
      <c r="Q2921" s="3"/>
      <c r="R2921" s="3"/>
      <c r="S2921" s="3"/>
      <c r="T2921" s="3"/>
      <c r="U2921" s="3"/>
      <c r="V2921" s="3"/>
      <c r="W2921"/>
      <c r="X2921"/>
      <c r="Y2921" s="451"/>
      <c r="Z2921" s="393"/>
      <c r="AA2921" s="3"/>
      <c r="AB2921" s="3"/>
      <c r="AC2921" s="3"/>
      <c r="AD2921" s="3"/>
      <c r="AE2921" s="3"/>
      <c r="AF2921"/>
      <c r="AG2921"/>
      <c r="AH2921"/>
      <c r="AI2921"/>
      <c r="AJ2921"/>
      <c r="AK2921"/>
      <c r="AL2921"/>
      <c r="AM2921"/>
      <c r="AN2921"/>
      <c r="AO2921"/>
      <c r="AP2921"/>
      <c r="BC2921" s="451"/>
    </row>
    <row r="2922" spans="1:55" hidden="1" x14ac:dyDescent="0.2">
      <c r="A2922" s="3"/>
      <c r="B2922" s="3"/>
      <c r="C2922" s="393"/>
      <c r="D2922" s="393"/>
      <c r="E2922" s="393"/>
      <c r="F2922" s="393"/>
      <c r="G2922" s="393"/>
      <c r="H2922" s="393"/>
      <c r="I2922" s="393"/>
      <c r="J2922" s="3"/>
      <c r="K2922" s="3"/>
      <c r="L2922" s="3"/>
      <c r="M2922" s="3"/>
      <c r="N2922" s="3"/>
      <c r="O2922" s="393"/>
      <c r="P2922" s="393"/>
      <c r="Q2922" s="3"/>
      <c r="R2922" s="3"/>
      <c r="S2922" s="3"/>
      <c r="T2922" s="3"/>
      <c r="U2922" s="3"/>
      <c r="V2922" s="3"/>
      <c r="W2922"/>
      <c r="X2922"/>
      <c r="Y2922" s="451"/>
      <c r="Z2922" s="393"/>
      <c r="AA2922" s="3"/>
      <c r="AB2922" s="3"/>
      <c r="AC2922" s="3"/>
      <c r="AD2922" s="3"/>
      <c r="AE2922" s="3"/>
      <c r="AF2922"/>
      <c r="AG2922"/>
      <c r="AH2922"/>
      <c r="AI2922"/>
      <c r="AJ2922"/>
      <c r="AK2922"/>
      <c r="AL2922"/>
      <c r="AM2922"/>
      <c r="AN2922"/>
      <c r="AO2922"/>
      <c r="AP2922"/>
      <c r="BC2922" s="451"/>
    </row>
    <row r="2923" spans="1:55" hidden="1" x14ac:dyDescent="0.2">
      <c r="A2923" s="3"/>
      <c r="B2923" s="3"/>
      <c r="C2923" s="393"/>
      <c r="D2923" s="393"/>
      <c r="E2923" s="393"/>
      <c r="F2923" s="393"/>
      <c r="G2923" s="393"/>
      <c r="H2923" s="393"/>
      <c r="I2923" s="393"/>
      <c r="J2923" s="3"/>
      <c r="K2923" s="3"/>
      <c r="L2923" s="3"/>
      <c r="M2923" s="3"/>
      <c r="N2923" s="3"/>
      <c r="O2923" s="393"/>
      <c r="P2923" s="393"/>
      <c r="Q2923" s="3"/>
      <c r="R2923" s="3"/>
      <c r="S2923" s="3"/>
      <c r="T2923" s="3"/>
      <c r="U2923" s="3"/>
      <c r="V2923" s="3"/>
      <c r="W2923"/>
      <c r="X2923"/>
      <c r="Y2923" s="451"/>
      <c r="Z2923" s="393"/>
      <c r="AA2923" s="3"/>
      <c r="AB2923" s="3"/>
      <c r="AC2923" s="3"/>
      <c r="AD2923" s="3"/>
      <c r="AE2923" s="3"/>
      <c r="AF2923"/>
      <c r="AG2923"/>
      <c r="AH2923"/>
      <c r="AI2923"/>
      <c r="AJ2923"/>
      <c r="AK2923"/>
      <c r="AL2923"/>
      <c r="AM2923"/>
      <c r="AN2923"/>
      <c r="AO2923"/>
      <c r="AP2923"/>
      <c r="BC2923" s="451"/>
    </row>
    <row r="2924" spans="1:55" hidden="1" x14ac:dyDescent="0.2">
      <c r="A2924" s="3"/>
      <c r="B2924" s="3"/>
      <c r="C2924" s="393"/>
      <c r="D2924" s="393"/>
      <c r="E2924" s="393"/>
      <c r="F2924" s="393"/>
      <c r="G2924" s="393"/>
      <c r="H2924" s="393"/>
      <c r="I2924" s="393"/>
      <c r="J2924" s="3"/>
      <c r="K2924" s="3"/>
      <c r="L2924" s="3"/>
      <c r="M2924" s="3"/>
      <c r="N2924" s="3"/>
      <c r="O2924" s="393"/>
      <c r="P2924" s="393"/>
      <c r="Q2924" s="3"/>
      <c r="R2924" s="3"/>
      <c r="S2924" s="3"/>
      <c r="T2924" s="3"/>
      <c r="U2924" s="3"/>
      <c r="V2924" s="3"/>
      <c r="W2924"/>
      <c r="X2924"/>
      <c r="Y2924" s="451"/>
      <c r="Z2924" s="393"/>
      <c r="AA2924" s="3"/>
      <c r="AB2924" s="3"/>
      <c r="AC2924" s="3"/>
      <c r="AD2924" s="3"/>
      <c r="AE2924" s="3"/>
      <c r="AF2924"/>
      <c r="AG2924"/>
      <c r="AH2924"/>
      <c r="AI2924"/>
      <c r="AJ2924"/>
      <c r="AK2924"/>
      <c r="AL2924"/>
      <c r="AM2924"/>
      <c r="AN2924"/>
      <c r="AO2924"/>
      <c r="AP2924"/>
      <c r="BC2924" s="451"/>
    </row>
    <row r="2925" spans="1:55" hidden="1" x14ac:dyDescent="0.2">
      <c r="A2925" s="3"/>
      <c r="B2925" s="3"/>
      <c r="C2925" s="393"/>
      <c r="D2925" s="393"/>
      <c r="E2925" s="393"/>
      <c r="F2925" s="393"/>
      <c r="G2925" s="393"/>
      <c r="H2925" s="393"/>
      <c r="I2925" s="393"/>
      <c r="J2925" s="3"/>
      <c r="K2925" s="3"/>
      <c r="L2925" s="3"/>
      <c r="M2925" s="3"/>
      <c r="N2925" s="3"/>
      <c r="O2925" s="393"/>
      <c r="P2925" s="393"/>
      <c r="Q2925" s="3"/>
      <c r="R2925" s="3"/>
      <c r="S2925" s="3"/>
      <c r="T2925" s="3"/>
      <c r="U2925" s="3"/>
      <c r="V2925" s="3"/>
      <c r="W2925"/>
      <c r="X2925"/>
      <c r="Y2925" s="451"/>
      <c r="Z2925" s="393"/>
      <c r="AA2925" s="3"/>
      <c r="AB2925" s="3"/>
      <c r="AC2925" s="3"/>
      <c r="AD2925" s="3"/>
      <c r="AE2925" s="3"/>
      <c r="AF2925"/>
      <c r="AG2925"/>
      <c r="AH2925"/>
      <c r="AI2925"/>
      <c r="AJ2925"/>
      <c r="AK2925"/>
      <c r="AL2925"/>
      <c r="AM2925"/>
      <c r="AN2925"/>
      <c r="AO2925"/>
      <c r="AP2925"/>
      <c r="BC2925" s="451"/>
    </row>
    <row r="2926" spans="1:55" hidden="1" x14ac:dyDescent="0.2">
      <c r="A2926" s="3"/>
      <c r="B2926" s="3"/>
      <c r="C2926" s="393"/>
      <c r="D2926" s="393"/>
      <c r="E2926" s="393"/>
      <c r="F2926" s="393"/>
      <c r="G2926" s="393"/>
      <c r="H2926" s="393"/>
      <c r="I2926" s="393"/>
      <c r="J2926" s="3"/>
      <c r="K2926" s="3"/>
      <c r="L2926" s="3"/>
      <c r="M2926" s="3"/>
      <c r="N2926" s="3"/>
      <c r="O2926" s="393"/>
      <c r="P2926" s="393"/>
      <c r="Q2926" s="3"/>
      <c r="R2926" s="3"/>
      <c r="S2926" s="3"/>
      <c r="T2926" s="3"/>
      <c r="U2926" s="3"/>
      <c r="V2926" s="3"/>
      <c r="W2926"/>
      <c r="X2926"/>
      <c r="Y2926" s="451"/>
      <c r="Z2926" s="393"/>
      <c r="AA2926" s="3"/>
      <c r="AB2926" s="3"/>
      <c r="AC2926" s="3"/>
      <c r="AD2926" s="3"/>
      <c r="AE2926" s="3"/>
      <c r="AF2926"/>
      <c r="AG2926"/>
      <c r="AH2926"/>
      <c r="AI2926"/>
      <c r="AJ2926"/>
      <c r="AK2926"/>
      <c r="AL2926"/>
      <c r="AM2926"/>
      <c r="AN2926"/>
      <c r="AO2926"/>
      <c r="AP2926"/>
      <c r="BC2926" s="451"/>
    </row>
    <row r="2927" spans="1:55" hidden="1" x14ac:dyDescent="0.2">
      <c r="A2927" s="3"/>
      <c r="B2927" s="3"/>
      <c r="C2927" s="393"/>
      <c r="D2927" s="393"/>
      <c r="E2927" s="393"/>
      <c r="F2927" s="393"/>
      <c r="G2927" s="393"/>
      <c r="H2927" s="393"/>
      <c r="I2927" s="393"/>
      <c r="J2927" s="3"/>
      <c r="K2927" s="3"/>
      <c r="L2927" s="3"/>
      <c r="M2927" s="3"/>
      <c r="N2927" s="3"/>
      <c r="O2927" s="393"/>
      <c r="P2927" s="393"/>
      <c r="Q2927" s="3"/>
      <c r="R2927" s="3"/>
      <c r="S2927" s="3"/>
      <c r="T2927" s="3"/>
      <c r="U2927" s="3"/>
      <c r="V2927" s="3"/>
      <c r="W2927"/>
      <c r="X2927"/>
      <c r="Y2927" s="451"/>
      <c r="Z2927" s="393"/>
      <c r="AA2927" s="3"/>
      <c r="AB2927" s="3"/>
      <c r="AC2927" s="3"/>
      <c r="AD2927" s="3"/>
      <c r="AE2927" s="3"/>
      <c r="AF2927"/>
      <c r="AG2927"/>
      <c r="AH2927"/>
      <c r="AI2927"/>
      <c r="AJ2927"/>
      <c r="AK2927"/>
      <c r="AL2927"/>
      <c r="AM2927"/>
      <c r="AN2927"/>
      <c r="AO2927"/>
      <c r="AP2927"/>
      <c r="BC2927" s="451"/>
    </row>
    <row r="2928" spans="1:55" hidden="1" x14ac:dyDescent="0.2">
      <c r="A2928" s="3"/>
      <c r="B2928" s="3"/>
      <c r="C2928" s="393"/>
      <c r="D2928" s="393"/>
      <c r="E2928" s="393"/>
      <c r="F2928" s="393"/>
      <c r="G2928" s="393"/>
      <c r="H2928" s="393"/>
      <c r="I2928" s="393"/>
      <c r="J2928" s="3"/>
      <c r="K2928" s="3"/>
      <c r="L2928" s="3"/>
      <c r="M2928" s="3"/>
      <c r="N2928" s="3"/>
      <c r="O2928" s="393"/>
      <c r="P2928" s="393"/>
      <c r="Q2928" s="3"/>
      <c r="R2928" s="3"/>
      <c r="S2928" s="3"/>
      <c r="T2928" s="3"/>
      <c r="U2928" s="3"/>
      <c r="V2928" s="3"/>
      <c r="W2928"/>
      <c r="X2928"/>
      <c r="Y2928" s="451"/>
      <c r="Z2928" s="393"/>
      <c r="AA2928" s="3"/>
      <c r="AB2928" s="3"/>
      <c r="AC2928" s="3"/>
      <c r="AD2928" s="3"/>
      <c r="AE2928" s="3"/>
      <c r="AF2928"/>
      <c r="AG2928"/>
      <c r="AH2928"/>
      <c r="AI2928"/>
      <c r="AJ2928"/>
      <c r="AK2928"/>
      <c r="AL2928"/>
      <c r="AM2928"/>
      <c r="AN2928"/>
      <c r="AO2928"/>
      <c r="AP2928"/>
      <c r="BC2928" s="451"/>
    </row>
    <row r="2929" spans="1:55" hidden="1" x14ac:dyDescent="0.2">
      <c r="A2929" s="3"/>
      <c r="B2929" s="3"/>
      <c r="C2929" s="393"/>
      <c r="D2929" s="393"/>
      <c r="E2929" s="393"/>
      <c r="F2929" s="393"/>
      <c r="G2929" s="393"/>
      <c r="H2929" s="393"/>
      <c r="I2929" s="393"/>
      <c r="J2929" s="3"/>
      <c r="K2929" s="3"/>
      <c r="L2929" s="3"/>
      <c r="M2929" s="3"/>
      <c r="N2929" s="3"/>
      <c r="O2929" s="393"/>
      <c r="P2929" s="393"/>
      <c r="Q2929" s="3"/>
      <c r="R2929" s="3"/>
      <c r="S2929" s="3"/>
      <c r="T2929" s="3"/>
      <c r="U2929" s="3"/>
      <c r="V2929" s="3"/>
      <c r="W2929"/>
      <c r="X2929"/>
      <c r="Y2929" s="451"/>
      <c r="Z2929" s="393"/>
      <c r="AA2929" s="3"/>
      <c r="AB2929" s="3"/>
      <c r="AC2929" s="3"/>
      <c r="AD2929" s="3"/>
      <c r="AE2929" s="3"/>
      <c r="AF2929"/>
      <c r="AG2929"/>
      <c r="AH2929"/>
      <c r="AI2929"/>
      <c r="AJ2929"/>
      <c r="AK2929"/>
      <c r="AL2929"/>
      <c r="AM2929"/>
      <c r="AN2929"/>
      <c r="AO2929"/>
      <c r="AP2929"/>
      <c r="BC2929" s="451"/>
    </row>
    <row r="2930" spans="1:55" hidden="1" x14ac:dyDescent="0.2">
      <c r="A2930" s="3"/>
      <c r="B2930" s="3"/>
      <c r="C2930" s="393"/>
      <c r="D2930" s="393"/>
      <c r="E2930" s="393"/>
      <c r="F2930" s="393"/>
      <c r="G2930" s="393"/>
      <c r="H2930" s="393"/>
      <c r="I2930" s="393"/>
      <c r="J2930" s="3"/>
      <c r="K2930" s="3"/>
      <c r="L2930" s="3"/>
      <c r="M2930" s="3"/>
      <c r="N2930" s="3"/>
      <c r="O2930" s="393"/>
      <c r="P2930" s="393"/>
      <c r="Q2930" s="3"/>
      <c r="R2930" s="3"/>
      <c r="S2930" s="3"/>
      <c r="T2930" s="3"/>
      <c r="U2930" s="3"/>
      <c r="V2930" s="3"/>
      <c r="W2930"/>
      <c r="X2930"/>
      <c r="Y2930" s="451"/>
      <c r="Z2930" s="393"/>
      <c r="AA2930" s="3"/>
      <c r="AB2930" s="3"/>
      <c r="AC2930" s="3"/>
      <c r="AD2930" s="3"/>
      <c r="AE2930" s="3"/>
      <c r="AF2930"/>
      <c r="AG2930"/>
      <c r="AH2930"/>
      <c r="AI2930"/>
      <c r="AJ2930"/>
      <c r="AK2930"/>
      <c r="AL2930"/>
      <c r="AM2930"/>
      <c r="AN2930"/>
      <c r="AO2930"/>
      <c r="AP2930"/>
      <c r="BC2930" s="451"/>
    </row>
    <row r="2931" spans="1:55" hidden="1" x14ac:dyDescent="0.2">
      <c r="A2931" s="3"/>
      <c r="B2931" s="3"/>
      <c r="C2931" s="393"/>
      <c r="D2931" s="393"/>
      <c r="E2931" s="393"/>
      <c r="F2931" s="393"/>
      <c r="G2931" s="393"/>
      <c r="H2931" s="393"/>
      <c r="I2931" s="393"/>
      <c r="J2931" s="3"/>
      <c r="K2931" s="3"/>
      <c r="L2931" s="3"/>
      <c r="M2931" s="3"/>
      <c r="N2931" s="3"/>
      <c r="O2931" s="393"/>
      <c r="P2931" s="393"/>
      <c r="Q2931" s="3"/>
      <c r="R2931" s="3"/>
      <c r="S2931" s="3"/>
      <c r="T2931" s="3"/>
      <c r="U2931" s="3"/>
      <c r="V2931" s="3"/>
      <c r="W2931"/>
      <c r="X2931"/>
      <c r="Y2931" s="451"/>
      <c r="Z2931" s="393"/>
      <c r="AA2931" s="3"/>
      <c r="AB2931" s="3"/>
      <c r="AC2931" s="3"/>
      <c r="AD2931" s="3"/>
      <c r="AE2931" s="3"/>
      <c r="AF2931"/>
      <c r="AG2931"/>
      <c r="AH2931"/>
      <c r="AI2931"/>
      <c r="AJ2931"/>
      <c r="AK2931"/>
      <c r="AL2931"/>
      <c r="AM2931"/>
      <c r="AN2931"/>
      <c r="AO2931"/>
      <c r="AP2931"/>
      <c r="BC2931" s="451"/>
    </row>
    <row r="2932" spans="1:55" hidden="1" x14ac:dyDescent="0.2">
      <c r="A2932" s="3"/>
      <c r="B2932" s="3"/>
      <c r="C2932" s="393"/>
      <c r="D2932" s="393"/>
      <c r="E2932" s="393"/>
      <c r="F2932" s="393"/>
      <c r="G2932" s="393"/>
      <c r="H2932" s="393"/>
      <c r="I2932" s="393"/>
      <c r="J2932" s="3"/>
      <c r="K2932" s="3"/>
      <c r="L2932" s="3"/>
      <c r="M2932" s="3"/>
      <c r="N2932" s="3"/>
      <c r="O2932" s="393"/>
      <c r="P2932" s="393"/>
      <c r="Q2932" s="3"/>
      <c r="R2932" s="3"/>
      <c r="S2932" s="3"/>
      <c r="T2932" s="3"/>
      <c r="U2932" s="3"/>
      <c r="V2932" s="3"/>
      <c r="W2932"/>
      <c r="X2932"/>
      <c r="Y2932" s="451"/>
      <c r="Z2932" s="393"/>
      <c r="AA2932" s="3"/>
      <c r="AB2932" s="3"/>
      <c r="AC2932" s="3"/>
      <c r="AD2932" s="3"/>
      <c r="AE2932" s="3"/>
      <c r="AF2932"/>
      <c r="AG2932"/>
      <c r="AH2932"/>
      <c r="AI2932"/>
      <c r="AJ2932"/>
      <c r="AK2932"/>
      <c r="AL2932"/>
      <c r="AM2932"/>
      <c r="AN2932"/>
      <c r="AO2932"/>
      <c r="AP2932"/>
      <c r="BC2932" s="451"/>
    </row>
    <row r="2933" spans="1:55" hidden="1" x14ac:dyDescent="0.2">
      <c r="A2933" s="3"/>
      <c r="B2933" s="3"/>
      <c r="C2933" s="393"/>
      <c r="D2933" s="393"/>
      <c r="E2933" s="393"/>
      <c r="F2933" s="393"/>
      <c r="G2933" s="393"/>
      <c r="H2933" s="393"/>
      <c r="I2933" s="393"/>
      <c r="J2933" s="3"/>
      <c r="K2933" s="3"/>
      <c r="L2933" s="3"/>
      <c r="M2933" s="3"/>
      <c r="N2933" s="3"/>
      <c r="O2933" s="393"/>
      <c r="P2933" s="393"/>
      <c r="Q2933" s="3"/>
      <c r="R2933" s="3"/>
      <c r="S2933" s="3"/>
      <c r="T2933" s="3"/>
      <c r="U2933" s="3"/>
      <c r="V2933" s="3"/>
      <c r="W2933"/>
      <c r="X2933"/>
      <c r="Y2933" s="451"/>
      <c r="Z2933" s="393"/>
      <c r="AA2933" s="3"/>
      <c r="AB2933" s="3"/>
      <c r="AC2933" s="3"/>
      <c r="AD2933" s="3"/>
      <c r="AE2933" s="3"/>
      <c r="AF2933"/>
      <c r="AG2933"/>
      <c r="AH2933"/>
      <c r="AI2933"/>
      <c r="AJ2933"/>
      <c r="AK2933"/>
      <c r="AL2933"/>
      <c r="AM2933"/>
      <c r="AN2933"/>
      <c r="AO2933"/>
      <c r="AP2933"/>
      <c r="BC2933" s="451"/>
    </row>
    <row r="2934" spans="1:55" hidden="1" x14ac:dyDescent="0.2">
      <c r="A2934" s="3"/>
      <c r="B2934" s="3"/>
      <c r="C2934" s="393"/>
      <c r="D2934" s="393"/>
      <c r="E2934" s="393"/>
      <c r="F2934" s="393"/>
      <c r="G2934" s="393"/>
      <c r="H2934" s="393"/>
      <c r="I2934" s="393"/>
      <c r="J2934" s="3"/>
      <c r="K2934" s="3"/>
      <c r="L2934" s="3"/>
      <c r="M2934" s="3"/>
      <c r="N2934" s="3"/>
      <c r="O2934" s="393"/>
      <c r="P2934" s="393"/>
      <c r="Q2934" s="3"/>
      <c r="R2934" s="3"/>
      <c r="S2934" s="3"/>
      <c r="T2934" s="3"/>
      <c r="U2934" s="3"/>
      <c r="V2934" s="3"/>
      <c r="W2934"/>
      <c r="X2934"/>
      <c r="Y2934" s="451"/>
      <c r="Z2934" s="393"/>
      <c r="AA2934" s="3"/>
      <c r="AB2934" s="3"/>
      <c r="AC2934" s="3"/>
      <c r="AD2934" s="3"/>
      <c r="AE2934" s="3"/>
      <c r="AF2934"/>
      <c r="AG2934"/>
      <c r="AH2934"/>
      <c r="AI2934"/>
      <c r="AJ2934"/>
      <c r="AK2934"/>
      <c r="AL2934"/>
      <c r="AM2934"/>
      <c r="AN2934"/>
      <c r="AO2934"/>
      <c r="AP2934"/>
      <c r="BC2934" s="451"/>
    </row>
    <row r="2935" spans="1:55" hidden="1" x14ac:dyDescent="0.2">
      <c r="A2935" s="3"/>
      <c r="B2935" s="3"/>
      <c r="C2935" s="393"/>
      <c r="D2935" s="393"/>
      <c r="E2935" s="393"/>
      <c r="F2935" s="393"/>
      <c r="G2935" s="393"/>
      <c r="H2935" s="393"/>
      <c r="I2935" s="393"/>
      <c r="J2935" s="3"/>
      <c r="K2935" s="3"/>
      <c r="L2935" s="3"/>
      <c r="M2935" s="3"/>
      <c r="N2935" s="3"/>
      <c r="O2935" s="393"/>
      <c r="P2935" s="393"/>
      <c r="Q2935" s="3"/>
      <c r="R2935" s="3"/>
      <c r="S2935" s="3"/>
      <c r="T2935" s="3"/>
      <c r="U2935" s="3"/>
      <c r="V2935" s="3"/>
      <c r="W2935"/>
      <c r="X2935"/>
      <c r="Y2935" s="451"/>
      <c r="Z2935" s="393"/>
      <c r="AA2935" s="3"/>
      <c r="AB2935" s="3"/>
      <c r="AC2935" s="3"/>
      <c r="AD2935" s="3"/>
      <c r="AE2935" s="3"/>
      <c r="AF2935"/>
      <c r="AG2935"/>
      <c r="AH2935"/>
      <c r="AI2935"/>
      <c r="AJ2935"/>
      <c r="AK2935"/>
      <c r="AL2935"/>
      <c r="AM2935"/>
      <c r="AN2935"/>
      <c r="AO2935"/>
      <c r="AP2935"/>
      <c r="BC2935" s="451"/>
    </row>
    <row r="2936" spans="1:55" hidden="1" x14ac:dyDescent="0.2">
      <c r="A2936" s="3"/>
      <c r="B2936" s="3"/>
      <c r="C2936" s="393"/>
      <c r="D2936" s="393"/>
      <c r="E2936" s="393"/>
      <c r="F2936" s="393"/>
      <c r="G2936" s="393"/>
      <c r="H2936" s="393"/>
      <c r="I2936" s="393"/>
      <c r="J2936" s="3"/>
      <c r="K2936" s="3"/>
      <c r="L2936" s="3"/>
      <c r="M2936" s="3"/>
      <c r="N2936" s="3"/>
      <c r="O2936" s="393"/>
      <c r="P2936" s="393"/>
      <c r="Q2936" s="3"/>
      <c r="R2936" s="3"/>
      <c r="S2936" s="3"/>
      <c r="T2936" s="3"/>
      <c r="U2936" s="3"/>
      <c r="V2936" s="3"/>
      <c r="W2936"/>
      <c r="X2936"/>
      <c r="Y2936" s="451"/>
      <c r="Z2936" s="393"/>
      <c r="AA2936" s="3"/>
      <c r="AB2936" s="3"/>
      <c r="AC2936" s="3"/>
      <c r="AD2936" s="3"/>
      <c r="AE2936" s="3"/>
      <c r="AF2936"/>
      <c r="AG2936"/>
      <c r="AH2936"/>
      <c r="AI2936"/>
      <c r="AJ2936"/>
      <c r="AK2936"/>
      <c r="AL2936"/>
      <c r="AM2936"/>
      <c r="AN2936"/>
      <c r="AO2936"/>
      <c r="AP2936"/>
      <c r="BC2936" s="451"/>
    </row>
    <row r="2937" spans="1:55" hidden="1" x14ac:dyDescent="0.2">
      <c r="A2937" s="3"/>
      <c r="B2937" s="3"/>
      <c r="C2937" s="393"/>
      <c r="D2937" s="393"/>
      <c r="E2937" s="393"/>
      <c r="F2937" s="393"/>
      <c r="G2937" s="393"/>
      <c r="H2937" s="393"/>
      <c r="I2937" s="393"/>
      <c r="J2937" s="3"/>
      <c r="K2937" s="3"/>
      <c r="L2937" s="3"/>
      <c r="M2937" s="3"/>
      <c r="N2937" s="3"/>
      <c r="O2937" s="393"/>
      <c r="P2937" s="393"/>
      <c r="Q2937" s="3"/>
      <c r="R2937" s="3"/>
      <c r="S2937" s="3"/>
      <c r="T2937" s="3"/>
      <c r="U2937" s="3"/>
      <c r="V2937" s="3"/>
      <c r="W2937"/>
      <c r="X2937"/>
      <c r="Y2937" s="451"/>
      <c r="Z2937" s="393"/>
      <c r="AA2937" s="3"/>
      <c r="AB2937" s="3"/>
      <c r="AC2937" s="3"/>
      <c r="AD2937" s="3"/>
      <c r="AE2937" s="3"/>
      <c r="AF2937"/>
      <c r="AG2937"/>
      <c r="AH2937"/>
      <c r="AI2937"/>
      <c r="AJ2937"/>
      <c r="AK2937"/>
      <c r="AL2937"/>
      <c r="AM2937"/>
      <c r="AN2937"/>
      <c r="AO2937"/>
      <c r="AP2937"/>
      <c r="BC2937" s="451"/>
    </row>
    <row r="2938" spans="1:55" hidden="1" x14ac:dyDescent="0.2">
      <c r="A2938" s="3"/>
      <c r="B2938" s="3"/>
      <c r="C2938" s="393"/>
      <c r="D2938" s="393"/>
      <c r="E2938" s="393"/>
      <c r="F2938" s="393"/>
      <c r="G2938" s="393"/>
      <c r="H2938" s="393"/>
      <c r="I2938" s="393"/>
      <c r="J2938" s="3"/>
      <c r="K2938" s="3"/>
      <c r="L2938" s="3"/>
      <c r="M2938" s="3"/>
      <c r="N2938" s="3"/>
      <c r="O2938" s="393"/>
      <c r="P2938" s="393"/>
      <c r="Q2938" s="3"/>
      <c r="R2938" s="3"/>
      <c r="S2938" s="3"/>
      <c r="T2938" s="3"/>
      <c r="U2938" s="3"/>
      <c r="V2938" s="3"/>
      <c r="W2938"/>
      <c r="X2938"/>
      <c r="Y2938" s="451"/>
      <c r="Z2938" s="393"/>
      <c r="AA2938" s="3"/>
      <c r="AB2938" s="3"/>
      <c r="AC2938" s="3"/>
      <c r="AD2938" s="3"/>
      <c r="AE2938" s="3"/>
      <c r="AF2938"/>
      <c r="AG2938"/>
      <c r="AH2938"/>
      <c r="AI2938"/>
      <c r="AJ2938"/>
      <c r="AK2938"/>
      <c r="AL2938"/>
      <c r="AM2938"/>
      <c r="AN2938"/>
      <c r="AO2938"/>
      <c r="AP2938"/>
      <c r="BC2938" s="451"/>
    </row>
    <row r="2939" spans="1:55" hidden="1" x14ac:dyDescent="0.2">
      <c r="A2939" s="3"/>
      <c r="B2939" s="3"/>
      <c r="C2939" s="393"/>
      <c r="D2939" s="393"/>
      <c r="E2939" s="393"/>
      <c r="F2939" s="393"/>
      <c r="G2939" s="393"/>
      <c r="H2939" s="393"/>
      <c r="I2939" s="393"/>
      <c r="J2939" s="3"/>
      <c r="K2939" s="3"/>
      <c r="L2939" s="3"/>
      <c r="M2939" s="3"/>
      <c r="N2939" s="3"/>
      <c r="O2939" s="393"/>
      <c r="P2939" s="393"/>
      <c r="Q2939" s="3"/>
      <c r="R2939" s="3"/>
      <c r="S2939" s="3"/>
      <c r="T2939" s="3"/>
      <c r="U2939" s="3"/>
      <c r="V2939" s="3"/>
      <c r="W2939"/>
      <c r="X2939"/>
      <c r="Y2939" s="451"/>
      <c r="Z2939" s="393"/>
      <c r="AA2939" s="3"/>
      <c r="AB2939" s="3"/>
      <c r="AC2939" s="3"/>
      <c r="AD2939" s="3"/>
      <c r="AE2939" s="3"/>
      <c r="AF2939"/>
      <c r="AG2939"/>
      <c r="AH2939"/>
      <c r="AI2939"/>
      <c r="AJ2939"/>
      <c r="AK2939"/>
      <c r="AL2939"/>
      <c r="AM2939"/>
      <c r="AN2939"/>
      <c r="AO2939"/>
      <c r="AP2939"/>
      <c r="BC2939" s="451"/>
    </row>
    <row r="2940" spans="1:55" hidden="1" x14ac:dyDescent="0.2">
      <c r="A2940" s="3"/>
      <c r="B2940" s="3"/>
      <c r="C2940" s="393"/>
      <c r="D2940" s="393"/>
      <c r="E2940" s="393"/>
      <c r="F2940" s="393"/>
      <c r="G2940" s="393"/>
      <c r="H2940" s="393"/>
      <c r="I2940" s="393"/>
      <c r="J2940" s="3"/>
      <c r="K2940" s="3"/>
      <c r="L2940" s="3"/>
      <c r="M2940" s="3"/>
      <c r="N2940" s="3"/>
      <c r="O2940" s="393"/>
      <c r="P2940" s="393"/>
      <c r="Q2940" s="3"/>
      <c r="R2940" s="3"/>
      <c r="S2940" s="3"/>
      <c r="T2940" s="3"/>
      <c r="U2940" s="3"/>
      <c r="V2940" s="3"/>
      <c r="W2940"/>
      <c r="X2940"/>
      <c r="Y2940" s="451"/>
      <c r="Z2940" s="393"/>
      <c r="AA2940" s="3"/>
      <c r="AB2940" s="3"/>
      <c r="AC2940" s="3"/>
      <c r="AD2940" s="3"/>
      <c r="AE2940" s="3"/>
      <c r="AF2940"/>
      <c r="AG2940"/>
      <c r="AH2940"/>
      <c r="AI2940"/>
      <c r="AJ2940"/>
      <c r="AK2940"/>
      <c r="AL2940"/>
      <c r="AM2940"/>
      <c r="AN2940"/>
      <c r="AO2940"/>
      <c r="AP2940"/>
      <c r="BC2940" s="451"/>
    </row>
    <row r="2941" spans="1:55" hidden="1" x14ac:dyDescent="0.2">
      <c r="A2941" s="3"/>
      <c r="B2941" s="3"/>
      <c r="C2941" s="393"/>
      <c r="D2941" s="393"/>
      <c r="E2941" s="393"/>
      <c r="F2941" s="393"/>
      <c r="G2941" s="393"/>
      <c r="H2941" s="393"/>
      <c r="I2941" s="393"/>
      <c r="J2941" s="3"/>
      <c r="K2941" s="3"/>
      <c r="L2941" s="3"/>
      <c r="M2941" s="3"/>
      <c r="N2941" s="3"/>
      <c r="O2941" s="393"/>
      <c r="P2941" s="393"/>
      <c r="Q2941" s="3"/>
      <c r="R2941" s="3"/>
      <c r="S2941" s="3"/>
      <c r="T2941" s="3"/>
      <c r="U2941" s="3"/>
      <c r="V2941" s="3"/>
      <c r="W2941"/>
      <c r="X2941"/>
      <c r="Y2941" s="451"/>
      <c r="Z2941" s="393"/>
      <c r="AA2941" s="3"/>
      <c r="AB2941" s="3"/>
      <c r="AC2941" s="3"/>
      <c r="AD2941" s="3"/>
      <c r="AE2941" s="3"/>
      <c r="AF2941"/>
      <c r="AG2941"/>
      <c r="AH2941"/>
      <c r="AI2941"/>
      <c r="AJ2941"/>
      <c r="AK2941"/>
      <c r="AL2941"/>
      <c r="AM2941"/>
      <c r="AN2941"/>
      <c r="AO2941"/>
      <c r="AP2941"/>
      <c r="BC2941" s="451"/>
    </row>
    <row r="2942" spans="1:55" hidden="1" x14ac:dyDescent="0.2">
      <c r="A2942" s="3"/>
      <c r="B2942" s="3"/>
      <c r="C2942" s="393"/>
      <c r="D2942" s="393"/>
      <c r="E2942" s="393"/>
      <c r="F2942" s="393"/>
      <c r="G2942" s="393"/>
      <c r="H2942" s="393"/>
      <c r="I2942" s="393"/>
      <c r="J2942" s="3"/>
      <c r="K2942" s="3"/>
      <c r="L2942" s="3"/>
      <c r="M2942" s="3"/>
      <c r="N2942" s="3"/>
      <c r="O2942" s="393"/>
      <c r="P2942" s="393"/>
      <c r="Q2942" s="3"/>
      <c r="R2942" s="3"/>
      <c r="S2942" s="3"/>
      <c r="T2942" s="3"/>
      <c r="U2942" s="3"/>
      <c r="V2942" s="3"/>
      <c r="W2942"/>
      <c r="X2942"/>
      <c r="Y2942" s="451"/>
      <c r="Z2942" s="393"/>
      <c r="AA2942" s="3"/>
      <c r="AB2942" s="3"/>
      <c r="AC2942" s="3"/>
      <c r="AD2942" s="3"/>
      <c r="AE2942" s="3"/>
      <c r="AF2942"/>
      <c r="AG2942"/>
      <c r="AH2942"/>
      <c r="AI2942"/>
      <c r="AJ2942"/>
      <c r="AK2942"/>
      <c r="AL2942"/>
      <c r="AM2942"/>
      <c r="AN2942"/>
      <c r="AO2942"/>
      <c r="AP2942"/>
      <c r="BC2942" s="451"/>
    </row>
    <row r="2943" spans="1:55" hidden="1" x14ac:dyDescent="0.2">
      <c r="A2943" s="3"/>
      <c r="B2943" s="3"/>
      <c r="C2943" s="393"/>
      <c r="D2943" s="393"/>
      <c r="E2943" s="393"/>
      <c r="F2943" s="393"/>
      <c r="G2943" s="393"/>
      <c r="H2943" s="393"/>
      <c r="I2943" s="393"/>
      <c r="J2943" s="3"/>
      <c r="K2943" s="3"/>
      <c r="L2943" s="3"/>
      <c r="M2943" s="3"/>
      <c r="N2943" s="3"/>
      <c r="O2943" s="393"/>
      <c r="P2943" s="393"/>
      <c r="Q2943" s="3"/>
      <c r="R2943" s="3"/>
      <c r="S2943" s="3"/>
      <c r="T2943" s="3"/>
      <c r="U2943" s="3"/>
      <c r="V2943" s="3"/>
      <c r="W2943"/>
      <c r="X2943"/>
      <c r="Y2943" s="451"/>
      <c r="Z2943" s="393"/>
      <c r="AA2943" s="3"/>
      <c r="AB2943" s="3"/>
      <c r="AC2943" s="3"/>
      <c r="AD2943" s="3"/>
      <c r="AE2943" s="3"/>
      <c r="AF2943"/>
      <c r="AG2943"/>
      <c r="AH2943"/>
      <c r="AI2943"/>
      <c r="AJ2943"/>
      <c r="AK2943"/>
      <c r="AL2943"/>
      <c r="AM2943"/>
      <c r="AN2943"/>
      <c r="AO2943"/>
      <c r="AP2943"/>
      <c r="BC2943" s="451"/>
    </row>
    <row r="2944" spans="1:55" hidden="1" x14ac:dyDescent="0.2">
      <c r="A2944" s="3"/>
      <c r="B2944" s="3"/>
      <c r="C2944" s="393"/>
      <c r="D2944" s="393"/>
      <c r="E2944" s="393"/>
      <c r="F2944" s="393"/>
      <c r="G2944" s="393"/>
      <c r="H2944" s="393"/>
      <c r="I2944" s="393"/>
      <c r="J2944" s="3"/>
      <c r="K2944" s="3"/>
      <c r="L2944" s="3"/>
      <c r="M2944" s="3"/>
      <c r="N2944" s="3"/>
      <c r="O2944" s="393"/>
      <c r="P2944" s="393"/>
      <c r="Q2944" s="3"/>
      <c r="R2944" s="3"/>
      <c r="S2944" s="3"/>
      <c r="T2944" s="3"/>
      <c r="U2944" s="3"/>
      <c r="V2944" s="3"/>
      <c r="W2944"/>
      <c r="X2944"/>
      <c r="Y2944" s="451"/>
      <c r="Z2944" s="393"/>
      <c r="AA2944" s="3"/>
      <c r="AB2944" s="3"/>
      <c r="AC2944" s="3"/>
      <c r="AD2944" s="3"/>
      <c r="AE2944" s="3"/>
      <c r="AF2944"/>
      <c r="AG2944"/>
      <c r="AH2944"/>
      <c r="AI2944"/>
      <c r="AJ2944"/>
      <c r="AK2944"/>
      <c r="AL2944"/>
      <c r="AM2944"/>
      <c r="AN2944"/>
      <c r="AO2944"/>
      <c r="AP2944"/>
      <c r="BC2944" s="451"/>
    </row>
    <row r="2945" spans="1:55" hidden="1" x14ac:dyDescent="0.2">
      <c r="A2945" s="3"/>
      <c r="B2945" s="3"/>
      <c r="C2945" s="393"/>
      <c r="D2945" s="393"/>
      <c r="E2945" s="393"/>
      <c r="F2945" s="393"/>
      <c r="G2945" s="393"/>
      <c r="H2945" s="393"/>
      <c r="I2945" s="393"/>
      <c r="J2945" s="3"/>
      <c r="K2945" s="3"/>
      <c r="L2945" s="3"/>
      <c r="M2945" s="3"/>
      <c r="N2945" s="3"/>
      <c r="O2945" s="393"/>
      <c r="P2945" s="393"/>
      <c r="Q2945" s="3"/>
      <c r="R2945" s="3"/>
      <c r="S2945" s="3"/>
      <c r="T2945" s="3"/>
      <c r="U2945" s="3"/>
      <c r="V2945" s="3"/>
      <c r="W2945"/>
      <c r="X2945"/>
      <c r="Y2945" s="451"/>
      <c r="Z2945" s="393"/>
      <c r="AA2945" s="3"/>
      <c r="AB2945" s="3"/>
      <c r="AC2945" s="3"/>
      <c r="AD2945" s="3"/>
      <c r="AE2945" s="3"/>
      <c r="AF2945"/>
      <c r="AG2945"/>
      <c r="AH2945"/>
      <c r="AI2945"/>
      <c r="AJ2945"/>
      <c r="AK2945"/>
      <c r="AL2945"/>
      <c r="AM2945"/>
      <c r="AN2945"/>
      <c r="AO2945"/>
      <c r="AP2945"/>
      <c r="BC2945" s="451"/>
    </row>
    <row r="2946" spans="1:55" hidden="1" x14ac:dyDescent="0.2">
      <c r="A2946" s="3"/>
      <c r="B2946" s="3"/>
      <c r="C2946" s="393"/>
      <c r="D2946" s="393"/>
      <c r="E2946" s="393"/>
      <c r="F2946" s="393"/>
      <c r="G2946" s="393"/>
      <c r="H2946" s="393"/>
      <c r="I2946" s="393"/>
      <c r="J2946" s="3"/>
      <c r="K2946" s="3"/>
      <c r="L2946" s="3"/>
      <c r="M2946" s="3"/>
      <c r="N2946" s="3"/>
      <c r="O2946" s="393"/>
      <c r="P2946" s="393"/>
      <c r="Q2946" s="3"/>
      <c r="R2946" s="3"/>
      <c r="S2946" s="3"/>
      <c r="T2946" s="3"/>
      <c r="U2946" s="3"/>
      <c r="V2946" s="3"/>
      <c r="W2946"/>
      <c r="X2946"/>
      <c r="Y2946" s="451"/>
      <c r="Z2946" s="393"/>
      <c r="AA2946" s="3"/>
      <c r="AB2946" s="3"/>
      <c r="AC2946" s="3"/>
      <c r="AD2946" s="3"/>
      <c r="AE2946" s="3"/>
      <c r="AF2946"/>
      <c r="AG2946"/>
      <c r="AH2946"/>
      <c r="AI2946"/>
      <c r="AJ2946"/>
      <c r="AK2946"/>
      <c r="AL2946"/>
      <c r="AM2946"/>
      <c r="AN2946"/>
      <c r="AO2946"/>
      <c r="AP2946"/>
      <c r="BC2946" s="451"/>
    </row>
    <row r="2947" spans="1:55" hidden="1" x14ac:dyDescent="0.2">
      <c r="A2947" s="3"/>
      <c r="B2947" s="3"/>
      <c r="C2947" s="393"/>
      <c r="D2947" s="393"/>
      <c r="E2947" s="393"/>
      <c r="F2947" s="393"/>
      <c r="G2947" s="393"/>
      <c r="H2947" s="393"/>
      <c r="I2947" s="393"/>
      <c r="J2947" s="3"/>
      <c r="K2947" s="3"/>
      <c r="L2947" s="3"/>
      <c r="M2947" s="3"/>
      <c r="N2947" s="3"/>
      <c r="O2947" s="393"/>
      <c r="P2947" s="393"/>
      <c r="Q2947" s="3"/>
      <c r="R2947" s="3"/>
      <c r="S2947" s="3"/>
      <c r="T2947" s="3"/>
      <c r="U2947" s="3"/>
      <c r="V2947" s="3"/>
      <c r="W2947"/>
      <c r="X2947"/>
      <c r="Y2947" s="451"/>
      <c r="Z2947" s="393"/>
      <c r="AA2947" s="3"/>
      <c r="AB2947" s="3"/>
      <c r="AC2947" s="3"/>
      <c r="AD2947" s="3"/>
      <c r="AE2947" s="3"/>
      <c r="AF2947"/>
      <c r="AG2947"/>
      <c r="AH2947"/>
      <c r="AI2947"/>
      <c r="AJ2947"/>
      <c r="AK2947"/>
      <c r="AL2947"/>
      <c r="AM2947"/>
      <c r="AN2947"/>
      <c r="AO2947"/>
      <c r="AP2947"/>
      <c r="BC2947" s="451"/>
    </row>
    <row r="2948" spans="1:55" hidden="1" x14ac:dyDescent="0.2">
      <c r="A2948" s="3"/>
      <c r="B2948" s="3"/>
      <c r="C2948" s="393"/>
      <c r="D2948" s="393"/>
      <c r="E2948" s="393"/>
      <c r="F2948" s="393"/>
      <c r="G2948" s="393"/>
      <c r="H2948" s="393"/>
      <c r="I2948" s="393"/>
      <c r="J2948" s="3"/>
      <c r="K2948" s="3"/>
      <c r="L2948" s="3"/>
      <c r="M2948" s="3"/>
      <c r="N2948" s="3"/>
      <c r="O2948" s="393"/>
      <c r="P2948" s="393"/>
      <c r="Q2948" s="3"/>
      <c r="R2948" s="3"/>
      <c r="S2948" s="3"/>
      <c r="T2948" s="3"/>
      <c r="U2948" s="3"/>
      <c r="V2948" s="3"/>
      <c r="W2948"/>
      <c r="X2948"/>
      <c r="Y2948" s="451"/>
      <c r="Z2948" s="393"/>
      <c r="AA2948" s="3"/>
      <c r="AB2948" s="3"/>
      <c r="AC2948" s="3"/>
      <c r="AD2948" s="3"/>
      <c r="AE2948" s="3"/>
      <c r="AF2948"/>
      <c r="AG2948"/>
      <c r="AH2948"/>
      <c r="AI2948"/>
      <c r="AJ2948"/>
      <c r="AK2948"/>
      <c r="AL2948"/>
      <c r="AM2948"/>
      <c r="AN2948"/>
      <c r="AO2948"/>
      <c r="AP2948"/>
      <c r="BC2948" s="451"/>
    </row>
    <row r="2949" spans="1:55" hidden="1" x14ac:dyDescent="0.2">
      <c r="A2949" s="3"/>
      <c r="B2949" s="3"/>
      <c r="C2949" s="393"/>
      <c r="D2949" s="393"/>
      <c r="E2949" s="393"/>
      <c r="F2949" s="393"/>
      <c r="G2949" s="393"/>
      <c r="H2949" s="393"/>
      <c r="I2949" s="393"/>
      <c r="J2949" s="3"/>
      <c r="K2949" s="3"/>
      <c r="L2949" s="3"/>
      <c r="M2949" s="3"/>
      <c r="N2949" s="3"/>
      <c r="O2949" s="393"/>
      <c r="P2949" s="393"/>
      <c r="Q2949" s="3"/>
      <c r="R2949" s="3"/>
      <c r="S2949" s="3"/>
      <c r="T2949" s="3"/>
      <c r="U2949" s="3"/>
      <c r="V2949" s="3"/>
      <c r="W2949"/>
      <c r="X2949"/>
      <c r="Y2949" s="451"/>
      <c r="Z2949" s="393"/>
      <c r="AA2949" s="3"/>
      <c r="AB2949" s="3"/>
      <c r="AC2949" s="3"/>
      <c r="AD2949" s="3"/>
      <c r="AE2949" s="3"/>
      <c r="AF2949"/>
      <c r="AG2949"/>
      <c r="AH2949"/>
      <c r="AI2949"/>
      <c r="AJ2949"/>
      <c r="AK2949"/>
      <c r="AL2949"/>
      <c r="AM2949"/>
      <c r="AN2949"/>
      <c r="AO2949"/>
      <c r="AP2949"/>
      <c r="BC2949" s="451"/>
    </row>
    <row r="2950" spans="1:55" hidden="1" x14ac:dyDescent="0.2">
      <c r="A2950" s="3"/>
      <c r="B2950" s="3"/>
      <c r="C2950" s="393"/>
      <c r="D2950" s="393"/>
      <c r="E2950" s="393"/>
      <c r="F2950" s="393"/>
      <c r="G2950" s="393"/>
      <c r="H2950" s="393"/>
      <c r="I2950" s="393"/>
      <c r="J2950" s="3"/>
      <c r="K2950" s="3"/>
      <c r="L2950" s="3"/>
      <c r="M2950" s="3"/>
      <c r="N2950" s="3"/>
      <c r="O2950" s="393"/>
      <c r="P2950" s="393"/>
      <c r="Q2950" s="3"/>
      <c r="R2950" s="3"/>
      <c r="S2950" s="3"/>
      <c r="T2950" s="3"/>
      <c r="U2950" s="3"/>
      <c r="V2950" s="3"/>
      <c r="W2950"/>
      <c r="X2950"/>
      <c r="Y2950" s="451"/>
      <c r="Z2950" s="393"/>
      <c r="AA2950" s="3"/>
      <c r="AB2950" s="3"/>
      <c r="AC2950" s="3"/>
      <c r="AD2950" s="3"/>
      <c r="AE2950" s="3"/>
      <c r="AF2950"/>
      <c r="AG2950"/>
      <c r="AH2950"/>
      <c r="AI2950"/>
      <c r="AJ2950"/>
      <c r="AK2950"/>
      <c r="AL2950"/>
      <c r="AM2950"/>
      <c r="AN2950"/>
      <c r="AO2950"/>
      <c r="AP2950"/>
      <c r="BC2950" s="451"/>
    </row>
    <row r="2951" spans="1:55" hidden="1" x14ac:dyDescent="0.2">
      <c r="A2951" s="3"/>
      <c r="B2951" s="3"/>
      <c r="C2951" s="393"/>
      <c r="D2951" s="393"/>
      <c r="E2951" s="393"/>
      <c r="F2951" s="393"/>
      <c r="G2951" s="393"/>
      <c r="H2951" s="393"/>
      <c r="I2951" s="393"/>
      <c r="J2951" s="3"/>
      <c r="K2951" s="3"/>
      <c r="L2951" s="3"/>
      <c r="M2951" s="3"/>
      <c r="N2951" s="3"/>
      <c r="O2951" s="393"/>
      <c r="P2951" s="393"/>
      <c r="Q2951" s="3"/>
      <c r="R2951" s="3"/>
      <c r="S2951" s="3"/>
      <c r="T2951" s="3"/>
      <c r="U2951" s="3"/>
      <c r="V2951" s="3"/>
      <c r="W2951"/>
      <c r="X2951"/>
      <c r="Y2951" s="451"/>
      <c r="Z2951" s="393"/>
      <c r="AA2951" s="3"/>
      <c r="AB2951" s="3"/>
      <c r="AC2951" s="3"/>
      <c r="AD2951" s="3"/>
      <c r="AE2951" s="3"/>
      <c r="AF2951"/>
      <c r="AG2951"/>
      <c r="AH2951"/>
      <c r="AI2951"/>
      <c r="AJ2951"/>
      <c r="AK2951"/>
      <c r="AL2951"/>
      <c r="AM2951"/>
      <c r="AN2951"/>
      <c r="AO2951"/>
      <c r="AP2951"/>
      <c r="BC2951" s="451"/>
    </row>
    <row r="2952" spans="1:55" hidden="1" x14ac:dyDescent="0.2">
      <c r="A2952" s="3"/>
      <c r="B2952" s="3"/>
      <c r="C2952" s="393"/>
      <c r="D2952" s="393"/>
      <c r="E2952" s="393"/>
      <c r="F2952" s="393"/>
      <c r="G2952" s="393"/>
      <c r="H2952" s="393"/>
      <c r="I2952" s="393"/>
      <c r="J2952" s="3"/>
      <c r="K2952" s="3"/>
      <c r="L2952" s="3"/>
      <c r="M2952" s="3"/>
      <c r="N2952" s="3"/>
      <c r="O2952" s="393"/>
      <c r="P2952" s="393"/>
      <c r="Q2952" s="3"/>
      <c r="R2952" s="3"/>
      <c r="S2952" s="3"/>
      <c r="T2952" s="3"/>
      <c r="U2952" s="3"/>
      <c r="V2952" s="3"/>
      <c r="W2952"/>
      <c r="X2952"/>
      <c r="Y2952" s="451"/>
      <c r="Z2952" s="393"/>
      <c r="AA2952" s="3"/>
      <c r="AB2952" s="3"/>
      <c r="AC2952" s="3"/>
      <c r="AD2952" s="3"/>
      <c r="AE2952" s="3"/>
      <c r="AF2952"/>
      <c r="AG2952"/>
      <c r="AH2952"/>
      <c r="AI2952"/>
      <c r="AJ2952"/>
      <c r="AK2952"/>
      <c r="AL2952"/>
      <c r="AM2952"/>
      <c r="AN2952"/>
      <c r="AO2952"/>
      <c r="AP2952"/>
      <c r="BC2952" s="451"/>
    </row>
    <row r="2953" spans="1:55" hidden="1" x14ac:dyDescent="0.2">
      <c r="A2953" s="3"/>
      <c r="B2953" s="3"/>
      <c r="C2953" s="393"/>
      <c r="D2953" s="393"/>
      <c r="E2953" s="393"/>
      <c r="F2953" s="393"/>
      <c r="G2953" s="393"/>
      <c r="H2953" s="393"/>
      <c r="I2953" s="393"/>
      <c r="J2953" s="3"/>
      <c r="K2953" s="3"/>
      <c r="L2953" s="3"/>
      <c r="M2953" s="3"/>
      <c r="N2953" s="3"/>
      <c r="O2953" s="393"/>
      <c r="P2953" s="393"/>
      <c r="Q2953" s="3"/>
      <c r="R2953" s="3"/>
      <c r="S2953" s="3"/>
      <c r="T2953" s="3"/>
      <c r="U2953" s="3"/>
      <c r="V2953" s="3"/>
      <c r="W2953"/>
      <c r="X2953"/>
      <c r="Y2953" s="451"/>
      <c r="Z2953" s="393"/>
      <c r="AA2953" s="3"/>
      <c r="AB2953" s="3"/>
      <c r="AC2953" s="3"/>
      <c r="AD2953" s="3"/>
      <c r="AE2953" s="3"/>
      <c r="AF2953"/>
      <c r="AG2953"/>
      <c r="AH2953"/>
      <c r="AI2953"/>
      <c r="AJ2953"/>
      <c r="AK2953"/>
      <c r="AL2953"/>
      <c r="AM2953"/>
      <c r="AN2953"/>
      <c r="AO2953"/>
      <c r="AP2953"/>
      <c r="BC2953" s="451"/>
    </row>
    <row r="2954" spans="1:55" hidden="1" x14ac:dyDescent="0.2">
      <c r="A2954" s="3"/>
      <c r="B2954" s="3"/>
      <c r="C2954" s="393"/>
      <c r="D2954" s="393"/>
      <c r="E2954" s="393"/>
      <c r="F2954" s="393"/>
      <c r="G2954" s="393"/>
      <c r="H2954" s="393"/>
      <c r="I2954" s="393"/>
      <c r="J2954" s="3"/>
      <c r="K2954" s="3"/>
      <c r="L2954" s="3"/>
      <c r="M2954" s="3"/>
      <c r="N2954" s="3"/>
      <c r="O2954" s="393"/>
      <c r="P2954" s="393"/>
      <c r="Q2954" s="3"/>
      <c r="R2954" s="3"/>
      <c r="S2954" s="3"/>
      <c r="T2954" s="3"/>
      <c r="U2954" s="3"/>
      <c r="V2954" s="3"/>
      <c r="W2954"/>
      <c r="X2954"/>
      <c r="Y2954" s="451"/>
      <c r="Z2954" s="393"/>
      <c r="AA2954" s="3"/>
      <c r="AB2954" s="3"/>
      <c r="AC2954" s="3"/>
      <c r="AD2954" s="3"/>
      <c r="AE2954" s="3"/>
      <c r="AF2954"/>
      <c r="AG2954"/>
      <c r="AH2954"/>
      <c r="AI2954"/>
      <c r="AJ2954"/>
      <c r="AK2954"/>
      <c r="AL2954"/>
      <c r="AM2954"/>
      <c r="AN2954"/>
      <c r="AO2954"/>
      <c r="AP2954"/>
      <c r="BC2954" s="451"/>
    </row>
    <row r="2955" spans="1:55" hidden="1" x14ac:dyDescent="0.2">
      <c r="A2955" s="3"/>
      <c r="B2955" s="3"/>
      <c r="C2955" s="393"/>
      <c r="D2955" s="393"/>
      <c r="E2955" s="393"/>
      <c r="F2955" s="393"/>
      <c r="G2955" s="393"/>
      <c r="H2955" s="393"/>
      <c r="I2955" s="393"/>
      <c r="J2955" s="3"/>
      <c r="K2955" s="3"/>
      <c r="L2955" s="3"/>
      <c r="M2955" s="3"/>
      <c r="N2955" s="3"/>
      <c r="O2955" s="393"/>
      <c r="P2955" s="393"/>
      <c r="Q2955" s="3"/>
      <c r="R2955" s="3"/>
      <c r="S2955" s="3"/>
      <c r="T2955" s="3"/>
      <c r="U2955" s="3"/>
      <c r="V2955" s="3"/>
      <c r="W2955"/>
      <c r="X2955"/>
      <c r="Y2955" s="451"/>
      <c r="Z2955" s="393"/>
      <c r="AA2955" s="3"/>
      <c r="AB2955" s="3"/>
      <c r="AC2955" s="3"/>
      <c r="AD2955" s="3"/>
      <c r="AE2955" s="3"/>
      <c r="AF2955"/>
      <c r="AG2955"/>
      <c r="AH2955"/>
      <c r="AI2955"/>
      <c r="AJ2955"/>
      <c r="AK2955"/>
      <c r="AL2955"/>
      <c r="AM2955"/>
      <c r="AN2955"/>
      <c r="AO2955"/>
      <c r="AP2955"/>
      <c r="BC2955" s="451"/>
    </row>
    <row r="2956" spans="1:55" hidden="1" x14ac:dyDescent="0.2">
      <c r="A2956" s="3"/>
      <c r="B2956" s="3"/>
      <c r="C2956" s="393"/>
      <c r="D2956" s="393"/>
      <c r="E2956" s="393"/>
      <c r="F2956" s="393"/>
      <c r="G2956" s="393"/>
      <c r="H2956" s="393"/>
      <c r="I2956" s="393"/>
      <c r="J2956" s="3"/>
      <c r="K2956" s="3"/>
      <c r="L2956" s="3"/>
      <c r="M2956" s="3"/>
      <c r="N2956" s="3"/>
      <c r="O2956" s="393"/>
      <c r="P2956" s="393"/>
      <c r="Q2956" s="3"/>
      <c r="R2956" s="3"/>
      <c r="S2956" s="3"/>
      <c r="T2956" s="3"/>
      <c r="U2956" s="3"/>
      <c r="V2956" s="3"/>
      <c r="W2956"/>
      <c r="X2956"/>
      <c r="Y2956" s="451"/>
      <c r="Z2956" s="393"/>
      <c r="AA2956" s="3"/>
      <c r="AB2956" s="3"/>
      <c r="AC2956" s="3"/>
      <c r="AD2956" s="3"/>
      <c r="AE2956" s="3"/>
      <c r="AF2956"/>
      <c r="AG2956"/>
      <c r="AH2956"/>
      <c r="AI2956"/>
      <c r="AJ2956"/>
      <c r="AK2956"/>
      <c r="AL2956"/>
      <c r="AM2956"/>
      <c r="AN2956"/>
      <c r="AO2956"/>
      <c r="AP2956"/>
      <c r="BC2956" s="451"/>
    </row>
    <row r="2957" spans="1:55" hidden="1" x14ac:dyDescent="0.2">
      <c r="A2957" s="3"/>
      <c r="B2957" s="3"/>
      <c r="C2957" s="393"/>
      <c r="D2957" s="393"/>
      <c r="E2957" s="393"/>
      <c r="F2957" s="393"/>
      <c r="G2957" s="393"/>
      <c r="H2957" s="393"/>
      <c r="I2957" s="393"/>
      <c r="J2957" s="3"/>
      <c r="K2957" s="3"/>
      <c r="L2957" s="3"/>
      <c r="M2957" s="3"/>
      <c r="N2957" s="3"/>
      <c r="O2957" s="393"/>
      <c r="P2957" s="393"/>
      <c r="Q2957" s="3"/>
      <c r="R2957" s="3"/>
      <c r="S2957" s="3"/>
      <c r="T2957" s="3"/>
      <c r="U2957" s="3"/>
      <c r="V2957" s="3"/>
      <c r="W2957"/>
      <c r="X2957"/>
      <c r="Y2957" s="451"/>
      <c r="Z2957" s="393"/>
      <c r="AA2957" s="3"/>
      <c r="AB2957" s="3"/>
      <c r="AC2957" s="3"/>
      <c r="AD2957" s="3"/>
      <c r="AE2957" s="3"/>
      <c r="AF2957"/>
      <c r="AG2957"/>
      <c r="AH2957"/>
      <c r="AI2957"/>
      <c r="AJ2957"/>
      <c r="AK2957"/>
      <c r="AL2957"/>
      <c r="AM2957"/>
      <c r="AN2957"/>
      <c r="AO2957"/>
      <c r="AP2957"/>
      <c r="BC2957" s="451"/>
    </row>
    <row r="2958" spans="1:55" hidden="1" x14ac:dyDescent="0.2">
      <c r="A2958" s="3"/>
      <c r="B2958" s="3"/>
      <c r="C2958" s="393"/>
      <c r="D2958" s="393"/>
      <c r="E2958" s="393"/>
      <c r="F2958" s="393"/>
      <c r="G2958" s="393"/>
      <c r="H2958" s="393"/>
      <c r="I2958" s="393"/>
      <c r="J2958" s="3"/>
      <c r="K2958" s="3"/>
      <c r="L2958" s="3"/>
      <c r="M2958" s="3"/>
      <c r="N2958" s="3"/>
      <c r="O2958" s="393"/>
      <c r="P2958" s="393"/>
      <c r="Q2958" s="3"/>
      <c r="R2958" s="3"/>
      <c r="S2958" s="3"/>
      <c r="T2958" s="3"/>
      <c r="U2958" s="3"/>
      <c r="V2958" s="3"/>
      <c r="W2958"/>
      <c r="X2958"/>
      <c r="Y2958" s="451"/>
      <c r="Z2958" s="393"/>
      <c r="AA2958" s="3"/>
      <c r="AB2958" s="3"/>
      <c r="AC2958" s="3"/>
      <c r="AD2958" s="3"/>
      <c r="AE2958" s="3"/>
      <c r="AF2958"/>
      <c r="AG2958"/>
      <c r="AH2958"/>
      <c r="AI2958"/>
      <c r="AJ2958"/>
      <c r="AK2958"/>
      <c r="AL2958"/>
      <c r="AM2958"/>
      <c r="AN2958"/>
      <c r="AO2958"/>
      <c r="AP2958"/>
      <c r="BC2958" s="451"/>
    </row>
    <row r="2959" spans="1:55" hidden="1" x14ac:dyDescent="0.2">
      <c r="A2959" s="3"/>
      <c r="B2959" s="3"/>
      <c r="C2959" s="393"/>
      <c r="D2959" s="393"/>
      <c r="E2959" s="393"/>
      <c r="F2959" s="393"/>
      <c r="G2959" s="393"/>
      <c r="H2959" s="393"/>
      <c r="I2959" s="393"/>
      <c r="J2959" s="3"/>
      <c r="K2959" s="3"/>
      <c r="L2959" s="3"/>
      <c r="M2959" s="3"/>
      <c r="N2959" s="3"/>
      <c r="O2959" s="393"/>
      <c r="P2959" s="393"/>
      <c r="Q2959" s="3"/>
      <c r="R2959" s="3"/>
      <c r="S2959" s="3"/>
      <c r="T2959" s="3"/>
      <c r="U2959" s="3"/>
      <c r="V2959" s="3"/>
      <c r="W2959"/>
      <c r="X2959"/>
      <c r="Y2959" s="451"/>
      <c r="Z2959" s="393"/>
      <c r="AA2959" s="3"/>
      <c r="AB2959" s="3"/>
      <c r="AC2959" s="3"/>
      <c r="AD2959" s="3"/>
      <c r="AE2959" s="3"/>
      <c r="AF2959"/>
      <c r="AG2959"/>
      <c r="AH2959"/>
      <c r="AI2959"/>
      <c r="AJ2959"/>
      <c r="AK2959"/>
      <c r="AL2959"/>
      <c r="AM2959"/>
      <c r="AN2959"/>
      <c r="AO2959"/>
      <c r="AP2959"/>
      <c r="BC2959" s="451"/>
    </row>
    <row r="2960" spans="1:55" hidden="1" x14ac:dyDescent="0.2">
      <c r="A2960" s="3"/>
      <c r="B2960" s="3"/>
      <c r="C2960" s="393"/>
      <c r="D2960" s="393"/>
      <c r="E2960" s="393"/>
      <c r="F2960" s="393"/>
      <c r="G2960" s="393"/>
      <c r="H2960" s="393"/>
      <c r="I2960" s="393"/>
      <c r="J2960" s="3"/>
      <c r="K2960" s="3"/>
      <c r="L2960" s="3"/>
      <c r="M2960" s="3"/>
      <c r="N2960" s="3"/>
      <c r="O2960" s="393"/>
      <c r="P2960" s="393"/>
      <c r="Q2960" s="3"/>
      <c r="R2960" s="3"/>
      <c r="S2960" s="3"/>
      <c r="T2960" s="3"/>
      <c r="U2960" s="3"/>
      <c r="V2960" s="3"/>
      <c r="W2960"/>
      <c r="X2960"/>
      <c r="Y2960" s="451"/>
      <c r="Z2960" s="393"/>
      <c r="AA2960" s="3"/>
      <c r="AB2960" s="3"/>
      <c r="AC2960" s="3"/>
      <c r="AD2960" s="3"/>
      <c r="AE2960" s="3"/>
      <c r="AF2960"/>
      <c r="AG2960"/>
      <c r="AH2960"/>
      <c r="AI2960"/>
      <c r="AJ2960"/>
      <c r="AK2960"/>
      <c r="AL2960"/>
      <c r="AM2960"/>
      <c r="AN2960"/>
      <c r="AO2960"/>
      <c r="AP2960"/>
      <c r="BC2960" s="451"/>
    </row>
    <row r="2961" spans="1:55" hidden="1" x14ac:dyDescent="0.2">
      <c r="A2961" s="3"/>
      <c r="B2961" s="3"/>
      <c r="C2961" s="393"/>
      <c r="D2961" s="393"/>
      <c r="E2961" s="393"/>
      <c r="F2961" s="393"/>
      <c r="G2961" s="393"/>
      <c r="H2961" s="393"/>
      <c r="I2961" s="393"/>
      <c r="J2961" s="3"/>
      <c r="K2961" s="3"/>
      <c r="L2961" s="3"/>
      <c r="M2961" s="3"/>
      <c r="N2961" s="3"/>
      <c r="O2961" s="393"/>
      <c r="P2961" s="393"/>
      <c r="Q2961" s="3"/>
      <c r="R2961" s="3"/>
      <c r="S2961" s="3"/>
      <c r="T2961" s="3"/>
      <c r="U2961" s="3"/>
      <c r="V2961" s="3"/>
      <c r="W2961"/>
      <c r="X2961"/>
      <c r="Y2961" s="451"/>
      <c r="Z2961" s="393"/>
      <c r="AA2961" s="3"/>
      <c r="AB2961" s="3"/>
      <c r="AC2961" s="3"/>
      <c r="AD2961" s="3"/>
      <c r="AE2961" s="3"/>
      <c r="AF2961"/>
      <c r="AG2961"/>
      <c r="AH2961"/>
      <c r="AI2961"/>
      <c r="AJ2961"/>
      <c r="AK2961"/>
      <c r="AL2961"/>
      <c r="AM2961"/>
      <c r="AN2961"/>
      <c r="AO2961"/>
      <c r="AP2961"/>
      <c r="BC2961" s="451"/>
    </row>
    <row r="2962" spans="1:55" hidden="1" x14ac:dyDescent="0.2">
      <c r="A2962" s="3"/>
      <c r="B2962" s="3"/>
      <c r="C2962" s="393"/>
      <c r="D2962" s="393"/>
      <c r="E2962" s="393"/>
      <c r="F2962" s="393"/>
      <c r="G2962" s="393"/>
      <c r="H2962" s="393"/>
      <c r="I2962" s="393"/>
      <c r="J2962" s="3"/>
      <c r="K2962" s="3"/>
      <c r="L2962" s="3"/>
      <c r="M2962" s="3"/>
      <c r="N2962" s="3"/>
      <c r="O2962" s="393"/>
      <c r="P2962" s="393"/>
      <c r="Q2962" s="3"/>
      <c r="R2962" s="3"/>
      <c r="S2962" s="3"/>
      <c r="T2962" s="3"/>
      <c r="U2962" s="3"/>
      <c r="V2962" s="3"/>
      <c r="W2962"/>
      <c r="X2962"/>
      <c r="Y2962" s="451"/>
      <c r="Z2962" s="393"/>
      <c r="AA2962" s="3"/>
      <c r="AB2962" s="3"/>
      <c r="AC2962" s="3"/>
      <c r="AD2962" s="3"/>
      <c r="AE2962" s="3"/>
      <c r="AF2962"/>
      <c r="AG2962"/>
      <c r="AH2962"/>
      <c r="AI2962"/>
      <c r="AJ2962"/>
      <c r="AK2962"/>
      <c r="AL2962"/>
      <c r="AM2962"/>
      <c r="AN2962"/>
      <c r="AO2962"/>
      <c r="AP2962"/>
      <c r="BC2962" s="451"/>
    </row>
    <row r="2963" spans="1:55" hidden="1" x14ac:dyDescent="0.2">
      <c r="A2963" s="3"/>
      <c r="B2963" s="3"/>
      <c r="C2963" s="393"/>
      <c r="D2963" s="393"/>
      <c r="E2963" s="393"/>
      <c r="F2963" s="393"/>
      <c r="G2963" s="393"/>
      <c r="H2963" s="393"/>
      <c r="I2963" s="393"/>
      <c r="J2963" s="3"/>
      <c r="K2963" s="3"/>
      <c r="L2963" s="3"/>
      <c r="M2963" s="3"/>
      <c r="N2963" s="3"/>
      <c r="O2963" s="393"/>
      <c r="P2963" s="393"/>
      <c r="Q2963" s="3"/>
      <c r="R2963" s="3"/>
      <c r="S2963" s="3"/>
      <c r="T2963" s="3"/>
      <c r="U2963" s="3"/>
      <c r="V2963" s="3"/>
      <c r="W2963"/>
      <c r="X2963"/>
      <c r="Y2963" s="451"/>
      <c r="Z2963" s="393"/>
      <c r="AA2963" s="3"/>
      <c r="AB2963" s="3"/>
      <c r="AC2963" s="3"/>
      <c r="AD2963" s="3"/>
      <c r="AE2963" s="3"/>
      <c r="AF2963"/>
      <c r="AG2963"/>
      <c r="AH2963"/>
      <c r="AI2963"/>
      <c r="AJ2963"/>
      <c r="AK2963"/>
      <c r="AL2963"/>
      <c r="AM2963"/>
      <c r="AN2963"/>
      <c r="AO2963"/>
      <c r="AP2963"/>
      <c r="BC2963" s="451"/>
    </row>
    <row r="2964" spans="1:55" hidden="1" x14ac:dyDescent="0.2">
      <c r="A2964" s="3"/>
      <c r="B2964" s="3"/>
      <c r="C2964" s="393"/>
      <c r="D2964" s="393"/>
      <c r="E2964" s="393"/>
      <c r="F2964" s="393"/>
      <c r="G2964" s="393"/>
      <c r="H2964" s="393"/>
      <c r="I2964" s="393"/>
      <c r="J2964" s="3"/>
      <c r="K2964" s="3"/>
      <c r="L2964" s="3"/>
      <c r="M2964" s="3"/>
      <c r="N2964" s="3"/>
      <c r="O2964" s="393"/>
      <c r="P2964" s="393"/>
      <c r="Q2964" s="3"/>
      <c r="R2964" s="3"/>
      <c r="S2964" s="3"/>
      <c r="T2964" s="3"/>
      <c r="U2964" s="3"/>
      <c r="V2964" s="3"/>
      <c r="W2964"/>
      <c r="X2964"/>
      <c r="Y2964" s="451"/>
      <c r="Z2964" s="393"/>
      <c r="AA2964" s="3"/>
      <c r="AB2964" s="3"/>
      <c r="AC2964" s="3"/>
      <c r="AD2964" s="3"/>
      <c r="AE2964" s="3"/>
      <c r="AF2964"/>
      <c r="AG2964"/>
      <c r="AH2964"/>
      <c r="AI2964"/>
      <c r="AJ2964"/>
      <c r="AK2964"/>
      <c r="AL2964"/>
      <c r="AM2964"/>
      <c r="AN2964"/>
      <c r="AO2964"/>
      <c r="AP2964"/>
      <c r="BC2964" s="451"/>
    </row>
    <row r="2965" spans="1:55" hidden="1" x14ac:dyDescent="0.2">
      <c r="A2965" s="3"/>
      <c r="B2965" s="3"/>
      <c r="C2965" s="393"/>
      <c r="D2965" s="393"/>
      <c r="E2965" s="393"/>
      <c r="F2965" s="393"/>
      <c r="G2965" s="393"/>
      <c r="H2965" s="393"/>
      <c r="I2965" s="393"/>
      <c r="J2965" s="3"/>
      <c r="K2965" s="3"/>
      <c r="L2965" s="3"/>
      <c r="M2965" s="3"/>
      <c r="N2965" s="3"/>
      <c r="O2965" s="393"/>
      <c r="P2965" s="393"/>
      <c r="Q2965" s="3"/>
      <c r="R2965" s="3"/>
      <c r="S2965" s="3"/>
      <c r="T2965" s="3"/>
      <c r="U2965" s="3"/>
      <c r="V2965" s="3"/>
      <c r="W2965"/>
      <c r="X2965"/>
      <c r="Y2965" s="451"/>
      <c r="Z2965" s="393"/>
      <c r="AA2965" s="3"/>
      <c r="AB2965" s="3"/>
      <c r="AC2965" s="3"/>
      <c r="AD2965" s="3"/>
      <c r="AE2965" s="3"/>
      <c r="AF2965"/>
      <c r="AG2965"/>
      <c r="AH2965"/>
      <c r="AI2965"/>
      <c r="AJ2965"/>
      <c r="AK2965"/>
      <c r="AL2965"/>
      <c r="AM2965"/>
      <c r="AN2965"/>
      <c r="AO2965"/>
      <c r="AP2965"/>
      <c r="BC2965" s="451"/>
    </row>
    <row r="2966" spans="1:55" hidden="1" x14ac:dyDescent="0.2">
      <c r="A2966" s="3"/>
      <c r="B2966" s="3"/>
      <c r="C2966" s="393"/>
      <c r="D2966" s="393"/>
      <c r="E2966" s="393"/>
      <c r="F2966" s="393"/>
      <c r="G2966" s="393"/>
      <c r="H2966" s="393"/>
      <c r="I2966" s="393"/>
      <c r="J2966" s="3"/>
      <c r="K2966" s="3"/>
      <c r="L2966" s="3"/>
      <c r="M2966" s="3"/>
      <c r="N2966" s="3"/>
      <c r="O2966" s="393"/>
      <c r="P2966" s="393"/>
      <c r="Q2966" s="3"/>
      <c r="R2966" s="3"/>
      <c r="S2966" s="3"/>
      <c r="T2966" s="3"/>
      <c r="U2966" s="3"/>
      <c r="V2966" s="3"/>
      <c r="W2966"/>
      <c r="X2966"/>
      <c r="Y2966" s="451"/>
      <c r="Z2966" s="393"/>
      <c r="AA2966" s="3"/>
      <c r="AB2966" s="3"/>
      <c r="AC2966" s="3"/>
      <c r="AD2966" s="3"/>
      <c r="AE2966" s="3"/>
      <c r="AF2966"/>
      <c r="AG2966"/>
      <c r="AH2966"/>
      <c r="AI2966"/>
      <c r="AJ2966"/>
      <c r="AK2966"/>
      <c r="AL2966"/>
      <c r="AM2966"/>
      <c r="AN2966"/>
      <c r="AO2966"/>
      <c r="AP2966"/>
      <c r="BC2966" s="451"/>
    </row>
    <row r="2967" spans="1:55" hidden="1" x14ac:dyDescent="0.2">
      <c r="A2967" s="3"/>
      <c r="B2967" s="3"/>
      <c r="C2967" s="393"/>
      <c r="D2967" s="393"/>
      <c r="E2967" s="393"/>
      <c r="F2967" s="393"/>
      <c r="G2967" s="393"/>
      <c r="H2967" s="393"/>
      <c r="I2967" s="393"/>
      <c r="J2967" s="3"/>
      <c r="K2967" s="3"/>
      <c r="L2967" s="3"/>
      <c r="M2967" s="3"/>
      <c r="N2967" s="3"/>
      <c r="O2967" s="393"/>
      <c r="P2967" s="393"/>
      <c r="Q2967" s="3"/>
      <c r="R2967" s="3"/>
      <c r="S2967" s="3"/>
      <c r="T2967" s="3"/>
      <c r="U2967" s="3"/>
      <c r="V2967" s="3"/>
      <c r="W2967"/>
      <c r="X2967"/>
      <c r="Y2967" s="451"/>
      <c r="Z2967" s="393"/>
      <c r="AA2967" s="3"/>
      <c r="AB2967" s="3"/>
      <c r="AC2967" s="3"/>
      <c r="AD2967" s="3"/>
      <c r="AE2967" s="3"/>
      <c r="AF2967"/>
      <c r="AG2967"/>
      <c r="AH2967"/>
      <c r="AI2967"/>
      <c r="AJ2967"/>
      <c r="AK2967"/>
      <c r="AL2967"/>
      <c r="AM2967"/>
      <c r="AN2967"/>
      <c r="AO2967"/>
      <c r="AP2967"/>
      <c r="BC2967" s="451"/>
    </row>
    <row r="2968" spans="1:55" hidden="1" x14ac:dyDescent="0.2">
      <c r="A2968" s="3"/>
      <c r="B2968" s="3"/>
      <c r="C2968" s="393"/>
      <c r="D2968" s="393"/>
      <c r="E2968" s="393"/>
      <c r="F2968" s="393"/>
      <c r="G2968" s="393"/>
      <c r="H2968" s="393"/>
      <c r="I2968" s="393"/>
      <c r="J2968" s="3"/>
      <c r="K2968" s="3"/>
      <c r="L2968" s="3"/>
      <c r="M2968" s="3"/>
      <c r="N2968" s="3"/>
      <c r="O2968" s="393"/>
      <c r="P2968" s="393"/>
      <c r="Q2968" s="3"/>
      <c r="R2968" s="3"/>
      <c r="S2968" s="3"/>
      <c r="T2968" s="3"/>
      <c r="U2968" s="3"/>
      <c r="V2968" s="3"/>
      <c r="W2968"/>
      <c r="X2968"/>
      <c r="Y2968" s="451"/>
      <c r="Z2968" s="393"/>
      <c r="AA2968" s="3"/>
      <c r="AB2968" s="3"/>
      <c r="AC2968" s="3"/>
      <c r="AD2968" s="3"/>
      <c r="AE2968" s="3"/>
      <c r="AF2968"/>
      <c r="AG2968"/>
      <c r="AH2968"/>
      <c r="AI2968"/>
      <c r="AJ2968"/>
      <c r="AK2968"/>
      <c r="AL2968"/>
      <c r="AM2968"/>
      <c r="AN2968"/>
      <c r="AO2968"/>
      <c r="AP2968"/>
      <c r="BC2968" s="451"/>
    </row>
    <row r="2969" spans="1:55" hidden="1" x14ac:dyDescent="0.2">
      <c r="A2969" s="3"/>
      <c r="B2969" s="3"/>
      <c r="C2969" s="393"/>
      <c r="D2969" s="393"/>
      <c r="E2969" s="393"/>
      <c r="F2969" s="393"/>
      <c r="G2969" s="393"/>
      <c r="H2969" s="393"/>
      <c r="I2969" s="393"/>
      <c r="J2969" s="3"/>
      <c r="K2969" s="3"/>
      <c r="L2969" s="3"/>
      <c r="M2969" s="3"/>
      <c r="N2969" s="3"/>
      <c r="O2969" s="393"/>
      <c r="P2969" s="393"/>
      <c r="Q2969" s="3"/>
      <c r="R2969" s="3"/>
      <c r="S2969" s="3"/>
      <c r="T2969" s="3"/>
      <c r="U2969" s="3"/>
      <c r="V2969" s="3"/>
      <c r="W2969"/>
      <c r="X2969"/>
      <c r="Y2969" s="451"/>
      <c r="Z2969" s="393"/>
      <c r="AA2969" s="3"/>
      <c r="AB2969" s="3"/>
      <c r="AC2969" s="3"/>
      <c r="AD2969" s="3"/>
      <c r="AE2969" s="3"/>
      <c r="AF2969"/>
      <c r="AG2969"/>
      <c r="AH2969"/>
      <c r="AI2969"/>
      <c r="AJ2969"/>
      <c r="AK2969"/>
      <c r="AL2969"/>
      <c r="AM2969"/>
      <c r="AN2969"/>
      <c r="AO2969"/>
      <c r="AP2969"/>
      <c r="BC2969" s="451"/>
    </row>
    <row r="2970" spans="1:55" hidden="1" x14ac:dyDescent="0.2">
      <c r="A2970" s="3"/>
      <c r="B2970" s="3"/>
      <c r="C2970" s="393"/>
      <c r="D2970" s="393"/>
      <c r="E2970" s="393"/>
      <c r="F2970" s="393"/>
      <c r="G2970" s="393"/>
      <c r="H2970" s="393"/>
      <c r="I2970" s="393"/>
      <c r="J2970" s="3"/>
      <c r="K2970" s="3"/>
      <c r="L2970" s="3"/>
      <c r="M2970" s="3"/>
      <c r="N2970" s="3"/>
      <c r="O2970" s="393"/>
      <c r="P2970" s="393"/>
      <c r="Q2970" s="3"/>
      <c r="R2970" s="3"/>
      <c r="S2970" s="3"/>
      <c r="T2970" s="3"/>
      <c r="U2970" s="3"/>
      <c r="V2970" s="3"/>
      <c r="W2970"/>
      <c r="X2970"/>
      <c r="Y2970" s="451"/>
      <c r="Z2970" s="393"/>
      <c r="AA2970" s="3"/>
      <c r="AB2970" s="3"/>
      <c r="AC2970" s="3"/>
      <c r="AD2970" s="3"/>
      <c r="AE2970" s="3"/>
      <c r="AF2970"/>
      <c r="AG2970"/>
      <c r="AH2970"/>
      <c r="AI2970"/>
      <c r="AJ2970"/>
      <c r="AK2970"/>
      <c r="AL2970"/>
      <c r="AM2970"/>
      <c r="AN2970"/>
      <c r="AO2970"/>
      <c r="AP2970"/>
      <c r="BC2970" s="451"/>
    </row>
    <row r="2971" spans="1:55" hidden="1" x14ac:dyDescent="0.2">
      <c r="A2971" s="3"/>
      <c r="B2971" s="3"/>
      <c r="C2971" s="393"/>
      <c r="D2971" s="393"/>
      <c r="E2971" s="393"/>
      <c r="F2971" s="393"/>
      <c r="G2971" s="393"/>
      <c r="H2971" s="393"/>
      <c r="I2971" s="393"/>
      <c r="J2971" s="3"/>
      <c r="K2971" s="3"/>
      <c r="L2971" s="3"/>
      <c r="M2971" s="3"/>
      <c r="N2971" s="3"/>
      <c r="O2971" s="393"/>
      <c r="P2971" s="393"/>
      <c r="Q2971" s="3"/>
      <c r="R2971" s="3"/>
      <c r="S2971" s="3"/>
      <c r="T2971" s="3"/>
      <c r="U2971" s="3"/>
      <c r="V2971" s="3"/>
      <c r="W2971"/>
      <c r="X2971"/>
      <c r="Y2971" s="451"/>
      <c r="Z2971" s="393"/>
      <c r="AA2971" s="3"/>
      <c r="AB2971" s="3"/>
      <c r="AC2971" s="3"/>
      <c r="AD2971" s="3"/>
      <c r="AE2971" s="3"/>
      <c r="AF2971"/>
      <c r="AG2971"/>
      <c r="AH2971"/>
      <c r="AI2971"/>
      <c r="AJ2971"/>
      <c r="AK2971"/>
      <c r="AL2971"/>
      <c r="AM2971"/>
      <c r="AN2971"/>
      <c r="AO2971"/>
      <c r="AP2971"/>
      <c r="BC2971" s="451"/>
    </row>
    <row r="2972" spans="1:55" hidden="1" x14ac:dyDescent="0.2">
      <c r="A2972" s="3"/>
      <c r="B2972" s="3"/>
      <c r="C2972" s="393"/>
      <c r="D2972" s="393"/>
      <c r="E2972" s="393"/>
      <c r="F2972" s="393"/>
      <c r="G2972" s="393"/>
      <c r="H2972" s="393"/>
      <c r="I2972" s="393"/>
      <c r="J2972" s="3"/>
      <c r="K2972" s="3"/>
      <c r="L2972" s="3"/>
      <c r="M2972" s="3"/>
      <c r="N2972" s="3"/>
      <c r="O2972" s="393"/>
      <c r="P2972" s="393"/>
      <c r="Q2972" s="3"/>
      <c r="R2972" s="3"/>
      <c r="S2972" s="3"/>
      <c r="T2972" s="3"/>
      <c r="U2972" s="3"/>
      <c r="V2972" s="3"/>
      <c r="W2972"/>
      <c r="X2972"/>
      <c r="Y2972" s="451"/>
      <c r="Z2972" s="393"/>
      <c r="AA2972" s="3"/>
      <c r="AB2972" s="3"/>
      <c r="AC2972" s="3"/>
      <c r="AD2972" s="3"/>
      <c r="AE2972" s="3"/>
      <c r="AF2972"/>
      <c r="AG2972"/>
      <c r="AH2972"/>
      <c r="AI2972"/>
      <c r="AJ2972"/>
      <c r="AK2972"/>
      <c r="AL2972"/>
      <c r="AM2972"/>
      <c r="AN2972"/>
      <c r="AO2972"/>
      <c r="AP2972"/>
      <c r="BC2972" s="451"/>
    </row>
    <row r="2973" spans="1:55" hidden="1" x14ac:dyDescent="0.2">
      <c r="A2973" s="3"/>
      <c r="B2973" s="3"/>
      <c r="C2973" s="393"/>
      <c r="D2973" s="393"/>
      <c r="E2973" s="393"/>
      <c r="F2973" s="393"/>
      <c r="G2973" s="393"/>
      <c r="H2973" s="393"/>
      <c r="I2973" s="393"/>
      <c r="J2973" s="3"/>
      <c r="K2973" s="3"/>
      <c r="L2973" s="3"/>
      <c r="M2973" s="3"/>
      <c r="N2973" s="3"/>
      <c r="O2973" s="393"/>
      <c r="P2973" s="393"/>
      <c r="Q2973" s="3"/>
      <c r="R2973" s="3"/>
      <c r="S2973" s="3"/>
      <c r="T2973" s="3"/>
      <c r="U2973" s="3"/>
      <c r="V2973" s="3"/>
      <c r="W2973"/>
      <c r="X2973"/>
      <c r="Y2973" s="451"/>
      <c r="Z2973" s="393"/>
      <c r="AA2973" s="3"/>
      <c r="AB2973" s="3"/>
      <c r="AC2973" s="3"/>
      <c r="AD2973" s="3"/>
      <c r="AE2973" s="3"/>
      <c r="AF2973"/>
      <c r="AG2973"/>
      <c r="AH2973"/>
      <c r="AI2973"/>
      <c r="AJ2973"/>
      <c r="AK2973"/>
      <c r="AL2973"/>
      <c r="AM2973"/>
      <c r="AN2973"/>
      <c r="AO2973"/>
      <c r="AP2973"/>
      <c r="BC2973" s="451"/>
    </row>
    <row r="2974" spans="1:55" hidden="1" x14ac:dyDescent="0.2">
      <c r="A2974" s="3"/>
      <c r="B2974" s="3"/>
      <c r="C2974" s="393"/>
      <c r="D2974" s="393"/>
      <c r="E2974" s="393"/>
      <c r="F2974" s="393"/>
      <c r="G2974" s="393"/>
      <c r="H2974" s="393"/>
      <c r="I2974" s="393"/>
      <c r="J2974" s="3"/>
      <c r="K2974" s="3"/>
      <c r="L2974" s="3"/>
      <c r="M2974" s="3"/>
      <c r="N2974" s="3"/>
      <c r="O2974" s="393"/>
      <c r="P2974" s="393"/>
      <c r="Q2974" s="3"/>
      <c r="R2974" s="3"/>
      <c r="S2974" s="3"/>
      <c r="T2974" s="3"/>
      <c r="U2974" s="3"/>
      <c r="V2974" s="3"/>
      <c r="W2974"/>
      <c r="X2974"/>
      <c r="Y2974" s="451"/>
      <c r="Z2974" s="393"/>
      <c r="AA2974" s="3"/>
      <c r="AB2974" s="3"/>
      <c r="AC2974" s="3"/>
      <c r="AD2974" s="3"/>
      <c r="AE2974" s="3"/>
      <c r="AF2974"/>
      <c r="AG2974"/>
      <c r="AH2974"/>
      <c r="AI2974"/>
      <c r="AJ2974"/>
      <c r="AK2974"/>
      <c r="AL2974"/>
      <c r="AM2974"/>
      <c r="AN2974"/>
      <c r="AO2974"/>
      <c r="AP2974"/>
      <c r="BC2974" s="451"/>
    </row>
    <row r="2975" spans="1:55" hidden="1" x14ac:dyDescent="0.2">
      <c r="A2975" s="3"/>
      <c r="B2975" s="3"/>
      <c r="C2975" s="393"/>
      <c r="D2975" s="393"/>
      <c r="E2975" s="393"/>
      <c r="F2975" s="393"/>
      <c r="G2975" s="393"/>
      <c r="H2975" s="393"/>
      <c r="I2975" s="393"/>
      <c r="J2975" s="3"/>
      <c r="K2975" s="3"/>
      <c r="L2975" s="3"/>
      <c r="M2975" s="3"/>
      <c r="N2975" s="3"/>
      <c r="O2975" s="393"/>
      <c r="P2975" s="393"/>
      <c r="Q2975" s="3"/>
      <c r="R2975" s="3"/>
      <c r="S2975" s="3"/>
      <c r="T2975" s="3"/>
      <c r="U2975" s="3"/>
      <c r="V2975" s="3"/>
      <c r="W2975"/>
      <c r="X2975"/>
      <c r="Y2975" s="451"/>
      <c r="Z2975" s="393"/>
      <c r="AA2975" s="3"/>
      <c r="AB2975" s="3"/>
      <c r="AC2975" s="3"/>
      <c r="AD2975" s="3"/>
      <c r="AE2975" s="3"/>
      <c r="AF2975"/>
      <c r="AG2975"/>
      <c r="AH2975"/>
      <c r="AI2975"/>
      <c r="AJ2975"/>
      <c r="AK2975"/>
      <c r="AL2975"/>
      <c r="AM2975"/>
      <c r="AN2975"/>
      <c r="AO2975"/>
      <c r="AP2975"/>
      <c r="BC2975" s="451"/>
    </row>
    <row r="2976" spans="1:55" hidden="1" x14ac:dyDescent="0.2">
      <c r="A2976" s="3"/>
      <c r="B2976" s="3"/>
      <c r="C2976" s="393"/>
      <c r="D2976" s="393"/>
      <c r="E2976" s="393"/>
      <c r="F2976" s="393"/>
      <c r="G2976" s="393"/>
      <c r="H2976" s="393"/>
      <c r="I2976" s="393"/>
      <c r="J2976" s="3"/>
      <c r="K2976" s="3"/>
      <c r="L2976" s="3"/>
      <c r="M2976" s="3"/>
      <c r="N2976" s="3"/>
      <c r="O2976" s="393"/>
      <c r="P2976" s="393"/>
      <c r="Q2976" s="3"/>
      <c r="R2976" s="3"/>
      <c r="S2976" s="3"/>
      <c r="T2976" s="3"/>
      <c r="U2976" s="3"/>
      <c r="V2976" s="3"/>
      <c r="W2976"/>
      <c r="X2976"/>
      <c r="Y2976" s="451"/>
      <c r="Z2976" s="393"/>
      <c r="AA2976" s="3"/>
      <c r="AB2976" s="3"/>
      <c r="AC2976" s="3"/>
      <c r="AD2976" s="3"/>
      <c r="AE2976" s="3"/>
      <c r="AF2976"/>
      <c r="AG2976"/>
      <c r="AH2976"/>
      <c r="AI2976"/>
      <c r="AJ2976"/>
      <c r="AK2976"/>
      <c r="AL2976"/>
      <c r="AM2976"/>
      <c r="AN2976"/>
      <c r="AO2976"/>
      <c r="AP2976"/>
      <c r="BC2976" s="451"/>
    </row>
    <row r="2977" spans="1:55" hidden="1" x14ac:dyDescent="0.2">
      <c r="A2977" s="3"/>
      <c r="B2977" s="3"/>
      <c r="C2977" s="393"/>
      <c r="D2977" s="393"/>
      <c r="E2977" s="393"/>
      <c r="F2977" s="393"/>
      <c r="G2977" s="393"/>
      <c r="H2977" s="393"/>
      <c r="I2977" s="393"/>
      <c r="J2977" s="3"/>
      <c r="K2977" s="3"/>
      <c r="L2977" s="3"/>
      <c r="M2977" s="3"/>
      <c r="N2977" s="3"/>
      <c r="O2977" s="393"/>
      <c r="P2977" s="393"/>
      <c r="Q2977" s="3"/>
      <c r="R2977" s="3"/>
      <c r="S2977" s="3"/>
      <c r="T2977" s="3"/>
      <c r="U2977" s="3"/>
      <c r="V2977" s="3"/>
      <c r="W2977"/>
      <c r="X2977"/>
      <c r="Y2977" s="451"/>
      <c r="Z2977" s="393"/>
      <c r="AA2977" s="3"/>
      <c r="AB2977" s="3"/>
      <c r="AC2977" s="3"/>
      <c r="AD2977" s="3"/>
      <c r="AE2977" s="3"/>
      <c r="AF2977"/>
      <c r="AG2977"/>
      <c r="AH2977"/>
      <c r="AI2977"/>
      <c r="AJ2977"/>
      <c r="AK2977"/>
      <c r="AL2977"/>
      <c r="AM2977"/>
      <c r="AN2977"/>
      <c r="AO2977"/>
      <c r="AP2977"/>
      <c r="BC2977" s="451"/>
    </row>
    <row r="2978" spans="1:55" hidden="1" x14ac:dyDescent="0.2">
      <c r="A2978" s="3"/>
      <c r="B2978" s="3"/>
      <c r="C2978" s="393"/>
      <c r="D2978" s="393"/>
      <c r="E2978" s="393"/>
      <c r="F2978" s="393"/>
      <c r="G2978" s="393"/>
      <c r="H2978" s="393"/>
      <c r="I2978" s="393"/>
      <c r="J2978" s="3"/>
      <c r="K2978" s="3"/>
      <c r="L2978" s="3"/>
      <c r="M2978" s="3"/>
      <c r="N2978" s="3"/>
      <c r="O2978" s="393"/>
      <c r="P2978" s="393"/>
      <c r="Q2978" s="3"/>
      <c r="R2978" s="3"/>
      <c r="S2978" s="3"/>
      <c r="T2978" s="3"/>
      <c r="U2978" s="3"/>
      <c r="V2978" s="3"/>
      <c r="W2978"/>
      <c r="X2978"/>
      <c r="Y2978" s="451"/>
      <c r="Z2978" s="393"/>
      <c r="AA2978" s="3"/>
      <c r="AB2978" s="3"/>
      <c r="AC2978" s="3"/>
      <c r="AD2978" s="3"/>
      <c r="AE2978" s="3"/>
      <c r="AF2978"/>
      <c r="AG2978"/>
      <c r="AH2978"/>
      <c r="AI2978"/>
      <c r="AJ2978"/>
      <c r="AK2978"/>
      <c r="AL2978"/>
      <c r="AM2978"/>
      <c r="AN2978"/>
      <c r="AO2978"/>
      <c r="AP2978"/>
      <c r="BC2978" s="451"/>
    </row>
    <row r="2979" spans="1:55" hidden="1" x14ac:dyDescent="0.2">
      <c r="A2979" s="3"/>
      <c r="B2979" s="3"/>
      <c r="C2979" s="393"/>
      <c r="D2979" s="393"/>
      <c r="E2979" s="393"/>
      <c r="F2979" s="393"/>
      <c r="G2979" s="393"/>
      <c r="H2979" s="393"/>
      <c r="I2979" s="393"/>
      <c r="J2979" s="3"/>
      <c r="K2979" s="3"/>
      <c r="L2979" s="3"/>
      <c r="M2979" s="3"/>
      <c r="N2979" s="3"/>
      <c r="O2979" s="393"/>
      <c r="P2979" s="393"/>
      <c r="Q2979" s="3"/>
      <c r="R2979" s="3"/>
      <c r="S2979" s="3"/>
      <c r="T2979" s="3"/>
      <c r="U2979" s="3"/>
      <c r="V2979" s="3"/>
      <c r="W2979"/>
      <c r="X2979"/>
      <c r="Y2979" s="451"/>
      <c r="Z2979" s="393"/>
      <c r="AA2979" s="3"/>
      <c r="AB2979" s="3"/>
      <c r="AC2979" s="3"/>
      <c r="AD2979" s="3"/>
      <c r="AE2979" s="3"/>
      <c r="AF2979"/>
      <c r="AG2979"/>
      <c r="AH2979"/>
      <c r="AI2979"/>
      <c r="AJ2979"/>
      <c r="AK2979"/>
      <c r="AL2979"/>
      <c r="AM2979"/>
      <c r="AN2979"/>
      <c r="AO2979"/>
      <c r="AP2979"/>
      <c r="BC2979" s="451"/>
    </row>
    <row r="2980" spans="1:55" hidden="1" x14ac:dyDescent="0.2">
      <c r="A2980" s="3"/>
      <c r="B2980" s="3"/>
      <c r="C2980" s="393"/>
      <c r="D2980" s="393"/>
      <c r="E2980" s="393"/>
      <c r="F2980" s="393"/>
      <c r="G2980" s="393"/>
      <c r="H2980" s="393"/>
      <c r="I2980" s="393"/>
      <c r="J2980" s="3"/>
      <c r="K2980" s="3"/>
      <c r="L2980" s="3"/>
      <c r="M2980" s="3"/>
      <c r="N2980" s="3"/>
      <c r="O2980" s="393"/>
      <c r="P2980" s="393"/>
      <c r="Q2980" s="3"/>
      <c r="R2980" s="3"/>
      <c r="S2980" s="3"/>
      <c r="T2980" s="3"/>
      <c r="U2980" s="3"/>
      <c r="V2980" s="3"/>
      <c r="W2980"/>
      <c r="X2980"/>
      <c r="Y2980" s="451"/>
      <c r="Z2980" s="393"/>
      <c r="AA2980" s="3"/>
      <c r="AB2980" s="3"/>
      <c r="AC2980" s="3"/>
      <c r="AD2980" s="3"/>
      <c r="AE2980" s="3"/>
      <c r="AF2980"/>
      <c r="AG2980"/>
      <c r="AH2980"/>
      <c r="AI2980"/>
      <c r="AJ2980"/>
      <c r="AK2980"/>
      <c r="AL2980"/>
      <c r="AM2980"/>
      <c r="AN2980"/>
      <c r="AO2980"/>
      <c r="AP2980"/>
      <c r="BC2980" s="451"/>
    </row>
    <row r="2981" spans="1:55" hidden="1" x14ac:dyDescent="0.2">
      <c r="A2981" s="3"/>
      <c r="B2981" s="3"/>
      <c r="C2981" s="393"/>
      <c r="D2981" s="393"/>
      <c r="E2981" s="393"/>
      <c r="F2981" s="393"/>
      <c r="G2981" s="393"/>
      <c r="H2981" s="393"/>
      <c r="I2981" s="393"/>
      <c r="J2981" s="3"/>
      <c r="K2981" s="3"/>
      <c r="L2981" s="3"/>
      <c r="M2981" s="3"/>
      <c r="N2981" s="3"/>
      <c r="O2981" s="393"/>
      <c r="P2981" s="393"/>
      <c r="Q2981" s="3"/>
      <c r="R2981" s="3"/>
      <c r="S2981" s="3"/>
      <c r="T2981" s="3"/>
      <c r="U2981" s="3"/>
      <c r="V2981" s="3"/>
      <c r="W2981"/>
      <c r="X2981"/>
      <c r="Y2981" s="451"/>
      <c r="Z2981" s="393"/>
      <c r="AA2981" s="3"/>
      <c r="AB2981" s="3"/>
      <c r="AC2981" s="3"/>
      <c r="AD2981" s="3"/>
      <c r="AE2981" s="3"/>
      <c r="AF2981"/>
      <c r="AG2981"/>
      <c r="AH2981"/>
      <c r="AI2981"/>
      <c r="AJ2981"/>
      <c r="AK2981"/>
      <c r="AL2981"/>
      <c r="AM2981"/>
      <c r="AN2981"/>
      <c r="AO2981"/>
      <c r="AP2981"/>
      <c r="BC2981" s="451"/>
    </row>
    <row r="2982" spans="1:55" hidden="1" x14ac:dyDescent="0.2">
      <c r="A2982" s="3"/>
      <c r="B2982" s="3"/>
      <c r="C2982" s="393"/>
      <c r="D2982" s="393"/>
      <c r="E2982" s="393"/>
      <c r="F2982" s="393"/>
      <c r="G2982" s="393"/>
      <c r="H2982" s="393"/>
      <c r="I2982" s="393"/>
      <c r="J2982" s="3"/>
      <c r="K2982" s="3"/>
      <c r="L2982" s="3"/>
      <c r="M2982" s="3"/>
      <c r="N2982" s="3"/>
      <c r="O2982" s="393"/>
      <c r="P2982" s="393"/>
      <c r="Q2982" s="3"/>
      <c r="R2982" s="3"/>
      <c r="S2982" s="3"/>
      <c r="T2982" s="3"/>
      <c r="U2982" s="3"/>
      <c r="V2982" s="3"/>
      <c r="W2982"/>
      <c r="X2982"/>
      <c r="Y2982" s="451"/>
      <c r="Z2982" s="393"/>
      <c r="AA2982" s="3"/>
      <c r="AB2982" s="3"/>
      <c r="AC2982" s="3"/>
      <c r="AD2982" s="3"/>
      <c r="AE2982" s="3"/>
      <c r="AF2982"/>
      <c r="AG2982"/>
      <c r="AH2982"/>
      <c r="AI2982"/>
      <c r="AJ2982"/>
      <c r="AK2982"/>
      <c r="AL2982"/>
      <c r="AM2982"/>
      <c r="AN2982"/>
      <c r="AO2982"/>
      <c r="AP2982"/>
      <c r="BC2982" s="451"/>
    </row>
    <row r="2983" spans="1:55" hidden="1" x14ac:dyDescent="0.2">
      <c r="A2983" s="3"/>
      <c r="B2983" s="3"/>
      <c r="C2983" s="393"/>
      <c r="D2983" s="393"/>
      <c r="E2983" s="393"/>
      <c r="F2983" s="393"/>
      <c r="G2983" s="393"/>
      <c r="H2983" s="393"/>
      <c r="I2983" s="393"/>
      <c r="J2983" s="3"/>
      <c r="K2983" s="3"/>
      <c r="L2983" s="3"/>
      <c r="M2983" s="3"/>
      <c r="N2983" s="3"/>
      <c r="O2983" s="393"/>
      <c r="P2983" s="393"/>
      <c r="Q2983" s="3"/>
      <c r="R2983" s="3"/>
      <c r="S2983" s="3"/>
      <c r="T2983" s="3"/>
      <c r="U2983" s="3"/>
      <c r="V2983" s="3"/>
      <c r="W2983"/>
      <c r="X2983"/>
      <c r="Y2983" s="451"/>
      <c r="Z2983" s="393"/>
      <c r="AA2983" s="3"/>
      <c r="AB2983" s="3"/>
      <c r="AC2983" s="3"/>
      <c r="AD2983" s="3"/>
      <c r="AE2983" s="3"/>
      <c r="AF2983"/>
      <c r="AG2983"/>
      <c r="AH2983"/>
      <c r="AI2983"/>
      <c r="AJ2983"/>
      <c r="AK2983"/>
      <c r="AL2983"/>
      <c r="AM2983"/>
      <c r="AN2983"/>
      <c r="AO2983"/>
      <c r="AP2983"/>
      <c r="BC2983" s="451"/>
    </row>
    <row r="2984" spans="1:55" hidden="1" x14ac:dyDescent="0.2">
      <c r="A2984" s="3"/>
      <c r="B2984" s="3"/>
      <c r="C2984" s="393"/>
      <c r="D2984" s="393"/>
      <c r="E2984" s="393"/>
      <c r="F2984" s="393"/>
      <c r="G2984" s="393"/>
      <c r="H2984" s="393"/>
      <c r="I2984" s="393"/>
      <c r="J2984" s="3"/>
      <c r="K2984" s="3"/>
      <c r="L2984" s="3"/>
      <c r="M2984" s="3"/>
      <c r="N2984" s="3"/>
      <c r="O2984" s="393"/>
      <c r="P2984" s="393"/>
      <c r="Q2984" s="3"/>
      <c r="R2984" s="3"/>
      <c r="S2984" s="3"/>
      <c r="T2984" s="3"/>
      <c r="U2984" s="3"/>
      <c r="V2984" s="3"/>
      <c r="W2984"/>
      <c r="X2984"/>
      <c r="Y2984" s="451"/>
      <c r="Z2984" s="393"/>
      <c r="AA2984" s="3"/>
      <c r="AB2984" s="3"/>
      <c r="AC2984" s="3"/>
      <c r="AD2984" s="3"/>
      <c r="AE2984" s="3"/>
      <c r="AF2984"/>
      <c r="AG2984"/>
      <c r="AH2984"/>
      <c r="AI2984"/>
      <c r="AJ2984"/>
      <c r="AK2984"/>
      <c r="AL2984"/>
      <c r="AM2984"/>
      <c r="AN2984"/>
      <c r="AO2984"/>
      <c r="AP2984"/>
      <c r="BC2984" s="451"/>
    </row>
    <row r="2985" spans="1:55" hidden="1" x14ac:dyDescent="0.2">
      <c r="A2985" s="3"/>
      <c r="B2985" s="3"/>
      <c r="C2985" s="393"/>
      <c r="D2985" s="393"/>
      <c r="E2985" s="393"/>
      <c r="F2985" s="393"/>
      <c r="G2985" s="393"/>
      <c r="H2985" s="393"/>
      <c r="I2985" s="393"/>
      <c r="J2985" s="3"/>
      <c r="K2985" s="3"/>
      <c r="L2985" s="3"/>
      <c r="M2985" s="3"/>
      <c r="N2985" s="3"/>
      <c r="O2985" s="393"/>
      <c r="P2985" s="393"/>
      <c r="Q2985" s="3"/>
      <c r="R2985" s="3"/>
      <c r="S2985" s="3"/>
      <c r="T2985" s="3"/>
      <c r="U2985" s="3"/>
      <c r="V2985" s="3"/>
      <c r="W2985"/>
      <c r="X2985"/>
      <c r="Y2985" s="451"/>
      <c r="Z2985" s="393"/>
      <c r="AA2985" s="3"/>
      <c r="AB2985" s="3"/>
      <c r="AC2985" s="3"/>
      <c r="AD2985" s="3"/>
      <c r="AE2985" s="3"/>
      <c r="AF2985"/>
      <c r="AG2985"/>
      <c r="AH2985"/>
      <c r="AI2985"/>
      <c r="AJ2985"/>
      <c r="AK2985"/>
      <c r="AL2985"/>
      <c r="AM2985"/>
      <c r="AN2985"/>
      <c r="AO2985"/>
      <c r="AP2985"/>
      <c r="BC2985" s="451"/>
    </row>
    <row r="2986" spans="1:55" hidden="1" x14ac:dyDescent="0.2">
      <c r="A2986" s="3"/>
      <c r="B2986" s="3"/>
      <c r="C2986" s="393"/>
      <c r="D2986" s="393"/>
      <c r="E2986" s="393"/>
      <c r="F2986" s="393"/>
      <c r="G2986" s="393"/>
      <c r="H2986" s="393"/>
      <c r="I2986" s="393"/>
      <c r="J2986" s="3"/>
      <c r="K2986" s="3"/>
      <c r="L2986" s="3"/>
      <c r="M2986" s="3"/>
      <c r="N2986" s="3"/>
      <c r="O2986" s="393"/>
      <c r="P2986" s="393"/>
      <c r="Q2986" s="3"/>
      <c r="R2986" s="3"/>
      <c r="S2986" s="3"/>
      <c r="T2986" s="3"/>
      <c r="U2986" s="3"/>
      <c r="V2986" s="3"/>
      <c r="W2986"/>
      <c r="X2986"/>
      <c r="Y2986" s="451"/>
      <c r="Z2986" s="393"/>
      <c r="AA2986" s="3"/>
      <c r="AB2986" s="3"/>
      <c r="AC2986" s="3"/>
      <c r="AD2986" s="3"/>
      <c r="AE2986" s="3"/>
      <c r="AF2986"/>
      <c r="AG2986"/>
      <c r="AH2986"/>
      <c r="AI2986"/>
      <c r="AJ2986"/>
      <c r="AK2986"/>
      <c r="AL2986"/>
      <c r="AM2986"/>
      <c r="AN2986"/>
      <c r="AO2986"/>
      <c r="AP2986"/>
      <c r="BC2986" s="451"/>
    </row>
    <row r="2987" spans="1:55" hidden="1" x14ac:dyDescent="0.2">
      <c r="A2987" s="3"/>
      <c r="B2987" s="3"/>
      <c r="C2987" s="393"/>
      <c r="D2987" s="393"/>
      <c r="E2987" s="393"/>
      <c r="F2987" s="393"/>
      <c r="G2987" s="393"/>
      <c r="H2987" s="393"/>
      <c r="I2987" s="393"/>
      <c r="J2987" s="3"/>
      <c r="K2987" s="3"/>
      <c r="L2987" s="3"/>
      <c r="M2987" s="3"/>
      <c r="N2987" s="3"/>
      <c r="O2987" s="393"/>
      <c r="P2987" s="393"/>
      <c r="Q2987" s="3"/>
      <c r="R2987" s="3"/>
      <c r="S2987" s="3"/>
      <c r="T2987" s="3"/>
      <c r="U2987" s="3"/>
      <c r="V2987" s="3"/>
      <c r="W2987"/>
      <c r="X2987"/>
      <c r="Y2987" s="451"/>
      <c r="Z2987" s="393"/>
      <c r="AA2987" s="3"/>
      <c r="AB2987" s="3"/>
      <c r="AC2987" s="3"/>
      <c r="AD2987" s="3"/>
      <c r="AE2987" s="3"/>
      <c r="AF2987"/>
      <c r="AG2987"/>
      <c r="AH2987"/>
      <c r="AI2987"/>
      <c r="AJ2987"/>
      <c r="AK2987"/>
      <c r="AL2987"/>
      <c r="AM2987"/>
      <c r="AN2987"/>
      <c r="AO2987"/>
      <c r="AP2987"/>
      <c r="BC2987" s="451"/>
    </row>
    <row r="2988" spans="1:55" hidden="1" x14ac:dyDescent="0.2">
      <c r="A2988" s="3"/>
      <c r="B2988" s="3"/>
      <c r="C2988" s="393"/>
      <c r="D2988" s="393"/>
      <c r="E2988" s="393"/>
      <c r="F2988" s="393"/>
      <c r="G2988" s="393"/>
      <c r="H2988" s="393"/>
      <c r="I2988" s="393"/>
      <c r="J2988" s="3"/>
      <c r="K2988" s="3"/>
      <c r="L2988" s="3"/>
      <c r="M2988" s="3"/>
      <c r="N2988" s="3"/>
      <c r="O2988" s="393"/>
      <c r="P2988" s="393"/>
      <c r="Q2988" s="3"/>
      <c r="R2988" s="3"/>
      <c r="S2988" s="3"/>
      <c r="T2988" s="3"/>
      <c r="U2988" s="3"/>
      <c r="V2988" s="3"/>
      <c r="W2988"/>
      <c r="X2988"/>
      <c r="Y2988" s="451"/>
      <c r="Z2988" s="393"/>
      <c r="AA2988" s="3"/>
      <c r="AB2988" s="3"/>
      <c r="AC2988" s="3"/>
      <c r="AD2988" s="3"/>
      <c r="AE2988" s="3"/>
      <c r="AF2988"/>
      <c r="AG2988"/>
      <c r="AH2988"/>
      <c r="AI2988"/>
      <c r="AJ2988"/>
      <c r="AK2988"/>
      <c r="AL2988"/>
      <c r="AM2988"/>
      <c r="AN2988"/>
      <c r="AO2988"/>
      <c r="AP2988"/>
      <c r="BC2988" s="451"/>
    </row>
    <row r="2989" spans="1:55" hidden="1" x14ac:dyDescent="0.2">
      <c r="A2989" s="3"/>
      <c r="B2989" s="3"/>
      <c r="C2989" s="393"/>
      <c r="D2989" s="393"/>
      <c r="E2989" s="393"/>
      <c r="F2989" s="393"/>
      <c r="G2989" s="393"/>
      <c r="H2989" s="393"/>
      <c r="I2989" s="393"/>
      <c r="J2989" s="3"/>
      <c r="K2989" s="3"/>
      <c r="L2989" s="3"/>
      <c r="M2989" s="3"/>
      <c r="N2989" s="3"/>
      <c r="O2989" s="393"/>
      <c r="P2989" s="393"/>
      <c r="Q2989" s="3"/>
      <c r="R2989" s="3"/>
      <c r="S2989" s="3"/>
      <c r="T2989" s="3"/>
      <c r="U2989" s="3"/>
      <c r="V2989" s="3"/>
      <c r="W2989"/>
      <c r="X2989"/>
      <c r="Y2989" s="451"/>
      <c r="Z2989" s="393"/>
      <c r="AA2989" s="3"/>
      <c r="AB2989" s="3"/>
      <c r="AC2989" s="3"/>
      <c r="AD2989" s="3"/>
      <c r="AE2989" s="3"/>
      <c r="AF2989"/>
      <c r="AG2989"/>
      <c r="AH2989"/>
      <c r="AI2989"/>
      <c r="AJ2989"/>
      <c r="AK2989"/>
      <c r="AL2989"/>
      <c r="AM2989"/>
      <c r="AN2989"/>
      <c r="AO2989"/>
      <c r="AP2989"/>
      <c r="BC2989" s="451"/>
    </row>
    <row r="2990" spans="1:55" hidden="1" x14ac:dyDescent="0.2">
      <c r="A2990" s="3"/>
      <c r="B2990" s="3"/>
      <c r="C2990" s="393"/>
      <c r="D2990" s="393"/>
      <c r="E2990" s="393"/>
      <c r="F2990" s="393"/>
      <c r="G2990" s="393"/>
      <c r="H2990" s="393"/>
      <c r="I2990" s="393"/>
      <c r="J2990" s="3"/>
      <c r="K2990" s="3"/>
      <c r="L2990" s="3"/>
      <c r="M2990" s="3"/>
      <c r="N2990" s="3"/>
      <c r="O2990" s="393"/>
      <c r="P2990" s="393"/>
      <c r="Q2990" s="3"/>
      <c r="R2990" s="3"/>
      <c r="S2990" s="3"/>
      <c r="T2990" s="3"/>
      <c r="U2990" s="3"/>
      <c r="V2990" s="3"/>
      <c r="W2990"/>
      <c r="X2990"/>
      <c r="Y2990" s="451"/>
      <c r="Z2990" s="393"/>
      <c r="AA2990" s="3"/>
      <c r="AB2990" s="3"/>
      <c r="AC2990" s="3"/>
      <c r="AD2990" s="3"/>
      <c r="AE2990" s="3"/>
      <c r="AF2990"/>
      <c r="AG2990"/>
      <c r="AH2990"/>
      <c r="AI2990"/>
      <c r="AJ2990"/>
      <c r="AK2990"/>
      <c r="AL2990"/>
      <c r="AM2990"/>
      <c r="AN2990"/>
      <c r="AO2990"/>
      <c r="AP2990"/>
      <c r="BC2990" s="451"/>
    </row>
    <row r="2991" spans="1:55" hidden="1" x14ac:dyDescent="0.2">
      <c r="A2991" s="3"/>
      <c r="B2991" s="3"/>
      <c r="C2991" s="393"/>
      <c r="D2991" s="393"/>
      <c r="E2991" s="393"/>
      <c r="F2991" s="393"/>
      <c r="G2991" s="393"/>
      <c r="H2991" s="393"/>
      <c r="I2991" s="393"/>
      <c r="J2991" s="3"/>
      <c r="K2991" s="3"/>
      <c r="L2991" s="3"/>
      <c r="M2991" s="3"/>
      <c r="N2991" s="3"/>
      <c r="O2991" s="393"/>
      <c r="P2991" s="393"/>
      <c r="Q2991" s="3"/>
      <c r="R2991" s="3"/>
      <c r="S2991" s="3"/>
      <c r="T2991" s="3"/>
      <c r="U2991" s="3"/>
      <c r="V2991" s="3"/>
      <c r="W2991"/>
      <c r="X2991"/>
      <c r="Y2991" s="451"/>
      <c r="Z2991" s="393"/>
      <c r="AA2991" s="3"/>
      <c r="AB2991" s="3"/>
      <c r="AC2991" s="3"/>
      <c r="AD2991" s="3"/>
      <c r="AE2991" s="3"/>
      <c r="AF2991"/>
      <c r="AG2991"/>
      <c r="AH2991"/>
      <c r="AI2991"/>
      <c r="AJ2991"/>
      <c r="AK2991"/>
      <c r="AL2991"/>
      <c r="AM2991"/>
      <c r="AN2991"/>
      <c r="AO2991"/>
      <c r="AP2991"/>
      <c r="BC2991" s="451"/>
    </row>
    <row r="2992" spans="1:55" hidden="1" x14ac:dyDescent="0.2">
      <c r="A2992" s="3"/>
      <c r="B2992" s="3"/>
      <c r="C2992" s="393"/>
      <c r="D2992" s="393"/>
      <c r="E2992" s="393"/>
      <c r="F2992" s="393"/>
      <c r="G2992" s="393"/>
      <c r="H2992" s="393"/>
      <c r="I2992" s="393"/>
      <c r="J2992" s="3"/>
      <c r="K2992" s="3"/>
      <c r="L2992" s="3"/>
      <c r="M2992" s="3"/>
      <c r="N2992" s="3"/>
      <c r="O2992" s="393"/>
      <c r="P2992" s="393"/>
      <c r="Q2992" s="3"/>
      <c r="R2992" s="3"/>
      <c r="S2992" s="3"/>
      <c r="T2992" s="3"/>
      <c r="U2992" s="3"/>
      <c r="V2992" s="3"/>
      <c r="W2992"/>
      <c r="X2992"/>
      <c r="Y2992" s="451"/>
      <c r="Z2992" s="393"/>
      <c r="AA2992" s="3"/>
      <c r="AB2992" s="3"/>
      <c r="AC2992" s="3"/>
      <c r="AD2992" s="3"/>
      <c r="AE2992" s="3"/>
      <c r="AF2992"/>
      <c r="AG2992"/>
      <c r="AH2992"/>
      <c r="AI2992"/>
      <c r="AJ2992"/>
      <c r="AK2992"/>
      <c r="AL2992"/>
      <c r="AM2992"/>
      <c r="AN2992"/>
      <c r="AO2992"/>
      <c r="AP2992"/>
      <c r="BC2992" s="451"/>
    </row>
    <row r="2993" spans="1:55" hidden="1" x14ac:dyDescent="0.2">
      <c r="A2993" s="3"/>
      <c r="B2993" s="3"/>
      <c r="C2993" s="393"/>
      <c r="D2993" s="393"/>
      <c r="E2993" s="393"/>
      <c r="F2993" s="393"/>
      <c r="G2993" s="393"/>
      <c r="H2993" s="393"/>
      <c r="I2993" s="393"/>
      <c r="J2993" s="3"/>
      <c r="K2993" s="3"/>
      <c r="L2993" s="3"/>
      <c r="M2993" s="3"/>
      <c r="N2993" s="3"/>
      <c r="O2993" s="393"/>
      <c r="P2993" s="393"/>
      <c r="Q2993" s="3"/>
      <c r="R2993" s="3"/>
      <c r="S2993" s="3"/>
      <c r="T2993" s="3"/>
      <c r="U2993" s="3"/>
      <c r="V2993" s="3"/>
      <c r="W2993"/>
      <c r="X2993"/>
      <c r="Y2993" s="451"/>
      <c r="Z2993" s="393"/>
      <c r="AA2993" s="3"/>
      <c r="AB2993" s="3"/>
      <c r="AC2993" s="3"/>
      <c r="AD2993" s="3"/>
      <c r="AE2993" s="3"/>
      <c r="AF2993"/>
      <c r="AG2993"/>
      <c r="AH2993"/>
      <c r="AI2993"/>
      <c r="AJ2993"/>
      <c r="AK2993"/>
      <c r="AL2993"/>
      <c r="AM2993"/>
      <c r="AN2993"/>
      <c r="AO2993"/>
      <c r="AP2993"/>
      <c r="BC2993" s="451"/>
    </row>
    <row r="2994" spans="1:55" hidden="1" x14ac:dyDescent="0.2">
      <c r="A2994" s="3"/>
      <c r="B2994" s="3"/>
      <c r="C2994" s="393"/>
      <c r="D2994" s="393"/>
      <c r="E2994" s="393"/>
      <c r="F2994" s="393"/>
      <c r="G2994" s="393"/>
      <c r="H2994" s="393"/>
      <c r="I2994" s="393"/>
      <c r="J2994" s="3"/>
      <c r="K2994" s="3"/>
      <c r="L2994" s="3"/>
      <c r="M2994" s="3"/>
      <c r="N2994" s="3"/>
      <c r="O2994" s="393"/>
      <c r="P2994" s="393"/>
      <c r="Q2994" s="3"/>
      <c r="R2994" s="3"/>
      <c r="S2994" s="3"/>
      <c r="T2994" s="3"/>
      <c r="U2994" s="3"/>
      <c r="V2994" s="3"/>
      <c r="W2994"/>
      <c r="X2994"/>
      <c r="Y2994" s="451"/>
      <c r="Z2994" s="393"/>
      <c r="AA2994" s="3"/>
      <c r="AB2994" s="3"/>
      <c r="AC2994" s="3"/>
      <c r="AD2994" s="3"/>
      <c r="AE2994" s="3"/>
      <c r="AF2994"/>
      <c r="AG2994"/>
      <c r="AH2994"/>
      <c r="AI2994"/>
      <c r="AJ2994"/>
      <c r="AK2994"/>
      <c r="AL2994"/>
      <c r="AM2994"/>
      <c r="AN2994"/>
      <c r="AO2994"/>
      <c r="AP2994"/>
      <c r="BC2994" s="451"/>
    </row>
    <row r="2995" spans="1:55" hidden="1" x14ac:dyDescent="0.2">
      <c r="A2995" s="3"/>
      <c r="B2995" s="3"/>
      <c r="C2995" s="393"/>
      <c r="D2995" s="393"/>
      <c r="E2995" s="393"/>
      <c r="F2995" s="393"/>
      <c r="G2995" s="393"/>
      <c r="H2995" s="393"/>
      <c r="I2995" s="393"/>
      <c r="J2995" s="3"/>
      <c r="K2995" s="3"/>
      <c r="L2995" s="3"/>
      <c r="M2995" s="3"/>
      <c r="N2995" s="3"/>
      <c r="O2995" s="393"/>
      <c r="P2995" s="393"/>
      <c r="Q2995" s="3"/>
      <c r="R2995" s="3"/>
      <c r="S2995" s="3"/>
      <c r="T2995" s="3"/>
      <c r="U2995" s="3"/>
      <c r="V2995" s="3"/>
      <c r="W2995"/>
      <c r="X2995"/>
      <c r="Y2995" s="451"/>
      <c r="Z2995" s="393"/>
      <c r="AA2995" s="3"/>
      <c r="AB2995" s="3"/>
      <c r="AC2995" s="3"/>
      <c r="AD2995" s="3"/>
      <c r="AE2995" s="3"/>
      <c r="AF2995"/>
      <c r="AG2995"/>
      <c r="AH2995"/>
      <c r="AI2995"/>
      <c r="AJ2995"/>
      <c r="AK2995"/>
      <c r="AL2995"/>
      <c r="AM2995"/>
      <c r="AN2995"/>
      <c r="AO2995"/>
      <c r="AP2995"/>
      <c r="BC2995" s="451"/>
    </row>
    <row r="2996" spans="1:55" hidden="1" x14ac:dyDescent="0.2">
      <c r="A2996" s="3"/>
      <c r="B2996" s="3"/>
      <c r="C2996" s="393"/>
      <c r="D2996" s="393"/>
      <c r="E2996" s="393"/>
      <c r="F2996" s="393"/>
      <c r="G2996" s="393"/>
      <c r="H2996" s="393"/>
      <c r="I2996" s="393"/>
      <c r="J2996" s="3"/>
      <c r="K2996" s="3"/>
      <c r="L2996" s="3"/>
      <c r="M2996" s="3"/>
      <c r="N2996" s="3"/>
      <c r="O2996" s="393"/>
      <c r="P2996" s="393"/>
      <c r="Q2996" s="3"/>
      <c r="R2996" s="3"/>
      <c r="S2996" s="3"/>
      <c r="T2996" s="3"/>
      <c r="U2996" s="3"/>
      <c r="V2996" s="3"/>
      <c r="W2996"/>
      <c r="X2996"/>
      <c r="Y2996" s="451"/>
      <c r="Z2996" s="393"/>
      <c r="AA2996" s="3"/>
      <c r="AB2996" s="3"/>
      <c r="AC2996" s="3"/>
      <c r="AD2996" s="3"/>
      <c r="AE2996" s="3"/>
      <c r="AF2996"/>
      <c r="AG2996"/>
      <c r="AH2996"/>
      <c r="AI2996"/>
      <c r="AJ2996"/>
      <c r="AK2996"/>
      <c r="AL2996"/>
      <c r="AM2996"/>
      <c r="AN2996"/>
      <c r="AO2996"/>
      <c r="AP2996"/>
      <c r="BC2996" s="451"/>
    </row>
    <row r="2997" spans="1:55" hidden="1" x14ac:dyDescent="0.2">
      <c r="A2997" s="3"/>
      <c r="B2997" s="3"/>
      <c r="C2997" s="393"/>
      <c r="D2997" s="393"/>
      <c r="E2997" s="393"/>
      <c r="F2997" s="393"/>
      <c r="G2997" s="393"/>
      <c r="H2997" s="393"/>
      <c r="I2997" s="393"/>
      <c r="J2997" s="3"/>
      <c r="K2997" s="3"/>
      <c r="L2997" s="3"/>
      <c r="M2997" s="3"/>
      <c r="N2997" s="3"/>
      <c r="O2997" s="393"/>
      <c r="P2997" s="393"/>
      <c r="Q2997" s="3"/>
      <c r="R2997" s="3"/>
      <c r="S2997" s="3"/>
      <c r="T2997" s="3"/>
      <c r="U2997" s="3"/>
      <c r="V2997" s="3"/>
      <c r="W2997"/>
      <c r="X2997"/>
      <c r="Y2997" s="451"/>
      <c r="Z2997" s="393"/>
      <c r="AA2997" s="3"/>
      <c r="AB2997" s="3"/>
      <c r="AC2997" s="3"/>
      <c r="AD2997" s="3"/>
      <c r="AE2997" s="3"/>
      <c r="AF2997"/>
      <c r="AG2997"/>
      <c r="AH2997"/>
      <c r="AI2997"/>
      <c r="AJ2997"/>
      <c r="AK2997"/>
      <c r="AL2997"/>
      <c r="AM2997"/>
      <c r="AN2997"/>
      <c r="AO2997"/>
      <c r="AP2997"/>
      <c r="BC2997" s="451"/>
    </row>
    <row r="2998" spans="1:55" hidden="1" x14ac:dyDescent="0.2">
      <c r="A2998" s="3"/>
      <c r="B2998" s="3"/>
      <c r="C2998" s="393"/>
      <c r="D2998" s="393"/>
      <c r="E2998" s="393"/>
      <c r="F2998" s="393"/>
      <c r="G2998" s="393"/>
      <c r="H2998" s="393"/>
      <c r="I2998" s="393"/>
      <c r="J2998" s="3"/>
      <c r="K2998" s="3"/>
      <c r="L2998" s="3"/>
      <c r="M2998" s="3"/>
      <c r="N2998" s="3"/>
      <c r="O2998" s="393"/>
      <c r="P2998" s="393"/>
      <c r="Q2998" s="3"/>
      <c r="R2998" s="3"/>
      <c r="S2998" s="3"/>
      <c r="T2998" s="3"/>
      <c r="U2998" s="3"/>
      <c r="V2998" s="3"/>
      <c r="W2998"/>
      <c r="X2998"/>
      <c r="Y2998" s="451"/>
      <c r="Z2998" s="393"/>
      <c r="AA2998" s="3"/>
      <c r="AB2998" s="3"/>
      <c r="AC2998" s="3"/>
      <c r="AD2998" s="3"/>
      <c r="AE2998" s="3"/>
      <c r="AF2998"/>
      <c r="AG2998"/>
      <c r="AH2998"/>
      <c r="AI2998"/>
      <c r="AJ2998"/>
      <c r="AK2998"/>
      <c r="AL2998"/>
      <c r="AM2998"/>
      <c r="AN2998"/>
      <c r="AO2998"/>
      <c r="AP2998"/>
      <c r="BC2998" s="451"/>
    </row>
    <row r="2999" spans="1:55" hidden="1" x14ac:dyDescent="0.2">
      <c r="A2999" s="3"/>
      <c r="B2999" s="3"/>
      <c r="C2999" s="393"/>
      <c r="D2999" s="393"/>
      <c r="E2999" s="393"/>
      <c r="F2999" s="393"/>
      <c r="G2999" s="393"/>
      <c r="H2999" s="393"/>
      <c r="I2999" s="393"/>
      <c r="J2999" s="3"/>
      <c r="K2999" s="3"/>
      <c r="L2999" s="3"/>
      <c r="M2999" s="3"/>
      <c r="N2999" s="3"/>
      <c r="O2999" s="393"/>
      <c r="P2999" s="393"/>
      <c r="Q2999" s="3"/>
      <c r="R2999" s="3"/>
      <c r="S2999" s="3"/>
      <c r="T2999" s="3"/>
      <c r="U2999" s="3"/>
      <c r="V2999" s="3"/>
      <c r="W2999"/>
      <c r="X2999"/>
      <c r="Y2999" s="451"/>
      <c r="Z2999" s="393"/>
      <c r="AA2999" s="3"/>
      <c r="AB2999" s="3"/>
      <c r="AC2999" s="3"/>
      <c r="AD2999" s="3"/>
      <c r="AE2999" s="3"/>
      <c r="AF2999"/>
      <c r="AG2999"/>
      <c r="AH2999"/>
      <c r="AI2999"/>
      <c r="AJ2999"/>
      <c r="AK2999"/>
      <c r="AL2999"/>
      <c r="AM2999"/>
      <c r="AN2999"/>
      <c r="AO2999"/>
      <c r="AP2999"/>
      <c r="BC2999" s="451"/>
    </row>
    <row r="3000" spans="1:55" hidden="1" x14ac:dyDescent="0.2">
      <c r="A3000" s="3"/>
      <c r="B3000" s="3"/>
      <c r="C3000" s="393"/>
      <c r="D3000" s="393"/>
      <c r="E3000" s="393"/>
      <c r="F3000" s="393"/>
      <c r="G3000" s="393"/>
      <c r="H3000" s="393"/>
      <c r="I3000" s="393"/>
      <c r="J3000" s="3"/>
      <c r="K3000" s="3"/>
      <c r="L3000" s="3"/>
      <c r="M3000" s="3"/>
      <c r="N3000" s="3"/>
      <c r="O3000" s="393"/>
      <c r="P3000" s="393"/>
      <c r="Q3000" s="3"/>
      <c r="R3000" s="3"/>
      <c r="S3000" s="3"/>
      <c r="T3000" s="3"/>
      <c r="U3000" s="3"/>
      <c r="V3000" s="3"/>
      <c r="W3000"/>
      <c r="X3000"/>
      <c r="Y3000" s="451"/>
      <c r="Z3000" s="393"/>
      <c r="AA3000" s="3"/>
      <c r="AB3000" s="3"/>
      <c r="AC3000" s="3"/>
      <c r="AD3000" s="3"/>
      <c r="AE3000" s="3"/>
      <c r="AF3000"/>
      <c r="AG3000"/>
      <c r="AH3000"/>
      <c r="AI3000"/>
      <c r="AJ3000"/>
      <c r="AK3000"/>
      <c r="AL3000"/>
      <c r="AM3000"/>
      <c r="AN3000"/>
      <c r="AO3000"/>
      <c r="AP3000"/>
      <c r="BC3000" s="451"/>
    </row>
    <row r="3001" spans="1:55" hidden="1" x14ac:dyDescent="0.2">
      <c r="A3001" s="3"/>
      <c r="B3001" s="3"/>
      <c r="C3001" s="393"/>
      <c r="D3001" s="393"/>
      <c r="E3001" s="393"/>
      <c r="F3001" s="393"/>
      <c r="G3001" s="393"/>
      <c r="H3001" s="393"/>
      <c r="I3001" s="393"/>
      <c r="J3001" s="3"/>
      <c r="K3001" s="3"/>
      <c r="L3001" s="3"/>
      <c r="M3001" s="3"/>
      <c r="N3001" s="3"/>
      <c r="O3001" s="393"/>
      <c r="P3001" s="393"/>
      <c r="Q3001" s="3"/>
      <c r="R3001" s="3"/>
      <c r="S3001" s="3"/>
      <c r="T3001" s="3"/>
      <c r="U3001" s="3"/>
      <c r="V3001" s="3"/>
      <c r="W3001"/>
      <c r="X3001"/>
      <c r="Y3001" s="451"/>
      <c r="Z3001" s="393"/>
      <c r="AA3001" s="3"/>
      <c r="AB3001" s="3"/>
      <c r="AC3001" s="3"/>
      <c r="AD3001" s="3"/>
      <c r="AE3001" s="3"/>
      <c r="AF3001"/>
      <c r="AG3001"/>
      <c r="AH3001"/>
      <c r="AI3001"/>
      <c r="AJ3001"/>
      <c r="AK3001"/>
      <c r="AL3001"/>
      <c r="AM3001"/>
      <c r="AN3001"/>
      <c r="AO3001"/>
      <c r="AP3001"/>
      <c r="BC3001" s="451"/>
    </row>
    <row r="3002" spans="1:55" hidden="1" x14ac:dyDescent="0.2">
      <c r="A3002" s="3"/>
      <c r="B3002" s="3"/>
      <c r="C3002" s="393"/>
      <c r="D3002" s="393"/>
      <c r="E3002" s="393"/>
      <c r="F3002" s="393"/>
      <c r="G3002" s="393"/>
      <c r="H3002" s="393"/>
      <c r="I3002" s="393"/>
      <c r="J3002" s="3"/>
      <c r="K3002" s="3"/>
      <c r="L3002" s="3"/>
      <c r="M3002" s="3"/>
      <c r="N3002" s="3"/>
      <c r="O3002" s="393"/>
      <c r="P3002" s="393"/>
      <c r="Q3002" s="3"/>
      <c r="R3002" s="3"/>
      <c r="S3002" s="3"/>
      <c r="T3002" s="3"/>
      <c r="U3002" s="3"/>
      <c r="V3002" s="3"/>
      <c r="W3002"/>
      <c r="X3002"/>
      <c r="Y3002" s="451"/>
      <c r="Z3002" s="393"/>
      <c r="AA3002" s="3"/>
      <c r="AB3002" s="3"/>
      <c r="AC3002" s="3"/>
      <c r="AD3002" s="3"/>
      <c r="AE3002" s="3"/>
      <c r="AF3002"/>
      <c r="AG3002"/>
      <c r="AH3002"/>
      <c r="AI3002"/>
      <c r="AJ3002"/>
      <c r="AK3002"/>
      <c r="AL3002"/>
      <c r="AM3002"/>
      <c r="AN3002"/>
      <c r="AO3002"/>
      <c r="AP3002"/>
      <c r="BC3002" s="451"/>
    </row>
    <row r="3003" spans="1:55" hidden="1" x14ac:dyDescent="0.2">
      <c r="A3003" s="3"/>
      <c r="B3003" s="3"/>
      <c r="C3003" s="393"/>
      <c r="D3003" s="393"/>
      <c r="E3003" s="393"/>
      <c r="F3003" s="393"/>
      <c r="G3003" s="393"/>
      <c r="H3003" s="393"/>
      <c r="I3003" s="393"/>
      <c r="J3003" s="3"/>
      <c r="K3003" s="3"/>
      <c r="L3003" s="3"/>
      <c r="M3003" s="3"/>
      <c r="N3003" s="3"/>
      <c r="O3003" s="393"/>
      <c r="P3003" s="393"/>
      <c r="Q3003" s="3"/>
      <c r="R3003" s="3"/>
      <c r="S3003" s="3"/>
      <c r="T3003" s="3"/>
      <c r="U3003" s="3"/>
      <c r="V3003" s="3"/>
      <c r="W3003"/>
      <c r="X3003"/>
      <c r="Y3003" s="451"/>
      <c r="Z3003" s="393"/>
      <c r="AA3003" s="3"/>
      <c r="AB3003" s="3"/>
      <c r="AC3003" s="3"/>
      <c r="AD3003" s="3"/>
      <c r="AE3003" s="3"/>
      <c r="AF3003"/>
      <c r="AG3003"/>
      <c r="AH3003"/>
      <c r="AI3003"/>
      <c r="AJ3003"/>
      <c r="AK3003"/>
      <c r="AL3003"/>
      <c r="AM3003"/>
      <c r="AN3003"/>
      <c r="AO3003"/>
      <c r="AP3003"/>
      <c r="BC3003" s="451"/>
    </row>
    <row r="3004" spans="1:55" hidden="1" x14ac:dyDescent="0.2">
      <c r="A3004" s="3"/>
      <c r="B3004" s="3"/>
      <c r="C3004" s="393"/>
      <c r="D3004" s="393"/>
      <c r="E3004" s="393"/>
      <c r="F3004" s="393"/>
      <c r="G3004" s="393"/>
      <c r="H3004" s="393"/>
      <c r="I3004" s="393"/>
      <c r="J3004" s="3"/>
      <c r="K3004" s="3"/>
      <c r="L3004" s="3"/>
      <c r="M3004" s="3"/>
      <c r="N3004" s="3"/>
      <c r="O3004" s="393"/>
      <c r="P3004" s="393"/>
      <c r="Q3004" s="3"/>
      <c r="R3004" s="3"/>
      <c r="S3004" s="3"/>
      <c r="T3004" s="3"/>
      <c r="U3004" s="3"/>
      <c r="V3004" s="3"/>
      <c r="W3004"/>
      <c r="X3004"/>
      <c r="Y3004" s="451"/>
      <c r="Z3004" s="393"/>
      <c r="AA3004" s="3"/>
      <c r="AB3004" s="3"/>
      <c r="AC3004" s="3"/>
      <c r="AD3004" s="3"/>
      <c r="AE3004" s="3"/>
      <c r="AF3004"/>
      <c r="AG3004"/>
      <c r="AH3004"/>
      <c r="AI3004"/>
      <c r="AJ3004"/>
      <c r="AK3004"/>
      <c r="AL3004"/>
      <c r="AM3004"/>
      <c r="AN3004"/>
      <c r="AO3004"/>
      <c r="AP3004"/>
      <c r="BC3004" s="451"/>
    </row>
    <row r="3005" spans="1:55" hidden="1" x14ac:dyDescent="0.2">
      <c r="A3005" s="3"/>
      <c r="B3005" s="3"/>
      <c r="C3005" s="393"/>
      <c r="D3005" s="393"/>
      <c r="E3005" s="393"/>
      <c r="F3005" s="393"/>
      <c r="G3005" s="393"/>
      <c r="H3005" s="393"/>
      <c r="I3005" s="393"/>
      <c r="J3005" s="3"/>
      <c r="K3005" s="3"/>
      <c r="L3005" s="3"/>
      <c r="M3005" s="3"/>
      <c r="N3005" s="3"/>
      <c r="O3005" s="393"/>
      <c r="P3005" s="393"/>
      <c r="Q3005" s="3"/>
      <c r="R3005" s="3"/>
      <c r="S3005" s="3"/>
      <c r="T3005" s="3"/>
      <c r="U3005" s="3"/>
      <c r="V3005" s="3"/>
      <c r="W3005"/>
      <c r="X3005"/>
      <c r="Y3005" s="451"/>
      <c r="Z3005" s="393"/>
      <c r="AA3005" s="3"/>
      <c r="AB3005" s="3"/>
      <c r="AC3005" s="3"/>
      <c r="AD3005" s="3"/>
      <c r="AE3005" s="3"/>
      <c r="AF3005"/>
      <c r="AG3005"/>
      <c r="AH3005"/>
      <c r="AI3005"/>
      <c r="AJ3005"/>
      <c r="AK3005"/>
      <c r="AL3005"/>
      <c r="AM3005"/>
      <c r="AN3005"/>
      <c r="AO3005"/>
      <c r="AP3005"/>
      <c r="BC3005" s="451"/>
    </row>
    <row r="3006" spans="1:55" hidden="1" x14ac:dyDescent="0.2">
      <c r="A3006" s="3"/>
      <c r="B3006" s="3"/>
      <c r="C3006" s="393"/>
      <c r="D3006" s="393"/>
      <c r="E3006" s="393"/>
      <c r="F3006" s="393"/>
      <c r="G3006" s="393"/>
      <c r="H3006" s="393"/>
      <c r="I3006" s="393"/>
      <c r="J3006" s="3"/>
      <c r="K3006" s="3"/>
      <c r="L3006" s="3"/>
      <c r="M3006" s="3"/>
      <c r="N3006" s="3"/>
      <c r="O3006" s="393"/>
      <c r="P3006" s="393"/>
      <c r="Q3006" s="3"/>
      <c r="R3006" s="3"/>
      <c r="S3006" s="3"/>
      <c r="T3006" s="3"/>
      <c r="U3006" s="3"/>
      <c r="V3006" s="3"/>
      <c r="W3006"/>
      <c r="X3006"/>
      <c r="Y3006" s="451"/>
      <c r="Z3006" s="393"/>
      <c r="AA3006" s="3"/>
      <c r="AB3006" s="3"/>
      <c r="AC3006" s="3"/>
      <c r="AD3006" s="3"/>
      <c r="AE3006" s="3"/>
      <c r="AF3006"/>
      <c r="AG3006"/>
      <c r="AH3006"/>
      <c r="AI3006"/>
      <c r="AJ3006"/>
      <c r="AK3006"/>
      <c r="AL3006"/>
      <c r="AM3006"/>
      <c r="AN3006"/>
      <c r="AO3006"/>
      <c r="AP3006"/>
      <c r="BC3006" s="451"/>
    </row>
    <row r="3007" spans="1:55" hidden="1" x14ac:dyDescent="0.2">
      <c r="A3007" s="3"/>
      <c r="B3007" s="3"/>
      <c r="C3007" s="393"/>
      <c r="D3007" s="393"/>
      <c r="E3007" s="393"/>
      <c r="F3007" s="393"/>
      <c r="G3007" s="393"/>
      <c r="H3007" s="393"/>
      <c r="I3007" s="393"/>
      <c r="J3007" s="3"/>
      <c r="K3007" s="3"/>
      <c r="L3007" s="3"/>
      <c r="M3007" s="3"/>
      <c r="N3007" s="3"/>
      <c r="O3007" s="393"/>
      <c r="P3007" s="393"/>
      <c r="Q3007" s="3"/>
      <c r="R3007" s="3"/>
      <c r="S3007" s="3"/>
      <c r="T3007" s="3"/>
      <c r="U3007" s="3"/>
      <c r="V3007" s="3"/>
      <c r="W3007"/>
      <c r="X3007"/>
      <c r="Y3007" s="451"/>
      <c r="Z3007" s="393"/>
      <c r="AA3007" s="3"/>
      <c r="AB3007" s="3"/>
      <c r="AC3007" s="3"/>
      <c r="AD3007" s="3"/>
      <c r="AE3007" s="3"/>
      <c r="AF3007"/>
      <c r="AG3007"/>
      <c r="AH3007"/>
      <c r="AI3007"/>
      <c r="AJ3007"/>
      <c r="AK3007"/>
      <c r="AL3007"/>
      <c r="AM3007"/>
      <c r="AN3007"/>
      <c r="AO3007"/>
      <c r="AP3007"/>
      <c r="BC3007" s="451"/>
    </row>
    <row r="3008" spans="1:55" hidden="1" x14ac:dyDescent="0.2">
      <c r="A3008" s="3"/>
      <c r="B3008" s="3"/>
      <c r="C3008" s="393"/>
      <c r="D3008" s="393"/>
      <c r="E3008" s="393"/>
      <c r="F3008" s="393"/>
      <c r="G3008" s="393"/>
      <c r="H3008" s="393"/>
      <c r="I3008" s="393"/>
      <c r="J3008" s="3"/>
      <c r="K3008" s="3"/>
      <c r="L3008" s="3"/>
      <c r="M3008" s="3"/>
      <c r="N3008" s="3"/>
      <c r="O3008" s="393"/>
      <c r="P3008" s="393"/>
      <c r="Q3008" s="3"/>
      <c r="R3008" s="3"/>
      <c r="S3008" s="3"/>
      <c r="T3008" s="3"/>
      <c r="U3008" s="3"/>
      <c r="V3008" s="3"/>
      <c r="W3008"/>
      <c r="X3008"/>
      <c r="Y3008" s="451"/>
      <c r="Z3008" s="393"/>
      <c r="AA3008" s="3"/>
      <c r="AB3008" s="3"/>
      <c r="AC3008" s="3"/>
      <c r="AD3008" s="3"/>
      <c r="AE3008" s="3"/>
      <c r="AF3008"/>
      <c r="AG3008"/>
      <c r="AH3008"/>
      <c r="AI3008"/>
      <c r="AJ3008"/>
      <c r="AK3008"/>
      <c r="AL3008"/>
      <c r="AM3008"/>
      <c r="AN3008"/>
      <c r="AO3008"/>
      <c r="AP3008"/>
      <c r="BC3008" s="451"/>
    </row>
    <row r="3009" spans="1:55" hidden="1" x14ac:dyDescent="0.2">
      <c r="A3009" s="3"/>
      <c r="B3009" s="3"/>
      <c r="C3009" s="393"/>
      <c r="D3009" s="393"/>
      <c r="E3009" s="393"/>
      <c r="F3009" s="393"/>
      <c r="G3009" s="393"/>
      <c r="H3009" s="393"/>
      <c r="I3009" s="393"/>
      <c r="J3009" s="3"/>
      <c r="K3009" s="3"/>
      <c r="L3009" s="3"/>
      <c r="M3009" s="3"/>
      <c r="N3009" s="3"/>
      <c r="O3009" s="393"/>
      <c r="P3009" s="393"/>
      <c r="Q3009" s="3"/>
      <c r="R3009" s="3"/>
      <c r="S3009" s="3"/>
      <c r="T3009" s="3"/>
      <c r="U3009" s="3"/>
      <c r="V3009" s="3"/>
      <c r="W3009"/>
      <c r="X3009"/>
      <c r="Y3009" s="451"/>
      <c r="Z3009" s="393"/>
      <c r="AA3009" s="3"/>
      <c r="AB3009" s="3"/>
      <c r="AC3009" s="3"/>
      <c r="AD3009" s="3"/>
      <c r="AE3009" s="3"/>
      <c r="AF3009"/>
      <c r="AG3009"/>
      <c r="AH3009"/>
      <c r="AI3009"/>
      <c r="AJ3009"/>
      <c r="AK3009"/>
      <c r="AL3009"/>
      <c r="AM3009"/>
      <c r="AN3009"/>
      <c r="AO3009"/>
      <c r="AP3009"/>
      <c r="BC3009" s="451"/>
    </row>
    <row r="3010" spans="1:55" hidden="1" x14ac:dyDescent="0.2">
      <c r="A3010" s="3"/>
      <c r="B3010" s="3"/>
      <c r="C3010" s="393"/>
      <c r="D3010" s="393"/>
      <c r="E3010" s="393"/>
      <c r="F3010" s="393"/>
      <c r="G3010" s="393"/>
      <c r="H3010" s="393"/>
      <c r="I3010" s="393"/>
      <c r="J3010" s="3"/>
      <c r="K3010" s="3"/>
      <c r="L3010" s="3"/>
      <c r="M3010" s="3"/>
      <c r="N3010" s="3"/>
      <c r="O3010" s="393"/>
      <c r="P3010" s="393"/>
      <c r="Q3010" s="3"/>
      <c r="R3010" s="3"/>
      <c r="S3010" s="3"/>
      <c r="T3010" s="3"/>
      <c r="U3010" s="3"/>
      <c r="V3010" s="3"/>
      <c r="W3010"/>
      <c r="X3010"/>
      <c r="Y3010" s="451"/>
      <c r="Z3010" s="393"/>
      <c r="AA3010" s="3"/>
      <c r="AB3010" s="3"/>
      <c r="AC3010" s="3"/>
      <c r="AD3010" s="3"/>
      <c r="AE3010" s="3"/>
      <c r="AF3010"/>
      <c r="AG3010"/>
      <c r="AH3010"/>
      <c r="AI3010"/>
      <c r="AJ3010"/>
      <c r="AK3010"/>
      <c r="AL3010"/>
      <c r="AM3010"/>
      <c r="AN3010"/>
      <c r="AO3010"/>
      <c r="AP3010"/>
      <c r="BC3010" s="451"/>
    </row>
    <row r="3011" spans="1:55" hidden="1" x14ac:dyDescent="0.2">
      <c r="A3011" s="3"/>
      <c r="B3011" s="3"/>
      <c r="C3011" s="393"/>
      <c r="D3011" s="393"/>
      <c r="E3011" s="393"/>
      <c r="F3011" s="393"/>
      <c r="G3011" s="393"/>
      <c r="H3011" s="393"/>
      <c r="I3011" s="393"/>
      <c r="J3011" s="3"/>
      <c r="K3011" s="3"/>
      <c r="L3011" s="3"/>
      <c r="M3011" s="3"/>
      <c r="N3011" s="3"/>
      <c r="O3011" s="393"/>
      <c r="P3011" s="393"/>
      <c r="Q3011" s="3"/>
      <c r="R3011" s="3"/>
      <c r="S3011" s="3"/>
      <c r="T3011" s="3"/>
      <c r="U3011" s="3"/>
      <c r="V3011" s="3"/>
      <c r="W3011"/>
      <c r="X3011"/>
      <c r="Y3011" s="451"/>
      <c r="Z3011" s="393"/>
      <c r="AA3011" s="3"/>
      <c r="AB3011" s="3"/>
      <c r="AC3011" s="3"/>
      <c r="AD3011" s="3"/>
      <c r="AE3011" s="3"/>
      <c r="AF3011"/>
      <c r="AG3011"/>
      <c r="AH3011"/>
      <c r="AI3011"/>
      <c r="AJ3011"/>
      <c r="AK3011"/>
      <c r="AL3011"/>
      <c r="AM3011"/>
      <c r="AN3011"/>
      <c r="AO3011"/>
      <c r="AP3011"/>
      <c r="BC3011" s="451"/>
    </row>
    <row r="3012" spans="1:55" hidden="1" x14ac:dyDescent="0.2">
      <c r="A3012" s="3"/>
      <c r="B3012" s="3"/>
      <c r="C3012" s="393"/>
      <c r="D3012" s="393"/>
      <c r="E3012" s="393"/>
      <c r="F3012" s="393"/>
      <c r="G3012" s="393"/>
      <c r="H3012" s="393"/>
      <c r="I3012" s="393"/>
      <c r="J3012" s="3"/>
      <c r="K3012" s="3"/>
      <c r="L3012" s="3"/>
      <c r="M3012" s="3"/>
      <c r="N3012" s="3"/>
      <c r="O3012" s="393"/>
      <c r="P3012" s="393"/>
      <c r="Q3012" s="3"/>
      <c r="R3012" s="3"/>
      <c r="S3012" s="3"/>
      <c r="T3012" s="3"/>
      <c r="U3012" s="3"/>
      <c r="V3012" s="3"/>
      <c r="W3012"/>
      <c r="X3012"/>
      <c r="Y3012" s="451"/>
      <c r="Z3012" s="393"/>
      <c r="AA3012" s="3"/>
      <c r="AB3012" s="3"/>
      <c r="AC3012" s="3"/>
      <c r="AD3012" s="3"/>
      <c r="AE3012" s="3"/>
      <c r="AF3012"/>
      <c r="AG3012"/>
      <c r="AH3012"/>
      <c r="AI3012"/>
      <c r="AJ3012"/>
      <c r="AK3012"/>
      <c r="AL3012"/>
      <c r="AM3012"/>
      <c r="AN3012"/>
      <c r="AO3012"/>
      <c r="AP3012"/>
      <c r="BC3012" s="451"/>
    </row>
    <row r="3013" spans="1:55" hidden="1" x14ac:dyDescent="0.2">
      <c r="A3013" s="3"/>
      <c r="B3013" s="3"/>
      <c r="C3013" s="393"/>
      <c r="D3013" s="393"/>
      <c r="E3013" s="393"/>
      <c r="F3013" s="393"/>
      <c r="G3013" s="393"/>
      <c r="H3013" s="393"/>
      <c r="I3013" s="393"/>
      <c r="J3013" s="3"/>
      <c r="K3013" s="3"/>
      <c r="L3013" s="3"/>
      <c r="M3013" s="3"/>
      <c r="N3013" s="3"/>
      <c r="O3013" s="393"/>
      <c r="P3013" s="393"/>
      <c r="Q3013" s="3"/>
      <c r="R3013" s="3"/>
      <c r="S3013" s="3"/>
      <c r="T3013" s="3"/>
      <c r="U3013" s="3"/>
      <c r="V3013" s="3"/>
      <c r="W3013"/>
      <c r="X3013"/>
      <c r="Y3013" s="451"/>
      <c r="Z3013" s="393"/>
      <c r="AA3013" s="3"/>
      <c r="AB3013" s="3"/>
      <c r="AC3013" s="3"/>
      <c r="AD3013" s="3"/>
      <c r="AE3013" s="3"/>
      <c r="AF3013"/>
      <c r="AG3013"/>
      <c r="AH3013"/>
      <c r="AI3013"/>
      <c r="AJ3013"/>
      <c r="AK3013"/>
      <c r="AL3013"/>
      <c r="AM3013"/>
      <c r="AN3013"/>
      <c r="AO3013"/>
      <c r="AP3013"/>
      <c r="BC3013" s="451"/>
    </row>
    <row r="3014" spans="1:55" hidden="1" x14ac:dyDescent="0.2">
      <c r="A3014" s="3"/>
      <c r="B3014" s="3"/>
      <c r="C3014" s="393"/>
      <c r="D3014" s="393"/>
      <c r="E3014" s="393"/>
      <c r="F3014" s="393"/>
      <c r="G3014" s="393"/>
      <c r="H3014" s="393"/>
      <c r="I3014" s="393"/>
      <c r="J3014" s="3"/>
      <c r="K3014" s="3"/>
      <c r="L3014" s="3"/>
      <c r="M3014" s="3"/>
      <c r="N3014" s="3"/>
      <c r="O3014" s="393"/>
      <c r="P3014" s="393"/>
      <c r="Q3014" s="3"/>
      <c r="R3014" s="3"/>
      <c r="S3014" s="3"/>
      <c r="T3014" s="3"/>
      <c r="U3014" s="3"/>
      <c r="V3014" s="3"/>
      <c r="W3014"/>
      <c r="X3014"/>
      <c r="Y3014" s="451"/>
      <c r="Z3014" s="393"/>
      <c r="AA3014" s="3"/>
      <c r="AB3014" s="3"/>
      <c r="AC3014" s="3"/>
      <c r="AD3014" s="3"/>
      <c r="AE3014" s="3"/>
      <c r="AF3014"/>
      <c r="AG3014"/>
      <c r="AH3014"/>
      <c r="AI3014"/>
      <c r="AJ3014"/>
      <c r="AK3014"/>
      <c r="AL3014"/>
      <c r="AM3014"/>
      <c r="AN3014"/>
      <c r="AO3014"/>
      <c r="AP3014"/>
      <c r="BC3014" s="451"/>
    </row>
    <row r="3015" spans="1:55" hidden="1" x14ac:dyDescent="0.2">
      <c r="A3015" s="3"/>
      <c r="B3015" s="3"/>
      <c r="C3015" s="393"/>
      <c r="D3015" s="393"/>
      <c r="E3015" s="393"/>
      <c r="F3015" s="393"/>
      <c r="G3015" s="393"/>
      <c r="H3015" s="393"/>
      <c r="I3015" s="393"/>
      <c r="J3015" s="3"/>
      <c r="K3015" s="3"/>
      <c r="L3015" s="3"/>
      <c r="M3015" s="3"/>
      <c r="N3015" s="3"/>
      <c r="O3015" s="393"/>
      <c r="P3015" s="393"/>
      <c r="Q3015" s="3"/>
      <c r="R3015" s="3"/>
      <c r="S3015" s="3"/>
      <c r="T3015" s="3"/>
      <c r="U3015" s="3"/>
      <c r="V3015" s="3"/>
      <c r="W3015"/>
      <c r="X3015"/>
      <c r="Y3015" s="451"/>
      <c r="Z3015" s="393"/>
      <c r="AA3015" s="3"/>
      <c r="AB3015" s="3"/>
      <c r="AC3015" s="3"/>
      <c r="AD3015" s="3"/>
      <c r="AE3015" s="3"/>
      <c r="AF3015"/>
      <c r="AG3015"/>
      <c r="AH3015"/>
      <c r="AI3015"/>
      <c r="AJ3015"/>
      <c r="AK3015"/>
      <c r="AL3015"/>
      <c r="AM3015"/>
      <c r="AN3015"/>
      <c r="AO3015"/>
      <c r="AP3015"/>
      <c r="BC3015" s="451"/>
    </row>
    <row r="3016" spans="1:55" hidden="1" x14ac:dyDescent="0.2">
      <c r="A3016" s="3"/>
      <c r="B3016" s="3"/>
      <c r="C3016" s="393"/>
      <c r="D3016" s="393"/>
      <c r="E3016" s="393"/>
      <c r="F3016" s="393"/>
      <c r="G3016" s="393"/>
      <c r="H3016" s="393"/>
      <c r="I3016" s="393"/>
      <c r="J3016" s="3"/>
      <c r="K3016" s="3"/>
      <c r="L3016" s="3"/>
      <c r="M3016" s="3"/>
      <c r="N3016" s="3"/>
      <c r="O3016" s="393"/>
      <c r="P3016" s="393"/>
      <c r="Q3016" s="3"/>
      <c r="R3016" s="3"/>
      <c r="S3016" s="3"/>
      <c r="T3016" s="3"/>
      <c r="U3016" s="3"/>
      <c r="V3016" s="3"/>
      <c r="W3016"/>
      <c r="X3016"/>
      <c r="Y3016" s="451"/>
      <c r="Z3016" s="393"/>
      <c r="AA3016" s="3"/>
      <c r="AB3016" s="3"/>
      <c r="AC3016" s="3"/>
      <c r="AD3016" s="3"/>
      <c r="AE3016" s="3"/>
      <c r="AF3016"/>
      <c r="AG3016"/>
      <c r="AH3016"/>
      <c r="AI3016"/>
      <c r="AJ3016"/>
      <c r="AK3016"/>
      <c r="AL3016"/>
      <c r="AM3016"/>
      <c r="AN3016"/>
      <c r="AO3016"/>
      <c r="AP3016"/>
      <c r="BC3016" s="451"/>
    </row>
    <row r="3017" spans="1:55" hidden="1" x14ac:dyDescent="0.2">
      <c r="A3017" s="3"/>
      <c r="B3017" s="3"/>
      <c r="C3017" s="393"/>
      <c r="D3017" s="393"/>
      <c r="E3017" s="393"/>
      <c r="F3017" s="393"/>
      <c r="G3017" s="393"/>
      <c r="H3017" s="393"/>
      <c r="I3017" s="393"/>
      <c r="J3017" s="3"/>
      <c r="K3017" s="3"/>
      <c r="L3017" s="3"/>
      <c r="M3017" s="3"/>
      <c r="N3017" s="3"/>
      <c r="O3017" s="393"/>
      <c r="P3017" s="393"/>
      <c r="Q3017" s="3"/>
      <c r="R3017" s="3"/>
      <c r="S3017" s="3"/>
      <c r="T3017" s="3"/>
      <c r="U3017" s="3"/>
      <c r="V3017" s="3"/>
      <c r="W3017"/>
      <c r="X3017"/>
      <c r="Y3017" s="451"/>
      <c r="Z3017" s="393"/>
      <c r="AA3017" s="3"/>
      <c r="AB3017" s="3"/>
      <c r="AC3017" s="3"/>
      <c r="AD3017" s="3"/>
      <c r="AE3017" s="3"/>
      <c r="AF3017"/>
      <c r="AG3017"/>
      <c r="AH3017"/>
      <c r="AI3017"/>
      <c r="AJ3017"/>
      <c r="AK3017"/>
      <c r="AL3017"/>
      <c r="AM3017"/>
      <c r="AN3017"/>
      <c r="AO3017"/>
      <c r="AP3017"/>
      <c r="BC3017" s="451"/>
    </row>
    <row r="3018" spans="1:55" hidden="1" x14ac:dyDescent="0.2">
      <c r="A3018" s="3"/>
      <c r="B3018" s="3"/>
      <c r="C3018" s="393"/>
      <c r="D3018" s="393"/>
      <c r="E3018" s="393"/>
      <c r="F3018" s="393"/>
      <c r="G3018" s="393"/>
      <c r="H3018" s="393"/>
      <c r="I3018" s="393"/>
      <c r="J3018" s="3"/>
      <c r="K3018" s="3"/>
      <c r="L3018" s="3"/>
      <c r="M3018" s="3"/>
      <c r="N3018" s="3"/>
      <c r="O3018" s="393"/>
      <c r="P3018" s="393"/>
      <c r="Q3018" s="3"/>
      <c r="R3018" s="3"/>
      <c r="S3018" s="3"/>
      <c r="T3018" s="3"/>
      <c r="U3018" s="3"/>
      <c r="V3018" s="3"/>
      <c r="W3018"/>
      <c r="X3018"/>
      <c r="Y3018" s="451"/>
      <c r="Z3018" s="393"/>
      <c r="AA3018" s="3"/>
      <c r="AB3018" s="3"/>
      <c r="AC3018" s="3"/>
      <c r="AD3018" s="3"/>
      <c r="AE3018" s="3"/>
      <c r="AF3018"/>
      <c r="AG3018"/>
      <c r="AH3018"/>
      <c r="AI3018"/>
      <c r="AJ3018"/>
      <c r="AK3018"/>
      <c r="AL3018"/>
      <c r="AM3018"/>
      <c r="AN3018"/>
      <c r="AO3018"/>
      <c r="AP3018"/>
      <c r="BC3018" s="451"/>
    </row>
    <row r="3019" spans="1:55" hidden="1" x14ac:dyDescent="0.2">
      <c r="A3019" s="3"/>
      <c r="B3019" s="3"/>
      <c r="C3019" s="393"/>
      <c r="D3019" s="393"/>
      <c r="E3019" s="393"/>
      <c r="F3019" s="393"/>
      <c r="G3019" s="393"/>
      <c r="H3019" s="393"/>
      <c r="I3019" s="393"/>
      <c r="J3019" s="3"/>
      <c r="K3019" s="3"/>
      <c r="L3019" s="3"/>
      <c r="M3019" s="3"/>
      <c r="N3019" s="3"/>
      <c r="O3019" s="393"/>
      <c r="P3019" s="393"/>
      <c r="Q3019" s="3"/>
      <c r="R3019" s="3"/>
      <c r="S3019" s="3"/>
      <c r="T3019" s="3"/>
      <c r="U3019" s="3"/>
      <c r="V3019" s="3"/>
      <c r="W3019"/>
      <c r="X3019"/>
      <c r="Y3019" s="451"/>
      <c r="Z3019" s="393"/>
      <c r="AA3019" s="3"/>
      <c r="AB3019" s="3"/>
      <c r="AC3019" s="3"/>
      <c r="AD3019" s="3"/>
      <c r="AE3019" s="3"/>
      <c r="AF3019"/>
      <c r="AG3019"/>
      <c r="AH3019"/>
      <c r="AI3019"/>
      <c r="AJ3019"/>
      <c r="AK3019"/>
      <c r="AL3019"/>
      <c r="AM3019"/>
      <c r="AN3019"/>
      <c r="AO3019"/>
      <c r="AP3019"/>
      <c r="BC3019" s="451"/>
    </row>
    <row r="3020" spans="1:55" hidden="1" x14ac:dyDescent="0.2">
      <c r="A3020" s="3"/>
      <c r="B3020" s="3"/>
      <c r="C3020" s="393"/>
      <c r="D3020" s="393"/>
      <c r="E3020" s="393"/>
      <c r="F3020" s="393"/>
      <c r="G3020" s="393"/>
      <c r="H3020" s="393"/>
      <c r="I3020" s="393"/>
      <c r="J3020" s="3"/>
      <c r="K3020" s="3"/>
      <c r="L3020" s="3"/>
      <c r="M3020" s="3"/>
      <c r="N3020" s="3"/>
      <c r="O3020" s="393"/>
      <c r="P3020" s="393"/>
      <c r="Q3020" s="3"/>
      <c r="R3020" s="3"/>
      <c r="S3020" s="3"/>
      <c r="T3020" s="3"/>
      <c r="U3020" s="3"/>
      <c r="V3020" s="3"/>
      <c r="W3020"/>
      <c r="X3020"/>
      <c r="Y3020" s="451"/>
      <c r="Z3020" s="393"/>
      <c r="AA3020" s="3"/>
      <c r="AB3020" s="3"/>
      <c r="AC3020" s="3"/>
      <c r="AD3020" s="3"/>
      <c r="AE3020" s="3"/>
      <c r="AF3020"/>
      <c r="AG3020"/>
      <c r="AH3020"/>
      <c r="AI3020"/>
      <c r="AJ3020"/>
      <c r="AK3020"/>
      <c r="AL3020"/>
      <c r="AM3020"/>
      <c r="AN3020"/>
      <c r="AO3020"/>
      <c r="AP3020"/>
      <c r="BC3020" s="451"/>
    </row>
    <row r="3021" spans="1:55" hidden="1" x14ac:dyDescent="0.2">
      <c r="A3021" s="3"/>
      <c r="B3021" s="3"/>
      <c r="C3021" s="393"/>
      <c r="D3021" s="393"/>
      <c r="E3021" s="393"/>
      <c r="F3021" s="393"/>
      <c r="G3021" s="393"/>
      <c r="H3021" s="393"/>
      <c r="I3021" s="393"/>
      <c r="J3021" s="3"/>
      <c r="K3021" s="3"/>
      <c r="L3021" s="3"/>
      <c r="M3021" s="3"/>
      <c r="N3021" s="3"/>
      <c r="O3021" s="393"/>
      <c r="P3021" s="393"/>
      <c r="Q3021" s="3"/>
      <c r="R3021" s="3"/>
      <c r="S3021" s="3"/>
      <c r="T3021" s="3"/>
      <c r="U3021" s="3"/>
      <c r="V3021" s="3"/>
      <c r="W3021"/>
      <c r="X3021"/>
      <c r="Y3021" s="451"/>
      <c r="Z3021" s="393"/>
      <c r="AA3021" s="3"/>
      <c r="AB3021" s="3"/>
      <c r="AC3021" s="3"/>
      <c r="AD3021" s="3"/>
      <c r="AE3021" s="3"/>
      <c r="AF3021"/>
      <c r="AG3021"/>
      <c r="AH3021"/>
      <c r="AI3021"/>
      <c r="AJ3021"/>
      <c r="AK3021"/>
      <c r="AL3021"/>
      <c r="AM3021"/>
      <c r="AN3021"/>
      <c r="AO3021"/>
      <c r="AP3021"/>
      <c r="BC3021" s="451"/>
    </row>
    <row r="3022" spans="1:55" hidden="1" x14ac:dyDescent="0.2">
      <c r="A3022" s="3"/>
      <c r="B3022" s="3"/>
      <c r="C3022" s="393"/>
      <c r="D3022" s="393"/>
      <c r="E3022" s="393"/>
      <c r="F3022" s="393"/>
      <c r="G3022" s="393"/>
      <c r="H3022" s="393"/>
      <c r="I3022" s="393"/>
      <c r="J3022" s="3"/>
      <c r="K3022" s="3"/>
      <c r="L3022" s="3"/>
      <c r="M3022" s="3"/>
      <c r="N3022" s="3"/>
      <c r="O3022" s="393"/>
      <c r="P3022" s="393"/>
      <c r="Q3022" s="3"/>
      <c r="R3022" s="3"/>
      <c r="S3022" s="3"/>
      <c r="T3022" s="3"/>
      <c r="U3022" s="3"/>
      <c r="V3022" s="3"/>
      <c r="W3022"/>
      <c r="X3022"/>
      <c r="Y3022" s="451"/>
      <c r="Z3022" s="393"/>
      <c r="AA3022" s="3"/>
      <c r="AB3022" s="3"/>
      <c r="AC3022" s="3"/>
      <c r="AD3022" s="3"/>
      <c r="AE3022" s="3"/>
      <c r="AF3022"/>
      <c r="AG3022"/>
      <c r="AH3022"/>
      <c r="AI3022"/>
      <c r="AJ3022"/>
      <c r="AK3022"/>
      <c r="AL3022"/>
      <c r="AM3022"/>
      <c r="AN3022"/>
      <c r="AO3022"/>
      <c r="AP3022"/>
      <c r="BC3022" s="451"/>
    </row>
    <row r="3023" spans="1:55" hidden="1" x14ac:dyDescent="0.2">
      <c r="A3023" s="3"/>
      <c r="B3023" s="3"/>
      <c r="C3023" s="393"/>
      <c r="D3023" s="393"/>
      <c r="E3023" s="393"/>
      <c r="F3023" s="393"/>
      <c r="G3023" s="393"/>
      <c r="H3023" s="393"/>
      <c r="I3023" s="393"/>
      <c r="J3023" s="3"/>
      <c r="K3023" s="3"/>
      <c r="L3023" s="3"/>
      <c r="M3023" s="3"/>
      <c r="N3023" s="3"/>
      <c r="O3023" s="393"/>
      <c r="P3023" s="393"/>
      <c r="Q3023" s="3"/>
      <c r="R3023" s="3"/>
      <c r="S3023" s="3"/>
      <c r="T3023" s="3"/>
      <c r="U3023" s="3"/>
      <c r="V3023" s="3"/>
      <c r="W3023"/>
      <c r="X3023"/>
      <c r="Y3023" s="451"/>
      <c r="Z3023" s="393"/>
      <c r="AA3023" s="3"/>
      <c r="AB3023" s="3"/>
      <c r="AC3023" s="3"/>
      <c r="AD3023" s="3"/>
      <c r="AE3023" s="3"/>
      <c r="AF3023"/>
      <c r="AG3023"/>
      <c r="AH3023"/>
      <c r="AI3023"/>
      <c r="AJ3023"/>
      <c r="AK3023"/>
      <c r="AL3023"/>
      <c r="AM3023"/>
      <c r="AN3023"/>
      <c r="AO3023"/>
      <c r="AP3023"/>
      <c r="BC3023" s="451"/>
    </row>
    <row r="3024" spans="1:55" hidden="1" x14ac:dyDescent="0.2">
      <c r="A3024" s="3"/>
      <c r="B3024" s="3"/>
      <c r="C3024" s="393"/>
      <c r="D3024" s="393"/>
      <c r="E3024" s="393"/>
      <c r="F3024" s="393"/>
      <c r="G3024" s="393"/>
      <c r="H3024" s="393"/>
      <c r="I3024" s="393"/>
      <c r="J3024" s="3"/>
      <c r="K3024" s="3"/>
      <c r="L3024" s="3"/>
      <c r="M3024" s="3"/>
      <c r="N3024" s="3"/>
      <c r="O3024" s="393"/>
      <c r="P3024" s="393"/>
      <c r="Q3024" s="3"/>
      <c r="R3024" s="3"/>
      <c r="S3024" s="3"/>
      <c r="T3024" s="3"/>
      <c r="U3024" s="3"/>
      <c r="V3024" s="3"/>
      <c r="W3024"/>
      <c r="X3024"/>
      <c r="Y3024" s="451"/>
      <c r="Z3024" s="393"/>
      <c r="AA3024" s="3"/>
      <c r="AB3024" s="3"/>
      <c r="AC3024" s="3"/>
      <c r="AD3024" s="3"/>
      <c r="AE3024" s="3"/>
      <c r="AF3024"/>
      <c r="AG3024"/>
      <c r="AH3024"/>
      <c r="AI3024"/>
      <c r="AJ3024"/>
      <c r="AK3024"/>
      <c r="AL3024"/>
      <c r="AM3024"/>
      <c r="AN3024"/>
      <c r="AO3024"/>
      <c r="AP3024"/>
      <c r="BC3024" s="451"/>
    </row>
    <row r="3025" spans="1:55" hidden="1" x14ac:dyDescent="0.2">
      <c r="A3025" s="3"/>
      <c r="B3025" s="3"/>
      <c r="C3025" s="393"/>
      <c r="D3025" s="393"/>
      <c r="E3025" s="393"/>
      <c r="F3025" s="393"/>
      <c r="G3025" s="393"/>
      <c r="H3025" s="393"/>
      <c r="I3025" s="393"/>
      <c r="J3025" s="3"/>
      <c r="K3025" s="3"/>
      <c r="L3025" s="3"/>
      <c r="M3025" s="3"/>
      <c r="N3025" s="3"/>
      <c r="O3025" s="393"/>
      <c r="P3025" s="393"/>
      <c r="Q3025" s="3"/>
      <c r="R3025" s="3"/>
      <c r="S3025" s="3"/>
      <c r="T3025" s="3"/>
      <c r="U3025" s="3"/>
      <c r="V3025" s="3"/>
      <c r="W3025"/>
      <c r="X3025"/>
      <c r="Y3025" s="451"/>
      <c r="Z3025" s="393"/>
      <c r="AA3025" s="3"/>
      <c r="AB3025" s="3"/>
      <c r="AC3025" s="3"/>
      <c r="AD3025" s="3"/>
      <c r="AE3025" s="3"/>
      <c r="AF3025"/>
      <c r="AG3025"/>
      <c r="AH3025"/>
      <c r="AI3025"/>
      <c r="AJ3025"/>
      <c r="AK3025"/>
      <c r="AL3025"/>
      <c r="AM3025"/>
      <c r="AN3025"/>
      <c r="AO3025"/>
      <c r="AP3025"/>
      <c r="BC3025" s="451"/>
    </row>
    <row r="3026" spans="1:55" hidden="1" x14ac:dyDescent="0.2">
      <c r="A3026" s="3"/>
      <c r="B3026" s="3"/>
      <c r="C3026" s="393"/>
      <c r="D3026" s="393"/>
      <c r="E3026" s="393"/>
      <c r="F3026" s="393"/>
      <c r="G3026" s="393"/>
      <c r="H3026" s="393"/>
      <c r="I3026" s="393"/>
      <c r="J3026" s="3"/>
      <c r="K3026" s="3"/>
      <c r="L3026" s="3"/>
      <c r="M3026" s="3"/>
      <c r="N3026" s="3"/>
      <c r="O3026" s="393"/>
      <c r="P3026" s="393"/>
      <c r="Q3026" s="3"/>
      <c r="R3026" s="3"/>
      <c r="S3026" s="3"/>
      <c r="T3026" s="3"/>
      <c r="U3026" s="3"/>
      <c r="V3026" s="3"/>
      <c r="W3026"/>
      <c r="X3026"/>
      <c r="Y3026" s="451"/>
      <c r="Z3026" s="393"/>
      <c r="AA3026" s="3"/>
      <c r="AB3026" s="3"/>
      <c r="AC3026" s="3"/>
      <c r="AD3026" s="3"/>
      <c r="AE3026" s="3"/>
      <c r="AF3026"/>
      <c r="AG3026"/>
      <c r="AH3026"/>
      <c r="AI3026"/>
      <c r="AJ3026"/>
      <c r="AK3026"/>
      <c r="AL3026"/>
      <c r="AM3026"/>
      <c r="AN3026"/>
      <c r="AO3026"/>
      <c r="AP3026"/>
      <c r="BC3026" s="451"/>
    </row>
    <row r="3027" spans="1:55" hidden="1" x14ac:dyDescent="0.2">
      <c r="A3027" s="3"/>
      <c r="B3027" s="3"/>
      <c r="C3027" s="393"/>
      <c r="D3027" s="393"/>
      <c r="E3027" s="393"/>
      <c r="F3027" s="393"/>
      <c r="G3027" s="393"/>
      <c r="H3027" s="393"/>
      <c r="I3027" s="393"/>
      <c r="J3027" s="3"/>
      <c r="K3027" s="3"/>
      <c r="L3027" s="3"/>
      <c r="M3027" s="3"/>
      <c r="N3027" s="3"/>
      <c r="O3027" s="393"/>
      <c r="P3027" s="393"/>
      <c r="Q3027" s="3"/>
      <c r="R3027" s="3"/>
      <c r="S3027" s="3"/>
      <c r="T3027" s="3"/>
      <c r="U3027" s="3"/>
      <c r="V3027" s="3"/>
      <c r="W3027"/>
      <c r="X3027"/>
      <c r="Y3027" s="451"/>
      <c r="Z3027" s="393"/>
      <c r="AA3027" s="3"/>
      <c r="AB3027" s="3"/>
      <c r="AC3027" s="3"/>
      <c r="AD3027" s="3"/>
      <c r="AE3027" s="3"/>
      <c r="AF3027"/>
      <c r="AG3027"/>
      <c r="AH3027"/>
      <c r="AI3027"/>
      <c r="AJ3027"/>
      <c r="AK3027"/>
      <c r="AL3027"/>
      <c r="AM3027"/>
      <c r="AN3027"/>
      <c r="AO3027"/>
      <c r="AP3027"/>
      <c r="BC3027" s="451"/>
    </row>
    <row r="3028" spans="1:55" hidden="1" x14ac:dyDescent="0.2">
      <c r="A3028" s="3"/>
      <c r="B3028" s="3"/>
      <c r="C3028" s="393"/>
      <c r="D3028" s="393"/>
      <c r="E3028" s="393"/>
      <c r="F3028" s="393"/>
      <c r="G3028" s="393"/>
      <c r="H3028" s="393"/>
      <c r="I3028" s="393"/>
      <c r="J3028" s="3"/>
      <c r="K3028" s="3"/>
      <c r="L3028" s="3"/>
      <c r="M3028" s="3"/>
      <c r="N3028" s="3"/>
      <c r="O3028" s="393"/>
      <c r="P3028" s="393"/>
      <c r="Q3028" s="3"/>
      <c r="R3028" s="3"/>
      <c r="S3028" s="3"/>
      <c r="T3028" s="3"/>
      <c r="U3028" s="3"/>
      <c r="V3028" s="3"/>
      <c r="W3028"/>
      <c r="X3028"/>
      <c r="Y3028" s="451"/>
      <c r="Z3028" s="393"/>
      <c r="AA3028" s="3"/>
      <c r="AB3028" s="3"/>
      <c r="AC3028" s="3"/>
      <c r="AD3028" s="3"/>
      <c r="AE3028" s="3"/>
      <c r="AF3028"/>
      <c r="AG3028"/>
      <c r="AH3028"/>
      <c r="AI3028"/>
      <c r="AJ3028"/>
      <c r="AK3028"/>
      <c r="AL3028"/>
      <c r="AM3028"/>
      <c r="AN3028"/>
      <c r="AO3028"/>
      <c r="AP3028"/>
      <c r="BC3028" s="451"/>
    </row>
    <row r="3029" spans="1:55" hidden="1" x14ac:dyDescent="0.2">
      <c r="A3029" s="3"/>
      <c r="B3029" s="3"/>
      <c r="C3029" s="393"/>
      <c r="D3029" s="393"/>
      <c r="E3029" s="393"/>
      <c r="F3029" s="393"/>
      <c r="G3029" s="393"/>
      <c r="H3029" s="393"/>
      <c r="I3029" s="393"/>
      <c r="J3029" s="3"/>
      <c r="K3029" s="3"/>
      <c r="L3029" s="3"/>
      <c r="M3029" s="3"/>
      <c r="N3029" s="3"/>
      <c r="O3029" s="393"/>
      <c r="P3029" s="393"/>
      <c r="Q3029" s="3"/>
      <c r="R3029" s="3"/>
      <c r="S3029" s="3"/>
      <c r="T3029" s="3"/>
      <c r="U3029" s="3"/>
      <c r="V3029" s="3"/>
      <c r="W3029"/>
      <c r="X3029"/>
      <c r="Y3029" s="451"/>
      <c r="Z3029" s="393"/>
      <c r="AA3029" s="3"/>
      <c r="AB3029" s="3"/>
      <c r="AC3029" s="3"/>
      <c r="AD3029" s="3"/>
      <c r="AE3029" s="3"/>
      <c r="AF3029"/>
      <c r="AG3029"/>
      <c r="AH3029"/>
      <c r="AI3029"/>
      <c r="AJ3029"/>
      <c r="AK3029"/>
      <c r="AL3029"/>
      <c r="AM3029"/>
      <c r="AN3029"/>
      <c r="AO3029"/>
      <c r="AP3029"/>
      <c r="BC3029" s="451"/>
    </row>
    <row r="3030" spans="1:55" hidden="1" x14ac:dyDescent="0.2">
      <c r="A3030" s="3"/>
      <c r="B3030" s="3"/>
      <c r="C3030" s="393"/>
      <c r="D3030" s="393"/>
      <c r="E3030" s="393"/>
      <c r="F3030" s="393"/>
      <c r="G3030" s="393"/>
      <c r="H3030" s="393"/>
      <c r="I3030" s="393"/>
      <c r="J3030" s="3"/>
      <c r="K3030" s="3"/>
      <c r="L3030" s="3"/>
      <c r="M3030" s="3"/>
      <c r="N3030" s="3"/>
      <c r="O3030" s="393"/>
      <c r="P3030" s="393"/>
      <c r="Q3030" s="3"/>
      <c r="R3030" s="3"/>
      <c r="S3030" s="3"/>
      <c r="T3030" s="3"/>
      <c r="U3030" s="3"/>
      <c r="V3030" s="3"/>
      <c r="W3030"/>
      <c r="X3030"/>
      <c r="Y3030" s="451"/>
      <c r="Z3030" s="393"/>
      <c r="AA3030" s="3"/>
      <c r="AB3030" s="3"/>
      <c r="AC3030" s="3"/>
      <c r="AD3030" s="3"/>
      <c r="AE3030" s="3"/>
      <c r="AF3030"/>
      <c r="AG3030"/>
      <c r="AH3030"/>
      <c r="AI3030"/>
      <c r="AJ3030"/>
      <c r="AK3030"/>
      <c r="AL3030"/>
      <c r="AM3030"/>
      <c r="AN3030"/>
      <c r="AO3030"/>
      <c r="AP3030"/>
      <c r="BC3030" s="451"/>
    </row>
    <row r="3031" spans="1:55" hidden="1" x14ac:dyDescent="0.2">
      <c r="A3031" s="3"/>
      <c r="B3031" s="3"/>
      <c r="C3031" s="393"/>
      <c r="D3031" s="393"/>
      <c r="E3031" s="393"/>
      <c r="F3031" s="393"/>
      <c r="G3031" s="393"/>
      <c r="H3031" s="393"/>
      <c r="I3031" s="393"/>
      <c r="J3031" s="3"/>
      <c r="K3031" s="3"/>
      <c r="L3031" s="3"/>
      <c r="M3031" s="3"/>
      <c r="N3031" s="3"/>
      <c r="O3031" s="393"/>
      <c r="P3031" s="393"/>
      <c r="Q3031" s="3"/>
      <c r="R3031" s="3"/>
      <c r="S3031" s="3"/>
      <c r="T3031" s="3"/>
      <c r="U3031" s="3"/>
      <c r="V3031" s="3"/>
      <c r="W3031"/>
      <c r="X3031"/>
      <c r="Y3031" s="451"/>
      <c r="Z3031" s="393"/>
      <c r="AA3031" s="3"/>
      <c r="AB3031" s="3"/>
      <c r="AC3031" s="3"/>
      <c r="AD3031" s="3"/>
      <c r="AE3031" s="3"/>
      <c r="AF3031"/>
      <c r="AG3031"/>
      <c r="AH3031"/>
      <c r="AI3031"/>
      <c r="AJ3031"/>
      <c r="AK3031"/>
      <c r="AL3031"/>
      <c r="AM3031"/>
      <c r="AN3031"/>
      <c r="AO3031"/>
      <c r="AP3031"/>
      <c r="BC3031" s="451"/>
    </row>
    <row r="3032" spans="1:55" hidden="1" x14ac:dyDescent="0.2">
      <c r="A3032" s="3"/>
      <c r="B3032" s="3"/>
      <c r="C3032" s="393"/>
      <c r="D3032" s="393"/>
      <c r="E3032" s="393"/>
      <c r="F3032" s="393"/>
      <c r="G3032" s="393"/>
      <c r="H3032" s="393"/>
      <c r="I3032" s="393"/>
      <c r="J3032" s="3"/>
      <c r="K3032" s="3"/>
      <c r="L3032" s="3"/>
      <c r="M3032" s="3"/>
      <c r="N3032" s="3"/>
      <c r="O3032" s="393"/>
      <c r="P3032" s="393"/>
      <c r="Q3032" s="3"/>
      <c r="R3032" s="3"/>
      <c r="S3032" s="3"/>
      <c r="T3032" s="3"/>
      <c r="U3032" s="3"/>
      <c r="V3032" s="3"/>
      <c r="W3032"/>
      <c r="X3032"/>
      <c r="Y3032" s="451"/>
      <c r="Z3032" s="393"/>
      <c r="AA3032" s="3"/>
      <c r="AB3032" s="3"/>
      <c r="AC3032" s="3"/>
      <c r="AD3032" s="3"/>
      <c r="AE3032" s="3"/>
      <c r="AF3032"/>
      <c r="AG3032"/>
      <c r="AH3032"/>
      <c r="AI3032"/>
      <c r="AJ3032"/>
      <c r="AK3032"/>
      <c r="AL3032"/>
      <c r="AM3032"/>
      <c r="AN3032"/>
      <c r="AO3032"/>
      <c r="AP3032"/>
      <c r="BC3032" s="451"/>
    </row>
    <row r="3033" spans="1:55" hidden="1" x14ac:dyDescent="0.2">
      <c r="A3033" s="3"/>
      <c r="B3033" s="3"/>
      <c r="C3033" s="393"/>
      <c r="D3033" s="393"/>
      <c r="E3033" s="393"/>
      <c r="F3033" s="393"/>
      <c r="G3033" s="393"/>
      <c r="H3033" s="393"/>
      <c r="I3033" s="393"/>
      <c r="J3033" s="3"/>
      <c r="K3033" s="3"/>
      <c r="L3033" s="3"/>
      <c r="M3033" s="3"/>
      <c r="N3033" s="3"/>
      <c r="O3033" s="393"/>
      <c r="P3033" s="393"/>
      <c r="Q3033" s="3"/>
      <c r="R3033" s="3"/>
      <c r="S3033" s="3"/>
      <c r="T3033" s="3"/>
      <c r="U3033" s="3"/>
      <c r="V3033" s="3"/>
      <c r="W3033"/>
      <c r="X3033"/>
      <c r="Y3033" s="451"/>
      <c r="Z3033" s="393"/>
      <c r="AA3033" s="3"/>
      <c r="AB3033" s="3"/>
      <c r="AC3033" s="3"/>
      <c r="AD3033" s="3"/>
      <c r="AE3033" s="3"/>
      <c r="AF3033"/>
      <c r="AG3033"/>
      <c r="AH3033"/>
      <c r="AI3033"/>
      <c r="AJ3033"/>
      <c r="AK3033"/>
      <c r="AL3033"/>
      <c r="AM3033"/>
      <c r="AN3033"/>
      <c r="AO3033"/>
      <c r="AP3033"/>
      <c r="BC3033" s="451"/>
    </row>
    <row r="3034" spans="1:55" hidden="1" x14ac:dyDescent="0.2">
      <c r="A3034" s="3"/>
      <c r="B3034" s="3"/>
      <c r="C3034" s="393"/>
      <c r="D3034" s="393"/>
      <c r="E3034" s="393"/>
      <c r="F3034" s="393"/>
      <c r="G3034" s="393"/>
      <c r="H3034" s="393"/>
      <c r="I3034" s="393"/>
      <c r="J3034" s="3"/>
      <c r="K3034" s="3"/>
      <c r="L3034" s="3"/>
      <c r="M3034" s="3"/>
      <c r="N3034" s="3"/>
      <c r="O3034" s="393"/>
      <c r="P3034" s="393"/>
      <c r="Q3034" s="3"/>
      <c r="R3034" s="3"/>
      <c r="S3034" s="3"/>
      <c r="T3034" s="3"/>
      <c r="U3034" s="3"/>
      <c r="V3034" s="3"/>
      <c r="W3034"/>
      <c r="X3034"/>
      <c r="Y3034" s="451"/>
      <c r="Z3034" s="393"/>
      <c r="AA3034" s="3"/>
      <c r="AB3034" s="3"/>
      <c r="AC3034" s="3"/>
      <c r="AD3034" s="3"/>
      <c r="AE3034" s="3"/>
      <c r="AF3034"/>
      <c r="AG3034"/>
      <c r="AH3034"/>
      <c r="AI3034"/>
      <c r="AJ3034"/>
      <c r="AK3034"/>
      <c r="AL3034"/>
      <c r="AM3034"/>
      <c r="AN3034"/>
      <c r="AO3034"/>
      <c r="AP3034"/>
      <c r="BC3034" s="451"/>
    </row>
    <row r="3035" spans="1:55" hidden="1" x14ac:dyDescent="0.2">
      <c r="A3035" s="3"/>
      <c r="B3035" s="3"/>
      <c r="C3035" s="393"/>
      <c r="D3035" s="393"/>
      <c r="E3035" s="393"/>
      <c r="F3035" s="393"/>
      <c r="G3035" s="393"/>
      <c r="H3035" s="393"/>
      <c r="I3035" s="393"/>
      <c r="J3035" s="3"/>
      <c r="K3035" s="3"/>
      <c r="L3035" s="3"/>
      <c r="M3035" s="3"/>
      <c r="N3035" s="3"/>
      <c r="O3035" s="393"/>
      <c r="P3035" s="393"/>
      <c r="Q3035" s="3"/>
      <c r="R3035" s="3"/>
      <c r="S3035" s="3"/>
      <c r="T3035" s="3"/>
      <c r="U3035" s="3"/>
      <c r="V3035" s="3"/>
      <c r="W3035"/>
      <c r="X3035"/>
      <c r="Y3035" s="451"/>
      <c r="Z3035" s="393"/>
      <c r="AA3035" s="3"/>
      <c r="AB3035" s="3"/>
      <c r="AC3035" s="3"/>
      <c r="AD3035" s="3"/>
      <c r="AE3035" s="3"/>
      <c r="AF3035"/>
      <c r="AG3035"/>
      <c r="AH3035"/>
      <c r="AI3035"/>
      <c r="AJ3035"/>
      <c r="AK3035"/>
      <c r="AL3035"/>
      <c r="AM3035"/>
      <c r="AN3035"/>
      <c r="AO3035"/>
      <c r="AP3035"/>
      <c r="BC3035" s="451"/>
    </row>
    <row r="3036" spans="1:55" hidden="1" x14ac:dyDescent="0.2">
      <c r="A3036" s="3"/>
      <c r="B3036" s="3"/>
      <c r="C3036" s="393"/>
      <c r="D3036" s="393"/>
      <c r="E3036" s="393"/>
      <c r="F3036" s="393"/>
      <c r="G3036" s="393"/>
      <c r="H3036" s="393"/>
      <c r="I3036" s="393"/>
      <c r="J3036" s="3"/>
      <c r="K3036" s="3"/>
      <c r="L3036" s="3"/>
      <c r="M3036" s="3"/>
      <c r="N3036" s="3"/>
      <c r="O3036" s="393"/>
      <c r="P3036" s="393"/>
      <c r="Q3036" s="3"/>
      <c r="R3036" s="3"/>
      <c r="S3036" s="3"/>
      <c r="T3036" s="3"/>
      <c r="U3036" s="3"/>
      <c r="V3036" s="3"/>
      <c r="W3036"/>
      <c r="X3036"/>
      <c r="Y3036" s="451"/>
      <c r="Z3036" s="393"/>
      <c r="AA3036" s="3"/>
      <c r="AB3036" s="3"/>
      <c r="AC3036" s="3"/>
      <c r="AD3036" s="3"/>
      <c r="AE3036" s="3"/>
      <c r="AF3036"/>
      <c r="AG3036"/>
      <c r="AH3036"/>
      <c r="AI3036"/>
      <c r="AJ3036"/>
      <c r="AK3036"/>
      <c r="AL3036"/>
      <c r="AM3036"/>
      <c r="AN3036"/>
      <c r="AO3036"/>
      <c r="AP3036"/>
      <c r="BC3036" s="451"/>
    </row>
    <row r="3037" spans="1:55" hidden="1" x14ac:dyDescent="0.2">
      <c r="A3037" s="3"/>
      <c r="B3037" s="3"/>
      <c r="C3037" s="393"/>
      <c r="D3037" s="393"/>
      <c r="E3037" s="393"/>
      <c r="F3037" s="393"/>
      <c r="G3037" s="393"/>
      <c r="H3037" s="393"/>
      <c r="I3037" s="393"/>
      <c r="J3037" s="3"/>
      <c r="K3037" s="3"/>
      <c r="L3037" s="3"/>
      <c r="M3037" s="3"/>
      <c r="N3037" s="3"/>
      <c r="O3037" s="393"/>
      <c r="P3037" s="393"/>
      <c r="Q3037" s="3"/>
      <c r="R3037" s="3"/>
      <c r="S3037" s="3"/>
      <c r="T3037" s="3"/>
      <c r="U3037" s="3"/>
      <c r="V3037" s="3"/>
      <c r="W3037"/>
      <c r="X3037"/>
      <c r="Y3037" s="451"/>
      <c r="Z3037" s="393"/>
      <c r="AA3037" s="3"/>
      <c r="AB3037" s="3"/>
      <c r="AC3037" s="3"/>
      <c r="AD3037" s="3"/>
      <c r="AE3037" s="3"/>
      <c r="AF3037"/>
      <c r="AG3037"/>
      <c r="AH3037"/>
      <c r="AI3037"/>
      <c r="AJ3037"/>
      <c r="AK3037"/>
      <c r="AL3037"/>
      <c r="AM3037"/>
      <c r="AN3037"/>
      <c r="AO3037"/>
      <c r="AP3037"/>
      <c r="BC3037" s="451"/>
    </row>
    <row r="3038" spans="1:55" hidden="1" x14ac:dyDescent="0.2">
      <c r="A3038" s="3"/>
      <c r="B3038" s="3"/>
      <c r="C3038" s="393"/>
      <c r="D3038" s="393"/>
      <c r="E3038" s="393"/>
      <c r="F3038" s="393"/>
      <c r="G3038" s="393"/>
      <c r="H3038" s="393"/>
      <c r="I3038" s="393"/>
      <c r="J3038" s="3"/>
      <c r="K3038" s="3"/>
      <c r="L3038" s="3"/>
      <c r="M3038" s="3"/>
      <c r="N3038" s="3"/>
      <c r="O3038" s="393"/>
      <c r="P3038" s="393"/>
      <c r="Q3038" s="3"/>
      <c r="R3038" s="3"/>
      <c r="S3038" s="3"/>
      <c r="T3038" s="3"/>
      <c r="U3038" s="3"/>
      <c r="V3038" s="3"/>
      <c r="W3038"/>
      <c r="X3038"/>
      <c r="Y3038" s="451"/>
      <c r="Z3038" s="393"/>
      <c r="AA3038" s="3"/>
      <c r="AB3038" s="3"/>
      <c r="AC3038" s="3"/>
      <c r="AD3038" s="3"/>
      <c r="AE3038" s="3"/>
      <c r="AF3038"/>
      <c r="AG3038"/>
      <c r="AH3038"/>
      <c r="AI3038"/>
      <c r="AJ3038"/>
      <c r="AK3038"/>
      <c r="AL3038"/>
      <c r="AM3038"/>
      <c r="AN3038"/>
      <c r="AO3038"/>
      <c r="AP3038"/>
      <c r="BC3038" s="451"/>
    </row>
    <row r="3039" spans="1:55" hidden="1" x14ac:dyDescent="0.2">
      <c r="A3039" s="3"/>
      <c r="B3039" s="3"/>
      <c r="C3039" s="393"/>
      <c r="D3039" s="393"/>
      <c r="E3039" s="393"/>
      <c r="F3039" s="393"/>
      <c r="G3039" s="393"/>
      <c r="H3039" s="393"/>
      <c r="I3039" s="393"/>
      <c r="J3039" s="3"/>
      <c r="K3039" s="3"/>
      <c r="L3039" s="3"/>
      <c r="M3039" s="3"/>
      <c r="N3039" s="3"/>
      <c r="O3039" s="393"/>
      <c r="P3039" s="393"/>
      <c r="Q3039" s="3"/>
      <c r="R3039" s="3"/>
      <c r="S3039" s="3"/>
      <c r="T3039" s="3"/>
      <c r="U3039" s="3"/>
      <c r="V3039" s="3"/>
      <c r="W3039"/>
      <c r="X3039"/>
      <c r="Y3039" s="451"/>
      <c r="Z3039" s="393"/>
      <c r="AA3039" s="3"/>
      <c r="AB3039" s="3"/>
      <c r="AC3039" s="3"/>
      <c r="AD3039" s="3"/>
      <c r="AE3039" s="3"/>
      <c r="AF3039"/>
      <c r="AG3039"/>
      <c r="AH3039"/>
      <c r="AI3039"/>
      <c r="AJ3039"/>
      <c r="AK3039"/>
      <c r="AL3039"/>
      <c r="AM3039"/>
      <c r="AN3039"/>
      <c r="AO3039"/>
      <c r="AP3039"/>
      <c r="BC3039" s="451"/>
    </row>
    <row r="3040" spans="1:55" hidden="1" x14ac:dyDescent="0.2">
      <c r="A3040" s="3"/>
      <c r="B3040" s="3"/>
      <c r="C3040" s="393"/>
      <c r="D3040" s="393"/>
      <c r="E3040" s="393"/>
      <c r="F3040" s="393"/>
      <c r="G3040" s="393"/>
      <c r="H3040" s="393"/>
      <c r="I3040" s="393"/>
      <c r="J3040" s="3"/>
      <c r="K3040" s="3"/>
      <c r="L3040" s="3"/>
      <c r="M3040" s="3"/>
      <c r="N3040" s="3"/>
      <c r="O3040" s="393"/>
      <c r="P3040" s="393"/>
      <c r="Q3040" s="3"/>
      <c r="R3040" s="3"/>
      <c r="S3040" s="3"/>
      <c r="T3040" s="3"/>
      <c r="U3040" s="3"/>
      <c r="V3040" s="3"/>
      <c r="W3040"/>
      <c r="X3040"/>
      <c r="Y3040" s="451"/>
      <c r="Z3040" s="393"/>
      <c r="AA3040" s="3"/>
      <c r="AB3040" s="3"/>
      <c r="AC3040" s="3"/>
      <c r="AD3040" s="3"/>
      <c r="AE3040" s="3"/>
      <c r="AF3040"/>
      <c r="AG3040"/>
      <c r="AH3040"/>
      <c r="AI3040"/>
      <c r="AJ3040"/>
      <c r="AK3040"/>
      <c r="AL3040"/>
      <c r="AM3040"/>
      <c r="AN3040"/>
      <c r="AO3040"/>
      <c r="AP3040"/>
      <c r="BC3040" s="451"/>
    </row>
    <row r="3041" spans="1:55" hidden="1" x14ac:dyDescent="0.2">
      <c r="A3041" s="3"/>
      <c r="B3041" s="3"/>
      <c r="C3041" s="393"/>
      <c r="D3041" s="393"/>
      <c r="E3041" s="393"/>
      <c r="F3041" s="393"/>
      <c r="G3041" s="393"/>
      <c r="H3041" s="393"/>
      <c r="I3041" s="393"/>
      <c r="J3041" s="3"/>
      <c r="K3041" s="3"/>
      <c r="L3041" s="3"/>
      <c r="M3041" s="3"/>
      <c r="N3041" s="3"/>
      <c r="O3041" s="393"/>
      <c r="P3041" s="393"/>
      <c r="Q3041" s="3"/>
      <c r="R3041" s="3"/>
      <c r="S3041" s="3"/>
      <c r="T3041" s="3"/>
      <c r="U3041" s="3"/>
      <c r="V3041" s="3"/>
      <c r="W3041"/>
      <c r="X3041"/>
      <c r="Y3041" s="451"/>
      <c r="Z3041" s="393"/>
      <c r="AA3041" s="3"/>
      <c r="AB3041" s="3"/>
      <c r="AC3041" s="3"/>
      <c r="AD3041" s="3"/>
      <c r="AE3041" s="3"/>
      <c r="AF3041"/>
      <c r="AG3041"/>
      <c r="AH3041"/>
      <c r="AI3041"/>
      <c r="AJ3041"/>
      <c r="AK3041"/>
      <c r="AL3041"/>
      <c r="AM3041"/>
      <c r="AN3041"/>
      <c r="AO3041"/>
      <c r="AP3041"/>
      <c r="BC3041" s="451"/>
    </row>
    <row r="3042" spans="1:55" hidden="1" x14ac:dyDescent="0.2">
      <c r="A3042" s="3"/>
      <c r="B3042" s="3"/>
      <c r="C3042" s="393"/>
      <c r="D3042" s="393"/>
      <c r="E3042" s="393"/>
      <c r="F3042" s="393"/>
      <c r="G3042" s="393"/>
      <c r="H3042" s="393"/>
      <c r="I3042" s="393"/>
      <c r="J3042" s="3"/>
      <c r="K3042" s="3"/>
      <c r="L3042" s="3"/>
      <c r="M3042" s="3"/>
      <c r="N3042" s="3"/>
      <c r="O3042" s="393"/>
      <c r="P3042" s="393"/>
      <c r="Q3042" s="3"/>
      <c r="R3042" s="3"/>
      <c r="S3042" s="3"/>
      <c r="T3042" s="3"/>
      <c r="U3042" s="3"/>
      <c r="V3042" s="3"/>
      <c r="W3042"/>
      <c r="X3042"/>
      <c r="Y3042" s="451"/>
      <c r="Z3042" s="393"/>
      <c r="AA3042" s="3"/>
      <c r="AB3042" s="3"/>
      <c r="AC3042" s="3"/>
      <c r="AD3042" s="3"/>
      <c r="AE3042" s="3"/>
      <c r="AF3042"/>
      <c r="AG3042"/>
      <c r="AH3042"/>
      <c r="AI3042"/>
      <c r="AJ3042"/>
      <c r="AK3042"/>
      <c r="AL3042"/>
      <c r="AM3042"/>
      <c r="AN3042"/>
      <c r="AO3042"/>
      <c r="AP3042"/>
      <c r="BC3042" s="451"/>
    </row>
    <row r="3043" spans="1:55" hidden="1" x14ac:dyDescent="0.2">
      <c r="A3043" s="3"/>
      <c r="B3043" s="3"/>
      <c r="C3043" s="393"/>
      <c r="D3043" s="393"/>
      <c r="E3043" s="393"/>
      <c r="F3043" s="393"/>
      <c r="G3043" s="393"/>
      <c r="H3043" s="393"/>
      <c r="I3043" s="393"/>
      <c r="J3043" s="3"/>
      <c r="K3043" s="3"/>
      <c r="L3043" s="3"/>
      <c r="M3043" s="3"/>
      <c r="N3043" s="3"/>
      <c r="O3043" s="393"/>
      <c r="P3043" s="393"/>
      <c r="Q3043" s="3"/>
      <c r="R3043" s="3"/>
      <c r="S3043" s="3"/>
      <c r="T3043" s="3"/>
      <c r="U3043" s="3"/>
      <c r="V3043" s="3"/>
      <c r="W3043"/>
      <c r="X3043"/>
      <c r="Y3043" s="451"/>
      <c r="Z3043" s="393"/>
      <c r="AA3043" s="3"/>
      <c r="AB3043" s="3"/>
      <c r="AC3043" s="3"/>
      <c r="AD3043" s="3"/>
      <c r="AE3043" s="3"/>
      <c r="AF3043"/>
      <c r="AG3043"/>
      <c r="AH3043"/>
      <c r="AI3043"/>
      <c r="AJ3043"/>
      <c r="AK3043"/>
      <c r="AL3043"/>
      <c r="AM3043"/>
      <c r="AN3043"/>
      <c r="AO3043"/>
      <c r="AP3043"/>
      <c r="BC3043" s="451"/>
    </row>
    <row r="3044" spans="1:55" hidden="1" x14ac:dyDescent="0.2">
      <c r="A3044" s="3"/>
      <c r="B3044" s="3"/>
      <c r="C3044" s="393"/>
      <c r="D3044" s="393"/>
      <c r="E3044" s="393"/>
      <c r="F3044" s="393"/>
      <c r="G3044" s="393"/>
      <c r="H3044" s="393"/>
      <c r="I3044" s="393"/>
      <c r="J3044" s="3"/>
      <c r="K3044" s="3"/>
      <c r="L3044" s="3"/>
      <c r="M3044" s="3"/>
      <c r="N3044" s="3"/>
      <c r="O3044" s="393"/>
      <c r="P3044" s="393"/>
      <c r="Q3044" s="3"/>
      <c r="R3044" s="3"/>
      <c r="S3044" s="3"/>
      <c r="T3044" s="3"/>
      <c r="U3044" s="3"/>
      <c r="V3044" s="3"/>
      <c r="W3044"/>
      <c r="X3044"/>
      <c r="Y3044" s="451"/>
      <c r="Z3044" s="393"/>
      <c r="AA3044" s="3"/>
      <c r="AB3044" s="3"/>
      <c r="AC3044" s="3"/>
      <c r="AD3044" s="3"/>
      <c r="AE3044" s="3"/>
      <c r="AF3044"/>
      <c r="AG3044"/>
      <c r="AH3044"/>
      <c r="AI3044"/>
      <c r="AJ3044"/>
      <c r="AK3044"/>
      <c r="AL3044"/>
      <c r="AM3044"/>
      <c r="AN3044"/>
      <c r="AO3044"/>
      <c r="AP3044"/>
      <c r="BC3044" s="451"/>
    </row>
    <row r="3045" spans="1:55" hidden="1" x14ac:dyDescent="0.2">
      <c r="A3045" s="3"/>
      <c r="B3045" s="3"/>
      <c r="C3045" s="393"/>
      <c r="D3045" s="393"/>
      <c r="E3045" s="393"/>
      <c r="F3045" s="393"/>
      <c r="G3045" s="393"/>
      <c r="H3045" s="393"/>
      <c r="I3045" s="393"/>
      <c r="J3045" s="3"/>
      <c r="K3045" s="3"/>
      <c r="L3045" s="3"/>
      <c r="M3045" s="3"/>
      <c r="N3045" s="3"/>
      <c r="O3045" s="393"/>
      <c r="P3045" s="393"/>
      <c r="Q3045" s="3"/>
      <c r="R3045" s="3"/>
      <c r="S3045" s="3"/>
      <c r="T3045" s="3"/>
      <c r="U3045" s="3"/>
      <c r="V3045" s="3"/>
      <c r="W3045"/>
      <c r="X3045"/>
      <c r="Y3045" s="451"/>
      <c r="Z3045" s="393"/>
      <c r="AA3045" s="3"/>
      <c r="AB3045" s="3"/>
      <c r="AC3045" s="3"/>
      <c r="AD3045" s="3"/>
      <c r="AE3045" s="3"/>
      <c r="AF3045"/>
      <c r="AG3045"/>
      <c r="AH3045"/>
      <c r="AI3045"/>
      <c r="AJ3045"/>
      <c r="AK3045"/>
      <c r="AL3045"/>
      <c r="AM3045"/>
      <c r="AN3045"/>
      <c r="AO3045"/>
      <c r="AP3045"/>
      <c r="BC3045" s="451"/>
    </row>
    <row r="3046" spans="1:55" hidden="1" x14ac:dyDescent="0.2">
      <c r="A3046" s="3"/>
      <c r="B3046" s="3"/>
      <c r="C3046" s="393"/>
      <c r="D3046" s="393"/>
      <c r="E3046" s="393"/>
      <c r="F3046" s="393"/>
      <c r="G3046" s="393"/>
      <c r="H3046" s="393"/>
      <c r="I3046" s="393"/>
      <c r="J3046" s="3"/>
      <c r="K3046" s="3"/>
      <c r="L3046" s="3"/>
      <c r="M3046" s="3"/>
      <c r="N3046" s="3"/>
      <c r="O3046" s="393"/>
      <c r="P3046" s="393"/>
      <c r="Q3046" s="3"/>
      <c r="R3046" s="3"/>
      <c r="S3046" s="3"/>
      <c r="T3046" s="3"/>
      <c r="U3046" s="3"/>
      <c r="V3046" s="3"/>
      <c r="W3046"/>
      <c r="X3046"/>
      <c r="Y3046" s="451"/>
      <c r="Z3046" s="393"/>
      <c r="AA3046" s="3"/>
      <c r="AB3046" s="3"/>
      <c r="AC3046" s="3"/>
      <c r="AD3046" s="3"/>
      <c r="AE3046" s="3"/>
      <c r="AF3046"/>
      <c r="AG3046"/>
      <c r="AH3046"/>
      <c r="AI3046"/>
      <c r="AJ3046"/>
      <c r="AK3046"/>
      <c r="AL3046"/>
      <c r="AM3046"/>
      <c r="AN3046"/>
      <c r="AO3046"/>
      <c r="AP3046"/>
      <c r="BC3046" s="451"/>
    </row>
    <row r="3047" spans="1:55" hidden="1" x14ac:dyDescent="0.2">
      <c r="A3047" s="3"/>
      <c r="B3047" s="3"/>
      <c r="C3047" s="393"/>
      <c r="D3047" s="393"/>
      <c r="E3047" s="393"/>
      <c r="F3047" s="393"/>
      <c r="G3047" s="393"/>
      <c r="H3047" s="393"/>
      <c r="I3047" s="393"/>
      <c r="J3047" s="3"/>
      <c r="K3047" s="3"/>
      <c r="L3047" s="3"/>
      <c r="M3047" s="3"/>
      <c r="N3047" s="3"/>
      <c r="O3047" s="393"/>
      <c r="P3047" s="393"/>
      <c r="Q3047" s="3"/>
      <c r="R3047" s="3"/>
      <c r="S3047" s="3"/>
      <c r="T3047" s="3"/>
      <c r="U3047" s="3"/>
      <c r="V3047" s="3"/>
      <c r="W3047"/>
      <c r="X3047"/>
      <c r="Y3047" s="451"/>
      <c r="Z3047" s="393"/>
      <c r="AA3047" s="3"/>
      <c r="AB3047" s="3"/>
      <c r="AC3047" s="3"/>
      <c r="AD3047" s="3"/>
      <c r="AE3047" s="3"/>
      <c r="AF3047"/>
      <c r="AG3047"/>
      <c r="AH3047"/>
      <c r="AI3047"/>
      <c r="AJ3047"/>
      <c r="AK3047"/>
      <c r="AL3047"/>
      <c r="AM3047"/>
      <c r="AN3047"/>
      <c r="AO3047"/>
      <c r="AP3047"/>
      <c r="BC3047" s="451"/>
    </row>
    <row r="3048" spans="1:55" hidden="1" x14ac:dyDescent="0.2">
      <c r="A3048" s="3"/>
      <c r="B3048" s="3"/>
      <c r="C3048" s="393"/>
      <c r="D3048" s="393"/>
      <c r="E3048" s="393"/>
      <c r="F3048" s="393"/>
      <c r="G3048" s="393"/>
      <c r="H3048" s="393"/>
      <c r="I3048" s="393"/>
      <c r="J3048" s="3"/>
      <c r="K3048" s="3"/>
      <c r="L3048" s="3"/>
      <c r="M3048" s="3"/>
      <c r="N3048" s="3"/>
      <c r="O3048" s="393"/>
      <c r="P3048" s="393"/>
      <c r="Q3048" s="3"/>
      <c r="R3048" s="3"/>
      <c r="S3048" s="3"/>
      <c r="T3048" s="3"/>
      <c r="U3048" s="3"/>
      <c r="V3048" s="3"/>
      <c r="W3048"/>
      <c r="X3048"/>
      <c r="Y3048" s="451"/>
      <c r="Z3048" s="393"/>
      <c r="AA3048" s="3"/>
      <c r="AB3048" s="3"/>
      <c r="AC3048" s="3"/>
      <c r="AD3048" s="3"/>
      <c r="AE3048" s="3"/>
      <c r="AF3048"/>
      <c r="AG3048"/>
      <c r="AH3048"/>
      <c r="AI3048"/>
      <c r="AJ3048"/>
      <c r="AK3048"/>
      <c r="AL3048"/>
      <c r="AM3048"/>
      <c r="AN3048"/>
      <c r="AO3048"/>
      <c r="AP3048"/>
      <c r="BC3048" s="451"/>
    </row>
    <row r="3049" spans="1:55" hidden="1" x14ac:dyDescent="0.2">
      <c r="A3049" s="3"/>
      <c r="B3049" s="3"/>
      <c r="C3049" s="393"/>
      <c r="D3049" s="393"/>
      <c r="E3049" s="393"/>
      <c r="F3049" s="393"/>
      <c r="G3049" s="393"/>
      <c r="H3049" s="393"/>
      <c r="I3049" s="393"/>
      <c r="J3049" s="3"/>
      <c r="K3049" s="3"/>
      <c r="L3049" s="3"/>
      <c r="M3049" s="3"/>
      <c r="N3049" s="3"/>
      <c r="O3049" s="393"/>
      <c r="P3049" s="393"/>
      <c r="Q3049" s="3"/>
      <c r="R3049" s="3"/>
      <c r="S3049" s="3"/>
      <c r="T3049" s="3"/>
      <c r="U3049" s="3"/>
      <c r="V3049" s="3"/>
      <c r="W3049"/>
      <c r="X3049"/>
      <c r="Y3049" s="451"/>
      <c r="Z3049" s="393"/>
      <c r="AA3049" s="3"/>
      <c r="AB3049" s="3"/>
      <c r="AC3049" s="3"/>
      <c r="AD3049" s="3"/>
      <c r="AE3049" s="3"/>
      <c r="AF3049"/>
      <c r="AG3049"/>
      <c r="AH3049"/>
      <c r="AI3049"/>
      <c r="AJ3049"/>
      <c r="AK3049"/>
      <c r="AL3049"/>
      <c r="AM3049"/>
      <c r="AN3049"/>
      <c r="AO3049"/>
      <c r="AP3049"/>
      <c r="BC3049" s="451"/>
    </row>
    <row r="3050" spans="1:55" hidden="1" x14ac:dyDescent="0.2">
      <c r="A3050" s="3"/>
      <c r="B3050" s="3"/>
      <c r="C3050" s="393"/>
      <c r="D3050" s="393"/>
      <c r="E3050" s="393"/>
      <c r="F3050" s="393"/>
      <c r="G3050" s="393"/>
      <c r="H3050" s="393"/>
      <c r="I3050" s="393"/>
      <c r="J3050" s="3"/>
      <c r="K3050" s="3"/>
      <c r="L3050" s="3"/>
      <c r="M3050" s="3"/>
      <c r="N3050" s="3"/>
      <c r="O3050" s="393"/>
      <c r="P3050" s="393"/>
      <c r="Q3050" s="3"/>
      <c r="R3050" s="3"/>
      <c r="S3050" s="3"/>
      <c r="T3050" s="3"/>
      <c r="U3050" s="3"/>
      <c r="V3050" s="3"/>
      <c r="W3050"/>
      <c r="X3050"/>
      <c r="Y3050" s="451"/>
      <c r="Z3050" s="393"/>
      <c r="AA3050" s="3"/>
      <c r="AB3050" s="3"/>
      <c r="AC3050" s="3"/>
      <c r="AD3050" s="3"/>
      <c r="AE3050" s="3"/>
      <c r="AF3050"/>
      <c r="AG3050"/>
      <c r="AH3050"/>
      <c r="AI3050"/>
      <c r="AJ3050"/>
      <c r="AK3050"/>
      <c r="AL3050"/>
      <c r="AM3050"/>
      <c r="AN3050"/>
      <c r="AO3050"/>
      <c r="AP3050"/>
      <c r="BC3050" s="451"/>
    </row>
    <row r="3051" spans="1:55" hidden="1" x14ac:dyDescent="0.2">
      <c r="A3051" s="3"/>
      <c r="B3051" s="3"/>
      <c r="C3051" s="393"/>
      <c r="D3051" s="393"/>
      <c r="E3051" s="393"/>
      <c r="F3051" s="393"/>
      <c r="G3051" s="393"/>
      <c r="H3051" s="393"/>
      <c r="I3051" s="393"/>
      <c r="J3051" s="3"/>
      <c r="K3051" s="3"/>
      <c r="L3051" s="3"/>
      <c r="M3051" s="3"/>
      <c r="N3051" s="3"/>
      <c r="O3051" s="393"/>
      <c r="P3051" s="393"/>
      <c r="Q3051" s="3"/>
      <c r="R3051" s="3"/>
      <c r="S3051" s="3"/>
      <c r="T3051" s="3"/>
      <c r="U3051" s="3"/>
      <c r="V3051" s="3"/>
      <c r="W3051"/>
      <c r="X3051"/>
      <c r="Y3051" s="451"/>
      <c r="Z3051" s="393"/>
      <c r="AA3051" s="3"/>
      <c r="AB3051" s="3"/>
      <c r="AC3051" s="3"/>
      <c r="AD3051" s="3"/>
      <c r="AE3051" s="3"/>
      <c r="AF3051"/>
      <c r="AG3051"/>
      <c r="AH3051"/>
      <c r="AI3051"/>
      <c r="AJ3051"/>
      <c r="AK3051"/>
      <c r="AL3051"/>
      <c r="AM3051"/>
      <c r="AN3051"/>
      <c r="AO3051"/>
      <c r="AP3051"/>
      <c r="BC3051" s="451"/>
    </row>
    <row r="3052" spans="1:55" hidden="1" x14ac:dyDescent="0.2">
      <c r="A3052" s="3"/>
      <c r="B3052" s="3"/>
      <c r="C3052" s="393"/>
      <c r="D3052" s="393"/>
      <c r="E3052" s="393"/>
      <c r="F3052" s="393"/>
      <c r="G3052" s="393"/>
      <c r="H3052" s="393"/>
      <c r="I3052" s="393"/>
      <c r="J3052" s="3"/>
      <c r="K3052" s="3"/>
      <c r="L3052" s="3"/>
      <c r="M3052" s="3"/>
      <c r="N3052" s="3"/>
      <c r="O3052" s="393"/>
      <c r="P3052" s="393"/>
      <c r="Q3052" s="3"/>
      <c r="R3052" s="3"/>
      <c r="S3052" s="3"/>
      <c r="T3052" s="3"/>
      <c r="U3052" s="3"/>
      <c r="V3052" s="3"/>
      <c r="W3052"/>
      <c r="X3052"/>
      <c r="Y3052" s="451"/>
      <c r="Z3052" s="393"/>
      <c r="AA3052" s="3"/>
      <c r="AB3052" s="3"/>
      <c r="AC3052" s="3"/>
      <c r="AD3052" s="3"/>
      <c r="AE3052" s="3"/>
      <c r="AF3052"/>
      <c r="AG3052"/>
      <c r="AH3052"/>
      <c r="AI3052"/>
      <c r="AJ3052"/>
      <c r="AK3052"/>
      <c r="AL3052"/>
      <c r="AM3052"/>
      <c r="AN3052"/>
      <c r="AO3052"/>
      <c r="AP3052"/>
      <c r="BC3052" s="451"/>
    </row>
    <row r="3053" spans="1:55" hidden="1" x14ac:dyDescent="0.2">
      <c r="A3053" s="3"/>
      <c r="B3053" s="3"/>
      <c r="C3053" s="393"/>
      <c r="D3053" s="393"/>
      <c r="E3053" s="393"/>
      <c r="F3053" s="393"/>
      <c r="G3053" s="393"/>
      <c r="H3053" s="393"/>
      <c r="I3053" s="393"/>
      <c r="J3053" s="3"/>
      <c r="K3053" s="3"/>
      <c r="L3053" s="3"/>
      <c r="M3053" s="3"/>
      <c r="N3053" s="3"/>
      <c r="O3053" s="393"/>
      <c r="P3053" s="393"/>
      <c r="Q3053" s="3"/>
      <c r="R3053" s="3"/>
      <c r="S3053" s="3"/>
      <c r="T3053" s="3"/>
      <c r="U3053" s="3"/>
      <c r="V3053" s="3"/>
      <c r="W3053"/>
      <c r="X3053"/>
      <c r="Y3053" s="451"/>
      <c r="Z3053" s="393"/>
      <c r="AA3053" s="3"/>
      <c r="AB3053" s="3"/>
      <c r="AC3053" s="3"/>
      <c r="AD3053" s="3"/>
      <c r="AE3053" s="3"/>
      <c r="AF3053"/>
      <c r="AG3053"/>
      <c r="AH3053"/>
      <c r="AI3053"/>
      <c r="AJ3053"/>
      <c r="AK3053"/>
      <c r="AL3053"/>
      <c r="AM3053"/>
      <c r="AN3053"/>
      <c r="AO3053"/>
      <c r="AP3053"/>
      <c r="BC3053" s="451"/>
    </row>
    <row r="3054" spans="1:55" hidden="1" x14ac:dyDescent="0.2">
      <c r="A3054" s="3"/>
      <c r="B3054" s="3"/>
      <c r="C3054" s="393"/>
      <c r="D3054" s="393"/>
      <c r="E3054" s="393"/>
      <c r="F3054" s="393"/>
      <c r="G3054" s="393"/>
      <c r="H3054" s="393"/>
      <c r="I3054" s="393"/>
      <c r="J3054" s="3"/>
      <c r="K3054" s="3"/>
      <c r="L3054" s="3"/>
      <c r="M3054" s="3"/>
      <c r="N3054" s="3"/>
      <c r="O3054" s="393"/>
      <c r="P3054" s="393"/>
      <c r="Q3054" s="3"/>
      <c r="R3054" s="3"/>
      <c r="S3054" s="3"/>
      <c r="T3054" s="3"/>
      <c r="U3054" s="3"/>
      <c r="V3054" s="3"/>
      <c r="W3054"/>
      <c r="X3054"/>
      <c r="Y3054" s="451"/>
      <c r="Z3054" s="393"/>
      <c r="AA3054" s="3"/>
      <c r="AB3054" s="3"/>
      <c r="AC3054" s="3"/>
      <c r="AD3054" s="3"/>
      <c r="AE3054" s="3"/>
      <c r="AF3054"/>
      <c r="AG3054"/>
      <c r="AH3054"/>
      <c r="AI3054"/>
      <c r="AJ3054"/>
      <c r="AK3054"/>
      <c r="AL3054"/>
      <c r="AM3054"/>
      <c r="AN3054"/>
      <c r="AO3054"/>
      <c r="AP3054"/>
      <c r="BC3054" s="451"/>
    </row>
    <row r="3055" spans="1:55" hidden="1" x14ac:dyDescent="0.2">
      <c r="A3055" s="3"/>
      <c r="B3055" s="3"/>
      <c r="C3055" s="393"/>
      <c r="D3055" s="393"/>
      <c r="E3055" s="393"/>
      <c r="F3055" s="393"/>
      <c r="G3055" s="393"/>
      <c r="H3055" s="393"/>
      <c r="I3055" s="393"/>
      <c r="J3055" s="3"/>
      <c r="K3055" s="3"/>
      <c r="L3055" s="3"/>
      <c r="M3055" s="3"/>
      <c r="N3055" s="3"/>
      <c r="O3055" s="393"/>
      <c r="P3055" s="393"/>
      <c r="Q3055" s="3"/>
      <c r="R3055" s="3"/>
      <c r="S3055" s="3"/>
      <c r="T3055" s="3"/>
      <c r="U3055" s="3"/>
      <c r="V3055" s="3"/>
      <c r="W3055"/>
      <c r="X3055"/>
      <c r="Y3055" s="451"/>
      <c r="Z3055" s="393"/>
      <c r="AA3055" s="3"/>
      <c r="AB3055" s="3"/>
      <c r="AC3055" s="3"/>
      <c r="AD3055" s="3"/>
      <c r="AE3055" s="3"/>
      <c r="AF3055"/>
      <c r="AG3055"/>
      <c r="AH3055"/>
      <c r="AI3055"/>
      <c r="AJ3055"/>
      <c r="AK3055"/>
      <c r="AL3055"/>
      <c r="AM3055"/>
      <c r="AN3055"/>
      <c r="AO3055"/>
      <c r="AP3055"/>
      <c r="BC3055" s="451"/>
    </row>
    <row r="3056" spans="1:55" hidden="1" x14ac:dyDescent="0.2">
      <c r="A3056" s="3"/>
      <c r="B3056" s="3"/>
      <c r="C3056" s="393"/>
      <c r="D3056" s="393"/>
      <c r="E3056" s="393"/>
      <c r="F3056" s="393"/>
      <c r="G3056" s="393"/>
      <c r="H3056" s="393"/>
      <c r="I3056" s="393"/>
      <c r="J3056" s="3"/>
      <c r="K3056" s="3"/>
      <c r="L3056" s="3"/>
      <c r="M3056" s="3"/>
      <c r="N3056" s="3"/>
      <c r="O3056" s="393"/>
      <c r="P3056" s="393"/>
      <c r="Q3056" s="3"/>
      <c r="R3056" s="3"/>
      <c r="S3056" s="3"/>
      <c r="T3056" s="3"/>
      <c r="U3056" s="3"/>
      <c r="V3056" s="3"/>
      <c r="W3056"/>
      <c r="X3056"/>
      <c r="Y3056" s="451"/>
      <c r="Z3056" s="393"/>
      <c r="AA3056" s="3"/>
      <c r="AB3056" s="3"/>
      <c r="AC3056" s="3"/>
      <c r="AD3056" s="3"/>
      <c r="AE3056" s="3"/>
      <c r="AF3056"/>
      <c r="AG3056"/>
      <c r="AH3056"/>
      <c r="AI3056"/>
      <c r="AJ3056"/>
      <c r="AK3056"/>
      <c r="AL3056"/>
      <c r="AM3056"/>
      <c r="AN3056"/>
      <c r="AO3056"/>
      <c r="AP3056"/>
      <c r="BC3056" s="451"/>
    </row>
    <row r="3057" spans="1:55" hidden="1" x14ac:dyDescent="0.2">
      <c r="A3057" s="3"/>
      <c r="B3057" s="3"/>
      <c r="C3057" s="393"/>
      <c r="D3057" s="393"/>
      <c r="E3057" s="393"/>
      <c r="F3057" s="393"/>
      <c r="G3057" s="393"/>
      <c r="H3057" s="393"/>
      <c r="I3057" s="393"/>
      <c r="J3057" s="3"/>
      <c r="K3057" s="3"/>
      <c r="L3057" s="3"/>
      <c r="M3057" s="3"/>
      <c r="N3057" s="3"/>
      <c r="O3057" s="393"/>
      <c r="P3057" s="393"/>
      <c r="Q3057" s="3"/>
      <c r="R3057" s="3"/>
      <c r="S3057" s="3"/>
      <c r="T3057" s="3"/>
      <c r="U3057" s="3"/>
      <c r="V3057" s="3"/>
      <c r="W3057"/>
      <c r="X3057"/>
      <c r="Y3057" s="451"/>
      <c r="Z3057" s="393"/>
      <c r="AA3057" s="3"/>
      <c r="AB3057" s="3"/>
      <c r="AC3057" s="3"/>
      <c r="AD3057" s="3"/>
      <c r="AE3057" s="3"/>
      <c r="AF3057"/>
      <c r="AG3057"/>
      <c r="AH3057"/>
      <c r="AI3057"/>
      <c r="AJ3057"/>
      <c r="AK3057"/>
      <c r="AL3057"/>
      <c r="AM3057"/>
      <c r="AN3057"/>
      <c r="AO3057"/>
      <c r="AP3057"/>
      <c r="BC3057" s="451"/>
    </row>
    <row r="3058" spans="1:55" hidden="1" x14ac:dyDescent="0.2">
      <c r="A3058" s="3"/>
      <c r="B3058" s="3"/>
      <c r="C3058" s="393"/>
      <c r="D3058" s="393"/>
      <c r="E3058" s="393"/>
      <c r="F3058" s="393"/>
      <c r="G3058" s="393"/>
      <c r="H3058" s="393"/>
      <c r="I3058" s="393"/>
      <c r="J3058" s="3"/>
      <c r="K3058" s="3"/>
      <c r="L3058" s="3"/>
      <c r="M3058" s="3"/>
      <c r="N3058" s="3"/>
      <c r="O3058" s="393"/>
      <c r="P3058" s="393"/>
      <c r="Q3058" s="3"/>
      <c r="R3058" s="3"/>
      <c r="S3058" s="3"/>
      <c r="T3058" s="3"/>
      <c r="U3058" s="3"/>
      <c r="V3058" s="3"/>
      <c r="W3058"/>
      <c r="X3058"/>
      <c r="Y3058" s="451"/>
      <c r="Z3058" s="393"/>
      <c r="AA3058" s="3"/>
      <c r="AB3058" s="3"/>
      <c r="AC3058" s="3"/>
      <c r="AD3058" s="3"/>
      <c r="AE3058" s="3"/>
      <c r="AF3058"/>
      <c r="AG3058"/>
      <c r="AH3058"/>
      <c r="AI3058"/>
      <c r="AJ3058"/>
      <c r="AK3058"/>
      <c r="AL3058"/>
      <c r="AM3058"/>
      <c r="AN3058"/>
      <c r="AO3058"/>
      <c r="AP3058"/>
      <c r="BC3058" s="451"/>
    </row>
    <row r="3059" spans="1:55" hidden="1" x14ac:dyDescent="0.2">
      <c r="A3059" s="3"/>
      <c r="B3059" s="3"/>
      <c r="C3059" s="393"/>
      <c r="D3059" s="393"/>
      <c r="E3059" s="393"/>
      <c r="F3059" s="393"/>
      <c r="G3059" s="393"/>
      <c r="H3059" s="393"/>
      <c r="I3059" s="393"/>
      <c r="J3059" s="3"/>
      <c r="K3059" s="3"/>
      <c r="L3059" s="3"/>
      <c r="M3059" s="3"/>
      <c r="N3059" s="3"/>
      <c r="O3059" s="393"/>
      <c r="P3059" s="393"/>
      <c r="Q3059" s="3"/>
      <c r="R3059" s="3"/>
      <c r="S3059" s="3"/>
      <c r="T3059" s="3"/>
      <c r="U3059" s="3"/>
      <c r="V3059" s="3"/>
      <c r="W3059"/>
      <c r="X3059"/>
      <c r="Y3059" s="451"/>
      <c r="Z3059" s="393"/>
      <c r="AA3059" s="3"/>
      <c r="AB3059" s="3"/>
      <c r="AC3059" s="3"/>
      <c r="AD3059" s="3"/>
      <c r="AE3059" s="3"/>
      <c r="AF3059"/>
      <c r="AG3059"/>
      <c r="AH3059"/>
      <c r="AI3059"/>
      <c r="AJ3059"/>
      <c r="AK3059"/>
      <c r="AL3059"/>
      <c r="AM3059"/>
      <c r="AN3059"/>
      <c r="AO3059"/>
      <c r="AP3059"/>
      <c r="BC3059" s="451"/>
    </row>
    <row r="3060" spans="1:55" hidden="1" x14ac:dyDescent="0.2">
      <c r="A3060" s="3"/>
      <c r="B3060" s="3"/>
      <c r="C3060" s="393"/>
      <c r="D3060" s="393"/>
      <c r="E3060" s="393"/>
      <c r="F3060" s="393"/>
      <c r="G3060" s="393"/>
      <c r="H3060" s="393"/>
      <c r="I3060" s="393"/>
      <c r="J3060" s="3"/>
      <c r="K3060" s="3"/>
      <c r="L3060" s="3"/>
      <c r="M3060" s="3"/>
      <c r="N3060" s="3"/>
      <c r="O3060" s="393"/>
      <c r="P3060" s="393"/>
      <c r="Q3060" s="3"/>
      <c r="R3060" s="3"/>
      <c r="S3060" s="3"/>
      <c r="T3060" s="3"/>
      <c r="U3060" s="3"/>
      <c r="V3060" s="3"/>
      <c r="W3060"/>
      <c r="X3060"/>
      <c r="Y3060" s="451"/>
      <c r="Z3060" s="393"/>
      <c r="AA3060" s="3"/>
      <c r="AB3060" s="3"/>
      <c r="AC3060" s="3"/>
      <c r="AD3060" s="3"/>
      <c r="AE3060" s="3"/>
      <c r="AF3060"/>
      <c r="AG3060"/>
      <c r="AH3060"/>
      <c r="AI3060"/>
      <c r="AJ3060"/>
      <c r="AK3060"/>
      <c r="AL3060"/>
      <c r="AM3060"/>
      <c r="AN3060"/>
      <c r="AO3060"/>
      <c r="AP3060"/>
      <c r="BC3060" s="451"/>
    </row>
    <row r="3061" spans="1:55" hidden="1" x14ac:dyDescent="0.2">
      <c r="A3061" s="3"/>
      <c r="B3061" s="3"/>
      <c r="C3061" s="393"/>
      <c r="D3061" s="393"/>
      <c r="E3061" s="393"/>
      <c r="F3061" s="393"/>
      <c r="G3061" s="393"/>
      <c r="H3061" s="393"/>
      <c r="I3061" s="393"/>
      <c r="J3061" s="3"/>
      <c r="K3061" s="3"/>
      <c r="L3061" s="3"/>
      <c r="M3061" s="3"/>
      <c r="N3061" s="3"/>
      <c r="O3061" s="393"/>
      <c r="P3061" s="393"/>
      <c r="Q3061" s="3"/>
      <c r="R3061" s="3"/>
      <c r="S3061" s="3"/>
      <c r="T3061" s="3"/>
      <c r="U3061" s="3"/>
      <c r="V3061" s="3"/>
      <c r="W3061"/>
      <c r="X3061"/>
      <c r="Y3061" s="451"/>
      <c r="Z3061" s="393"/>
      <c r="AA3061" s="3"/>
      <c r="AB3061" s="3"/>
      <c r="AC3061" s="3"/>
      <c r="AD3061" s="3"/>
      <c r="AE3061" s="3"/>
      <c r="AF3061"/>
      <c r="AG3061"/>
      <c r="AH3061"/>
      <c r="AI3061"/>
      <c r="AJ3061"/>
      <c r="AK3061"/>
      <c r="AL3061"/>
      <c r="AM3061"/>
      <c r="AN3061"/>
      <c r="AO3061"/>
      <c r="AP3061"/>
      <c r="BC3061" s="451"/>
    </row>
    <row r="3062" spans="1:55" hidden="1" x14ac:dyDescent="0.2">
      <c r="A3062" s="3"/>
      <c r="B3062" s="3"/>
      <c r="C3062" s="393"/>
      <c r="D3062" s="393"/>
      <c r="E3062" s="393"/>
      <c r="F3062" s="393"/>
      <c r="G3062" s="393"/>
      <c r="H3062" s="393"/>
      <c r="I3062" s="393"/>
      <c r="J3062" s="3"/>
      <c r="K3062" s="3"/>
      <c r="L3062" s="3"/>
      <c r="M3062" s="3"/>
      <c r="N3062" s="3"/>
      <c r="O3062" s="393"/>
      <c r="P3062" s="393"/>
      <c r="Q3062" s="3"/>
      <c r="R3062" s="3"/>
      <c r="S3062" s="3"/>
      <c r="T3062" s="3"/>
      <c r="U3062" s="3"/>
      <c r="V3062" s="3"/>
      <c r="W3062"/>
      <c r="X3062"/>
      <c r="Y3062" s="451"/>
      <c r="Z3062" s="393"/>
      <c r="AA3062" s="3"/>
      <c r="AB3062" s="3"/>
      <c r="AC3062" s="3"/>
      <c r="AD3062" s="3"/>
      <c r="AE3062" s="3"/>
      <c r="AF3062"/>
      <c r="AG3062"/>
      <c r="AH3062"/>
      <c r="AI3062"/>
      <c r="AJ3062"/>
      <c r="AK3062"/>
      <c r="AL3062"/>
      <c r="AM3062"/>
      <c r="AN3062"/>
      <c r="AO3062"/>
      <c r="AP3062"/>
      <c r="BC3062" s="451"/>
    </row>
    <row r="3063" spans="1:55" hidden="1" x14ac:dyDescent="0.2">
      <c r="A3063" s="3"/>
      <c r="B3063" s="3"/>
      <c r="C3063" s="393"/>
      <c r="D3063" s="393"/>
      <c r="E3063" s="393"/>
      <c r="F3063" s="393"/>
      <c r="G3063" s="393"/>
      <c r="H3063" s="393"/>
      <c r="I3063" s="393"/>
      <c r="J3063" s="3"/>
      <c r="K3063" s="3"/>
      <c r="L3063" s="3"/>
      <c r="M3063" s="3"/>
      <c r="N3063" s="3"/>
      <c r="O3063" s="393"/>
      <c r="P3063" s="393"/>
      <c r="Q3063" s="3"/>
      <c r="R3063" s="3"/>
      <c r="S3063" s="3"/>
      <c r="T3063" s="3"/>
      <c r="U3063" s="3"/>
      <c r="V3063" s="3"/>
      <c r="W3063"/>
      <c r="X3063"/>
      <c r="Y3063" s="451"/>
      <c r="Z3063" s="393"/>
      <c r="AA3063" s="3"/>
      <c r="AB3063" s="3"/>
      <c r="AC3063" s="3"/>
      <c r="AD3063" s="3"/>
      <c r="AE3063" s="3"/>
      <c r="AF3063"/>
      <c r="AG3063"/>
      <c r="AH3063"/>
      <c r="AI3063"/>
      <c r="AJ3063"/>
      <c r="AK3063"/>
      <c r="AL3063"/>
      <c r="AM3063"/>
      <c r="AN3063"/>
      <c r="AO3063"/>
      <c r="AP3063"/>
      <c r="BC3063" s="451"/>
    </row>
    <row r="3064" spans="1:55" hidden="1" x14ac:dyDescent="0.2">
      <c r="A3064" s="3"/>
      <c r="B3064" s="3"/>
      <c r="C3064" s="393"/>
      <c r="D3064" s="393"/>
      <c r="E3064" s="393"/>
      <c r="F3064" s="393"/>
      <c r="G3064" s="393"/>
      <c r="H3064" s="393"/>
      <c r="I3064" s="393"/>
      <c r="J3064" s="3"/>
      <c r="K3064" s="3"/>
      <c r="L3064" s="3"/>
      <c r="M3064" s="3"/>
      <c r="N3064" s="3"/>
      <c r="O3064" s="393"/>
      <c r="P3064" s="393"/>
      <c r="Q3064" s="3"/>
      <c r="R3064" s="3"/>
      <c r="S3064" s="3"/>
      <c r="T3064" s="3"/>
      <c r="U3064" s="3"/>
      <c r="V3064" s="3"/>
      <c r="W3064"/>
      <c r="X3064"/>
      <c r="Y3064" s="451"/>
      <c r="Z3064" s="393"/>
      <c r="AA3064" s="3"/>
      <c r="AB3064" s="3"/>
      <c r="AC3064" s="3"/>
      <c r="AD3064" s="3"/>
      <c r="AE3064" s="3"/>
      <c r="AF3064"/>
      <c r="AG3064"/>
      <c r="AH3064"/>
      <c r="AI3064"/>
      <c r="AJ3064"/>
      <c r="AK3064"/>
      <c r="AL3064"/>
      <c r="AM3064"/>
      <c r="AN3064"/>
      <c r="AO3064"/>
      <c r="AP3064"/>
      <c r="BC3064" s="451"/>
    </row>
    <row r="3065" spans="1:55" hidden="1" x14ac:dyDescent="0.2">
      <c r="A3065" s="3"/>
      <c r="B3065" s="3"/>
      <c r="C3065" s="393"/>
      <c r="D3065" s="393"/>
      <c r="E3065" s="393"/>
      <c r="F3065" s="393"/>
      <c r="G3065" s="393"/>
      <c r="H3065" s="393"/>
      <c r="I3065" s="393"/>
      <c r="J3065" s="3"/>
      <c r="K3065" s="3"/>
      <c r="L3065" s="3"/>
      <c r="M3065" s="3"/>
      <c r="N3065" s="3"/>
      <c r="O3065" s="393"/>
      <c r="P3065" s="393"/>
      <c r="Q3065" s="3"/>
      <c r="R3065" s="3"/>
      <c r="S3065" s="3"/>
      <c r="T3065" s="3"/>
      <c r="U3065" s="3"/>
      <c r="V3065" s="3"/>
      <c r="W3065"/>
      <c r="X3065"/>
      <c r="Y3065" s="451"/>
      <c r="Z3065" s="393"/>
      <c r="AA3065" s="3"/>
      <c r="AB3065" s="3"/>
      <c r="AC3065" s="3"/>
      <c r="AD3065" s="3"/>
      <c r="AE3065" s="3"/>
      <c r="AF3065"/>
      <c r="AG3065"/>
      <c r="AH3065"/>
      <c r="AI3065"/>
      <c r="AJ3065"/>
      <c r="AK3065"/>
      <c r="AL3065"/>
      <c r="AM3065"/>
      <c r="AN3065"/>
      <c r="AO3065"/>
      <c r="AP3065"/>
      <c r="BC3065" s="451"/>
    </row>
    <row r="3066" spans="1:55" hidden="1" x14ac:dyDescent="0.2">
      <c r="A3066" s="3"/>
      <c r="B3066" s="3"/>
      <c r="C3066" s="393"/>
      <c r="D3066" s="393"/>
      <c r="E3066" s="393"/>
      <c r="F3066" s="393"/>
      <c r="G3066" s="393"/>
      <c r="H3066" s="393"/>
      <c r="I3066" s="393"/>
      <c r="J3066" s="3"/>
      <c r="K3066" s="3"/>
      <c r="L3066" s="3"/>
      <c r="M3066" s="3"/>
      <c r="N3066" s="3"/>
      <c r="O3066" s="393"/>
      <c r="P3066" s="393"/>
      <c r="Q3066" s="3"/>
      <c r="R3066" s="3"/>
      <c r="S3066" s="3"/>
      <c r="T3066" s="3"/>
      <c r="U3066" s="3"/>
      <c r="V3066" s="3"/>
      <c r="W3066"/>
      <c r="X3066"/>
      <c r="Y3066" s="451"/>
      <c r="Z3066" s="393"/>
      <c r="AA3066" s="3"/>
      <c r="AB3066" s="3"/>
      <c r="AC3066" s="3"/>
      <c r="AD3066" s="3"/>
      <c r="AE3066" s="3"/>
      <c r="AF3066"/>
      <c r="AG3066"/>
      <c r="AH3066"/>
      <c r="AI3066"/>
      <c r="AJ3066"/>
      <c r="AK3066"/>
      <c r="AL3066"/>
      <c r="AM3066"/>
      <c r="AN3066"/>
      <c r="AO3066"/>
      <c r="AP3066"/>
      <c r="BC3066" s="451"/>
    </row>
    <row r="3067" spans="1:55" hidden="1" x14ac:dyDescent="0.2">
      <c r="A3067" s="3"/>
      <c r="B3067" s="3"/>
      <c r="C3067" s="393"/>
      <c r="D3067" s="393"/>
      <c r="E3067" s="393"/>
      <c r="F3067" s="393"/>
      <c r="G3067" s="393"/>
      <c r="H3067" s="393"/>
      <c r="I3067" s="393"/>
      <c r="J3067" s="3"/>
      <c r="K3067" s="3"/>
      <c r="L3067" s="3"/>
      <c r="M3067" s="3"/>
      <c r="N3067" s="3"/>
      <c r="O3067" s="393"/>
      <c r="P3067" s="393"/>
      <c r="Q3067" s="3"/>
      <c r="R3067" s="3"/>
      <c r="S3067" s="3"/>
      <c r="T3067" s="3"/>
      <c r="U3067" s="3"/>
      <c r="V3067" s="3"/>
      <c r="W3067"/>
      <c r="X3067"/>
      <c r="Y3067" s="451"/>
      <c r="Z3067" s="393"/>
      <c r="AA3067" s="3"/>
      <c r="AB3067" s="3"/>
      <c r="AC3067" s="3"/>
      <c r="AD3067" s="3"/>
      <c r="AE3067" s="3"/>
      <c r="AF3067"/>
      <c r="AG3067"/>
      <c r="AH3067"/>
      <c r="AI3067"/>
      <c r="AJ3067"/>
      <c r="AK3067"/>
      <c r="AL3067"/>
      <c r="AM3067"/>
      <c r="AN3067"/>
      <c r="AO3067"/>
      <c r="AP3067"/>
      <c r="BC3067" s="451"/>
    </row>
    <row r="3068" spans="1:55" hidden="1" x14ac:dyDescent="0.2">
      <c r="A3068" s="3"/>
      <c r="B3068" s="3"/>
      <c r="C3068" s="393"/>
      <c r="D3068" s="393"/>
      <c r="E3068" s="393"/>
      <c r="F3068" s="393"/>
      <c r="G3068" s="393"/>
      <c r="H3068" s="393"/>
      <c r="I3068" s="393"/>
      <c r="J3068" s="3"/>
      <c r="K3068" s="3"/>
      <c r="L3068" s="3"/>
      <c r="M3068" s="3"/>
      <c r="N3068" s="3"/>
      <c r="O3068" s="393"/>
      <c r="P3068" s="393"/>
      <c r="Q3068" s="3"/>
      <c r="R3068" s="3"/>
      <c r="S3068" s="3"/>
      <c r="T3068" s="3"/>
      <c r="U3068" s="3"/>
      <c r="V3068" s="3"/>
      <c r="W3068"/>
      <c r="X3068"/>
      <c r="Y3068" s="451"/>
      <c r="Z3068" s="393"/>
      <c r="AA3068" s="3"/>
      <c r="AB3068" s="3"/>
      <c r="AC3068" s="3"/>
      <c r="AD3068" s="3"/>
      <c r="AE3068" s="3"/>
      <c r="AF3068"/>
      <c r="AG3068"/>
      <c r="AH3068"/>
      <c r="AI3068"/>
      <c r="AJ3068"/>
      <c r="AK3068"/>
      <c r="AL3068"/>
      <c r="AM3068"/>
      <c r="AN3068"/>
      <c r="AO3068"/>
      <c r="AP3068"/>
      <c r="BC3068" s="451"/>
    </row>
    <row r="3069" spans="1:55" hidden="1" x14ac:dyDescent="0.2">
      <c r="A3069" s="3"/>
      <c r="B3069" s="3"/>
      <c r="C3069" s="393"/>
      <c r="D3069" s="393"/>
      <c r="E3069" s="393"/>
      <c r="F3069" s="393"/>
      <c r="G3069" s="393"/>
      <c r="H3069" s="393"/>
      <c r="I3069" s="393"/>
      <c r="J3069" s="3"/>
      <c r="K3069" s="3"/>
      <c r="L3069" s="3"/>
      <c r="M3069" s="3"/>
      <c r="N3069" s="3"/>
      <c r="O3069" s="393"/>
      <c r="P3069" s="393"/>
      <c r="Q3069" s="3"/>
      <c r="R3069" s="3"/>
      <c r="S3069" s="3"/>
      <c r="T3069" s="3"/>
      <c r="U3069" s="3"/>
      <c r="V3069" s="3"/>
      <c r="W3069"/>
      <c r="X3069"/>
      <c r="Y3069" s="451"/>
      <c r="Z3069" s="393"/>
      <c r="AA3069" s="3"/>
      <c r="AB3069" s="3"/>
      <c r="AC3069" s="3"/>
      <c r="AD3069" s="3"/>
      <c r="AE3069" s="3"/>
      <c r="AF3069"/>
      <c r="AG3069"/>
      <c r="AH3069"/>
      <c r="AI3069"/>
      <c r="AJ3069"/>
      <c r="AK3069"/>
      <c r="AL3069"/>
      <c r="AM3069"/>
      <c r="AN3069"/>
      <c r="AO3069"/>
      <c r="AP3069"/>
      <c r="BC3069" s="451"/>
    </row>
    <row r="3070" spans="1:55" hidden="1" x14ac:dyDescent="0.2">
      <c r="A3070" s="3"/>
      <c r="B3070" s="3"/>
      <c r="C3070" s="393"/>
      <c r="D3070" s="393"/>
      <c r="E3070" s="393"/>
      <c r="F3070" s="393"/>
      <c r="G3070" s="393"/>
      <c r="H3070" s="393"/>
      <c r="I3070" s="393"/>
      <c r="J3070" s="3"/>
      <c r="K3070" s="3"/>
      <c r="L3070" s="3"/>
      <c r="M3070" s="3"/>
      <c r="N3070" s="3"/>
      <c r="O3070" s="393"/>
      <c r="P3070" s="393"/>
      <c r="Q3070" s="3"/>
      <c r="R3070" s="3"/>
      <c r="S3070" s="3"/>
      <c r="T3070" s="3"/>
      <c r="U3070" s="3"/>
      <c r="V3070" s="3"/>
      <c r="W3070"/>
      <c r="X3070"/>
      <c r="Y3070" s="451"/>
      <c r="Z3070" s="393"/>
      <c r="AA3070" s="3"/>
      <c r="AB3070" s="3"/>
      <c r="AC3070" s="3"/>
      <c r="AD3070" s="3"/>
      <c r="AE3070" s="3"/>
      <c r="AF3070"/>
      <c r="AG3070"/>
      <c r="AH3070"/>
      <c r="AI3070"/>
      <c r="AJ3070"/>
      <c r="AK3070"/>
      <c r="AL3070"/>
      <c r="AM3070"/>
      <c r="AN3070"/>
      <c r="AO3070"/>
      <c r="AP3070"/>
      <c r="BC3070" s="451"/>
    </row>
    <row r="3071" spans="1:55" hidden="1" x14ac:dyDescent="0.2">
      <c r="A3071" s="3"/>
      <c r="B3071" s="3"/>
      <c r="C3071" s="393"/>
      <c r="D3071" s="393"/>
      <c r="E3071" s="393"/>
      <c r="F3071" s="393"/>
      <c r="G3071" s="393"/>
      <c r="H3071" s="393"/>
      <c r="I3071" s="393"/>
      <c r="J3071" s="3"/>
      <c r="K3071" s="3"/>
      <c r="L3071" s="3"/>
      <c r="M3071" s="3"/>
      <c r="N3071" s="3"/>
      <c r="O3071" s="393"/>
      <c r="P3071" s="393"/>
      <c r="Q3071" s="3"/>
      <c r="R3071" s="3"/>
      <c r="S3071" s="3"/>
      <c r="T3071" s="3"/>
      <c r="U3071" s="3"/>
      <c r="V3071" s="3"/>
      <c r="W3071"/>
      <c r="X3071"/>
      <c r="Y3071" s="451"/>
      <c r="Z3071" s="393"/>
      <c r="AA3071" s="3"/>
      <c r="AB3071" s="3"/>
      <c r="AC3071" s="3"/>
      <c r="AD3071" s="3"/>
      <c r="AE3071" s="3"/>
      <c r="AF3071"/>
      <c r="AG3071"/>
      <c r="AH3071"/>
      <c r="AI3071"/>
      <c r="AJ3071"/>
      <c r="AK3071"/>
      <c r="AL3071"/>
      <c r="AM3071"/>
      <c r="AN3071"/>
      <c r="AO3071"/>
      <c r="AP3071"/>
      <c r="BC3071" s="451"/>
    </row>
    <row r="3072" spans="1:55" hidden="1" x14ac:dyDescent="0.2">
      <c r="A3072" s="3"/>
      <c r="B3072" s="3"/>
      <c r="C3072" s="393"/>
      <c r="D3072" s="393"/>
      <c r="E3072" s="393"/>
      <c r="F3072" s="393"/>
      <c r="G3072" s="393"/>
      <c r="H3072" s="393"/>
      <c r="I3072" s="393"/>
      <c r="J3072" s="3"/>
      <c r="K3072" s="3"/>
      <c r="L3072" s="3"/>
      <c r="M3072" s="3"/>
      <c r="N3072" s="3"/>
      <c r="O3072" s="393"/>
      <c r="P3072" s="393"/>
      <c r="Q3072" s="3"/>
      <c r="R3072" s="3"/>
      <c r="S3072" s="3"/>
      <c r="T3072" s="3"/>
      <c r="U3072" s="3"/>
      <c r="V3072" s="3"/>
      <c r="W3072"/>
      <c r="X3072"/>
      <c r="Y3072" s="451"/>
      <c r="Z3072" s="393"/>
      <c r="AA3072" s="3"/>
      <c r="AB3072" s="3"/>
      <c r="AC3072" s="3"/>
      <c r="AD3072" s="3"/>
      <c r="AE3072" s="3"/>
      <c r="AF3072"/>
      <c r="AG3072"/>
      <c r="AH3072"/>
      <c r="AI3072"/>
      <c r="AJ3072"/>
      <c r="AK3072"/>
      <c r="AL3072"/>
      <c r="AM3072"/>
      <c r="AN3072"/>
      <c r="AO3072"/>
      <c r="AP3072"/>
      <c r="BC3072" s="451"/>
    </row>
    <row r="3073" spans="1:55" hidden="1" x14ac:dyDescent="0.2">
      <c r="A3073" s="3"/>
      <c r="B3073" s="3"/>
      <c r="C3073" s="393"/>
      <c r="D3073" s="393"/>
      <c r="E3073" s="393"/>
      <c r="F3073" s="393"/>
      <c r="G3073" s="393"/>
      <c r="H3073" s="393"/>
      <c r="I3073" s="393"/>
      <c r="J3073" s="3"/>
      <c r="K3073" s="3"/>
      <c r="L3073" s="3"/>
      <c r="M3073" s="3"/>
      <c r="N3073" s="3"/>
      <c r="O3073" s="393"/>
      <c r="P3073" s="393"/>
      <c r="Q3073" s="3"/>
      <c r="R3073" s="3"/>
      <c r="S3073" s="3"/>
      <c r="T3073" s="3"/>
      <c r="U3073" s="3"/>
      <c r="V3073" s="3"/>
      <c r="W3073"/>
      <c r="X3073"/>
      <c r="Y3073" s="451"/>
      <c r="Z3073" s="393"/>
      <c r="AA3073" s="3"/>
      <c r="AB3073" s="3"/>
      <c r="AC3073" s="3"/>
      <c r="AD3073" s="3"/>
      <c r="AE3073" s="3"/>
      <c r="AF3073"/>
      <c r="AG3073"/>
      <c r="AH3073"/>
      <c r="AI3073"/>
      <c r="AJ3073"/>
      <c r="AK3073"/>
      <c r="AL3073"/>
      <c r="AM3073"/>
      <c r="AN3073"/>
      <c r="AO3073"/>
      <c r="AP3073"/>
      <c r="BC3073" s="451"/>
    </row>
    <row r="3074" spans="1:55" hidden="1" x14ac:dyDescent="0.2">
      <c r="A3074" s="3"/>
      <c r="B3074" s="3"/>
      <c r="C3074" s="393"/>
      <c r="D3074" s="393"/>
      <c r="E3074" s="393"/>
      <c r="F3074" s="393"/>
      <c r="G3074" s="393"/>
      <c r="H3074" s="393"/>
      <c r="I3074" s="393"/>
      <c r="J3074" s="3"/>
      <c r="K3074" s="3"/>
      <c r="L3074" s="3"/>
      <c r="M3074" s="3"/>
      <c r="N3074" s="3"/>
      <c r="O3074" s="393"/>
      <c r="P3074" s="393"/>
      <c r="Q3074" s="3"/>
      <c r="R3074" s="3"/>
      <c r="S3074" s="3"/>
      <c r="T3074" s="3"/>
      <c r="U3074" s="3"/>
      <c r="V3074" s="3"/>
      <c r="W3074"/>
      <c r="X3074"/>
      <c r="Y3074" s="451"/>
      <c r="Z3074" s="393"/>
      <c r="AA3074" s="3"/>
      <c r="AB3074" s="3"/>
      <c r="AC3074" s="3"/>
      <c r="AD3074" s="3"/>
      <c r="AE3074" s="3"/>
      <c r="AF3074"/>
      <c r="AG3074"/>
      <c r="AH3074"/>
      <c r="AI3074"/>
      <c r="AJ3074"/>
      <c r="AK3074"/>
      <c r="AL3074"/>
      <c r="AM3074"/>
      <c r="AN3074"/>
      <c r="AO3074"/>
      <c r="AP3074"/>
      <c r="BC3074" s="451"/>
    </row>
    <row r="3075" spans="1:55" hidden="1" x14ac:dyDescent="0.2">
      <c r="A3075" s="3"/>
      <c r="B3075" s="3"/>
      <c r="C3075" s="393"/>
      <c r="D3075" s="393"/>
      <c r="E3075" s="393"/>
      <c r="F3075" s="393"/>
      <c r="G3075" s="393"/>
      <c r="H3075" s="393"/>
      <c r="I3075" s="393"/>
      <c r="J3075" s="3"/>
      <c r="K3075" s="3"/>
      <c r="L3075" s="3"/>
      <c r="M3075" s="3"/>
      <c r="N3075" s="3"/>
      <c r="O3075" s="393"/>
      <c r="P3075" s="393"/>
      <c r="Q3075" s="3"/>
      <c r="R3075" s="3"/>
      <c r="S3075" s="3"/>
      <c r="T3075" s="3"/>
      <c r="U3075" s="3"/>
      <c r="V3075" s="3"/>
      <c r="W3075"/>
      <c r="X3075"/>
      <c r="Y3075" s="451"/>
      <c r="Z3075" s="393"/>
      <c r="AA3075" s="3"/>
      <c r="AB3075" s="3"/>
      <c r="AC3075" s="3"/>
      <c r="AD3075" s="3"/>
      <c r="AE3075" s="3"/>
      <c r="AF3075"/>
      <c r="AG3075"/>
      <c r="AH3075"/>
      <c r="AI3075"/>
      <c r="AJ3075"/>
      <c r="AK3075"/>
      <c r="AL3075"/>
      <c r="AM3075"/>
      <c r="AN3075"/>
      <c r="AO3075"/>
      <c r="AP3075"/>
      <c r="BC3075" s="451"/>
    </row>
    <row r="3076" spans="1:55" hidden="1" x14ac:dyDescent="0.2">
      <c r="A3076" s="3"/>
      <c r="B3076" s="3"/>
      <c r="C3076" s="393"/>
      <c r="D3076" s="393"/>
      <c r="E3076" s="393"/>
      <c r="F3076" s="393"/>
      <c r="G3076" s="393"/>
      <c r="H3076" s="393"/>
      <c r="I3076" s="393"/>
      <c r="J3076" s="3"/>
      <c r="K3076" s="3"/>
      <c r="L3076" s="3"/>
      <c r="M3076" s="3"/>
      <c r="N3076" s="3"/>
      <c r="O3076" s="393"/>
      <c r="P3076" s="393"/>
      <c r="Q3076" s="3"/>
      <c r="R3076" s="3"/>
      <c r="S3076" s="3"/>
      <c r="T3076" s="3"/>
      <c r="U3076" s="3"/>
      <c r="V3076" s="3"/>
      <c r="W3076"/>
      <c r="X3076"/>
      <c r="Y3076" s="451"/>
      <c r="Z3076" s="393"/>
      <c r="AA3076" s="3"/>
      <c r="AB3076" s="3"/>
      <c r="AC3076" s="3"/>
      <c r="AD3076" s="3"/>
      <c r="AE3076" s="3"/>
      <c r="AF3076"/>
      <c r="AG3076"/>
      <c r="AH3076"/>
      <c r="AI3076"/>
      <c r="AJ3076"/>
      <c r="AK3076"/>
      <c r="AL3076"/>
      <c r="AM3076"/>
      <c r="AN3076"/>
      <c r="AO3076"/>
      <c r="AP3076"/>
      <c r="BC3076" s="451"/>
    </row>
    <row r="3077" spans="1:55" hidden="1" x14ac:dyDescent="0.2">
      <c r="A3077" s="3"/>
      <c r="B3077" s="3"/>
      <c r="C3077" s="393"/>
      <c r="D3077" s="393"/>
      <c r="E3077" s="393"/>
      <c r="F3077" s="393"/>
      <c r="G3077" s="393"/>
      <c r="H3077" s="393"/>
      <c r="I3077" s="393"/>
      <c r="J3077" s="3"/>
      <c r="K3077" s="3"/>
      <c r="L3077" s="3"/>
      <c r="M3077" s="3"/>
      <c r="N3077" s="3"/>
      <c r="O3077" s="393"/>
      <c r="P3077" s="393"/>
      <c r="Q3077" s="3"/>
      <c r="R3077" s="3"/>
      <c r="S3077" s="3"/>
      <c r="T3077" s="3"/>
      <c r="U3077" s="3"/>
      <c r="V3077" s="3"/>
      <c r="W3077"/>
      <c r="X3077"/>
      <c r="Y3077" s="451"/>
      <c r="Z3077" s="393"/>
      <c r="AA3077" s="3"/>
      <c r="AB3077" s="3"/>
      <c r="AC3077" s="3"/>
      <c r="AD3077" s="3"/>
      <c r="AE3077" s="3"/>
      <c r="AF3077"/>
      <c r="AG3077"/>
      <c r="AH3077"/>
      <c r="AI3077"/>
      <c r="AJ3077"/>
      <c r="AK3077"/>
      <c r="AL3077"/>
      <c r="AM3077"/>
      <c r="AN3077"/>
      <c r="AO3077"/>
      <c r="AP3077"/>
      <c r="BC3077" s="451"/>
    </row>
    <row r="3078" spans="1:55" hidden="1" x14ac:dyDescent="0.2">
      <c r="A3078" s="3"/>
      <c r="B3078" s="3"/>
      <c r="C3078" s="393"/>
      <c r="D3078" s="393"/>
      <c r="E3078" s="393"/>
      <c r="F3078" s="393"/>
      <c r="G3078" s="393"/>
      <c r="H3078" s="393"/>
      <c r="I3078" s="393"/>
      <c r="J3078" s="3"/>
      <c r="K3078" s="3"/>
      <c r="L3078" s="3"/>
      <c r="M3078" s="3"/>
      <c r="N3078" s="3"/>
      <c r="O3078" s="393"/>
      <c r="P3078" s="393"/>
      <c r="Q3078" s="3"/>
      <c r="R3078" s="3"/>
      <c r="S3078" s="3"/>
      <c r="T3078" s="3"/>
      <c r="U3078" s="3"/>
      <c r="V3078" s="3"/>
      <c r="W3078"/>
      <c r="X3078"/>
      <c r="Y3078" s="451"/>
      <c r="Z3078" s="393"/>
      <c r="AA3078" s="3"/>
      <c r="AB3078" s="3"/>
      <c r="AC3078" s="3"/>
      <c r="AD3078" s="3"/>
      <c r="AE3078" s="3"/>
      <c r="AF3078"/>
      <c r="AG3078"/>
      <c r="AH3078"/>
      <c r="AI3078"/>
      <c r="AJ3078"/>
      <c r="AK3078"/>
      <c r="AL3078"/>
      <c r="AM3078"/>
      <c r="AN3078"/>
      <c r="AO3078"/>
      <c r="AP3078"/>
      <c r="BC3078" s="451"/>
    </row>
    <row r="3079" spans="1:55" hidden="1" x14ac:dyDescent="0.2">
      <c r="A3079" s="3"/>
      <c r="B3079" s="3"/>
      <c r="C3079" s="393"/>
      <c r="D3079" s="393"/>
      <c r="E3079" s="393"/>
      <c r="F3079" s="393"/>
      <c r="G3079" s="393"/>
      <c r="H3079" s="393"/>
      <c r="I3079" s="393"/>
      <c r="J3079" s="3"/>
      <c r="K3079" s="3"/>
      <c r="L3079" s="3"/>
      <c r="M3079" s="3"/>
      <c r="N3079" s="3"/>
      <c r="O3079" s="393"/>
      <c r="P3079" s="393"/>
      <c r="Q3079" s="3"/>
      <c r="R3079" s="3"/>
      <c r="S3079" s="3"/>
      <c r="T3079" s="3"/>
      <c r="U3079" s="3"/>
      <c r="V3079" s="3"/>
      <c r="W3079"/>
      <c r="X3079"/>
      <c r="Y3079" s="451"/>
      <c r="Z3079" s="393"/>
      <c r="AA3079" s="3"/>
      <c r="AB3079" s="3"/>
      <c r="AC3079" s="3"/>
      <c r="AD3079" s="3"/>
      <c r="AE3079" s="3"/>
      <c r="AF3079"/>
      <c r="AG3079"/>
      <c r="AH3079"/>
      <c r="AI3079"/>
      <c r="AJ3079"/>
      <c r="AK3079"/>
      <c r="AL3079"/>
      <c r="AM3079"/>
      <c r="AN3079"/>
      <c r="AO3079"/>
      <c r="AP3079"/>
      <c r="BC3079" s="451"/>
    </row>
    <row r="3080" spans="1:55" hidden="1" x14ac:dyDescent="0.2">
      <c r="A3080" s="3"/>
      <c r="B3080" s="3"/>
      <c r="C3080" s="393"/>
      <c r="D3080" s="393"/>
      <c r="E3080" s="393"/>
      <c r="F3080" s="393"/>
      <c r="G3080" s="393"/>
      <c r="H3080" s="393"/>
      <c r="I3080" s="393"/>
      <c r="J3080" s="3"/>
      <c r="K3080" s="3"/>
      <c r="L3080" s="3"/>
      <c r="M3080" s="3"/>
      <c r="N3080" s="3"/>
      <c r="O3080" s="393"/>
      <c r="P3080" s="393"/>
      <c r="Q3080" s="3"/>
      <c r="R3080" s="3"/>
      <c r="S3080" s="3"/>
      <c r="T3080" s="3"/>
      <c r="U3080" s="3"/>
      <c r="V3080" s="3"/>
      <c r="W3080"/>
      <c r="X3080"/>
      <c r="Y3080" s="451"/>
      <c r="Z3080" s="393"/>
      <c r="AA3080" s="3"/>
      <c r="AB3080" s="3"/>
      <c r="AC3080" s="3"/>
      <c r="AD3080" s="3"/>
      <c r="AE3080" s="3"/>
      <c r="AF3080"/>
      <c r="AG3080"/>
      <c r="AH3080"/>
      <c r="AI3080"/>
      <c r="AJ3080"/>
      <c r="AK3080"/>
      <c r="AL3080"/>
      <c r="AM3080"/>
      <c r="AN3080"/>
      <c r="AO3080"/>
      <c r="AP3080"/>
      <c r="BC3080" s="451"/>
    </row>
    <row r="3081" spans="1:55" hidden="1" x14ac:dyDescent="0.2">
      <c r="A3081" s="3"/>
      <c r="B3081" s="3"/>
      <c r="C3081" s="393"/>
      <c r="D3081" s="393"/>
      <c r="E3081" s="393"/>
      <c r="F3081" s="393"/>
      <c r="G3081" s="393"/>
      <c r="H3081" s="393"/>
      <c r="I3081" s="393"/>
      <c r="J3081" s="3"/>
      <c r="K3081" s="3"/>
      <c r="L3081" s="3"/>
      <c r="M3081" s="3"/>
      <c r="N3081" s="3"/>
      <c r="O3081" s="393"/>
      <c r="P3081" s="393"/>
      <c r="Q3081" s="3"/>
      <c r="R3081" s="3"/>
      <c r="S3081" s="3"/>
      <c r="T3081" s="3"/>
      <c r="U3081" s="3"/>
      <c r="V3081" s="3"/>
      <c r="W3081"/>
      <c r="X3081"/>
      <c r="Y3081" s="451"/>
      <c r="Z3081" s="393"/>
      <c r="AA3081" s="3"/>
      <c r="AB3081" s="3"/>
      <c r="AC3081" s="3"/>
      <c r="AD3081" s="3"/>
      <c r="AE3081" s="3"/>
      <c r="AF3081"/>
      <c r="AG3081"/>
      <c r="AH3081"/>
      <c r="AI3081"/>
      <c r="AJ3081"/>
      <c r="AK3081"/>
      <c r="AL3081"/>
      <c r="AM3081"/>
      <c r="AN3081"/>
      <c r="AO3081"/>
      <c r="AP3081"/>
      <c r="BC3081" s="451"/>
    </row>
    <row r="3082" spans="1:55" hidden="1" x14ac:dyDescent="0.2">
      <c r="A3082" s="3"/>
      <c r="B3082" s="3"/>
      <c r="C3082" s="393"/>
      <c r="D3082" s="393"/>
      <c r="E3082" s="393"/>
      <c r="F3082" s="393"/>
      <c r="G3082" s="393"/>
      <c r="H3082" s="393"/>
      <c r="I3082" s="393"/>
      <c r="J3082" s="3"/>
      <c r="K3082" s="3"/>
      <c r="L3082" s="3"/>
      <c r="M3082" s="3"/>
      <c r="N3082" s="3"/>
      <c r="O3082" s="393"/>
      <c r="P3082" s="393"/>
      <c r="Q3082" s="3"/>
      <c r="R3082" s="3"/>
      <c r="S3082" s="3"/>
      <c r="T3082" s="3"/>
      <c r="U3082" s="3"/>
      <c r="V3082" s="3"/>
      <c r="W3082"/>
      <c r="X3082"/>
      <c r="Y3082" s="451"/>
      <c r="Z3082" s="393"/>
      <c r="AA3082" s="3"/>
      <c r="AB3082" s="3"/>
      <c r="AC3082" s="3"/>
      <c r="AD3082" s="3"/>
      <c r="AE3082" s="3"/>
      <c r="AF3082"/>
      <c r="AG3082"/>
      <c r="AH3082"/>
      <c r="AI3082"/>
      <c r="AJ3082"/>
      <c r="AK3082"/>
      <c r="AL3082"/>
      <c r="AM3082"/>
      <c r="AN3082"/>
      <c r="AO3082"/>
      <c r="AP3082"/>
      <c r="BC3082" s="451"/>
    </row>
    <row r="3083" spans="1:55" hidden="1" x14ac:dyDescent="0.2">
      <c r="A3083" s="3"/>
      <c r="B3083" s="3"/>
      <c r="C3083" s="393"/>
      <c r="D3083" s="393"/>
      <c r="E3083" s="393"/>
      <c r="F3083" s="393"/>
      <c r="G3083" s="393"/>
      <c r="H3083" s="393"/>
      <c r="I3083" s="393"/>
      <c r="J3083" s="3"/>
      <c r="K3083" s="3"/>
      <c r="L3083" s="3"/>
      <c r="M3083" s="3"/>
      <c r="N3083" s="3"/>
      <c r="O3083" s="393"/>
      <c r="P3083" s="393"/>
      <c r="Q3083" s="3"/>
      <c r="R3083" s="3"/>
      <c r="S3083" s="3"/>
      <c r="T3083" s="3"/>
      <c r="U3083" s="3"/>
      <c r="V3083" s="3"/>
      <c r="W3083"/>
      <c r="X3083"/>
      <c r="Y3083" s="451"/>
      <c r="Z3083" s="393"/>
      <c r="AA3083" s="3"/>
      <c r="AB3083" s="3"/>
      <c r="AC3083" s="3"/>
      <c r="AD3083" s="3"/>
      <c r="AE3083" s="3"/>
      <c r="AF3083"/>
      <c r="AG3083"/>
      <c r="AH3083"/>
      <c r="AI3083"/>
      <c r="AJ3083"/>
      <c r="AK3083"/>
      <c r="AL3083"/>
      <c r="AM3083"/>
      <c r="AN3083"/>
      <c r="AO3083"/>
      <c r="AP3083"/>
      <c r="BC3083" s="451"/>
    </row>
    <row r="3084" spans="1:55" hidden="1" x14ac:dyDescent="0.2">
      <c r="A3084" s="3"/>
      <c r="B3084" s="3"/>
      <c r="C3084" s="393"/>
      <c r="D3084" s="393"/>
      <c r="E3084" s="393"/>
      <c r="F3084" s="393"/>
      <c r="G3084" s="393"/>
      <c r="H3084" s="393"/>
      <c r="I3084" s="393"/>
      <c r="J3084" s="3"/>
      <c r="K3084" s="3"/>
      <c r="L3084" s="3"/>
      <c r="M3084" s="3"/>
      <c r="N3084" s="3"/>
      <c r="O3084" s="393"/>
      <c r="P3084" s="393"/>
      <c r="Q3084" s="3"/>
      <c r="R3084" s="3"/>
      <c r="S3084" s="3"/>
      <c r="T3084" s="3"/>
      <c r="U3084" s="3"/>
      <c r="V3084" s="3"/>
      <c r="W3084"/>
      <c r="X3084"/>
      <c r="Y3084" s="451"/>
      <c r="Z3084" s="393"/>
      <c r="AA3084" s="3"/>
      <c r="AB3084" s="3"/>
      <c r="AC3084" s="3"/>
      <c r="AD3084" s="3"/>
      <c r="AE3084" s="3"/>
      <c r="AF3084"/>
      <c r="AG3084"/>
      <c r="AH3084"/>
      <c r="AI3084"/>
      <c r="AJ3084"/>
      <c r="AK3084"/>
      <c r="AL3084"/>
      <c r="AM3084"/>
      <c r="AN3084"/>
      <c r="AO3084"/>
      <c r="AP3084"/>
      <c r="BC3084" s="451"/>
    </row>
    <row r="3085" spans="1:55" hidden="1" x14ac:dyDescent="0.2">
      <c r="A3085" s="3"/>
      <c r="B3085" s="3"/>
      <c r="C3085" s="393"/>
      <c r="D3085" s="393"/>
      <c r="E3085" s="393"/>
      <c r="F3085" s="393"/>
      <c r="G3085" s="393"/>
      <c r="H3085" s="393"/>
      <c r="I3085" s="393"/>
      <c r="J3085" s="3"/>
      <c r="K3085" s="3"/>
      <c r="L3085" s="3"/>
      <c r="M3085" s="3"/>
      <c r="N3085" s="3"/>
      <c r="O3085" s="393"/>
      <c r="P3085" s="393"/>
      <c r="Q3085" s="3"/>
      <c r="R3085" s="3"/>
      <c r="S3085" s="3"/>
      <c r="T3085" s="3"/>
      <c r="U3085" s="3"/>
      <c r="V3085" s="3"/>
      <c r="W3085"/>
      <c r="X3085"/>
      <c r="Y3085" s="451"/>
      <c r="Z3085" s="393"/>
      <c r="AA3085" s="3"/>
      <c r="AB3085" s="3"/>
      <c r="AC3085" s="3"/>
      <c r="AD3085" s="3"/>
      <c r="AE3085" s="3"/>
      <c r="AF3085"/>
      <c r="AG3085"/>
      <c r="AH3085"/>
      <c r="AI3085"/>
      <c r="AJ3085"/>
      <c r="AK3085"/>
      <c r="AL3085"/>
      <c r="AM3085"/>
      <c r="AN3085"/>
      <c r="AO3085"/>
      <c r="AP3085"/>
      <c r="BC3085" s="451"/>
    </row>
    <row r="3086" spans="1:55" hidden="1" x14ac:dyDescent="0.2">
      <c r="A3086" s="3"/>
      <c r="B3086" s="3"/>
      <c r="C3086" s="393"/>
      <c r="D3086" s="393"/>
      <c r="E3086" s="393"/>
      <c r="F3086" s="393"/>
      <c r="G3086" s="393"/>
      <c r="H3086" s="393"/>
      <c r="I3086" s="393"/>
      <c r="J3086" s="3"/>
      <c r="K3086" s="3"/>
      <c r="L3086" s="3"/>
      <c r="M3086" s="3"/>
      <c r="N3086" s="3"/>
      <c r="O3086" s="393"/>
      <c r="P3086" s="393"/>
      <c r="Q3086" s="3"/>
      <c r="R3086" s="3"/>
      <c r="S3086" s="3"/>
      <c r="T3086" s="3"/>
      <c r="U3086" s="3"/>
      <c r="V3086" s="3"/>
      <c r="W3086"/>
      <c r="X3086"/>
      <c r="Y3086" s="451"/>
      <c r="Z3086" s="393"/>
      <c r="AA3086" s="3"/>
      <c r="AB3086" s="3"/>
      <c r="AC3086" s="3"/>
      <c r="AD3086" s="3"/>
      <c r="AE3086" s="3"/>
      <c r="AF3086"/>
      <c r="AG3086"/>
      <c r="AH3086"/>
      <c r="AI3086"/>
      <c r="AJ3086"/>
      <c r="AK3086"/>
      <c r="AL3086"/>
      <c r="AM3086"/>
      <c r="AN3086"/>
      <c r="AO3086"/>
      <c r="AP3086"/>
      <c r="BC3086" s="451"/>
    </row>
    <row r="3087" spans="1:55" hidden="1" x14ac:dyDescent="0.2">
      <c r="A3087" s="3"/>
      <c r="B3087" s="3"/>
      <c r="C3087" s="393"/>
      <c r="D3087" s="393"/>
      <c r="E3087" s="393"/>
      <c r="F3087" s="393"/>
      <c r="G3087" s="393"/>
      <c r="H3087" s="393"/>
      <c r="I3087" s="393"/>
      <c r="J3087" s="3"/>
      <c r="K3087" s="3"/>
      <c r="L3087" s="3"/>
      <c r="M3087" s="3"/>
      <c r="N3087" s="3"/>
      <c r="O3087" s="393"/>
      <c r="P3087" s="393"/>
      <c r="Q3087" s="3"/>
      <c r="R3087" s="3"/>
      <c r="S3087" s="3"/>
      <c r="T3087" s="3"/>
      <c r="U3087" s="3"/>
      <c r="V3087" s="3"/>
      <c r="W3087"/>
      <c r="X3087"/>
      <c r="Y3087" s="451"/>
      <c r="Z3087" s="393"/>
      <c r="AA3087" s="3"/>
      <c r="AB3087" s="3"/>
      <c r="AC3087" s="3"/>
      <c r="AD3087" s="3"/>
      <c r="AE3087" s="3"/>
      <c r="AF3087"/>
      <c r="AG3087"/>
      <c r="AH3087"/>
      <c r="AI3087"/>
      <c r="AJ3087"/>
      <c r="AK3087"/>
      <c r="AL3087"/>
      <c r="AM3087"/>
      <c r="AN3087"/>
      <c r="AO3087"/>
      <c r="AP3087"/>
      <c r="BC3087" s="451"/>
    </row>
    <row r="3088" spans="1:55" hidden="1" x14ac:dyDescent="0.2">
      <c r="A3088" s="3"/>
      <c r="B3088" s="3"/>
      <c r="C3088" s="393"/>
      <c r="D3088" s="393"/>
      <c r="E3088" s="393"/>
      <c r="F3088" s="393"/>
      <c r="G3088" s="393"/>
      <c r="H3088" s="393"/>
      <c r="I3088" s="393"/>
      <c r="J3088" s="3"/>
      <c r="K3088" s="3"/>
      <c r="L3088" s="3"/>
      <c r="M3088" s="3"/>
      <c r="N3088" s="3"/>
      <c r="O3088" s="393"/>
      <c r="P3088" s="393"/>
      <c r="Q3088" s="3"/>
      <c r="R3088" s="3"/>
      <c r="S3088" s="3"/>
      <c r="T3088" s="3"/>
      <c r="U3088" s="3"/>
      <c r="V3088" s="3"/>
      <c r="W3088"/>
      <c r="X3088"/>
      <c r="Y3088" s="451"/>
      <c r="Z3088" s="393"/>
      <c r="AA3088" s="3"/>
      <c r="AB3088" s="3"/>
      <c r="AC3088" s="3"/>
      <c r="AD3088" s="3"/>
      <c r="AE3088" s="3"/>
      <c r="AF3088"/>
      <c r="AG3088"/>
      <c r="AH3088"/>
      <c r="AI3088"/>
      <c r="AJ3088"/>
      <c r="AK3088"/>
      <c r="AL3088"/>
      <c r="AM3088"/>
      <c r="AN3088"/>
      <c r="AO3088"/>
      <c r="AP3088"/>
      <c r="BC3088" s="451"/>
    </row>
    <row r="3089" spans="1:55" hidden="1" x14ac:dyDescent="0.2">
      <c r="A3089" s="3"/>
      <c r="B3089" s="3"/>
      <c r="C3089" s="393"/>
      <c r="D3089" s="393"/>
      <c r="E3089" s="393"/>
      <c r="F3089" s="393"/>
      <c r="G3089" s="393"/>
      <c r="H3089" s="393"/>
      <c r="I3089" s="393"/>
      <c r="J3089" s="3"/>
      <c r="K3089" s="3"/>
      <c r="L3089" s="3"/>
      <c r="M3089" s="3"/>
      <c r="N3089" s="3"/>
      <c r="O3089" s="393"/>
      <c r="P3089" s="393"/>
      <c r="Q3089" s="3"/>
      <c r="R3089" s="3"/>
      <c r="S3089" s="3"/>
      <c r="T3089" s="3"/>
      <c r="U3089" s="3"/>
      <c r="V3089" s="3"/>
      <c r="W3089"/>
      <c r="X3089"/>
      <c r="Y3089" s="451"/>
      <c r="Z3089" s="393"/>
      <c r="AA3089" s="3"/>
      <c r="AB3089" s="3"/>
      <c r="AC3089" s="3"/>
      <c r="AD3089" s="3"/>
      <c r="AE3089" s="3"/>
      <c r="AF3089"/>
      <c r="AG3089"/>
      <c r="AH3089"/>
      <c r="AI3089"/>
      <c r="AJ3089"/>
      <c r="AK3089"/>
      <c r="AL3089"/>
      <c r="AM3089"/>
      <c r="AN3089"/>
      <c r="AO3089"/>
      <c r="AP3089"/>
      <c r="BC3089" s="451"/>
    </row>
    <row r="3090" spans="1:55" hidden="1" x14ac:dyDescent="0.2">
      <c r="A3090" s="3"/>
      <c r="B3090" s="3"/>
      <c r="C3090" s="393"/>
      <c r="D3090" s="393"/>
      <c r="E3090" s="393"/>
      <c r="F3090" s="393"/>
      <c r="G3090" s="393"/>
      <c r="H3090" s="393"/>
      <c r="I3090" s="393"/>
      <c r="J3090" s="3"/>
      <c r="K3090" s="3"/>
      <c r="L3090" s="3"/>
      <c r="M3090" s="3"/>
      <c r="N3090" s="3"/>
      <c r="O3090" s="393"/>
      <c r="P3090" s="393"/>
      <c r="Q3090" s="3"/>
      <c r="R3090" s="3"/>
      <c r="S3090" s="3"/>
      <c r="T3090" s="3"/>
      <c r="U3090" s="3"/>
      <c r="V3090" s="3"/>
      <c r="W3090"/>
      <c r="X3090"/>
      <c r="Y3090" s="451"/>
      <c r="Z3090" s="393"/>
      <c r="AA3090" s="3"/>
      <c r="AB3090" s="3"/>
      <c r="AC3090" s="3"/>
      <c r="AD3090" s="3"/>
      <c r="AE3090" s="3"/>
      <c r="AF3090"/>
      <c r="AG3090"/>
      <c r="AH3090"/>
      <c r="AI3090"/>
      <c r="AJ3090"/>
      <c r="AK3090"/>
      <c r="AL3090"/>
      <c r="AM3090"/>
      <c r="AN3090"/>
      <c r="AO3090"/>
      <c r="AP3090"/>
      <c r="BC3090" s="451"/>
    </row>
    <row r="3091" spans="1:55" hidden="1" x14ac:dyDescent="0.2">
      <c r="A3091" s="3"/>
      <c r="B3091" s="3"/>
      <c r="C3091" s="393"/>
      <c r="D3091" s="393"/>
      <c r="E3091" s="393"/>
      <c r="F3091" s="393"/>
      <c r="G3091" s="393"/>
      <c r="H3091" s="393"/>
      <c r="I3091" s="393"/>
      <c r="J3091" s="3"/>
      <c r="K3091" s="3"/>
      <c r="L3091" s="3"/>
      <c r="M3091" s="3"/>
      <c r="N3091" s="3"/>
      <c r="O3091" s="393"/>
      <c r="P3091" s="393"/>
      <c r="Q3091" s="3"/>
      <c r="R3091" s="3"/>
      <c r="S3091" s="3"/>
      <c r="T3091" s="3"/>
      <c r="U3091" s="3"/>
      <c r="V3091" s="3"/>
      <c r="W3091"/>
      <c r="X3091"/>
      <c r="Y3091" s="451"/>
      <c r="Z3091" s="393"/>
      <c r="AA3091" s="3"/>
      <c r="AB3091" s="3"/>
      <c r="AC3091" s="3"/>
      <c r="AD3091" s="3"/>
      <c r="AE3091" s="3"/>
      <c r="AF3091"/>
      <c r="AG3091"/>
      <c r="AH3091"/>
      <c r="AI3091"/>
      <c r="AJ3091"/>
      <c r="AK3091"/>
      <c r="AL3091"/>
      <c r="AM3091"/>
      <c r="AN3091"/>
      <c r="AO3091"/>
      <c r="AP3091"/>
      <c r="BC3091" s="451"/>
    </row>
    <row r="3092" spans="1:55" hidden="1" x14ac:dyDescent="0.2">
      <c r="A3092" s="3"/>
      <c r="B3092" s="3"/>
      <c r="C3092" s="393"/>
      <c r="D3092" s="393"/>
      <c r="E3092" s="393"/>
      <c r="F3092" s="393"/>
      <c r="G3092" s="393"/>
      <c r="H3092" s="393"/>
      <c r="I3092" s="393"/>
      <c r="J3092" s="3"/>
      <c r="K3092" s="3"/>
      <c r="L3092" s="3"/>
      <c r="M3092" s="3"/>
      <c r="N3092" s="3"/>
      <c r="O3092" s="393"/>
      <c r="P3092" s="393"/>
      <c r="Q3092" s="3"/>
      <c r="R3092" s="3"/>
      <c r="S3092" s="3"/>
      <c r="T3092" s="3"/>
      <c r="U3092" s="3"/>
      <c r="V3092" s="3"/>
      <c r="W3092"/>
      <c r="X3092"/>
      <c r="Y3092" s="451"/>
      <c r="Z3092" s="393"/>
      <c r="AA3092" s="3"/>
      <c r="AB3092" s="3"/>
      <c r="AC3092" s="3"/>
      <c r="AD3092" s="3"/>
      <c r="AE3092" s="3"/>
      <c r="AF3092"/>
      <c r="AG3092"/>
      <c r="AH3092"/>
      <c r="AI3092"/>
      <c r="AJ3092"/>
      <c r="AK3092"/>
      <c r="AL3092"/>
      <c r="AM3092"/>
      <c r="AN3092"/>
      <c r="AO3092"/>
      <c r="AP3092"/>
      <c r="BC3092" s="451"/>
    </row>
    <row r="3093" spans="1:55" hidden="1" x14ac:dyDescent="0.2">
      <c r="A3093" s="3"/>
      <c r="B3093" s="3"/>
      <c r="C3093" s="393"/>
      <c r="D3093" s="393"/>
      <c r="E3093" s="393"/>
      <c r="F3093" s="393"/>
      <c r="G3093" s="393"/>
      <c r="H3093" s="393"/>
      <c r="I3093" s="393"/>
      <c r="J3093" s="3"/>
      <c r="K3093" s="3"/>
      <c r="L3093" s="3"/>
      <c r="M3093" s="3"/>
      <c r="N3093" s="3"/>
      <c r="O3093" s="393"/>
      <c r="P3093" s="393"/>
      <c r="Q3093" s="3"/>
      <c r="R3093" s="3"/>
      <c r="S3093" s="3"/>
      <c r="T3093" s="3"/>
      <c r="U3093" s="3"/>
      <c r="V3093" s="3"/>
      <c r="W3093"/>
      <c r="X3093"/>
      <c r="Y3093" s="451"/>
      <c r="Z3093" s="393"/>
      <c r="AA3093" s="3"/>
      <c r="AB3093" s="3"/>
      <c r="AC3093" s="3"/>
      <c r="AD3093" s="3"/>
      <c r="AE3093" s="3"/>
      <c r="AF3093"/>
      <c r="AG3093"/>
      <c r="AH3093"/>
      <c r="AI3093"/>
      <c r="AJ3093"/>
      <c r="AK3093"/>
      <c r="AL3093"/>
      <c r="AM3093"/>
      <c r="AN3093"/>
      <c r="AO3093"/>
      <c r="AP3093"/>
      <c r="BC3093" s="451"/>
    </row>
    <row r="3094" spans="1:55" hidden="1" x14ac:dyDescent="0.2">
      <c r="A3094" s="3"/>
      <c r="B3094" s="3"/>
      <c r="C3094" s="393"/>
      <c r="D3094" s="393"/>
      <c r="E3094" s="393"/>
      <c r="F3094" s="393"/>
      <c r="G3094" s="393"/>
      <c r="H3094" s="393"/>
      <c r="I3094" s="393"/>
      <c r="J3094" s="3"/>
      <c r="K3094" s="3"/>
      <c r="L3094" s="3"/>
      <c r="M3094" s="3"/>
      <c r="N3094" s="3"/>
      <c r="O3094" s="393"/>
      <c r="P3094" s="393"/>
      <c r="Q3094" s="3"/>
      <c r="R3094" s="3"/>
      <c r="S3094" s="3"/>
      <c r="T3094" s="3"/>
      <c r="U3094" s="3"/>
      <c r="V3094" s="3"/>
      <c r="W3094"/>
      <c r="X3094"/>
      <c r="Y3094" s="451"/>
      <c r="Z3094" s="393"/>
      <c r="AA3094" s="3"/>
      <c r="AB3094" s="3"/>
      <c r="AC3094" s="3"/>
      <c r="AD3094" s="3"/>
      <c r="AE3094" s="3"/>
      <c r="AF3094"/>
      <c r="AG3094"/>
      <c r="AH3094"/>
      <c r="AI3094"/>
      <c r="AJ3094"/>
      <c r="AK3094"/>
      <c r="AL3094"/>
      <c r="AM3094"/>
      <c r="AN3094"/>
      <c r="AO3094"/>
      <c r="AP3094"/>
      <c r="BC3094" s="451"/>
    </row>
    <row r="3095" spans="1:55" hidden="1" x14ac:dyDescent="0.2">
      <c r="A3095" s="3"/>
      <c r="B3095" s="3"/>
      <c r="C3095" s="393"/>
      <c r="D3095" s="393"/>
      <c r="E3095" s="393"/>
      <c r="F3095" s="393"/>
      <c r="G3095" s="393"/>
      <c r="H3095" s="393"/>
      <c r="I3095" s="393"/>
      <c r="J3095" s="3"/>
      <c r="K3095" s="3"/>
      <c r="L3095" s="3"/>
      <c r="M3095" s="3"/>
      <c r="N3095" s="3"/>
      <c r="O3095" s="393"/>
      <c r="P3095" s="393"/>
      <c r="Q3095" s="3"/>
      <c r="R3095" s="3"/>
      <c r="S3095" s="3"/>
      <c r="T3095" s="3"/>
      <c r="U3095" s="3"/>
      <c r="V3095" s="3"/>
      <c r="W3095"/>
      <c r="X3095"/>
      <c r="Y3095" s="451"/>
      <c r="Z3095" s="393"/>
      <c r="AA3095" s="3"/>
      <c r="AB3095" s="3"/>
      <c r="AC3095" s="3"/>
      <c r="AD3095" s="3"/>
      <c r="AE3095" s="3"/>
      <c r="AF3095"/>
      <c r="AG3095"/>
      <c r="AH3095"/>
      <c r="AI3095"/>
      <c r="AJ3095"/>
      <c r="AK3095"/>
      <c r="AL3095"/>
      <c r="AM3095"/>
      <c r="AN3095"/>
      <c r="AO3095"/>
      <c r="AP3095"/>
      <c r="BC3095" s="451"/>
    </row>
    <row r="3096" spans="1:55" hidden="1" x14ac:dyDescent="0.2">
      <c r="A3096" s="3"/>
      <c r="B3096" s="3"/>
      <c r="C3096" s="393"/>
      <c r="D3096" s="393"/>
      <c r="E3096" s="393"/>
      <c r="F3096" s="393"/>
      <c r="G3096" s="393"/>
      <c r="H3096" s="393"/>
      <c r="I3096" s="393"/>
      <c r="J3096" s="3"/>
      <c r="K3096" s="3"/>
      <c r="L3096" s="3"/>
      <c r="M3096" s="3"/>
      <c r="N3096" s="3"/>
      <c r="O3096" s="393"/>
      <c r="P3096" s="393"/>
      <c r="Q3096" s="3"/>
      <c r="R3096" s="3"/>
      <c r="S3096" s="3"/>
      <c r="T3096" s="3"/>
      <c r="U3096" s="3"/>
      <c r="V3096" s="3"/>
      <c r="W3096"/>
      <c r="X3096"/>
      <c r="Y3096" s="451"/>
      <c r="Z3096" s="393"/>
      <c r="AA3096" s="3"/>
      <c r="AB3096" s="3"/>
      <c r="AC3096" s="3"/>
      <c r="AD3096" s="3"/>
      <c r="AE3096" s="3"/>
      <c r="AF3096"/>
      <c r="AG3096"/>
      <c r="AH3096"/>
      <c r="AI3096"/>
      <c r="AJ3096"/>
      <c r="AK3096"/>
      <c r="AL3096"/>
      <c r="AM3096"/>
      <c r="AN3096"/>
      <c r="AO3096"/>
      <c r="AP3096"/>
      <c r="BC3096" s="451"/>
    </row>
    <row r="3097" spans="1:55" hidden="1" x14ac:dyDescent="0.2">
      <c r="A3097" s="3"/>
      <c r="B3097" s="3"/>
      <c r="C3097" s="393"/>
      <c r="D3097" s="393"/>
      <c r="E3097" s="393"/>
      <c r="F3097" s="393"/>
      <c r="G3097" s="393"/>
      <c r="H3097" s="393"/>
      <c r="I3097" s="393"/>
      <c r="J3097" s="3"/>
      <c r="K3097" s="3"/>
      <c r="L3097" s="3"/>
      <c r="M3097" s="3"/>
      <c r="N3097" s="3"/>
      <c r="O3097" s="393"/>
      <c r="P3097" s="393"/>
      <c r="Q3097" s="3"/>
      <c r="R3097" s="3"/>
      <c r="S3097" s="3"/>
      <c r="T3097" s="3"/>
      <c r="U3097" s="3"/>
      <c r="V3097" s="3"/>
      <c r="W3097"/>
      <c r="X3097"/>
      <c r="Y3097" s="451"/>
      <c r="Z3097" s="393"/>
      <c r="AA3097" s="3"/>
      <c r="AB3097" s="3"/>
      <c r="AC3097" s="3"/>
      <c r="AD3097" s="3"/>
      <c r="AE3097" s="3"/>
      <c r="AF3097"/>
      <c r="AG3097"/>
      <c r="AH3097"/>
      <c r="AI3097"/>
      <c r="AJ3097"/>
      <c r="AK3097"/>
      <c r="AL3097"/>
      <c r="AM3097"/>
      <c r="AN3097"/>
      <c r="AO3097"/>
      <c r="AP3097"/>
      <c r="BC3097" s="451"/>
    </row>
    <row r="3098" spans="1:55" hidden="1" x14ac:dyDescent="0.2">
      <c r="A3098" s="3"/>
      <c r="B3098" s="3"/>
      <c r="C3098" s="393"/>
      <c r="D3098" s="393"/>
      <c r="E3098" s="393"/>
      <c r="F3098" s="393"/>
      <c r="G3098" s="393"/>
      <c r="H3098" s="393"/>
      <c r="I3098" s="393"/>
      <c r="J3098" s="3"/>
      <c r="K3098" s="3"/>
      <c r="L3098" s="3"/>
      <c r="M3098" s="3"/>
      <c r="N3098" s="3"/>
      <c r="O3098" s="393"/>
      <c r="P3098" s="393"/>
      <c r="Q3098" s="3"/>
      <c r="R3098" s="3"/>
      <c r="S3098" s="3"/>
      <c r="T3098" s="3"/>
      <c r="U3098" s="3"/>
      <c r="V3098" s="3"/>
      <c r="W3098"/>
      <c r="X3098"/>
      <c r="Y3098" s="451"/>
      <c r="Z3098" s="393"/>
      <c r="AA3098" s="3"/>
      <c r="AB3098" s="3"/>
      <c r="AC3098" s="3"/>
      <c r="AD3098" s="3"/>
      <c r="AE3098" s="3"/>
      <c r="AF3098"/>
      <c r="AG3098"/>
      <c r="AH3098"/>
      <c r="AI3098"/>
      <c r="AJ3098"/>
      <c r="AK3098"/>
      <c r="AL3098"/>
      <c r="AM3098"/>
      <c r="AN3098"/>
      <c r="AO3098"/>
      <c r="AP3098"/>
      <c r="BC3098" s="451"/>
    </row>
    <row r="3099" spans="1:55" hidden="1" x14ac:dyDescent="0.2">
      <c r="A3099" s="3"/>
      <c r="B3099" s="3"/>
      <c r="C3099" s="393"/>
      <c r="D3099" s="393"/>
      <c r="E3099" s="393"/>
      <c r="F3099" s="393"/>
      <c r="G3099" s="393"/>
      <c r="H3099" s="393"/>
      <c r="I3099" s="393"/>
      <c r="J3099" s="3"/>
      <c r="K3099" s="3"/>
      <c r="L3099" s="3"/>
      <c r="M3099" s="3"/>
      <c r="N3099" s="3"/>
      <c r="O3099" s="393"/>
      <c r="P3099" s="393"/>
      <c r="Q3099" s="3"/>
      <c r="R3099" s="3"/>
      <c r="S3099" s="3"/>
      <c r="T3099" s="3"/>
      <c r="U3099" s="3"/>
      <c r="V3099" s="3"/>
      <c r="W3099"/>
      <c r="X3099"/>
      <c r="Y3099" s="451"/>
      <c r="Z3099" s="393"/>
      <c r="AA3099" s="3"/>
      <c r="AB3099" s="3"/>
      <c r="AC3099" s="3"/>
      <c r="AD3099" s="3"/>
      <c r="AE3099" s="3"/>
      <c r="AF3099"/>
      <c r="AG3099"/>
      <c r="AH3099"/>
      <c r="AI3099"/>
      <c r="AJ3099"/>
      <c r="AK3099"/>
      <c r="AL3099"/>
      <c r="AM3099"/>
      <c r="AN3099"/>
      <c r="AO3099"/>
      <c r="AP3099"/>
      <c r="BC3099" s="451"/>
    </row>
    <row r="3100" spans="1:55" hidden="1" x14ac:dyDescent="0.2">
      <c r="A3100" s="3"/>
      <c r="B3100" s="3"/>
      <c r="C3100" s="393"/>
      <c r="D3100" s="393"/>
      <c r="E3100" s="393"/>
      <c r="F3100" s="393"/>
      <c r="G3100" s="393"/>
      <c r="H3100" s="393"/>
      <c r="I3100" s="393"/>
      <c r="J3100" s="3"/>
      <c r="K3100" s="3"/>
      <c r="L3100" s="3"/>
      <c r="M3100" s="3"/>
      <c r="N3100" s="3"/>
      <c r="O3100" s="393"/>
      <c r="P3100" s="393"/>
      <c r="Q3100" s="3"/>
      <c r="R3100" s="3"/>
      <c r="S3100" s="3"/>
      <c r="T3100" s="3"/>
      <c r="U3100" s="3"/>
      <c r="V3100" s="3"/>
      <c r="W3100"/>
      <c r="X3100"/>
      <c r="Y3100" s="451"/>
      <c r="Z3100" s="393"/>
      <c r="AA3100" s="3"/>
      <c r="AB3100" s="3"/>
      <c r="AC3100" s="3"/>
      <c r="AD3100" s="3"/>
      <c r="AE3100" s="3"/>
      <c r="AF3100"/>
      <c r="AG3100"/>
      <c r="AH3100"/>
      <c r="AI3100"/>
      <c r="AJ3100"/>
      <c r="AK3100"/>
      <c r="AL3100"/>
      <c r="AM3100"/>
      <c r="AN3100"/>
      <c r="AO3100"/>
      <c r="AP3100"/>
      <c r="BC3100" s="451"/>
    </row>
    <row r="3101" spans="1:55" hidden="1" x14ac:dyDescent="0.2">
      <c r="A3101" s="3"/>
      <c r="B3101" s="3"/>
      <c r="C3101" s="393"/>
      <c r="D3101" s="393"/>
      <c r="E3101" s="393"/>
      <c r="F3101" s="393"/>
      <c r="G3101" s="393"/>
      <c r="H3101" s="393"/>
      <c r="I3101" s="393"/>
      <c r="J3101" s="3"/>
      <c r="K3101" s="3"/>
      <c r="L3101" s="3"/>
      <c r="M3101" s="3"/>
      <c r="N3101" s="3"/>
      <c r="O3101" s="393"/>
      <c r="P3101" s="393"/>
      <c r="Q3101" s="3"/>
      <c r="R3101" s="3"/>
      <c r="S3101" s="3"/>
      <c r="T3101" s="3"/>
      <c r="U3101" s="3"/>
      <c r="V3101" s="3"/>
      <c r="W3101"/>
      <c r="X3101"/>
      <c r="Y3101" s="451"/>
      <c r="Z3101" s="393"/>
      <c r="AA3101" s="3"/>
      <c r="AB3101" s="3"/>
      <c r="AC3101" s="3"/>
      <c r="AD3101" s="3"/>
      <c r="AE3101" s="3"/>
      <c r="AF3101"/>
      <c r="AG3101"/>
      <c r="AH3101"/>
      <c r="AI3101"/>
      <c r="AJ3101"/>
      <c r="AK3101"/>
      <c r="AL3101"/>
      <c r="AM3101"/>
      <c r="AN3101"/>
      <c r="AO3101"/>
      <c r="AP3101"/>
      <c r="BC3101" s="451"/>
    </row>
    <row r="3102" spans="1:55" hidden="1" x14ac:dyDescent="0.2">
      <c r="A3102" s="3"/>
      <c r="B3102" s="3"/>
      <c r="C3102" s="393"/>
      <c r="D3102" s="393"/>
      <c r="E3102" s="393"/>
      <c r="F3102" s="393"/>
      <c r="G3102" s="393"/>
      <c r="H3102" s="393"/>
      <c r="I3102" s="393"/>
      <c r="J3102" s="3"/>
      <c r="K3102" s="3"/>
      <c r="L3102" s="3"/>
      <c r="M3102" s="3"/>
      <c r="N3102" s="3"/>
      <c r="O3102" s="393"/>
      <c r="P3102" s="393"/>
      <c r="Q3102" s="3"/>
      <c r="R3102" s="3"/>
      <c r="S3102" s="3"/>
      <c r="T3102" s="3"/>
      <c r="U3102" s="3"/>
      <c r="V3102" s="3"/>
      <c r="W3102"/>
      <c r="X3102"/>
      <c r="Y3102" s="451"/>
      <c r="Z3102" s="393"/>
      <c r="AA3102" s="3"/>
      <c r="AB3102" s="3"/>
      <c r="AC3102" s="3"/>
      <c r="AD3102" s="3"/>
      <c r="AE3102" s="3"/>
      <c r="AF3102"/>
      <c r="AG3102"/>
      <c r="AH3102"/>
      <c r="AI3102"/>
      <c r="AJ3102"/>
      <c r="AK3102"/>
      <c r="AL3102"/>
      <c r="AM3102"/>
      <c r="AN3102"/>
      <c r="AO3102"/>
      <c r="AP3102"/>
      <c r="BC3102" s="451"/>
    </row>
    <row r="3103" spans="1:55" hidden="1" x14ac:dyDescent="0.2">
      <c r="A3103" s="3"/>
      <c r="B3103" s="3"/>
      <c r="C3103" s="393"/>
      <c r="D3103" s="393"/>
      <c r="E3103" s="393"/>
      <c r="F3103" s="393"/>
      <c r="G3103" s="393"/>
      <c r="H3103" s="393"/>
      <c r="I3103" s="393"/>
      <c r="J3103" s="3"/>
      <c r="K3103" s="3"/>
      <c r="L3103" s="3"/>
      <c r="M3103" s="3"/>
      <c r="N3103" s="3"/>
      <c r="O3103" s="393"/>
      <c r="P3103" s="393"/>
      <c r="Q3103" s="3"/>
      <c r="R3103" s="3"/>
      <c r="S3103" s="3"/>
      <c r="T3103" s="3"/>
      <c r="U3103" s="3"/>
      <c r="V3103" s="3"/>
      <c r="W3103"/>
      <c r="X3103"/>
      <c r="Y3103" s="451"/>
      <c r="Z3103" s="393"/>
      <c r="AA3103" s="3"/>
      <c r="AB3103" s="3"/>
      <c r="AC3103" s="3"/>
      <c r="AD3103" s="3"/>
      <c r="AE3103" s="3"/>
      <c r="AF3103"/>
      <c r="AG3103"/>
      <c r="AH3103"/>
      <c r="AI3103"/>
      <c r="AJ3103"/>
      <c r="AK3103"/>
      <c r="AL3103"/>
      <c r="AM3103"/>
      <c r="AN3103"/>
      <c r="AO3103"/>
      <c r="AP3103"/>
      <c r="BC3103" s="451"/>
    </row>
    <row r="3104" spans="1:55" hidden="1" x14ac:dyDescent="0.2">
      <c r="A3104" s="3"/>
      <c r="B3104" s="3"/>
      <c r="C3104" s="393"/>
      <c r="D3104" s="393"/>
      <c r="E3104" s="393"/>
      <c r="F3104" s="393"/>
      <c r="G3104" s="393"/>
      <c r="H3104" s="393"/>
      <c r="I3104" s="393"/>
      <c r="J3104" s="3"/>
      <c r="K3104" s="3"/>
      <c r="L3104" s="3"/>
      <c r="M3104" s="3"/>
      <c r="N3104" s="3"/>
      <c r="O3104" s="393"/>
      <c r="P3104" s="393"/>
      <c r="Q3104" s="3"/>
      <c r="R3104" s="3"/>
      <c r="S3104" s="3"/>
      <c r="T3104" s="3"/>
      <c r="U3104" s="3"/>
      <c r="V3104" s="3"/>
      <c r="W3104"/>
      <c r="X3104"/>
      <c r="Y3104" s="451"/>
      <c r="Z3104" s="393"/>
      <c r="AA3104" s="3"/>
      <c r="AB3104" s="3"/>
      <c r="AC3104" s="3"/>
      <c r="AD3104" s="3"/>
      <c r="AE3104" s="3"/>
      <c r="AF3104"/>
      <c r="AG3104"/>
      <c r="AH3104"/>
      <c r="AI3104"/>
      <c r="AJ3104"/>
      <c r="AK3104"/>
      <c r="AL3104"/>
      <c r="AM3104"/>
      <c r="AN3104"/>
      <c r="AO3104"/>
      <c r="AP3104"/>
      <c r="BC3104" s="451"/>
    </row>
    <row r="3105" spans="1:55" hidden="1" x14ac:dyDescent="0.2">
      <c r="A3105" s="3"/>
      <c r="B3105" s="3"/>
      <c r="C3105" s="393"/>
      <c r="D3105" s="393"/>
      <c r="E3105" s="393"/>
      <c r="F3105" s="393"/>
      <c r="G3105" s="393"/>
      <c r="H3105" s="393"/>
      <c r="I3105" s="393"/>
      <c r="J3105" s="3"/>
      <c r="K3105" s="3"/>
      <c r="L3105" s="3"/>
      <c r="M3105" s="3"/>
      <c r="N3105" s="3"/>
      <c r="O3105" s="393"/>
      <c r="P3105" s="393"/>
      <c r="Q3105" s="3"/>
      <c r="R3105" s="3"/>
      <c r="S3105" s="3"/>
      <c r="T3105" s="3"/>
      <c r="U3105" s="3"/>
      <c r="V3105" s="3"/>
      <c r="W3105"/>
      <c r="X3105"/>
      <c r="Y3105" s="451"/>
      <c r="Z3105" s="393"/>
      <c r="AA3105" s="3"/>
      <c r="AB3105" s="3"/>
      <c r="AC3105" s="3"/>
      <c r="AD3105" s="3"/>
      <c r="AE3105" s="3"/>
      <c r="AF3105"/>
      <c r="AG3105"/>
      <c r="AH3105"/>
      <c r="AI3105"/>
      <c r="AJ3105"/>
      <c r="AK3105"/>
      <c r="AL3105"/>
      <c r="AM3105"/>
      <c r="AN3105"/>
      <c r="AO3105"/>
      <c r="AP3105"/>
      <c r="BC3105" s="451"/>
    </row>
    <row r="3106" spans="1:55" hidden="1" x14ac:dyDescent="0.2">
      <c r="A3106" s="3"/>
      <c r="B3106" s="3"/>
      <c r="C3106" s="393"/>
      <c r="D3106" s="393"/>
      <c r="E3106" s="393"/>
      <c r="F3106" s="393"/>
      <c r="G3106" s="393"/>
      <c r="H3106" s="393"/>
      <c r="I3106" s="393"/>
      <c r="J3106" s="3"/>
      <c r="K3106" s="3"/>
      <c r="L3106" s="3"/>
      <c r="M3106" s="3"/>
      <c r="N3106" s="3"/>
      <c r="O3106" s="393"/>
      <c r="P3106" s="393"/>
      <c r="Q3106" s="3"/>
      <c r="R3106" s="3"/>
      <c r="S3106" s="3"/>
      <c r="T3106" s="3"/>
      <c r="U3106" s="3"/>
      <c r="V3106" s="3"/>
      <c r="W3106"/>
      <c r="X3106"/>
      <c r="Y3106" s="451"/>
      <c r="Z3106" s="393"/>
      <c r="AA3106" s="3"/>
      <c r="AB3106" s="3"/>
      <c r="AC3106" s="3"/>
      <c r="AD3106" s="3"/>
      <c r="AE3106" s="3"/>
      <c r="AF3106"/>
      <c r="AG3106"/>
      <c r="AH3106"/>
      <c r="AI3106"/>
      <c r="AJ3106"/>
      <c r="AK3106"/>
      <c r="AL3106"/>
      <c r="AM3106"/>
      <c r="AN3106"/>
      <c r="AO3106"/>
      <c r="AP3106"/>
      <c r="BC3106" s="451"/>
    </row>
    <row r="3107" spans="1:55" hidden="1" x14ac:dyDescent="0.2">
      <c r="A3107" s="3"/>
      <c r="B3107" s="3"/>
      <c r="C3107" s="393"/>
      <c r="D3107" s="393"/>
      <c r="E3107" s="393"/>
      <c r="F3107" s="393"/>
      <c r="G3107" s="393"/>
      <c r="H3107" s="393"/>
      <c r="I3107" s="393"/>
      <c r="J3107" s="3"/>
      <c r="K3107" s="3"/>
      <c r="L3107" s="3"/>
      <c r="M3107" s="3"/>
      <c r="N3107" s="3"/>
      <c r="O3107" s="393"/>
      <c r="P3107" s="393"/>
      <c r="Q3107" s="3"/>
      <c r="R3107" s="3"/>
      <c r="S3107" s="3"/>
      <c r="T3107" s="3"/>
      <c r="U3107" s="3"/>
      <c r="V3107" s="3"/>
      <c r="W3107"/>
      <c r="X3107"/>
      <c r="Y3107" s="451"/>
      <c r="Z3107" s="393"/>
      <c r="AA3107" s="3"/>
      <c r="AB3107" s="3"/>
      <c r="AC3107" s="3"/>
      <c r="AD3107" s="3"/>
      <c r="AE3107" s="3"/>
      <c r="AF3107"/>
      <c r="AG3107"/>
      <c r="AH3107"/>
      <c r="AI3107"/>
      <c r="AJ3107"/>
      <c r="AK3107"/>
      <c r="AL3107"/>
      <c r="AM3107"/>
      <c r="AN3107"/>
      <c r="AO3107"/>
      <c r="AP3107"/>
      <c r="BC3107" s="451"/>
    </row>
    <row r="3108" spans="1:55" hidden="1" x14ac:dyDescent="0.2">
      <c r="A3108" s="3"/>
      <c r="B3108" s="3"/>
      <c r="C3108" s="393"/>
      <c r="D3108" s="393"/>
      <c r="E3108" s="393"/>
      <c r="F3108" s="393"/>
      <c r="G3108" s="393"/>
      <c r="H3108" s="393"/>
      <c r="I3108" s="393"/>
      <c r="J3108" s="3"/>
      <c r="K3108" s="3"/>
      <c r="L3108" s="3"/>
      <c r="M3108" s="3"/>
      <c r="N3108" s="3"/>
      <c r="O3108" s="393"/>
      <c r="P3108" s="393"/>
      <c r="Q3108" s="3"/>
      <c r="R3108" s="3"/>
      <c r="S3108" s="3"/>
      <c r="T3108" s="3"/>
      <c r="U3108" s="3"/>
      <c r="V3108" s="3"/>
      <c r="W3108"/>
      <c r="X3108"/>
      <c r="Y3108" s="451"/>
      <c r="Z3108" s="393"/>
      <c r="AA3108" s="3"/>
      <c r="AB3108" s="3"/>
      <c r="AC3108" s="3"/>
      <c r="AD3108" s="3"/>
      <c r="AE3108" s="3"/>
      <c r="AF3108"/>
      <c r="AG3108"/>
      <c r="AH3108"/>
      <c r="AI3108"/>
      <c r="AJ3108"/>
      <c r="AK3108"/>
      <c r="AL3108"/>
      <c r="AM3108"/>
      <c r="AN3108"/>
      <c r="AO3108"/>
      <c r="AP3108"/>
      <c r="BC3108" s="451"/>
    </row>
    <row r="3109" spans="1:55" hidden="1" x14ac:dyDescent="0.2">
      <c r="A3109" s="3"/>
      <c r="B3109" s="3"/>
      <c r="C3109" s="393"/>
      <c r="D3109" s="393"/>
      <c r="E3109" s="393"/>
      <c r="F3109" s="393"/>
      <c r="G3109" s="393"/>
      <c r="H3109" s="393"/>
      <c r="I3109" s="393"/>
      <c r="J3109" s="3"/>
      <c r="K3109" s="3"/>
      <c r="L3109" s="3"/>
      <c r="M3109" s="3"/>
      <c r="N3109" s="3"/>
      <c r="O3109" s="393"/>
      <c r="P3109" s="393"/>
      <c r="Q3109" s="3"/>
      <c r="R3109" s="3"/>
      <c r="S3109" s="3"/>
      <c r="T3109" s="3"/>
      <c r="U3109" s="3"/>
      <c r="V3109" s="3"/>
      <c r="W3109"/>
      <c r="X3109"/>
      <c r="Y3109" s="451"/>
      <c r="Z3109" s="393"/>
      <c r="AA3109" s="3"/>
      <c r="AB3109" s="3"/>
      <c r="AC3109" s="3"/>
      <c r="AD3109" s="3"/>
      <c r="AE3109" s="3"/>
      <c r="AF3109"/>
      <c r="AG3109"/>
      <c r="AH3109"/>
      <c r="AI3109"/>
      <c r="AJ3109"/>
      <c r="AK3109"/>
      <c r="AL3109"/>
      <c r="AM3109"/>
      <c r="AN3109"/>
      <c r="AO3109"/>
      <c r="AP3109"/>
      <c r="BC3109" s="451"/>
    </row>
    <row r="3110" spans="1:55" hidden="1" x14ac:dyDescent="0.2">
      <c r="A3110" s="3"/>
      <c r="B3110" s="3"/>
      <c r="C3110" s="393"/>
      <c r="D3110" s="393"/>
      <c r="E3110" s="393"/>
      <c r="F3110" s="393"/>
      <c r="G3110" s="393"/>
      <c r="H3110" s="393"/>
      <c r="I3110" s="393"/>
      <c r="J3110" s="3"/>
      <c r="K3110" s="3"/>
      <c r="L3110" s="3"/>
      <c r="M3110" s="3"/>
      <c r="N3110" s="3"/>
      <c r="O3110" s="393"/>
      <c r="P3110" s="393"/>
      <c r="Q3110" s="3"/>
      <c r="R3110" s="3"/>
      <c r="S3110" s="3"/>
      <c r="T3110" s="3"/>
      <c r="U3110" s="3"/>
      <c r="V3110" s="3"/>
      <c r="W3110"/>
      <c r="X3110"/>
      <c r="Y3110" s="451"/>
      <c r="Z3110" s="393"/>
      <c r="AA3110" s="3"/>
      <c r="AB3110" s="3"/>
      <c r="AC3110" s="3"/>
      <c r="AD3110" s="3"/>
      <c r="AE3110" s="3"/>
      <c r="AF3110"/>
      <c r="AG3110"/>
      <c r="AH3110"/>
      <c r="AI3110"/>
      <c r="AJ3110"/>
      <c r="AK3110"/>
      <c r="AL3110"/>
      <c r="AM3110"/>
      <c r="AN3110"/>
      <c r="AO3110"/>
      <c r="AP3110"/>
      <c r="BC3110" s="451"/>
    </row>
    <row r="3111" spans="1:55" hidden="1" x14ac:dyDescent="0.2">
      <c r="A3111" s="3"/>
      <c r="B3111" s="3"/>
      <c r="C3111" s="393"/>
      <c r="D3111" s="393"/>
      <c r="E3111" s="393"/>
      <c r="F3111" s="393"/>
      <c r="G3111" s="393"/>
      <c r="H3111" s="393"/>
      <c r="I3111" s="393"/>
      <c r="J3111" s="3"/>
      <c r="K3111" s="3"/>
      <c r="L3111" s="3"/>
      <c r="M3111" s="3"/>
      <c r="N3111" s="3"/>
      <c r="O3111" s="393"/>
      <c r="P3111" s="393"/>
      <c r="Q3111" s="3"/>
      <c r="R3111" s="3"/>
      <c r="S3111" s="3"/>
      <c r="T3111" s="3"/>
      <c r="U3111" s="3"/>
      <c r="V3111" s="3"/>
      <c r="W3111"/>
      <c r="X3111"/>
      <c r="Y3111" s="451"/>
      <c r="Z3111" s="393"/>
      <c r="AA3111" s="3"/>
      <c r="AB3111" s="3"/>
      <c r="AC3111" s="3"/>
      <c r="AD3111" s="3"/>
      <c r="AE3111" s="3"/>
      <c r="AF3111"/>
      <c r="AG3111"/>
      <c r="AH3111"/>
      <c r="AI3111"/>
      <c r="AJ3111"/>
      <c r="AK3111"/>
      <c r="AL3111"/>
      <c r="AM3111"/>
      <c r="AN3111"/>
      <c r="AO3111"/>
      <c r="AP3111"/>
      <c r="BC3111" s="451"/>
    </row>
    <row r="3112" spans="1:55" hidden="1" x14ac:dyDescent="0.2">
      <c r="A3112" s="3"/>
      <c r="B3112" s="3"/>
      <c r="C3112" s="393"/>
      <c r="D3112" s="393"/>
      <c r="E3112" s="393"/>
      <c r="F3112" s="393"/>
      <c r="G3112" s="393"/>
      <c r="H3112" s="393"/>
      <c r="I3112" s="393"/>
      <c r="J3112" s="3"/>
      <c r="K3112" s="3"/>
      <c r="L3112" s="3"/>
      <c r="M3112" s="3"/>
      <c r="N3112" s="3"/>
      <c r="O3112" s="393"/>
      <c r="P3112" s="393"/>
      <c r="Q3112" s="3"/>
      <c r="R3112" s="3"/>
      <c r="S3112" s="3"/>
      <c r="T3112" s="3"/>
      <c r="U3112" s="3"/>
      <c r="V3112" s="3"/>
      <c r="W3112"/>
      <c r="X3112"/>
      <c r="Y3112" s="451"/>
      <c r="Z3112" s="393"/>
      <c r="AA3112" s="3"/>
      <c r="AB3112" s="3"/>
      <c r="AC3112" s="3"/>
      <c r="AD3112" s="3"/>
      <c r="AE3112" s="3"/>
      <c r="AF3112"/>
      <c r="AG3112"/>
      <c r="AH3112"/>
      <c r="AI3112"/>
      <c r="AJ3112"/>
      <c r="AK3112"/>
      <c r="AL3112"/>
      <c r="AM3112"/>
      <c r="AN3112"/>
      <c r="AO3112"/>
      <c r="AP3112"/>
      <c r="BC3112" s="451"/>
    </row>
    <row r="3113" spans="1:55" hidden="1" x14ac:dyDescent="0.2">
      <c r="A3113" s="3"/>
      <c r="B3113" s="3"/>
      <c r="C3113" s="393"/>
      <c r="D3113" s="393"/>
      <c r="E3113" s="393"/>
      <c r="F3113" s="393"/>
      <c r="G3113" s="393"/>
      <c r="H3113" s="393"/>
      <c r="I3113" s="393"/>
      <c r="J3113" s="3"/>
      <c r="K3113" s="3"/>
      <c r="L3113" s="3"/>
      <c r="M3113" s="3"/>
      <c r="N3113" s="3"/>
      <c r="O3113" s="393"/>
      <c r="P3113" s="393"/>
      <c r="Q3113" s="3"/>
      <c r="R3113" s="3"/>
      <c r="S3113" s="3"/>
      <c r="T3113" s="3"/>
      <c r="U3113" s="3"/>
      <c r="V3113" s="3"/>
      <c r="W3113"/>
      <c r="X3113"/>
      <c r="Y3113" s="451"/>
      <c r="Z3113" s="393"/>
      <c r="AA3113" s="3"/>
      <c r="AB3113" s="3"/>
      <c r="AC3113" s="3"/>
      <c r="AD3113" s="3"/>
      <c r="AE3113" s="3"/>
      <c r="AF3113"/>
      <c r="AG3113"/>
      <c r="AH3113"/>
      <c r="AI3113"/>
      <c r="AJ3113"/>
      <c r="AK3113"/>
      <c r="AL3113"/>
      <c r="AM3113"/>
      <c r="AN3113"/>
      <c r="AO3113"/>
      <c r="AP3113"/>
      <c r="BC3113" s="451"/>
    </row>
    <row r="3114" spans="1:55" hidden="1" x14ac:dyDescent="0.2">
      <c r="A3114" s="3"/>
      <c r="B3114" s="3"/>
      <c r="C3114" s="393"/>
      <c r="D3114" s="393"/>
      <c r="E3114" s="393"/>
      <c r="F3114" s="393"/>
      <c r="G3114" s="393"/>
      <c r="H3114" s="393"/>
      <c r="I3114" s="393"/>
      <c r="J3114" s="3"/>
      <c r="K3114" s="3"/>
      <c r="L3114" s="3"/>
      <c r="M3114" s="3"/>
      <c r="N3114" s="3"/>
      <c r="O3114" s="393"/>
      <c r="P3114" s="393"/>
      <c r="Q3114" s="3"/>
      <c r="R3114" s="3"/>
      <c r="S3114" s="3"/>
      <c r="T3114" s="3"/>
      <c r="U3114" s="3"/>
      <c r="V3114" s="3"/>
      <c r="W3114"/>
      <c r="X3114"/>
      <c r="Y3114" s="451"/>
      <c r="Z3114" s="393"/>
      <c r="AA3114" s="3"/>
      <c r="AB3114" s="3"/>
      <c r="AC3114" s="3"/>
      <c r="AD3114" s="3"/>
      <c r="AE3114" s="3"/>
      <c r="AF3114"/>
      <c r="AG3114"/>
      <c r="AH3114"/>
      <c r="AI3114"/>
      <c r="AJ3114"/>
      <c r="AK3114"/>
      <c r="AL3114"/>
      <c r="AM3114"/>
      <c r="AN3114"/>
      <c r="AO3114"/>
      <c r="AP3114"/>
      <c r="BC3114" s="451"/>
    </row>
    <row r="3115" spans="1:55" hidden="1" x14ac:dyDescent="0.2">
      <c r="A3115" s="3"/>
      <c r="B3115" s="3"/>
      <c r="C3115" s="393"/>
      <c r="D3115" s="393"/>
      <c r="E3115" s="393"/>
      <c r="F3115" s="393"/>
      <c r="G3115" s="393"/>
      <c r="H3115" s="393"/>
      <c r="I3115" s="393"/>
      <c r="J3115" s="3"/>
      <c r="K3115" s="3"/>
      <c r="L3115" s="3"/>
      <c r="M3115" s="3"/>
      <c r="N3115" s="3"/>
      <c r="O3115" s="393"/>
      <c r="P3115" s="393"/>
      <c r="Q3115" s="3"/>
      <c r="R3115" s="3"/>
      <c r="S3115" s="3"/>
      <c r="T3115" s="3"/>
      <c r="U3115" s="3"/>
      <c r="V3115" s="3"/>
      <c r="W3115"/>
      <c r="X3115"/>
      <c r="Y3115" s="451"/>
      <c r="Z3115" s="393"/>
      <c r="AA3115" s="3"/>
      <c r="AB3115" s="3"/>
      <c r="AC3115" s="3"/>
      <c r="AD3115" s="3"/>
      <c r="AE3115" s="3"/>
      <c r="AF3115"/>
      <c r="AG3115"/>
      <c r="AH3115"/>
      <c r="AI3115"/>
      <c r="AJ3115"/>
      <c r="AK3115"/>
      <c r="AL3115"/>
      <c r="AM3115"/>
      <c r="AN3115"/>
      <c r="AO3115"/>
      <c r="AP3115"/>
      <c r="BC3115" s="451"/>
    </row>
    <row r="3116" spans="1:55" hidden="1" x14ac:dyDescent="0.2">
      <c r="A3116" s="3"/>
      <c r="B3116" s="3"/>
      <c r="C3116" s="393"/>
      <c r="D3116" s="393"/>
      <c r="E3116" s="393"/>
      <c r="F3116" s="393"/>
      <c r="G3116" s="393"/>
      <c r="H3116" s="393"/>
      <c r="I3116" s="393"/>
      <c r="J3116" s="3"/>
      <c r="K3116" s="3"/>
      <c r="L3116" s="3"/>
      <c r="M3116" s="3"/>
      <c r="N3116" s="3"/>
      <c r="O3116" s="393"/>
      <c r="P3116" s="393"/>
      <c r="Q3116" s="3"/>
      <c r="R3116" s="3"/>
      <c r="S3116" s="3"/>
      <c r="T3116" s="3"/>
      <c r="U3116" s="3"/>
      <c r="V3116" s="3"/>
      <c r="W3116"/>
      <c r="X3116"/>
      <c r="Y3116" s="451"/>
      <c r="Z3116" s="393"/>
      <c r="AA3116" s="3"/>
      <c r="AB3116" s="3"/>
      <c r="AC3116" s="3"/>
      <c r="AD3116" s="3"/>
      <c r="AE3116" s="3"/>
      <c r="AF3116"/>
      <c r="AG3116"/>
      <c r="AH3116"/>
      <c r="AI3116"/>
      <c r="AJ3116"/>
      <c r="AK3116"/>
      <c r="AL3116"/>
      <c r="AM3116"/>
      <c r="AN3116"/>
      <c r="AO3116"/>
      <c r="AP3116"/>
      <c r="BC3116" s="451"/>
    </row>
    <row r="3117" spans="1:55" hidden="1" x14ac:dyDescent="0.2">
      <c r="A3117" s="3"/>
      <c r="B3117" s="3"/>
      <c r="C3117" s="393"/>
      <c r="D3117" s="393"/>
      <c r="E3117" s="393"/>
      <c r="F3117" s="393"/>
      <c r="G3117" s="393"/>
      <c r="H3117" s="393"/>
      <c r="I3117" s="393"/>
      <c r="J3117" s="3"/>
      <c r="K3117" s="3"/>
      <c r="L3117" s="3"/>
      <c r="M3117" s="3"/>
      <c r="N3117" s="3"/>
      <c r="O3117" s="393"/>
      <c r="P3117" s="393"/>
      <c r="Q3117" s="3"/>
      <c r="R3117" s="3"/>
      <c r="S3117" s="3"/>
      <c r="T3117" s="3"/>
      <c r="U3117" s="3"/>
      <c r="V3117" s="3"/>
      <c r="W3117"/>
      <c r="X3117"/>
      <c r="Y3117" s="451"/>
      <c r="Z3117" s="393"/>
      <c r="AA3117" s="3"/>
      <c r="AB3117" s="3"/>
      <c r="AC3117" s="3"/>
      <c r="AD3117" s="3"/>
      <c r="AE3117" s="3"/>
      <c r="AF3117"/>
      <c r="AG3117"/>
      <c r="AH3117"/>
      <c r="AI3117"/>
      <c r="AJ3117"/>
      <c r="AK3117"/>
      <c r="AL3117"/>
      <c r="AM3117"/>
      <c r="AN3117"/>
      <c r="AO3117"/>
      <c r="AP3117"/>
      <c r="BC3117" s="451"/>
    </row>
    <row r="3118" spans="1:55" hidden="1" x14ac:dyDescent="0.2">
      <c r="A3118" s="3"/>
      <c r="B3118" s="3"/>
      <c r="C3118" s="393"/>
      <c r="D3118" s="393"/>
      <c r="E3118" s="393"/>
      <c r="F3118" s="393"/>
      <c r="G3118" s="393"/>
      <c r="H3118" s="393"/>
      <c r="I3118" s="393"/>
      <c r="J3118" s="3"/>
      <c r="K3118" s="3"/>
      <c r="L3118" s="3"/>
      <c r="M3118" s="3"/>
      <c r="N3118" s="3"/>
      <c r="O3118" s="393"/>
      <c r="P3118" s="393"/>
      <c r="Q3118" s="3"/>
      <c r="R3118" s="3"/>
      <c r="S3118" s="3"/>
      <c r="T3118" s="3"/>
      <c r="U3118" s="3"/>
      <c r="V3118" s="3"/>
      <c r="W3118"/>
      <c r="X3118"/>
      <c r="Y3118" s="451"/>
      <c r="Z3118" s="393"/>
      <c r="AA3118" s="3"/>
      <c r="AB3118" s="3"/>
      <c r="AC3118" s="3"/>
      <c r="AD3118" s="3"/>
      <c r="AE3118" s="3"/>
      <c r="AF3118"/>
      <c r="AG3118"/>
      <c r="AH3118"/>
      <c r="AI3118"/>
      <c r="AJ3118"/>
      <c r="AK3118"/>
      <c r="AL3118"/>
      <c r="AM3118"/>
      <c r="AN3118"/>
      <c r="AO3118"/>
      <c r="AP3118"/>
      <c r="BC3118" s="451"/>
    </row>
    <row r="3119" spans="1:55" hidden="1" x14ac:dyDescent="0.2">
      <c r="A3119" s="3"/>
      <c r="B3119" s="3"/>
      <c r="C3119" s="393"/>
      <c r="D3119" s="393"/>
      <c r="E3119" s="393"/>
      <c r="F3119" s="393"/>
      <c r="G3119" s="393"/>
      <c r="H3119" s="393"/>
      <c r="I3119" s="393"/>
      <c r="J3119" s="3"/>
      <c r="K3119" s="3"/>
      <c r="L3119" s="3"/>
      <c r="M3119" s="3"/>
      <c r="N3119" s="3"/>
      <c r="O3119" s="393"/>
      <c r="P3119" s="393"/>
      <c r="Q3119" s="3"/>
      <c r="R3119" s="3"/>
      <c r="S3119" s="3"/>
      <c r="T3119" s="3"/>
      <c r="U3119" s="3"/>
      <c r="V3119" s="3"/>
      <c r="W3119"/>
      <c r="X3119"/>
      <c r="Y3119" s="451"/>
      <c r="Z3119" s="393"/>
      <c r="AA3119" s="3"/>
      <c r="AB3119" s="3"/>
      <c r="AC3119" s="3"/>
      <c r="AD3119" s="3"/>
      <c r="AE3119" s="3"/>
      <c r="AF3119"/>
      <c r="AG3119"/>
      <c r="AH3119"/>
      <c r="AI3119"/>
      <c r="AJ3119"/>
      <c r="AK3119"/>
      <c r="AL3119"/>
      <c r="AM3119"/>
      <c r="AN3119"/>
      <c r="AO3119"/>
      <c r="AP3119"/>
      <c r="BC3119" s="451"/>
    </row>
    <row r="3120" spans="1:55" hidden="1" x14ac:dyDescent="0.2">
      <c r="A3120" s="3"/>
      <c r="B3120" s="3"/>
      <c r="C3120" s="393"/>
      <c r="D3120" s="393"/>
      <c r="E3120" s="393"/>
      <c r="F3120" s="393"/>
      <c r="G3120" s="393"/>
      <c r="H3120" s="393"/>
      <c r="I3120" s="393"/>
      <c r="J3120" s="3"/>
      <c r="K3120" s="3"/>
      <c r="L3120" s="3"/>
      <c r="M3120" s="3"/>
      <c r="N3120" s="3"/>
      <c r="O3120" s="393"/>
      <c r="P3120" s="393"/>
      <c r="Q3120" s="3"/>
      <c r="R3120" s="3"/>
      <c r="S3120" s="3"/>
      <c r="T3120" s="3"/>
      <c r="U3120" s="3"/>
      <c r="V3120" s="3"/>
      <c r="W3120"/>
      <c r="X3120"/>
      <c r="Y3120" s="451"/>
      <c r="Z3120" s="393"/>
      <c r="AA3120" s="3"/>
      <c r="AB3120" s="3"/>
      <c r="AC3120" s="3"/>
      <c r="AD3120" s="3"/>
      <c r="AE3120" s="3"/>
      <c r="AF3120"/>
      <c r="AG3120"/>
      <c r="AH3120"/>
      <c r="AI3120"/>
      <c r="AJ3120"/>
      <c r="AK3120"/>
      <c r="AL3120"/>
      <c r="AM3120"/>
      <c r="AN3120"/>
      <c r="AO3120"/>
      <c r="AP3120"/>
      <c r="BC3120" s="451"/>
    </row>
    <row r="3121" spans="1:55" hidden="1" x14ac:dyDescent="0.2">
      <c r="A3121" s="3"/>
      <c r="B3121" s="3"/>
      <c r="C3121" s="393"/>
      <c r="D3121" s="393"/>
      <c r="E3121" s="393"/>
      <c r="F3121" s="393"/>
      <c r="G3121" s="393"/>
      <c r="H3121" s="393"/>
      <c r="I3121" s="393"/>
      <c r="J3121" s="3"/>
      <c r="K3121" s="3"/>
      <c r="L3121" s="3"/>
      <c r="M3121" s="3"/>
      <c r="N3121" s="3"/>
      <c r="O3121" s="393"/>
      <c r="P3121" s="393"/>
      <c r="Q3121" s="3"/>
      <c r="R3121" s="3"/>
      <c r="S3121" s="3"/>
      <c r="T3121" s="3"/>
      <c r="U3121" s="3"/>
      <c r="V3121" s="3"/>
      <c r="W3121"/>
      <c r="X3121"/>
      <c r="Y3121" s="451"/>
      <c r="Z3121" s="393"/>
      <c r="AA3121" s="3"/>
      <c r="AB3121" s="3"/>
      <c r="AC3121" s="3"/>
      <c r="AD3121" s="3"/>
      <c r="AE3121" s="3"/>
      <c r="AF3121"/>
      <c r="AG3121"/>
      <c r="AH3121"/>
      <c r="AI3121"/>
      <c r="AJ3121"/>
      <c r="AK3121"/>
      <c r="AL3121"/>
      <c r="AM3121"/>
      <c r="AN3121"/>
      <c r="AO3121"/>
      <c r="AP3121"/>
      <c r="BC3121" s="451"/>
    </row>
    <row r="3122" spans="1:55" hidden="1" x14ac:dyDescent="0.2">
      <c r="A3122" s="3"/>
      <c r="B3122" s="3"/>
      <c r="C3122" s="393"/>
      <c r="D3122" s="393"/>
      <c r="E3122" s="393"/>
      <c r="F3122" s="393"/>
      <c r="G3122" s="393"/>
      <c r="H3122" s="393"/>
      <c r="I3122" s="393"/>
      <c r="J3122" s="3"/>
      <c r="K3122" s="3"/>
      <c r="L3122" s="3"/>
      <c r="M3122" s="3"/>
      <c r="N3122" s="3"/>
      <c r="O3122" s="393"/>
      <c r="P3122" s="393"/>
      <c r="Q3122" s="3"/>
      <c r="R3122" s="3"/>
      <c r="S3122" s="3"/>
      <c r="T3122" s="3"/>
      <c r="U3122" s="3"/>
      <c r="V3122" s="3"/>
      <c r="W3122"/>
      <c r="X3122"/>
      <c r="Y3122" s="451"/>
      <c r="Z3122" s="393"/>
      <c r="AA3122" s="3"/>
      <c r="AB3122" s="3"/>
      <c r="AC3122" s="3"/>
      <c r="AD3122" s="3"/>
      <c r="AE3122" s="3"/>
      <c r="AF3122"/>
      <c r="AG3122"/>
      <c r="AH3122"/>
      <c r="AI3122"/>
      <c r="AJ3122"/>
      <c r="AK3122"/>
      <c r="AL3122"/>
      <c r="AM3122"/>
      <c r="AN3122"/>
      <c r="AO3122"/>
      <c r="AP3122"/>
      <c r="BC3122" s="451"/>
    </row>
    <row r="3123" spans="1:55" hidden="1" x14ac:dyDescent="0.2">
      <c r="A3123" s="3"/>
      <c r="B3123" s="3"/>
      <c r="C3123" s="393"/>
      <c r="D3123" s="393"/>
      <c r="E3123" s="393"/>
      <c r="F3123" s="393"/>
      <c r="G3123" s="393"/>
      <c r="H3123" s="393"/>
      <c r="I3123" s="393"/>
      <c r="J3123" s="3"/>
      <c r="K3123" s="3"/>
      <c r="L3123" s="3"/>
      <c r="M3123" s="3"/>
      <c r="N3123" s="3"/>
      <c r="O3123" s="393"/>
      <c r="P3123" s="393"/>
      <c r="Q3123" s="3"/>
      <c r="R3123" s="3"/>
      <c r="S3123" s="3"/>
      <c r="T3123" s="3"/>
      <c r="U3123" s="3"/>
      <c r="V3123" s="3"/>
      <c r="W3123"/>
      <c r="X3123"/>
      <c r="Y3123" s="451"/>
      <c r="Z3123" s="393"/>
      <c r="AA3123" s="3"/>
      <c r="AB3123" s="3"/>
      <c r="AC3123" s="3"/>
      <c r="AD3123" s="3"/>
      <c r="AE3123" s="3"/>
      <c r="AF3123"/>
      <c r="AG3123"/>
      <c r="AH3123"/>
      <c r="AI3123"/>
      <c r="AJ3123"/>
      <c r="AK3123"/>
      <c r="AL3123"/>
      <c r="AM3123"/>
      <c r="AN3123"/>
      <c r="AO3123"/>
      <c r="AP3123"/>
      <c r="BC3123" s="451"/>
    </row>
    <row r="3124" spans="1:55" hidden="1" x14ac:dyDescent="0.2">
      <c r="A3124" s="3"/>
      <c r="B3124" s="3"/>
      <c r="C3124" s="393"/>
      <c r="D3124" s="393"/>
      <c r="E3124" s="393"/>
      <c r="F3124" s="393"/>
      <c r="G3124" s="393"/>
      <c r="H3124" s="393"/>
      <c r="I3124" s="393"/>
      <c r="J3124" s="3"/>
      <c r="K3124" s="3"/>
      <c r="L3124" s="3"/>
      <c r="M3124" s="3"/>
      <c r="N3124" s="3"/>
      <c r="O3124" s="393"/>
      <c r="P3124" s="393"/>
      <c r="Q3124" s="3"/>
      <c r="R3124" s="3"/>
      <c r="S3124" s="3"/>
      <c r="T3124" s="3"/>
      <c r="U3124" s="3"/>
      <c r="V3124" s="3"/>
      <c r="W3124"/>
      <c r="X3124"/>
      <c r="Y3124" s="451"/>
      <c r="Z3124" s="393"/>
      <c r="AA3124" s="3"/>
      <c r="AB3124" s="3"/>
      <c r="AC3124" s="3"/>
      <c r="AD3124" s="3"/>
      <c r="AE3124" s="3"/>
      <c r="AF3124"/>
      <c r="AG3124"/>
      <c r="AH3124"/>
      <c r="AI3124"/>
      <c r="AJ3124"/>
      <c r="AK3124"/>
      <c r="AL3124"/>
      <c r="AM3124"/>
      <c r="AN3124"/>
      <c r="AO3124"/>
      <c r="AP3124"/>
      <c r="BC3124" s="451"/>
    </row>
    <row r="3125" spans="1:55" hidden="1" x14ac:dyDescent="0.2">
      <c r="A3125" s="3"/>
      <c r="B3125" s="3"/>
      <c r="C3125" s="393"/>
      <c r="D3125" s="393"/>
      <c r="E3125" s="393"/>
      <c r="F3125" s="393"/>
      <c r="G3125" s="393"/>
      <c r="H3125" s="393"/>
      <c r="I3125" s="393"/>
      <c r="J3125" s="3"/>
      <c r="K3125" s="3"/>
      <c r="L3125" s="3"/>
      <c r="M3125" s="3"/>
      <c r="N3125" s="3"/>
      <c r="O3125" s="393"/>
      <c r="P3125" s="393"/>
      <c r="Q3125" s="3"/>
      <c r="R3125" s="3"/>
      <c r="S3125" s="3"/>
      <c r="T3125" s="3"/>
      <c r="U3125" s="3"/>
      <c r="V3125" s="3"/>
      <c r="W3125"/>
      <c r="X3125"/>
      <c r="Y3125" s="451"/>
      <c r="Z3125" s="393"/>
      <c r="AA3125" s="3"/>
      <c r="AB3125" s="3"/>
      <c r="AC3125" s="3"/>
      <c r="AD3125" s="3"/>
      <c r="AE3125" s="3"/>
      <c r="AF3125"/>
      <c r="AG3125"/>
      <c r="AH3125"/>
      <c r="AI3125"/>
      <c r="AJ3125"/>
      <c r="AK3125"/>
      <c r="AL3125"/>
      <c r="AM3125"/>
      <c r="AN3125"/>
      <c r="AO3125"/>
      <c r="AP3125"/>
      <c r="BC3125" s="451"/>
    </row>
    <row r="3126" spans="1:55" hidden="1" x14ac:dyDescent="0.2">
      <c r="A3126" s="3"/>
      <c r="B3126" s="3"/>
      <c r="C3126" s="393"/>
      <c r="D3126" s="393"/>
      <c r="E3126" s="393"/>
      <c r="F3126" s="393"/>
      <c r="G3126" s="393"/>
      <c r="H3126" s="393"/>
      <c r="I3126" s="393"/>
      <c r="J3126" s="3"/>
      <c r="K3126" s="3"/>
      <c r="L3126" s="3"/>
      <c r="M3126" s="3"/>
      <c r="N3126" s="3"/>
      <c r="O3126" s="393"/>
      <c r="P3126" s="393"/>
      <c r="Q3126" s="3"/>
      <c r="R3126" s="3"/>
      <c r="S3126" s="3"/>
      <c r="T3126" s="3"/>
      <c r="U3126" s="3"/>
      <c r="V3126" s="3"/>
      <c r="W3126"/>
      <c r="X3126"/>
      <c r="Y3126" s="451"/>
      <c r="Z3126" s="393"/>
      <c r="AA3126" s="3"/>
      <c r="AB3126" s="3"/>
      <c r="AC3126" s="3"/>
      <c r="AD3126" s="3"/>
      <c r="AE3126" s="3"/>
      <c r="AF3126"/>
      <c r="AG3126"/>
      <c r="AH3126"/>
      <c r="AI3126"/>
      <c r="AJ3126"/>
      <c r="AK3126"/>
      <c r="AL3126"/>
      <c r="AM3126"/>
      <c r="AN3126"/>
      <c r="AO3126"/>
      <c r="AP3126"/>
      <c r="BC3126" s="451"/>
    </row>
    <row r="3127" spans="1:55" hidden="1" x14ac:dyDescent="0.2">
      <c r="A3127" s="3"/>
      <c r="B3127" s="3"/>
      <c r="C3127" s="393"/>
      <c r="D3127" s="393"/>
      <c r="E3127" s="393"/>
      <c r="F3127" s="393"/>
      <c r="G3127" s="393"/>
      <c r="H3127" s="393"/>
      <c r="I3127" s="393"/>
      <c r="J3127" s="3"/>
      <c r="K3127" s="3"/>
      <c r="L3127" s="3"/>
      <c r="M3127" s="3"/>
      <c r="N3127" s="3"/>
      <c r="O3127" s="393"/>
      <c r="P3127" s="393"/>
      <c r="Q3127" s="3"/>
      <c r="R3127" s="3"/>
      <c r="S3127" s="3"/>
      <c r="T3127" s="3"/>
      <c r="U3127" s="3"/>
      <c r="V3127" s="3"/>
      <c r="W3127"/>
      <c r="X3127"/>
      <c r="Y3127" s="451"/>
      <c r="Z3127" s="393"/>
      <c r="AA3127" s="3"/>
      <c r="AB3127" s="3"/>
      <c r="AC3127" s="3"/>
      <c r="AD3127" s="3"/>
      <c r="AE3127" s="3"/>
      <c r="AF3127"/>
      <c r="AG3127"/>
      <c r="AH3127"/>
      <c r="AI3127"/>
      <c r="AJ3127"/>
      <c r="AK3127"/>
      <c r="AL3127"/>
      <c r="AM3127"/>
      <c r="AN3127"/>
      <c r="AO3127"/>
      <c r="AP3127"/>
      <c r="BC3127" s="451"/>
    </row>
    <row r="3128" spans="1:55" hidden="1" x14ac:dyDescent="0.2">
      <c r="A3128" s="3"/>
      <c r="B3128" s="3"/>
      <c r="C3128" s="393"/>
      <c r="D3128" s="393"/>
      <c r="E3128" s="393"/>
      <c r="F3128" s="393"/>
      <c r="G3128" s="393"/>
      <c r="H3128" s="393"/>
      <c r="I3128" s="393"/>
      <c r="J3128" s="3"/>
      <c r="K3128" s="3"/>
      <c r="L3128" s="3"/>
      <c r="M3128" s="3"/>
      <c r="N3128" s="3"/>
      <c r="O3128" s="393"/>
      <c r="P3128" s="393"/>
      <c r="Q3128" s="3"/>
      <c r="R3128" s="3"/>
      <c r="S3128" s="3"/>
      <c r="T3128" s="3"/>
      <c r="U3128" s="3"/>
      <c r="V3128" s="3"/>
      <c r="W3128"/>
      <c r="X3128"/>
      <c r="Y3128" s="451"/>
      <c r="Z3128" s="393"/>
      <c r="AA3128" s="3"/>
      <c r="AB3128" s="3"/>
      <c r="AC3128" s="3"/>
      <c r="AD3128" s="3"/>
      <c r="AE3128" s="3"/>
      <c r="AF3128"/>
      <c r="AG3128"/>
      <c r="AH3128"/>
      <c r="AI3128"/>
      <c r="AJ3128"/>
      <c r="AK3128"/>
      <c r="AL3128"/>
      <c r="AM3128"/>
      <c r="AN3128"/>
      <c r="AO3128"/>
      <c r="AP3128"/>
      <c r="BC3128" s="451"/>
    </row>
    <row r="3129" spans="1:55" hidden="1" x14ac:dyDescent="0.2">
      <c r="A3129" s="3"/>
      <c r="B3129" s="3"/>
      <c r="C3129" s="393"/>
      <c r="D3129" s="393"/>
      <c r="E3129" s="393"/>
      <c r="F3129" s="393"/>
      <c r="G3129" s="393"/>
      <c r="H3129" s="393"/>
      <c r="I3129" s="393"/>
      <c r="J3129" s="3"/>
      <c r="K3129" s="3"/>
      <c r="L3129" s="3"/>
      <c r="M3129" s="3"/>
      <c r="N3129" s="3"/>
      <c r="O3129" s="393"/>
      <c r="P3129" s="393"/>
      <c r="Q3129" s="3"/>
      <c r="R3129" s="3"/>
      <c r="S3129" s="3"/>
      <c r="T3129" s="3"/>
      <c r="U3129" s="3"/>
      <c r="V3129" s="3"/>
      <c r="W3129"/>
      <c r="X3129"/>
      <c r="Y3129" s="451"/>
      <c r="Z3129" s="393"/>
      <c r="AA3129" s="3"/>
      <c r="AB3129" s="3"/>
      <c r="AC3129" s="3"/>
      <c r="AD3129" s="3"/>
      <c r="AE3129" s="3"/>
      <c r="AF3129"/>
      <c r="AG3129"/>
      <c r="AH3129"/>
      <c r="AI3129"/>
      <c r="AJ3129"/>
      <c r="AK3129"/>
      <c r="AL3129"/>
      <c r="AM3129"/>
      <c r="AN3129"/>
      <c r="AO3129"/>
      <c r="AP3129"/>
      <c r="BC3129" s="451"/>
    </row>
    <row r="3130" spans="1:55" hidden="1" x14ac:dyDescent="0.2">
      <c r="A3130" s="3"/>
      <c r="B3130" s="3"/>
      <c r="C3130" s="393"/>
      <c r="D3130" s="393"/>
      <c r="E3130" s="393"/>
      <c r="F3130" s="393"/>
      <c r="G3130" s="393"/>
      <c r="H3130" s="393"/>
      <c r="I3130" s="393"/>
      <c r="J3130" s="3"/>
      <c r="K3130" s="3"/>
      <c r="L3130" s="3"/>
      <c r="M3130" s="3"/>
      <c r="N3130" s="3"/>
      <c r="O3130" s="393"/>
      <c r="P3130" s="393"/>
      <c r="Q3130" s="3"/>
      <c r="R3130" s="3"/>
      <c r="S3130" s="3"/>
      <c r="T3130" s="3"/>
      <c r="U3130" s="3"/>
      <c r="V3130" s="3"/>
      <c r="W3130"/>
      <c r="X3130"/>
      <c r="Y3130" s="451"/>
      <c r="Z3130" s="393"/>
      <c r="AA3130" s="3"/>
      <c r="AB3130" s="3"/>
      <c r="AC3130" s="3"/>
      <c r="AD3130" s="3"/>
      <c r="AE3130" s="3"/>
      <c r="AF3130"/>
      <c r="AG3130"/>
      <c r="AH3130"/>
      <c r="AI3130"/>
      <c r="AJ3130"/>
      <c r="AK3130"/>
      <c r="AL3130"/>
      <c r="AM3130"/>
      <c r="AN3130"/>
      <c r="AO3130"/>
      <c r="AP3130"/>
      <c r="BC3130" s="451"/>
    </row>
    <row r="3131" spans="1:55" hidden="1" x14ac:dyDescent="0.2">
      <c r="A3131" s="3"/>
      <c r="B3131" s="3"/>
      <c r="C3131" s="393"/>
      <c r="D3131" s="393"/>
      <c r="E3131" s="393"/>
      <c r="F3131" s="393"/>
      <c r="G3131" s="393"/>
      <c r="H3131" s="393"/>
      <c r="I3131" s="393"/>
      <c r="J3131" s="3"/>
      <c r="K3131" s="3"/>
      <c r="L3131" s="3"/>
      <c r="M3131" s="3"/>
      <c r="N3131" s="3"/>
      <c r="O3131" s="393"/>
      <c r="P3131" s="393"/>
      <c r="Q3131" s="3"/>
      <c r="R3131" s="3"/>
      <c r="S3131" s="3"/>
      <c r="T3131" s="3"/>
      <c r="U3131" s="3"/>
      <c r="V3131" s="3"/>
      <c r="W3131"/>
      <c r="X3131"/>
      <c r="Y3131" s="451"/>
      <c r="Z3131" s="393"/>
      <c r="AA3131" s="3"/>
      <c r="AB3131" s="3"/>
      <c r="AC3131" s="3"/>
      <c r="AD3131" s="3"/>
      <c r="AE3131" s="3"/>
      <c r="AF3131"/>
      <c r="AG3131"/>
      <c r="AH3131"/>
      <c r="AI3131"/>
      <c r="AJ3131"/>
      <c r="AK3131"/>
      <c r="AL3131"/>
      <c r="AM3131"/>
      <c r="AN3131"/>
      <c r="AO3131"/>
      <c r="AP3131"/>
      <c r="BC3131" s="451"/>
    </row>
    <row r="3132" spans="1:55" hidden="1" x14ac:dyDescent="0.2">
      <c r="A3132" s="3"/>
      <c r="B3132" s="3"/>
      <c r="C3132" s="393"/>
      <c r="D3132" s="393"/>
      <c r="E3132" s="393"/>
      <c r="F3132" s="393"/>
      <c r="G3132" s="393"/>
      <c r="H3132" s="393"/>
      <c r="I3132" s="393"/>
      <c r="J3132" s="3"/>
      <c r="K3132" s="3"/>
      <c r="L3132" s="3"/>
      <c r="M3132" s="3"/>
      <c r="N3132" s="3"/>
      <c r="O3132" s="393"/>
      <c r="P3132" s="393"/>
      <c r="Q3132" s="3"/>
      <c r="R3132" s="3"/>
      <c r="S3132" s="3"/>
      <c r="T3132" s="3"/>
      <c r="U3132" s="3"/>
      <c r="V3132" s="3"/>
      <c r="W3132"/>
      <c r="X3132"/>
      <c r="Y3132" s="451"/>
      <c r="Z3132" s="393"/>
      <c r="AA3132" s="3"/>
      <c r="AB3132" s="3"/>
      <c r="AC3132" s="3"/>
      <c r="AD3132" s="3"/>
      <c r="AE3132" s="3"/>
      <c r="AF3132"/>
      <c r="AG3132"/>
      <c r="AH3132"/>
      <c r="AI3132"/>
      <c r="AJ3132"/>
      <c r="AK3132"/>
      <c r="AL3132"/>
      <c r="AM3132"/>
      <c r="AN3132"/>
      <c r="AO3132"/>
      <c r="AP3132"/>
      <c r="BC3132" s="451"/>
    </row>
    <row r="3133" spans="1:55" hidden="1" x14ac:dyDescent="0.2">
      <c r="A3133" s="3"/>
      <c r="B3133" s="3"/>
      <c r="C3133" s="393"/>
      <c r="D3133" s="393"/>
      <c r="E3133" s="393"/>
      <c r="F3133" s="393"/>
      <c r="G3133" s="393"/>
      <c r="H3133" s="393"/>
      <c r="I3133" s="393"/>
      <c r="J3133" s="3"/>
      <c r="K3133" s="3"/>
      <c r="L3133" s="3"/>
      <c r="M3133" s="3"/>
      <c r="N3133" s="3"/>
      <c r="O3133" s="393"/>
      <c r="P3133" s="393"/>
      <c r="Q3133" s="3"/>
      <c r="R3133" s="3"/>
      <c r="S3133" s="3"/>
      <c r="T3133" s="3"/>
      <c r="U3133" s="3"/>
      <c r="V3133" s="3"/>
      <c r="W3133"/>
      <c r="X3133"/>
      <c r="Y3133" s="451"/>
      <c r="Z3133" s="393"/>
      <c r="AA3133" s="3"/>
      <c r="AB3133" s="3"/>
      <c r="AC3133" s="3"/>
      <c r="AD3133" s="3"/>
      <c r="AE3133" s="3"/>
      <c r="AF3133"/>
      <c r="AG3133"/>
      <c r="AH3133"/>
      <c r="AI3133"/>
      <c r="AJ3133"/>
      <c r="AK3133"/>
      <c r="AL3133"/>
      <c r="AM3133"/>
      <c r="AN3133"/>
      <c r="AO3133"/>
      <c r="AP3133"/>
      <c r="BC3133" s="451"/>
    </row>
    <row r="3134" spans="1:55" hidden="1" x14ac:dyDescent="0.2">
      <c r="A3134" s="3"/>
      <c r="B3134" s="3"/>
      <c r="C3134" s="393"/>
      <c r="D3134" s="393"/>
      <c r="E3134" s="393"/>
      <c r="F3134" s="393"/>
      <c r="G3134" s="393"/>
      <c r="H3134" s="393"/>
      <c r="I3134" s="393"/>
      <c r="J3134" s="3"/>
      <c r="K3134" s="3"/>
      <c r="L3134" s="3"/>
      <c r="M3134" s="3"/>
      <c r="N3134" s="3"/>
      <c r="O3134" s="393"/>
      <c r="P3134" s="393"/>
      <c r="Q3134" s="3"/>
      <c r="R3134" s="3"/>
      <c r="S3134" s="3"/>
      <c r="T3134" s="3"/>
      <c r="U3134" s="3"/>
      <c r="V3134" s="3"/>
      <c r="W3134"/>
      <c r="X3134"/>
      <c r="Y3134" s="451"/>
      <c r="Z3134" s="393"/>
      <c r="AA3134" s="3"/>
      <c r="AB3134" s="3"/>
      <c r="AC3134" s="3"/>
      <c r="AD3134" s="3"/>
      <c r="AE3134" s="3"/>
      <c r="AF3134"/>
      <c r="AG3134"/>
      <c r="AH3134"/>
      <c r="AI3134"/>
      <c r="AJ3134"/>
      <c r="AK3134"/>
      <c r="AL3134"/>
      <c r="AM3134"/>
      <c r="AN3134"/>
      <c r="AO3134"/>
      <c r="AP3134"/>
      <c r="BC3134" s="451"/>
    </row>
    <row r="3135" spans="1:55" hidden="1" x14ac:dyDescent="0.2">
      <c r="A3135" s="3"/>
      <c r="B3135" s="3"/>
      <c r="C3135" s="393"/>
      <c r="D3135" s="393"/>
      <c r="E3135" s="393"/>
      <c r="F3135" s="393"/>
      <c r="G3135" s="393"/>
      <c r="H3135" s="393"/>
      <c r="I3135" s="393"/>
      <c r="J3135" s="3"/>
      <c r="K3135" s="3"/>
      <c r="L3135" s="3"/>
      <c r="M3135" s="3"/>
      <c r="N3135" s="3"/>
      <c r="O3135" s="393"/>
      <c r="P3135" s="393"/>
      <c r="Q3135" s="3"/>
      <c r="R3135" s="3"/>
      <c r="S3135" s="3"/>
      <c r="T3135" s="3"/>
      <c r="U3135" s="3"/>
      <c r="V3135" s="3"/>
      <c r="W3135"/>
      <c r="X3135"/>
      <c r="Y3135" s="451"/>
      <c r="Z3135" s="393"/>
      <c r="AA3135" s="3"/>
      <c r="AB3135" s="3"/>
      <c r="AC3135" s="3"/>
      <c r="AD3135" s="3"/>
      <c r="AE3135" s="3"/>
      <c r="AF3135"/>
      <c r="AG3135"/>
      <c r="AH3135"/>
      <c r="AI3135"/>
      <c r="AJ3135"/>
      <c r="AK3135"/>
      <c r="AL3135"/>
      <c r="AM3135"/>
      <c r="AN3135"/>
      <c r="AO3135"/>
      <c r="AP3135"/>
      <c r="BC3135" s="451"/>
    </row>
    <row r="3136" spans="1:55" hidden="1" x14ac:dyDescent="0.2">
      <c r="A3136" s="3"/>
      <c r="B3136" s="3"/>
      <c r="C3136" s="393"/>
      <c r="D3136" s="393"/>
      <c r="E3136" s="393"/>
      <c r="F3136" s="393"/>
      <c r="G3136" s="393"/>
      <c r="H3136" s="393"/>
      <c r="I3136" s="393"/>
      <c r="J3136" s="3"/>
      <c r="K3136" s="3"/>
      <c r="L3136" s="3"/>
      <c r="M3136" s="3"/>
      <c r="N3136" s="3"/>
      <c r="O3136" s="393"/>
      <c r="P3136" s="393"/>
      <c r="Q3136" s="3"/>
      <c r="R3136" s="3"/>
      <c r="S3136" s="3"/>
      <c r="T3136" s="3"/>
      <c r="U3136" s="3"/>
      <c r="V3136" s="3"/>
      <c r="W3136"/>
      <c r="X3136"/>
      <c r="Y3136" s="451"/>
      <c r="Z3136" s="393"/>
      <c r="AA3136" s="3"/>
      <c r="AB3136" s="3"/>
      <c r="AC3136" s="3"/>
      <c r="AD3136" s="3"/>
      <c r="AE3136" s="3"/>
      <c r="AF3136"/>
      <c r="AG3136"/>
      <c r="AH3136"/>
      <c r="AI3136"/>
      <c r="AJ3136"/>
      <c r="AK3136"/>
      <c r="AL3136"/>
      <c r="AM3136"/>
      <c r="AN3136"/>
      <c r="AO3136"/>
      <c r="AP3136"/>
      <c r="BC3136" s="451"/>
    </row>
    <row r="3137" spans="1:55" hidden="1" x14ac:dyDescent="0.2">
      <c r="A3137" s="3"/>
      <c r="B3137" s="3"/>
      <c r="C3137" s="393"/>
      <c r="D3137" s="393"/>
      <c r="E3137" s="393"/>
      <c r="F3137" s="393"/>
      <c r="G3137" s="393"/>
      <c r="H3137" s="393"/>
      <c r="I3137" s="393"/>
      <c r="J3137" s="3"/>
      <c r="K3137" s="3"/>
      <c r="L3137" s="3"/>
      <c r="M3137" s="3"/>
      <c r="N3137" s="3"/>
      <c r="O3137" s="393"/>
      <c r="P3137" s="393"/>
      <c r="Q3137" s="3"/>
      <c r="R3137" s="3"/>
      <c r="S3137" s="3"/>
      <c r="T3137" s="3"/>
      <c r="U3137" s="3"/>
      <c r="V3137" s="3"/>
      <c r="W3137"/>
      <c r="X3137"/>
      <c r="Y3137" s="451"/>
      <c r="Z3137" s="393"/>
      <c r="AA3137" s="3"/>
      <c r="AB3137" s="3"/>
      <c r="AC3137" s="3"/>
      <c r="AD3137" s="3"/>
      <c r="AE3137" s="3"/>
      <c r="AF3137"/>
      <c r="AG3137"/>
      <c r="AH3137"/>
      <c r="AI3137"/>
      <c r="AJ3137"/>
      <c r="AK3137"/>
      <c r="AL3137"/>
      <c r="AM3137"/>
      <c r="AN3137"/>
      <c r="AO3137"/>
      <c r="AP3137"/>
      <c r="BC3137" s="451"/>
    </row>
    <row r="3138" spans="1:55" hidden="1" x14ac:dyDescent="0.2">
      <c r="A3138" s="3"/>
      <c r="B3138" s="3"/>
      <c r="C3138" s="393"/>
      <c r="D3138" s="393"/>
      <c r="E3138" s="393"/>
      <c r="F3138" s="393"/>
      <c r="G3138" s="393"/>
      <c r="H3138" s="393"/>
      <c r="I3138" s="393"/>
      <c r="J3138" s="3"/>
      <c r="K3138" s="3"/>
      <c r="L3138" s="3"/>
      <c r="M3138" s="3"/>
      <c r="N3138" s="3"/>
      <c r="O3138" s="393"/>
      <c r="P3138" s="393"/>
      <c r="Q3138" s="3"/>
      <c r="R3138" s="3"/>
      <c r="S3138" s="3"/>
      <c r="T3138" s="3"/>
      <c r="U3138" s="3"/>
      <c r="V3138" s="3"/>
      <c r="W3138"/>
      <c r="X3138"/>
      <c r="Y3138" s="451"/>
      <c r="Z3138" s="393"/>
      <c r="AA3138" s="3"/>
      <c r="AB3138" s="3"/>
      <c r="AC3138" s="3"/>
      <c r="AD3138" s="3"/>
      <c r="AE3138" s="3"/>
      <c r="AF3138"/>
      <c r="AG3138"/>
      <c r="AH3138"/>
      <c r="AI3138"/>
      <c r="AJ3138"/>
      <c r="AK3138"/>
      <c r="AL3138"/>
      <c r="AM3138"/>
      <c r="AN3138"/>
      <c r="AO3138"/>
      <c r="AP3138"/>
      <c r="BC3138" s="451"/>
    </row>
    <row r="3139" spans="1:55" hidden="1" x14ac:dyDescent="0.2">
      <c r="A3139" s="3"/>
      <c r="B3139" s="3"/>
      <c r="C3139" s="393"/>
      <c r="D3139" s="393"/>
      <c r="E3139" s="393"/>
      <c r="F3139" s="393"/>
      <c r="G3139" s="393"/>
      <c r="H3139" s="393"/>
      <c r="I3139" s="393"/>
      <c r="J3139" s="3"/>
      <c r="K3139" s="3"/>
      <c r="L3139" s="3"/>
      <c r="M3139" s="3"/>
      <c r="N3139" s="3"/>
      <c r="O3139" s="393"/>
      <c r="P3139" s="393"/>
      <c r="Q3139" s="3"/>
      <c r="R3139" s="3"/>
      <c r="S3139" s="3"/>
      <c r="T3139" s="3"/>
      <c r="U3139" s="3"/>
      <c r="V3139" s="3"/>
      <c r="W3139"/>
      <c r="X3139"/>
      <c r="Y3139" s="451"/>
      <c r="Z3139" s="393"/>
      <c r="AA3139" s="3"/>
      <c r="AB3139" s="3"/>
      <c r="AC3139" s="3"/>
      <c r="AD3139" s="3"/>
      <c r="AE3139" s="3"/>
      <c r="AF3139"/>
      <c r="AG3139"/>
      <c r="AH3139"/>
      <c r="AI3139"/>
      <c r="AJ3139"/>
      <c r="AK3139"/>
      <c r="AL3139"/>
      <c r="AM3139"/>
      <c r="AN3139"/>
      <c r="AO3139"/>
      <c r="AP3139"/>
      <c r="BC3139" s="451"/>
    </row>
    <row r="3140" spans="1:55" hidden="1" x14ac:dyDescent="0.2">
      <c r="A3140" s="3"/>
      <c r="B3140" s="3"/>
      <c r="C3140" s="393"/>
      <c r="D3140" s="393"/>
      <c r="E3140" s="393"/>
      <c r="F3140" s="393"/>
      <c r="G3140" s="393"/>
      <c r="H3140" s="393"/>
      <c r="I3140" s="393"/>
      <c r="J3140" s="3"/>
      <c r="K3140" s="3"/>
      <c r="L3140" s="3"/>
      <c r="M3140" s="3"/>
      <c r="N3140" s="3"/>
      <c r="O3140" s="393"/>
      <c r="P3140" s="393"/>
      <c r="Q3140" s="3"/>
      <c r="R3140" s="3"/>
      <c r="S3140" s="3"/>
      <c r="T3140" s="3"/>
      <c r="U3140" s="3"/>
      <c r="V3140" s="3"/>
      <c r="W3140"/>
      <c r="X3140"/>
      <c r="Y3140" s="451"/>
      <c r="Z3140" s="393"/>
      <c r="AA3140" s="3"/>
      <c r="AB3140" s="3"/>
      <c r="AC3140" s="3"/>
      <c r="AD3140" s="3"/>
      <c r="AE3140" s="3"/>
      <c r="AF3140"/>
      <c r="AG3140"/>
      <c r="AH3140"/>
      <c r="AI3140"/>
      <c r="AJ3140"/>
      <c r="AK3140"/>
      <c r="AL3140"/>
      <c r="AM3140"/>
      <c r="AN3140"/>
      <c r="AO3140"/>
      <c r="AP3140"/>
      <c r="BC3140" s="451"/>
    </row>
    <row r="3141" spans="1:55" hidden="1" x14ac:dyDescent="0.2">
      <c r="A3141" s="3"/>
      <c r="B3141" s="3"/>
      <c r="C3141" s="393"/>
      <c r="D3141" s="393"/>
      <c r="E3141" s="393"/>
      <c r="F3141" s="393"/>
      <c r="G3141" s="393"/>
      <c r="H3141" s="393"/>
      <c r="I3141" s="393"/>
      <c r="J3141" s="3"/>
      <c r="K3141" s="3"/>
      <c r="L3141" s="3"/>
      <c r="M3141" s="3"/>
      <c r="N3141" s="3"/>
      <c r="O3141" s="393"/>
      <c r="P3141" s="393"/>
      <c r="Q3141" s="3"/>
      <c r="R3141" s="3"/>
      <c r="S3141" s="3"/>
      <c r="T3141" s="3"/>
      <c r="U3141" s="3"/>
      <c r="V3141" s="3"/>
      <c r="W3141"/>
      <c r="X3141"/>
      <c r="Y3141" s="451"/>
      <c r="Z3141" s="393"/>
      <c r="AA3141" s="3"/>
      <c r="AB3141" s="3"/>
      <c r="AC3141" s="3"/>
      <c r="AD3141" s="3"/>
      <c r="AE3141" s="3"/>
      <c r="AF3141"/>
      <c r="AG3141"/>
      <c r="AH3141"/>
      <c r="AI3141"/>
      <c r="AJ3141"/>
      <c r="AK3141"/>
      <c r="AL3141"/>
      <c r="AM3141"/>
      <c r="AN3141"/>
      <c r="AO3141"/>
      <c r="AP3141"/>
      <c r="BC3141" s="451"/>
    </row>
    <row r="3142" spans="1:55" hidden="1" x14ac:dyDescent="0.2">
      <c r="A3142" s="3"/>
      <c r="B3142" s="3"/>
      <c r="C3142" s="393"/>
      <c r="D3142" s="393"/>
      <c r="E3142" s="393"/>
      <c r="F3142" s="393"/>
      <c r="G3142" s="393"/>
      <c r="H3142" s="393"/>
      <c r="I3142" s="393"/>
      <c r="J3142" s="3"/>
      <c r="K3142" s="3"/>
      <c r="L3142" s="3"/>
      <c r="M3142" s="3"/>
      <c r="N3142" s="3"/>
      <c r="O3142" s="393"/>
      <c r="P3142" s="393"/>
      <c r="Q3142" s="3"/>
      <c r="R3142" s="3"/>
      <c r="S3142" s="3"/>
      <c r="T3142" s="3"/>
      <c r="U3142" s="3"/>
      <c r="V3142" s="3"/>
      <c r="W3142"/>
      <c r="X3142"/>
      <c r="Y3142" s="451"/>
      <c r="Z3142" s="393"/>
      <c r="AA3142" s="3"/>
      <c r="AB3142" s="3"/>
      <c r="AC3142" s="3"/>
      <c r="AD3142" s="3"/>
      <c r="AE3142" s="3"/>
      <c r="AF3142"/>
      <c r="AG3142"/>
      <c r="AH3142"/>
      <c r="AI3142"/>
      <c r="AJ3142"/>
      <c r="AK3142"/>
      <c r="AL3142"/>
      <c r="AM3142"/>
      <c r="AN3142"/>
      <c r="AO3142"/>
      <c r="AP3142"/>
      <c r="BC3142" s="451"/>
    </row>
    <row r="3143" spans="1:55" hidden="1" x14ac:dyDescent="0.2">
      <c r="A3143" s="3"/>
      <c r="B3143" s="3"/>
      <c r="C3143" s="393"/>
      <c r="D3143" s="393"/>
      <c r="E3143" s="393"/>
      <c r="F3143" s="393"/>
      <c r="G3143" s="393"/>
      <c r="H3143" s="393"/>
      <c r="I3143" s="393"/>
      <c r="J3143" s="3"/>
      <c r="K3143" s="3"/>
      <c r="L3143" s="3"/>
      <c r="M3143" s="3"/>
      <c r="N3143" s="3"/>
      <c r="O3143" s="393"/>
      <c r="P3143" s="393"/>
      <c r="Q3143" s="3"/>
      <c r="R3143" s="3"/>
      <c r="S3143" s="3"/>
      <c r="T3143" s="3"/>
      <c r="U3143" s="3"/>
      <c r="V3143" s="3"/>
      <c r="W3143"/>
      <c r="X3143"/>
      <c r="Y3143" s="451"/>
      <c r="Z3143" s="393"/>
      <c r="AA3143" s="3"/>
      <c r="AB3143" s="3"/>
      <c r="AC3143" s="3"/>
      <c r="AD3143" s="3"/>
      <c r="AE3143" s="3"/>
      <c r="AF3143"/>
      <c r="AG3143"/>
      <c r="AH3143"/>
      <c r="AI3143"/>
      <c r="AJ3143"/>
      <c r="AK3143"/>
      <c r="AL3143"/>
      <c r="AM3143"/>
      <c r="AN3143"/>
      <c r="AO3143"/>
      <c r="AP3143"/>
      <c r="BC3143" s="451"/>
    </row>
    <row r="3144" spans="1:55" hidden="1" x14ac:dyDescent="0.2">
      <c r="A3144" s="3"/>
      <c r="B3144" s="3"/>
      <c r="C3144" s="393"/>
      <c r="D3144" s="393"/>
      <c r="E3144" s="393"/>
      <c r="F3144" s="393"/>
      <c r="G3144" s="393"/>
      <c r="H3144" s="393"/>
      <c r="I3144" s="393"/>
      <c r="J3144" s="3"/>
      <c r="K3144" s="3"/>
      <c r="L3144" s="3"/>
      <c r="M3144" s="3"/>
      <c r="N3144" s="3"/>
      <c r="O3144" s="393"/>
      <c r="P3144" s="393"/>
      <c r="Q3144" s="3"/>
      <c r="R3144" s="3"/>
      <c r="S3144" s="3"/>
      <c r="T3144" s="3"/>
      <c r="U3144" s="3"/>
      <c r="V3144" s="3"/>
      <c r="W3144"/>
      <c r="X3144"/>
      <c r="Y3144" s="451"/>
      <c r="Z3144" s="393"/>
      <c r="AA3144" s="3"/>
      <c r="AB3144" s="3"/>
      <c r="AC3144" s="3"/>
      <c r="AD3144" s="3"/>
      <c r="AE3144" s="3"/>
      <c r="AF3144"/>
      <c r="AG3144"/>
      <c r="AH3144"/>
      <c r="AI3144"/>
      <c r="AJ3144"/>
      <c r="AK3144"/>
      <c r="AL3144"/>
      <c r="AM3144"/>
      <c r="AN3144"/>
      <c r="AO3144"/>
      <c r="AP3144"/>
      <c r="BC3144" s="451"/>
    </row>
    <row r="3145" spans="1:55" hidden="1" x14ac:dyDescent="0.2">
      <c r="A3145" s="3"/>
      <c r="B3145" s="3"/>
      <c r="C3145" s="393"/>
      <c r="D3145" s="393"/>
      <c r="E3145" s="393"/>
      <c r="F3145" s="393"/>
      <c r="G3145" s="393"/>
      <c r="H3145" s="393"/>
      <c r="I3145" s="393"/>
      <c r="J3145" s="3"/>
      <c r="K3145" s="3"/>
      <c r="L3145" s="3"/>
      <c r="M3145" s="3"/>
      <c r="N3145" s="3"/>
      <c r="O3145" s="393"/>
      <c r="P3145" s="393"/>
      <c r="Q3145" s="3"/>
      <c r="R3145" s="3"/>
      <c r="S3145" s="3"/>
      <c r="T3145" s="3"/>
      <c r="U3145" s="3"/>
      <c r="V3145" s="3"/>
      <c r="W3145"/>
      <c r="X3145"/>
      <c r="Y3145" s="451"/>
      <c r="Z3145" s="393"/>
      <c r="AA3145" s="3"/>
      <c r="AB3145" s="3"/>
      <c r="AC3145" s="3"/>
      <c r="AD3145" s="3"/>
      <c r="AE3145" s="3"/>
      <c r="AF3145"/>
      <c r="AG3145"/>
      <c r="AH3145"/>
      <c r="AI3145"/>
      <c r="AJ3145"/>
      <c r="AK3145"/>
      <c r="AL3145"/>
      <c r="AM3145"/>
      <c r="AN3145"/>
      <c r="AO3145"/>
      <c r="AP3145"/>
      <c r="BC3145" s="451"/>
    </row>
    <row r="3146" spans="1:55" hidden="1" x14ac:dyDescent="0.2">
      <c r="A3146" s="3"/>
      <c r="B3146" s="3"/>
      <c r="C3146" s="393"/>
      <c r="D3146" s="393"/>
      <c r="E3146" s="393"/>
      <c r="F3146" s="393"/>
      <c r="G3146" s="393"/>
      <c r="H3146" s="393"/>
      <c r="I3146" s="393"/>
      <c r="J3146" s="3"/>
      <c r="K3146" s="3"/>
      <c r="L3146" s="3"/>
      <c r="M3146" s="3"/>
      <c r="N3146" s="3"/>
      <c r="O3146" s="393"/>
      <c r="P3146" s="393"/>
      <c r="Q3146" s="3"/>
      <c r="R3146" s="3"/>
      <c r="S3146" s="3"/>
      <c r="T3146" s="3"/>
      <c r="U3146" s="3"/>
      <c r="V3146" s="3"/>
      <c r="W3146"/>
      <c r="X3146"/>
      <c r="Y3146" s="451"/>
      <c r="Z3146" s="393"/>
      <c r="AA3146" s="3"/>
      <c r="AB3146" s="3"/>
      <c r="AC3146" s="3"/>
      <c r="AD3146" s="3"/>
      <c r="AE3146" s="3"/>
      <c r="AF3146"/>
      <c r="AG3146"/>
      <c r="AH3146"/>
      <c r="AI3146"/>
      <c r="AJ3146"/>
      <c r="AK3146"/>
      <c r="AL3146"/>
      <c r="AM3146"/>
      <c r="AN3146"/>
      <c r="AO3146"/>
      <c r="AP3146"/>
      <c r="BC3146" s="451"/>
    </row>
    <row r="3147" spans="1:55" hidden="1" x14ac:dyDescent="0.2">
      <c r="A3147" s="3"/>
      <c r="B3147" s="3"/>
      <c r="C3147" s="393"/>
      <c r="D3147" s="393"/>
      <c r="E3147" s="393"/>
      <c r="F3147" s="393"/>
      <c r="G3147" s="393"/>
      <c r="H3147" s="393"/>
      <c r="I3147" s="393"/>
      <c r="J3147" s="3"/>
      <c r="K3147" s="3"/>
      <c r="L3147" s="3"/>
      <c r="M3147" s="3"/>
      <c r="N3147" s="3"/>
      <c r="O3147" s="393"/>
      <c r="P3147" s="393"/>
      <c r="Q3147" s="3"/>
      <c r="R3147" s="3"/>
      <c r="S3147" s="3"/>
      <c r="T3147" s="3"/>
      <c r="U3147" s="3"/>
      <c r="V3147" s="3"/>
      <c r="W3147"/>
      <c r="X3147"/>
      <c r="Y3147" s="451"/>
      <c r="Z3147" s="393"/>
      <c r="AA3147" s="3"/>
      <c r="AB3147" s="3"/>
      <c r="AC3147" s="3"/>
      <c r="AD3147" s="3"/>
      <c r="AE3147" s="3"/>
      <c r="AF3147"/>
      <c r="AG3147"/>
      <c r="AH3147"/>
      <c r="AI3147"/>
      <c r="AJ3147"/>
      <c r="AK3147"/>
      <c r="AL3147"/>
      <c r="AM3147"/>
      <c r="AN3147"/>
      <c r="AO3147"/>
      <c r="AP3147"/>
      <c r="BC3147" s="451"/>
    </row>
    <row r="3148" spans="1:55" hidden="1" x14ac:dyDescent="0.2">
      <c r="A3148" s="3"/>
      <c r="B3148" s="3"/>
      <c r="C3148" s="393"/>
      <c r="D3148" s="393"/>
      <c r="E3148" s="393"/>
      <c r="F3148" s="393"/>
      <c r="G3148" s="393"/>
      <c r="H3148" s="393"/>
      <c r="I3148" s="393"/>
      <c r="J3148" s="3"/>
      <c r="K3148" s="3"/>
      <c r="L3148" s="3"/>
      <c r="M3148" s="3"/>
      <c r="N3148" s="3"/>
      <c r="O3148" s="393"/>
      <c r="P3148" s="393"/>
      <c r="Q3148" s="3"/>
      <c r="R3148" s="3"/>
      <c r="S3148" s="3"/>
      <c r="T3148" s="3"/>
      <c r="U3148" s="3"/>
      <c r="V3148" s="3"/>
      <c r="W3148"/>
      <c r="X3148"/>
      <c r="Y3148" s="451"/>
      <c r="Z3148" s="393"/>
      <c r="AA3148" s="3"/>
      <c r="AB3148" s="3"/>
      <c r="AC3148" s="3"/>
      <c r="AD3148" s="3"/>
      <c r="AE3148" s="3"/>
      <c r="AF3148"/>
      <c r="AG3148"/>
      <c r="AH3148"/>
      <c r="AI3148"/>
      <c r="AJ3148"/>
      <c r="AK3148"/>
      <c r="AL3148"/>
      <c r="AM3148"/>
      <c r="AN3148"/>
      <c r="AO3148"/>
      <c r="AP3148"/>
      <c r="BC3148" s="451"/>
    </row>
    <row r="3149" spans="1:55" hidden="1" x14ac:dyDescent="0.2">
      <c r="A3149" s="3"/>
      <c r="B3149" s="3"/>
      <c r="C3149" s="393"/>
      <c r="D3149" s="393"/>
      <c r="E3149" s="393"/>
      <c r="F3149" s="393"/>
      <c r="G3149" s="393"/>
      <c r="H3149" s="393"/>
      <c r="I3149" s="393"/>
      <c r="J3149" s="3"/>
      <c r="K3149" s="3"/>
      <c r="L3149" s="3"/>
      <c r="M3149" s="3"/>
      <c r="N3149" s="3"/>
      <c r="O3149" s="393"/>
      <c r="P3149" s="393"/>
      <c r="Q3149" s="3"/>
      <c r="R3149" s="3"/>
      <c r="S3149" s="3"/>
      <c r="T3149" s="3"/>
      <c r="U3149" s="3"/>
      <c r="V3149" s="3"/>
      <c r="W3149"/>
      <c r="X3149"/>
      <c r="Y3149" s="451"/>
      <c r="Z3149" s="393"/>
      <c r="AA3149" s="3"/>
      <c r="AB3149" s="3"/>
      <c r="AC3149" s="3"/>
      <c r="AD3149" s="3"/>
      <c r="AE3149" s="3"/>
      <c r="AF3149"/>
      <c r="AG3149"/>
      <c r="AH3149"/>
      <c r="AI3149"/>
      <c r="AJ3149"/>
      <c r="AK3149"/>
      <c r="AL3149"/>
      <c r="AM3149"/>
      <c r="AN3149"/>
      <c r="AO3149"/>
      <c r="AP3149"/>
      <c r="BC3149" s="451"/>
    </row>
    <row r="3150" spans="1:55" hidden="1" x14ac:dyDescent="0.2">
      <c r="A3150" s="3"/>
      <c r="B3150" s="3"/>
      <c r="C3150" s="393"/>
      <c r="D3150" s="393"/>
      <c r="E3150" s="393"/>
      <c r="F3150" s="393"/>
      <c r="G3150" s="393"/>
      <c r="H3150" s="393"/>
      <c r="I3150" s="393"/>
      <c r="J3150" s="3"/>
      <c r="K3150" s="3"/>
      <c r="L3150" s="3"/>
      <c r="M3150" s="3"/>
      <c r="N3150" s="3"/>
      <c r="O3150" s="393"/>
      <c r="P3150" s="393"/>
      <c r="Q3150" s="3"/>
      <c r="R3150" s="3"/>
      <c r="S3150" s="3"/>
      <c r="T3150" s="3"/>
      <c r="U3150" s="3"/>
      <c r="V3150" s="3"/>
      <c r="W3150"/>
      <c r="X3150"/>
      <c r="Y3150" s="451"/>
      <c r="Z3150" s="393"/>
      <c r="AA3150" s="3"/>
      <c r="AB3150" s="3"/>
      <c r="AC3150" s="3"/>
      <c r="AD3150" s="3"/>
      <c r="AE3150" s="3"/>
      <c r="AF3150"/>
      <c r="AG3150"/>
      <c r="AH3150"/>
      <c r="AI3150"/>
      <c r="AJ3150"/>
      <c r="AK3150"/>
      <c r="AL3150"/>
      <c r="AM3150"/>
      <c r="AN3150"/>
      <c r="AO3150"/>
      <c r="AP3150"/>
      <c r="BC3150" s="451"/>
    </row>
    <row r="3151" spans="1:55" hidden="1" x14ac:dyDescent="0.2">
      <c r="A3151" s="3"/>
      <c r="B3151" s="3"/>
      <c r="C3151" s="393"/>
      <c r="D3151" s="393"/>
      <c r="E3151" s="393"/>
      <c r="F3151" s="393"/>
      <c r="G3151" s="393"/>
      <c r="H3151" s="393"/>
      <c r="I3151" s="393"/>
      <c r="J3151" s="3"/>
      <c r="K3151" s="3"/>
      <c r="L3151" s="3"/>
      <c r="M3151" s="3"/>
      <c r="N3151" s="3"/>
      <c r="O3151" s="393"/>
      <c r="P3151" s="393"/>
      <c r="Q3151" s="3"/>
      <c r="R3151" s="3"/>
      <c r="S3151" s="3"/>
      <c r="T3151" s="3"/>
      <c r="U3151" s="3"/>
      <c r="V3151" s="3"/>
      <c r="W3151"/>
      <c r="X3151"/>
      <c r="Y3151" s="451"/>
      <c r="Z3151" s="393"/>
      <c r="AA3151" s="3"/>
      <c r="AB3151" s="3"/>
      <c r="AC3151" s="3"/>
      <c r="AD3151" s="3"/>
      <c r="AE3151" s="3"/>
      <c r="AF3151"/>
      <c r="AG3151"/>
      <c r="AH3151"/>
      <c r="AI3151"/>
      <c r="AJ3151"/>
      <c r="AK3151"/>
      <c r="AL3151"/>
      <c r="AM3151"/>
      <c r="AN3151"/>
      <c r="AO3151"/>
      <c r="AP3151"/>
      <c r="BC3151" s="451"/>
    </row>
    <row r="3152" spans="1:55" hidden="1" x14ac:dyDescent="0.2">
      <c r="A3152" s="3"/>
      <c r="B3152" s="3"/>
      <c r="C3152" s="393"/>
      <c r="D3152" s="393"/>
      <c r="E3152" s="393"/>
      <c r="F3152" s="393"/>
      <c r="G3152" s="393"/>
      <c r="H3152" s="393"/>
      <c r="I3152" s="393"/>
      <c r="J3152" s="3"/>
      <c r="K3152" s="3"/>
      <c r="L3152" s="3"/>
      <c r="M3152" s="3"/>
      <c r="N3152" s="3"/>
      <c r="O3152" s="393"/>
      <c r="P3152" s="393"/>
      <c r="Q3152" s="3"/>
      <c r="R3152" s="3"/>
      <c r="S3152" s="3"/>
      <c r="T3152" s="3"/>
      <c r="U3152" s="3"/>
      <c r="V3152" s="3"/>
      <c r="W3152"/>
      <c r="X3152"/>
      <c r="Y3152" s="451"/>
      <c r="Z3152" s="393"/>
      <c r="AA3152" s="3"/>
      <c r="AB3152" s="3"/>
      <c r="AC3152" s="3"/>
      <c r="AD3152" s="3"/>
      <c r="AE3152" s="3"/>
      <c r="AF3152"/>
      <c r="AG3152"/>
      <c r="AH3152"/>
      <c r="AI3152"/>
      <c r="AJ3152"/>
      <c r="AK3152"/>
      <c r="AL3152"/>
      <c r="AM3152"/>
      <c r="AN3152"/>
      <c r="AO3152"/>
      <c r="AP3152"/>
      <c r="BC3152" s="451"/>
    </row>
    <row r="3153" spans="1:55" hidden="1" x14ac:dyDescent="0.2">
      <c r="A3153" s="3"/>
      <c r="B3153" s="3"/>
      <c r="C3153" s="393"/>
      <c r="D3153" s="393"/>
      <c r="E3153" s="393"/>
      <c r="F3153" s="393"/>
      <c r="G3153" s="393"/>
      <c r="H3153" s="393"/>
      <c r="I3153" s="393"/>
      <c r="J3153" s="3"/>
      <c r="K3153" s="3"/>
      <c r="L3153" s="3"/>
      <c r="M3153" s="3"/>
      <c r="N3153" s="3"/>
      <c r="O3153" s="393"/>
      <c r="P3153" s="393"/>
      <c r="Q3153" s="3"/>
      <c r="R3153" s="3"/>
      <c r="S3153" s="3"/>
      <c r="T3153" s="3"/>
      <c r="U3153" s="3"/>
      <c r="V3153" s="3"/>
      <c r="W3153"/>
      <c r="X3153"/>
      <c r="Y3153" s="451"/>
      <c r="Z3153" s="393"/>
      <c r="AA3153" s="3"/>
      <c r="AB3153" s="3"/>
      <c r="AC3153" s="3"/>
      <c r="AD3153" s="3"/>
      <c r="AE3153" s="3"/>
      <c r="AF3153"/>
      <c r="AG3153"/>
      <c r="AH3153"/>
      <c r="AI3153"/>
      <c r="AJ3153"/>
      <c r="AK3153"/>
      <c r="AL3153"/>
      <c r="AM3153"/>
      <c r="AN3153"/>
      <c r="AO3153"/>
      <c r="AP3153"/>
      <c r="BC3153" s="451"/>
    </row>
    <row r="3154" spans="1:55" hidden="1" x14ac:dyDescent="0.2">
      <c r="A3154" s="3"/>
      <c r="B3154" s="3"/>
      <c r="C3154" s="393"/>
      <c r="D3154" s="393"/>
      <c r="E3154" s="393"/>
      <c r="F3154" s="393"/>
      <c r="G3154" s="393"/>
      <c r="H3154" s="393"/>
      <c r="I3154" s="393"/>
      <c r="J3154" s="3"/>
      <c r="K3154" s="3"/>
      <c r="L3154" s="3"/>
      <c r="M3154" s="3"/>
      <c r="N3154" s="3"/>
      <c r="O3154" s="393"/>
      <c r="P3154" s="393"/>
      <c r="Q3154" s="3"/>
      <c r="R3154" s="3"/>
      <c r="S3154" s="3"/>
      <c r="T3154" s="3"/>
      <c r="U3154" s="3"/>
      <c r="V3154" s="3"/>
      <c r="W3154"/>
      <c r="X3154"/>
      <c r="Y3154" s="451"/>
      <c r="Z3154" s="393"/>
      <c r="AA3154" s="3"/>
      <c r="AB3154" s="3"/>
      <c r="AC3154" s="3"/>
      <c r="AD3154" s="3"/>
      <c r="AE3154" s="3"/>
      <c r="AF3154"/>
      <c r="AG3154"/>
      <c r="AH3154"/>
      <c r="AI3154"/>
      <c r="AJ3154"/>
      <c r="AK3154"/>
      <c r="AL3154"/>
      <c r="AM3154"/>
      <c r="AN3154"/>
      <c r="AO3154"/>
      <c r="AP3154"/>
      <c r="BC3154" s="451"/>
    </row>
    <row r="3155" spans="1:55" hidden="1" x14ac:dyDescent="0.2">
      <c r="A3155" s="3"/>
      <c r="B3155" s="3"/>
      <c r="C3155" s="393"/>
      <c r="D3155" s="393"/>
      <c r="E3155" s="393"/>
      <c r="F3155" s="393"/>
      <c r="G3155" s="393"/>
      <c r="H3155" s="393"/>
      <c r="I3155" s="393"/>
      <c r="J3155" s="3"/>
      <c r="K3155" s="3"/>
      <c r="L3155" s="3"/>
      <c r="M3155" s="3"/>
      <c r="N3155" s="3"/>
      <c r="O3155" s="393"/>
      <c r="P3155" s="393"/>
      <c r="Q3155" s="3"/>
      <c r="R3155" s="3"/>
      <c r="S3155" s="3"/>
      <c r="T3155" s="3"/>
      <c r="U3155" s="3"/>
      <c r="V3155" s="3"/>
      <c r="W3155"/>
      <c r="X3155"/>
      <c r="Y3155" s="451"/>
      <c r="Z3155" s="393"/>
      <c r="AA3155" s="3"/>
      <c r="AB3155" s="3"/>
      <c r="AC3155" s="3"/>
      <c r="AD3155" s="3"/>
      <c r="AE3155" s="3"/>
      <c r="AF3155"/>
      <c r="AG3155"/>
      <c r="AH3155"/>
      <c r="AI3155"/>
      <c r="AJ3155"/>
      <c r="AK3155"/>
      <c r="AL3155"/>
      <c r="AM3155"/>
      <c r="AN3155"/>
      <c r="AO3155"/>
      <c r="AP3155"/>
      <c r="BC3155" s="451"/>
    </row>
    <row r="3156" spans="1:55" hidden="1" x14ac:dyDescent="0.2">
      <c r="A3156" s="3"/>
      <c r="B3156" s="3"/>
      <c r="C3156" s="393"/>
      <c r="D3156" s="393"/>
      <c r="E3156" s="393"/>
      <c r="F3156" s="393"/>
      <c r="G3156" s="393"/>
      <c r="H3156" s="393"/>
      <c r="I3156" s="393"/>
      <c r="J3156" s="3"/>
      <c r="K3156" s="3"/>
      <c r="L3156" s="3"/>
      <c r="M3156" s="3"/>
      <c r="N3156" s="3"/>
      <c r="O3156" s="393"/>
      <c r="P3156" s="393"/>
      <c r="Q3156" s="3"/>
      <c r="R3156" s="3"/>
      <c r="S3156" s="3"/>
      <c r="T3156" s="3"/>
      <c r="U3156" s="3"/>
      <c r="V3156" s="3"/>
      <c r="W3156"/>
      <c r="X3156"/>
      <c r="Y3156" s="451"/>
      <c r="Z3156" s="393"/>
      <c r="AA3156" s="3"/>
      <c r="AB3156" s="3"/>
      <c r="AC3156" s="3"/>
      <c r="AD3156" s="3"/>
      <c r="AE3156" s="3"/>
      <c r="AF3156"/>
      <c r="AG3156"/>
      <c r="AH3156"/>
      <c r="AI3156"/>
      <c r="AJ3156"/>
      <c r="AK3156"/>
      <c r="AL3156"/>
      <c r="AM3156"/>
      <c r="AN3156"/>
      <c r="AO3156"/>
      <c r="AP3156"/>
      <c r="BC3156" s="451"/>
    </row>
    <row r="3157" spans="1:55" hidden="1" x14ac:dyDescent="0.2">
      <c r="A3157" s="3"/>
      <c r="B3157" s="3"/>
      <c r="C3157" s="393"/>
      <c r="D3157" s="393"/>
      <c r="E3157" s="393"/>
      <c r="F3157" s="393"/>
      <c r="G3157" s="393"/>
      <c r="H3157" s="393"/>
      <c r="I3157" s="393"/>
      <c r="J3157" s="3"/>
      <c r="K3157" s="3"/>
      <c r="L3157" s="3"/>
      <c r="M3157" s="3"/>
      <c r="N3157" s="3"/>
      <c r="O3157" s="393"/>
      <c r="P3157" s="393"/>
      <c r="Q3157" s="3"/>
      <c r="R3157" s="3"/>
      <c r="S3157" s="3"/>
      <c r="T3157" s="3"/>
      <c r="U3157" s="3"/>
      <c r="V3157" s="3"/>
      <c r="W3157"/>
      <c r="X3157"/>
      <c r="Y3157" s="451"/>
      <c r="Z3157" s="393"/>
      <c r="AA3157" s="3"/>
      <c r="AB3157" s="3"/>
      <c r="AC3157" s="3"/>
      <c r="AD3157" s="3"/>
      <c r="AE3157" s="3"/>
      <c r="AF3157"/>
      <c r="AG3157"/>
      <c r="AH3157"/>
      <c r="AI3157"/>
      <c r="AJ3157"/>
      <c r="AK3157"/>
      <c r="AL3157"/>
      <c r="AM3157"/>
      <c r="AN3157"/>
      <c r="AO3157"/>
      <c r="AP3157"/>
      <c r="BC3157" s="451"/>
    </row>
    <row r="3158" spans="1:55" hidden="1" x14ac:dyDescent="0.2">
      <c r="A3158" s="3"/>
      <c r="B3158" s="3"/>
      <c r="C3158" s="393"/>
      <c r="D3158" s="393"/>
      <c r="E3158" s="393"/>
      <c r="F3158" s="393"/>
      <c r="G3158" s="393"/>
      <c r="H3158" s="393"/>
      <c r="I3158" s="393"/>
      <c r="J3158" s="3"/>
      <c r="K3158" s="3"/>
      <c r="L3158" s="3"/>
      <c r="M3158" s="3"/>
      <c r="N3158" s="3"/>
      <c r="O3158" s="393"/>
      <c r="P3158" s="393"/>
      <c r="Q3158" s="3"/>
      <c r="R3158" s="3"/>
      <c r="S3158" s="3"/>
      <c r="T3158" s="3"/>
      <c r="U3158" s="3"/>
      <c r="V3158" s="3"/>
      <c r="W3158"/>
      <c r="X3158"/>
      <c r="Y3158" s="451"/>
      <c r="Z3158" s="393"/>
      <c r="AA3158" s="3"/>
      <c r="AB3158" s="3"/>
      <c r="AC3158" s="3"/>
      <c r="AD3158" s="3"/>
      <c r="AE3158" s="3"/>
      <c r="AF3158"/>
      <c r="AG3158"/>
      <c r="AH3158"/>
      <c r="AI3158"/>
      <c r="AJ3158"/>
      <c r="AK3158"/>
      <c r="AL3158"/>
      <c r="AM3158"/>
      <c r="AN3158"/>
      <c r="AO3158"/>
      <c r="AP3158"/>
      <c r="BC3158" s="451"/>
    </row>
    <row r="3159" spans="1:55" hidden="1" x14ac:dyDescent="0.2">
      <c r="A3159" s="3"/>
      <c r="B3159" s="3"/>
      <c r="C3159" s="393"/>
      <c r="D3159" s="393"/>
      <c r="E3159" s="393"/>
      <c r="F3159" s="393"/>
      <c r="G3159" s="393"/>
      <c r="H3159" s="393"/>
      <c r="I3159" s="393"/>
      <c r="J3159" s="3"/>
      <c r="K3159" s="3"/>
      <c r="L3159" s="3"/>
      <c r="M3159" s="3"/>
      <c r="N3159" s="3"/>
      <c r="O3159" s="393"/>
      <c r="P3159" s="393"/>
      <c r="Q3159" s="3"/>
      <c r="R3159" s="3"/>
      <c r="S3159" s="3"/>
      <c r="T3159" s="3"/>
      <c r="U3159" s="3"/>
      <c r="V3159" s="3"/>
      <c r="W3159"/>
      <c r="X3159"/>
      <c r="Y3159" s="451"/>
      <c r="Z3159" s="393"/>
      <c r="AA3159" s="3"/>
      <c r="AB3159" s="3"/>
      <c r="AC3159" s="3"/>
      <c r="AD3159" s="3"/>
      <c r="AE3159" s="3"/>
      <c r="AF3159"/>
      <c r="AG3159"/>
      <c r="AH3159"/>
      <c r="AI3159"/>
      <c r="AJ3159"/>
      <c r="AK3159"/>
      <c r="AL3159"/>
      <c r="AM3159"/>
      <c r="AN3159"/>
      <c r="AO3159"/>
      <c r="AP3159"/>
      <c r="BC3159" s="451"/>
    </row>
    <row r="3160" spans="1:55" hidden="1" x14ac:dyDescent="0.2">
      <c r="A3160" s="3"/>
      <c r="B3160" s="3"/>
      <c r="C3160" s="393"/>
      <c r="D3160" s="393"/>
      <c r="E3160" s="393"/>
      <c r="F3160" s="393"/>
      <c r="G3160" s="393"/>
      <c r="H3160" s="393"/>
      <c r="I3160" s="393"/>
      <c r="J3160" s="3"/>
      <c r="K3160" s="3"/>
      <c r="L3160" s="3"/>
      <c r="M3160" s="3"/>
      <c r="N3160" s="3"/>
      <c r="O3160" s="393"/>
      <c r="P3160" s="393"/>
      <c r="Q3160" s="3"/>
      <c r="R3160" s="3"/>
      <c r="S3160" s="3"/>
      <c r="T3160" s="3"/>
      <c r="U3160" s="3"/>
      <c r="V3160" s="3"/>
      <c r="W3160"/>
      <c r="X3160"/>
      <c r="Y3160" s="451"/>
      <c r="Z3160" s="393"/>
      <c r="AA3160" s="3"/>
      <c r="AB3160" s="3"/>
      <c r="AC3160" s="3"/>
      <c r="AD3160" s="3"/>
      <c r="AE3160" s="3"/>
      <c r="AF3160"/>
      <c r="AG3160"/>
      <c r="AH3160"/>
      <c r="AI3160"/>
      <c r="AJ3160"/>
      <c r="AK3160"/>
      <c r="AL3160"/>
      <c r="AM3160"/>
      <c r="AN3160"/>
      <c r="AO3160"/>
      <c r="AP3160"/>
      <c r="BC3160" s="451"/>
    </row>
    <row r="3161" spans="1:55" hidden="1" x14ac:dyDescent="0.2">
      <c r="A3161" s="3"/>
      <c r="B3161" s="3"/>
      <c r="C3161" s="393"/>
      <c r="D3161" s="393"/>
      <c r="E3161" s="393"/>
      <c r="F3161" s="393"/>
      <c r="G3161" s="393"/>
      <c r="H3161" s="393"/>
      <c r="I3161" s="393"/>
      <c r="J3161" s="3"/>
      <c r="K3161" s="3"/>
      <c r="L3161" s="3"/>
      <c r="M3161" s="3"/>
      <c r="N3161" s="3"/>
      <c r="O3161" s="393"/>
      <c r="P3161" s="393"/>
      <c r="Q3161" s="3"/>
      <c r="R3161" s="3"/>
      <c r="S3161" s="3"/>
      <c r="T3161" s="3"/>
      <c r="U3161" s="3"/>
      <c r="V3161" s="3"/>
      <c r="W3161"/>
      <c r="X3161"/>
      <c r="Y3161" s="451"/>
      <c r="Z3161" s="393"/>
      <c r="AA3161" s="3"/>
      <c r="AB3161" s="3"/>
      <c r="AC3161" s="3"/>
      <c r="AD3161" s="3"/>
      <c r="AE3161" s="3"/>
      <c r="AF3161"/>
      <c r="AG3161"/>
      <c r="AH3161"/>
      <c r="AI3161"/>
      <c r="AJ3161"/>
      <c r="AK3161"/>
      <c r="AL3161"/>
      <c r="AM3161"/>
      <c r="AN3161"/>
      <c r="AO3161"/>
      <c r="AP3161"/>
      <c r="BC3161" s="451"/>
    </row>
    <row r="3162" spans="1:55" hidden="1" x14ac:dyDescent="0.2">
      <c r="A3162" s="3"/>
      <c r="B3162" s="3"/>
      <c r="C3162" s="393"/>
      <c r="D3162" s="393"/>
      <c r="E3162" s="393"/>
      <c r="F3162" s="393"/>
      <c r="G3162" s="393"/>
      <c r="H3162" s="393"/>
      <c r="I3162" s="393"/>
      <c r="J3162" s="3"/>
      <c r="K3162" s="3"/>
      <c r="L3162" s="3"/>
      <c r="M3162" s="3"/>
      <c r="N3162" s="3"/>
      <c r="O3162" s="393"/>
      <c r="P3162" s="393"/>
      <c r="Q3162" s="3"/>
      <c r="R3162" s="3"/>
      <c r="S3162" s="3"/>
      <c r="T3162" s="3"/>
      <c r="U3162" s="3"/>
      <c r="V3162" s="3"/>
      <c r="W3162"/>
      <c r="X3162"/>
      <c r="Y3162" s="451"/>
      <c r="Z3162" s="393"/>
      <c r="AA3162" s="3"/>
      <c r="AB3162" s="3"/>
      <c r="AC3162" s="3"/>
      <c r="AD3162" s="3"/>
      <c r="AE3162" s="3"/>
      <c r="AF3162"/>
      <c r="AG3162"/>
      <c r="AH3162"/>
      <c r="AI3162"/>
      <c r="AJ3162"/>
      <c r="AK3162"/>
      <c r="AL3162"/>
      <c r="AM3162"/>
      <c r="AN3162"/>
      <c r="AO3162"/>
      <c r="AP3162"/>
      <c r="BC3162" s="451"/>
    </row>
    <row r="3163" spans="1:55" hidden="1" x14ac:dyDescent="0.2">
      <c r="A3163" s="3"/>
      <c r="B3163" s="3"/>
      <c r="C3163" s="393"/>
      <c r="D3163" s="393"/>
      <c r="E3163" s="393"/>
      <c r="F3163" s="393"/>
      <c r="G3163" s="393"/>
      <c r="H3163" s="393"/>
      <c r="I3163" s="393"/>
      <c r="J3163" s="3"/>
      <c r="K3163" s="3"/>
      <c r="L3163" s="3"/>
      <c r="M3163" s="3"/>
      <c r="N3163" s="3"/>
      <c r="O3163" s="393"/>
      <c r="P3163" s="393"/>
      <c r="Q3163" s="3"/>
      <c r="R3163" s="3"/>
      <c r="S3163" s="3"/>
      <c r="T3163" s="3"/>
      <c r="U3163" s="3"/>
      <c r="V3163" s="3"/>
      <c r="W3163"/>
      <c r="X3163"/>
      <c r="Y3163" s="451"/>
      <c r="Z3163" s="393"/>
      <c r="AA3163" s="3"/>
      <c r="AB3163" s="3"/>
      <c r="AC3163" s="3"/>
      <c r="AD3163" s="3"/>
      <c r="AE3163" s="3"/>
      <c r="AF3163"/>
      <c r="AG3163"/>
      <c r="AH3163"/>
      <c r="AI3163"/>
      <c r="AJ3163"/>
      <c r="AK3163"/>
      <c r="AL3163"/>
      <c r="AM3163"/>
      <c r="AN3163"/>
      <c r="AO3163"/>
      <c r="AP3163"/>
      <c r="BC3163" s="451"/>
    </row>
    <row r="3164" spans="1:55" hidden="1" x14ac:dyDescent="0.2">
      <c r="A3164" s="3"/>
      <c r="B3164" s="3"/>
      <c r="C3164" s="393"/>
      <c r="D3164" s="393"/>
      <c r="E3164" s="393"/>
      <c r="F3164" s="393"/>
      <c r="G3164" s="393"/>
      <c r="H3164" s="393"/>
      <c r="I3164" s="393"/>
      <c r="J3164" s="3"/>
      <c r="K3164" s="3"/>
      <c r="L3164" s="3"/>
      <c r="M3164" s="3"/>
      <c r="N3164" s="3"/>
      <c r="O3164" s="393"/>
      <c r="P3164" s="393"/>
      <c r="Q3164" s="3"/>
      <c r="R3164" s="3"/>
      <c r="S3164" s="3"/>
      <c r="T3164" s="3"/>
      <c r="U3164" s="3"/>
      <c r="V3164" s="3"/>
      <c r="W3164"/>
      <c r="X3164"/>
      <c r="Y3164" s="451"/>
      <c r="Z3164" s="393"/>
      <c r="AA3164" s="3"/>
      <c r="AB3164" s="3"/>
      <c r="AC3164" s="3"/>
      <c r="AD3164" s="3"/>
      <c r="AE3164" s="3"/>
      <c r="AF3164"/>
      <c r="AG3164"/>
      <c r="AH3164"/>
      <c r="AI3164"/>
      <c r="AJ3164"/>
      <c r="AK3164"/>
      <c r="AL3164"/>
      <c r="AM3164"/>
      <c r="AN3164"/>
      <c r="AO3164"/>
      <c r="AP3164"/>
      <c r="BC3164" s="451"/>
    </row>
    <row r="3165" spans="1:55" hidden="1" x14ac:dyDescent="0.2">
      <c r="A3165" s="3"/>
      <c r="B3165" s="3"/>
      <c r="C3165" s="393"/>
      <c r="D3165" s="393"/>
      <c r="E3165" s="393"/>
      <c r="F3165" s="393"/>
      <c r="G3165" s="393"/>
      <c r="H3165" s="393"/>
      <c r="I3165" s="393"/>
      <c r="J3165" s="3"/>
      <c r="K3165" s="3"/>
      <c r="L3165" s="3"/>
      <c r="M3165" s="3"/>
      <c r="N3165" s="3"/>
      <c r="O3165" s="393"/>
      <c r="P3165" s="393"/>
      <c r="Q3165" s="3"/>
      <c r="R3165" s="3"/>
      <c r="S3165" s="3"/>
      <c r="T3165" s="3"/>
      <c r="U3165" s="3"/>
      <c r="V3165" s="3"/>
      <c r="W3165"/>
      <c r="X3165"/>
      <c r="Y3165" s="451"/>
      <c r="Z3165" s="393"/>
      <c r="AA3165" s="3"/>
      <c r="AB3165" s="3"/>
      <c r="AC3165" s="3"/>
      <c r="AD3165" s="3"/>
      <c r="AE3165" s="3"/>
      <c r="AF3165"/>
      <c r="AG3165"/>
      <c r="AH3165"/>
      <c r="AI3165"/>
      <c r="AJ3165"/>
      <c r="AK3165"/>
      <c r="AL3165"/>
      <c r="AM3165"/>
      <c r="AN3165"/>
      <c r="AO3165"/>
      <c r="AP3165"/>
      <c r="BC3165" s="451"/>
    </row>
    <row r="3166" spans="1:55" hidden="1" x14ac:dyDescent="0.2">
      <c r="A3166" s="3"/>
      <c r="B3166" s="3"/>
      <c r="C3166" s="393"/>
      <c r="D3166" s="393"/>
      <c r="E3166" s="393"/>
      <c r="F3166" s="393"/>
      <c r="G3166" s="393"/>
      <c r="H3166" s="393"/>
      <c r="I3166" s="393"/>
      <c r="J3166" s="3"/>
      <c r="K3166" s="3"/>
      <c r="L3166" s="3"/>
      <c r="M3166" s="3"/>
      <c r="N3166" s="3"/>
      <c r="O3166" s="393"/>
      <c r="P3166" s="393"/>
      <c r="Q3166" s="3"/>
      <c r="R3166" s="3"/>
      <c r="S3166" s="3"/>
      <c r="T3166" s="3"/>
      <c r="U3166" s="3"/>
      <c r="V3166" s="3"/>
      <c r="W3166"/>
      <c r="X3166"/>
      <c r="Y3166" s="451"/>
      <c r="Z3166" s="393"/>
      <c r="AA3166" s="3"/>
      <c r="AB3166" s="3"/>
      <c r="AC3166" s="3"/>
      <c r="AD3166" s="3"/>
      <c r="AE3166" s="3"/>
      <c r="AF3166"/>
      <c r="AG3166"/>
      <c r="AH3166"/>
      <c r="AI3166"/>
      <c r="AJ3166"/>
      <c r="AK3166"/>
      <c r="AL3166"/>
      <c r="AM3166"/>
      <c r="AN3166"/>
      <c r="AO3166"/>
      <c r="AP3166"/>
      <c r="BC3166" s="451"/>
    </row>
    <row r="3167" spans="1:55" hidden="1" x14ac:dyDescent="0.2">
      <c r="A3167" s="3"/>
      <c r="B3167" s="3"/>
      <c r="C3167" s="393"/>
      <c r="D3167" s="393"/>
      <c r="E3167" s="393"/>
      <c r="F3167" s="393"/>
      <c r="G3167" s="393"/>
      <c r="H3167" s="393"/>
      <c r="I3167" s="393"/>
      <c r="J3167" s="3"/>
      <c r="K3167" s="3"/>
      <c r="L3167" s="3"/>
      <c r="M3167" s="3"/>
      <c r="N3167" s="3"/>
      <c r="O3167" s="393"/>
      <c r="P3167" s="393"/>
      <c r="Q3167" s="3"/>
      <c r="R3167" s="3"/>
      <c r="S3167" s="3"/>
      <c r="T3167" s="3"/>
      <c r="U3167" s="3"/>
      <c r="V3167" s="3"/>
      <c r="W3167"/>
      <c r="X3167"/>
      <c r="Y3167" s="451"/>
      <c r="Z3167" s="393"/>
      <c r="AA3167" s="3"/>
      <c r="AB3167" s="3"/>
      <c r="AC3167" s="3"/>
      <c r="AD3167" s="3"/>
      <c r="AE3167" s="3"/>
      <c r="AF3167"/>
      <c r="AG3167"/>
      <c r="AH3167"/>
      <c r="AI3167"/>
      <c r="AJ3167"/>
      <c r="AK3167"/>
      <c r="AL3167"/>
      <c r="AM3167"/>
      <c r="AN3167"/>
      <c r="AO3167"/>
      <c r="AP3167"/>
      <c r="BC3167" s="451"/>
    </row>
    <row r="3168" spans="1:55" hidden="1" x14ac:dyDescent="0.2">
      <c r="A3168" s="3"/>
      <c r="B3168" s="3"/>
      <c r="C3168" s="393"/>
      <c r="D3168" s="393"/>
      <c r="E3168" s="393"/>
      <c r="F3168" s="393"/>
      <c r="G3168" s="393"/>
      <c r="H3168" s="393"/>
      <c r="I3168" s="393"/>
      <c r="J3168" s="3"/>
      <c r="K3168" s="3"/>
      <c r="L3168" s="3"/>
      <c r="M3168" s="3"/>
      <c r="N3168" s="3"/>
      <c r="O3168" s="393"/>
      <c r="P3168" s="393"/>
      <c r="Q3168" s="3"/>
      <c r="R3168" s="3"/>
      <c r="S3168" s="3"/>
      <c r="T3168" s="3"/>
      <c r="U3168" s="3"/>
      <c r="V3168" s="3"/>
      <c r="W3168"/>
      <c r="X3168"/>
      <c r="Y3168" s="451"/>
      <c r="Z3168" s="393"/>
      <c r="AA3168" s="3"/>
      <c r="AB3168" s="3"/>
      <c r="AC3168" s="3"/>
      <c r="AD3168" s="3"/>
      <c r="AE3168" s="3"/>
      <c r="AF3168"/>
      <c r="AG3168"/>
      <c r="AH3168"/>
      <c r="AI3168"/>
      <c r="AJ3168"/>
      <c r="AK3168"/>
      <c r="AL3168"/>
      <c r="AM3168"/>
      <c r="AN3168"/>
      <c r="AO3168"/>
      <c r="AP3168"/>
      <c r="BC3168" s="451"/>
    </row>
    <row r="3169" spans="1:55" hidden="1" x14ac:dyDescent="0.2">
      <c r="A3169" s="3"/>
      <c r="B3169" s="3"/>
      <c r="C3169" s="393"/>
      <c r="D3169" s="393"/>
      <c r="E3169" s="393"/>
      <c r="F3169" s="393"/>
      <c r="G3169" s="393"/>
      <c r="H3169" s="393"/>
      <c r="I3169" s="393"/>
      <c r="J3169" s="3"/>
      <c r="K3169" s="3"/>
      <c r="L3169" s="3"/>
      <c r="M3169" s="3"/>
      <c r="N3169" s="3"/>
      <c r="O3169" s="393"/>
      <c r="P3169" s="393"/>
      <c r="Q3169" s="3"/>
      <c r="R3169" s="3"/>
      <c r="S3169" s="3"/>
      <c r="T3169" s="3"/>
      <c r="U3169" s="3"/>
      <c r="V3169" s="3"/>
      <c r="W3169"/>
      <c r="X3169"/>
      <c r="Y3169" s="451"/>
      <c r="Z3169" s="393"/>
      <c r="AA3169" s="3"/>
      <c r="AB3169" s="3"/>
      <c r="AC3169" s="3"/>
      <c r="AD3169" s="3"/>
      <c r="AE3169" s="3"/>
      <c r="AF3169"/>
      <c r="AG3169"/>
      <c r="AH3169"/>
      <c r="AI3169"/>
      <c r="AJ3169"/>
      <c r="AK3169"/>
      <c r="AL3169"/>
      <c r="AM3169"/>
      <c r="AN3169"/>
      <c r="AO3169"/>
      <c r="AP3169"/>
      <c r="BC3169" s="451"/>
    </row>
    <row r="3170" spans="1:55" hidden="1" x14ac:dyDescent="0.2">
      <c r="A3170" s="3"/>
      <c r="B3170" s="3"/>
      <c r="C3170" s="393"/>
      <c r="D3170" s="393"/>
      <c r="E3170" s="393"/>
      <c r="F3170" s="393"/>
      <c r="G3170" s="393"/>
      <c r="H3170" s="393"/>
      <c r="I3170" s="393"/>
      <c r="J3170" s="3"/>
      <c r="K3170" s="3"/>
      <c r="L3170" s="3"/>
      <c r="M3170" s="3"/>
      <c r="N3170" s="3"/>
      <c r="O3170" s="393"/>
      <c r="P3170" s="393"/>
      <c r="Q3170" s="3"/>
      <c r="R3170" s="3"/>
      <c r="S3170" s="3"/>
      <c r="T3170" s="3"/>
      <c r="U3170" s="3"/>
      <c r="V3170" s="3"/>
      <c r="W3170"/>
      <c r="X3170"/>
      <c r="Y3170" s="451"/>
      <c r="Z3170" s="393"/>
      <c r="AA3170" s="3"/>
      <c r="AB3170" s="3"/>
      <c r="AC3170" s="3"/>
      <c r="AD3170" s="3"/>
      <c r="AE3170" s="3"/>
      <c r="AF3170"/>
      <c r="AG3170"/>
      <c r="AH3170"/>
      <c r="AI3170"/>
      <c r="AJ3170"/>
      <c r="AK3170"/>
      <c r="AL3170"/>
      <c r="AM3170"/>
      <c r="AN3170"/>
      <c r="AO3170"/>
      <c r="AP3170"/>
      <c r="BC3170" s="451"/>
    </row>
    <row r="3171" spans="1:55" hidden="1" x14ac:dyDescent="0.2">
      <c r="A3171" s="3"/>
      <c r="B3171" s="3"/>
      <c r="C3171" s="393"/>
      <c r="D3171" s="393"/>
      <c r="E3171" s="393"/>
      <c r="F3171" s="393"/>
      <c r="G3171" s="393"/>
      <c r="H3171" s="393"/>
      <c r="I3171" s="393"/>
      <c r="J3171" s="3"/>
      <c r="K3171" s="3"/>
      <c r="L3171" s="3"/>
      <c r="M3171" s="3"/>
      <c r="N3171" s="3"/>
      <c r="O3171" s="393"/>
      <c r="P3171" s="393"/>
      <c r="Q3171" s="3"/>
      <c r="R3171" s="3"/>
      <c r="S3171" s="3"/>
      <c r="T3171" s="3"/>
      <c r="U3171" s="3"/>
      <c r="V3171" s="3"/>
      <c r="W3171"/>
      <c r="X3171"/>
      <c r="Y3171" s="451"/>
      <c r="Z3171" s="393"/>
      <c r="AA3171" s="3"/>
      <c r="AB3171" s="3"/>
      <c r="AC3171" s="3"/>
      <c r="AD3171" s="3"/>
      <c r="AE3171" s="3"/>
      <c r="AF3171"/>
      <c r="AG3171"/>
      <c r="AH3171"/>
      <c r="AI3171"/>
      <c r="AJ3171"/>
      <c r="AK3171"/>
      <c r="AL3171"/>
      <c r="AM3171"/>
      <c r="AN3171"/>
      <c r="AO3171"/>
      <c r="AP3171"/>
      <c r="BC3171" s="451"/>
    </row>
    <row r="3172" spans="1:55" hidden="1" x14ac:dyDescent="0.2">
      <c r="A3172" s="3"/>
      <c r="B3172" s="3"/>
      <c r="C3172" s="393"/>
      <c r="D3172" s="393"/>
      <c r="E3172" s="393"/>
      <c r="F3172" s="393"/>
      <c r="G3172" s="393"/>
      <c r="H3172" s="393"/>
      <c r="I3172" s="393"/>
      <c r="J3172" s="3"/>
      <c r="K3172" s="3"/>
      <c r="L3172" s="3"/>
      <c r="M3172" s="3"/>
      <c r="N3172" s="3"/>
      <c r="O3172" s="393"/>
      <c r="P3172" s="393"/>
      <c r="Q3172" s="3"/>
      <c r="R3172" s="3"/>
      <c r="S3172" s="3"/>
      <c r="T3172" s="3"/>
      <c r="U3172" s="3"/>
      <c r="V3172" s="3"/>
      <c r="W3172"/>
      <c r="X3172"/>
      <c r="Y3172" s="451"/>
      <c r="Z3172" s="393"/>
      <c r="AA3172" s="3"/>
      <c r="AB3172" s="3"/>
      <c r="AC3172" s="3"/>
      <c r="AD3172" s="3"/>
      <c r="AE3172" s="3"/>
      <c r="AF3172"/>
      <c r="AG3172"/>
      <c r="AH3172"/>
      <c r="AI3172"/>
      <c r="AJ3172"/>
      <c r="AK3172"/>
      <c r="AL3172"/>
      <c r="AM3172"/>
      <c r="AN3172"/>
      <c r="AO3172"/>
      <c r="AP3172"/>
      <c r="BC3172" s="451"/>
    </row>
    <row r="3173" spans="1:55" hidden="1" x14ac:dyDescent="0.2">
      <c r="A3173" s="3"/>
      <c r="B3173" s="3"/>
      <c r="C3173" s="393"/>
      <c r="D3173" s="393"/>
      <c r="E3173" s="393"/>
      <c r="F3173" s="393"/>
      <c r="G3173" s="393"/>
      <c r="H3173" s="393"/>
      <c r="I3173" s="393"/>
      <c r="J3173" s="3"/>
      <c r="K3173" s="3"/>
      <c r="L3173" s="3"/>
      <c r="M3173" s="3"/>
      <c r="N3173" s="3"/>
      <c r="O3173" s="393"/>
      <c r="P3173" s="393"/>
      <c r="Q3173" s="3"/>
      <c r="R3173" s="3"/>
      <c r="S3173" s="3"/>
      <c r="T3173" s="3"/>
      <c r="U3173" s="3"/>
      <c r="V3173" s="3"/>
      <c r="W3173"/>
      <c r="X3173"/>
      <c r="Y3173" s="451"/>
      <c r="Z3173" s="393"/>
      <c r="AA3173" s="3"/>
      <c r="AB3173" s="3"/>
      <c r="AC3173" s="3"/>
      <c r="AD3173" s="3"/>
      <c r="AE3173" s="3"/>
      <c r="AF3173"/>
      <c r="AG3173"/>
      <c r="AH3173"/>
      <c r="AI3173"/>
      <c r="AJ3173"/>
      <c r="AK3173"/>
      <c r="AL3173"/>
      <c r="AM3173"/>
      <c r="AN3173"/>
      <c r="AO3173"/>
      <c r="AP3173"/>
      <c r="BC3173" s="451"/>
    </row>
    <row r="3174" spans="1:55" hidden="1" x14ac:dyDescent="0.2">
      <c r="A3174" s="3"/>
      <c r="B3174" s="3"/>
      <c r="C3174" s="393"/>
      <c r="D3174" s="393"/>
      <c r="E3174" s="393"/>
      <c r="F3174" s="393"/>
      <c r="G3174" s="393"/>
      <c r="H3174" s="393"/>
      <c r="I3174" s="393"/>
      <c r="J3174" s="3"/>
      <c r="K3174" s="3"/>
      <c r="L3174" s="3"/>
      <c r="M3174" s="3"/>
      <c r="N3174" s="3"/>
      <c r="O3174" s="393"/>
      <c r="P3174" s="393"/>
      <c r="Q3174" s="3"/>
      <c r="R3174" s="3"/>
      <c r="S3174" s="3"/>
      <c r="T3174" s="3"/>
      <c r="U3174" s="3"/>
      <c r="V3174" s="3"/>
      <c r="W3174"/>
      <c r="X3174"/>
      <c r="Y3174" s="451"/>
      <c r="Z3174" s="393"/>
      <c r="AA3174" s="3"/>
      <c r="AB3174" s="3"/>
      <c r="AC3174" s="3"/>
      <c r="AD3174" s="3"/>
      <c r="AE3174" s="3"/>
      <c r="AF3174"/>
      <c r="AG3174"/>
      <c r="AH3174"/>
      <c r="AI3174"/>
      <c r="AJ3174"/>
      <c r="AK3174"/>
      <c r="AL3174"/>
      <c r="AM3174"/>
      <c r="AN3174"/>
      <c r="AO3174"/>
      <c r="AP3174"/>
      <c r="BC3174" s="451"/>
    </row>
    <row r="3175" spans="1:55" hidden="1" x14ac:dyDescent="0.2">
      <c r="A3175" s="3"/>
      <c r="B3175" s="3"/>
      <c r="C3175" s="393"/>
      <c r="D3175" s="393"/>
      <c r="E3175" s="393"/>
      <c r="F3175" s="393"/>
      <c r="G3175" s="393"/>
      <c r="H3175" s="393"/>
      <c r="I3175" s="393"/>
      <c r="J3175" s="3"/>
      <c r="K3175" s="3"/>
      <c r="L3175" s="3"/>
      <c r="M3175" s="3"/>
      <c r="N3175" s="3"/>
      <c r="O3175" s="393"/>
      <c r="P3175" s="393"/>
      <c r="Q3175" s="3"/>
      <c r="R3175" s="3"/>
      <c r="S3175" s="3"/>
      <c r="T3175" s="3"/>
      <c r="U3175" s="3"/>
      <c r="V3175" s="3"/>
      <c r="W3175"/>
      <c r="X3175"/>
      <c r="Y3175" s="451"/>
      <c r="Z3175" s="393"/>
      <c r="AA3175" s="3"/>
      <c r="AB3175" s="3"/>
      <c r="AC3175" s="3"/>
      <c r="AD3175" s="3"/>
      <c r="AE3175" s="3"/>
      <c r="AF3175"/>
      <c r="AG3175"/>
      <c r="AH3175"/>
      <c r="AI3175"/>
      <c r="AJ3175"/>
      <c r="AK3175"/>
      <c r="AL3175"/>
      <c r="AM3175"/>
      <c r="AN3175"/>
      <c r="AO3175"/>
      <c r="AP3175"/>
      <c r="BC3175" s="451"/>
    </row>
    <row r="3176" spans="1:55" hidden="1" x14ac:dyDescent="0.2">
      <c r="A3176" s="3"/>
      <c r="B3176" s="3"/>
      <c r="C3176" s="393"/>
      <c r="D3176" s="393"/>
      <c r="E3176" s="393"/>
      <c r="F3176" s="393"/>
      <c r="G3176" s="393"/>
      <c r="H3176" s="393"/>
      <c r="I3176" s="393"/>
      <c r="J3176" s="3"/>
      <c r="K3176" s="3"/>
      <c r="L3176" s="3"/>
      <c r="M3176" s="3"/>
      <c r="N3176" s="3"/>
      <c r="O3176" s="393"/>
      <c r="P3176" s="393"/>
      <c r="Q3176" s="3"/>
      <c r="R3176" s="3"/>
      <c r="S3176" s="3"/>
      <c r="T3176" s="3"/>
      <c r="U3176" s="3"/>
      <c r="V3176" s="3"/>
      <c r="W3176"/>
      <c r="X3176"/>
      <c r="Y3176" s="451"/>
      <c r="Z3176" s="393"/>
      <c r="AA3176" s="3"/>
      <c r="AB3176" s="3"/>
      <c r="AC3176" s="3"/>
      <c r="AD3176" s="3"/>
      <c r="AE3176" s="3"/>
      <c r="AF3176"/>
      <c r="AG3176"/>
      <c r="AH3176"/>
      <c r="AI3176"/>
      <c r="AJ3176"/>
      <c r="AK3176"/>
      <c r="AL3176"/>
      <c r="AM3176"/>
      <c r="AN3176"/>
      <c r="AO3176"/>
      <c r="AP3176"/>
      <c r="BC3176" s="451"/>
    </row>
    <row r="3177" spans="1:55" hidden="1" x14ac:dyDescent="0.2">
      <c r="A3177" s="3"/>
      <c r="B3177" s="3"/>
      <c r="C3177" s="393"/>
      <c r="D3177" s="393"/>
      <c r="E3177" s="393"/>
      <c r="F3177" s="393"/>
      <c r="G3177" s="393"/>
      <c r="H3177" s="393"/>
      <c r="I3177" s="393"/>
      <c r="J3177" s="3"/>
      <c r="K3177" s="3"/>
      <c r="L3177" s="3"/>
      <c r="M3177" s="3"/>
      <c r="N3177" s="3"/>
      <c r="O3177" s="393"/>
      <c r="P3177" s="393"/>
      <c r="Q3177" s="3"/>
      <c r="R3177" s="3"/>
      <c r="S3177" s="3"/>
      <c r="T3177" s="3"/>
      <c r="U3177" s="3"/>
      <c r="V3177" s="3"/>
      <c r="W3177"/>
      <c r="X3177"/>
      <c r="Y3177" s="451"/>
      <c r="Z3177" s="393"/>
      <c r="AA3177" s="3"/>
      <c r="AB3177" s="3"/>
      <c r="AC3177" s="3"/>
      <c r="AD3177" s="3"/>
      <c r="AE3177" s="3"/>
      <c r="AF3177"/>
      <c r="AG3177"/>
      <c r="AH3177"/>
      <c r="AI3177"/>
      <c r="AJ3177"/>
      <c r="AK3177"/>
      <c r="AL3177"/>
      <c r="AM3177"/>
      <c r="AN3177"/>
      <c r="AO3177"/>
      <c r="AP3177"/>
      <c r="BC3177" s="451"/>
    </row>
    <row r="3178" spans="1:55" hidden="1" x14ac:dyDescent="0.2">
      <c r="A3178" s="3"/>
      <c r="B3178" s="3"/>
      <c r="C3178" s="393"/>
      <c r="D3178" s="393"/>
      <c r="E3178" s="393"/>
      <c r="F3178" s="393"/>
      <c r="G3178" s="393"/>
      <c r="H3178" s="393"/>
      <c r="I3178" s="393"/>
      <c r="J3178" s="3"/>
      <c r="K3178" s="3"/>
      <c r="L3178" s="3"/>
      <c r="M3178" s="3"/>
      <c r="N3178" s="3"/>
      <c r="O3178" s="393"/>
      <c r="P3178" s="393"/>
      <c r="Q3178" s="3"/>
      <c r="R3178" s="3"/>
      <c r="S3178" s="3"/>
      <c r="T3178" s="3"/>
      <c r="U3178" s="3"/>
      <c r="V3178" s="3"/>
      <c r="W3178"/>
      <c r="X3178"/>
      <c r="Y3178" s="451"/>
      <c r="Z3178" s="393"/>
      <c r="AA3178" s="3"/>
      <c r="AB3178" s="3"/>
      <c r="AC3178" s="3"/>
      <c r="AD3178" s="3"/>
      <c r="AE3178" s="3"/>
      <c r="AF3178"/>
      <c r="AG3178"/>
      <c r="AH3178"/>
      <c r="AI3178"/>
      <c r="AJ3178"/>
      <c r="AK3178"/>
      <c r="AL3178"/>
      <c r="AM3178"/>
      <c r="AN3178"/>
      <c r="AO3178"/>
      <c r="AP3178"/>
      <c r="BC3178" s="451"/>
    </row>
    <row r="3179" spans="1:55" hidden="1" x14ac:dyDescent="0.2">
      <c r="A3179" s="3"/>
      <c r="B3179" s="3"/>
      <c r="C3179" s="393"/>
      <c r="D3179" s="393"/>
      <c r="E3179" s="393"/>
      <c r="F3179" s="393"/>
      <c r="G3179" s="393"/>
      <c r="H3179" s="393"/>
      <c r="I3179" s="393"/>
      <c r="J3179" s="3"/>
      <c r="K3179" s="3"/>
      <c r="L3179" s="3"/>
      <c r="M3179" s="3"/>
      <c r="N3179" s="3"/>
      <c r="O3179" s="393"/>
      <c r="P3179" s="393"/>
      <c r="Q3179" s="3"/>
      <c r="R3179" s="3"/>
      <c r="S3179" s="3"/>
      <c r="T3179" s="3"/>
      <c r="U3179" s="3"/>
      <c r="V3179" s="3"/>
      <c r="W3179"/>
      <c r="X3179"/>
      <c r="Y3179" s="451"/>
      <c r="Z3179" s="393"/>
      <c r="AA3179" s="3"/>
      <c r="AB3179" s="3"/>
      <c r="AC3179" s="3"/>
      <c r="AD3179" s="3"/>
      <c r="AE3179" s="3"/>
      <c r="AF3179"/>
      <c r="AG3179"/>
      <c r="AH3179"/>
      <c r="AI3179"/>
      <c r="AJ3179"/>
      <c r="AK3179"/>
      <c r="AL3179"/>
      <c r="AM3179"/>
      <c r="AN3179"/>
      <c r="AO3179"/>
      <c r="AP3179"/>
      <c r="BC3179" s="451"/>
    </row>
    <row r="3180" spans="1:55" hidden="1" x14ac:dyDescent="0.2">
      <c r="A3180" s="3"/>
      <c r="B3180" s="3"/>
      <c r="C3180" s="393"/>
      <c r="D3180" s="393"/>
      <c r="E3180" s="393"/>
      <c r="F3180" s="393"/>
      <c r="G3180" s="393"/>
      <c r="H3180" s="393"/>
      <c r="I3180" s="393"/>
      <c r="J3180" s="3"/>
      <c r="K3180" s="3"/>
      <c r="L3180" s="3"/>
      <c r="M3180" s="3"/>
      <c r="N3180" s="3"/>
      <c r="O3180" s="393"/>
      <c r="P3180" s="393"/>
      <c r="Q3180" s="3"/>
      <c r="R3180" s="3"/>
      <c r="S3180" s="3"/>
      <c r="T3180" s="3"/>
      <c r="U3180" s="3"/>
      <c r="V3180" s="3"/>
      <c r="W3180"/>
      <c r="X3180"/>
      <c r="Y3180" s="451"/>
      <c r="Z3180" s="393"/>
      <c r="AA3180" s="3"/>
      <c r="AB3180" s="3"/>
      <c r="AC3180" s="3"/>
      <c r="AD3180" s="3"/>
      <c r="AE3180" s="3"/>
      <c r="AF3180"/>
      <c r="AG3180"/>
      <c r="AH3180"/>
      <c r="AI3180"/>
      <c r="AJ3180"/>
      <c r="AK3180"/>
      <c r="AL3180"/>
      <c r="AM3180"/>
      <c r="AN3180"/>
      <c r="AO3180"/>
      <c r="AP3180"/>
      <c r="BC3180" s="451"/>
    </row>
    <row r="3181" spans="1:55" hidden="1" x14ac:dyDescent="0.2">
      <c r="A3181" s="3"/>
      <c r="B3181" s="3"/>
      <c r="C3181" s="393"/>
      <c r="D3181" s="393"/>
      <c r="E3181" s="393"/>
      <c r="F3181" s="393"/>
      <c r="G3181" s="393"/>
      <c r="H3181" s="393"/>
      <c r="I3181" s="393"/>
      <c r="J3181" s="3"/>
      <c r="K3181" s="3"/>
      <c r="L3181" s="3"/>
      <c r="M3181" s="3"/>
      <c r="N3181" s="3"/>
      <c r="O3181" s="393"/>
      <c r="P3181" s="393"/>
      <c r="Q3181" s="3"/>
      <c r="R3181" s="3"/>
      <c r="S3181" s="3"/>
      <c r="T3181" s="3"/>
      <c r="U3181" s="3"/>
      <c r="V3181" s="3"/>
      <c r="W3181"/>
      <c r="X3181"/>
      <c r="Y3181" s="451"/>
      <c r="Z3181" s="393"/>
      <c r="AA3181" s="3"/>
      <c r="AB3181" s="3"/>
      <c r="AC3181" s="3"/>
      <c r="AD3181" s="3"/>
      <c r="AE3181" s="3"/>
      <c r="AF3181"/>
      <c r="AG3181"/>
      <c r="AH3181"/>
      <c r="AI3181"/>
      <c r="AJ3181"/>
      <c r="AK3181"/>
      <c r="AL3181"/>
      <c r="AM3181"/>
      <c r="AN3181"/>
      <c r="AO3181"/>
      <c r="AP3181"/>
      <c r="BC3181" s="451"/>
    </row>
    <row r="3182" spans="1:55" hidden="1" x14ac:dyDescent="0.2">
      <c r="A3182" s="3"/>
      <c r="B3182" s="3"/>
      <c r="C3182" s="393"/>
      <c r="D3182" s="393"/>
      <c r="E3182" s="393"/>
      <c r="F3182" s="393"/>
      <c r="G3182" s="393"/>
      <c r="H3182" s="393"/>
      <c r="I3182" s="393"/>
      <c r="J3182" s="3"/>
      <c r="K3182" s="3"/>
      <c r="L3182" s="3"/>
      <c r="M3182" s="3"/>
      <c r="N3182" s="3"/>
      <c r="O3182" s="393"/>
      <c r="P3182" s="393"/>
      <c r="Q3182" s="3"/>
      <c r="R3182" s="3"/>
      <c r="S3182" s="3"/>
      <c r="T3182" s="3"/>
      <c r="U3182" s="3"/>
      <c r="V3182" s="3"/>
      <c r="W3182"/>
      <c r="X3182"/>
      <c r="Y3182" s="451"/>
      <c r="Z3182" s="393"/>
      <c r="AA3182" s="3"/>
      <c r="AB3182" s="3"/>
      <c r="AC3182" s="3"/>
      <c r="AD3182" s="3"/>
      <c r="AE3182" s="3"/>
      <c r="AF3182"/>
      <c r="AG3182"/>
      <c r="AH3182"/>
      <c r="AI3182"/>
      <c r="AJ3182"/>
      <c r="AK3182"/>
      <c r="AL3182"/>
      <c r="AM3182"/>
      <c r="AN3182"/>
      <c r="AO3182"/>
      <c r="AP3182"/>
      <c r="BC3182" s="451"/>
    </row>
    <row r="3183" spans="1:55" hidden="1" x14ac:dyDescent="0.2">
      <c r="A3183" s="3"/>
      <c r="B3183" s="3"/>
      <c r="C3183" s="393"/>
      <c r="D3183" s="393"/>
      <c r="E3183" s="393"/>
      <c r="F3183" s="393"/>
      <c r="G3183" s="393"/>
      <c r="H3183" s="393"/>
      <c r="I3183" s="393"/>
      <c r="J3183" s="3"/>
      <c r="K3183" s="3"/>
      <c r="L3183" s="3"/>
      <c r="M3183" s="3"/>
      <c r="N3183" s="3"/>
      <c r="O3183" s="393"/>
      <c r="P3183" s="393"/>
      <c r="Q3183" s="3"/>
      <c r="R3183" s="3"/>
      <c r="S3183" s="3"/>
      <c r="T3183" s="3"/>
      <c r="U3183" s="3"/>
      <c r="V3183" s="3"/>
      <c r="W3183"/>
      <c r="X3183"/>
      <c r="Y3183" s="451"/>
      <c r="Z3183" s="393"/>
      <c r="AA3183" s="3"/>
      <c r="AB3183" s="3"/>
      <c r="AC3183" s="3"/>
      <c r="AD3183" s="3"/>
      <c r="AE3183" s="3"/>
      <c r="AF3183"/>
      <c r="AG3183"/>
      <c r="AH3183"/>
      <c r="AI3183"/>
      <c r="AJ3183"/>
      <c r="AK3183"/>
      <c r="AL3183"/>
      <c r="AM3183"/>
      <c r="AN3183"/>
      <c r="AO3183"/>
      <c r="AP3183"/>
      <c r="BC3183" s="451"/>
    </row>
    <row r="3184" spans="1:55" hidden="1" x14ac:dyDescent="0.2">
      <c r="A3184" s="3"/>
      <c r="B3184" s="3"/>
      <c r="C3184" s="393"/>
      <c r="D3184" s="393"/>
      <c r="E3184" s="393"/>
      <c r="F3184" s="393"/>
      <c r="G3184" s="393"/>
      <c r="H3184" s="393"/>
      <c r="I3184" s="393"/>
      <c r="J3184" s="3"/>
      <c r="K3184" s="3"/>
      <c r="L3184" s="3"/>
      <c r="M3184" s="3"/>
      <c r="N3184" s="3"/>
      <c r="O3184" s="393"/>
      <c r="P3184" s="393"/>
      <c r="Q3184" s="3"/>
      <c r="R3184" s="3"/>
      <c r="S3184" s="3"/>
      <c r="T3184" s="3"/>
      <c r="U3184" s="3"/>
      <c r="V3184" s="3"/>
      <c r="W3184"/>
      <c r="X3184"/>
      <c r="Y3184" s="451"/>
      <c r="Z3184" s="393"/>
      <c r="AA3184" s="3"/>
      <c r="AB3184" s="3"/>
      <c r="AC3184" s="3"/>
      <c r="AD3184" s="3"/>
      <c r="AE3184" s="3"/>
      <c r="AF3184"/>
      <c r="AG3184"/>
      <c r="AH3184"/>
      <c r="AI3184"/>
      <c r="AJ3184"/>
      <c r="AK3184"/>
      <c r="AL3184"/>
      <c r="AM3184"/>
      <c r="AN3184"/>
      <c r="AO3184"/>
      <c r="AP3184"/>
      <c r="BC3184" s="451"/>
    </row>
    <row r="3185" spans="1:55" hidden="1" x14ac:dyDescent="0.2">
      <c r="A3185" s="3"/>
      <c r="B3185" s="3"/>
      <c r="C3185" s="393"/>
      <c r="D3185" s="393"/>
      <c r="E3185" s="393"/>
      <c r="F3185" s="393"/>
      <c r="G3185" s="393"/>
      <c r="H3185" s="393"/>
      <c r="I3185" s="393"/>
      <c r="J3185" s="3"/>
      <c r="K3185" s="3"/>
      <c r="L3185" s="3"/>
      <c r="M3185" s="3"/>
      <c r="N3185" s="3"/>
      <c r="O3185" s="393"/>
      <c r="P3185" s="393"/>
      <c r="Q3185" s="3"/>
      <c r="R3185" s="3"/>
      <c r="S3185" s="3"/>
      <c r="T3185" s="3"/>
      <c r="U3185" s="3"/>
      <c r="V3185" s="3"/>
      <c r="W3185"/>
      <c r="X3185"/>
      <c r="Y3185" s="451"/>
      <c r="Z3185" s="393"/>
      <c r="AA3185" s="3"/>
      <c r="AB3185" s="3"/>
      <c r="AC3185" s="3"/>
      <c r="AD3185" s="3"/>
      <c r="AE3185" s="3"/>
      <c r="AF3185"/>
      <c r="AG3185"/>
      <c r="AH3185"/>
      <c r="AI3185"/>
      <c r="AJ3185"/>
      <c r="AK3185"/>
      <c r="AL3185"/>
      <c r="AM3185"/>
      <c r="AN3185"/>
      <c r="AO3185"/>
      <c r="AP3185"/>
      <c r="BC3185" s="451"/>
    </row>
    <row r="3186" spans="1:55" hidden="1" x14ac:dyDescent="0.2">
      <c r="A3186" s="3"/>
      <c r="B3186" s="3"/>
      <c r="C3186" s="393"/>
      <c r="D3186" s="393"/>
      <c r="E3186" s="393"/>
      <c r="F3186" s="393"/>
      <c r="G3186" s="393"/>
      <c r="H3186" s="393"/>
      <c r="I3186" s="393"/>
      <c r="J3186" s="3"/>
      <c r="K3186" s="3"/>
      <c r="L3186" s="3"/>
      <c r="M3186" s="3"/>
      <c r="N3186" s="3"/>
      <c r="O3186" s="393"/>
      <c r="P3186" s="393"/>
      <c r="Q3186" s="3"/>
      <c r="R3186" s="3"/>
      <c r="S3186" s="3"/>
      <c r="T3186" s="3"/>
      <c r="U3186" s="3"/>
      <c r="V3186" s="3"/>
      <c r="W3186"/>
      <c r="X3186"/>
      <c r="Y3186" s="451"/>
      <c r="Z3186" s="393"/>
      <c r="AA3186" s="3"/>
      <c r="AB3186" s="3"/>
      <c r="AC3186" s="3"/>
      <c r="AD3186" s="3"/>
      <c r="AE3186" s="3"/>
      <c r="AF3186"/>
      <c r="AG3186"/>
      <c r="AH3186"/>
      <c r="AI3186"/>
      <c r="AJ3186"/>
      <c r="AK3186"/>
      <c r="AL3186"/>
      <c r="AM3186"/>
      <c r="AN3186"/>
      <c r="AO3186"/>
      <c r="AP3186"/>
      <c r="BC3186" s="451"/>
    </row>
    <row r="3187" spans="1:55" hidden="1" x14ac:dyDescent="0.2">
      <c r="A3187" s="3"/>
      <c r="B3187" s="3"/>
      <c r="C3187" s="393"/>
      <c r="D3187" s="393"/>
      <c r="E3187" s="393"/>
      <c r="F3187" s="393"/>
      <c r="G3187" s="393"/>
      <c r="H3187" s="393"/>
      <c r="I3187" s="393"/>
      <c r="J3187" s="3"/>
      <c r="K3187" s="3"/>
      <c r="L3187" s="3"/>
      <c r="M3187" s="3"/>
      <c r="N3187" s="3"/>
      <c r="O3187" s="393"/>
      <c r="P3187" s="393"/>
      <c r="Q3187" s="3"/>
      <c r="R3187" s="3"/>
      <c r="S3187" s="3"/>
      <c r="T3187" s="3"/>
      <c r="U3187" s="3"/>
      <c r="V3187" s="3"/>
      <c r="W3187"/>
      <c r="X3187"/>
      <c r="Y3187" s="451"/>
      <c r="Z3187" s="393"/>
      <c r="AA3187" s="3"/>
      <c r="AB3187" s="3"/>
      <c r="AC3187" s="3"/>
      <c r="AD3187" s="3"/>
      <c r="AE3187" s="3"/>
      <c r="AF3187"/>
      <c r="AG3187"/>
      <c r="AH3187"/>
      <c r="AI3187"/>
      <c r="AJ3187"/>
      <c r="AK3187"/>
      <c r="AL3187"/>
      <c r="AM3187"/>
      <c r="AN3187"/>
      <c r="AO3187"/>
      <c r="AP3187"/>
      <c r="BC3187" s="451"/>
    </row>
    <row r="3188" spans="1:55" hidden="1" x14ac:dyDescent="0.2">
      <c r="A3188" s="3"/>
      <c r="B3188" s="3"/>
      <c r="C3188" s="393"/>
      <c r="D3188" s="393"/>
      <c r="E3188" s="393"/>
      <c r="F3188" s="393"/>
      <c r="G3188" s="393"/>
      <c r="H3188" s="393"/>
      <c r="I3188" s="393"/>
      <c r="J3188" s="3"/>
      <c r="K3188" s="3"/>
      <c r="L3188" s="3"/>
      <c r="M3188" s="3"/>
      <c r="N3188" s="3"/>
      <c r="O3188" s="393"/>
      <c r="P3188" s="393"/>
      <c r="Q3188" s="3"/>
      <c r="R3188" s="3"/>
      <c r="S3188" s="3"/>
      <c r="T3188" s="3"/>
      <c r="U3188" s="3"/>
      <c r="V3188" s="3"/>
      <c r="W3188"/>
      <c r="X3188"/>
      <c r="Y3188" s="451"/>
      <c r="Z3188" s="393"/>
      <c r="AA3188" s="3"/>
      <c r="AB3188" s="3"/>
      <c r="AC3188" s="3"/>
      <c r="AD3188" s="3"/>
      <c r="AE3188" s="3"/>
      <c r="AF3188"/>
      <c r="AG3188"/>
      <c r="AH3188"/>
      <c r="AI3188"/>
      <c r="AJ3188"/>
      <c r="AK3188"/>
      <c r="AL3188"/>
      <c r="AM3188"/>
      <c r="AN3188"/>
      <c r="AO3188"/>
      <c r="AP3188"/>
      <c r="BC3188" s="451"/>
    </row>
    <row r="3189" spans="1:55" hidden="1" x14ac:dyDescent="0.2">
      <c r="A3189" s="3"/>
      <c r="B3189" s="3"/>
      <c r="C3189" s="393"/>
      <c r="D3189" s="393"/>
      <c r="E3189" s="393"/>
      <c r="F3189" s="393"/>
      <c r="G3189" s="393"/>
      <c r="H3189" s="393"/>
      <c r="I3189" s="393"/>
      <c r="J3189" s="3"/>
      <c r="K3189" s="3"/>
      <c r="L3189" s="3"/>
      <c r="M3189" s="3"/>
      <c r="N3189" s="3"/>
      <c r="O3189" s="393"/>
      <c r="P3189" s="393"/>
      <c r="Q3189" s="3"/>
      <c r="R3189" s="3"/>
      <c r="S3189" s="3"/>
      <c r="T3189" s="3"/>
      <c r="U3189" s="3"/>
      <c r="V3189" s="3"/>
      <c r="W3189"/>
      <c r="X3189"/>
      <c r="Y3189" s="451"/>
      <c r="Z3189" s="393"/>
      <c r="AA3189" s="3"/>
      <c r="AB3189" s="3"/>
      <c r="AC3189" s="3"/>
      <c r="AD3189" s="3"/>
      <c r="AE3189" s="3"/>
      <c r="AF3189"/>
      <c r="AG3189"/>
      <c r="AH3189"/>
      <c r="AI3189"/>
      <c r="AJ3189"/>
      <c r="AK3189"/>
      <c r="AL3189"/>
      <c r="AM3189"/>
      <c r="AN3189"/>
      <c r="AO3189"/>
      <c r="AP3189"/>
      <c r="BC3189" s="451"/>
    </row>
    <row r="3190" spans="1:55" hidden="1" x14ac:dyDescent="0.2">
      <c r="A3190" s="3"/>
      <c r="B3190" s="3"/>
      <c r="C3190" s="393"/>
      <c r="D3190" s="393"/>
      <c r="E3190" s="393"/>
      <c r="F3190" s="393"/>
      <c r="G3190" s="393"/>
      <c r="H3190" s="393"/>
      <c r="I3190" s="393"/>
      <c r="J3190" s="3"/>
      <c r="K3190" s="3"/>
      <c r="L3190" s="3"/>
      <c r="M3190" s="3"/>
      <c r="N3190" s="3"/>
      <c r="O3190" s="393"/>
      <c r="P3190" s="393"/>
      <c r="Q3190" s="3"/>
      <c r="R3190" s="3"/>
      <c r="S3190" s="3"/>
      <c r="T3190" s="3"/>
      <c r="U3190" s="3"/>
      <c r="V3190" s="3"/>
      <c r="W3190"/>
      <c r="X3190"/>
      <c r="Y3190" s="451"/>
      <c r="Z3190" s="393"/>
      <c r="AA3190" s="3"/>
      <c r="AB3190" s="3"/>
      <c r="AC3190" s="3"/>
      <c r="AD3190" s="3"/>
      <c r="AE3190" s="3"/>
      <c r="AF3190"/>
      <c r="AG3190"/>
      <c r="AH3190"/>
      <c r="AI3190"/>
      <c r="AJ3190"/>
      <c r="AK3190"/>
      <c r="AL3190"/>
      <c r="AM3190"/>
      <c r="AN3190"/>
      <c r="AO3190"/>
      <c r="AP3190"/>
      <c r="BC3190" s="451"/>
    </row>
    <row r="3191" spans="1:55" hidden="1" x14ac:dyDescent="0.2">
      <c r="A3191" s="3"/>
      <c r="B3191" s="3"/>
      <c r="C3191" s="393"/>
      <c r="D3191" s="393"/>
      <c r="E3191" s="393"/>
      <c r="F3191" s="393"/>
      <c r="G3191" s="393"/>
      <c r="H3191" s="393"/>
      <c r="I3191" s="393"/>
      <c r="J3191" s="3"/>
      <c r="K3191" s="3"/>
      <c r="L3191" s="3"/>
      <c r="M3191" s="3"/>
      <c r="N3191" s="3"/>
      <c r="O3191" s="393"/>
      <c r="P3191" s="393"/>
      <c r="Q3191" s="3"/>
      <c r="R3191" s="3"/>
      <c r="S3191" s="3"/>
      <c r="T3191" s="3"/>
      <c r="U3191" s="3"/>
      <c r="V3191" s="3"/>
      <c r="W3191"/>
      <c r="X3191"/>
      <c r="Y3191" s="451"/>
      <c r="Z3191" s="393"/>
      <c r="AA3191" s="3"/>
      <c r="AB3191" s="3"/>
      <c r="AC3191" s="3"/>
      <c r="AD3191" s="3"/>
      <c r="AE3191" s="3"/>
      <c r="AF3191"/>
      <c r="AG3191"/>
      <c r="AH3191"/>
      <c r="AI3191"/>
      <c r="AJ3191"/>
      <c r="AK3191"/>
      <c r="AL3191"/>
      <c r="AM3191"/>
      <c r="AN3191"/>
      <c r="AO3191"/>
      <c r="AP3191"/>
      <c r="BC3191" s="451"/>
    </row>
    <row r="3192" spans="1:55" hidden="1" x14ac:dyDescent="0.2">
      <c r="A3192" s="3"/>
      <c r="B3192" s="3"/>
      <c r="C3192" s="393"/>
      <c r="D3192" s="393"/>
      <c r="E3192" s="393"/>
      <c r="F3192" s="393"/>
      <c r="G3192" s="393"/>
      <c r="H3192" s="393"/>
      <c r="I3192" s="393"/>
      <c r="J3192" s="3"/>
      <c r="K3192" s="3"/>
      <c r="L3192" s="3"/>
      <c r="M3192" s="3"/>
      <c r="N3192" s="3"/>
      <c r="O3192" s="393"/>
      <c r="P3192" s="393"/>
      <c r="Q3192" s="3"/>
      <c r="R3192" s="3"/>
      <c r="S3192" s="3"/>
      <c r="T3192" s="3"/>
      <c r="U3192" s="3"/>
      <c r="V3192" s="3"/>
      <c r="W3192"/>
      <c r="X3192"/>
      <c r="Y3192" s="451"/>
      <c r="Z3192" s="393"/>
      <c r="AA3192" s="3"/>
      <c r="AB3192" s="3"/>
      <c r="AC3192" s="3"/>
      <c r="AD3192" s="3"/>
      <c r="AE3192" s="3"/>
      <c r="AF3192"/>
      <c r="AG3192"/>
      <c r="AH3192"/>
      <c r="AI3192"/>
      <c r="AJ3192"/>
      <c r="AK3192"/>
      <c r="AL3192"/>
      <c r="AM3192"/>
      <c r="AN3192"/>
      <c r="AO3192"/>
      <c r="AP3192"/>
      <c r="BC3192" s="451"/>
    </row>
    <row r="3193" spans="1:55" hidden="1" x14ac:dyDescent="0.2">
      <c r="A3193" s="3"/>
      <c r="B3193" s="3"/>
      <c r="C3193" s="393"/>
      <c r="D3193" s="393"/>
      <c r="E3193" s="393"/>
      <c r="F3193" s="393"/>
      <c r="G3193" s="393"/>
      <c r="H3193" s="393"/>
      <c r="I3193" s="393"/>
      <c r="J3193" s="3"/>
      <c r="K3193" s="3"/>
      <c r="L3193" s="3"/>
      <c r="M3193" s="3"/>
      <c r="N3193" s="3"/>
      <c r="O3193" s="393"/>
      <c r="P3193" s="393"/>
      <c r="Q3193" s="3"/>
      <c r="R3193" s="3"/>
      <c r="S3193" s="3"/>
      <c r="T3193" s="3"/>
      <c r="U3193" s="3"/>
      <c r="V3193" s="3"/>
      <c r="W3193"/>
      <c r="X3193"/>
      <c r="Y3193" s="451"/>
      <c r="Z3193" s="393"/>
      <c r="AA3193" s="3"/>
      <c r="AB3193" s="3"/>
      <c r="AC3193" s="3"/>
      <c r="AD3193" s="3"/>
      <c r="AE3193" s="3"/>
      <c r="AF3193"/>
      <c r="AG3193"/>
      <c r="AH3193"/>
      <c r="AI3193"/>
      <c r="AJ3193"/>
      <c r="AK3193"/>
      <c r="AL3193"/>
      <c r="AM3193"/>
      <c r="AN3193"/>
      <c r="AO3193"/>
      <c r="AP3193"/>
      <c r="BC3193" s="451"/>
    </row>
    <row r="3194" spans="1:55" hidden="1" x14ac:dyDescent="0.2">
      <c r="A3194" s="3"/>
      <c r="B3194" s="3"/>
      <c r="C3194" s="393"/>
      <c r="D3194" s="393"/>
      <c r="E3194" s="393"/>
      <c r="F3194" s="393"/>
      <c r="G3194" s="393"/>
      <c r="H3194" s="393"/>
      <c r="I3194" s="393"/>
      <c r="J3194" s="3"/>
      <c r="K3194" s="3"/>
      <c r="L3194" s="3"/>
      <c r="M3194" s="3"/>
      <c r="N3194" s="3"/>
      <c r="O3194" s="393"/>
      <c r="P3194" s="393"/>
      <c r="Q3194" s="3"/>
      <c r="R3194" s="3"/>
      <c r="S3194" s="3"/>
      <c r="T3194" s="3"/>
      <c r="U3194" s="3"/>
      <c r="V3194" s="3"/>
      <c r="W3194"/>
      <c r="X3194"/>
      <c r="Y3194" s="451"/>
      <c r="Z3194" s="393"/>
      <c r="AA3194" s="3"/>
      <c r="AB3194" s="3"/>
      <c r="AC3194" s="3"/>
      <c r="AD3194" s="3"/>
      <c r="AE3194" s="3"/>
      <c r="AF3194"/>
      <c r="AG3194"/>
      <c r="AH3194"/>
      <c r="AI3194"/>
      <c r="AJ3194"/>
      <c r="AK3194"/>
      <c r="AL3194"/>
      <c r="AM3194"/>
      <c r="AN3194"/>
      <c r="AO3194"/>
      <c r="AP3194"/>
      <c r="BC3194" s="451"/>
    </row>
    <row r="3195" spans="1:55" hidden="1" x14ac:dyDescent="0.2">
      <c r="A3195" s="3"/>
      <c r="B3195" s="3"/>
      <c r="C3195" s="393"/>
      <c r="D3195" s="393"/>
      <c r="E3195" s="393"/>
      <c r="F3195" s="393"/>
      <c r="G3195" s="393"/>
      <c r="H3195" s="393"/>
      <c r="I3195" s="393"/>
      <c r="J3195" s="3"/>
      <c r="K3195" s="3"/>
      <c r="L3195" s="3"/>
      <c r="M3195" s="3"/>
      <c r="N3195" s="3"/>
      <c r="O3195" s="393"/>
      <c r="P3195" s="393"/>
      <c r="Q3195" s="3"/>
      <c r="R3195" s="3"/>
      <c r="S3195" s="3"/>
      <c r="T3195" s="3"/>
      <c r="U3195" s="3"/>
      <c r="V3195" s="3"/>
      <c r="W3195"/>
      <c r="X3195"/>
      <c r="Y3195" s="451"/>
      <c r="Z3195" s="393"/>
      <c r="AA3195" s="3"/>
      <c r="AB3195" s="3"/>
      <c r="AC3195" s="3"/>
      <c r="AD3195" s="3"/>
      <c r="AE3195" s="3"/>
      <c r="AF3195"/>
      <c r="AG3195"/>
      <c r="AH3195"/>
      <c r="AI3195"/>
      <c r="AJ3195"/>
      <c r="AK3195"/>
      <c r="AL3195"/>
      <c r="AM3195"/>
      <c r="AN3195"/>
      <c r="AO3195"/>
      <c r="AP3195"/>
      <c r="BC3195" s="451"/>
    </row>
    <row r="3196" spans="1:55" hidden="1" x14ac:dyDescent="0.2">
      <c r="A3196" s="3"/>
      <c r="B3196" s="3"/>
      <c r="C3196" s="393"/>
      <c r="D3196" s="393"/>
      <c r="E3196" s="393"/>
      <c r="F3196" s="393"/>
      <c r="G3196" s="393"/>
      <c r="H3196" s="393"/>
      <c r="I3196" s="393"/>
      <c r="J3196" s="3"/>
      <c r="K3196" s="3"/>
      <c r="L3196" s="3"/>
      <c r="M3196" s="3"/>
      <c r="N3196" s="3"/>
      <c r="O3196" s="393"/>
      <c r="P3196" s="393"/>
      <c r="Q3196" s="3"/>
      <c r="R3196" s="3"/>
      <c r="S3196" s="3"/>
      <c r="T3196" s="3"/>
      <c r="U3196" s="3"/>
      <c r="V3196" s="3"/>
      <c r="W3196"/>
      <c r="X3196"/>
      <c r="Y3196" s="451"/>
      <c r="Z3196" s="393"/>
      <c r="AA3196" s="3"/>
      <c r="AB3196" s="3"/>
      <c r="AC3196" s="3"/>
      <c r="AD3196" s="3"/>
      <c r="AE3196" s="3"/>
      <c r="AF3196"/>
      <c r="AG3196"/>
      <c r="AH3196"/>
      <c r="AI3196"/>
      <c r="AJ3196"/>
      <c r="AK3196"/>
      <c r="AL3196"/>
      <c r="AM3196"/>
      <c r="AN3196"/>
      <c r="AO3196"/>
      <c r="AP3196"/>
      <c r="BC3196" s="451"/>
    </row>
    <row r="3197" spans="1:55" hidden="1" x14ac:dyDescent="0.2">
      <c r="A3197" s="3"/>
      <c r="B3197" s="3"/>
      <c r="C3197" s="393"/>
      <c r="D3197" s="393"/>
      <c r="E3197" s="393"/>
      <c r="F3197" s="393"/>
      <c r="G3197" s="393"/>
      <c r="H3197" s="393"/>
      <c r="I3197" s="393"/>
      <c r="J3197" s="3"/>
      <c r="K3197" s="3"/>
      <c r="L3197" s="3"/>
      <c r="M3197" s="3"/>
      <c r="N3197" s="3"/>
      <c r="O3197" s="393"/>
      <c r="P3197" s="393"/>
      <c r="Q3197" s="3"/>
      <c r="R3197" s="3"/>
      <c r="S3197" s="3"/>
      <c r="T3197" s="3"/>
      <c r="U3197" s="3"/>
      <c r="V3197" s="3"/>
      <c r="W3197"/>
      <c r="X3197"/>
      <c r="Y3197" s="451"/>
      <c r="Z3197" s="393"/>
      <c r="AA3197" s="3"/>
      <c r="AB3197" s="3"/>
      <c r="AC3197" s="3"/>
      <c r="AD3197" s="3"/>
      <c r="AE3197" s="3"/>
      <c r="AF3197"/>
      <c r="AG3197"/>
      <c r="AH3197"/>
      <c r="AI3197"/>
      <c r="AJ3197"/>
      <c r="AK3197"/>
      <c r="AL3197"/>
      <c r="AM3197"/>
      <c r="AN3197"/>
      <c r="AO3197"/>
      <c r="AP3197"/>
      <c r="BC3197" s="451"/>
    </row>
    <row r="3198" spans="1:55" hidden="1" x14ac:dyDescent="0.2">
      <c r="A3198" s="3"/>
      <c r="B3198" s="3"/>
      <c r="C3198" s="393"/>
      <c r="D3198" s="393"/>
      <c r="E3198" s="393"/>
      <c r="F3198" s="393"/>
      <c r="G3198" s="393"/>
      <c r="H3198" s="393"/>
      <c r="I3198" s="393"/>
      <c r="J3198" s="3"/>
      <c r="K3198" s="3"/>
      <c r="L3198" s="3"/>
      <c r="M3198" s="3"/>
      <c r="N3198" s="3"/>
      <c r="O3198" s="393"/>
      <c r="P3198" s="393"/>
      <c r="Q3198" s="3"/>
      <c r="R3198" s="3"/>
      <c r="S3198" s="3"/>
      <c r="T3198" s="3"/>
      <c r="U3198" s="3"/>
      <c r="V3198" s="3"/>
      <c r="W3198"/>
      <c r="X3198"/>
      <c r="Y3198" s="451"/>
      <c r="Z3198" s="393"/>
      <c r="AA3198" s="3"/>
      <c r="AB3198" s="3"/>
      <c r="AC3198" s="3"/>
      <c r="AD3198" s="3"/>
      <c r="AE3198" s="3"/>
      <c r="AF3198"/>
      <c r="AG3198"/>
      <c r="AH3198"/>
      <c r="AI3198"/>
      <c r="AJ3198"/>
      <c r="AK3198"/>
      <c r="AL3198"/>
      <c r="AM3198"/>
      <c r="AN3198"/>
      <c r="AO3198"/>
      <c r="AP3198"/>
      <c r="BC3198" s="451"/>
    </row>
    <row r="3199" spans="1:55" hidden="1" x14ac:dyDescent="0.2">
      <c r="A3199" s="3"/>
      <c r="B3199" s="3"/>
      <c r="C3199" s="393"/>
      <c r="D3199" s="393"/>
      <c r="E3199" s="393"/>
      <c r="F3199" s="393"/>
      <c r="G3199" s="393"/>
      <c r="H3199" s="393"/>
      <c r="I3199" s="393"/>
      <c r="J3199" s="3"/>
      <c r="K3199" s="3"/>
      <c r="L3199" s="3"/>
      <c r="M3199" s="3"/>
      <c r="N3199" s="3"/>
      <c r="O3199" s="393"/>
      <c r="P3199" s="393"/>
      <c r="Q3199" s="3"/>
      <c r="R3199" s="3"/>
      <c r="S3199" s="3"/>
      <c r="T3199" s="3"/>
      <c r="U3199" s="3"/>
      <c r="V3199" s="3"/>
      <c r="W3199"/>
      <c r="X3199"/>
      <c r="Y3199" s="451"/>
      <c r="Z3199" s="393"/>
      <c r="AA3199" s="3"/>
      <c r="AB3199" s="3"/>
      <c r="AC3199" s="3"/>
      <c r="AD3199" s="3"/>
      <c r="AE3199" s="3"/>
      <c r="AF3199"/>
      <c r="AG3199"/>
      <c r="AH3199"/>
      <c r="AI3199"/>
      <c r="AJ3199"/>
      <c r="AK3199"/>
      <c r="AL3199"/>
      <c r="AM3199"/>
      <c r="AN3199"/>
      <c r="AO3199"/>
      <c r="AP3199"/>
      <c r="BC3199" s="451"/>
    </row>
    <row r="3200" spans="1:55" hidden="1" x14ac:dyDescent="0.2">
      <c r="A3200" s="3"/>
      <c r="B3200" s="3"/>
      <c r="C3200" s="393"/>
      <c r="D3200" s="393"/>
      <c r="E3200" s="393"/>
      <c r="F3200" s="393"/>
      <c r="G3200" s="393"/>
      <c r="H3200" s="393"/>
      <c r="I3200" s="393"/>
      <c r="J3200" s="3"/>
      <c r="K3200" s="3"/>
      <c r="L3200" s="3"/>
      <c r="M3200" s="3"/>
      <c r="N3200" s="3"/>
      <c r="O3200" s="393"/>
      <c r="P3200" s="393"/>
      <c r="Q3200" s="3"/>
      <c r="R3200" s="3"/>
      <c r="S3200" s="3"/>
      <c r="T3200" s="3"/>
      <c r="U3200" s="3"/>
      <c r="V3200" s="3"/>
      <c r="W3200"/>
      <c r="X3200"/>
      <c r="Y3200" s="451"/>
      <c r="Z3200" s="393"/>
      <c r="AA3200" s="3"/>
      <c r="AB3200" s="3"/>
      <c r="AC3200" s="3"/>
      <c r="AD3200" s="3"/>
      <c r="AE3200" s="3"/>
      <c r="AF3200"/>
      <c r="AG3200"/>
      <c r="AH3200"/>
      <c r="AI3200"/>
      <c r="AJ3200"/>
      <c r="AK3200"/>
      <c r="AL3200"/>
      <c r="AM3200"/>
      <c r="AN3200"/>
      <c r="AO3200"/>
      <c r="AP3200"/>
      <c r="BC3200" s="451"/>
    </row>
    <row r="3201" spans="1:55" hidden="1" x14ac:dyDescent="0.2">
      <c r="A3201" s="3"/>
      <c r="B3201" s="3"/>
      <c r="C3201" s="393"/>
      <c r="D3201" s="393"/>
      <c r="E3201" s="393"/>
      <c r="F3201" s="393"/>
      <c r="G3201" s="393"/>
      <c r="H3201" s="393"/>
      <c r="I3201" s="393"/>
      <c r="J3201" s="3"/>
      <c r="K3201" s="3"/>
      <c r="L3201" s="3"/>
      <c r="M3201" s="3"/>
      <c r="N3201" s="3"/>
      <c r="O3201" s="393"/>
      <c r="P3201" s="393"/>
      <c r="Q3201" s="3"/>
      <c r="R3201" s="3"/>
      <c r="S3201" s="3"/>
      <c r="T3201" s="3"/>
      <c r="U3201" s="3"/>
      <c r="V3201" s="3"/>
      <c r="W3201"/>
      <c r="X3201"/>
      <c r="Y3201" s="451"/>
      <c r="Z3201" s="393"/>
      <c r="AA3201" s="3"/>
      <c r="AB3201" s="3"/>
      <c r="AC3201" s="3"/>
      <c r="AD3201" s="3"/>
      <c r="AE3201" s="3"/>
      <c r="AF3201"/>
      <c r="AG3201"/>
      <c r="AH3201"/>
      <c r="AI3201"/>
      <c r="AJ3201"/>
      <c r="AK3201"/>
      <c r="AL3201"/>
      <c r="AM3201"/>
      <c r="AN3201"/>
      <c r="AO3201"/>
      <c r="AP3201"/>
      <c r="BC3201" s="451"/>
    </row>
    <row r="3202" spans="1:55" hidden="1" x14ac:dyDescent="0.2">
      <c r="A3202" s="3"/>
      <c r="B3202" s="3"/>
      <c r="C3202" s="393"/>
      <c r="D3202" s="393"/>
      <c r="E3202" s="393"/>
      <c r="F3202" s="393"/>
      <c r="G3202" s="393"/>
      <c r="H3202" s="393"/>
      <c r="I3202" s="393"/>
      <c r="J3202" s="3"/>
      <c r="K3202" s="3"/>
      <c r="L3202" s="3"/>
      <c r="M3202" s="3"/>
      <c r="N3202" s="3"/>
      <c r="O3202" s="393"/>
      <c r="P3202" s="393"/>
      <c r="Q3202" s="3"/>
      <c r="R3202" s="3"/>
      <c r="S3202" s="3"/>
      <c r="T3202" s="3"/>
      <c r="U3202" s="3"/>
      <c r="V3202" s="3"/>
      <c r="W3202"/>
      <c r="X3202"/>
      <c r="Y3202" s="451"/>
      <c r="Z3202" s="393"/>
      <c r="AA3202" s="3"/>
      <c r="AB3202" s="3"/>
      <c r="AC3202" s="3"/>
      <c r="AD3202" s="3"/>
      <c r="AE3202" s="3"/>
      <c r="AF3202"/>
      <c r="AG3202"/>
      <c r="AH3202"/>
      <c r="AI3202"/>
      <c r="AJ3202"/>
      <c r="AK3202"/>
      <c r="AL3202"/>
      <c r="AM3202"/>
      <c r="AN3202"/>
      <c r="AO3202"/>
      <c r="AP3202"/>
      <c r="BC3202" s="451"/>
    </row>
    <row r="3203" spans="1:55" hidden="1" x14ac:dyDescent="0.2">
      <c r="A3203" s="3"/>
      <c r="B3203" s="3"/>
      <c r="C3203" s="393"/>
      <c r="D3203" s="393"/>
      <c r="E3203" s="393"/>
      <c r="F3203" s="393"/>
      <c r="G3203" s="393"/>
      <c r="H3203" s="393"/>
      <c r="I3203" s="393"/>
      <c r="J3203" s="3"/>
      <c r="K3203" s="3"/>
      <c r="L3203" s="3"/>
      <c r="M3203" s="3"/>
      <c r="N3203" s="3"/>
      <c r="O3203" s="393"/>
      <c r="P3203" s="393"/>
      <c r="Q3203" s="3"/>
      <c r="R3203" s="3"/>
      <c r="S3203" s="3"/>
      <c r="T3203" s="3"/>
      <c r="U3203" s="3"/>
      <c r="V3203" s="3"/>
      <c r="W3203"/>
      <c r="X3203"/>
      <c r="Y3203" s="451"/>
      <c r="Z3203" s="393"/>
      <c r="AA3203" s="3"/>
      <c r="AB3203" s="3"/>
      <c r="AC3203" s="3"/>
      <c r="AD3203" s="3"/>
      <c r="AE3203" s="3"/>
      <c r="AF3203"/>
      <c r="AG3203"/>
      <c r="AH3203"/>
      <c r="AI3203"/>
      <c r="AJ3203"/>
      <c r="AK3203"/>
      <c r="AL3203"/>
      <c r="AM3203"/>
      <c r="AN3203"/>
      <c r="AO3203"/>
      <c r="AP3203"/>
      <c r="BC3203" s="451"/>
    </row>
    <row r="3204" spans="1:55" hidden="1" x14ac:dyDescent="0.2">
      <c r="A3204" s="3"/>
      <c r="B3204" s="3"/>
      <c r="C3204" s="393"/>
      <c r="D3204" s="393"/>
      <c r="E3204" s="393"/>
      <c r="F3204" s="393"/>
      <c r="G3204" s="393"/>
      <c r="H3204" s="393"/>
      <c r="I3204" s="393"/>
      <c r="J3204" s="3"/>
      <c r="K3204" s="3"/>
      <c r="L3204" s="3"/>
      <c r="M3204" s="3"/>
      <c r="N3204" s="3"/>
      <c r="O3204" s="393"/>
      <c r="P3204" s="393"/>
      <c r="Q3204" s="3"/>
      <c r="R3204" s="3"/>
      <c r="S3204" s="3"/>
      <c r="T3204" s="3"/>
      <c r="U3204" s="3"/>
      <c r="V3204" s="3"/>
      <c r="W3204"/>
      <c r="X3204"/>
      <c r="Y3204" s="451"/>
      <c r="Z3204" s="393"/>
      <c r="AA3204" s="3"/>
      <c r="AB3204" s="3"/>
      <c r="AC3204" s="3"/>
      <c r="AD3204" s="3"/>
      <c r="AE3204" s="3"/>
      <c r="AF3204"/>
      <c r="AG3204"/>
      <c r="AH3204"/>
      <c r="AI3204"/>
      <c r="AJ3204"/>
      <c r="AK3204"/>
      <c r="AL3204"/>
      <c r="AM3204"/>
      <c r="AN3204"/>
      <c r="AO3204"/>
      <c r="AP3204"/>
      <c r="BC3204" s="451"/>
    </row>
    <row r="3205" spans="1:55" hidden="1" x14ac:dyDescent="0.2">
      <c r="A3205" s="3"/>
      <c r="B3205" s="3"/>
      <c r="C3205" s="393"/>
      <c r="D3205" s="393"/>
      <c r="E3205" s="393"/>
      <c r="F3205" s="393"/>
      <c r="G3205" s="393"/>
      <c r="H3205" s="393"/>
      <c r="I3205" s="393"/>
      <c r="J3205" s="3"/>
      <c r="K3205" s="3"/>
      <c r="L3205" s="3"/>
      <c r="M3205" s="3"/>
      <c r="N3205" s="3"/>
      <c r="O3205" s="393"/>
      <c r="P3205" s="393"/>
      <c r="Q3205" s="3"/>
      <c r="R3205" s="3"/>
      <c r="S3205" s="3"/>
      <c r="T3205" s="3"/>
      <c r="U3205" s="3"/>
      <c r="V3205" s="3"/>
      <c r="W3205"/>
      <c r="X3205"/>
      <c r="Y3205" s="451"/>
      <c r="Z3205" s="393"/>
      <c r="AA3205" s="3"/>
      <c r="AB3205" s="3"/>
      <c r="AC3205" s="3"/>
      <c r="AD3205" s="3"/>
      <c r="AE3205" s="3"/>
      <c r="AF3205"/>
      <c r="AG3205"/>
      <c r="AH3205"/>
      <c r="AI3205"/>
      <c r="AJ3205"/>
      <c r="AK3205"/>
      <c r="AL3205"/>
      <c r="AM3205"/>
      <c r="AN3205"/>
      <c r="AO3205"/>
      <c r="AP3205"/>
      <c r="BC3205" s="451"/>
    </row>
    <row r="3206" spans="1:55" hidden="1" x14ac:dyDescent="0.2">
      <c r="A3206" s="3"/>
      <c r="B3206" s="3"/>
      <c r="C3206" s="393"/>
      <c r="D3206" s="393"/>
      <c r="E3206" s="393"/>
      <c r="F3206" s="393"/>
      <c r="G3206" s="393"/>
      <c r="H3206" s="393"/>
      <c r="I3206" s="393"/>
      <c r="J3206" s="3"/>
      <c r="K3206" s="3"/>
      <c r="L3206" s="3"/>
      <c r="M3206" s="3"/>
      <c r="N3206" s="3"/>
      <c r="O3206" s="393"/>
      <c r="P3206" s="393"/>
      <c r="Q3206" s="3"/>
      <c r="R3206" s="3"/>
      <c r="S3206" s="3"/>
      <c r="T3206" s="3"/>
      <c r="U3206" s="3"/>
      <c r="V3206" s="3"/>
      <c r="W3206"/>
      <c r="X3206"/>
      <c r="Y3206" s="451"/>
      <c r="Z3206" s="393"/>
      <c r="AA3206" s="3"/>
      <c r="AB3206" s="3"/>
      <c r="AC3206" s="3"/>
      <c r="AD3206" s="3"/>
      <c r="AE3206" s="3"/>
      <c r="AF3206"/>
      <c r="AG3206"/>
      <c r="AH3206"/>
      <c r="AI3206"/>
      <c r="AJ3206"/>
      <c r="AK3206"/>
      <c r="AL3206"/>
      <c r="AM3206"/>
      <c r="AN3206"/>
      <c r="AO3206"/>
      <c r="AP3206"/>
      <c r="BC3206" s="451"/>
    </row>
    <row r="3207" spans="1:55" hidden="1" x14ac:dyDescent="0.2">
      <c r="A3207" s="3"/>
      <c r="B3207" s="3"/>
      <c r="C3207" s="393"/>
      <c r="D3207" s="393"/>
      <c r="E3207" s="393"/>
      <c r="F3207" s="393"/>
      <c r="G3207" s="393"/>
      <c r="H3207" s="393"/>
      <c r="I3207" s="393"/>
      <c r="J3207" s="3"/>
      <c r="K3207" s="3"/>
      <c r="L3207" s="3"/>
      <c r="M3207" s="3"/>
      <c r="N3207" s="3"/>
      <c r="O3207" s="393"/>
      <c r="P3207" s="393"/>
      <c r="Q3207" s="3"/>
      <c r="R3207" s="3"/>
      <c r="S3207" s="3"/>
      <c r="T3207" s="3"/>
      <c r="U3207" s="3"/>
      <c r="V3207" s="3"/>
      <c r="W3207"/>
      <c r="X3207"/>
      <c r="Y3207" s="451"/>
      <c r="Z3207" s="393"/>
      <c r="AA3207" s="3"/>
      <c r="AB3207" s="3"/>
      <c r="AC3207" s="3"/>
      <c r="AD3207" s="3"/>
      <c r="AE3207" s="3"/>
      <c r="AF3207"/>
      <c r="AG3207"/>
      <c r="AH3207"/>
      <c r="AI3207"/>
      <c r="AJ3207"/>
      <c r="AK3207"/>
      <c r="AL3207"/>
      <c r="AM3207"/>
      <c r="AN3207"/>
      <c r="AO3207"/>
      <c r="AP3207"/>
      <c r="BC3207" s="451"/>
    </row>
    <row r="3208" spans="1:55" hidden="1" x14ac:dyDescent="0.2">
      <c r="A3208" s="3"/>
      <c r="B3208" s="3"/>
      <c r="C3208" s="393"/>
      <c r="D3208" s="393"/>
      <c r="E3208" s="393"/>
      <c r="F3208" s="393"/>
      <c r="G3208" s="393"/>
      <c r="H3208" s="393"/>
      <c r="I3208" s="393"/>
      <c r="J3208" s="3"/>
      <c r="K3208" s="3"/>
      <c r="L3208" s="3"/>
      <c r="M3208" s="3"/>
      <c r="N3208" s="3"/>
      <c r="O3208" s="393"/>
      <c r="P3208" s="393"/>
      <c r="Q3208" s="3"/>
      <c r="R3208" s="3"/>
      <c r="S3208" s="3"/>
      <c r="T3208" s="3"/>
      <c r="U3208" s="3"/>
      <c r="V3208" s="3"/>
      <c r="W3208"/>
      <c r="X3208"/>
      <c r="Y3208" s="451"/>
      <c r="Z3208" s="393"/>
      <c r="AA3208" s="3"/>
      <c r="AB3208" s="3"/>
      <c r="AC3208" s="3"/>
      <c r="AD3208" s="3"/>
      <c r="AE3208" s="3"/>
      <c r="AF3208"/>
      <c r="AG3208"/>
      <c r="AH3208"/>
      <c r="AI3208"/>
      <c r="AJ3208"/>
      <c r="AK3208"/>
      <c r="AL3208"/>
      <c r="AM3208"/>
      <c r="AN3208"/>
      <c r="AO3208"/>
      <c r="AP3208"/>
      <c r="BC3208" s="451"/>
    </row>
    <row r="3209" spans="1:55" hidden="1" x14ac:dyDescent="0.2">
      <c r="A3209" s="3"/>
      <c r="B3209" s="3"/>
      <c r="C3209" s="393"/>
      <c r="D3209" s="393"/>
      <c r="E3209" s="393"/>
      <c r="F3209" s="393"/>
      <c r="G3209" s="393"/>
      <c r="H3209" s="393"/>
      <c r="I3209" s="393"/>
      <c r="J3209" s="3"/>
      <c r="K3209" s="3"/>
      <c r="L3209" s="3"/>
      <c r="M3209" s="3"/>
      <c r="N3209" s="3"/>
      <c r="O3209" s="393"/>
      <c r="P3209" s="393"/>
      <c r="Q3209" s="3"/>
      <c r="R3209" s="3"/>
      <c r="S3209" s="3"/>
      <c r="T3209" s="3"/>
      <c r="U3209" s="3"/>
      <c r="V3209" s="3"/>
      <c r="W3209"/>
      <c r="X3209"/>
      <c r="Y3209" s="451"/>
      <c r="Z3209" s="393"/>
      <c r="AA3209" s="3"/>
      <c r="AB3209" s="3"/>
      <c r="AC3209" s="3"/>
      <c r="AD3209" s="3"/>
      <c r="AE3209" s="3"/>
      <c r="AF3209"/>
      <c r="AG3209"/>
      <c r="AH3209"/>
      <c r="AI3209"/>
      <c r="AJ3209"/>
      <c r="AK3209"/>
      <c r="AL3209"/>
      <c r="AM3209"/>
      <c r="AN3209"/>
      <c r="AO3209"/>
      <c r="AP3209"/>
      <c r="BC3209" s="451"/>
    </row>
    <row r="3210" spans="1:55" hidden="1" x14ac:dyDescent="0.2">
      <c r="A3210" s="3"/>
      <c r="B3210" s="3"/>
      <c r="C3210" s="393"/>
      <c r="D3210" s="393"/>
      <c r="E3210" s="393"/>
      <c r="F3210" s="393"/>
      <c r="G3210" s="393"/>
      <c r="H3210" s="393"/>
      <c r="I3210" s="393"/>
      <c r="J3210" s="3"/>
      <c r="K3210" s="3"/>
      <c r="L3210" s="3"/>
      <c r="M3210" s="3"/>
      <c r="N3210" s="3"/>
      <c r="O3210" s="393"/>
      <c r="P3210" s="393"/>
      <c r="Q3210" s="3"/>
      <c r="R3210" s="3"/>
      <c r="S3210" s="3"/>
      <c r="T3210" s="3"/>
      <c r="U3210" s="3"/>
      <c r="V3210" s="3"/>
      <c r="W3210"/>
      <c r="X3210"/>
      <c r="Y3210" s="451"/>
      <c r="Z3210" s="393"/>
      <c r="AA3210" s="3"/>
      <c r="AB3210" s="3"/>
      <c r="AC3210" s="3"/>
      <c r="AD3210" s="3"/>
      <c r="AE3210" s="3"/>
      <c r="AF3210"/>
      <c r="AG3210"/>
      <c r="AH3210"/>
      <c r="AI3210"/>
      <c r="AJ3210"/>
      <c r="AK3210"/>
      <c r="AL3210"/>
      <c r="AM3210"/>
      <c r="AN3210"/>
      <c r="AO3210"/>
      <c r="AP3210"/>
      <c r="BC3210" s="451"/>
    </row>
    <row r="3211" spans="1:55" hidden="1" x14ac:dyDescent="0.2">
      <c r="A3211" s="3"/>
      <c r="B3211" s="3"/>
      <c r="C3211" s="393"/>
      <c r="D3211" s="393"/>
      <c r="E3211" s="393"/>
      <c r="F3211" s="393"/>
      <c r="G3211" s="393"/>
      <c r="H3211" s="393"/>
      <c r="I3211" s="393"/>
      <c r="J3211" s="3"/>
      <c r="K3211" s="3"/>
      <c r="L3211" s="3"/>
      <c r="M3211" s="3"/>
      <c r="N3211" s="3"/>
      <c r="O3211" s="393"/>
      <c r="P3211" s="393"/>
      <c r="Q3211" s="3"/>
      <c r="R3211" s="3"/>
      <c r="S3211" s="3"/>
      <c r="T3211" s="3"/>
      <c r="U3211" s="3"/>
      <c r="V3211" s="3"/>
      <c r="W3211"/>
      <c r="X3211"/>
      <c r="Y3211" s="451"/>
      <c r="Z3211" s="393"/>
      <c r="AA3211" s="3"/>
      <c r="AB3211" s="3"/>
      <c r="AC3211" s="3"/>
      <c r="AD3211" s="3"/>
      <c r="AE3211" s="3"/>
      <c r="AF3211"/>
      <c r="AG3211"/>
      <c r="AH3211"/>
      <c r="AI3211"/>
      <c r="AJ3211"/>
      <c r="AK3211"/>
      <c r="AL3211"/>
      <c r="AM3211"/>
      <c r="AN3211"/>
      <c r="AO3211"/>
      <c r="AP3211"/>
      <c r="BC3211" s="451"/>
    </row>
    <row r="3212" spans="1:55" hidden="1" x14ac:dyDescent="0.2">
      <c r="A3212" s="3"/>
      <c r="B3212" s="3"/>
      <c r="C3212" s="393"/>
      <c r="D3212" s="393"/>
      <c r="E3212" s="393"/>
      <c r="F3212" s="393"/>
      <c r="G3212" s="393"/>
      <c r="H3212" s="393"/>
      <c r="I3212" s="393"/>
      <c r="J3212" s="3"/>
      <c r="K3212" s="3"/>
      <c r="L3212" s="3"/>
      <c r="M3212" s="3"/>
      <c r="N3212" s="3"/>
      <c r="O3212" s="393"/>
      <c r="P3212" s="393"/>
      <c r="Q3212" s="3"/>
      <c r="R3212" s="3"/>
      <c r="S3212" s="3"/>
      <c r="T3212" s="3"/>
      <c r="U3212" s="3"/>
      <c r="V3212" s="3"/>
      <c r="W3212"/>
      <c r="X3212"/>
      <c r="Y3212" s="451"/>
      <c r="Z3212" s="393"/>
      <c r="AA3212" s="3"/>
      <c r="AB3212" s="3"/>
      <c r="AC3212" s="3"/>
      <c r="AD3212" s="3"/>
      <c r="AE3212" s="3"/>
      <c r="AF3212"/>
      <c r="AG3212"/>
      <c r="AH3212"/>
      <c r="AI3212"/>
      <c r="AJ3212"/>
      <c r="AK3212"/>
      <c r="AL3212"/>
      <c r="AM3212"/>
      <c r="AN3212"/>
      <c r="AO3212"/>
      <c r="AP3212"/>
      <c r="BC3212" s="451"/>
    </row>
    <row r="3213" spans="1:55" hidden="1" x14ac:dyDescent="0.2">
      <c r="A3213" s="3"/>
      <c r="B3213" s="3"/>
      <c r="C3213" s="393"/>
      <c r="D3213" s="393"/>
      <c r="E3213" s="393"/>
      <c r="F3213" s="393"/>
      <c r="G3213" s="393"/>
      <c r="H3213" s="393"/>
      <c r="I3213" s="393"/>
      <c r="J3213" s="3"/>
      <c r="K3213" s="3"/>
      <c r="L3213" s="3"/>
      <c r="M3213" s="3"/>
      <c r="N3213" s="3"/>
      <c r="O3213" s="393"/>
      <c r="P3213" s="393"/>
      <c r="Q3213" s="3"/>
      <c r="R3213" s="3"/>
      <c r="S3213" s="3"/>
      <c r="T3213" s="3"/>
      <c r="U3213" s="3"/>
      <c r="V3213" s="3"/>
      <c r="W3213"/>
      <c r="X3213"/>
      <c r="Y3213" s="451"/>
      <c r="Z3213" s="393"/>
      <c r="AA3213" s="3"/>
      <c r="AB3213" s="3"/>
      <c r="AC3213" s="3"/>
      <c r="AD3213" s="3"/>
      <c r="AE3213" s="3"/>
      <c r="AF3213"/>
      <c r="AG3213"/>
      <c r="AH3213"/>
      <c r="AI3213"/>
      <c r="AJ3213"/>
      <c r="AK3213"/>
      <c r="AL3213"/>
      <c r="AM3213"/>
      <c r="AN3213"/>
      <c r="AO3213"/>
      <c r="AP3213"/>
      <c r="BC3213" s="451"/>
    </row>
    <row r="3214" spans="1:55" hidden="1" x14ac:dyDescent="0.2">
      <c r="A3214" s="3"/>
      <c r="B3214" s="3"/>
      <c r="C3214" s="393"/>
      <c r="D3214" s="393"/>
      <c r="E3214" s="393"/>
      <c r="F3214" s="393"/>
      <c r="G3214" s="393"/>
      <c r="H3214" s="393"/>
      <c r="I3214" s="393"/>
      <c r="J3214" s="3"/>
      <c r="K3214" s="3"/>
      <c r="L3214" s="3"/>
      <c r="M3214" s="3"/>
      <c r="N3214" s="3"/>
      <c r="O3214" s="393"/>
      <c r="P3214" s="393"/>
      <c r="Q3214" s="3"/>
      <c r="R3214" s="3"/>
      <c r="S3214" s="3"/>
      <c r="T3214" s="3"/>
      <c r="U3214" s="3"/>
      <c r="V3214" s="3"/>
      <c r="W3214"/>
      <c r="X3214"/>
      <c r="Y3214" s="451"/>
      <c r="Z3214" s="393"/>
      <c r="AA3214" s="3"/>
      <c r="AB3214" s="3"/>
      <c r="AC3214" s="3"/>
      <c r="AD3214" s="3"/>
      <c r="AE3214" s="3"/>
      <c r="AF3214"/>
      <c r="AG3214"/>
      <c r="AH3214"/>
      <c r="AI3214"/>
      <c r="AJ3214"/>
      <c r="AK3214"/>
      <c r="AL3214"/>
      <c r="AM3214"/>
      <c r="AN3214"/>
      <c r="AO3214"/>
      <c r="AP3214"/>
      <c r="BC3214" s="451"/>
    </row>
    <row r="3215" spans="1:55" hidden="1" x14ac:dyDescent="0.2">
      <c r="A3215" s="3"/>
      <c r="B3215" s="3"/>
      <c r="C3215" s="393"/>
      <c r="D3215" s="393"/>
      <c r="E3215" s="393"/>
      <c r="F3215" s="393"/>
      <c r="G3215" s="393"/>
      <c r="H3215" s="393"/>
      <c r="I3215" s="393"/>
      <c r="J3215" s="3"/>
      <c r="K3215" s="3"/>
      <c r="L3215" s="3"/>
      <c r="M3215" s="3"/>
      <c r="N3215" s="3"/>
      <c r="O3215" s="393"/>
      <c r="P3215" s="393"/>
      <c r="Q3215" s="3"/>
      <c r="R3215" s="3"/>
      <c r="S3215" s="3"/>
      <c r="T3215" s="3"/>
      <c r="U3215" s="3"/>
      <c r="V3215" s="3"/>
      <c r="W3215"/>
      <c r="X3215"/>
      <c r="Y3215" s="451"/>
      <c r="Z3215" s="393"/>
      <c r="AA3215" s="3"/>
      <c r="AB3215" s="3"/>
      <c r="AC3215" s="3"/>
      <c r="AD3215" s="3"/>
      <c r="AE3215" s="3"/>
      <c r="AF3215"/>
      <c r="AG3215"/>
      <c r="AH3215"/>
      <c r="AI3215"/>
      <c r="AJ3215"/>
      <c r="AK3215"/>
      <c r="AL3215"/>
      <c r="AM3215"/>
      <c r="AN3215"/>
      <c r="AO3215"/>
      <c r="AP3215"/>
      <c r="BC3215" s="451"/>
    </row>
    <row r="3216" spans="1:55" hidden="1" x14ac:dyDescent="0.2">
      <c r="A3216" s="3"/>
      <c r="B3216" s="3"/>
      <c r="C3216" s="393"/>
      <c r="D3216" s="393"/>
      <c r="E3216" s="393"/>
      <c r="F3216" s="393"/>
      <c r="G3216" s="393"/>
      <c r="H3216" s="393"/>
      <c r="I3216" s="393"/>
      <c r="J3216" s="3"/>
      <c r="K3216" s="3"/>
      <c r="L3216" s="3"/>
      <c r="M3216" s="3"/>
      <c r="N3216" s="3"/>
      <c r="O3216" s="393"/>
      <c r="P3216" s="393"/>
      <c r="Q3216" s="3"/>
      <c r="R3216" s="3"/>
      <c r="S3216" s="3"/>
      <c r="T3216" s="3"/>
      <c r="U3216" s="3"/>
      <c r="V3216" s="3"/>
      <c r="W3216"/>
      <c r="X3216"/>
      <c r="Y3216" s="451"/>
      <c r="Z3216" s="393"/>
      <c r="AA3216" s="3"/>
      <c r="AB3216" s="3"/>
      <c r="AC3216" s="3"/>
      <c r="AD3216" s="3"/>
      <c r="AE3216" s="3"/>
      <c r="AF3216"/>
      <c r="AG3216"/>
      <c r="AH3216"/>
      <c r="AI3216"/>
      <c r="AJ3216"/>
      <c r="AK3216"/>
      <c r="AL3216"/>
      <c r="AM3216"/>
      <c r="AN3216"/>
      <c r="AO3216"/>
      <c r="AP3216"/>
      <c r="BC3216" s="451"/>
    </row>
    <row r="3217" spans="1:55" hidden="1" x14ac:dyDescent="0.2">
      <c r="A3217" s="3"/>
      <c r="B3217" s="3"/>
      <c r="C3217" s="393"/>
      <c r="D3217" s="393"/>
      <c r="E3217" s="393"/>
      <c r="F3217" s="393"/>
      <c r="G3217" s="393"/>
      <c r="H3217" s="393"/>
      <c r="I3217" s="393"/>
      <c r="J3217" s="3"/>
      <c r="K3217" s="3"/>
      <c r="L3217" s="3"/>
      <c r="M3217" s="3"/>
      <c r="N3217" s="3"/>
      <c r="O3217" s="393"/>
      <c r="P3217" s="393"/>
      <c r="Q3217" s="3"/>
      <c r="R3217" s="3"/>
      <c r="S3217" s="3"/>
      <c r="T3217" s="3"/>
      <c r="U3217" s="3"/>
      <c r="V3217" s="3"/>
      <c r="W3217"/>
      <c r="X3217"/>
      <c r="Y3217" s="451"/>
      <c r="Z3217" s="393"/>
      <c r="AA3217" s="3"/>
      <c r="AB3217" s="3"/>
      <c r="AC3217" s="3"/>
      <c r="AD3217" s="3"/>
      <c r="AE3217" s="3"/>
      <c r="AF3217"/>
      <c r="AG3217"/>
      <c r="AH3217"/>
      <c r="AI3217"/>
      <c r="AJ3217"/>
      <c r="AK3217"/>
      <c r="AL3217"/>
      <c r="AM3217"/>
      <c r="AN3217"/>
      <c r="AO3217"/>
      <c r="AP3217"/>
      <c r="BC3217" s="451"/>
    </row>
    <row r="3218" spans="1:55" hidden="1" x14ac:dyDescent="0.2">
      <c r="A3218" s="3"/>
      <c r="B3218" s="3"/>
      <c r="C3218" s="393"/>
      <c r="D3218" s="393"/>
      <c r="E3218" s="393"/>
      <c r="F3218" s="393"/>
      <c r="G3218" s="393"/>
      <c r="H3218" s="393"/>
      <c r="I3218" s="393"/>
      <c r="J3218" s="3"/>
      <c r="K3218" s="3"/>
      <c r="L3218" s="3"/>
      <c r="M3218" s="3"/>
      <c r="N3218" s="3"/>
      <c r="O3218" s="393"/>
      <c r="P3218" s="393"/>
      <c r="Q3218" s="3"/>
      <c r="R3218" s="3"/>
      <c r="S3218" s="3"/>
      <c r="T3218" s="3"/>
      <c r="U3218" s="3"/>
      <c r="V3218" s="3"/>
      <c r="W3218"/>
      <c r="X3218"/>
      <c r="Y3218" s="451"/>
      <c r="Z3218" s="393"/>
      <c r="AA3218" s="3"/>
      <c r="AB3218" s="3"/>
      <c r="AC3218" s="3"/>
      <c r="AD3218" s="3"/>
      <c r="AE3218" s="3"/>
      <c r="AF3218"/>
      <c r="AG3218"/>
      <c r="AH3218"/>
      <c r="AI3218"/>
      <c r="AJ3218"/>
      <c r="AK3218"/>
      <c r="AL3218"/>
      <c r="AM3218"/>
      <c r="AN3218"/>
      <c r="AO3218"/>
      <c r="AP3218"/>
      <c r="BC3218" s="451"/>
    </row>
    <row r="3219" spans="1:55" hidden="1" x14ac:dyDescent="0.2">
      <c r="A3219" s="3"/>
      <c r="B3219" s="3"/>
      <c r="C3219" s="393"/>
      <c r="D3219" s="393"/>
      <c r="E3219" s="393"/>
      <c r="F3219" s="393"/>
      <c r="G3219" s="393"/>
      <c r="H3219" s="393"/>
      <c r="I3219" s="393"/>
      <c r="J3219" s="3"/>
      <c r="K3219" s="3"/>
      <c r="L3219" s="3"/>
      <c r="M3219" s="3"/>
      <c r="N3219" s="3"/>
      <c r="O3219" s="393"/>
      <c r="P3219" s="393"/>
      <c r="Q3219" s="3"/>
      <c r="R3219" s="3"/>
      <c r="S3219" s="3"/>
      <c r="T3219" s="3"/>
      <c r="U3219" s="3"/>
      <c r="V3219" s="3"/>
      <c r="W3219"/>
      <c r="X3219"/>
      <c r="Y3219" s="451"/>
      <c r="Z3219" s="393"/>
      <c r="AA3219" s="3"/>
      <c r="AB3219" s="3"/>
      <c r="AC3219" s="3"/>
      <c r="AD3219" s="3"/>
      <c r="AE3219" s="3"/>
      <c r="AF3219"/>
      <c r="AG3219"/>
      <c r="AH3219"/>
      <c r="AI3219"/>
      <c r="AJ3219"/>
      <c r="AK3219"/>
      <c r="AL3219"/>
      <c r="AM3219"/>
      <c r="AN3219"/>
      <c r="AO3219"/>
      <c r="AP3219"/>
      <c r="BC3219" s="451"/>
    </row>
    <row r="3220" spans="1:55" hidden="1" x14ac:dyDescent="0.2">
      <c r="A3220" s="3"/>
      <c r="B3220" s="3"/>
      <c r="C3220" s="393"/>
      <c r="D3220" s="393"/>
      <c r="E3220" s="393"/>
      <c r="F3220" s="393"/>
      <c r="G3220" s="393"/>
      <c r="H3220" s="393"/>
      <c r="I3220" s="393"/>
      <c r="J3220" s="3"/>
      <c r="K3220" s="3"/>
      <c r="L3220" s="3"/>
      <c r="M3220" s="3"/>
      <c r="N3220" s="3"/>
      <c r="O3220" s="393"/>
      <c r="P3220" s="393"/>
      <c r="Q3220" s="3"/>
      <c r="R3220" s="3"/>
      <c r="S3220" s="3"/>
      <c r="T3220" s="3"/>
      <c r="U3220" s="3"/>
      <c r="V3220" s="3"/>
      <c r="W3220"/>
      <c r="X3220"/>
      <c r="Y3220" s="451"/>
      <c r="Z3220" s="393"/>
      <c r="AA3220" s="3"/>
      <c r="AB3220" s="3"/>
      <c r="AC3220" s="3"/>
      <c r="AD3220" s="3"/>
      <c r="AE3220" s="3"/>
      <c r="AF3220"/>
      <c r="AG3220"/>
      <c r="AH3220"/>
      <c r="AI3220"/>
      <c r="AJ3220"/>
      <c r="AK3220"/>
      <c r="AL3220"/>
      <c r="AM3220"/>
      <c r="AN3220"/>
      <c r="AO3220"/>
      <c r="AP3220"/>
      <c r="BC3220" s="451"/>
    </row>
    <row r="3221" spans="1:55" hidden="1" x14ac:dyDescent="0.2">
      <c r="A3221" s="3"/>
      <c r="B3221" s="3"/>
      <c r="C3221" s="393"/>
      <c r="D3221" s="393"/>
      <c r="E3221" s="393"/>
      <c r="F3221" s="393"/>
      <c r="G3221" s="393"/>
      <c r="H3221" s="393"/>
      <c r="I3221" s="393"/>
      <c r="J3221" s="3"/>
      <c r="K3221" s="3"/>
      <c r="L3221" s="3"/>
      <c r="M3221" s="3"/>
      <c r="N3221" s="3"/>
      <c r="O3221" s="393"/>
      <c r="P3221" s="393"/>
      <c r="Q3221" s="3"/>
      <c r="R3221" s="3"/>
      <c r="S3221" s="3"/>
      <c r="T3221" s="3"/>
      <c r="U3221" s="3"/>
      <c r="V3221" s="3"/>
      <c r="W3221"/>
      <c r="X3221"/>
      <c r="Y3221" s="451"/>
      <c r="Z3221" s="393"/>
      <c r="AA3221" s="3"/>
      <c r="AB3221" s="3"/>
      <c r="AC3221" s="3"/>
      <c r="AD3221" s="3"/>
      <c r="AE3221" s="3"/>
      <c r="AF3221"/>
      <c r="AG3221"/>
      <c r="AH3221"/>
      <c r="AI3221"/>
      <c r="AJ3221"/>
      <c r="AK3221"/>
      <c r="AL3221"/>
      <c r="AM3221"/>
      <c r="AN3221"/>
      <c r="AO3221"/>
      <c r="AP3221"/>
      <c r="BC3221" s="451"/>
    </row>
    <row r="3222" spans="1:55" hidden="1" x14ac:dyDescent="0.2">
      <c r="A3222" s="3"/>
      <c r="B3222" s="3"/>
      <c r="C3222" s="393"/>
      <c r="D3222" s="393"/>
      <c r="E3222" s="393"/>
      <c r="F3222" s="393"/>
      <c r="G3222" s="393"/>
      <c r="H3222" s="393"/>
      <c r="I3222" s="393"/>
      <c r="J3222" s="3"/>
      <c r="K3222" s="3"/>
      <c r="L3222" s="3"/>
      <c r="M3222" s="3"/>
      <c r="N3222" s="3"/>
      <c r="O3222" s="393"/>
      <c r="P3222" s="393"/>
      <c r="Q3222" s="3"/>
      <c r="R3222" s="3"/>
      <c r="S3222" s="3"/>
      <c r="T3222" s="3"/>
      <c r="U3222" s="3"/>
      <c r="V3222" s="3"/>
      <c r="W3222"/>
      <c r="X3222"/>
      <c r="Y3222" s="451"/>
      <c r="Z3222" s="393"/>
      <c r="AA3222" s="3"/>
      <c r="AB3222" s="3"/>
      <c r="AC3222" s="3"/>
      <c r="AD3222" s="3"/>
      <c r="AE3222" s="3"/>
      <c r="AF3222"/>
      <c r="AG3222"/>
      <c r="AH3222"/>
      <c r="AI3222"/>
      <c r="AJ3222"/>
      <c r="AK3222"/>
      <c r="AL3222"/>
      <c r="AM3222"/>
      <c r="AN3222"/>
      <c r="AO3222"/>
      <c r="AP3222"/>
      <c r="BC3222" s="451"/>
    </row>
    <row r="3223" spans="1:55" hidden="1" x14ac:dyDescent="0.2">
      <c r="A3223" s="3"/>
      <c r="B3223" s="3"/>
      <c r="C3223" s="393"/>
      <c r="D3223" s="393"/>
      <c r="E3223" s="393"/>
      <c r="F3223" s="393"/>
      <c r="G3223" s="393"/>
      <c r="H3223" s="393"/>
      <c r="I3223" s="393"/>
      <c r="J3223" s="3"/>
      <c r="K3223" s="3"/>
      <c r="L3223" s="3"/>
      <c r="M3223" s="3"/>
      <c r="N3223" s="3"/>
      <c r="O3223" s="393"/>
      <c r="P3223" s="393"/>
      <c r="Q3223" s="3"/>
      <c r="R3223" s="3"/>
      <c r="S3223" s="3"/>
      <c r="T3223" s="3"/>
      <c r="U3223" s="3"/>
      <c r="V3223" s="3"/>
      <c r="W3223"/>
      <c r="X3223"/>
      <c r="Y3223" s="451"/>
      <c r="Z3223" s="393"/>
      <c r="AA3223" s="3"/>
      <c r="AB3223" s="3"/>
      <c r="AC3223" s="3"/>
      <c r="AD3223" s="3"/>
      <c r="AE3223" s="3"/>
      <c r="AF3223"/>
      <c r="AG3223"/>
      <c r="AH3223"/>
      <c r="AI3223"/>
      <c r="AJ3223"/>
      <c r="AK3223"/>
      <c r="AL3223"/>
      <c r="AM3223"/>
      <c r="AN3223"/>
      <c r="AO3223"/>
      <c r="AP3223"/>
      <c r="BC3223" s="451"/>
    </row>
    <row r="3224" spans="1:55" hidden="1" x14ac:dyDescent="0.2">
      <c r="A3224" s="3"/>
      <c r="B3224" s="3"/>
      <c r="C3224" s="393"/>
      <c r="D3224" s="393"/>
      <c r="E3224" s="393"/>
      <c r="F3224" s="393"/>
      <c r="G3224" s="393"/>
      <c r="H3224" s="393"/>
      <c r="I3224" s="393"/>
      <c r="J3224" s="3"/>
      <c r="K3224" s="3"/>
      <c r="L3224" s="3"/>
      <c r="M3224" s="3"/>
      <c r="N3224" s="3"/>
      <c r="O3224" s="393"/>
      <c r="P3224" s="393"/>
      <c r="Q3224" s="3"/>
      <c r="R3224" s="3"/>
      <c r="S3224" s="3"/>
      <c r="T3224" s="3"/>
      <c r="U3224" s="3"/>
      <c r="V3224" s="3"/>
      <c r="W3224"/>
      <c r="X3224"/>
      <c r="Y3224" s="451"/>
      <c r="Z3224" s="393"/>
      <c r="AA3224" s="3"/>
      <c r="AB3224" s="3"/>
      <c r="AC3224" s="3"/>
      <c r="AD3224" s="3"/>
      <c r="AE3224" s="3"/>
      <c r="AF3224"/>
      <c r="AG3224"/>
      <c r="AH3224"/>
      <c r="AI3224"/>
      <c r="AJ3224"/>
      <c r="AK3224"/>
      <c r="AL3224"/>
      <c r="AM3224"/>
      <c r="AN3224"/>
      <c r="AO3224"/>
      <c r="AP3224"/>
      <c r="BC3224" s="451"/>
    </row>
    <row r="3225" spans="1:55" hidden="1" x14ac:dyDescent="0.2">
      <c r="A3225" s="3"/>
      <c r="B3225" s="3"/>
      <c r="C3225" s="393"/>
      <c r="D3225" s="393"/>
      <c r="E3225" s="393"/>
      <c r="F3225" s="393"/>
      <c r="G3225" s="393"/>
      <c r="H3225" s="393"/>
      <c r="I3225" s="393"/>
      <c r="J3225" s="3"/>
      <c r="K3225" s="3"/>
      <c r="L3225" s="3"/>
      <c r="M3225" s="3"/>
      <c r="N3225" s="3"/>
      <c r="O3225" s="393"/>
      <c r="P3225" s="393"/>
      <c r="Q3225" s="3"/>
      <c r="R3225" s="3"/>
      <c r="S3225" s="3"/>
      <c r="T3225" s="3"/>
      <c r="U3225" s="3"/>
      <c r="V3225" s="3"/>
      <c r="W3225"/>
      <c r="X3225"/>
      <c r="Y3225" s="451"/>
      <c r="Z3225" s="393"/>
      <c r="AA3225" s="3"/>
      <c r="AB3225" s="3"/>
      <c r="AC3225" s="3"/>
      <c r="AD3225" s="3"/>
      <c r="AE3225" s="3"/>
      <c r="AF3225"/>
      <c r="AG3225"/>
      <c r="AH3225"/>
      <c r="AI3225"/>
      <c r="AJ3225"/>
      <c r="AK3225"/>
      <c r="AL3225"/>
      <c r="AM3225"/>
      <c r="AN3225"/>
      <c r="AO3225"/>
      <c r="AP3225"/>
      <c r="BC3225" s="451"/>
    </row>
    <row r="3226" spans="1:55" hidden="1" x14ac:dyDescent="0.2">
      <c r="A3226" s="3"/>
      <c r="B3226" s="3"/>
      <c r="C3226" s="393"/>
      <c r="D3226" s="393"/>
      <c r="E3226" s="393"/>
      <c r="F3226" s="393"/>
      <c r="G3226" s="393"/>
      <c r="H3226" s="393"/>
      <c r="I3226" s="393"/>
      <c r="J3226" s="3"/>
      <c r="K3226" s="3"/>
      <c r="L3226" s="3"/>
      <c r="M3226" s="3"/>
      <c r="N3226" s="3"/>
      <c r="O3226" s="393"/>
      <c r="P3226" s="393"/>
      <c r="Q3226" s="3"/>
      <c r="R3226" s="3"/>
      <c r="S3226" s="3"/>
      <c r="T3226" s="3"/>
      <c r="U3226" s="3"/>
      <c r="V3226" s="3"/>
      <c r="W3226"/>
      <c r="X3226"/>
      <c r="Y3226" s="451"/>
      <c r="Z3226" s="393"/>
      <c r="AA3226" s="3"/>
      <c r="AB3226" s="3"/>
      <c r="AC3226" s="3"/>
      <c r="AD3226" s="3"/>
      <c r="AE3226" s="3"/>
      <c r="AF3226"/>
      <c r="AG3226"/>
      <c r="AH3226"/>
      <c r="AI3226"/>
      <c r="AJ3226"/>
      <c r="AK3226"/>
      <c r="AL3226"/>
      <c r="AM3226"/>
      <c r="AN3226"/>
      <c r="AO3226"/>
      <c r="AP3226"/>
      <c r="BC3226" s="451"/>
    </row>
    <row r="3227" spans="1:55" hidden="1" x14ac:dyDescent="0.2">
      <c r="A3227" s="3"/>
      <c r="B3227" s="3"/>
      <c r="C3227" s="393"/>
      <c r="D3227" s="393"/>
      <c r="E3227" s="393"/>
      <c r="F3227" s="393"/>
      <c r="G3227" s="393"/>
      <c r="H3227" s="393"/>
      <c r="I3227" s="393"/>
      <c r="J3227" s="3"/>
      <c r="K3227" s="3"/>
      <c r="L3227" s="3"/>
      <c r="M3227" s="3"/>
      <c r="N3227" s="3"/>
      <c r="O3227" s="393"/>
      <c r="P3227" s="393"/>
      <c r="Q3227" s="3"/>
      <c r="R3227" s="3"/>
      <c r="S3227" s="3"/>
      <c r="T3227" s="3"/>
      <c r="U3227" s="3"/>
      <c r="V3227" s="3"/>
      <c r="W3227"/>
      <c r="X3227"/>
      <c r="Y3227" s="451"/>
      <c r="Z3227" s="393"/>
      <c r="AA3227" s="3"/>
      <c r="AB3227" s="3"/>
      <c r="AC3227" s="3"/>
      <c r="AD3227" s="3"/>
      <c r="AE3227" s="3"/>
      <c r="AF3227"/>
      <c r="AG3227"/>
      <c r="AH3227"/>
      <c r="AI3227"/>
      <c r="AJ3227"/>
      <c r="AK3227"/>
      <c r="AL3227"/>
      <c r="AM3227"/>
      <c r="AN3227"/>
      <c r="AO3227"/>
      <c r="AP3227"/>
      <c r="BC3227" s="451"/>
    </row>
    <row r="3228" spans="1:55" hidden="1" x14ac:dyDescent="0.2">
      <c r="A3228" s="3"/>
      <c r="B3228" s="3"/>
      <c r="C3228" s="393"/>
      <c r="D3228" s="393"/>
      <c r="E3228" s="393"/>
      <c r="F3228" s="393"/>
      <c r="G3228" s="393"/>
      <c r="H3228" s="393"/>
      <c r="I3228" s="393"/>
      <c r="J3228" s="3"/>
      <c r="K3228" s="3"/>
      <c r="L3228" s="3"/>
      <c r="M3228" s="3"/>
      <c r="N3228" s="3"/>
      <c r="O3228" s="393"/>
      <c r="P3228" s="393"/>
      <c r="Q3228" s="3"/>
      <c r="R3228" s="3"/>
      <c r="S3228" s="3"/>
      <c r="T3228" s="3"/>
      <c r="U3228" s="3"/>
      <c r="V3228" s="3"/>
      <c r="W3228"/>
      <c r="X3228"/>
      <c r="Y3228" s="451"/>
      <c r="Z3228" s="393"/>
      <c r="AA3228" s="3"/>
      <c r="AB3228" s="3"/>
      <c r="AC3228" s="3"/>
      <c r="AD3228" s="3"/>
      <c r="AE3228" s="3"/>
      <c r="AF3228"/>
      <c r="AG3228"/>
      <c r="AH3228"/>
      <c r="AI3228"/>
      <c r="AJ3228"/>
      <c r="AK3228"/>
      <c r="AL3228"/>
      <c r="AM3228"/>
      <c r="AN3228"/>
      <c r="AO3228"/>
      <c r="AP3228"/>
      <c r="BC3228" s="451"/>
    </row>
    <row r="3229" spans="1:55" hidden="1" x14ac:dyDescent="0.2">
      <c r="A3229" s="3"/>
      <c r="B3229" s="3"/>
      <c r="C3229" s="393"/>
      <c r="D3229" s="393"/>
      <c r="E3229" s="393"/>
      <c r="F3229" s="393"/>
      <c r="G3229" s="393"/>
      <c r="H3229" s="393"/>
      <c r="I3229" s="393"/>
      <c r="J3229" s="3"/>
      <c r="K3229" s="3"/>
      <c r="L3229" s="3"/>
      <c r="M3229" s="3"/>
      <c r="N3229" s="3"/>
      <c r="O3229" s="393"/>
      <c r="P3229" s="393"/>
      <c r="Q3229" s="3"/>
      <c r="R3229" s="3"/>
      <c r="S3229" s="3"/>
      <c r="T3229" s="3"/>
      <c r="U3229" s="3"/>
      <c r="V3229" s="3"/>
      <c r="W3229"/>
      <c r="X3229"/>
      <c r="Y3229" s="451"/>
      <c r="Z3229" s="393"/>
      <c r="AA3229" s="3"/>
      <c r="AB3229" s="3"/>
      <c r="AC3229" s="3"/>
      <c r="AD3229" s="3"/>
      <c r="AE3229" s="3"/>
      <c r="AF3229"/>
      <c r="AG3229"/>
      <c r="AH3229"/>
      <c r="AI3229"/>
      <c r="AJ3229"/>
      <c r="AK3229"/>
      <c r="AL3229"/>
      <c r="AM3229"/>
      <c r="AN3229"/>
      <c r="AO3229"/>
      <c r="AP3229"/>
      <c r="BC3229" s="451"/>
    </row>
    <row r="3230" spans="1:55" hidden="1" x14ac:dyDescent="0.2">
      <c r="A3230" s="3"/>
      <c r="B3230" s="3"/>
      <c r="C3230" s="393"/>
      <c r="D3230" s="393"/>
      <c r="E3230" s="393"/>
      <c r="F3230" s="393"/>
      <c r="G3230" s="393"/>
      <c r="H3230" s="393"/>
      <c r="I3230" s="393"/>
      <c r="J3230" s="3"/>
      <c r="K3230" s="3"/>
      <c r="L3230" s="3"/>
      <c r="M3230" s="3"/>
      <c r="N3230" s="3"/>
      <c r="O3230" s="393"/>
      <c r="P3230" s="393"/>
      <c r="Q3230" s="3"/>
      <c r="R3230" s="3"/>
      <c r="S3230" s="3"/>
      <c r="T3230" s="3"/>
      <c r="U3230" s="3"/>
      <c r="V3230" s="3"/>
      <c r="W3230"/>
      <c r="X3230"/>
      <c r="Y3230" s="451"/>
      <c r="Z3230" s="393"/>
      <c r="AA3230" s="3"/>
      <c r="AB3230" s="3"/>
      <c r="AC3230" s="3"/>
      <c r="AD3230" s="3"/>
      <c r="AE3230" s="3"/>
      <c r="AF3230"/>
      <c r="AG3230"/>
      <c r="AH3230"/>
      <c r="AI3230"/>
      <c r="AJ3230"/>
      <c r="AK3230"/>
      <c r="AL3230"/>
      <c r="AM3230"/>
      <c r="AN3230"/>
      <c r="AO3230"/>
      <c r="AP3230"/>
      <c r="BC3230" s="451"/>
    </row>
    <row r="3231" spans="1:55" hidden="1" x14ac:dyDescent="0.2">
      <c r="A3231" s="3"/>
      <c r="B3231" s="3"/>
      <c r="C3231" s="393"/>
      <c r="D3231" s="393"/>
      <c r="E3231" s="393"/>
      <c r="F3231" s="393"/>
      <c r="G3231" s="393"/>
      <c r="H3231" s="393"/>
      <c r="I3231" s="393"/>
      <c r="J3231" s="3"/>
      <c r="K3231" s="3"/>
      <c r="L3231" s="3"/>
      <c r="M3231" s="3"/>
      <c r="N3231" s="3"/>
      <c r="O3231" s="393"/>
      <c r="P3231" s="393"/>
      <c r="Q3231" s="3"/>
      <c r="R3231" s="3"/>
      <c r="S3231" s="3"/>
      <c r="T3231" s="3"/>
      <c r="U3231" s="3"/>
      <c r="V3231" s="3"/>
      <c r="W3231"/>
      <c r="X3231"/>
      <c r="Y3231" s="451"/>
      <c r="Z3231" s="393"/>
      <c r="AA3231" s="3"/>
      <c r="AB3231" s="3"/>
      <c r="AC3231" s="3"/>
      <c r="AD3231" s="3"/>
      <c r="AE3231" s="3"/>
      <c r="AF3231"/>
      <c r="AG3231"/>
      <c r="AH3231"/>
      <c r="AI3231"/>
      <c r="AJ3231"/>
      <c r="AK3231"/>
      <c r="AL3231"/>
      <c r="AM3231"/>
      <c r="AN3231"/>
      <c r="AO3231"/>
      <c r="AP3231"/>
      <c r="BC3231" s="451"/>
    </row>
    <row r="3232" spans="1:55" hidden="1" x14ac:dyDescent="0.2">
      <c r="A3232" s="3"/>
      <c r="B3232" s="3"/>
      <c r="C3232" s="393"/>
      <c r="D3232" s="393"/>
      <c r="E3232" s="393"/>
      <c r="F3232" s="393"/>
      <c r="G3232" s="393"/>
      <c r="H3232" s="393"/>
      <c r="I3232" s="393"/>
      <c r="J3232" s="3"/>
      <c r="K3232" s="3"/>
      <c r="L3232" s="3"/>
      <c r="M3232" s="3"/>
      <c r="N3232" s="3"/>
      <c r="O3232" s="393"/>
      <c r="P3232" s="393"/>
      <c r="Q3232" s="3"/>
      <c r="R3232" s="3"/>
      <c r="S3232" s="3"/>
      <c r="T3232" s="3"/>
      <c r="U3232" s="3"/>
      <c r="V3232" s="3"/>
      <c r="W3232"/>
      <c r="X3232"/>
      <c r="Y3232" s="451"/>
      <c r="Z3232" s="393"/>
      <c r="AA3232" s="3"/>
      <c r="AB3232" s="3"/>
      <c r="AC3232" s="3"/>
      <c r="AD3232" s="3"/>
      <c r="AE3232" s="3"/>
      <c r="AF3232"/>
      <c r="AG3232"/>
      <c r="AH3232"/>
      <c r="AI3232"/>
      <c r="AJ3232"/>
      <c r="AK3232"/>
      <c r="AL3232"/>
      <c r="AM3232"/>
      <c r="AN3232"/>
      <c r="AO3232"/>
      <c r="AP3232"/>
      <c r="BC3232" s="451"/>
    </row>
    <row r="3233" spans="1:55" hidden="1" x14ac:dyDescent="0.2">
      <c r="A3233" s="3"/>
      <c r="B3233" s="3"/>
      <c r="C3233" s="393"/>
      <c r="D3233" s="393"/>
      <c r="E3233" s="393"/>
      <c r="F3233" s="393"/>
      <c r="G3233" s="393"/>
      <c r="H3233" s="393"/>
      <c r="I3233" s="393"/>
      <c r="J3233" s="3"/>
      <c r="K3233" s="3"/>
      <c r="L3233" s="3"/>
      <c r="M3233" s="3"/>
      <c r="N3233" s="3"/>
      <c r="O3233" s="393"/>
      <c r="P3233" s="393"/>
      <c r="Q3233" s="3"/>
      <c r="R3233" s="3"/>
      <c r="S3233" s="3"/>
      <c r="T3233" s="3"/>
      <c r="U3233" s="3"/>
      <c r="V3233" s="3"/>
      <c r="W3233"/>
      <c r="X3233"/>
      <c r="Y3233" s="451"/>
      <c r="Z3233" s="393"/>
      <c r="AA3233" s="3"/>
      <c r="AB3233" s="3"/>
      <c r="AC3233" s="3"/>
      <c r="AD3233" s="3"/>
      <c r="AE3233" s="3"/>
      <c r="AF3233"/>
      <c r="AG3233"/>
      <c r="AH3233"/>
      <c r="AI3233"/>
      <c r="AJ3233"/>
      <c r="AK3233"/>
      <c r="AL3233"/>
      <c r="AM3233"/>
      <c r="AN3233"/>
      <c r="AO3233"/>
      <c r="AP3233"/>
      <c r="BC3233" s="451"/>
    </row>
    <row r="3234" spans="1:55" hidden="1" x14ac:dyDescent="0.2">
      <c r="A3234" s="3"/>
      <c r="B3234" s="3"/>
      <c r="C3234" s="393"/>
      <c r="D3234" s="393"/>
      <c r="E3234" s="393"/>
      <c r="F3234" s="393"/>
      <c r="G3234" s="393"/>
      <c r="H3234" s="393"/>
      <c r="I3234" s="393"/>
      <c r="J3234" s="3"/>
      <c r="K3234" s="3"/>
      <c r="L3234" s="3"/>
      <c r="M3234" s="3"/>
      <c r="N3234" s="3"/>
      <c r="O3234" s="393"/>
      <c r="P3234" s="393"/>
      <c r="Q3234" s="3"/>
      <c r="R3234" s="3"/>
      <c r="S3234" s="3"/>
      <c r="T3234" s="3"/>
      <c r="U3234" s="3"/>
      <c r="V3234" s="3"/>
      <c r="W3234"/>
      <c r="X3234"/>
      <c r="Y3234" s="451"/>
      <c r="Z3234" s="393"/>
      <c r="AA3234" s="3"/>
      <c r="AB3234" s="3"/>
      <c r="AC3234" s="3"/>
      <c r="AD3234" s="3"/>
      <c r="AE3234" s="3"/>
      <c r="AF3234"/>
      <c r="AG3234"/>
      <c r="AH3234"/>
      <c r="AI3234"/>
      <c r="AJ3234"/>
      <c r="AK3234"/>
      <c r="AL3234"/>
      <c r="AM3234"/>
      <c r="AN3234"/>
      <c r="AO3234"/>
      <c r="AP3234"/>
      <c r="BC3234" s="451"/>
    </row>
    <row r="3235" spans="1:55" hidden="1" x14ac:dyDescent="0.2">
      <c r="A3235" s="3"/>
      <c r="B3235" s="3"/>
      <c r="C3235" s="393"/>
      <c r="D3235" s="393"/>
      <c r="E3235" s="393"/>
      <c r="F3235" s="393"/>
      <c r="G3235" s="393"/>
      <c r="H3235" s="393"/>
      <c r="I3235" s="393"/>
      <c r="J3235" s="3"/>
      <c r="K3235" s="3"/>
      <c r="L3235" s="3"/>
      <c r="M3235" s="3"/>
      <c r="N3235" s="3"/>
      <c r="O3235" s="393"/>
      <c r="P3235" s="393"/>
      <c r="Q3235" s="3"/>
      <c r="R3235" s="3"/>
      <c r="S3235" s="3"/>
      <c r="T3235" s="3"/>
      <c r="U3235" s="3"/>
      <c r="V3235" s="3"/>
      <c r="W3235"/>
      <c r="X3235"/>
      <c r="Y3235" s="451"/>
      <c r="Z3235" s="393"/>
      <c r="AA3235" s="3"/>
      <c r="AB3235" s="3"/>
      <c r="AC3235" s="3"/>
      <c r="AD3235" s="3"/>
      <c r="AE3235" s="3"/>
      <c r="AF3235"/>
      <c r="AG3235"/>
      <c r="AH3235"/>
      <c r="AI3235"/>
      <c r="AJ3235"/>
      <c r="AK3235"/>
      <c r="AL3235"/>
      <c r="AM3235"/>
      <c r="AN3235"/>
      <c r="AO3235"/>
      <c r="AP3235"/>
      <c r="BC3235" s="451"/>
    </row>
    <row r="3236" spans="1:55" hidden="1" x14ac:dyDescent="0.2">
      <c r="A3236" s="3"/>
      <c r="B3236" s="3"/>
      <c r="C3236" s="393"/>
      <c r="D3236" s="393"/>
      <c r="E3236" s="393"/>
      <c r="F3236" s="393"/>
      <c r="G3236" s="393"/>
      <c r="H3236" s="393"/>
      <c r="I3236" s="393"/>
      <c r="J3236" s="3"/>
      <c r="K3236" s="3"/>
      <c r="L3236" s="3"/>
      <c r="M3236" s="3"/>
      <c r="N3236" s="3"/>
      <c r="O3236" s="393"/>
      <c r="P3236" s="393"/>
      <c r="Q3236" s="3"/>
      <c r="R3236" s="3"/>
      <c r="S3236" s="3"/>
      <c r="T3236" s="3"/>
      <c r="U3236" s="3"/>
      <c r="V3236" s="3"/>
      <c r="W3236"/>
      <c r="X3236"/>
      <c r="Y3236" s="451"/>
      <c r="Z3236" s="393"/>
      <c r="AA3236" s="3"/>
      <c r="AB3236" s="3"/>
      <c r="AC3236" s="3"/>
      <c r="AD3236" s="3"/>
      <c r="AE3236" s="3"/>
      <c r="AF3236"/>
      <c r="AG3236"/>
      <c r="AH3236"/>
      <c r="AI3236"/>
      <c r="AJ3236"/>
      <c r="AK3236"/>
      <c r="AL3236"/>
      <c r="AM3236"/>
      <c r="AN3236"/>
      <c r="AO3236"/>
      <c r="AP3236"/>
      <c r="BC3236" s="451"/>
    </row>
    <row r="3237" spans="1:55" hidden="1" x14ac:dyDescent="0.2">
      <c r="A3237" s="3"/>
      <c r="B3237" s="3"/>
      <c r="C3237" s="393"/>
      <c r="D3237" s="393"/>
      <c r="E3237" s="393"/>
      <c r="F3237" s="393"/>
      <c r="G3237" s="393"/>
      <c r="H3237" s="393"/>
      <c r="I3237" s="393"/>
      <c r="J3237" s="3"/>
      <c r="K3237" s="3"/>
      <c r="L3237" s="3"/>
      <c r="M3237" s="3"/>
      <c r="N3237" s="3"/>
      <c r="O3237" s="393"/>
      <c r="P3237" s="393"/>
      <c r="Q3237" s="3"/>
      <c r="R3237" s="3"/>
      <c r="S3237" s="3"/>
      <c r="T3237" s="3"/>
      <c r="U3237" s="3"/>
      <c r="V3237" s="3"/>
      <c r="W3237"/>
      <c r="X3237"/>
      <c r="Y3237" s="451"/>
      <c r="Z3237" s="393"/>
      <c r="AA3237" s="3"/>
      <c r="AB3237" s="3"/>
      <c r="AC3237" s="3"/>
      <c r="AD3237" s="3"/>
      <c r="AE3237" s="3"/>
      <c r="AF3237"/>
      <c r="AG3237"/>
      <c r="AH3237"/>
      <c r="AI3237"/>
      <c r="AJ3237"/>
      <c r="AK3237"/>
      <c r="AL3237"/>
      <c r="AM3237"/>
      <c r="AN3237"/>
      <c r="AO3237"/>
      <c r="AP3237"/>
      <c r="BC3237" s="451"/>
    </row>
    <row r="3238" spans="1:55" hidden="1" x14ac:dyDescent="0.2">
      <c r="A3238" s="3"/>
      <c r="B3238" s="3"/>
      <c r="C3238" s="393"/>
      <c r="D3238" s="393"/>
      <c r="E3238" s="393"/>
      <c r="F3238" s="393"/>
      <c r="G3238" s="393"/>
      <c r="H3238" s="393"/>
      <c r="I3238" s="393"/>
      <c r="J3238" s="3"/>
      <c r="K3238" s="3"/>
      <c r="L3238" s="3"/>
      <c r="M3238" s="3"/>
      <c r="N3238" s="3"/>
      <c r="O3238" s="393"/>
      <c r="P3238" s="393"/>
      <c r="Q3238" s="3"/>
      <c r="R3238" s="3"/>
      <c r="S3238" s="3"/>
      <c r="T3238" s="3"/>
      <c r="U3238" s="3"/>
      <c r="V3238" s="3"/>
      <c r="W3238"/>
      <c r="X3238"/>
      <c r="Y3238" s="451"/>
      <c r="Z3238" s="393"/>
      <c r="AA3238" s="3"/>
      <c r="AB3238" s="3"/>
      <c r="AC3238" s="3"/>
      <c r="AD3238" s="3"/>
      <c r="AE3238" s="3"/>
      <c r="AF3238"/>
      <c r="AG3238"/>
      <c r="AH3238"/>
      <c r="AI3238"/>
      <c r="AJ3238"/>
      <c r="AK3238"/>
      <c r="AL3238"/>
      <c r="AM3238"/>
      <c r="AN3238"/>
      <c r="AO3238"/>
      <c r="AP3238"/>
      <c r="BC3238" s="451"/>
    </row>
    <row r="3239" spans="1:55" hidden="1" x14ac:dyDescent="0.2">
      <c r="A3239" s="3"/>
      <c r="B3239" s="3"/>
      <c r="C3239" s="393"/>
      <c r="D3239" s="393"/>
      <c r="E3239" s="393"/>
      <c r="F3239" s="393"/>
      <c r="G3239" s="393"/>
      <c r="H3239" s="393"/>
      <c r="I3239" s="393"/>
      <c r="J3239" s="3"/>
      <c r="K3239" s="3"/>
      <c r="L3239" s="3"/>
      <c r="M3239" s="3"/>
      <c r="N3239" s="3"/>
      <c r="O3239" s="393"/>
      <c r="P3239" s="393"/>
      <c r="Q3239" s="3"/>
      <c r="R3239" s="3"/>
      <c r="S3239" s="3"/>
      <c r="T3239" s="3"/>
      <c r="U3239" s="3"/>
      <c r="V3239" s="3"/>
      <c r="W3239"/>
      <c r="X3239"/>
      <c r="Y3239" s="451"/>
      <c r="Z3239" s="393"/>
      <c r="AA3239" s="3"/>
      <c r="AB3239" s="3"/>
      <c r="AC3239" s="3"/>
      <c r="AD3239" s="3"/>
      <c r="AE3239" s="3"/>
      <c r="AF3239"/>
      <c r="AG3239"/>
      <c r="AH3239"/>
      <c r="AI3239"/>
      <c r="AJ3239"/>
      <c r="AK3239"/>
      <c r="AL3239"/>
      <c r="AM3239"/>
      <c r="AN3239"/>
      <c r="AO3239"/>
      <c r="AP3239"/>
      <c r="BC3239" s="451"/>
    </row>
    <row r="3240" spans="1:55" hidden="1" x14ac:dyDescent="0.2">
      <c r="A3240" s="3"/>
      <c r="B3240" s="3"/>
      <c r="C3240" s="393"/>
      <c r="D3240" s="393"/>
      <c r="E3240" s="393"/>
      <c r="F3240" s="393"/>
      <c r="G3240" s="393"/>
      <c r="H3240" s="393"/>
      <c r="I3240" s="393"/>
      <c r="J3240" s="3"/>
      <c r="K3240" s="3"/>
      <c r="L3240" s="3"/>
      <c r="M3240" s="3"/>
      <c r="N3240" s="3"/>
      <c r="O3240" s="393"/>
      <c r="P3240" s="393"/>
      <c r="Q3240" s="3"/>
      <c r="R3240" s="3"/>
      <c r="S3240" s="3"/>
      <c r="T3240" s="3"/>
      <c r="U3240" s="3"/>
      <c r="V3240" s="3"/>
      <c r="W3240"/>
      <c r="X3240"/>
      <c r="Y3240" s="451"/>
      <c r="Z3240" s="393"/>
      <c r="AA3240" s="3"/>
      <c r="AB3240" s="3"/>
      <c r="AC3240" s="3"/>
      <c r="AD3240" s="3"/>
      <c r="AE3240" s="3"/>
      <c r="AF3240"/>
      <c r="AG3240"/>
      <c r="AH3240"/>
      <c r="AI3240"/>
      <c r="AJ3240"/>
      <c r="AK3240"/>
      <c r="AL3240"/>
      <c r="AM3240"/>
      <c r="AN3240"/>
      <c r="AO3240"/>
      <c r="AP3240"/>
      <c r="BC3240" s="451"/>
    </row>
    <row r="3241" spans="1:55" hidden="1" x14ac:dyDescent="0.2">
      <c r="A3241" s="3"/>
      <c r="B3241" s="3"/>
      <c r="C3241" s="393"/>
      <c r="D3241" s="393"/>
      <c r="E3241" s="393"/>
      <c r="F3241" s="393"/>
      <c r="G3241" s="393"/>
      <c r="H3241" s="393"/>
      <c r="I3241" s="393"/>
      <c r="J3241" s="3"/>
      <c r="K3241" s="3"/>
      <c r="L3241" s="3"/>
      <c r="M3241" s="3"/>
      <c r="N3241" s="3"/>
      <c r="O3241" s="393"/>
      <c r="P3241" s="393"/>
      <c r="Q3241" s="3"/>
      <c r="R3241" s="3"/>
      <c r="S3241" s="3"/>
      <c r="T3241" s="3"/>
      <c r="U3241" s="3"/>
      <c r="V3241" s="3"/>
      <c r="W3241"/>
      <c r="X3241"/>
      <c r="Y3241" s="451"/>
      <c r="Z3241" s="393"/>
      <c r="AA3241" s="3"/>
      <c r="AB3241" s="3"/>
      <c r="AC3241" s="3"/>
      <c r="AD3241" s="3"/>
      <c r="AE3241" s="3"/>
      <c r="AF3241"/>
      <c r="AG3241"/>
      <c r="AH3241"/>
      <c r="AI3241"/>
      <c r="AJ3241"/>
      <c r="AK3241"/>
      <c r="AL3241"/>
      <c r="AM3241"/>
      <c r="AN3241"/>
      <c r="AO3241"/>
      <c r="AP3241"/>
      <c r="BC3241" s="451"/>
    </row>
    <row r="3242" spans="1:55" hidden="1" x14ac:dyDescent="0.2">
      <c r="A3242" s="3"/>
      <c r="B3242" s="3"/>
      <c r="C3242" s="393"/>
      <c r="D3242" s="393"/>
      <c r="E3242" s="393"/>
      <c r="F3242" s="393"/>
      <c r="G3242" s="393"/>
      <c r="H3242" s="393"/>
      <c r="I3242" s="393"/>
      <c r="J3242" s="3"/>
      <c r="K3242" s="3"/>
      <c r="L3242" s="3"/>
      <c r="M3242" s="3"/>
      <c r="N3242" s="3"/>
      <c r="O3242" s="393"/>
      <c r="P3242" s="393"/>
      <c r="Q3242" s="3"/>
      <c r="R3242" s="3"/>
      <c r="S3242" s="3"/>
      <c r="T3242" s="3"/>
      <c r="U3242" s="3"/>
      <c r="V3242" s="3"/>
      <c r="W3242"/>
      <c r="X3242"/>
      <c r="Y3242" s="451"/>
      <c r="Z3242" s="393"/>
      <c r="AA3242" s="3"/>
      <c r="AB3242" s="3"/>
      <c r="AC3242" s="3"/>
      <c r="AD3242" s="3"/>
      <c r="AE3242" s="3"/>
      <c r="AF3242"/>
      <c r="AG3242"/>
      <c r="AH3242"/>
      <c r="AI3242"/>
      <c r="AJ3242"/>
      <c r="AK3242"/>
      <c r="AL3242"/>
      <c r="AM3242"/>
      <c r="AN3242"/>
      <c r="AO3242"/>
      <c r="AP3242"/>
      <c r="BC3242" s="451"/>
    </row>
    <row r="3243" spans="1:55" hidden="1" x14ac:dyDescent="0.2">
      <c r="A3243" s="3"/>
      <c r="B3243" s="3"/>
      <c r="C3243" s="393"/>
      <c r="D3243" s="393"/>
      <c r="E3243" s="393"/>
      <c r="F3243" s="393"/>
      <c r="G3243" s="393"/>
      <c r="H3243" s="393"/>
      <c r="I3243" s="393"/>
      <c r="J3243" s="3"/>
      <c r="K3243" s="3"/>
      <c r="L3243" s="3"/>
      <c r="M3243" s="3"/>
      <c r="N3243" s="3"/>
      <c r="O3243" s="393"/>
      <c r="P3243" s="393"/>
      <c r="Q3243" s="3"/>
      <c r="R3243" s="3"/>
      <c r="S3243" s="3"/>
      <c r="T3243" s="3"/>
      <c r="U3243" s="3"/>
      <c r="V3243" s="3"/>
      <c r="W3243"/>
      <c r="X3243"/>
      <c r="Y3243" s="451"/>
      <c r="Z3243" s="393"/>
      <c r="AA3243" s="3"/>
      <c r="AB3243" s="3"/>
      <c r="AC3243" s="3"/>
      <c r="AD3243" s="3"/>
      <c r="AE3243" s="3"/>
      <c r="AF3243"/>
      <c r="AG3243"/>
      <c r="AH3243"/>
      <c r="AI3243"/>
      <c r="AJ3243"/>
      <c r="AK3243"/>
      <c r="AL3243"/>
      <c r="AM3243"/>
      <c r="AN3243"/>
      <c r="AO3243"/>
      <c r="AP3243"/>
      <c r="BC3243" s="451"/>
    </row>
    <row r="3244" spans="1:55" hidden="1" x14ac:dyDescent="0.2">
      <c r="A3244" s="3"/>
      <c r="B3244" s="3"/>
      <c r="C3244" s="393"/>
      <c r="D3244" s="393"/>
      <c r="E3244" s="393"/>
      <c r="F3244" s="393"/>
      <c r="G3244" s="393"/>
      <c r="H3244" s="393"/>
      <c r="I3244" s="393"/>
      <c r="J3244" s="3"/>
      <c r="K3244" s="3"/>
      <c r="L3244" s="3"/>
      <c r="M3244" s="3"/>
      <c r="N3244" s="3"/>
      <c r="O3244" s="393"/>
      <c r="P3244" s="393"/>
      <c r="Q3244" s="3"/>
      <c r="R3244" s="3"/>
      <c r="S3244" s="3"/>
      <c r="T3244" s="3"/>
      <c r="U3244" s="3"/>
      <c r="V3244" s="3"/>
      <c r="W3244"/>
      <c r="X3244"/>
      <c r="Y3244" s="451"/>
      <c r="Z3244" s="393"/>
      <c r="AA3244" s="3"/>
      <c r="AB3244" s="3"/>
      <c r="AC3244" s="3"/>
      <c r="AD3244" s="3"/>
      <c r="AE3244" s="3"/>
      <c r="AF3244"/>
      <c r="AG3244"/>
      <c r="AH3244"/>
      <c r="AI3244"/>
      <c r="AJ3244"/>
      <c r="AK3244"/>
      <c r="AL3244"/>
      <c r="AM3244"/>
      <c r="AN3244"/>
      <c r="AO3244"/>
      <c r="AP3244"/>
      <c r="BC3244" s="451"/>
    </row>
    <row r="3245" spans="1:55" hidden="1" x14ac:dyDescent="0.2">
      <c r="A3245" s="3"/>
      <c r="B3245" s="3"/>
      <c r="C3245" s="393"/>
      <c r="D3245" s="393"/>
      <c r="E3245" s="393"/>
      <c r="F3245" s="393"/>
      <c r="G3245" s="393"/>
      <c r="H3245" s="393"/>
      <c r="I3245" s="393"/>
      <c r="J3245" s="3"/>
      <c r="K3245" s="3"/>
      <c r="L3245" s="3"/>
      <c r="M3245" s="3"/>
      <c r="N3245" s="3"/>
      <c r="O3245" s="393"/>
      <c r="P3245" s="393"/>
      <c r="Q3245" s="3"/>
      <c r="R3245" s="3"/>
      <c r="S3245" s="3"/>
      <c r="T3245" s="3"/>
      <c r="U3245" s="3"/>
      <c r="V3245" s="3"/>
      <c r="W3245"/>
      <c r="X3245"/>
      <c r="Y3245" s="451"/>
      <c r="Z3245" s="393"/>
      <c r="AA3245" s="3"/>
      <c r="AB3245" s="3"/>
      <c r="AC3245" s="3"/>
      <c r="AD3245" s="3"/>
      <c r="AE3245" s="3"/>
      <c r="AF3245"/>
      <c r="AG3245"/>
      <c r="AH3245"/>
      <c r="AI3245"/>
      <c r="AJ3245"/>
      <c r="AK3245"/>
      <c r="AL3245"/>
      <c r="AM3245"/>
      <c r="AN3245"/>
      <c r="AO3245"/>
      <c r="AP3245"/>
      <c r="BC3245" s="451"/>
    </row>
    <row r="3246" spans="1:55" hidden="1" x14ac:dyDescent="0.2">
      <c r="A3246" s="3"/>
      <c r="B3246" s="3"/>
      <c r="C3246" s="393"/>
      <c r="D3246" s="393"/>
      <c r="E3246" s="393"/>
      <c r="F3246" s="393"/>
      <c r="G3246" s="393"/>
      <c r="H3246" s="393"/>
      <c r="I3246" s="393"/>
      <c r="J3246" s="3"/>
      <c r="K3246" s="3"/>
      <c r="L3246" s="3"/>
      <c r="M3246" s="3"/>
      <c r="N3246" s="3"/>
      <c r="O3246" s="393"/>
      <c r="P3246" s="393"/>
      <c r="Q3246" s="3"/>
      <c r="R3246" s="3"/>
      <c r="S3246" s="3"/>
      <c r="T3246" s="3"/>
      <c r="U3246" s="3"/>
      <c r="V3246" s="3"/>
      <c r="W3246"/>
      <c r="X3246"/>
      <c r="Y3246" s="451"/>
      <c r="Z3246" s="393"/>
      <c r="AA3246" s="3"/>
      <c r="AB3246" s="3"/>
      <c r="AC3246" s="3"/>
      <c r="AD3246" s="3"/>
      <c r="AE3246" s="3"/>
      <c r="AF3246"/>
      <c r="AG3246"/>
      <c r="AH3246"/>
      <c r="AI3246"/>
      <c r="AJ3246"/>
      <c r="AK3246"/>
      <c r="AL3246"/>
      <c r="AM3246"/>
      <c r="AN3246"/>
      <c r="AO3246"/>
      <c r="AP3246"/>
      <c r="BC3246" s="451"/>
    </row>
    <row r="3247" spans="1:55" hidden="1" x14ac:dyDescent="0.2">
      <c r="A3247" s="3"/>
      <c r="B3247" s="3"/>
      <c r="C3247" s="393"/>
      <c r="D3247" s="393"/>
      <c r="E3247" s="393"/>
      <c r="F3247" s="393"/>
      <c r="G3247" s="393"/>
      <c r="H3247" s="393"/>
      <c r="I3247" s="393"/>
      <c r="J3247" s="3"/>
      <c r="K3247" s="3"/>
      <c r="L3247" s="3"/>
      <c r="M3247" s="3"/>
      <c r="N3247" s="3"/>
      <c r="O3247" s="393"/>
      <c r="P3247" s="393"/>
      <c r="Q3247" s="3"/>
      <c r="R3247" s="3"/>
      <c r="S3247" s="3"/>
      <c r="T3247" s="3"/>
      <c r="U3247" s="3"/>
      <c r="V3247" s="3"/>
      <c r="W3247"/>
      <c r="X3247"/>
      <c r="Y3247" s="451"/>
      <c r="Z3247" s="393"/>
      <c r="AA3247" s="3"/>
      <c r="AB3247" s="3"/>
      <c r="AC3247" s="3"/>
      <c r="AD3247" s="3"/>
      <c r="AE3247" s="3"/>
      <c r="AF3247"/>
      <c r="AG3247"/>
      <c r="AH3247"/>
      <c r="AI3247"/>
      <c r="AJ3247"/>
      <c r="AK3247"/>
      <c r="AL3247"/>
      <c r="AM3247"/>
      <c r="AN3247"/>
      <c r="AO3247"/>
      <c r="AP3247"/>
      <c r="BC3247" s="451"/>
    </row>
    <row r="3248" spans="1:55" hidden="1" x14ac:dyDescent="0.2">
      <c r="A3248" s="3"/>
      <c r="B3248" s="3"/>
      <c r="C3248" s="393"/>
      <c r="D3248" s="393"/>
      <c r="E3248" s="393"/>
      <c r="F3248" s="393"/>
      <c r="G3248" s="393"/>
      <c r="H3248" s="393"/>
      <c r="I3248" s="393"/>
      <c r="J3248" s="3"/>
      <c r="K3248" s="3"/>
      <c r="L3248" s="3"/>
      <c r="M3248" s="3"/>
      <c r="N3248" s="3"/>
      <c r="O3248" s="393"/>
      <c r="P3248" s="393"/>
      <c r="Q3248" s="3"/>
      <c r="R3248" s="3"/>
      <c r="S3248" s="3"/>
      <c r="T3248" s="3"/>
      <c r="U3248" s="3"/>
      <c r="V3248" s="3"/>
      <c r="W3248"/>
      <c r="X3248"/>
      <c r="Y3248" s="451"/>
      <c r="Z3248" s="393"/>
      <c r="AA3248" s="3"/>
      <c r="AB3248" s="3"/>
      <c r="AC3248" s="3"/>
      <c r="AD3248" s="3"/>
      <c r="AE3248" s="3"/>
      <c r="AF3248"/>
      <c r="AG3248"/>
      <c r="AH3248"/>
      <c r="AI3248"/>
      <c r="AJ3248"/>
      <c r="AK3248"/>
      <c r="AL3248"/>
      <c r="AM3248"/>
      <c r="AN3248"/>
      <c r="AO3248"/>
      <c r="AP3248"/>
      <c r="BC3248" s="451"/>
    </row>
    <row r="3249" spans="1:55" hidden="1" x14ac:dyDescent="0.2">
      <c r="A3249" s="3"/>
      <c r="B3249" s="3"/>
      <c r="C3249" s="393"/>
      <c r="D3249" s="393"/>
      <c r="E3249" s="393"/>
      <c r="F3249" s="393"/>
      <c r="G3249" s="393"/>
      <c r="H3249" s="393"/>
      <c r="I3249" s="393"/>
      <c r="J3249" s="3"/>
      <c r="K3249" s="3"/>
      <c r="L3249" s="3"/>
      <c r="M3249" s="3"/>
      <c r="N3249" s="3"/>
      <c r="O3249" s="393"/>
      <c r="P3249" s="393"/>
      <c r="Q3249" s="3"/>
      <c r="R3249" s="3"/>
      <c r="S3249" s="3"/>
      <c r="T3249" s="3"/>
      <c r="U3249" s="3"/>
      <c r="V3249" s="3"/>
      <c r="W3249"/>
      <c r="X3249"/>
      <c r="Y3249" s="451"/>
      <c r="Z3249" s="393"/>
      <c r="AA3249" s="3"/>
      <c r="AB3249" s="3"/>
      <c r="AC3249" s="3"/>
      <c r="AD3249" s="3"/>
      <c r="AE3249" s="3"/>
      <c r="AF3249"/>
      <c r="AG3249"/>
      <c r="AH3249"/>
      <c r="AI3249"/>
      <c r="AJ3249"/>
      <c r="AK3249"/>
      <c r="AL3249"/>
      <c r="AM3249"/>
      <c r="AN3249"/>
      <c r="AO3249"/>
      <c r="AP3249"/>
      <c r="BC3249" s="451"/>
    </row>
    <row r="3250" spans="1:55" hidden="1" x14ac:dyDescent="0.2">
      <c r="A3250" s="3"/>
      <c r="B3250" s="3"/>
      <c r="C3250" s="393"/>
      <c r="D3250" s="393"/>
      <c r="E3250" s="393"/>
      <c r="F3250" s="393"/>
      <c r="G3250" s="393"/>
      <c r="H3250" s="393"/>
      <c r="I3250" s="393"/>
      <c r="J3250" s="3"/>
      <c r="K3250" s="3"/>
      <c r="L3250" s="3"/>
      <c r="M3250" s="3"/>
      <c r="N3250" s="3"/>
      <c r="O3250" s="393"/>
      <c r="P3250" s="393"/>
      <c r="Q3250" s="3"/>
      <c r="R3250" s="3"/>
      <c r="S3250" s="3"/>
      <c r="T3250" s="3"/>
      <c r="U3250" s="3"/>
      <c r="V3250" s="3"/>
      <c r="W3250"/>
      <c r="X3250"/>
      <c r="Y3250" s="451"/>
      <c r="Z3250" s="393"/>
      <c r="AA3250" s="3"/>
      <c r="AB3250" s="3"/>
      <c r="AC3250" s="3"/>
      <c r="AD3250" s="3"/>
      <c r="AE3250" s="3"/>
      <c r="AF3250"/>
      <c r="AG3250"/>
      <c r="AH3250"/>
      <c r="AI3250"/>
      <c r="AJ3250"/>
      <c r="AK3250"/>
      <c r="AL3250"/>
      <c r="AM3250"/>
      <c r="AN3250"/>
      <c r="AO3250"/>
      <c r="AP3250"/>
      <c r="BC3250" s="451"/>
    </row>
    <row r="3251" spans="1:55" hidden="1" x14ac:dyDescent="0.2">
      <c r="A3251" s="3"/>
      <c r="B3251" s="3"/>
      <c r="C3251" s="393"/>
      <c r="D3251" s="393"/>
      <c r="E3251" s="393"/>
      <c r="F3251" s="393"/>
      <c r="G3251" s="393"/>
      <c r="H3251" s="393"/>
      <c r="I3251" s="393"/>
      <c r="J3251" s="3"/>
      <c r="K3251" s="3"/>
      <c r="L3251" s="3"/>
      <c r="M3251" s="3"/>
      <c r="N3251" s="3"/>
      <c r="O3251" s="393"/>
      <c r="P3251" s="393"/>
      <c r="Q3251" s="3"/>
      <c r="R3251" s="3"/>
      <c r="S3251" s="3"/>
      <c r="T3251" s="3"/>
      <c r="U3251" s="3"/>
      <c r="V3251" s="3"/>
      <c r="W3251"/>
      <c r="X3251"/>
      <c r="Y3251" s="451"/>
      <c r="Z3251" s="393"/>
      <c r="AA3251" s="3"/>
      <c r="AB3251" s="3"/>
      <c r="AC3251" s="3"/>
      <c r="AD3251" s="3"/>
      <c r="AE3251" s="3"/>
      <c r="AF3251"/>
      <c r="AG3251"/>
      <c r="AH3251"/>
      <c r="AI3251"/>
      <c r="AJ3251"/>
      <c r="AK3251"/>
      <c r="AL3251"/>
      <c r="AM3251"/>
      <c r="AN3251"/>
      <c r="AO3251"/>
      <c r="AP3251"/>
      <c r="BC3251" s="451"/>
    </row>
    <row r="3252" spans="1:55" hidden="1" x14ac:dyDescent="0.2">
      <c r="A3252" s="3"/>
      <c r="B3252" s="3"/>
      <c r="C3252" s="393"/>
      <c r="D3252" s="393"/>
      <c r="E3252" s="393"/>
      <c r="F3252" s="393"/>
      <c r="G3252" s="393"/>
      <c r="H3252" s="393"/>
      <c r="I3252" s="393"/>
      <c r="J3252" s="3"/>
      <c r="K3252" s="3"/>
      <c r="L3252" s="3"/>
      <c r="M3252" s="3"/>
      <c r="N3252" s="3"/>
      <c r="O3252" s="393"/>
      <c r="P3252" s="393"/>
      <c r="Q3252" s="3"/>
      <c r="R3252" s="3"/>
      <c r="S3252" s="3"/>
      <c r="T3252" s="3"/>
      <c r="U3252" s="3"/>
      <c r="V3252" s="3"/>
      <c r="W3252"/>
      <c r="X3252"/>
      <c r="Y3252" s="451"/>
      <c r="Z3252" s="393"/>
      <c r="AA3252" s="3"/>
      <c r="AB3252" s="3"/>
      <c r="AC3252" s="3"/>
      <c r="AD3252" s="3"/>
      <c r="AE3252" s="3"/>
      <c r="AF3252"/>
      <c r="AG3252"/>
      <c r="AH3252"/>
      <c r="AI3252"/>
      <c r="AJ3252"/>
      <c r="AK3252"/>
      <c r="AL3252"/>
      <c r="AM3252"/>
      <c r="AN3252"/>
      <c r="AO3252"/>
      <c r="AP3252"/>
      <c r="BC3252" s="451"/>
    </row>
    <row r="3253" spans="1:55" hidden="1" x14ac:dyDescent="0.2">
      <c r="A3253" s="3"/>
      <c r="B3253" s="3"/>
      <c r="C3253" s="393"/>
      <c r="D3253" s="393"/>
      <c r="E3253" s="393"/>
      <c r="F3253" s="393"/>
      <c r="G3253" s="393"/>
      <c r="H3253" s="393"/>
      <c r="I3253" s="393"/>
      <c r="J3253" s="3"/>
      <c r="K3253" s="3"/>
      <c r="L3253" s="3"/>
      <c r="M3253" s="3"/>
      <c r="N3253" s="3"/>
      <c r="O3253" s="393"/>
      <c r="P3253" s="393"/>
      <c r="Q3253" s="3"/>
      <c r="R3253" s="3"/>
      <c r="S3253" s="3"/>
      <c r="T3253" s="3"/>
      <c r="U3253" s="3"/>
      <c r="V3253" s="3"/>
      <c r="W3253"/>
      <c r="X3253"/>
      <c r="Y3253" s="451"/>
      <c r="Z3253" s="393"/>
      <c r="AA3253" s="3"/>
      <c r="AB3253" s="3"/>
      <c r="AC3253" s="3"/>
      <c r="AD3253" s="3"/>
      <c r="AE3253" s="3"/>
      <c r="AF3253"/>
      <c r="AG3253"/>
      <c r="AH3253"/>
      <c r="AI3253"/>
      <c r="AJ3253"/>
      <c r="AK3253"/>
      <c r="AL3253"/>
      <c r="AM3253"/>
      <c r="AN3253"/>
      <c r="AO3253"/>
      <c r="AP3253"/>
      <c r="BC3253" s="451"/>
    </row>
    <row r="3254" spans="1:55" hidden="1" x14ac:dyDescent="0.2">
      <c r="A3254" s="3"/>
      <c r="B3254" s="3"/>
      <c r="C3254" s="393"/>
      <c r="D3254" s="393"/>
      <c r="E3254" s="393"/>
      <c r="F3254" s="393"/>
      <c r="G3254" s="393"/>
      <c r="H3254" s="393"/>
      <c r="I3254" s="393"/>
      <c r="J3254" s="3"/>
      <c r="K3254" s="3"/>
      <c r="L3254" s="3"/>
      <c r="M3254" s="3"/>
      <c r="N3254" s="3"/>
      <c r="O3254" s="393"/>
      <c r="P3254" s="393"/>
      <c r="Q3254" s="3"/>
      <c r="R3254" s="3"/>
      <c r="S3254" s="3"/>
      <c r="T3254" s="3"/>
      <c r="U3254" s="3"/>
      <c r="V3254" s="3"/>
      <c r="W3254"/>
      <c r="X3254"/>
      <c r="Y3254" s="451"/>
      <c r="Z3254" s="393"/>
      <c r="AA3254" s="3"/>
      <c r="AB3254" s="3"/>
      <c r="AC3254" s="3"/>
      <c r="AD3254" s="3"/>
      <c r="AE3254" s="3"/>
      <c r="AF3254"/>
      <c r="AG3254"/>
      <c r="AH3254"/>
      <c r="AI3254"/>
      <c r="AJ3254"/>
      <c r="AK3254"/>
      <c r="AL3254"/>
      <c r="AM3254"/>
      <c r="AN3254"/>
      <c r="AO3254"/>
      <c r="AP3254"/>
      <c r="BC3254" s="451"/>
    </row>
    <row r="3255" spans="1:55" hidden="1" x14ac:dyDescent="0.2">
      <c r="A3255" s="3"/>
      <c r="B3255" s="3"/>
      <c r="C3255" s="393"/>
      <c r="D3255" s="393"/>
      <c r="E3255" s="393"/>
      <c r="F3255" s="393"/>
      <c r="G3255" s="393"/>
      <c r="H3255" s="393"/>
      <c r="I3255" s="393"/>
      <c r="J3255" s="3"/>
      <c r="K3255" s="3"/>
      <c r="L3255" s="3"/>
      <c r="M3255" s="3"/>
      <c r="N3255" s="3"/>
      <c r="O3255" s="393"/>
      <c r="P3255" s="393"/>
      <c r="Q3255" s="3"/>
      <c r="R3255" s="3"/>
      <c r="S3255" s="3"/>
      <c r="T3255" s="3"/>
      <c r="U3255" s="3"/>
      <c r="V3255" s="3"/>
      <c r="W3255"/>
      <c r="X3255"/>
      <c r="Y3255" s="451"/>
      <c r="Z3255" s="393"/>
      <c r="AA3255" s="3"/>
      <c r="AB3255" s="3"/>
      <c r="AC3255" s="3"/>
      <c r="AD3255" s="3"/>
      <c r="AE3255" s="3"/>
      <c r="AF3255"/>
      <c r="AG3255"/>
      <c r="AH3255"/>
      <c r="AI3255"/>
      <c r="AJ3255"/>
      <c r="AK3255"/>
      <c r="AL3255"/>
      <c r="AM3255"/>
      <c r="AN3255"/>
      <c r="AO3255"/>
      <c r="AP3255"/>
      <c r="BC3255" s="451"/>
    </row>
    <row r="3256" spans="1:55" hidden="1" x14ac:dyDescent="0.2">
      <c r="A3256" s="3"/>
      <c r="B3256" s="3"/>
      <c r="C3256" s="393"/>
      <c r="D3256" s="393"/>
      <c r="E3256" s="393"/>
      <c r="F3256" s="393"/>
      <c r="G3256" s="393"/>
      <c r="H3256" s="393"/>
      <c r="I3256" s="393"/>
      <c r="J3256" s="3"/>
      <c r="K3256" s="3"/>
      <c r="L3256" s="3"/>
      <c r="M3256" s="3"/>
      <c r="N3256" s="3"/>
      <c r="O3256" s="393"/>
      <c r="P3256" s="393"/>
      <c r="Q3256" s="3"/>
      <c r="R3256" s="3"/>
      <c r="S3256" s="3"/>
      <c r="T3256" s="3"/>
      <c r="U3256" s="3"/>
      <c r="V3256" s="3"/>
      <c r="W3256"/>
      <c r="X3256"/>
      <c r="Y3256" s="451"/>
      <c r="Z3256" s="393"/>
      <c r="AA3256" s="3"/>
      <c r="AB3256" s="3"/>
      <c r="AC3256" s="3"/>
      <c r="AD3256" s="3"/>
      <c r="AE3256" s="3"/>
      <c r="AF3256"/>
      <c r="AG3256"/>
      <c r="AH3256"/>
      <c r="AI3256"/>
      <c r="AJ3256"/>
      <c r="AK3256"/>
      <c r="AL3256"/>
      <c r="AM3256"/>
      <c r="AN3256"/>
      <c r="AO3256"/>
      <c r="AP3256"/>
      <c r="BC3256" s="451"/>
    </row>
    <row r="3257" spans="1:55" hidden="1" x14ac:dyDescent="0.2">
      <c r="A3257" s="3"/>
      <c r="B3257" s="3"/>
      <c r="C3257" s="393"/>
      <c r="D3257" s="393"/>
      <c r="E3257" s="393"/>
      <c r="F3257" s="393"/>
      <c r="G3257" s="393"/>
      <c r="H3257" s="393"/>
      <c r="I3257" s="393"/>
      <c r="J3257" s="3"/>
      <c r="K3257" s="3"/>
      <c r="L3257" s="3"/>
      <c r="M3257" s="3"/>
      <c r="N3257" s="3"/>
      <c r="O3257" s="393"/>
      <c r="P3257" s="393"/>
      <c r="Q3257" s="3"/>
      <c r="R3257" s="3"/>
      <c r="S3257" s="3"/>
      <c r="T3257" s="3"/>
      <c r="U3257" s="3"/>
      <c r="V3257" s="3"/>
      <c r="W3257"/>
      <c r="X3257"/>
      <c r="Y3257" s="451"/>
      <c r="Z3257" s="393"/>
      <c r="AA3257" s="3"/>
      <c r="AB3257" s="3"/>
      <c r="AC3257" s="3"/>
      <c r="AD3257" s="3"/>
      <c r="AE3257" s="3"/>
      <c r="AF3257"/>
      <c r="AG3257"/>
      <c r="AH3257"/>
      <c r="AI3257"/>
      <c r="AJ3257"/>
      <c r="AK3257"/>
      <c r="AL3257"/>
      <c r="AM3257"/>
      <c r="AN3257"/>
      <c r="AO3257"/>
      <c r="AP3257"/>
      <c r="BC3257" s="451"/>
    </row>
    <row r="3258" spans="1:55" hidden="1" x14ac:dyDescent="0.2">
      <c r="A3258" s="3"/>
      <c r="B3258" s="3"/>
      <c r="C3258" s="393"/>
      <c r="D3258" s="393"/>
      <c r="E3258" s="393"/>
      <c r="F3258" s="393"/>
      <c r="G3258" s="393"/>
      <c r="H3258" s="393"/>
      <c r="I3258" s="393"/>
      <c r="J3258" s="3"/>
      <c r="K3258" s="3"/>
      <c r="L3258" s="3"/>
      <c r="M3258" s="3"/>
      <c r="N3258" s="3"/>
      <c r="O3258" s="393"/>
      <c r="P3258" s="393"/>
      <c r="Q3258" s="3"/>
      <c r="R3258" s="3"/>
      <c r="S3258" s="3"/>
      <c r="T3258" s="3"/>
      <c r="U3258" s="3"/>
      <c r="V3258" s="3"/>
      <c r="W3258"/>
      <c r="X3258"/>
      <c r="Y3258" s="451"/>
      <c r="Z3258" s="393"/>
      <c r="AA3258" s="3"/>
      <c r="AB3258" s="3"/>
      <c r="AC3258" s="3"/>
      <c r="AD3258" s="3"/>
      <c r="AE3258" s="3"/>
      <c r="AF3258"/>
      <c r="AG3258"/>
      <c r="AH3258"/>
      <c r="AI3258"/>
      <c r="AJ3258"/>
      <c r="AK3258"/>
      <c r="AL3258"/>
      <c r="AM3258"/>
      <c r="AN3258"/>
      <c r="AO3258"/>
      <c r="AP3258"/>
      <c r="BC3258" s="451"/>
    </row>
    <row r="3259" spans="1:55" hidden="1" x14ac:dyDescent="0.2">
      <c r="A3259" s="3"/>
      <c r="B3259" s="3"/>
      <c r="C3259" s="393"/>
      <c r="D3259" s="393"/>
      <c r="E3259" s="393"/>
      <c r="F3259" s="393"/>
      <c r="G3259" s="393"/>
      <c r="H3259" s="393"/>
      <c r="I3259" s="393"/>
      <c r="J3259" s="3"/>
      <c r="K3259" s="3"/>
      <c r="L3259" s="3"/>
      <c r="M3259" s="3"/>
      <c r="N3259" s="3"/>
      <c r="O3259" s="393"/>
      <c r="P3259" s="393"/>
      <c r="Q3259" s="3"/>
      <c r="R3259" s="3"/>
      <c r="S3259" s="3"/>
      <c r="T3259" s="3"/>
      <c r="U3259" s="3"/>
      <c r="V3259" s="3"/>
      <c r="W3259"/>
      <c r="X3259"/>
      <c r="Y3259" s="451"/>
      <c r="Z3259" s="393"/>
      <c r="AA3259" s="3"/>
      <c r="AB3259" s="3"/>
      <c r="AC3259" s="3"/>
      <c r="AD3259" s="3"/>
      <c r="AE3259" s="3"/>
      <c r="AF3259"/>
      <c r="AG3259"/>
      <c r="AH3259"/>
      <c r="AI3259"/>
      <c r="AJ3259"/>
      <c r="AK3259"/>
      <c r="AL3259"/>
      <c r="AM3259"/>
      <c r="AN3259"/>
      <c r="AO3259"/>
      <c r="AP3259"/>
      <c r="BC3259" s="451"/>
    </row>
    <row r="3260" spans="1:55" hidden="1" x14ac:dyDescent="0.2">
      <c r="A3260" s="3"/>
      <c r="B3260" s="3"/>
      <c r="C3260" s="393"/>
      <c r="D3260" s="393"/>
      <c r="E3260" s="393"/>
      <c r="F3260" s="393"/>
      <c r="G3260" s="393"/>
      <c r="H3260" s="393"/>
      <c r="I3260" s="393"/>
      <c r="J3260" s="3"/>
      <c r="K3260" s="3"/>
      <c r="L3260" s="3"/>
      <c r="M3260" s="3"/>
      <c r="N3260" s="3"/>
      <c r="O3260" s="393"/>
      <c r="P3260" s="393"/>
      <c r="Q3260" s="3"/>
      <c r="R3260" s="3"/>
      <c r="S3260" s="3"/>
      <c r="T3260" s="3"/>
      <c r="U3260" s="3"/>
      <c r="V3260" s="3"/>
      <c r="W3260"/>
      <c r="X3260"/>
      <c r="Y3260" s="451"/>
      <c r="Z3260" s="393"/>
      <c r="AA3260" s="3"/>
      <c r="AB3260" s="3"/>
      <c r="AC3260" s="3"/>
      <c r="AD3260" s="3"/>
      <c r="AE3260" s="3"/>
      <c r="AF3260"/>
      <c r="AG3260"/>
      <c r="AH3260"/>
      <c r="AI3260"/>
      <c r="AJ3260"/>
      <c r="AK3260"/>
      <c r="AL3260"/>
      <c r="AM3260"/>
      <c r="AN3260"/>
      <c r="AO3260"/>
      <c r="AP3260"/>
      <c r="BC3260" s="451"/>
    </row>
    <row r="3261" spans="1:55" hidden="1" x14ac:dyDescent="0.2">
      <c r="A3261" s="3"/>
      <c r="B3261" s="3"/>
      <c r="C3261" s="393"/>
      <c r="D3261" s="393"/>
      <c r="E3261" s="393"/>
      <c r="F3261" s="393"/>
      <c r="G3261" s="393"/>
      <c r="H3261" s="393"/>
      <c r="I3261" s="393"/>
      <c r="J3261" s="3"/>
      <c r="K3261" s="3"/>
      <c r="L3261" s="3"/>
      <c r="M3261" s="3"/>
      <c r="N3261" s="3"/>
      <c r="O3261" s="393"/>
      <c r="P3261" s="393"/>
      <c r="Q3261" s="3"/>
      <c r="R3261" s="3"/>
      <c r="S3261" s="3"/>
      <c r="T3261" s="3"/>
      <c r="U3261" s="3"/>
      <c r="V3261" s="3"/>
      <c r="W3261"/>
      <c r="X3261"/>
      <c r="Y3261" s="451"/>
      <c r="Z3261" s="393"/>
      <c r="AA3261" s="3"/>
      <c r="AB3261" s="3"/>
      <c r="AC3261" s="3"/>
      <c r="AD3261" s="3"/>
      <c r="AE3261" s="3"/>
      <c r="AF3261"/>
      <c r="AG3261"/>
      <c r="AH3261"/>
      <c r="AI3261"/>
      <c r="AJ3261"/>
      <c r="AK3261"/>
      <c r="AL3261"/>
      <c r="AM3261"/>
      <c r="AN3261"/>
      <c r="AO3261"/>
      <c r="AP3261"/>
      <c r="BC3261" s="451"/>
    </row>
    <row r="3262" spans="1:55" hidden="1" x14ac:dyDescent="0.2">
      <c r="A3262" s="3"/>
      <c r="B3262" s="3"/>
      <c r="C3262" s="393"/>
      <c r="D3262" s="393"/>
      <c r="E3262" s="393"/>
      <c r="F3262" s="393"/>
      <c r="G3262" s="393"/>
      <c r="H3262" s="393"/>
      <c r="I3262" s="393"/>
      <c r="J3262" s="3"/>
      <c r="K3262" s="3"/>
      <c r="L3262" s="3"/>
      <c r="M3262" s="3"/>
      <c r="N3262" s="3"/>
      <c r="O3262" s="393"/>
      <c r="P3262" s="393"/>
      <c r="Q3262" s="3"/>
      <c r="R3262" s="3"/>
      <c r="S3262" s="3"/>
      <c r="T3262" s="3"/>
      <c r="U3262" s="3"/>
      <c r="V3262" s="3"/>
      <c r="W3262"/>
      <c r="X3262"/>
      <c r="Y3262" s="451"/>
      <c r="Z3262" s="393"/>
      <c r="AA3262" s="3"/>
      <c r="AB3262" s="3"/>
      <c r="AC3262" s="3"/>
      <c r="AD3262" s="3"/>
      <c r="AE3262" s="3"/>
      <c r="AF3262"/>
      <c r="AG3262"/>
      <c r="AH3262"/>
      <c r="AI3262"/>
      <c r="AJ3262"/>
      <c r="AK3262"/>
      <c r="AL3262"/>
      <c r="AM3262"/>
      <c r="AN3262"/>
      <c r="AO3262"/>
      <c r="AP3262"/>
      <c r="BC3262" s="451"/>
    </row>
    <row r="3263" spans="1:55" hidden="1" x14ac:dyDescent="0.2">
      <c r="A3263" s="3"/>
      <c r="B3263" s="3"/>
      <c r="C3263" s="393"/>
      <c r="D3263" s="393"/>
      <c r="E3263" s="393"/>
      <c r="F3263" s="393"/>
      <c r="G3263" s="393"/>
      <c r="H3263" s="393"/>
      <c r="I3263" s="393"/>
      <c r="J3263" s="3"/>
      <c r="K3263" s="3"/>
      <c r="L3263" s="3"/>
      <c r="M3263" s="3"/>
      <c r="N3263" s="3"/>
      <c r="O3263" s="393"/>
      <c r="P3263" s="393"/>
      <c r="Q3263" s="3"/>
      <c r="R3263" s="3"/>
      <c r="S3263" s="3"/>
      <c r="T3263" s="3"/>
      <c r="U3263" s="3"/>
      <c r="V3263" s="3"/>
      <c r="W3263"/>
      <c r="X3263"/>
      <c r="Y3263" s="451"/>
      <c r="Z3263" s="393"/>
      <c r="AA3263" s="3"/>
      <c r="AB3263" s="3"/>
      <c r="AC3263" s="3"/>
      <c r="AD3263" s="3"/>
      <c r="AE3263" s="3"/>
      <c r="AF3263"/>
      <c r="AG3263"/>
      <c r="AH3263"/>
      <c r="AI3263"/>
      <c r="AJ3263"/>
      <c r="AK3263"/>
      <c r="AL3263"/>
      <c r="AM3263"/>
      <c r="AN3263"/>
      <c r="AO3263"/>
      <c r="AP3263"/>
      <c r="BC3263" s="451"/>
    </row>
    <row r="3264" spans="1:55" hidden="1" x14ac:dyDescent="0.2">
      <c r="A3264" s="3"/>
      <c r="B3264" s="3"/>
      <c r="C3264" s="393"/>
      <c r="D3264" s="393"/>
      <c r="E3264" s="393"/>
      <c r="F3264" s="393"/>
      <c r="G3264" s="393"/>
      <c r="H3264" s="393"/>
      <c r="I3264" s="393"/>
      <c r="J3264" s="3"/>
      <c r="K3264" s="3"/>
      <c r="L3264" s="3"/>
      <c r="M3264" s="3"/>
      <c r="N3264" s="3"/>
      <c r="O3264" s="393"/>
      <c r="P3264" s="393"/>
      <c r="Q3264" s="3"/>
      <c r="R3264" s="3"/>
      <c r="S3264" s="3"/>
      <c r="T3264" s="3"/>
      <c r="U3264" s="3"/>
      <c r="V3264" s="3"/>
      <c r="W3264"/>
      <c r="X3264"/>
      <c r="Y3264" s="451"/>
      <c r="Z3264" s="393"/>
      <c r="AA3264" s="3"/>
      <c r="AB3264" s="3"/>
      <c r="AC3264" s="3"/>
      <c r="AD3264" s="3"/>
      <c r="AE3264" s="3"/>
      <c r="AF3264"/>
      <c r="AG3264"/>
      <c r="AH3264"/>
      <c r="AI3264"/>
      <c r="AJ3264"/>
      <c r="AK3264"/>
      <c r="AL3264"/>
      <c r="AM3264"/>
      <c r="AN3264"/>
      <c r="AO3264"/>
      <c r="AP3264"/>
      <c r="BC3264" s="451"/>
    </row>
    <row r="3265" spans="1:55" hidden="1" x14ac:dyDescent="0.2">
      <c r="A3265" s="3"/>
      <c r="B3265" s="3"/>
      <c r="C3265" s="393"/>
      <c r="D3265" s="393"/>
      <c r="E3265" s="393"/>
      <c r="F3265" s="393"/>
      <c r="G3265" s="393"/>
      <c r="H3265" s="393"/>
      <c r="I3265" s="393"/>
      <c r="J3265" s="3"/>
      <c r="K3265" s="3"/>
      <c r="L3265" s="3"/>
      <c r="M3265" s="3"/>
      <c r="N3265" s="3"/>
      <c r="O3265" s="393"/>
      <c r="P3265" s="393"/>
      <c r="Q3265" s="3"/>
      <c r="R3265" s="3"/>
      <c r="S3265" s="3"/>
      <c r="T3265" s="3"/>
      <c r="U3265" s="3"/>
      <c r="V3265" s="3"/>
      <c r="W3265"/>
      <c r="X3265"/>
      <c r="Y3265" s="451"/>
      <c r="Z3265" s="393"/>
      <c r="AA3265" s="3"/>
      <c r="AB3265" s="3"/>
      <c r="AC3265" s="3"/>
      <c r="AD3265" s="3"/>
      <c r="AE3265" s="3"/>
      <c r="AF3265"/>
      <c r="AG3265"/>
      <c r="AH3265"/>
      <c r="AI3265"/>
      <c r="AJ3265"/>
      <c r="AK3265"/>
      <c r="AL3265"/>
      <c r="AM3265"/>
      <c r="AN3265"/>
      <c r="AO3265"/>
      <c r="AP3265"/>
      <c r="BC3265" s="451"/>
    </row>
    <row r="3266" spans="1:55" hidden="1" x14ac:dyDescent="0.2">
      <c r="A3266" s="3"/>
      <c r="B3266" s="3"/>
      <c r="C3266" s="393"/>
      <c r="D3266" s="393"/>
      <c r="E3266" s="393"/>
      <c r="F3266" s="393"/>
      <c r="G3266" s="393"/>
      <c r="H3266" s="393"/>
      <c r="I3266" s="393"/>
      <c r="J3266" s="3"/>
      <c r="K3266" s="3"/>
      <c r="L3266" s="3"/>
      <c r="M3266" s="3"/>
      <c r="N3266" s="3"/>
      <c r="O3266" s="393"/>
      <c r="P3266" s="393"/>
      <c r="Q3266" s="3"/>
      <c r="R3266" s="3"/>
      <c r="S3266" s="3"/>
      <c r="T3266" s="3"/>
      <c r="U3266" s="3"/>
      <c r="V3266" s="3"/>
      <c r="W3266"/>
      <c r="X3266"/>
      <c r="Y3266" s="451"/>
      <c r="Z3266" s="393"/>
      <c r="AA3266" s="3"/>
      <c r="AB3266" s="3"/>
      <c r="AC3266" s="3"/>
      <c r="AD3266" s="3"/>
      <c r="AE3266" s="3"/>
      <c r="AF3266"/>
      <c r="AG3266"/>
      <c r="AH3266"/>
      <c r="AI3266"/>
      <c r="AJ3266"/>
      <c r="AK3266"/>
      <c r="AL3266"/>
      <c r="AM3266"/>
      <c r="AN3266"/>
      <c r="AO3266"/>
      <c r="AP3266"/>
      <c r="BC3266" s="451"/>
    </row>
    <row r="3267" spans="1:55" hidden="1" x14ac:dyDescent="0.2">
      <c r="A3267" s="3"/>
      <c r="B3267" s="3"/>
      <c r="C3267" s="393"/>
      <c r="D3267" s="393"/>
      <c r="E3267" s="393"/>
      <c r="F3267" s="393"/>
      <c r="G3267" s="393"/>
      <c r="H3267" s="393"/>
      <c r="I3267" s="393"/>
      <c r="J3267" s="3"/>
      <c r="K3267" s="3"/>
      <c r="L3267" s="3"/>
      <c r="M3267" s="3"/>
      <c r="N3267" s="3"/>
      <c r="O3267" s="393"/>
      <c r="P3267" s="393"/>
      <c r="Q3267" s="3"/>
      <c r="R3267" s="3"/>
      <c r="S3267" s="3"/>
      <c r="T3267" s="3"/>
      <c r="U3267" s="3"/>
      <c r="V3267" s="3"/>
      <c r="W3267"/>
      <c r="X3267"/>
      <c r="Y3267" s="451"/>
      <c r="Z3267" s="393"/>
      <c r="AA3267" s="3"/>
      <c r="AB3267" s="3"/>
      <c r="AC3267" s="3"/>
      <c r="AD3267" s="3"/>
      <c r="AE3267" s="3"/>
      <c r="AF3267"/>
      <c r="AG3267"/>
      <c r="AH3267"/>
      <c r="AI3267"/>
      <c r="AJ3267"/>
      <c r="AK3267"/>
      <c r="AL3267"/>
      <c r="AM3267"/>
      <c r="AN3267"/>
      <c r="AO3267"/>
      <c r="AP3267"/>
      <c r="BC3267" s="451"/>
    </row>
    <row r="3268" spans="1:55" hidden="1" x14ac:dyDescent="0.2">
      <c r="A3268" s="3"/>
      <c r="B3268" s="3"/>
      <c r="C3268" s="393"/>
      <c r="D3268" s="393"/>
      <c r="E3268" s="393"/>
      <c r="F3268" s="393"/>
      <c r="G3268" s="393"/>
      <c r="H3268" s="393"/>
      <c r="I3268" s="393"/>
      <c r="J3268" s="3"/>
      <c r="K3268" s="3"/>
      <c r="L3268" s="3"/>
      <c r="M3268" s="3"/>
      <c r="N3268" s="3"/>
      <c r="O3268" s="393"/>
      <c r="P3268" s="393"/>
      <c r="Q3268" s="3"/>
      <c r="R3268" s="3"/>
      <c r="S3268" s="3"/>
      <c r="T3268" s="3"/>
      <c r="U3268" s="3"/>
      <c r="V3268" s="3"/>
      <c r="W3268"/>
      <c r="X3268"/>
      <c r="Y3268" s="451"/>
      <c r="Z3268" s="393"/>
      <c r="AA3268" s="3"/>
      <c r="AB3268" s="3"/>
      <c r="AC3268" s="3"/>
      <c r="AD3268" s="3"/>
      <c r="AE3268" s="3"/>
      <c r="AF3268"/>
      <c r="AG3268"/>
      <c r="AH3268"/>
      <c r="AI3268"/>
      <c r="AJ3268"/>
      <c r="AK3268"/>
      <c r="AL3268"/>
      <c r="AM3268"/>
      <c r="AN3268"/>
      <c r="AO3268"/>
      <c r="AP3268"/>
      <c r="BC3268" s="451"/>
    </row>
    <row r="3269" spans="1:55" hidden="1" x14ac:dyDescent="0.2">
      <c r="A3269" s="3"/>
      <c r="B3269" s="3"/>
      <c r="C3269" s="393"/>
      <c r="D3269" s="393"/>
      <c r="E3269" s="393"/>
      <c r="F3269" s="393"/>
      <c r="G3269" s="393"/>
      <c r="H3269" s="393"/>
      <c r="I3269" s="393"/>
      <c r="J3269" s="3"/>
      <c r="K3269" s="3"/>
      <c r="L3269" s="3"/>
      <c r="M3269" s="3"/>
      <c r="N3269" s="3"/>
      <c r="O3269" s="393"/>
      <c r="P3269" s="393"/>
      <c r="Q3269" s="3"/>
      <c r="R3269" s="3"/>
      <c r="S3269" s="3"/>
      <c r="T3269" s="3"/>
      <c r="U3269" s="3"/>
      <c r="V3269" s="3"/>
      <c r="W3269"/>
      <c r="X3269"/>
      <c r="Y3269" s="451"/>
      <c r="Z3269" s="393"/>
      <c r="AA3269" s="3"/>
      <c r="AB3269" s="3"/>
      <c r="AC3269" s="3"/>
      <c r="AD3269" s="3"/>
      <c r="AE3269" s="3"/>
      <c r="AF3269"/>
      <c r="AG3269"/>
      <c r="AH3269"/>
      <c r="AI3269"/>
      <c r="AJ3269"/>
      <c r="AK3269"/>
      <c r="AL3269"/>
      <c r="AM3269"/>
      <c r="AN3269"/>
      <c r="AO3269"/>
      <c r="AP3269"/>
      <c r="BC3269" s="451"/>
    </row>
    <row r="3270" spans="1:55" hidden="1" x14ac:dyDescent="0.2">
      <c r="A3270" s="3"/>
      <c r="B3270" s="3"/>
      <c r="C3270" s="393"/>
      <c r="D3270" s="393"/>
      <c r="E3270" s="393"/>
      <c r="F3270" s="393"/>
      <c r="G3270" s="393"/>
      <c r="H3270" s="393"/>
      <c r="I3270" s="393"/>
      <c r="J3270" s="3"/>
      <c r="K3270" s="3"/>
      <c r="L3270" s="3"/>
      <c r="M3270" s="3"/>
      <c r="N3270" s="3"/>
      <c r="O3270" s="393"/>
      <c r="P3270" s="393"/>
      <c r="Q3270" s="3"/>
      <c r="R3270" s="3"/>
      <c r="S3270" s="3"/>
      <c r="T3270" s="3"/>
      <c r="U3270" s="3"/>
      <c r="V3270" s="3"/>
      <c r="W3270"/>
      <c r="X3270"/>
      <c r="Y3270" s="451"/>
      <c r="Z3270" s="393"/>
      <c r="AA3270" s="3"/>
      <c r="AB3270" s="3"/>
      <c r="AC3270" s="3"/>
      <c r="AD3270" s="3"/>
      <c r="AE3270" s="3"/>
      <c r="AF3270"/>
      <c r="AG3270"/>
      <c r="AH3270"/>
      <c r="AI3270"/>
      <c r="AJ3270"/>
      <c r="AK3270"/>
      <c r="AL3270"/>
      <c r="AM3270"/>
      <c r="AN3270"/>
      <c r="AO3270"/>
      <c r="AP3270"/>
      <c r="BC3270" s="451"/>
    </row>
    <row r="3271" spans="1:55" hidden="1" x14ac:dyDescent="0.2">
      <c r="A3271" s="3"/>
      <c r="B3271" s="3"/>
      <c r="C3271" s="393"/>
      <c r="D3271" s="393"/>
      <c r="E3271" s="393"/>
      <c r="F3271" s="393"/>
      <c r="G3271" s="393"/>
      <c r="H3271" s="393"/>
      <c r="I3271" s="393"/>
      <c r="J3271" s="3"/>
      <c r="K3271" s="3"/>
      <c r="L3271" s="3"/>
      <c r="M3271" s="3"/>
      <c r="N3271" s="3"/>
      <c r="O3271" s="393"/>
      <c r="P3271" s="393"/>
      <c r="Q3271" s="3"/>
      <c r="R3271" s="3"/>
      <c r="S3271" s="3"/>
      <c r="T3271" s="3"/>
      <c r="U3271" s="3"/>
      <c r="V3271" s="3"/>
      <c r="W3271"/>
      <c r="X3271"/>
      <c r="Y3271" s="451"/>
      <c r="Z3271" s="393"/>
      <c r="AA3271" s="3"/>
      <c r="AB3271" s="3"/>
      <c r="AC3271" s="3"/>
      <c r="AD3271" s="3"/>
      <c r="AE3271" s="3"/>
      <c r="AF3271"/>
      <c r="AG3271"/>
      <c r="AH3271"/>
      <c r="AI3271"/>
      <c r="AJ3271"/>
      <c r="AK3271"/>
      <c r="AL3271"/>
      <c r="AM3271"/>
      <c r="AN3271"/>
      <c r="AO3271"/>
      <c r="AP3271"/>
      <c r="BC3271" s="451"/>
    </row>
    <row r="3272" spans="1:55" hidden="1" x14ac:dyDescent="0.2">
      <c r="A3272" s="3"/>
      <c r="B3272" s="3"/>
      <c r="C3272" s="393"/>
      <c r="D3272" s="393"/>
      <c r="E3272" s="393"/>
      <c r="F3272" s="393"/>
      <c r="G3272" s="393"/>
      <c r="H3272" s="393"/>
      <c r="I3272" s="393"/>
      <c r="J3272" s="3"/>
      <c r="K3272" s="3"/>
      <c r="L3272" s="3"/>
      <c r="M3272" s="3"/>
      <c r="N3272" s="3"/>
      <c r="O3272" s="393"/>
      <c r="P3272" s="393"/>
      <c r="Q3272" s="3"/>
      <c r="R3272" s="3"/>
      <c r="S3272" s="3"/>
      <c r="T3272" s="3"/>
      <c r="U3272" s="3"/>
      <c r="V3272" s="3"/>
      <c r="W3272"/>
      <c r="X3272"/>
      <c r="Y3272" s="451"/>
      <c r="Z3272" s="393"/>
      <c r="AA3272" s="3"/>
      <c r="AB3272" s="3"/>
      <c r="AC3272" s="3"/>
      <c r="AD3272" s="3"/>
      <c r="AE3272" s="3"/>
      <c r="AF3272"/>
      <c r="AG3272"/>
      <c r="AH3272"/>
      <c r="AI3272"/>
      <c r="AJ3272"/>
      <c r="AK3272"/>
      <c r="AL3272"/>
      <c r="AM3272"/>
      <c r="AN3272"/>
      <c r="AO3272"/>
      <c r="AP3272"/>
      <c r="BC3272" s="451"/>
    </row>
    <row r="3273" spans="1:55" hidden="1" x14ac:dyDescent="0.2">
      <c r="A3273" s="3"/>
      <c r="B3273" s="3"/>
      <c r="C3273" s="393"/>
      <c r="D3273" s="393"/>
      <c r="E3273" s="393"/>
      <c r="F3273" s="393"/>
      <c r="G3273" s="393"/>
      <c r="H3273" s="393"/>
      <c r="I3273" s="393"/>
      <c r="J3273" s="3"/>
      <c r="K3273" s="3"/>
      <c r="L3273" s="3"/>
      <c r="M3273" s="3"/>
      <c r="N3273" s="3"/>
      <c r="O3273" s="393"/>
      <c r="P3273" s="393"/>
      <c r="Q3273" s="3"/>
      <c r="R3273" s="3"/>
      <c r="S3273" s="3"/>
      <c r="T3273" s="3"/>
      <c r="U3273" s="3"/>
      <c r="V3273" s="3"/>
      <c r="W3273"/>
      <c r="X3273"/>
      <c r="Y3273" s="451"/>
      <c r="Z3273" s="393"/>
      <c r="AA3273" s="3"/>
      <c r="AB3273" s="3"/>
      <c r="AC3273" s="3"/>
      <c r="AD3273" s="3"/>
      <c r="AE3273" s="3"/>
      <c r="AF3273"/>
      <c r="AG3273"/>
      <c r="AH3273"/>
      <c r="AI3273"/>
      <c r="AJ3273"/>
      <c r="AK3273"/>
      <c r="AL3273"/>
      <c r="AM3273"/>
      <c r="AN3273"/>
      <c r="AO3273"/>
      <c r="AP3273"/>
      <c r="BC3273" s="451"/>
    </row>
    <row r="3274" spans="1:55" hidden="1" x14ac:dyDescent="0.2">
      <c r="A3274" s="3"/>
      <c r="B3274" s="3"/>
      <c r="C3274" s="393"/>
      <c r="D3274" s="393"/>
      <c r="E3274" s="393"/>
      <c r="F3274" s="393"/>
      <c r="G3274" s="393"/>
      <c r="H3274" s="393"/>
      <c r="I3274" s="393"/>
      <c r="J3274" s="3"/>
      <c r="K3274" s="3"/>
      <c r="L3274" s="3"/>
      <c r="M3274" s="3"/>
      <c r="N3274" s="3"/>
      <c r="O3274" s="393"/>
      <c r="P3274" s="393"/>
      <c r="Q3274" s="3"/>
      <c r="R3274" s="3"/>
      <c r="S3274" s="3"/>
      <c r="T3274" s="3"/>
      <c r="U3274" s="3"/>
      <c r="V3274" s="3"/>
      <c r="W3274"/>
      <c r="X3274"/>
      <c r="Y3274" s="451"/>
      <c r="Z3274" s="393"/>
      <c r="AA3274" s="3"/>
      <c r="AB3274" s="3"/>
      <c r="AC3274" s="3"/>
      <c r="AD3274" s="3"/>
      <c r="AE3274" s="3"/>
      <c r="AF3274"/>
      <c r="AG3274"/>
      <c r="AH3274"/>
      <c r="AI3274"/>
      <c r="AJ3274"/>
      <c r="AK3274"/>
      <c r="AL3274"/>
      <c r="AM3274"/>
      <c r="AN3274"/>
      <c r="AO3274"/>
      <c r="AP3274"/>
      <c r="BC3274" s="451"/>
    </row>
    <row r="3275" spans="1:55" hidden="1" x14ac:dyDescent="0.2">
      <c r="A3275" s="3"/>
      <c r="B3275" s="3"/>
      <c r="C3275" s="393"/>
      <c r="D3275" s="393"/>
      <c r="E3275" s="393"/>
      <c r="F3275" s="393"/>
      <c r="G3275" s="393"/>
      <c r="H3275" s="393"/>
      <c r="I3275" s="393"/>
      <c r="J3275" s="3"/>
      <c r="K3275" s="3"/>
      <c r="L3275" s="3"/>
      <c r="M3275" s="3"/>
      <c r="N3275" s="3"/>
      <c r="O3275" s="393"/>
      <c r="P3275" s="393"/>
      <c r="Q3275" s="3"/>
      <c r="R3275" s="3"/>
      <c r="S3275" s="3"/>
      <c r="T3275" s="3"/>
      <c r="U3275" s="3"/>
      <c r="V3275" s="3"/>
      <c r="W3275"/>
      <c r="X3275"/>
      <c r="Y3275" s="451"/>
      <c r="Z3275" s="393"/>
      <c r="AA3275" s="3"/>
      <c r="AB3275" s="3"/>
      <c r="AC3275" s="3"/>
      <c r="AD3275" s="3"/>
      <c r="AE3275" s="3"/>
      <c r="AF3275"/>
      <c r="AG3275"/>
      <c r="AH3275"/>
      <c r="AI3275"/>
      <c r="AJ3275"/>
      <c r="AK3275"/>
      <c r="AL3275"/>
      <c r="AM3275"/>
      <c r="AN3275"/>
      <c r="AO3275"/>
      <c r="AP3275"/>
      <c r="BC3275" s="451"/>
    </row>
    <row r="3276" spans="1:55" hidden="1" x14ac:dyDescent="0.2">
      <c r="A3276" s="3"/>
      <c r="B3276" s="3"/>
      <c r="C3276" s="393"/>
      <c r="D3276" s="393"/>
      <c r="E3276" s="393"/>
      <c r="F3276" s="393"/>
      <c r="G3276" s="393"/>
      <c r="H3276" s="393"/>
      <c r="I3276" s="393"/>
      <c r="J3276" s="3"/>
      <c r="K3276" s="3"/>
      <c r="L3276" s="3"/>
      <c r="M3276" s="3"/>
      <c r="N3276" s="3"/>
      <c r="O3276" s="393"/>
      <c r="P3276" s="393"/>
      <c r="Q3276" s="3"/>
      <c r="R3276" s="3"/>
      <c r="S3276" s="3"/>
      <c r="T3276" s="3"/>
      <c r="U3276" s="3"/>
      <c r="V3276" s="3"/>
      <c r="W3276"/>
      <c r="X3276"/>
      <c r="Y3276" s="451"/>
      <c r="Z3276" s="393"/>
      <c r="AA3276" s="3"/>
      <c r="AB3276" s="3"/>
      <c r="AC3276" s="3"/>
      <c r="AD3276" s="3"/>
      <c r="AE3276" s="3"/>
      <c r="AF3276"/>
      <c r="AG3276"/>
      <c r="AH3276"/>
      <c r="AI3276"/>
      <c r="AJ3276"/>
      <c r="AK3276"/>
      <c r="AL3276"/>
      <c r="AM3276"/>
      <c r="AN3276"/>
      <c r="AO3276"/>
      <c r="AP3276"/>
      <c r="BC3276" s="451"/>
    </row>
    <row r="3277" spans="1:55" hidden="1" x14ac:dyDescent="0.2">
      <c r="A3277" s="3"/>
      <c r="B3277" s="3"/>
      <c r="C3277" s="393"/>
      <c r="D3277" s="393"/>
      <c r="E3277" s="393"/>
      <c r="F3277" s="393"/>
      <c r="G3277" s="393"/>
      <c r="H3277" s="393"/>
      <c r="I3277" s="393"/>
      <c r="J3277" s="3"/>
      <c r="K3277" s="3"/>
      <c r="L3277" s="3"/>
      <c r="M3277" s="3"/>
      <c r="N3277" s="3"/>
      <c r="O3277" s="393"/>
      <c r="P3277" s="393"/>
      <c r="Q3277" s="3"/>
      <c r="R3277" s="3"/>
      <c r="S3277" s="3"/>
      <c r="T3277" s="3"/>
      <c r="U3277" s="3"/>
      <c r="V3277" s="3"/>
      <c r="W3277"/>
      <c r="X3277"/>
      <c r="Y3277" s="451"/>
      <c r="Z3277" s="393"/>
      <c r="AA3277" s="3"/>
      <c r="AB3277" s="3"/>
      <c r="AC3277" s="3"/>
      <c r="AD3277" s="3"/>
      <c r="AE3277" s="3"/>
      <c r="AF3277"/>
      <c r="AG3277"/>
      <c r="AH3277"/>
      <c r="AI3277"/>
      <c r="AJ3277"/>
      <c r="AK3277"/>
      <c r="AL3277"/>
      <c r="AM3277"/>
      <c r="AN3277"/>
      <c r="AO3277"/>
      <c r="AP3277"/>
      <c r="BC3277" s="451"/>
    </row>
    <row r="3278" spans="1:55" hidden="1" x14ac:dyDescent="0.2">
      <c r="A3278" s="3"/>
      <c r="B3278" s="3"/>
      <c r="C3278" s="393"/>
      <c r="D3278" s="393"/>
      <c r="E3278" s="393"/>
      <c r="F3278" s="393"/>
      <c r="G3278" s="393"/>
      <c r="H3278" s="393"/>
      <c r="I3278" s="393"/>
      <c r="J3278" s="3"/>
      <c r="K3278" s="3"/>
      <c r="L3278" s="3"/>
      <c r="M3278" s="3"/>
      <c r="N3278" s="3"/>
      <c r="O3278" s="393"/>
      <c r="P3278" s="393"/>
      <c r="Q3278" s="3"/>
      <c r="R3278" s="3"/>
      <c r="S3278" s="3"/>
      <c r="T3278" s="3"/>
      <c r="U3278" s="3"/>
      <c r="V3278" s="3"/>
      <c r="W3278"/>
      <c r="X3278"/>
      <c r="Y3278" s="451"/>
      <c r="Z3278" s="393"/>
      <c r="AA3278" s="3"/>
      <c r="AB3278" s="3"/>
      <c r="AC3278" s="3"/>
      <c r="AD3278" s="3"/>
      <c r="AE3278" s="3"/>
      <c r="AF3278"/>
      <c r="AG3278"/>
      <c r="AH3278"/>
      <c r="AI3278"/>
      <c r="AJ3278"/>
      <c r="AK3278"/>
      <c r="AL3278"/>
      <c r="AM3278"/>
      <c r="AN3278"/>
      <c r="AO3278"/>
      <c r="AP3278"/>
      <c r="BC3278" s="451"/>
    </row>
    <row r="3279" spans="1:55" hidden="1" x14ac:dyDescent="0.2">
      <c r="A3279" s="3"/>
      <c r="B3279" s="3"/>
      <c r="C3279" s="393"/>
      <c r="D3279" s="393"/>
      <c r="E3279" s="393"/>
      <c r="F3279" s="393"/>
      <c r="G3279" s="393"/>
      <c r="H3279" s="393"/>
      <c r="I3279" s="393"/>
      <c r="J3279" s="3"/>
      <c r="K3279" s="3"/>
      <c r="L3279" s="3"/>
      <c r="M3279" s="3"/>
      <c r="N3279" s="3"/>
      <c r="O3279" s="393"/>
      <c r="P3279" s="393"/>
      <c r="Q3279" s="3"/>
      <c r="R3279" s="3"/>
      <c r="S3279" s="3"/>
      <c r="T3279" s="3"/>
      <c r="U3279" s="3"/>
      <c r="V3279" s="3"/>
      <c r="W3279"/>
      <c r="X3279"/>
      <c r="Y3279" s="451"/>
      <c r="Z3279" s="393"/>
      <c r="AA3279" s="3"/>
      <c r="AB3279" s="3"/>
      <c r="AC3279" s="3"/>
      <c r="AD3279" s="3"/>
      <c r="AE3279" s="3"/>
      <c r="AF3279"/>
      <c r="AG3279"/>
      <c r="AH3279"/>
      <c r="AI3279"/>
      <c r="AJ3279"/>
      <c r="AK3279"/>
      <c r="AL3279"/>
      <c r="AM3279"/>
      <c r="AN3279"/>
      <c r="AO3279"/>
      <c r="AP3279"/>
      <c r="BC3279" s="451"/>
    </row>
    <row r="3280" spans="1:55" hidden="1" x14ac:dyDescent="0.2">
      <c r="A3280" s="3"/>
      <c r="B3280" s="3"/>
      <c r="C3280" s="393"/>
      <c r="D3280" s="393"/>
      <c r="E3280" s="393"/>
      <c r="F3280" s="393"/>
      <c r="G3280" s="393"/>
      <c r="H3280" s="393"/>
      <c r="I3280" s="393"/>
      <c r="J3280" s="3"/>
      <c r="K3280" s="3"/>
      <c r="L3280" s="3"/>
      <c r="M3280" s="3"/>
      <c r="N3280" s="3"/>
      <c r="O3280" s="393"/>
      <c r="P3280" s="393"/>
      <c r="Q3280" s="3"/>
      <c r="R3280" s="3"/>
      <c r="S3280" s="3"/>
      <c r="T3280" s="3"/>
      <c r="U3280" s="3"/>
      <c r="V3280" s="3"/>
      <c r="W3280"/>
      <c r="X3280"/>
      <c r="Y3280" s="451"/>
      <c r="Z3280" s="393"/>
      <c r="AA3280" s="3"/>
      <c r="AB3280" s="3"/>
      <c r="AC3280" s="3"/>
      <c r="AD3280" s="3"/>
      <c r="AE3280" s="3"/>
      <c r="AF3280"/>
      <c r="AG3280"/>
      <c r="AH3280"/>
      <c r="AI3280"/>
      <c r="AJ3280"/>
      <c r="AK3280"/>
      <c r="AL3280"/>
      <c r="AM3280"/>
      <c r="AN3280"/>
      <c r="AO3280"/>
      <c r="AP3280"/>
      <c r="BC3280" s="451"/>
    </row>
    <row r="3281" spans="1:55" hidden="1" x14ac:dyDescent="0.2">
      <c r="A3281" s="3"/>
      <c r="B3281" s="3"/>
      <c r="C3281" s="393"/>
      <c r="D3281" s="393"/>
      <c r="E3281" s="393"/>
      <c r="F3281" s="393"/>
      <c r="G3281" s="393"/>
      <c r="H3281" s="393"/>
      <c r="I3281" s="393"/>
      <c r="J3281" s="3"/>
      <c r="K3281" s="3"/>
      <c r="L3281" s="3"/>
      <c r="M3281" s="3"/>
      <c r="N3281" s="3"/>
      <c r="O3281" s="393"/>
      <c r="P3281" s="393"/>
      <c r="Q3281" s="3"/>
      <c r="R3281" s="3"/>
      <c r="S3281" s="3"/>
      <c r="T3281" s="3"/>
      <c r="U3281" s="3"/>
      <c r="V3281" s="3"/>
      <c r="W3281"/>
      <c r="X3281"/>
      <c r="Y3281" s="451"/>
      <c r="Z3281" s="393"/>
      <c r="AA3281" s="3"/>
      <c r="AB3281" s="3"/>
      <c r="AC3281" s="3"/>
      <c r="AD3281" s="3"/>
      <c r="AE3281" s="3"/>
      <c r="AF3281"/>
      <c r="AG3281"/>
      <c r="AH3281"/>
      <c r="AI3281"/>
      <c r="AJ3281"/>
      <c r="AK3281"/>
      <c r="AL3281"/>
      <c r="AM3281"/>
      <c r="AN3281"/>
      <c r="AO3281"/>
      <c r="AP3281"/>
      <c r="BC3281" s="451"/>
    </row>
    <row r="3282" spans="1:55" hidden="1" x14ac:dyDescent="0.2">
      <c r="A3282" s="3"/>
      <c r="B3282" s="3"/>
      <c r="C3282" s="393"/>
      <c r="D3282" s="393"/>
      <c r="E3282" s="393"/>
      <c r="F3282" s="393"/>
      <c r="G3282" s="393"/>
      <c r="H3282" s="393"/>
      <c r="I3282" s="393"/>
      <c r="J3282" s="3"/>
      <c r="K3282" s="3"/>
      <c r="L3282" s="3"/>
      <c r="M3282" s="3"/>
      <c r="N3282" s="3"/>
      <c r="O3282" s="393"/>
      <c r="P3282" s="393"/>
      <c r="Q3282" s="3"/>
      <c r="R3282" s="3"/>
      <c r="S3282" s="3"/>
      <c r="T3282" s="3"/>
      <c r="U3282" s="3"/>
      <c r="V3282" s="3"/>
      <c r="W3282"/>
      <c r="X3282"/>
      <c r="Y3282" s="451"/>
      <c r="Z3282" s="393"/>
      <c r="AA3282" s="3"/>
      <c r="AB3282" s="3"/>
      <c r="AC3282" s="3"/>
      <c r="AD3282" s="3"/>
      <c r="AE3282" s="3"/>
      <c r="AF3282"/>
      <c r="AG3282"/>
      <c r="AH3282"/>
      <c r="AI3282"/>
      <c r="AJ3282"/>
      <c r="AK3282"/>
      <c r="AL3282"/>
      <c r="AM3282"/>
      <c r="AN3282"/>
      <c r="AO3282"/>
      <c r="AP3282"/>
      <c r="BC3282" s="451"/>
    </row>
    <row r="3283" spans="1:55" hidden="1" x14ac:dyDescent="0.2">
      <c r="A3283" s="3"/>
      <c r="B3283" s="3"/>
      <c r="C3283" s="393"/>
      <c r="D3283" s="393"/>
      <c r="E3283" s="393"/>
      <c r="F3283" s="393"/>
      <c r="G3283" s="393"/>
      <c r="H3283" s="393"/>
      <c r="I3283" s="393"/>
      <c r="J3283" s="3"/>
      <c r="K3283" s="3"/>
      <c r="L3283" s="3"/>
      <c r="M3283" s="3"/>
      <c r="N3283" s="3"/>
      <c r="O3283" s="393"/>
      <c r="P3283" s="393"/>
      <c r="Q3283" s="3"/>
      <c r="R3283" s="3"/>
      <c r="S3283" s="3"/>
      <c r="T3283" s="3"/>
      <c r="U3283" s="3"/>
      <c r="V3283" s="3"/>
      <c r="W3283"/>
      <c r="X3283"/>
      <c r="Y3283" s="451"/>
      <c r="Z3283" s="393"/>
      <c r="AA3283" s="3"/>
      <c r="AB3283" s="3"/>
      <c r="AC3283" s="3"/>
      <c r="AD3283" s="3"/>
      <c r="AE3283" s="3"/>
      <c r="AF3283"/>
      <c r="AG3283"/>
      <c r="AH3283"/>
      <c r="AI3283"/>
      <c r="AJ3283"/>
      <c r="AK3283"/>
      <c r="AL3283"/>
      <c r="AM3283"/>
      <c r="AN3283"/>
      <c r="AO3283"/>
      <c r="AP3283"/>
      <c r="BC3283" s="451"/>
    </row>
    <row r="3284" spans="1:55" hidden="1" x14ac:dyDescent="0.2">
      <c r="A3284" s="3"/>
      <c r="B3284" s="3"/>
      <c r="C3284" s="393"/>
      <c r="D3284" s="393"/>
      <c r="E3284" s="393"/>
      <c r="F3284" s="393"/>
      <c r="G3284" s="393"/>
      <c r="H3284" s="393"/>
      <c r="I3284" s="393"/>
      <c r="J3284" s="3"/>
      <c r="K3284" s="3"/>
      <c r="L3284" s="3"/>
      <c r="M3284" s="3"/>
      <c r="N3284" s="3"/>
      <c r="O3284" s="393"/>
      <c r="P3284" s="393"/>
      <c r="Q3284" s="3"/>
      <c r="R3284" s="3"/>
      <c r="S3284" s="3"/>
      <c r="T3284" s="3"/>
      <c r="U3284" s="3"/>
      <c r="V3284" s="3"/>
      <c r="W3284"/>
      <c r="X3284"/>
      <c r="Y3284" s="451"/>
      <c r="Z3284" s="393"/>
      <c r="AA3284" s="3"/>
      <c r="AB3284" s="3"/>
      <c r="AC3284" s="3"/>
      <c r="AD3284" s="3"/>
      <c r="AE3284" s="3"/>
      <c r="AF3284"/>
      <c r="AG3284"/>
      <c r="AH3284"/>
      <c r="AI3284"/>
      <c r="AJ3284"/>
      <c r="AK3284"/>
      <c r="AL3284"/>
      <c r="AM3284"/>
      <c r="AN3284"/>
      <c r="AO3284"/>
      <c r="AP3284"/>
      <c r="BC3284" s="451"/>
    </row>
    <row r="3285" spans="1:55" hidden="1" x14ac:dyDescent="0.2">
      <c r="A3285" s="3"/>
      <c r="B3285" s="3"/>
      <c r="C3285" s="393"/>
      <c r="D3285" s="393"/>
      <c r="E3285" s="393"/>
      <c r="F3285" s="393"/>
      <c r="G3285" s="393"/>
      <c r="H3285" s="393"/>
      <c r="I3285" s="393"/>
      <c r="J3285" s="3"/>
      <c r="K3285" s="3"/>
      <c r="L3285" s="3"/>
      <c r="M3285" s="3"/>
      <c r="N3285" s="3"/>
      <c r="O3285" s="393"/>
      <c r="P3285" s="393"/>
      <c r="Q3285" s="3"/>
      <c r="R3285" s="3"/>
      <c r="S3285" s="3"/>
      <c r="T3285" s="3"/>
      <c r="U3285" s="3"/>
      <c r="V3285" s="3"/>
      <c r="W3285"/>
      <c r="X3285"/>
      <c r="Y3285" s="451"/>
      <c r="Z3285" s="393"/>
      <c r="AA3285" s="3"/>
      <c r="AB3285" s="3"/>
      <c r="AC3285" s="3"/>
      <c r="AD3285" s="3"/>
      <c r="AE3285" s="3"/>
      <c r="AF3285"/>
      <c r="AG3285"/>
      <c r="AH3285"/>
      <c r="AI3285"/>
      <c r="AJ3285"/>
      <c r="AK3285"/>
      <c r="AL3285"/>
      <c r="AM3285"/>
      <c r="AN3285"/>
      <c r="AO3285"/>
      <c r="AP3285"/>
      <c r="BC3285" s="451"/>
    </row>
    <row r="3286" spans="1:55" hidden="1" x14ac:dyDescent="0.2">
      <c r="A3286" s="3"/>
      <c r="B3286" s="3"/>
      <c r="C3286" s="393"/>
      <c r="D3286" s="393"/>
      <c r="E3286" s="393"/>
      <c r="F3286" s="393"/>
      <c r="G3286" s="393"/>
      <c r="H3286" s="393"/>
      <c r="I3286" s="393"/>
      <c r="J3286" s="3"/>
      <c r="K3286" s="3"/>
      <c r="L3286" s="3"/>
      <c r="M3286" s="3"/>
      <c r="N3286" s="3"/>
      <c r="O3286" s="393"/>
      <c r="P3286" s="393"/>
      <c r="Q3286" s="3"/>
      <c r="R3286" s="3"/>
      <c r="S3286" s="3"/>
      <c r="T3286" s="3"/>
      <c r="U3286" s="3"/>
      <c r="V3286" s="3"/>
      <c r="W3286"/>
      <c r="X3286"/>
      <c r="Y3286" s="451"/>
      <c r="Z3286" s="393"/>
      <c r="AA3286" s="3"/>
      <c r="AB3286" s="3"/>
      <c r="AC3286" s="3"/>
      <c r="AD3286" s="3"/>
      <c r="AE3286" s="3"/>
      <c r="AF3286"/>
      <c r="AG3286"/>
      <c r="AH3286"/>
      <c r="AI3286"/>
      <c r="AJ3286"/>
      <c r="AK3286"/>
      <c r="AL3286"/>
      <c r="AM3286"/>
      <c r="AN3286"/>
      <c r="AO3286"/>
      <c r="AP3286"/>
      <c r="BC3286" s="451"/>
    </row>
    <row r="3287" spans="1:55" hidden="1" x14ac:dyDescent="0.2">
      <c r="A3287" s="3"/>
      <c r="B3287" s="3"/>
      <c r="C3287" s="393"/>
      <c r="D3287" s="393"/>
      <c r="E3287" s="393"/>
      <c r="F3287" s="393"/>
      <c r="G3287" s="393"/>
      <c r="H3287" s="393"/>
      <c r="I3287" s="393"/>
      <c r="J3287" s="3"/>
      <c r="K3287" s="3"/>
      <c r="L3287" s="3"/>
      <c r="M3287" s="3"/>
      <c r="N3287" s="3"/>
      <c r="O3287" s="393"/>
      <c r="P3287" s="393"/>
      <c r="Q3287" s="3"/>
      <c r="R3287" s="3"/>
      <c r="S3287" s="3"/>
      <c r="T3287" s="3"/>
      <c r="U3287" s="3"/>
      <c r="V3287" s="3"/>
      <c r="W3287"/>
      <c r="X3287"/>
      <c r="Y3287" s="451"/>
      <c r="Z3287" s="393"/>
      <c r="AA3287" s="3"/>
      <c r="AB3287" s="3"/>
      <c r="AC3287" s="3"/>
      <c r="AD3287" s="3"/>
      <c r="AE3287" s="3"/>
      <c r="AF3287"/>
      <c r="AG3287"/>
      <c r="AH3287"/>
      <c r="AI3287"/>
      <c r="AJ3287"/>
      <c r="AK3287"/>
      <c r="AL3287"/>
      <c r="AM3287"/>
      <c r="AN3287"/>
      <c r="AO3287"/>
      <c r="AP3287"/>
      <c r="BC3287" s="451"/>
    </row>
    <row r="3288" spans="1:55" hidden="1" x14ac:dyDescent="0.2">
      <c r="A3288" s="3"/>
      <c r="B3288" s="3"/>
      <c r="C3288" s="393"/>
      <c r="D3288" s="393"/>
      <c r="E3288" s="393"/>
      <c r="F3288" s="393"/>
      <c r="G3288" s="393"/>
      <c r="H3288" s="393"/>
      <c r="I3288" s="393"/>
      <c r="J3288" s="3"/>
      <c r="K3288" s="3"/>
      <c r="L3288" s="3"/>
      <c r="M3288" s="3"/>
      <c r="N3288" s="3"/>
      <c r="O3288" s="393"/>
      <c r="P3288" s="393"/>
      <c r="Q3288" s="3"/>
      <c r="R3288" s="3"/>
      <c r="S3288" s="3"/>
      <c r="T3288" s="3"/>
      <c r="U3288" s="3"/>
      <c r="V3288" s="3"/>
      <c r="W3288"/>
      <c r="X3288"/>
      <c r="Y3288" s="451"/>
      <c r="Z3288" s="393"/>
      <c r="AA3288" s="3"/>
      <c r="AB3288" s="3"/>
      <c r="AC3288" s="3"/>
      <c r="AD3288" s="3"/>
      <c r="AE3288" s="3"/>
      <c r="AF3288"/>
      <c r="AG3288"/>
      <c r="AH3288"/>
      <c r="AI3288"/>
      <c r="AJ3288"/>
      <c r="AK3288"/>
      <c r="AL3288"/>
      <c r="AM3288"/>
      <c r="AN3288"/>
      <c r="AO3288"/>
      <c r="AP3288"/>
      <c r="BC3288" s="451"/>
    </row>
    <row r="3289" spans="1:55" hidden="1" x14ac:dyDescent="0.2">
      <c r="A3289" s="3"/>
      <c r="B3289" s="3"/>
      <c r="C3289" s="393"/>
      <c r="D3289" s="393"/>
      <c r="E3289" s="393"/>
      <c r="F3289" s="393"/>
      <c r="G3289" s="393"/>
      <c r="H3289" s="393"/>
      <c r="I3289" s="393"/>
      <c r="J3289" s="3"/>
      <c r="K3289" s="3"/>
      <c r="L3289" s="3"/>
      <c r="M3289" s="3"/>
      <c r="N3289" s="3"/>
      <c r="O3289" s="393"/>
      <c r="P3289" s="393"/>
      <c r="Q3289" s="3"/>
      <c r="R3289" s="3"/>
      <c r="S3289" s="3"/>
      <c r="T3289" s="3"/>
      <c r="U3289" s="3"/>
      <c r="V3289" s="3"/>
      <c r="W3289"/>
      <c r="X3289"/>
      <c r="Y3289" s="451"/>
      <c r="Z3289" s="393"/>
      <c r="AA3289" s="3"/>
      <c r="AB3289" s="3"/>
      <c r="AC3289" s="3"/>
      <c r="AD3289" s="3"/>
      <c r="AE3289" s="3"/>
      <c r="AF3289"/>
      <c r="AG3289"/>
      <c r="AH3289"/>
      <c r="AI3289"/>
      <c r="AJ3289"/>
      <c r="AK3289"/>
      <c r="AL3289"/>
      <c r="AM3289"/>
      <c r="AN3289"/>
      <c r="AO3289"/>
      <c r="AP3289"/>
      <c r="BC3289" s="451"/>
    </row>
    <row r="3290" spans="1:55" hidden="1" x14ac:dyDescent="0.2">
      <c r="A3290" s="3"/>
      <c r="B3290" s="3"/>
      <c r="C3290" s="393"/>
      <c r="D3290" s="393"/>
      <c r="E3290" s="393"/>
      <c r="F3290" s="393"/>
      <c r="G3290" s="393"/>
      <c r="H3290" s="393"/>
      <c r="I3290" s="393"/>
      <c r="J3290" s="3"/>
      <c r="K3290" s="3"/>
      <c r="L3290" s="3"/>
      <c r="M3290" s="3"/>
      <c r="N3290" s="3"/>
      <c r="O3290" s="393"/>
      <c r="P3290" s="393"/>
      <c r="Q3290" s="3"/>
      <c r="R3290" s="3"/>
      <c r="S3290" s="3"/>
      <c r="T3290" s="3"/>
      <c r="U3290" s="3"/>
      <c r="V3290" s="3"/>
      <c r="W3290"/>
      <c r="X3290"/>
      <c r="Y3290" s="451"/>
      <c r="Z3290" s="393"/>
      <c r="AA3290" s="3"/>
      <c r="AB3290" s="3"/>
      <c r="AC3290" s="3"/>
      <c r="AD3290" s="3"/>
      <c r="AE3290" s="3"/>
      <c r="AF3290"/>
      <c r="AG3290"/>
      <c r="AH3290"/>
      <c r="AI3290"/>
      <c r="AJ3290"/>
      <c r="AK3290"/>
      <c r="AL3290"/>
      <c r="AM3290"/>
      <c r="AN3290"/>
      <c r="AO3290"/>
      <c r="AP3290"/>
      <c r="BC3290" s="451"/>
    </row>
    <row r="3291" spans="1:55" hidden="1" x14ac:dyDescent="0.2">
      <c r="A3291" s="3"/>
      <c r="B3291" s="3"/>
      <c r="C3291" s="393"/>
      <c r="D3291" s="393"/>
      <c r="E3291" s="393"/>
      <c r="F3291" s="393"/>
      <c r="G3291" s="393"/>
      <c r="H3291" s="393"/>
      <c r="I3291" s="393"/>
      <c r="J3291" s="3"/>
      <c r="K3291" s="3"/>
      <c r="L3291" s="3"/>
      <c r="M3291" s="3"/>
      <c r="N3291" s="3"/>
      <c r="O3291" s="393"/>
      <c r="P3291" s="393"/>
      <c r="Q3291" s="3"/>
      <c r="R3291" s="3"/>
      <c r="S3291" s="3"/>
      <c r="T3291" s="3"/>
      <c r="U3291" s="3"/>
      <c r="V3291" s="3"/>
      <c r="W3291"/>
      <c r="X3291"/>
      <c r="Y3291" s="451"/>
      <c r="Z3291" s="393"/>
      <c r="AA3291" s="3"/>
      <c r="AB3291" s="3"/>
      <c r="AC3291" s="3"/>
      <c r="AD3291" s="3"/>
      <c r="AE3291" s="3"/>
      <c r="AF3291"/>
      <c r="AG3291"/>
      <c r="AH3291"/>
      <c r="AI3291"/>
      <c r="AJ3291"/>
      <c r="AK3291"/>
      <c r="AL3291"/>
      <c r="AM3291"/>
      <c r="AN3291"/>
      <c r="AO3291"/>
      <c r="AP3291"/>
      <c r="BC3291" s="451"/>
    </row>
    <row r="3292" spans="1:55" hidden="1" x14ac:dyDescent="0.2">
      <c r="A3292" s="3"/>
      <c r="B3292" s="3"/>
      <c r="C3292" s="393"/>
      <c r="D3292" s="393"/>
      <c r="E3292" s="393"/>
      <c r="F3292" s="393"/>
      <c r="G3292" s="393"/>
      <c r="H3292" s="393"/>
      <c r="I3292" s="393"/>
      <c r="J3292" s="3"/>
      <c r="K3292" s="3"/>
      <c r="L3292" s="3"/>
      <c r="M3292" s="3"/>
      <c r="N3292" s="3"/>
      <c r="O3292" s="393"/>
      <c r="P3292" s="393"/>
      <c r="Q3292" s="3"/>
      <c r="R3292" s="3"/>
      <c r="S3292" s="3"/>
      <c r="T3292" s="3"/>
      <c r="U3292" s="3"/>
      <c r="V3292" s="3"/>
      <c r="W3292"/>
      <c r="X3292"/>
      <c r="Y3292" s="451"/>
      <c r="Z3292" s="393"/>
      <c r="AA3292" s="3"/>
      <c r="AB3292" s="3"/>
      <c r="AC3292" s="3"/>
      <c r="AD3292" s="3"/>
      <c r="AE3292" s="3"/>
      <c r="AF3292"/>
      <c r="AG3292"/>
      <c r="AH3292"/>
      <c r="AI3292"/>
      <c r="AJ3292"/>
      <c r="AK3292"/>
      <c r="AL3292"/>
      <c r="AM3292"/>
      <c r="AN3292"/>
      <c r="AO3292"/>
      <c r="AP3292"/>
      <c r="BC3292" s="451"/>
    </row>
    <row r="3293" spans="1:55" hidden="1" x14ac:dyDescent="0.2">
      <c r="A3293" s="3"/>
      <c r="B3293" s="3"/>
      <c r="C3293" s="393"/>
      <c r="D3293" s="393"/>
      <c r="E3293" s="393"/>
      <c r="F3293" s="393"/>
      <c r="G3293" s="393"/>
      <c r="H3293" s="393"/>
      <c r="I3293" s="393"/>
      <c r="J3293" s="3"/>
      <c r="K3293" s="3"/>
      <c r="L3293" s="3"/>
      <c r="M3293" s="3"/>
      <c r="N3293" s="3"/>
      <c r="O3293" s="393"/>
      <c r="P3293" s="393"/>
      <c r="Q3293" s="3"/>
      <c r="R3293" s="3"/>
      <c r="S3293" s="3"/>
      <c r="T3293" s="3"/>
      <c r="U3293" s="3"/>
      <c r="V3293" s="3"/>
      <c r="W3293"/>
      <c r="X3293"/>
      <c r="Y3293" s="451"/>
      <c r="Z3293" s="393"/>
      <c r="AA3293" s="3"/>
      <c r="AB3293" s="3"/>
      <c r="AC3293" s="3"/>
      <c r="AD3293" s="3"/>
      <c r="AE3293" s="3"/>
      <c r="AF3293"/>
      <c r="AG3293"/>
      <c r="AH3293"/>
      <c r="AI3293"/>
      <c r="AJ3293"/>
      <c r="AK3293"/>
      <c r="AL3293"/>
      <c r="AM3293"/>
      <c r="AN3293"/>
      <c r="AO3293"/>
      <c r="AP3293"/>
      <c r="BC3293" s="451"/>
    </row>
    <row r="3294" spans="1:55" hidden="1" x14ac:dyDescent="0.2">
      <c r="A3294" s="3"/>
      <c r="B3294" s="3"/>
      <c r="C3294" s="393"/>
      <c r="D3294" s="393"/>
      <c r="E3294" s="393"/>
      <c r="F3294" s="393"/>
      <c r="G3294" s="393"/>
      <c r="H3294" s="393"/>
      <c r="I3294" s="393"/>
      <c r="J3294" s="3"/>
      <c r="K3294" s="3"/>
      <c r="L3294" s="3"/>
      <c r="M3294" s="3"/>
      <c r="N3294" s="3"/>
      <c r="O3294" s="393"/>
      <c r="P3294" s="393"/>
      <c r="Q3294" s="3"/>
      <c r="R3294" s="3"/>
      <c r="S3294" s="3"/>
      <c r="T3294" s="3"/>
      <c r="U3294" s="3"/>
      <c r="V3294" s="3"/>
      <c r="W3294"/>
      <c r="X3294"/>
      <c r="Y3294" s="451"/>
      <c r="Z3294" s="393"/>
      <c r="AA3294" s="3"/>
      <c r="AB3294" s="3"/>
      <c r="AC3294" s="3"/>
      <c r="AD3294" s="3"/>
      <c r="AE3294" s="3"/>
      <c r="AF3294"/>
      <c r="AG3294"/>
      <c r="AH3294"/>
      <c r="AI3294"/>
      <c r="AJ3294"/>
      <c r="AK3294"/>
      <c r="AL3294"/>
      <c r="AM3294"/>
      <c r="AN3294"/>
      <c r="AO3294"/>
      <c r="AP3294"/>
      <c r="BC3294" s="451"/>
    </row>
    <row r="3295" spans="1:55" hidden="1" x14ac:dyDescent="0.2">
      <c r="A3295" s="3"/>
      <c r="B3295" s="3"/>
      <c r="C3295" s="393"/>
      <c r="D3295" s="393"/>
      <c r="E3295" s="393"/>
      <c r="F3295" s="393"/>
      <c r="G3295" s="393"/>
      <c r="H3295" s="393"/>
      <c r="I3295" s="393"/>
      <c r="J3295" s="3"/>
      <c r="K3295" s="3"/>
      <c r="L3295" s="3"/>
      <c r="M3295" s="3"/>
      <c r="N3295" s="3"/>
      <c r="O3295" s="393"/>
      <c r="P3295" s="393"/>
      <c r="Q3295" s="3"/>
      <c r="R3295" s="3"/>
      <c r="S3295" s="3"/>
      <c r="T3295" s="3"/>
      <c r="U3295" s="3"/>
      <c r="V3295" s="3"/>
      <c r="W3295"/>
      <c r="X3295"/>
      <c r="Y3295" s="451"/>
      <c r="Z3295" s="393"/>
      <c r="AA3295" s="3"/>
      <c r="AB3295" s="3"/>
      <c r="AC3295" s="3"/>
      <c r="AD3295" s="3"/>
      <c r="AE3295" s="3"/>
      <c r="AF3295"/>
      <c r="AG3295"/>
      <c r="AH3295"/>
      <c r="AI3295"/>
      <c r="AJ3295"/>
      <c r="AK3295"/>
      <c r="AL3295"/>
      <c r="AM3295"/>
      <c r="AN3295"/>
      <c r="AO3295"/>
      <c r="AP3295"/>
      <c r="BC3295" s="451"/>
    </row>
    <row r="3296" spans="1:55" hidden="1" x14ac:dyDescent="0.2">
      <c r="A3296" s="3"/>
      <c r="B3296" s="3"/>
      <c r="C3296" s="393"/>
      <c r="D3296" s="393"/>
      <c r="E3296" s="393"/>
      <c r="F3296" s="393"/>
      <c r="G3296" s="393"/>
      <c r="H3296" s="393"/>
      <c r="I3296" s="393"/>
      <c r="J3296" s="3"/>
      <c r="K3296" s="3"/>
      <c r="L3296" s="3"/>
      <c r="M3296" s="3"/>
      <c r="N3296" s="3"/>
      <c r="O3296" s="393"/>
      <c r="P3296" s="393"/>
      <c r="Q3296" s="3"/>
      <c r="R3296" s="3"/>
      <c r="S3296" s="3"/>
      <c r="T3296" s="3"/>
      <c r="U3296" s="3"/>
      <c r="V3296" s="3"/>
      <c r="W3296"/>
      <c r="X3296"/>
      <c r="Y3296" s="451"/>
      <c r="Z3296" s="393"/>
      <c r="AA3296" s="3"/>
      <c r="AB3296" s="3"/>
      <c r="AC3296" s="3"/>
      <c r="AD3296" s="3"/>
      <c r="AE3296" s="3"/>
      <c r="AF3296"/>
      <c r="AG3296"/>
      <c r="AH3296"/>
      <c r="AI3296"/>
      <c r="AJ3296"/>
      <c r="AK3296"/>
      <c r="AL3296"/>
      <c r="AM3296"/>
      <c r="AN3296"/>
      <c r="AO3296"/>
      <c r="AP3296"/>
      <c r="BC3296" s="451"/>
    </row>
    <row r="3297" spans="1:55" hidden="1" x14ac:dyDescent="0.2">
      <c r="A3297" s="3"/>
      <c r="B3297" s="3"/>
      <c r="C3297" s="393"/>
      <c r="D3297" s="393"/>
      <c r="E3297" s="393"/>
      <c r="F3297" s="393"/>
      <c r="G3297" s="393"/>
      <c r="H3297" s="393"/>
      <c r="I3297" s="393"/>
      <c r="J3297" s="3"/>
      <c r="K3297" s="3"/>
      <c r="L3297" s="3"/>
      <c r="M3297" s="3"/>
      <c r="N3297" s="3"/>
      <c r="O3297" s="393"/>
      <c r="P3297" s="393"/>
      <c r="Q3297" s="3"/>
      <c r="R3297" s="3"/>
      <c r="S3297" s="3"/>
      <c r="T3297" s="3"/>
      <c r="U3297" s="3"/>
      <c r="V3297" s="3"/>
      <c r="W3297"/>
      <c r="X3297"/>
      <c r="Y3297" s="451"/>
      <c r="Z3297" s="393"/>
      <c r="AA3297" s="3"/>
      <c r="AB3297" s="3"/>
      <c r="AC3297" s="3"/>
      <c r="AD3297" s="3"/>
      <c r="AE3297" s="3"/>
      <c r="AF3297"/>
      <c r="AG3297"/>
      <c r="AH3297"/>
      <c r="AI3297"/>
      <c r="AJ3297"/>
      <c r="AK3297"/>
      <c r="AL3297"/>
      <c r="AM3297"/>
      <c r="AN3297"/>
      <c r="AO3297"/>
      <c r="AP3297"/>
      <c r="BC3297" s="451"/>
    </row>
    <row r="3298" spans="1:55" hidden="1" x14ac:dyDescent="0.2">
      <c r="A3298" s="3"/>
      <c r="B3298" s="3"/>
      <c r="C3298" s="393"/>
      <c r="D3298" s="393"/>
      <c r="E3298" s="393"/>
      <c r="F3298" s="393"/>
      <c r="G3298" s="393"/>
      <c r="H3298" s="393"/>
      <c r="I3298" s="393"/>
      <c r="J3298" s="3"/>
      <c r="K3298" s="3"/>
      <c r="L3298" s="3"/>
      <c r="M3298" s="3"/>
      <c r="N3298" s="3"/>
      <c r="O3298" s="393"/>
      <c r="P3298" s="393"/>
      <c r="Q3298" s="3"/>
      <c r="R3298" s="3"/>
      <c r="S3298" s="3"/>
      <c r="T3298" s="3"/>
      <c r="U3298" s="3"/>
      <c r="V3298" s="3"/>
      <c r="W3298"/>
      <c r="X3298"/>
      <c r="Y3298" s="451"/>
      <c r="Z3298" s="393"/>
      <c r="AA3298" s="3"/>
      <c r="AB3298" s="3"/>
      <c r="AC3298" s="3"/>
      <c r="AD3298" s="3"/>
      <c r="AE3298" s="3"/>
      <c r="AF3298"/>
      <c r="AG3298"/>
      <c r="AH3298"/>
      <c r="AI3298"/>
      <c r="AJ3298"/>
      <c r="AK3298"/>
      <c r="AL3298"/>
      <c r="AM3298"/>
      <c r="AN3298"/>
      <c r="AO3298"/>
      <c r="AP3298"/>
      <c r="BC3298" s="451"/>
    </row>
    <row r="3299" spans="1:55" hidden="1" x14ac:dyDescent="0.2">
      <c r="A3299" s="3"/>
      <c r="B3299" s="3"/>
      <c r="C3299" s="393"/>
      <c r="D3299" s="393"/>
      <c r="E3299" s="393"/>
      <c r="F3299" s="393"/>
      <c r="G3299" s="393"/>
      <c r="H3299" s="393"/>
      <c r="I3299" s="393"/>
      <c r="J3299" s="3"/>
      <c r="K3299" s="3"/>
      <c r="L3299" s="3"/>
      <c r="M3299" s="3"/>
      <c r="N3299" s="3"/>
      <c r="O3299" s="393"/>
      <c r="P3299" s="393"/>
      <c r="Q3299" s="3"/>
      <c r="R3299" s="3"/>
      <c r="S3299" s="3"/>
      <c r="T3299" s="3"/>
      <c r="U3299" s="3"/>
      <c r="V3299" s="3"/>
      <c r="W3299"/>
      <c r="X3299"/>
      <c r="Y3299" s="451"/>
      <c r="Z3299" s="393"/>
      <c r="AA3299" s="3"/>
      <c r="AB3299" s="3"/>
      <c r="AC3299" s="3"/>
      <c r="AD3299" s="3"/>
      <c r="AE3299" s="3"/>
      <c r="AF3299"/>
      <c r="AG3299"/>
      <c r="AH3299"/>
      <c r="AI3299"/>
      <c r="AJ3299"/>
      <c r="AK3299"/>
      <c r="AL3299"/>
      <c r="AM3299"/>
      <c r="AN3299"/>
      <c r="AO3299"/>
      <c r="AP3299"/>
      <c r="BC3299" s="451"/>
    </row>
    <row r="3300" spans="1:55" hidden="1" x14ac:dyDescent="0.2">
      <c r="A3300" s="3"/>
      <c r="B3300" s="3"/>
      <c r="C3300" s="393"/>
      <c r="D3300" s="393"/>
      <c r="E3300" s="393"/>
      <c r="F3300" s="393"/>
      <c r="G3300" s="393"/>
      <c r="H3300" s="393"/>
      <c r="I3300" s="393"/>
      <c r="J3300" s="3"/>
      <c r="K3300" s="3"/>
      <c r="L3300" s="3"/>
      <c r="M3300" s="3"/>
      <c r="N3300" s="3"/>
      <c r="O3300" s="393"/>
      <c r="P3300" s="393"/>
      <c r="Q3300" s="3"/>
      <c r="R3300" s="3"/>
      <c r="S3300" s="3"/>
      <c r="T3300" s="3"/>
      <c r="U3300" s="3"/>
      <c r="V3300" s="3"/>
      <c r="W3300"/>
      <c r="X3300"/>
      <c r="Y3300" s="451"/>
      <c r="Z3300" s="393"/>
      <c r="AA3300" s="3"/>
      <c r="AB3300" s="3"/>
      <c r="AC3300" s="3"/>
      <c r="AD3300" s="3"/>
      <c r="AE3300" s="3"/>
      <c r="AF3300"/>
      <c r="AG3300"/>
      <c r="AH3300"/>
      <c r="AI3300"/>
      <c r="AJ3300"/>
      <c r="AK3300"/>
      <c r="AL3300"/>
      <c r="AM3300"/>
      <c r="AN3300"/>
      <c r="AO3300"/>
      <c r="AP3300"/>
      <c r="BC3300" s="451"/>
    </row>
    <row r="3301" spans="1:55" hidden="1" x14ac:dyDescent="0.2">
      <c r="A3301" s="3"/>
      <c r="B3301" s="3"/>
      <c r="C3301" s="393"/>
      <c r="D3301" s="393"/>
      <c r="E3301" s="393"/>
      <c r="F3301" s="393"/>
      <c r="G3301" s="393"/>
      <c r="H3301" s="393"/>
      <c r="I3301" s="393"/>
      <c r="J3301" s="3"/>
      <c r="K3301" s="3"/>
      <c r="L3301" s="3"/>
      <c r="M3301" s="3"/>
      <c r="N3301" s="3"/>
      <c r="O3301" s="393"/>
      <c r="P3301" s="393"/>
      <c r="Q3301" s="3"/>
      <c r="R3301" s="3"/>
      <c r="S3301" s="3"/>
      <c r="T3301" s="3"/>
      <c r="U3301" s="3"/>
      <c r="V3301" s="3"/>
      <c r="W3301"/>
      <c r="X3301"/>
      <c r="Y3301" s="451"/>
      <c r="Z3301" s="393"/>
      <c r="AA3301" s="3"/>
      <c r="AB3301" s="3"/>
      <c r="AC3301" s="3"/>
      <c r="AD3301" s="3"/>
      <c r="AE3301" s="3"/>
      <c r="AF3301"/>
      <c r="AG3301"/>
      <c r="AH3301"/>
      <c r="AI3301"/>
      <c r="AJ3301"/>
      <c r="AK3301"/>
      <c r="AL3301"/>
      <c r="AM3301"/>
      <c r="AN3301"/>
      <c r="AO3301"/>
      <c r="AP3301"/>
      <c r="BC3301" s="451"/>
    </row>
    <row r="3302" spans="1:55" hidden="1" x14ac:dyDescent="0.2">
      <c r="A3302" s="3"/>
      <c r="B3302" s="3"/>
      <c r="C3302" s="393"/>
      <c r="D3302" s="393"/>
      <c r="E3302" s="393"/>
      <c r="F3302" s="393"/>
      <c r="G3302" s="393"/>
      <c r="H3302" s="393"/>
      <c r="I3302" s="393"/>
      <c r="J3302" s="3"/>
      <c r="K3302" s="3"/>
      <c r="L3302" s="3"/>
      <c r="M3302" s="3"/>
      <c r="N3302" s="3"/>
      <c r="O3302" s="393"/>
      <c r="P3302" s="393"/>
      <c r="Q3302" s="3"/>
      <c r="R3302" s="3"/>
      <c r="S3302" s="3"/>
      <c r="T3302" s="3"/>
      <c r="U3302" s="3"/>
      <c r="V3302" s="3"/>
      <c r="W3302"/>
      <c r="X3302"/>
      <c r="Y3302" s="451"/>
      <c r="Z3302" s="393"/>
      <c r="AA3302" s="3"/>
      <c r="AB3302" s="3"/>
      <c r="AC3302" s="3"/>
      <c r="AD3302" s="3"/>
      <c r="AE3302" s="3"/>
      <c r="AF3302"/>
      <c r="AG3302"/>
      <c r="AH3302"/>
      <c r="AI3302"/>
      <c r="AJ3302"/>
      <c r="AK3302"/>
      <c r="AL3302"/>
      <c r="AM3302"/>
      <c r="AN3302"/>
      <c r="AO3302"/>
      <c r="AP3302"/>
      <c r="BC3302" s="451"/>
    </row>
    <row r="3303" spans="1:55" hidden="1" x14ac:dyDescent="0.2">
      <c r="A3303" s="3"/>
      <c r="B3303" s="3"/>
      <c r="C3303" s="393"/>
      <c r="D3303" s="393"/>
      <c r="E3303" s="393"/>
      <c r="F3303" s="393"/>
      <c r="G3303" s="393"/>
      <c r="H3303" s="393"/>
      <c r="I3303" s="393"/>
      <c r="J3303" s="3"/>
      <c r="K3303" s="3"/>
      <c r="L3303" s="3"/>
      <c r="M3303" s="3"/>
      <c r="N3303" s="3"/>
      <c r="O3303" s="393"/>
      <c r="P3303" s="393"/>
      <c r="Q3303" s="3"/>
      <c r="R3303" s="3"/>
      <c r="S3303" s="3"/>
      <c r="T3303" s="3"/>
      <c r="U3303" s="3"/>
      <c r="V3303" s="3"/>
      <c r="W3303"/>
      <c r="X3303"/>
      <c r="Y3303" s="451"/>
      <c r="Z3303" s="393"/>
      <c r="AA3303" s="3"/>
      <c r="AB3303" s="3"/>
      <c r="AC3303" s="3"/>
      <c r="AD3303" s="3"/>
      <c r="AE3303" s="3"/>
      <c r="AF3303"/>
      <c r="AG3303"/>
      <c r="AH3303"/>
      <c r="AI3303"/>
      <c r="AJ3303"/>
      <c r="AK3303"/>
      <c r="AL3303"/>
      <c r="AM3303"/>
      <c r="AN3303"/>
      <c r="AO3303"/>
      <c r="AP3303"/>
      <c r="BC3303" s="451"/>
    </row>
    <row r="3304" spans="1:55" hidden="1" x14ac:dyDescent="0.2">
      <c r="A3304" s="3"/>
      <c r="B3304" s="3"/>
      <c r="C3304" s="393"/>
      <c r="D3304" s="393"/>
      <c r="E3304" s="393"/>
      <c r="F3304" s="393"/>
      <c r="G3304" s="393"/>
      <c r="H3304" s="393"/>
      <c r="I3304" s="393"/>
      <c r="J3304" s="3"/>
      <c r="K3304" s="3"/>
      <c r="L3304" s="3"/>
      <c r="M3304" s="3"/>
      <c r="N3304" s="3"/>
      <c r="O3304" s="393"/>
      <c r="P3304" s="393"/>
      <c r="Q3304" s="3"/>
      <c r="R3304" s="3"/>
      <c r="S3304" s="3"/>
      <c r="T3304" s="3"/>
      <c r="U3304" s="3"/>
      <c r="V3304" s="3"/>
      <c r="W3304"/>
      <c r="X3304"/>
      <c r="Y3304" s="451"/>
      <c r="Z3304" s="393"/>
      <c r="AA3304" s="3"/>
      <c r="AB3304" s="3"/>
      <c r="AC3304" s="3"/>
      <c r="AD3304" s="3"/>
      <c r="AE3304" s="3"/>
      <c r="AF3304"/>
      <c r="AG3304"/>
      <c r="AH3304"/>
      <c r="AI3304"/>
      <c r="AJ3304"/>
      <c r="AK3304"/>
      <c r="AL3304"/>
      <c r="AM3304"/>
      <c r="AN3304"/>
      <c r="AO3304"/>
      <c r="AP3304"/>
      <c r="BC3304" s="451"/>
    </row>
    <row r="3305" spans="1:55" hidden="1" x14ac:dyDescent="0.2">
      <c r="A3305" s="3"/>
      <c r="B3305" s="3"/>
      <c r="C3305" s="393"/>
      <c r="D3305" s="393"/>
      <c r="E3305" s="393"/>
      <c r="F3305" s="393"/>
      <c r="G3305" s="393"/>
      <c r="H3305" s="393"/>
      <c r="I3305" s="393"/>
      <c r="J3305" s="3"/>
      <c r="K3305" s="3"/>
      <c r="L3305" s="3"/>
      <c r="M3305" s="3"/>
      <c r="N3305" s="3"/>
      <c r="O3305" s="393"/>
      <c r="P3305" s="393"/>
      <c r="Q3305" s="3"/>
      <c r="R3305" s="3"/>
      <c r="S3305" s="3"/>
      <c r="T3305" s="3"/>
      <c r="U3305" s="3"/>
      <c r="V3305" s="3"/>
      <c r="W3305"/>
      <c r="X3305"/>
      <c r="Y3305" s="451"/>
      <c r="Z3305" s="393"/>
      <c r="AA3305" s="3"/>
      <c r="AB3305" s="3"/>
      <c r="AC3305" s="3"/>
      <c r="AD3305" s="3"/>
      <c r="AE3305" s="3"/>
      <c r="AF3305"/>
      <c r="AG3305"/>
      <c r="AH3305"/>
      <c r="AI3305"/>
      <c r="AJ3305"/>
      <c r="AK3305"/>
      <c r="AL3305"/>
      <c r="AM3305"/>
      <c r="AN3305"/>
      <c r="AO3305"/>
      <c r="AP3305"/>
      <c r="BC3305" s="451"/>
    </row>
    <row r="3306" spans="1:55" hidden="1" x14ac:dyDescent="0.2">
      <c r="A3306" s="3"/>
      <c r="B3306" s="3"/>
      <c r="C3306" s="393"/>
      <c r="D3306" s="393"/>
      <c r="E3306" s="393"/>
      <c r="F3306" s="393"/>
      <c r="G3306" s="393"/>
      <c r="H3306" s="393"/>
      <c r="I3306" s="393"/>
      <c r="J3306" s="3"/>
      <c r="K3306" s="3"/>
      <c r="L3306" s="3"/>
      <c r="M3306" s="3"/>
      <c r="N3306" s="3"/>
      <c r="O3306" s="393"/>
      <c r="P3306" s="393"/>
      <c r="Q3306" s="3"/>
      <c r="R3306" s="3"/>
      <c r="S3306" s="3"/>
      <c r="T3306" s="3"/>
      <c r="U3306" s="3"/>
      <c r="V3306" s="3"/>
      <c r="W3306"/>
      <c r="X3306"/>
      <c r="Y3306" s="451"/>
      <c r="Z3306" s="393"/>
      <c r="AA3306" s="3"/>
      <c r="AB3306" s="3"/>
      <c r="AC3306" s="3"/>
      <c r="AD3306" s="3"/>
      <c r="AE3306" s="3"/>
      <c r="AF3306"/>
      <c r="AG3306"/>
      <c r="AH3306"/>
      <c r="AI3306"/>
      <c r="AJ3306"/>
      <c r="AK3306"/>
      <c r="AL3306"/>
      <c r="AM3306"/>
      <c r="AN3306"/>
      <c r="AO3306"/>
      <c r="AP3306"/>
      <c r="BC3306" s="451"/>
    </row>
    <row r="3307" spans="1:55" hidden="1" x14ac:dyDescent="0.2">
      <c r="A3307" s="3"/>
      <c r="B3307" s="3"/>
      <c r="C3307" s="393"/>
      <c r="D3307" s="393"/>
      <c r="E3307" s="393"/>
      <c r="F3307" s="393"/>
      <c r="G3307" s="393"/>
      <c r="H3307" s="393"/>
      <c r="I3307" s="393"/>
      <c r="J3307" s="3"/>
      <c r="K3307" s="3"/>
      <c r="L3307" s="3"/>
      <c r="M3307" s="3"/>
      <c r="N3307" s="3"/>
      <c r="O3307" s="393"/>
      <c r="P3307" s="393"/>
      <c r="Q3307" s="3"/>
      <c r="R3307" s="3"/>
      <c r="S3307" s="3"/>
      <c r="T3307" s="3"/>
      <c r="U3307" s="3"/>
      <c r="V3307" s="3"/>
      <c r="W3307"/>
      <c r="X3307"/>
      <c r="Y3307" s="451"/>
      <c r="Z3307" s="393"/>
      <c r="AA3307" s="3"/>
      <c r="AB3307" s="3"/>
      <c r="AC3307" s="3"/>
      <c r="AD3307" s="3"/>
      <c r="AE3307" s="3"/>
      <c r="AF3307"/>
      <c r="AG3307"/>
      <c r="AH3307"/>
      <c r="AI3307"/>
      <c r="AJ3307"/>
      <c r="AK3307"/>
      <c r="AL3307"/>
      <c r="AM3307"/>
      <c r="AN3307"/>
      <c r="AO3307"/>
      <c r="AP3307"/>
      <c r="BC3307" s="451"/>
    </row>
    <row r="3308" spans="1:55" hidden="1" x14ac:dyDescent="0.2">
      <c r="A3308" s="3"/>
      <c r="B3308" s="3"/>
      <c r="C3308" s="393"/>
      <c r="D3308" s="393"/>
      <c r="E3308" s="393"/>
      <c r="F3308" s="393"/>
      <c r="G3308" s="393"/>
      <c r="H3308" s="393"/>
      <c r="I3308" s="393"/>
      <c r="J3308" s="3"/>
      <c r="K3308" s="3"/>
      <c r="L3308" s="3"/>
      <c r="M3308" s="3"/>
      <c r="N3308" s="3"/>
      <c r="O3308" s="393"/>
      <c r="P3308" s="393"/>
      <c r="Q3308" s="3"/>
      <c r="R3308" s="3"/>
      <c r="S3308" s="3"/>
      <c r="T3308" s="3"/>
      <c r="U3308" s="3"/>
      <c r="V3308" s="3"/>
      <c r="W3308"/>
      <c r="X3308"/>
      <c r="Y3308" s="451"/>
      <c r="Z3308" s="393"/>
      <c r="AA3308" s="3"/>
      <c r="AB3308" s="3"/>
      <c r="AC3308" s="3"/>
      <c r="AD3308" s="3"/>
      <c r="AE3308" s="3"/>
      <c r="AF3308"/>
      <c r="AG3308"/>
      <c r="AH3308"/>
      <c r="AI3308"/>
      <c r="AJ3308"/>
      <c r="AK3308"/>
      <c r="AL3308"/>
      <c r="AM3308"/>
      <c r="AN3308"/>
      <c r="AO3308"/>
      <c r="AP3308"/>
      <c r="BC3308" s="451"/>
    </row>
    <row r="3309" spans="1:55" hidden="1" x14ac:dyDescent="0.2">
      <c r="A3309" s="3"/>
      <c r="B3309" s="3"/>
      <c r="C3309" s="393"/>
      <c r="D3309" s="393"/>
      <c r="E3309" s="393"/>
      <c r="F3309" s="393"/>
      <c r="G3309" s="393"/>
      <c r="H3309" s="393"/>
      <c r="I3309" s="393"/>
      <c r="J3309" s="3"/>
      <c r="K3309" s="3"/>
      <c r="L3309" s="3"/>
      <c r="M3309" s="3"/>
      <c r="N3309" s="3"/>
      <c r="O3309" s="393"/>
      <c r="P3309" s="393"/>
      <c r="Q3309" s="3"/>
      <c r="R3309" s="3"/>
      <c r="S3309" s="3"/>
      <c r="T3309" s="3"/>
      <c r="U3309" s="3"/>
      <c r="V3309" s="3"/>
      <c r="W3309"/>
      <c r="X3309"/>
      <c r="Y3309" s="451"/>
      <c r="Z3309" s="393"/>
      <c r="AA3309" s="3"/>
      <c r="AB3309" s="3"/>
      <c r="AC3309" s="3"/>
      <c r="AD3309" s="3"/>
      <c r="AE3309" s="3"/>
      <c r="AF3309"/>
      <c r="AG3309"/>
      <c r="AH3309"/>
      <c r="AI3309"/>
      <c r="AJ3309"/>
      <c r="AK3309"/>
      <c r="AL3309"/>
      <c r="AM3309"/>
      <c r="AN3309"/>
      <c r="AO3309"/>
      <c r="AP3309"/>
      <c r="BC3309" s="451"/>
    </row>
    <row r="3310" spans="1:55" hidden="1" x14ac:dyDescent="0.2">
      <c r="A3310" s="3"/>
      <c r="B3310" s="3"/>
      <c r="C3310" s="393"/>
      <c r="D3310" s="393"/>
      <c r="E3310" s="393"/>
      <c r="F3310" s="393"/>
      <c r="G3310" s="393"/>
      <c r="H3310" s="393"/>
      <c r="I3310" s="393"/>
      <c r="J3310" s="3"/>
      <c r="K3310" s="3"/>
      <c r="L3310" s="3"/>
      <c r="M3310" s="3"/>
      <c r="N3310" s="3"/>
      <c r="O3310" s="393"/>
      <c r="P3310" s="393"/>
      <c r="Q3310" s="3"/>
      <c r="R3310" s="3"/>
      <c r="S3310" s="3"/>
      <c r="T3310" s="3"/>
      <c r="U3310" s="3"/>
      <c r="V3310" s="3"/>
      <c r="W3310"/>
      <c r="X3310"/>
      <c r="Y3310" s="451"/>
      <c r="Z3310" s="393"/>
      <c r="AA3310" s="3"/>
      <c r="AB3310" s="3"/>
      <c r="AC3310" s="3"/>
      <c r="AD3310" s="3"/>
      <c r="AE3310" s="3"/>
      <c r="AF3310"/>
      <c r="AG3310"/>
      <c r="AH3310"/>
      <c r="AI3310"/>
      <c r="AJ3310"/>
      <c r="AK3310"/>
      <c r="AL3310"/>
      <c r="AM3310"/>
      <c r="AN3310"/>
      <c r="AO3310"/>
      <c r="AP3310"/>
      <c r="BC3310" s="451"/>
    </row>
    <row r="3311" spans="1:55" hidden="1" x14ac:dyDescent="0.2">
      <c r="A3311" s="3"/>
      <c r="B3311" s="3"/>
      <c r="C3311" s="393"/>
      <c r="D3311" s="393"/>
      <c r="E3311" s="393"/>
      <c r="F3311" s="393"/>
      <c r="G3311" s="393"/>
      <c r="H3311" s="393"/>
      <c r="I3311" s="393"/>
      <c r="J3311" s="3"/>
      <c r="K3311" s="3"/>
      <c r="L3311" s="3"/>
      <c r="M3311" s="3"/>
      <c r="N3311" s="3"/>
      <c r="O3311" s="393"/>
      <c r="P3311" s="393"/>
      <c r="Q3311" s="3"/>
      <c r="R3311" s="3"/>
      <c r="S3311" s="3"/>
      <c r="T3311" s="3"/>
      <c r="U3311" s="3"/>
      <c r="V3311" s="3"/>
      <c r="W3311"/>
      <c r="X3311"/>
      <c r="Y3311" s="451"/>
      <c r="Z3311" s="393"/>
      <c r="AA3311" s="3"/>
      <c r="AB3311" s="3"/>
      <c r="AC3311" s="3"/>
      <c r="AD3311" s="3"/>
      <c r="AE3311" s="3"/>
      <c r="AF3311"/>
      <c r="AG3311"/>
      <c r="AH3311"/>
      <c r="AI3311"/>
      <c r="AJ3311"/>
      <c r="AK3311"/>
      <c r="AL3311"/>
      <c r="AM3311"/>
      <c r="AN3311"/>
      <c r="AO3311"/>
      <c r="AP3311"/>
      <c r="BC3311" s="451"/>
    </row>
    <row r="3312" spans="1:55" hidden="1" x14ac:dyDescent="0.2">
      <c r="A3312" s="3"/>
      <c r="B3312" s="3"/>
      <c r="C3312" s="393"/>
      <c r="D3312" s="393"/>
      <c r="E3312" s="393"/>
      <c r="F3312" s="393"/>
      <c r="G3312" s="393"/>
      <c r="H3312" s="393"/>
      <c r="I3312" s="393"/>
      <c r="J3312" s="3"/>
      <c r="K3312" s="3"/>
      <c r="L3312" s="3"/>
      <c r="M3312" s="3"/>
      <c r="N3312" s="3"/>
      <c r="O3312" s="393"/>
      <c r="P3312" s="393"/>
      <c r="Q3312" s="3"/>
      <c r="R3312" s="3"/>
      <c r="S3312" s="3"/>
      <c r="T3312" s="3"/>
      <c r="U3312" s="3"/>
      <c r="V3312" s="3"/>
      <c r="W3312"/>
      <c r="X3312"/>
      <c r="Y3312" s="451"/>
      <c r="Z3312" s="393"/>
      <c r="AA3312" s="3"/>
      <c r="AB3312" s="3"/>
      <c r="AC3312" s="3"/>
      <c r="AD3312" s="3"/>
      <c r="AE3312" s="3"/>
      <c r="AF3312"/>
      <c r="AG3312"/>
      <c r="AH3312"/>
      <c r="AI3312"/>
      <c r="AJ3312"/>
      <c r="AK3312"/>
      <c r="AL3312"/>
      <c r="AM3312"/>
      <c r="AN3312"/>
      <c r="AO3312"/>
      <c r="AP3312"/>
      <c r="BC3312" s="451"/>
    </row>
    <row r="3313" spans="1:55" hidden="1" x14ac:dyDescent="0.2">
      <c r="A3313" s="3"/>
      <c r="B3313" s="3"/>
      <c r="C3313" s="393"/>
      <c r="D3313" s="393"/>
      <c r="E3313" s="393"/>
      <c r="F3313" s="393"/>
      <c r="G3313" s="393"/>
      <c r="H3313" s="393"/>
      <c r="I3313" s="393"/>
      <c r="J3313" s="3"/>
      <c r="K3313" s="3"/>
      <c r="L3313" s="3"/>
      <c r="M3313" s="3"/>
      <c r="N3313" s="3"/>
      <c r="O3313" s="393"/>
      <c r="P3313" s="393"/>
      <c r="Q3313" s="3"/>
      <c r="R3313" s="3"/>
      <c r="S3313" s="3"/>
      <c r="T3313" s="3"/>
      <c r="U3313" s="3"/>
      <c r="V3313" s="3"/>
      <c r="W3313"/>
      <c r="X3313"/>
      <c r="Y3313" s="451"/>
      <c r="Z3313" s="393"/>
      <c r="AA3313" s="3"/>
      <c r="AB3313" s="3"/>
      <c r="AC3313" s="3"/>
      <c r="AD3313" s="3"/>
      <c r="AE3313" s="3"/>
      <c r="AF3313"/>
      <c r="AG3313"/>
      <c r="AH3313"/>
      <c r="AI3313"/>
      <c r="AJ3313"/>
      <c r="AK3313"/>
      <c r="AL3313"/>
      <c r="AM3313"/>
      <c r="AN3313"/>
      <c r="AO3313"/>
      <c r="AP3313"/>
      <c r="BC3313" s="451"/>
    </row>
    <row r="3314" spans="1:55" hidden="1" x14ac:dyDescent="0.2">
      <c r="A3314" s="3"/>
      <c r="B3314" s="3"/>
      <c r="C3314" s="393"/>
      <c r="D3314" s="393"/>
      <c r="E3314" s="393"/>
      <c r="F3314" s="393"/>
      <c r="G3314" s="393"/>
      <c r="H3314" s="393"/>
      <c r="I3314" s="393"/>
      <c r="J3314" s="3"/>
      <c r="K3314" s="3"/>
      <c r="L3314" s="3"/>
      <c r="M3314" s="3"/>
      <c r="N3314" s="3"/>
      <c r="O3314" s="393"/>
      <c r="P3314" s="393"/>
      <c r="Q3314" s="3"/>
      <c r="R3314" s="3"/>
      <c r="S3314" s="3"/>
      <c r="T3314" s="3"/>
      <c r="U3314" s="3"/>
      <c r="V3314" s="3"/>
      <c r="W3314"/>
      <c r="X3314"/>
      <c r="Y3314" s="451"/>
      <c r="Z3314" s="393"/>
      <c r="AA3314" s="3"/>
      <c r="AB3314" s="3"/>
      <c r="AC3314" s="3"/>
      <c r="AD3314" s="3"/>
      <c r="AE3314" s="3"/>
      <c r="AF3314"/>
      <c r="AG3314"/>
      <c r="AH3314"/>
      <c r="AI3314"/>
      <c r="AJ3314"/>
      <c r="AK3314"/>
      <c r="AL3314"/>
      <c r="AM3314"/>
      <c r="AN3314"/>
      <c r="AO3314"/>
      <c r="AP3314"/>
      <c r="BC3314" s="451"/>
    </row>
    <row r="3315" spans="1:55" hidden="1" x14ac:dyDescent="0.2">
      <c r="A3315" s="3"/>
      <c r="B3315" s="3"/>
      <c r="C3315" s="393"/>
      <c r="D3315" s="393"/>
      <c r="E3315" s="393"/>
      <c r="F3315" s="393"/>
      <c r="G3315" s="393"/>
      <c r="H3315" s="393"/>
      <c r="I3315" s="393"/>
      <c r="J3315" s="3"/>
      <c r="K3315" s="3"/>
      <c r="L3315" s="3"/>
      <c r="M3315" s="3"/>
      <c r="N3315" s="3"/>
      <c r="O3315" s="393"/>
      <c r="P3315" s="393"/>
      <c r="Q3315" s="3"/>
      <c r="R3315" s="3"/>
      <c r="S3315" s="3"/>
      <c r="T3315" s="3"/>
      <c r="U3315" s="3"/>
      <c r="V3315" s="3"/>
      <c r="W3315"/>
      <c r="X3315"/>
      <c r="Y3315" s="451"/>
      <c r="Z3315" s="393"/>
      <c r="AA3315" s="3"/>
      <c r="AB3315" s="3"/>
      <c r="AC3315" s="3"/>
      <c r="AD3315" s="3"/>
      <c r="AE3315" s="3"/>
      <c r="AF3315"/>
      <c r="AG3315"/>
      <c r="AH3315"/>
      <c r="AI3315"/>
      <c r="AJ3315"/>
      <c r="AK3315"/>
      <c r="AL3315"/>
      <c r="AM3315"/>
      <c r="AN3315"/>
      <c r="AO3315"/>
      <c r="AP3315"/>
      <c r="BC3315" s="451"/>
    </row>
    <row r="3316" spans="1:55" hidden="1" x14ac:dyDescent="0.2">
      <c r="A3316" s="3"/>
      <c r="B3316" s="3"/>
      <c r="C3316" s="393"/>
      <c r="D3316" s="393"/>
      <c r="E3316" s="393"/>
      <c r="F3316" s="393"/>
      <c r="G3316" s="393"/>
      <c r="H3316" s="393"/>
      <c r="I3316" s="393"/>
      <c r="J3316" s="3"/>
      <c r="K3316" s="3"/>
      <c r="L3316" s="3"/>
      <c r="M3316" s="3"/>
      <c r="N3316" s="3"/>
      <c r="O3316" s="393"/>
      <c r="P3316" s="393"/>
      <c r="Q3316" s="3"/>
      <c r="R3316" s="3"/>
      <c r="S3316" s="3"/>
      <c r="T3316" s="3"/>
      <c r="U3316" s="3"/>
      <c r="V3316" s="3"/>
      <c r="W3316"/>
      <c r="X3316"/>
      <c r="Y3316" s="451"/>
      <c r="Z3316" s="393"/>
      <c r="AA3316" s="3"/>
      <c r="AB3316" s="3"/>
      <c r="AC3316" s="3"/>
      <c r="AD3316" s="3"/>
      <c r="AE3316" s="3"/>
      <c r="AF3316"/>
      <c r="AG3316"/>
      <c r="AH3316"/>
      <c r="AI3316"/>
      <c r="AJ3316"/>
      <c r="AK3316"/>
      <c r="AL3316"/>
      <c r="AM3316"/>
      <c r="AN3316"/>
      <c r="AO3316"/>
      <c r="AP3316"/>
      <c r="BC3316" s="451"/>
    </row>
    <row r="3317" spans="1:55" hidden="1" x14ac:dyDescent="0.2">
      <c r="A3317" s="3"/>
      <c r="B3317" s="3"/>
      <c r="C3317" s="393"/>
      <c r="D3317" s="393"/>
      <c r="E3317" s="393"/>
      <c r="F3317" s="393"/>
      <c r="G3317" s="393"/>
      <c r="H3317" s="393"/>
      <c r="I3317" s="393"/>
      <c r="J3317" s="3"/>
      <c r="K3317" s="3"/>
      <c r="L3317" s="3"/>
      <c r="M3317" s="3"/>
      <c r="N3317" s="3"/>
      <c r="O3317" s="393"/>
      <c r="P3317" s="393"/>
      <c r="Q3317" s="3"/>
      <c r="R3317" s="3"/>
      <c r="S3317" s="3"/>
      <c r="T3317" s="3"/>
      <c r="U3317" s="3"/>
      <c r="V3317" s="3"/>
      <c r="W3317"/>
      <c r="X3317"/>
      <c r="Y3317" s="451"/>
      <c r="Z3317" s="393"/>
      <c r="AA3317" s="3"/>
      <c r="AB3317" s="3"/>
      <c r="AC3317" s="3"/>
      <c r="AD3317" s="3"/>
      <c r="AE3317" s="3"/>
      <c r="AF3317"/>
      <c r="AG3317"/>
      <c r="AH3317"/>
      <c r="AI3317"/>
      <c r="AJ3317"/>
      <c r="AK3317"/>
      <c r="AL3317"/>
      <c r="AM3317"/>
      <c r="AN3317"/>
      <c r="AO3317"/>
      <c r="AP3317"/>
      <c r="BC3317" s="451"/>
    </row>
    <row r="3318" spans="1:55" hidden="1" x14ac:dyDescent="0.2">
      <c r="A3318" s="3"/>
      <c r="B3318" s="3"/>
      <c r="C3318" s="393"/>
      <c r="D3318" s="393"/>
      <c r="E3318" s="393"/>
      <c r="F3318" s="393"/>
      <c r="G3318" s="393"/>
      <c r="H3318" s="393"/>
      <c r="I3318" s="393"/>
      <c r="J3318" s="3"/>
      <c r="K3318" s="3"/>
      <c r="L3318" s="3"/>
      <c r="M3318" s="3"/>
      <c r="N3318" s="3"/>
      <c r="O3318" s="393"/>
      <c r="P3318" s="393"/>
      <c r="Q3318" s="3"/>
      <c r="R3318" s="3"/>
      <c r="S3318" s="3"/>
      <c r="T3318" s="3"/>
      <c r="U3318" s="3"/>
      <c r="V3318" s="3"/>
      <c r="W3318"/>
      <c r="X3318"/>
      <c r="Y3318" s="451"/>
      <c r="Z3318" s="393"/>
      <c r="AA3318" s="3"/>
      <c r="AB3318" s="3"/>
      <c r="AC3318" s="3"/>
      <c r="AD3318" s="3"/>
      <c r="AE3318" s="3"/>
      <c r="AF3318"/>
      <c r="AG3318"/>
      <c r="AH3318"/>
      <c r="AI3318"/>
      <c r="AJ3318"/>
      <c r="AK3318"/>
      <c r="AL3318"/>
      <c r="AM3318"/>
      <c r="AN3318"/>
      <c r="AO3318"/>
      <c r="AP3318"/>
      <c r="BC3318" s="451"/>
    </row>
    <row r="3319" spans="1:55" hidden="1" x14ac:dyDescent="0.2">
      <c r="A3319" s="3"/>
      <c r="B3319" s="3"/>
      <c r="C3319" s="393"/>
      <c r="D3319" s="393"/>
      <c r="E3319" s="393"/>
      <c r="F3319" s="393"/>
      <c r="G3319" s="393"/>
      <c r="H3319" s="393"/>
      <c r="I3319" s="393"/>
      <c r="J3319" s="3"/>
      <c r="K3319" s="3"/>
      <c r="L3319" s="3"/>
      <c r="M3319" s="3"/>
      <c r="N3319" s="3"/>
      <c r="O3319" s="393"/>
      <c r="P3319" s="393"/>
      <c r="Q3319" s="3"/>
      <c r="R3319" s="3"/>
      <c r="S3319" s="3"/>
      <c r="T3319" s="3"/>
      <c r="U3319" s="3"/>
      <c r="V3319" s="3"/>
      <c r="W3319"/>
      <c r="X3319"/>
      <c r="Y3319" s="451"/>
      <c r="Z3319" s="393"/>
      <c r="AA3319" s="3"/>
      <c r="AB3319" s="3"/>
      <c r="AC3319" s="3"/>
      <c r="AD3319" s="3"/>
      <c r="AE3319" s="3"/>
      <c r="AF3319"/>
      <c r="AG3319"/>
      <c r="AH3319"/>
      <c r="AI3319"/>
      <c r="AJ3319"/>
      <c r="AK3319"/>
      <c r="AL3319"/>
      <c r="AM3319"/>
      <c r="AN3319"/>
      <c r="AO3319"/>
      <c r="AP3319"/>
      <c r="BC3319" s="451"/>
    </row>
    <row r="3320" spans="1:55" hidden="1" x14ac:dyDescent="0.2">
      <c r="A3320" s="3"/>
      <c r="B3320" s="3"/>
      <c r="C3320" s="393"/>
      <c r="D3320" s="393"/>
      <c r="E3320" s="393"/>
      <c r="F3320" s="393"/>
      <c r="G3320" s="393"/>
      <c r="H3320" s="393"/>
      <c r="I3320" s="393"/>
      <c r="J3320" s="3"/>
      <c r="K3320" s="3"/>
      <c r="L3320" s="3"/>
      <c r="M3320" s="3"/>
      <c r="N3320" s="3"/>
      <c r="O3320" s="393"/>
      <c r="P3320" s="393"/>
      <c r="Q3320" s="3"/>
      <c r="R3320" s="3"/>
      <c r="S3320" s="3"/>
      <c r="T3320" s="3"/>
      <c r="U3320" s="3"/>
      <c r="V3320" s="3"/>
      <c r="W3320"/>
      <c r="X3320"/>
      <c r="Y3320" s="451"/>
      <c r="Z3320" s="393"/>
      <c r="AA3320" s="3"/>
      <c r="AB3320" s="3"/>
      <c r="AC3320" s="3"/>
      <c r="AD3320" s="3"/>
      <c r="AE3320" s="3"/>
      <c r="AF3320"/>
      <c r="AG3320"/>
      <c r="AH3320"/>
      <c r="AI3320"/>
      <c r="AJ3320"/>
      <c r="AK3320"/>
      <c r="AL3320"/>
      <c r="AM3320"/>
      <c r="AN3320"/>
      <c r="AO3320"/>
      <c r="AP3320"/>
      <c r="BC3320" s="451"/>
    </row>
    <row r="3321" spans="1:55" hidden="1" x14ac:dyDescent="0.2">
      <c r="A3321" s="3"/>
      <c r="B3321" s="3"/>
      <c r="C3321" s="393"/>
      <c r="D3321" s="393"/>
      <c r="E3321" s="393"/>
      <c r="F3321" s="393"/>
      <c r="G3321" s="393"/>
      <c r="H3321" s="393"/>
      <c r="I3321" s="393"/>
      <c r="J3321" s="3"/>
      <c r="K3321" s="3"/>
      <c r="L3321" s="3"/>
      <c r="M3321" s="3"/>
      <c r="N3321" s="3"/>
      <c r="O3321" s="393"/>
      <c r="P3321" s="393"/>
      <c r="Q3321" s="3"/>
      <c r="R3321" s="3"/>
      <c r="S3321" s="3"/>
      <c r="T3321" s="3"/>
      <c r="U3321" s="3"/>
      <c r="V3321" s="3"/>
      <c r="W3321"/>
      <c r="X3321"/>
      <c r="Y3321" s="451"/>
      <c r="Z3321" s="393"/>
      <c r="AA3321" s="3"/>
      <c r="AB3321" s="3"/>
      <c r="AC3321" s="3"/>
      <c r="AD3321" s="3"/>
      <c r="AE3321" s="3"/>
      <c r="AF3321"/>
      <c r="AG3321"/>
      <c r="AH3321"/>
      <c r="AI3321"/>
      <c r="AJ3321"/>
      <c r="AK3321"/>
      <c r="AL3321"/>
      <c r="AM3321"/>
      <c r="AN3321"/>
      <c r="AO3321"/>
      <c r="AP3321"/>
      <c r="BC3321" s="451"/>
    </row>
    <row r="3322" spans="1:55" hidden="1" x14ac:dyDescent="0.2">
      <c r="A3322" s="3"/>
      <c r="B3322" s="3"/>
      <c r="C3322" s="393"/>
      <c r="D3322" s="393"/>
      <c r="E3322" s="393"/>
      <c r="F3322" s="393"/>
      <c r="G3322" s="393"/>
      <c r="H3322" s="393"/>
      <c r="I3322" s="393"/>
      <c r="J3322" s="3"/>
      <c r="K3322" s="3"/>
      <c r="L3322" s="3"/>
      <c r="M3322" s="3"/>
      <c r="N3322" s="3"/>
      <c r="O3322" s="393"/>
      <c r="P3322" s="393"/>
      <c r="Q3322" s="3"/>
      <c r="R3322" s="3"/>
      <c r="S3322" s="3"/>
      <c r="T3322" s="3"/>
      <c r="U3322" s="3"/>
      <c r="V3322" s="3"/>
      <c r="W3322"/>
      <c r="X3322"/>
      <c r="Y3322" s="451"/>
      <c r="Z3322" s="393"/>
      <c r="AA3322" s="3"/>
      <c r="AB3322" s="3"/>
      <c r="AC3322" s="3"/>
      <c r="AD3322" s="3"/>
      <c r="AE3322" s="3"/>
      <c r="AF3322"/>
      <c r="AG3322"/>
      <c r="AH3322"/>
      <c r="AI3322"/>
      <c r="AJ3322"/>
      <c r="AK3322"/>
      <c r="AL3322"/>
      <c r="AM3322"/>
      <c r="AN3322"/>
      <c r="AO3322"/>
      <c r="AP3322"/>
      <c r="BC3322" s="451"/>
    </row>
    <row r="3323" spans="1:55" hidden="1" x14ac:dyDescent="0.2">
      <c r="A3323" s="3"/>
      <c r="B3323" s="3"/>
      <c r="C3323" s="393"/>
      <c r="D3323" s="393"/>
      <c r="E3323" s="393"/>
      <c r="F3323" s="393"/>
      <c r="G3323" s="393"/>
      <c r="H3323" s="393"/>
      <c r="I3323" s="393"/>
      <c r="J3323" s="3"/>
      <c r="K3323" s="3"/>
      <c r="L3323" s="3"/>
      <c r="M3323" s="3"/>
      <c r="N3323" s="3"/>
      <c r="O3323" s="393"/>
      <c r="P3323" s="393"/>
      <c r="Q3323" s="3"/>
      <c r="R3323" s="3"/>
      <c r="S3323" s="3"/>
      <c r="T3323" s="3"/>
      <c r="U3323" s="3"/>
      <c r="V3323" s="3"/>
      <c r="W3323"/>
      <c r="X3323"/>
      <c r="Y3323" s="451"/>
      <c r="Z3323" s="393"/>
      <c r="AA3323" s="3"/>
      <c r="AB3323" s="3"/>
      <c r="AC3323" s="3"/>
      <c r="AD3323" s="3"/>
      <c r="AE3323" s="3"/>
      <c r="AF3323"/>
      <c r="AG3323"/>
      <c r="AH3323"/>
      <c r="AI3323"/>
      <c r="AJ3323"/>
      <c r="AK3323"/>
      <c r="AL3323"/>
      <c r="AM3323"/>
      <c r="AN3323"/>
      <c r="AO3323"/>
      <c r="AP3323"/>
      <c r="BC3323" s="451"/>
    </row>
    <row r="3324" spans="1:55" hidden="1" x14ac:dyDescent="0.2">
      <c r="A3324" s="3"/>
      <c r="B3324" s="3"/>
      <c r="C3324" s="393"/>
      <c r="D3324" s="393"/>
      <c r="E3324" s="393"/>
      <c r="F3324" s="393"/>
      <c r="G3324" s="393"/>
      <c r="H3324" s="393"/>
      <c r="I3324" s="393"/>
      <c r="J3324" s="3"/>
      <c r="K3324" s="3"/>
      <c r="L3324" s="3"/>
      <c r="M3324" s="3"/>
      <c r="N3324" s="3"/>
      <c r="O3324" s="393"/>
      <c r="P3324" s="393"/>
      <c r="Q3324" s="3"/>
      <c r="R3324" s="3"/>
      <c r="S3324" s="3"/>
      <c r="T3324" s="3"/>
      <c r="U3324" s="3"/>
      <c r="V3324" s="3"/>
      <c r="W3324"/>
      <c r="X3324"/>
      <c r="Y3324" s="451"/>
      <c r="Z3324" s="393"/>
      <c r="AA3324" s="3"/>
      <c r="AB3324" s="3"/>
      <c r="AC3324" s="3"/>
      <c r="AD3324" s="3"/>
      <c r="AE3324" s="3"/>
      <c r="AF3324"/>
      <c r="AG3324"/>
      <c r="AH3324"/>
      <c r="AI3324"/>
      <c r="AJ3324"/>
      <c r="AK3324"/>
      <c r="AL3324"/>
      <c r="AM3324"/>
      <c r="AN3324"/>
      <c r="AO3324"/>
      <c r="AP3324"/>
      <c r="BC3324" s="451"/>
    </row>
    <row r="3325" spans="1:55" hidden="1" x14ac:dyDescent="0.2">
      <c r="A3325" s="3"/>
      <c r="B3325" s="3"/>
      <c r="C3325" s="393"/>
      <c r="D3325" s="393"/>
      <c r="E3325" s="393"/>
      <c r="F3325" s="393"/>
      <c r="G3325" s="393"/>
      <c r="H3325" s="393"/>
      <c r="I3325" s="393"/>
      <c r="J3325" s="3"/>
      <c r="K3325" s="3"/>
      <c r="L3325" s="3"/>
      <c r="M3325" s="3"/>
      <c r="N3325" s="3"/>
      <c r="O3325" s="393"/>
      <c r="P3325" s="393"/>
      <c r="Q3325" s="3"/>
      <c r="R3325" s="3"/>
      <c r="S3325" s="3"/>
      <c r="T3325" s="3"/>
      <c r="U3325" s="3"/>
      <c r="V3325" s="3"/>
      <c r="W3325"/>
      <c r="X3325"/>
      <c r="Y3325" s="451"/>
      <c r="Z3325" s="393"/>
      <c r="AA3325" s="3"/>
      <c r="AB3325" s="3"/>
      <c r="AC3325" s="3"/>
      <c r="AD3325" s="3"/>
      <c r="AE3325" s="3"/>
      <c r="AF3325"/>
      <c r="AG3325"/>
      <c r="AH3325"/>
      <c r="AI3325"/>
      <c r="AJ3325"/>
      <c r="AK3325"/>
      <c r="AL3325"/>
      <c r="AM3325"/>
      <c r="AN3325"/>
      <c r="AO3325"/>
      <c r="AP3325"/>
      <c r="BC3325" s="451"/>
    </row>
    <row r="3326" spans="1:55" hidden="1" x14ac:dyDescent="0.2">
      <c r="A3326" s="3"/>
      <c r="B3326" s="3"/>
      <c r="C3326" s="393"/>
      <c r="D3326" s="393"/>
      <c r="E3326" s="393"/>
      <c r="F3326" s="393"/>
      <c r="G3326" s="393"/>
      <c r="H3326" s="393"/>
      <c r="I3326" s="393"/>
      <c r="J3326" s="3"/>
      <c r="K3326" s="3"/>
      <c r="L3326" s="3"/>
      <c r="M3326" s="3"/>
      <c r="N3326" s="3"/>
      <c r="O3326" s="393"/>
      <c r="P3326" s="393"/>
      <c r="Q3326" s="3"/>
      <c r="R3326" s="3"/>
      <c r="S3326" s="3"/>
      <c r="T3326" s="3"/>
      <c r="U3326" s="3"/>
      <c r="V3326" s="3"/>
      <c r="W3326"/>
      <c r="X3326"/>
      <c r="Y3326" s="451"/>
      <c r="Z3326" s="393"/>
      <c r="AA3326" s="3"/>
      <c r="AB3326" s="3"/>
      <c r="AC3326" s="3"/>
      <c r="AD3326" s="3"/>
      <c r="AE3326" s="3"/>
      <c r="AF3326"/>
      <c r="AG3326"/>
      <c r="AH3326"/>
      <c r="AI3326"/>
      <c r="AJ3326"/>
      <c r="AK3326"/>
      <c r="AL3326"/>
      <c r="AM3326"/>
      <c r="AN3326"/>
      <c r="AO3326"/>
      <c r="AP3326"/>
      <c r="BC3326" s="451"/>
    </row>
    <row r="3327" spans="1:55" hidden="1" x14ac:dyDescent="0.2">
      <c r="A3327" s="3"/>
      <c r="B3327" s="3"/>
      <c r="C3327" s="393"/>
      <c r="D3327" s="393"/>
      <c r="E3327" s="393"/>
      <c r="F3327" s="393"/>
      <c r="G3327" s="393"/>
      <c r="H3327" s="393"/>
      <c r="I3327" s="393"/>
      <c r="J3327" s="3"/>
      <c r="K3327" s="3"/>
      <c r="L3327" s="3"/>
      <c r="M3327" s="3"/>
      <c r="N3327" s="3"/>
      <c r="O3327" s="393"/>
      <c r="P3327" s="393"/>
      <c r="Q3327" s="3"/>
      <c r="R3327" s="3"/>
      <c r="S3327" s="3"/>
      <c r="T3327" s="3"/>
      <c r="U3327" s="3"/>
      <c r="V3327" s="3"/>
      <c r="W3327"/>
      <c r="X3327"/>
      <c r="Y3327" s="451"/>
      <c r="Z3327" s="393"/>
      <c r="AA3327" s="3"/>
      <c r="AB3327" s="3"/>
      <c r="AC3327" s="3"/>
      <c r="AD3327" s="3"/>
      <c r="AE3327" s="3"/>
      <c r="AF3327"/>
      <c r="AG3327"/>
      <c r="AH3327"/>
      <c r="AI3327"/>
      <c r="AJ3327"/>
      <c r="AK3327"/>
      <c r="AL3327"/>
      <c r="AM3327"/>
      <c r="AN3327"/>
      <c r="AO3327"/>
      <c r="AP3327"/>
      <c r="BC3327" s="451"/>
    </row>
    <row r="3328" spans="1:55" hidden="1" x14ac:dyDescent="0.2">
      <c r="A3328" s="3"/>
      <c r="B3328" s="3"/>
      <c r="C3328" s="393"/>
      <c r="D3328" s="393"/>
      <c r="E3328" s="393"/>
      <c r="F3328" s="393"/>
      <c r="G3328" s="393"/>
      <c r="H3328" s="393"/>
      <c r="I3328" s="393"/>
      <c r="J3328" s="3"/>
      <c r="K3328" s="3"/>
      <c r="L3328" s="3"/>
      <c r="M3328" s="3"/>
      <c r="N3328" s="3"/>
      <c r="O3328" s="393"/>
      <c r="P3328" s="393"/>
      <c r="Q3328" s="3"/>
      <c r="R3328" s="3"/>
      <c r="S3328" s="3"/>
      <c r="T3328" s="3"/>
      <c r="U3328" s="3"/>
      <c r="V3328" s="3"/>
      <c r="W3328"/>
      <c r="X3328"/>
      <c r="Y3328" s="451"/>
      <c r="Z3328" s="393"/>
      <c r="AA3328" s="3"/>
      <c r="AB3328" s="3"/>
      <c r="AC3328" s="3"/>
      <c r="AD3328" s="3"/>
      <c r="AE3328" s="3"/>
      <c r="AF3328"/>
      <c r="AG3328"/>
      <c r="AH3328"/>
      <c r="AI3328"/>
      <c r="AJ3328"/>
      <c r="AK3328"/>
      <c r="AL3328"/>
      <c r="AM3328"/>
      <c r="AN3328"/>
      <c r="AO3328"/>
      <c r="AP3328"/>
      <c r="BC3328" s="451"/>
    </row>
    <row r="3329" spans="1:55" hidden="1" x14ac:dyDescent="0.2">
      <c r="A3329" s="3"/>
      <c r="B3329" s="3"/>
      <c r="C3329" s="393"/>
      <c r="D3329" s="393"/>
      <c r="E3329" s="393"/>
      <c r="F3329" s="393"/>
      <c r="G3329" s="393"/>
      <c r="H3329" s="393"/>
      <c r="I3329" s="393"/>
      <c r="J3329" s="3"/>
      <c r="K3329" s="3"/>
      <c r="L3329" s="3"/>
      <c r="M3329" s="3"/>
      <c r="N3329" s="3"/>
      <c r="O3329" s="393"/>
      <c r="P3329" s="393"/>
      <c r="Q3329" s="3"/>
      <c r="R3329" s="3"/>
      <c r="S3329" s="3"/>
      <c r="T3329" s="3"/>
      <c r="U3329" s="3"/>
      <c r="V3329" s="3"/>
      <c r="W3329"/>
      <c r="X3329"/>
      <c r="Y3329" s="451"/>
      <c r="Z3329" s="393"/>
      <c r="AA3329" s="3"/>
      <c r="AB3329" s="3"/>
      <c r="AC3329" s="3"/>
      <c r="AD3329" s="3"/>
      <c r="AE3329" s="3"/>
      <c r="AF3329"/>
      <c r="AG3329"/>
      <c r="AH3329"/>
      <c r="AI3329"/>
      <c r="AJ3329"/>
      <c r="AK3329"/>
      <c r="AL3329"/>
      <c r="AM3329"/>
      <c r="AN3329"/>
      <c r="AO3329"/>
      <c r="AP3329"/>
      <c r="BC3329" s="451"/>
    </row>
    <row r="3330" spans="1:55" hidden="1" x14ac:dyDescent="0.2">
      <c r="A3330" s="3"/>
      <c r="B3330" s="3"/>
      <c r="C3330" s="393"/>
      <c r="D3330" s="393"/>
      <c r="E3330" s="393"/>
      <c r="F3330" s="393"/>
      <c r="G3330" s="393"/>
      <c r="H3330" s="393"/>
      <c r="I3330" s="393"/>
      <c r="J3330" s="3"/>
      <c r="K3330" s="3"/>
      <c r="L3330" s="3"/>
      <c r="M3330" s="3"/>
      <c r="N3330" s="3"/>
      <c r="O3330" s="393"/>
      <c r="P3330" s="393"/>
      <c r="Q3330" s="3"/>
      <c r="R3330" s="3"/>
      <c r="S3330" s="3"/>
      <c r="T3330" s="3"/>
      <c r="U3330" s="3"/>
      <c r="V3330" s="3"/>
      <c r="W3330"/>
      <c r="X3330"/>
      <c r="Y3330" s="451"/>
      <c r="Z3330" s="393"/>
      <c r="AA3330" s="3"/>
      <c r="AB3330" s="3"/>
      <c r="AC3330" s="3"/>
      <c r="AD3330" s="3"/>
      <c r="AE3330" s="3"/>
      <c r="AF3330"/>
      <c r="AG3330"/>
      <c r="AH3330"/>
      <c r="AI3330"/>
      <c r="AJ3330"/>
      <c r="AK3330"/>
      <c r="AL3330"/>
      <c r="AM3330"/>
      <c r="AN3330"/>
      <c r="AO3330"/>
      <c r="AP3330"/>
      <c r="BC3330" s="451"/>
    </row>
    <row r="3331" spans="1:55" hidden="1" x14ac:dyDescent="0.2">
      <c r="A3331" s="3"/>
      <c r="B3331" s="3"/>
      <c r="C3331" s="393"/>
      <c r="D3331" s="393"/>
      <c r="E3331" s="393"/>
      <c r="F3331" s="393"/>
      <c r="G3331" s="393"/>
      <c r="H3331" s="393"/>
      <c r="I3331" s="393"/>
      <c r="J3331" s="3"/>
      <c r="K3331" s="3"/>
      <c r="L3331" s="3"/>
      <c r="M3331" s="3"/>
      <c r="N3331" s="3"/>
      <c r="O3331" s="393"/>
      <c r="P3331" s="393"/>
      <c r="Q3331" s="3"/>
      <c r="R3331" s="3"/>
      <c r="S3331" s="3"/>
      <c r="T3331" s="3"/>
      <c r="U3331" s="3"/>
      <c r="V3331" s="3"/>
      <c r="W3331"/>
      <c r="X3331"/>
      <c r="Y3331" s="451"/>
      <c r="Z3331" s="393"/>
      <c r="AA3331" s="3"/>
      <c r="AB3331" s="3"/>
      <c r="AC3331" s="3"/>
      <c r="AD3331" s="3"/>
      <c r="AE3331" s="3"/>
      <c r="AF3331"/>
      <c r="AG3331"/>
      <c r="AH3331"/>
      <c r="AI3331"/>
      <c r="AJ3331"/>
      <c r="AK3331"/>
      <c r="AL3331"/>
      <c r="AM3331"/>
      <c r="AN3331"/>
      <c r="AO3331"/>
      <c r="AP3331"/>
      <c r="BC3331" s="451"/>
    </row>
    <row r="3332" spans="1:55" hidden="1" x14ac:dyDescent="0.2">
      <c r="A3332" s="3"/>
      <c r="B3332" s="3"/>
      <c r="C3332" s="393"/>
      <c r="D3332" s="393"/>
      <c r="E3332" s="393"/>
      <c r="F3332" s="393"/>
      <c r="G3332" s="393"/>
      <c r="H3332" s="393"/>
      <c r="I3332" s="393"/>
      <c r="J3332" s="3"/>
      <c r="K3332" s="3"/>
      <c r="L3332" s="3"/>
      <c r="M3332" s="3"/>
      <c r="N3332" s="3"/>
      <c r="O3332" s="393"/>
      <c r="P3332" s="393"/>
      <c r="Q3332" s="3"/>
      <c r="R3332" s="3"/>
      <c r="S3332" s="3"/>
      <c r="T3332" s="3"/>
      <c r="U3332" s="3"/>
      <c r="V3332" s="3"/>
      <c r="W3332"/>
      <c r="X3332"/>
      <c r="Y3332" s="451"/>
      <c r="Z3332" s="393"/>
      <c r="AA3332" s="3"/>
      <c r="AB3332" s="3"/>
      <c r="AC3332" s="3"/>
      <c r="AD3332" s="3"/>
      <c r="AE3332" s="3"/>
      <c r="AF3332"/>
      <c r="AG3332"/>
      <c r="AH3332"/>
      <c r="AI3332"/>
      <c r="AJ3332"/>
      <c r="AK3332"/>
      <c r="AL3332"/>
      <c r="AM3332"/>
      <c r="AN3332"/>
      <c r="AO3332"/>
      <c r="AP3332"/>
      <c r="BC3332" s="451"/>
    </row>
    <row r="3333" spans="1:55" hidden="1" x14ac:dyDescent="0.2">
      <c r="A3333" s="3"/>
      <c r="B3333" s="3"/>
      <c r="C3333" s="393"/>
      <c r="D3333" s="393"/>
      <c r="E3333" s="393"/>
      <c r="F3333" s="393"/>
      <c r="G3333" s="393"/>
      <c r="H3333" s="393"/>
      <c r="I3333" s="393"/>
      <c r="J3333" s="3"/>
      <c r="K3333" s="3"/>
      <c r="L3333" s="3"/>
      <c r="M3333" s="3"/>
      <c r="N3333" s="3"/>
      <c r="O3333" s="393"/>
      <c r="P3333" s="393"/>
      <c r="Q3333" s="3"/>
      <c r="R3333" s="3"/>
      <c r="S3333" s="3"/>
      <c r="T3333" s="3"/>
      <c r="U3333" s="3"/>
      <c r="V3333" s="3"/>
      <c r="W3333"/>
      <c r="X3333"/>
      <c r="Y3333" s="451"/>
      <c r="Z3333" s="393"/>
      <c r="AA3333" s="3"/>
      <c r="AB3333" s="3"/>
      <c r="AC3333" s="3"/>
      <c r="AD3333" s="3"/>
      <c r="AE3333" s="3"/>
      <c r="AF3333"/>
      <c r="AG3333"/>
      <c r="AH3333"/>
      <c r="AI3333"/>
      <c r="AJ3333"/>
      <c r="AK3333"/>
      <c r="AL3333"/>
      <c r="AM3333"/>
      <c r="AN3333"/>
      <c r="AO3333"/>
      <c r="AP3333"/>
      <c r="BC3333" s="451"/>
    </row>
    <row r="3334" spans="1:55" hidden="1" x14ac:dyDescent="0.2">
      <c r="A3334" s="3"/>
      <c r="B3334" s="3"/>
      <c r="C3334" s="393"/>
      <c r="D3334" s="393"/>
      <c r="E3334" s="393"/>
      <c r="F3334" s="393"/>
      <c r="G3334" s="393"/>
      <c r="H3334" s="393"/>
      <c r="I3334" s="393"/>
      <c r="J3334" s="3"/>
      <c r="K3334" s="3"/>
      <c r="L3334" s="3"/>
      <c r="M3334" s="3"/>
      <c r="N3334" s="3"/>
      <c r="O3334" s="393"/>
      <c r="P3334" s="393"/>
      <c r="Q3334" s="3"/>
      <c r="R3334" s="3"/>
      <c r="S3334" s="3"/>
      <c r="T3334" s="3"/>
      <c r="U3334" s="3"/>
      <c r="V3334" s="3"/>
      <c r="W3334"/>
      <c r="X3334"/>
      <c r="Y3334" s="451"/>
      <c r="Z3334" s="393"/>
      <c r="AA3334" s="3"/>
      <c r="AB3334" s="3"/>
      <c r="AC3334" s="3"/>
      <c r="AD3334" s="3"/>
      <c r="AE3334" s="3"/>
      <c r="AF3334"/>
      <c r="AG3334"/>
      <c r="AH3334"/>
      <c r="AI3334"/>
      <c r="AJ3334"/>
      <c r="AK3334"/>
      <c r="AL3334"/>
      <c r="AM3334"/>
      <c r="AN3334"/>
      <c r="AO3334"/>
      <c r="AP3334"/>
      <c r="BC3334" s="451"/>
    </row>
    <row r="3335" spans="1:55" hidden="1" x14ac:dyDescent="0.2">
      <c r="A3335" s="3"/>
      <c r="B3335" s="3"/>
      <c r="C3335" s="393"/>
      <c r="D3335" s="393"/>
      <c r="E3335" s="393"/>
      <c r="F3335" s="393"/>
      <c r="G3335" s="393"/>
      <c r="H3335" s="393"/>
      <c r="I3335" s="393"/>
      <c r="J3335" s="3"/>
      <c r="K3335" s="3"/>
      <c r="L3335" s="3"/>
      <c r="M3335" s="3"/>
      <c r="N3335" s="3"/>
      <c r="O3335" s="393"/>
      <c r="P3335" s="393"/>
      <c r="Q3335" s="3"/>
      <c r="R3335" s="3"/>
      <c r="S3335" s="3"/>
      <c r="T3335" s="3"/>
      <c r="U3335" s="3"/>
      <c r="V3335" s="3"/>
      <c r="W3335"/>
      <c r="X3335"/>
      <c r="Y3335" s="451"/>
      <c r="Z3335" s="393"/>
      <c r="AA3335" s="3"/>
      <c r="AB3335" s="3"/>
      <c r="AC3335" s="3"/>
      <c r="AD3335" s="3"/>
      <c r="AE3335" s="3"/>
      <c r="AF3335"/>
      <c r="AG3335"/>
      <c r="AH3335"/>
      <c r="AI3335"/>
      <c r="AJ3335"/>
      <c r="AK3335"/>
      <c r="AL3335"/>
      <c r="AM3335"/>
      <c r="AN3335"/>
      <c r="AO3335"/>
      <c r="AP3335"/>
      <c r="BC3335" s="451"/>
    </row>
    <row r="3336" spans="1:55" hidden="1" x14ac:dyDescent="0.2">
      <c r="A3336" s="3"/>
      <c r="B3336" s="3"/>
      <c r="C3336" s="393"/>
      <c r="D3336" s="393"/>
      <c r="E3336" s="393"/>
      <c r="F3336" s="393"/>
      <c r="G3336" s="393"/>
      <c r="H3336" s="393"/>
      <c r="I3336" s="393"/>
      <c r="J3336" s="3"/>
      <c r="K3336" s="3"/>
      <c r="L3336" s="3"/>
      <c r="M3336" s="3"/>
      <c r="N3336" s="3"/>
      <c r="O3336" s="393"/>
      <c r="P3336" s="393"/>
      <c r="Q3336" s="3"/>
      <c r="R3336" s="3"/>
      <c r="S3336" s="3"/>
      <c r="T3336" s="3"/>
      <c r="U3336" s="3"/>
      <c r="V3336" s="3"/>
      <c r="W3336"/>
      <c r="X3336"/>
      <c r="Y3336" s="451"/>
      <c r="Z3336" s="393"/>
      <c r="AA3336" s="3"/>
      <c r="AB3336" s="3"/>
      <c r="AC3336" s="3"/>
      <c r="AD3336" s="3"/>
      <c r="AE3336" s="3"/>
      <c r="AF3336"/>
      <c r="AG3336"/>
      <c r="AH3336"/>
      <c r="AI3336"/>
      <c r="AJ3336"/>
      <c r="AK3336"/>
      <c r="AL3336"/>
      <c r="AM3336"/>
      <c r="AN3336"/>
      <c r="AO3336"/>
      <c r="AP3336"/>
      <c r="BC3336" s="451"/>
    </row>
    <row r="3337" spans="1:55" hidden="1" x14ac:dyDescent="0.2">
      <c r="A3337" s="3"/>
      <c r="B3337" s="3"/>
      <c r="C3337" s="393"/>
      <c r="D3337" s="393"/>
      <c r="E3337" s="393"/>
      <c r="F3337" s="393"/>
      <c r="G3337" s="393"/>
      <c r="H3337" s="393"/>
      <c r="I3337" s="393"/>
      <c r="J3337" s="3"/>
      <c r="K3337" s="3"/>
      <c r="L3337" s="3"/>
      <c r="M3337" s="3"/>
      <c r="N3337" s="3"/>
      <c r="O3337" s="393"/>
      <c r="P3337" s="393"/>
      <c r="Q3337" s="3"/>
      <c r="R3337" s="3"/>
      <c r="S3337" s="3"/>
      <c r="T3337" s="3"/>
      <c r="U3337" s="3"/>
      <c r="V3337" s="3"/>
      <c r="W3337"/>
      <c r="X3337"/>
      <c r="Y3337" s="451"/>
      <c r="Z3337" s="393"/>
      <c r="AA3337" s="3"/>
      <c r="AB3337" s="3"/>
      <c r="AC3337" s="3"/>
      <c r="AD3337" s="3"/>
      <c r="AE3337" s="3"/>
      <c r="AF3337"/>
      <c r="AG3337"/>
      <c r="AH3337"/>
      <c r="AI3337"/>
      <c r="AJ3337"/>
      <c r="AK3337"/>
      <c r="AL3337"/>
      <c r="AM3337"/>
      <c r="AN3337"/>
      <c r="AO3337"/>
      <c r="AP3337"/>
      <c r="BC3337" s="451"/>
    </row>
    <row r="3338" spans="1:55" hidden="1" x14ac:dyDescent="0.2">
      <c r="A3338" s="3"/>
      <c r="B3338" s="3"/>
      <c r="C3338" s="393"/>
      <c r="D3338" s="393"/>
      <c r="E3338" s="393"/>
      <c r="F3338" s="393"/>
      <c r="G3338" s="393"/>
      <c r="H3338" s="393"/>
      <c r="I3338" s="393"/>
      <c r="J3338" s="3"/>
      <c r="K3338" s="3"/>
      <c r="L3338" s="3"/>
      <c r="M3338" s="3"/>
      <c r="N3338" s="3"/>
      <c r="O3338" s="393"/>
      <c r="P3338" s="393"/>
      <c r="Q3338" s="3"/>
      <c r="R3338" s="3"/>
      <c r="S3338" s="3"/>
      <c r="T3338" s="3"/>
      <c r="U3338" s="3"/>
      <c r="V3338" s="3"/>
      <c r="W3338"/>
      <c r="X3338"/>
      <c r="Y3338" s="451"/>
      <c r="Z3338" s="393"/>
      <c r="AA3338" s="3"/>
      <c r="AB3338" s="3"/>
      <c r="AC3338" s="3"/>
      <c r="AD3338" s="3"/>
      <c r="AE3338" s="3"/>
      <c r="AF3338"/>
      <c r="AG3338"/>
      <c r="AH3338"/>
      <c r="AI3338"/>
      <c r="AJ3338"/>
      <c r="AK3338"/>
      <c r="AL3338"/>
      <c r="AM3338"/>
      <c r="AN3338"/>
      <c r="AO3338"/>
      <c r="AP3338"/>
      <c r="BC3338" s="451"/>
    </row>
    <row r="3339" spans="1:55" hidden="1" x14ac:dyDescent="0.2">
      <c r="A3339" s="3"/>
      <c r="B3339" s="3"/>
      <c r="C3339" s="393"/>
      <c r="D3339" s="393"/>
      <c r="E3339" s="393"/>
      <c r="F3339" s="393"/>
      <c r="G3339" s="393"/>
      <c r="H3339" s="393"/>
      <c r="I3339" s="393"/>
      <c r="J3339" s="3"/>
      <c r="K3339" s="3"/>
      <c r="L3339" s="3"/>
      <c r="M3339" s="3"/>
      <c r="N3339" s="3"/>
      <c r="O3339" s="393"/>
      <c r="P3339" s="393"/>
      <c r="Q3339" s="3"/>
      <c r="R3339" s="3"/>
      <c r="S3339" s="3"/>
      <c r="T3339" s="3"/>
      <c r="U3339" s="3"/>
      <c r="V3339" s="3"/>
      <c r="W3339"/>
      <c r="X3339"/>
      <c r="Y3339" s="451"/>
      <c r="Z3339" s="393"/>
      <c r="AA3339" s="3"/>
      <c r="AB3339" s="3"/>
      <c r="AC3339" s="3"/>
      <c r="AD3339" s="3"/>
      <c r="AE3339" s="3"/>
      <c r="AF3339"/>
      <c r="AG3339"/>
      <c r="AH3339"/>
      <c r="AI3339"/>
      <c r="AJ3339"/>
      <c r="AK3339"/>
      <c r="AL3339"/>
      <c r="AM3339"/>
      <c r="AN3339"/>
      <c r="AO3339"/>
      <c r="AP3339"/>
      <c r="BC3339" s="451"/>
    </row>
    <row r="3340" spans="1:55" hidden="1" x14ac:dyDescent="0.2">
      <c r="A3340" s="3"/>
      <c r="B3340" s="3"/>
      <c r="C3340" s="393"/>
      <c r="D3340" s="393"/>
      <c r="E3340" s="393"/>
      <c r="F3340" s="393"/>
      <c r="G3340" s="393"/>
      <c r="H3340" s="393"/>
      <c r="I3340" s="393"/>
      <c r="J3340" s="3"/>
      <c r="K3340" s="3"/>
      <c r="L3340" s="3"/>
      <c r="M3340" s="3"/>
      <c r="N3340" s="3"/>
      <c r="O3340" s="393"/>
      <c r="P3340" s="393"/>
      <c r="Q3340" s="3"/>
      <c r="R3340" s="3"/>
      <c r="S3340" s="3"/>
      <c r="T3340" s="3"/>
      <c r="U3340" s="3"/>
      <c r="V3340" s="3"/>
      <c r="W3340"/>
      <c r="X3340"/>
      <c r="Y3340" s="451"/>
      <c r="Z3340" s="393"/>
      <c r="AA3340" s="3"/>
      <c r="AB3340" s="3"/>
      <c r="AC3340" s="3"/>
      <c r="AD3340" s="3"/>
      <c r="AE3340" s="3"/>
      <c r="AF3340"/>
      <c r="AG3340"/>
      <c r="AH3340"/>
      <c r="AI3340"/>
      <c r="AJ3340"/>
      <c r="AK3340"/>
      <c r="AL3340"/>
      <c r="AM3340"/>
      <c r="AN3340"/>
      <c r="AO3340"/>
      <c r="AP3340"/>
      <c r="BC3340" s="451"/>
    </row>
    <row r="3341" spans="1:55" hidden="1" x14ac:dyDescent="0.2">
      <c r="A3341" s="3"/>
      <c r="B3341" s="3"/>
      <c r="C3341" s="393"/>
      <c r="D3341" s="393"/>
      <c r="E3341" s="393"/>
      <c r="F3341" s="393"/>
      <c r="G3341" s="393"/>
      <c r="H3341" s="393"/>
      <c r="I3341" s="393"/>
      <c r="J3341" s="3"/>
      <c r="K3341" s="3"/>
      <c r="L3341" s="3"/>
      <c r="M3341" s="3"/>
      <c r="N3341" s="3"/>
      <c r="O3341" s="393"/>
      <c r="P3341" s="393"/>
      <c r="Q3341" s="3"/>
      <c r="R3341" s="3"/>
      <c r="S3341" s="3"/>
      <c r="T3341" s="3"/>
      <c r="U3341" s="3"/>
      <c r="V3341" s="3"/>
      <c r="W3341"/>
      <c r="X3341"/>
      <c r="Y3341" s="451"/>
      <c r="Z3341" s="393"/>
      <c r="AA3341" s="3"/>
      <c r="AB3341" s="3"/>
      <c r="AC3341" s="3"/>
      <c r="AD3341" s="3"/>
      <c r="AE3341" s="3"/>
      <c r="AF3341"/>
      <c r="AG3341"/>
      <c r="AH3341"/>
      <c r="AI3341"/>
      <c r="AJ3341"/>
      <c r="AK3341"/>
      <c r="AL3341"/>
      <c r="AM3341"/>
      <c r="AN3341"/>
      <c r="AO3341"/>
      <c r="AP3341"/>
      <c r="BC3341" s="451"/>
    </row>
    <row r="3342" spans="1:55" hidden="1" x14ac:dyDescent="0.2">
      <c r="A3342" s="3"/>
      <c r="B3342" s="3"/>
      <c r="C3342" s="393"/>
      <c r="D3342" s="393"/>
      <c r="E3342" s="393"/>
      <c r="F3342" s="393"/>
      <c r="G3342" s="393"/>
      <c r="H3342" s="393"/>
      <c r="I3342" s="393"/>
      <c r="J3342" s="3"/>
      <c r="K3342" s="3"/>
      <c r="L3342" s="3"/>
      <c r="M3342" s="3"/>
      <c r="N3342" s="3"/>
      <c r="O3342" s="393"/>
      <c r="P3342" s="393"/>
      <c r="Q3342" s="3"/>
      <c r="R3342" s="3"/>
      <c r="S3342" s="3"/>
      <c r="T3342" s="3"/>
      <c r="U3342" s="3"/>
      <c r="V3342" s="3"/>
      <c r="W3342"/>
      <c r="X3342"/>
      <c r="Y3342" s="451"/>
      <c r="Z3342" s="393"/>
      <c r="AA3342" s="3"/>
      <c r="AB3342" s="3"/>
      <c r="AC3342" s="3"/>
      <c r="AD3342" s="3"/>
      <c r="AE3342" s="3"/>
      <c r="AF3342"/>
      <c r="AG3342"/>
      <c r="AH3342"/>
      <c r="AI3342"/>
      <c r="AJ3342"/>
      <c r="AK3342"/>
      <c r="AL3342"/>
      <c r="AM3342"/>
      <c r="AN3342"/>
      <c r="AO3342"/>
      <c r="AP3342"/>
      <c r="BC3342" s="451"/>
    </row>
    <row r="3343" spans="1:55" hidden="1" x14ac:dyDescent="0.2">
      <c r="A3343" s="3"/>
      <c r="B3343" s="3"/>
      <c r="C3343" s="393"/>
      <c r="D3343" s="393"/>
      <c r="E3343" s="393"/>
      <c r="F3343" s="393"/>
      <c r="G3343" s="393"/>
      <c r="H3343" s="393"/>
      <c r="I3343" s="393"/>
      <c r="J3343" s="3"/>
      <c r="K3343" s="3"/>
      <c r="L3343" s="3"/>
      <c r="M3343" s="3"/>
      <c r="N3343" s="3"/>
      <c r="O3343" s="393"/>
      <c r="P3343" s="393"/>
      <c r="Q3343" s="3"/>
      <c r="R3343" s="3"/>
      <c r="S3343" s="3"/>
      <c r="T3343" s="3"/>
      <c r="U3343" s="3"/>
      <c r="V3343" s="3"/>
      <c r="W3343"/>
      <c r="X3343"/>
      <c r="Y3343" s="451"/>
      <c r="Z3343" s="393"/>
      <c r="AA3343" s="3"/>
      <c r="AB3343" s="3"/>
      <c r="AC3343" s="3"/>
      <c r="AD3343" s="3"/>
      <c r="AE3343" s="3"/>
      <c r="AF3343"/>
      <c r="AG3343"/>
      <c r="AH3343"/>
      <c r="AI3343"/>
      <c r="AJ3343"/>
      <c r="AK3343"/>
      <c r="AL3343"/>
      <c r="AM3343"/>
      <c r="AN3343"/>
      <c r="AO3343"/>
      <c r="AP3343"/>
      <c r="BC3343" s="451"/>
    </row>
    <row r="3344" spans="1:55" hidden="1" x14ac:dyDescent="0.2">
      <c r="A3344" s="3"/>
      <c r="B3344" s="3"/>
      <c r="C3344" s="393"/>
      <c r="D3344" s="393"/>
      <c r="E3344" s="393"/>
      <c r="F3344" s="393"/>
      <c r="G3344" s="393"/>
      <c r="H3344" s="393"/>
      <c r="I3344" s="393"/>
      <c r="J3344" s="3"/>
      <c r="K3344" s="3"/>
      <c r="L3344" s="3"/>
      <c r="M3344" s="3"/>
      <c r="N3344" s="3"/>
      <c r="O3344" s="393"/>
      <c r="P3344" s="393"/>
      <c r="Q3344" s="3"/>
      <c r="R3344" s="3"/>
      <c r="S3344" s="3"/>
      <c r="T3344" s="3"/>
      <c r="U3344" s="3"/>
      <c r="V3344" s="3"/>
      <c r="W3344"/>
      <c r="X3344"/>
      <c r="Y3344" s="451"/>
      <c r="Z3344" s="393"/>
      <c r="AA3344" s="3"/>
      <c r="AB3344" s="3"/>
      <c r="AC3344" s="3"/>
      <c r="AD3344" s="3"/>
      <c r="AE3344" s="3"/>
      <c r="AF3344"/>
      <c r="AG3344"/>
      <c r="AH3344"/>
      <c r="AI3344"/>
      <c r="AJ3344"/>
      <c r="AK3344"/>
      <c r="AL3344"/>
      <c r="AM3344"/>
      <c r="AN3344"/>
      <c r="AO3344"/>
      <c r="AP3344"/>
      <c r="BC3344" s="451"/>
    </row>
    <row r="3345" spans="1:55" hidden="1" x14ac:dyDescent="0.2">
      <c r="A3345" s="3"/>
      <c r="B3345" s="3"/>
      <c r="C3345" s="393"/>
      <c r="D3345" s="393"/>
      <c r="E3345" s="393"/>
      <c r="F3345" s="393"/>
      <c r="G3345" s="393"/>
      <c r="H3345" s="393"/>
      <c r="I3345" s="393"/>
      <c r="J3345" s="3"/>
      <c r="K3345" s="3"/>
      <c r="L3345" s="3"/>
      <c r="M3345" s="3"/>
      <c r="N3345" s="3"/>
      <c r="O3345" s="393"/>
      <c r="P3345" s="393"/>
      <c r="Q3345" s="3"/>
      <c r="R3345" s="3"/>
      <c r="S3345" s="3"/>
      <c r="T3345" s="3"/>
      <c r="U3345" s="3"/>
      <c r="V3345" s="3"/>
      <c r="W3345"/>
      <c r="X3345"/>
      <c r="Y3345" s="451"/>
      <c r="Z3345" s="393"/>
      <c r="AA3345" s="3"/>
      <c r="AB3345" s="3"/>
      <c r="AC3345" s="3"/>
      <c r="AD3345" s="3"/>
      <c r="AE3345" s="3"/>
      <c r="AF3345"/>
      <c r="AG3345"/>
      <c r="AH3345"/>
      <c r="AI3345"/>
      <c r="AJ3345"/>
      <c r="AK3345"/>
      <c r="AL3345"/>
      <c r="AM3345"/>
      <c r="AN3345"/>
      <c r="AO3345"/>
      <c r="AP3345"/>
      <c r="BC3345" s="451"/>
    </row>
    <row r="3346" spans="1:55" hidden="1" x14ac:dyDescent="0.2">
      <c r="A3346" s="3"/>
      <c r="B3346" s="3"/>
      <c r="C3346" s="393"/>
      <c r="D3346" s="393"/>
      <c r="E3346" s="393"/>
      <c r="F3346" s="393"/>
      <c r="G3346" s="393"/>
      <c r="H3346" s="393"/>
      <c r="I3346" s="393"/>
      <c r="J3346" s="3"/>
      <c r="K3346" s="3"/>
      <c r="L3346" s="3"/>
      <c r="M3346" s="3"/>
      <c r="N3346" s="3"/>
      <c r="O3346" s="393"/>
      <c r="P3346" s="393"/>
      <c r="Q3346" s="3"/>
      <c r="R3346" s="3"/>
      <c r="S3346" s="3"/>
      <c r="T3346" s="3"/>
      <c r="U3346" s="3"/>
      <c r="V3346" s="3"/>
      <c r="W3346"/>
      <c r="X3346"/>
      <c r="Y3346" s="451"/>
      <c r="Z3346" s="393"/>
      <c r="AA3346" s="3"/>
      <c r="AB3346" s="3"/>
      <c r="AC3346" s="3"/>
      <c r="AD3346" s="3"/>
      <c r="AE3346" s="3"/>
      <c r="AF3346"/>
      <c r="AG3346"/>
      <c r="AH3346"/>
      <c r="AI3346"/>
      <c r="AJ3346"/>
      <c r="AK3346"/>
      <c r="AL3346"/>
      <c r="AM3346"/>
      <c r="AN3346"/>
      <c r="AO3346"/>
      <c r="AP3346"/>
      <c r="BC3346" s="451"/>
    </row>
    <row r="3347" spans="1:55" hidden="1" x14ac:dyDescent="0.2">
      <c r="A3347" s="3"/>
      <c r="B3347" s="3"/>
      <c r="C3347" s="393"/>
      <c r="D3347" s="393"/>
      <c r="E3347" s="393"/>
      <c r="F3347" s="393"/>
      <c r="G3347" s="393"/>
      <c r="H3347" s="393"/>
      <c r="I3347" s="393"/>
      <c r="J3347" s="3"/>
      <c r="K3347" s="3"/>
      <c r="L3347" s="3"/>
      <c r="M3347" s="3"/>
      <c r="N3347" s="3"/>
      <c r="O3347" s="393"/>
      <c r="P3347" s="393"/>
      <c r="Q3347" s="3"/>
      <c r="R3347" s="3"/>
      <c r="S3347" s="3"/>
      <c r="T3347" s="3"/>
      <c r="U3347" s="3"/>
      <c r="V3347" s="3"/>
      <c r="W3347"/>
      <c r="X3347"/>
      <c r="Y3347" s="451"/>
      <c r="Z3347" s="393"/>
      <c r="AA3347" s="3"/>
      <c r="AB3347" s="3"/>
      <c r="AC3347" s="3"/>
      <c r="AD3347" s="3"/>
      <c r="AE3347" s="3"/>
      <c r="AF3347"/>
      <c r="AG3347"/>
      <c r="AH3347"/>
      <c r="AI3347"/>
      <c r="AJ3347"/>
      <c r="AK3347"/>
      <c r="AL3347"/>
      <c r="AM3347"/>
      <c r="AN3347"/>
      <c r="AO3347"/>
      <c r="AP3347"/>
      <c r="BC3347" s="451"/>
    </row>
    <row r="3348" spans="1:55" hidden="1" x14ac:dyDescent="0.2">
      <c r="A3348" s="3"/>
      <c r="B3348" s="3"/>
      <c r="C3348" s="393"/>
      <c r="D3348" s="393"/>
      <c r="E3348" s="393"/>
      <c r="F3348" s="393"/>
      <c r="G3348" s="393"/>
      <c r="H3348" s="393"/>
      <c r="I3348" s="393"/>
      <c r="J3348" s="3"/>
      <c r="K3348" s="3"/>
      <c r="L3348" s="3"/>
      <c r="M3348" s="3"/>
      <c r="N3348" s="3"/>
      <c r="O3348" s="393"/>
      <c r="P3348" s="393"/>
      <c r="Q3348" s="3"/>
      <c r="R3348" s="3"/>
      <c r="S3348" s="3"/>
      <c r="T3348" s="3"/>
      <c r="U3348" s="3"/>
      <c r="V3348" s="3"/>
      <c r="W3348"/>
      <c r="X3348"/>
      <c r="Y3348" s="451"/>
      <c r="Z3348" s="393"/>
      <c r="AA3348" s="3"/>
      <c r="AB3348" s="3"/>
      <c r="AC3348" s="3"/>
      <c r="AD3348" s="3"/>
      <c r="AE3348" s="3"/>
      <c r="AF3348"/>
      <c r="AG3348"/>
      <c r="AH3348"/>
      <c r="AI3348"/>
      <c r="AJ3348"/>
      <c r="AK3348"/>
      <c r="AL3348"/>
      <c r="AM3348"/>
      <c r="AN3348"/>
      <c r="AO3348"/>
      <c r="AP3348"/>
      <c r="BC3348" s="451"/>
    </row>
    <row r="3349" spans="1:55" hidden="1" x14ac:dyDescent="0.2">
      <c r="A3349" s="3"/>
      <c r="B3349" s="3"/>
      <c r="C3349" s="393"/>
      <c r="D3349" s="393"/>
      <c r="E3349" s="393"/>
      <c r="F3349" s="393"/>
      <c r="G3349" s="393"/>
      <c r="H3349" s="393"/>
      <c r="I3349" s="393"/>
      <c r="J3349" s="3"/>
      <c r="K3349" s="3"/>
      <c r="L3349" s="3"/>
      <c r="M3349" s="3"/>
      <c r="N3349" s="3"/>
      <c r="O3349" s="393"/>
      <c r="P3349" s="393"/>
      <c r="Q3349" s="3"/>
      <c r="R3349" s="3"/>
      <c r="S3349" s="3"/>
      <c r="T3349" s="3"/>
      <c r="U3349" s="3"/>
      <c r="V3349" s="3"/>
      <c r="W3349"/>
      <c r="X3349"/>
      <c r="Y3349" s="451"/>
      <c r="Z3349" s="393"/>
      <c r="AA3349" s="3"/>
      <c r="AB3349" s="3"/>
      <c r="AC3349" s="3"/>
      <c r="AD3349" s="3"/>
      <c r="AE3349" s="3"/>
      <c r="AF3349"/>
      <c r="AG3349"/>
      <c r="AH3349"/>
      <c r="AI3349"/>
      <c r="AJ3349"/>
      <c r="AK3349"/>
      <c r="AL3349"/>
      <c r="AM3349"/>
      <c r="AN3349"/>
      <c r="AO3349"/>
      <c r="AP3349"/>
      <c r="BC3349" s="451"/>
    </row>
    <row r="3350" spans="1:55" hidden="1" x14ac:dyDescent="0.2">
      <c r="A3350" s="3"/>
      <c r="B3350" s="3"/>
      <c r="C3350" s="393"/>
      <c r="D3350" s="393"/>
      <c r="E3350" s="393"/>
      <c r="F3350" s="393"/>
      <c r="G3350" s="393"/>
      <c r="H3350" s="393"/>
      <c r="I3350" s="393"/>
      <c r="J3350" s="3"/>
      <c r="K3350" s="3"/>
      <c r="L3350" s="3"/>
      <c r="M3350" s="3"/>
      <c r="N3350" s="3"/>
      <c r="O3350" s="393"/>
      <c r="P3350" s="393"/>
      <c r="Q3350" s="3"/>
      <c r="R3350" s="3"/>
      <c r="S3350" s="3"/>
      <c r="T3350" s="3"/>
      <c r="U3350" s="3"/>
      <c r="V3350" s="3"/>
      <c r="W3350"/>
      <c r="X3350"/>
      <c r="Y3350" s="451"/>
      <c r="Z3350" s="393"/>
      <c r="AA3350" s="3"/>
      <c r="AB3350" s="3"/>
      <c r="AC3350" s="3"/>
      <c r="AD3350" s="3"/>
      <c r="AE3350" s="3"/>
      <c r="AF3350"/>
      <c r="AG3350"/>
      <c r="AH3350"/>
      <c r="AI3350"/>
      <c r="AJ3350"/>
      <c r="AK3350"/>
      <c r="AL3350"/>
      <c r="AM3350"/>
      <c r="AN3350"/>
      <c r="AO3350"/>
      <c r="AP3350"/>
      <c r="BC3350" s="451"/>
    </row>
    <row r="3351" spans="1:55" hidden="1" x14ac:dyDescent="0.2">
      <c r="A3351" s="3"/>
      <c r="B3351" s="3"/>
      <c r="C3351" s="393"/>
      <c r="D3351" s="393"/>
      <c r="E3351" s="393"/>
      <c r="F3351" s="393"/>
      <c r="G3351" s="393"/>
      <c r="H3351" s="393"/>
      <c r="I3351" s="393"/>
      <c r="J3351" s="3"/>
      <c r="K3351" s="3"/>
      <c r="L3351" s="3"/>
      <c r="M3351" s="3"/>
      <c r="N3351" s="3"/>
      <c r="O3351" s="393"/>
      <c r="P3351" s="393"/>
      <c r="Q3351" s="3"/>
      <c r="R3351" s="3"/>
      <c r="S3351" s="3"/>
      <c r="T3351" s="3"/>
      <c r="U3351" s="3"/>
      <c r="V3351" s="3"/>
      <c r="W3351"/>
      <c r="X3351"/>
      <c r="Y3351" s="451"/>
      <c r="Z3351" s="393"/>
      <c r="AA3351" s="3"/>
      <c r="AB3351" s="3"/>
      <c r="AC3351" s="3"/>
      <c r="AD3351" s="3"/>
      <c r="AE3351" s="3"/>
      <c r="AF3351"/>
      <c r="AG3351"/>
      <c r="AH3351"/>
      <c r="AI3351"/>
      <c r="AJ3351"/>
      <c r="AK3351"/>
      <c r="AL3351"/>
      <c r="AM3351"/>
      <c r="AN3351"/>
      <c r="AO3351"/>
      <c r="AP3351"/>
      <c r="BC3351" s="451"/>
    </row>
    <row r="3352" spans="1:55" hidden="1" x14ac:dyDescent="0.2">
      <c r="A3352" s="3"/>
      <c r="B3352" s="3"/>
      <c r="C3352" s="393"/>
      <c r="D3352" s="393"/>
      <c r="E3352" s="393"/>
      <c r="F3352" s="393"/>
      <c r="G3352" s="393"/>
      <c r="H3352" s="393"/>
      <c r="I3352" s="393"/>
      <c r="J3352" s="3"/>
      <c r="K3352" s="3"/>
      <c r="L3352" s="3"/>
      <c r="M3352" s="3"/>
      <c r="N3352" s="3"/>
      <c r="O3352" s="393"/>
      <c r="P3352" s="393"/>
      <c r="Q3352" s="3"/>
      <c r="R3352" s="3"/>
      <c r="S3352" s="3"/>
      <c r="T3352" s="3"/>
      <c r="U3352" s="3"/>
      <c r="V3352" s="3"/>
      <c r="W3352"/>
      <c r="X3352"/>
      <c r="Y3352" s="451"/>
      <c r="Z3352" s="393"/>
      <c r="AA3352" s="3"/>
      <c r="AB3352" s="3"/>
      <c r="AC3352" s="3"/>
      <c r="AD3352" s="3"/>
      <c r="AE3352" s="3"/>
      <c r="AF3352"/>
      <c r="AG3352"/>
      <c r="AH3352"/>
      <c r="AI3352"/>
      <c r="AJ3352"/>
      <c r="AK3352"/>
      <c r="AL3352"/>
      <c r="AM3352"/>
      <c r="AN3352"/>
      <c r="AO3352"/>
      <c r="AP3352"/>
      <c r="BC3352" s="451"/>
    </row>
    <row r="3353" spans="1:55" hidden="1" x14ac:dyDescent="0.2">
      <c r="A3353" s="3"/>
      <c r="B3353" s="3"/>
      <c r="C3353" s="393"/>
      <c r="D3353" s="393"/>
      <c r="E3353" s="393"/>
      <c r="F3353" s="393"/>
      <c r="G3353" s="393"/>
      <c r="H3353" s="393"/>
      <c r="I3353" s="393"/>
      <c r="J3353" s="3"/>
      <c r="K3353" s="3"/>
      <c r="L3353" s="3"/>
      <c r="M3353" s="3"/>
      <c r="N3353" s="3"/>
      <c r="O3353" s="393"/>
      <c r="P3353" s="393"/>
      <c r="Q3353" s="3"/>
      <c r="R3353" s="3"/>
      <c r="S3353" s="3"/>
      <c r="T3353" s="3"/>
      <c r="U3353" s="3"/>
      <c r="V3353" s="3"/>
      <c r="W3353"/>
      <c r="X3353"/>
      <c r="Y3353" s="451"/>
      <c r="Z3353" s="393"/>
      <c r="AA3353" s="3"/>
      <c r="AB3353" s="3"/>
      <c r="AC3353" s="3"/>
      <c r="AD3353" s="3"/>
      <c r="AE3353" s="3"/>
      <c r="AF3353"/>
      <c r="AG3353"/>
      <c r="AH3353"/>
      <c r="AI3353"/>
      <c r="AJ3353"/>
      <c r="AK3353"/>
      <c r="AL3353"/>
      <c r="AM3353"/>
      <c r="AN3353"/>
      <c r="AO3353"/>
      <c r="AP3353"/>
      <c r="BC3353" s="451"/>
    </row>
    <row r="3354" spans="1:55" hidden="1" x14ac:dyDescent="0.2">
      <c r="A3354" s="3"/>
      <c r="B3354" s="3"/>
      <c r="C3354" s="393"/>
      <c r="D3354" s="393"/>
      <c r="E3354" s="393"/>
      <c r="F3354" s="393"/>
      <c r="G3354" s="393"/>
      <c r="H3354" s="393"/>
      <c r="I3354" s="393"/>
      <c r="J3354" s="3"/>
      <c r="K3354" s="3"/>
      <c r="L3354" s="3"/>
      <c r="M3354" s="3"/>
      <c r="N3354" s="3"/>
      <c r="O3354" s="393"/>
      <c r="P3354" s="393"/>
      <c r="Q3354" s="3"/>
      <c r="R3354" s="3"/>
      <c r="S3354" s="3"/>
      <c r="T3354" s="3"/>
      <c r="U3354" s="3"/>
      <c r="V3354" s="3"/>
      <c r="W3354"/>
      <c r="X3354"/>
      <c r="Y3354" s="451"/>
      <c r="Z3354" s="393"/>
      <c r="AA3354" s="3"/>
      <c r="AB3354" s="3"/>
      <c r="AC3354" s="3"/>
      <c r="AD3354" s="3"/>
      <c r="AE3354" s="3"/>
      <c r="AF3354"/>
      <c r="AG3354"/>
      <c r="AH3354"/>
      <c r="AI3354"/>
      <c r="AJ3354"/>
      <c r="AK3354"/>
      <c r="AL3354"/>
      <c r="AM3354"/>
      <c r="AN3354"/>
      <c r="AO3354"/>
      <c r="AP3354"/>
      <c r="BC3354" s="451"/>
    </row>
    <row r="3355" spans="1:55" hidden="1" x14ac:dyDescent="0.2">
      <c r="A3355" s="3"/>
      <c r="B3355" s="3"/>
      <c r="C3355" s="393"/>
      <c r="D3355" s="393"/>
      <c r="E3355" s="393"/>
      <c r="F3355" s="393"/>
      <c r="G3355" s="393"/>
      <c r="H3355" s="393"/>
      <c r="I3355" s="393"/>
      <c r="J3355" s="3"/>
      <c r="K3355" s="3"/>
      <c r="L3355" s="3"/>
      <c r="M3355" s="3"/>
      <c r="N3355" s="3"/>
      <c r="O3355" s="393"/>
      <c r="P3355" s="393"/>
      <c r="Q3355" s="3"/>
      <c r="R3355" s="3"/>
      <c r="S3355" s="3"/>
      <c r="T3355" s="3"/>
      <c r="U3355" s="3"/>
      <c r="V3355" s="3"/>
      <c r="W3355"/>
      <c r="X3355"/>
      <c r="Y3355" s="451"/>
      <c r="Z3355" s="393"/>
      <c r="AA3355" s="3"/>
      <c r="AB3355" s="3"/>
      <c r="AC3355" s="3"/>
      <c r="AD3355" s="3"/>
      <c r="AE3355" s="3"/>
      <c r="AF3355"/>
      <c r="AG3355"/>
      <c r="AH3355"/>
      <c r="AI3355"/>
      <c r="AJ3355"/>
      <c r="AK3355"/>
      <c r="AL3355"/>
      <c r="AM3355"/>
      <c r="AN3355"/>
      <c r="AO3355"/>
      <c r="AP3355"/>
      <c r="BC3355" s="451"/>
    </row>
    <row r="3356" spans="1:55" hidden="1" x14ac:dyDescent="0.2">
      <c r="A3356" s="3"/>
      <c r="B3356" s="3"/>
      <c r="C3356" s="393"/>
      <c r="D3356" s="393"/>
      <c r="E3356" s="393"/>
      <c r="F3356" s="393"/>
      <c r="G3356" s="393"/>
      <c r="H3356" s="393"/>
      <c r="I3356" s="393"/>
      <c r="J3356" s="3"/>
      <c r="K3356" s="3"/>
      <c r="L3356" s="3"/>
      <c r="M3356" s="3"/>
      <c r="N3356" s="3"/>
      <c r="O3356" s="393"/>
      <c r="P3356" s="393"/>
      <c r="Q3356" s="3"/>
      <c r="R3356" s="3"/>
      <c r="S3356" s="3"/>
      <c r="T3356" s="3"/>
      <c r="U3356" s="3"/>
      <c r="V3356" s="3"/>
      <c r="W3356"/>
      <c r="X3356"/>
      <c r="Y3356" s="451"/>
      <c r="Z3356" s="393"/>
      <c r="AA3356" s="3"/>
      <c r="AB3356" s="3"/>
      <c r="AC3356" s="3"/>
      <c r="AD3356" s="3"/>
      <c r="AE3356" s="3"/>
      <c r="AF3356"/>
      <c r="AG3356"/>
      <c r="AH3356"/>
      <c r="AI3356"/>
      <c r="AJ3356"/>
      <c r="AK3356"/>
      <c r="AL3356"/>
      <c r="AM3356"/>
      <c r="AN3356"/>
      <c r="AO3356"/>
      <c r="AP3356"/>
      <c r="BC3356" s="451"/>
    </row>
    <row r="3357" spans="1:55" hidden="1" x14ac:dyDescent="0.2">
      <c r="A3357" s="3"/>
      <c r="B3357" s="3"/>
      <c r="C3357" s="393"/>
      <c r="D3357" s="393"/>
      <c r="E3357" s="393"/>
      <c r="F3357" s="393"/>
      <c r="G3357" s="393"/>
      <c r="H3357" s="393"/>
      <c r="I3357" s="393"/>
      <c r="J3357" s="3"/>
      <c r="K3357" s="3"/>
      <c r="L3357" s="3"/>
      <c r="M3357" s="3"/>
      <c r="N3357" s="3"/>
      <c r="O3357" s="393"/>
      <c r="P3357" s="393"/>
      <c r="Q3357" s="3"/>
      <c r="R3357" s="3"/>
      <c r="S3357" s="3"/>
      <c r="T3357" s="3"/>
      <c r="U3357" s="3"/>
      <c r="V3357" s="3"/>
      <c r="W3357"/>
      <c r="X3357"/>
      <c r="Y3357" s="451"/>
      <c r="Z3357" s="393"/>
      <c r="AA3357" s="3"/>
      <c r="AB3357" s="3"/>
      <c r="AC3357" s="3"/>
      <c r="AD3357" s="3"/>
      <c r="AE3357" s="3"/>
      <c r="AF3357"/>
      <c r="AG3357"/>
      <c r="AH3357"/>
      <c r="AI3357"/>
      <c r="AJ3357"/>
      <c r="AK3357"/>
      <c r="AL3357"/>
      <c r="AM3357"/>
      <c r="AN3357"/>
      <c r="AO3357"/>
      <c r="AP3357"/>
      <c r="BC3357" s="451"/>
    </row>
    <row r="3358" spans="1:55" hidden="1" x14ac:dyDescent="0.2">
      <c r="A3358" s="3"/>
      <c r="B3358" s="3"/>
      <c r="C3358" s="393"/>
      <c r="D3358" s="393"/>
      <c r="E3358" s="393"/>
      <c r="F3358" s="393"/>
      <c r="G3358" s="393"/>
      <c r="H3358" s="393"/>
      <c r="I3358" s="393"/>
      <c r="J3358" s="3"/>
      <c r="K3358" s="3"/>
      <c r="L3358" s="3"/>
      <c r="M3358" s="3"/>
      <c r="N3358" s="3"/>
      <c r="O3358" s="393"/>
      <c r="P3358" s="393"/>
      <c r="Q3358" s="3"/>
      <c r="R3358" s="3"/>
      <c r="S3358" s="3"/>
      <c r="T3358" s="3"/>
      <c r="U3358" s="3"/>
      <c r="V3358" s="3"/>
      <c r="W3358"/>
      <c r="X3358"/>
      <c r="Y3358" s="451"/>
      <c r="Z3358" s="393"/>
      <c r="AA3358" s="3"/>
      <c r="AB3358" s="3"/>
      <c r="AC3358" s="3"/>
      <c r="AD3358" s="3"/>
      <c r="AE3358" s="3"/>
      <c r="AF3358"/>
      <c r="AG3358"/>
      <c r="AH3358"/>
      <c r="AI3358"/>
      <c r="AJ3358"/>
      <c r="AK3358"/>
      <c r="AL3358"/>
      <c r="AM3358"/>
      <c r="AN3358"/>
      <c r="AO3358"/>
      <c r="AP3358"/>
      <c r="BC3358" s="451"/>
    </row>
    <row r="3359" spans="1:55" hidden="1" x14ac:dyDescent="0.2">
      <c r="A3359" s="3"/>
      <c r="B3359" s="3"/>
      <c r="C3359" s="393"/>
      <c r="D3359" s="393"/>
      <c r="E3359" s="393"/>
      <c r="F3359" s="393"/>
      <c r="G3359" s="393"/>
      <c r="H3359" s="393"/>
      <c r="I3359" s="393"/>
      <c r="J3359" s="3"/>
      <c r="K3359" s="3"/>
      <c r="L3359" s="3"/>
      <c r="M3359" s="3"/>
      <c r="N3359" s="3"/>
      <c r="O3359" s="393"/>
      <c r="P3359" s="393"/>
      <c r="Q3359" s="3"/>
      <c r="R3359" s="3"/>
      <c r="S3359" s="3"/>
      <c r="T3359" s="3"/>
      <c r="U3359" s="3"/>
      <c r="V3359" s="3"/>
      <c r="W3359"/>
      <c r="X3359"/>
      <c r="Y3359" s="451"/>
      <c r="Z3359" s="393"/>
      <c r="AA3359" s="3"/>
      <c r="AB3359" s="3"/>
      <c r="AC3359" s="3"/>
      <c r="AD3359" s="3"/>
      <c r="AE3359" s="3"/>
      <c r="AF3359"/>
      <c r="AG3359"/>
      <c r="AH3359"/>
      <c r="AI3359"/>
      <c r="AJ3359"/>
      <c r="AK3359"/>
      <c r="AL3359"/>
      <c r="AM3359"/>
      <c r="AN3359"/>
      <c r="AO3359"/>
      <c r="AP3359"/>
      <c r="BC3359" s="451"/>
    </row>
    <row r="3360" spans="1:55" hidden="1" x14ac:dyDescent="0.2">
      <c r="A3360" s="3"/>
      <c r="B3360" s="3"/>
      <c r="C3360" s="393"/>
      <c r="D3360" s="393"/>
      <c r="E3360" s="393"/>
      <c r="F3360" s="393"/>
      <c r="G3360" s="393"/>
      <c r="H3360" s="393"/>
      <c r="I3360" s="393"/>
      <c r="J3360" s="3"/>
      <c r="K3360" s="3"/>
      <c r="L3360" s="3"/>
      <c r="M3360" s="3"/>
      <c r="N3360" s="3"/>
      <c r="O3360" s="393"/>
      <c r="P3360" s="393"/>
      <c r="Q3360" s="3"/>
      <c r="R3360" s="3"/>
      <c r="S3360" s="3"/>
      <c r="T3360" s="3"/>
      <c r="U3360" s="3"/>
      <c r="V3360" s="3"/>
      <c r="W3360"/>
      <c r="X3360"/>
      <c r="Y3360" s="451"/>
      <c r="Z3360" s="393"/>
      <c r="AA3360" s="3"/>
      <c r="AB3360" s="3"/>
      <c r="AC3360" s="3"/>
      <c r="AD3360" s="3"/>
      <c r="AE3360" s="3"/>
      <c r="AF3360"/>
      <c r="AG3360"/>
      <c r="AH3360"/>
      <c r="AI3360"/>
      <c r="AJ3360"/>
      <c r="AK3360"/>
      <c r="AL3360"/>
      <c r="AM3360"/>
      <c r="AN3360"/>
      <c r="AO3360"/>
      <c r="AP3360"/>
      <c r="BC3360" s="451"/>
    </row>
    <row r="3361" spans="1:55" hidden="1" x14ac:dyDescent="0.2">
      <c r="A3361" s="3"/>
      <c r="B3361" s="3"/>
      <c r="C3361" s="393"/>
      <c r="D3361" s="393"/>
      <c r="E3361" s="393"/>
      <c r="F3361" s="393"/>
      <c r="G3361" s="393"/>
      <c r="H3361" s="393"/>
      <c r="I3361" s="393"/>
      <c r="J3361" s="3"/>
      <c r="K3361" s="3"/>
      <c r="L3361" s="3"/>
      <c r="M3361" s="3"/>
      <c r="N3361" s="3"/>
      <c r="O3361" s="393"/>
      <c r="P3361" s="393"/>
      <c r="Q3361" s="3"/>
      <c r="R3361" s="3"/>
      <c r="S3361" s="3"/>
      <c r="T3361" s="3"/>
      <c r="U3361" s="3"/>
      <c r="V3361" s="3"/>
      <c r="W3361"/>
      <c r="X3361"/>
      <c r="Y3361" s="451"/>
      <c r="Z3361" s="393"/>
      <c r="AA3361" s="3"/>
      <c r="AB3361" s="3"/>
      <c r="AC3361" s="3"/>
      <c r="AD3361" s="3"/>
      <c r="AE3361" s="3"/>
      <c r="AF3361"/>
      <c r="AG3361"/>
      <c r="AH3361"/>
      <c r="AI3361"/>
      <c r="AJ3361"/>
      <c r="AK3361"/>
      <c r="AL3361"/>
      <c r="AM3361"/>
      <c r="AN3361"/>
      <c r="AO3361"/>
      <c r="AP3361"/>
      <c r="BC3361" s="451"/>
    </row>
    <row r="3362" spans="1:55" hidden="1" x14ac:dyDescent="0.2">
      <c r="A3362" s="3"/>
      <c r="B3362" s="3"/>
      <c r="C3362" s="393"/>
      <c r="D3362" s="393"/>
      <c r="E3362" s="393"/>
      <c r="F3362" s="393"/>
      <c r="G3362" s="393"/>
      <c r="H3362" s="393"/>
      <c r="I3362" s="393"/>
      <c r="J3362" s="3"/>
      <c r="K3362" s="3"/>
      <c r="L3362" s="3"/>
      <c r="M3362" s="3"/>
      <c r="N3362" s="3"/>
      <c r="O3362" s="393"/>
      <c r="P3362" s="393"/>
      <c r="Q3362" s="3"/>
      <c r="R3362" s="3"/>
      <c r="S3362" s="3"/>
      <c r="T3362" s="3"/>
      <c r="U3362" s="3"/>
      <c r="V3362" s="3"/>
      <c r="W3362"/>
      <c r="X3362"/>
      <c r="Y3362" s="451"/>
      <c r="Z3362" s="393"/>
      <c r="AA3362" s="3"/>
      <c r="AB3362" s="3"/>
      <c r="AC3362" s="3"/>
      <c r="AD3362" s="3"/>
      <c r="AE3362" s="3"/>
      <c r="AF3362"/>
      <c r="AG3362"/>
      <c r="AH3362"/>
      <c r="AI3362"/>
      <c r="AJ3362"/>
      <c r="AK3362"/>
      <c r="AL3362"/>
      <c r="AM3362"/>
      <c r="AN3362"/>
      <c r="AO3362"/>
      <c r="AP3362"/>
      <c r="BC3362" s="451"/>
    </row>
    <row r="3363" spans="1:55" hidden="1" x14ac:dyDescent="0.2">
      <c r="A3363" s="3"/>
      <c r="B3363" s="3"/>
      <c r="C3363" s="393"/>
      <c r="D3363" s="393"/>
      <c r="E3363" s="393"/>
      <c r="F3363" s="393"/>
      <c r="G3363" s="393"/>
      <c r="H3363" s="393"/>
      <c r="I3363" s="393"/>
      <c r="J3363" s="3"/>
      <c r="K3363" s="3"/>
      <c r="L3363" s="3"/>
      <c r="M3363" s="3"/>
      <c r="N3363" s="3"/>
      <c r="O3363" s="393"/>
      <c r="P3363" s="393"/>
      <c r="Q3363" s="3"/>
      <c r="R3363" s="3"/>
      <c r="S3363" s="3"/>
      <c r="T3363" s="3"/>
      <c r="U3363" s="3"/>
      <c r="V3363" s="3"/>
      <c r="W3363"/>
      <c r="X3363"/>
      <c r="Y3363" s="451"/>
      <c r="Z3363" s="393"/>
      <c r="AA3363" s="3"/>
      <c r="AB3363" s="3"/>
      <c r="AC3363" s="3"/>
      <c r="AD3363" s="3"/>
      <c r="AE3363" s="3"/>
      <c r="AF3363"/>
      <c r="AG3363"/>
      <c r="AH3363"/>
      <c r="AI3363"/>
      <c r="AJ3363"/>
      <c r="AK3363"/>
      <c r="AL3363"/>
      <c r="AM3363"/>
      <c r="AN3363"/>
      <c r="AO3363"/>
      <c r="AP3363"/>
      <c r="BC3363" s="451"/>
    </row>
    <row r="3364" spans="1:55" hidden="1" x14ac:dyDescent="0.2">
      <c r="A3364" s="3"/>
      <c r="B3364" s="3"/>
      <c r="C3364" s="393"/>
      <c r="D3364" s="393"/>
      <c r="E3364" s="393"/>
      <c r="F3364" s="393"/>
      <c r="G3364" s="393"/>
      <c r="H3364" s="393"/>
      <c r="I3364" s="393"/>
      <c r="J3364" s="3"/>
      <c r="K3364" s="3"/>
      <c r="L3364" s="3"/>
      <c r="M3364" s="3"/>
      <c r="N3364" s="3"/>
      <c r="O3364" s="393"/>
      <c r="P3364" s="393"/>
      <c r="Q3364" s="3"/>
      <c r="R3364" s="3"/>
      <c r="S3364" s="3"/>
      <c r="T3364" s="3"/>
      <c r="U3364" s="3"/>
      <c r="V3364" s="3"/>
      <c r="W3364"/>
      <c r="X3364"/>
      <c r="Y3364" s="451"/>
      <c r="Z3364" s="393"/>
      <c r="AA3364" s="3"/>
      <c r="AB3364" s="3"/>
      <c r="AC3364" s="3"/>
      <c r="AD3364" s="3"/>
      <c r="AE3364" s="3"/>
      <c r="AF3364"/>
      <c r="AG3364"/>
      <c r="AH3364"/>
      <c r="AI3364"/>
      <c r="AJ3364"/>
      <c r="AK3364"/>
      <c r="AL3364"/>
      <c r="AM3364"/>
      <c r="AN3364"/>
      <c r="AO3364"/>
      <c r="AP3364"/>
      <c r="BC3364" s="451"/>
    </row>
    <row r="3365" spans="1:55" hidden="1" x14ac:dyDescent="0.2">
      <c r="A3365" s="3"/>
      <c r="B3365" s="3"/>
      <c r="C3365" s="393"/>
      <c r="D3365" s="393"/>
      <c r="E3365" s="393"/>
      <c r="F3365" s="393"/>
      <c r="G3365" s="393"/>
      <c r="H3365" s="393"/>
      <c r="I3365" s="393"/>
      <c r="J3365" s="3"/>
      <c r="K3365" s="3"/>
      <c r="L3365" s="3"/>
      <c r="M3365" s="3"/>
      <c r="N3365" s="3"/>
      <c r="O3365" s="393"/>
      <c r="P3365" s="393"/>
      <c r="Q3365" s="3"/>
      <c r="R3365" s="3"/>
      <c r="S3365" s="3"/>
      <c r="T3365" s="3"/>
      <c r="U3365" s="3"/>
      <c r="V3365" s="3"/>
      <c r="W3365"/>
      <c r="X3365"/>
      <c r="Y3365" s="451"/>
      <c r="Z3365" s="393"/>
      <c r="AA3365" s="3"/>
      <c r="AB3365" s="3"/>
      <c r="AC3365" s="3"/>
      <c r="AD3365" s="3"/>
      <c r="AE3365" s="3"/>
      <c r="AF3365"/>
      <c r="AG3365"/>
      <c r="AH3365"/>
      <c r="AI3365"/>
      <c r="AJ3365"/>
      <c r="AK3365"/>
      <c r="AL3365"/>
      <c r="AM3365"/>
      <c r="AN3365"/>
      <c r="AO3365"/>
      <c r="AP3365"/>
      <c r="BC3365" s="451"/>
    </row>
    <row r="3366" spans="1:55" hidden="1" x14ac:dyDescent="0.2">
      <c r="A3366" s="3"/>
      <c r="B3366" s="3"/>
      <c r="C3366" s="393"/>
      <c r="D3366" s="393"/>
      <c r="E3366" s="393"/>
      <c r="F3366" s="393"/>
      <c r="G3366" s="393"/>
      <c r="H3366" s="393"/>
      <c r="I3366" s="393"/>
      <c r="J3366" s="3"/>
      <c r="K3366" s="3"/>
      <c r="L3366" s="3"/>
      <c r="M3366" s="3"/>
      <c r="N3366" s="3"/>
      <c r="O3366" s="393"/>
      <c r="P3366" s="393"/>
      <c r="Q3366" s="3"/>
      <c r="R3366" s="3"/>
      <c r="S3366" s="3"/>
      <c r="T3366" s="3"/>
      <c r="U3366" s="3"/>
      <c r="V3366" s="3"/>
      <c r="W3366"/>
      <c r="X3366"/>
      <c r="Y3366" s="451"/>
      <c r="Z3366" s="393"/>
      <c r="AA3366" s="3"/>
      <c r="AB3366" s="3"/>
      <c r="AC3366" s="3"/>
      <c r="AD3366" s="3"/>
      <c r="AE3366" s="3"/>
      <c r="AF3366"/>
      <c r="AG3366"/>
      <c r="AH3366"/>
      <c r="AI3366"/>
      <c r="AJ3366"/>
      <c r="AK3366"/>
      <c r="AL3366"/>
      <c r="AM3366"/>
      <c r="AN3366"/>
      <c r="AO3366"/>
      <c r="AP3366"/>
      <c r="BC3366" s="451"/>
    </row>
    <row r="3367" spans="1:55" hidden="1" x14ac:dyDescent="0.2">
      <c r="A3367" s="3"/>
      <c r="B3367" s="3"/>
      <c r="C3367" s="393"/>
      <c r="D3367" s="393"/>
      <c r="E3367" s="393"/>
      <c r="F3367" s="393"/>
      <c r="G3367" s="393"/>
      <c r="H3367" s="393"/>
      <c r="I3367" s="393"/>
      <c r="J3367" s="3"/>
      <c r="K3367" s="3"/>
      <c r="L3367" s="3"/>
      <c r="M3367" s="3"/>
      <c r="N3367" s="3"/>
      <c r="O3367" s="393"/>
      <c r="P3367" s="393"/>
      <c r="Q3367" s="3"/>
      <c r="R3367" s="3"/>
      <c r="S3367" s="3"/>
      <c r="T3367" s="3"/>
      <c r="U3367" s="3"/>
      <c r="V3367" s="3"/>
      <c r="W3367"/>
      <c r="X3367"/>
      <c r="Y3367" s="451"/>
      <c r="Z3367" s="393"/>
      <c r="AA3367" s="3"/>
      <c r="AB3367" s="3"/>
      <c r="AC3367" s="3"/>
      <c r="AD3367" s="3"/>
      <c r="AE3367" s="3"/>
      <c r="AF3367"/>
      <c r="AG3367"/>
      <c r="AH3367"/>
      <c r="AI3367"/>
      <c r="AJ3367"/>
      <c r="AK3367"/>
      <c r="AL3367"/>
      <c r="AM3367"/>
      <c r="AN3367"/>
      <c r="AO3367"/>
      <c r="AP3367"/>
      <c r="BC3367" s="451"/>
    </row>
    <row r="3368" spans="1:55" hidden="1" x14ac:dyDescent="0.2">
      <c r="A3368" s="3"/>
      <c r="B3368" s="3"/>
      <c r="C3368" s="393"/>
      <c r="D3368" s="393"/>
      <c r="E3368" s="393"/>
      <c r="F3368" s="393"/>
      <c r="G3368" s="393"/>
      <c r="H3368" s="393"/>
      <c r="I3368" s="393"/>
      <c r="J3368" s="3"/>
      <c r="K3368" s="3"/>
      <c r="L3368" s="3"/>
      <c r="M3368" s="3"/>
      <c r="N3368" s="3"/>
      <c r="O3368" s="393"/>
      <c r="P3368" s="393"/>
      <c r="Q3368" s="3"/>
      <c r="R3368" s="3"/>
      <c r="S3368" s="3"/>
      <c r="T3368" s="3"/>
      <c r="U3368" s="3"/>
      <c r="V3368" s="3"/>
      <c r="W3368"/>
      <c r="X3368"/>
      <c r="Y3368" s="451"/>
      <c r="Z3368" s="393"/>
      <c r="AA3368" s="3"/>
      <c r="AB3368" s="3"/>
      <c r="AC3368" s="3"/>
      <c r="AD3368" s="3"/>
      <c r="AE3368" s="3"/>
      <c r="AF3368"/>
      <c r="AG3368"/>
      <c r="AH3368"/>
      <c r="AI3368"/>
      <c r="AJ3368"/>
      <c r="AK3368"/>
      <c r="AL3368"/>
      <c r="AM3368"/>
      <c r="AN3368"/>
      <c r="AO3368"/>
      <c r="AP3368"/>
      <c r="BC3368" s="451"/>
    </row>
    <row r="3369" spans="1:55" hidden="1" x14ac:dyDescent="0.2">
      <c r="A3369" s="3"/>
      <c r="B3369" s="3"/>
      <c r="C3369" s="393"/>
      <c r="D3369" s="393"/>
      <c r="E3369" s="393"/>
      <c r="F3369" s="393"/>
      <c r="G3369" s="393"/>
      <c r="H3369" s="393"/>
      <c r="I3369" s="393"/>
      <c r="J3369" s="3"/>
      <c r="K3369" s="3"/>
      <c r="L3369" s="3"/>
      <c r="M3369" s="3"/>
      <c r="N3369" s="3"/>
      <c r="O3369" s="393"/>
      <c r="P3369" s="393"/>
      <c r="Q3369" s="3"/>
      <c r="R3369" s="3"/>
      <c r="S3369" s="3"/>
      <c r="T3369" s="3"/>
      <c r="U3369" s="3"/>
      <c r="V3369" s="3"/>
      <c r="W3369"/>
      <c r="X3369"/>
      <c r="Y3369" s="451"/>
      <c r="Z3369" s="393"/>
      <c r="AA3369" s="3"/>
      <c r="AB3369" s="3"/>
      <c r="AC3369" s="3"/>
      <c r="AD3369" s="3"/>
      <c r="AE3369" s="3"/>
      <c r="AF3369"/>
      <c r="AG3369"/>
      <c r="AH3369"/>
      <c r="AI3369"/>
      <c r="AJ3369"/>
      <c r="AK3369"/>
      <c r="AL3369"/>
      <c r="AM3369"/>
      <c r="AN3369"/>
      <c r="AO3369"/>
      <c r="AP3369"/>
      <c r="BC3369" s="451"/>
    </row>
    <row r="3370" spans="1:55" hidden="1" x14ac:dyDescent="0.2">
      <c r="A3370" s="3"/>
      <c r="B3370" s="3"/>
      <c r="C3370" s="393"/>
      <c r="D3370" s="393"/>
      <c r="E3370" s="393"/>
      <c r="F3370" s="393"/>
      <c r="G3370" s="393"/>
      <c r="H3370" s="393"/>
      <c r="I3370" s="393"/>
      <c r="J3370" s="3"/>
      <c r="K3370" s="3"/>
      <c r="L3370" s="3"/>
      <c r="M3370" s="3"/>
      <c r="N3370" s="3"/>
      <c r="O3370" s="393"/>
      <c r="P3370" s="393"/>
      <c r="Q3370" s="3"/>
      <c r="R3370" s="3"/>
      <c r="S3370" s="3"/>
      <c r="T3370" s="3"/>
      <c r="U3370" s="3"/>
      <c r="V3370" s="3"/>
      <c r="W3370"/>
      <c r="X3370"/>
      <c r="Y3370" s="451"/>
      <c r="Z3370" s="393"/>
      <c r="AA3370" s="3"/>
      <c r="AB3370" s="3"/>
      <c r="AC3370" s="3"/>
      <c r="AD3370" s="3"/>
      <c r="AE3370" s="3"/>
      <c r="AF3370"/>
      <c r="AG3370"/>
      <c r="AH3370"/>
      <c r="AI3370"/>
      <c r="AJ3370"/>
      <c r="AK3370"/>
      <c r="AL3370"/>
      <c r="AM3370"/>
      <c r="AN3370"/>
      <c r="AO3370"/>
      <c r="AP3370"/>
      <c r="BC3370" s="451"/>
    </row>
    <row r="3371" spans="1:55" hidden="1" x14ac:dyDescent="0.2">
      <c r="A3371" s="3"/>
      <c r="B3371" s="3"/>
      <c r="C3371" s="393"/>
      <c r="D3371" s="393"/>
      <c r="E3371" s="393"/>
      <c r="F3371" s="393"/>
      <c r="G3371" s="393"/>
      <c r="H3371" s="393"/>
      <c r="I3371" s="393"/>
      <c r="J3371" s="3"/>
      <c r="K3371" s="3"/>
      <c r="L3371" s="3"/>
      <c r="M3371" s="3"/>
      <c r="N3371" s="3"/>
      <c r="O3371" s="393"/>
      <c r="P3371" s="393"/>
      <c r="Q3371" s="3"/>
      <c r="R3371" s="3"/>
      <c r="S3371" s="3"/>
      <c r="T3371" s="3"/>
      <c r="U3371" s="3"/>
      <c r="V3371" s="3"/>
      <c r="W3371"/>
      <c r="X3371"/>
      <c r="Y3371" s="451"/>
      <c r="Z3371" s="393"/>
      <c r="AA3371" s="3"/>
      <c r="AB3371" s="3"/>
      <c r="AC3371" s="3"/>
      <c r="AD3371" s="3"/>
      <c r="AE3371" s="3"/>
      <c r="AF3371"/>
      <c r="AG3371"/>
      <c r="AH3371"/>
      <c r="AI3371"/>
      <c r="AJ3371"/>
      <c r="AK3371"/>
      <c r="AL3371"/>
      <c r="AM3371"/>
      <c r="AN3371"/>
      <c r="AO3371"/>
      <c r="AP3371"/>
      <c r="BC3371" s="451"/>
    </row>
    <row r="3372" spans="1:55" hidden="1" x14ac:dyDescent="0.2">
      <c r="A3372" s="3"/>
      <c r="B3372" s="3"/>
      <c r="C3372" s="393"/>
      <c r="D3372" s="393"/>
      <c r="E3372" s="393"/>
      <c r="F3372" s="393"/>
      <c r="G3372" s="393"/>
      <c r="H3372" s="393"/>
      <c r="I3372" s="393"/>
      <c r="J3372" s="3"/>
      <c r="K3372" s="3"/>
      <c r="L3372" s="3"/>
      <c r="M3372" s="3"/>
      <c r="N3372" s="3"/>
      <c r="O3372" s="393"/>
      <c r="P3372" s="393"/>
      <c r="Q3372" s="3"/>
      <c r="R3372" s="3"/>
      <c r="S3372" s="3"/>
      <c r="T3372" s="3"/>
      <c r="U3372" s="3"/>
      <c r="V3372" s="3"/>
      <c r="W3372"/>
      <c r="X3372"/>
      <c r="Y3372" s="451"/>
      <c r="Z3372" s="393"/>
      <c r="AA3372" s="3"/>
      <c r="AB3372" s="3"/>
      <c r="AC3372" s="3"/>
      <c r="AD3372" s="3"/>
      <c r="AE3372" s="3"/>
      <c r="AF3372"/>
      <c r="AG3372"/>
      <c r="AH3372"/>
      <c r="AI3372"/>
      <c r="AJ3372"/>
      <c r="AK3372"/>
      <c r="AL3372"/>
      <c r="AM3372"/>
      <c r="AN3372"/>
      <c r="AO3372"/>
      <c r="AP3372"/>
      <c r="BC3372" s="451"/>
    </row>
    <row r="3373" spans="1:55" hidden="1" x14ac:dyDescent="0.2">
      <c r="A3373" s="3"/>
      <c r="B3373" s="3"/>
      <c r="C3373" s="393"/>
      <c r="D3373" s="393"/>
      <c r="E3373" s="393"/>
      <c r="F3373" s="393"/>
      <c r="G3373" s="393"/>
      <c r="H3373" s="393"/>
      <c r="I3373" s="393"/>
      <c r="J3373" s="3"/>
      <c r="K3373" s="3"/>
      <c r="L3373" s="3"/>
      <c r="M3373" s="3"/>
      <c r="N3373" s="3"/>
      <c r="O3373" s="393"/>
      <c r="P3373" s="393"/>
      <c r="Q3373" s="3"/>
      <c r="R3373" s="3"/>
      <c r="S3373" s="3"/>
      <c r="T3373" s="3"/>
      <c r="U3373" s="3"/>
      <c r="V3373" s="3"/>
      <c r="W3373"/>
      <c r="X3373"/>
      <c r="Y3373" s="451"/>
      <c r="Z3373" s="393"/>
      <c r="AA3373" s="3"/>
      <c r="AB3373" s="3"/>
      <c r="AC3373" s="3"/>
      <c r="AD3373" s="3"/>
      <c r="AE3373" s="3"/>
      <c r="AF3373"/>
      <c r="AG3373"/>
      <c r="AH3373"/>
      <c r="AI3373"/>
      <c r="AJ3373"/>
      <c r="AK3373"/>
      <c r="AL3373"/>
      <c r="AM3373"/>
      <c r="AN3373"/>
      <c r="AO3373"/>
      <c r="AP3373"/>
      <c r="BC3373" s="451"/>
    </row>
    <row r="3374" spans="1:55" hidden="1" x14ac:dyDescent="0.2">
      <c r="A3374" s="3"/>
      <c r="B3374" s="3"/>
      <c r="C3374" s="393"/>
      <c r="D3374" s="393"/>
      <c r="E3374" s="393"/>
      <c r="F3374" s="393"/>
      <c r="G3374" s="393"/>
      <c r="H3374" s="393"/>
      <c r="I3374" s="393"/>
      <c r="J3374" s="3"/>
      <c r="K3374" s="3"/>
      <c r="L3374" s="3"/>
      <c r="M3374" s="3"/>
      <c r="N3374" s="3"/>
      <c r="O3374" s="393"/>
      <c r="P3374" s="393"/>
      <c r="Q3374" s="3"/>
      <c r="R3374" s="3"/>
      <c r="S3374" s="3"/>
      <c r="T3374" s="3"/>
      <c r="U3374" s="3"/>
      <c r="V3374" s="3"/>
      <c r="W3374"/>
      <c r="X3374"/>
      <c r="Y3374" s="451"/>
      <c r="Z3374" s="393"/>
      <c r="AA3374" s="3"/>
      <c r="AB3374" s="3"/>
      <c r="AC3374" s="3"/>
      <c r="AD3374" s="3"/>
      <c r="AE3374" s="3"/>
      <c r="AF3374"/>
      <c r="AG3374"/>
      <c r="AH3374"/>
      <c r="AI3374"/>
      <c r="AJ3374"/>
      <c r="AK3374"/>
      <c r="AL3374"/>
      <c r="AM3374"/>
      <c r="AN3374"/>
      <c r="AO3374"/>
      <c r="AP3374"/>
      <c r="BC3374" s="451"/>
    </row>
    <row r="3375" spans="1:55" hidden="1" x14ac:dyDescent="0.2">
      <c r="A3375" s="3"/>
      <c r="B3375" s="3"/>
      <c r="C3375" s="393"/>
      <c r="D3375" s="393"/>
      <c r="E3375" s="393"/>
      <c r="F3375" s="393"/>
      <c r="G3375" s="393"/>
      <c r="H3375" s="393"/>
      <c r="I3375" s="393"/>
      <c r="J3375" s="3"/>
      <c r="K3375" s="3"/>
      <c r="L3375" s="3"/>
      <c r="M3375" s="3"/>
      <c r="N3375" s="3"/>
      <c r="O3375" s="393"/>
      <c r="P3375" s="393"/>
      <c r="Q3375" s="3"/>
      <c r="R3375" s="3"/>
      <c r="S3375" s="3"/>
      <c r="T3375" s="3"/>
      <c r="U3375" s="3"/>
      <c r="V3375" s="3"/>
      <c r="W3375"/>
      <c r="X3375"/>
      <c r="Y3375" s="451"/>
      <c r="Z3375" s="393"/>
      <c r="AA3375" s="3"/>
      <c r="AB3375" s="3"/>
      <c r="AC3375" s="3"/>
      <c r="AD3375" s="3"/>
      <c r="AE3375" s="3"/>
      <c r="AF3375"/>
      <c r="AG3375"/>
      <c r="AH3375"/>
      <c r="AI3375"/>
      <c r="AJ3375"/>
      <c r="AK3375"/>
      <c r="AL3375"/>
      <c r="AM3375"/>
      <c r="AN3375"/>
      <c r="AO3375"/>
      <c r="AP3375"/>
      <c r="BC3375" s="451"/>
    </row>
    <row r="3376" spans="1:55" hidden="1" x14ac:dyDescent="0.2">
      <c r="A3376" s="3"/>
      <c r="B3376" s="3"/>
      <c r="C3376" s="393"/>
      <c r="D3376" s="393"/>
      <c r="E3376" s="393"/>
      <c r="F3376" s="393"/>
      <c r="G3376" s="393"/>
      <c r="H3376" s="393"/>
      <c r="I3376" s="393"/>
      <c r="J3376" s="3"/>
      <c r="K3376" s="3"/>
      <c r="L3376" s="3"/>
      <c r="M3376" s="3"/>
      <c r="N3376" s="3"/>
      <c r="O3376" s="393"/>
      <c r="P3376" s="393"/>
      <c r="Q3376" s="3"/>
      <c r="R3376" s="3"/>
      <c r="S3376" s="3"/>
      <c r="T3376" s="3"/>
      <c r="U3376" s="3"/>
      <c r="V3376" s="3"/>
      <c r="W3376"/>
      <c r="X3376"/>
      <c r="Y3376" s="451"/>
      <c r="Z3376" s="393"/>
      <c r="AA3376" s="3"/>
      <c r="AB3376" s="3"/>
      <c r="AC3376" s="3"/>
      <c r="AD3376" s="3"/>
      <c r="AE3376" s="3"/>
      <c r="AF3376"/>
      <c r="AG3376"/>
      <c r="AH3376"/>
      <c r="AI3376"/>
      <c r="AJ3376"/>
      <c r="AK3376"/>
      <c r="AL3376"/>
      <c r="AM3376"/>
      <c r="AN3376"/>
      <c r="AO3376"/>
      <c r="AP3376"/>
      <c r="BC3376" s="451"/>
    </row>
    <row r="3377" spans="1:55" hidden="1" x14ac:dyDescent="0.2">
      <c r="A3377" s="3"/>
      <c r="B3377" s="3"/>
      <c r="C3377" s="393"/>
      <c r="D3377" s="393"/>
      <c r="E3377" s="393"/>
      <c r="F3377" s="393"/>
      <c r="G3377" s="393"/>
      <c r="H3377" s="393"/>
      <c r="I3377" s="393"/>
      <c r="J3377" s="3"/>
      <c r="K3377" s="3"/>
      <c r="L3377" s="3"/>
      <c r="M3377" s="3"/>
      <c r="N3377" s="3"/>
      <c r="O3377" s="393"/>
      <c r="P3377" s="393"/>
      <c r="Q3377" s="3"/>
      <c r="R3377" s="3"/>
      <c r="S3377" s="3"/>
      <c r="T3377" s="3"/>
      <c r="U3377" s="3"/>
      <c r="V3377" s="3"/>
      <c r="W3377"/>
      <c r="X3377"/>
      <c r="Y3377" s="451"/>
      <c r="Z3377" s="393"/>
      <c r="AA3377" s="3"/>
      <c r="AB3377" s="3"/>
      <c r="AC3377" s="3"/>
      <c r="AD3377" s="3"/>
      <c r="AE3377" s="3"/>
      <c r="AF3377"/>
      <c r="AG3377"/>
      <c r="AH3377"/>
      <c r="AI3377"/>
      <c r="AJ3377"/>
      <c r="AK3377"/>
      <c r="AL3377"/>
      <c r="AM3377"/>
      <c r="AN3377"/>
      <c r="AO3377"/>
      <c r="AP3377"/>
      <c r="BC3377" s="451"/>
    </row>
    <row r="3378" spans="1:55" hidden="1" x14ac:dyDescent="0.2">
      <c r="A3378" s="3"/>
      <c r="B3378" s="3"/>
      <c r="C3378" s="393"/>
      <c r="D3378" s="393"/>
      <c r="E3378" s="393"/>
      <c r="F3378" s="393"/>
      <c r="G3378" s="393"/>
      <c r="H3378" s="393"/>
      <c r="I3378" s="393"/>
      <c r="J3378" s="3"/>
      <c r="K3378" s="3"/>
      <c r="L3378" s="3"/>
      <c r="M3378" s="3"/>
      <c r="N3378" s="3"/>
      <c r="O3378" s="393"/>
      <c r="P3378" s="393"/>
      <c r="Q3378" s="3"/>
      <c r="R3378" s="3"/>
      <c r="S3378" s="3"/>
      <c r="T3378" s="3"/>
      <c r="U3378" s="3"/>
      <c r="V3378" s="3"/>
      <c r="W3378"/>
      <c r="X3378"/>
      <c r="Y3378" s="451"/>
      <c r="Z3378" s="393"/>
      <c r="AA3378" s="3"/>
      <c r="AB3378" s="3"/>
      <c r="AC3378" s="3"/>
      <c r="AD3378" s="3"/>
      <c r="AE3378" s="3"/>
      <c r="AF3378"/>
      <c r="AG3378"/>
      <c r="AH3378"/>
      <c r="AI3378"/>
      <c r="AJ3378"/>
      <c r="AK3378"/>
      <c r="AL3378"/>
      <c r="AM3378"/>
      <c r="AN3378"/>
      <c r="AO3378"/>
      <c r="AP3378"/>
      <c r="BC3378" s="451"/>
    </row>
    <row r="3379" spans="1:55" hidden="1" x14ac:dyDescent="0.2">
      <c r="A3379" s="3"/>
      <c r="B3379" s="3"/>
      <c r="C3379" s="393"/>
      <c r="D3379" s="393"/>
      <c r="E3379" s="393"/>
      <c r="F3379" s="393"/>
      <c r="G3379" s="393"/>
      <c r="H3379" s="393"/>
      <c r="I3379" s="393"/>
      <c r="J3379" s="3"/>
      <c r="K3379" s="3"/>
      <c r="L3379" s="3"/>
      <c r="M3379" s="3"/>
      <c r="N3379" s="3"/>
      <c r="O3379" s="393"/>
      <c r="P3379" s="393"/>
      <c r="Q3379" s="3"/>
      <c r="R3379" s="3"/>
      <c r="S3379" s="3"/>
      <c r="T3379" s="3"/>
      <c r="U3379" s="3"/>
      <c r="V3379" s="3"/>
      <c r="W3379"/>
      <c r="X3379"/>
      <c r="Y3379" s="451"/>
      <c r="Z3379" s="393"/>
      <c r="AA3379" s="3"/>
      <c r="AB3379" s="3"/>
      <c r="AC3379" s="3"/>
      <c r="AD3379" s="3"/>
      <c r="AE3379" s="3"/>
      <c r="AF3379"/>
      <c r="AG3379"/>
      <c r="AH3379"/>
      <c r="AI3379"/>
      <c r="AJ3379"/>
      <c r="AK3379"/>
      <c r="AL3379"/>
      <c r="AM3379"/>
      <c r="AN3379"/>
      <c r="AO3379"/>
      <c r="AP3379"/>
      <c r="BC3379" s="451"/>
    </row>
    <row r="3380" spans="1:55" hidden="1" x14ac:dyDescent="0.2">
      <c r="A3380" s="3"/>
      <c r="B3380" s="3"/>
      <c r="C3380" s="393"/>
      <c r="D3380" s="393"/>
      <c r="E3380" s="393"/>
      <c r="F3380" s="393"/>
      <c r="G3380" s="393"/>
      <c r="H3380" s="393"/>
      <c r="I3380" s="393"/>
      <c r="J3380" s="3"/>
      <c r="K3380" s="3"/>
      <c r="L3380" s="3"/>
      <c r="M3380" s="3"/>
      <c r="N3380" s="3"/>
      <c r="O3380" s="393"/>
      <c r="P3380" s="393"/>
      <c r="Q3380" s="3"/>
      <c r="R3380" s="3"/>
      <c r="S3380" s="3"/>
      <c r="T3380" s="3"/>
      <c r="U3380" s="3"/>
      <c r="V3380" s="3"/>
      <c r="W3380"/>
      <c r="X3380"/>
      <c r="Y3380" s="451"/>
      <c r="Z3380" s="393"/>
      <c r="AA3380" s="3"/>
      <c r="AB3380" s="3"/>
      <c r="AC3380" s="3"/>
      <c r="AD3380" s="3"/>
      <c r="AE3380" s="3"/>
      <c r="AF3380"/>
      <c r="AG3380"/>
      <c r="AH3380"/>
      <c r="AI3380"/>
      <c r="AJ3380"/>
      <c r="AK3380"/>
      <c r="AL3380"/>
      <c r="AM3380"/>
      <c r="AN3380"/>
      <c r="AO3380"/>
      <c r="AP3380"/>
      <c r="BC3380" s="451"/>
    </row>
    <row r="3381" spans="1:55" hidden="1" x14ac:dyDescent="0.2">
      <c r="A3381" s="3"/>
      <c r="B3381" s="3"/>
      <c r="C3381" s="393"/>
      <c r="D3381" s="393"/>
      <c r="E3381" s="393"/>
      <c r="F3381" s="393"/>
      <c r="G3381" s="393"/>
      <c r="H3381" s="393"/>
      <c r="I3381" s="393"/>
      <c r="J3381" s="3"/>
      <c r="K3381" s="3"/>
      <c r="L3381" s="3"/>
      <c r="M3381" s="3"/>
      <c r="N3381" s="3"/>
      <c r="O3381" s="393"/>
      <c r="P3381" s="393"/>
      <c r="Q3381" s="3"/>
      <c r="R3381" s="3"/>
      <c r="S3381" s="3"/>
      <c r="T3381" s="3"/>
      <c r="U3381" s="3"/>
      <c r="V3381" s="3"/>
      <c r="W3381"/>
      <c r="X3381"/>
      <c r="Y3381" s="451"/>
      <c r="Z3381" s="393"/>
      <c r="AA3381" s="3"/>
      <c r="AB3381" s="3"/>
      <c r="AC3381" s="3"/>
      <c r="AD3381" s="3"/>
      <c r="AE3381" s="3"/>
      <c r="AF3381"/>
      <c r="AG3381"/>
      <c r="AH3381"/>
      <c r="AI3381"/>
      <c r="AJ3381"/>
      <c r="AK3381"/>
      <c r="AL3381"/>
      <c r="AM3381"/>
      <c r="AN3381"/>
      <c r="AO3381"/>
      <c r="AP3381"/>
      <c r="BC3381" s="451"/>
    </row>
    <row r="3382" spans="1:55" hidden="1" x14ac:dyDescent="0.2">
      <c r="A3382" s="3"/>
      <c r="B3382" s="3"/>
      <c r="C3382" s="393"/>
      <c r="D3382" s="393"/>
      <c r="E3382" s="393"/>
      <c r="F3382" s="393"/>
      <c r="G3382" s="393"/>
      <c r="H3382" s="393"/>
      <c r="I3382" s="393"/>
      <c r="J3382" s="3"/>
      <c r="K3382" s="3"/>
      <c r="L3382" s="3"/>
      <c r="M3382" s="3"/>
      <c r="N3382" s="3"/>
      <c r="O3382" s="393"/>
      <c r="P3382" s="393"/>
      <c r="Q3382" s="3"/>
      <c r="R3382" s="3"/>
      <c r="S3382" s="3"/>
      <c r="T3382" s="3"/>
      <c r="U3382" s="3"/>
      <c r="V3382" s="3"/>
      <c r="W3382"/>
      <c r="X3382"/>
      <c r="Y3382" s="451"/>
      <c r="Z3382" s="393"/>
      <c r="AA3382" s="3"/>
      <c r="AB3382" s="3"/>
      <c r="AC3382" s="3"/>
      <c r="AD3382" s="3"/>
      <c r="AE3382" s="3"/>
      <c r="AF3382"/>
      <c r="AG3382"/>
      <c r="AH3382"/>
      <c r="AI3382"/>
      <c r="AJ3382"/>
      <c r="AK3382"/>
      <c r="AL3382"/>
      <c r="AM3382"/>
      <c r="AN3382"/>
      <c r="AO3382"/>
      <c r="AP3382"/>
      <c r="BC3382" s="451"/>
    </row>
    <row r="3383" spans="1:55" hidden="1" x14ac:dyDescent="0.2">
      <c r="A3383" s="3"/>
      <c r="B3383" s="3"/>
      <c r="C3383" s="393"/>
      <c r="D3383" s="393"/>
      <c r="E3383" s="393"/>
      <c r="F3383" s="393"/>
      <c r="G3383" s="393"/>
      <c r="H3383" s="393"/>
      <c r="I3383" s="393"/>
      <c r="J3383" s="3"/>
      <c r="K3383" s="3"/>
      <c r="L3383" s="3"/>
      <c r="M3383" s="3"/>
      <c r="N3383" s="3"/>
      <c r="O3383" s="393"/>
      <c r="P3383" s="393"/>
      <c r="Q3383" s="3"/>
      <c r="R3383" s="3"/>
      <c r="S3383" s="3"/>
      <c r="T3383" s="3"/>
      <c r="U3383" s="3"/>
      <c r="V3383" s="3"/>
      <c r="W3383"/>
      <c r="X3383"/>
      <c r="Y3383" s="451"/>
      <c r="Z3383" s="393"/>
      <c r="AA3383" s="3"/>
      <c r="AB3383" s="3"/>
      <c r="AC3383" s="3"/>
      <c r="AD3383" s="3"/>
      <c r="AE3383" s="3"/>
      <c r="AF3383"/>
      <c r="AG3383"/>
      <c r="AH3383"/>
      <c r="AI3383"/>
      <c r="AJ3383"/>
      <c r="AK3383"/>
      <c r="AL3383"/>
      <c r="AM3383"/>
      <c r="AN3383"/>
      <c r="AO3383"/>
      <c r="AP3383"/>
      <c r="BC3383" s="451"/>
    </row>
    <row r="3384" spans="1:55" hidden="1" x14ac:dyDescent="0.2">
      <c r="A3384" s="3"/>
      <c r="B3384" s="3"/>
      <c r="C3384" s="393"/>
      <c r="D3384" s="393"/>
      <c r="E3384" s="393"/>
      <c r="F3384" s="393"/>
      <c r="G3384" s="393"/>
      <c r="H3384" s="393"/>
      <c r="I3384" s="393"/>
      <c r="J3384" s="3"/>
      <c r="K3384" s="3"/>
      <c r="L3384" s="3"/>
      <c r="M3384" s="3"/>
      <c r="N3384" s="3"/>
      <c r="O3384" s="393"/>
      <c r="P3384" s="393"/>
      <c r="Q3384" s="3"/>
      <c r="R3384" s="3"/>
      <c r="S3384" s="3"/>
      <c r="T3384" s="3"/>
      <c r="U3384" s="3"/>
      <c r="V3384" s="3"/>
      <c r="W3384"/>
      <c r="X3384"/>
      <c r="Y3384" s="451"/>
      <c r="Z3384" s="393"/>
      <c r="AA3384" s="3"/>
      <c r="AB3384" s="3"/>
      <c r="AC3384" s="3"/>
      <c r="AD3384" s="3"/>
      <c r="AE3384" s="3"/>
      <c r="AF3384"/>
      <c r="AG3384"/>
      <c r="AH3384"/>
      <c r="AI3384"/>
      <c r="AJ3384"/>
      <c r="AK3384"/>
      <c r="AL3384"/>
      <c r="AM3384"/>
      <c r="AN3384"/>
      <c r="AO3384"/>
      <c r="AP3384"/>
      <c r="BC3384" s="451"/>
    </row>
    <row r="3385" spans="1:55" hidden="1" x14ac:dyDescent="0.2">
      <c r="A3385" s="3"/>
      <c r="B3385" s="3"/>
      <c r="C3385" s="393"/>
      <c r="D3385" s="393"/>
      <c r="E3385" s="393"/>
      <c r="F3385" s="393"/>
      <c r="G3385" s="393"/>
      <c r="H3385" s="393"/>
      <c r="I3385" s="393"/>
      <c r="J3385" s="3"/>
      <c r="K3385" s="3"/>
      <c r="L3385" s="3"/>
      <c r="M3385" s="3"/>
      <c r="N3385" s="3"/>
      <c r="O3385" s="393"/>
      <c r="P3385" s="393"/>
      <c r="Q3385" s="3"/>
      <c r="R3385" s="3"/>
      <c r="S3385" s="3"/>
      <c r="T3385" s="3"/>
      <c r="U3385" s="3"/>
      <c r="V3385" s="3"/>
      <c r="W3385"/>
      <c r="X3385"/>
      <c r="Y3385" s="451"/>
      <c r="Z3385" s="393"/>
      <c r="AA3385" s="3"/>
      <c r="AB3385" s="3"/>
      <c r="AC3385" s="3"/>
      <c r="AD3385" s="3"/>
      <c r="AE3385" s="3"/>
      <c r="AF3385"/>
      <c r="AG3385"/>
      <c r="AH3385"/>
      <c r="AI3385"/>
      <c r="AJ3385"/>
      <c r="AK3385"/>
      <c r="AL3385"/>
      <c r="AM3385"/>
      <c r="AN3385"/>
      <c r="AO3385"/>
      <c r="AP3385"/>
      <c r="BC3385" s="451"/>
    </row>
    <row r="3386" spans="1:55" hidden="1" x14ac:dyDescent="0.2">
      <c r="A3386" s="3"/>
      <c r="B3386" s="3"/>
      <c r="C3386" s="393"/>
      <c r="D3386" s="393"/>
      <c r="E3386" s="393"/>
      <c r="F3386" s="393"/>
      <c r="G3386" s="393"/>
      <c r="H3386" s="393"/>
      <c r="I3386" s="393"/>
      <c r="J3386" s="3"/>
      <c r="K3386" s="3"/>
      <c r="L3386" s="3"/>
      <c r="M3386" s="3"/>
      <c r="N3386" s="3"/>
      <c r="O3386" s="393"/>
      <c r="P3386" s="393"/>
      <c r="Q3386" s="3"/>
      <c r="R3386" s="3"/>
      <c r="S3386" s="3"/>
      <c r="T3386" s="3"/>
      <c r="U3386" s="3"/>
      <c r="V3386" s="3"/>
      <c r="W3386"/>
      <c r="X3386"/>
      <c r="Y3386" s="451"/>
      <c r="Z3386" s="393"/>
      <c r="AA3386" s="3"/>
      <c r="AB3386" s="3"/>
      <c r="AC3386" s="3"/>
      <c r="AD3386" s="3"/>
      <c r="AE3386" s="3"/>
      <c r="AF3386"/>
      <c r="AG3386"/>
      <c r="AH3386"/>
      <c r="AI3386"/>
      <c r="AJ3386"/>
      <c r="AK3386"/>
      <c r="AL3386"/>
      <c r="AM3386"/>
      <c r="AN3386"/>
      <c r="AO3386"/>
      <c r="AP3386"/>
      <c r="BC3386" s="451"/>
    </row>
    <row r="3387" spans="1:55" hidden="1" x14ac:dyDescent="0.2">
      <c r="A3387" s="3"/>
      <c r="B3387" s="3"/>
      <c r="C3387" s="393"/>
      <c r="D3387" s="393"/>
      <c r="E3387" s="393"/>
      <c r="F3387" s="393"/>
      <c r="G3387" s="393"/>
      <c r="H3387" s="393"/>
      <c r="I3387" s="393"/>
      <c r="J3387" s="3"/>
      <c r="K3387" s="3"/>
      <c r="L3387" s="3"/>
      <c r="M3387" s="3"/>
      <c r="N3387" s="3"/>
      <c r="O3387" s="393"/>
      <c r="P3387" s="393"/>
      <c r="Q3387" s="3"/>
      <c r="R3387" s="3"/>
      <c r="S3387" s="3"/>
      <c r="T3387" s="3"/>
      <c r="U3387" s="3"/>
      <c r="V3387" s="3"/>
      <c r="W3387"/>
      <c r="X3387"/>
      <c r="Y3387" s="451"/>
      <c r="Z3387" s="393"/>
      <c r="AA3387" s="3"/>
      <c r="AB3387" s="3"/>
      <c r="AC3387" s="3"/>
      <c r="AD3387" s="3"/>
      <c r="AE3387" s="3"/>
      <c r="AF3387"/>
      <c r="AG3387"/>
      <c r="AH3387"/>
      <c r="AI3387"/>
      <c r="AJ3387"/>
      <c r="AK3387"/>
      <c r="AL3387"/>
      <c r="AM3387"/>
      <c r="AN3387"/>
      <c r="AO3387"/>
      <c r="AP3387"/>
      <c r="BC3387" s="451"/>
    </row>
    <row r="3388" spans="1:55" hidden="1" x14ac:dyDescent="0.2">
      <c r="A3388" s="3"/>
      <c r="B3388" s="3"/>
      <c r="C3388" s="393"/>
      <c r="D3388" s="393"/>
      <c r="E3388" s="393"/>
      <c r="F3388" s="393"/>
      <c r="G3388" s="393"/>
      <c r="H3388" s="393"/>
      <c r="I3388" s="393"/>
      <c r="J3388" s="3"/>
      <c r="K3388" s="3"/>
      <c r="L3388" s="3"/>
      <c r="M3388" s="3"/>
      <c r="N3388" s="3"/>
      <c r="O3388" s="393"/>
      <c r="P3388" s="393"/>
      <c r="Q3388" s="3"/>
      <c r="R3388" s="3"/>
      <c r="S3388" s="3"/>
      <c r="T3388" s="3"/>
      <c r="U3388" s="3"/>
      <c r="V3388" s="3"/>
      <c r="W3388"/>
      <c r="X3388"/>
      <c r="Y3388" s="451"/>
      <c r="Z3388" s="393"/>
      <c r="AA3388" s="3"/>
      <c r="AB3388" s="3"/>
      <c r="AC3388" s="3"/>
      <c r="AD3388" s="3"/>
      <c r="AE3388" s="3"/>
      <c r="AF3388"/>
      <c r="AG3388"/>
      <c r="AH3388"/>
      <c r="AI3388"/>
      <c r="AJ3388"/>
      <c r="AK3388"/>
      <c r="AL3388"/>
      <c r="AM3388"/>
      <c r="AN3388"/>
      <c r="AO3388"/>
      <c r="AP3388"/>
      <c r="BC3388" s="451"/>
    </row>
    <row r="3389" spans="1:55" hidden="1" x14ac:dyDescent="0.2">
      <c r="A3389" s="3"/>
      <c r="B3389" s="3"/>
      <c r="C3389" s="393"/>
      <c r="D3389" s="393"/>
      <c r="E3389" s="393"/>
      <c r="F3389" s="393"/>
      <c r="G3389" s="393"/>
      <c r="H3389" s="393"/>
      <c r="I3389" s="393"/>
      <c r="J3389" s="3"/>
      <c r="K3389" s="3"/>
      <c r="L3389" s="3"/>
      <c r="M3389" s="3"/>
      <c r="N3389" s="3"/>
      <c r="O3389" s="393"/>
      <c r="P3389" s="393"/>
      <c r="Q3389" s="3"/>
      <c r="R3389" s="3"/>
      <c r="S3389" s="3"/>
      <c r="T3389" s="3"/>
      <c r="U3389" s="3"/>
      <c r="V3389" s="3"/>
      <c r="W3389"/>
      <c r="X3389"/>
      <c r="Y3389" s="451"/>
      <c r="Z3389" s="393"/>
      <c r="AA3389" s="3"/>
      <c r="AB3389" s="3"/>
      <c r="AC3389" s="3"/>
      <c r="AD3389" s="3"/>
      <c r="AE3389" s="3"/>
      <c r="AF3389"/>
      <c r="AG3389"/>
      <c r="AH3389"/>
      <c r="AI3389"/>
      <c r="AJ3389"/>
      <c r="AK3389"/>
      <c r="AL3389"/>
      <c r="AM3389"/>
      <c r="AN3389"/>
      <c r="AO3389"/>
      <c r="AP3389"/>
      <c r="BC3389" s="451"/>
    </row>
    <row r="3390" spans="1:55" hidden="1" x14ac:dyDescent="0.2">
      <c r="A3390" s="3"/>
      <c r="B3390" s="3"/>
      <c r="C3390" s="393"/>
      <c r="D3390" s="393"/>
      <c r="E3390" s="393"/>
      <c r="F3390" s="393"/>
      <c r="G3390" s="393"/>
      <c r="H3390" s="393"/>
      <c r="I3390" s="393"/>
      <c r="J3390" s="3"/>
      <c r="K3390" s="3"/>
      <c r="L3390" s="3"/>
      <c r="M3390" s="3"/>
      <c r="N3390" s="3"/>
      <c r="O3390" s="393"/>
      <c r="P3390" s="393"/>
      <c r="Q3390" s="3"/>
      <c r="R3390" s="3"/>
      <c r="S3390" s="3"/>
      <c r="T3390" s="3"/>
      <c r="U3390" s="3"/>
      <c r="V3390" s="3"/>
      <c r="W3390"/>
      <c r="X3390"/>
      <c r="Y3390" s="451"/>
      <c r="Z3390" s="393"/>
      <c r="AA3390" s="3"/>
      <c r="AB3390" s="3"/>
      <c r="AC3390" s="3"/>
      <c r="AD3390" s="3"/>
      <c r="AE3390" s="3"/>
      <c r="AF3390"/>
      <c r="AG3390"/>
      <c r="AH3390"/>
      <c r="AI3390"/>
      <c r="AJ3390"/>
      <c r="AK3390"/>
      <c r="AL3390"/>
      <c r="AM3390"/>
      <c r="AN3390"/>
      <c r="AO3390"/>
      <c r="AP3390"/>
      <c r="BC3390" s="451"/>
    </row>
    <row r="3391" spans="1:55" hidden="1" x14ac:dyDescent="0.2">
      <c r="A3391" s="3"/>
      <c r="B3391" s="3"/>
      <c r="C3391" s="393"/>
      <c r="D3391" s="393"/>
      <c r="E3391" s="393"/>
      <c r="F3391" s="393"/>
      <c r="G3391" s="393"/>
      <c r="H3391" s="393"/>
      <c r="I3391" s="393"/>
      <c r="J3391" s="3"/>
      <c r="K3391" s="3"/>
      <c r="L3391" s="3"/>
      <c r="M3391" s="3"/>
      <c r="N3391" s="3"/>
      <c r="O3391" s="393"/>
      <c r="P3391" s="393"/>
      <c r="Q3391" s="3"/>
      <c r="R3391" s="3"/>
      <c r="S3391" s="3"/>
      <c r="T3391" s="3"/>
      <c r="U3391" s="3"/>
      <c r="V3391" s="3"/>
      <c r="W3391"/>
      <c r="X3391"/>
      <c r="Y3391" s="451"/>
      <c r="Z3391" s="393"/>
      <c r="AA3391" s="3"/>
      <c r="AB3391" s="3"/>
      <c r="AC3391" s="3"/>
      <c r="AD3391" s="3"/>
      <c r="AE3391" s="3"/>
      <c r="AF3391"/>
      <c r="AG3391"/>
      <c r="AH3391"/>
      <c r="AI3391"/>
      <c r="AJ3391"/>
      <c r="AK3391"/>
      <c r="AL3391"/>
      <c r="AM3391"/>
      <c r="AN3391"/>
      <c r="AO3391"/>
      <c r="AP3391"/>
      <c r="BC3391" s="451"/>
    </row>
    <row r="3392" spans="1:55" hidden="1" x14ac:dyDescent="0.2">
      <c r="A3392" s="3"/>
      <c r="B3392" s="3"/>
      <c r="C3392" s="393"/>
      <c r="D3392" s="393"/>
      <c r="E3392" s="393"/>
      <c r="F3392" s="393"/>
      <c r="G3392" s="393"/>
      <c r="H3392" s="393"/>
      <c r="I3392" s="393"/>
      <c r="J3392" s="3"/>
      <c r="K3392" s="3"/>
      <c r="L3392" s="3"/>
      <c r="M3392" s="3"/>
      <c r="N3392" s="3"/>
      <c r="O3392" s="393"/>
      <c r="P3392" s="393"/>
      <c r="Q3392" s="3"/>
      <c r="R3392" s="3"/>
      <c r="S3392" s="3"/>
      <c r="T3392" s="3"/>
      <c r="U3392" s="3"/>
      <c r="V3392" s="3"/>
      <c r="W3392"/>
      <c r="X3392"/>
      <c r="Y3392" s="451"/>
      <c r="Z3392" s="393"/>
      <c r="AA3392" s="3"/>
      <c r="AB3392" s="3"/>
      <c r="AC3392" s="3"/>
      <c r="AD3392" s="3"/>
      <c r="AE3392" s="3"/>
      <c r="AF3392"/>
      <c r="AG3392"/>
      <c r="AH3392"/>
      <c r="AI3392"/>
      <c r="AJ3392"/>
      <c r="AK3392"/>
      <c r="AL3392"/>
      <c r="AM3392"/>
      <c r="AN3392"/>
      <c r="AO3392"/>
      <c r="AP3392"/>
      <c r="BC3392" s="451"/>
    </row>
    <row r="3393" spans="1:55" hidden="1" x14ac:dyDescent="0.2">
      <c r="A3393" s="3"/>
      <c r="B3393" s="3"/>
      <c r="C3393" s="393"/>
      <c r="D3393" s="393"/>
      <c r="E3393" s="393"/>
      <c r="F3393" s="393"/>
      <c r="G3393" s="393"/>
      <c r="H3393" s="393"/>
      <c r="I3393" s="393"/>
      <c r="J3393" s="3"/>
      <c r="K3393" s="3"/>
      <c r="L3393" s="3"/>
      <c r="M3393" s="3"/>
      <c r="N3393" s="3"/>
      <c r="O3393" s="393"/>
      <c r="P3393" s="393"/>
      <c r="Q3393" s="3"/>
      <c r="R3393" s="3"/>
      <c r="S3393" s="3"/>
      <c r="T3393" s="3"/>
      <c r="U3393" s="3"/>
      <c r="V3393" s="3"/>
      <c r="W3393"/>
      <c r="X3393"/>
      <c r="Y3393" s="451"/>
      <c r="Z3393" s="393"/>
      <c r="AA3393" s="3"/>
      <c r="AB3393" s="3"/>
      <c r="AC3393" s="3"/>
      <c r="AD3393" s="3"/>
      <c r="AE3393" s="3"/>
      <c r="AF3393"/>
      <c r="AG3393"/>
      <c r="AH3393"/>
      <c r="AI3393"/>
      <c r="AJ3393"/>
      <c r="AK3393"/>
      <c r="AL3393"/>
      <c r="AM3393"/>
      <c r="AN3393"/>
      <c r="AO3393"/>
      <c r="AP3393"/>
      <c r="BC3393" s="451"/>
    </row>
    <row r="3394" spans="1:55" hidden="1" x14ac:dyDescent="0.2">
      <c r="A3394" s="3"/>
      <c r="B3394" s="3"/>
      <c r="C3394" s="393"/>
      <c r="D3394" s="393"/>
      <c r="E3394" s="393"/>
      <c r="F3394" s="393"/>
      <c r="G3394" s="393"/>
      <c r="H3394" s="393"/>
      <c r="I3394" s="393"/>
      <c r="J3394" s="3"/>
      <c r="K3394" s="3"/>
      <c r="L3394" s="3"/>
      <c r="M3394" s="3"/>
      <c r="N3394" s="3"/>
      <c r="O3394" s="393"/>
      <c r="P3394" s="393"/>
      <c r="Q3394" s="3"/>
      <c r="R3394" s="3"/>
      <c r="S3394" s="3"/>
      <c r="T3394" s="3"/>
      <c r="U3394" s="3"/>
      <c r="V3394" s="3"/>
      <c r="W3394"/>
      <c r="X3394"/>
      <c r="Y3394" s="451"/>
      <c r="Z3394" s="393"/>
      <c r="AA3394" s="3"/>
      <c r="AB3394" s="3"/>
      <c r="AC3394" s="3"/>
      <c r="AD3394" s="3"/>
      <c r="AE3394" s="3"/>
      <c r="AF3394"/>
      <c r="AG3394"/>
      <c r="AH3394"/>
      <c r="AI3394"/>
      <c r="AJ3394"/>
      <c r="AK3394"/>
      <c r="AL3394"/>
      <c r="AM3394"/>
      <c r="AN3394"/>
      <c r="AO3394"/>
      <c r="AP3394"/>
      <c r="BC3394" s="451"/>
    </row>
    <row r="3395" spans="1:55" hidden="1" x14ac:dyDescent="0.2">
      <c r="A3395" s="3"/>
      <c r="B3395" s="3"/>
      <c r="C3395" s="393"/>
      <c r="D3395" s="393"/>
      <c r="E3395" s="393"/>
      <c r="F3395" s="393"/>
      <c r="G3395" s="393"/>
      <c r="H3395" s="393"/>
      <c r="I3395" s="393"/>
      <c r="J3395" s="3"/>
      <c r="K3395" s="3"/>
      <c r="L3395" s="3"/>
      <c r="M3395" s="3"/>
      <c r="N3395" s="3"/>
      <c r="O3395" s="393"/>
      <c r="P3395" s="393"/>
      <c r="Q3395" s="3"/>
      <c r="R3395" s="3"/>
      <c r="S3395" s="3"/>
      <c r="T3395" s="3"/>
      <c r="U3395" s="3"/>
      <c r="V3395" s="3"/>
      <c r="W3395"/>
      <c r="X3395"/>
      <c r="Y3395" s="451"/>
      <c r="Z3395" s="393"/>
      <c r="AA3395" s="3"/>
      <c r="AB3395" s="3"/>
      <c r="AC3395" s="3"/>
      <c r="AD3395" s="3"/>
      <c r="AE3395" s="3"/>
      <c r="AF3395"/>
      <c r="AG3395"/>
      <c r="AH3395"/>
      <c r="AI3395"/>
      <c r="AJ3395"/>
      <c r="AK3395"/>
      <c r="AL3395"/>
      <c r="AM3395"/>
      <c r="AN3395"/>
      <c r="AO3395"/>
      <c r="AP3395"/>
      <c r="BC3395" s="451"/>
    </row>
    <row r="3396" spans="1:55" hidden="1" x14ac:dyDescent="0.2">
      <c r="A3396" s="3"/>
      <c r="B3396" s="3"/>
      <c r="C3396" s="393"/>
      <c r="D3396" s="393"/>
      <c r="E3396" s="393"/>
      <c r="F3396" s="393"/>
      <c r="G3396" s="393"/>
      <c r="H3396" s="393"/>
      <c r="I3396" s="393"/>
      <c r="J3396" s="3"/>
      <c r="K3396" s="3"/>
      <c r="L3396" s="3"/>
      <c r="M3396" s="3"/>
      <c r="N3396" s="3"/>
      <c r="O3396" s="393"/>
      <c r="P3396" s="393"/>
      <c r="Q3396" s="3"/>
      <c r="R3396" s="3"/>
      <c r="S3396" s="3"/>
      <c r="T3396" s="3"/>
      <c r="U3396" s="3"/>
      <c r="V3396" s="3"/>
      <c r="W3396"/>
      <c r="X3396"/>
      <c r="Y3396" s="451"/>
      <c r="Z3396" s="393"/>
      <c r="AA3396" s="3"/>
      <c r="AB3396" s="3"/>
      <c r="AC3396" s="3"/>
      <c r="AD3396" s="3"/>
      <c r="AE3396" s="3"/>
      <c r="AF3396"/>
      <c r="AG3396"/>
      <c r="AH3396"/>
      <c r="AI3396"/>
      <c r="AJ3396"/>
      <c r="AK3396"/>
      <c r="AL3396"/>
      <c r="AM3396"/>
      <c r="AN3396"/>
      <c r="AO3396"/>
      <c r="AP3396"/>
      <c r="BC3396" s="451"/>
    </row>
    <row r="3397" spans="1:55" hidden="1" x14ac:dyDescent="0.2">
      <c r="A3397" s="3"/>
      <c r="B3397" s="3"/>
      <c r="C3397" s="393"/>
      <c r="D3397" s="393"/>
      <c r="E3397" s="393"/>
      <c r="F3397" s="393"/>
      <c r="G3397" s="393"/>
      <c r="H3397" s="393"/>
      <c r="I3397" s="393"/>
      <c r="J3397" s="3"/>
      <c r="K3397" s="3"/>
      <c r="L3397" s="3"/>
      <c r="M3397" s="3"/>
      <c r="N3397" s="3"/>
      <c r="O3397" s="393"/>
      <c r="P3397" s="393"/>
      <c r="Q3397" s="3"/>
      <c r="R3397" s="3"/>
      <c r="S3397" s="3"/>
      <c r="T3397" s="3"/>
      <c r="U3397" s="3"/>
      <c r="V3397" s="3"/>
      <c r="W3397"/>
      <c r="X3397"/>
      <c r="Y3397" s="451"/>
      <c r="Z3397" s="393"/>
      <c r="AA3397" s="3"/>
      <c r="AB3397" s="3"/>
      <c r="AC3397" s="3"/>
      <c r="AD3397" s="3"/>
      <c r="AE3397" s="3"/>
      <c r="AF3397"/>
      <c r="AG3397"/>
      <c r="AH3397"/>
      <c r="AI3397"/>
      <c r="AJ3397"/>
      <c r="AK3397"/>
      <c r="AL3397"/>
      <c r="AM3397"/>
      <c r="AN3397"/>
      <c r="AO3397"/>
      <c r="AP3397"/>
      <c r="BC3397" s="451"/>
    </row>
    <row r="3398" spans="1:55" hidden="1" x14ac:dyDescent="0.2">
      <c r="A3398" s="3"/>
      <c r="B3398" s="3"/>
      <c r="C3398" s="393"/>
      <c r="D3398" s="393"/>
      <c r="E3398" s="393"/>
      <c r="F3398" s="393"/>
      <c r="G3398" s="393"/>
      <c r="H3398" s="393"/>
      <c r="I3398" s="393"/>
      <c r="J3398" s="3"/>
      <c r="K3398" s="3"/>
      <c r="L3398" s="3"/>
      <c r="M3398" s="3"/>
      <c r="N3398" s="3"/>
      <c r="O3398" s="393"/>
      <c r="P3398" s="393"/>
      <c r="Q3398" s="3"/>
      <c r="R3398" s="3"/>
      <c r="S3398" s="3"/>
      <c r="T3398" s="3"/>
      <c r="U3398" s="3"/>
      <c r="V3398" s="3"/>
      <c r="W3398"/>
      <c r="X3398"/>
      <c r="Y3398" s="451"/>
      <c r="Z3398" s="393"/>
      <c r="AA3398" s="3"/>
      <c r="AB3398" s="3"/>
      <c r="AC3398" s="3"/>
      <c r="AD3398" s="3"/>
      <c r="AE3398" s="3"/>
      <c r="AF3398"/>
      <c r="AG3398"/>
      <c r="AH3398"/>
      <c r="AI3398"/>
      <c r="AJ3398"/>
      <c r="AK3398"/>
      <c r="AL3398"/>
      <c r="AM3398"/>
      <c r="AN3398"/>
      <c r="AO3398"/>
      <c r="AP3398"/>
      <c r="BC3398" s="451"/>
    </row>
    <row r="3399" spans="1:55" hidden="1" x14ac:dyDescent="0.2">
      <c r="A3399" s="3"/>
      <c r="B3399" s="3"/>
      <c r="C3399" s="393"/>
      <c r="D3399" s="393"/>
      <c r="E3399" s="393"/>
      <c r="F3399" s="393"/>
      <c r="G3399" s="393"/>
      <c r="H3399" s="393"/>
      <c r="I3399" s="393"/>
      <c r="J3399" s="3"/>
      <c r="K3399" s="3"/>
      <c r="L3399" s="3"/>
      <c r="M3399" s="3"/>
      <c r="N3399" s="3"/>
      <c r="O3399" s="393"/>
      <c r="P3399" s="393"/>
      <c r="Q3399" s="3"/>
      <c r="R3399" s="3"/>
      <c r="S3399" s="3"/>
      <c r="T3399" s="3"/>
      <c r="U3399" s="3"/>
      <c r="V3399" s="3"/>
      <c r="W3399"/>
      <c r="X3399"/>
      <c r="Y3399" s="451"/>
      <c r="Z3399" s="393"/>
      <c r="AA3399" s="3"/>
      <c r="AB3399" s="3"/>
      <c r="AC3399" s="3"/>
      <c r="AD3399" s="3"/>
      <c r="AE3399" s="3"/>
      <c r="AF3399"/>
      <c r="AG3399"/>
      <c r="AH3399"/>
      <c r="AI3399"/>
      <c r="AJ3399"/>
      <c r="AK3399"/>
      <c r="AL3399"/>
      <c r="AM3399"/>
      <c r="AN3399"/>
      <c r="AO3399"/>
      <c r="AP3399"/>
      <c r="BC3399" s="451"/>
    </row>
    <row r="3400" spans="1:55" hidden="1" x14ac:dyDescent="0.2">
      <c r="A3400" s="3"/>
      <c r="B3400" s="3"/>
      <c r="C3400" s="393"/>
      <c r="D3400" s="393"/>
      <c r="E3400" s="393"/>
      <c r="F3400" s="393"/>
      <c r="G3400" s="393"/>
      <c r="H3400" s="393"/>
      <c r="I3400" s="393"/>
      <c r="J3400" s="3"/>
      <c r="K3400" s="3"/>
      <c r="L3400" s="3"/>
      <c r="M3400" s="3"/>
      <c r="N3400" s="3"/>
      <c r="O3400" s="393"/>
      <c r="P3400" s="393"/>
      <c r="Q3400" s="3"/>
      <c r="R3400" s="3"/>
      <c r="S3400" s="3"/>
      <c r="T3400" s="3"/>
      <c r="U3400" s="3"/>
      <c r="V3400" s="3"/>
      <c r="W3400"/>
      <c r="X3400"/>
      <c r="Y3400" s="451"/>
      <c r="Z3400" s="393"/>
      <c r="AA3400" s="3"/>
      <c r="AB3400" s="3"/>
      <c r="AC3400" s="3"/>
      <c r="AD3400" s="3"/>
      <c r="AE3400" s="3"/>
      <c r="AF3400"/>
      <c r="AG3400"/>
      <c r="AH3400"/>
      <c r="AI3400"/>
      <c r="AJ3400"/>
      <c r="AK3400"/>
      <c r="AL3400"/>
      <c r="AM3400"/>
      <c r="AN3400"/>
      <c r="AO3400"/>
      <c r="AP3400"/>
      <c r="BC3400" s="451"/>
    </row>
    <row r="3401" spans="1:55" hidden="1" x14ac:dyDescent="0.2">
      <c r="A3401" s="3"/>
      <c r="B3401" s="3"/>
      <c r="C3401" s="393"/>
      <c r="D3401" s="393"/>
      <c r="E3401" s="393"/>
      <c r="F3401" s="393"/>
      <c r="G3401" s="393"/>
      <c r="H3401" s="393"/>
      <c r="I3401" s="393"/>
      <c r="J3401" s="3"/>
      <c r="K3401" s="3"/>
      <c r="L3401" s="3"/>
      <c r="M3401" s="3"/>
      <c r="N3401" s="3"/>
      <c r="O3401" s="393"/>
      <c r="P3401" s="393"/>
      <c r="Q3401" s="3"/>
      <c r="R3401" s="3"/>
      <c r="S3401" s="3"/>
      <c r="T3401" s="3"/>
      <c r="U3401" s="3"/>
      <c r="V3401" s="3"/>
      <c r="W3401"/>
      <c r="X3401"/>
      <c r="Y3401" s="451"/>
      <c r="Z3401" s="393"/>
      <c r="AA3401" s="3"/>
      <c r="AB3401" s="3"/>
      <c r="AC3401" s="3"/>
      <c r="AD3401" s="3"/>
      <c r="AE3401" s="3"/>
      <c r="AF3401"/>
      <c r="AG3401"/>
      <c r="AH3401"/>
      <c r="AI3401"/>
      <c r="AJ3401"/>
      <c r="AK3401"/>
      <c r="AL3401"/>
      <c r="AM3401"/>
      <c r="AN3401"/>
      <c r="AO3401"/>
      <c r="AP3401"/>
      <c r="BC3401" s="451"/>
    </row>
    <row r="3402" spans="1:55" hidden="1" x14ac:dyDescent="0.2">
      <c r="A3402" s="3"/>
      <c r="B3402" s="3"/>
      <c r="C3402" s="393"/>
      <c r="D3402" s="393"/>
      <c r="E3402" s="393"/>
      <c r="F3402" s="393"/>
      <c r="G3402" s="393"/>
      <c r="H3402" s="393"/>
      <c r="I3402" s="393"/>
      <c r="J3402" s="3"/>
      <c r="K3402" s="3"/>
      <c r="L3402" s="3"/>
      <c r="M3402" s="3"/>
      <c r="N3402" s="3"/>
      <c r="O3402" s="393"/>
      <c r="P3402" s="393"/>
      <c r="Q3402" s="3"/>
      <c r="R3402" s="3"/>
      <c r="S3402" s="3"/>
      <c r="T3402" s="3"/>
      <c r="U3402" s="3"/>
      <c r="V3402" s="3"/>
      <c r="W3402"/>
      <c r="X3402"/>
      <c r="Y3402" s="451"/>
      <c r="Z3402" s="393"/>
      <c r="AA3402" s="3"/>
      <c r="AB3402" s="3"/>
      <c r="AC3402" s="3"/>
      <c r="AD3402" s="3"/>
      <c r="AE3402" s="3"/>
      <c r="AF3402"/>
      <c r="AG3402"/>
      <c r="AH3402"/>
      <c r="AI3402"/>
      <c r="AJ3402"/>
      <c r="AK3402"/>
      <c r="AL3402"/>
      <c r="AM3402"/>
      <c r="AN3402"/>
      <c r="AO3402"/>
      <c r="AP3402"/>
      <c r="BC3402" s="451"/>
    </row>
    <row r="3403" spans="1:55" hidden="1" x14ac:dyDescent="0.2">
      <c r="A3403" s="3"/>
      <c r="B3403" s="3"/>
      <c r="C3403" s="393"/>
      <c r="D3403" s="393"/>
      <c r="E3403" s="393"/>
      <c r="F3403" s="393"/>
      <c r="G3403" s="393"/>
      <c r="H3403" s="393"/>
      <c r="I3403" s="393"/>
      <c r="J3403" s="3"/>
      <c r="K3403" s="3"/>
      <c r="L3403" s="3"/>
      <c r="M3403" s="3"/>
      <c r="N3403" s="3"/>
      <c r="O3403" s="393"/>
      <c r="P3403" s="393"/>
      <c r="Q3403" s="3"/>
      <c r="R3403" s="3"/>
      <c r="S3403" s="3"/>
      <c r="T3403" s="3"/>
      <c r="U3403" s="3"/>
      <c r="V3403" s="3"/>
      <c r="W3403"/>
      <c r="X3403"/>
      <c r="Y3403" s="451"/>
      <c r="Z3403" s="393"/>
      <c r="AA3403" s="3"/>
      <c r="AB3403" s="3"/>
      <c r="AC3403" s="3"/>
      <c r="AD3403" s="3"/>
      <c r="AE3403" s="3"/>
      <c r="AF3403"/>
      <c r="AG3403"/>
      <c r="AH3403"/>
      <c r="AI3403"/>
      <c r="AJ3403"/>
      <c r="AK3403"/>
      <c r="AL3403"/>
      <c r="AM3403"/>
      <c r="AN3403"/>
      <c r="AO3403"/>
      <c r="AP3403"/>
      <c r="BC3403" s="451"/>
    </row>
    <row r="3404" spans="1:55" hidden="1" x14ac:dyDescent="0.2">
      <c r="A3404" s="3"/>
      <c r="B3404" s="3"/>
      <c r="C3404" s="393"/>
      <c r="D3404" s="393"/>
      <c r="E3404" s="393"/>
      <c r="F3404" s="393"/>
      <c r="G3404" s="393"/>
      <c r="H3404" s="393"/>
      <c r="I3404" s="393"/>
      <c r="J3404" s="3"/>
      <c r="K3404" s="3"/>
      <c r="L3404" s="3"/>
      <c r="M3404" s="3"/>
      <c r="N3404" s="3"/>
      <c r="O3404" s="393"/>
      <c r="P3404" s="393"/>
      <c r="Q3404" s="3"/>
      <c r="R3404" s="3"/>
      <c r="S3404" s="3"/>
      <c r="T3404" s="3"/>
      <c r="U3404" s="3"/>
      <c r="V3404" s="3"/>
      <c r="W3404"/>
      <c r="X3404"/>
      <c r="Y3404" s="451"/>
      <c r="Z3404" s="393"/>
      <c r="AA3404" s="3"/>
      <c r="AB3404" s="3"/>
      <c r="AC3404" s="3"/>
      <c r="AD3404" s="3"/>
      <c r="AE3404" s="3"/>
      <c r="AF3404"/>
      <c r="AG3404"/>
      <c r="AH3404"/>
      <c r="AI3404"/>
      <c r="AJ3404"/>
      <c r="AK3404"/>
      <c r="AL3404"/>
      <c r="AM3404"/>
      <c r="AN3404"/>
      <c r="AO3404"/>
      <c r="AP3404"/>
      <c r="BC3404" s="451"/>
    </row>
    <row r="3405" spans="1:55" hidden="1" x14ac:dyDescent="0.2">
      <c r="A3405" s="3"/>
      <c r="B3405" s="3"/>
      <c r="C3405" s="393"/>
      <c r="D3405" s="393"/>
      <c r="E3405" s="393"/>
      <c r="F3405" s="393"/>
      <c r="G3405" s="393"/>
      <c r="H3405" s="393"/>
      <c r="I3405" s="393"/>
      <c r="J3405" s="3"/>
      <c r="K3405" s="3"/>
      <c r="L3405" s="3"/>
      <c r="M3405" s="3"/>
      <c r="N3405" s="3"/>
      <c r="O3405" s="393"/>
      <c r="P3405" s="393"/>
      <c r="Q3405" s="3"/>
      <c r="R3405" s="3"/>
      <c r="S3405" s="3"/>
      <c r="T3405" s="3"/>
      <c r="U3405" s="3"/>
      <c r="V3405" s="3"/>
      <c r="W3405"/>
      <c r="X3405"/>
      <c r="Y3405" s="451"/>
      <c r="Z3405" s="393"/>
      <c r="AA3405" s="3"/>
      <c r="AB3405" s="3"/>
      <c r="AC3405" s="3"/>
      <c r="AD3405" s="3"/>
      <c r="AE3405" s="3"/>
      <c r="AF3405"/>
      <c r="AG3405"/>
      <c r="AH3405"/>
      <c r="AI3405"/>
      <c r="AJ3405"/>
      <c r="AK3405"/>
      <c r="AL3405"/>
      <c r="AM3405"/>
      <c r="AN3405"/>
      <c r="AO3405"/>
      <c r="AP3405"/>
      <c r="BC3405" s="451"/>
    </row>
    <row r="3406" spans="1:55" hidden="1" x14ac:dyDescent="0.2">
      <c r="A3406" s="3"/>
      <c r="B3406" s="3"/>
      <c r="C3406" s="393"/>
      <c r="D3406" s="393"/>
      <c r="E3406" s="393"/>
      <c r="F3406" s="393"/>
      <c r="G3406" s="393"/>
      <c r="H3406" s="393"/>
      <c r="I3406" s="393"/>
      <c r="J3406" s="3"/>
      <c r="K3406" s="3"/>
      <c r="L3406" s="3"/>
      <c r="M3406" s="3"/>
      <c r="N3406" s="3"/>
      <c r="O3406" s="393"/>
      <c r="P3406" s="393"/>
      <c r="Q3406" s="3"/>
      <c r="R3406" s="3"/>
      <c r="S3406" s="3"/>
      <c r="T3406" s="3"/>
      <c r="U3406" s="3"/>
      <c r="V3406" s="3"/>
      <c r="W3406"/>
      <c r="X3406"/>
      <c r="Y3406" s="451"/>
      <c r="Z3406" s="393"/>
      <c r="AA3406" s="3"/>
      <c r="AB3406" s="3"/>
      <c r="AC3406" s="3"/>
      <c r="AD3406" s="3"/>
      <c r="AE3406" s="3"/>
      <c r="AF3406"/>
      <c r="AG3406"/>
      <c r="AH3406"/>
      <c r="AI3406"/>
      <c r="AJ3406"/>
      <c r="AK3406"/>
      <c r="AL3406"/>
      <c r="AM3406"/>
      <c r="AN3406"/>
      <c r="AO3406"/>
      <c r="AP3406"/>
      <c r="BC3406" s="451"/>
    </row>
    <row r="3407" spans="1:55" hidden="1" x14ac:dyDescent="0.2">
      <c r="A3407" s="3"/>
      <c r="B3407" s="3"/>
      <c r="C3407" s="393"/>
      <c r="D3407" s="393"/>
      <c r="E3407" s="393"/>
      <c r="F3407" s="393"/>
      <c r="G3407" s="393"/>
      <c r="H3407" s="393"/>
      <c r="I3407" s="393"/>
      <c r="J3407" s="3"/>
      <c r="K3407" s="3"/>
      <c r="L3407" s="3"/>
      <c r="M3407" s="3"/>
      <c r="N3407" s="3"/>
      <c r="O3407" s="393"/>
      <c r="P3407" s="393"/>
      <c r="Q3407" s="3"/>
      <c r="R3407" s="3"/>
      <c r="S3407" s="3"/>
      <c r="T3407" s="3"/>
      <c r="U3407" s="3"/>
      <c r="V3407" s="3"/>
      <c r="W3407"/>
      <c r="X3407"/>
      <c r="Y3407" s="451"/>
      <c r="Z3407" s="393"/>
      <c r="AA3407" s="3"/>
      <c r="AB3407" s="3"/>
      <c r="AC3407" s="3"/>
      <c r="AD3407" s="3"/>
      <c r="AE3407" s="3"/>
      <c r="AF3407"/>
      <c r="AG3407"/>
      <c r="AH3407"/>
      <c r="AI3407"/>
      <c r="AJ3407"/>
      <c r="AK3407"/>
      <c r="AL3407"/>
      <c r="AM3407"/>
      <c r="AN3407"/>
      <c r="AO3407"/>
      <c r="AP3407"/>
      <c r="BC3407" s="451"/>
    </row>
    <row r="3408" spans="1:55" hidden="1" x14ac:dyDescent="0.2">
      <c r="A3408" s="3"/>
      <c r="B3408" s="3"/>
      <c r="C3408" s="393"/>
      <c r="D3408" s="393"/>
      <c r="E3408" s="393"/>
      <c r="F3408" s="393"/>
      <c r="G3408" s="393"/>
      <c r="H3408" s="393"/>
      <c r="I3408" s="393"/>
      <c r="J3408" s="3"/>
      <c r="K3408" s="3"/>
      <c r="L3408" s="3"/>
      <c r="M3408" s="3"/>
      <c r="N3408" s="3"/>
      <c r="O3408" s="393"/>
      <c r="P3408" s="393"/>
      <c r="Q3408" s="3"/>
      <c r="R3408" s="3"/>
      <c r="S3408" s="3"/>
      <c r="T3408" s="3"/>
      <c r="U3408" s="3"/>
      <c r="V3408" s="3"/>
      <c r="W3408"/>
      <c r="X3408"/>
      <c r="Y3408" s="451"/>
      <c r="Z3408" s="393"/>
      <c r="AA3408" s="3"/>
      <c r="AB3408" s="3"/>
      <c r="AC3408" s="3"/>
      <c r="AD3408" s="3"/>
      <c r="AE3408" s="3"/>
      <c r="AF3408"/>
      <c r="AG3408"/>
      <c r="AH3408"/>
      <c r="AI3408"/>
      <c r="AJ3408"/>
      <c r="AK3408"/>
      <c r="AL3408"/>
      <c r="AM3408"/>
      <c r="AN3408"/>
      <c r="AO3408"/>
      <c r="AP3408"/>
      <c r="BC3408" s="451"/>
    </row>
    <row r="3409" spans="1:55" hidden="1" x14ac:dyDescent="0.2">
      <c r="A3409" s="3"/>
      <c r="B3409" s="3"/>
      <c r="C3409" s="393"/>
      <c r="D3409" s="393"/>
      <c r="E3409" s="393"/>
      <c r="F3409" s="393"/>
      <c r="G3409" s="393"/>
      <c r="H3409" s="393"/>
      <c r="I3409" s="393"/>
      <c r="J3409" s="3"/>
      <c r="K3409" s="3"/>
      <c r="L3409" s="3"/>
      <c r="M3409" s="3"/>
      <c r="N3409" s="3"/>
      <c r="O3409" s="393"/>
      <c r="P3409" s="393"/>
      <c r="Q3409" s="3"/>
      <c r="R3409" s="3"/>
      <c r="S3409" s="3"/>
      <c r="T3409" s="3"/>
      <c r="U3409" s="3"/>
      <c r="V3409" s="3"/>
      <c r="W3409"/>
      <c r="X3409"/>
      <c r="Y3409" s="451"/>
      <c r="Z3409" s="393"/>
      <c r="AA3409" s="3"/>
      <c r="AB3409" s="3"/>
      <c r="AC3409" s="3"/>
      <c r="AD3409" s="3"/>
      <c r="AE3409" s="3"/>
      <c r="AF3409"/>
      <c r="AG3409"/>
      <c r="AH3409"/>
      <c r="AI3409"/>
      <c r="AJ3409"/>
      <c r="AK3409"/>
      <c r="AL3409"/>
      <c r="AM3409"/>
      <c r="AN3409"/>
      <c r="AO3409"/>
      <c r="AP3409"/>
      <c r="BC3409" s="451"/>
    </row>
    <row r="3410" spans="1:55" hidden="1" x14ac:dyDescent="0.2">
      <c r="A3410" s="3"/>
      <c r="B3410" s="3"/>
      <c r="C3410" s="393"/>
      <c r="D3410" s="393"/>
      <c r="E3410" s="393"/>
      <c r="F3410" s="393"/>
      <c r="G3410" s="393"/>
      <c r="H3410" s="393"/>
      <c r="I3410" s="393"/>
      <c r="J3410" s="3"/>
      <c r="K3410" s="3"/>
      <c r="L3410" s="3"/>
      <c r="M3410" s="3"/>
      <c r="N3410" s="3"/>
      <c r="O3410" s="393"/>
      <c r="P3410" s="393"/>
      <c r="Q3410" s="3"/>
      <c r="R3410" s="3"/>
      <c r="S3410" s="3"/>
      <c r="T3410" s="3"/>
      <c r="U3410" s="3"/>
      <c r="V3410" s="3"/>
      <c r="W3410"/>
      <c r="X3410"/>
      <c r="Y3410" s="451"/>
      <c r="Z3410" s="393"/>
      <c r="AA3410" s="3"/>
      <c r="AB3410" s="3"/>
      <c r="AC3410" s="3"/>
      <c r="AD3410" s="3"/>
      <c r="AE3410" s="3"/>
      <c r="AF3410"/>
      <c r="AG3410"/>
      <c r="AH3410"/>
      <c r="AI3410"/>
      <c r="AJ3410"/>
      <c r="AK3410"/>
      <c r="AL3410"/>
      <c r="AM3410"/>
      <c r="AN3410"/>
      <c r="AO3410"/>
      <c r="AP3410"/>
      <c r="BC3410" s="451"/>
    </row>
    <row r="3411" spans="1:55" hidden="1" x14ac:dyDescent="0.2">
      <c r="A3411" s="3"/>
      <c r="B3411" s="3"/>
      <c r="C3411" s="393"/>
      <c r="D3411" s="393"/>
      <c r="E3411" s="393"/>
      <c r="F3411" s="393"/>
      <c r="G3411" s="393"/>
      <c r="H3411" s="393"/>
      <c r="I3411" s="393"/>
      <c r="J3411" s="3"/>
      <c r="K3411" s="3"/>
      <c r="L3411" s="3"/>
      <c r="M3411" s="3"/>
      <c r="N3411" s="3"/>
      <c r="O3411" s="393"/>
      <c r="P3411" s="393"/>
      <c r="Q3411" s="3"/>
      <c r="R3411" s="3"/>
      <c r="S3411" s="3"/>
      <c r="T3411" s="3"/>
      <c r="U3411" s="3"/>
      <c r="V3411" s="3"/>
      <c r="W3411"/>
      <c r="X3411"/>
      <c r="Y3411" s="451"/>
      <c r="Z3411" s="393"/>
      <c r="AA3411" s="3"/>
      <c r="AB3411" s="3"/>
      <c r="AC3411" s="3"/>
      <c r="AD3411" s="3"/>
      <c r="AE3411" s="3"/>
      <c r="AF3411"/>
      <c r="AG3411"/>
      <c r="AH3411"/>
      <c r="AI3411"/>
      <c r="AJ3411"/>
      <c r="AK3411"/>
      <c r="AL3411"/>
      <c r="AM3411"/>
      <c r="AN3411"/>
      <c r="AO3411"/>
      <c r="AP3411"/>
      <c r="BC3411" s="451"/>
    </row>
    <row r="3412" spans="1:55" hidden="1" x14ac:dyDescent="0.2">
      <c r="A3412" s="3"/>
      <c r="B3412" s="3"/>
      <c r="C3412" s="393"/>
      <c r="D3412" s="393"/>
      <c r="E3412" s="393"/>
      <c r="F3412" s="393"/>
      <c r="G3412" s="393"/>
      <c r="H3412" s="393"/>
      <c r="I3412" s="393"/>
      <c r="J3412" s="3"/>
      <c r="K3412" s="3"/>
      <c r="L3412" s="3"/>
      <c r="M3412" s="3"/>
      <c r="N3412" s="3"/>
      <c r="O3412" s="393"/>
      <c r="P3412" s="393"/>
      <c r="Q3412" s="3"/>
      <c r="R3412" s="3"/>
      <c r="S3412" s="3"/>
      <c r="T3412" s="3"/>
      <c r="U3412" s="3"/>
      <c r="V3412" s="3"/>
      <c r="W3412"/>
      <c r="X3412"/>
      <c r="Y3412" s="451"/>
      <c r="Z3412" s="393"/>
      <c r="AA3412" s="3"/>
      <c r="AB3412" s="3"/>
      <c r="AC3412" s="3"/>
      <c r="AD3412" s="3"/>
      <c r="AE3412" s="3"/>
      <c r="AF3412"/>
      <c r="AG3412"/>
      <c r="AH3412"/>
      <c r="AI3412"/>
      <c r="AJ3412"/>
      <c r="AK3412"/>
      <c r="AL3412"/>
      <c r="AM3412"/>
      <c r="AN3412"/>
      <c r="AO3412"/>
      <c r="AP3412"/>
      <c r="BC3412" s="451"/>
    </row>
    <row r="3413" spans="1:55" hidden="1" x14ac:dyDescent="0.2">
      <c r="A3413" s="3"/>
      <c r="B3413" s="3"/>
      <c r="C3413" s="393"/>
      <c r="D3413" s="393"/>
      <c r="E3413" s="393"/>
      <c r="F3413" s="393"/>
      <c r="G3413" s="393"/>
      <c r="H3413" s="393"/>
      <c r="I3413" s="393"/>
      <c r="J3413" s="3"/>
      <c r="K3413" s="3"/>
      <c r="L3413" s="3"/>
      <c r="M3413" s="3"/>
      <c r="N3413" s="3"/>
      <c r="O3413" s="393"/>
      <c r="P3413" s="393"/>
      <c r="Q3413" s="3"/>
      <c r="R3413" s="3"/>
      <c r="S3413" s="3"/>
      <c r="T3413" s="3"/>
      <c r="U3413" s="3"/>
      <c r="V3413" s="3"/>
      <c r="W3413"/>
      <c r="X3413"/>
      <c r="Y3413" s="451"/>
      <c r="Z3413" s="393"/>
      <c r="AA3413" s="3"/>
      <c r="AB3413" s="3"/>
      <c r="AC3413" s="3"/>
      <c r="AD3413" s="3"/>
      <c r="AE3413" s="3"/>
      <c r="AF3413"/>
      <c r="AG3413"/>
      <c r="AH3413"/>
      <c r="AI3413"/>
      <c r="AJ3413"/>
      <c r="AK3413"/>
      <c r="AL3413"/>
      <c r="AM3413"/>
      <c r="AN3413"/>
      <c r="AO3413"/>
      <c r="AP3413"/>
      <c r="BC3413" s="451"/>
    </row>
    <row r="3414" spans="1:55" hidden="1" x14ac:dyDescent="0.2">
      <c r="A3414" s="3"/>
      <c r="B3414" s="3"/>
      <c r="C3414" s="393"/>
      <c r="D3414" s="393"/>
      <c r="E3414" s="393"/>
      <c r="F3414" s="393"/>
      <c r="G3414" s="393"/>
      <c r="H3414" s="393"/>
      <c r="I3414" s="393"/>
      <c r="J3414" s="3"/>
      <c r="K3414" s="3"/>
      <c r="L3414" s="3"/>
      <c r="M3414" s="3"/>
      <c r="N3414" s="3"/>
      <c r="O3414" s="393"/>
      <c r="P3414" s="393"/>
      <c r="Q3414" s="3"/>
      <c r="R3414" s="3"/>
      <c r="S3414" s="3"/>
      <c r="T3414" s="3"/>
      <c r="U3414" s="3"/>
      <c r="V3414" s="3"/>
      <c r="W3414"/>
      <c r="X3414"/>
      <c r="Y3414" s="451"/>
      <c r="Z3414" s="393"/>
      <c r="AA3414" s="3"/>
      <c r="AB3414" s="3"/>
      <c r="AC3414" s="3"/>
      <c r="AD3414" s="3"/>
      <c r="AE3414" s="3"/>
      <c r="AF3414"/>
      <c r="AG3414"/>
      <c r="AH3414"/>
      <c r="AI3414"/>
      <c r="AJ3414"/>
      <c r="AK3414"/>
      <c r="AL3414"/>
      <c r="AM3414"/>
      <c r="AN3414"/>
      <c r="AO3414"/>
      <c r="AP3414"/>
      <c r="BC3414" s="451"/>
    </row>
    <row r="3415" spans="1:55" hidden="1" x14ac:dyDescent="0.2">
      <c r="A3415" s="3"/>
      <c r="B3415" s="3"/>
      <c r="C3415" s="393"/>
      <c r="D3415" s="393"/>
      <c r="E3415" s="393"/>
      <c r="F3415" s="393"/>
      <c r="G3415" s="393"/>
      <c r="H3415" s="393"/>
      <c r="I3415" s="393"/>
      <c r="J3415" s="3"/>
      <c r="K3415" s="3"/>
      <c r="L3415" s="3"/>
      <c r="M3415" s="3"/>
      <c r="N3415" s="3"/>
      <c r="O3415" s="393"/>
      <c r="P3415" s="393"/>
      <c r="Q3415" s="3"/>
      <c r="R3415" s="3"/>
      <c r="S3415" s="3"/>
      <c r="T3415" s="3"/>
      <c r="U3415" s="3"/>
      <c r="V3415" s="3"/>
      <c r="W3415"/>
      <c r="X3415"/>
      <c r="Y3415" s="451"/>
      <c r="Z3415" s="393"/>
      <c r="AA3415" s="3"/>
      <c r="AB3415" s="3"/>
      <c r="AC3415" s="3"/>
      <c r="AD3415" s="3"/>
      <c r="AE3415" s="3"/>
      <c r="AF3415"/>
      <c r="AG3415"/>
      <c r="AH3415"/>
      <c r="AI3415"/>
      <c r="AJ3415"/>
      <c r="AK3415"/>
      <c r="AL3415"/>
      <c r="AM3415"/>
      <c r="AN3415"/>
      <c r="AO3415"/>
      <c r="AP3415"/>
      <c r="BC3415" s="451"/>
    </row>
    <row r="3416" spans="1:55" hidden="1" x14ac:dyDescent="0.2">
      <c r="A3416" s="3"/>
      <c r="B3416" s="3"/>
      <c r="C3416" s="393"/>
      <c r="D3416" s="393"/>
      <c r="E3416" s="393"/>
      <c r="F3416" s="393"/>
      <c r="G3416" s="393"/>
      <c r="H3416" s="393"/>
      <c r="I3416" s="393"/>
      <c r="J3416" s="3"/>
      <c r="K3416" s="3"/>
      <c r="L3416" s="3"/>
      <c r="M3416" s="3"/>
      <c r="N3416" s="3"/>
      <c r="O3416" s="393"/>
      <c r="P3416" s="393"/>
      <c r="Q3416" s="3"/>
      <c r="R3416" s="3"/>
      <c r="S3416" s="3"/>
      <c r="T3416" s="3"/>
      <c r="U3416" s="3"/>
      <c r="V3416" s="3"/>
      <c r="W3416"/>
      <c r="X3416"/>
      <c r="Y3416" s="451"/>
      <c r="Z3416" s="393"/>
      <c r="AA3416" s="3"/>
      <c r="AB3416" s="3"/>
      <c r="AC3416" s="3"/>
      <c r="AD3416" s="3"/>
      <c r="AE3416" s="3"/>
      <c r="AF3416"/>
      <c r="AG3416"/>
      <c r="AH3416"/>
      <c r="AI3416"/>
      <c r="AJ3416"/>
      <c r="AK3416"/>
      <c r="AL3416"/>
      <c r="AM3416"/>
      <c r="AN3416"/>
      <c r="AO3416"/>
      <c r="AP3416"/>
      <c r="BC3416" s="451"/>
    </row>
    <row r="3417" spans="1:55" hidden="1" x14ac:dyDescent="0.2">
      <c r="A3417" s="3"/>
      <c r="B3417" s="3"/>
      <c r="C3417" s="393"/>
      <c r="D3417" s="393"/>
      <c r="E3417" s="393"/>
      <c r="F3417" s="393"/>
      <c r="G3417" s="393"/>
      <c r="H3417" s="393"/>
      <c r="I3417" s="393"/>
      <c r="J3417" s="3"/>
      <c r="K3417" s="3"/>
      <c r="L3417" s="3"/>
      <c r="M3417" s="3"/>
      <c r="N3417" s="3"/>
      <c r="O3417" s="393"/>
      <c r="P3417" s="393"/>
      <c r="Q3417" s="3"/>
      <c r="R3417" s="3"/>
      <c r="S3417" s="3"/>
      <c r="T3417" s="3"/>
      <c r="U3417" s="3"/>
      <c r="V3417" s="3"/>
      <c r="W3417"/>
      <c r="X3417"/>
      <c r="Y3417" s="451"/>
      <c r="Z3417" s="393"/>
      <c r="AA3417" s="3"/>
      <c r="AB3417" s="3"/>
      <c r="AC3417" s="3"/>
      <c r="AD3417" s="3"/>
      <c r="AE3417" s="3"/>
      <c r="AF3417"/>
      <c r="AG3417"/>
      <c r="AH3417"/>
      <c r="AI3417"/>
      <c r="AJ3417"/>
      <c r="AK3417"/>
      <c r="AL3417"/>
      <c r="AM3417"/>
      <c r="AN3417"/>
      <c r="AO3417"/>
      <c r="AP3417"/>
      <c r="BC3417" s="451"/>
    </row>
    <row r="3418" spans="1:55" hidden="1" x14ac:dyDescent="0.2">
      <c r="A3418" s="3"/>
      <c r="B3418" s="3"/>
      <c r="C3418" s="393"/>
      <c r="D3418" s="393"/>
      <c r="E3418" s="393"/>
      <c r="F3418" s="393"/>
      <c r="G3418" s="393"/>
      <c r="H3418" s="393"/>
      <c r="I3418" s="393"/>
      <c r="J3418" s="3"/>
      <c r="K3418" s="3"/>
      <c r="L3418" s="3"/>
      <c r="M3418" s="3"/>
      <c r="N3418" s="3"/>
      <c r="O3418" s="393"/>
      <c r="P3418" s="393"/>
      <c r="Q3418" s="3"/>
      <c r="R3418" s="3"/>
      <c r="S3418" s="3"/>
      <c r="T3418" s="3"/>
      <c r="U3418" s="3"/>
      <c r="V3418" s="3"/>
      <c r="W3418"/>
      <c r="X3418"/>
      <c r="Y3418" s="451"/>
      <c r="Z3418" s="393"/>
      <c r="AA3418" s="3"/>
      <c r="AB3418" s="3"/>
      <c r="AC3418" s="3"/>
      <c r="AD3418" s="3"/>
      <c r="AE3418" s="3"/>
      <c r="AF3418"/>
      <c r="AG3418"/>
      <c r="AH3418"/>
      <c r="AI3418"/>
      <c r="AJ3418"/>
      <c r="AK3418"/>
      <c r="AL3418"/>
      <c r="AM3418"/>
      <c r="AN3418"/>
      <c r="AO3418"/>
      <c r="AP3418"/>
      <c r="BC3418" s="451"/>
    </row>
    <row r="3419" spans="1:55" hidden="1" x14ac:dyDescent="0.2">
      <c r="A3419" s="3"/>
      <c r="B3419" s="3"/>
      <c r="C3419" s="393"/>
      <c r="D3419" s="393"/>
      <c r="E3419" s="393"/>
      <c r="F3419" s="393"/>
      <c r="G3419" s="393"/>
      <c r="H3419" s="393"/>
      <c r="I3419" s="393"/>
      <c r="J3419" s="3"/>
      <c r="K3419" s="3"/>
      <c r="L3419" s="3"/>
      <c r="M3419" s="3"/>
      <c r="N3419" s="3"/>
      <c r="O3419" s="393"/>
      <c r="P3419" s="393"/>
      <c r="Q3419" s="3"/>
      <c r="R3419" s="3"/>
      <c r="S3419" s="3"/>
      <c r="T3419" s="3"/>
      <c r="U3419" s="3"/>
      <c r="V3419" s="3"/>
      <c r="W3419"/>
      <c r="X3419"/>
      <c r="Y3419" s="451"/>
      <c r="Z3419" s="393"/>
      <c r="AA3419" s="3"/>
      <c r="AB3419" s="3"/>
      <c r="AC3419" s="3"/>
      <c r="AD3419" s="3"/>
      <c r="AE3419" s="3"/>
      <c r="AF3419"/>
      <c r="AG3419"/>
      <c r="AH3419"/>
      <c r="AI3419"/>
      <c r="AJ3419"/>
      <c r="AK3419"/>
      <c r="AL3419"/>
      <c r="AM3419"/>
      <c r="AN3419"/>
      <c r="AO3419"/>
      <c r="AP3419"/>
      <c r="BC3419" s="451"/>
    </row>
    <row r="3420" spans="1:55" hidden="1" x14ac:dyDescent="0.2">
      <c r="A3420" s="3"/>
      <c r="B3420" s="3"/>
      <c r="C3420" s="393"/>
      <c r="D3420" s="393"/>
      <c r="E3420" s="393"/>
      <c r="F3420" s="393"/>
      <c r="G3420" s="393"/>
      <c r="H3420" s="393"/>
      <c r="I3420" s="393"/>
      <c r="J3420" s="3"/>
      <c r="K3420" s="3"/>
      <c r="L3420" s="3"/>
      <c r="M3420" s="3"/>
      <c r="N3420" s="3"/>
      <c r="O3420" s="393"/>
      <c r="P3420" s="393"/>
      <c r="Q3420" s="3"/>
      <c r="R3420" s="3"/>
      <c r="S3420" s="3"/>
      <c r="T3420" s="3"/>
      <c r="U3420" s="3"/>
      <c r="V3420" s="3"/>
      <c r="W3420"/>
      <c r="X3420"/>
      <c r="Y3420" s="451"/>
      <c r="Z3420" s="393"/>
      <c r="AA3420" s="3"/>
      <c r="AB3420" s="3"/>
      <c r="AC3420" s="3"/>
      <c r="AD3420" s="3"/>
      <c r="AE3420" s="3"/>
      <c r="AF3420"/>
      <c r="AG3420"/>
      <c r="AH3420"/>
      <c r="AI3420"/>
      <c r="AJ3420"/>
      <c r="AK3420"/>
      <c r="AL3420"/>
      <c r="AM3420"/>
      <c r="AN3420"/>
      <c r="AO3420"/>
      <c r="AP3420"/>
      <c r="BC3420" s="451"/>
    </row>
    <row r="3421" spans="1:55" hidden="1" x14ac:dyDescent="0.2">
      <c r="A3421" s="3"/>
      <c r="B3421" s="3"/>
      <c r="C3421" s="393"/>
      <c r="D3421" s="393"/>
      <c r="E3421" s="393"/>
      <c r="F3421" s="393"/>
      <c r="G3421" s="393"/>
      <c r="H3421" s="393"/>
      <c r="I3421" s="393"/>
      <c r="J3421" s="3"/>
      <c r="K3421" s="3"/>
      <c r="L3421" s="3"/>
      <c r="M3421" s="3"/>
      <c r="N3421" s="3"/>
      <c r="O3421" s="393"/>
      <c r="P3421" s="393"/>
      <c r="Q3421" s="3"/>
      <c r="R3421" s="3"/>
      <c r="S3421" s="3"/>
      <c r="T3421" s="3"/>
      <c r="U3421" s="3"/>
      <c r="V3421" s="3"/>
      <c r="W3421"/>
      <c r="X3421"/>
      <c r="Y3421" s="451"/>
      <c r="Z3421" s="393"/>
      <c r="AA3421" s="3"/>
      <c r="AB3421" s="3"/>
      <c r="AC3421" s="3"/>
      <c r="AD3421" s="3"/>
      <c r="AE3421" s="3"/>
      <c r="AF3421"/>
      <c r="AG3421"/>
      <c r="AH3421"/>
      <c r="AI3421"/>
      <c r="AJ3421"/>
      <c r="AK3421"/>
      <c r="AL3421"/>
      <c r="AM3421"/>
      <c r="AN3421"/>
      <c r="AO3421"/>
      <c r="AP3421"/>
      <c r="BC3421" s="451"/>
    </row>
    <row r="3422" spans="1:55" hidden="1" x14ac:dyDescent="0.2">
      <c r="A3422" s="3"/>
      <c r="B3422" s="3"/>
      <c r="C3422" s="393"/>
      <c r="D3422" s="393"/>
      <c r="E3422" s="393"/>
      <c r="F3422" s="393"/>
      <c r="G3422" s="393"/>
      <c r="H3422" s="393"/>
      <c r="I3422" s="393"/>
      <c r="J3422" s="3"/>
      <c r="K3422" s="3"/>
      <c r="L3422" s="3"/>
      <c r="M3422" s="3"/>
      <c r="N3422" s="3"/>
      <c r="O3422" s="393"/>
      <c r="P3422" s="393"/>
      <c r="Q3422" s="3"/>
      <c r="R3422" s="3"/>
      <c r="S3422" s="3"/>
      <c r="T3422" s="3"/>
      <c r="U3422" s="3"/>
      <c r="V3422" s="3"/>
      <c r="W3422"/>
      <c r="X3422"/>
      <c r="Y3422" s="451"/>
      <c r="Z3422" s="393"/>
      <c r="AA3422" s="3"/>
      <c r="AB3422" s="3"/>
      <c r="AC3422" s="3"/>
      <c r="AD3422" s="3"/>
      <c r="AE3422" s="3"/>
      <c r="AF3422"/>
      <c r="AG3422"/>
      <c r="AH3422"/>
      <c r="AI3422"/>
      <c r="AJ3422"/>
      <c r="AK3422"/>
      <c r="AL3422"/>
      <c r="AM3422"/>
      <c r="AN3422"/>
      <c r="AO3422"/>
      <c r="AP3422"/>
      <c r="BC3422" s="451"/>
    </row>
    <row r="3423" spans="1:55" hidden="1" x14ac:dyDescent="0.2">
      <c r="A3423" s="3"/>
      <c r="B3423" s="3"/>
      <c r="C3423" s="393"/>
      <c r="D3423" s="393"/>
      <c r="E3423" s="393"/>
      <c r="F3423" s="393"/>
      <c r="G3423" s="393"/>
      <c r="H3423" s="393"/>
      <c r="I3423" s="393"/>
      <c r="J3423" s="3"/>
      <c r="K3423" s="3"/>
      <c r="L3423" s="3"/>
      <c r="M3423" s="3"/>
      <c r="N3423" s="3"/>
      <c r="O3423" s="393"/>
      <c r="P3423" s="393"/>
      <c r="Q3423" s="3"/>
      <c r="R3423" s="3"/>
      <c r="S3423" s="3"/>
      <c r="T3423" s="3"/>
      <c r="U3423" s="3"/>
      <c r="V3423" s="3"/>
      <c r="W3423"/>
      <c r="X3423"/>
      <c r="Y3423" s="451"/>
      <c r="Z3423" s="393"/>
      <c r="AA3423" s="3"/>
      <c r="AB3423" s="3"/>
      <c r="AC3423" s="3"/>
      <c r="AD3423" s="3"/>
      <c r="AE3423" s="3"/>
      <c r="AF3423"/>
      <c r="AG3423"/>
      <c r="AH3423"/>
      <c r="AI3423"/>
      <c r="AJ3423"/>
      <c r="AK3423"/>
      <c r="AL3423"/>
      <c r="AM3423"/>
      <c r="AN3423"/>
      <c r="AO3423"/>
      <c r="AP3423"/>
      <c r="BC3423" s="451"/>
    </row>
    <row r="3424" spans="1:55" hidden="1" x14ac:dyDescent="0.2">
      <c r="A3424" s="3"/>
      <c r="B3424" s="3"/>
      <c r="C3424" s="393"/>
      <c r="D3424" s="393"/>
      <c r="E3424" s="393"/>
      <c r="F3424" s="393"/>
      <c r="G3424" s="393"/>
      <c r="H3424" s="393"/>
      <c r="I3424" s="393"/>
      <c r="J3424" s="3"/>
      <c r="K3424" s="3"/>
      <c r="L3424" s="3"/>
      <c r="M3424" s="3"/>
      <c r="N3424" s="3"/>
      <c r="O3424" s="393"/>
      <c r="P3424" s="393"/>
      <c r="Q3424" s="3"/>
      <c r="R3424" s="3"/>
      <c r="S3424" s="3"/>
      <c r="T3424" s="3"/>
      <c r="U3424" s="3"/>
      <c r="V3424" s="3"/>
      <c r="W3424"/>
      <c r="X3424"/>
      <c r="Y3424" s="451"/>
      <c r="Z3424" s="393"/>
      <c r="AA3424" s="3"/>
      <c r="AB3424" s="3"/>
      <c r="AC3424" s="3"/>
      <c r="AD3424" s="3"/>
      <c r="AE3424" s="3"/>
      <c r="AF3424"/>
      <c r="AG3424"/>
      <c r="AH3424"/>
      <c r="AI3424"/>
      <c r="AJ3424"/>
      <c r="AK3424"/>
      <c r="AL3424"/>
      <c r="AM3424"/>
      <c r="AN3424"/>
      <c r="AO3424"/>
      <c r="AP3424"/>
      <c r="BC3424" s="451"/>
    </row>
    <row r="3425" spans="1:55" hidden="1" x14ac:dyDescent="0.2">
      <c r="A3425" s="3"/>
      <c r="B3425" s="3"/>
      <c r="C3425" s="393"/>
      <c r="D3425" s="393"/>
      <c r="E3425" s="393"/>
      <c r="F3425" s="393"/>
      <c r="G3425" s="393"/>
      <c r="H3425" s="393"/>
      <c r="I3425" s="393"/>
      <c r="J3425" s="3"/>
      <c r="K3425" s="3"/>
      <c r="L3425" s="3"/>
      <c r="M3425" s="3"/>
      <c r="N3425" s="3"/>
      <c r="O3425" s="393"/>
      <c r="P3425" s="393"/>
      <c r="Q3425" s="3"/>
      <c r="R3425" s="3"/>
      <c r="S3425" s="3"/>
      <c r="T3425" s="3"/>
      <c r="U3425" s="3"/>
      <c r="V3425" s="3"/>
      <c r="W3425"/>
      <c r="X3425"/>
      <c r="Y3425" s="451"/>
      <c r="Z3425" s="393"/>
      <c r="AA3425" s="3"/>
      <c r="AB3425" s="3"/>
      <c r="AC3425" s="3"/>
      <c r="AD3425" s="3"/>
      <c r="AE3425" s="3"/>
      <c r="AF3425"/>
      <c r="AG3425"/>
      <c r="AH3425"/>
      <c r="AI3425"/>
      <c r="AJ3425"/>
      <c r="AK3425"/>
      <c r="AL3425"/>
      <c r="AM3425"/>
      <c r="AN3425"/>
      <c r="AO3425"/>
      <c r="AP3425"/>
      <c r="BC3425" s="451"/>
    </row>
    <row r="3426" spans="1:55" hidden="1" x14ac:dyDescent="0.2">
      <c r="A3426" s="3"/>
      <c r="B3426" s="3"/>
      <c r="C3426" s="393"/>
      <c r="D3426" s="393"/>
      <c r="E3426" s="393"/>
      <c r="F3426" s="393"/>
      <c r="G3426" s="393"/>
      <c r="H3426" s="393"/>
      <c r="I3426" s="393"/>
      <c r="J3426" s="3"/>
      <c r="K3426" s="3"/>
      <c r="L3426" s="3"/>
      <c r="M3426" s="3"/>
      <c r="N3426" s="3"/>
      <c r="O3426" s="393"/>
      <c r="P3426" s="393"/>
      <c r="Q3426" s="3"/>
      <c r="R3426" s="3"/>
      <c r="S3426" s="3"/>
      <c r="T3426" s="3"/>
      <c r="U3426" s="3"/>
      <c r="V3426" s="3"/>
      <c r="W3426"/>
      <c r="X3426"/>
      <c r="Y3426" s="451"/>
      <c r="Z3426" s="393"/>
      <c r="AA3426" s="3"/>
      <c r="AB3426" s="3"/>
      <c r="AC3426" s="3"/>
      <c r="AD3426" s="3"/>
      <c r="AE3426" s="3"/>
      <c r="AF3426"/>
      <c r="AG3426"/>
      <c r="AH3426"/>
      <c r="AI3426"/>
      <c r="AJ3426"/>
      <c r="AK3426"/>
      <c r="AL3426"/>
      <c r="AM3426"/>
      <c r="AN3426"/>
      <c r="AO3426"/>
      <c r="AP3426"/>
      <c r="BC3426" s="451"/>
    </row>
    <row r="3427" spans="1:55" hidden="1" x14ac:dyDescent="0.2">
      <c r="A3427" s="3"/>
      <c r="B3427" s="3"/>
      <c r="C3427" s="393"/>
      <c r="D3427" s="393"/>
      <c r="E3427" s="393"/>
      <c r="F3427" s="393"/>
      <c r="G3427" s="393"/>
      <c r="H3427" s="393"/>
      <c r="I3427" s="393"/>
      <c r="J3427" s="3"/>
      <c r="K3427" s="3"/>
      <c r="L3427" s="3"/>
      <c r="M3427" s="3"/>
      <c r="N3427" s="3"/>
      <c r="O3427" s="393"/>
      <c r="P3427" s="393"/>
      <c r="Q3427" s="3"/>
      <c r="R3427" s="3"/>
      <c r="S3427" s="3"/>
      <c r="T3427" s="3"/>
      <c r="U3427" s="3"/>
      <c r="V3427" s="3"/>
      <c r="W3427"/>
      <c r="X3427"/>
      <c r="Y3427" s="451"/>
      <c r="Z3427" s="393"/>
      <c r="AA3427" s="3"/>
      <c r="AB3427" s="3"/>
      <c r="AC3427" s="3"/>
      <c r="AD3427" s="3"/>
      <c r="AE3427" s="3"/>
      <c r="AF3427"/>
      <c r="AG3427"/>
      <c r="AH3427"/>
      <c r="AI3427"/>
      <c r="AJ3427"/>
      <c r="AK3427"/>
      <c r="AL3427"/>
      <c r="AM3427"/>
      <c r="AN3427"/>
      <c r="AO3427"/>
      <c r="AP3427"/>
      <c r="BC3427" s="451"/>
    </row>
    <row r="3428" spans="1:55" hidden="1" x14ac:dyDescent="0.2">
      <c r="A3428" s="3"/>
      <c r="B3428" s="3"/>
      <c r="C3428" s="393"/>
      <c r="D3428" s="393"/>
      <c r="E3428" s="393"/>
      <c r="F3428" s="393"/>
      <c r="G3428" s="393"/>
      <c r="H3428" s="393"/>
      <c r="I3428" s="393"/>
      <c r="J3428" s="3"/>
      <c r="K3428" s="3"/>
      <c r="L3428" s="3"/>
      <c r="M3428" s="3"/>
      <c r="N3428" s="3"/>
      <c r="O3428" s="393"/>
      <c r="P3428" s="393"/>
      <c r="Q3428" s="3"/>
      <c r="R3428" s="3"/>
      <c r="S3428" s="3"/>
      <c r="T3428" s="3"/>
      <c r="U3428" s="3"/>
      <c r="V3428" s="3"/>
      <c r="W3428"/>
      <c r="X3428"/>
      <c r="Y3428" s="451"/>
      <c r="Z3428" s="393"/>
      <c r="AA3428" s="3"/>
      <c r="AB3428" s="3"/>
      <c r="AC3428" s="3"/>
      <c r="AD3428" s="3"/>
      <c r="AE3428" s="3"/>
      <c r="AF3428"/>
      <c r="AG3428"/>
      <c r="AH3428"/>
      <c r="AI3428"/>
      <c r="AJ3428"/>
      <c r="AK3428"/>
      <c r="AL3428"/>
      <c r="AM3428"/>
      <c r="AN3428"/>
      <c r="AO3428"/>
      <c r="AP3428"/>
      <c r="BC3428" s="451"/>
    </row>
    <row r="3429" spans="1:55" hidden="1" x14ac:dyDescent="0.2">
      <c r="A3429" s="3"/>
      <c r="B3429" s="3"/>
      <c r="C3429" s="393"/>
      <c r="D3429" s="393"/>
      <c r="E3429" s="393"/>
      <c r="F3429" s="393"/>
      <c r="G3429" s="393"/>
      <c r="H3429" s="393"/>
      <c r="I3429" s="393"/>
      <c r="J3429" s="3"/>
      <c r="K3429" s="3"/>
      <c r="L3429" s="3"/>
      <c r="M3429" s="3"/>
      <c r="N3429" s="3"/>
      <c r="O3429" s="393"/>
      <c r="P3429" s="393"/>
      <c r="Q3429" s="3"/>
      <c r="R3429" s="3"/>
      <c r="S3429" s="3"/>
      <c r="T3429" s="3"/>
      <c r="U3429" s="3"/>
      <c r="V3429" s="3"/>
      <c r="W3429"/>
      <c r="X3429"/>
      <c r="Y3429" s="451"/>
      <c r="Z3429" s="393"/>
      <c r="AA3429" s="3"/>
      <c r="AB3429" s="3"/>
      <c r="AC3429" s="3"/>
      <c r="AD3429" s="3"/>
      <c r="AE3429" s="3"/>
      <c r="AF3429"/>
      <c r="AG3429"/>
      <c r="AH3429"/>
      <c r="AI3429"/>
      <c r="AJ3429"/>
      <c r="AK3429"/>
      <c r="AL3429"/>
      <c r="AM3429"/>
      <c r="AN3429"/>
      <c r="AO3429"/>
      <c r="AP3429"/>
      <c r="BC3429" s="451"/>
    </row>
    <row r="3430" spans="1:55" hidden="1" x14ac:dyDescent="0.2">
      <c r="A3430" s="3"/>
      <c r="B3430" s="3"/>
      <c r="C3430" s="393"/>
      <c r="D3430" s="393"/>
      <c r="E3430" s="393"/>
      <c r="F3430" s="393"/>
      <c r="G3430" s="393"/>
      <c r="H3430" s="393"/>
      <c r="I3430" s="393"/>
      <c r="J3430" s="3"/>
      <c r="K3430" s="3"/>
      <c r="L3430" s="3"/>
      <c r="M3430" s="3"/>
      <c r="N3430" s="3"/>
      <c r="O3430" s="393"/>
      <c r="P3430" s="393"/>
      <c r="Q3430" s="3"/>
      <c r="R3430" s="3"/>
      <c r="S3430" s="3"/>
      <c r="T3430" s="3"/>
      <c r="U3430" s="3"/>
      <c r="V3430" s="3"/>
      <c r="W3430"/>
      <c r="X3430"/>
      <c r="Y3430" s="451"/>
      <c r="Z3430" s="393"/>
      <c r="AA3430" s="3"/>
      <c r="AB3430" s="3"/>
      <c r="AC3430" s="3"/>
      <c r="AD3430" s="3"/>
      <c r="AE3430" s="3"/>
      <c r="AF3430"/>
      <c r="AG3430"/>
      <c r="AH3430"/>
      <c r="AI3430"/>
      <c r="AJ3430"/>
      <c r="AK3430"/>
      <c r="AL3430"/>
      <c r="AM3430"/>
      <c r="AN3430"/>
      <c r="AO3430"/>
      <c r="AP3430"/>
      <c r="BC3430" s="451"/>
    </row>
    <row r="3431" spans="1:55" hidden="1" x14ac:dyDescent="0.2">
      <c r="A3431" s="3"/>
      <c r="B3431" s="3"/>
      <c r="C3431" s="393"/>
      <c r="D3431" s="393"/>
      <c r="E3431" s="393"/>
      <c r="F3431" s="393"/>
      <c r="G3431" s="393"/>
      <c r="H3431" s="393"/>
      <c r="I3431" s="393"/>
      <c r="J3431" s="3"/>
      <c r="K3431" s="3"/>
      <c r="L3431" s="3"/>
      <c r="M3431" s="3"/>
      <c r="N3431" s="3"/>
      <c r="O3431" s="393"/>
      <c r="P3431" s="393"/>
      <c r="Q3431" s="3"/>
      <c r="R3431" s="3"/>
      <c r="S3431" s="3"/>
      <c r="T3431" s="3"/>
      <c r="U3431" s="3"/>
      <c r="V3431" s="3"/>
      <c r="W3431"/>
      <c r="X3431"/>
      <c r="Y3431" s="451"/>
      <c r="Z3431" s="393"/>
      <c r="AA3431" s="3"/>
      <c r="AB3431" s="3"/>
      <c r="AC3431" s="3"/>
      <c r="AD3431" s="3"/>
      <c r="AE3431" s="3"/>
      <c r="AF3431"/>
      <c r="AG3431"/>
      <c r="AH3431"/>
      <c r="AI3431"/>
      <c r="AJ3431"/>
      <c r="AK3431"/>
      <c r="AL3431"/>
      <c r="AM3431"/>
      <c r="AN3431"/>
      <c r="AO3431"/>
      <c r="AP3431"/>
      <c r="BC3431" s="451"/>
    </row>
    <row r="3432" spans="1:55" hidden="1" x14ac:dyDescent="0.2">
      <c r="A3432" s="3"/>
      <c r="B3432" s="3"/>
      <c r="C3432" s="393"/>
      <c r="D3432" s="393"/>
      <c r="E3432" s="393"/>
      <c r="F3432" s="393"/>
      <c r="G3432" s="393"/>
      <c r="H3432" s="393"/>
      <c r="I3432" s="393"/>
      <c r="J3432" s="3"/>
      <c r="K3432" s="3"/>
      <c r="L3432" s="3"/>
      <c r="M3432" s="3"/>
      <c r="N3432" s="3"/>
      <c r="O3432" s="393"/>
      <c r="P3432" s="393"/>
      <c r="Q3432" s="3"/>
      <c r="R3432" s="3"/>
      <c r="S3432" s="3"/>
      <c r="T3432" s="3"/>
      <c r="U3432" s="3"/>
      <c r="V3432" s="3"/>
      <c r="W3432"/>
      <c r="X3432"/>
      <c r="Y3432" s="451"/>
      <c r="Z3432" s="393"/>
      <c r="AA3432" s="3"/>
      <c r="AB3432" s="3"/>
      <c r="AC3432" s="3"/>
      <c r="AD3432" s="3"/>
      <c r="AE3432" s="3"/>
      <c r="AF3432"/>
      <c r="AG3432"/>
      <c r="AH3432"/>
      <c r="AI3432"/>
      <c r="AJ3432"/>
      <c r="AK3432"/>
      <c r="AL3432"/>
      <c r="AM3432"/>
      <c r="AN3432"/>
      <c r="AO3432"/>
      <c r="AP3432"/>
      <c r="BC3432" s="451"/>
    </row>
    <row r="3433" spans="1:55" hidden="1" x14ac:dyDescent="0.2">
      <c r="A3433" s="3"/>
      <c r="B3433" s="3"/>
      <c r="C3433" s="393"/>
      <c r="D3433" s="393"/>
      <c r="E3433" s="393"/>
      <c r="F3433" s="393"/>
      <c r="G3433" s="393"/>
      <c r="H3433" s="393"/>
      <c r="I3433" s="393"/>
      <c r="J3433" s="3"/>
      <c r="K3433" s="3"/>
      <c r="L3433" s="3"/>
      <c r="M3433" s="3"/>
      <c r="N3433" s="3"/>
      <c r="O3433" s="393"/>
      <c r="P3433" s="393"/>
      <c r="Q3433" s="3"/>
      <c r="R3433" s="3"/>
      <c r="S3433" s="3"/>
      <c r="T3433" s="3"/>
      <c r="U3433" s="3"/>
      <c r="V3433" s="3"/>
      <c r="W3433"/>
      <c r="X3433"/>
      <c r="Y3433" s="451"/>
      <c r="Z3433" s="393"/>
      <c r="AA3433" s="3"/>
      <c r="AB3433" s="3"/>
      <c r="AC3433" s="3"/>
      <c r="AD3433" s="3"/>
      <c r="AE3433" s="3"/>
      <c r="AF3433"/>
      <c r="AG3433"/>
      <c r="AH3433"/>
      <c r="AI3433"/>
      <c r="AJ3433"/>
      <c r="AK3433"/>
      <c r="AL3433"/>
      <c r="AM3433"/>
      <c r="AN3433"/>
      <c r="AO3433"/>
      <c r="AP3433"/>
      <c r="BC3433" s="451"/>
    </row>
    <row r="3434" spans="1:55" hidden="1" x14ac:dyDescent="0.2">
      <c r="A3434" s="3"/>
      <c r="B3434" s="3"/>
      <c r="C3434" s="393"/>
      <c r="D3434" s="393"/>
      <c r="E3434" s="393"/>
      <c r="F3434" s="393"/>
      <c r="G3434" s="393"/>
      <c r="H3434" s="393"/>
      <c r="I3434" s="393"/>
      <c r="J3434" s="3"/>
      <c r="K3434" s="3"/>
      <c r="L3434" s="3"/>
      <c r="M3434" s="3"/>
      <c r="N3434" s="3"/>
      <c r="O3434" s="393"/>
      <c r="P3434" s="393"/>
      <c r="Q3434" s="3"/>
      <c r="R3434" s="3"/>
      <c r="S3434" s="3"/>
      <c r="T3434" s="3"/>
      <c r="U3434" s="3"/>
      <c r="V3434" s="3"/>
      <c r="W3434"/>
      <c r="X3434"/>
      <c r="Y3434" s="451"/>
      <c r="Z3434" s="393"/>
      <c r="AA3434" s="3"/>
      <c r="AB3434" s="3"/>
      <c r="AC3434" s="3"/>
      <c r="AD3434" s="3"/>
      <c r="AE3434" s="3"/>
      <c r="AF3434"/>
      <c r="AG3434"/>
      <c r="AH3434"/>
      <c r="AI3434"/>
      <c r="AJ3434"/>
      <c r="AK3434"/>
      <c r="AL3434"/>
      <c r="AM3434"/>
      <c r="AN3434"/>
      <c r="AO3434"/>
      <c r="AP3434"/>
      <c r="BC3434" s="451"/>
    </row>
    <row r="3435" spans="1:55" hidden="1" x14ac:dyDescent="0.2">
      <c r="A3435" s="3"/>
      <c r="B3435" s="3"/>
      <c r="C3435" s="393"/>
      <c r="D3435" s="393"/>
      <c r="E3435" s="393"/>
      <c r="F3435" s="393"/>
      <c r="G3435" s="393"/>
      <c r="H3435" s="393"/>
      <c r="I3435" s="393"/>
      <c r="J3435" s="3"/>
      <c r="K3435" s="3"/>
      <c r="L3435" s="3"/>
      <c r="M3435" s="3"/>
      <c r="N3435" s="3"/>
      <c r="O3435" s="393"/>
      <c r="P3435" s="393"/>
      <c r="Q3435" s="3"/>
      <c r="R3435" s="3"/>
      <c r="S3435" s="3"/>
      <c r="T3435" s="3"/>
      <c r="U3435" s="3"/>
      <c r="V3435" s="3"/>
      <c r="W3435"/>
      <c r="X3435"/>
      <c r="Y3435" s="451"/>
      <c r="Z3435" s="393"/>
      <c r="AA3435" s="3"/>
      <c r="AB3435" s="3"/>
      <c r="AC3435" s="3"/>
      <c r="AD3435" s="3"/>
      <c r="AE3435" s="3"/>
      <c r="AF3435"/>
      <c r="AG3435"/>
      <c r="AH3435"/>
      <c r="AI3435"/>
      <c r="AJ3435"/>
      <c r="AK3435"/>
      <c r="AL3435"/>
      <c r="AM3435"/>
      <c r="AN3435"/>
      <c r="AO3435"/>
      <c r="AP3435"/>
      <c r="BC3435" s="451"/>
    </row>
    <row r="3436" spans="1:55" hidden="1" x14ac:dyDescent="0.2">
      <c r="A3436" s="3"/>
      <c r="B3436" s="3"/>
      <c r="C3436" s="393"/>
      <c r="D3436" s="393"/>
      <c r="E3436" s="393"/>
      <c r="F3436" s="393"/>
      <c r="G3436" s="393"/>
      <c r="H3436" s="393"/>
      <c r="I3436" s="393"/>
      <c r="J3436" s="3"/>
      <c r="K3436" s="3"/>
      <c r="L3436" s="3"/>
      <c r="M3436" s="3"/>
      <c r="N3436" s="3"/>
      <c r="O3436" s="393"/>
      <c r="P3436" s="393"/>
      <c r="Q3436" s="3"/>
      <c r="R3436" s="3"/>
      <c r="S3436" s="3"/>
      <c r="T3436" s="3"/>
      <c r="U3436" s="3"/>
      <c r="V3436" s="3"/>
      <c r="W3436"/>
      <c r="X3436"/>
      <c r="Y3436" s="451"/>
      <c r="Z3436" s="393"/>
      <c r="AA3436" s="3"/>
      <c r="AB3436" s="3"/>
      <c r="AC3436" s="3"/>
      <c r="AD3436" s="3"/>
      <c r="AE3436" s="3"/>
      <c r="AF3436"/>
      <c r="AG3436"/>
      <c r="AH3436"/>
      <c r="AI3436"/>
      <c r="AJ3436"/>
      <c r="AK3436"/>
      <c r="AL3436"/>
      <c r="AM3436"/>
      <c r="AN3436"/>
      <c r="AO3436"/>
      <c r="AP3436"/>
      <c r="BC3436" s="451"/>
    </row>
    <row r="3437" spans="1:55" hidden="1" x14ac:dyDescent="0.2">
      <c r="A3437" s="3"/>
      <c r="B3437" s="3"/>
      <c r="C3437" s="393"/>
      <c r="D3437" s="393"/>
      <c r="E3437" s="393"/>
      <c r="F3437" s="393"/>
      <c r="G3437" s="393"/>
      <c r="H3437" s="393"/>
      <c r="I3437" s="393"/>
      <c r="J3437" s="3"/>
      <c r="K3437" s="3"/>
      <c r="L3437" s="3"/>
      <c r="M3437" s="3"/>
      <c r="N3437" s="3"/>
      <c r="O3437" s="393"/>
      <c r="P3437" s="393"/>
      <c r="Q3437" s="3"/>
      <c r="R3437" s="3"/>
      <c r="S3437" s="3"/>
      <c r="T3437" s="3"/>
      <c r="U3437" s="3"/>
      <c r="V3437" s="3"/>
      <c r="W3437"/>
      <c r="X3437"/>
      <c r="Y3437" s="451"/>
      <c r="Z3437" s="393"/>
      <c r="AA3437" s="3"/>
      <c r="AB3437" s="3"/>
      <c r="AC3437" s="3"/>
      <c r="AD3437" s="3"/>
      <c r="AE3437" s="3"/>
      <c r="AF3437"/>
      <c r="AG3437"/>
      <c r="AH3437"/>
      <c r="AI3437"/>
      <c r="AJ3437"/>
      <c r="AK3437"/>
      <c r="AL3437"/>
      <c r="AM3437"/>
      <c r="AN3437"/>
      <c r="AO3437"/>
      <c r="AP3437"/>
      <c r="BC3437" s="451"/>
    </row>
    <row r="3438" spans="1:55" hidden="1" x14ac:dyDescent="0.2">
      <c r="A3438" s="3"/>
      <c r="B3438" s="3"/>
      <c r="C3438" s="393"/>
      <c r="D3438" s="393"/>
      <c r="E3438" s="393"/>
      <c r="F3438" s="393"/>
      <c r="G3438" s="393"/>
      <c r="H3438" s="393"/>
      <c r="I3438" s="393"/>
      <c r="J3438" s="3"/>
      <c r="K3438" s="3"/>
      <c r="L3438" s="3"/>
      <c r="M3438" s="3"/>
      <c r="N3438" s="3"/>
      <c r="O3438" s="393"/>
      <c r="P3438" s="393"/>
      <c r="Q3438" s="3"/>
      <c r="R3438" s="3"/>
      <c r="S3438" s="3"/>
      <c r="T3438" s="3"/>
      <c r="U3438" s="3"/>
      <c r="V3438" s="3"/>
      <c r="W3438"/>
      <c r="X3438"/>
      <c r="Y3438" s="451"/>
      <c r="Z3438" s="393"/>
      <c r="AA3438" s="3"/>
      <c r="AB3438" s="3"/>
      <c r="AC3438" s="3"/>
      <c r="AD3438" s="3"/>
      <c r="AE3438" s="3"/>
      <c r="AF3438"/>
      <c r="AG3438"/>
      <c r="AH3438"/>
      <c r="AI3438"/>
      <c r="AJ3438"/>
      <c r="AK3438"/>
      <c r="AL3438"/>
      <c r="AM3438"/>
      <c r="AN3438"/>
      <c r="AO3438"/>
      <c r="AP3438"/>
      <c r="BC3438" s="451"/>
    </row>
    <row r="3439" spans="1:55" hidden="1" x14ac:dyDescent="0.2">
      <c r="A3439" s="3"/>
      <c r="B3439" s="3"/>
      <c r="C3439" s="393"/>
      <c r="D3439" s="393"/>
      <c r="E3439" s="393"/>
      <c r="F3439" s="393"/>
      <c r="G3439" s="393"/>
      <c r="H3439" s="393"/>
      <c r="I3439" s="393"/>
      <c r="J3439" s="3"/>
      <c r="K3439" s="3"/>
      <c r="L3439" s="3"/>
      <c r="M3439" s="3"/>
      <c r="N3439" s="3"/>
      <c r="O3439" s="393"/>
      <c r="P3439" s="393"/>
      <c r="Q3439" s="3"/>
      <c r="R3439" s="3"/>
      <c r="S3439" s="3"/>
      <c r="T3439" s="3"/>
      <c r="U3439" s="3"/>
      <c r="V3439" s="3"/>
      <c r="W3439"/>
      <c r="X3439"/>
      <c r="Y3439" s="451"/>
      <c r="Z3439" s="393"/>
      <c r="AA3439" s="3"/>
      <c r="AB3439" s="3"/>
      <c r="AC3439" s="3"/>
      <c r="AD3439" s="3"/>
      <c r="AE3439" s="3"/>
      <c r="AF3439"/>
      <c r="AG3439"/>
      <c r="AH3439"/>
      <c r="AI3439"/>
      <c r="AJ3439"/>
      <c r="AK3439"/>
      <c r="AL3439"/>
      <c r="AM3439"/>
      <c r="AN3439"/>
      <c r="AO3439"/>
      <c r="AP3439"/>
      <c r="BC3439" s="451"/>
    </row>
    <row r="3440" spans="1:55" hidden="1" x14ac:dyDescent="0.2">
      <c r="A3440" s="3"/>
      <c r="B3440" s="3"/>
      <c r="C3440" s="393"/>
      <c r="D3440" s="393"/>
      <c r="E3440" s="393"/>
      <c r="F3440" s="393"/>
      <c r="G3440" s="393"/>
      <c r="H3440" s="393"/>
      <c r="I3440" s="393"/>
      <c r="J3440" s="3"/>
      <c r="K3440" s="3"/>
      <c r="L3440" s="3"/>
      <c r="M3440" s="3"/>
      <c r="N3440" s="3"/>
      <c r="O3440" s="393"/>
      <c r="P3440" s="393"/>
      <c r="Q3440" s="3"/>
      <c r="R3440" s="3"/>
      <c r="S3440" s="3"/>
      <c r="T3440" s="3"/>
      <c r="U3440" s="3"/>
      <c r="V3440" s="3"/>
      <c r="W3440"/>
      <c r="X3440"/>
      <c r="Y3440" s="451"/>
      <c r="Z3440" s="393"/>
      <c r="AA3440" s="3"/>
      <c r="AB3440" s="3"/>
      <c r="AC3440" s="3"/>
      <c r="AD3440" s="3"/>
      <c r="AE3440" s="3"/>
      <c r="AF3440"/>
      <c r="AG3440"/>
      <c r="AH3440"/>
      <c r="AI3440"/>
      <c r="AJ3440"/>
      <c r="AK3440"/>
      <c r="AL3440"/>
      <c r="AM3440"/>
      <c r="AN3440"/>
      <c r="AO3440"/>
      <c r="AP3440"/>
      <c r="BC3440" s="451"/>
    </row>
    <row r="3441" spans="1:55" hidden="1" x14ac:dyDescent="0.2">
      <c r="A3441" s="3"/>
      <c r="B3441" s="3"/>
      <c r="C3441" s="393"/>
      <c r="D3441" s="393"/>
      <c r="E3441" s="393"/>
      <c r="F3441" s="393"/>
      <c r="G3441" s="393"/>
      <c r="H3441" s="393"/>
      <c r="I3441" s="393"/>
      <c r="J3441" s="3"/>
      <c r="K3441" s="3"/>
      <c r="L3441" s="3"/>
      <c r="M3441" s="3"/>
      <c r="N3441" s="3"/>
      <c r="O3441" s="393"/>
      <c r="P3441" s="393"/>
      <c r="Q3441" s="3"/>
      <c r="R3441" s="3"/>
      <c r="S3441" s="3"/>
      <c r="T3441" s="3"/>
      <c r="U3441" s="3"/>
      <c r="V3441" s="3"/>
      <c r="W3441"/>
      <c r="X3441"/>
      <c r="Y3441" s="451"/>
      <c r="Z3441" s="393"/>
      <c r="AA3441" s="3"/>
      <c r="AB3441" s="3"/>
      <c r="AC3441" s="3"/>
      <c r="AD3441" s="3"/>
      <c r="AE3441" s="3"/>
      <c r="AF3441"/>
      <c r="AG3441"/>
      <c r="AH3441"/>
      <c r="AI3441"/>
      <c r="AJ3441"/>
      <c r="AK3441"/>
      <c r="AL3441"/>
      <c r="AM3441"/>
      <c r="AN3441"/>
      <c r="AO3441"/>
      <c r="AP3441"/>
      <c r="BC3441" s="451"/>
    </row>
    <row r="3442" spans="1:55" hidden="1" x14ac:dyDescent="0.2">
      <c r="A3442" s="3"/>
      <c r="B3442" s="3"/>
      <c r="C3442" s="393"/>
      <c r="D3442" s="393"/>
      <c r="E3442" s="393"/>
      <c r="F3442" s="393"/>
      <c r="G3442" s="393"/>
      <c r="H3442" s="393"/>
      <c r="I3442" s="393"/>
      <c r="J3442" s="3"/>
      <c r="K3442" s="3"/>
      <c r="L3442" s="3"/>
      <c r="M3442" s="3"/>
      <c r="N3442" s="3"/>
      <c r="O3442" s="393"/>
      <c r="P3442" s="393"/>
      <c r="Q3442" s="3"/>
      <c r="R3442" s="3"/>
      <c r="S3442" s="3"/>
      <c r="T3442" s="3"/>
      <c r="U3442" s="3"/>
      <c r="V3442" s="3"/>
      <c r="W3442"/>
      <c r="X3442"/>
      <c r="Y3442" s="451"/>
      <c r="Z3442" s="393"/>
      <c r="AA3442" s="3"/>
      <c r="AB3442" s="3"/>
      <c r="AC3442" s="3"/>
      <c r="AD3442" s="3"/>
      <c r="AE3442" s="3"/>
      <c r="AF3442"/>
      <c r="AG3442"/>
      <c r="AH3442"/>
      <c r="AI3442"/>
      <c r="AJ3442"/>
      <c r="AK3442"/>
      <c r="AL3442"/>
      <c r="AM3442"/>
      <c r="AN3442"/>
      <c r="AO3442"/>
      <c r="AP3442"/>
      <c r="BC3442" s="451"/>
    </row>
    <row r="3443" spans="1:55" hidden="1" x14ac:dyDescent="0.2">
      <c r="A3443" s="3"/>
      <c r="B3443" s="3"/>
      <c r="C3443" s="393"/>
      <c r="D3443" s="393"/>
      <c r="E3443" s="393"/>
      <c r="F3443" s="393"/>
      <c r="G3443" s="393"/>
      <c r="H3443" s="393"/>
      <c r="I3443" s="393"/>
      <c r="J3443" s="3"/>
      <c r="K3443" s="3"/>
      <c r="L3443" s="3"/>
      <c r="M3443" s="3"/>
      <c r="N3443" s="3"/>
      <c r="O3443" s="393"/>
      <c r="P3443" s="393"/>
      <c r="Q3443" s="3"/>
      <c r="R3443" s="3"/>
      <c r="S3443" s="3"/>
      <c r="T3443" s="3"/>
      <c r="U3443" s="3"/>
      <c r="V3443" s="3"/>
      <c r="W3443"/>
      <c r="X3443"/>
      <c r="Y3443" s="451"/>
      <c r="Z3443" s="393"/>
      <c r="AA3443" s="3"/>
      <c r="AB3443" s="3"/>
      <c r="AC3443" s="3"/>
      <c r="AD3443" s="3"/>
      <c r="AE3443" s="3"/>
      <c r="AF3443"/>
      <c r="AG3443"/>
      <c r="AH3443"/>
      <c r="AI3443"/>
      <c r="AJ3443"/>
      <c r="AK3443"/>
      <c r="AL3443"/>
      <c r="AM3443"/>
      <c r="AN3443"/>
      <c r="AO3443"/>
      <c r="AP3443"/>
      <c r="BC3443" s="451"/>
    </row>
    <row r="3444" spans="1:55" hidden="1" x14ac:dyDescent="0.2">
      <c r="A3444" s="3"/>
      <c r="B3444" s="3"/>
      <c r="C3444" s="393"/>
      <c r="D3444" s="393"/>
      <c r="E3444" s="393"/>
      <c r="F3444" s="393"/>
      <c r="G3444" s="393"/>
      <c r="H3444" s="393"/>
      <c r="I3444" s="393"/>
      <c r="J3444" s="3"/>
      <c r="K3444" s="3"/>
      <c r="L3444" s="3"/>
      <c r="M3444" s="3"/>
      <c r="N3444" s="3"/>
      <c r="O3444" s="393"/>
      <c r="P3444" s="393"/>
      <c r="Q3444" s="3"/>
      <c r="R3444" s="3"/>
      <c r="S3444" s="3"/>
      <c r="T3444" s="3"/>
      <c r="U3444" s="3"/>
      <c r="V3444" s="3"/>
      <c r="W3444"/>
      <c r="X3444"/>
      <c r="Y3444" s="451"/>
      <c r="Z3444" s="393"/>
      <c r="AA3444" s="3"/>
      <c r="AB3444" s="3"/>
      <c r="AC3444" s="3"/>
      <c r="AD3444" s="3"/>
      <c r="AE3444" s="3"/>
      <c r="AF3444"/>
      <c r="AG3444"/>
      <c r="AH3444"/>
      <c r="AI3444"/>
      <c r="AJ3444"/>
      <c r="AK3444"/>
      <c r="AL3444"/>
      <c r="AM3444"/>
      <c r="AN3444"/>
      <c r="AO3444"/>
      <c r="AP3444"/>
      <c r="BC3444" s="451"/>
    </row>
    <row r="3445" spans="1:55" hidden="1" x14ac:dyDescent="0.2">
      <c r="A3445" s="3"/>
      <c r="B3445" s="3"/>
      <c r="C3445" s="393"/>
      <c r="D3445" s="393"/>
      <c r="E3445" s="393"/>
      <c r="F3445" s="393"/>
      <c r="G3445" s="393"/>
      <c r="H3445" s="393"/>
      <c r="I3445" s="393"/>
      <c r="J3445" s="3"/>
      <c r="K3445" s="3"/>
      <c r="L3445" s="3"/>
      <c r="M3445" s="3"/>
      <c r="N3445" s="3"/>
      <c r="O3445" s="393"/>
      <c r="P3445" s="393"/>
      <c r="Q3445" s="3"/>
      <c r="R3445" s="3"/>
      <c r="S3445" s="3"/>
      <c r="T3445" s="3"/>
      <c r="U3445" s="3"/>
      <c r="V3445" s="3"/>
      <c r="W3445"/>
      <c r="X3445"/>
      <c r="Y3445" s="451"/>
      <c r="Z3445" s="393"/>
      <c r="AA3445" s="3"/>
      <c r="AB3445" s="3"/>
      <c r="AC3445" s="3"/>
      <c r="AD3445" s="3"/>
      <c r="AE3445" s="3"/>
      <c r="AF3445"/>
      <c r="AG3445"/>
      <c r="AH3445"/>
      <c r="AI3445"/>
      <c r="AJ3445"/>
      <c r="AK3445"/>
      <c r="AL3445"/>
      <c r="AM3445"/>
      <c r="AN3445"/>
      <c r="AO3445"/>
      <c r="AP3445"/>
      <c r="BC3445" s="451"/>
    </row>
    <row r="3446" spans="1:55" hidden="1" x14ac:dyDescent="0.2">
      <c r="A3446" s="3"/>
      <c r="B3446" s="3"/>
      <c r="C3446" s="393"/>
      <c r="D3446" s="393"/>
      <c r="E3446" s="393"/>
      <c r="F3446" s="393"/>
      <c r="G3446" s="393"/>
      <c r="H3446" s="393"/>
      <c r="I3446" s="393"/>
      <c r="J3446" s="3"/>
      <c r="K3446" s="3"/>
      <c r="L3446" s="3"/>
      <c r="M3446" s="3"/>
      <c r="N3446" s="3"/>
      <c r="O3446" s="393"/>
      <c r="P3446" s="393"/>
      <c r="Q3446" s="3"/>
      <c r="R3446" s="3"/>
      <c r="S3446" s="3"/>
      <c r="T3446" s="3"/>
      <c r="U3446" s="3"/>
      <c r="V3446" s="3"/>
      <c r="W3446"/>
      <c r="X3446"/>
      <c r="Y3446" s="451"/>
      <c r="Z3446" s="393"/>
      <c r="AA3446" s="3"/>
      <c r="AB3446" s="3"/>
      <c r="AC3446" s="3"/>
      <c r="AD3446" s="3"/>
      <c r="AE3446" s="3"/>
      <c r="AF3446"/>
      <c r="AG3446"/>
      <c r="AH3446"/>
      <c r="AI3446"/>
      <c r="AJ3446"/>
      <c r="AK3446"/>
      <c r="AL3446"/>
      <c r="AM3446"/>
      <c r="AN3446"/>
      <c r="AO3446"/>
      <c r="AP3446"/>
      <c r="BC3446" s="451"/>
    </row>
    <row r="3447" spans="1:55" hidden="1" x14ac:dyDescent="0.2">
      <c r="A3447" s="3"/>
      <c r="B3447" s="3"/>
      <c r="C3447" s="393"/>
      <c r="D3447" s="393"/>
      <c r="E3447" s="393"/>
      <c r="F3447" s="393"/>
      <c r="G3447" s="393"/>
      <c r="H3447" s="393"/>
      <c r="I3447" s="393"/>
      <c r="J3447" s="3"/>
      <c r="K3447" s="3"/>
      <c r="L3447" s="3"/>
      <c r="M3447" s="3"/>
      <c r="N3447" s="3"/>
      <c r="O3447" s="393"/>
      <c r="P3447" s="393"/>
      <c r="Q3447" s="3"/>
      <c r="R3447" s="3"/>
      <c r="S3447" s="3"/>
      <c r="T3447" s="3"/>
      <c r="U3447" s="3"/>
      <c r="V3447" s="3"/>
      <c r="W3447"/>
      <c r="X3447"/>
      <c r="Y3447" s="451"/>
      <c r="Z3447" s="393"/>
      <c r="AA3447" s="3"/>
      <c r="AB3447" s="3"/>
      <c r="AC3447" s="3"/>
      <c r="AD3447" s="3"/>
      <c r="AE3447" s="3"/>
      <c r="AF3447"/>
      <c r="AG3447"/>
      <c r="AH3447"/>
      <c r="AI3447"/>
      <c r="AJ3447"/>
      <c r="AK3447"/>
      <c r="AL3447"/>
      <c r="AM3447"/>
      <c r="AN3447"/>
      <c r="AO3447"/>
      <c r="AP3447"/>
      <c r="BC3447" s="451"/>
    </row>
    <row r="3448" spans="1:55" hidden="1" x14ac:dyDescent="0.2">
      <c r="A3448" s="3"/>
      <c r="B3448" s="3"/>
      <c r="C3448" s="393"/>
      <c r="D3448" s="393"/>
      <c r="E3448" s="393"/>
      <c r="F3448" s="393"/>
      <c r="G3448" s="393"/>
      <c r="H3448" s="393"/>
      <c r="I3448" s="393"/>
      <c r="J3448" s="3"/>
      <c r="K3448" s="3"/>
      <c r="L3448" s="3"/>
      <c r="M3448" s="3"/>
      <c r="N3448" s="3"/>
      <c r="O3448" s="393"/>
      <c r="P3448" s="393"/>
      <c r="Q3448" s="3"/>
      <c r="R3448" s="3"/>
      <c r="S3448" s="3"/>
      <c r="T3448" s="3"/>
      <c r="U3448" s="3"/>
      <c r="V3448" s="3"/>
      <c r="W3448"/>
      <c r="X3448"/>
      <c r="Y3448" s="451"/>
      <c r="Z3448" s="393"/>
      <c r="AA3448" s="3"/>
      <c r="AB3448" s="3"/>
      <c r="AC3448" s="3"/>
      <c r="AD3448" s="3"/>
      <c r="AE3448" s="3"/>
      <c r="AF3448"/>
      <c r="AG3448"/>
      <c r="AH3448"/>
      <c r="AI3448"/>
      <c r="AJ3448"/>
      <c r="AK3448"/>
      <c r="AL3448"/>
      <c r="AM3448"/>
      <c r="AN3448"/>
      <c r="AO3448"/>
      <c r="AP3448"/>
      <c r="BC3448" s="451"/>
    </row>
    <row r="3449" spans="1:55" hidden="1" x14ac:dyDescent="0.2">
      <c r="A3449" s="3"/>
      <c r="B3449" s="3"/>
      <c r="C3449" s="393"/>
      <c r="D3449" s="393"/>
      <c r="E3449" s="393"/>
      <c r="F3449" s="393"/>
      <c r="G3449" s="393"/>
      <c r="H3449" s="393"/>
      <c r="I3449" s="393"/>
      <c r="J3449" s="3"/>
      <c r="K3449" s="3"/>
      <c r="L3449" s="3"/>
      <c r="M3449" s="3"/>
      <c r="N3449" s="3"/>
      <c r="O3449" s="393"/>
      <c r="P3449" s="393"/>
      <c r="Q3449" s="3"/>
      <c r="R3449" s="3"/>
      <c r="S3449" s="3"/>
      <c r="T3449" s="3"/>
      <c r="U3449" s="3"/>
      <c r="V3449" s="3"/>
      <c r="W3449"/>
      <c r="X3449"/>
      <c r="Y3449" s="451"/>
      <c r="Z3449" s="393"/>
      <c r="AA3449" s="3"/>
      <c r="AB3449" s="3"/>
      <c r="AC3449" s="3"/>
      <c r="AD3449" s="3"/>
      <c r="AE3449" s="3"/>
      <c r="AF3449"/>
      <c r="AG3449"/>
      <c r="AH3449"/>
      <c r="AI3449"/>
      <c r="AJ3449"/>
      <c r="AK3449"/>
      <c r="AL3449"/>
      <c r="AM3449"/>
      <c r="AN3449"/>
      <c r="AO3449"/>
      <c r="AP3449"/>
      <c r="BC3449" s="451"/>
    </row>
    <row r="3450" spans="1:55" hidden="1" x14ac:dyDescent="0.2">
      <c r="A3450" s="3"/>
      <c r="B3450" s="3"/>
      <c r="C3450" s="393"/>
      <c r="D3450" s="393"/>
      <c r="E3450" s="393"/>
      <c r="F3450" s="393"/>
      <c r="G3450" s="393"/>
      <c r="H3450" s="393"/>
      <c r="I3450" s="393"/>
      <c r="J3450" s="3"/>
      <c r="K3450" s="3"/>
      <c r="L3450" s="3"/>
      <c r="M3450" s="3"/>
      <c r="N3450" s="3"/>
      <c r="O3450" s="393"/>
      <c r="P3450" s="393"/>
      <c r="Q3450" s="3"/>
      <c r="R3450" s="3"/>
      <c r="S3450" s="3"/>
      <c r="T3450" s="3"/>
      <c r="U3450" s="3"/>
      <c r="V3450" s="3"/>
      <c r="W3450"/>
      <c r="X3450"/>
      <c r="Y3450" s="451"/>
      <c r="Z3450" s="393"/>
      <c r="AA3450" s="3"/>
      <c r="AB3450" s="3"/>
      <c r="AC3450" s="3"/>
      <c r="AD3450" s="3"/>
      <c r="AE3450" s="3"/>
      <c r="AF3450"/>
      <c r="AG3450"/>
      <c r="AH3450"/>
      <c r="AI3450"/>
      <c r="AJ3450"/>
      <c r="AK3450"/>
      <c r="AL3450"/>
      <c r="AM3450"/>
      <c r="AN3450"/>
      <c r="AO3450"/>
      <c r="AP3450"/>
      <c r="BC3450" s="451"/>
    </row>
    <row r="3451" spans="1:55" hidden="1" x14ac:dyDescent="0.2">
      <c r="A3451" s="3"/>
      <c r="B3451" s="3"/>
      <c r="C3451" s="393"/>
      <c r="D3451" s="393"/>
      <c r="E3451" s="393"/>
      <c r="F3451" s="393"/>
      <c r="G3451" s="393"/>
      <c r="H3451" s="393"/>
      <c r="I3451" s="393"/>
      <c r="J3451" s="3"/>
      <c r="K3451" s="3"/>
      <c r="L3451" s="3"/>
      <c r="M3451" s="3"/>
      <c r="N3451" s="3"/>
      <c r="O3451" s="393"/>
      <c r="P3451" s="393"/>
      <c r="Q3451" s="3"/>
      <c r="R3451" s="3"/>
      <c r="S3451" s="3"/>
      <c r="T3451" s="3"/>
      <c r="U3451" s="3"/>
      <c r="V3451" s="3"/>
      <c r="W3451"/>
      <c r="X3451"/>
      <c r="Y3451" s="451"/>
      <c r="Z3451" s="393"/>
      <c r="AA3451" s="3"/>
      <c r="AB3451" s="3"/>
      <c r="AC3451" s="3"/>
      <c r="AD3451" s="3"/>
      <c r="AE3451" s="3"/>
      <c r="AF3451"/>
      <c r="AG3451"/>
      <c r="AH3451"/>
      <c r="AI3451"/>
      <c r="AJ3451"/>
      <c r="AK3451"/>
      <c r="AL3451"/>
      <c r="AM3451"/>
      <c r="AN3451"/>
      <c r="AO3451"/>
      <c r="AP3451"/>
      <c r="BC3451" s="451"/>
    </row>
    <row r="3452" spans="1:55" hidden="1" x14ac:dyDescent="0.2">
      <c r="A3452" s="3"/>
      <c r="B3452" s="3"/>
      <c r="C3452" s="393"/>
      <c r="D3452" s="393"/>
      <c r="E3452" s="393"/>
      <c r="F3452" s="393"/>
      <c r="G3452" s="393"/>
      <c r="H3452" s="393"/>
      <c r="I3452" s="393"/>
      <c r="J3452" s="3"/>
      <c r="K3452" s="3"/>
      <c r="L3452" s="3"/>
      <c r="M3452" s="3"/>
      <c r="N3452" s="3"/>
      <c r="O3452" s="393"/>
      <c r="P3452" s="393"/>
      <c r="Q3452" s="3"/>
      <c r="R3452" s="3"/>
      <c r="S3452" s="3"/>
      <c r="T3452" s="3"/>
      <c r="U3452" s="3"/>
      <c r="V3452" s="3"/>
      <c r="W3452"/>
      <c r="X3452"/>
      <c r="Y3452" s="451"/>
      <c r="Z3452" s="393"/>
      <c r="AA3452" s="3"/>
      <c r="AB3452" s="3"/>
      <c r="AC3452" s="3"/>
      <c r="AD3452" s="3"/>
      <c r="AE3452" s="3"/>
      <c r="AF3452"/>
      <c r="AG3452"/>
      <c r="AH3452"/>
      <c r="AI3452"/>
      <c r="AJ3452"/>
      <c r="AK3452"/>
      <c r="AL3452"/>
      <c r="AM3452"/>
      <c r="AN3452"/>
      <c r="AO3452"/>
      <c r="AP3452"/>
      <c r="BC3452" s="451"/>
    </row>
    <row r="3453" spans="1:55" hidden="1" x14ac:dyDescent="0.2">
      <c r="A3453" s="3"/>
      <c r="B3453" s="3"/>
      <c r="C3453" s="393"/>
      <c r="D3453" s="393"/>
      <c r="E3453" s="393"/>
      <c r="F3453" s="393"/>
      <c r="G3453" s="393"/>
      <c r="H3453" s="393"/>
      <c r="I3453" s="393"/>
      <c r="J3453" s="3"/>
      <c r="K3453" s="3"/>
      <c r="L3453" s="3"/>
      <c r="M3453" s="3"/>
      <c r="N3453" s="3"/>
      <c r="O3453" s="393"/>
      <c r="P3453" s="393"/>
      <c r="Q3453" s="3"/>
      <c r="R3453" s="3"/>
      <c r="S3453" s="3"/>
      <c r="T3453" s="3"/>
      <c r="U3453" s="3"/>
      <c r="V3453" s="3"/>
      <c r="W3453"/>
      <c r="X3453"/>
      <c r="Y3453" s="451"/>
      <c r="Z3453" s="393"/>
      <c r="AA3453" s="3"/>
      <c r="AB3453" s="3"/>
      <c r="AC3453" s="3"/>
      <c r="AD3453" s="3"/>
      <c r="AE3453" s="3"/>
      <c r="AF3453"/>
      <c r="AG3453"/>
      <c r="AH3453"/>
      <c r="AI3453"/>
      <c r="AJ3453"/>
      <c r="AK3453"/>
      <c r="AL3453"/>
      <c r="AM3453"/>
      <c r="AN3453"/>
      <c r="AO3453"/>
      <c r="AP3453"/>
      <c r="BC3453" s="451"/>
    </row>
    <row r="3454" spans="1:55" hidden="1" x14ac:dyDescent="0.2">
      <c r="A3454" s="3"/>
      <c r="B3454" s="3"/>
      <c r="C3454" s="393"/>
      <c r="D3454" s="393"/>
      <c r="E3454" s="393"/>
      <c r="F3454" s="393"/>
      <c r="G3454" s="393"/>
      <c r="H3454" s="393"/>
      <c r="I3454" s="393"/>
      <c r="J3454" s="3"/>
      <c r="K3454" s="3"/>
      <c r="L3454" s="3"/>
      <c r="M3454" s="3"/>
      <c r="N3454" s="3"/>
      <c r="O3454" s="393"/>
      <c r="P3454" s="393"/>
      <c r="Q3454" s="3"/>
      <c r="R3454" s="3"/>
      <c r="S3454" s="3"/>
      <c r="T3454" s="3"/>
      <c r="U3454" s="3"/>
      <c r="V3454" s="3"/>
      <c r="W3454"/>
      <c r="X3454"/>
      <c r="Y3454" s="451"/>
      <c r="Z3454" s="393"/>
      <c r="AA3454" s="3"/>
      <c r="AB3454" s="3"/>
      <c r="AC3454" s="3"/>
      <c r="AD3454" s="3"/>
      <c r="AE3454" s="3"/>
      <c r="AF3454"/>
      <c r="AG3454"/>
      <c r="AH3454"/>
      <c r="AI3454"/>
      <c r="AJ3454"/>
      <c r="AK3454"/>
      <c r="AL3454"/>
      <c r="AM3454"/>
      <c r="AN3454"/>
      <c r="AO3454"/>
      <c r="AP3454"/>
      <c r="BC3454" s="451"/>
    </row>
    <row r="3455" spans="1:55" hidden="1" x14ac:dyDescent="0.2">
      <c r="A3455" s="3"/>
      <c r="B3455" s="3"/>
      <c r="C3455" s="393"/>
      <c r="D3455" s="393"/>
      <c r="E3455" s="393"/>
      <c r="F3455" s="393"/>
      <c r="G3455" s="393"/>
      <c r="H3455" s="393"/>
      <c r="I3455" s="393"/>
      <c r="J3455" s="3"/>
      <c r="K3455" s="3"/>
      <c r="L3455" s="3"/>
      <c r="M3455" s="3"/>
      <c r="N3455" s="3"/>
      <c r="O3455" s="393"/>
      <c r="P3455" s="393"/>
      <c r="Q3455" s="3"/>
      <c r="R3455" s="3"/>
      <c r="S3455" s="3"/>
      <c r="T3455" s="3"/>
      <c r="U3455" s="3"/>
      <c r="V3455" s="3"/>
      <c r="W3455"/>
      <c r="X3455"/>
      <c r="Y3455" s="451"/>
      <c r="Z3455" s="393"/>
      <c r="AA3455" s="3"/>
      <c r="AB3455" s="3"/>
      <c r="AC3455" s="3"/>
      <c r="AD3455" s="3"/>
      <c r="AE3455" s="3"/>
      <c r="AF3455"/>
      <c r="AG3455"/>
      <c r="AH3455"/>
      <c r="AI3455"/>
      <c r="AJ3455"/>
      <c r="AK3455"/>
      <c r="AL3455"/>
      <c r="AM3455"/>
      <c r="AN3455"/>
      <c r="AO3455"/>
      <c r="AP3455"/>
      <c r="BC3455" s="451"/>
    </row>
    <row r="3456" spans="1:55" hidden="1" x14ac:dyDescent="0.2">
      <c r="A3456" s="3"/>
      <c r="B3456" s="3"/>
      <c r="C3456" s="393"/>
      <c r="D3456" s="393"/>
      <c r="E3456" s="393"/>
      <c r="F3456" s="393"/>
      <c r="G3456" s="393"/>
      <c r="H3456" s="393"/>
      <c r="I3456" s="393"/>
      <c r="J3456" s="3"/>
      <c r="K3456" s="3"/>
      <c r="L3456" s="3"/>
      <c r="M3456" s="3"/>
      <c r="N3456" s="3"/>
      <c r="O3456" s="393"/>
      <c r="P3456" s="393"/>
      <c r="Q3456" s="3"/>
      <c r="R3456" s="3"/>
      <c r="S3456" s="3"/>
      <c r="T3456" s="3"/>
      <c r="U3456" s="3"/>
      <c r="V3456" s="3"/>
      <c r="W3456"/>
      <c r="X3456"/>
      <c r="Y3456" s="451"/>
      <c r="Z3456" s="393"/>
      <c r="AA3456" s="3"/>
      <c r="AB3456" s="3"/>
      <c r="AC3456" s="3"/>
      <c r="AD3456" s="3"/>
      <c r="AE3456" s="3"/>
      <c r="AF3456"/>
      <c r="AG3456"/>
      <c r="AH3456"/>
      <c r="AI3456"/>
      <c r="AJ3456"/>
      <c r="AK3456"/>
      <c r="AL3456"/>
      <c r="AM3456"/>
      <c r="AN3456"/>
      <c r="AO3456"/>
      <c r="AP3456"/>
      <c r="BC3456" s="451"/>
    </row>
    <row r="3457" spans="1:55" hidden="1" x14ac:dyDescent="0.2">
      <c r="A3457" s="3"/>
      <c r="B3457" s="3"/>
      <c r="C3457" s="393"/>
      <c r="D3457" s="393"/>
      <c r="E3457" s="393"/>
      <c r="F3457" s="393"/>
      <c r="G3457" s="393"/>
      <c r="H3457" s="393"/>
      <c r="I3457" s="393"/>
      <c r="J3457" s="3"/>
      <c r="K3457" s="3"/>
      <c r="L3457" s="3"/>
      <c r="M3457" s="3"/>
      <c r="N3457" s="3"/>
      <c r="O3457" s="393"/>
      <c r="P3457" s="393"/>
      <c r="Q3457" s="3"/>
      <c r="R3457" s="3"/>
      <c r="S3457" s="3"/>
      <c r="T3457" s="3"/>
      <c r="U3457" s="3"/>
      <c r="V3457" s="3"/>
      <c r="W3457"/>
      <c r="X3457"/>
      <c r="Y3457" s="451"/>
      <c r="Z3457" s="393"/>
      <c r="AA3457" s="3"/>
      <c r="AB3457" s="3"/>
      <c r="AC3457" s="3"/>
      <c r="AD3457" s="3"/>
      <c r="AE3457" s="3"/>
      <c r="AF3457"/>
      <c r="AG3457"/>
      <c r="AH3457"/>
      <c r="AI3457"/>
      <c r="AJ3457"/>
      <c r="AK3457"/>
      <c r="AL3457"/>
      <c r="AM3457"/>
      <c r="AN3457"/>
      <c r="AO3457"/>
      <c r="AP3457"/>
      <c r="BC3457" s="451"/>
    </row>
    <row r="3458" spans="1:55" hidden="1" x14ac:dyDescent="0.2">
      <c r="A3458" s="3"/>
      <c r="B3458" s="3"/>
      <c r="C3458" s="393"/>
      <c r="D3458" s="393"/>
      <c r="E3458" s="393"/>
      <c r="F3458" s="393"/>
      <c r="G3458" s="393"/>
      <c r="H3458" s="393"/>
      <c r="I3458" s="393"/>
      <c r="J3458" s="3"/>
      <c r="K3458" s="3"/>
      <c r="L3458" s="3"/>
      <c r="M3458" s="3"/>
      <c r="N3458" s="3"/>
      <c r="O3458" s="393"/>
      <c r="P3458" s="393"/>
      <c r="Q3458" s="3"/>
      <c r="R3458" s="3"/>
      <c r="S3458" s="3"/>
      <c r="T3458" s="3"/>
      <c r="U3458" s="3"/>
      <c r="V3458" s="3"/>
      <c r="W3458"/>
      <c r="X3458"/>
      <c r="Y3458" s="451"/>
      <c r="Z3458" s="393"/>
      <c r="AA3458" s="3"/>
      <c r="AB3458" s="3"/>
      <c r="AC3458" s="3"/>
      <c r="AD3458" s="3"/>
      <c r="AE3458" s="3"/>
      <c r="AF3458"/>
      <c r="AG3458"/>
      <c r="AH3458"/>
      <c r="AI3458"/>
      <c r="AJ3458"/>
      <c r="AK3458"/>
      <c r="AL3458"/>
      <c r="AM3458"/>
      <c r="AN3458"/>
      <c r="AO3458"/>
      <c r="AP3458"/>
      <c r="BC3458" s="451"/>
    </row>
    <row r="3459" spans="1:55" hidden="1" x14ac:dyDescent="0.2">
      <c r="A3459" s="3"/>
      <c r="B3459" s="3"/>
      <c r="C3459" s="393"/>
      <c r="D3459" s="393"/>
      <c r="E3459" s="393"/>
      <c r="F3459" s="393"/>
      <c r="G3459" s="393"/>
      <c r="H3459" s="393"/>
      <c r="I3459" s="393"/>
      <c r="J3459" s="3"/>
      <c r="K3459" s="3"/>
      <c r="L3459" s="3"/>
      <c r="M3459" s="3"/>
      <c r="N3459" s="3"/>
      <c r="O3459" s="393"/>
      <c r="P3459" s="393"/>
      <c r="Q3459" s="3"/>
      <c r="R3459" s="3"/>
      <c r="S3459" s="3"/>
      <c r="T3459" s="3"/>
      <c r="U3459" s="3"/>
      <c r="V3459" s="3"/>
      <c r="W3459"/>
      <c r="X3459"/>
      <c r="Y3459" s="451"/>
      <c r="Z3459" s="393"/>
      <c r="AA3459" s="3"/>
      <c r="AB3459" s="3"/>
      <c r="AC3459" s="3"/>
      <c r="AD3459" s="3"/>
      <c r="AE3459" s="3"/>
      <c r="AF3459"/>
      <c r="AG3459"/>
      <c r="AH3459"/>
      <c r="AI3459"/>
      <c r="AJ3459"/>
      <c r="AK3459"/>
      <c r="AL3459"/>
      <c r="AM3459"/>
      <c r="AN3459"/>
      <c r="AO3459"/>
      <c r="AP3459"/>
      <c r="BC3459" s="451"/>
    </row>
    <row r="3460" spans="1:55" hidden="1" x14ac:dyDescent="0.2">
      <c r="A3460" s="3"/>
      <c r="B3460" s="3"/>
      <c r="C3460" s="393"/>
      <c r="D3460" s="393"/>
      <c r="E3460" s="393"/>
      <c r="F3460" s="393"/>
      <c r="G3460" s="393"/>
      <c r="H3460" s="393"/>
      <c r="I3460" s="393"/>
      <c r="J3460" s="3"/>
      <c r="K3460" s="3"/>
      <c r="L3460" s="3"/>
      <c r="M3460" s="3"/>
      <c r="N3460" s="3"/>
      <c r="O3460" s="393"/>
      <c r="P3460" s="393"/>
      <c r="Q3460" s="3"/>
      <c r="R3460" s="3"/>
      <c r="S3460" s="3"/>
      <c r="T3460" s="3"/>
      <c r="U3460" s="3"/>
      <c r="V3460" s="3"/>
      <c r="W3460"/>
      <c r="X3460"/>
      <c r="Y3460" s="451"/>
      <c r="Z3460" s="393"/>
      <c r="AA3460" s="3"/>
      <c r="AB3460" s="3"/>
      <c r="AC3460" s="3"/>
      <c r="AD3460" s="3"/>
      <c r="AE3460" s="3"/>
      <c r="AF3460"/>
      <c r="AG3460"/>
      <c r="AH3460"/>
      <c r="AI3460"/>
      <c r="AJ3460"/>
      <c r="AK3460"/>
      <c r="AL3460"/>
      <c r="AM3460"/>
      <c r="AN3460"/>
      <c r="AO3460"/>
      <c r="AP3460"/>
      <c r="BC3460" s="451"/>
    </row>
    <row r="3461" spans="1:55" hidden="1" x14ac:dyDescent="0.2">
      <c r="A3461" s="3"/>
      <c r="B3461" s="3"/>
      <c r="C3461" s="393"/>
      <c r="D3461" s="393"/>
      <c r="E3461" s="393"/>
      <c r="F3461" s="393"/>
      <c r="G3461" s="393"/>
      <c r="H3461" s="393"/>
      <c r="I3461" s="393"/>
      <c r="J3461" s="3"/>
      <c r="K3461" s="3"/>
      <c r="L3461" s="3"/>
      <c r="M3461" s="3"/>
      <c r="N3461" s="3"/>
      <c r="O3461" s="393"/>
      <c r="P3461" s="393"/>
      <c r="Q3461" s="3"/>
      <c r="R3461" s="3"/>
      <c r="S3461" s="3"/>
      <c r="T3461" s="3"/>
      <c r="U3461" s="3"/>
      <c r="V3461" s="3"/>
      <c r="W3461"/>
      <c r="X3461"/>
      <c r="Y3461" s="451"/>
      <c r="Z3461" s="393"/>
      <c r="AA3461" s="3"/>
      <c r="AB3461" s="3"/>
      <c r="AC3461" s="3"/>
      <c r="AD3461" s="3"/>
      <c r="AE3461" s="3"/>
      <c r="AF3461"/>
      <c r="AG3461"/>
      <c r="AH3461"/>
      <c r="AI3461"/>
      <c r="AJ3461"/>
      <c r="AK3461"/>
      <c r="AL3461"/>
      <c r="AM3461"/>
      <c r="AN3461"/>
      <c r="AO3461"/>
      <c r="AP3461"/>
      <c r="BC3461" s="451"/>
    </row>
    <row r="3462" spans="1:55" hidden="1" x14ac:dyDescent="0.2">
      <c r="A3462" s="3"/>
      <c r="B3462" s="3"/>
      <c r="C3462" s="393"/>
      <c r="D3462" s="393"/>
      <c r="E3462" s="393"/>
      <c r="F3462" s="393"/>
      <c r="G3462" s="393"/>
      <c r="H3462" s="393"/>
      <c r="I3462" s="393"/>
      <c r="J3462" s="3"/>
      <c r="K3462" s="3"/>
      <c r="L3462" s="3"/>
      <c r="M3462" s="3"/>
      <c r="N3462" s="3"/>
      <c r="O3462" s="393"/>
      <c r="P3462" s="393"/>
      <c r="Q3462" s="3"/>
      <c r="R3462" s="3"/>
      <c r="S3462" s="3"/>
      <c r="T3462" s="3"/>
      <c r="U3462" s="3"/>
      <c r="V3462" s="3"/>
      <c r="W3462"/>
      <c r="X3462"/>
      <c r="Y3462" s="451"/>
      <c r="Z3462" s="393"/>
      <c r="AA3462" s="3"/>
      <c r="AB3462" s="3"/>
      <c r="AC3462" s="3"/>
      <c r="AD3462" s="3"/>
      <c r="AE3462" s="3"/>
      <c r="AF3462"/>
      <c r="AG3462"/>
      <c r="AH3462"/>
      <c r="AI3462"/>
      <c r="AJ3462"/>
      <c r="AK3462"/>
      <c r="AL3462"/>
      <c r="AM3462"/>
      <c r="AN3462"/>
      <c r="AO3462"/>
      <c r="AP3462"/>
      <c r="BC3462" s="451"/>
    </row>
    <row r="3463" spans="1:55" hidden="1" x14ac:dyDescent="0.2">
      <c r="A3463" s="3"/>
      <c r="B3463" s="3"/>
      <c r="C3463" s="393"/>
      <c r="D3463" s="393"/>
      <c r="E3463" s="393"/>
      <c r="F3463" s="393"/>
      <c r="G3463" s="393"/>
      <c r="H3463" s="393"/>
      <c r="I3463" s="393"/>
      <c r="J3463" s="3"/>
      <c r="K3463" s="3"/>
      <c r="L3463" s="3"/>
      <c r="M3463" s="3"/>
      <c r="N3463" s="3"/>
      <c r="O3463" s="393"/>
      <c r="P3463" s="393"/>
      <c r="Q3463" s="3"/>
      <c r="R3463" s="3"/>
      <c r="S3463" s="3"/>
      <c r="T3463" s="3"/>
      <c r="U3463" s="3"/>
      <c r="V3463" s="3"/>
      <c r="W3463"/>
      <c r="X3463"/>
      <c r="Y3463" s="451"/>
      <c r="Z3463" s="393"/>
      <c r="AA3463" s="3"/>
      <c r="AB3463" s="3"/>
      <c r="AC3463" s="3"/>
      <c r="AD3463" s="3"/>
      <c r="AE3463" s="3"/>
      <c r="AF3463"/>
      <c r="AG3463"/>
      <c r="AH3463"/>
      <c r="AI3463"/>
      <c r="AJ3463"/>
      <c r="AK3463"/>
      <c r="AL3463"/>
      <c r="AM3463"/>
      <c r="AN3463"/>
      <c r="AO3463"/>
      <c r="AP3463"/>
      <c r="BC3463" s="451"/>
    </row>
    <row r="3464" spans="1:55" hidden="1" x14ac:dyDescent="0.2">
      <c r="A3464" s="3"/>
      <c r="B3464" s="3"/>
      <c r="C3464" s="393"/>
      <c r="D3464" s="393"/>
      <c r="E3464" s="393"/>
      <c r="F3464" s="393"/>
      <c r="G3464" s="393"/>
      <c r="H3464" s="393"/>
      <c r="I3464" s="393"/>
      <c r="J3464" s="3"/>
      <c r="K3464" s="3"/>
      <c r="L3464" s="3"/>
      <c r="M3464" s="3"/>
      <c r="N3464" s="3"/>
      <c r="O3464" s="393"/>
      <c r="P3464" s="393"/>
      <c r="Q3464" s="3"/>
      <c r="R3464" s="3"/>
      <c r="S3464" s="3"/>
      <c r="T3464" s="3"/>
      <c r="U3464" s="3"/>
      <c r="V3464" s="3"/>
      <c r="W3464"/>
      <c r="X3464"/>
      <c r="Y3464" s="451"/>
      <c r="Z3464" s="393"/>
      <c r="AA3464" s="3"/>
      <c r="AB3464" s="3"/>
      <c r="AC3464" s="3"/>
      <c r="AD3464" s="3"/>
      <c r="AE3464" s="3"/>
      <c r="AF3464"/>
      <c r="AG3464"/>
      <c r="AH3464"/>
      <c r="AI3464"/>
      <c r="AJ3464"/>
      <c r="AK3464"/>
      <c r="AL3464"/>
      <c r="AM3464"/>
      <c r="AN3464"/>
      <c r="AO3464"/>
      <c r="AP3464"/>
      <c r="BC3464" s="451"/>
    </row>
    <row r="3465" spans="1:55" hidden="1" x14ac:dyDescent="0.2">
      <c r="A3465" s="3"/>
      <c r="B3465" s="3"/>
      <c r="C3465" s="393"/>
      <c r="D3465" s="393"/>
      <c r="E3465" s="393"/>
      <c r="F3465" s="393"/>
      <c r="G3465" s="393"/>
      <c r="H3465" s="393"/>
      <c r="I3465" s="393"/>
      <c r="J3465" s="3"/>
      <c r="K3465" s="3"/>
      <c r="L3465" s="3"/>
      <c r="M3465" s="3"/>
      <c r="N3465" s="3"/>
      <c r="O3465" s="393"/>
      <c r="P3465" s="393"/>
      <c r="Q3465" s="3"/>
      <c r="R3465" s="3"/>
      <c r="S3465" s="3"/>
      <c r="T3465" s="3"/>
      <c r="U3465" s="3"/>
      <c r="V3465" s="3"/>
      <c r="W3465"/>
      <c r="X3465"/>
      <c r="Y3465" s="451"/>
      <c r="Z3465" s="393"/>
      <c r="AA3465" s="3"/>
      <c r="AB3465" s="3"/>
      <c r="AC3465" s="3"/>
      <c r="AD3465" s="3"/>
      <c r="AE3465" s="3"/>
      <c r="AF3465"/>
      <c r="AG3465"/>
      <c r="AH3465"/>
      <c r="AI3465"/>
      <c r="AJ3465"/>
      <c r="AK3465"/>
      <c r="AL3465"/>
      <c r="AM3465"/>
      <c r="AN3465"/>
      <c r="AO3465"/>
      <c r="AP3465"/>
      <c r="BC3465" s="451"/>
    </row>
    <row r="3466" spans="1:55" hidden="1" x14ac:dyDescent="0.2">
      <c r="A3466" s="3"/>
      <c r="B3466" s="3"/>
      <c r="C3466" s="393"/>
      <c r="D3466" s="393"/>
      <c r="E3466" s="393"/>
      <c r="F3466" s="393"/>
      <c r="G3466" s="393"/>
      <c r="H3466" s="393"/>
      <c r="I3466" s="393"/>
      <c r="J3466" s="3"/>
      <c r="K3466" s="3"/>
      <c r="L3466" s="3"/>
      <c r="M3466" s="3"/>
      <c r="N3466" s="3"/>
      <c r="O3466" s="393"/>
      <c r="P3466" s="393"/>
      <c r="Q3466" s="3"/>
      <c r="R3466" s="3"/>
      <c r="S3466" s="3"/>
      <c r="T3466" s="3"/>
      <c r="U3466" s="3"/>
      <c r="V3466" s="3"/>
      <c r="W3466"/>
      <c r="X3466"/>
      <c r="Y3466" s="451"/>
      <c r="Z3466" s="393"/>
      <c r="AA3466" s="3"/>
      <c r="AB3466" s="3"/>
      <c r="AC3466" s="3"/>
      <c r="AD3466" s="3"/>
      <c r="AE3466" s="3"/>
      <c r="AF3466"/>
      <c r="AG3466"/>
      <c r="AH3466"/>
      <c r="AI3466"/>
      <c r="AJ3466"/>
      <c r="AK3466"/>
      <c r="AL3466"/>
      <c r="AM3466"/>
      <c r="AN3466"/>
      <c r="AO3466"/>
      <c r="AP3466"/>
      <c r="BC3466" s="451"/>
    </row>
    <row r="3467" spans="1:55" hidden="1" x14ac:dyDescent="0.2">
      <c r="A3467" s="3"/>
      <c r="B3467" s="3"/>
      <c r="C3467" s="393"/>
      <c r="D3467" s="393"/>
      <c r="E3467" s="393"/>
      <c r="F3467" s="393"/>
      <c r="G3467" s="393"/>
      <c r="H3467" s="393"/>
      <c r="I3467" s="393"/>
      <c r="J3467" s="3"/>
      <c r="K3467" s="3"/>
      <c r="L3467" s="3"/>
      <c r="M3467" s="3"/>
      <c r="N3467" s="3"/>
      <c r="O3467" s="393"/>
      <c r="P3467" s="393"/>
      <c r="Q3467" s="3"/>
      <c r="R3467" s="3"/>
      <c r="S3467" s="3"/>
      <c r="T3467" s="3"/>
      <c r="U3467" s="3"/>
      <c r="V3467" s="3"/>
      <c r="W3467"/>
      <c r="X3467"/>
      <c r="Y3467" s="451"/>
      <c r="Z3467" s="393"/>
      <c r="AA3467" s="3"/>
      <c r="AB3467" s="3"/>
      <c r="AC3467" s="3"/>
      <c r="AD3467" s="3"/>
      <c r="AE3467" s="3"/>
      <c r="AF3467"/>
      <c r="AG3467"/>
      <c r="AH3467"/>
      <c r="AI3467"/>
      <c r="AJ3467"/>
      <c r="AK3467"/>
      <c r="AL3467"/>
      <c r="AM3467"/>
      <c r="AN3467"/>
      <c r="AO3467"/>
      <c r="AP3467"/>
      <c r="BC3467" s="451"/>
    </row>
    <row r="3468" spans="1:55" hidden="1" x14ac:dyDescent="0.2">
      <c r="A3468" s="3"/>
      <c r="B3468" s="3"/>
      <c r="C3468" s="393"/>
      <c r="D3468" s="393"/>
      <c r="E3468" s="393"/>
      <c r="F3468" s="393"/>
      <c r="G3468" s="393"/>
      <c r="H3468" s="393"/>
      <c r="I3468" s="393"/>
      <c r="J3468" s="3"/>
      <c r="K3468" s="3"/>
      <c r="L3468" s="3"/>
      <c r="M3468" s="3"/>
      <c r="N3468" s="3"/>
      <c r="O3468" s="393"/>
      <c r="P3468" s="393"/>
      <c r="Q3468" s="3"/>
      <c r="R3468" s="3"/>
      <c r="S3468" s="3"/>
      <c r="T3468" s="3"/>
      <c r="U3468" s="3"/>
      <c r="V3468" s="3"/>
      <c r="W3468"/>
      <c r="X3468"/>
      <c r="Y3468" s="451"/>
      <c r="Z3468" s="393"/>
      <c r="AA3468" s="3"/>
      <c r="AB3468" s="3"/>
      <c r="AC3468" s="3"/>
      <c r="AD3468" s="3"/>
      <c r="AE3468" s="3"/>
      <c r="AF3468"/>
      <c r="AG3468"/>
      <c r="AH3468"/>
      <c r="AI3468"/>
      <c r="AJ3468"/>
      <c r="AK3468"/>
      <c r="AL3468"/>
      <c r="AM3468"/>
      <c r="AN3468"/>
      <c r="AO3468"/>
      <c r="AP3468"/>
      <c r="BC3468" s="451"/>
    </row>
    <row r="3469" spans="1:55" hidden="1" x14ac:dyDescent="0.2">
      <c r="A3469" s="3"/>
      <c r="B3469" s="3"/>
      <c r="C3469" s="393"/>
      <c r="D3469" s="393"/>
      <c r="E3469" s="393"/>
      <c r="F3469" s="393"/>
      <c r="G3469" s="393"/>
      <c r="H3469" s="393"/>
      <c r="I3469" s="393"/>
      <c r="J3469" s="3"/>
      <c r="K3469" s="3"/>
      <c r="L3469" s="3"/>
      <c r="M3469" s="3"/>
      <c r="N3469" s="3"/>
      <c r="O3469" s="393"/>
      <c r="P3469" s="393"/>
      <c r="Q3469" s="3"/>
      <c r="R3469" s="3"/>
      <c r="S3469" s="3"/>
      <c r="T3469" s="3"/>
      <c r="U3469" s="3"/>
      <c r="V3469" s="3"/>
      <c r="W3469"/>
      <c r="X3469"/>
      <c r="Y3469" s="451"/>
      <c r="Z3469" s="393"/>
      <c r="AA3469" s="3"/>
      <c r="AB3469" s="3"/>
      <c r="AC3469" s="3"/>
      <c r="AD3469" s="3"/>
      <c r="AE3469" s="3"/>
      <c r="AF3469"/>
      <c r="AG3469"/>
      <c r="AH3469"/>
      <c r="AI3469"/>
      <c r="AJ3469"/>
      <c r="AK3469"/>
      <c r="AL3469"/>
      <c r="AM3469"/>
      <c r="AN3469"/>
      <c r="AO3469"/>
      <c r="AP3469"/>
      <c r="BC3469" s="451"/>
    </row>
    <row r="3470" spans="1:55" hidden="1" x14ac:dyDescent="0.2">
      <c r="A3470" s="3"/>
      <c r="B3470" s="3"/>
      <c r="C3470" s="393"/>
      <c r="D3470" s="393"/>
      <c r="E3470" s="393"/>
      <c r="F3470" s="393"/>
      <c r="G3470" s="393"/>
      <c r="H3470" s="393"/>
      <c r="I3470" s="393"/>
      <c r="J3470" s="3"/>
      <c r="K3470" s="3"/>
      <c r="L3470" s="3"/>
      <c r="M3470" s="3"/>
      <c r="N3470" s="3"/>
      <c r="O3470" s="393"/>
      <c r="P3470" s="393"/>
      <c r="Q3470" s="3"/>
      <c r="R3470" s="3"/>
      <c r="S3470" s="3"/>
      <c r="T3470" s="3"/>
      <c r="U3470" s="3"/>
      <c r="V3470" s="3"/>
      <c r="W3470"/>
      <c r="X3470"/>
      <c r="Y3470" s="451"/>
      <c r="Z3470" s="393"/>
      <c r="AA3470" s="3"/>
      <c r="AB3470" s="3"/>
      <c r="AC3470" s="3"/>
      <c r="AD3470" s="3"/>
      <c r="AE3470" s="3"/>
      <c r="AF3470"/>
      <c r="AG3470"/>
      <c r="AH3470"/>
      <c r="AI3470"/>
      <c r="AJ3470"/>
      <c r="AK3470"/>
      <c r="AL3470"/>
      <c r="AM3470"/>
      <c r="AN3470"/>
      <c r="AO3470"/>
      <c r="AP3470"/>
      <c r="BC3470" s="451"/>
    </row>
    <row r="3471" spans="1:55" hidden="1" x14ac:dyDescent="0.2">
      <c r="A3471" s="3"/>
      <c r="B3471" s="3"/>
      <c r="C3471" s="393"/>
      <c r="D3471" s="393"/>
      <c r="E3471" s="393"/>
      <c r="F3471" s="393"/>
      <c r="G3471" s="393"/>
      <c r="H3471" s="393"/>
      <c r="I3471" s="393"/>
      <c r="J3471" s="3"/>
      <c r="K3471" s="3"/>
      <c r="L3471" s="3"/>
      <c r="M3471" s="3"/>
      <c r="N3471" s="3"/>
      <c r="O3471" s="393"/>
      <c r="P3471" s="393"/>
      <c r="Q3471" s="3"/>
      <c r="R3471" s="3"/>
      <c r="S3471" s="3"/>
      <c r="T3471" s="3"/>
      <c r="U3471" s="3"/>
      <c r="V3471" s="3"/>
      <c r="W3471"/>
      <c r="X3471"/>
      <c r="Y3471" s="451"/>
      <c r="Z3471" s="393"/>
      <c r="AA3471" s="3"/>
      <c r="AB3471" s="3"/>
      <c r="AC3471" s="3"/>
      <c r="AD3471" s="3"/>
      <c r="AE3471" s="3"/>
      <c r="AF3471"/>
      <c r="AG3471"/>
      <c r="AH3471"/>
      <c r="AI3471"/>
      <c r="AJ3471"/>
      <c r="AK3471"/>
      <c r="AL3471"/>
      <c r="AM3471"/>
      <c r="AN3471"/>
      <c r="AO3471"/>
      <c r="AP3471"/>
      <c r="BC3471" s="451"/>
    </row>
    <row r="3472" spans="1:55" hidden="1" x14ac:dyDescent="0.2">
      <c r="A3472" s="3"/>
      <c r="B3472" s="3"/>
      <c r="C3472" s="393"/>
      <c r="D3472" s="393"/>
      <c r="E3472" s="393"/>
      <c r="F3472" s="393"/>
      <c r="G3472" s="393"/>
      <c r="H3472" s="393"/>
      <c r="I3472" s="393"/>
      <c r="J3472" s="3"/>
      <c r="K3472" s="3"/>
      <c r="L3472" s="3"/>
      <c r="M3472" s="3"/>
      <c r="N3472" s="3"/>
      <c r="O3472" s="393"/>
      <c r="P3472" s="393"/>
      <c r="Q3472" s="3"/>
      <c r="R3472" s="3"/>
      <c r="S3472" s="3"/>
      <c r="T3472" s="3"/>
      <c r="U3472" s="3"/>
      <c r="V3472" s="3"/>
      <c r="W3472"/>
      <c r="X3472"/>
      <c r="Y3472" s="451"/>
      <c r="Z3472" s="393"/>
      <c r="AA3472" s="3"/>
      <c r="AB3472" s="3"/>
      <c r="AC3472" s="3"/>
      <c r="AD3472" s="3"/>
      <c r="AE3472" s="3"/>
      <c r="AF3472"/>
      <c r="AG3472"/>
      <c r="AH3472"/>
      <c r="AI3472"/>
      <c r="AJ3472"/>
      <c r="AK3472"/>
      <c r="AL3472"/>
      <c r="AM3472"/>
      <c r="AN3472"/>
      <c r="AO3472"/>
      <c r="AP3472"/>
      <c r="BC3472" s="451"/>
    </row>
    <row r="3473" spans="1:55" hidden="1" x14ac:dyDescent="0.2">
      <c r="A3473" s="3"/>
      <c r="B3473" s="3"/>
      <c r="C3473" s="393"/>
      <c r="D3473" s="393"/>
      <c r="E3473" s="393"/>
      <c r="F3473" s="393"/>
      <c r="G3473" s="393"/>
      <c r="H3473" s="393"/>
      <c r="I3473" s="393"/>
      <c r="J3473" s="3"/>
      <c r="K3473" s="3"/>
      <c r="L3473" s="3"/>
      <c r="M3473" s="3"/>
      <c r="N3473" s="3"/>
      <c r="O3473" s="393"/>
      <c r="P3473" s="393"/>
      <c r="Q3473" s="3"/>
      <c r="R3473" s="3"/>
      <c r="S3473" s="3"/>
      <c r="T3473" s="3"/>
      <c r="U3473" s="3"/>
      <c r="V3473" s="3"/>
      <c r="W3473"/>
      <c r="X3473"/>
      <c r="Y3473" s="451"/>
      <c r="Z3473" s="393"/>
      <c r="AA3473" s="3"/>
      <c r="AB3473" s="3"/>
      <c r="AC3473" s="3"/>
      <c r="AD3473" s="3"/>
      <c r="AE3473" s="3"/>
      <c r="AF3473"/>
      <c r="AG3473"/>
      <c r="AH3473"/>
      <c r="AI3473"/>
      <c r="AJ3473"/>
      <c r="AK3473"/>
      <c r="AL3473"/>
      <c r="AM3473"/>
      <c r="AN3473"/>
      <c r="AO3473"/>
      <c r="AP3473"/>
      <c r="BC3473" s="451"/>
    </row>
    <row r="3474" spans="1:55" hidden="1" x14ac:dyDescent="0.2">
      <c r="A3474" s="3"/>
      <c r="B3474" s="3"/>
      <c r="C3474" s="393"/>
      <c r="D3474" s="393"/>
      <c r="E3474" s="393"/>
      <c r="F3474" s="393"/>
      <c r="G3474" s="393"/>
      <c r="H3474" s="393"/>
      <c r="I3474" s="393"/>
      <c r="J3474" s="3"/>
      <c r="K3474" s="3"/>
      <c r="L3474" s="3"/>
      <c r="M3474" s="3"/>
      <c r="N3474" s="3"/>
      <c r="O3474" s="393"/>
      <c r="P3474" s="393"/>
      <c r="Q3474" s="3"/>
      <c r="R3474" s="3"/>
      <c r="S3474" s="3"/>
      <c r="T3474" s="3"/>
      <c r="U3474" s="3"/>
      <c r="V3474" s="3"/>
      <c r="W3474"/>
      <c r="X3474"/>
      <c r="Y3474" s="451"/>
      <c r="Z3474" s="393"/>
      <c r="AA3474" s="3"/>
      <c r="AB3474" s="3"/>
      <c r="AC3474" s="3"/>
      <c r="AD3474" s="3"/>
      <c r="AE3474" s="3"/>
      <c r="AF3474"/>
      <c r="AG3474"/>
      <c r="AH3474"/>
      <c r="AI3474"/>
      <c r="AJ3474"/>
      <c r="AK3474"/>
      <c r="AL3474"/>
      <c r="AM3474"/>
      <c r="AN3474"/>
      <c r="AO3474"/>
      <c r="AP3474"/>
      <c r="BC3474" s="451"/>
    </row>
    <row r="3475" spans="1:55" hidden="1" x14ac:dyDescent="0.2">
      <c r="A3475" s="3"/>
      <c r="B3475" s="3"/>
      <c r="C3475" s="393"/>
      <c r="D3475" s="393"/>
      <c r="E3475" s="393"/>
      <c r="F3475" s="393"/>
      <c r="G3475" s="393"/>
      <c r="H3475" s="393"/>
      <c r="I3475" s="393"/>
      <c r="J3475" s="3"/>
      <c r="K3475" s="3"/>
      <c r="L3475" s="3"/>
      <c r="M3475" s="3"/>
      <c r="N3475" s="3"/>
      <c r="O3475" s="393"/>
      <c r="P3475" s="393"/>
      <c r="Q3475" s="3"/>
      <c r="R3475" s="3"/>
      <c r="S3475" s="3"/>
      <c r="T3475" s="3"/>
      <c r="U3475" s="3"/>
      <c r="V3475" s="3"/>
      <c r="W3475"/>
      <c r="X3475"/>
      <c r="Y3475" s="451"/>
      <c r="Z3475" s="393"/>
      <c r="AA3475" s="3"/>
      <c r="AB3475" s="3"/>
      <c r="AC3475" s="3"/>
      <c r="AD3475" s="3"/>
      <c r="AE3475" s="3"/>
      <c r="AF3475"/>
      <c r="AG3475"/>
      <c r="AH3475"/>
      <c r="AI3475"/>
      <c r="AJ3475"/>
      <c r="AK3475"/>
      <c r="AL3475"/>
      <c r="AM3475"/>
      <c r="AN3475"/>
      <c r="AO3475"/>
      <c r="AP3475"/>
      <c r="BC3475" s="451"/>
    </row>
    <row r="3476" spans="1:55" hidden="1" x14ac:dyDescent="0.2">
      <c r="A3476" s="3"/>
      <c r="B3476" s="3"/>
      <c r="C3476" s="393"/>
      <c r="D3476" s="393"/>
      <c r="E3476" s="393"/>
      <c r="F3476" s="393"/>
      <c r="G3476" s="393"/>
      <c r="H3476" s="393"/>
      <c r="I3476" s="393"/>
      <c r="J3476" s="3"/>
      <c r="K3476" s="3"/>
      <c r="L3476" s="3"/>
      <c r="M3476" s="3"/>
      <c r="N3476" s="3"/>
      <c r="O3476" s="393"/>
      <c r="P3476" s="393"/>
      <c r="Q3476" s="3"/>
      <c r="R3476" s="3"/>
      <c r="S3476" s="3"/>
      <c r="T3476" s="3"/>
      <c r="U3476" s="3"/>
      <c r="V3476" s="3"/>
      <c r="W3476"/>
      <c r="X3476"/>
      <c r="Y3476" s="451"/>
      <c r="Z3476" s="393"/>
      <c r="AA3476" s="3"/>
      <c r="AB3476" s="3"/>
      <c r="AC3476" s="3"/>
      <c r="AD3476" s="3"/>
      <c r="AE3476" s="3"/>
      <c r="AF3476"/>
      <c r="AG3476"/>
      <c r="AH3476"/>
      <c r="AI3476"/>
      <c r="AJ3476"/>
      <c r="AK3476"/>
      <c r="AL3476"/>
      <c r="AM3476"/>
      <c r="AN3476"/>
      <c r="AO3476"/>
      <c r="AP3476"/>
      <c r="BC3476" s="451"/>
    </row>
    <row r="3477" spans="1:55" hidden="1" x14ac:dyDescent="0.2">
      <c r="A3477" s="3"/>
      <c r="B3477" s="3"/>
      <c r="C3477" s="393"/>
      <c r="D3477" s="393"/>
      <c r="E3477" s="393"/>
      <c r="F3477" s="393"/>
      <c r="G3477" s="393"/>
      <c r="H3477" s="393"/>
      <c r="I3477" s="393"/>
      <c r="J3477" s="3"/>
      <c r="K3477" s="3"/>
      <c r="L3477" s="3"/>
      <c r="M3477" s="3"/>
      <c r="N3477" s="3"/>
      <c r="O3477" s="393"/>
      <c r="P3477" s="393"/>
      <c r="Q3477" s="3"/>
      <c r="R3477" s="3"/>
      <c r="S3477" s="3"/>
      <c r="T3477" s="3"/>
      <c r="U3477" s="3"/>
      <c r="V3477" s="3"/>
      <c r="W3477"/>
      <c r="X3477"/>
      <c r="Y3477" s="451"/>
      <c r="Z3477" s="393"/>
      <c r="AA3477" s="3"/>
      <c r="AB3477" s="3"/>
      <c r="AC3477" s="3"/>
      <c r="AD3477" s="3"/>
      <c r="AE3477" s="3"/>
      <c r="AF3477"/>
      <c r="AG3477"/>
      <c r="AH3477"/>
      <c r="AI3477"/>
      <c r="AJ3477"/>
      <c r="AK3477"/>
      <c r="AL3477"/>
      <c r="AM3477"/>
      <c r="AN3477"/>
      <c r="AO3477"/>
      <c r="AP3477"/>
      <c r="BC3477" s="451"/>
    </row>
    <row r="3478" spans="1:55" hidden="1" x14ac:dyDescent="0.2">
      <c r="A3478" s="3"/>
      <c r="B3478" s="3"/>
      <c r="C3478" s="393"/>
      <c r="D3478" s="393"/>
      <c r="E3478" s="393"/>
      <c r="F3478" s="393"/>
      <c r="G3478" s="393"/>
      <c r="H3478" s="393"/>
      <c r="I3478" s="393"/>
      <c r="J3478" s="3"/>
      <c r="K3478" s="3"/>
      <c r="L3478" s="3"/>
      <c r="M3478" s="3"/>
      <c r="N3478" s="3"/>
      <c r="O3478" s="393"/>
      <c r="P3478" s="393"/>
      <c r="Q3478" s="3"/>
      <c r="R3478" s="3"/>
      <c r="S3478" s="3"/>
      <c r="T3478" s="3"/>
      <c r="U3478" s="3"/>
      <c r="V3478" s="3"/>
      <c r="W3478"/>
      <c r="X3478"/>
      <c r="Y3478" s="451"/>
      <c r="Z3478" s="393"/>
      <c r="AA3478" s="3"/>
      <c r="AB3478" s="3"/>
      <c r="AC3478" s="3"/>
      <c r="AD3478" s="3"/>
      <c r="AE3478" s="3"/>
      <c r="AF3478"/>
      <c r="AG3478"/>
      <c r="AH3478"/>
      <c r="AI3478"/>
      <c r="AJ3478"/>
      <c r="AK3478"/>
      <c r="AL3478"/>
      <c r="AM3478"/>
      <c r="AN3478"/>
      <c r="AO3478"/>
      <c r="AP3478"/>
      <c r="BC3478" s="451"/>
    </row>
    <row r="3479" spans="1:55" hidden="1" x14ac:dyDescent="0.2">
      <c r="A3479" s="3"/>
      <c r="B3479" s="3"/>
      <c r="C3479" s="393"/>
      <c r="D3479" s="393"/>
      <c r="E3479" s="393"/>
      <c r="F3479" s="393"/>
      <c r="G3479" s="393"/>
      <c r="H3479" s="393"/>
      <c r="I3479" s="393"/>
      <c r="J3479" s="3"/>
      <c r="K3479" s="3"/>
      <c r="L3479" s="3"/>
      <c r="M3479" s="3"/>
      <c r="N3479" s="3"/>
      <c r="O3479" s="393"/>
      <c r="P3479" s="393"/>
      <c r="Q3479" s="3"/>
      <c r="R3479" s="3"/>
      <c r="S3479" s="3"/>
      <c r="T3479" s="3"/>
      <c r="U3479" s="3"/>
      <c r="V3479" s="3"/>
      <c r="W3479"/>
      <c r="X3479"/>
      <c r="Y3479" s="451"/>
      <c r="Z3479" s="393"/>
      <c r="AA3479" s="3"/>
      <c r="AB3479" s="3"/>
      <c r="AC3479" s="3"/>
      <c r="AD3479" s="3"/>
      <c r="AE3479" s="3"/>
      <c r="AF3479"/>
      <c r="AG3479"/>
      <c r="AH3479"/>
      <c r="AI3479"/>
      <c r="AJ3479"/>
      <c r="AK3479"/>
      <c r="AL3479"/>
      <c r="AM3479"/>
      <c r="AN3479"/>
      <c r="AO3479"/>
      <c r="AP3479"/>
      <c r="BC3479" s="451"/>
    </row>
    <row r="3480" spans="1:55" hidden="1" x14ac:dyDescent="0.2">
      <c r="A3480" s="3"/>
      <c r="B3480" s="3"/>
      <c r="C3480" s="393"/>
      <c r="D3480" s="393"/>
      <c r="E3480" s="393"/>
      <c r="F3480" s="393"/>
      <c r="G3480" s="393"/>
      <c r="H3480" s="393"/>
      <c r="I3480" s="393"/>
      <c r="J3480" s="3"/>
      <c r="K3480" s="3"/>
      <c r="L3480" s="3"/>
      <c r="M3480" s="3"/>
      <c r="N3480" s="3"/>
      <c r="O3480" s="393"/>
      <c r="P3480" s="393"/>
      <c r="Q3480" s="3"/>
      <c r="R3480" s="3"/>
      <c r="S3480" s="3"/>
      <c r="T3480" s="3"/>
      <c r="U3480" s="3"/>
      <c r="V3480" s="3"/>
      <c r="W3480"/>
      <c r="X3480"/>
      <c r="Y3480" s="451"/>
      <c r="Z3480" s="393"/>
      <c r="AA3480" s="3"/>
      <c r="AB3480" s="3"/>
      <c r="AC3480" s="3"/>
      <c r="AD3480" s="3"/>
      <c r="AE3480" s="3"/>
      <c r="AF3480"/>
      <c r="AG3480"/>
      <c r="AH3480"/>
      <c r="AI3480"/>
      <c r="AJ3480"/>
      <c r="AK3480"/>
      <c r="AL3480"/>
      <c r="AM3480"/>
      <c r="AN3480"/>
      <c r="AO3480"/>
      <c r="AP3480"/>
      <c r="BC3480" s="451"/>
    </row>
    <row r="3481" spans="1:55" hidden="1" x14ac:dyDescent="0.2">
      <c r="A3481" s="3"/>
      <c r="B3481" s="3"/>
      <c r="C3481" s="393"/>
      <c r="D3481" s="393"/>
      <c r="E3481" s="393"/>
      <c r="F3481" s="393"/>
      <c r="G3481" s="393"/>
      <c r="H3481" s="393"/>
      <c r="I3481" s="393"/>
      <c r="J3481" s="3"/>
      <c r="K3481" s="3"/>
      <c r="L3481" s="3"/>
      <c r="M3481" s="3"/>
      <c r="N3481" s="3"/>
      <c r="O3481" s="393"/>
      <c r="P3481" s="393"/>
      <c r="Q3481" s="3"/>
      <c r="R3481" s="3"/>
      <c r="S3481" s="3"/>
      <c r="T3481" s="3"/>
      <c r="U3481" s="3"/>
      <c r="V3481" s="3"/>
      <c r="W3481"/>
      <c r="X3481"/>
      <c r="Y3481" s="451"/>
      <c r="Z3481" s="393"/>
      <c r="AA3481" s="3"/>
      <c r="AB3481" s="3"/>
      <c r="AC3481" s="3"/>
      <c r="AD3481" s="3"/>
      <c r="AE3481" s="3"/>
      <c r="AF3481"/>
      <c r="AG3481"/>
      <c r="AH3481"/>
      <c r="AI3481"/>
      <c r="AJ3481"/>
      <c r="AK3481"/>
      <c r="AL3481"/>
      <c r="AM3481"/>
      <c r="AN3481"/>
      <c r="AO3481"/>
      <c r="AP3481"/>
      <c r="BC3481" s="451"/>
    </row>
    <row r="3482" spans="1:55" hidden="1" x14ac:dyDescent="0.2">
      <c r="A3482" s="3"/>
      <c r="B3482" s="3"/>
      <c r="C3482" s="393"/>
      <c r="D3482" s="393"/>
      <c r="E3482" s="393"/>
      <c r="F3482" s="393"/>
      <c r="G3482" s="393"/>
      <c r="H3482" s="393"/>
      <c r="I3482" s="393"/>
      <c r="J3482" s="3"/>
      <c r="K3482" s="3"/>
      <c r="L3482" s="3"/>
      <c r="M3482" s="3"/>
      <c r="N3482" s="3"/>
      <c r="O3482" s="393"/>
      <c r="P3482" s="393"/>
      <c r="Q3482" s="3"/>
      <c r="R3482" s="3"/>
      <c r="S3482" s="3"/>
      <c r="T3482" s="3"/>
      <c r="U3482" s="3"/>
      <c r="V3482" s="3"/>
      <c r="W3482"/>
      <c r="X3482"/>
      <c r="Y3482" s="451"/>
      <c r="Z3482" s="393"/>
      <c r="AA3482" s="3"/>
      <c r="AB3482" s="3"/>
      <c r="AC3482" s="3"/>
      <c r="AD3482" s="3"/>
      <c r="AE3482" s="3"/>
      <c r="AF3482"/>
      <c r="AG3482"/>
      <c r="AH3482"/>
      <c r="AI3482"/>
      <c r="AJ3482"/>
      <c r="AK3482"/>
      <c r="AL3482"/>
      <c r="AM3482"/>
      <c r="AN3482"/>
      <c r="AO3482"/>
      <c r="AP3482"/>
      <c r="BC3482" s="451"/>
    </row>
    <row r="3483" spans="1:55" hidden="1" x14ac:dyDescent="0.2">
      <c r="A3483" s="3"/>
      <c r="B3483" s="3"/>
      <c r="C3483" s="393"/>
      <c r="D3483" s="393"/>
      <c r="E3483" s="393"/>
      <c r="F3483" s="393"/>
      <c r="G3483" s="393"/>
      <c r="H3483" s="393"/>
      <c r="I3483" s="393"/>
      <c r="J3483" s="3"/>
      <c r="K3483" s="3"/>
      <c r="L3483" s="3"/>
      <c r="M3483" s="3"/>
      <c r="N3483" s="3"/>
      <c r="O3483" s="393"/>
      <c r="P3483" s="393"/>
      <c r="Q3483" s="3"/>
      <c r="R3483" s="3"/>
      <c r="S3483" s="3"/>
      <c r="T3483" s="3"/>
      <c r="U3483" s="3"/>
      <c r="V3483" s="3"/>
      <c r="W3483"/>
      <c r="X3483"/>
      <c r="Y3483" s="451"/>
      <c r="Z3483" s="393"/>
      <c r="AA3483" s="3"/>
      <c r="AB3483" s="3"/>
      <c r="AC3483" s="3"/>
      <c r="AD3483" s="3"/>
      <c r="AE3483" s="3"/>
      <c r="AF3483"/>
      <c r="AG3483"/>
      <c r="AH3483"/>
      <c r="AI3483"/>
      <c r="AJ3483"/>
      <c r="AK3483"/>
      <c r="AL3483"/>
      <c r="AM3483"/>
      <c r="AN3483"/>
      <c r="AO3483"/>
      <c r="AP3483"/>
      <c r="BC3483" s="451"/>
    </row>
    <row r="3484" spans="1:55" hidden="1" x14ac:dyDescent="0.2">
      <c r="A3484" s="3"/>
      <c r="B3484" s="3"/>
      <c r="C3484" s="393"/>
      <c r="D3484" s="393"/>
      <c r="E3484" s="393"/>
      <c r="F3484" s="393"/>
      <c r="G3484" s="393"/>
      <c r="H3484" s="393"/>
      <c r="I3484" s="393"/>
      <c r="J3484" s="3"/>
      <c r="K3484" s="3"/>
      <c r="L3484" s="3"/>
      <c r="M3484" s="3"/>
      <c r="N3484" s="3"/>
      <c r="O3484" s="393"/>
      <c r="P3484" s="393"/>
      <c r="Q3484" s="3"/>
      <c r="R3484" s="3"/>
      <c r="S3484" s="3"/>
      <c r="T3484" s="3"/>
      <c r="U3484" s="3"/>
      <c r="V3484" s="3"/>
      <c r="W3484"/>
      <c r="X3484"/>
      <c r="Y3484" s="451"/>
      <c r="Z3484" s="393"/>
      <c r="AA3484" s="3"/>
      <c r="AB3484" s="3"/>
      <c r="AC3484" s="3"/>
      <c r="AD3484" s="3"/>
      <c r="AE3484" s="3"/>
      <c r="AF3484"/>
      <c r="AG3484"/>
      <c r="AH3484"/>
      <c r="AI3484"/>
      <c r="AJ3484"/>
      <c r="AK3484"/>
      <c r="AL3484"/>
      <c r="AM3484"/>
      <c r="AN3484"/>
      <c r="AO3484"/>
      <c r="AP3484"/>
      <c r="BC3484" s="451"/>
    </row>
    <row r="3485" spans="1:55" hidden="1" x14ac:dyDescent="0.2">
      <c r="A3485" s="3"/>
      <c r="B3485" s="3"/>
      <c r="C3485" s="393"/>
      <c r="D3485" s="393"/>
      <c r="E3485" s="393"/>
      <c r="F3485" s="393"/>
      <c r="G3485" s="393"/>
      <c r="H3485" s="393"/>
      <c r="I3485" s="393"/>
      <c r="J3485" s="3"/>
      <c r="K3485" s="3"/>
      <c r="L3485" s="3"/>
      <c r="M3485" s="3"/>
      <c r="N3485" s="3"/>
      <c r="O3485" s="393"/>
      <c r="P3485" s="393"/>
      <c r="Q3485" s="3"/>
      <c r="R3485" s="3"/>
      <c r="S3485" s="3"/>
      <c r="T3485" s="3"/>
      <c r="U3485" s="3"/>
      <c r="V3485" s="3"/>
      <c r="W3485"/>
      <c r="X3485"/>
      <c r="Y3485" s="451"/>
      <c r="Z3485" s="393"/>
      <c r="AA3485" s="3"/>
      <c r="AB3485" s="3"/>
      <c r="AC3485" s="3"/>
      <c r="AD3485" s="3"/>
      <c r="AE3485" s="3"/>
      <c r="AF3485"/>
      <c r="AG3485"/>
      <c r="AH3485"/>
      <c r="AI3485"/>
      <c r="AJ3485"/>
      <c r="AK3485"/>
      <c r="AL3485"/>
      <c r="AM3485"/>
      <c r="AN3485"/>
      <c r="AO3485"/>
      <c r="AP3485"/>
      <c r="BC3485" s="451"/>
    </row>
    <row r="3486" spans="1:55" hidden="1" x14ac:dyDescent="0.2">
      <c r="A3486" s="3"/>
      <c r="B3486" s="3"/>
      <c r="C3486" s="393"/>
      <c r="D3486" s="393"/>
      <c r="E3486" s="393"/>
      <c r="F3486" s="393"/>
      <c r="G3486" s="393"/>
      <c r="H3486" s="393"/>
      <c r="I3486" s="393"/>
      <c r="J3486" s="3"/>
      <c r="K3486" s="3"/>
      <c r="L3486" s="3"/>
      <c r="M3486" s="3"/>
      <c r="N3486" s="3"/>
      <c r="O3486" s="393"/>
      <c r="P3486" s="393"/>
      <c r="Q3486" s="3"/>
      <c r="R3486" s="3"/>
      <c r="S3486" s="3"/>
      <c r="T3486" s="3"/>
      <c r="U3486" s="3"/>
      <c r="V3486" s="3"/>
      <c r="W3486"/>
      <c r="X3486"/>
      <c r="Y3486" s="451"/>
      <c r="Z3486" s="393"/>
      <c r="AA3486" s="3"/>
      <c r="AB3486" s="3"/>
      <c r="AC3486" s="3"/>
      <c r="AD3486" s="3"/>
      <c r="AE3486" s="3"/>
      <c r="AF3486"/>
      <c r="AG3486"/>
      <c r="AH3486"/>
      <c r="AI3486"/>
      <c r="AJ3486"/>
      <c r="AK3486"/>
      <c r="AL3486"/>
      <c r="AM3486"/>
      <c r="AN3486"/>
      <c r="AO3486"/>
      <c r="AP3486"/>
      <c r="BC3486" s="451"/>
    </row>
    <row r="3487" spans="1:55" hidden="1" x14ac:dyDescent="0.2">
      <c r="A3487" s="3"/>
      <c r="B3487" s="3"/>
      <c r="C3487" s="393"/>
      <c r="D3487" s="393"/>
      <c r="E3487" s="393"/>
      <c r="F3487" s="393"/>
      <c r="G3487" s="393"/>
      <c r="H3487" s="393"/>
      <c r="I3487" s="393"/>
      <c r="J3487" s="3"/>
      <c r="K3487" s="3"/>
      <c r="L3487" s="3"/>
      <c r="M3487" s="3"/>
      <c r="N3487" s="3"/>
      <c r="O3487" s="393"/>
      <c r="P3487" s="393"/>
      <c r="Q3487" s="3"/>
      <c r="R3487" s="3"/>
      <c r="S3487" s="3"/>
      <c r="T3487" s="3"/>
      <c r="U3487" s="3"/>
      <c r="V3487" s="3"/>
      <c r="W3487"/>
      <c r="X3487"/>
      <c r="Y3487" s="451"/>
      <c r="Z3487" s="393"/>
      <c r="AA3487" s="3"/>
      <c r="AB3487" s="3"/>
      <c r="AC3487" s="3"/>
      <c r="AD3487" s="3"/>
      <c r="AE3487" s="3"/>
      <c r="AF3487"/>
      <c r="AG3487"/>
      <c r="AH3487"/>
      <c r="AI3487"/>
      <c r="AJ3487"/>
      <c r="AK3487"/>
      <c r="AL3487"/>
      <c r="AM3487"/>
      <c r="AN3487"/>
      <c r="AO3487"/>
      <c r="AP3487"/>
      <c r="BC3487" s="451"/>
    </row>
    <row r="3488" spans="1:55" hidden="1" x14ac:dyDescent="0.2">
      <c r="A3488" s="3"/>
      <c r="B3488" s="3"/>
      <c r="C3488" s="393"/>
      <c r="D3488" s="393"/>
      <c r="E3488" s="393"/>
      <c r="F3488" s="393"/>
      <c r="G3488" s="393"/>
      <c r="H3488" s="393"/>
      <c r="I3488" s="393"/>
      <c r="J3488" s="3"/>
      <c r="K3488" s="3"/>
      <c r="L3488" s="3"/>
      <c r="M3488" s="3"/>
      <c r="N3488" s="3"/>
      <c r="O3488" s="393"/>
      <c r="P3488" s="393"/>
      <c r="Q3488" s="3"/>
      <c r="R3488" s="3"/>
      <c r="S3488" s="3"/>
      <c r="T3488" s="3"/>
      <c r="U3488" s="3"/>
      <c r="V3488" s="3"/>
      <c r="W3488"/>
      <c r="X3488"/>
      <c r="Y3488" s="451"/>
      <c r="Z3488" s="393"/>
      <c r="AA3488" s="3"/>
      <c r="AB3488" s="3"/>
      <c r="AC3488" s="3"/>
      <c r="AD3488" s="3"/>
      <c r="AE3488" s="3"/>
      <c r="AF3488"/>
      <c r="AG3488"/>
      <c r="AH3488"/>
      <c r="AI3488"/>
      <c r="AJ3488"/>
      <c r="AK3488"/>
      <c r="AL3488"/>
      <c r="AM3488"/>
      <c r="AN3488"/>
      <c r="AO3488"/>
      <c r="AP3488"/>
      <c r="BC3488" s="451"/>
    </row>
    <row r="3489" spans="1:55" hidden="1" x14ac:dyDescent="0.2">
      <c r="A3489" s="3"/>
      <c r="B3489" s="3"/>
      <c r="C3489" s="393"/>
      <c r="D3489" s="393"/>
      <c r="E3489" s="393"/>
      <c r="F3489" s="393"/>
      <c r="G3489" s="393"/>
      <c r="H3489" s="393"/>
      <c r="I3489" s="393"/>
      <c r="J3489" s="3"/>
      <c r="K3489" s="3"/>
      <c r="L3489" s="3"/>
      <c r="M3489" s="3"/>
      <c r="N3489" s="3"/>
      <c r="O3489" s="393"/>
      <c r="P3489" s="393"/>
      <c r="Q3489" s="3"/>
      <c r="R3489" s="3"/>
      <c r="S3489" s="3"/>
      <c r="T3489" s="3"/>
      <c r="U3489" s="3"/>
      <c r="V3489" s="3"/>
      <c r="W3489"/>
      <c r="X3489"/>
      <c r="Y3489" s="451"/>
      <c r="Z3489" s="393"/>
      <c r="AA3489" s="3"/>
      <c r="AB3489" s="3"/>
      <c r="AC3489" s="3"/>
      <c r="AD3489" s="3"/>
      <c r="AE3489" s="3"/>
      <c r="AF3489"/>
      <c r="AG3489"/>
      <c r="AH3489"/>
      <c r="AI3489"/>
      <c r="AJ3489"/>
      <c r="AK3489"/>
      <c r="AL3489"/>
      <c r="AM3489"/>
      <c r="AN3489"/>
      <c r="AO3489"/>
      <c r="AP3489"/>
      <c r="BC3489" s="451"/>
    </row>
    <row r="3490" spans="1:55" hidden="1" x14ac:dyDescent="0.2">
      <c r="A3490" s="3"/>
      <c r="B3490" s="3"/>
      <c r="C3490" s="393"/>
      <c r="D3490" s="393"/>
      <c r="E3490" s="393"/>
      <c r="F3490" s="393"/>
      <c r="G3490" s="393"/>
      <c r="H3490" s="393"/>
      <c r="I3490" s="393"/>
      <c r="J3490" s="3"/>
      <c r="K3490" s="3"/>
      <c r="L3490" s="3"/>
      <c r="M3490" s="3"/>
      <c r="N3490" s="3"/>
      <c r="O3490" s="393"/>
      <c r="P3490" s="393"/>
      <c r="Q3490" s="3"/>
      <c r="R3490" s="3"/>
      <c r="S3490" s="3"/>
      <c r="T3490" s="3"/>
      <c r="U3490" s="3"/>
      <c r="V3490" s="3"/>
      <c r="W3490"/>
      <c r="X3490"/>
      <c r="Y3490" s="451"/>
      <c r="Z3490" s="393"/>
      <c r="AA3490" s="3"/>
      <c r="AB3490" s="3"/>
      <c r="AC3490" s="3"/>
      <c r="AD3490" s="3"/>
      <c r="AE3490" s="3"/>
      <c r="AF3490"/>
      <c r="AG3490"/>
      <c r="AH3490"/>
      <c r="AI3490"/>
      <c r="AJ3490"/>
      <c r="AK3490"/>
      <c r="AL3490"/>
      <c r="AM3490"/>
      <c r="AN3490"/>
      <c r="AO3490"/>
      <c r="AP3490"/>
      <c r="BC3490" s="451"/>
    </row>
    <row r="3491" spans="1:55" hidden="1" x14ac:dyDescent="0.2">
      <c r="A3491" s="3"/>
      <c r="B3491" s="3"/>
      <c r="C3491" s="393"/>
      <c r="D3491" s="393"/>
      <c r="E3491" s="393"/>
      <c r="F3491" s="393"/>
      <c r="G3491" s="393"/>
      <c r="H3491" s="393"/>
      <c r="I3491" s="393"/>
      <c r="J3491" s="3"/>
      <c r="K3491" s="3"/>
      <c r="L3491" s="3"/>
      <c r="M3491" s="3"/>
      <c r="N3491" s="3"/>
      <c r="O3491" s="393"/>
      <c r="P3491" s="393"/>
      <c r="Q3491" s="3"/>
      <c r="R3491" s="3"/>
      <c r="S3491" s="3"/>
      <c r="T3491" s="3"/>
      <c r="U3491" s="3"/>
      <c r="V3491" s="3"/>
      <c r="W3491"/>
      <c r="X3491"/>
      <c r="Y3491" s="451"/>
      <c r="Z3491" s="393"/>
      <c r="AA3491" s="3"/>
      <c r="AB3491" s="3"/>
      <c r="AC3491" s="3"/>
      <c r="AD3491" s="3"/>
      <c r="AE3491" s="3"/>
      <c r="AF3491"/>
      <c r="AG3491"/>
      <c r="AH3491"/>
      <c r="AI3491"/>
      <c r="AJ3491"/>
      <c r="AK3491"/>
      <c r="AL3491"/>
      <c r="AM3491"/>
      <c r="AN3491"/>
      <c r="AO3491"/>
      <c r="AP3491"/>
      <c r="BC3491" s="451"/>
    </row>
    <row r="3492" spans="1:55" hidden="1" x14ac:dyDescent="0.2">
      <c r="A3492" s="3"/>
      <c r="B3492" s="3"/>
      <c r="C3492" s="393"/>
      <c r="D3492" s="393"/>
      <c r="E3492" s="393"/>
      <c r="F3492" s="393"/>
      <c r="G3492" s="393"/>
      <c r="H3492" s="393"/>
      <c r="I3492" s="393"/>
      <c r="J3492" s="3"/>
      <c r="K3492" s="3"/>
      <c r="L3492" s="3"/>
      <c r="M3492" s="3"/>
      <c r="N3492" s="3"/>
      <c r="O3492" s="393"/>
      <c r="P3492" s="393"/>
      <c r="Q3492" s="3"/>
      <c r="R3492" s="3"/>
      <c r="S3492" s="3"/>
      <c r="T3492" s="3"/>
      <c r="U3492" s="3"/>
      <c r="V3492" s="3"/>
      <c r="W3492"/>
      <c r="X3492"/>
      <c r="Y3492" s="451"/>
      <c r="Z3492" s="393"/>
      <c r="AA3492" s="3"/>
      <c r="AB3492" s="3"/>
      <c r="AC3492" s="3"/>
      <c r="AD3492" s="3"/>
      <c r="AE3492" s="3"/>
      <c r="AF3492"/>
      <c r="AG3492"/>
      <c r="AH3492"/>
      <c r="AI3492"/>
      <c r="AJ3492"/>
      <c r="AK3492"/>
      <c r="AL3492"/>
      <c r="AM3492"/>
      <c r="AN3492"/>
      <c r="AO3492"/>
      <c r="AP3492"/>
      <c r="BC3492" s="451"/>
    </row>
    <row r="3493" spans="1:55" hidden="1" x14ac:dyDescent="0.2">
      <c r="A3493" s="3"/>
      <c r="B3493" s="3"/>
      <c r="C3493" s="393"/>
      <c r="D3493" s="393"/>
      <c r="E3493" s="393"/>
      <c r="F3493" s="393"/>
      <c r="G3493" s="393"/>
      <c r="H3493" s="393"/>
      <c r="I3493" s="393"/>
      <c r="J3493" s="3"/>
      <c r="K3493" s="3"/>
      <c r="L3493" s="3"/>
      <c r="M3493" s="3"/>
      <c r="N3493" s="3"/>
      <c r="O3493" s="393"/>
      <c r="P3493" s="393"/>
      <c r="Q3493" s="3"/>
      <c r="R3493" s="3"/>
      <c r="S3493" s="3"/>
      <c r="T3493" s="3"/>
      <c r="U3493" s="3"/>
      <c r="V3493" s="3"/>
      <c r="W3493"/>
      <c r="X3493"/>
      <c r="Y3493" s="451"/>
      <c r="Z3493" s="393"/>
      <c r="AA3493" s="3"/>
      <c r="AB3493" s="3"/>
      <c r="AC3493" s="3"/>
      <c r="AD3493" s="3"/>
      <c r="AE3493" s="3"/>
      <c r="AF3493"/>
      <c r="AG3493"/>
      <c r="AH3493"/>
      <c r="AI3493"/>
      <c r="AJ3493"/>
      <c r="AK3493"/>
      <c r="AL3493"/>
      <c r="AM3493"/>
      <c r="AN3493"/>
      <c r="AO3493"/>
      <c r="AP3493"/>
      <c r="BC3493" s="451"/>
    </row>
    <row r="3494" spans="1:55" hidden="1" x14ac:dyDescent="0.2">
      <c r="A3494" s="3"/>
      <c r="B3494" s="3"/>
      <c r="C3494" s="393"/>
      <c r="D3494" s="393"/>
      <c r="E3494" s="393"/>
      <c r="F3494" s="393"/>
      <c r="G3494" s="393"/>
      <c r="H3494" s="393"/>
      <c r="I3494" s="393"/>
      <c r="J3494" s="3"/>
      <c r="K3494" s="3"/>
      <c r="L3494" s="3"/>
      <c r="M3494" s="3"/>
      <c r="N3494" s="3"/>
      <c r="O3494" s="393"/>
      <c r="P3494" s="393"/>
      <c r="Q3494" s="3"/>
      <c r="R3494" s="3"/>
      <c r="S3494" s="3"/>
      <c r="T3494" s="3"/>
      <c r="U3494" s="3"/>
      <c r="V3494" s="3"/>
      <c r="W3494"/>
      <c r="X3494"/>
      <c r="Y3494" s="451"/>
      <c r="Z3494" s="393"/>
      <c r="AA3494" s="3"/>
      <c r="AB3494" s="3"/>
      <c r="AC3494" s="3"/>
      <c r="AD3494" s="3"/>
      <c r="AE3494" s="3"/>
      <c r="AF3494"/>
      <c r="AG3494"/>
      <c r="AH3494"/>
      <c r="AI3494"/>
      <c r="AJ3494"/>
      <c r="AK3494"/>
      <c r="AL3494"/>
      <c r="AM3494"/>
      <c r="AN3494"/>
      <c r="AO3494"/>
      <c r="AP3494"/>
      <c r="BC3494" s="451"/>
    </row>
    <row r="3495" spans="1:55" hidden="1" x14ac:dyDescent="0.2">
      <c r="A3495" s="3"/>
      <c r="B3495" s="3"/>
      <c r="C3495" s="393"/>
      <c r="D3495" s="393"/>
      <c r="E3495" s="393"/>
      <c r="F3495" s="393"/>
      <c r="G3495" s="393"/>
      <c r="H3495" s="393"/>
      <c r="I3495" s="393"/>
      <c r="J3495" s="3"/>
      <c r="K3495" s="3"/>
      <c r="L3495" s="3"/>
      <c r="M3495" s="3"/>
      <c r="N3495" s="3"/>
      <c r="O3495" s="393"/>
      <c r="P3495" s="393"/>
      <c r="Q3495" s="3"/>
      <c r="R3495" s="3"/>
      <c r="S3495" s="3"/>
      <c r="T3495" s="3"/>
      <c r="U3495" s="3"/>
      <c r="V3495" s="3"/>
      <c r="W3495"/>
      <c r="X3495"/>
      <c r="Y3495" s="451"/>
      <c r="Z3495" s="393"/>
      <c r="AA3495" s="3"/>
      <c r="AB3495" s="3"/>
      <c r="AC3495" s="3"/>
      <c r="AD3495" s="3"/>
      <c r="AE3495" s="3"/>
      <c r="AF3495"/>
      <c r="AG3495"/>
      <c r="AH3495"/>
      <c r="AI3495"/>
      <c r="AJ3495"/>
      <c r="AK3495"/>
      <c r="AL3495"/>
      <c r="AM3495"/>
      <c r="AN3495"/>
      <c r="AO3495"/>
      <c r="AP3495"/>
      <c r="BC3495" s="451"/>
    </row>
    <row r="3496" spans="1:55" hidden="1" x14ac:dyDescent="0.2">
      <c r="A3496" s="3"/>
      <c r="B3496" s="3"/>
      <c r="C3496" s="393"/>
      <c r="D3496" s="393"/>
      <c r="E3496" s="393"/>
      <c r="F3496" s="393"/>
      <c r="G3496" s="393"/>
      <c r="H3496" s="393"/>
      <c r="I3496" s="393"/>
      <c r="J3496" s="3"/>
      <c r="K3496" s="3"/>
      <c r="L3496" s="3"/>
      <c r="M3496" s="3"/>
      <c r="N3496" s="3"/>
      <c r="O3496" s="393"/>
      <c r="P3496" s="393"/>
      <c r="Q3496" s="3"/>
      <c r="R3496" s="3"/>
      <c r="S3496" s="3"/>
      <c r="T3496" s="3"/>
      <c r="U3496" s="3"/>
      <c r="V3496" s="3"/>
      <c r="W3496"/>
      <c r="X3496"/>
      <c r="Y3496" s="451"/>
      <c r="Z3496" s="393"/>
      <c r="AA3496" s="3"/>
      <c r="AB3496" s="3"/>
      <c r="AC3496" s="3"/>
      <c r="AD3496" s="3"/>
      <c r="AE3496" s="3"/>
      <c r="AF3496"/>
      <c r="AG3496"/>
      <c r="AH3496"/>
      <c r="AI3496"/>
      <c r="AJ3496"/>
      <c r="AK3496"/>
      <c r="AL3496"/>
      <c r="AM3496"/>
      <c r="AN3496"/>
      <c r="AO3496"/>
      <c r="AP3496"/>
      <c r="BC3496" s="451"/>
    </row>
    <row r="3497" spans="1:55" hidden="1" x14ac:dyDescent="0.2">
      <c r="A3497" s="3"/>
      <c r="B3497" s="3"/>
      <c r="C3497" s="393"/>
      <c r="D3497" s="393"/>
      <c r="E3497" s="393"/>
      <c r="F3497" s="393"/>
      <c r="G3497" s="393"/>
      <c r="H3497" s="393"/>
      <c r="I3497" s="393"/>
      <c r="J3497" s="3"/>
      <c r="K3497" s="3"/>
      <c r="L3497" s="3"/>
      <c r="M3497" s="3"/>
      <c r="N3497" s="3"/>
      <c r="O3497" s="393"/>
      <c r="P3497" s="393"/>
      <c r="Q3497" s="3"/>
      <c r="R3497" s="3"/>
      <c r="S3497" s="3"/>
      <c r="T3497" s="3"/>
      <c r="U3497" s="3"/>
      <c r="V3497" s="3"/>
      <c r="W3497"/>
      <c r="X3497"/>
      <c r="Y3497" s="451"/>
      <c r="Z3497" s="393"/>
      <c r="AA3497" s="3"/>
      <c r="AB3497" s="3"/>
      <c r="AC3497" s="3"/>
      <c r="AD3497" s="3"/>
      <c r="AE3497" s="3"/>
      <c r="AF3497"/>
      <c r="AG3497"/>
      <c r="AH3497"/>
      <c r="AI3497"/>
      <c r="AJ3497"/>
      <c r="AK3497"/>
      <c r="AL3497"/>
      <c r="AM3497"/>
      <c r="AN3497"/>
      <c r="AO3497"/>
      <c r="AP3497"/>
      <c r="BC3497" s="451"/>
    </row>
    <row r="3498" spans="1:55" hidden="1" x14ac:dyDescent="0.2">
      <c r="A3498" s="3"/>
      <c r="B3498" s="3"/>
      <c r="C3498" s="393"/>
      <c r="D3498" s="393"/>
      <c r="E3498" s="393"/>
      <c r="F3498" s="393"/>
      <c r="G3498" s="393"/>
      <c r="H3498" s="393"/>
      <c r="I3498" s="393"/>
      <c r="J3498" s="3"/>
      <c r="K3498" s="3"/>
      <c r="L3498" s="3"/>
      <c r="M3498" s="3"/>
      <c r="N3498" s="3"/>
      <c r="O3498" s="393"/>
      <c r="P3498" s="393"/>
      <c r="Q3498" s="3"/>
      <c r="R3498" s="3"/>
      <c r="S3498" s="3"/>
      <c r="T3498" s="3"/>
      <c r="U3498" s="3"/>
      <c r="V3498" s="3"/>
      <c r="W3498"/>
      <c r="X3498"/>
      <c r="Y3498" s="451"/>
      <c r="Z3498" s="393"/>
      <c r="AA3498" s="3"/>
      <c r="AB3498" s="3"/>
      <c r="AC3498" s="3"/>
      <c r="AD3498" s="3"/>
      <c r="AE3498" s="3"/>
      <c r="AF3498"/>
      <c r="AG3498"/>
      <c r="AH3498"/>
      <c r="AI3498"/>
      <c r="AJ3498"/>
      <c r="AK3498"/>
      <c r="AL3498"/>
      <c r="AM3498"/>
      <c r="AN3498"/>
      <c r="AO3498"/>
      <c r="AP3498"/>
      <c r="BC3498" s="451"/>
    </row>
    <row r="3499" spans="1:55" hidden="1" x14ac:dyDescent="0.2">
      <c r="A3499" s="3"/>
      <c r="B3499" s="3"/>
      <c r="C3499" s="393"/>
      <c r="D3499" s="393"/>
      <c r="E3499" s="393"/>
      <c r="F3499" s="393"/>
      <c r="G3499" s="393"/>
      <c r="H3499" s="393"/>
      <c r="I3499" s="393"/>
      <c r="J3499" s="3"/>
      <c r="K3499" s="3"/>
      <c r="L3499" s="3"/>
      <c r="M3499" s="3"/>
      <c r="N3499" s="3"/>
      <c r="O3499" s="393"/>
      <c r="P3499" s="393"/>
      <c r="Q3499" s="3"/>
      <c r="R3499" s="3"/>
      <c r="S3499" s="3"/>
      <c r="T3499" s="3"/>
      <c r="U3499" s="3"/>
      <c r="V3499" s="3"/>
      <c r="W3499"/>
      <c r="X3499"/>
      <c r="Y3499" s="451"/>
      <c r="Z3499" s="393"/>
      <c r="AA3499" s="3"/>
      <c r="AB3499" s="3"/>
      <c r="AC3499" s="3"/>
      <c r="AD3499" s="3"/>
      <c r="AE3499" s="3"/>
      <c r="AF3499"/>
      <c r="AG3499"/>
      <c r="AH3499"/>
      <c r="AI3499"/>
      <c r="AJ3499"/>
      <c r="AK3499"/>
      <c r="AL3499"/>
      <c r="AM3499"/>
      <c r="AN3499"/>
      <c r="AO3499"/>
      <c r="AP3499"/>
      <c r="BC3499" s="451"/>
    </row>
    <row r="3500" spans="1:55" hidden="1" x14ac:dyDescent="0.2">
      <c r="A3500" s="3"/>
      <c r="B3500" s="3"/>
      <c r="C3500" s="393"/>
      <c r="D3500" s="393"/>
      <c r="E3500" s="393"/>
      <c r="F3500" s="393"/>
      <c r="G3500" s="393"/>
      <c r="H3500" s="393"/>
      <c r="I3500" s="393"/>
      <c r="J3500" s="3"/>
      <c r="K3500" s="3"/>
      <c r="L3500" s="3"/>
      <c r="M3500" s="3"/>
      <c r="N3500" s="3"/>
      <c r="O3500" s="393"/>
      <c r="P3500" s="393"/>
      <c r="Q3500" s="3"/>
      <c r="R3500" s="3"/>
      <c r="S3500" s="3"/>
      <c r="T3500" s="3"/>
      <c r="U3500" s="3"/>
      <c r="V3500" s="3"/>
      <c r="W3500"/>
      <c r="X3500"/>
      <c r="Y3500" s="451"/>
      <c r="Z3500" s="393"/>
      <c r="AA3500" s="3"/>
      <c r="AB3500" s="3"/>
      <c r="AC3500" s="3"/>
      <c r="AD3500" s="3"/>
      <c r="AE3500" s="3"/>
      <c r="AF3500"/>
      <c r="AG3500"/>
      <c r="AH3500"/>
      <c r="AI3500"/>
      <c r="AJ3500"/>
      <c r="AK3500"/>
      <c r="AL3500"/>
      <c r="AM3500"/>
      <c r="AN3500"/>
      <c r="AO3500"/>
      <c r="AP3500"/>
      <c r="BC3500" s="451"/>
    </row>
    <row r="3501" spans="1:55" hidden="1" x14ac:dyDescent="0.2">
      <c r="A3501" s="3"/>
      <c r="B3501" s="3"/>
      <c r="C3501" s="393"/>
      <c r="D3501" s="393"/>
      <c r="E3501" s="393"/>
      <c r="F3501" s="393"/>
      <c r="G3501" s="393"/>
      <c r="H3501" s="393"/>
      <c r="I3501" s="393"/>
      <c r="J3501" s="3"/>
      <c r="K3501" s="3"/>
      <c r="L3501" s="3"/>
      <c r="M3501" s="3"/>
      <c r="N3501" s="3"/>
      <c r="O3501" s="393"/>
      <c r="P3501" s="393"/>
      <c r="Q3501" s="3"/>
      <c r="R3501" s="3"/>
      <c r="S3501" s="3"/>
      <c r="T3501" s="3"/>
      <c r="U3501" s="3"/>
      <c r="V3501" s="3"/>
      <c r="W3501"/>
      <c r="X3501"/>
      <c r="Y3501" s="451"/>
      <c r="Z3501" s="393"/>
      <c r="AA3501" s="3"/>
      <c r="AB3501" s="3"/>
      <c r="AC3501" s="3"/>
      <c r="AD3501" s="3"/>
      <c r="AE3501" s="3"/>
      <c r="AF3501"/>
      <c r="AG3501"/>
      <c r="AH3501"/>
      <c r="AI3501"/>
      <c r="AJ3501"/>
      <c r="AK3501"/>
      <c r="AL3501"/>
      <c r="AM3501"/>
      <c r="AN3501"/>
      <c r="AO3501"/>
      <c r="AP3501"/>
      <c r="BC3501" s="451"/>
    </row>
    <row r="3502" spans="1:55" hidden="1" x14ac:dyDescent="0.2">
      <c r="A3502" s="3"/>
      <c r="B3502" s="3"/>
      <c r="C3502" s="393"/>
      <c r="D3502" s="393"/>
      <c r="E3502" s="393"/>
      <c r="F3502" s="393"/>
      <c r="G3502" s="393"/>
      <c r="H3502" s="393"/>
      <c r="I3502" s="393"/>
      <c r="J3502" s="3"/>
      <c r="K3502" s="3"/>
      <c r="L3502" s="3"/>
      <c r="M3502" s="3"/>
      <c r="N3502" s="3"/>
      <c r="O3502" s="393"/>
      <c r="P3502" s="393"/>
      <c r="Q3502" s="3"/>
      <c r="R3502" s="3"/>
      <c r="S3502" s="3"/>
      <c r="T3502" s="3"/>
      <c r="U3502" s="3"/>
      <c r="V3502" s="3"/>
      <c r="W3502"/>
      <c r="X3502"/>
      <c r="Y3502" s="451"/>
      <c r="Z3502" s="393"/>
      <c r="AA3502" s="3"/>
      <c r="AB3502" s="3"/>
      <c r="AC3502" s="3"/>
      <c r="AD3502" s="3"/>
      <c r="AE3502" s="3"/>
      <c r="AF3502"/>
      <c r="AG3502"/>
      <c r="AH3502"/>
      <c r="AI3502"/>
      <c r="AJ3502"/>
      <c r="AK3502"/>
      <c r="AL3502"/>
      <c r="AM3502"/>
      <c r="AN3502"/>
      <c r="AO3502"/>
      <c r="AP3502"/>
      <c r="BC3502" s="451"/>
    </row>
    <row r="3503" spans="1:55" hidden="1" x14ac:dyDescent="0.2">
      <c r="A3503" s="3"/>
      <c r="B3503" s="3"/>
      <c r="C3503" s="393"/>
      <c r="D3503" s="393"/>
      <c r="E3503" s="393"/>
      <c r="F3503" s="393"/>
      <c r="G3503" s="393"/>
      <c r="H3503" s="393"/>
      <c r="I3503" s="393"/>
      <c r="J3503" s="3"/>
      <c r="K3503" s="3"/>
      <c r="L3503" s="3"/>
      <c r="M3503" s="3"/>
      <c r="N3503" s="3"/>
      <c r="O3503" s="393"/>
      <c r="P3503" s="393"/>
      <c r="Q3503" s="3"/>
      <c r="R3503" s="3"/>
      <c r="S3503" s="3"/>
      <c r="T3503" s="3"/>
      <c r="U3503" s="3"/>
      <c r="V3503" s="3"/>
      <c r="W3503"/>
      <c r="X3503"/>
      <c r="Y3503" s="451"/>
      <c r="Z3503" s="393"/>
      <c r="AA3503" s="3"/>
      <c r="AB3503" s="3"/>
      <c r="AC3503" s="3"/>
      <c r="AD3503" s="3"/>
      <c r="AE3503" s="3"/>
      <c r="AF3503"/>
      <c r="AG3503"/>
      <c r="AH3503"/>
      <c r="AI3503"/>
      <c r="AJ3503"/>
      <c r="AK3503"/>
      <c r="AL3503"/>
      <c r="AM3503"/>
      <c r="AN3503"/>
      <c r="AO3503"/>
      <c r="AP3503"/>
      <c r="BC3503" s="451"/>
    </row>
    <row r="3504" spans="1:55" hidden="1" x14ac:dyDescent="0.2">
      <c r="A3504" s="3"/>
      <c r="B3504" s="3"/>
      <c r="C3504" s="393"/>
      <c r="D3504" s="393"/>
      <c r="E3504" s="393"/>
      <c r="F3504" s="393"/>
      <c r="G3504" s="393"/>
      <c r="H3504" s="393"/>
      <c r="I3504" s="393"/>
      <c r="J3504" s="3"/>
      <c r="K3504" s="3"/>
      <c r="L3504" s="3"/>
      <c r="M3504" s="3"/>
      <c r="N3504" s="3"/>
      <c r="O3504" s="393"/>
      <c r="P3504" s="393"/>
      <c r="Q3504" s="3"/>
      <c r="R3504" s="3"/>
      <c r="S3504" s="3"/>
      <c r="T3504" s="3"/>
      <c r="U3504" s="3"/>
      <c r="V3504" s="3"/>
      <c r="W3504"/>
      <c r="X3504"/>
      <c r="Y3504" s="451"/>
      <c r="Z3504" s="393"/>
      <c r="AA3504" s="3"/>
      <c r="AB3504" s="3"/>
      <c r="AC3504" s="3"/>
      <c r="AD3504" s="3"/>
      <c r="AE3504" s="3"/>
      <c r="AF3504"/>
      <c r="AG3504"/>
      <c r="AH3504"/>
      <c r="AI3504"/>
      <c r="AJ3504"/>
      <c r="AK3504"/>
      <c r="AL3504"/>
      <c r="AM3504"/>
      <c r="AN3504"/>
      <c r="AO3504"/>
      <c r="AP3504"/>
      <c r="BC3504" s="451"/>
    </row>
    <row r="3505" spans="1:55" hidden="1" x14ac:dyDescent="0.2">
      <c r="A3505" s="3"/>
      <c r="B3505" s="3"/>
      <c r="C3505" s="393"/>
      <c r="D3505" s="393"/>
      <c r="E3505" s="393"/>
      <c r="F3505" s="393"/>
      <c r="G3505" s="393"/>
      <c r="H3505" s="393"/>
      <c r="I3505" s="393"/>
      <c r="J3505" s="3"/>
      <c r="K3505" s="3"/>
      <c r="L3505" s="3"/>
      <c r="M3505" s="3"/>
      <c r="N3505" s="3"/>
      <c r="O3505" s="393"/>
      <c r="P3505" s="393"/>
      <c r="Q3505" s="3"/>
      <c r="R3505" s="3"/>
      <c r="S3505" s="3"/>
      <c r="T3505" s="3"/>
      <c r="U3505" s="3"/>
      <c r="V3505" s="3"/>
      <c r="W3505"/>
      <c r="X3505"/>
      <c r="Y3505" s="451"/>
      <c r="Z3505" s="393"/>
      <c r="AA3505" s="3"/>
      <c r="AB3505" s="3"/>
      <c r="AC3505" s="3"/>
      <c r="AD3505" s="3"/>
      <c r="AE3505" s="3"/>
      <c r="AF3505"/>
      <c r="AG3505"/>
      <c r="AH3505"/>
      <c r="AI3505"/>
      <c r="AJ3505"/>
      <c r="AK3505"/>
      <c r="AL3505"/>
      <c r="AM3505"/>
      <c r="AN3505"/>
      <c r="AO3505"/>
      <c r="AP3505"/>
      <c r="BC3505" s="451"/>
    </row>
    <row r="3506" spans="1:55" hidden="1" x14ac:dyDescent="0.2">
      <c r="A3506" s="3"/>
      <c r="B3506" s="3"/>
      <c r="C3506" s="393"/>
      <c r="D3506" s="393"/>
      <c r="E3506" s="393"/>
      <c r="F3506" s="393"/>
      <c r="G3506" s="393"/>
      <c r="H3506" s="393"/>
      <c r="I3506" s="393"/>
      <c r="J3506" s="3"/>
      <c r="K3506" s="3"/>
      <c r="L3506" s="3"/>
      <c r="M3506" s="3"/>
      <c r="N3506" s="3"/>
      <c r="O3506" s="393"/>
      <c r="P3506" s="393"/>
      <c r="Q3506" s="3"/>
      <c r="R3506" s="3"/>
      <c r="S3506" s="3"/>
      <c r="T3506" s="3"/>
      <c r="U3506" s="3"/>
      <c r="V3506" s="3"/>
      <c r="W3506"/>
      <c r="X3506"/>
      <c r="Y3506" s="451"/>
      <c r="Z3506" s="393"/>
      <c r="AA3506" s="3"/>
      <c r="AB3506" s="3"/>
      <c r="AC3506" s="3"/>
      <c r="AD3506" s="3"/>
      <c r="AE3506" s="3"/>
      <c r="AF3506"/>
      <c r="AG3506"/>
      <c r="AH3506"/>
      <c r="AI3506"/>
      <c r="AJ3506"/>
      <c r="AK3506"/>
      <c r="AL3506"/>
      <c r="AM3506"/>
      <c r="AN3506"/>
      <c r="AO3506"/>
      <c r="AP3506"/>
      <c r="BC3506" s="451"/>
    </row>
    <row r="3507" spans="1:55" hidden="1" x14ac:dyDescent="0.2">
      <c r="A3507" s="3"/>
      <c r="B3507" s="3"/>
      <c r="C3507" s="393"/>
      <c r="D3507" s="393"/>
      <c r="E3507" s="393"/>
      <c r="F3507" s="393"/>
      <c r="G3507" s="393"/>
      <c r="H3507" s="393"/>
      <c r="I3507" s="393"/>
      <c r="J3507" s="3"/>
      <c r="K3507" s="3"/>
      <c r="L3507" s="3"/>
      <c r="M3507" s="3"/>
      <c r="N3507" s="3"/>
      <c r="O3507" s="393"/>
      <c r="P3507" s="393"/>
      <c r="Q3507" s="3"/>
      <c r="R3507" s="3"/>
      <c r="S3507" s="3"/>
      <c r="T3507" s="3"/>
      <c r="U3507" s="3"/>
      <c r="V3507" s="3"/>
      <c r="W3507"/>
      <c r="X3507"/>
      <c r="Y3507" s="451"/>
      <c r="Z3507" s="393"/>
      <c r="AA3507" s="3"/>
      <c r="AB3507" s="3"/>
      <c r="AC3507" s="3"/>
      <c r="AD3507" s="3"/>
      <c r="AE3507" s="3"/>
      <c r="AF3507"/>
      <c r="AG3507"/>
      <c r="AH3507"/>
      <c r="AI3507"/>
      <c r="AJ3507"/>
      <c r="AK3507"/>
      <c r="AL3507"/>
      <c r="AM3507"/>
      <c r="AN3507"/>
      <c r="AO3507"/>
      <c r="AP3507"/>
      <c r="BC3507" s="451"/>
    </row>
    <row r="3508" spans="1:55" hidden="1" x14ac:dyDescent="0.2">
      <c r="A3508" s="3"/>
      <c r="B3508" s="3"/>
      <c r="C3508" s="393"/>
      <c r="D3508" s="393"/>
      <c r="E3508" s="393"/>
      <c r="F3508" s="393"/>
      <c r="G3508" s="393"/>
      <c r="H3508" s="393"/>
      <c r="I3508" s="393"/>
      <c r="J3508" s="3"/>
      <c r="K3508" s="3"/>
      <c r="L3508" s="3"/>
      <c r="M3508" s="3"/>
      <c r="N3508" s="3"/>
      <c r="O3508" s="393"/>
      <c r="P3508" s="393"/>
      <c r="Q3508" s="3"/>
      <c r="R3508" s="3"/>
      <c r="S3508" s="3"/>
      <c r="T3508" s="3"/>
      <c r="U3508" s="3"/>
      <c r="V3508" s="3"/>
      <c r="W3508"/>
      <c r="X3508"/>
      <c r="Y3508" s="451"/>
      <c r="Z3508" s="393"/>
      <c r="AA3508" s="3"/>
      <c r="AB3508" s="3"/>
      <c r="AC3508" s="3"/>
      <c r="AD3508" s="3"/>
      <c r="AE3508" s="3"/>
      <c r="AF3508"/>
      <c r="AG3508"/>
      <c r="AH3508"/>
      <c r="AI3508"/>
      <c r="AJ3508"/>
      <c r="AK3508"/>
      <c r="AL3508"/>
      <c r="AM3508"/>
      <c r="AN3508"/>
      <c r="AO3508"/>
      <c r="AP3508"/>
      <c r="BC3508" s="451"/>
    </row>
    <row r="3509" spans="1:55" hidden="1" x14ac:dyDescent="0.2">
      <c r="A3509" s="3"/>
      <c r="B3509" s="3"/>
      <c r="C3509" s="393"/>
      <c r="D3509" s="393"/>
      <c r="E3509" s="393"/>
      <c r="F3509" s="393"/>
      <c r="G3509" s="393"/>
      <c r="H3509" s="393"/>
      <c r="I3509" s="393"/>
      <c r="J3509" s="3"/>
      <c r="K3509" s="3"/>
      <c r="L3509" s="3"/>
      <c r="M3509" s="3"/>
      <c r="N3509" s="3"/>
      <c r="O3509" s="393"/>
      <c r="P3509" s="393"/>
      <c r="Q3509" s="3"/>
      <c r="R3509" s="3"/>
      <c r="S3509" s="3"/>
      <c r="T3509" s="3"/>
      <c r="U3509" s="3"/>
      <c r="V3509" s="3"/>
      <c r="W3509"/>
      <c r="X3509"/>
      <c r="Y3509" s="451"/>
      <c r="Z3509" s="393"/>
      <c r="AA3509" s="3"/>
      <c r="AB3509" s="3"/>
      <c r="AC3509" s="3"/>
      <c r="AD3509" s="3"/>
      <c r="AE3509" s="3"/>
      <c r="AF3509"/>
      <c r="AG3509"/>
      <c r="AH3509"/>
      <c r="AI3509"/>
      <c r="AJ3509"/>
      <c r="AK3509"/>
      <c r="AL3509"/>
      <c r="AM3509"/>
      <c r="AN3509"/>
      <c r="AO3509"/>
      <c r="AP3509"/>
      <c r="BC3509" s="451"/>
    </row>
    <row r="3510" spans="1:55" hidden="1" x14ac:dyDescent="0.2">
      <c r="A3510" s="3"/>
      <c r="B3510" s="3"/>
      <c r="C3510" s="393"/>
      <c r="D3510" s="393"/>
      <c r="E3510" s="393"/>
      <c r="F3510" s="393"/>
      <c r="G3510" s="393"/>
      <c r="H3510" s="393"/>
      <c r="I3510" s="393"/>
      <c r="J3510" s="3"/>
      <c r="K3510" s="3"/>
      <c r="L3510" s="3"/>
      <c r="M3510" s="3"/>
      <c r="N3510" s="3"/>
      <c r="O3510" s="393"/>
      <c r="P3510" s="393"/>
      <c r="Q3510" s="3"/>
      <c r="R3510" s="3"/>
      <c r="S3510" s="3"/>
      <c r="T3510" s="3"/>
      <c r="U3510" s="3"/>
      <c r="V3510" s="3"/>
      <c r="W3510"/>
      <c r="X3510"/>
      <c r="Y3510" s="451"/>
      <c r="Z3510" s="393"/>
      <c r="AA3510" s="3"/>
      <c r="AB3510" s="3"/>
      <c r="AC3510" s="3"/>
      <c r="AD3510" s="3"/>
      <c r="AE3510" s="3"/>
      <c r="AF3510"/>
      <c r="AG3510"/>
      <c r="AH3510"/>
      <c r="AI3510"/>
      <c r="AJ3510"/>
      <c r="AK3510"/>
      <c r="AL3510"/>
      <c r="AM3510"/>
      <c r="AN3510"/>
      <c r="AO3510"/>
      <c r="AP3510"/>
      <c r="BC3510" s="451"/>
    </row>
    <row r="3511" spans="1:55" hidden="1" x14ac:dyDescent="0.2">
      <c r="A3511" s="3"/>
      <c r="B3511" s="3"/>
      <c r="C3511" s="393"/>
      <c r="D3511" s="393"/>
      <c r="E3511" s="393"/>
      <c r="F3511" s="393"/>
      <c r="G3511" s="393"/>
      <c r="H3511" s="393"/>
      <c r="I3511" s="393"/>
      <c r="J3511" s="3"/>
      <c r="K3511" s="3"/>
      <c r="L3511" s="3"/>
      <c r="M3511" s="3"/>
      <c r="N3511" s="3"/>
      <c r="O3511" s="393"/>
      <c r="P3511" s="393"/>
      <c r="Q3511" s="3"/>
      <c r="R3511" s="3"/>
      <c r="S3511" s="3"/>
      <c r="T3511" s="3"/>
      <c r="U3511" s="3"/>
      <c r="V3511" s="3"/>
      <c r="W3511"/>
      <c r="X3511"/>
      <c r="Y3511" s="451"/>
      <c r="Z3511" s="393"/>
      <c r="AA3511" s="3"/>
      <c r="AB3511" s="3"/>
      <c r="AC3511" s="3"/>
      <c r="AD3511" s="3"/>
      <c r="AE3511" s="3"/>
      <c r="AF3511"/>
      <c r="AG3511"/>
      <c r="AH3511"/>
      <c r="AI3511"/>
      <c r="AJ3511"/>
      <c r="AK3511"/>
      <c r="AL3511"/>
      <c r="AM3511"/>
      <c r="AN3511"/>
      <c r="AO3511"/>
      <c r="AP3511"/>
      <c r="BC3511" s="451"/>
    </row>
    <row r="3512" spans="1:55" hidden="1" x14ac:dyDescent="0.2">
      <c r="A3512" s="3"/>
      <c r="B3512" s="3"/>
      <c r="C3512" s="393"/>
      <c r="D3512" s="393"/>
      <c r="E3512" s="393"/>
      <c r="F3512" s="393"/>
      <c r="G3512" s="393"/>
      <c r="H3512" s="393"/>
      <c r="I3512" s="393"/>
      <c r="J3512" s="3"/>
      <c r="K3512" s="3"/>
      <c r="L3512" s="3"/>
      <c r="M3512" s="3"/>
      <c r="N3512" s="3"/>
      <c r="O3512" s="393"/>
      <c r="P3512" s="393"/>
      <c r="Q3512" s="3"/>
      <c r="R3512" s="3"/>
      <c r="S3512" s="3"/>
      <c r="T3512" s="3"/>
      <c r="U3512" s="3"/>
      <c r="V3512" s="3"/>
      <c r="W3512"/>
      <c r="X3512"/>
      <c r="Y3512" s="451"/>
      <c r="Z3512" s="393"/>
      <c r="AA3512" s="3"/>
      <c r="AB3512" s="3"/>
      <c r="AC3512" s="3"/>
      <c r="AD3512" s="3"/>
      <c r="AE3512" s="3"/>
      <c r="AF3512"/>
      <c r="AG3512"/>
      <c r="AH3512"/>
      <c r="AI3512"/>
      <c r="AJ3512"/>
      <c r="AK3512"/>
      <c r="AL3512"/>
      <c r="AM3512"/>
      <c r="AN3512"/>
      <c r="AO3512"/>
      <c r="AP3512"/>
      <c r="BC3512" s="451"/>
    </row>
    <row r="3513" spans="1:55" hidden="1" x14ac:dyDescent="0.2">
      <c r="A3513" s="3"/>
      <c r="B3513" s="3"/>
      <c r="C3513" s="393"/>
      <c r="D3513" s="393"/>
      <c r="E3513" s="393"/>
      <c r="F3513" s="393"/>
      <c r="G3513" s="393"/>
      <c r="H3513" s="393"/>
      <c r="I3513" s="393"/>
      <c r="J3513" s="3"/>
      <c r="K3513" s="3"/>
      <c r="L3513" s="3"/>
      <c r="M3513" s="3"/>
      <c r="N3513" s="3"/>
      <c r="O3513" s="393"/>
      <c r="P3513" s="393"/>
      <c r="Q3513" s="3"/>
      <c r="R3513" s="3"/>
      <c r="S3513" s="3"/>
      <c r="T3513" s="3"/>
      <c r="U3513" s="3"/>
      <c r="V3513" s="3"/>
      <c r="W3513"/>
      <c r="X3513"/>
      <c r="Y3513" s="451"/>
      <c r="Z3513" s="393"/>
      <c r="AA3513" s="3"/>
      <c r="AB3513" s="3"/>
      <c r="AC3513" s="3"/>
      <c r="AD3513" s="3"/>
      <c r="AE3513" s="3"/>
      <c r="AF3513"/>
      <c r="AG3513"/>
      <c r="AH3513"/>
      <c r="AI3513"/>
      <c r="AJ3513"/>
      <c r="AK3513"/>
      <c r="AL3513"/>
      <c r="AM3513"/>
      <c r="AN3513"/>
      <c r="AO3513"/>
      <c r="AP3513"/>
      <c r="BC3513" s="451"/>
    </row>
    <row r="3514" spans="1:55" hidden="1" x14ac:dyDescent="0.2">
      <c r="A3514" s="3"/>
      <c r="B3514" s="3"/>
      <c r="C3514" s="393"/>
      <c r="D3514" s="393"/>
      <c r="E3514" s="393"/>
      <c r="F3514" s="393"/>
      <c r="G3514" s="393"/>
      <c r="H3514" s="393"/>
      <c r="I3514" s="393"/>
      <c r="J3514" s="3"/>
      <c r="K3514" s="3"/>
      <c r="L3514" s="3"/>
      <c r="M3514" s="3"/>
      <c r="N3514" s="3"/>
      <c r="O3514" s="393"/>
      <c r="P3514" s="393"/>
      <c r="Q3514" s="3"/>
      <c r="R3514" s="3"/>
      <c r="S3514" s="3"/>
      <c r="T3514" s="3"/>
      <c r="U3514" s="3"/>
      <c r="V3514" s="3"/>
      <c r="W3514"/>
      <c r="X3514"/>
      <c r="Y3514" s="451"/>
      <c r="Z3514" s="393"/>
      <c r="AA3514" s="3"/>
      <c r="AB3514" s="3"/>
      <c r="AC3514" s="3"/>
      <c r="AD3514" s="3"/>
      <c r="AE3514" s="3"/>
      <c r="AF3514"/>
      <c r="AG3514"/>
      <c r="AH3514"/>
      <c r="AI3514"/>
      <c r="AJ3514"/>
      <c r="AK3514"/>
      <c r="AL3514"/>
      <c r="AM3514"/>
      <c r="AN3514"/>
      <c r="AO3514"/>
      <c r="AP3514"/>
      <c r="BC3514" s="451"/>
    </row>
    <row r="3515" spans="1:55" hidden="1" x14ac:dyDescent="0.2">
      <c r="A3515" s="3"/>
      <c r="B3515" s="3"/>
      <c r="C3515" s="393"/>
      <c r="D3515" s="393"/>
      <c r="E3515" s="393"/>
      <c r="F3515" s="393"/>
      <c r="G3515" s="393"/>
      <c r="H3515" s="393"/>
      <c r="I3515" s="393"/>
      <c r="J3515" s="3"/>
      <c r="K3515" s="3"/>
      <c r="L3515" s="3"/>
      <c r="M3515" s="3"/>
      <c r="N3515" s="3"/>
      <c r="O3515" s="393"/>
      <c r="P3515" s="393"/>
      <c r="Q3515" s="3"/>
      <c r="R3515" s="3"/>
      <c r="S3515" s="3"/>
      <c r="T3515" s="3"/>
      <c r="U3515" s="3"/>
      <c r="V3515" s="3"/>
      <c r="W3515"/>
      <c r="X3515"/>
      <c r="Y3515" s="451"/>
      <c r="Z3515" s="393"/>
      <c r="AA3515" s="3"/>
      <c r="AB3515" s="3"/>
      <c r="AC3515" s="3"/>
      <c r="AD3515" s="3"/>
      <c r="AE3515" s="3"/>
      <c r="AF3515"/>
      <c r="AG3515"/>
      <c r="AH3515"/>
      <c r="AI3515"/>
      <c r="AJ3515"/>
      <c r="AK3515"/>
      <c r="AL3515"/>
      <c r="AM3515"/>
      <c r="AN3515"/>
      <c r="AO3515"/>
      <c r="AP3515"/>
      <c r="BC3515" s="451"/>
    </row>
    <row r="3516" spans="1:55" hidden="1" x14ac:dyDescent="0.2">
      <c r="A3516" s="3"/>
      <c r="B3516" s="3"/>
      <c r="C3516" s="393"/>
      <c r="D3516" s="393"/>
      <c r="E3516" s="393"/>
      <c r="F3516" s="393"/>
      <c r="G3516" s="393"/>
      <c r="H3516" s="393"/>
      <c r="I3516" s="393"/>
      <c r="J3516" s="3"/>
      <c r="K3516" s="3"/>
      <c r="L3516" s="3"/>
      <c r="M3516" s="3"/>
      <c r="N3516" s="3"/>
      <c r="O3516" s="393"/>
      <c r="P3516" s="393"/>
      <c r="Q3516" s="3"/>
      <c r="R3516" s="3"/>
      <c r="S3516" s="3"/>
      <c r="T3516" s="3"/>
      <c r="U3516" s="3"/>
      <c r="V3516" s="3"/>
      <c r="W3516"/>
      <c r="X3516"/>
      <c r="Y3516" s="451"/>
      <c r="Z3516" s="393"/>
      <c r="AA3516" s="3"/>
      <c r="AB3516" s="3"/>
      <c r="AC3516" s="3"/>
      <c r="AD3516" s="3"/>
      <c r="AE3516" s="3"/>
      <c r="AF3516"/>
      <c r="AG3516"/>
      <c r="AH3516"/>
      <c r="AI3516"/>
      <c r="AJ3516"/>
      <c r="AK3516"/>
      <c r="AL3516"/>
      <c r="AM3516"/>
      <c r="AN3516"/>
      <c r="AO3516"/>
      <c r="AP3516"/>
      <c r="BC3516" s="451"/>
    </row>
    <row r="3517" spans="1:55" hidden="1" x14ac:dyDescent="0.2">
      <c r="A3517" s="3"/>
      <c r="B3517" s="3"/>
      <c r="C3517" s="393"/>
      <c r="D3517" s="393"/>
      <c r="E3517" s="393"/>
      <c r="F3517" s="393"/>
      <c r="G3517" s="393"/>
      <c r="H3517" s="393"/>
      <c r="I3517" s="393"/>
      <c r="J3517" s="3"/>
      <c r="K3517" s="3"/>
      <c r="L3517" s="3"/>
      <c r="M3517" s="3"/>
      <c r="N3517" s="3"/>
      <c r="O3517" s="393"/>
      <c r="P3517" s="393"/>
      <c r="Q3517" s="3"/>
      <c r="R3517" s="3"/>
      <c r="S3517" s="3"/>
      <c r="T3517" s="3"/>
      <c r="U3517" s="3"/>
      <c r="V3517" s="3"/>
      <c r="W3517"/>
      <c r="X3517"/>
      <c r="Y3517" s="451"/>
      <c r="Z3517" s="393"/>
      <c r="AA3517" s="3"/>
      <c r="AB3517" s="3"/>
      <c r="AC3517" s="3"/>
      <c r="AD3517" s="3"/>
      <c r="AE3517" s="3"/>
      <c r="AF3517"/>
      <c r="AG3517"/>
      <c r="AH3517"/>
      <c r="AI3517"/>
      <c r="AJ3517"/>
      <c r="AK3517"/>
      <c r="AL3517"/>
      <c r="AM3517"/>
      <c r="AN3517"/>
      <c r="AO3517"/>
      <c r="AP3517"/>
      <c r="BC3517" s="451"/>
    </row>
    <row r="3518" spans="1:55" hidden="1" x14ac:dyDescent="0.2">
      <c r="A3518" s="3"/>
      <c r="B3518" s="3"/>
      <c r="C3518" s="393"/>
      <c r="D3518" s="393"/>
      <c r="E3518" s="393"/>
      <c r="F3518" s="393"/>
      <c r="G3518" s="393"/>
      <c r="H3518" s="393"/>
      <c r="I3518" s="393"/>
      <c r="J3518" s="3"/>
      <c r="K3518" s="3"/>
      <c r="L3518" s="3"/>
      <c r="M3518" s="3"/>
      <c r="N3518" s="3"/>
      <c r="O3518" s="393"/>
      <c r="P3518" s="393"/>
      <c r="Q3518" s="3"/>
      <c r="R3518" s="3"/>
      <c r="S3518" s="3"/>
      <c r="T3518" s="3"/>
      <c r="U3518" s="3"/>
      <c r="V3518" s="3"/>
      <c r="W3518"/>
      <c r="X3518"/>
      <c r="Y3518" s="451"/>
      <c r="Z3518" s="393"/>
      <c r="AA3518" s="3"/>
      <c r="AB3518" s="3"/>
      <c r="AC3518" s="3"/>
      <c r="AD3518" s="3"/>
      <c r="AE3518" s="3"/>
      <c r="AF3518"/>
      <c r="AG3518"/>
      <c r="AH3518"/>
      <c r="AI3518"/>
      <c r="AJ3518"/>
      <c r="AK3518"/>
      <c r="AL3518"/>
      <c r="AM3518"/>
      <c r="AN3518"/>
      <c r="AO3518"/>
      <c r="AP3518"/>
      <c r="BC3518" s="451"/>
    </row>
    <row r="3519" spans="1:55" hidden="1" x14ac:dyDescent="0.2">
      <c r="A3519" s="3"/>
      <c r="B3519" s="3"/>
      <c r="C3519" s="393"/>
      <c r="D3519" s="393"/>
      <c r="E3519" s="393"/>
      <c r="F3519" s="393"/>
      <c r="G3519" s="393"/>
      <c r="H3519" s="393"/>
      <c r="I3519" s="393"/>
      <c r="J3519" s="3"/>
      <c r="K3519" s="3"/>
      <c r="L3519" s="3"/>
      <c r="M3519" s="3"/>
      <c r="N3519" s="3"/>
      <c r="O3519" s="393"/>
      <c r="P3519" s="393"/>
      <c r="Q3519" s="3"/>
      <c r="R3519" s="3"/>
      <c r="S3519" s="3"/>
      <c r="T3519" s="3"/>
      <c r="U3519" s="3"/>
      <c r="V3519" s="3"/>
      <c r="W3519"/>
      <c r="X3519"/>
      <c r="Y3519" s="451"/>
      <c r="Z3519" s="393"/>
      <c r="AA3519" s="3"/>
      <c r="AB3519" s="3"/>
      <c r="AC3519" s="3"/>
      <c r="AD3519" s="3"/>
      <c r="AE3519" s="3"/>
      <c r="AF3519"/>
      <c r="AG3519"/>
      <c r="AH3519"/>
      <c r="AI3519"/>
      <c r="AJ3519"/>
      <c r="AK3519"/>
      <c r="AL3519"/>
      <c r="AM3519"/>
      <c r="AN3519"/>
      <c r="AO3519"/>
      <c r="AP3519"/>
      <c r="BC3519" s="451"/>
    </row>
    <row r="3520" spans="1:55" hidden="1" x14ac:dyDescent="0.2">
      <c r="A3520" s="3"/>
      <c r="B3520" s="3"/>
      <c r="C3520" s="393"/>
      <c r="D3520" s="393"/>
      <c r="E3520" s="393"/>
      <c r="F3520" s="393"/>
      <c r="G3520" s="393"/>
      <c r="H3520" s="393"/>
      <c r="I3520" s="393"/>
      <c r="J3520" s="3"/>
      <c r="K3520" s="3"/>
      <c r="L3520" s="3"/>
      <c r="M3520" s="3"/>
      <c r="N3520" s="3"/>
      <c r="O3520" s="393"/>
      <c r="P3520" s="393"/>
      <c r="Q3520" s="3"/>
      <c r="R3520" s="3"/>
      <c r="S3520" s="3"/>
      <c r="T3520" s="3"/>
      <c r="U3520" s="3"/>
      <c r="V3520" s="3"/>
      <c r="W3520"/>
      <c r="X3520"/>
      <c r="Y3520" s="451"/>
      <c r="Z3520" s="393"/>
      <c r="AA3520" s="3"/>
      <c r="AB3520" s="3"/>
      <c r="AC3520" s="3"/>
      <c r="AD3520" s="3"/>
      <c r="AE3520" s="3"/>
      <c r="AF3520"/>
      <c r="AG3520"/>
      <c r="AH3520"/>
      <c r="AI3520"/>
      <c r="AJ3520"/>
      <c r="AK3520"/>
      <c r="AL3520"/>
      <c r="AM3520"/>
      <c r="AN3520"/>
      <c r="AO3520"/>
      <c r="AP3520"/>
      <c r="BC3520" s="451"/>
    </row>
    <row r="3521" spans="1:55" hidden="1" x14ac:dyDescent="0.2">
      <c r="A3521" s="3"/>
      <c r="B3521" s="3"/>
      <c r="C3521" s="393"/>
      <c r="D3521" s="393"/>
      <c r="E3521" s="393"/>
      <c r="F3521" s="393"/>
      <c r="G3521" s="393"/>
      <c r="H3521" s="393"/>
      <c r="I3521" s="393"/>
      <c r="J3521" s="3"/>
      <c r="K3521" s="3"/>
      <c r="L3521" s="3"/>
      <c r="M3521" s="3"/>
      <c r="N3521" s="3"/>
      <c r="O3521" s="393"/>
      <c r="P3521" s="393"/>
      <c r="Q3521" s="3"/>
      <c r="R3521" s="3"/>
      <c r="S3521" s="3"/>
      <c r="T3521" s="3"/>
      <c r="U3521" s="3"/>
      <c r="V3521" s="3"/>
      <c r="W3521"/>
      <c r="X3521"/>
      <c r="Y3521" s="451"/>
      <c r="Z3521" s="393"/>
      <c r="AA3521" s="3"/>
      <c r="AB3521" s="3"/>
      <c r="AC3521" s="3"/>
      <c r="AD3521" s="3"/>
      <c r="AE3521" s="3"/>
      <c r="AF3521"/>
      <c r="AG3521"/>
      <c r="AH3521"/>
      <c r="AI3521"/>
      <c r="AJ3521"/>
      <c r="AK3521"/>
      <c r="AL3521"/>
      <c r="AM3521"/>
      <c r="AN3521"/>
      <c r="AO3521"/>
      <c r="AP3521"/>
      <c r="BC3521" s="451"/>
    </row>
    <row r="3522" spans="1:55" hidden="1" x14ac:dyDescent="0.2">
      <c r="A3522" s="3"/>
      <c r="B3522" s="3"/>
      <c r="C3522" s="393"/>
      <c r="D3522" s="393"/>
      <c r="E3522" s="393"/>
      <c r="F3522" s="393"/>
      <c r="G3522" s="393"/>
      <c r="H3522" s="393"/>
      <c r="I3522" s="393"/>
      <c r="J3522" s="3"/>
      <c r="K3522" s="3"/>
      <c r="L3522" s="3"/>
      <c r="M3522" s="3"/>
      <c r="N3522" s="3"/>
      <c r="O3522" s="393"/>
      <c r="P3522" s="393"/>
      <c r="Q3522" s="3"/>
      <c r="R3522" s="3"/>
      <c r="S3522" s="3"/>
      <c r="T3522" s="3"/>
      <c r="U3522" s="3"/>
      <c r="V3522" s="3"/>
      <c r="W3522"/>
      <c r="X3522"/>
      <c r="Y3522" s="451"/>
      <c r="Z3522" s="393"/>
      <c r="AA3522" s="3"/>
      <c r="AB3522" s="3"/>
      <c r="AC3522" s="3"/>
      <c r="AD3522" s="3"/>
      <c r="AE3522" s="3"/>
      <c r="AF3522"/>
      <c r="AG3522"/>
      <c r="AH3522"/>
      <c r="AI3522"/>
      <c r="AJ3522"/>
      <c r="AK3522"/>
      <c r="AL3522"/>
      <c r="AM3522"/>
      <c r="AN3522"/>
      <c r="AO3522"/>
      <c r="AP3522"/>
      <c r="BC3522" s="451"/>
    </row>
    <row r="3523" spans="1:55" hidden="1" x14ac:dyDescent="0.2">
      <c r="A3523" s="3"/>
      <c r="B3523" s="3"/>
      <c r="C3523" s="393"/>
      <c r="D3523" s="393"/>
      <c r="E3523" s="393"/>
      <c r="F3523" s="393"/>
      <c r="G3523" s="393"/>
      <c r="H3523" s="393"/>
      <c r="I3523" s="393"/>
      <c r="J3523" s="3"/>
      <c r="K3523" s="3"/>
      <c r="L3523" s="3"/>
      <c r="M3523" s="3"/>
      <c r="N3523" s="3"/>
      <c r="O3523" s="393"/>
      <c r="P3523" s="393"/>
      <c r="Q3523" s="3"/>
      <c r="R3523" s="3"/>
      <c r="S3523" s="3"/>
      <c r="T3523" s="3"/>
      <c r="U3523" s="3"/>
      <c r="V3523" s="3"/>
      <c r="W3523"/>
      <c r="X3523"/>
      <c r="Y3523" s="451"/>
      <c r="Z3523" s="393"/>
      <c r="AA3523" s="3"/>
      <c r="AB3523" s="3"/>
      <c r="AC3523" s="3"/>
      <c r="AD3523" s="3"/>
      <c r="AE3523" s="3"/>
      <c r="AF3523"/>
      <c r="AG3523"/>
      <c r="AH3523"/>
      <c r="AI3523"/>
      <c r="AJ3523"/>
      <c r="AK3523"/>
      <c r="AL3523"/>
      <c r="AM3523"/>
      <c r="AN3523"/>
      <c r="AO3523"/>
      <c r="AP3523"/>
      <c r="BC3523" s="451"/>
    </row>
    <row r="3524" spans="1:55" hidden="1" x14ac:dyDescent="0.2">
      <c r="A3524" s="3"/>
      <c r="B3524" s="3"/>
      <c r="C3524" s="393"/>
      <c r="D3524" s="393"/>
      <c r="E3524" s="393"/>
      <c r="F3524" s="393"/>
      <c r="G3524" s="393"/>
      <c r="H3524" s="393"/>
      <c r="I3524" s="393"/>
      <c r="J3524" s="3"/>
      <c r="K3524" s="3"/>
      <c r="L3524" s="3"/>
      <c r="M3524" s="3"/>
      <c r="N3524" s="3"/>
      <c r="O3524" s="393"/>
      <c r="P3524" s="393"/>
      <c r="Q3524" s="3"/>
      <c r="R3524" s="3"/>
      <c r="S3524" s="3"/>
      <c r="T3524" s="3"/>
      <c r="U3524" s="3"/>
      <c r="V3524" s="3"/>
      <c r="W3524"/>
      <c r="X3524"/>
      <c r="Y3524" s="451"/>
      <c r="Z3524" s="393"/>
      <c r="AA3524" s="3"/>
      <c r="AB3524" s="3"/>
      <c r="AC3524" s="3"/>
      <c r="AD3524" s="3"/>
      <c r="AE3524" s="3"/>
      <c r="AF3524"/>
      <c r="AG3524"/>
      <c r="AH3524"/>
      <c r="AI3524"/>
      <c r="AJ3524"/>
      <c r="AK3524"/>
      <c r="AL3524"/>
      <c r="AM3524"/>
      <c r="AN3524"/>
      <c r="AO3524"/>
      <c r="AP3524"/>
      <c r="BC3524" s="451"/>
    </row>
    <row r="3525" spans="1:55" hidden="1" x14ac:dyDescent="0.2">
      <c r="A3525" s="3"/>
      <c r="B3525" s="3"/>
      <c r="C3525" s="393"/>
      <c r="D3525" s="393"/>
      <c r="E3525" s="393"/>
      <c r="F3525" s="393"/>
      <c r="G3525" s="393"/>
      <c r="H3525" s="393"/>
      <c r="I3525" s="393"/>
      <c r="J3525" s="3"/>
      <c r="K3525" s="3"/>
      <c r="L3525" s="3"/>
      <c r="M3525" s="3"/>
      <c r="N3525" s="3"/>
      <c r="O3525" s="393"/>
      <c r="P3525" s="393"/>
      <c r="Q3525" s="3"/>
      <c r="R3525" s="3"/>
      <c r="S3525" s="3"/>
      <c r="T3525" s="3"/>
      <c r="U3525" s="3"/>
      <c r="V3525" s="3"/>
      <c r="W3525"/>
      <c r="X3525"/>
      <c r="Y3525" s="451"/>
      <c r="Z3525" s="393"/>
      <c r="AA3525" s="3"/>
      <c r="AB3525" s="3"/>
      <c r="AC3525" s="3"/>
      <c r="AD3525" s="3"/>
      <c r="AE3525" s="3"/>
      <c r="AF3525"/>
      <c r="AG3525"/>
      <c r="AH3525"/>
      <c r="AI3525"/>
      <c r="AJ3525"/>
      <c r="AK3525"/>
      <c r="AL3525"/>
      <c r="AM3525"/>
      <c r="AN3525"/>
      <c r="AO3525"/>
      <c r="AP3525"/>
      <c r="BC3525" s="451"/>
    </row>
    <row r="3526" spans="1:55" hidden="1" x14ac:dyDescent="0.2">
      <c r="A3526" s="3"/>
      <c r="B3526" s="3"/>
      <c r="C3526" s="393"/>
      <c r="D3526" s="393"/>
      <c r="E3526" s="393"/>
      <c r="F3526" s="393"/>
      <c r="G3526" s="393"/>
      <c r="H3526" s="393"/>
      <c r="I3526" s="393"/>
      <c r="J3526" s="3"/>
      <c r="K3526" s="3"/>
      <c r="L3526" s="3"/>
      <c r="M3526" s="3"/>
      <c r="N3526" s="3"/>
      <c r="O3526" s="393"/>
      <c r="P3526" s="393"/>
      <c r="Q3526" s="3"/>
      <c r="R3526" s="3"/>
      <c r="S3526" s="3"/>
      <c r="T3526" s="3"/>
      <c r="U3526" s="3"/>
      <c r="V3526" s="3"/>
      <c r="W3526"/>
      <c r="X3526"/>
      <c r="Y3526" s="451"/>
      <c r="Z3526" s="393"/>
      <c r="AA3526" s="3"/>
      <c r="AB3526" s="3"/>
      <c r="AC3526" s="3"/>
      <c r="AD3526" s="3"/>
      <c r="AE3526" s="3"/>
      <c r="AF3526"/>
      <c r="AG3526"/>
      <c r="AH3526"/>
      <c r="AI3526"/>
      <c r="AJ3526"/>
      <c r="AK3526"/>
      <c r="AL3526"/>
      <c r="AM3526"/>
      <c r="AN3526"/>
      <c r="AO3526"/>
      <c r="AP3526"/>
      <c r="BC3526" s="451"/>
    </row>
    <row r="3527" spans="1:55" hidden="1" x14ac:dyDescent="0.2">
      <c r="A3527" s="3"/>
      <c r="B3527" s="3"/>
      <c r="C3527" s="393"/>
      <c r="D3527" s="393"/>
      <c r="E3527" s="393"/>
      <c r="F3527" s="393"/>
      <c r="G3527" s="393"/>
      <c r="H3527" s="393"/>
      <c r="I3527" s="393"/>
      <c r="J3527" s="3"/>
      <c r="K3527" s="3"/>
      <c r="L3527" s="3"/>
      <c r="M3527" s="3"/>
      <c r="N3527" s="3"/>
      <c r="O3527" s="393"/>
      <c r="P3527" s="393"/>
      <c r="Q3527" s="3"/>
      <c r="R3527" s="3"/>
      <c r="S3527" s="3"/>
      <c r="T3527" s="3"/>
      <c r="U3527" s="3"/>
      <c r="V3527" s="3"/>
      <c r="W3527"/>
      <c r="X3527"/>
      <c r="Y3527" s="451"/>
      <c r="Z3527" s="393"/>
      <c r="AA3527" s="3"/>
      <c r="AB3527" s="3"/>
      <c r="AC3527" s="3"/>
      <c r="AD3527" s="3"/>
      <c r="AE3527" s="3"/>
      <c r="AF3527"/>
      <c r="AG3527"/>
      <c r="AH3527"/>
      <c r="AI3527"/>
      <c r="AJ3527"/>
      <c r="AK3527"/>
      <c r="AL3527"/>
      <c r="AM3527"/>
      <c r="AN3527"/>
      <c r="AO3527"/>
      <c r="AP3527"/>
      <c r="BC3527" s="451"/>
    </row>
    <row r="3528" spans="1:55" hidden="1" x14ac:dyDescent="0.2">
      <c r="A3528" s="3"/>
      <c r="B3528" s="3"/>
      <c r="C3528" s="393"/>
      <c r="D3528" s="393"/>
      <c r="E3528" s="393"/>
      <c r="F3528" s="393"/>
      <c r="G3528" s="393"/>
      <c r="H3528" s="393"/>
      <c r="I3528" s="393"/>
      <c r="J3528" s="3"/>
      <c r="K3528" s="3"/>
      <c r="L3528" s="3"/>
      <c r="M3528" s="3"/>
      <c r="N3528" s="3"/>
      <c r="O3528" s="393"/>
      <c r="P3528" s="393"/>
      <c r="Q3528" s="3"/>
      <c r="R3528" s="3"/>
      <c r="S3528" s="3"/>
      <c r="T3528" s="3"/>
      <c r="U3528" s="3"/>
      <c r="V3528" s="3"/>
      <c r="W3528"/>
      <c r="X3528"/>
      <c r="Y3528" s="451"/>
      <c r="Z3528" s="393"/>
      <c r="AA3528" s="3"/>
      <c r="AB3528" s="3"/>
      <c r="AC3528" s="3"/>
      <c r="AD3528" s="3"/>
      <c r="AE3528" s="3"/>
      <c r="AF3528"/>
      <c r="AG3528"/>
      <c r="AH3528"/>
      <c r="AI3528"/>
      <c r="AJ3528"/>
      <c r="AK3528"/>
      <c r="AL3528"/>
      <c r="AM3528"/>
      <c r="AN3528"/>
      <c r="AO3528"/>
      <c r="AP3528"/>
      <c r="BC3528" s="451"/>
    </row>
    <row r="3529" spans="1:55" hidden="1" x14ac:dyDescent="0.2">
      <c r="A3529" s="3"/>
      <c r="B3529" s="3"/>
      <c r="C3529" s="393"/>
      <c r="D3529" s="393"/>
      <c r="E3529" s="393"/>
      <c r="F3529" s="393"/>
      <c r="G3529" s="393"/>
      <c r="H3529" s="393"/>
      <c r="I3529" s="393"/>
      <c r="J3529" s="3"/>
      <c r="K3529" s="3"/>
      <c r="L3529" s="3"/>
      <c r="M3529" s="3"/>
      <c r="N3529" s="3"/>
      <c r="O3529" s="393"/>
      <c r="P3529" s="393"/>
      <c r="Q3529" s="3"/>
      <c r="R3529" s="3"/>
      <c r="S3529" s="3"/>
      <c r="T3529" s="3"/>
      <c r="U3529" s="3"/>
      <c r="V3529" s="3"/>
      <c r="W3529"/>
      <c r="X3529"/>
      <c r="Y3529" s="451"/>
      <c r="Z3529" s="393"/>
      <c r="AA3529" s="3"/>
      <c r="AB3529" s="3"/>
      <c r="AC3529" s="3"/>
      <c r="AD3529" s="3"/>
      <c r="AE3529" s="3"/>
      <c r="AF3529"/>
      <c r="AG3529"/>
      <c r="AH3529"/>
      <c r="AI3529"/>
      <c r="AJ3529"/>
      <c r="AK3529"/>
      <c r="AL3529"/>
      <c r="AM3529"/>
      <c r="AN3529"/>
      <c r="AO3529"/>
      <c r="AP3529"/>
      <c r="BC3529" s="451"/>
    </row>
    <row r="3530" spans="1:55" hidden="1" x14ac:dyDescent="0.2">
      <c r="A3530" s="3"/>
      <c r="B3530" s="3"/>
      <c r="C3530" s="393"/>
      <c r="D3530" s="393"/>
      <c r="E3530" s="393"/>
      <c r="F3530" s="393"/>
      <c r="G3530" s="393"/>
      <c r="H3530" s="393"/>
      <c r="I3530" s="393"/>
      <c r="J3530" s="3"/>
      <c r="K3530" s="3"/>
      <c r="L3530" s="3"/>
      <c r="M3530" s="3"/>
      <c r="N3530" s="3"/>
      <c r="O3530" s="393"/>
      <c r="P3530" s="393"/>
      <c r="Q3530" s="3"/>
      <c r="R3530" s="3"/>
      <c r="S3530" s="3"/>
      <c r="T3530" s="3"/>
      <c r="U3530" s="3"/>
      <c r="V3530" s="3"/>
      <c r="W3530"/>
      <c r="X3530"/>
      <c r="Y3530" s="451"/>
      <c r="Z3530" s="393"/>
      <c r="AA3530" s="3"/>
      <c r="AB3530" s="3"/>
      <c r="AC3530" s="3"/>
      <c r="AD3530" s="3"/>
      <c r="AE3530" s="3"/>
      <c r="AF3530"/>
      <c r="AG3530"/>
      <c r="AH3530"/>
      <c r="AI3530"/>
      <c r="AJ3530"/>
      <c r="AK3530"/>
      <c r="AL3530"/>
      <c r="AM3530"/>
      <c r="AN3530"/>
      <c r="AO3530"/>
      <c r="AP3530"/>
      <c r="BC3530" s="451"/>
    </row>
    <row r="3531" spans="1:55" hidden="1" x14ac:dyDescent="0.2">
      <c r="A3531" s="3"/>
      <c r="B3531" s="3"/>
      <c r="C3531" s="393"/>
      <c r="D3531" s="393"/>
      <c r="E3531" s="393"/>
      <c r="F3531" s="393"/>
      <c r="G3531" s="393"/>
      <c r="H3531" s="393"/>
      <c r="I3531" s="393"/>
      <c r="J3531" s="3"/>
      <c r="K3531" s="3"/>
      <c r="L3531" s="3"/>
      <c r="M3531" s="3"/>
      <c r="N3531" s="3"/>
      <c r="O3531" s="393"/>
      <c r="P3531" s="393"/>
      <c r="Q3531" s="3"/>
      <c r="R3531" s="3"/>
      <c r="S3531" s="3"/>
      <c r="T3531" s="3"/>
      <c r="U3531" s="3"/>
      <c r="V3531" s="3"/>
      <c r="W3531"/>
      <c r="X3531"/>
      <c r="Y3531" s="451"/>
      <c r="Z3531" s="393"/>
      <c r="AA3531" s="3"/>
      <c r="AB3531" s="3"/>
      <c r="AC3531" s="3"/>
      <c r="AD3531" s="3"/>
      <c r="AE3531" s="3"/>
      <c r="AF3531"/>
      <c r="AG3531"/>
      <c r="AH3531"/>
      <c r="AI3531"/>
      <c r="AJ3531"/>
      <c r="AK3531"/>
      <c r="AL3531"/>
      <c r="AM3531"/>
      <c r="AN3531"/>
      <c r="AO3531"/>
      <c r="AP3531"/>
      <c r="BC3531" s="451"/>
    </row>
    <row r="3532" spans="1:55" hidden="1" x14ac:dyDescent="0.2">
      <c r="A3532" s="3"/>
      <c r="B3532" s="3"/>
      <c r="C3532" s="393"/>
      <c r="D3532" s="393"/>
      <c r="E3532" s="393"/>
      <c r="F3532" s="393"/>
      <c r="G3532" s="393"/>
      <c r="H3532" s="393"/>
      <c r="I3532" s="393"/>
      <c r="J3532" s="3"/>
      <c r="K3532" s="3"/>
      <c r="L3532" s="3"/>
      <c r="M3532" s="3"/>
      <c r="N3532" s="3"/>
      <c r="O3532" s="393"/>
      <c r="P3532" s="393"/>
      <c r="Q3532" s="3"/>
      <c r="R3532" s="3"/>
      <c r="S3532" s="3"/>
      <c r="T3532" s="3"/>
      <c r="U3532" s="3"/>
      <c r="V3532" s="3"/>
      <c r="W3532"/>
      <c r="X3532"/>
      <c r="Y3532" s="451"/>
      <c r="Z3532" s="393"/>
      <c r="AA3532" s="3"/>
      <c r="AB3532" s="3"/>
      <c r="AC3532" s="3"/>
      <c r="AD3532" s="3"/>
      <c r="AE3532" s="3"/>
      <c r="AF3532"/>
      <c r="AG3532"/>
      <c r="AH3532"/>
      <c r="AI3532"/>
      <c r="AJ3532"/>
      <c r="AK3532"/>
      <c r="AL3532"/>
      <c r="AM3532"/>
      <c r="AN3532"/>
      <c r="AO3532"/>
      <c r="AP3532"/>
      <c r="BC3532" s="451"/>
    </row>
    <row r="3533" spans="1:55" hidden="1" x14ac:dyDescent="0.2">
      <c r="A3533" s="3"/>
      <c r="B3533" s="3"/>
      <c r="C3533" s="393"/>
      <c r="D3533" s="393"/>
      <c r="E3533" s="393"/>
      <c r="F3533" s="393"/>
      <c r="G3533" s="393"/>
      <c r="H3533" s="393"/>
      <c r="I3533" s="393"/>
      <c r="J3533" s="3"/>
      <c r="K3533" s="3"/>
      <c r="L3533" s="3"/>
      <c r="M3533" s="3"/>
      <c r="N3533" s="3"/>
      <c r="O3533" s="393"/>
      <c r="P3533" s="393"/>
      <c r="Q3533" s="3"/>
      <c r="R3533" s="3"/>
      <c r="S3533" s="3"/>
      <c r="T3533" s="3"/>
      <c r="U3533" s="3"/>
      <c r="V3533" s="3"/>
      <c r="W3533"/>
      <c r="X3533"/>
      <c r="Y3533" s="451"/>
      <c r="Z3533" s="393"/>
      <c r="AA3533" s="3"/>
      <c r="AB3533" s="3"/>
      <c r="AC3533" s="3"/>
      <c r="AD3533" s="3"/>
      <c r="AE3533" s="3"/>
      <c r="AF3533"/>
      <c r="AG3533"/>
      <c r="AH3533"/>
      <c r="AI3533"/>
      <c r="AJ3533"/>
      <c r="AK3533"/>
      <c r="AL3533"/>
      <c r="AM3533"/>
      <c r="AN3533"/>
      <c r="AO3533"/>
      <c r="AP3533"/>
      <c r="BC3533" s="451"/>
    </row>
    <row r="3534" spans="1:55" hidden="1" x14ac:dyDescent="0.2">
      <c r="A3534" s="3"/>
      <c r="B3534" s="3"/>
      <c r="C3534" s="393"/>
      <c r="D3534" s="393"/>
      <c r="E3534" s="393"/>
      <c r="F3534" s="393"/>
      <c r="G3534" s="393"/>
      <c r="H3534" s="393"/>
      <c r="I3534" s="393"/>
      <c r="J3534" s="3"/>
      <c r="K3534" s="3"/>
      <c r="L3534" s="3"/>
      <c r="M3534" s="3"/>
      <c r="N3534" s="3"/>
      <c r="O3534" s="393"/>
      <c r="P3534" s="393"/>
      <c r="Q3534" s="3"/>
      <c r="R3534" s="3"/>
      <c r="S3534" s="3"/>
      <c r="T3534" s="3"/>
      <c r="U3534" s="3"/>
      <c r="V3534" s="3"/>
      <c r="W3534"/>
      <c r="X3534"/>
      <c r="Y3534" s="451"/>
      <c r="Z3534" s="393"/>
      <c r="AA3534" s="3"/>
      <c r="AB3534" s="3"/>
      <c r="AC3534" s="3"/>
      <c r="AD3534" s="3"/>
      <c r="AE3534" s="3"/>
      <c r="AF3534"/>
      <c r="AG3534"/>
      <c r="AH3534"/>
      <c r="AI3534"/>
      <c r="AJ3534"/>
      <c r="AK3534"/>
      <c r="AL3534"/>
      <c r="AM3534"/>
      <c r="AN3534"/>
      <c r="AO3534"/>
      <c r="AP3534"/>
      <c r="BC3534" s="451"/>
    </row>
    <row r="3535" spans="1:55" hidden="1" x14ac:dyDescent="0.2">
      <c r="A3535" s="3"/>
      <c r="B3535" s="3"/>
      <c r="C3535" s="393"/>
      <c r="D3535" s="393"/>
      <c r="E3535" s="393"/>
      <c r="F3535" s="393"/>
      <c r="G3535" s="393"/>
      <c r="H3535" s="393"/>
      <c r="I3535" s="393"/>
      <c r="J3535" s="3"/>
      <c r="K3535" s="3"/>
      <c r="L3535" s="3"/>
      <c r="M3535" s="3"/>
      <c r="N3535" s="3"/>
      <c r="O3535" s="393"/>
      <c r="P3535" s="393"/>
      <c r="Q3535" s="3"/>
      <c r="R3535" s="3"/>
      <c r="S3535" s="3"/>
      <c r="T3535" s="3"/>
      <c r="U3535" s="3"/>
      <c r="V3535" s="3"/>
      <c r="W3535"/>
      <c r="X3535"/>
      <c r="Y3535" s="451"/>
      <c r="Z3535" s="393"/>
      <c r="AA3535" s="3"/>
      <c r="AB3535" s="3"/>
      <c r="AC3535" s="3"/>
      <c r="AD3535" s="3"/>
      <c r="AE3535" s="3"/>
      <c r="AF3535"/>
      <c r="AG3535"/>
      <c r="AH3535"/>
      <c r="AI3535"/>
      <c r="AJ3535"/>
      <c r="AK3535"/>
      <c r="AL3535"/>
      <c r="AM3535"/>
      <c r="AN3535"/>
      <c r="AO3535"/>
      <c r="AP3535"/>
      <c r="BC3535" s="451"/>
    </row>
    <row r="3536" spans="1:55" hidden="1" x14ac:dyDescent="0.2">
      <c r="A3536" s="3"/>
      <c r="B3536" s="3"/>
      <c r="C3536" s="393"/>
      <c r="D3536" s="393"/>
      <c r="E3536" s="393"/>
      <c r="F3536" s="393"/>
      <c r="G3536" s="393"/>
      <c r="H3536" s="393"/>
      <c r="I3536" s="393"/>
      <c r="J3536" s="3"/>
      <c r="K3536" s="3"/>
      <c r="L3536" s="3"/>
      <c r="M3536" s="3"/>
      <c r="N3536" s="3"/>
      <c r="O3536" s="393"/>
      <c r="P3536" s="393"/>
      <c r="Q3536" s="3"/>
      <c r="R3536" s="3"/>
      <c r="S3536" s="3"/>
      <c r="T3536" s="3"/>
      <c r="U3536" s="3"/>
      <c r="V3536" s="3"/>
      <c r="W3536"/>
      <c r="X3536"/>
      <c r="Y3536" s="451"/>
      <c r="Z3536" s="393"/>
      <c r="AA3536" s="3"/>
      <c r="AB3536" s="3"/>
      <c r="AC3536" s="3"/>
      <c r="AD3536" s="3"/>
      <c r="AE3536" s="3"/>
      <c r="AF3536"/>
      <c r="AG3536"/>
      <c r="AH3536"/>
      <c r="AI3536"/>
      <c r="AJ3536"/>
      <c r="AK3536"/>
      <c r="AL3536"/>
      <c r="AM3536"/>
      <c r="AN3536"/>
      <c r="AO3536"/>
      <c r="AP3536"/>
      <c r="BC3536" s="451"/>
    </row>
    <row r="3537" spans="1:55" hidden="1" x14ac:dyDescent="0.2">
      <c r="A3537" s="3"/>
      <c r="B3537" s="3"/>
      <c r="C3537" s="393"/>
      <c r="D3537" s="393"/>
      <c r="E3537" s="393"/>
      <c r="F3537" s="393"/>
      <c r="G3537" s="393"/>
      <c r="H3537" s="393"/>
      <c r="I3537" s="393"/>
      <c r="J3537" s="3"/>
      <c r="K3537" s="3"/>
      <c r="L3537" s="3"/>
      <c r="M3537" s="3"/>
      <c r="N3537" s="3"/>
      <c r="O3537" s="393"/>
      <c r="P3537" s="393"/>
      <c r="Q3537" s="3"/>
      <c r="R3537" s="3"/>
      <c r="S3537" s="3"/>
      <c r="T3537" s="3"/>
      <c r="U3537" s="3"/>
      <c r="V3537" s="3"/>
      <c r="W3537"/>
      <c r="X3537"/>
      <c r="Y3537" s="451"/>
      <c r="Z3537" s="393"/>
      <c r="AA3537" s="3"/>
      <c r="AB3537" s="3"/>
      <c r="AC3537" s="3"/>
      <c r="AD3537" s="3"/>
      <c r="AE3537" s="3"/>
      <c r="AF3537"/>
      <c r="AG3537"/>
      <c r="AH3537"/>
      <c r="AI3537"/>
      <c r="AJ3537"/>
      <c r="AK3537"/>
      <c r="AL3537"/>
      <c r="AM3537"/>
      <c r="AN3537"/>
      <c r="AO3537"/>
      <c r="AP3537"/>
      <c r="BC3537" s="451"/>
    </row>
    <row r="3538" spans="1:55" hidden="1" x14ac:dyDescent="0.2">
      <c r="A3538" s="3"/>
      <c r="B3538" s="3"/>
      <c r="C3538" s="393"/>
      <c r="D3538" s="393"/>
      <c r="E3538" s="393"/>
      <c r="F3538" s="393"/>
      <c r="G3538" s="393"/>
      <c r="H3538" s="393"/>
      <c r="I3538" s="393"/>
      <c r="J3538" s="3"/>
      <c r="K3538" s="3"/>
      <c r="L3538" s="3"/>
      <c r="M3538" s="3"/>
      <c r="N3538" s="3"/>
      <c r="O3538" s="393"/>
      <c r="P3538" s="393"/>
      <c r="Q3538" s="3"/>
      <c r="R3538" s="3"/>
      <c r="S3538" s="3"/>
      <c r="T3538" s="3"/>
      <c r="U3538" s="3"/>
      <c r="V3538" s="3"/>
      <c r="W3538"/>
      <c r="X3538"/>
      <c r="Y3538" s="451"/>
      <c r="Z3538" s="393"/>
      <c r="AA3538" s="3"/>
      <c r="AB3538" s="3"/>
      <c r="AC3538" s="3"/>
      <c r="AD3538" s="3"/>
      <c r="AE3538" s="3"/>
      <c r="AF3538"/>
      <c r="AG3538"/>
      <c r="AH3538"/>
      <c r="AI3538"/>
      <c r="AJ3538"/>
      <c r="AK3538"/>
      <c r="AL3538"/>
      <c r="AM3538"/>
      <c r="AN3538"/>
      <c r="AO3538"/>
      <c r="AP3538"/>
      <c r="BC3538" s="451"/>
    </row>
    <row r="3539" spans="1:55" hidden="1" x14ac:dyDescent="0.2">
      <c r="A3539" s="3"/>
      <c r="B3539" s="3"/>
      <c r="C3539" s="393"/>
      <c r="D3539" s="393"/>
      <c r="E3539" s="393"/>
      <c r="F3539" s="393"/>
      <c r="G3539" s="393"/>
      <c r="H3539" s="393"/>
      <c r="I3539" s="393"/>
      <c r="J3539" s="3"/>
      <c r="K3539" s="3"/>
      <c r="L3539" s="3"/>
      <c r="M3539" s="3"/>
      <c r="N3539" s="3"/>
      <c r="O3539" s="393"/>
      <c r="P3539" s="393"/>
      <c r="Q3539" s="3"/>
      <c r="R3539" s="3"/>
      <c r="S3539" s="3"/>
      <c r="T3539" s="3"/>
      <c r="U3539" s="3"/>
      <c r="V3539" s="3"/>
      <c r="W3539"/>
      <c r="X3539"/>
      <c r="Y3539" s="451"/>
      <c r="Z3539" s="393"/>
      <c r="AA3539" s="3"/>
      <c r="AB3539" s="3"/>
      <c r="AC3539" s="3"/>
      <c r="AD3539" s="3"/>
      <c r="AE3539" s="3"/>
      <c r="AF3539"/>
      <c r="AG3539"/>
      <c r="AH3539"/>
      <c r="AI3539"/>
      <c r="AJ3539"/>
      <c r="AK3539"/>
      <c r="AL3539"/>
      <c r="AM3539"/>
      <c r="AN3539"/>
      <c r="AO3539"/>
      <c r="AP3539"/>
      <c r="BC3539" s="451"/>
    </row>
    <row r="3540" spans="1:55" hidden="1" x14ac:dyDescent="0.2">
      <c r="A3540" s="3"/>
      <c r="B3540" s="3"/>
      <c r="C3540" s="393"/>
      <c r="D3540" s="393"/>
      <c r="E3540" s="393"/>
      <c r="F3540" s="393"/>
      <c r="G3540" s="393"/>
      <c r="H3540" s="393"/>
      <c r="I3540" s="393"/>
      <c r="J3540" s="3"/>
      <c r="K3540" s="3"/>
      <c r="L3540" s="3"/>
      <c r="M3540" s="3"/>
      <c r="N3540" s="3"/>
      <c r="O3540" s="393"/>
      <c r="P3540" s="393"/>
      <c r="Q3540" s="3"/>
      <c r="R3540" s="3"/>
      <c r="S3540" s="3"/>
      <c r="T3540" s="3"/>
      <c r="U3540" s="3"/>
      <c r="V3540" s="3"/>
      <c r="W3540"/>
      <c r="X3540"/>
      <c r="Y3540" s="451"/>
      <c r="Z3540" s="393"/>
      <c r="AA3540" s="3"/>
      <c r="AB3540" s="3"/>
      <c r="AC3540" s="3"/>
      <c r="AD3540" s="3"/>
      <c r="AE3540" s="3"/>
      <c r="AF3540"/>
      <c r="AG3540"/>
      <c r="AH3540"/>
      <c r="AI3540"/>
      <c r="AJ3540"/>
      <c r="AK3540"/>
      <c r="AL3540"/>
      <c r="AM3540"/>
      <c r="AN3540"/>
      <c r="AO3540"/>
      <c r="AP3540"/>
      <c r="BC3540" s="451"/>
    </row>
    <row r="3541" spans="1:55" hidden="1" x14ac:dyDescent="0.2">
      <c r="A3541" s="3"/>
      <c r="B3541" s="3"/>
      <c r="C3541" s="393"/>
      <c r="D3541" s="393"/>
      <c r="E3541" s="393"/>
      <c r="F3541" s="393"/>
      <c r="G3541" s="393"/>
      <c r="H3541" s="393"/>
      <c r="I3541" s="393"/>
      <c r="J3541" s="3"/>
      <c r="K3541" s="3"/>
      <c r="L3541" s="3"/>
      <c r="M3541" s="3"/>
      <c r="N3541" s="3"/>
      <c r="O3541" s="393"/>
      <c r="P3541" s="393"/>
      <c r="Q3541" s="3"/>
      <c r="R3541" s="3"/>
      <c r="S3541" s="3"/>
      <c r="T3541" s="3"/>
      <c r="U3541" s="3"/>
      <c r="V3541" s="3"/>
      <c r="W3541"/>
      <c r="X3541"/>
      <c r="Y3541" s="451"/>
      <c r="Z3541" s="393"/>
      <c r="AA3541" s="3"/>
      <c r="AB3541" s="3"/>
      <c r="AC3541" s="3"/>
      <c r="AD3541" s="3"/>
      <c r="AE3541" s="3"/>
      <c r="AF3541"/>
      <c r="AG3541"/>
      <c r="AH3541"/>
      <c r="AI3541"/>
      <c r="AJ3541"/>
      <c r="AK3541"/>
      <c r="AL3541"/>
      <c r="AM3541"/>
      <c r="AN3541"/>
      <c r="AO3541"/>
      <c r="AP3541"/>
      <c r="BC3541" s="451"/>
    </row>
    <row r="3542" spans="1:55" hidden="1" x14ac:dyDescent="0.2">
      <c r="A3542" s="3"/>
      <c r="B3542" s="3"/>
      <c r="C3542" s="393"/>
      <c r="D3542" s="393"/>
      <c r="E3542" s="393"/>
      <c r="F3542" s="393"/>
      <c r="G3542" s="393"/>
      <c r="H3542" s="393"/>
      <c r="I3542" s="393"/>
      <c r="J3542" s="3"/>
      <c r="K3542" s="3"/>
      <c r="L3542" s="3"/>
      <c r="M3542" s="3"/>
      <c r="N3542" s="3"/>
      <c r="O3542" s="393"/>
      <c r="P3542" s="393"/>
      <c r="Q3542" s="3"/>
      <c r="R3542" s="3"/>
      <c r="S3542" s="3"/>
      <c r="T3542" s="3"/>
      <c r="U3542" s="3"/>
      <c r="V3542" s="3"/>
      <c r="W3542"/>
      <c r="X3542"/>
      <c r="Y3542" s="451"/>
      <c r="Z3542" s="393"/>
      <c r="AA3542" s="3"/>
      <c r="AB3542" s="3"/>
      <c r="AC3542" s="3"/>
      <c r="AD3542" s="3"/>
      <c r="AE3542" s="3"/>
      <c r="AF3542"/>
      <c r="AG3542"/>
      <c r="AH3542"/>
      <c r="AI3542"/>
      <c r="AJ3542"/>
      <c r="AK3542"/>
      <c r="AL3542"/>
      <c r="AM3542"/>
      <c r="AN3542"/>
      <c r="AO3542"/>
      <c r="AP3542"/>
      <c r="BC3542" s="451"/>
    </row>
    <row r="3543" spans="1:55" hidden="1" x14ac:dyDescent="0.2">
      <c r="A3543" s="3"/>
      <c r="B3543" s="3"/>
      <c r="C3543" s="393"/>
      <c r="D3543" s="393"/>
      <c r="E3543" s="393"/>
      <c r="F3543" s="393"/>
      <c r="G3543" s="393"/>
      <c r="H3543" s="393"/>
      <c r="I3543" s="393"/>
      <c r="J3543" s="3"/>
      <c r="K3543" s="3"/>
      <c r="L3543" s="3"/>
      <c r="M3543" s="3"/>
      <c r="N3543" s="3"/>
      <c r="O3543" s="393"/>
      <c r="P3543" s="393"/>
      <c r="Q3543" s="3"/>
      <c r="R3543" s="3"/>
      <c r="S3543" s="3"/>
      <c r="T3543" s="3"/>
      <c r="U3543" s="3"/>
      <c r="V3543" s="3"/>
      <c r="W3543"/>
      <c r="X3543"/>
      <c r="Y3543" s="451"/>
      <c r="Z3543" s="393"/>
      <c r="AA3543" s="3"/>
      <c r="AB3543" s="3"/>
      <c r="AC3543" s="3"/>
      <c r="AD3543" s="3"/>
      <c r="AE3543" s="3"/>
      <c r="AF3543"/>
      <c r="AG3543"/>
      <c r="AH3543"/>
      <c r="AI3543"/>
      <c r="AJ3543"/>
      <c r="AK3543"/>
      <c r="AL3543"/>
      <c r="AM3543"/>
      <c r="AN3543"/>
      <c r="AO3543"/>
      <c r="AP3543"/>
      <c r="BC3543" s="451"/>
    </row>
    <row r="3544" spans="1:55" hidden="1" x14ac:dyDescent="0.2">
      <c r="A3544" s="3"/>
      <c r="B3544" s="3"/>
      <c r="C3544" s="393"/>
      <c r="D3544" s="393"/>
      <c r="E3544" s="393"/>
      <c r="F3544" s="393"/>
      <c r="G3544" s="393"/>
      <c r="H3544" s="393"/>
      <c r="I3544" s="393"/>
      <c r="J3544" s="3"/>
      <c r="K3544" s="3"/>
      <c r="L3544" s="3"/>
      <c r="M3544" s="3"/>
      <c r="N3544" s="3"/>
      <c r="O3544" s="393"/>
      <c r="P3544" s="393"/>
      <c r="Q3544" s="3"/>
      <c r="R3544" s="3"/>
      <c r="S3544" s="3"/>
      <c r="T3544" s="3"/>
      <c r="U3544" s="3"/>
      <c r="V3544" s="3"/>
      <c r="W3544"/>
      <c r="X3544"/>
      <c r="Y3544" s="451"/>
      <c r="Z3544" s="393"/>
      <c r="AA3544" s="3"/>
      <c r="AB3544" s="3"/>
      <c r="AC3544" s="3"/>
      <c r="AD3544" s="3"/>
      <c r="AE3544" s="3"/>
      <c r="AF3544"/>
      <c r="AG3544"/>
      <c r="AH3544"/>
      <c r="AI3544"/>
      <c r="AJ3544"/>
      <c r="AK3544"/>
      <c r="AL3544"/>
      <c r="AM3544"/>
      <c r="AN3544"/>
      <c r="AO3544"/>
      <c r="AP3544"/>
      <c r="BC3544" s="451"/>
    </row>
    <row r="3545" spans="1:55" hidden="1" x14ac:dyDescent="0.2">
      <c r="A3545" s="3"/>
      <c r="B3545" s="3"/>
      <c r="C3545" s="393"/>
      <c r="D3545" s="393"/>
      <c r="E3545" s="393"/>
      <c r="F3545" s="393"/>
      <c r="G3545" s="393"/>
      <c r="H3545" s="393"/>
      <c r="I3545" s="393"/>
      <c r="J3545" s="3"/>
      <c r="K3545" s="3"/>
      <c r="L3545" s="3"/>
      <c r="M3545" s="3"/>
      <c r="N3545" s="3"/>
      <c r="O3545" s="393"/>
      <c r="P3545" s="393"/>
      <c r="Q3545" s="3"/>
      <c r="R3545" s="3"/>
      <c r="S3545" s="3"/>
      <c r="T3545" s="3"/>
      <c r="U3545" s="3"/>
      <c r="V3545" s="3"/>
      <c r="W3545"/>
      <c r="X3545"/>
      <c r="Y3545" s="451"/>
      <c r="Z3545" s="393"/>
      <c r="AA3545" s="3"/>
      <c r="AB3545" s="3"/>
      <c r="AC3545" s="3"/>
      <c r="AD3545" s="3"/>
      <c r="AE3545" s="3"/>
      <c r="AF3545"/>
      <c r="AG3545"/>
      <c r="AH3545"/>
      <c r="AI3545"/>
      <c r="AJ3545"/>
      <c r="AK3545"/>
      <c r="AL3545"/>
      <c r="AM3545"/>
      <c r="AN3545"/>
      <c r="AO3545"/>
      <c r="AP3545"/>
      <c r="BC3545" s="451"/>
    </row>
    <row r="3546" spans="1:55" hidden="1" x14ac:dyDescent="0.2">
      <c r="A3546" s="3"/>
      <c r="B3546" s="3"/>
      <c r="C3546" s="393"/>
      <c r="D3546" s="393"/>
      <c r="E3546" s="393"/>
      <c r="F3546" s="393"/>
      <c r="G3546" s="393"/>
      <c r="H3546" s="393"/>
      <c r="I3546" s="393"/>
      <c r="J3546" s="3"/>
      <c r="K3546" s="3"/>
      <c r="L3546" s="3"/>
      <c r="M3546" s="3"/>
      <c r="N3546" s="3"/>
      <c r="O3546" s="393"/>
      <c r="P3546" s="393"/>
      <c r="Q3546" s="3"/>
      <c r="R3546" s="3"/>
      <c r="S3546" s="3"/>
      <c r="T3546" s="3"/>
      <c r="U3546" s="3"/>
      <c r="V3546" s="3"/>
      <c r="W3546"/>
      <c r="X3546"/>
      <c r="Y3546" s="451"/>
      <c r="Z3546" s="393"/>
      <c r="AA3546" s="3"/>
      <c r="AB3546" s="3"/>
      <c r="AC3546" s="3"/>
      <c r="AD3546" s="3"/>
      <c r="AE3546" s="3"/>
      <c r="AF3546"/>
      <c r="AG3546"/>
      <c r="AH3546"/>
      <c r="AI3546"/>
      <c r="AJ3546"/>
      <c r="AK3546"/>
      <c r="AL3546"/>
      <c r="AM3546"/>
      <c r="AN3546"/>
      <c r="AO3546"/>
      <c r="AP3546"/>
      <c r="BC3546" s="451"/>
    </row>
    <row r="3547" spans="1:55" hidden="1" x14ac:dyDescent="0.2">
      <c r="A3547" s="3"/>
      <c r="B3547" s="3"/>
      <c r="C3547" s="393"/>
      <c r="D3547" s="393"/>
      <c r="E3547" s="393"/>
      <c r="F3547" s="393"/>
      <c r="G3547" s="393"/>
      <c r="H3547" s="393"/>
      <c r="I3547" s="393"/>
      <c r="J3547" s="3"/>
      <c r="K3547" s="3"/>
      <c r="L3547" s="3"/>
      <c r="M3547" s="3"/>
      <c r="N3547" s="3"/>
      <c r="O3547" s="393"/>
      <c r="P3547" s="393"/>
      <c r="Q3547" s="3"/>
      <c r="R3547" s="3"/>
      <c r="S3547" s="3"/>
      <c r="T3547" s="3"/>
      <c r="U3547" s="3"/>
      <c r="V3547" s="3"/>
      <c r="W3547"/>
      <c r="X3547"/>
      <c r="Y3547" s="451"/>
      <c r="Z3547" s="393"/>
      <c r="AA3547" s="3"/>
      <c r="AB3547" s="3"/>
      <c r="AC3547" s="3"/>
      <c r="AD3547" s="3"/>
      <c r="AE3547" s="3"/>
      <c r="AF3547"/>
      <c r="AG3547"/>
      <c r="AH3547"/>
      <c r="AI3547"/>
      <c r="AJ3547"/>
      <c r="AK3547"/>
      <c r="AL3547"/>
      <c r="AM3547"/>
      <c r="AN3547"/>
      <c r="AO3547"/>
      <c r="AP3547"/>
      <c r="BC3547" s="451"/>
    </row>
    <row r="3548" spans="1:55" hidden="1" x14ac:dyDescent="0.2">
      <c r="A3548" s="3"/>
      <c r="B3548" s="3"/>
      <c r="C3548" s="393"/>
      <c r="D3548" s="393"/>
      <c r="E3548" s="393"/>
      <c r="F3548" s="393"/>
      <c r="G3548" s="393"/>
      <c r="H3548" s="393"/>
      <c r="I3548" s="393"/>
      <c r="J3548" s="3"/>
      <c r="K3548" s="3"/>
      <c r="L3548" s="3"/>
      <c r="M3548" s="3"/>
      <c r="N3548" s="3"/>
      <c r="O3548" s="393"/>
      <c r="P3548" s="393"/>
      <c r="Q3548" s="3"/>
      <c r="R3548" s="3"/>
      <c r="S3548" s="3"/>
      <c r="T3548" s="3"/>
      <c r="U3548" s="3"/>
      <c r="V3548" s="3"/>
      <c r="W3548"/>
      <c r="X3548"/>
      <c r="Y3548" s="451"/>
      <c r="Z3548" s="393"/>
      <c r="AA3548" s="3"/>
      <c r="AB3548" s="3"/>
      <c r="AC3548" s="3"/>
      <c r="AD3548" s="3"/>
      <c r="AE3548" s="3"/>
      <c r="AF3548"/>
      <c r="AG3548"/>
      <c r="AH3548"/>
      <c r="AI3548"/>
      <c r="AJ3548"/>
      <c r="AK3548"/>
      <c r="AL3548"/>
      <c r="AM3548"/>
      <c r="AN3548"/>
      <c r="AO3548"/>
      <c r="AP3548"/>
      <c r="BC3548" s="451"/>
    </row>
    <row r="3549" spans="1:55" hidden="1" x14ac:dyDescent="0.2">
      <c r="A3549" s="3"/>
      <c r="B3549" s="3"/>
      <c r="C3549" s="393"/>
      <c r="D3549" s="393"/>
      <c r="E3549" s="393"/>
      <c r="F3549" s="393"/>
      <c r="G3549" s="393"/>
      <c r="H3549" s="393"/>
      <c r="I3549" s="393"/>
      <c r="J3549" s="3"/>
      <c r="K3549" s="3"/>
      <c r="L3549" s="3"/>
      <c r="M3549" s="3"/>
      <c r="N3549" s="3"/>
      <c r="O3549" s="393"/>
      <c r="P3549" s="393"/>
      <c r="Q3549" s="3"/>
      <c r="R3549" s="3"/>
      <c r="S3549" s="3"/>
      <c r="T3549" s="3"/>
      <c r="U3549" s="3"/>
      <c r="V3549" s="3"/>
      <c r="W3549"/>
      <c r="X3549"/>
      <c r="Y3549" s="451"/>
      <c r="Z3549" s="393"/>
      <c r="AA3549" s="3"/>
      <c r="AB3549" s="3"/>
      <c r="AC3549" s="3"/>
      <c r="AD3549" s="3"/>
      <c r="AE3549" s="3"/>
      <c r="AF3549"/>
      <c r="AG3549"/>
      <c r="AH3549"/>
      <c r="AI3549"/>
      <c r="AJ3549"/>
      <c r="AK3549"/>
      <c r="AL3549"/>
      <c r="AM3549"/>
      <c r="AN3549"/>
      <c r="AO3549"/>
      <c r="AP3549"/>
      <c r="BC3549" s="451"/>
    </row>
    <row r="3550" spans="1:55" hidden="1" x14ac:dyDescent="0.2">
      <c r="A3550" s="3"/>
      <c r="B3550" s="3"/>
      <c r="C3550" s="393"/>
      <c r="D3550" s="393"/>
      <c r="E3550" s="393"/>
      <c r="F3550" s="393"/>
      <c r="G3550" s="393"/>
      <c r="H3550" s="393"/>
      <c r="I3550" s="393"/>
      <c r="J3550" s="3"/>
      <c r="K3550" s="3"/>
      <c r="L3550" s="3"/>
      <c r="M3550" s="3"/>
      <c r="N3550" s="3"/>
      <c r="O3550" s="393"/>
      <c r="P3550" s="393"/>
      <c r="Q3550" s="3"/>
      <c r="R3550" s="3"/>
      <c r="S3550" s="3"/>
      <c r="T3550" s="3"/>
      <c r="U3550" s="3"/>
      <c r="V3550" s="3"/>
      <c r="W3550"/>
      <c r="X3550"/>
      <c r="Y3550" s="451"/>
      <c r="Z3550" s="393"/>
      <c r="AA3550" s="3"/>
      <c r="AB3550" s="3"/>
      <c r="AC3550" s="3"/>
      <c r="AD3550" s="3"/>
      <c r="AE3550" s="3"/>
      <c r="AF3550"/>
      <c r="AG3550"/>
      <c r="AH3550"/>
      <c r="AI3550"/>
      <c r="AJ3550"/>
      <c r="AK3550"/>
      <c r="AL3550"/>
      <c r="AM3550"/>
      <c r="AN3550"/>
      <c r="AO3550"/>
      <c r="AP3550"/>
      <c r="BC3550" s="451"/>
    </row>
    <row r="3551" spans="1:55" hidden="1" x14ac:dyDescent="0.2">
      <c r="A3551" s="3"/>
      <c r="B3551" s="3"/>
      <c r="C3551" s="393"/>
      <c r="D3551" s="393"/>
      <c r="E3551" s="393"/>
      <c r="F3551" s="393"/>
      <c r="G3551" s="393"/>
      <c r="H3551" s="393"/>
      <c r="I3551" s="393"/>
      <c r="J3551" s="3"/>
      <c r="K3551" s="3"/>
      <c r="L3551" s="3"/>
      <c r="M3551" s="3"/>
      <c r="N3551" s="3"/>
      <c r="O3551" s="393"/>
      <c r="P3551" s="393"/>
      <c r="Q3551" s="3"/>
      <c r="R3551" s="3"/>
      <c r="S3551" s="3"/>
      <c r="T3551" s="3"/>
      <c r="U3551" s="3"/>
      <c r="V3551" s="3"/>
      <c r="W3551"/>
      <c r="X3551"/>
      <c r="Y3551" s="451"/>
      <c r="Z3551" s="393"/>
      <c r="AA3551" s="3"/>
      <c r="AB3551" s="3"/>
      <c r="AC3551" s="3"/>
      <c r="AD3551" s="3"/>
      <c r="AE3551" s="3"/>
      <c r="AF3551"/>
      <c r="AG3551"/>
      <c r="AH3551"/>
      <c r="AI3551"/>
      <c r="AJ3551"/>
      <c r="AK3551"/>
      <c r="AL3551"/>
      <c r="AM3551"/>
      <c r="AN3551"/>
      <c r="AO3551"/>
      <c r="AP3551"/>
      <c r="BC3551" s="451"/>
    </row>
    <row r="3552" spans="1:55" hidden="1" x14ac:dyDescent="0.2">
      <c r="A3552" s="3"/>
      <c r="B3552" s="3"/>
      <c r="C3552" s="393"/>
      <c r="D3552" s="393"/>
      <c r="E3552" s="393"/>
      <c r="F3552" s="393"/>
      <c r="G3552" s="393"/>
      <c r="H3552" s="393"/>
      <c r="I3552" s="393"/>
      <c r="J3552" s="3"/>
      <c r="K3552" s="3"/>
      <c r="L3552" s="3"/>
      <c r="M3552" s="3"/>
      <c r="N3552" s="3"/>
      <c r="O3552" s="393"/>
      <c r="P3552" s="393"/>
      <c r="Q3552" s="3"/>
      <c r="R3552" s="3"/>
      <c r="S3552" s="3"/>
      <c r="T3552" s="3"/>
      <c r="U3552" s="3"/>
      <c r="V3552" s="3"/>
      <c r="W3552"/>
      <c r="X3552"/>
      <c r="Y3552" s="451"/>
      <c r="Z3552" s="393"/>
      <c r="AA3552" s="3"/>
      <c r="AB3552" s="3"/>
      <c r="AC3552" s="3"/>
      <c r="AD3552" s="3"/>
      <c r="AE3552" s="3"/>
      <c r="AF3552"/>
      <c r="AG3552"/>
      <c r="AH3552"/>
      <c r="AI3552"/>
      <c r="AJ3552"/>
      <c r="AK3552"/>
      <c r="AL3552"/>
      <c r="AM3552"/>
      <c r="AN3552"/>
      <c r="AO3552"/>
      <c r="AP3552"/>
      <c r="BC3552" s="451"/>
    </row>
    <row r="3553" spans="1:55" hidden="1" x14ac:dyDescent="0.2">
      <c r="A3553" s="3"/>
      <c r="B3553" s="3"/>
      <c r="C3553" s="393"/>
      <c r="D3553" s="393"/>
      <c r="E3553" s="393"/>
      <c r="F3553" s="393"/>
      <c r="G3553" s="393"/>
      <c r="H3553" s="393"/>
      <c r="I3553" s="393"/>
      <c r="J3553" s="3"/>
      <c r="K3553" s="3"/>
      <c r="L3553" s="3"/>
      <c r="M3553" s="3"/>
      <c r="N3553" s="3"/>
      <c r="O3553" s="393"/>
      <c r="P3553" s="393"/>
      <c r="Q3553" s="3"/>
      <c r="R3553" s="3"/>
      <c r="S3553" s="3"/>
      <c r="T3553" s="3"/>
      <c r="U3553" s="3"/>
      <c r="V3553" s="3"/>
      <c r="W3553"/>
      <c r="X3553"/>
      <c r="Y3553" s="451"/>
      <c r="Z3553" s="393"/>
      <c r="AA3553" s="3"/>
      <c r="AB3553" s="3"/>
      <c r="AC3553" s="3"/>
      <c r="AD3553" s="3"/>
      <c r="AE3553" s="3"/>
      <c r="AF3553"/>
      <c r="AG3553"/>
      <c r="AH3553"/>
      <c r="AI3553"/>
      <c r="AJ3553"/>
      <c r="AK3553"/>
      <c r="AL3553"/>
      <c r="AM3553"/>
      <c r="AN3553"/>
      <c r="AO3553"/>
      <c r="AP3553"/>
      <c r="BC3553" s="451"/>
    </row>
    <row r="3554" spans="1:55" hidden="1" x14ac:dyDescent="0.2">
      <c r="A3554" s="3"/>
      <c r="B3554" s="3"/>
      <c r="C3554" s="393"/>
      <c r="D3554" s="393"/>
      <c r="E3554" s="393"/>
      <c r="F3554" s="393"/>
      <c r="G3554" s="393"/>
      <c r="H3554" s="393"/>
      <c r="I3554" s="393"/>
      <c r="J3554" s="3"/>
      <c r="K3554" s="3"/>
      <c r="L3554" s="3"/>
      <c r="M3554" s="3"/>
      <c r="N3554" s="3"/>
      <c r="O3554" s="393"/>
      <c r="P3554" s="393"/>
      <c r="Q3554" s="3"/>
      <c r="R3554" s="3"/>
      <c r="S3554" s="3"/>
      <c r="T3554" s="3"/>
      <c r="U3554" s="3"/>
      <c r="V3554" s="3"/>
      <c r="W3554"/>
      <c r="X3554"/>
      <c r="Y3554" s="451"/>
      <c r="Z3554" s="393"/>
      <c r="AA3554" s="3"/>
      <c r="AB3554" s="3"/>
      <c r="AC3554" s="3"/>
      <c r="AD3554" s="3"/>
      <c r="AE3554" s="3"/>
      <c r="AF3554"/>
      <c r="AG3554"/>
      <c r="AH3554"/>
      <c r="AI3554"/>
      <c r="AJ3554"/>
      <c r="AK3554"/>
      <c r="AL3554"/>
      <c r="AM3554"/>
      <c r="AN3554"/>
      <c r="AO3554"/>
      <c r="AP3554"/>
      <c r="BC3554" s="451"/>
    </row>
    <row r="3555" spans="1:55" hidden="1" x14ac:dyDescent="0.2">
      <c r="A3555" s="3"/>
      <c r="B3555" s="3"/>
      <c r="C3555" s="393"/>
      <c r="D3555" s="393"/>
      <c r="E3555" s="393"/>
      <c r="F3555" s="393"/>
      <c r="G3555" s="393"/>
      <c r="H3555" s="393"/>
      <c r="I3555" s="393"/>
      <c r="J3555" s="3"/>
      <c r="K3555" s="3"/>
      <c r="L3555" s="3"/>
      <c r="M3555" s="3"/>
      <c r="N3555" s="3"/>
      <c r="O3555" s="393"/>
      <c r="P3555" s="393"/>
      <c r="Q3555" s="3"/>
      <c r="R3555" s="3"/>
      <c r="S3555" s="3"/>
      <c r="T3555" s="3"/>
      <c r="U3555" s="3"/>
      <c r="V3555" s="3"/>
      <c r="W3555"/>
      <c r="X3555"/>
      <c r="Y3555" s="451"/>
      <c r="Z3555" s="393"/>
      <c r="AA3555" s="3"/>
      <c r="AB3555" s="3"/>
      <c r="AC3555" s="3"/>
      <c r="AD3555" s="3"/>
      <c r="AE3555" s="3"/>
      <c r="AF3555"/>
      <c r="AG3555"/>
      <c r="AH3555"/>
      <c r="AI3555"/>
      <c r="AJ3555"/>
      <c r="AK3555"/>
      <c r="AL3555"/>
      <c r="AM3555"/>
      <c r="AN3555"/>
      <c r="AO3555"/>
      <c r="AP3555"/>
      <c r="BC3555" s="451"/>
    </row>
    <row r="3556" spans="1:55" hidden="1" x14ac:dyDescent="0.2">
      <c r="A3556" s="3"/>
      <c r="B3556" s="3"/>
      <c r="C3556" s="393"/>
      <c r="D3556" s="393"/>
      <c r="E3556" s="393"/>
      <c r="F3556" s="393"/>
      <c r="G3556" s="393"/>
      <c r="H3556" s="393"/>
      <c r="I3556" s="393"/>
      <c r="J3556" s="3"/>
      <c r="K3556" s="3"/>
      <c r="L3556" s="3"/>
      <c r="M3556" s="3"/>
      <c r="N3556" s="3"/>
      <c r="O3556" s="393"/>
      <c r="P3556" s="393"/>
      <c r="Q3556" s="3"/>
      <c r="R3556" s="3"/>
      <c r="S3556" s="3"/>
      <c r="T3556" s="3"/>
      <c r="U3556" s="3"/>
      <c r="V3556" s="3"/>
      <c r="W3556"/>
      <c r="X3556"/>
      <c r="Y3556" s="451"/>
      <c r="Z3556" s="393"/>
      <c r="AA3556" s="3"/>
      <c r="AB3556" s="3"/>
      <c r="AC3556" s="3"/>
      <c r="AD3556" s="3"/>
      <c r="AE3556" s="3"/>
      <c r="AF3556"/>
      <c r="AG3556"/>
      <c r="AH3556"/>
      <c r="AI3556"/>
      <c r="AJ3556"/>
      <c r="AK3556"/>
      <c r="AL3556"/>
      <c r="AM3556"/>
      <c r="AN3556"/>
      <c r="AO3556"/>
      <c r="AP3556"/>
      <c r="BC3556" s="451"/>
    </row>
    <row r="3557" spans="1:55" hidden="1" x14ac:dyDescent="0.2">
      <c r="A3557" s="3"/>
      <c r="B3557" s="3"/>
      <c r="C3557" s="393"/>
      <c r="D3557" s="393"/>
      <c r="E3557" s="393"/>
      <c r="F3557" s="393"/>
      <c r="G3557" s="393"/>
      <c r="H3557" s="393"/>
      <c r="I3557" s="393"/>
      <c r="J3557" s="3"/>
      <c r="K3557" s="3"/>
      <c r="L3557" s="3"/>
      <c r="M3557" s="3"/>
      <c r="N3557" s="3"/>
      <c r="O3557" s="393"/>
      <c r="P3557" s="393"/>
      <c r="Q3557" s="3"/>
      <c r="R3557" s="3"/>
      <c r="S3557" s="3"/>
      <c r="T3557" s="3"/>
      <c r="U3557" s="3"/>
      <c r="V3557" s="3"/>
      <c r="W3557"/>
      <c r="X3557"/>
      <c r="Y3557" s="451"/>
      <c r="Z3557" s="393"/>
      <c r="AA3557" s="3"/>
      <c r="AB3557" s="3"/>
      <c r="AC3557" s="3"/>
      <c r="AD3557" s="3"/>
      <c r="AE3557" s="3"/>
      <c r="AF3557"/>
      <c r="AG3557"/>
      <c r="AH3557"/>
      <c r="AI3557"/>
      <c r="AJ3557"/>
      <c r="AK3557"/>
      <c r="AL3557"/>
      <c r="AM3557"/>
      <c r="AN3557"/>
      <c r="AO3557"/>
      <c r="AP3557"/>
      <c r="BC3557" s="451"/>
    </row>
    <row r="3558" spans="1:55" hidden="1" x14ac:dyDescent="0.2">
      <c r="A3558" s="3"/>
      <c r="B3558" s="3"/>
      <c r="C3558" s="393"/>
      <c r="D3558" s="393"/>
      <c r="E3558" s="393"/>
      <c r="F3558" s="393"/>
      <c r="G3558" s="393"/>
      <c r="H3558" s="393"/>
      <c r="I3558" s="393"/>
      <c r="J3558" s="3"/>
      <c r="K3558" s="3"/>
      <c r="L3558" s="3"/>
      <c r="M3558" s="3"/>
      <c r="N3558" s="3"/>
      <c r="O3558" s="393"/>
      <c r="P3558" s="393"/>
      <c r="Q3558" s="3"/>
      <c r="R3558" s="3"/>
      <c r="S3558" s="3"/>
      <c r="T3558" s="3"/>
      <c r="U3558" s="3"/>
      <c r="V3558" s="3"/>
      <c r="W3558"/>
      <c r="X3558"/>
      <c r="Y3558" s="451"/>
      <c r="Z3558" s="393"/>
      <c r="AA3558" s="3"/>
      <c r="AB3558" s="3"/>
      <c r="AC3558" s="3"/>
      <c r="AD3558" s="3"/>
      <c r="AE3558" s="3"/>
      <c r="AF3558"/>
      <c r="AG3558"/>
      <c r="AH3558"/>
      <c r="AI3558"/>
      <c r="AJ3558"/>
      <c r="AK3558"/>
      <c r="AL3558"/>
      <c r="AM3558"/>
      <c r="AN3558"/>
      <c r="AO3558"/>
      <c r="AP3558"/>
      <c r="BC3558" s="451"/>
    </row>
    <row r="3559" spans="1:55" hidden="1" x14ac:dyDescent="0.2">
      <c r="A3559" s="3"/>
      <c r="B3559" s="3"/>
      <c r="C3559" s="393"/>
      <c r="D3559" s="393"/>
      <c r="E3559" s="393"/>
      <c r="F3559" s="393"/>
      <c r="G3559" s="393"/>
      <c r="H3559" s="393"/>
      <c r="I3559" s="393"/>
      <c r="J3559" s="3"/>
      <c r="K3559" s="3"/>
      <c r="L3559" s="3"/>
      <c r="M3559" s="3"/>
      <c r="N3559" s="3"/>
      <c r="O3559" s="393"/>
      <c r="P3559" s="393"/>
      <c r="Q3559" s="3"/>
      <c r="R3559" s="3"/>
      <c r="S3559" s="3"/>
      <c r="T3559" s="3"/>
      <c r="U3559" s="3"/>
      <c r="V3559" s="3"/>
      <c r="W3559"/>
      <c r="X3559"/>
      <c r="Y3559" s="451"/>
      <c r="Z3559" s="393"/>
      <c r="AA3559" s="3"/>
      <c r="AB3559" s="3"/>
      <c r="AC3559" s="3"/>
      <c r="AD3559" s="3"/>
      <c r="AE3559" s="3"/>
      <c r="AF3559"/>
      <c r="AG3559"/>
      <c r="AH3559"/>
      <c r="AI3559"/>
      <c r="AJ3559"/>
      <c r="AK3559"/>
      <c r="AL3559"/>
      <c r="AM3559"/>
      <c r="AN3559"/>
      <c r="AO3559"/>
      <c r="AP3559"/>
      <c r="BC3559" s="451"/>
    </row>
    <row r="3560" spans="1:55" hidden="1" x14ac:dyDescent="0.2">
      <c r="A3560" s="3"/>
      <c r="B3560" s="3"/>
      <c r="C3560" s="393"/>
      <c r="D3560" s="393"/>
      <c r="E3560" s="393"/>
      <c r="F3560" s="393"/>
      <c r="G3560" s="393"/>
      <c r="H3560" s="393"/>
      <c r="I3560" s="393"/>
      <c r="J3560" s="3"/>
      <c r="K3560" s="3"/>
      <c r="L3560" s="3"/>
      <c r="M3560" s="3"/>
      <c r="N3560" s="3"/>
      <c r="O3560" s="393"/>
      <c r="P3560" s="393"/>
      <c r="Q3560" s="3"/>
      <c r="R3560" s="3"/>
      <c r="S3560" s="3"/>
      <c r="T3560" s="3"/>
      <c r="U3560" s="3"/>
      <c r="V3560" s="3"/>
      <c r="W3560"/>
      <c r="X3560"/>
      <c r="Y3560" s="451"/>
      <c r="Z3560" s="393"/>
      <c r="AA3560" s="3"/>
      <c r="AB3560" s="3"/>
      <c r="AC3560" s="3"/>
      <c r="AD3560" s="3"/>
      <c r="AE3560" s="3"/>
      <c r="AF3560"/>
      <c r="AG3560"/>
      <c r="AH3560"/>
      <c r="AI3560"/>
      <c r="AJ3560"/>
      <c r="AK3560"/>
      <c r="AL3560"/>
      <c r="AM3560"/>
      <c r="AN3560"/>
      <c r="AO3560"/>
      <c r="AP3560"/>
      <c r="BC3560" s="451"/>
    </row>
    <row r="3561" spans="1:55" hidden="1" x14ac:dyDescent="0.2">
      <c r="A3561" s="3"/>
      <c r="B3561" s="3"/>
      <c r="C3561" s="393"/>
      <c r="D3561" s="393"/>
      <c r="E3561" s="393"/>
      <c r="F3561" s="393"/>
      <c r="G3561" s="393"/>
      <c r="H3561" s="393"/>
      <c r="I3561" s="393"/>
      <c r="J3561" s="3"/>
      <c r="K3561" s="3"/>
      <c r="L3561" s="3"/>
      <c r="M3561" s="3"/>
      <c r="N3561" s="3"/>
      <c r="O3561" s="393"/>
      <c r="P3561" s="393"/>
      <c r="Q3561" s="3"/>
      <c r="R3561" s="3"/>
      <c r="S3561" s="3"/>
      <c r="T3561" s="3"/>
      <c r="U3561" s="3"/>
      <c r="V3561" s="3"/>
      <c r="W3561"/>
      <c r="X3561"/>
      <c r="Y3561" s="451"/>
      <c r="Z3561" s="393"/>
      <c r="AA3561" s="3"/>
      <c r="AB3561" s="3"/>
      <c r="AC3561" s="3"/>
      <c r="AD3561" s="3"/>
      <c r="AE3561" s="3"/>
      <c r="AF3561"/>
      <c r="AG3561"/>
      <c r="AH3561"/>
      <c r="AI3561"/>
      <c r="AJ3561"/>
      <c r="AK3561"/>
      <c r="AL3561"/>
      <c r="AM3561"/>
      <c r="AN3561"/>
      <c r="AO3561"/>
      <c r="AP3561"/>
      <c r="BC3561" s="451"/>
    </row>
    <row r="3562" spans="1:55" hidden="1" x14ac:dyDescent="0.2">
      <c r="A3562" s="3"/>
      <c r="B3562" s="3"/>
      <c r="C3562" s="393"/>
      <c r="D3562" s="393"/>
      <c r="E3562" s="393"/>
      <c r="F3562" s="393"/>
      <c r="G3562" s="393"/>
      <c r="H3562" s="393"/>
      <c r="I3562" s="393"/>
      <c r="J3562" s="3"/>
      <c r="K3562" s="3"/>
      <c r="L3562" s="3"/>
      <c r="M3562" s="3"/>
      <c r="N3562" s="3"/>
      <c r="O3562" s="393"/>
      <c r="P3562" s="393"/>
      <c r="Q3562" s="3"/>
      <c r="R3562" s="3"/>
      <c r="S3562" s="3"/>
      <c r="T3562" s="3"/>
      <c r="U3562" s="3"/>
      <c r="V3562" s="3"/>
      <c r="W3562"/>
      <c r="X3562"/>
      <c r="Y3562" s="451"/>
      <c r="Z3562" s="393"/>
      <c r="AA3562" s="3"/>
      <c r="AB3562" s="3"/>
      <c r="AC3562" s="3"/>
      <c r="AD3562" s="3"/>
      <c r="AE3562" s="3"/>
      <c r="AF3562"/>
      <c r="AG3562"/>
      <c r="AH3562"/>
      <c r="AI3562"/>
      <c r="AJ3562"/>
      <c r="AK3562"/>
      <c r="AL3562"/>
      <c r="AM3562"/>
      <c r="AN3562"/>
      <c r="AO3562"/>
      <c r="AP3562"/>
      <c r="BC3562" s="451"/>
    </row>
    <row r="3563" spans="1:55" hidden="1" x14ac:dyDescent="0.2">
      <c r="A3563" s="3"/>
      <c r="B3563" s="3"/>
      <c r="C3563" s="393"/>
      <c r="D3563" s="393"/>
      <c r="E3563" s="393"/>
      <c r="F3563" s="393"/>
      <c r="G3563" s="393"/>
      <c r="H3563" s="393"/>
      <c r="I3563" s="393"/>
      <c r="J3563" s="3"/>
      <c r="K3563" s="3"/>
      <c r="L3563" s="3"/>
      <c r="M3563" s="3"/>
      <c r="N3563" s="3"/>
      <c r="O3563" s="393"/>
      <c r="P3563" s="393"/>
      <c r="Q3563" s="3"/>
      <c r="R3563" s="3"/>
      <c r="S3563" s="3"/>
      <c r="T3563" s="3"/>
      <c r="U3563" s="3"/>
      <c r="V3563" s="3"/>
      <c r="W3563"/>
      <c r="X3563"/>
      <c r="Y3563" s="451"/>
      <c r="Z3563" s="393"/>
      <c r="AA3563" s="3"/>
      <c r="AB3563" s="3"/>
      <c r="AC3563" s="3"/>
      <c r="AD3563" s="3"/>
      <c r="AE3563" s="3"/>
      <c r="AF3563"/>
      <c r="AG3563"/>
      <c r="AH3563"/>
      <c r="AI3563"/>
      <c r="AJ3563"/>
      <c r="AK3563"/>
      <c r="AL3563"/>
      <c r="AM3563"/>
      <c r="AN3563"/>
      <c r="AO3563"/>
      <c r="AP3563"/>
      <c r="BC3563" s="451"/>
    </row>
    <row r="3564" spans="1:55" hidden="1" x14ac:dyDescent="0.2">
      <c r="A3564" s="3"/>
      <c r="B3564" s="3"/>
      <c r="C3564" s="393"/>
      <c r="D3564" s="393"/>
      <c r="E3564" s="393"/>
      <c r="F3564" s="393"/>
      <c r="G3564" s="393"/>
      <c r="H3564" s="393"/>
      <c r="I3564" s="393"/>
      <c r="J3564" s="3"/>
      <c r="K3564" s="3"/>
      <c r="L3564" s="3"/>
      <c r="M3564" s="3"/>
      <c r="N3564" s="3"/>
      <c r="O3564" s="393"/>
      <c r="P3564" s="393"/>
      <c r="Q3564" s="3"/>
      <c r="R3564" s="3"/>
      <c r="S3564" s="3"/>
      <c r="T3564" s="3"/>
      <c r="U3564" s="3"/>
      <c r="V3564" s="3"/>
      <c r="W3564"/>
      <c r="X3564"/>
      <c r="Y3564" s="451"/>
      <c r="Z3564" s="393"/>
      <c r="AA3564" s="3"/>
      <c r="AB3564" s="3"/>
      <c r="AC3564" s="3"/>
      <c r="AD3564" s="3"/>
      <c r="AE3564" s="3"/>
      <c r="AF3564"/>
      <c r="AG3564"/>
      <c r="AH3564"/>
      <c r="AI3564"/>
      <c r="AJ3564"/>
      <c r="AK3564"/>
      <c r="AL3564"/>
      <c r="AM3564"/>
      <c r="AN3564"/>
      <c r="AO3564"/>
      <c r="AP3564"/>
      <c r="BC3564" s="451"/>
    </row>
    <row r="3565" spans="1:55" hidden="1" x14ac:dyDescent="0.2">
      <c r="A3565" s="3"/>
      <c r="B3565" s="3"/>
      <c r="C3565" s="393"/>
      <c r="D3565" s="393"/>
      <c r="E3565" s="393"/>
      <c r="F3565" s="393"/>
      <c r="G3565" s="393"/>
      <c r="H3565" s="393"/>
      <c r="I3565" s="393"/>
      <c r="J3565" s="3"/>
      <c r="K3565" s="3"/>
      <c r="L3565" s="3"/>
      <c r="M3565" s="3"/>
      <c r="N3565" s="3"/>
      <c r="O3565" s="393"/>
      <c r="P3565" s="393"/>
      <c r="Q3565" s="3"/>
      <c r="R3565" s="3"/>
      <c r="S3565" s="3"/>
      <c r="T3565" s="3"/>
      <c r="U3565" s="3"/>
      <c r="V3565" s="3"/>
      <c r="W3565"/>
      <c r="X3565"/>
      <c r="Y3565" s="451"/>
      <c r="Z3565" s="393"/>
      <c r="AA3565" s="3"/>
      <c r="AB3565" s="3"/>
      <c r="AC3565" s="3"/>
      <c r="AD3565" s="3"/>
      <c r="AE3565" s="3"/>
      <c r="AF3565"/>
      <c r="AG3565"/>
      <c r="AH3565"/>
      <c r="AI3565"/>
      <c r="AJ3565"/>
      <c r="AK3565"/>
      <c r="AL3565"/>
      <c r="AM3565"/>
      <c r="AN3565"/>
      <c r="AO3565"/>
      <c r="AP3565"/>
      <c r="BC3565" s="451"/>
    </row>
    <row r="3566" spans="1:55" hidden="1" x14ac:dyDescent="0.2">
      <c r="A3566" s="3"/>
      <c r="B3566" s="3"/>
      <c r="C3566" s="393"/>
      <c r="D3566" s="393"/>
      <c r="E3566" s="393"/>
      <c r="F3566" s="393"/>
      <c r="G3566" s="393"/>
      <c r="H3566" s="393"/>
      <c r="I3566" s="393"/>
      <c r="J3566" s="3"/>
      <c r="K3566" s="3"/>
      <c r="L3566" s="3"/>
      <c r="M3566" s="3"/>
      <c r="N3566" s="3"/>
      <c r="O3566" s="393"/>
      <c r="P3566" s="393"/>
      <c r="Q3566" s="3"/>
      <c r="R3566" s="3"/>
      <c r="S3566" s="3"/>
      <c r="T3566" s="3"/>
      <c r="U3566" s="3"/>
      <c r="V3566" s="3"/>
      <c r="W3566"/>
      <c r="X3566"/>
      <c r="Y3566" s="451"/>
      <c r="Z3566" s="393"/>
      <c r="AA3566" s="3"/>
      <c r="AB3566" s="3"/>
      <c r="AC3566" s="3"/>
      <c r="AD3566" s="3"/>
      <c r="AE3566" s="3"/>
      <c r="AF3566"/>
      <c r="AG3566"/>
      <c r="AH3566"/>
      <c r="AI3566"/>
      <c r="AJ3566"/>
      <c r="AK3566"/>
      <c r="AL3566"/>
      <c r="AM3566"/>
      <c r="AN3566"/>
      <c r="AO3566"/>
      <c r="AP3566"/>
      <c r="BC3566" s="451"/>
    </row>
    <row r="3567" spans="1:55" hidden="1" x14ac:dyDescent="0.2">
      <c r="A3567" s="3"/>
      <c r="B3567" s="3"/>
      <c r="C3567" s="393"/>
      <c r="D3567" s="393"/>
      <c r="E3567" s="393"/>
      <c r="F3567" s="393"/>
      <c r="G3567" s="393"/>
      <c r="H3567" s="393"/>
      <c r="I3567" s="393"/>
      <c r="J3567" s="3"/>
      <c r="K3567" s="3"/>
      <c r="L3567" s="3"/>
      <c r="M3567" s="3"/>
      <c r="N3567" s="3"/>
      <c r="O3567" s="393"/>
      <c r="P3567" s="393"/>
      <c r="Q3567" s="3"/>
      <c r="R3567" s="3"/>
      <c r="S3567" s="3"/>
      <c r="T3567" s="3"/>
      <c r="U3567" s="3"/>
      <c r="V3567" s="3"/>
      <c r="W3567"/>
      <c r="X3567"/>
      <c r="Y3567" s="451"/>
      <c r="Z3567" s="393"/>
      <c r="AA3567" s="3"/>
      <c r="AB3567" s="3"/>
      <c r="AC3567" s="3"/>
      <c r="AD3567" s="3"/>
      <c r="AE3567" s="3"/>
      <c r="AF3567"/>
      <c r="AG3567"/>
      <c r="AH3567"/>
      <c r="AI3567"/>
      <c r="AJ3567"/>
      <c r="AK3567"/>
      <c r="AL3567"/>
      <c r="AM3567"/>
      <c r="AN3567"/>
      <c r="AO3567"/>
      <c r="AP3567"/>
      <c r="BC3567" s="451"/>
    </row>
    <row r="3568" spans="1:55" hidden="1" x14ac:dyDescent="0.2">
      <c r="A3568" s="3"/>
      <c r="B3568" s="3"/>
      <c r="C3568" s="393"/>
      <c r="D3568" s="393"/>
      <c r="E3568" s="393"/>
      <c r="F3568" s="393"/>
      <c r="G3568" s="393"/>
      <c r="H3568" s="393"/>
      <c r="I3568" s="393"/>
      <c r="J3568" s="3"/>
      <c r="K3568" s="3"/>
      <c r="L3568" s="3"/>
      <c r="M3568" s="3"/>
      <c r="N3568" s="3"/>
      <c r="O3568" s="393"/>
      <c r="P3568" s="393"/>
      <c r="Q3568" s="3"/>
      <c r="R3568" s="3"/>
      <c r="S3568" s="3"/>
      <c r="T3568" s="3"/>
      <c r="U3568" s="3"/>
      <c r="V3568" s="3"/>
      <c r="W3568"/>
      <c r="X3568"/>
      <c r="Y3568" s="451"/>
      <c r="Z3568" s="393"/>
      <c r="AA3568" s="3"/>
      <c r="AB3568" s="3"/>
      <c r="AC3568" s="3"/>
      <c r="AD3568" s="3"/>
      <c r="AE3568" s="3"/>
      <c r="AF3568"/>
      <c r="AG3568"/>
      <c r="AH3568"/>
      <c r="AI3568"/>
      <c r="AJ3568"/>
      <c r="AK3568"/>
      <c r="AL3568"/>
      <c r="AM3568"/>
      <c r="AN3568"/>
      <c r="AO3568"/>
      <c r="AP3568"/>
      <c r="BC3568" s="451"/>
    </row>
    <row r="3569" spans="1:55" hidden="1" x14ac:dyDescent="0.2">
      <c r="A3569" s="3"/>
      <c r="B3569" s="3"/>
      <c r="C3569" s="393"/>
      <c r="D3569" s="393"/>
      <c r="E3569" s="393"/>
      <c r="F3569" s="393"/>
      <c r="G3569" s="393"/>
      <c r="H3569" s="393"/>
      <c r="I3569" s="393"/>
      <c r="J3569" s="3"/>
      <c r="K3569" s="3"/>
      <c r="L3569" s="3"/>
      <c r="M3569" s="3"/>
      <c r="N3569" s="3"/>
      <c r="O3569" s="393"/>
      <c r="P3569" s="393"/>
      <c r="Q3569" s="3"/>
      <c r="R3569" s="3"/>
      <c r="S3569" s="3"/>
      <c r="T3569" s="3"/>
      <c r="U3569" s="3"/>
      <c r="V3569" s="3"/>
      <c r="W3569"/>
      <c r="X3569"/>
      <c r="Y3569" s="451"/>
      <c r="Z3569" s="393"/>
      <c r="AA3569" s="3"/>
      <c r="AB3569" s="3"/>
      <c r="AC3569" s="3"/>
      <c r="AD3569" s="3"/>
      <c r="AE3569" s="3"/>
      <c r="AF3569"/>
      <c r="AG3569"/>
      <c r="AH3569"/>
      <c r="AI3569"/>
      <c r="AJ3569"/>
      <c r="AK3569"/>
      <c r="AL3569"/>
      <c r="AM3569"/>
      <c r="AN3569"/>
      <c r="AO3569"/>
      <c r="AP3569"/>
      <c r="BC3569" s="451"/>
    </row>
    <row r="3570" spans="1:55" hidden="1" x14ac:dyDescent="0.2">
      <c r="A3570" s="3"/>
      <c r="B3570" s="3"/>
      <c r="C3570" s="393"/>
      <c r="D3570" s="393"/>
      <c r="E3570" s="393"/>
      <c r="F3570" s="393"/>
      <c r="G3570" s="393"/>
      <c r="H3570" s="393"/>
      <c r="I3570" s="393"/>
      <c r="J3570" s="3"/>
      <c r="K3570" s="3"/>
      <c r="L3570" s="3"/>
      <c r="M3570" s="3"/>
      <c r="N3570" s="3"/>
      <c r="O3570" s="393"/>
      <c r="P3570" s="393"/>
      <c r="Q3570" s="3"/>
      <c r="R3570" s="3"/>
      <c r="S3570" s="3"/>
      <c r="T3570" s="3"/>
      <c r="U3570" s="3"/>
      <c r="V3570" s="3"/>
      <c r="W3570"/>
      <c r="X3570"/>
      <c r="Y3570" s="451"/>
      <c r="Z3570" s="393"/>
      <c r="AA3570" s="3"/>
      <c r="AB3570" s="3"/>
      <c r="AC3570" s="3"/>
      <c r="AD3570" s="3"/>
      <c r="AE3570" s="3"/>
      <c r="AF3570"/>
      <c r="AG3570"/>
      <c r="AH3570"/>
      <c r="AI3570"/>
      <c r="AJ3570"/>
      <c r="AK3570"/>
      <c r="AL3570"/>
      <c r="AM3570"/>
      <c r="AN3570"/>
      <c r="AO3570"/>
      <c r="AP3570"/>
      <c r="BC3570" s="451"/>
    </row>
    <row r="3571" spans="1:55" hidden="1" x14ac:dyDescent="0.2">
      <c r="A3571" s="3"/>
      <c r="B3571" s="3"/>
      <c r="C3571" s="393"/>
      <c r="D3571" s="393"/>
      <c r="E3571" s="393"/>
      <c r="F3571" s="393"/>
      <c r="G3571" s="393"/>
      <c r="H3571" s="393"/>
      <c r="I3571" s="393"/>
      <c r="J3571" s="3"/>
      <c r="K3571" s="3"/>
      <c r="L3571" s="3"/>
      <c r="M3571" s="3"/>
      <c r="N3571" s="3"/>
      <c r="O3571" s="393"/>
      <c r="P3571" s="393"/>
      <c r="Q3571" s="3"/>
      <c r="R3571" s="3"/>
      <c r="S3571" s="3"/>
      <c r="T3571" s="3"/>
      <c r="U3571" s="3"/>
      <c r="V3571" s="3"/>
      <c r="W3571"/>
      <c r="X3571"/>
      <c r="Y3571" s="451"/>
      <c r="Z3571" s="393"/>
      <c r="AA3571" s="3"/>
      <c r="AB3571" s="3"/>
      <c r="AC3571" s="3"/>
      <c r="AD3571" s="3"/>
      <c r="AE3571" s="3"/>
      <c r="AF3571"/>
      <c r="AG3571"/>
      <c r="AH3571"/>
      <c r="AI3571"/>
      <c r="AJ3571"/>
      <c r="AK3571"/>
      <c r="AL3571"/>
      <c r="AM3571"/>
      <c r="AN3571"/>
      <c r="AO3571"/>
      <c r="AP3571"/>
      <c r="BC3571" s="451"/>
    </row>
    <row r="3572" spans="1:55" hidden="1" x14ac:dyDescent="0.2">
      <c r="A3572" s="3"/>
      <c r="B3572" s="3"/>
      <c r="C3572" s="393"/>
      <c r="D3572" s="393"/>
      <c r="E3572" s="393"/>
      <c r="F3572" s="393"/>
      <c r="G3572" s="393"/>
      <c r="H3572" s="393"/>
      <c r="I3572" s="393"/>
      <c r="J3572" s="3"/>
      <c r="K3572" s="3"/>
      <c r="L3572" s="3"/>
      <c r="M3572" s="3"/>
      <c r="N3572" s="3"/>
      <c r="O3572" s="393"/>
      <c r="P3572" s="393"/>
      <c r="Q3572" s="3"/>
      <c r="R3572" s="3"/>
      <c r="S3572" s="3"/>
      <c r="T3572" s="3"/>
      <c r="U3572" s="3"/>
      <c r="V3572" s="3"/>
      <c r="W3572"/>
      <c r="X3572"/>
      <c r="Y3572" s="451"/>
      <c r="Z3572" s="393"/>
      <c r="AA3572" s="3"/>
      <c r="AB3572" s="3"/>
      <c r="AC3572" s="3"/>
      <c r="AD3572" s="3"/>
      <c r="AE3572" s="3"/>
      <c r="AF3572"/>
      <c r="AG3572"/>
      <c r="AH3572"/>
      <c r="AI3572"/>
      <c r="AJ3572"/>
      <c r="AK3572"/>
      <c r="AL3572"/>
      <c r="AM3572"/>
      <c r="AN3572"/>
      <c r="AO3572"/>
      <c r="AP3572"/>
      <c r="BC3572" s="451"/>
    </row>
    <row r="3573" spans="1:55" hidden="1" x14ac:dyDescent="0.2">
      <c r="A3573" s="3"/>
      <c r="B3573" s="3"/>
      <c r="C3573" s="393"/>
      <c r="D3573" s="393"/>
      <c r="E3573" s="393"/>
      <c r="F3573" s="393"/>
      <c r="G3573" s="393"/>
      <c r="H3573" s="393"/>
      <c r="I3573" s="393"/>
      <c r="J3573" s="3"/>
      <c r="K3573" s="3"/>
      <c r="L3573" s="3"/>
      <c r="M3573" s="3"/>
      <c r="N3573" s="3"/>
      <c r="O3573" s="393"/>
      <c r="P3573" s="393"/>
      <c r="Q3573" s="3"/>
      <c r="R3573" s="3"/>
      <c r="S3573" s="3"/>
      <c r="T3573" s="3"/>
      <c r="U3573" s="3"/>
      <c r="V3573" s="3"/>
      <c r="W3573"/>
      <c r="X3573"/>
      <c r="Y3573" s="451"/>
      <c r="Z3573" s="393"/>
      <c r="AA3573" s="3"/>
      <c r="AB3573" s="3"/>
      <c r="AC3573" s="3"/>
      <c r="AD3573" s="3"/>
      <c r="AE3573" s="3"/>
      <c r="AF3573"/>
      <c r="AG3573"/>
      <c r="AH3573"/>
      <c r="AI3573"/>
      <c r="AJ3573"/>
      <c r="AK3573"/>
      <c r="AL3573"/>
      <c r="AM3573"/>
      <c r="AN3573"/>
      <c r="AO3573"/>
      <c r="AP3573"/>
      <c r="BC3573" s="451"/>
    </row>
    <row r="3574" spans="1:55" hidden="1" x14ac:dyDescent="0.2">
      <c r="A3574" s="3"/>
      <c r="B3574" s="3"/>
      <c r="C3574" s="393"/>
      <c r="D3574" s="393"/>
      <c r="E3574" s="393"/>
      <c r="F3574" s="393"/>
      <c r="G3574" s="393"/>
      <c r="H3574" s="393"/>
      <c r="I3574" s="393"/>
      <c r="J3574" s="3"/>
      <c r="K3574" s="3"/>
      <c r="L3574" s="3"/>
      <c r="M3574" s="3"/>
      <c r="N3574" s="3"/>
      <c r="O3574" s="393"/>
      <c r="P3574" s="393"/>
      <c r="Q3574" s="3"/>
      <c r="R3574" s="3"/>
      <c r="S3574" s="3"/>
      <c r="T3574" s="3"/>
      <c r="U3574" s="3"/>
      <c r="V3574" s="3"/>
      <c r="W3574"/>
      <c r="X3574"/>
      <c r="Y3574" s="451"/>
      <c r="Z3574" s="393"/>
      <c r="AA3574" s="3"/>
      <c r="AB3574" s="3"/>
      <c r="AC3574" s="3"/>
      <c r="AD3574" s="3"/>
      <c r="AE3574" s="3"/>
      <c r="AF3574"/>
      <c r="AG3574"/>
      <c r="AH3574"/>
      <c r="AI3574"/>
      <c r="AJ3574"/>
      <c r="AK3574"/>
      <c r="AL3574"/>
      <c r="AM3574"/>
      <c r="AN3574"/>
      <c r="AO3574"/>
      <c r="AP3574"/>
      <c r="BC3574" s="451"/>
    </row>
    <row r="3575" spans="1:55" hidden="1" x14ac:dyDescent="0.2">
      <c r="A3575" s="3"/>
      <c r="B3575" s="3"/>
      <c r="C3575" s="393"/>
      <c r="D3575" s="393"/>
      <c r="E3575" s="393"/>
      <c r="F3575" s="393"/>
      <c r="G3575" s="393"/>
      <c r="H3575" s="393"/>
      <c r="I3575" s="393"/>
      <c r="J3575" s="3"/>
      <c r="K3575" s="3"/>
      <c r="L3575" s="3"/>
      <c r="M3575" s="3"/>
      <c r="N3575" s="3"/>
      <c r="O3575" s="393"/>
      <c r="P3575" s="393"/>
      <c r="Q3575" s="3"/>
      <c r="R3575" s="3"/>
      <c r="S3575" s="3"/>
      <c r="T3575" s="3"/>
      <c r="U3575" s="3"/>
      <c r="V3575" s="3"/>
      <c r="W3575"/>
      <c r="X3575"/>
      <c r="Y3575" s="451"/>
      <c r="Z3575" s="393"/>
      <c r="AA3575" s="3"/>
      <c r="AB3575" s="3"/>
      <c r="AC3575" s="3"/>
      <c r="AD3575" s="3"/>
      <c r="AE3575" s="3"/>
      <c r="AF3575"/>
      <c r="AG3575"/>
      <c r="AH3575"/>
      <c r="AI3575"/>
      <c r="AJ3575"/>
      <c r="AK3575"/>
      <c r="AL3575"/>
      <c r="AM3575"/>
      <c r="AN3575"/>
      <c r="AO3575"/>
      <c r="AP3575"/>
      <c r="BC3575" s="451"/>
    </row>
    <row r="3576" spans="1:55" hidden="1" x14ac:dyDescent="0.2">
      <c r="A3576" s="3"/>
      <c r="B3576" s="3"/>
      <c r="C3576" s="393"/>
      <c r="D3576" s="393"/>
      <c r="E3576" s="393"/>
      <c r="F3576" s="393"/>
      <c r="G3576" s="393"/>
      <c r="H3576" s="393"/>
      <c r="I3576" s="393"/>
      <c r="J3576" s="3"/>
      <c r="K3576" s="3"/>
      <c r="L3576" s="3"/>
      <c r="M3576" s="3"/>
      <c r="N3576" s="3"/>
      <c r="O3576" s="393"/>
      <c r="P3576" s="393"/>
      <c r="Q3576" s="3"/>
      <c r="R3576" s="3"/>
      <c r="S3576" s="3"/>
      <c r="T3576" s="3"/>
      <c r="U3576" s="3"/>
      <c r="V3576" s="3"/>
      <c r="W3576"/>
      <c r="X3576"/>
      <c r="Y3576" s="451"/>
      <c r="Z3576" s="393"/>
      <c r="AA3576" s="3"/>
      <c r="AB3576" s="3"/>
      <c r="AC3576" s="3"/>
      <c r="AD3576" s="3"/>
      <c r="AE3576" s="3"/>
      <c r="AF3576"/>
      <c r="AG3576"/>
      <c r="AH3576"/>
      <c r="AI3576"/>
      <c r="AJ3576"/>
      <c r="AK3576"/>
      <c r="AL3576"/>
      <c r="AM3576"/>
      <c r="AN3576"/>
      <c r="AO3576"/>
      <c r="AP3576"/>
      <c r="BC3576" s="451"/>
    </row>
    <row r="3577" spans="1:55" hidden="1" x14ac:dyDescent="0.2">
      <c r="A3577" s="3"/>
      <c r="B3577" s="3"/>
      <c r="C3577" s="393"/>
      <c r="D3577" s="393"/>
      <c r="E3577" s="393"/>
      <c r="F3577" s="393"/>
      <c r="G3577" s="393"/>
      <c r="H3577" s="393"/>
      <c r="I3577" s="393"/>
      <c r="J3577" s="3"/>
      <c r="K3577" s="3"/>
      <c r="L3577" s="3"/>
      <c r="M3577" s="3"/>
      <c r="N3577" s="3"/>
      <c r="O3577" s="393"/>
      <c r="P3577" s="393"/>
      <c r="Q3577" s="3"/>
      <c r="R3577" s="3"/>
      <c r="S3577" s="3"/>
      <c r="T3577" s="3"/>
      <c r="U3577" s="3"/>
      <c r="V3577" s="3"/>
      <c r="W3577"/>
      <c r="X3577"/>
      <c r="Y3577" s="451"/>
      <c r="Z3577" s="393"/>
      <c r="AA3577" s="3"/>
      <c r="AB3577" s="3"/>
      <c r="AC3577" s="3"/>
      <c r="AD3577" s="3"/>
      <c r="AE3577" s="3"/>
      <c r="AF3577"/>
      <c r="AG3577"/>
      <c r="AH3577"/>
      <c r="AI3577"/>
      <c r="AJ3577"/>
      <c r="AK3577"/>
      <c r="AL3577"/>
      <c r="AM3577"/>
      <c r="AN3577"/>
      <c r="AO3577"/>
      <c r="AP3577"/>
      <c r="BC3577" s="451"/>
    </row>
    <row r="3578" spans="1:55" hidden="1" x14ac:dyDescent="0.2">
      <c r="A3578" s="3"/>
      <c r="B3578" s="3"/>
      <c r="C3578" s="393"/>
      <c r="D3578" s="393"/>
      <c r="E3578" s="393"/>
      <c r="F3578" s="393"/>
      <c r="G3578" s="393"/>
      <c r="H3578" s="393"/>
      <c r="I3578" s="393"/>
      <c r="J3578" s="3"/>
      <c r="K3578" s="3"/>
      <c r="L3578" s="3"/>
      <c r="M3578" s="3"/>
      <c r="N3578" s="3"/>
      <c r="O3578" s="393"/>
      <c r="P3578" s="393"/>
      <c r="Q3578" s="3"/>
      <c r="R3578" s="3"/>
      <c r="S3578" s="3"/>
      <c r="T3578" s="3"/>
      <c r="U3578" s="3"/>
      <c r="V3578" s="3"/>
      <c r="W3578"/>
      <c r="X3578"/>
      <c r="Y3578" s="451"/>
      <c r="Z3578" s="393"/>
      <c r="AA3578" s="3"/>
      <c r="AB3578" s="3"/>
      <c r="AC3578" s="3"/>
      <c r="AD3578" s="3"/>
      <c r="AE3578" s="3"/>
      <c r="AF3578"/>
      <c r="AG3578"/>
      <c r="AH3578"/>
      <c r="AI3578"/>
      <c r="AJ3578"/>
      <c r="AK3578"/>
      <c r="AL3578"/>
      <c r="AM3578"/>
      <c r="AN3578"/>
      <c r="AO3578"/>
      <c r="AP3578"/>
      <c r="BC3578" s="451"/>
    </row>
    <row r="3579" spans="1:55" hidden="1" x14ac:dyDescent="0.2">
      <c r="A3579" s="3"/>
      <c r="B3579" s="3"/>
      <c r="C3579" s="393"/>
      <c r="D3579" s="393"/>
      <c r="E3579" s="393"/>
      <c r="F3579" s="393"/>
      <c r="G3579" s="393"/>
      <c r="H3579" s="393"/>
      <c r="I3579" s="393"/>
      <c r="J3579" s="3"/>
      <c r="K3579" s="3"/>
      <c r="L3579" s="3"/>
      <c r="M3579" s="3"/>
      <c r="N3579" s="3"/>
      <c r="O3579" s="393"/>
      <c r="P3579" s="393"/>
      <c r="Q3579" s="3"/>
      <c r="R3579" s="3"/>
      <c r="S3579" s="3"/>
      <c r="T3579" s="3"/>
      <c r="U3579" s="3"/>
      <c r="V3579" s="3"/>
      <c r="W3579"/>
      <c r="X3579"/>
      <c r="Y3579" s="451"/>
      <c r="Z3579" s="393"/>
      <c r="AA3579" s="3"/>
      <c r="AB3579" s="3"/>
      <c r="AC3579" s="3"/>
      <c r="AD3579" s="3"/>
      <c r="AE3579" s="3"/>
      <c r="AF3579"/>
      <c r="AG3579"/>
      <c r="AH3579"/>
      <c r="AI3579"/>
      <c r="AJ3579"/>
      <c r="AK3579"/>
      <c r="AL3579"/>
      <c r="AM3579"/>
      <c r="AN3579"/>
      <c r="AO3579"/>
      <c r="AP3579"/>
      <c r="BC3579" s="451"/>
    </row>
    <row r="3580" spans="1:55" hidden="1" x14ac:dyDescent="0.2">
      <c r="A3580" s="3"/>
      <c r="B3580" s="3"/>
      <c r="C3580" s="393"/>
      <c r="D3580" s="393"/>
      <c r="E3580" s="393"/>
      <c r="F3580" s="393"/>
      <c r="G3580" s="393"/>
      <c r="H3580" s="393"/>
      <c r="I3580" s="393"/>
      <c r="J3580" s="3"/>
      <c r="K3580" s="3"/>
      <c r="L3580" s="3"/>
      <c r="M3580" s="3"/>
      <c r="N3580" s="3"/>
      <c r="O3580" s="393"/>
      <c r="P3580" s="393"/>
      <c r="Q3580" s="3"/>
      <c r="R3580" s="3"/>
      <c r="S3580" s="3"/>
      <c r="T3580" s="3"/>
      <c r="U3580" s="3"/>
      <c r="V3580" s="3"/>
      <c r="W3580"/>
      <c r="X3580"/>
      <c r="Y3580" s="451"/>
      <c r="Z3580" s="393"/>
      <c r="AA3580" s="3"/>
      <c r="AB3580" s="3"/>
      <c r="AC3580" s="3"/>
      <c r="AD3580" s="3"/>
      <c r="AE3580" s="3"/>
      <c r="AF3580"/>
      <c r="AG3580"/>
      <c r="AH3580"/>
      <c r="AI3580"/>
      <c r="AJ3580"/>
      <c r="AK3580"/>
      <c r="AL3580"/>
      <c r="AM3580"/>
      <c r="AN3580"/>
      <c r="AO3580"/>
      <c r="AP3580"/>
      <c r="BC3580" s="451"/>
    </row>
    <row r="3581" spans="1:55" hidden="1" x14ac:dyDescent="0.2">
      <c r="A3581" s="3"/>
      <c r="B3581" s="3"/>
      <c r="C3581" s="393"/>
      <c r="D3581" s="393"/>
      <c r="E3581" s="393"/>
      <c r="F3581" s="393"/>
      <c r="G3581" s="393"/>
      <c r="H3581" s="393"/>
      <c r="I3581" s="393"/>
      <c r="J3581" s="3"/>
      <c r="K3581" s="3"/>
      <c r="L3581" s="3"/>
      <c r="M3581" s="3"/>
      <c r="N3581" s="3"/>
      <c r="O3581" s="393"/>
      <c r="P3581" s="393"/>
      <c r="Q3581" s="3"/>
      <c r="R3581" s="3"/>
      <c r="S3581" s="3"/>
      <c r="T3581" s="3"/>
      <c r="U3581" s="3"/>
      <c r="V3581" s="3"/>
      <c r="W3581"/>
      <c r="X3581"/>
      <c r="Y3581" s="451"/>
      <c r="Z3581" s="393"/>
      <c r="AA3581" s="3"/>
      <c r="AB3581" s="3"/>
      <c r="AC3581" s="3"/>
      <c r="AD3581" s="3"/>
      <c r="AE3581" s="3"/>
      <c r="AF3581"/>
      <c r="AG3581"/>
      <c r="AH3581"/>
      <c r="AI3581"/>
      <c r="AJ3581"/>
      <c r="AK3581"/>
      <c r="AL3581"/>
      <c r="AM3581"/>
      <c r="AN3581"/>
      <c r="AO3581"/>
      <c r="AP3581"/>
      <c r="BC3581" s="451"/>
    </row>
    <row r="3582" spans="1:55" hidden="1" x14ac:dyDescent="0.2">
      <c r="A3582" s="3"/>
      <c r="B3582" s="3"/>
      <c r="C3582" s="393"/>
      <c r="D3582" s="393"/>
      <c r="E3582" s="393"/>
      <c r="F3582" s="393"/>
      <c r="G3582" s="393"/>
      <c r="H3582" s="393"/>
      <c r="I3582" s="393"/>
      <c r="J3582" s="3"/>
      <c r="K3582" s="3"/>
      <c r="L3582" s="3"/>
      <c r="M3582" s="3"/>
      <c r="N3582" s="3"/>
      <c r="O3582" s="393"/>
      <c r="P3582" s="393"/>
      <c r="Q3582" s="3"/>
      <c r="R3582" s="3"/>
      <c r="S3582" s="3"/>
      <c r="T3582" s="3"/>
      <c r="U3582" s="3"/>
      <c r="V3582" s="3"/>
      <c r="W3582"/>
      <c r="X3582"/>
      <c r="Y3582" s="451"/>
      <c r="Z3582" s="393"/>
      <c r="AA3582" s="3"/>
      <c r="AB3582" s="3"/>
      <c r="AC3582" s="3"/>
      <c r="AD3582" s="3"/>
      <c r="AE3582" s="3"/>
      <c r="AF3582"/>
      <c r="AG3582"/>
      <c r="AH3582"/>
      <c r="AI3582"/>
      <c r="AJ3582"/>
      <c r="AK3582"/>
      <c r="AL3582"/>
      <c r="AM3582"/>
      <c r="AN3582"/>
      <c r="AO3582"/>
      <c r="AP3582"/>
      <c r="BC3582" s="451"/>
    </row>
    <row r="3583" spans="1:55" hidden="1" x14ac:dyDescent="0.2">
      <c r="A3583" s="3"/>
      <c r="B3583" s="3"/>
      <c r="C3583" s="393"/>
      <c r="D3583" s="393"/>
      <c r="E3583" s="393"/>
      <c r="F3583" s="393"/>
      <c r="G3583" s="393"/>
      <c r="H3583" s="393"/>
      <c r="I3583" s="393"/>
      <c r="J3583" s="3"/>
      <c r="K3583" s="3"/>
      <c r="L3583" s="3"/>
      <c r="M3583" s="3"/>
      <c r="N3583" s="3"/>
      <c r="O3583" s="393"/>
      <c r="P3583" s="393"/>
      <c r="Q3583" s="3"/>
      <c r="R3583" s="3"/>
      <c r="S3583" s="3"/>
      <c r="T3583" s="3"/>
      <c r="U3583" s="3"/>
      <c r="V3583" s="3"/>
      <c r="W3583"/>
      <c r="X3583"/>
      <c r="Y3583" s="451"/>
      <c r="Z3583" s="393"/>
      <c r="AA3583" s="3"/>
      <c r="AB3583" s="3"/>
      <c r="AC3583" s="3"/>
      <c r="AD3583" s="3"/>
      <c r="AE3583" s="3"/>
      <c r="AF3583"/>
      <c r="AG3583"/>
      <c r="AH3583"/>
      <c r="AI3583"/>
      <c r="AJ3583"/>
      <c r="AK3583"/>
      <c r="AL3583"/>
      <c r="AM3583"/>
      <c r="AN3583"/>
      <c r="AO3583"/>
      <c r="AP3583"/>
      <c r="BC3583" s="451"/>
    </row>
    <row r="3584" spans="1:55" hidden="1" x14ac:dyDescent="0.2">
      <c r="A3584" s="3"/>
      <c r="B3584" s="3"/>
      <c r="C3584" s="393"/>
      <c r="D3584" s="393"/>
      <c r="E3584" s="393"/>
      <c r="F3584" s="393"/>
      <c r="G3584" s="393"/>
      <c r="H3584" s="393"/>
      <c r="I3584" s="393"/>
      <c r="J3584" s="3"/>
      <c r="K3584" s="3"/>
      <c r="L3584" s="3"/>
      <c r="M3584" s="3"/>
      <c r="N3584" s="3"/>
      <c r="O3584" s="393"/>
      <c r="P3584" s="393"/>
      <c r="Q3584" s="3"/>
      <c r="R3584" s="3"/>
      <c r="S3584" s="3"/>
      <c r="T3584" s="3"/>
      <c r="U3584" s="3"/>
      <c r="V3584" s="3"/>
      <c r="W3584"/>
      <c r="X3584"/>
      <c r="Y3584" s="451"/>
      <c r="Z3584" s="393"/>
      <c r="AA3584" s="3"/>
      <c r="AB3584" s="3"/>
      <c r="AC3584" s="3"/>
      <c r="AD3584" s="3"/>
      <c r="AE3584" s="3"/>
      <c r="AF3584"/>
      <c r="AG3584"/>
      <c r="AH3584"/>
      <c r="AI3584"/>
      <c r="AJ3584"/>
      <c r="AK3584"/>
      <c r="AL3584"/>
      <c r="AM3584"/>
      <c r="AN3584"/>
      <c r="AO3584"/>
      <c r="AP3584"/>
      <c r="BC3584" s="451"/>
    </row>
    <row r="3585" spans="1:55" hidden="1" x14ac:dyDescent="0.2">
      <c r="A3585" s="3"/>
      <c r="B3585" s="3"/>
      <c r="C3585" s="393"/>
      <c r="D3585" s="393"/>
      <c r="E3585" s="393"/>
      <c r="F3585" s="393"/>
      <c r="G3585" s="393"/>
      <c r="H3585" s="393"/>
      <c r="I3585" s="393"/>
      <c r="J3585" s="3"/>
      <c r="K3585" s="3"/>
      <c r="L3585" s="3"/>
      <c r="M3585" s="3"/>
      <c r="N3585" s="3"/>
      <c r="O3585" s="393"/>
      <c r="P3585" s="393"/>
      <c r="Q3585" s="3"/>
      <c r="R3585" s="3"/>
      <c r="S3585" s="3"/>
      <c r="T3585" s="3"/>
      <c r="U3585" s="3"/>
      <c r="V3585" s="3"/>
      <c r="W3585"/>
      <c r="X3585"/>
      <c r="Y3585" s="451"/>
      <c r="Z3585" s="393"/>
      <c r="AA3585" s="3"/>
      <c r="AB3585" s="3"/>
      <c r="AC3585" s="3"/>
      <c r="AD3585" s="3"/>
      <c r="AE3585" s="3"/>
      <c r="AF3585"/>
      <c r="AG3585"/>
      <c r="AH3585"/>
      <c r="AI3585"/>
      <c r="AJ3585"/>
      <c r="AK3585"/>
      <c r="AL3585"/>
      <c r="AM3585"/>
      <c r="AN3585"/>
      <c r="AO3585"/>
      <c r="AP3585"/>
      <c r="BC3585" s="451"/>
    </row>
    <row r="3586" spans="1:55" hidden="1" x14ac:dyDescent="0.2">
      <c r="A3586" s="3"/>
      <c r="B3586" s="3"/>
      <c r="C3586" s="393"/>
      <c r="D3586" s="393"/>
      <c r="E3586" s="393"/>
      <c r="F3586" s="393"/>
      <c r="G3586" s="393"/>
      <c r="H3586" s="393"/>
      <c r="I3586" s="393"/>
      <c r="J3586" s="3"/>
      <c r="K3586" s="3"/>
      <c r="L3586" s="3"/>
      <c r="M3586" s="3"/>
      <c r="N3586" s="3"/>
      <c r="O3586" s="393"/>
      <c r="P3586" s="393"/>
      <c r="Q3586" s="3"/>
      <c r="R3586" s="3"/>
      <c r="S3586" s="3"/>
      <c r="T3586" s="3"/>
      <c r="U3586" s="3"/>
      <c r="V3586" s="3"/>
      <c r="W3586"/>
      <c r="X3586"/>
      <c r="Y3586" s="451"/>
      <c r="Z3586" s="393"/>
      <c r="AA3586" s="3"/>
      <c r="AB3586" s="3"/>
      <c r="AC3586" s="3"/>
      <c r="AD3586" s="3"/>
      <c r="AE3586" s="3"/>
      <c r="AF3586"/>
      <c r="AG3586"/>
      <c r="AH3586"/>
      <c r="AI3586"/>
      <c r="AJ3586"/>
      <c r="AK3586"/>
      <c r="AL3586"/>
      <c r="AM3586"/>
      <c r="AN3586"/>
      <c r="AO3586"/>
      <c r="AP3586"/>
      <c r="BC3586" s="451"/>
    </row>
    <row r="3587" spans="1:55" hidden="1" x14ac:dyDescent="0.2">
      <c r="A3587" s="3"/>
      <c r="B3587" s="3"/>
      <c r="C3587" s="393"/>
      <c r="D3587" s="393"/>
      <c r="E3587" s="393"/>
      <c r="F3587" s="393"/>
      <c r="G3587" s="393"/>
      <c r="H3587" s="393"/>
      <c r="I3587" s="393"/>
      <c r="J3587" s="3"/>
      <c r="K3587" s="3"/>
      <c r="L3587" s="3"/>
      <c r="M3587" s="3"/>
      <c r="N3587" s="3"/>
      <c r="O3587" s="393"/>
      <c r="P3587" s="393"/>
      <c r="Q3587" s="3"/>
      <c r="R3587" s="3"/>
      <c r="S3587" s="3"/>
      <c r="T3587" s="3"/>
      <c r="U3587" s="3"/>
      <c r="V3587" s="3"/>
      <c r="W3587"/>
      <c r="X3587"/>
      <c r="Y3587" s="451"/>
      <c r="Z3587" s="393"/>
      <c r="AA3587" s="3"/>
      <c r="AB3587" s="3"/>
      <c r="AC3587" s="3"/>
      <c r="AD3587" s="3"/>
      <c r="AE3587" s="3"/>
      <c r="AF3587"/>
      <c r="AG3587"/>
      <c r="AH3587"/>
      <c r="AI3587"/>
      <c r="AJ3587"/>
      <c r="AK3587"/>
      <c r="AL3587"/>
      <c r="AM3587"/>
      <c r="AN3587"/>
      <c r="AO3587"/>
      <c r="AP3587"/>
      <c r="BC3587" s="451"/>
    </row>
    <row r="3588" spans="1:55" hidden="1" x14ac:dyDescent="0.2">
      <c r="A3588" s="3"/>
      <c r="B3588" s="3"/>
      <c r="C3588" s="393"/>
      <c r="D3588" s="393"/>
      <c r="E3588" s="393"/>
      <c r="F3588" s="393"/>
      <c r="G3588" s="393"/>
      <c r="H3588" s="393"/>
      <c r="I3588" s="393"/>
      <c r="J3588" s="3"/>
      <c r="K3588" s="3"/>
      <c r="L3588" s="3"/>
      <c r="M3588" s="3"/>
      <c r="N3588" s="3"/>
      <c r="O3588" s="393"/>
      <c r="P3588" s="393"/>
      <c r="Q3588" s="3"/>
      <c r="R3588" s="3"/>
      <c r="S3588" s="3"/>
      <c r="T3588" s="3"/>
      <c r="U3588" s="3"/>
      <c r="V3588" s="3"/>
      <c r="W3588"/>
      <c r="X3588"/>
      <c r="Y3588" s="451"/>
      <c r="Z3588" s="393"/>
      <c r="AA3588" s="3"/>
      <c r="AB3588" s="3"/>
      <c r="AC3588" s="3"/>
      <c r="AD3588" s="3"/>
      <c r="AE3588" s="3"/>
      <c r="AF3588"/>
      <c r="AG3588"/>
      <c r="AH3588"/>
      <c r="AI3588"/>
      <c r="AJ3588"/>
      <c r="AK3588"/>
      <c r="AL3588"/>
      <c r="AM3588"/>
      <c r="AN3588"/>
      <c r="AO3588"/>
      <c r="AP3588"/>
      <c r="BC3588" s="451"/>
    </row>
    <row r="3589" spans="1:55" hidden="1" x14ac:dyDescent="0.2">
      <c r="A3589" s="3"/>
      <c r="B3589" s="3"/>
      <c r="C3589" s="393"/>
      <c r="D3589" s="393"/>
      <c r="E3589" s="393"/>
      <c r="F3589" s="393"/>
      <c r="G3589" s="393"/>
      <c r="H3589" s="393"/>
      <c r="I3589" s="393"/>
      <c r="J3589" s="3"/>
      <c r="K3589" s="3"/>
      <c r="L3589" s="3"/>
      <c r="M3589" s="3"/>
      <c r="N3589" s="3"/>
      <c r="O3589" s="393"/>
      <c r="P3589" s="393"/>
      <c r="Q3589" s="3"/>
      <c r="R3589" s="3"/>
      <c r="S3589" s="3"/>
      <c r="T3589" s="3"/>
      <c r="U3589" s="3"/>
      <c r="V3589" s="3"/>
      <c r="W3589"/>
      <c r="X3589"/>
      <c r="Y3589" s="451"/>
      <c r="Z3589" s="393"/>
      <c r="AA3589" s="3"/>
      <c r="AB3589" s="3"/>
      <c r="AC3589" s="3"/>
      <c r="AD3589" s="3"/>
      <c r="AE3589" s="3"/>
      <c r="AF3589"/>
      <c r="AG3589"/>
      <c r="AH3589"/>
      <c r="AI3589"/>
      <c r="AJ3589"/>
      <c r="AK3589"/>
      <c r="AL3589"/>
      <c r="AM3589"/>
      <c r="AN3589"/>
      <c r="AO3589"/>
      <c r="AP3589"/>
      <c r="BC3589" s="451"/>
    </row>
    <row r="3590" spans="1:55" hidden="1" x14ac:dyDescent="0.2">
      <c r="A3590" s="3"/>
      <c r="B3590" s="3"/>
      <c r="C3590" s="393"/>
      <c r="D3590" s="393"/>
      <c r="E3590" s="393"/>
      <c r="F3590" s="393"/>
      <c r="G3590" s="393"/>
      <c r="H3590" s="393"/>
      <c r="I3590" s="393"/>
      <c r="J3590" s="3"/>
      <c r="K3590" s="3"/>
      <c r="L3590" s="3"/>
      <c r="M3590" s="3"/>
      <c r="N3590" s="3"/>
      <c r="O3590" s="393"/>
      <c r="P3590" s="393"/>
      <c r="Q3590" s="3"/>
      <c r="R3590" s="3"/>
      <c r="S3590" s="3"/>
      <c r="T3590" s="3"/>
      <c r="U3590" s="3"/>
      <c r="V3590" s="3"/>
      <c r="W3590"/>
      <c r="X3590"/>
      <c r="Y3590" s="451"/>
      <c r="Z3590" s="393"/>
      <c r="AA3590" s="3"/>
      <c r="AB3590" s="3"/>
      <c r="AC3590" s="3"/>
      <c r="AD3590" s="3"/>
      <c r="AE3590" s="3"/>
      <c r="AF3590"/>
      <c r="AG3590"/>
      <c r="AH3590"/>
      <c r="AI3590"/>
      <c r="AJ3590"/>
      <c r="AK3590"/>
      <c r="AL3590"/>
      <c r="AM3590"/>
      <c r="AN3590"/>
      <c r="AO3590"/>
      <c r="AP3590"/>
      <c r="BC3590" s="451"/>
    </row>
    <row r="3591" spans="1:55" hidden="1" x14ac:dyDescent="0.2">
      <c r="A3591" s="3"/>
      <c r="B3591" s="3"/>
      <c r="C3591" s="393"/>
      <c r="D3591" s="393"/>
      <c r="E3591" s="393"/>
      <c r="F3591" s="393"/>
      <c r="G3591" s="393"/>
      <c r="H3591" s="393"/>
      <c r="I3591" s="393"/>
      <c r="J3591" s="3"/>
      <c r="K3591" s="3"/>
      <c r="L3591" s="3"/>
      <c r="M3591" s="3"/>
      <c r="N3591" s="3"/>
      <c r="O3591" s="393"/>
      <c r="P3591" s="393"/>
      <c r="Q3591" s="3"/>
      <c r="R3591" s="3"/>
      <c r="S3591" s="3"/>
      <c r="T3591" s="3"/>
      <c r="U3591" s="3"/>
      <c r="V3591" s="3"/>
      <c r="W3591"/>
      <c r="X3591"/>
      <c r="Y3591" s="451"/>
      <c r="Z3591" s="393"/>
      <c r="AA3591" s="3"/>
      <c r="AB3591" s="3"/>
      <c r="AC3591" s="3"/>
      <c r="AD3591" s="3"/>
      <c r="AE3591" s="3"/>
      <c r="AF3591"/>
      <c r="AG3591"/>
      <c r="AH3591"/>
      <c r="AI3591"/>
      <c r="AJ3591"/>
      <c r="AK3591"/>
      <c r="AL3591"/>
      <c r="AM3591"/>
      <c r="AN3591"/>
      <c r="AO3591"/>
      <c r="AP3591"/>
      <c r="BC3591" s="451"/>
    </row>
    <row r="3592" spans="1:55" hidden="1" x14ac:dyDescent="0.2">
      <c r="A3592" s="3"/>
      <c r="B3592" s="3"/>
      <c r="C3592" s="393"/>
      <c r="D3592" s="393"/>
      <c r="E3592" s="393"/>
      <c r="F3592" s="393"/>
      <c r="G3592" s="393"/>
      <c r="H3592" s="393"/>
      <c r="I3592" s="393"/>
      <c r="J3592" s="3"/>
      <c r="K3592" s="3"/>
      <c r="L3592" s="3"/>
      <c r="M3592" s="3"/>
      <c r="N3592" s="3"/>
      <c r="O3592" s="393"/>
      <c r="P3592" s="393"/>
      <c r="Q3592" s="3"/>
      <c r="R3592" s="3"/>
      <c r="S3592" s="3"/>
      <c r="T3592" s="3"/>
      <c r="U3592" s="3"/>
      <c r="V3592" s="3"/>
      <c r="W3592"/>
      <c r="X3592"/>
      <c r="Y3592" s="451"/>
      <c r="Z3592" s="393"/>
      <c r="AA3592" s="3"/>
      <c r="AB3592" s="3"/>
      <c r="AC3592" s="3"/>
      <c r="AD3592" s="3"/>
      <c r="AE3592" s="3"/>
      <c r="AF3592"/>
      <c r="AG3592"/>
      <c r="AH3592"/>
      <c r="AI3592"/>
      <c r="AJ3592"/>
      <c r="AK3592"/>
      <c r="AL3592"/>
      <c r="AM3592"/>
      <c r="AN3592"/>
      <c r="AO3592"/>
      <c r="AP3592"/>
      <c r="BC3592" s="451"/>
    </row>
    <row r="3593" spans="1:55" hidden="1" x14ac:dyDescent="0.2">
      <c r="A3593" s="3"/>
      <c r="B3593" s="3"/>
      <c r="C3593" s="393"/>
      <c r="D3593" s="393"/>
      <c r="E3593" s="393"/>
      <c r="F3593" s="393"/>
      <c r="G3593" s="393"/>
      <c r="H3593" s="393"/>
      <c r="I3593" s="393"/>
      <c r="J3593" s="3"/>
      <c r="K3593" s="3"/>
      <c r="L3593" s="3"/>
      <c r="M3593" s="3"/>
      <c r="N3593" s="3"/>
      <c r="O3593" s="393"/>
      <c r="P3593" s="393"/>
      <c r="Q3593" s="3"/>
      <c r="R3593" s="3"/>
      <c r="S3593" s="3"/>
      <c r="T3593" s="3"/>
      <c r="U3593" s="3"/>
      <c r="V3593" s="3"/>
      <c r="W3593"/>
      <c r="X3593"/>
      <c r="Y3593" s="451"/>
      <c r="Z3593" s="393"/>
      <c r="AA3593" s="3"/>
      <c r="AB3593" s="3"/>
      <c r="AC3593" s="3"/>
      <c r="AD3593" s="3"/>
      <c r="AE3593" s="3"/>
      <c r="AF3593"/>
      <c r="AG3593"/>
      <c r="AH3593"/>
      <c r="AI3593"/>
      <c r="AJ3593"/>
      <c r="AK3593"/>
      <c r="AL3593"/>
      <c r="AM3593"/>
      <c r="AN3593"/>
      <c r="AO3593"/>
      <c r="AP3593"/>
      <c r="BC3593" s="451"/>
    </row>
    <row r="3594" spans="1:55" hidden="1" x14ac:dyDescent="0.2">
      <c r="A3594" s="3"/>
      <c r="B3594" s="3"/>
      <c r="C3594" s="393"/>
      <c r="D3594" s="393"/>
      <c r="E3594" s="393"/>
      <c r="F3594" s="393"/>
      <c r="G3594" s="393"/>
      <c r="H3594" s="393"/>
      <c r="I3594" s="393"/>
      <c r="J3594" s="3"/>
      <c r="K3594" s="3"/>
      <c r="L3594" s="3"/>
      <c r="M3594" s="3"/>
      <c r="N3594" s="3"/>
      <c r="O3594" s="393"/>
      <c r="P3594" s="393"/>
      <c r="Q3594" s="3"/>
      <c r="R3594" s="3"/>
      <c r="S3594" s="3"/>
      <c r="T3594" s="3"/>
      <c r="U3594" s="3"/>
      <c r="V3594" s="3"/>
      <c r="W3594"/>
      <c r="X3594"/>
      <c r="Y3594" s="451"/>
      <c r="Z3594" s="393"/>
      <c r="AA3594" s="3"/>
      <c r="AB3594" s="3"/>
      <c r="AC3594" s="3"/>
      <c r="AD3594" s="3"/>
      <c r="AE3594" s="3"/>
      <c r="AF3594"/>
      <c r="AG3594"/>
      <c r="AH3594"/>
      <c r="AI3594"/>
      <c r="AJ3594"/>
      <c r="AK3594"/>
      <c r="AL3594"/>
      <c r="AM3594"/>
      <c r="AN3594"/>
      <c r="AO3594"/>
      <c r="AP3594"/>
      <c r="BC3594" s="451"/>
    </row>
    <row r="3595" spans="1:55" hidden="1" x14ac:dyDescent="0.2">
      <c r="A3595" s="3"/>
      <c r="B3595" s="3"/>
      <c r="C3595" s="393"/>
      <c r="D3595" s="393"/>
      <c r="E3595" s="393"/>
      <c r="F3595" s="393"/>
      <c r="G3595" s="393"/>
      <c r="H3595" s="393"/>
      <c r="I3595" s="393"/>
      <c r="J3595" s="3"/>
      <c r="K3595" s="3"/>
      <c r="L3595" s="3"/>
      <c r="M3595" s="3"/>
      <c r="N3595" s="3"/>
      <c r="O3595" s="393"/>
      <c r="P3595" s="393"/>
      <c r="Q3595" s="3"/>
      <c r="R3595" s="3"/>
      <c r="S3595" s="3"/>
      <c r="T3595" s="3"/>
      <c r="U3595" s="3"/>
      <c r="V3595" s="3"/>
      <c r="W3595"/>
      <c r="X3595"/>
      <c r="Y3595" s="451"/>
      <c r="Z3595" s="393"/>
      <c r="AA3595" s="3"/>
      <c r="AB3595" s="3"/>
      <c r="AC3595" s="3"/>
      <c r="AD3595" s="3"/>
      <c r="AE3595" s="3"/>
      <c r="AF3595"/>
      <c r="AG3595"/>
      <c r="AH3595"/>
      <c r="AI3595"/>
      <c r="AJ3595"/>
      <c r="AK3595"/>
      <c r="AL3595"/>
      <c r="AM3595"/>
      <c r="AN3595"/>
      <c r="AO3595"/>
      <c r="AP3595"/>
      <c r="BC3595" s="451"/>
    </row>
    <row r="3596" spans="1:55" hidden="1" x14ac:dyDescent="0.2">
      <c r="A3596" s="3"/>
      <c r="B3596" s="3"/>
      <c r="C3596" s="393"/>
      <c r="D3596" s="393"/>
      <c r="E3596" s="393"/>
      <c r="F3596" s="393"/>
      <c r="G3596" s="393"/>
      <c r="H3596" s="393"/>
      <c r="I3596" s="393"/>
      <c r="J3596" s="3"/>
      <c r="K3596" s="3"/>
      <c r="L3596" s="3"/>
      <c r="M3596" s="3"/>
      <c r="N3596" s="3"/>
      <c r="O3596" s="393"/>
      <c r="P3596" s="393"/>
      <c r="Q3596" s="3"/>
      <c r="R3596" s="3"/>
      <c r="S3596" s="3"/>
      <c r="T3596" s="3"/>
      <c r="U3596" s="3"/>
      <c r="V3596" s="3"/>
      <c r="W3596"/>
      <c r="X3596"/>
      <c r="Y3596" s="451"/>
      <c r="Z3596" s="393"/>
      <c r="AA3596" s="3"/>
      <c r="AB3596" s="3"/>
      <c r="AC3596" s="3"/>
      <c r="AD3596" s="3"/>
      <c r="AE3596" s="3"/>
      <c r="AF3596"/>
      <c r="AG3596"/>
      <c r="AH3596"/>
      <c r="AI3596"/>
      <c r="AJ3596"/>
      <c r="AK3596"/>
      <c r="AL3596"/>
      <c r="AM3596"/>
      <c r="AN3596"/>
      <c r="AO3596"/>
      <c r="AP3596"/>
      <c r="BC3596" s="451"/>
    </row>
    <row r="3597" spans="1:55" hidden="1" x14ac:dyDescent="0.2">
      <c r="A3597" s="3"/>
      <c r="B3597" s="3"/>
      <c r="C3597" s="393"/>
      <c r="D3597" s="393"/>
      <c r="E3597" s="393"/>
      <c r="F3597" s="393"/>
      <c r="G3597" s="393"/>
      <c r="H3597" s="393"/>
      <c r="I3597" s="393"/>
      <c r="J3597" s="3"/>
      <c r="K3597" s="3"/>
      <c r="L3597" s="3"/>
      <c r="M3597" s="3"/>
      <c r="N3597" s="3"/>
      <c r="O3597" s="393"/>
      <c r="P3597" s="393"/>
      <c r="Q3597" s="3"/>
      <c r="R3597" s="3"/>
      <c r="S3597" s="3"/>
      <c r="T3597" s="3"/>
      <c r="U3597" s="3"/>
      <c r="V3597" s="3"/>
      <c r="W3597"/>
      <c r="X3597"/>
      <c r="Y3597" s="451"/>
      <c r="Z3597" s="393"/>
      <c r="AA3597" s="3"/>
      <c r="AB3597" s="3"/>
      <c r="AC3597" s="3"/>
      <c r="AD3597" s="3"/>
      <c r="AE3597" s="3"/>
      <c r="AF3597"/>
      <c r="AG3597"/>
      <c r="AH3597"/>
      <c r="AI3597"/>
      <c r="AJ3597"/>
      <c r="AK3597"/>
      <c r="AL3597"/>
      <c r="AM3597"/>
      <c r="AN3597"/>
      <c r="AO3597"/>
      <c r="AP3597"/>
      <c r="BC3597" s="451"/>
    </row>
    <row r="3598" spans="1:55" hidden="1" x14ac:dyDescent="0.2">
      <c r="A3598" s="3"/>
      <c r="B3598" s="3"/>
      <c r="C3598" s="393"/>
      <c r="D3598" s="393"/>
      <c r="E3598" s="393"/>
      <c r="F3598" s="393"/>
      <c r="G3598" s="393"/>
      <c r="H3598" s="393"/>
      <c r="I3598" s="393"/>
      <c r="J3598" s="3"/>
      <c r="K3598" s="3"/>
      <c r="L3598" s="3"/>
      <c r="M3598" s="3"/>
      <c r="N3598" s="3"/>
      <c r="O3598" s="393"/>
      <c r="P3598" s="393"/>
      <c r="Q3598" s="3"/>
      <c r="R3598" s="3"/>
      <c r="S3598" s="3"/>
      <c r="T3598" s="3"/>
      <c r="U3598" s="3"/>
      <c r="V3598" s="3"/>
      <c r="W3598"/>
      <c r="X3598"/>
      <c r="Y3598" s="451"/>
      <c r="Z3598" s="393"/>
      <c r="AA3598" s="3"/>
      <c r="AB3598" s="3"/>
      <c r="AC3598" s="3"/>
      <c r="AD3598" s="3"/>
      <c r="AE3598" s="3"/>
      <c r="AF3598"/>
      <c r="AG3598"/>
      <c r="AH3598"/>
      <c r="AI3598"/>
      <c r="AJ3598"/>
      <c r="AK3598"/>
      <c r="AL3598"/>
      <c r="AM3598"/>
      <c r="AN3598"/>
      <c r="AO3598"/>
      <c r="AP3598"/>
      <c r="BC3598" s="451"/>
    </row>
    <row r="3599" spans="1:55" hidden="1" x14ac:dyDescent="0.2">
      <c r="A3599" s="3"/>
      <c r="B3599" s="3"/>
      <c r="C3599" s="393"/>
      <c r="D3599" s="393"/>
      <c r="E3599" s="393"/>
      <c r="F3599" s="393"/>
      <c r="G3599" s="393"/>
      <c r="H3599" s="393"/>
      <c r="I3599" s="393"/>
      <c r="J3599" s="3"/>
      <c r="K3599" s="3"/>
      <c r="L3599" s="3"/>
      <c r="M3599" s="3"/>
      <c r="N3599" s="3"/>
      <c r="O3599" s="393"/>
      <c r="P3599" s="393"/>
      <c r="Q3599" s="3"/>
      <c r="R3599" s="3"/>
      <c r="S3599" s="3"/>
      <c r="T3599" s="3"/>
      <c r="U3599" s="3"/>
      <c r="V3599" s="3"/>
      <c r="W3599"/>
      <c r="X3599"/>
      <c r="Y3599" s="451"/>
      <c r="Z3599" s="393"/>
      <c r="AA3599" s="3"/>
      <c r="AB3599" s="3"/>
      <c r="AC3599" s="3"/>
      <c r="AD3599" s="3"/>
      <c r="AE3599" s="3"/>
      <c r="AF3599"/>
      <c r="AG3599"/>
      <c r="AH3599"/>
      <c r="AI3599"/>
      <c r="AJ3599"/>
      <c r="AK3599"/>
      <c r="AL3599"/>
      <c r="AM3599"/>
      <c r="AN3599"/>
      <c r="AO3599"/>
      <c r="AP3599"/>
      <c r="BC3599" s="451"/>
    </row>
    <row r="3600" spans="1:55" hidden="1" x14ac:dyDescent="0.2">
      <c r="A3600" s="3"/>
      <c r="B3600" s="3"/>
      <c r="C3600" s="393"/>
      <c r="D3600" s="393"/>
      <c r="E3600" s="393"/>
      <c r="F3600" s="393"/>
      <c r="G3600" s="393"/>
      <c r="H3600" s="393"/>
      <c r="I3600" s="393"/>
      <c r="J3600" s="3"/>
      <c r="K3600" s="3"/>
      <c r="L3600" s="3"/>
      <c r="M3600" s="3"/>
      <c r="N3600" s="3"/>
      <c r="O3600" s="393"/>
      <c r="P3600" s="393"/>
      <c r="Q3600" s="3"/>
      <c r="R3600" s="3"/>
      <c r="S3600" s="3"/>
      <c r="T3600" s="3"/>
      <c r="U3600" s="3"/>
      <c r="V3600" s="3"/>
      <c r="W3600"/>
      <c r="X3600"/>
      <c r="Y3600" s="451"/>
      <c r="Z3600" s="393"/>
      <c r="AA3600" s="3"/>
      <c r="AB3600" s="3"/>
      <c r="AC3600" s="3"/>
      <c r="AD3600" s="3"/>
      <c r="AE3600" s="3"/>
      <c r="AF3600"/>
      <c r="AG3600"/>
      <c r="AH3600"/>
      <c r="AI3600"/>
      <c r="AJ3600"/>
      <c r="AK3600"/>
      <c r="AL3600"/>
      <c r="AM3600"/>
      <c r="AN3600"/>
      <c r="AO3600"/>
      <c r="AP3600"/>
      <c r="BC3600" s="451"/>
    </row>
    <row r="3601" spans="1:55" hidden="1" x14ac:dyDescent="0.2">
      <c r="A3601" s="3"/>
      <c r="B3601" s="3"/>
      <c r="C3601" s="393"/>
      <c r="D3601" s="393"/>
      <c r="E3601" s="393"/>
      <c r="F3601" s="393"/>
      <c r="G3601" s="393"/>
      <c r="H3601" s="393"/>
      <c r="I3601" s="393"/>
      <c r="J3601" s="3"/>
      <c r="K3601" s="3"/>
      <c r="L3601" s="3"/>
      <c r="M3601" s="3"/>
      <c r="N3601" s="3"/>
      <c r="O3601" s="393"/>
      <c r="P3601" s="393"/>
      <c r="Q3601" s="3"/>
      <c r="R3601" s="3"/>
      <c r="S3601" s="3"/>
      <c r="T3601" s="3"/>
      <c r="U3601" s="3"/>
      <c r="V3601" s="3"/>
      <c r="W3601"/>
      <c r="X3601"/>
      <c r="Y3601" s="451"/>
      <c r="Z3601" s="393"/>
      <c r="AA3601" s="3"/>
      <c r="AB3601" s="3"/>
      <c r="AC3601" s="3"/>
      <c r="AD3601" s="3"/>
      <c r="AE3601" s="3"/>
      <c r="AF3601"/>
      <c r="AG3601"/>
      <c r="AH3601"/>
      <c r="AI3601"/>
      <c r="AJ3601"/>
      <c r="AK3601"/>
      <c r="AL3601"/>
      <c r="AM3601"/>
      <c r="AN3601"/>
      <c r="AO3601"/>
      <c r="AP3601"/>
      <c r="BC3601" s="451"/>
    </row>
    <row r="3602" spans="1:55" hidden="1" x14ac:dyDescent="0.2">
      <c r="A3602" s="3"/>
      <c r="B3602" s="3"/>
      <c r="C3602" s="393"/>
      <c r="D3602" s="393"/>
      <c r="E3602" s="393"/>
      <c r="F3602" s="393"/>
      <c r="G3602" s="393"/>
      <c r="H3602" s="393"/>
      <c r="I3602" s="393"/>
      <c r="J3602" s="3"/>
      <c r="K3602" s="3"/>
      <c r="L3602" s="3"/>
      <c r="M3602" s="3"/>
      <c r="N3602" s="3"/>
      <c r="O3602" s="393"/>
      <c r="P3602" s="393"/>
      <c r="Q3602" s="3"/>
      <c r="R3602" s="3"/>
      <c r="S3602" s="3"/>
      <c r="T3602" s="3"/>
      <c r="U3602" s="3"/>
      <c r="V3602" s="3"/>
      <c r="W3602"/>
      <c r="X3602"/>
      <c r="Y3602" s="451"/>
      <c r="Z3602" s="393"/>
      <c r="AA3602" s="3"/>
      <c r="AB3602" s="3"/>
      <c r="AC3602" s="3"/>
      <c r="AD3602" s="3"/>
      <c r="AE3602" s="3"/>
      <c r="AF3602"/>
      <c r="AG3602"/>
      <c r="AH3602"/>
      <c r="AI3602"/>
      <c r="AJ3602"/>
      <c r="AK3602"/>
      <c r="AL3602"/>
      <c r="AM3602"/>
      <c r="AN3602"/>
      <c r="AO3602"/>
      <c r="AP3602"/>
      <c r="BC3602" s="451"/>
    </row>
    <row r="3603" spans="1:55" hidden="1" x14ac:dyDescent="0.2">
      <c r="A3603" s="3"/>
      <c r="B3603" s="3"/>
      <c r="C3603" s="393"/>
      <c r="D3603" s="393"/>
      <c r="E3603" s="393"/>
      <c r="F3603" s="393"/>
      <c r="G3603" s="393"/>
      <c r="H3603" s="393"/>
      <c r="I3603" s="393"/>
      <c r="J3603" s="3"/>
      <c r="K3603" s="3"/>
      <c r="L3603" s="3"/>
      <c r="M3603" s="3"/>
      <c r="N3603" s="3"/>
      <c r="O3603" s="393"/>
      <c r="P3603" s="393"/>
      <c r="Q3603" s="3"/>
      <c r="R3603" s="3"/>
      <c r="S3603" s="3"/>
      <c r="T3603" s="3"/>
      <c r="U3603" s="3"/>
      <c r="V3603" s="3"/>
      <c r="W3603"/>
      <c r="X3603"/>
      <c r="Y3603" s="451"/>
      <c r="Z3603" s="393"/>
      <c r="AA3603" s="3"/>
      <c r="AB3603" s="3"/>
      <c r="AC3603" s="3"/>
      <c r="AD3603" s="3"/>
      <c r="AE3603" s="3"/>
      <c r="AF3603"/>
      <c r="AG3603"/>
      <c r="AH3603"/>
      <c r="AI3603"/>
      <c r="AJ3603"/>
      <c r="AK3603"/>
      <c r="AL3603"/>
      <c r="AM3603"/>
      <c r="AN3603"/>
      <c r="AO3603"/>
      <c r="AP3603"/>
      <c r="BC3603" s="451"/>
    </row>
    <row r="3604" spans="1:55" hidden="1" x14ac:dyDescent="0.2">
      <c r="A3604" s="3"/>
      <c r="B3604" s="3"/>
      <c r="C3604" s="393"/>
      <c r="D3604" s="393"/>
      <c r="E3604" s="393"/>
      <c r="F3604" s="393"/>
      <c r="G3604" s="393"/>
      <c r="H3604" s="393"/>
      <c r="I3604" s="393"/>
      <c r="J3604" s="3"/>
      <c r="K3604" s="3"/>
      <c r="L3604" s="3"/>
      <c r="M3604" s="3"/>
      <c r="N3604" s="3"/>
      <c r="O3604" s="393"/>
      <c r="P3604" s="393"/>
      <c r="Q3604" s="3"/>
      <c r="R3604" s="3"/>
      <c r="S3604" s="3"/>
      <c r="T3604" s="3"/>
      <c r="U3604" s="3"/>
      <c r="V3604" s="3"/>
      <c r="W3604"/>
      <c r="X3604"/>
      <c r="Y3604" s="451"/>
      <c r="Z3604" s="393"/>
      <c r="AA3604" s="3"/>
      <c r="AB3604" s="3"/>
      <c r="AC3604" s="3"/>
      <c r="AD3604" s="3"/>
      <c r="AE3604" s="3"/>
      <c r="AF3604"/>
      <c r="AG3604"/>
      <c r="AH3604"/>
      <c r="AI3604"/>
      <c r="AJ3604"/>
      <c r="AK3604"/>
      <c r="AL3604"/>
      <c r="AM3604"/>
      <c r="AN3604"/>
      <c r="AO3604"/>
      <c r="AP3604"/>
      <c r="BC3604" s="451"/>
    </row>
    <row r="3605" spans="1:55" hidden="1" x14ac:dyDescent="0.2">
      <c r="A3605" s="3"/>
      <c r="B3605" s="3"/>
      <c r="C3605" s="393"/>
      <c r="D3605" s="393"/>
      <c r="E3605" s="393"/>
      <c r="F3605" s="393"/>
      <c r="G3605" s="393"/>
      <c r="H3605" s="393"/>
      <c r="I3605" s="393"/>
      <c r="J3605" s="3"/>
      <c r="K3605" s="3"/>
      <c r="L3605" s="3"/>
      <c r="M3605" s="3"/>
      <c r="N3605" s="3"/>
      <c r="O3605" s="393"/>
      <c r="P3605" s="393"/>
      <c r="Q3605" s="3"/>
      <c r="R3605" s="3"/>
      <c r="S3605" s="3"/>
      <c r="T3605" s="3"/>
      <c r="U3605" s="3"/>
      <c r="V3605" s="3"/>
      <c r="W3605"/>
      <c r="X3605"/>
      <c r="Y3605" s="451"/>
      <c r="Z3605" s="393"/>
      <c r="AA3605" s="3"/>
      <c r="AB3605" s="3"/>
      <c r="AC3605" s="3"/>
      <c r="AD3605" s="3"/>
      <c r="AE3605" s="3"/>
      <c r="AF3605"/>
      <c r="AG3605"/>
      <c r="AH3605"/>
      <c r="AI3605"/>
      <c r="AJ3605"/>
      <c r="AK3605"/>
      <c r="AL3605"/>
      <c r="AM3605"/>
      <c r="AN3605"/>
      <c r="AO3605"/>
      <c r="AP3605"/>
      <c r="BC3605" s="451"/>
    </row>
    <row r="3606" spans="1:55" hidden="1" x14ac:dyDescent="0.2">
      <c r="A3606" s="3"/>
      <c r="B3606" s="3"/>
      <c r="C3606" s="393"/>
      <c r="D3606" s="393"/>
      <c r="E3606" s="393"/>
      <c r="F3606" s="393"/>
      <c r="G3606" s="393"/>
      <c r="H3606" s="393"/>
      <c r="I3606" s="393"/>
      <c r="J3606" s="3"/>
      <c r="K3606" s="3"/>
      <c r="L3606" s="3"/>
      <c r="M3606" s="3"/>
      <c r="N3606" s="3"/>
      <c r="O3606" s="393"/>
      <c r="P3606" s="393"/>
      <c r="Q3606" s="3"/>
      <c r="R3606" s="3"/>
      <c r="S3606" s="3"/>
      <c r="T3606" s="3"/>
      <c r="U3606" s="3"/>
      <c r="V3606" s="3"/>
      <c r="W3606"/>
      <c r="X3606"/>
      <c r="Y3606" s="451"/>
      <c r="Z3606" s="393"/>
      <c r="AA3606" s="3"/>
      <c r="AB3606" s="3"/>
      <c r="AC3606" s="3"/>
      <c r="AD3606" s="3"/>
      <c r="AE3606" s="3"/>
      <c r="AF3606"/>
      <c r="AG3606"/>
      <c r="AH3606"/>
      <c r="AI3606"/>
      <c r="AJ3606"/>
      <c r="AK3606"/>
      <c r="AL3606"/>
      <c r="AM3606"/>
      <c r="AN3606"/>
      <c r="AO3606"/>
      <c r="AP3606"/>
      <c r="BC3606" s="451"/>
    </row>
    <row r="3607" spans="1:55" hidden="1" x14ac:dyDescent="0.2">
      <c r="A3607" s="3"/>
      <c r="B3607" s="3"/>
      <c r="C3607" s="393"/>
      <c r="D3607" s="393"/>
      <c r="E3607" s="393"/>
      <c r="F3607" s="393"/>
      <c r="G3607" s="393"/>
      <c r="H3607" s="393"/>
      <c r="I3607" s="393"/>
      <c r="J3607" s="3"/>
      <c r="K3607" s="3"/>
      <c r="L3607" s="3"/>
      <c r="M3607" s="3"/>
      <c r="N3607" s="3"/>
      <c r="O3607" s="393"/>
      <c r="P3607" s="393"/>
      <c r="Q3607" s="3"/>
      <c r="R3607" s="3"/>
      <c r="S3607" s="3"/>
      <c r="T3607" s="3"/>
      <c r="U3607" s="3"/>
      <c r="V3607" s="3"/>
      <c r="W3607"/>
      <c r="X3607"/>
      <c r="Y3607" s="451"/>
      <c r="Z3607" s="393"/>
      <c r="AA3607" s="3"/>
      <c r="AB3607" s="3"/>
      <c r="AC3607" s="3"/>
      <c r="AD3607" s="3"/>
      <c r="AE3607" s="3"/>
      <c r="AF3607"/>
      <c r="AG3607"/>
      <c r="AH3607"/>
      <c r="AI3607"/>
      <c r="AJ3607"/>
      <c r="AK3607"/>
      <c r="AL3607"/>
      <c r="AM3607"/>
      <c r="AN3607"/>
      <c r="AO3607"/>
      <c r="AP3607"/>
      <c r="BC3607" s="451"/>
    </row>
    <row r="3608" spans="1:55" hidden="1" x14ac:dyDescent="0.2">
      <c r="A3608" s="3"/>
      <c r="B3608" s="3"/>
      <c r="C3608" s="393"/>
      <c r="D3608" s="393"/>
      <c r="E3608" s="393"/>
      <c r="F3608" s="393"/>
      <c r="G3608" s="393"/>
      <c r="H3608" s="393"/>
      <c r="I3608" s="393"/>
      <c r="J3608" s="3"/>
      <c r="K3608" s="3"/>
      <c r="L3608" s="3"/>
      <c r="M3608" s="3"/>
      <c r="N3608" s="3"/>
      <c r="O3608" s="393"/>
      <c r="P3608" s="393"/>
      <c r="Q3608" s="3"/>
      <c r="R3608" s="3"/>
      <c r="S3608" s="3"/>
      <c r="T3608" s="3"/>
      <c r="U3608" s="3"/>
      <c r="V3608" s="3"/>
      <c r="W3608"/>
      <c r="X3608"/>
      <c r="Y3608" s="451"/>
      <c r="Z3608" s="393"/>
      <c r="AA3608" s="3"/>
      <c r="AB3608" s="3"/>
      <c r="AC3608" s="3"/>
      <c r="AD3608" s="3"/>
      <c r="AE3608" s="3"/>
      <c r="AF3608"/>
      <c r="AG3608"/>
      <c r="AH3608"/>
      <c r="AI3608"/>
      <c r="AJ3608"/>
      <c r="AK3608"/>
      <c r="AL3608"/>
      <c r="AM3608"/>
      <c r="AN3608"/>
      <c r="AO3608"/>
      <c r="AP3608"/>
      <c r="BC3608" s="451"/>
    </row>
    <row r="3609" spans="1:55" hidden="1" x14ac:dyDescent="0.2">
      <c r="A3609" s="3"/>
      <c r="B3609" s="3"/>
      <c r="C3609" s="393"/>
      <c r="D3609" s="393"/>
      <c r="E3609" s="393"/>
      <c r="F3609" s="393"/>
      <c r="G3609" s="393"/>
      <c r="H3609" s="393"/>
      <c r="I3609" s="393"/>
      <c r="J3609" s="3"/>
      <c r="K3609" s="3"/>
      <c r="L3609" s="3"/>
      <c r="M3609" s="3"/>
      <c r="N3609" s="3"/>
      <c r="O3609" s="393"/>
      <c r="P3609" s="393"/>
      <c r="Q3609" s="3"/>
      <c r="R3609" s="3"/>
      <c r="S3609" s="3"/>
      <c r="T3609" s="3"/>
      <c r="U3609" s="3"/>
      <c r="V3609" s="3"/>
      <c r="W3609"/>
      <c r="X3609"/>
      <c r="Y3609" s="451"/>
      <c r="Z3609" s="393"/>
      <c r="AA3609" s="3"/>
      <c r="AB3609" s="3"/>
      <c r="AC3609" s="3"/>
      <c r="AD3609" s="3"/>
      <c r="AE3609" s="3"/>
      <c r="AF3609"/>
      <c r="AG3609"/>
      <c r="AH3609"/>
      <c r="AI3609"/>
      <c r="AJ3609"/>
      <c r="AK3609"/>
      <c r="AL3609"/>
      <c r="AM3609"/>
      <c r="AN3609"/>
      <c r="AO3609"/>
      <c r="AP3609"/>
      <c r="BC3609" s="451"/>
    </row>
    <row r="3610" spans="1:55" hidden="1" x14ac:dyDescent="0.2">
      <c r="A3610" s="3"/>
      <c r="B3610" s="3"/>
      <c r="C3610" s="393"/>
      <c r="D3610" s="393"/>
      <c r="E3610" s="393"/>
      <c r="F3610" s="393"/>
      <c r="G3610" s="393"/>
      <c r="H3610" s="393"/>
      <c r="I3610" s="393"/>
      <c r="J3610" s="3"/>
      <c r="K3610" s="3"/>
      <c r="L3610" s="3"/>
      <c r="M3610" s="3"/>
      <c r="N3610" s="3"/>
      <c r="O3610" s="393"/>
      <c r="P3610" s="393"/>
      <c r="Q3610" s="3"/>
      <c r="R3610" s="3"/>
      <c r="S3610" s="3"/>
      <c r="T3610" s="3"/>
      <c r="U3610" s="3"/>
      <c r="V3610" s="3"/>
      <c r="W3610"/>
      <c r="X3610"/>
      <c r="Y3610" s="451"/>
      <c r="Z3610" s="393"/>
      <c r="AA3610" s="3"/>
      <c r="AB3610" s="3"/>
      <c r="AC3610" s="3"/>
      <c r="AD3610" s="3"/>
      <c r="AE3610" s="3"/>
      <c r="AF3610"/>
      <c r="AG3610"/>
      <c r="AH3610"/>
      <c r="AI3610"/>
      <c r="AJ3610"/>
      <c r="AK3610"/>
      <c r="AL3610"/>
      <c r="AM3610"/>
      <c r="AN3610"/>
      <c r="AO3610"/>
      <c r="AP3610"/>
      <c r="BC3610" s="451"/>
    </row>
    <row r="3611" spans="1:55" hidden="1" x14ac:dyDescent="0.2">
      <c r="A3611" s="3"/>
      <c r="B3611" s="3"/>
      <c r="C3611" s="393"/>
      <c r="D3611" s="393"/>
      <c r="E3611" s="393"/>
      <c r="F3611" s="393"/>
      <c r="G3611" s="393"/>
      <c r="H3611" s="393"/>
      <c r="I3611" s="393"/>
      <c r="J3611" s="3"/>
      <c r="K3611" s="3"/>
      <c r="L3611" s="3"/>
      <c r="M3611" s="3"/>
      <c r="N3611" s="3"/>
      <c r="O3611" s="393"/>
      <c r="P3611" s="393"/>
      <c r="Q3611" s="3"/>
      <c r="R3611" s="3"/>
      <c r="S3611" s="3"/>
      <c r="T3611" s="3"/>
      <c r="U3611" s="3"/>
      <c r="V3611" s="3"/>
      <c r="W3611"/>
      <c r="X3611"/>
      <c r="Y3611" s="451"/>
      <c r="Z3611" s="393"/>
      <c r="AA3611" s="3"/>
      <c r="AB3611" s="3"/>
      <c r="AC3611" s="3"/>
      <c r="AD3611" s="3"/>
      <c r="AE3611" s="3"/>
      <c r="AF3611"/>
      <c r="AG3611"/>
      <c r="AH3611"/>
      <c r="AI3611"/>
      <c r="AJ3611"/>
      <c r="AK3611"/>
      <c r="AL3611"/>
      <c r="AM3611"/>
      <c r="AN3611"/>
      <c r="AO3611"/>
      <c r="AP3611"/>
      <c r="BC3611" s="451"/>
    </row>
    <row r="3612" spans="1:55" hidden="1" x14ac:dyDescent="0.2">
      <c r="A3612" s="3"/>
      <c r="B3612" s="3"/>
      <c r="C3612" s="393"/>
      <c r="D3612" s="393"/>
      <c r="E3612" s="393"/>
      <c r="F3612" s="393"/>
      <c r="G3612" s="393"/>
      <c r="H3612" s="393"/>
      <c r="I3612" s="393"/>
      <c r="J3612" s="3"/>
      <c r="K3612" s="3"/>
      <c r="L3612" s="3"/>
      <c r="M3612" s="3"/>
      <c r="N3612" s="3"/>
      <c r="O3612" s="393"/>
      <c r="P3612" s="393"/>
      <c r="Q3612" s="3"/>
      <c r="R3612" s="3"/>
      <c r="S3612" s="3"/>
      <c r="T3612" s="3"/>
      <c r="U3612" s="3"/>
      <c r="V3612" s="3"/>
      <c r="W3612"/>
      <c r="X3612"/>
      <c r="Y3612" s="451"/>
      <c r="Z3612" s="393"/>
      <c r="AA3612" s="3"/>
      <c r="AB3612" s="3"/>
      <c r="AC3612" s="3"/>
      <c r="AD3612" s="3"/>
      <c r="AE3612" s="3"/>
      <c r="AF3612"/>
      <c r="AG3612"/>
      <c r="AH3612"/>
      <c r="AI3612"/>
      <c r="AJ3612"/>
      <c r="AK3612"/>
      <c r="AL3612"/>
      <c r="AM3612"/>
      <c r="AN3612"/>
      <c r="AO3612"/>
      <c r="AP3612"/>
      <c r="BC3612" s="451"/>
    </row>
    <row r="3613" spans="1:55" hidden="1" x14ac:dyDescent="0.2">
      <c r="A3613" s="3"/>
      <c r="B3613" s="3"/>
      <c r="C3613" s="393"/>
      <c r="D3613" s="393"/>
      <c r="E3613" s="393"/>
      <c r="F3613" s="393"/>
      <c r="G3613" s="393"/>
      <c r="H3613" s="393"/>
      <c r="I3613" s="393"/>
      <c r="J3613" s="3"/>
      <c r="K3613" s="3"/>
      <c r="L3613" s="3"/>
      <c r="M3613" s="3"/>
      <c r="N3613" s="3"/>
      <c r="O3613" s="393"/>
      <c r="P3613" s="393"/>
      <c r="Q3613" s="3"/>
      <c r="R3613" s="3"/>
      <c r="S3613" s="3"/>
      <c r="T3613" s="3"/>
      <c r="U3613" s="3"/>
      <c r="V3613" s="3"/>
      <c r="W3613"/>
      <c r="X3613"/>
      <c r="Y3613" s="451"/>
      <c r="Z3613" s="393"/>
      <c r="AA3613" s="3"/>
      <c r="AB3613" s="3"/>
      <c r="AC3613" s="3"/>
      <c r="AD3613" s="3"/>
      <c r="AE3613" s="3"/>
      <c r="AF3613"/>
      <c r="AG3613"/>
      <c r="AH3613"/>
      <c r="AI3613"/>
      <c r="AJ3613"/>
      <c r="AK3613"/>
      <c r="AL3613"/>
      <c r="AM3613"/>
      <c r="AN3613"/>
      <c r="AO3613"/>
      <c r="AP3613"/>
      <c r="BC3613" s="451"/>
    </row>
    <row r="3614" spans="1:55" hidden="1" x14ac:dyDescent="0.2">
      <c r="A3614" s="3"/>
      <c r="B3614" s="3"/>
      <c r="C3614" s="393"/>
      <c r="D3614" s="393"/>
      <c r="E3614" s="393"/>
      <c r="F3614" s="393"/>
      <c r="G3614" s="393"/>
      <c r="H3614" s="393"/>
      <c r="I3614" s="393"/>
      <c r="J3614" s="3"/>
      <c r="K3614" s="3"/>
      <c r="L3614" s="3"/>
      <c r="M3614" s="3"/>
      <c r="N3614" s="3"/>
      <c r="O3614" s="393"/>
      <c r="P3614" s="393"/>
      <c r="Q3614" s="3"/>
      <c r="R3614" s="3"/>
      <c r="S3614" s="3"/>
      <c r="T3614" s="3"/>
      <c r="U3614" s="3"/>
      <c r="V3614" s="3"/>
      <c r="W3614"/>
      <c r="X3614"/>
      <c r="Y3614" s="451"/>
      <c r="Z3614" s="393"/>
      <c r="AA3614" s="3"/>
      <c r="AB3614" s="3"/>
      <c r="AC3614" s="3"/>
      <c r="AD3614" s="3"/>
      <c r="AE3614" s="3"/>
      <c r="AF3614"/>
      <c r="AG3614"/>
      <c r="AH3614"/>
      <c r="AI3614"/>
      <c r="AJ3614"/>
      <c r="AK3614"/>
      <c r="AL3614"/>
      <c r="AM3614"/>
      <c r="AN3614"/>
      <c r="AO3614"/>
      <c r="AP3614"/>
      <c r="BC3614" s="451"/>
    </row>
    <row r="3615" spans="1:55" hidden="1" x14ac:dyDescent="0.2">
      <c r="A3615" s="3"/>
      <c r="B3615" s="3"/>
      <c r="C3615" s="393"/>
      <c r="D3615" s="393"/>
      <c r="E3615" s="393"/>
      <c r="F3615" s="393"/>
      <c r="G3615" s="393"/>
      <c r="H3615" s="393"/>
      <c r="I3615" s="393"/>
      <c r="J3615" s="3"/>
      <c r="K3615" s="3"/>
      <c r="L3615" s="3"/>
      <c r="M3615" s="3"/>
      <c r="N3615" s="3"/>
      <c r="O3615" s="393"/>
      <c r="P3615" s="393"/>
      <c r="Q3615" s="3"/>
      <c r="R3615" s="3"/>
      <c r="S3615" s="3"/>
      <c r="T3615" s="3"/>
      <c r="U3615" s="3"/>
      <c r="V3615" s="3"/>
      <c r="W3615"/>
      <c r="X3615"/>
      <c r="Y3615" s="451"/>
      <c r="Z3615" s="393"/>
      <c r="AA3615" s="3"/>
      <c r="AB3615" s="3"/>
      <c r="AC3615" s="3"/>
      <c r="AD3615" s="3"/>
      <c r="AE3615" s="3"/>
      <c r="AF3615"/>
      <c r="AG3615"/>
      <c r="AH3615"/>
      <c r="AI3615"/>
      <c r="AJ3615"/>
      <c r="AK3615"/>
      <c r="AL3615"/>
      <c r="AM3615"/>
      <c r="AN3615"/>
      <c r="AO3615"/>
      <c r="AP3615"/>
      <c r="BC3615" s="451"/>
    </row>
    <row r="3616" spans="1:55" hidden="1" x14ac:dyDescent="0.2">
      <c r="A3616" s="3"/>
      <c r="B3616" s="3"/>
      <c r="C3616" s="393"/>
      <c r="D3616" s="393"/>
      <c r="E3616" s="393"/>
      <c r="F3616" s="393"/>
      <c r="G3616" s="393"/>
      <c r="H3616" s="393"/>
      <c r="I3616" s="393"/>
      <c r="J3616" s="3"/>
      <c r="K3616" s="3"/>
      <c r="L3616" s="3"/>
      <c r="M3616" s="3"/>
      <c r="N3616" s="3"/>
      <c r="O3616" s="393"/>
      <c r="P3616" s="393"/>
      <c r="Q3616" s="3"/>
      <c r="R3616" s="3"/>
      <c r="S3616" s="3"/>
      <c r="T3616" s="3"/>
      <c r="U3616" s="3"/>
      <c r="V3616" s="3"/>
      <c r="W3616"/>
      <c r="X3616"/>
      <c r="Y3616" s="451"/>
      <c r="Z3616" s="393"/>
      <c r="AA3616" s="3"/>
      <c r="AB3616" s="3"/>
      <c r="AC3616" s="3"/>
      <c r="AD3616" s="3"/>
      <c r="AE3616" s="3"/>
      <c r="AF3616"/>
      <c r="AG3616"/>
      <c r="AH3616"/>
      <c r="AI3616"/>
      <c r="AJ3616"/>
      <c r="AK3616"/>
      <c r="AL3616"/>
      <c r="AM3616"/>
      <c r="AN3616"/>
      <c r="AO3616"/>
      <c r="AP3616"/>
      <c r="BC3616" s="451"/>
    </row>
    <row r="3617" spans="1:55" hidden="1" x14ac:dyDescent="0.2">
      <c r="A3617" s="3"/>
      <c r="B3617" s="3"/>
      <c r="C3617" s="393"/>
      <c r="D3617" s="393"/>
      <c r="E3617" s="393"/>
      <c r="F3617" s="393"/>
      <c r="G3617" s="393"/>
      <c r="H3617" s="393"/>
      <c r="I3617" s="393"/>
      <c r="J3617" s="3"/>
      <c r="K3617" s="3"/>
      <c r="L3617" s="3"/>
      <c r="M3617" s="3"/>
      <c r="N3617" s="3"/>
      <c r="O3617" s="393"/>
      <c r="P3617" s="393"/>
      <c r="Q3617" s="3"/>
      <c r="R3617" s="3"/>
      <c r="S3617" s="3"/>
      <c r="T3617" s="3"/>
      <c r="U3617" s="3"/>
      <c r="V3617" s="3"/>
      <c r="W3617"/>
      <c r="X3617"/>
      <c r="Y3617" s="451"/>
      <c r="Z3617" s="393"/>
      <c r="AA3617" s="3"/>
      <c r="AB3617" s="3"/>
      <c r="AC3617" s="3"/>
      <c r="AD3617" s="3"/>
      <c r="AE3617" s="3"/>
      <c r="AF3617"/>
      <c r="AG3617"/>
      <c r="AH3617"/>
      <c r="AI3617"/>
      <c r="AJ3617"/>
      <c r="AK3617"/>
      <c r="AL3617"/>
      <c r="AM3617"/>
      <c r="AN3617"/>
      <c r="AO3617"/>
      <c r="AP3617"/>
      <c r="BC3617" s="451"/>
    </row>
    <row r="3618" spans="1:55" hidden="1" x14ac:dyDescent="0.2">
      <c r="A3618" s="3"/>
      <c r="B3618" s="3"/>
      <c r="C3618" s="393"/>
      <c r="D3618" s="393"/>
      <c r="E3618" s="393"/>
      <c r="F3618" s="393"/>
      <c r="G3618" s="393"/>
      <c r="H3618" s="393"/>
      <c r="I3618" s="393"/>
      <c r="J3618" s="3"/>
      <c r="K3618" s="3"/>
      <c r="L3618" s="3"/>
      <c r="M3618" s="3"/>
      <c r="N3618" s="3"/>
      <c r="O3618" s="393"/>
      <c r="P3618" s="393"/>
      <c r="Q3618" s="3"/>
      <c r="R3618" s="3"/>
      <c r="S3618" s="3"/>
      <c r="T3618" s="3"/>
      <c r="U3618" s="3"/>
      <c r="V3618" s="3"/>
      <c r="W3618"/>
      <c r="X3618"/>
      <c r="Y3618" s="451"/>
      <c r="Z3618" s="393"/>
      <c r="AA3618" s="3"/>
      <c r="AB3618" s="3"/>
      <c r="AC3618" s="3"/>
      <c r="AD3618" s="3"/>
      <c r="AE3618" s="3"/>
      <c r="AF3618"/>
      <c r="AG3618"/>
      <c r="AH3618"/>
      <c r="AI3618"/>
      <c r="AJ3618"/>
      <c r="AK3618"/>
      <c r="AL3618"/>
      <c r="AM3618"/>
      <c r="AN3618"/>
      <c r="AO3618"/>
      <c r="AP3618"/>
      <c r="BC3618" s="451"/>
    </row>
    <row r="3619" spans="1:55" hidden="1" x14ac:dyDescent="0.2">
      <c r="A3619" s="3"/>
      <c r="B3619" s="3"/>
      <c r="C3619" s="393"/>
      <c r="D3619" s="393"/>
      <c r="E3619" s="393"/>
      <c r="F3619" s="393"/>
      <c r="G3619" s="393"/>
      <c r="H3619" s="393"/>
      <c r="I3619" s="393"/>
      <c r="J3619" s="3"/>
      <c r="K3619" s="3"/>
      <c r="L3619" s="3"/>
      <c r="M3619" s="3"/>
      <c r="N3619" s="3"/>
      <c r="O3619" s="393"/>
      <c r="P3619" s="393"/>
      <c r="Q3619" s="3"/>
      <c r="R3619" s="3"/>
      <c r="S3619" s="3"/>
      <c r="T3619" s="3"/>
      <c r="U3619" s="3"/>
      <c r="V3619" s="3"/>
      <c r="W3619"/>
      <c r="X3619"/>
      <c r="Y3619" s="451"/>
      <c r="Z3619" s="393"/>
      <c r="AA3619" s="3"/>
      <c r="AB3619" s="3"/>
      <c r="AC3619" s="3"/>
      <c r="AD3619" s="3"/>
      <c r="AE3619" s="3"/>
      <c r="AF3619"/>
      <c r="AG3619"/>
      <c r="AH3619"/>
      <c r="AI3619"/>
      <c r="AJ3619"/>
      <c r="AK3619"/>
      <c r="AL3619"/>
      <c r="AM3619"/>
      <c r="AN3619"/>
      <c r="AO3619"/>
      <c r="AP3619"/>
      <c r="BC3619" s="451"/>
    </row>
    <row r="3620" spans="1:55" hidden="1" x14ac:dyDescent="0.2">
      <c r="A3620" s="3"/>
      <c r="B3620" s="3"/>
      <c r="C3620" s="393"/>
      <c r="D3620" s="393"/>
      <c r="E3620" s="393"/>
      <c r="F3620" s="393"/>
      <c r="G3620" s="393"/>
      <c r="H3620" s="393"/>
      <c r="I3620" s="393"/>
      <c r="J3620" s="3"/>
      <c r="K3620" s="3"/>
      <c r="L3620" s="3"/>
      <c r="M3620" s="3"/>
      <c r="N3620" s="3"/>
      <c r="O3620" s="393"/>
      <c r="P3620" s="393"/>
      <c r="Q3620" s="3"/>
      <c r="R3620" s="3"/>
      <c r="S3620" s="3"/>
      <c r="T3620" s="3"/>
      <c r="U3620" s="3"/>
      <c r="V3620" s="3"/>
      <c r="W3620"/>
      <c r="X3620"/>
      <c r="Y3620" s="451"/>
      <c r="Z3620" s="393"/>
      <c r="AA3620" s="3"/>
      <c r="AB3620" s="3"/>
      <c r="AC3620" s="3"/>
      <c r="AD3620" s="3"/>
      <c r="AE3620" s="3"/>
      <c r="AF3620"/>
      <c r="AG3620"/>
      <c r="AH3620"/>
      <c r="AI3620"/>
      <c r="AJ3620"/>
      <c r="AK3620"/>
      <c r="AL3620"/>
      <c r="AM3620"/>
      <c r="AN3620"/>
      <c r="AO3620"/>
      <c r="AP3620"/>
      <c r="BC3620" s="451"/>
    </row>
    <row r="3621" spans="1:55" hidden="1" x14ac:dyDescent="0.2">
      <c r="A3621" s="3"/>
      <c r="B3621" s="3"/>
      <c r="C3621" s="393"/>
      <c r="D3621" s="393"/>
      <c r="E3621" s="393"/>
      <c r="F3621" s="393"/>
      <c r="G3621" s="393"/>
      <c r="H3621" s="393"/>
      <c r="I3621" s="393"/>
      <c r="J3621" s="3"/>
      <c r="K3621" s="3"/>
      <c r="L3621" s="3"/>
      <c r="M3621" s="3"/>
      <c r="N3621" s="3"/>
      <c r="O3621" s="393"/>
      <c r="P3621" s="393"/>
      <c r="Q3621" s="3"/>
      <c r="R3621" s="3"/>
      <c r="S3621" s="3"/>
      <c r="T3621" s="3"/>
      <c r="U3621" s="3"/>
      <c r="V3621" s="3"/>
      <c r="W3621"/>
      <c r="X3621"/>
      <c r="Y3621" s="451"/>
      <c r="Z3621" s="393"/>
      <c r="AA3621" s="3"/>
      <c r="AB3621" s="3"/>
      <c r="AC3621" s="3"/>
      <c r="AD3621" s="3"/>
      <c r="AE3621" s="3"/>
      <c r="AF3621"/>
      <c r="AG3621"/>
      <c r="AH3621"/>
      <c r="AI3621"/>
      <c r="AJ3621"/>
      <c r="AK3621"/>
      <c r="AL3621"/>
      <c r="AM3621"/>
      <c r="AN3621"/>
      <c r="AO3621"/>
      <c r="AP3621"/>
      <c r="BC3621" s="451"/>
    </row>
    <row r="3622" spans="1:55" hidden="1" x14ac:dyDescent="0.2">
      <c r="A3622" s="3"/>
      <c r="B3622" s="3"/>
      <c r="C3622" s="393"/>
      <c r="D3622" s="393"/>
      <c r="E3622" s="393"/>
      <c r="F3622" s="393"/>
      <c r="G3622" s="393"/>
      <c r="H3622" s="393"/>
      <c r="I3622" s="393"/>
      <c r="J3622" s="3"/>
      <c r="K3622" s="3"/>
      <c r="L3622" s="3"/>
      <c r="M3622" s="3"/>
      <c r="N3622" s="3"/>
      <c r="O3622" s="393"/>
      <c r="P3622" s="393"/>
      <c r="Q3622" s="3"/>
      <c r="R3622" s="3"/>
      <c r="S3622" s="3"/>
      <c r="T3622" s="3"/>
      <c r="U3622" s="3"/>
      <c r="V3622" s="3"/>
      <c r="W3622"/>
      <c r="X3622"/>
      <c r="Y3622" s="451"/>
      <c r="Z3622" s="393"/>
      <c r="AA3622" s="3"/>
      <c r="AB3622" s="3"/>
      <c r="AC3622" s="3"/>
      <c r="AD3622" s="3"/>
      <c r="AE3622" s="3"/>
      <c r="AF3622"/>
      <c r="AG3622"/>
      <c r="AH3622"/>
      <c r="AI3622"/>
      <c r="AJ3622"/>
      <c r="AK3622"/>
      <c r="AL3622"/>
      <c r="AM3622"/>
      <c r="AN3622"/>
      <c r="AO3622"/>
      <c r="AP3622"/>
      <c r="BC3622" s="451"/>
    </row>
    <row r="3623" spans="1:55" hidden="1" x14ac:dyDescent="0.2">
      <c r="A3623" s="3"/>
      <c r="B3623" s="3"/>
      <c r="C3623" s="393"/>
      <c r="D3623" s="393"/>
      <c r="E3623" s="393"/>
      <c r="F3623" s="393"/>
      <c r="G3623" s="393"/>
      <c r="H3623" s="393"/>
      <c r="I3623" s="393"/>
      <c r="J3623" s="3"/>
      <c r="K3623" s="3"/>
      <c r="L3623" s="3"/>
      <c r="M3623" s="3"/>
      <c r="N3623" s="3"/>
      <c r="O3623" s="393"/>
      <c r="P3623" s="393"/>
      <c r="Q3623" s="3"/>
      <c r="R3623" s="3"/>
      <c r="S3623" s="3"/>
      <c r="T3623" s="3"/>
      <c r="U3623" s="3"/>
      <c r="V3623" s="3"/>
      <c r="W3623"/>
      <c r="X3623"/>
      <c r="Y3623" s="451"/>
      <c r="Z3623" s="393"/>
      <c r="AA3623" s="3"/>
      <c r="AB3623" s="3"/>
      <c r="AC3623" s="3"/>
      <c r="AD3623" s="3"/>
      <c r="AE3623" s="3"/>
      <c r="AF3623"/>
      <c r="AG3623"/>
      <c r="AH3623"/>
      <c r="AI3623"/>
      <c r="AJ3623"/>
      <c r="AK3623"/>
      <c r="AL3623"/>
      <c r="AM3623"/>
      <c r="AN3623"/>
      <c r="AO3623"/>
      <c r="AP3623"/>
      <c r="BC3623" s="451"/>
    </row>
    <row r="3624" spans="1:55" hidden="1" x14ac:dyDescent="0.2">
      <c r="A3624" s="3"/>
      <c r="B3624" s="3"/>
      <c r="C3624" s="393"/>
      <c r="D3624" s="393"/>
      <c r="E3624" s="393"/>
      <c r="F3624" s="393"/>
      <c r="G3624" s="393"/>
      <c r="H3624" s="393"/>
      <c r="I3624" s="393"/>
      <c r="J3624" s="3"/>
      <c r="K3624" s="3"/>
      <c r="L3624" s="3"/>
      <c r="M3624" s="3"/>
      <c r="N3624" s="3"/>
      <c r="O3624" s="393"/>
      <c r="P3624" s="393"/>
      <c r="Q3624" s="3"/>
      <c r="R3624" s="3"/>
      <c r="S3624" s="3"/>
      <c r="T3624" s="3"/>
      <c r="U3624" s="3"/>
      <c r="V3624" s="3"/>
      <c r="W3624"/>
      <c r="X3624"/>
      <c r="Y3624" s="451"/>
      <c r="Z3624" s="393"/>
      <c r="AA3624" s="3"/>
      <c r="AB3624" s="3"/>
      <c r="AC3624" s="3"/>
      <c r="AD3624" s="3"/>
      <c r="AE3624" s="3"/>
      <c r="AF3624"/>
      <c r="AG3624"/>
      <c r="AH3624"/>
      <c r="AI3624"/>
      <c r="AJ3624"/>
      <c r="AK3624"/>
      <c r="AL3624"/>
      <c r="AM3624"/>
      <c r="AN3624"/>
      <c r="AO3624"/>
      <c r="AP3624"/>
      <c r="BC3624" s="451"/>
    </row>
    <row r="3625" spans="1:55" hidden="1" x14ac:dyDescent="0.2">
      <c r="A3625" s="3"/>
      <c r="B3625" s="3"/>
      <c r="C3625" s="393"/>
      <c r="D3625" s="393"/>
      <c r="E3625" s="393"/>
      <c r="F3625" s="393"/>
      <c r="G3625" s="393"/>
      <c r="H3625" s="393"/>
      <c r="I3625" s="393"/>
      <c r="J3625" s="3"/>
      <c r="K3625" s="3"/>
      <c r="L3625" s="3"/>
      <c r="M3625" s="3"/>
      <c r="N3625" s="3"/>
      <c r="O3625" s="393"/>
      <c r="P3625" s="393"/>
      <c r="Q3625" s="3"/>
      <c r="R3625" s="3"/>
      <c r="S3625" s="3"/>
      <c r="T3625" s="3"/>
      <c r="U3625" s="3"/>
      <c r="V3625" s="3"/>
      <c r="W3625"/>
      <c r="X3625"/>
      <c r="Y3625" s="451"/>
      <c r="Z3625" s="393"/>
      <c r="AA3625" s="3"/>
      <c r="AB3625" s="3"/>
      <c r="AC3625" s="3"/>
      <c r="AD3625" s="3"/>
      <c r="AE3625" s="3"/>
      <c r="AF3625"/>
      <c r="AG3625"/>
      <c r="AH3625"/>
      <c r="AI3625"/>
      <c r="AJ3625"/>
      <c r="AK3625"/>
      <c r="AL3625"/>
      <c r="AM3625"/>
      <c r="AN3625"/>
      <c r="AO3625"/>
      <c r="AP3625"/>
      <c r="BC3625" s="451"/>
    </row>
    <row r="3626" spans="1:55" hidden="1" x14ac:dyDescent="0.2">
      <c r="A3626" s="3"/>
      <c r="B3626" s="3"/>
      <c r="C3626" s="393"/>
      <c r="D3626" s="393"/>
      <c r="E3626" s="393"/>
      <c r="F3626" s="393"/>
      <c r="G3626" s="393"/>
      <c r="H3626" s="393"/>
      <c r="I3626" s="393"/>
      <c r="J3626" s="3"/>
      <c r="K3626" s="3"/>
      <c r="L3626" s="3"/>
      <c r="M3626" s="3"/>
      <c r="N3626" s="3"/>
      <c r="O3626" s="393"/>
      <c r="P3626" s="393"/>
      <c r="Q3626" s="3"/>
      <c r="R3626" s="3"/>
      <c r="S3626" s="3"/>
      <c r="T3626" s="3"/>
      <c r="U3626" s="3"/>
      <c r="V3626" s="3"/>
      <c r="W3626"/>
      <c r="X3626"/>
      <c r="Y3626" s="451"/>
      <c r="Z3626" s="393"/>
      <c r="AA3626" s="3"/>
      <c r="AB3626" s="3"/>
      <c r="AC3626" s="3"/>
      <c r="AD3626" s="3"/>
      <c r="AE3626" s="3"/>
      <c r="AF3626"/>
      <c r="AG3626"/>
      <c r="AH3626"/>
      <c r="AI3626"/>
      <c r="AJ3626"/>
      <c r="AK3626"/>
      <c r="AL3626"/>
      <c r="AM3626"/>
      <c r="AN3626"/>
      <c r="AO3626"/>
      <c r="AP3626"/>
      <c r="BC3626" s="451"/>
    </row>
    <row r="3627" spans="1:55" hidden="1" x14ac:dyDescent="0.2">
      <c r="A3627" s="3"/>
      <c r="B3627" s="3"/>
      <c r="C3627" s="393"/>
      <c r="D3627" s="393"/>
      <c r="E3627" s="393"/>
      <c r="F3627" s="393"/>
      <c r="G3627" s="393"/>
      <c r="H3627" s="393"/>
      <c r="I3627" s="393"/>
      <c r="J3627" s="3"/>
      <c r="K3627" s="3"/>
      <c r="L3627" s="3"/>
      <c r="M3627" s="3"/>
      <c r="N3627" s="3"/>
      <c r="O3627" s="393"/>
      <c r="P3627" s="393"/>
      <c r="Q3627" s="3"/>
      <c r="R3627" s="3"/>
      <c r="S3627" s="3"/>
      <c r="T3627" s="3"/>
      <c r="U3627" s="3"/>
      <c r="V3627" s="3"/>
      <c r="W3627"/>
      <c r="X3627"/>
      <c r="Y3627" s="451"/>
      <c r="Z3627" s="393"/>
      <c r="AA3627" s="3"/>
      <c r="AB3627" s="3"/>
      <c r="AC3627" s="3"/>
      <c r="AD3627" s="3"/>
      <c r="AE3627" s="3"/>
      <c r="AF3627"/>
      <c r="AG3627"/>
      <c r="AH3627"/>
      <c r="AI3627"/>
      <c r="AJ3627"/>
      <c r="AK3627"/>
      <c r="AL3627"/>
      <c r="AM3627"/>
      <c r="AN3627"/>
      <c r="AO3627"/>
      <c r="AP3627"/>
      <c r="BC3627" s="451"/>
    </row>
    <row r="3628" spans="1:55" hidden="1" x14ac:dyDescent="0.2">
      <c r="A3628" s="3"/>
      <c r="B3628" s="3"/>
      <c r="C3628" s="393"/>
      <c r="D3628" s="393"/>
      <c r="E3628" s="393"/>
      <c r="F3628" s="393"/>
      <c r="G3628" s="393"/>
      <c r="H3628" s="393"/>
      <c r="I3628" s="393"/>
      <c r="J3628" s="3"/>
      <c r="K3628" s="3"/>
      <c r="L3628" s="3"/>
      <c r="M3628" s="3"/>
      <c r="N3628" s="3"/>
      <c r="O3628" s="393"/>
      <c r="P3628" s="393"/>
      <c r="Q3628" s="3"/>
      <c r="R3628" s="3"/>
      <c r="S3628" s="3"/>
      <c r="T3628" s="3"/>
      <c r="U3628" s="3"/>
      <c r="V3628" s="3"/>
      <c r="W3628"/>
      <c r="X3628"/>
      <c r="Y3628" s="451"/>
      <c r="Z3628" s="393"/>
      <c r="AA3628" s="3"/>
      <c r="AB3628" s="3"/>
      <c r="AC3628" s="3"/>
      <c r="AD3628" s="3"/>
      <c r="AE3628" s="3"/>
      <c r="AF3628"/>
      <c r="AG3628"/>
      <c r="AH3628"/>
      <c r="AI3628"/>
      <c r="AJ3628"/>
      <c r="AK3628"/>
      <c r="AL3628"/>
      <c r="AM3628"/>
      <c r="AN3628"/>
      <c r="AO3628"/>
      <c r="AP3628"/>
      <c r="BC3628" s="451"/>
    </row>
    <row r="3629" spans="1:55" hidden="1" x14ac:dyDescent="0.2">
      <c r="A3629" s="3"/>
      <c r="B3629" s="3"/>
      <c r="C3629" s="393"/>
      <c r="D3629" s="393"/>
      <c r="E3629" s="393"/>
      <c r="F3629" s="393"/>
      <c r="G3629" s="393"/>
      <c r="H3629" s="393"/>
      <c r="I3629" s="393"/>
      <c r="J3629" s="3"/>
      <c r="K3629" s="3"/>
      <c r="L3629" s="3"/>
      <c r="M3629" s="3"/>
      <c r="N3629" s="3"/>
      <c r="O3629" s="393"/>
      <c r="P3629" s="393"/>
      <c r="Q3629" s="3"/>
      <c r="R3629" s="3"/>
      <c r="S3629" s="3"/>
      <c r="T3629" s="3"/>
      <c r="U3629" s="3"/>
      <c r="V3629" s="3"/>
      <c r="W3629"/>
      <c r="X3629"/>
      <c r="Y3629" s="451"/>
      <c r="Z3629" s="393"/>
      <c r="AA3629" s="3"/>
      <c r="AB3629" s="3"/>
      <c r="AC3629" s="3"/>
      <c r="AD3629" s="3"/>
      <c r="AE3629" s="3"/>
      <c r="AF3629"/>
      <c r="AG3629"/>
      <c r="AH3629"/>
      <c r="AI3629"/>
      <c r="AJ3629"/>
      <c r="AK3629"/>
      <c r="AL3629"/>
      <c r="AM3629"/>
      <c r="AN3629"/>
      <c r="AO3629"/>
      <c r="AP3629"/>
      <c r="BC3629" s="451"/>
    </row>
    <row r="3630" spans="1:55" hidden="1" x14ac:dyDescent="0.2">
      <c r="A3630" s="3"/>
      <c r="B3630" s="3"/>
      <c r="C3630" s="393"/>
      <c r="D3630" s="393"/>
      <c r="E3630" s="393"/>
      <c r="F3630" s="393"/>
      <c r="G3630" s="393"/>
      <c r="H3630" s="393"/>
      <c r="I3630" s="393"/>
      <c r="J3630" s="3"/>
      <c r="K3630" s="3"/>
      <c r="L3630" s="3"/>
      <c r="M3630" s="3"/>
      <c r="N3630" s="3"/>
      <c r="O3630" s="393"/>
      <c r="P3630" s="393"/>
      <c r="Q3630" s="3"/>
      <c r="R3630" s="3"/>
      <c r="S3630" s="3"/>
      <c r="T3630" s="3"/>
      <c r="U3630" s="3"/>
      <c r="V3630" s="3"/>
      <c r="W3630"/>
      <c r="X3630"/>
      <c r="Y3630" s="451"/>
      <c r="Z3630" s="393"/>
      <c r="AA3630" s="3"/>
      <c r="AB3630" s="3"/>
      <c r="AC3630" s="3"/>
      <c r="AD3630" s="3"/>
      <c r="AE3630" s="3"/>
      <c r="AF3630"/>
      <c r="AG3630"/>
      <c r="AH3630"/>
      <c r="AI3630"/>
      <c r="AJ3630"/>
      <c r="AK3630"/>
      <c r="AL3630"/>
      <c r="AM3630"/>
      <c r="AN3630"/>
      <c r="AO3630"/>
      <c r="AP3630"/>
      <c r="BC3630" s="451"/>
    </row>
    <row r="3631" spans="1:55" hidden="1" x14ac:dyDescent="0.2">
      <c r="A3631" s="3"/>
      <c r="B3631" s="3"/>
      <c r="C3631" s="393"/>
      <c r="D3631" s="393"/>
      <c r="E3631" s="393"/>
      <c r="F3631" s="393"/>
      <c r="G3631" s="393"/>
      <c r="H3631" s="393"/>
      <c r="I3631" s="393"/>
      <c r="J3631" s="3"/>
      <c r="K3631" s="3"/>
      <c r="L3631" s="3"/>
      <c r="M3631" s="3"/>
      <c r="N3631" s="3"/>
      <c r="O3631" s="393"/>
      <c r="P3631" s="393"/>
      <c r="Q3631" s="3"/>
      <c r="R3631" s="3"/>
      <c r="S3631" s="3"/>
      <c r="T3631" s="3"/>
      <c r="U3631" s="3"/>
      <c r="V3631" s="3"/>
      <c r="W3631"/>
      <c r="X3631"/>
      <c r="Y3631" s="451"/>
      <c r="Z3631" s="393"/>
      <c r="AA3631" s="3"/>
      <c r="AB3631" s="3"/>
      <c r="AC3631" s="3"/>
      <c r="AD3631" s="3"/>
      <c r="AE3631" s="3"/>
      <c r="AF3631"/>
      <c r="AG3631"/>
      <c r="AH3631"/>
      <c r="AI3631"/>
      <c r="AJ3631"/>
      <c r="AK3631"/>
      <c r="AL3631"/>
      <c r="AM3631"/>
      <c r="AN3631"/>
      <c r="AO3631"/>
      <c r="AP3631"/>
      <c r="BC3631" s="451"/>
    </row>
    <row r="3632" spans="1:55" hidden="1" x14ac:dyDescent="0.2">
      <c r="A3632" s="3"/>
      <c r="B3632" s="3"/>
      <c r="C3632" s="393"/>
      <c r="D3632" s="393"/>
      <c r="E3632" s="393"/>
      <c r="F3632" s="393"/>
      <c r="G3632" s="393"/>
      <c r="H3632" s="393"/>
      <c r="I3632" s="393"/>
      <c r="J3632" s="3"/>
      <c r="K3632" s="3"/>
      <c r="L3632" s="3"/>
      <c r="M3632" s="3"/>
      <c r="N3632" s="3"/>
      <c r="O3632" s="393"/>
      <c r="P3632" s="393"/>
      <c r="Q3632" s="3"/>
      <c r="R3632" s="3"/>
      <c r="S3632" s="3"/>
      <c r="T3632" s="3"/>
      <c r="U3632" s="3"/>
      <c r="V3632" s="3"/>
      <c r="W3632"/>
      <c r="X3632"/>
      <c r="Y3632" s="451"/>
      <c r="Z3632" s="393"/>
      <c r="AA3632" s="3"/>
      <c r="AB3632" s="3"/>
      <c r="AC3632" s="3"/>
      <c r="AD3632" s="3"/>
      <c r="AE3632" s="3"/>
      <c r="AF3632"/>
      <c r="AG3632"/>
      <c r="AH3632"/>
      <c r="AI3632"/>
      <c r="AJ3632"/>
      <c r="AK3632"/>
      <c r="AL3632"/>
      <c r="AM3632"/>
      <c r="AN3632"/>
      <c r="AO3632"/>
      <c r="AP3632"/>
      <c r="BC3632" s="451"/>
    </row>
    <row r="3633" spans="1:55" hidden="1" x14ac:dyDescent="0.2">
      <c r="A3633" s="3"/>
      <c r="B3633" s="3"/>
      <c r="C3633" s="393"/>
      <c r="D3633" s="393"/>
      <c r="E3633" s="393"/>
      <c r="F3633" s="393"/>
      <c r="G3633" s="393"/>
      <c r="H3633" s="393"/>
      <c r="I3633" s="393"/>
      <c r="J3633" s="3"/>
      <c r="K3633" s="3"/>
      <c r="L3633" s="3"/>
      <c r="M3633" s="3"/>
      <c r="N3633" s="3"/>
      <c r="O3633" s="393"/>
      <c r="P3633" s="393"/>
      <c r="Q3633" s="3"/>
      <c r="R3633" s="3"/>
      <c r="S3633" s="3"/>
      <c r="T3633" s="3"/>
      <c r="U3633" s="3"/>
      <c r="V3633" s="3"/>
      <c r="W3633"/>
      <c r="X3633"/>
      <c r="Y3633" s="451"/>
      <c r="Z3633" s="393"/>
      <c r="AA3633" s="3"/>
      <c r="AB3633" s="3"/>
      <c r="AC3633" s="3"/>
      <c r="AD3633" s="3"/>
      <c r="AE3633" s="3"/>
      <c r="AF3633"/>
      <c r="AG3633"/>
      <c r="AH3633"/>
      <c r="AI3633"/>
      <c r="AJ3633"/>
      <c r="AK3633"/>
      <c r="AL3633"/>
      <c r="AM3633"/>
      <c r="AN3633"/>
      <c r="AO3633"/>
      <c r="AP3633"/>
      <c r="BC3633" s="451"/>
    </row>
    <row r="3634" spans="1:55" hidden="1" x14ac:dyDescent="0.2">
      <c r="A3634" s="3"/>
      <c r="B3634" s="3"/>
      <c r="C3634" s="393"/>
      <c r="D3634" s="393"/>
      <c r="E3634" s="393"/>
      <c r="F3634" s="393"/>
      <c r="G3634" s="393"/>
      <c r="H3634" s="393"/>
      <c r="I3634" s="393"/>
      <c r="J3634" s="3"/>
      <c r="K3634" s="3"/>
      <c r="L3634" s="3"/>
      <c r="M3634" s="3"/>
      <c r="N3634" s="3"/>
      <c r="O3634" s="393"/>
      <c r="P3634" s="393"/>
      <c r="Q3634" s="3"/>
      <c r="R3634" s="3"/>
      <c r="S3634" s="3"/>
      <c r="T3634" s="3"/>
      <c r="U3634" s="3"/>
      <c r="V3634" s="3"/>
      <c r="W3634"/>
      <c r="X3634"/>
      <c r="Y3634" s="451"/>
      <c r="Z3634" s="393"/>
      <c r="AA3634" s="3"/>
      <c r="AB3634" s="3"/>
      <c r="AC3634" s="3"/>
      <c r="AD3634" s="3"/>
      <c r="AE3634" s="3"/>
      <c r="AF3634"/>
      <c r="AG3634"/>
      <c r="AH3634"/>
      <c r="AI3634"/>
      <c r="AJ3634"/>
      <c r="AK3634"/>
      <c r="AL3634"/>
      <c r="AM3634"/>
      <c r="AN3634"/>
      <c r="AO3634"/>
      <c r="AP3634"/>
      <c r="BC3634" s="451"/>
    </row>
    <row r="3635" spans="1:55" hidden="1" x14ac:dyDescent="0.2">
      <c r="A3635" s="3"/>
      <c r="B3635" s="3"/>
      <c r="C3635" s="393"/>
      <c r="D3635" s="393"/>
      <c r="E3635" s="393"/>
      <c r="F3635" s="393"/>
      <c r="G3635" s="393"/>
      <c r="H3635" s="393"/>
      <c r="I3635" s="393"/>
      <c r="J3635" s="3"/>
      <c r="K3635" s="3"/>
      <c r="L3635" s="3"/>
      <c r="M3635" s="3"/>
      <c r="N3635" s="3"/>
      <c r="O3635" s="393"/>
      <c r="P3635" s="393"/>
      <c r="Q3635" s="3"/>
      <c r="R3635" s="3"/>
      <c r="S3635" s="3"/>
      <c r="T3635" s="3"/>
      <c r="U3635" s="3"/>
      <c r="V3635" s="3"/>
      <c r="W3635"/>
      <c r="X3635"/>
      <c r="Y3635" s="451"/>
      <c r="Z3635" s="393"/>
      <c r="AA3635" s="3"/>
      <c r="AB3635" s="3"/>
      <c r="AC3635" s="3"/>
      <c r="AD3635" s="3"/>
      <c r="AE3635" s="3"/>
      <c r="AF3635"/>
      <c r="AG3635"/>
      <c r="AH3635"/>
      <c r="AI3635"/>
      <c r="AJ3635"/>
      <c r="AK3635"/>
      <c r="AL3635"/>
      <c r="AM3635"/>
      <c r="AN3635"/>
      <c r="AO3635"/>
      <c r="AP3635"/>
      <c r="BC3635" s="451"/>
    </row>
    <row r="3636" spans="1:55" hidden="1" x14ac:dyDescent="0.2">
      <c r="A3636" s="3"/>
      <c r="B3636" s="3"/>
      <c r="C3636" s="393"/>
      <c r="D3636" s="393"/>
      <c r="E3636" s="393"/>
      <c r="F3636" s="393"/>
      <c r="G3636" s="393"/>
      <c r="H3636" s="393"/>
      <c r="I3636" s="393"/>
      <c r="J3636" s="3"/>
      <c r="K3636" s="3"/>
      <c r="L3636" s="3"/>
      <c r="M3636" s="3"/>
      <c r="N3636" s="3"/>
      <c r="O3636" s="393"/>
      <c r="P3636" s="393"/>
      <c r="Q3636" s="3"/>
      <c r="R3636" s="3"/>
      <c r="S3636" s="3"/>
      <c r="T3636" s="3"/>
      <c r="U3636" s="3"/>
      <c r="V3636" s="3"/>
      <c r="W3636"/>
      <c r="X3636"/>
      <c r="Y3636" s="451"/>
      <c r="Z3636" s="393"/>
      <c r="AA3636" s="3"/>
      <c r="AB3636" s="3"/>
      <c r="AC3636" s="3"/>
      <c r="AD3636" s="3"/>
      <c r="AE3636" s="3"/>
      <c r="AF3636"/>
      <c r="AG3636"/>
      <c r="AH3636"/>
      <c r="AI3636"/>
      <c r="AJ3636"/>
      <c r="AK3636"/>
      <c r="AL3636"/>
      <c r="AM3636"/>
      <c r="AN3636"/>
      <c r="AO3636"/>
      <c r="AP3636"/>
      <c r="BC3636" s="451"/>
    </row>
    <row r="3637" spans="1:55" hidden="1" x14ac:dyDescent="0.2">
      <c r="A3637" s="3"/>
      <c r="B3637" s="3"/>
      <c r="C3637" s="393"/>
      <c r="D3637" s="393"/>
      <c r="E3637" s="393"/>
      <c r="F3637" s="393"/>
      <c r="G3637" s="393"/>
      <c r="H3637" s="393"/>
      <c r="I3637" s="393"/>
      <c r="J3637" s="3"/>
      <c r="K3637" s="3"/>
      <c r="L3637" s="3"/>
      <c r="M3637" s="3"/>
      <c r="N3637" s="3"/>
      <c r="O3637" s="393"/>
      <c r="P3637" s="393"/>
      <c r="Q3637" s="3"/>
      <c r="R3637" s="3"/>
      <c r="S3637" s="3"/>
      <c r="T3637" s="3"/>
      <c r="U3637" s="3"/>
      <c r="V3637" s="3"/>
      <c r="W3637"/>
      <c r="X3637"/>
      <c r="Y3637" s="451"/>
      <c r="Z3637" s="393"/>
      <c r="AA3637" s="3"/>
      <c r="AB3637" s="3"/>
      <c r="AC3637" s="3"/>
      <c r="AD3637" s="3"/>
      <c r="AE3637" s="3"/>
      <c r="AF3637"/>
      <c r="AG3637"/>
      <c r="AH3637"/>
      <c r="AI3637"/>
      <c r="AJ3637"/>
      <c r="AK3637"/>
      <c r="AL3637"/>
      <c r="AM3637"/>
      <c r="AN3637"/>
      <c r="AO3637"/>
      <c r="AP3637"/>
      <c r="BC3637" s="451"/>
    </row>
    <row r="3638" spans="1:55" hidden="1" x14ac:dyDescent="0.2">
      <c r="A3638" s="3"/>
      <c r="B3638" s="3"/>
      <c r="C3638" s="393"/>
      <c r="D3638" s="393"/>
      <c r="E3638" s="393"/>
      <c r="F3638" s="393"/>
      <c r="G3638" s="393"/>
      <c r="H3638" s="393"/>
      <c r="I3638" s="393"/>
      <c r="J3638" s="3"/>
      <c r="K3638" s="3"/>
      <c r="L3638" s="3"/>
      <c r="M3638" s="3"/>
      <c r="N3638" s="3"/>
      <c r="O3638" s="393"/>
      <c r="P3638" s="393"/>
      <c r="Q3638" s="3"/>
      <c r="R3638" s="3"/>
      <c r="S3638" s="3"/>
      <c r="T3638" s="3"/>
      <c r="U3638" s="3"/>
      <c r="V3638" s="3"/>
      <c r="W3638"/>
      <c r="X3638"/>
      <c r="Y3638" s="451"/>
      <c r="Z3638" s="393"/>
      <c r="AA3638" s="3"/>
      <c r="AB3638" s="3"/>
      <c r="AC3638" s="3"/>
      <c r="AD3638" s="3"/>
      <c r="AE3638" s="3"/>
      <c r="AF3638"/>
      <c r="AG3638"/>
      <c r="AH3638"/>
      <c r="AI3638"/>
      <c r="AJ3638"/>
      <c r="AK3638"/>
      <c r="AL3638"/>
      <c r="AM3638"/>
      <c r="AN3638"/>
      <c r="AO3638"/>
      <c r="AP3638"/>
      <c r="BC3638" s="451"/>
    </row>
    <row r="3639" spans="1:55" hidden="1" x14ac:dyDescent="0.2">
      <c r="A3639" s="3"/>
      <c r="B3639" s="3"/>
      <c r="C3639" s="393"/>
      <c r="D3639" s="393"/>
      <c r="E3639" s="393"/>
      <c r="F3639" s="393"/>
      <c r="G3639" s="393"/>
      <c r="H3639" s="393"/>
      <c r="I3639" s="393"/>
      <c r="J3639" s="3"/>
      <c r="K3639" s="3"/>
      <c r="L3639" s="3"/>
      <c r="M3639" s="3"/>
      <c r="N3639" s="3"/>
      <c r="O3639" s="393"/>
      <c r="P3639" s="393"/>
      <c r="Q3639" s="3"/>
      <c r="R3639" s="3"/>
      <c r="S3639" s="3"/>
      <c r="T3639" s="3"/>
      <c r="U3639" s="3"/>
      <c r="V3639" s="3"/>
      <c r="W3639"/>
      <c r="X3639"/>
      <c r="Y3639" s="451"/>
      <c r="Z3639" s="393"/>
      <c r="AA3639" s="3"/>
      <c r="AB3639" s="3"/>
      <c r="AC3639" s="3"/>
      <c r="AD3639" s="3"/>
      <c r="AE3639" s="3"/>
      <c r="AF3639"/>
      <c r="AG3639"/>
      <c r="AH3639"/>
      <c r="AI3639"/>
      <c r="AJ3639"/>
      <c r="AK3639"/>
      <c r="AL3639"/>
      <c r="AM3639"/>
      <c r="AN3639"/>
      <c r="AO3639"/>
      <c r="AP3639"/>
      <c r="BC3639" s="451"/>
    </row>
    <row r="3640" spans="1:55" hidden="1" x14ac:dyDescent="0.2">
      <c r="A3640" s="3"/>
      <c r="B3640" s="3"/>
      <c r="C3640" s="393"/>
      <c r="D3640" s="393"/>
      <c r="E3640" s="393"/>
      <c r="F3640" s="393"/>
      <c r="G3640" s="393"/>
      <c r="H3640" s="393"/>
      <c r="I3640" s="393"/>
      <c r="J3640" s="3"/>
      <c r="K3640" s="3"/>
      <c r="L3640" s="3"/>
      <c r="M3640" s="3"/>
      <c r="N3640" s="3"/>
      <c r="O3640" s="393"/>
      <c r="P3640" s="393"/>
      <c r="Q3640" s="3"/>
      <c r="R3640" s="3"/>
      <c r="S3640" s="3"/>
      <c r="T3640" s="3"/>
      <c r="U3640" s="3"/>
      <c r="V3640" s="3"/>
      <c r="W3640"/>
      <c r="X3640"/>
      <c r="Y3640" s="451"/>
      <c r="Z3640" s="393"/>
      <c r="AA3640" s="3"/>
      <c r="AB3640" s="3"/>
      <c r="AC3640" s="3"/>
      <c r="AD3640" s="3"/>
      <c r="AE3640" s="3"/>
      <c r="AF3640"/>
      <c r="AG3640"/>
      <c r="AH3640"/>
      <c r="AI3640"/>
      <c r="AJ3640"/>
      <c r="AK3640"/>
      <c r="AL3640"/>
      <c r="AM3640"/>
      <c r="AN3640"/>
      <c r="AO3640"/>
      <c r="AP3640"/>
      <c r="BC3640" s="451"/>
    </row>
    <row r="3641" spans="1:55" hidden="1" x14ac:dyDescent="0.2">
      <c r="A3641" s="3"/>
      <c r="B3641" s="3"/>
      <c r="C3641" s="393"/>
      <c r="D3641" s="393"/>
      <c r="E3641" s="393"/>
      <c r="F3641" s="393"/>
      <c r="G3641" s="393"/>
      <c r="H3641" s="393"/>
      <c r="I3641" s="393"/>
      <c r="J3641" s="3"/>
      <c r="K3641" s="3"/>
      <c r="L3641" s="3"/>
      <c r="M3641" s="3"/>
      <c r="N3641" s="3"/>
      <c r="O3641" s="393"/>
      <c r="P3641" s="393"/>
      <c r="Q3641" s="3"/>
      <c r="R3641" s="3"/>
      <c r="S3641" s="3"/>
      <c r="T3641" s="3"/>
      <c r="U3641" s="3"/>
      <c r="V3641" s="3"/>
      <c r="W3641"/>
      <c r="X3641"/>
      <c r="Y3641" s="451"/>
      <c r="Z3641" s="393"/>
      <c r="AA3641" s="3"/>
      <c r="AB3641" s="3"/>
      <c r="AC3641" s="3"/>
      <c r="AD3641" s="3"/>
      <c r="AE3641" s="3"/>
      <c r="AF3641"/>
      <c r="AG3641"/>
      <c r="AH3641"/>
      <c r="AI3641"/>
      <c r="AJ3641"/>
      <c r="AK3641"/>
      <c r="AL3641"/>
      <c r="AM3641"/>
      <c r="AN3641"/>
      <c r="AO3641"/>
      <c r="AP3641"/>
      <c r="BC3641" s="451"/>
    </row>
    <row r="3642" spans="1:55" hidden="1" x14ac:dyDescent="0.2">
      <c r="A3642" s="3"/>
      <c r="B3642" s="3"/>
      <c r="C3642" s="393"/>
      <c r="D3642" s="393"/>
      <c r="E3642" s="393"/>
      <c r="F3642" s="393"/>
      <c r="G3642" s="393"/>
      <c r="H3642" s="393"/>
      <c r="I3642" s="393"/>
      <c r="J3642" s="3"/>
      <c r="K3642" s="3"/>
      <c r="L3642" s="3"/>
      <c r="M3642" s="3"/>
      <c r="N3642" s="3"/>
      <c r="O3642" s="393"/>
      <c r="P3642" s="393"/>
      <c r="Q3642" s="3"/>
      <c r="R3642" s="3"/>
      <c r="S3642" s="3"/>
      <c r="T3642" s="3"/>
      <c r="U3642" s="3"/>
      <c r="V3642" s="3"/>
      <c r="W3642"/>
      <c r="X3642"/>
      <c r="Y3642" s="451"/>
      <c r="Z3642" s="393"/>
      <c r="AA3642" s="3"/>
      <c r="AB3642" s="3"/>
      <c r="AC3642" s="3"/>
      <c r="AD3642" s="3"/>
      <c r="AE3642" s="3"/>
      <c r="AF3642"/>
      <c r="AG3642"/>
      <c r="AH3642"/>
      <c r="AI3642"/>
      <c r="AJ3642"/>
      <c r="AK3642"/>
      <c r="AL3642"/>
      <c r="AM3642"/>
      <c r="AN3642"/>
      <c r="AO3642"/>
      <c r="AP3642"/>
      <c r="BC3642" s="451"/>
    </row>
    <row r="3643" spans="1:55" hidden="1" x14ac:dyDescent="0.2">
      <c r="A3643" s="3"/>
      <c r="B3643" s="3"/>
      <c r="C3643" s="393"/>
      <c r="D3643" s="393"/>
      <c r="E3643" s="393"/>
      <c r="F3643" s="393"/>
      <c r="G3643" s="393"/>
      <c r="H3643" s="393"/>
      <c r="I3643" s="393"/>
      <c r="J3643" s="3"/>
      <c r="K3643" s="3"/>
      <c r="L3643" s="3"/>
      <c r="M3643" s="3"/>
      <c r="N3643" s="3"/>
      <c r="O3643" s="393"/>
      <c r="P3643" s="393"/>
      <c r="Q3643" s="3"/>
      <c r="R3643" s="3"/>
      <c r="S3643" s="3"/>
      <c r="T3643" s="3"/>
      <c r="U3643" s="3"/>
      <c r="V3643" s="3"/>
      <c r="W3643"/>
      <c r="X3643"/>
      <c r="Y3643" s="451"/>
      <c r="Z3643" s="393"/>
      <c r="AA3643" s="3"/>
      <c r="AB3643" s="3"/>
      <c r="AC3643" s="3"/>
      <c r="AD3643" s="3"/>
      <c r="AE3643" s="3"/>
      <c r="AF3643"/>
      <c r="AG3643"/>
      <c r="AH3643"/>
      <c r="AI3643"/>
      <c r="AJ3643"/>
      <c r="AK3643"/>
      <c r="AL3643"/>
      <c r="AM3643"/>
      <c r="AN3643"/>
      <c r="AO3643"/>
      <c r="AP3643"/>
      <c r="BC3643" s="451"/>
    </row>
    <row r="3644" spans="1:55" hidden="1" x14ac:dyDescent="0.2">
      <c r="A3644" s="3"/>
      <c r="B3644" s="3"/>
      <c r="C3644" s="393"/>
      <c r="D3644" s="393"/>
      <c r="E3644" s="393"/>
      <c r="F3644" s="393"/>
      <c r="G3644" s="393"/>
      <c r="H3644" s="393"/>
      <c r="I3644" s="393"/>
      <c r="J3644" s="3"/>
      <c r="K3644" s="3"/>
      <c r="L3644" s="3"/>
      <c r="M3644" s="3"/>
      <c r="N3644" s="3"/>
      <c r="O3644" s="393"/>
      <c r="P3644" s="393"/>
      <c r="Q3644" s="3"/>
      <c r="R3644" s="3"/>
      <c r="S3644" s="3"/>
      <c r="T3644" s="3"/>
      <c r="U3644" s="3"/>
      <c r="V3644" s="3"/>
      <c r="W3644"/>
      <c r="X3644"/>
      <c r="Y3644" s="451"/>
      <c r="Z3644" s="393"/>
      <c r="AA3644" s="3"/>
      <c r="AB3644" s="3"/>
      <c r="AC3644" s="3"/>
      <c r="AD3644" s="3"/>
      <c r="AE3644" s="3"/>
      <c r="AF3644"/>
      <c r="AG3644"/>
      <c r="AH3644"/>
      <c r="AI3644"/>
      <c r="AJ3644"/>
      <c r="AK3644"/>
      <c r="AL3644"/>
      <c r="AM3644"/>
      <c r="AN3644"/>
      <c r="AO3644"/>
      <c r="AP3644"/>
      <c r="BC3644" s="451"/>
    </row>
    <row r="3645" spans="1:55" hidden="1" x14ac:dyDescent="0.2">
      <c r="A3645" s="3"/>
      <c r="B3645" s="3"/>
      <c r="C3645" s="393"/>
      <c r="D3645" s="393"/>
      <c r="E3645" s="393"/>
      <c r="F3645" s="393"/>
      <c r="G3645" s="393"/>
      <c r="H3645" s="393"/>
      <c r="I3645" s="393"/>
      <c r="J3645" s="3"/>
      <c r="K3645" s="3"/>
      <c r="L3645" s="3"/>
      <c r="M3645" s="3"/>
      <c r="N3645" s="3"/>
      <c r="O3645" s="393"/>
      <c r="P3645" s="393"/>
      <c r="Q3645" s="3"/>
      <c r="R3645" s="3"/>
      <c r="S3645" s="3"/>
      <c r="T3645" s="3"/>
      <c r="U3645" s="3"/>
      <c r="V3645" s="3"/>
      <c r="W3645"/>
      <c r="X3645"/>
      <c r="Y3645" s="451"/>
      <c r="Z3645" s="393"/>
      <c r="AA3645" s="3"/>
      <c r="AB3645" s="3"/>
      <c r="AC3645" s="3"/>
      <c r="AD3645" s="3"/>
      <c r="AE3645" s="3"/>
      <c r="AF3645"/>
      <c r="AG3645"/>
      <c r="AH3645"/>
      <c r="AI3645"/>
      <c r="AJ3645"/>
      <c r="AK3645"/>
      <c r="AL3645"/>
      <c r="AM3645"/>
      <c r="AN3645"/>
      <c r="AO3645"/>
      <c r="AP3645"/>
      <c r="BC3645" s="451"/>
    </row>
    <row r="3646" spans="1:55" hidden="1" x14ac:dyDescent="0.2">
      <c r="A3646" s="3"/>
      <c r="B3646" s="3"/>
      <c r="C3646" s="393"/>
      <c r="D3646" s="393"/>
      <c r="E3646" s="393"/>
      <c r="F3646" s="393"/>
      <c r="G3646" s="393"/>
      <c r="H3646" s="393"/>
      <c r="I3646" s="393"/>
      <c r="J3646" s="3"/>
      <c r="K3646" s="3"/>
      <c r="L3646" s="3"/>
      <c r="M3646" s="3"/>
      <c r="N3646" s="3"/>
      <c r="O3646" s="393"/>
      <c r="P3646" s="393"/>
      <c r="Q3646" s="3"/>
      <c r="R3646" s="3"/>
      <c r="S3646" s="3"/>
      <c r="T3646" s="3"/>
      <c r="U3646" s="3"/>
      <c r="V3646" s="3"/>
      <c r="W3646"/>
      <c r="X3646"/>
      <c r="Y3646" s="451"/>
      <c r="Z3646" s="393"/>
      <c r="AA3646" s="3"/>
      <c r="AB3646" s="3"/>
      <c r="AC3646" s="3"/>
      <c r="AD3646" s="3"/>
      <c r="AE3646" s="3"/>
      <c r="AF3646"/>
      <c r="AG3646"/>
      <c r="AH3646"/>
      <c r="AI3646"/>
      <c r="AJ3646"/>
      <c r="AK3646"/>
      <c r="AL3646"/>
      <c r="AM3646"/>
      <c r="AN3646"/>
      <c r="AO3646"/>
      <c r="AP3646"/>
      <c r="BC3646" s="451"/>
    </row>
    <row r="3647" spans="1:55" hidden="1" x14ac:dyDescent="0.2">
      <c r="A3647" s="3"/>
      <c r="B3647" s="3"/>
      <c r="C3647" s="393"/>
      <c r="D3647" s="393"/>
      <c r="E3647" s="393"/>
      <c r="F3647" s="393"/>
      <c r="G3647" s="393"/>
      <c r="H3647" s="393"/>
      <c r="I3647" s="393"/>
      <c r="J3647" s="3"/>
      <c r="K3647" s="3"/>
      <c r="L3647" s="3"/>
      <c r="M3647" s="3"/>
      <c r="N3647" s="3"/>
      <c r="O3647" s="393"/>
      <c r="P3647" s="393"/>
      <c r="Q3647" s="3"/>
      <c r="R3647" s="3"/>
      <c r="S3647" s="3"/>
      <c r="T3647" s="3"/>
      <c r="U3647" s="3"/>
      <c r="V3647" s="3"/>
      <c r="W3647"/>
      <c r="X3647"/>
      <c r="Y3647" s="451"/>
      <c r="Z3647" s="393"/>
      <c r="AA3647" s="3"/>
      <c r="AB3647" s="3"/>
      <c r="AC3647" s="3"/>
      <c r="AD3647" s="3"/>
      <c r="AE3647" s="3"/>
      <c r="AF3647"/>
      <c r="AG3647"/>
      <c r="AH3647"/>
      <c r="AI3647"/>
      <c r="AJ3647"/>
      <c r="AK3647"/>
      <c r="AL3647"/>
      <c r="AM3647"/>
      <c r="AN3647"/>
      <c r="AO3647"/>
      <c r="AP3647"/>
      <c r="BC3647" s="451"/>
    </row>
    <row r="3648" spans="1:55" hidden="1" x14ac:dyDescent="0.2">
      <c r="A3648" s="3"/>
      <c r="B3648" s="3"/>
      <c r="C3648" s="393"/>
      <c r="D3648" s="393"/>
      <c r="E3648" s="393"/>
      <c r="F3648" s="393"/>
      <c r="G3648" s="393"/>
      <c r="H3648" s="393"/>
      <c r="I3648" s="393"/>
      <c r="J3648" s="3"/>
      <c r="K3648" s="3"/>
      <c r="L3648" s="3"/>
      <c r="M3648" s="3"/>
      <c r="N3648" s="3"/>
      <c r="O3648" s="393"/>
      <c r="P3648" s="393"/>
      <c r="Q3648" s="3"/>
      <c r="R3648" s="3"/>
      <c r="S3648" s="3"/>
      <c r="T3648" s="3"/>
      <c r="U3648" s="3"/>
      <c r="V3648" s="3"/>
      <c r="W3648"/>
      <c r="X3648"/>
      <c r="Y3648" s="451"/>
      <c r="Z3648" s="393"/>
      <c r="AA3648" s="3"/>
      <c r="AB3648" s="3"/>
      <c r="AC3648" s="3"/>
      <c r="AD3648" s="3"/>
      <c r="AE3648" s="3"/>
      <c r="AF3648"/>
      <c r="AG3648"/>
      <c r="AH3648"/>
      <c r="AI3648"/>
      <c r="AJ3648"/>
      <c r="AK3648"/>
      <c r="AL3648"/>
      <c r="AM3648"/>
      <c r="AN3648"/>
      <c r="AO3648"/>
      <c r="AP3648"/>
      <c r="BC3648" s="451"/>
    </row>
    <row r="3649" spans="1:55" hidden="1" x14ac:dyDescent="0.2">
      <c r="A3649" s="3"/>
      <c r="B3649" s="3"/>
      <c r="C3649" s="393"/>
      <c r="D3649" s="393"/>
      <c r="E3649" s="393"/>
      <c r="F3649" s="393"/>
      <c r="G3649" s="393"/>
      <c r="H3649" s="393"/>
      <c r="I3649" s="393"/>
      <c r="J3649" s="3"/>
      <c r="K3649" s="3"/>
      <c r="L3649" s="3"/>
      <c r="M3649" s="3"/>
      <c r="N3649" s="3"/>
      <c r="O3649" s="393"/>
      <c r="P3649" s="393"/>
      <c r="Q3649" s="3"/>
      <c r="R3649" s="3"/>
      <c r="S3649" s="3"/>
      <c r="T3649" s="3"/>
      <c r="U3649" s="3"/>
      <c r="V3649" s="3"/>
      <c r="W3649"/>
      <c r="X3649"/>
      <c r="Y3649" s="451"/>
      <c r="Z3649" s="393"/>
      <c r="AA3649" s="3"/>
      <c r="AB3649" s="3"/>
      <c r="AC3649" s="3"/>
      <c r="AD3649" s="3"/>
      <c r="AE3649" s="3"/>
      <c r="AF3649"/>
      <c r="AG3649"/>
      <c r="AH3649"/>
      <c r="AI3649"/>
      <c r="AJ3649"/>
      <c r="AK3649"/>
      <c r="AL3649"/>
      <c r="AM3649"/>
      <c r="AN3649"/>
      <c r="AO3649"/>
      <c r="AP3649"/>
      <c r="BC3649" s="451"/>
    </row>
    <row r="3650" spans="1:55" hidden="1" x14ac:dyDescent="0.2">
      <c r="A3650" s="3"/>
      <c r="B3650" s="3"/>
      <c r="C3650" s="393"/>
      <c r="D3650" s="393"/>
      <c r="E3650" s="393"/>
      <c r="F3650" s="393"/>
      <c r="G3650" s="393"/>
      <c r="H3650" s="393"/>
      <c r="I3650" s="393"/>
      <c r="J3650" s="3"/>
      <c r="K3650" s="3"/>
      <c r="L3650" s="3"/>
      <c r="M3650" s="3"/>
      <c r="N3650" s="3"/>
      <c r="O3650" s="393"/>
      <c r="P3650" s="393"/>
      <c r="Q3650" s="3"/>
      <c r="R3650" s="3"/>
      <c r="S3650" s="3"/>
      <c r="T3650" s="3"/>
      <c r="U3650" s="3"/>
      <c r="V3650" s="3"/>
      <c r="W3650"/>
      <c r="X3650"/>
      <c r="Y3650" s="451"/>
      <c r="Z3650" s="393"/>
      <c r="AA3650" s="3"/>
      <c r="AB3650" s="3"/>
      <c r="AC3650" s="3"/>
      <c r="AD3650" s="3"/>
      <c r="AE3650" s="3"/>
      <c r="AF3650"/>
      <c r="AG3650"/>
      <c r="AH3650"/>
      <c r="AI3650"/>
      <c r="AJ3650"/>
      <c r="AK3650"/>
      <c r="AL3650"/>
      <c r="AM3650"/>
      <c r="AN3650"/>
      <c r="AO3650"/>
      <c r="AP3650"/>
      <c r="BC3650" s="451"/>
    </row>
    <row r="3651" spans="1:55" hidden="1" x14ac:dyDescent="0.2">
      <c r="A3651" s="3"/>
      <c r="B3651" s="3"/>
      <c r="C3651" s="393"/>
      <c r="D3651" s="393"/>
      <c r="E3651" s="393"/>
      <c r="F3651" s="393"/>
      <c r="G3651" s="393"/>
      <c r="H3651" s="393"/>
      <c r="I3651" s="393"/>
      <c r="J3651" s="3"/>
      <c r="K3651" s="3"/>
      <c r="L3651" s="3"/>
      <c r="M3651" s="3"/>
      <c r="N3651" s="3"/>
      <c r="O3651" s="393"/>
      <c r="P3651" s="393"/>
      <c r="Q3651" s="3"/>
      <c r="R3651" s="3"/>
      <c r="S3651" s="3"/>
      <c r="T3651" s="3"/>
      <c r="U3651" s="3"/>
      <c r="V3651" s="3"/>
      <c r="W3651"/>
      <c r="X3651"/>
      <c r="Y3651" s="451"/>
      <c r="Z3651" s="393"/>
      <c r="AA3651" s="3"/>
      <c r="AB3651" s="3"/>
      <c r="AC3651" s="3"/>
      <c r="AD3651" s="3"/>
      <c r="AE3651" s="3"/>
      <c r="AF3651"/>
      <c r="AG3651"/>
      <c r="AH3651"/>
      <c r="AI3651"/>
      <c r="AJ3651"/>
      <c r="AK3651"/>
      <c r="AL3651"/>
      <c r="AM3651"/>
      <c r="AN3651"/>
      <c r="AO3651"/>
      <c r="AP3651"/>
      <c r="BC3651" s="451"/>
    </row>
    <row r="3652" spans="1:55" hidden="1" x14ac:dyDescent="0.2">
      <c r="A3652" s="3"/>
      <c r="B3652" s="3"/>
      <c r="C3652" s="393"/>
      <c r="D3652" s="393"/>
      <c r="E3652" s="393"/>
      <c r="F3652" s="393"/>
      <c r="G3652" s="393"/>
      <c r="H3652" s="393"/>
      <c r="I3652" s="393"/>
      <c r="J3652" s="3"/>
      <c r="K3652" s="3"/>
      <c r="L3652" s="3"/>
      <c r="M3652" s="3"/>
      <c r="N3652" s="3"/>
      <c r="O3652" s="393"/>
      <c r="P3652" s="393"/>
      <c r="Q3652" s="3"/>
      <c r="R3652" s="3"/>
      <c r="S3652" s="3"/>
      <c r="T3652" s="3"/>
      <c r="U3652" s="3"/>
      <c r="V3652" s="3"/>
      <c r="W3652"/>
      <c r="X3652"/>
      <c r="Y3652" s="451"/>
      <c r="Z3652" s="393"/>
      <c r="AA3652" s="3"/>
      <c r="AB3652" s="3"/>
      <c r="AC3652" s="3"/>
      <c r="AD3652" s="3"/>
      <c r="AE3652" s="3"/>
      <c r="AF3652"/>
      <c r="AG3652"/>
      <c r="AH3652"/>
      <c r="AI3652"/>
      <c r="AJ3652"/>
      <c r="AK3652"/>
      <c r="AL3652"/>
      <c r="AM3652"/>
      <c r="AN3652"/>
      <c r="AO3652"/>
      <c r="AP3652"/>
      <c r="BC3652" s="451"/>
    </row>
    <row r="3653" spans="1:55" hidden="1" x14ac:dyDescent="0.2">
      <c r="A3653" s="3"/>
      <c r="B3653" s="3"/>
      <c r="C3653" s="393"/>
      <c r="D3653" s="393"/>
      <c r="E3653" s="393"/>
      <c r="F3653" s="393"/>
      <c r="G3653" s="393"/>
      <c r="H3653" s="393"/>
      <c r="I3653" s="393"/>
      <c r="J3653" s="3"/>
      <c r="K3653" s="3"/>
      <c r="L3653" s="3"/>
      <c r="M3653" s="3"/>
      <c r="N3653" s="3"/>
      <c r="O3653" s="393"/>
      <c r="P3653" s="393"/>
      <c r="Q3653" s="3"/>
      <c r="R3653" s="3"/>
      <c r="S3653" s="3"/>
      <c r="T3653" s="3"/>
      <c r="U3653" s="3"/>
      <c r="V3653" s="3"/>
      <c r="W3653"/>
      <c r="X3653"/>
      <c r="Y3653" s="451"/>
      <c r="Z3653" s="393"/>
      <c r="AA3653" s="3"/>
      <c r="AB3653" s="3"/>
      <c r="AC3653" s="3"/>
      <c r="AD3653" s="3"/>
      <c r="AE3653" s="3"/>
      <c r="AF3653"/>
      <c r="AG3653"/>
      <c r="AH3653"/>
      <c r="AI3653"/>
      <c r="AJ3653"/>
      <c r="AK3653"/>
      <c r="AL3653"/>
      <c r="AM3653"/>
      <c r="AN3653"/>
      <c r="AO3653"/>
      <c r="AP3653"/>
      <c r="BC3653" s="451"/>
    </row>
    <row r="3654" spans="1:55" hidden="1" x14ac:dyDescent="0.2">
      <c r="A3654" s="3"/>
      <c r="B3654" s="3"/>
      <c r="C3654" s="393"/>
      <c r="D3654" s="393"/>
      <c r="E3654" s="393"/>
      <c r="F3654" s="393"/>
      <c r="G3654" s="393"/>
      <c r="H3654" s="393"/>
      <c r="I3654" s="393"/>
      <c r="J3654" s="3"/>
      <c r="K3654" s="3"/>
      <c r="L3654" s="3"/>
      <c r="M3654" s="3"/>
      <c r="N3654" s="3"/>
      <c r="O3654" s="393"/>
      <c r="P3654" s="393"/>
      <c r="Q3654" s="3"/>
      <c r="R3654" s="3"/>
      <c r="S3654" s="3"/>
      <c r="T3654" s="3"/>
      <c r="U3654" s="3"/>
      <c r="V3654" s="3"/>
      <c r="W3654"/>
      <c r="X3654"/>
      <c r="Y3654" s="451"/>
      <c r="Z3654" s="393"/>
      <c r="AA3654" s="3"/>
      <c r="AB3654" s="3"/>
      <c r="AC3654" s="3"/>
      <c r="AD3654" s="3"/>
      <c r="AE3654" s="3"/>
      <c r="AF3654"/>
      <c r="AG3654"/>
      <c r="AH3654"/>
      <c r="AI3654"/>
      <c r="AJ3654"/>
      <c r="AK3654"/>
      <c r="AL3654"/>
      <c r="AM3654"/>
      <c r="AN3654"/>
      <c r="AO3654"/>
      <c r="AP3654"/>
      <c r="BC3654" s="451"/>
    </row>
    <row r="3655" spans="1:55" hidden="1" x14ac:dyDescent="0.2">
      <c r="A3655" s="3"/>
      <c r="B3655" s="3"/>
      <c r="C3655" s="393"/>
      <c r="D3655" s="393"/>
      <c r="E3655" s="393"/>
      <c r="F3655" s="393"/>
      <c r="G3655" s="393"/>
      <c r="H3655" s="393"/>
      <c r="I3655" s="393"/>
      <c r="J3655" s="3"/>
      <c r="K3655" s="3"/>
      <c r="L3655" s="3"/>
      <c r="M3655" s="3"/>
      <c r="N3655" s="3"/>
      <c r="O3655" s="393"/>
      <c r="P3655" s="393"/>
      <c r="Q3655" s="3"/>
      <c r="R3655" s="3"/>
      <c r="S3655" s="3"/>
      <c r="T3655" s="3"/>
      <c r="U3655" s="3"/>
      <c r="V3655" s="3"/>
      <c r="W3655"/>
      <c r="X3655"/>
      <c r="Y3655" s="451"/>
      <c r="Z3655" s="393"/>
      <c r="AA3655" s="3"/>
      <c r="AB3655" s="3"/>
      <c r="AC3655" s="3"/>
      <c r="AD3655" s="3"/>
      <c r="AE3655" s="3"/>
      <c r="AF3655"/>
      <c r="AG3655"/>
      <c r="AH3655"/>
      <c r="AI3655"/>
      <c r="AJ3655"/>
      <c r="AK3655"/>
      <c r="AL3655"/>
      <c r="AM3655"/>
      <c r="AN3655"/>
      <c r="AO3655"/>
      <c r="AP3655"/>
      <c r="BC3655" s="451"/>
    </row>
    <row r="3656" spans="1:55" hidden="1" x14ac:dyDescent="0.2">
      <c r="A3656" s="3"/>
      <c r="B3656" s="3"/>
      <c r="C3656" s="393"/>
      <c r="D3656" s="393"/>
      <c r="E3656" s="393"/>
      <c r="F3656" s="393"/>
      <c r="G3656" s="393"/>
      <c r="H3656" s="393"/>
      <c r="I3656" s="393"/>
      <c r="J3656" s="3"/>
      <c r="K3656" s="3"/>
      <c r="L3656" s="3"/>
      <c r="M3656" s="3"/>
      <c r="N3656" s="3"/>
      <c r="O3656" s="393"/>
      <c r="P3656" s="393"/>
      <c r="Q3656" s="3"/>
      <c r="R3656" s="3"/>
      <c r="S3656" s="3"/>
      <c r="T3656" s="3"/>
      <c r="U3656" s="3"/>
      <c r="V3656" s="3"/>
      <c r="W3656"/>
      <c r="X3656"/>
      <c r="Y3656" s="451"/>
      <c r="Z3656" s="393"/>
      <c r="AA3656" s="3"/>
      <c r="AB3656" s="3"/>
      <c r="AC3656" s="3"/>
      <c r="AD3656" s="3"/>
      <c r="AE3656" s="3"/>
      <c r="AF3656"/>
      <c r="AG3656"/>
      <c r="AH3656"/>
      <c r="AI3656"/>
      <c r="AJ3656"/>
      <c r="AK3656"/>
      <c r="AL3656"/>
      <c r="AM3656"/>
      <c r="AN3656"/>
      <c r="AO3656"/>
      <c r="AP3656"/>
      <c r="BC3656" s="451"/>
    </row>
    <row r="3657" spans="1:55" hidden="1" x14ac:dyDescent="0.2">
      <c r="A3657" s="3"/>
      <c r="B3657" s="3"/>
      <c r="C3657" s="393"/>
      <c r="D3657" s="393"/>
      <c r="E3657" s="393"/>
      <c r="F3657" s="393"/>
      <c r="G3657" s="393"/>
      <c r="H3657" s="393"/>
      <c r="I3657" s="393"/>
      <c r="J3657" s="3"/>
      <c r="K3657" s="3"/>
      <c r="L3657" s="3"/>
      <c r="M3657" s="3"/>
      <c r="N3657" s="3"/>
      <c r="O3657" s="393"/>
      <c r="P3657" s="393"/>
      <c r="Q3657" s="3"/>
      <c r="R3657" s="3"/>
      <c r="S3657" s="3"/>
      <c r="T3657" s="3"/>
      <c r="U3657" s="3"/>
      <c r="V3657" s="3"/>
      <c r="W3657"/>
      <c r="X3657"/>
      <c r="Y3657" s="451"/>
      <c r="Z3657" s="393"/>
      <c r="AA3657" s="3"/>
      <c r="AB3657" s="3"/>
      <c r="AC3657" s="3"/>
      <c r="AD3657" s="3"/>
      <c r="AE3657" s="3"/>
      <c r="AF3657"/>
      <c r="AG3657"/>
      <c r="AH3657"/>
      <c r="AI3657"/>
      <c r="AJ3657"/>
      <c r="AK3657"/>
      <c r="AL3657"/>
      <c r="AM3657"/>
      <c r="AN3657"/>
      <c r="AO3657"/>
      <c r="AP3657"/>
      <c r="BC3657" s="451"/>
    </row>
    <row r="3658" spans="1:55" hidden="1" x14ac:dyDescent="0.2">
      <c r="A3658" s="3"/>
      <c r="B3658" s="3"/>
      <c r="C3658" s="393"/>
      <c r="D3658" s="393"/>
      <c r="E3658" s="393"/>
      <c r="F3658" s="393"/>
      <c r="G3658" s="393"/>
      <c r="H3658" s="393"/>
      <c r="I3658" s="393"/>
      <c r="J3658" s="3"/>
      <c r="K3658" s="3"/>
      <c r="L3658" s="3"/>
      <c r="M3658" s="3"/>
      <c r="N3658" s="3"/>
      <c r="O3658" s="393"/>
      <c r="P3658" s="393"/>
      <c r="Q3658" s="3"/>
      <c r="R3658" s="3"/>
      <c r="S3658" s="3"/>
      <c r="T3658" s="3"/>
      <c r="U3658" s="3"/>
      <c r="V3658" s="3"/>
      <c r="W3658"/>
      <c r="X3658"/>
      <c r="Y3658" s="451"/>
      <c r="Z3658" s="393"/>
      <c r="AA3658" s="3"/>
      <c r="AB3658" s="3"/>
      <c r="AC3658" s="3"/>
      <c r="AD3658" s="3"/>
      <c r="AE3658" s="3"/>
      <c r="AF3658"/>
      <c r="AG3658"/>
      <c r="AH3658"/>
      <c r="AI3658"/>
      <c r="AJ3658"/>
      <c r="AK3658"/>
      <c r="AL3658"/>
      <c r="AM3658"/>
      <c r="AN3658"/>
      <c r="AO3658"/>
      <c r="AP3658"/>
      <c r="BC3658" s="451"/>
    </row>
    <row r="3659" spans="1:55" hidden="1" x14ac:dyDescent="0.2">
      <c r="A3659" s="3"/>
      <c r="B3659" s="3"/>
      <c r="C3659" s="393"/>
      <c r="D3659" s="393"/>
      <c r="E3659" s="393"/>
      <c r="F3659" s="393"/>
      <c r="G3659" s="393"/>
      <c r="H3659" s="393"/>
      <c r="I3659" s="393"/>
      <c r="J3659" s="3"/>
      <c r="K3659" s="3"/>
      <c r="L3659" s="3"/>
      <c r="M3659" s="3"/>
      <c r="N3659" s="3"/>
      <c r="O3659" s="393"/>
      <c r="P3659" s="393"/>
      <c r="Q3659" s="3"/>
      <c r="R3659" s="3"/>
      <c r="S3659" s="3"/>
      <c r="T3659" s="3"/>
      <c r="U3659" s="3"/>
      <c r="V3659" s="3"/>
      <c r="W3659"/>
      <c r="X3659"/>
      <c r="Y3659" s="451"/>
      <c r="Z3659" s="393"/>
      <c r="AA3659" s="3"/>
      <c r="AB3659" s="3"/>
      <c r="AC3659" s="3"/>
      <c r="AD3659" s="3"/>
      <c r="AE3659" s="3"/>
      <c r="AF3659"/>
      <c r="AG3659"/>
      <c r="AH3659"/>
      <c r="AI3659"/>
      <c r="AJ3659"/>
      <c r="AK3659"/>
      <c r="AL3659"/>
      <c r="AM3659"/>
      <c r="AN3659"/>
      <c r="AO3659"/>
      <c r="AP3659"/>
      <c r="BC3659" s="451"/>
    </row>
    <row r="3660" spans="1:55" hidden="1" x14ac:dyDescent="0.2">
      <c r="A3660" s="3"/>
      <c r="B3660" s="3"/>
      <c r="C3660" s="393"/>
      <c r="D3660" s="393"/>
      <c r="E3660" s="393"/>
      <c r="F3660" s="393"/>
      <c r="G3660" s="393"/>
      <c r="H3660" s="393"/>
      <c r="I3660" s="393"/>
      <c r="J3660" s="3"/>
      <c r="K3660" s="3"/>
      <c r="L3660" s="3"/>
      <c r="M3660" s="3"/>
      <c r="N3660" s="3"/>
      <c r="O3660" s="393"/>
      <c r="P3660" s="393"/>
      <c r="Q3660" s="3"/>
      <c r="R3660" s="3"/>
      <c r="S3660" s="3"/>
      <c r="T3660" s="3"/>
      <c r="U3660" s="3"/>
      <c r="V3660" s="3"/>
      <c r="W3660"/>
      <c r="X3660"/>
      <c r="Y3660" s="451"/>
      <c r="Z3660" s="393"/>
      <c r="AA3660" s="3"/>
      <c r="AB3660" s="3"/>
      <c r="AC3660" s="3"/>
      <c r="AD3660" s="3"/>
      <c r="AE3660" s="3"/>
      <c r="AF3660"/>
      <c r="AG3660"/>
      <c r="AH3660"/>
      <c r="AI3660"/>
      <c r="AJ3660"/>
      <c r="AK3660"/>
      <c r="AL3660"/>
      <c r="AM3660"/>
      <c r="AN3660"/>
      <c r="AO3660"/>
      <c r="AP3660"/>
      <c r="BC3660" s="451"/>
    </row>
    <row r="3661" spans="1:55" hidden="1" x14ac:dyDescent="0.2">
      <c r="A3661" s="3"/>
      <c r="B3661" s="3"/>
      <c r="C3661" s="393"/>
      <c r="D3661" s="393"/>
      <c r="E3661" s="393"/>
      <c r="F3661" s="393"/>
      <c r="G3661" s="393"/>
      <c r="H3661" s="393"/>
      <c r="I3661" s="393"/>
      <c r="J3661" s="3"/>
      <c r="K3661" s="3"/>
      <c r="L3661" s="3"/>
      <c r="M3661" s="3"/>
      <c r="N3661" s="3"/>
      <c r="O3661" s="393"/>
      <c r="P3661" s="393"/>
      <c r="Q3661" s="3"/>
      <c r="R3661" s="3"/>
      <c r="S3661" s="3"/>
      <c r="T3661" s="3"/>
      <c r="U3661" s="3"/>
      <c r="V3661" s="3"/>
      <c r="W3661"/>
      <c r="X3661"/>
      <c r="Y3661" s="451"/>
      <c r="Z3661" s="393"/>
      <c r="AA3661" s="3"/>
      <c r="AB3661" s="3"/>
      <c r="AC3661" s="3"/>
      <c r="AD3661" s="3"/>
      <c r="AE3661" s="3"/>
      <c r="AF3661"/>
      <c r="AG3661"/>
      <c r="AH3661"/>
      <c r="AI3661"/>
      <c r="AJ3661"/>
      <c r="AK3661"/>
      <c r="AL3661"/>
      <c r="AM3661"/>
      <c r="AN3661"/>
      <c r="AO3661"/>
      <c r="AP3661"/>
      <c r="BC3661" s="451"/>
    </row>
    <row r="3662" spans="1:55" hidden="1" x14ac:dyDescent="0.2">
      <c r="A3662" s="3"/>
      <c r="B3662" s="3"/>
      <c r="C3662" s="393"/>
      <c r="D3662" s="393"/>
      <c r="E3662" s="393"/>
      <c r="F3662" s="393"/>
      <c r="G3662" s="393"/>
      <c r="H3662" s="393"/>
      <c r="I3662" s="393"/>
      <c r="J3662" s="3"/>
      <c r="K3662" s="3"/>
      <c r="L3662" s="3"/>
      <c r="M3662" s="3"/>
      <c r="N3662" s="3"/>
      <c r="O3662" s="393"/>
      <c r="P3662" s="393"/>
      <c r="Q3662" s="3"/>
      <c r="R3662" s="3"/>
      <c r="S3662" s="3"/>
      <c r="T3662" s="3"/>
      <c r="U3662" s="3"/>
      <c r="V3662" s="3"/>
      <c r="W3662"/>
      <c r="X3662"/>
      <c r="Y3662" s="451"/>
      <c r="Z3662" s="393"/>
      <c r="AA3662" s="3"/>
      <c r="AB3662" s="3"/>
      <c r="AC3662" s="3"/>
      <c r="AD3662" s="3"/>
      <c r="AE3662" s="3"/>
      <c r="AF3662"/>
      <c r="AG3662"/>
      <c r="AH3662"/>
      <c r="AI3662"/>
      <c r="AJ3662"/>
      <c r="AK3662"/>
      <c r="AL3662"/>
      <c r="AM3662"/>
      <c r="AN3662"/>
      <c r="AO3662"/>
      <c r="AP3662"/>
      <c r="BC3662" s="451"/>
    </row>
    <row r="3663" spans="1:55" hidden="1" x14ac:dyDescent="0.2">
      <c r="A3663" s="3"/>
      <c r="B3663" s="3"/>
      <c r="C3663" s="393"/>
      <c r="D3663" s="393"/>
      <c r="E3663" s="393"/>
      <c r="F3663" s="393"/>
      <c r="G3663" s="393"/>
      <c r="H3663" s="393"/>
      <c r="I3663" s="393"/>
      <c r="J3663" s="3"/>
      <c r="K3663" s="3"/>
      <c r="L3663" s="3"/>
      <c r="M3663" s="3"/>
      <c r="N3663" s="3"/>
      <c r="O3663" s="393"/>
      <c r="P3663" s="393"/>
      <c r="Q3663" s="3"/>
      <c r="R3663" s="3"/>
      <c r="S3663" s="3"/>
      <c r="T3663" s="3"/>
      <c r="U3663" s="3"/>
      <c r="V3663" s="3"/>
      <c r="W3663"/>
      <c r="X3663"/>
      <c r="Y3663" s="451"/>
      <c r="Z3663" s="393"/>
      <c r="AA3663" s="3"/>
      <c r="AB3663" s="3"/>
      <c r="AC3663" s="3"/>
      <c r="AD3663" s="3"/>
      <c r="AE3663" s="3"/>
      <c r="AF3663"/>
      <c r="AG3663"/>
      <c r="AH3663"/>
      <c r="AI3663"/>
      <c r="AJ3663"/>
      <c r="AK3663"/>
      <c r="AL3663"/>
      <c r="AM3663"/>
      <c r="AN3663"/>
      <c r="AO3663"/>
      <c r="AP3663"/>
      <c r="BC3663" s="451"/>
    </row>
    <row r="3664" spans="1:55" hidden="1" x14ac:dyDescent="0.2">
      <c r="A3664" s="3"/>
      <c r="B3664" s="3"/>
      <c r="C3664" s="393"/>
      <c r="D3664" s="393"/>
      <c r="E3664" s="393"/>
      <c r="F3664" s="393"/>
      <c r="G3664" s="393"/>
      <c r="H3664" s="393"/>
      <c r="I3664" s="393"/>
      <c r="J3664" s="3"/>
      <c r="K3664" s="3"/>
      <c r="L3664" s="3"/>
      <c r="M3664" s="3"/>
      <c r="N3664" s="3"/>
      <c r="O3664" s="393"/>
      <c r="P3664" s="393"/>
      <c r="Q3664" s="3"/>
      <c r="R3664" s="3"/>
      <c r="S3664" s="3"/>
      <c r="T3664" s="3"/>
      <c r="U3664" s="3"/>
      <c r="V3664" s="3"/>
      <c r="W3664"/>
      <c r="X3664"/>
      <c r="Y3664" s="451"/>
      <c r="Z3664" s="393"/>
      <c r="AA3664" s="3"/>
      <c r="AB3664" s="3"/>
      <c r="AC3664" s="3"/>
      <c r="AD3664" s="3"/>
      <c r="AE3664" s="3"/>
      <c r="AF3664"/>
      <c r="AG3664"/>
      <c r="AH3664"/>
      <c r="AI3664"/>
      <c r="AJ3664"/>
      <c r="AK3664"/>
      <c r="AL3664"/>
      <c r="AM3664"/>
      <c r="AN3664"/>
      <c r="AO3664"/>
      <c r="AP3664"/>
      <c r="BC3664" s="451"/>
    </row>
    <row r="3665" spans="1:55" hidden="1" x14ac:dyDescent="0.2">
      <c r="A3665" s="3"/>
      <c r="B3665" s="3"/>
      <c r="C3665" s="393"/>
      <c r="D3665" s="393"/>
      <c r="E3665" s="393"/>
      <c r="F3665" s="393"/>
      <c r="G3665" s="393"/>
      <c r="H3665" s="393"/>
      <c r="I3665" s="393"/>
      <c r="J3665" s="3"/>
      <c r="K3665" s="3"/>
      <c r="L3665" s="3"/>
      <c r="M3665" s="3"/>
      <c r="N3665" s="3"/>
      <c r="O3665" s="393"/>
      <c r="P3665" s="393"/>
      <c r="Q3665" s="3"/>
      <c r="R3665" s="3"/>
      <c r="S3665" s="3"/>
      <c r="T3665" s="3"/>
      <c r="U3665" s="3"/>
      <c r="V3665" s="3"/>
      <c r="W3665"/>
      <c r="X3665"/>
      <c r="Y3665" s="451"/>
      <c r="Z3665" s="393"/>
      <c r="AA3665" s="3"/>
      <c r="AB3665" s="3"/>
      <c r="AC3665" s="3"/>
      <c r="AD3665" s="3"/>
      <c r="AE3665" s="3"/>
      <c r="AF3665"/>
      <c r="AG3665"/>
      <c r="AH3665"/>
      <c r="AI3665"/>
      <c r="AJ3665"/>
      <c r="AK3665"/>
      <c r="AL3665"/>
      <c r="AM3665"/>
      <c r="AN3665"/>
      <c r="AO3665"/>
      <c r="AP3665"/>
      <c r="BC3665" s="451"/>
    </row>
    <row r="3666" spans="1:55" hidden="1" x14ac:dyDescent="0.2">
      <c r="A3666" s="3"/>
      <c r="B3666" s="3"/>
      <c r="C3666" s="393"/>
      <c r="D3666" s="393"/>
      <c r="E3666" s="393"/>
      <c r="F3666" s="393"/>
      <c r="G3666" s="393"/>
      <c r="H3666" s="393"/>
      <c r="I3666" s="393"/>
      <c r="J3666" s="3"/>
      <c r="K3666" s="3"/>
      <c r="L3666" s="3"/>
      <c r="M3666" s="3"/>
      <c r="N3666" s="3"/>
      <c r="O3666" s="393"/>
      <c r="P3666" s="393"/>
      <c r="Q3666" s="3"/>
      <c r="R3666" s="3"/>
      <c r="S3666" s="3"/>
      <c r="T3666" s="3"/>
      <c r="U3666" s="3"/>
      <c r="V3666" s="3"/>
      <c r="W3666"/>
      <c r="X3666"/>
      <c r="Y3666" s="451"/>
      <c r="Z3666" s="393"/>
      <c r="AA3666" s="3"/>
      <c r="AB3666" s="3"/>
      <c r="AC3666" s="3"/>
      <c r="AD3666" s="3"/>
      <c r="AE3666" s="3"/>
      <c r="AF3666"/>
      <c r="AG3666"/>
      <c r="AH3666"/>
      <c r="AI3666"/>
      <c r="AJ3666"/>
      <c r="AK3666"/>
      <c r="AL3666"/>
      <c r="AM3666"/>
      <c r="AN3666"/>
      <c r="AO3666"/>
      <c r="AP3666"/>
      <c r="BC3666" s="451"/>
    </row>
    <row r="3667" spans="1:55" hidden="1" x14ac:dyDescent="0.2">
      <c r="A3667" s="3"/>
      <c r="B3667" s="3"/>
      <c r="C3667" s="393"/>
      <c r="D3667" s="393"/>
      <c r="E3667" s="393"/>
      <c r="F3667" s="393"/>
      <c r="G3667" s="393"/>
      <c r="H3667" s="393"/>
      <c r="I3667" s="393"/>
      <c r="J3667" s="3"/>
      <c r="K3667" s="3"/>
      <c r="L3667" s="3"/>
      <c r="M3667" s="3"/>
      <c r="N3667" s="3"/>
      <c r="O3667" s="393"/>
      <c r="P3667" s="393"/>
      <c r="Q3667" s="3"/>
      <c r="R3667" s="3"/>
      <c r="S3667" s="3"/>
      <c r="T3667" s="3"/>
      <c r="U3667" s="3"/>
      <c r="V3667" s="3"/>
      <c r="W3667"/>
      <c r="X3667"/>
      <c r="Y3667" s="451"/>
      <c r="Z3667" s="393"/>
      <c r="AA3667" s="3"/>
      <c r="AB3667" s="3"/>
      <c r="AC3667" s="3"/>
      <c r="AD3667" s="3"/>
      <c r="AE3667" s="3"/>
      <c r="AF3667"/>
      <c r="AG3667"/>
      <c r="AH3667"/>
      <c r="AI3667"/>
      <c r="AJ3667"/>
      <c r="AK3667"/>
      <c r="AL3667"/>
      <c r="AM3667"/>
      <c r="AN3667"/>
      <c r="AO3667"/>
      <c r="AP3667"/>
      <c r="BC3667" s="451"/>
    </row>
    <row r="3668" spans="1:55" hidden="1" x14ac:dyDescent="0.2">
      <c r="A3668" s="3"/>
      <c r="B3668" s="3"/>
      <c r="C3668" s="393"/>
      <c r="D3668" s="393"/>
      <c r="E3668" s="393"/>
      <c r="F3668" s="393"/>
      <c r="G3668" s="393"/>
      <c r="H3668" s="393"/>
      <c r="I3668" s="393"/>
      <c r="J3668" s="3"/>
      <c r="K3668" s="3"/>
      <c r="L3668" s="3"/>
      <c r="M3668" s="3"/>
      <c r="N3668" s="3"/>
      <c r="O3668" s="393"/>
      <c r="P3668" s="393"/>
      <c r="Q3668" s="3"/>
      <c r="R3668" s="3"/>
      <c r="S3668" s="3"/>
      <c r="T3668" s="3"/>
      <c r="U3668" s="3"/>
      <c r="V3668" s="3"/>
      <c r="W3668"/>
      <c r="X3668"/>
      <c r="Y3668" s="451"/>
      <c r="Z3668" s="393"/>
      <c r="AA3668" s="3"/>
      <c r="AB3668" s="3"/>
      <c r="AC3668" s="3"/>
      <c r="AD3668" s="3"/>
      <c r="AE3668" s="3"/>
      <c r="AF3668"/>
      <c r="AG3668"/>
      <c r="AH3668"/>
      <c r="AI3668"/>
      <c r="AJ3668"/>
      <c r="AK3668"/>
      <c r="AL3668"/>
      <c r="AM3668"/>
      <c r="AN3668"/>
      <c r="AO3668"/>
      <c r="AP3668"/>
      <c r="BC3668" s="451"/>
    </row>
    <row r="3669" spans="1:55" hidden="1" x14ac:dyDescent="0.2">
      <c r="A3669" s="3"/>
      <c r="B3669" s="3"/>
      <c r="C3669" s="393"/>
      <c r="D3669" s="393"/>
      <c r="E3669" s="393"/>
      <c r="F3669" s="393"/>
      <c r="G3669" s="393"/>
      <c r="H3669" s="393"/>
      <c r="I3669" s="393"/>
      <c r="J3669" s="3"/>
      <c r="K3669" s="3"/>
      <c r="L3669" s="3"/>
      <c r="M3669" s="3"/>
      <c r="N3669" s="3"/>
      <c r="O3669" s="393"/>
      <c r="P3669" s="393"/>
      <c r="Q3669" s="3"/>
      <c r="R3669" s="3"/>
      <c r="S3669" s="3"/>
      <c r="T3669" s="3"/>
      <c r="U3669" s="3"/>
      <c r="V3669" s="3"/>
      <c r="W3669"/>
      <c r="X3669"/>
      <c r="Y3669" s="451"/>
      <c r="Z3669" s="393"/>
      <c r="AA3669" s="3"/>
      <c r="AB3669" s="3"/>
      <c r="AC3669" s="3"/>
      <c r="AD3669" s="3"/>
      <c r="AE3669" s="3"/>
      <c r="AF3669"/>
      <c r="AG3669"/>
      <c r="AH3669"/>
      <c r="AI3669"/>
      <c r="AJ3669"/>
      <c r="AK3669"/>
      <c r="AL3669"/>
      <c r="AM3669"/>
      <c r="AN3669"/>
      <c r="AO3669"/>
      <c r="AP3669"/>
      <c r="BC3669" s="451"/>
    </row>
    <row r="3670" spans="1:55" hidden="1" x14ac:dyDescent="0.2">
      <c r="A3670" s="3"/>
      <c r="B3670" s="3"/>
      <c r="C3670" s="393"/>
      <c r="D3670" s="393"/>
      <c r="E3670" s="393"/>
      <c r="F3670" s="393"/>
      <c r="G3670" s="393"/>
      <c r="H3670" s="393"/>
      <c r="I3670" s="393"/>
      <c r="J3670" s="3"/>
      <c r="K3670" s="3"/>
      <c r="L3670" s="3"/>
      <c r="M3670" s="3"/>
      <c r="N3670" s="3"/>
      <c r="O3670" s="393"/>
      <c r="P3670" s="393"/>
      <c r="Q3670" s="3"/>
      <c r="R3670" s="3"/>
      <c r="S3670" s="3"/>
      <c r="T3670" s="3"/>
      <c r="U3670" s="3"/>
      <c r="V3670" s="3"/>
      <c r="W3670"/>
      <c r="X3670"/>
      <c r="Y3670" s="451"/>
      <c r="Z3670" s="393"/>
      <c r="AA3670" s="3"/>
      <c r="AB3670" s="3"/>
      <c r="AC3670" s="3"/>
      <c r="AD3670" s="3"/>
      <c r="AE3670" s="3"/>
      <c r="AF3670"/>
      <c r="AG3670"/>
      <c r="AH3670"/>
      <c r="AI3670"/>
      <c r="AJ3670"/>
      <c r="AK3670"/>
      <c r="AL3670"/>
      <c r="AM3670"/>
      <c r="AN3670"/>
      <c r="AO3670"/>
      <c r="AP3670"/>
      <c r="BC3670" s="451"/>
    </row>
    <row r="3671" spans="1:55" hidden="1" x14ac:dyDescent="0.2">
      <c r="A3671" s="3"/>
      <c r="B3671" s="3"/>
      <c r="C3671" s="393"/>
      <c r="D3671" s="393"/>
      <c r="E3671" s="393"/>
      <c r="F3671" s="393"/>
      <c r="G3671" s="393"/>
      <c r="H3671" s="393"/>
      <c r="I3671" s="393"/>
      <c r="J3671" s="3"/>
      <c r="K3671" s="3"/>
      <c r="L3671" s="3"/>
      <c r="M3671" s="3"/>
      <c r="N3671" s="3"/>
      <c r="O3671" s="393"/>
      <c r="P3671" s="393"/>
      <c r="Q3671" s="3"/>
      <c r="R3671" s="3"/>
      <c r="S3671" s="3"/>
      <c r="T3671" s="3"/>
      <c r="U3671" s="3"/>
      <c r="V3671" s="3"/>
      <c r="W3671"/>
      <c r="X3671"/>
      <c r="Y3671" s="451"/>
      <c r="Z3671" s="393"/>
      <c r="AA3671" s="3"/>
      <c r="AB3671" s="3"/>
      <c r="AC3671" s="3"/>
      <c r="AD3671" s="3"/>
      <c r="AE3671" s="3"/>
      <c r="AF3671"/>
      <c r="AG3671"/>
      <c r="AH3671"/>
      <c r="AI3671"/>
      <c r="AJ3671"/>
      <c r="AK3671"/>
      <c r="AL3671"/>
      <c r="AM3671"/>
      <c r="AN3671"/>
      <c r="AO3671"/>
      <c r="AP3671"/>
      <c r="BC3671" s="451"/>
    </row>
    <row r="3672" spans="1:55" hidden="1" x14ac:dyDescent="0.2">
      <c r="A3672" s="3"/>
      <c r="B3672" s="3"/>
      <c r="C3672" s="393"/>
      <c r="D3672" s="393"/>
      <c r="E3672" s="393"/>
      <c r="F3672" s="393"/>
      <c r="G3672" s="393"/>
      <c r="H3672" s="393"/>
      <c r="I3672" s="393"/>
      <c r="J3672" s="3"/>
      <c r="K3672" s="3"/>
      <c r="L3672" s="3"/>
      <c r="M3672" s="3"/>
      <c r="N3672" s="3"/>
      <c r="O3672" s="393"/>
      <c r="P3672" s="393"/>
      <c r="Q3672" s="3"/>
      <c r="R3672" s="3"/>
      <c r="S3672" s="3"/>
      <c r="T3672" s="3"/>
      <c r="U3672" s="3"/>
      <c r="V3672" s="3"/>
      <c r="W3672"/>
      <c r="X3672"/>
      <c r="Y3672" s="451"/>
      <c r="Z3672" s="393"/>
      <c r="AA3672" s="3"/>
      <c r="AB3672" s="3"/>
      <c r="AC3672" s="3"/>
      <c r="AD3672" s="3"/>
      <c r="AE3672" s="3"/>
      <c r="AF3672"/>
      <c r="AG3672"/>
      <c r="AH3672"/>
      <c r="AI3672"/>
      <c r="AJ3672"/>
      <c r="AK3672"/>
      <c r="AL3672"/>
      <c r="AM3672"/>
      <c r="AN3672"/>
      <c r="AO3672"/>
      <c r="AP3672"/>
      <c r="BC3672" s="451"/>
    </row>
    <row r="3673" spans="1:55" hidden="1" x14ac:dyDescent="0.2">
      <c r="A3673" s="3"/>
      <c r="B3673" s="3"/>
      <c r="C3673" s="393"/>
      <c r="D3673" s="393"/>
      <c r="E3673" s="393"/>
      <c r="F3673" s="393"/>
      <c r="G3673" s="393"/>
      <c r="H3673" s="393"/>
      <c r="I3673" s="393"/>
      <c r="J3673" s="3"/>
      <c r="K3673" s="3"/>
      <c r="L3673" s="3"/>
      <c r="M3673" s="3"/>
      <c r="N3673" s="3"/>
      <c r="O3673" s="393"/>
      <c r="P3673" s="393"/>
      <c r="Q3673" s="3"/>
      <c r="R3673" s="3"/>
      <c r="S3673" s="3"/>
      <c r="T3673" s="3"/>
      <c r="U3673" s="3"/>
      <c r="V3673" s="3"/>
      <c r="W3673"/>
      <c r="X3673"/>
      <c r="Y3673" s="451"/>
      <c r="Z3673" s="393"/>
      <c r="AA3673" s="3"/>
      <c r="AB3673" s="3"/>
      <c r="AC3673" s="3"/>
      <c r="AD3673" s="3"/>
      <c r="AE3673" s="3"/>
      <c r="AF3673"/>
      <c r="AG3673"/>
      <c r="AH3673"/>
      <c r="AI3673"/>
      <c r="AJ3673"/>
      <c r="AK3673"/>
      <c r="AL3673"/>
      <c r="AM3673"/>
      <c r="AN3673"/>
      <c r="AO3673"/>
      <c r="AP3673"/>
      <c r="BC3673" s="451"/>
    </row>
    <row r="3674" spans="1:55" hidden="1" x14ac:dyDescent="0.2">
      <c r="A3674" s="3"/>
      <c r="B3674" s="3"/>
      <c r="C3674" s="393"/>
      <c r="D3674" s="393"/>
      <c r="E3674" s="393"/>
      <c r="F3674" s="393"/>
      <c r="G3674" s="393"/>
      <c r="H3674" s="393"/>
      <c r="I3674" s="393"/>
      <c r="J3674" s="3"/>
      <c r="K3674" s="3"/>
      <c r="L3674" s="3"/>
      <c r="M3674" s="3"/>
      <c r="N3674" s="3"/>
      <c r="O3674" s="393"/>
      <c r="P3674" s="393"/>
      <c r="Q3674" s="3"/>
      <c r="R3674" s="3"/>
      <c r="S3674" s="3"/>
      <c r="T3674" s="3"/>
      <c r="U3674" s="3"/>
      <c r="V3674" s="3"/>
      <c r="W3674"/>
      <c r="X3674"/>
      <c r="Y3674" s="451"/>
      <c r="Z3674" s="393"/>
      <c r="AA3674" s="3"/>
      <c r="AB3674" s="3"/>
      <c r="AC3674" s="3"/>
      <c r="AD3674" s="3"/>
      <c r="AE3674" s="3"/>
      <c r="AF3674"/>
      <c r="AG3674"/>
      <c r="AH3674"/>
      <c r="AI3674"/>
      <c r="AJ3674"/>
      <c r="AK3674"/>
      <c r="AL3674"/>
      <c r="AM3674"/>
      <c r="AN3674"/>
      <c r="AO3674"/>
      <c r="AP3674"/>
      <c r="BC3674" s="451"/>
    </row>
    <row r="3675" spans="1:55" hidden="1" x14ac:dyDescent="0.2">
      <c r="A3675" s="3"/>
      <c r="B3675" s="3"/>
      <c r="C3675" s="393"/>
      <c r="D3675" s="393"/>
      <c r="E3675" s="393"/>
      <c r="F3675" s="393"/>
      <c r="G3675" s="393"/>
      <c r="H3675" s="393"/>
      <c r="I3675" s="393"/>
      <c r="J3675" s="3"/>
      <c r="K3675" s="3"/>
      <c r="L3675" s="3"/>
      <c r="M3675" s="3"/>
      <c r="N3675" s="3"/>
      <c r="O3675" s="393"/>
      <c r="P3675" s="393"/>
      <c r="Q3675" s="3"/>
      <c r="R3675" s="3"/>
      <c r="S3675" s="3"/>
      <c r="T3675" s="3"/>
      <c r="U3675" s="3"/>
      <c r="V3675" s="3"/>
      <c r="W3675"/>
      <c r="X3675"/>
      <c r="Y3675" s="451"/>
      <c r="Z3675" s="393"/>
      <c r="AA3675" s="3"/>
      <c r="AB3675" s="3"/>
      <c r="AC3675" s="3"/>
      <c r="AD3675" s="3"/>
      <c r="AE3675" s="3"/>
      <c r="AF3675"/>
      <c r="AG3675"/>
      <c r="AH3675"/>
      <c r="AI3675"/>
      <c r="AJ3675"/>
      <c r="AK3675"/>
      <c r="AL3675"/>
      <c r="AM3675"/>
      <c r="AN3675"/>
      <c r="AO3675"/>
      <c r="AP3675"/>
      <c r="BC3675" s="451"/>
    </row>
    <row r="3676" spans="1:55" hidden="1" x14ac:dyDescent="0.2">
      <c r="A3676" s="3"/>
      <c r="B3676" s="3"/>
      <c r="C3676" s="393"/>
      <c r="D3676" s="393"/>
      <c r="E3676" s="393"/>
      <c r="F3676" s="393"/>
      <c r="G3676" s="393"/>
      <c r="H3676" s="393"/>
      <c r="I3676" s="393"/>
      <c r="J3676" s="3"/>
      <c r="K3676" s="3"/>
      <c r="L3676" s="3"/>
      <c r="M3676" s="3"/>
      <c r="N3676" s="3"/>
      <c r="O3676" s="393"/>
      <c r="P3676" s="393"/>
      <c r="Q3676" s="3"/>
      <c r="R3676" s="3"/>
      <c r="S3676" s="3"/>
      <c r="T3676" s="3"/>
      <c r="U3676" s="3"/>
      <c r="V3676" s="3"/>
      <c r="W3676"/>
      <c r="X3676"/>
      <c r="Y3676" s="451"/>
      <c r="Z3676" s="393"/>
      <c r="AA3676" s="3"/>
      <c r="AB3676" s="3"/>
      <c r="AC3676" s="3"/>
      <c r="AD3676" s="3"/>
      <c r="AE3676" s="3"/>
      <c r="AF3676"/>
      <c r="AG3676"/>
      <c r="AH3676"/>
      <c r="AI3676"/>
      <c r="AJ3676"/>
      <c r="AK3676"/>
      <c r="AL3676"/>
      <c r="AM3676"/>
      <c r="AN3676"/>
      <c r="AO3676"/>
      <c r="AP3676"/>
      <c r="BC3676" s="451"/>
    </row>
    <row r="3677" spans="1:55" hidden="1" x14ac:dyDescent="0.2">
      <c r="A3677" s="3"/>
      <c r="B3677" s="3"/>
      <c r="C3677" s="393"/>
      <c r="D3677" s="393"/>
      <c r="E3677" s="393"/>
      <c r="F3677" s="393"/>
      <c r="G3677" s="393"/>
      <c r="H3677" s="393"/>
      <c r="I3677" s="393"/>
      <c r="J3677" s="3"/>
      <c r="K3677" s="3"/>
      <c r="L3677" s="3"/>
      <c r="M3677" s="3"/>
      <c r="N3677" s="3"/>
      <c r="O3677" s="393"/>
      <c r="P3677" s="393"/>
      <c r="Q3677" s="3"/>
      <c r="R3677" s="3"/>
      <c r="S3677" s="3"/>
      <c r="T3677" s="3"/>
      <c r="U3677" s="3"/>
      <c r="V3677" s="3"/>
      <c r="W3677"/>
      <c r="X3677"/>
      <c r="Y3677" s="451"/>
      <c r="Z3677" s="393"/>
      <c r="AA3677" s="3"/>
      <c r="AB3677" s="3"/>
      <c r="AC3677" s="3"/>
      <c r="AD3677" s="3"/>
      <c r="AE3677" s="3"/>
      <c r="AF3677"/>
      <c r="AG3677"/>
      <c r="AH3677"/>
      <c r="AI3677"/>
      <c r="AJ3677"/>
      <c r="AK3677"/>
      <c r="AL3677"/>
      <c r="AM3677"/>
      <c r="AN3677"/>
      <c r="AO3677"/>
      <c r="AP3677"/>
      <c r="BC3677" s="451"/>
    </row>
    <row r="3678" spans="1:55" hidden="1" x14ac:dyDescent="0.2">
      <c r="A3678" s="3"/>
      <c r="B3678" s="3"/>
      <c r="C3678" s="393"/>
      <c r="D3678" s="393"/>
      <c r="E3678" s="393"/>
      <c r="F3678" s="393"/>
      <c r="G3678" s="393"/>
      <c r="H3678" s="393"/>
      <c r="I3678" s="393"/>
      <c r="J3678" s="3"/>
      <c r="K3678" s="3"/>
      <c r="L3678" s="3"/>
      <c r="M3678" s="3"/>
      <c r="N3678" s="3"/>
      <c r="O3678" s="393"/>
      <c r="P3678" s="393"/>
      <c r="Q3678" s="3"/>
      <c r="R3678" s="3"/>
      <c r="S3678" s="3"/>
      <c r="T3678" s="3"/>
      <c r="U3678" s="3"/>
      <c r="V3678" s="3"/>
      <c r="W3678"/>
      <c r="X3678"/>
      <c r="Y3678" s="451"/>
      <c r="Z3678" s="393"/>
      <c r="AA3678" s="3"/>
      <c r="AB3678" s="3"/>
      <c r="AC3678" s="3"/>
      <c r="AD3678" s="3"/>
      <c r="AE3678" s="3"/>
      <c r="AF3678"/>
      <c r="AG3678"/>
      <c r="AH3678"/>
      <c r="AI3678"/>
      <c r="AJ3678"/>
      <c r="AK3678"/>
      <c r="AL3678"/>
      <c r="AM3678"/>
      <c r="AN3678"/>
      <c r="AO3678"/>
      <c r="AP3678"/>
      <c r="BC3678" s="451"/>
    </row>
    <row r="3679" spans="1:55" hidden="1" x14ac:dyDescent="0.2">
      <c r="A3679" s="3"/>
      <c r="B3679" s="3"/>
      <c r="C3679" s="393"/>
      <c r="D3679" s="393"/>
      <c r="E3679" s="393"/>
      <c r="F3679" s="393"/>
      <c r="G3679" s="393"/>
      <c r="H3679" s="393"/>
      <c r="I3679" s="393"/>
      <c r="J3679" s="3"/>
      <c r="K3679" s="3"/>
      <c r="L3679" s="3"/>
      <c r="M3679" s="3"/>
      <c r="N3679" s="3"/>
      <c r="O3679" s="393"/>
      <c r="P3679" s="393"/>
      <c r="Q3679" s="3"/>
      <c r="R3679" s="3"/>
      <c r="S3679" s="3"/>
      <c r="T3679" s="3"/>
      <c r="U3679" s="3"/>
      <c r="V3679" s="3"/>
      <c r="W3679"/>
      <c r="X3679"/>
      <c r="Y3679" s="451"/>
      <c r="Z3679" s="393"/>
      <c r="AA3679" s="3"/>
      <c r="AB3679" s="3"/>
      <c r="AC3679" s="3"/>
      <c r="AD3679" s="3"/>
      <c r="AE3679" s="3"/>
      <c r="AF3679"/>
      <c r="AG3679"/>
      <c r="AH3679"/>
      <c r="AI3679"/>
      <c r="AJ3679"/>
      <c r="AK3679"/>
      <c r="AL3679"/>
      <c r="AM3679"/>
      <c r="AN3679"/>
      <c r="AO3679"/>
      <c r="AP3679"/>
      <c r="BC3679" s="451"/>
    </row>
    <row r="3680" spans="1:55" hidden="1" x14ac:dyDescent="0.2">
      <c r="A3680" s="3"/>
      <c r="B3680" s="3"/>
      <c r="C3680" s="393"/>
      <c r="D3680" s="393"/>
      <c r="E3680" s="393"/>
      <c r="F3680" s="393"/>
      <c r="G3680" s="393"/>
      <c r="H3680" s="393"/>
      <c r="I3680" s="393"/>
      <c r="J3680" s="3"/>
      <c r="K3680" s="3"/>
      <c r="L3680" s="3"/>
      <c r="M3680" s="3"/>
      <c r="N3680" s="3"/>
      <c r="O3680" s="393"/>
      <c r="P3680" s="393"/>
      <c r="Q3680" s="3"/>
      <c r="R3680" s="3"/>
      <c r="S3680" s="3"/>
      <c r="T3680" s="3"/>
      <c r="U3680" s="3"/>
      <c r="V3680" s="3"/>
      <c r="W3680"/>
      <c r="X3680"/>
      <c r="Y3680" s="451"/>
      <c r="Z3680" s="393"/>
      <c r="AA3680" s="3"/>
      <c r="AB3680" s="3"/>
      <c r="AC3680" s="3"/>
      <c r="AD3680" s="3"/>
      <c r="AE3680" s="3"/>
      <c r="AF3680"/>
      <c r="AG3680"/>
      <c r="AH3680"/>
      <c r="AI3680"/>
      <c r="AJ3680"/>
      <c r="AK3680"/>
      <c r="AL3680"/>
      <c r="AM3680"/>
      <c r="AN3680"/>
      <c r="AO3680"/>
      <c r="AP3680"/>
      <c r="BC3680" s="451"/>
    </row>
    <row r="3681" spans="1:55" hidden="1" x14ac:dyDescent="0.2">
      <c r="A3681" s="3"/>
      <c r="B3681" s="3"/>
      <c r="C3681" s="393"/>
      <c r="D3681" s="393"/>
      <c r="E3681" s="393"/>
      <c r="F3681" s="393"/>
      <c r="G3681" s="393"/>
      <c r="H3681" s="393"/>
      <c r="I3681" s="393"/>
      <c r="J3681" s="3"/>
      <c r="K3681" s="3"/>
      <c r="L3681" s="3"/>
      <c r="M3681" s="3"/>
      <c r="N3681" s="3"/>
      <c r="O3681" s="393"/>
      <c r="P3681" s="393"/>
      <c r="Q3681" s="3"/>
      <c r="R3681" s="3"/>
      <c r="S3681" s="3"/>
      <c r="T3681" s="3"/>
      <c r="U3681" s="3"/>
      <c r="V3681" s="3"/>
      <c r="W3681"/>
      <c r="X3681"/>
      <c r="Y3681" s="451"/>
      <c r="Z3681" s="393"/>
      <c r="AA3681" s="3"/>
      <c r="AB3681" s="3"/>
      <c r="AC3681" s="3"/>
      <c r="AD3681" s="3"/>
      <c r="AE3681" s="3"/>
      <c r="AF3681"/>
      <c r="AG3681"/>
      <c r="AH3681"/>
      <c r="AI3681"/>
      <c r="AJ3681"/>
      <c r="AK3681"/>
      <c r="AL3681"/>
      <c r="AM3681"/>
      <c r="AN3681"/>
      <c r="AO3681"/>
      <c r="AP3681"/>
      <c r="BC3681" s="451"/>
    </row>
    <row r="3682" spans="1:55" hidden="1" x14ac:dyDescent="0.2">
      <c r="A3682" s="3"/>
      <c r="B3682" s="3"/>
      <c r="C3682" s="393"/>
      <c r="D3682" s="393"/>
      <c r="E3682" s="393"/>
      <c r="F3682" s="393"/>
      <c r="G3682" s="393"/>
      <c r="H3682" s="393"/>
      <c r="I3682" s="393"/>
      <c r="J3682" s="3"/>
      <c r="K3682" s="3"/>
      <c r="L3682" s="3"/>
      <c r="M3682" s="3"/>
      <c r="N3682" s="3"/>
      <c r="O3682" s="393"/>
      <c r="P3682" s="393"/>
      <c r="Q3682" s="3"/>
      <c r="R3682" s="3"/>
      <c r="S3682" s="3"/>
      <c r="T3682" s="3"/>
      <c r="U3682" s="3"/>
      <c r="V3682" s="3"/>
      <c r="W3682"/>
      <c r="X3682"/>
      <c r="Y3682" s="451"/>
      <c r="Z3682" s="393"/>
      <c r="AA3682" s="3"/>
      <c r="AB3682" s="3"/>
      <c r="AC3682" s="3"/>
      <c r="AD3682" s="3"/>
      <c r="AE3682" s="3"/>
      <c r="AF3682"/>
      <c r="AG3682"/>
      <c r="AH3682"/>
      <c r="AI3682"/>
      <c r="AJ3682"/>
      <c r="AK3682"/>
      <c r="AL3682"/>
      <c r="AM3682"/>
      <c r="AN3682"/>
      <c r="AO3682"/>
      <c r="AP3682"/>
      <c r="BC3682" s="451"/>
    </row>
    <row r="3683" spans="1:55" hidden="1" x14ac:dyDescent="0.2">
      <c r="A3683" s="3"/>
      <c r="B3683" s="3"/>
      <c r="C3683" s="393"/>
      <c r="D3683" s="393"/>
      <c r="E3683" s="393"/>
      <c r="F3683" s="393"/>
      <c r="G3683" s="393"/>
      <c r="H3683" s="393"/>
      <c r="I3683" s="393"/>
      <c r="J3683" s="3"/>
      <c r="K3683" s="3"/>
      <c r="L3683" s="3"/>
      <c r="M3683" s="3"/>
      <c r="N3683" s="3"/>
      <c r="O3683" s="393"/>
      <c r="P3683" s="393"/>
      <c r="Q3683" s="3"/>
      <c r="R3683" s="3"/>
      <c r="S3683" s="3"/>
      <c r="T3683" s="3"/>
      <c r="U3683" s="3"/>
      <c r="V3683" s="3"/>
      <c r="W3683"/>
      <c r="X3683"/>
      <c r="Y3683" s="451"/>
      <c r="Z3683" s="393"/>
      <c r="AA3683" s="3"/>
      <c r="AB3683" s="3"/>
      <c r="AC3683" s="3"/>
      <c r="AD3683" s="3"/>
      <c r="AE3683" s="3"/>
      <c r="AF3683"/>
      <c r="AG3683"/>
      <c r="AH3683"/>
      <c r="AI3683"/>
      <c r="AJ3683"/>
      <c r="AK3683"/>
      <c r="AL3683"/>
      <c r="AM3683"/>
      <c r="AN3683"/>
      <c r="AO3683"/>
      <c r="AP3683"/>
      <c r="BC3683" s="451"/>
    </row>
    <row r="3684" spans="1:55" hidden="1" x14ac:dyDescent="0.2">
      <c r="A3684" s="3"/>
      <c r="B3684" s="3"/>
      <c r="C3684" s="393"/>
      <c r="D3684" s="393"/>
      <c r="E3684" s="393"/>
      <c r="F3684" s="393"/>
      <c r="G3684" s="393"/>
      <c r="H3684" s="393"/>
      <c r="I3684" s="393"/>
      <c r="J3684" s="3"/>
      <c r="K3684" s="3"/>
      <c r="L3684" s="3"/>
      <c r="M3684" s="3"/>
      <c r="N3684" s="3"/>
      <c r="O3684" s="393"/>
      <c r="P3684" s="393"/>
      <c r="Q3684" s="3"/>
      <c r="R3684" s="3"/>
      <c r="S3684" s="3"/>
      <c r="T3684" s="3"/>
      <c r="U3684" s="3"/>
      <c r="V3684" s="3"/>
      <c r="W3684"/>
      <c r="X3684"/>
      <c r="Y3684" s="451"/>
      <c r="Z3684" s="393"/>
      <c r="AA3684" s="3"/>
      <c r="AB3684" s="3"/>
      <c r="AC3684" s="3"/>
      <c r="AD3684" s="3"/>
      <c r="AE3684" s="3"/>
      <c r="AF3684"/>
      <c r="AG3684"/>
      <c r="AH3684"/>
      <c r="AI3684"/>
      <c r="AJ3684"/>
      <c r="AK3684"/>
      <c r="AL3684"/>
      <c r="AM3684"/>
      <c r="AN3684"/>
      <c r="AO3684"/>
      <c r="AP3684"/>
      <c r="BC3684" s="451"/>
    </row>
    <row r="3685" spans="1:55" hidden="1" x14ac:dyDescent="0.2">
      <c r="A3685" s="3"/>
      <c r="B3685" s="3"/>
      <c r="C3685" s="393"/>
      <c r="D3685" s="393"/>
      <c r="E3685" s="393"/>
      <c r="F3685" s="393"/>
      <c r="G3685" s="393"/>
      <c r="H3685" s="393"/>
      <c r="I3685" s="393"/>
      <c r="J3685" s="3"/>
      <c r="K3685" s="3"/>
      <c r="L3685" s="3"/>
      <c r="M3685" s="3"/>
      <c r="N3685" s="3"/>
      <c r="O3685" s="393"/>
      <c r="P3685" s="393"/>
      <c r="Q3685" s="3"/>
      <c r="R3685" s="3"/>
      <c r="S3685" s="3"/>
      <c r="T3685" s="3"/>
      <c r="U3685" s="3"/>
      <c r="V3685" s="3"/>
      <c r="W3685"/>
      <c r="X3685"/>
      <c r="Y3685" s="451"/>
      <c r="Z3685" s="393"/>
      <c r="AA3685" s="3"/>
      <c r="AB3685" s="3"/>
      <c r="AC3685" s="3"/>
      <c r="AD3685" s="3"/>
      <c r="AE3685" s="3"/>
      <c r="AF3685"/>
      <c r="AG3685"/>
      <c r="AH3685"/>
      <c r="AI3685"/>
      <c r="AJ3685"/>
      <c r="AK3685"/>
      <c r="AL3685"/>
      <c r="AM3685"/>
      <c r="AN3685"/>
      <c r="AO3685"/>
      <c r="AP3685"/>
      <c r="BC3685" s="451"/>
    </row>
    <row r="3686" spans="1:55" hidden="1" x14ac:dyDescent="0.2">
      <c r="A3686" s="3"/>
      <c r="B3686" s="3"/>
      <c r="C3686" s="393"/>
      <c r="D3686" s="393"/>
      <c r="E3686" s="393"/>
      <c r="F3686" s="393"/>
      <c r="G3686" s="393"/>
      <c r="H3686" s="393"/>
      <c r="I3686" s="393"/>
      <c r="J3686" s="3"/>
      <c r="K3686" s="3"/>
      <c r="L3686" s="3"/>
      <c r="M3686" s="3"/>
      <c r="N3686" s="3"/>
      <c r="O3686" s="393"/>
      <c r="P3686" s="393"/>
      <c r="Q3686" s="3"/>
      <c r="R3686" s="3"/>
      <c r="S3686" s="3"/>
      <c r="T3686" s="3"/>
      <c r="U3686" s="3"/>
      <c r="V3686" s="3"/>
      <c r="W3686"/>
      <c r="X3686"/>
      <c r="Y3686" s="451"/>
      <c r="Z3686" s="393"/>
      <c r="AA3686" s="3"/>
      <c r="AB3686" s="3"/>
      <c r="AC3686" s="3"/>
      <c r="AD3686" s="3"/>
      <c r="AE3686" s="3"/>
      <c r="AF3686"/>
      <c r="AG3686"/>
      <c r="AH3686"/>
      <c r="AI3686"/>
      <c r="AJ3686"/>
      <c r="AK3686"/>
      <c r="AL3686"/>
      <c r="AM3686"/>
      <c r="AN3686"/>
      <c r="AO3686"/>
      <c r="AP3686"/>
      <c r="BC3686" s="451"/>
    </row>
    <row r="3687" spans="1:55" hidden="1" x14ac:dyDescent="0.2">
      <c r="A3687" s="3"/>
      <c r="B3687" s="3"/>
      <c r="C3687" s="393"/>
      <c r="D3687" s="393"/>
      <c r="E3687" s="393"/>
      <c r="F3687" s="393"/>
      <c r="G3687" s="393"/>
      <c r="H3687" s="393"/>
      <c r="I3687" s="393"/>
      <c r="J3687" s="3"/>
      <c r="K3687" s="3"/>
      <c r="L3687" s="3"/>
      <c r="M3687" s="3"/>
      <c r="N3687" s="3"/>
      <c r="O3687" s="393"/>
      <c r="P3687" s="393"/>
      <c r="Q3687" s="3"/>
      <c r="R3687" s="3"/>
      <c r="S3687" s="3"/>
      <c r="T3687" s="3"/>
      <c r="U3687" s="3"/>
      <c r="V3687" s="3"/>
      <c r="W3687"/>
      <c r="X3687"/>
      <c r="Y3687" s="451"/>
      <c r="Z3687" s="393"/>
      <c r="AA3687" s="3"/>
      <c r="AB3687" s="3"/>
      <c r="AC3687" s="3"/>
      <c r="AD3687" s="3"/>
      <c r="AE3687" s="3"/>
      <c r="AF3687"/>
      <c r="AG3687"/>
      <c r="AH3687"/>
      <c r="AI3687"/>
      <c r="AJ3687"/>
      <c r="AK3687"/>
      <c r="AL3687"/>
      <c r="AM3687"/>
      <c r="AN3687"/>
      <c r="AO3687"/>
      <c r="AP3687"/>
      <c r="BC3687" s="451"/>
    </row>
    <row r="3688" spans="1:55" hidden="1" x14ac:dyDescent="0.2">
      <c r="A3688" s="3"/>
      <c r="B3688" s="3"/>
      <c r="C3688" s="393"/>
      <c r="D3688" s="393"/>
      <c r="E3688" s="393"/>
      <c r="F3688" s="393"/>
      <c r="G3688" s="393"/>
      <c r="H3688" s="393"/>
      <c r="I3688" s="393"/>
      <c r="J3688" s="3"/>
      <c r="K3688" s="3"/>
      <c r="L3688" s="3"/>
      <c r="M3688" s="3"/>
      <c r="N3688" s="3"/>
      <c r="O3688" s="393"/>
      <c r="P3688" s="393"/>
      <c r="Q3688" s="3"/>
      <c r="R3688" s="3"/>
      <c r="S3688" s="3"/>
      <c r="T3688" s="3"/>
      <c r="U3688" s="3"/>
      <c r="V3688" s="3"/>
      <c r="W3688"/>
      <c r="X3688"/>
      <c r="Y3688" s="451"/>
      <c r="Z3688" s="393"/>
      <c r="AA3688" s="3"/>
      <c r="AB3688" s="3"/>
      <c r="AC3688" s="3"/>
      <c r="AD3688" s="3"/>
      <c r="AE3688" s="3"/>
      <c r="AF3688"/>
      <c r="AG3688"/>
      <c r="AH3688"/>
      <c r="AI3688"/>
      <c r="AJ3688"/>
      <c r="AK3688"/>
      <c r="AL3688"/>
      <c r="AM3688"/>
      <c r="AN3688"/>
      <c r="AO3688"/>
      <c r="AP3688"/>
      <c r="BC3688" s="451"/>
    </row>
    <row r="3689" spans="1:55" hidden="1" x14ac:dyDescent="0.2">
      <c r="A3689" s="3"/>
      <c r="B3689" s="3"/>
      <c r="C3689" s="393"/>
      <c r="D3689" s="393"/>
      <c r="E3689" s="393"/>
      <c r="F3689" s="393"/>
      <c r="G3689" s="393"/>
      <c r="H3689" s="393"/>
      <c r="I3689" s="393"/>
      <c r="J3689" s="3"/>
      <c r="K3689" s="3"/>
      <c r="L3689" s="3"/>
      <c r="M3689" s="3"/>
      <c r="N3689" s="3"/>
      <c r="O3689" s="393"/>
      <c r="P3689" s="393"/>
      <c r="Q3689" s="3"/>
      <c r="R3689" s="3"/>
      <c r="S3689" s="3"/>
      <c r="T3689" s="3"/>
      <c r="U3689" s="3"/>
      <c r="V3689" s="3"/>
      <c r="W3689"/>
      <c r="X3689"/>
      <c r="Y3689" s="451"/>
      <c r="Z3689" s="393"/>
      <c r="AA3689" s="3"/>
      <c r="AB3689" s="3"/>
      <c r="AC3689" s="3"/>
      <c r="AD3689" s="3"/>
      <c r="AE3689" s="3"/>
      <c r="AF3689"/>
      <c r="AG3689"/>
      <c r="AH3689"/>
      <c r="AI3689"/>
      <c r="AJ3689"/>
      <c r="AK3689"/>
      <c r="AL3689"/>
      <c r="AM3689"/>
      <c r="AN3689"/>
      <c r="AO3689"/>
      <c r="AP3689"/>
      <c r="BC3689" s="451"/>
    </row>
    <row r="3690" spans="1:55" hidden="1" x14ac:dyDescent="0.2">
      <c r="A3690" s="3"/>
      <c r="B3690" s="3"/>
      <c r="C3690" s="393"/>
      <c r="D3690" s="393"/>
      <c r="E3690" s="393"/>
      <c r="F3690" s="393"/>
      <c r="G3690" s="393"/>
      <c r="H3690" s="393"/>
      <c r="I3690" s="393"/>
      <c r="J3690" s="3"/>
      <c r="K3690" s="3"/>
      <c r="L3690" s="3"/>
      <c r="M3690" s="3"/>
      <c r="N3690" s="3"/>
      <c r="O3690" s="393"/>
      <c r="P3690" s="393"/>
      <c r="Q3690" s="3"/>
      <c r="R3690" s="3"/>
      <c r="S3690" s="3"/>
      <c r="T3690" s="3"/>
      <c r="U3690" s="3"/>
      <c r="V3690" s="3"/>
      <c r="W3690"/>
      <c r="X3690"/>
      <c r="Y3690" s="451"/>
      <c r="Z3690" s="393"/>
      <c r="AA3690" s="3"/>
      <c r="AB3690" s="3"/>
      <c r="AC3690" s="3"/>
      <c r="AD3690" s="3"/>
      <c r="AE3690" s="3"/>
      <c r="AF3690"/>
      <c r="AG3690"/>
      <c r="AH3690"/>
      <c r="AI3690"/>
      <c r="AJ3690"/>
      <c r="AK3690"/>
      <c r="AL3690"/>
      <c r="AM3690"/>
      <c r="AN3690"/>
      <c r="AO3690"/>
      <c r="AP3690"/>
      <c r="BC3690" s="451"/>
    </row>
    <row r="3691" spans="1:55" hidden="1" x14ac:dyDescent="0.2">
      <c r="A3691" s="3"/>
      <c r="B3691" s="3"/>
      <c r="C3691" s="393"/>
      <c r="D3691" s="393"/>
      <c r="E3691" s="393"/>
      <c r="F3691" s="393"/>
      <c r="G3691" s="393"/>
      <c r="H3691" s="393"/>
      <c r="I3691" s="393"/>
      <c r="J3691" s="3"/>
      <c r="K3691" s="3"/>
      <c r="L3691" s="3"/>
      <c r="M3691" s="3"/>
      <c r="N3691" s="3"/>
      <c r="O3691" s="393"/>
      <c r="P3691" s="393"/>
      <c r="Q3691" s="3"/>
      <c r="R3691" s="3"/>
      <c r="S3691" s="3"/>
      <c r="T3691" s="3"/>
      <c r="U3691" s="3"/>
      <c r="V3691" s="3"/>
      <c r="W3691"/>
      <c r="X3691"/>
      <c r="Y3691" s="451"/>
      <c r="Z3691" s="393"/>
      <c r="AA3691" s="3"/>
      <c r="AB3691" s="3"/>
      <c r="AC3691" s="3"/>
      <c r="AD3691" s="3"/>
      <c r="AE3691" s="3"/>
      <c r="AF3691"/>
      <c r="AG3691"/>
      <c r="AH3691"/>
      <c r="AI3691"/>
      <c r="AJ3691"/>
      <c r="AK3691"/>
      <c r="AL3691"/>
      <c r="AM3691"/>
      <c r="AN3691"/>
      <c r="AO3691"/>
      <c r="AP3691"/>
      <c r="BC3691" s="451"/>
    </row>
    <row r="3692" spans="1:55" hidden="1" x14ac:dyDescent="0.2">
      <c r="A3692" s="3"/>
      <c r="B3692" s="3"/>
      <c r="C3692" s="393"/>
      <c r="D3692" s="393"/>
      <c r="E3692" s="393"/>
      <c r="F3692" s="393"/>
      <c r="G3692" s="393"/>
      <c r="H3692" s="393"/>
      <c r="I3692" s="393"/>
      <c r="J3692" s="3"/>
      <c r="K3692" s="3"/>
      <c r="L3692" s="3"/>
      <c r="M3692" s="3"/>
      <c r="N3692" s="3"/>
      <c r="O3692" s="393"/>
      <c r="P3692" s="393"/>
      <c r="Q3692" s="3"/>
      <c r="R3692" s="3"/>
      <c r="S3692" s="3"/>
      <c r="T3692" s="3"/>
      <c r="U3692" s="3"/>
      <c r="V3692" s="3"/>
      <c r="W3692"/>
      <c r="X3692"/>
      <c r="Y3692" s="451"/>
      <c r="Z3692" s="393"/>
      <c r="AA3692" s="3"/>
      <c r="AB3692" s="3"/>
      <c r="AC3692" s="3"/>
      <c r="AD3692" s="3"/>
      <c r="AE3692" s="3"/>
      <c r="AF3692"/>
      <c r="AG3692"/>
      <c r="AH3692"/>
      <c r="AI3692"/>
      <c r="AJ3692"/>
      <c r="AK3692"/>
      <c r="AL3692"/>
      <c r="AM3692"/>
      <c r="AN3692"/>
      <c r="AO3692"/>
      <c r="AP3692"/>
      <c r="BC3692" s="451"/>
    </row>
    <row r="3693" spans="1:55" hidden="1" x14ac:dyDescent="0.2">
      <c r="A3693" s="3"/>
      <c r="B3693" s="3"/>
      <c r="C3693" s="393"/>
      <c r="D3693" s="393"/>
      <c r="E3693" s="393"/>
      <c r="F3693" s="393"/>
      <c r="G3693" s="393"/>
      <c r="H3693" s="393"/>
      <c r="I3693" s="393"/>
      <c r="J3693" s="3"/>
      <c r="K3693" s="3"/>
      <c r="L3693" s="3"/>
      <c r="M3693" s="3"/>
      <c r="N3693" s="3"/>
      <c r="O3693" s="393"/>
      <c r="P3693" s="393"/>
      <c r="Q3693" s="3"/>
      <c r="R3693" s="3"/>
      <c r="S3693" s="3"/>
      <c r="T3693" s="3"/>
      <c r="U3693" s="3"/>
      <c r="V3693" s="3"/>
      <c r="W3693"/>
      <c r="X3693"/>
      <c r="Y3693" s="451"/>
      <c r="Z3693" s="393"/>
      <c r="AA3693" s="3"/>
      <c r="AB3693" s="3"/>
      <c r="AC3693" s="3"/>
      <c r="AD3693" s="3"/>
      <c r="AE3693" s="3"/>
      <c r="AF3693"/>
      <c r="AG3693"/>
      <c r="AH3693"/>
      <c r="AI3693"/>
      <c r="AJ3693"/>
      <c r="AK3693"/>
      <c r="AL3693"/>
      <c r="AM3693"/>
      <c r="AN3693"/>
      <c r="AO3693"/>
      <c r="AP3693"/>
      <c r="BC3693" s="451"/>
    </row>
    <row r="3694" spans="1:55" hidden="1" x14ac:dyDescent="0.2">
      <c r="A3694" s="3"/>
      <c r="B3694" s="3"/>
      <c r="C3694" s="393"/>
      <c r="D3694" s="393"/>
      <c r="E3694" s="393"/>
      <c r="F3694" s="393"/>
      <c r="G3694" s="393"/>
      <c r="H3694" s="393"/>
      <c r="I3694" s="393"/>
      <c r="J3694" s="3"/>
      <c r="K3694" s="3"/>
      <c r="L3694" s="3"/>
      <c r="M3694" s="3"/>
      <c r="N3694" s="3"/>
      <c r="O3694" s="393"/>
      <c r="P3694" s="393"/>
      <c r="Q3694" s="3"/>
      <c r="R3694" s="3"/>
      <c r="S3694" s="3"/>
      <c r="T3694" s="3"/>
      <c r="U3694" s="3"/>
      <c r="V3694" s="3"/>
      <c r="W3694"/>
      <c r="X3694"/>
      <c r="Y3694" s="451"/>
      <c r="Z3694" s="393"/>
      <c r="AA3694" s="3"/>
      <c r="AB3694" s="3"/>
      <c r="AC3694" s="3"/>
      <c r="AD3694" s="3"/>
      <c r="AE3694" s="3"/>
      <c r="AF3694"/>
      <c r="AG3694"/>
      <c r="AH3694"/>
      <c r="AI3694"/>
      <c r="AJ3694"/>
      <c r="AK3694"/>
      <c r="AL3694"/>
      <c r="AM3694"/>
      <c r="AN3694"/>
      <c r="AO3694"/>
      <c r="AP3694"/>
      <c r="BC3694" s="451"/>
    </row>
    <row r="3695" spans="1:55" hidden="1" x14ac:dyDescent="0.2">
      <c r="A3695" s="3"/>
      <c r="B3695" s="3"/>
      <c r="C3695" s="393"/>
      <c r="D3695" s="393"/>
      <c r="E3695" s="393"/>
      <c r="F3695" s="393"/>
      <c r="G3695" s="393"/>
      <c r="H3695" s="393"/>
      <c r="I3695" s="393"/>
      <c r="J3695" s="3"/>
      <c r="K3695" s="3"/>
      <c r="L3695" s="3"/>
      <c r="M3695" s="3"/>
      <c r="N3695" s="3"/>
      <c r="O3695" s="393"/>
      <c r="P3695" s="393"/>
      <c r="Q3695" s="3"/>
      <c r="R3695" s="3"/>
      <c r="S3695" s="3"/>
      <c r="T3695" s="3"/>
      <c r="U3695" s="3"/>
      <c r="V3695" s="3"/>
      <c r="W3695"/>
      <c r="X3695"/>
      <c r="Y3695" s="451"/>
      <c r="Z3695" s="393"/>
      <c r="AA3695" s="3"/>
      <c r="AB3695" s="3"/>
      <c r="AC3695" s="3"/>
      <c r="AD3695" s="3"/>
      <c r="AE3695" s="3"/>
      <c r="AF3695"/>
      <c r="AG3695"/>
      <c r="AH3695"/>
      <c r="AI3695"/>
      <c r="AJ3695"/>
      <c r="AK3695"/>
      <c r="AL3695"/>
      <c r="AM3695"/>
      <c r="AN3695"/>
      <c r="AO3695"/>
      <c r="AP3695"/>
      <c r="BC3695" s="451"/>
    </row>
    <row r="3696" spans="1:55" hidden="1" x14ac:dyDescent="0.2">
      <c r="A3696" s="3"/>
      <c r="B3696" s="3"/>
      <c r="C3696" s="393"/>
      <c r="D3696" s="393"/>
      <c r="E3696" s="393"/>
      <c r="F3696" s="393"/>
      <c r="G3696" s="393"/>
      <c r="H3696" s="393"/>
      <c r="I3696" s="393"/>
      <c r="J3696" s="3"/>
      <c r="K3696" s="3"/>
      <c r="L3696" s="3"/>
      <c r="M3696" s="3"/>
      <c r="N3696" s="3"/>
      <c r="O3696" s="393"/>
      <c r="P3696" s="393"/>
      <c r="Q3696" s="3"/>
      <c r="R3696" s="3"/>
      <c r="S3696" s="3"/>
      <c r="T3696" s="3"/>
      <c r="U3696" s="3"/>
      <c r="V3696" s="3"/>
      <c r="W3696"/>
      <c r="X3696"/>
      <c r="Y3696" s="451"/>
      <c r="Z3696" s="393"/>
      <c r="AA3696" s="3"/>
      <c r="AB3696" s="3"/>
      <c r="AC3696" s="3"/>
      <c r="AD3696" s="3"/>
      <c r="AE3696" s="3"/>
      <c r="AF3696"/>
      <c r="AG3696"/>
      <c r="AH3696"/>
      <c r="AI3696"/>
      <c r="AJ3696"/>
      <c r="AK3696"/>
      <c r="AL3696"/>
      <c r="AM3696"/>
      <c r="AN3696"/>
      <c r="AO3696"/>
      <c r="AP3696"/>
      <c r="BC3696" s="451"/>
    </row>
    <row r="3697" spans="1:55" hidden="1" x14ac:dyDescent="0.2">
      <c r="A3697" s="3"/>
      <c r="B3697" s="3"/>
      <c r="C3697" s="393"/>
      <c r="D3697" s="393"/>
      <c r="E3697" s="393"/>
      <c r="F3697" s="393"/>
      <c r="G3697" s="393"/>
      <c r="H3697" s="393"/>
      <c r="I3697" s="393"/>
      <c r="J3697" s="3"/>
      <c r="K3697" s="3"/>
      <c r="L3697" s="3"/>
      <c r="M3697" s="3"/>
      <c r="N3697" s="3"/>
      <c r="O3697" s="393"/>
      <c r="P3697" s="393"/>
      <c r="Q3697" s="3"/>
      <c r="R3697" s="3"/>
      <c r="S3697" s="3"/>
      <c r="T3697" s="3"/>
      <c r="U3697" s="3"/>
      <c r="V3697" s="3"/>
      <c r="W3697"/>
      <c r="X3697"/>
      <c r="Y3697" s="451"/>
      <c r="Z3697" s="393"/>
      <c r="AA3697" s="3"/>
      <c r="AB3697" s="3"/>
      <c r="AC3697" s="3"/>
      <c r="AD3697" s="3"/>
      <c r="AE3697" s="3"/>
      <c r="AF3697"/>
      <c r="AG3697"/>
      <c r="AH3697"/>
      <c r="AI3697"/>
      <c r="AJ3697"/>
      <c r="AK3697"/>
      <c r="AL3697"/>
      <c r="AM3697"/>
      <c r="AN3697"/>
      <c r="AO3697"/>
      <c r="AP3697"/>
      <c r="BC3697" s="451"/>
    </row>
    <row r="3698" spans="1:55" hidden="1" x14ac:dyDescent="0.2">
      <c r="A3698" s="3"/>
      <c r="B3698" s="3"/>
      <c r="C3698" s="393"/>
      <c r="D3698" s="393"/>
      <c r="E3698" s="393"/>
      <c r="F3698" s="393"/>
      <c r="G3698" s="393"/>
      <c r="H3698" s="393"/>
      <c r="I3698" s="393"/>
      <c r="J3698" s="3"/>
      <c r="K3698" s="3"/>
      <c r="L3698" s="3"/>
      <c r="M3698" s="3"/>
      <c r="N3698" s="3"/>
      <c r="O3698" s="393"/>
      <c r="P3698" s="393"/>
      <c r="Q3698" s="3"/>
      <c r="R3698" s="3"/>
      <c r="S3698" s="3"/>
      <c r="T3698" s="3"/>
      <c r="U3698" s="3"/>
      <c r="V3698" s="3"/>
      <c r="W3698"/>
      <c r="X3698"/>
      <c r="Y3698" s="451"/>
      <c r="Z3698" s="393"/>
      <c r="AA3698" s="3"/>
      <c r="AB3698" s="3"/>
      <c r="AC3698" s="3"/>
      <c r="AD3698" s="3"/>
      <c r="AE3698" s="3"/>
      <c r="AF3698"/>
      <c r="AG3698"/>
      <c r="AH3698"/>
      <c r="AI3698"/>
      <c r="AJ3698"/>
      <c r="AK3698"/>
      <c r="AL3698"/>
      <c r="AM3698"/>
      <c r="AN3698"/>
      <c r="AO3698"/>
      <c r="AP3698"/>
      <c r="BC3698" s="451"/>
    </row>
    <row r="3699" spans="1:55" hidden="1" x14ac:dyDescent="0.2">
      <c r="A3699" s="3"/>
      <c r="B3699" s="3"/>
      <c r="C3699" s="393"/>
      <c r="D3699" s="393"/>
      <c r="E3699" s="393"/>
      <c r="F3699" s="393"/>
      <c r="G3699" s="393"/>
      <c r="H3699" s="393"/>
      <c r="I3699" s="393"/>
      <c r="J3699" s="3"/>
      <c r="K3699" s="3"/>
      <c r="L3699" s="3"/>
      <c r="M3699" s="3"/>
      <c r="N3699" s="3"/>
      <c r="O3699" s="393"/>
      <c r="P3699" s="393"/>
      <c r="Q3699" s="3"/>
      <c r="R3699" s="3"/>
      <c r="S3699" s="3"/>
      <c r="T3699" s="3"/>
      <c r="U3699" s="3"/>
      <c r="V3699" s="3"/>
      <c r="W3699"/>
      <c r="X3699"/>
      <c r="Y3699" s="451"/>
      <c r="Z3699" s="393"/>
      <c r="AA3699" s="3"/>
      <c r="AB3699" s="3"/>
      <c r="AC3699" s="3"/>
      <c r="AD3699" s="3"/>
      <c r="AE3699" s="3"/>
      <c r="AF3699"/>
      <c r="AG3699"/>
      <c r="AH3699"/>
      <c r="AI3699"/>
      <c r="AJ3699"/>
      <c r="AK3699"/>
      <c r="AL3699"/>
      <c r="AM3699"/>
      <c r="AN3699"/>
      <c r="AO3699"/>
      <c r="AP3699"/>
      <c r="BC3699" s="451"/>
    </row>
    <row r="3700" spans="1:55" hidden="1" x14ac:dyDescent="0.2">
      <c r="A3700" s="3"/>
      <c r="B3700" s="3"/>
      <c r="C3700" s="393"/>
      <c r="D3700" s="393"/>
      <c r="E3700" s="393"/>
      <c r="F3700" s="393"/>
      <c r="G3700" s="393"/>
      <c r="H3700" s="393"/>
      <c r="I3700" s="393"/>
      <c r="J3700" s="3"/>
      <c r="K3700" s="3"/>
      <c r="L3700" s="3"/>
      <c r="M3700" s="3"/>
      <c r="N3700" s="3"/>
      <c r="O3700" s="393"/>
      <c r="P3700" s="393"/>
      <c r="Q3700" s="3"/>
      <c r="R3700" s="3"/>
      <c r="S3700" s="3"/>
      <c r="T3700" s="3"/>
      <c r="U3700" s="3"/>
      <c r="V3700" s="3"/>
      <c r="W3700"/>
      <c r="X3700"/>
      <c r="Y3700" s="451"/>
      <c r="Z3700" s="393"/>
      <c r="AA3700" s="3"/>
      <c r="AB3700" s="3"/>
      <c r="AC3700" s="3"/>
      <c r="AD3700" s="3"/>
      <c r="AE3700" s="3"/>
      <c r="AF3700"/>
      <c r="AG3700"/>
      <c r="AH3700"/>
      <c r="AI3700"/>
      <c r="AJ3700"/>
      <c r="AK3700"/>
      <c r="AL3700"/>
      <c r="AM3700"/>
      <c r="AN3700"/>
      <c r="AO3700"/>
      <c r="AP3700"/>
      <c r="BC3700" s="451"/>
    </row>
    <row r="3701" spans="1:55" hidden="1" x14ac:dyDescent="0.2">
      <c r="A3701" s="3"/>
      <c r="B3701" s="3"/>
      <c r="C3701" s="393"/>
      <c r="D3701" s="393"/>
      <c r="E3701" s="393"/>
      <c r="F3701" s="393"/>
      <c r="G3701" s="393"/>
      <c r="H3701" s="393"/>
      <c r="I3701" s="393"/>
      <c r="J3701" s="3"/>
      <c r="K3701" s="3"/>
      <c r="L3701" s="3"/>
      <c r="M3701" s="3"/>
      <c r="N3701" s="3"/>
      <c r="O3701" s="393"/>
      <c r="P3701" s="393"/>
      <c r="Q3701" s="3"/>
      <c r="R3701" s="3"/>
      <c r="S3701" s="3"/>
      <c r="T3701" s="3"/>
      <c r="U3701" s="3"/>
      <c r="V3701" s="3"/>
      <c r="W3701"/>
      <c r="X3701"/>
      <c r="Y3701" s="451"/>
      <c r="Z3701" s="393"/>
      <c r="AA3701" s="3"/>
      <c r="AB3701" s="3"/>
      <c r="AC3701" s="3"/>
      <c r="AD3701" s="3"/>
      <c r="AE3701" s="3"/>
      <c r="AF3701"/>
      <c r="AG3701"/>
      <c r="AH3701"/>
      <c r="AI3701"/>
      <c r="AJ3701"/>
      <c r="AK3701"/>
      <c r="AL3701"/>
      <c r="AM3701"/>
      <c r="AN3701"/>
      <c r="AO3701"/>
      <c r="AP3701"/>
      <c r="BC3701" s="451"/>
    </row>
    <row r="3702" spans="1:55" hidden="1" x14ac:dyDescent="0.2">
      <c r="A3702" s="3"/>
      <c r="B3702" s="3"/>
      <c r="C3702" s="393"/>
      <c r="D3702" s="393"/>
      <c r="E3702" s="393"/>
      <c r="F3702" s="393"/>
      <c r="G3702" s="393"/>
      <c r="H3702" s="393"/>
      <c r="I3702" s="393"/>
      <c r="J3702" s="3"/>
      <c r="K3702" s="3"/>
      <c r="L3702" s="3"/>
      <c r="M3702" s="3"/>
      <c r="N3702" s="3"/>
      <c r="O3702" s="393"/>
      <c r="P3702" s="393"/>
      <c r="Q3702" s="3"/>
      <c r="R3702" s="3"/>
      <c r="S3702" s="3"/>
      <c r="T3702" s="3"/>
      <c r="U3702" s="3"/>
      <c r="V3702" s="3"/>
      <c r="W3702"/>
      <c r="X3702"/>
      <c r="Y3702" s="451"/>
      <c r="Z3702" s="393"/>
      <c r="AA3702" s="3"/>
      <c r="AB3702" s="3"/>
      <c r="AC3702" s="3"/>
      <c r="AD3702" s="3"/>
      <c r="AE3702" s="3"/>
      <c r="AF3702"/>
      <c r="AG3702"/>
      <c r="AH3702"/>
      <c r="AI3702"/>
      <c r="AJ3702"/>
      <c r="AK3702"/>
      <c r="AL3702"/>
      <c r="AM3702"/>
      <c r="AN3702"/>
      <c r="AO3702"/>
      <c r="AP3702"/>
      <c r="BC3702" s="451"/>
    </row>
    <row r="3703" spans="1:55" hidden="1" x14ac:dyDescent="0.2">
      <c r="A3703" s="3"/>
      <c r="B3703" s="3"/>
      <c r="C3703" s="393"/>
      <c r="D3703" s="393"/>
      <c r="E3703" s="393"/>
      <c r="F3703" s="393"/>
      <c r="G3703" s="393"/>
      <c r="H3703" s="393"/>
      <c r="I3703" s="393"/>
      <c r="J3703" s="3"/>
      <c r="K3703" s="3"/>
      <c r="L3703" s="3"/>
      <c r="M3703" s="3"/>
      <c r="N3703" s="3"/>
      <c r="O3703" s="393"/>
      <c r="P3703" s="393"/>
      <c r="Q3703" s="3"/>
      <c r="R3703" s="3"/>
      <c r="S3703" s="3"/>
      <c r="T3703" s="3"/>
      <c r="U3703" s="3"/>
      <c r="V3703" s="3"/>
      <c r="W3703"/>
      <c r="X3703"/>
      <c r="Y3703" s="451"/>
      <c r="Z3703" s="393"/>
      <c r="AA3703" s="3"/>
      <c r="AB3703" s="3"/>
      <c r="AC3703" s="3"/>
      <c r="AD3703" s="3"/>
      <c r="AE3703" s="3"/>
      <c r="AF3703"/>
      <c r="AG3703"/>
      <c r="AH3703"/>
      <c r="AI3703"/>
      <c r="AJ3703"/>
      <c r="AK3703"/>
      <c r="AL3703"/>
      <c r="AM3703"/>
      <c r="AN3703"/>
      <c r="AO3703"/>
      <c r="AP3703"/>
      <c r="BC3703" s="451"/>
    </row>
    <row r="3704" spans="1:55" hidden="1" x14ac:dyDescent="0.2">
      <c r="A3704" s="3"/>
      <c r="B3704" s="3"/>
      <c r="C3704" s="393"/>
      <c r="D3704" s="393"/>
      <c r="E3704" s="393"/>
      <c r="F3704" s="393"/>
      <c r="G3704" s="393"/>
      <c r="H3704" s="393"/>
      <c r="I3704" s="393"/>
      <c r="J3704" s="3"/>
      <c r="K3704" s="3"/>
      <c r="L3704" s="3"/>
      <c r="M3704" s="3"/>
      <c r="N3704" s="3"/>
      <c r="O3704" s="393"/>
      <c r="P3704" s="393"/>
      <c r="Q3704" s="3"/>
      <c r="R3704" s="3"/>
      <c r="S3704" s="3"/>
      <c r="T3704" s="3"/>
      <c r="U3704" s="3"/>
      <c r="V3704" s="3"/>
      <c r="W3704"/>
      <c r="X3704"/>
      <c r="Y3704" s="451"/>
      <c r="Z3704" s="393"/>
      <c r="AA3704" s="3"/>
      <c r="AB3704" s="3"/>
      <c r="AC3704" s="3"/>
      <c r="AD3704" s="3"/>
      <c r="AE3704" s="3"/>
      <c r="AF3704"/>
      <c r="AG3704"/>
      <c r="AH3704"/>
      <c r="AI3704"/>
      <c r="AJ3704"/>
      <c r="AK3704"/>
      <c r="AL3704"/>
      <c r="AM3704"/>
      <c r="AN3704"/>
      <c r="AO3704"/>
      <c r="AP3704"/>
      <c r="BC3704" s="451"/>
    </row>
    <row r="3705" spans="1:55" hidden="1" x14ac:dyDescent="0.2">
      <c r="A3705" s="3"/>
      <c r="B3705" s="3"/>
      <c r="C3705" s="393"/>
      <c r="D3705" s="393"/>
      <c r="E3705" s="393"/>
      <c r="F3705" s="393"/>
      <c r="G3705" s="393"/>
      <c r="H3705" s="393"/>
      <c r="I3705" s="393"/>
      <c r="J3705" s="3"/>
      <c r="K3705" s="3"/>
      <c r="L3705" s="3"/>
      <c r="M3705" s="3"/>
      <c r="N3705" s="3"/>
      <c r="O3705" s="393"/>
      <c r="P3705" s="393"/>
      <c r="Q3705" s="3"/>
      <c r="R3705" s="3"/>
      <c r="S3705" s="3"/>
      <c r="T3705" s="3"/>
      <c r="U3705" s="3"/>
      <c r="V3705" s="3"/>
      <c r="W3705"/>
      <c r="X3705"/>
      <c r="Y3705" s="451"/>
      <c r="Z3705" s="393"/>
      <c r="AA3705" s="3"/>
      <c r="AB3705" s="3"/>
      <c r="AC3705" s="3"/>
      <c r="AD3705" s="3"/>
      <c r="AE3705" s="3"/>
      <c r="AF3705"/>
      <c r="AG3705"/>
      <c r="AH3705"/>
      <c r="AI3705"/>
      <c r="AJ3705"/>
      <c r="AK3705"/>
      <c r="AL3705"/>
      <c r="AM3705"/>
      <c r="AN3705"/>
      <c r="AO3705"/>
      <c r="AP3705"/>
      <c r="BC3705" s="451"/>
    </row>
    <row r="3706" spans="1:55" hidden="1" x14ac:dyDescent="0.2">
      <c r="A3706" s="3"/>
      <c r="B3706" s="3"/>
      <c r="C3706" s="393"/>
      <c r="D3706" s="393"/>
      <c r="E3706" s="393"/>
      <c r="F3706" s="393"/>
      <c r="G3706" s="393"/>
      <c r="H3706" s="393"/>
      <c r="I3706" s="393"/>
      <c r="J3706" s="3"/>
      <c r="K3706" s="3"/>
      <c r="L3706" s="3"/>
      <c r="M3706" s="3"/>
      <c r="N3706" s="3"/>
      <c r="O3706" s="393"/>
      <c r="P3706" s="393"/>
      <c r="Q3706" s="3"/>
      <c r="R3706" s="3"/>
      <c r="S3706" s="3"/>
      <c r="T3706" s="3"/>
      <c r="U3706" s="3"/>
      <c r="V3706" s="3"/>
      <c r="W3706"/>
      <c r="X3706"/>
      <c r="Y3706" s="451"/>
      <c r="Z3706" s="393"/>
      <c r="AA3706" s="3"/>
      <c r="AB3706" s="3"/>
      <c r="AC3706" s="3"/>
      <c r="AD3706" s="3"/>
      <c r="AE3706" s="3"/>
      <c r="AF3706"/>
      <c r="AG3706"/>
      <c r="AH3706"/>
      <c r="AI3706"/>
      <c r="AJ3706"/>
      <c r="AK3706"/>
      <c r="AL3706"/>
      <c r="AM3706"/>
      <c r="AN3706"/>
      <c r="AO3706"/>
      <c r="AP3706"/>
      <c r="BC3706" s="451"/>
    </row>
    <row r="3707" spans="1:55" hidden="1" x14ac:dyDescent="0.2">
      <c r="A3707" s="3"/>
      <c r="B3707" s="3"/>
      <c r="C3707" s="393"/>
      <c r="D3707" s="393"/>
      <c r="E3707" s="393"/>
      <c r="F3707" s="393"/>
      <c r="G3707" s="393"/>
      <c r="H3707" s="393"/>
      <c r="I3707" s="393"/>
      <c r="J3707" s="3"/>
      <c r="K3707" s="3"/>
      <c r="L3707" s="3"/>
      <c r="M3707" s="3"/>
      <c r="N3707" s="3"/>
      <c r="O3707" s="393"/>
      <c r="P3707" s="393"/>
      <c r="Q3707" s="3"/>
      <c r="R3707" s="3"/>
      <c r="S3707" s="3"/>
      <c r="T3707" s="3"/>
      <c r="U3707" s="3"/>
      <c r="V3707" s="3"/>
      <c r="W3707"/>
      <c r="X3707"/>
      <c r="Y3707" s="451"/>
      <c r="Z3707" s="393"/>
      <c r="AA3707" s="3"/>
      <c r="AB3707" s="3"/>
      <c r="AC3707" s="3"/>
      <c r="AD3707" s="3"/>
      <c r="AE3707" s="3"/>
      <c r="AF3707"/>
      <c r="AG3707"/>
      <c r="AH3707"/>
      <c r="AI3707"/>
      <c r="AJ3707"/>
      <c r="AK3707"/>
      <c r="AL3707"/>
      <c r="AM3707"/>
      <c r="AN3707"/>
      <c r="AO3707"/>
      <c r="AP3707"/>
      <c r="BC3707" s="451"/>
    </row>
    <row r="3708" spans="1:55" hidden="1" x14ac:dyDescent="0.2">
      <c r="A3708" s="3"/>
      <c r="B3708" s="3"/>
      <c r="C3708" s="393"/>
      <c r="D3708" s="393"/>
      <c r="E3708" s="393"/>
      <c r="F3708" s="393"/>
      <c r="G3708" s="393"/>
      <c r="H3708" s="393"/>
      <c r="I3708" s="393"/>
      <c r="J3708" s="3"/>
      <c r="K3708" s="3"/>
      <c r="L3708" s="3"/>
      <c r="M3708" s="3"/>
      <c r="N3708" s="3"/>
      <c r="O3708" s="393"/>
      <c r="P3708" s="393"/>
      <c r="Q3708" s="3"/>
      <c r="R3708" s="3"/>
      <c r="S3708" s="3"/>
      <c r="T3708" s="3"/>
      <c r="U3708" s="3"/>
      <c r="V3708" s="3"/>
      <c r="W3708"/>
      <c r="X3708"/>
      <c r="Y3708" s="451"/>
      <c r="Z3708" s="393"/>
      <c r="AA3708" s="3"/>
      <c r="AB3708" s="3"/>
      <c r="AC3708" s="3"/>
      <c r="AD3708" s="3"/>
      <c r="AE3708" s="3"/>
      <c r="AF3708"/>
      <c r="AG3708"/>
      <c r="AH3708"/>
      <c r="AI3708"/>
      <c r="AJ3708"/>
      <c r="AK3708"/>
      <c r="AL3708"/>
      <c r="AM3708"/>
      <c r="AN3708"/>
      <c r="AO3708"/>
      <c r="AP3708"/>
      <c r="BC3708" s="451"/>
    </row>
    <row r="3709" spans="1:55" hidden="1" x14ac:dyDescent="0.2">
      <c r="A3709" s="3"/>
      <c r="B3709" s="3"/>
      <c r="C3709" s="393"/>
      <c r="D3709" s="393"/>
      <c r="E3709" s="393"/>
      <c r="F3709" s="393"/>
      <c r="G3709" s="393"/>
      <c r="H3709" s="393"/>
      <c r="I3709" s="393"/>
      <c r="J3709" s="3"/>
      <c r="K3709" s="3"/>
      <c r="L3709" s="3"/>
      <c r="M3709" s="3"/>
      <c r="N3709" s="3"/>
      <c r="O3709" s="393"/>
      <c r="P3709" s="393"/>
      <c r="Q3709" s="3"/>
      <c r="R3709" s="3"/>
      <c r="S3709" s="3"/>
      <c r="T3709" s="3"/>
      <c r="U3709" s="3"/>
      <c r="V3709" s="3"/>
      <c r="W3709"/>
      <c r="X3709"/>
      <c r="Y3709" s="451"/>
      <c r="Z3709" s="393"/>
      <c r="AA3709" s="3"/>
      <c r="AB3709" s="3"/>
      <c r="AC3709" s="3"/>
      <c r="AD3709" s="3"/>
      <c r="AE3709" s="3"/>
      <c r="AF3709"/>
      <c r="AG3709"/>
      <c r="AH3709"/>
      <c r="AI3709"/>
      <c r="AJ3709"/>
      <c r="AK3709"/>
      <c r="AL3709"/>
      <c r="AM3709"/>
      <c r="AN3709"/>
      <c r="AO3709"/>
      <c r="AP3709"/>
      <c r="BC3709" s="451"/>
    </row>
    <row r="3710" spans="1:55" hidden="1" x14ac:dyDescent="0.2">
      <c r="A3710" s="3"/>
      <c r="B3710" s="3"/>
      <c r="C3710" s="393"/>
      <c r="D3710" s="393"/>
      <c r="E3710" s="393"/>
      <c r="F3710" s="393"/>
      <c r="G3710" s="393"/>
      <c r="H3710" s="393"/>
      <c r="I3710" s="393"/>
      <c r="J3710" s="3"/>
      <c r="K3710" s="3"/>
      <c r="L3710" s="3"/>
      <c r="M3710" s="3"/>
      <c r="N3710" s="3"/>
      <c r="O3710" s="393"/>
      <c r="P3710" s="393"/>
      <c r="Q3710" s="3"/>
      <c r="R3710" s="3"/>
      <c r="S3710" s="3"/>
      <c r="T3710" s="3"/>
      <c r="U3710" s="3"/>
      <c r="V3710" s="3"/>
      <c r="W3710"/>
      <c r="X3710"/>
      <c r="Y3710" s="451"/>
      <c r="Z3710" s="393"/>
      <c r="AA3710" s="3"/>
      <c r="AB3710" s="3"/>
      <c r="AC3710" s="3"/>
      <c r="AD3710" s="3"/>
      <c r="AE3710" s="3"/>
      <c r="AF3710"/>
      <c r="AG3710"/>
      <c r="AH3710"/>
      <c r="AI3710"/>
      <c r="AJ3710"/>
      <c r="AK3710"/>
      <c r="AL3710"/>
      <c r="AM3710"/>
      <c r="AN3710"/>
      <c r="AO3710"/>
      <c r="AP3710"/>
      <c r="BC3710" s="451"/>
    </row>
    <row r="3711" spans="1:55" hidden="1" x14ac:dyDescent="0.2">
      <c r="A3711" s="3"/>
      <c r="B3711" s="3"/>
      <c r="C3711" s="393"/>
      <c r="D3711" s="393"/>
      <c r="E3711" s="393"/>
      <c r="F3711" s="393"/>
      <c r="G3711" s="393"/>
      <c r="H3711" s="393"/>
      <c r="I3711" s="393"/>
      <c r="J3711" s="3"/>
      <c r="K3711" s="3"/>
      <c r="L3711" s="3"/>
      <c r="M3711" s="3"/>
      <c r="N3711" s="3"/>
      <c r="O3711" s="393"/>
      <c r="P3711" s="393"/>
      <c r="Q3711" s="3"/>
      <c r="R3711" s="3"/>
      <c r="S3711" s="3"/>
      <c r="T3711" s="3"/>
      <c r="U3711" s="3"/>
      <c r="V3711" s="3"/>
      <c r="W3711"/>
      <c r="X3711"/>
      <c r="Y3711" s="451"/>
      <c r="Z3711" s="393"/>
      <c r="AA3711" s="3"/>
      <c r="AB3711" s="3"/>
      <c r="AC3711" s="3"/>
      <c r="AD3711" s="3"/>
      <c r="AE3711" s="3"/>
      <c r="AF3711"/>
      <c r="AG3711"/>
      <c r="AH3711"/>
      <c r="AI3711"/>
      <c r="AJ3711"/>
      <c r="AK3711"/>
      <c r="AL3711"/>
      <c r="AM3711"/>
      <c r="AN3711"/>
      <c r="AO3711"/>
      <c r="AP3711"/>
      <c r="BC3711" s="451"/>
    </row>
    <row r="3712" spans="1:55" hidden="1" x14ac:dyDescent="0.2">
      <c r="A3712" s="3"/>
      <c r="B3712" s="3"/>
      <c r="C3712" s="393"/>
      <c r="D3712" s="393"/>
      <c r="E3712" s="393"/>
      <c r="F3712" s="393"/>
      <c r="G3712" s="393"/>
      <c r="H3712" s="393"/>
      <c r="I3712" s="393"/>
      <c r="J3712" s="3"/>
      <c r="K3712" s="3"/>
      <c r="L3712" s="3"/>
      <c r="M3712" s="3"/>
      <c r="N3712" s="3"/>
      <c r="O3712" s="393"/>
      <c r="P3712" s="393"/>
      <c r="Q3712" s="3"/>
      <c r="R3712" s="3"/>
      <c r="S3712" s="3"/>
      <c r="T3712" s="3"/>
      <c r="U3712" s="3"/>
      <c r="V3712" s="3"/>
      <c r="W3712"/>
      <c r="X3712"/>
      <c r="Y3712" s="451"/>
      <c r="Z3712" s="393"/>
      <c r="AA3712" s="3"/>
      <c r="AB3712" s="3"/>
      <c r="AC3712" s="3"/>
      <c r="AD3712" s="3"/>
      <c r="AE3712" s="3"/>
      <c r="AF3712"/>
      <c r="AG3712"/>
      <c r="AH3712"/>
      <c r="AI3712"/>
      <c r="AJ3712"/>
      <c r="AK3712"/>
      <c r="AL3712"/>
      <c r="AM3712"/>
      <c r="AN3712"/>
      <c r="AO3712"/>
      <c r="AP3712"/>
      <c r="BC3712" s="451"/>
    </row>
    <row r="3713" spans="1:55" hidden="1" x14ac:dyDescent="0.2">
      <c r="A3713" s="3"/>
      <c r="B3713" s="3"/>
      <c r="C3713" s="393"/>
      <c r="D3713" s="393"/>
      <c r="E3713" s="393"/>
      <c r="F3713" s="393"/>
      <c r="G3713" s="393"/>
      <c r="H3713" s="393"/>
      <c r="I3713" s="393"/>
      <c r="J3713" s="3"/>
      <c r="K3713" s="3"/>
      <c r="L3713" s="3"/>
      <c r="M3713" s="3"/>
      <c r="N3713" s="3"/>
      <c r="O3713" s="393"/>
      <c r="P3713" s="393"/>
      <c r="Q3713" s="3"/>
      <c r="R3713" s="3"/>
      <c r="S3713" s="3"/>
      <c r="T3713" s="3"/>
      <c r="U3713" s="3"/>
      <c r="V3713" s="3"/>
      <c r="W3713"/>
      <c r="X3713"/>
      <c r="Y3713" s="451"/>
      <c r="Z3713" s="393"/>
      <c r="AA3713" s="3"/>
      <c r="AB3713" s="3"/>
      <c r="AC3713" s="3"/>
      <c r="AD3713" s="3"/>
      <c r="AE3713" s="3"/>
      <c r="AF3713"/>
      <c r="AG3713"/>
      <c r="AH3713"/>
      <c r="AI3713"/>
      <c r="AJ3713"/>
      <c r="AK3713"/>
      <c r="AL3713"/>
      <c r="AM3713"/>
      <c r="AN3713"/>
      <c r="AO3713"/>
      <c r="AP3713"/>
      <c r="BC3713" s="451"/>
    </row>
    <row r="3714" spans="1:55" hidden="1" x14ac:dyDescent="0.2">
      <c r="A3714" s="3"/>
      <c r="B3714" s="3"/>
      <c r="C3714" s="393"/>
      <c r="D3714" s="393"/>
      <c r="E3714" s="393"/>
      <c r="F3714" s="393"/>
      <c r="G3714" s="393"/>
      <c r="H3714" s="393"/>
      <c r="I3714" s="393"/>
      <c r="J3714" s="3"/>
      <c r="K3714" s="3"/>
      <c r="L3714" s="3"/>
      <c r="M3714" s="3"/>
      <c r="N3714" s="3"/>
      <c r="O3714" s="393"/>
      <c r="P3714" s="393"/>
      <c r="Q3714" s="3"/>
      <c r="R3714" s="3"/>
      <c r="S3714" s="3"/>
      <c r="T3714" s="3"/>
      <c r="U3714" s="3"/>
      <c r="V3714" s="3"/>
      <c r="W3714"/>
      <c r="X3714"/>
      <c r="Y3714" s="451"/>
      <c r="Z3714" s="393"/>
      <c r="AA3714" s="3"/>
      <c r="AB3714" s="3"/>
      <c r="AC3714" s="3"/>
      <c r="AD3714" s="3"/>
      <c r="AE3714" s="3"/>
      <c r="AF3714"/>
      <c r="AG3714"/>
      <c r="AH3714"/>
      <c r="AI3714"/>
      <c r="AJ3714"/>
      <c r="AK3714"/>
      <c r="AL3714"/>
      <c r="AM3714"/>
      <c r="AN3714"/>
      <c r="AO3714"/>
      <c r="AP3714"/>
      <c r="BC3714" s="451"/>
    </row>
    <row r="3715" spans="1:55" hidden="1" x14ac:dyDescent="0.2">
      <c r="A3715" s="3"/>
      <c r="B3715" s="3"/>
      <c r="C3715" s="393"/>
      <c r="D3715" s="393"/>
      <c r="E3715" s="393"/>
      <c r="F3715" s="393"/>
      <c r="G3715" s="393"/>
      <c r="H3715" s="393"/>
      <c r="I3715" s="393"/>
      <c r="J3715" s="3"/>
      <c r="K3715" s="3"/>
      <c r="L3715" s="3"/>
      <c r="M3715" s="3"/>
      <c r="N3715" s="3"/>
      <c r="O3715" s="393"/>
      <c r="P3715" s="393"/>
      <c r="Q3715" s="3"/>
      <c r="R3715" s="3"/>
      <c r="S3715" s="3"/>
      <c r="T3715" s="3"/>
      <c r="U3715" s="3"/>
      <c r="V3715" s="3"/>
      <c r="W3715"/>
      <c r="X3715"/>
      <c r="Y3715" s="451"/>
      <c r="Z3715" s="393"/>
      <c r="AA3715" s="3"/>
      <c r="AB3715" s="3"/>
      <c r="AC3715" s="3"/>
      <c r="AD3715" s="3"/>
      <c r="AE3715" s="3"/>
      <c r="AF3715"/>
      <c r="AG3715"/>
      <c r="AH3715"/>
      <c r="AI3715"/>
      <c r="AJ3715"/>
      <c r="AK3715"/>
      <c r="AL3715"/>
      <c r="AM3715"/>
      <c r="AN3715"/>
      <c r="AO3715"/>
      <c r="AP3715"/>
      <c r="BC3715" s="451"/>
    </row>
    <row r="3716" spans="1:55" hidden="1" x14ac:dyDescent="0.2">
      <c r="A3716" s="3"/>
      <c r="B3716" s="3"/>
      <c r="C3716" s="393"/>
      <c r="D3716" s="393"/>
      <c r="E3716" s="393"/>
      <c r="F3716" s="393"/>
      <c r="G3716" s="393"/>
      <c r="H3716" s="393"/>
      <c r="I3716" s="393"/>
      <c r="J3716" s="3"/>
      <c r="K3716" s="3"/>
      <c r="L3716" s="3"/>
      <c r="M3716" s="3"/>
      <c r="N3716" s="3"/>
      <c r="O3716" s="393"/>
      <c r="P3716" s="393"/>
      <c r="Q3716" s="3"/>
      <c r="R3716" s="3"/>
      <c r="S3716" s="3"/>
      <c r="T3716" s="3"/>
      <c r="U3716" s="3"/>
      <c r="V3716" s="3"/>
      <c r="W3716"/>
      <c r="X3716"/>
      <c r="Y3716" s="451"/>
      <c r="Z3716" s="393"/>
      <c r="AA3716" s="3"/>
      <c r="AB3716" s="3"/>
      <c r="AC3716" s="3"/>
      <c r="AD3716" s="3"/>
      <c r="AE3716" s="3"/>
      <c r="AF3716"/>
      <c r="AG3716"/>
      <c r="AH3716"/>
      <c r="AI3716"/>
      <c r="AJ3716"/>
      <c r="AK3716"/>
      <c r="AL3716"/>
      <c r="AM3716"/>
      <c r="AN3716"/>
      <c r="AO3716"/>
      <c r="AP3716"/>
      <c r="BC3716" s="451"/>
    </row>
    <row r="3717" spans="1:55" hidden="1" x14ac:dyDescent="0.2">
      <c r="A3717" s="3"/>
      <c r="B3717" s="3"/>
      <c r="C3717" s="393"/>
      <c r="D3717" s="393"/>
      <c r="E3717" s="393"/>
      <c r="F3717" s="393"/>
      <c r="G3717" s="393"/>
      <c r="H3717" s="393"/>
      <c r="I3717" s="393"/>
      <c r="J3717" s="3"/>
      <c r="K3717" s="3"/>
      <c r="L3717" s="3"/>
      <c r="M3717" s="3"/>
      <c r="N3717" s="3"/>
      <c r="O3717" s="393"/>
      <c r="P3717" s="393"/>
      <c r="Q3717" s="3"/>
      <c r="R3717" s="3"/>
      <c r="S3717" s="3"/>
      <c r="T3717" s="3"/>
      <c r="U3717" s="3"/>
      <c r="V3717" s="3"/>
      <c r="W3717"/>
      <c r="X3717"/>
      <c r="Y3717" s="451"/>
      <c r="Z3717" s="393"/>
      <c r="AA3717" s="3"/>
      <c r="AB3717" s="3"/>
      <c r="AC3717" s="3"/>
      <c r="AD3717" s="3"/>
      <c r="AE3717" s="3"/>
      <c r="AF3717"/>
      <c r="AG3717"/>
      <c r="AH3717"/>
      <c r="AI3717"/>
      <c r="AJ3717"/>
      <c r="AK3717"/>
      <c r="AL3717"/>
      <c r="AM3717"/>
      <c r="AN3717"/>
      <c r="AO3717"/>
      <c r="AP3717"/>
      <c r="BC3717" s="451"/>
    </row>
    <row r="3718" spans="1:55" hidden="1" x14ac:dyDescent="0.2">
      <c r="A3718" s="3"/>
      <c r="B3718" s="3"/>
      <c r="C3718" s="393"/>
      <c r="D3718" s="393"/>
      <c r="E3718" s="393"/>
      <c r="F3718" s="393"/>
      <c r="G3718" s="393"/>
      <c r="H3718" s="393"/>
      <c r="I3718" s="393"/>
      <c r="J3718" s="3"/>
      <c r="K3718" s="3"/>
      <c r="L3718" s="3"/>
      <c r="M3718" s="3"/>
      <c r="N3718" s="3"/>
      <c r="O3718" s="393"/>
      <c r="P3718" s="393"/>
      <c r="Q3718" s="3"/>
      <c r="R3718" s="3"/>
      <c r="S3718" s="3"/>
      <c r="T3718" s="3"/>
      <c r="U3718" s="3"/>
      <c r="V3718" s="3"/>
      <c r="W3718"/>
      <c r="X3718"/>
      <c r="Y3718" s="451"/>
      <c r="Z3718" s="393"/>
      <c r="AA3718" s="3"/>
      <c r="AB3718" s="3"/>
      <c r="AC3718" s="3"/>
      <c r="AD3718" s="3"/>
      <c r="AE3718" s="3"/>
      <c r="AF3718"/>
      <c r="AG3718"/>
      <c r="AH3718"/>
      <c r="AI3718"/>
      <c r="AJ3718"/>
      <c r="AK3718"/>
      <c r="AL3718"/>
      <c r="AM3718"/>
      <c r="AN3718"/>
      <c r="AO3718"/>
      <c r="AP3718"/>
      <c r="BC3718" s="451"/>
    </row>
    <row r="3719" spans="1:55" hidden="1" x14ac:dyDescent="0.2">
      <c r="A3719" s="3"/>
      <c r="B3719" s="3"/>
      <c r="C3719" s="393"/>
      <c r="D3719" s="393"/>
      <c r="E3719" s="393"/>
      <c r="F3719" s="393"/>
      <c r="G3719" s="393"/>
      <c r="H3719" s="393"/>
      <c r="I3719" s="393"/>
      <c r="J3719" s="3"/>
      <c r="K3719" s="3"/>
      <c r="L3719" s="3"/>
      <c r="M3719" s="3"/>
      <c r="N3719" s="3"/>
      <c r="O3719" s="393"/>
      <c r="P3719" s="393"/>
      <c r="Q3719" s="3"/>
      <c r="R3719" s="3"/>
      <c r="S3719" s="3"/>
      <c r="T3719" s="3"/>
      <c r="U3719" s="3"/>
      <c r="V3719" s="3"/>
      <c r="W3719"/>
      <c r="X3719"/>
      <c r="Y3719" s="451"/>
      <c r="Z3719" s="393"/>
      <c r="AA3719" s="3"/>
      <c r="AB3719" s="3"/>
      <c r="AC3719" s="3"/>
      <c r="AD3719" s="3"/>
      <c r="AE3719" s="3"/>
      <c r="AF3719"/>
      <c r="AG3719"/>
      <c r="AH3719"/>
      <c r="AI3719"/>
      <c r="AJ3719"/>
      <c r="AK3719"/>
      <c r="AL3719"/>
      <c r="AM3719"/>
      <c r="AN3719"/>
      <c r="AO3719"/>
      <c r="AP3719"/>
      <c r="BC3719" s="451"/>
    </row>
    <row r="3720" spans="1:55" hidden="1" x14ac:dyDescent="0.2">
      <c r="A3720" s="3"/>
      <c r="B3720" s="3"/>
      <c r="C3720" s="393"/>
      <c r="D3720" s="393"/>
      <c r="E3720" s="393"/>
      <c r="F3720" s="393"/>
      <c r="G3720" s="393"/>
      <c r="H3720" s="393"/>
      <c r="I3720" s="393"/>
      <c r="J3720" s="3"/>
      <c r="K3720" s="3"/>
      <c r="L3720" s="3"/>
      <c r="M3720" s="3"/>
      <c r="N3720" s="3"/>
      <c r="O3720" s="393"/>
      <c r="P3720" s="393"/>
      <c r="Q3720" s="3"/>
      <c r="R3720" s="3"/>
      <c r="S3720" s="3"/>
      <c r="T3720" s="3"/>
      <c r="U3720" s="3"/>
      <c r="V3720" s="3"/>
      <c r="W3720"/>
      <c r="X3720"/>
      <c r="Y3720" s="451"/>
      <c r="Z3720" s="393"/>
      <c r="AA3720" s="3"/>
      <c r="AB3720" s="3"/>
      <c r="AC3720" s="3"/>
      <c r="AD3720" s="3"/>
      <c r="AE3720" s="3"/>
      <c r="AF3720"/>
      <c r="AG3720"/>
      <c r="AH3720"/>
      <c r="AI3720"/>
      <c r="AJ3720"/>
      <c r="AK3720"/>
      <c r="AL3720"/>
      <c r="AM3720"/>
      <c r="AN3720"/>
      <c r="AO3720"/>
      <c r="AP3720"/>
      <c r="BC3720" s="451"/>
    </row>
    <row r="3721" spans="1:55" hidden="1" x14ac:dyDescent="0.2">
      <c r="A3721" s="3"/>
      <c r="B3721" s="3"/>
      <c r="C3721" s="393"/>
      <c r="D3721" s="393"/>
      <c r="E3721" s="393"/>
      <c r="F3721" s="393"/>
      <c r="G3721" s="393"/>
      <c r="H3721" s="393"/>
      <c r="I3721" s="393"/>
      <c r="J3721" s="3"/>
      <c r="K3721" s="3"/>
      <c r="L3721" s="3"/>
      <c r="M3721" s="3"/>
      <c r="N3721" s="3"/>
      <c r="O3721" s="393"/>
      <c r="P3721" s="393"/>
      <c r="Q3721" s="3"/>
      <c r="R3721" s="3"/>
      <c r="S3721" s="3"/>
      <c r="T3721" s="3"/>
      <c r="U3721" s="3"/>
      <c r="V3721" s="3"/>
      <c r="W3721"/>
      <c r="X3721"/>
      <c r="Y3721" s="451"/>
      <c r="Z3721" s="393"/>
      <c r="AA3721" s="3"/>
      <c r="AB3721" s="3"/>
      <c r="AC3721" s="3"/>
      <c r="AD3721" s="3"/>
      <c r="AE3721" s="3"/>
      <c r="AF3721"/>
      <c r="AG3721"/>
      <c r="AH3721"/>
      <c r="AI3721"/>
      <c r="AJ3721"/>
      <c r="AK3721"/>
      <c r="AL3721"/>
      <c r="AM3721"/>
      <c r="AN3721"/>
      <c r="AO3721"/>
      <c r="AP3721"/>
      <c r="BC3721" s="451"/>
    </row>
    <row r="3722" spans="1:55" hidden="1" x14ac:dyDescent="0.2">
      <c r="A3722" s="3"/>
      <c r="B3722" s="3"/>
      <c r="C3722" s="393"/>
      <c r="D3722" s="393"/>
      <c r="E3722" s="393"/>
      <c r="F3722" s="393"/>
      <c r="G3722" s="393"/>
      <c r="H3722" s="393"/>
      <c r="I3722" s="393"/>
      <c r="J3722" s="3"/>
      <c r="K3722" s="3"/>
      <c r="L3722" s="3"/>
      <c r="M3722" s="3"/>
      <c r="N3722" s="3"/>
      <c r="O3722" s="393"/>
      <c r="P3722" s="393"/>
      <c r="Q3722" s="3"/>
      <c r="R3722" s="3"/>
      <c r="S3722" s="3"/>
      <c r="T3722" s="3"/>
      <c r="U3722" s="3"/>
      <c r="V3722" s="3"/>
      <c r="W3722"/>
      <c r="X3722"/>
      <c r="Y3722" s="451"/>
      <c r="Z3722" s="393"/>
      <c r="AA3722" s="3"/>
      <c r="AB3722" s="3"/>
      <c r="AC3722" s="3"/>
      <c r="AD3722" s="3"/>
      <c r="AE3722" s="3"/>
      <c r="AF3722"/>
      <c r="AG3722"/>
      <c r="AH3722"/>
      <c r="AI3722"/>
      <c r="AJ3722"/>
      <c r="AK3722"/>
      <c r="AL3722"/>
      <c r="AM3722"/>
      <c r="AN3722"/>
      <c r="AO3722"/>
      <c r="AP3722"/>
      <c r="BC3722" s="451"/>
    </row>
    <row r="3723" spans="1:55" hidden="1" x14ac:dyDescent="0.2">
      <c r="A3723" s="3"/>
      <c r="B3723" s="3"/>
      <c r="C3723" s="393"/>
      <c r="D3723" s="393"/>
      <c r="E3723" s="393"/>
      <c r="F3723" s="393"/>
      <c r="G3723" s="393"/>
      <c r="H3723" s="393"/>
      <c r="I3723" s="393"/>
      <c r="J3723" s="3"/>
      <c r="K3723" s="3"/>
      <c r="L3723" s="3"/>
      <c r="M3723" s="3"/>
      <c r="N3723" s="3"/>
      <c r="O3723" s="393"/>
      <c r="P3723" s="393"/>
      <c r="Q3723" s="3"/>
      <c r="R3723" s="3"/>
      <c r="S3723" s="3"/>
      <c r="T3723" s="3"/>
      <c r="U3723" s="3"/>
      <c r="V3723" s="3"/>
      <c r="W3723"/>
      <c r="X3723"/>
      <c r="Y3723" s="451"/>
      <c r="Z3723" s="393"/>
      <c r="AA3723" s="3"/>
      <c r="AB3723" s="3"/>
      <c r="AC3723" s="3"/>
      <c r="AD3723" s="3"/>
      <c r="AE3723" s="3"/>
      <c r="AF3723"/>
      <c r="AG3723"/>
      <c r="AH3723"/>
      <c r="AI3723"/>
      <c r="AJ3723"/>
      <c r="AK3723"/>
      <c r="AL3723"/>
      <c r="AM3723"/>
      <c r="AN3723"/>
      <c r="AO3723"/>
      <c r="AP3723"/>
      <c r="BC3723" s="451"/>
    </row>
    <row r="3724" spans="1:55" hidden="1" x14ac:dyDescent="0.2">
      <c r="A3724" s="3"/>
      <c r="B3724" s="3"/>
      <c r="C3724" s="393"/>
      <c r="D3724" s="393"/>
      <c r="E3724" s="393"/>
      <c r="F3724" s="393"/>
      <c r="G3724" s="393"/>
      <c r="H3724" s="393"/>
      <c r="I3724" s="393"/>
      <c r="J3724" s="3"/>
      <c r="K3724" s="3"/>
      <c r="L3724" s="3"/>
      <c r="M3724" s="3"/>
      <c r="N3724" s="3"/>
      <c r="O3724" s="393"/>
      <c r="P3724" s="393"/>
      <c r="Q3724" s="3"/>
      <c r="R3724" s="3"/>
      <c r="S3724" s="3"/>
      <c r="T3724" s="3"/>
      <c r="U3724" s="3"/>
      <c r="V3724" s="3"/>
      <c r="W3724"/>
      <c r="X3724"/>
      <c r="Y3724" s="451"/>
      <c r="Z3724" s="393"/>
      <c r="AA3724" s="3"/>
      <c r="AB3724" s="3"/>
      <c r="AC3724" s="3"/>
      <c r="AD3724" s="3"/>
      <c r="AE3724" s="3"/>
      <c r="AF3724"/>
      <c r="AG3724"/>
      <c r="AH3724"/>
      <c r="AI3724"/>
      <c r="AJ3724"/>
      <c r="AK3724"/>
      <c r="AL3724"/>
      <c r="AM3724"/>
      <c r="AN3724"/>
      <c r="AO3724"/>
      <c r="AP3724"/>
      <c r="BC3724" s="451"/>
    </row>
    <row r="3725" spans="1:55" hidden="1" x14ac:dyDescent="0.2">
      <c r="A3725" s="3"/>
      <c r="B3725" s="3"/>
      <c r="C3725" s="393"/>
      <c r="D3725" s="393"/>
      <c r="E3725" s="393"/>
      <c r="F3725" s="393"/>
      <c r="G3725" s="393"/>
      <c r="H3725" s="393"/>
      <c r="I3725" s="393"/>
      <c r="J3725" s="3"/>
      <c r="K3725" s="3"/>
      <c r="L3725" s="3"/>
      <c r="M3725" s="3"/>
      <c r="N3725" s="3"/>
      <c r="O3725" s="393"/>
      <c r="P3725" s="393"/>
      <c r="Q3725" s="3"/>
      <c r="R3725" s="3"/>
      <c r="S3725" s="3"/>
      <c r="T3725" s="3"/>
      <c r="U3725" s="3"/>
      <c r="V3725" s="3"/>
      <c r="W3725"/>
      <c r="X3725"/>
      <c r="Y3725" s="451"/>
      <c r="Z3725" s="393"/>
      <c r="AA3725" s="3"/>
      <c r="AB3725" s="3"/>
      <c r="AC3725" s="3"/>
      <c r="AD3725" s="3"/>
      <c r="AE3725" s="3"/>
      <c r="AF3725"/>
      <c r="AG3725"/>
      <c r="AH3725"/>
      <c r="AI3725"/>
      <c r="AJ3725"/>
      <c r="AK3725"/>
      <c r="AL3725"/>
      <c r="AM3725"/>
      <c r="AN3725"/>
      <c r="AO3725"/>
      <c r="AP3725"/>
      <c r="BC3725" s="451"/>
    </row>
    <row r="3726" spans="1:55" hidden="1" x14ac:dyDescent="0.2">
      <c r="A3726" s="3"/>
      <c r="B3726" s="3"/>
      <c r="C3726" s="393"/>
      <c r="D3726" s="393"/>
      <c r="E3726" s="393"/>
      <c r="F3726" s="393"/>
      <c r="G3726" s="393"/>
      <c r="H3726" s="393"/>
      <c r="I3726" s="393"/>
      <c r="J3726" s="3"/>
      <c r="K3726" s="3"/>
      <c r="L3726" s="3"/>
      <c r="M3726" s="3"/>
      <c r="N3726" s="3"/>
      <c r="O3726" s="393"/>
      <c r="P3726" s="393"/>
      <c r="Q3726" s="3"/>
      <c r="R3726" s="3"/>
      <c r="S3726" s="3"/>
      <c r="T3726" s="3"/>
      <c r="U3726" s="3"/>
      <c r="V3726" s="3"/>
      <c r="W3726"/>
      <c r="X3726"/>
      <c r="Y3726" s="451"/>
      <c r="Z3726" s="393"/>
      <c r="AA3726" s="3"/>
      <c r="AB3726" s="3"/>
      <c r="AC3726" s="3"/>
      <c r="AD3726" s="3"/>
      <c r="AE3726" s="3"/>
      <c r="AF3726"/>
      <c r="AG3726"/>
      <c r="AH3726"/>
      <c r="AI3726"/>
      <c r="AJ3726"/>
      <c r="AK3726"/>
      <c r="AL3726"/>
      <c r="AM3726"/>
      <c r="AN3726"/>
      <c r="AO3726"/>
      <c r="AP3726"/>
      <c r="BC3726" s="451"/>
    </row>
    <row r="3727" spans="1:55" hidden="1" x14ac:dyDescent="0.2">
      <c r="A3727" s="3"/>
      <c r="B3727" s="3"/>
      <c r="C3727" s="393"/>
      <c r="D3727" s="393"/>
      <c r="E3727" s="393"/>
      <c r="F3727" s="393"/>
      <c r="G3727" s="393"/>
      <c r="H3727" s="393"/>
      <c r="I3727" s="393"/>
      <c r="J3727" s="3"/>
      <c r="K3727" s="3"/>
      <c r="L3727" s="3"/>
      <c r="M3727" s="3"/>
      <c r="N3727" s="3"/>
      <c r="O3727" s="393"/>
      <c r="P3727" s="393"/>
      <c r="Q3727" s="3"/>
      <c r="R3727" s="3"/>
      <c r="S3727" s="3"/>
      <c r="T3727" s="3"/>
      <c r="U3727" s="3"/>
      <c r="V3727" s="3"/>
      <c r="W3727"/>
      <c r="X3727"/>
      <c r="Y3727" s="451"/>
      <c r="Z3727" s="393"/>
      <c r="AA3727" s="3"/>
      <c r="AB3727" s="3"/>
      <c r="AC3727" s="3"/>
      <c r="AD3727" s="3"/>
      <c r="AE3727" s="3"/>
      <c r="AF3727"/>
      <c r="AG3727"/>
      <c r="AH3727"/>
      <c r="AI3727"/>
      <c r="AJ3727"/>
      <c r="AK3727"/>
      <c r="AL3727"/>
      <c r="AM3727"/>
      <c r="AN3727"/>
      <c r="AO3727"/>
      <c r="AP3727"/>
      <c r="BC3727" s="451"/>
    </row>
    <row r="3728" spans="1:55" hidden="1" x14ac:dyDescent="0.2">
      <c r="A3728" s="3"/>
      <c r="B3728" s="3"/>
      <c r="C3728" s="393"/>
      <c r="D3728" s="393"/>
      <c r="E3728" s="393"/>
      <c r="F3728" s="393"/>
      <c r="G3728" s="393"/>
      <c r="H3728" s="393"/>
      <c r="I3728" s="393"/>
      <c r="J3728" s="3"/>
      <c r="K3728" s="3"/>
      <c r="L3728" s="3"/>
      <c r="M3728" s="3"/>
      <c r="N3728" s="3"/>
      <c r="O3728" s="393"/>
      <c r="P3728" s="393"/>
      <c r="Q3728" s="3"/>
      <c r="R3728" s="3"/>
      <c r="S3728" s="3"/>
      <c r="T3728" s="3"/>
      <c r="U3728" s="3"/>
      <c r="V3728" s="3"/>
      <c r="W3728"/>
      <c r="X3728"/>
      <c r="Y3728" s="451"/>
      <c r="Z3728" s="393"/>
      <c r="AA3728" s="3"/>
      <c r="AB3728" s="3"/>
      <c r="AC3728" s="3"/>
      <c r="AD3728" s="3"/>
      <c r="AE3728" s="3"/>
      <c r="AF3728"/>
      <c r="AG3728"/>
      <c r="AH3728"/>
      <c r="AI3728"/>
      <c r="AJ3728"/>
      <c r="AK3728"/>
      <c r="AL3728"/>
      <c r="AM3728"/>
      <c r="AN3728"/>
      <c r="AO3728"/>
      <c r="AP3728"/>
      <c r="BC3728" s="451"/>
    </row>
    <row r="3729" spans="1:55" hidden="1" x14ac:dyDescent="0.2">
      <c r="A3729" s="3"/>
      <c r="B3729" s="3"/>
      <c r="C3729" s="393"/>
      <c r="D3729" s="393"/>
      <c r="E3729" s="393"/>
      <c r="F3729" s="393"/>
      <c r="G3729" s="393"/>
      <c r="H3729" s="393"/>
      <c r="I3729" s="393"/>
      <c r="J3729" s="3"/>
      <c r="K3729" s="3"/>
      <c r="L3729" s="3"/>
      <c r="M3729" s="3"/>
      <c r="N3729" s="3"/>
      <c r="O3729" s="393"/>
      <c r="P3729" s="393"/>
      <c r="Q3729" s="3"/>
      <c r="R3729" s="3"/>
      <c r="S3729" s="3"/>
      <c r="T3729" s="3"/>
      <c r="U3729" s="3"/>
      <c r="V3729" s="3"/>
      <c r="W3729"/>
      <c r="X3729"/>
      <c r="Y3729" s="451"/>
      <c r="Z3729" s="393"/>
      <c r="AA3729" s="3"/>
      <c r="AB3729" s="3"/>
      <c r="AC3729" s="3"/>
      <c r="AD3729" s="3"/>
      <c r="AE3729" s="3"/>
      <c r="AF3729"/>
      <c r="AG3729"/>
      <c r="AH3729"/>
      <c r="AI3729"/>
      <c r="AJ3729"/>
      <c r="AK3729"/>
      <c r="AL3729"/>
      <c r="AM3729"/>
      <c r="AN3729"/>
      <c r="AO3729"/>
      <c r="AP3729"/>
      <c r="BC3729" s="451"/>
    </row>
    <row r="3730" spans="1:55" hidden="1" x14ac:dyDescent="0.2">
      <c r="A3730" s="3"/>
      <c r="B3730" s="3"/>
      <c r="C3730" s="393"/>
      <c r="D3730" s="393"/>
      <c r="E3730" s="393"/>
      <c r="F3730" s="393"/>
      <c r="G3730" s="393"/>
      <c r="H3730" s="393"/>
      <c r="I3730" s="393"/>
      <c r="J3730" s="3"/>
      <c r="K3730" s="3"/>
      <c r="L3730" s="3"/>
      <c r="M3730" s="3"/>
      <c r="N3730" s="3"/>
      <c r="O3730" s="393"/>
      <c r="P3730" s="393"/>
      <c r="Q3730" s="3"/>
      <c r="R3730" s="3"/>
      <c r="S3730" s="3"/>
      <c r="T3730" s="3"/>
      <c r="U3730" s="3"/>
      <c r="V3730" s="3"/>
      <c r="W3730"/>
      <c r="X3730"/>
      <c r="Y3730" s="451"/>
      <c r="Z3730" s="393"/>
      <c r="AA3730" s="3"/>
      <c r="AB3730" s="3"/>
      <c r="AC3730" s="3"/>
      <c r="AD3730" s="3"/>
      <c r="AE3730" s="3"/>
      <c r="AF3730"/>
      <c r="AG3730"/>
      <c r="AH3730"/>
      <c r="AI3730"/>
      <c r="AJ3730"/>
      <c r="AK3730"/>
      <c r="AL3730"/>
      <c r="AM3730"/>
      <c r="AN3730"/>
      <c r="AO3730"/>
      <c r="AP3730"/>
      <c r="BC3730" s="451"/>
    </row>
    <row r="3731" spans="1:55" hidden="1" x14ac:dyDescent="0.2">
      <c r="A3731" s="3"/>
      <c r="B3731" s="3"/>
      <c r="C3731" s="393"/>
      <c r="D3731" s="393"/>
      <c r="E3731" s="393"/>
      <c r="F3731" s="393"/>
      <c r="G3731" s="393"/>
      <c r="H3731" s="393"/>
      <c r="I3731" s="393"/>
      <c r="J3731" s="3"/>
      <c r="K3731" s="3"/>
      <c r="L3731" s="3"/>
      <c r="M3731" s="3"/>
      <c r="N3731" s="3"/>
      <c r="O3731" s="393"/>
      <c r="P3731" s="393"/>
      <c r="Q3731" s="3"/>
      <c r="R3731" s="3"/>
      <c r="S3731" s="3"/>
      <c r="T3731" s="3"/>
      <c r="U3731" s="3"/>
      <c r="V3731" s="3"/>
      <c r="W3731"/>
      <c r="X3731"/>
      <c r="Y3731" s="451"/>
      <c r="Z3731" s="393"/>
      <c r="AA3731" s="3"/>
      <c r="AB3731" s="3"/>
      <c r="AC3731" s="3"/>
      <c r="AD3731" s="3"/>
      <c r="AE3731" s="3"/>
      <c r="AF3731"/>
      <c r="AG3731"/>
      <c r="AH3731"/>
      <c r="AI3731"/>
      <c r="AJ3731"/>
      <c r="AK3731"/>
      <c r="AL3731"/>
      <c r="AM3731"/>
      <c r="AN3731"/>
      <c r="AO3731"/>
      <c r="AP3731"/>
      <c r="BC3731" s="451"/>
    </row>
    <row r="3732" spans="1:55" hidden="1" x14ac:dyDescent="0.2">
      <c r="A3732" s="3"/>
      <c r="B3732" s="3"/>
      <c r="C3732" s="393"/>
      <c r="D3732" s="393"/>
      <c r="E3732" s="393"/>
      <c r="F3732" s="393"/>
      <c r="G3732" s="393"/>
      <c r="H3732" s="393"/>
      <c r="I3732" s="393"/>
      <c r="J3732" s="3"/>
      <c r="K3732" s="3"/>
      <c r="L3732" s="3"/>
      <c r="M3732" s="3"/>
      <c r="N3732" s="3"/>
      <c r="O3732" s="393"/>
      <c r="P3732" s="393"/>
      <c r="Q3732" s="3"/>
      <c r="R3732" s="3"/>
      <c r="S3732" s="3"/>
      <c r="T3732" s="3"/>
      <c r="U3732" s="3"/>
      <c r="V3732" s="3"/>
      <c r="W3732"/>
      <c r="X3732"/>
      <c r="Y3732" s="451"/>
      <c r="Z3732" s="393"/>
      <c r="AA3732" s="3"/>
      <c r="AB3732" s="3"/>
      <c r="AC3732" s="3"/>
      <c r="AD3732" s="3"/>
      <c r="AE3732" s="3"/>
      <c r="AF3732"/>
      <c r="AG3732"/>
      <c r="AH3732"/>
      <c r="AI3732"/>
      <c r="AJ3732"/>
      <c r="AK3732"/>
      <c r="AL3732"/>
      <c r="AM3732"/>
      <c r="AN3732"/>
      <c r="AO3732"/>
      <c r="AP3732"/>
      <c r="BC3732" s="451"/>
    </row>
    <row r="3733" spans="1:55" hidden="1" x14ac:dyDescent="0.2">
      <c r="A3733" s="3"/>
      <c r="B3733" s="3"/>
      <c r="C3733" s="393"/>
      <c r="D3733" s="393"/>
      <c r="E3733" s="393"/>
      <c r="F3733" s="393"/>
      <c r="G3733" s="393"/>
      <c r="H3733" s="393"/>
      <c r="I3733" s="393"/>
      <c r="J3733" s="3"/>
      <c r="K3733" s="3"/>
      <c r="L3733" s="3"/>
      <c r="M3733" s="3"/>
      <c r="N3733" s="3"/>
      <c r="O3733" s="393"/>
      <c r="P3733" s="393"/>
      <c r="Q3733" s="3"/>
      <c r="R3733" s="3"/>
      <c r="S3733" s="3"/>
      <c r="T3733" s="3"/>
      <c r="U3733" s="3"/>
      <c r="V3733" s="3"/>
      <c r="W3733"/>
      <c r="X3733"/>
      <c r="Y3733" s="451"/>
      <c r="Z3733" s="393"/>
      <c r="AA3733" s="3"/>
      <c r="AB3733" s="3"/>
      <c r="AC3733" s="3"/>
      <c r="AD3733" s="3"/>
      <c r="AE3733" s="3"/>
      <c r="AF3733"/>
      <c r="AG3733"/>
      <c r="AH3733"/>
      <c r="AI3733"/>
      <c r="AJ3733"/>
      <c r="AK3733"/>
      <c r="AL3733"/>
      <c r="AM3733"/>
      <c r="AN3733"/>
      <c r="AO3733"/>
      <c r="AP3733"/>
      <c r="BC3733" s="451"/>
    </row>
    <row r="3734" spans="1:55" hidden="1" x14ac:dyDescent="0.2">
      <c r="A3734" s="3"/>
      <c r="B3734" s="3"/>
      <c r="C3734" s="393"/>
      <c r="D3734" s="393"/>
      <c r="E3734" s="393"/>
      <c r="F3734" s="393"/>
      <c r="G3734" s="393"/>
      <c r="H3734" s="393"/>
      <c r="I3734" s="393"/>
      <c r="J3734" s="3"/>
      <c r="K3734" s="3"/>
      <c r="L3734" s="3"/>
      <c r="M3734" s="3"/>
      <c r="N3734" s="3"/>
      <c r="O3734" s="393"/>
      <c r="P3734" s="393"/>
      <c r="Q3734" s="3"/>
      <c r="R3734" s="3"/>
      <c r="S3734" s="3"/>
      <c r="T3734" s="3"/>
      <c r="U3734" s="3"/>
      <c r="V3734" s="3"/>
      <c r="W3734"/>
      <c r="X3734"/>
      <c r="Y3734" s="451"/>
      <c r="Z3734" s="393"/>
      <c r="AA3734" s="3"/>
      <c r="AB3734" s="3"/>
      <c r="AC3734" s="3"/>
      <c r="AD3734" s="3"/>
      <c r="AE3734" s="3"/>
      <c r="AF3734"/>
      <c r="AG3734"/>
      <c r="AH3734"/>
      <c r="AI3734"/>
      <c r="AJ3734"/>
      <c r="AK3734"/>
      <c r="AL3734"/>
      <c r="AM3734"/>
      <c r="AN3734"/>
      <c r="AO3734"/>
      <c r="AP3734"/>
      <c r="BC3734" s="451"/>
    </row>
    <row r="3735" spans="1:55" hidden="1" x14ac:dyDescent="0.2">
      <c r="A3735" s="3"/>
      <c r="B3735" s="3"/>
      <c r="C3735" s="393"/>
      <c r="D3735" s="393"/>
      <c r="E3735" s="393"/>
      <c r="F3735" s="393"/>
      <c r="G3735" s="393"/>
      <c r="H3735" s="393"/>
      <c r="I3735" s="393"/>
      <c r="J3735" s="3"/>
      <c r="K3735" s="3"/>
      <c r="L3735" s="3"/>
      <c r="M3735" s="3"/>
      <c r="N3735" s="3"/>
      <c r="O3735" s="393"/>
      <c r="P3735" s="393"/>
      <c r="Q3735" s="3"/>
      <c r="R3735" s="3"/>
      <c r="S3735" s="3"/>
      <c r="T3735" s="3"/>
      <c r="U3735" s="3"/>
      <c r="V3735" s="3"/>
      <c r="W3735"/>
      <c r="X3735"/>
      <c r="Y3735" s="451"/>
      <c r="Z3735" s="393"/>
      <c r="AA3735" s="3"/>
      <c r="AB3735" s="3"/>
      <c r="AC3735" s="3"/>
      <c r="AD3735" s="3"/>
      <c r="AE3735" s="3"/>
      <c r="AF3735"/>
      <c r="AG3735"/>
      <c r="AH3735"/>
      <c r="AI3735"/>
      <c r="AJ3735"/>
      <c r="AK3735"/>
      <c r="AL3735"/>
      <c r="AM3735"/>
      <c r="AN3735"/>
      <c r="AO3735"/>
      <c r="AP3735"/>
      <c r="BC3735" s="451"/>
    </row>
    <row r="3736" spans="1:55" hidden="1" x14ac:dyDescent="0.2">
      <c r="A3736" s="3"/>
      <c r="B3736" s="3"/>
      <c r="C3736" s="393"/>
      <c r="D3736" s="393"/>
      <c r="E3736" s="393"/>
      <c r="F3736" s="393"/>
      <c r="G3736" s="393"/>
      <c r="H3736" s="393"/>
      <c r="I3736" s="393"/>
      <c r="J3736" s="3"/>
      <c r="K3736" s="3"/>
      <c r="L3736" s="3"/>
      <c r="M3736" s="3"/>
      <c r="N3736" s="3"/>
      <c r="O3736" s="393"/>
      <c r="P3736" s="393"/>
      <c r="Q3736" s="3"/>
      <c r="R3736" s="3"/>
      <c r="S3736" s="3"/>
      <c r="T3736" s="3"/>
      <c r="U3736" s="3"/>
      <c r="V3736" s="3"/>
      <c r="W3736"/>
      <c r="X3736"/>
      <c r="Y3736" s="451"/>
      <c r="Z3736" s="393"/>
      <c r="AA3736" s="3"/>
      <c r="AB3736" s="3"/>
      <c r="AC3736" s="3"/>
      <c r="AD3736" s="3"/>
      <c r="AE3736" s="3"/>
      <c r="AF3736"/>
      <c r="AG3736"/>
      <c r="AH3736"/>
      <c r="AI3736"/>
      <c r="AJ3736"/>
      <c r="AK3736"/>
      <c r="AL3736"/>
      <c r="AM3736"/>
      <c r="AN3736"/>
      <c r="AO3736"/>
      <c r="AP3736"/>
      <c r="BC3736" s="451"/>
    </row>
    <row r="3737" spans="1:55" hidden="1" x14ac:dyDescent="0.2">
      <c r="A3737" s="3"/>
      <c r="B3737" s="3"/>
      <c r="C3737" s="393"/>
      <c r="D3737" s="393"/>
      <c r="E3737" s="393"/>
      <c r="F3737" s="393"/>
      <c r="G3737" s="393"/>
      <c r="H3737" s="393"/>
      <c r="I3737" s="393"/>
      <c r="J3737" s="3"/>
      <c r="K3737" s="3"/>
      <c r="L3737" s="3"/>
      <c r="M3737" s="3"/>
      <c r="N3737" s="3"/>
      <c r="O3737" s="393"/>
      <c r="P3737" s="393"/>
      <c r="Q3737" s="3"/>
      <c r="R3737" s="3"/>
      <c r="S3737" s="3"/>
      <c r="T3737" s="3"/>
      <c r="U3737" s="3"/>
      <c r="V3737" s="3"/>
      <c r="W3737"/>
      <c r="X3737"/>
      <c r="Y3737" s="451"/>
      <c r="Z3737" s="393"/>
      <c r="AA3737" s="3"/>
      <c r="AB3737" s="3"/>
      <c r="AC3737" s="3"/>
      <c r="AD3737" s="3"/>
      <c r="AE3737" s="3"/>
      <c r="AF3737"/>
      <c r="AG3737"/>
      <c r="AH3737"/>
      <c r="AI3737"/>
      <c r="AJ3737"/>
      <c r="AK3737"/>
      <c r="AL3737"/>
      <c r="AM3737"/>
      <c r="AN3737"/>
      <c r="AO3737"/>
      <c r="AP3737"/>
      <c r="BC3737" s="451"/>
    </row>
    <row r="3738" spans="1:55" hidden="1" x14ac:dyDescent="0.2">
      <c r="A3738" s="3"/>
      <c r="B3738" s="3"/>
      <c r="C3738" s="393"/>
      <c r="D3738" s="393"/>
      <c r="E3738" s="393"/>
      <c r="F3738" s="393"/>
      <c r="G3738" s="393"/>
      <c r="H3738" s="393"/>
      <c r="I3738" s="393"/>
      <c r="J3738" s="3"/>
      <c r="K3738" s="3"/>
      <c r="L3738" s="3"/>
      <c r="M3738" s="3"/>
      <c r="N3738" s="3"/>
      <c r="O3738" s="393"/>
      <c r="P3738" s="393"/>
      <c r="Q3738" s="3"/>
      <c r="R3738" s="3"/>
      <c r="S3738" s="3"/>
      <c r="T3738" s="3"/>
      <c r="U3738" s="3"/>
      <c r="V3738" s="3"/>
      <c r="W3738"/>
      <c r="X3738"/>
      <c r="Y3738" s="451"/>
      <c r="Z3738" s="393"/>
      <c r="AA3738" s="3"/>
      <c r="AB3738" s="3"/>
      <c r="AC3738" s="3"/>
      <c r="AD3738" s="3"/>
      <c r="AE3738" s="3"/>
      <c r="AF3738"/>
      <c r="AG3738"/>
      <c r="AH3738"/>
      <c r="AI3738"/>
      <c r="AJ3738"/>
      <c r="AK3738"/>
      <c r="AL3738"/>
      <c r="AM3738"/>
      <c r="AN3738"/>
      <c r="AO3738"/>
      <c r="AP3738"/>
      <c r="BC3738" s="451"/>
    </row>
    <row r="3739" spans="1:55" hidden="1" x14ac:dyDescent="0.2">
      <c r="A3739" s="3"/>
      <c r="B3739" s="3"/>
      <c r="C3739" s="393"/>
      <c r="D3739" s="393"/>
      <c r="E3739" s="393"/>
      <c r="F3739" s="393"/>
      <c r="G3739" s="393"/>
      <c r="H3739" s="393"/>
      <c r="I3739" s="393"/>
      <c r="J3739" s="3"/>
      <c r="K3739" s="3"/>
      <c r="L3739" s="3"/>
      <c r="M3739" s="3"/>
      <c r="N3739" s="3"/>
      <c r="O3739" s="393"/>
      <c r="P3739" s="393"/>
      <c r="Q3739" s="3"/>
      <c r="R3739" s="3"/>
      <c r="S3739" s="3"/>
      <c r="T3739" s="3"/>
      <c r="U3739" s="3"/>
      <c r="V3739" s="3"/>
      <c r="W3739"/>
      <c r="X3739"/>
      <c r="Y3739" s="451"/>
      <c r="Z3739" s="393"/>
      <c r="AA3739" s="3"/>
      <c r="AB3739" s="3"/>
      <c r="AC3739" s="3"/>
      <c r="AD3739" s="3"/>
      <c r="AE3739" s="3"/>
      <c r="AF3739"/>
      <c r="AG3739"/>
      <c r="AH3739"/>
      <c r="AI3739"/>
      <c r="AJ3739"/>
      <c r="AK3739"/>
      <c r="AL3739"/>
      <c r="AM3739"/>
      <c r="AN3739"/>
      <c r="AO3739"/>
      <c r="AP3739"/>
      <c r="BC3739" s="451"/>
    </row>
    <row r="3740" spans="1:55" hidden="1" x14ac:dyDescent="0.2">
      <c r="A3740" s="3"/>
      <c r="B3740" s="3"/>
      <c r="C3740" s="393"/>
      <c r="D3740" s="393"/>
      <c r="E3740" s="393"/>
      <c r="F3740" s="393"/>
      <c r="G3740" s="393"/>
      <c r="H3740" s="393"/>
      <c r="I3740" s="393"/>
      <c r="J3740" s="3"/>
      <c r="K3740" s="3"/>
      <c r="L3740" s="3"/>
      <c r="M3740" s="3"/>
      <c r="N3740" s="3"/>
      <c r="O3740" s="393"/>
      <c r="P3740" s="393"/>
      <c r="Q3740" s="3"/>
      <c r="R3740" s="3"/>
      <c r="S3740" s="3"/>
      <c r="T3740" s="3"/>
      <c r="U3740" s="3"/>
      <c r="V3740" s="3"/>
      <c r="W3740"/>
      <c r="X3740"/>
      <c r="Y3740" s="451"/>
      <c r="Z3740" s="393"/>
      <c r="AA3740" s="3"/>
      <c r="AB3740" s="3"/>
      <c r="AC3740" s="3"/>
      <c r="AD3740" s="3"/>
      <c r="AE3740" s="3"/>
      <c r="AF3740"/>
      <c r="AG3740"/>
      <c r="AH3740"/>
      <c r="AI3740"/>
      <c r="AJ3740"/>
      <c r="AK3740"/>
      <c r="AL3740"/>
      <c r="AM3740"/>
      <c r="AN3740"/>
      <c r="AO3740"/>
      <c r="AP3740"/>
      <c r="BC3740" s="451"/>
    </row>
    <row r="3741" spans="1:55" hidden="1" x14ac:dyDescent="0.2">
      <c r="A3741" s="3"/>
      <c r="B3741" s="3"/>
      <c r="C3741" s="393"/>
      <c r="D3741" s="393"/>
      <c r="E3741" s="393"/>
      <c r="F3741" s="393"/>
      <c r="G3741" s="393"/>
      <c r="H3741" s="393"/>
      <c r="I3741" s="393"/>
      <c r="J3741" s="3"/>
      <c r="K3741" s="3"/>
      <c r="L3741" s="3"/>
      <c r="M3741" s="3"/>
      <c r="N3741" s="3"/>
      <c r="O3741" s="393"/>
      <c r="P3741" s="393"/>
      <c r="Q3741" s="3"/>
      <c r="R3741" s="3"/>
      <c r="S3741" s="3"/>
      <c r="T3741" s="3"/>
      <c r="U3741" s="3"/>
      <c r="V3741" s="3"/>
      <c r="W3741"/>
      <c r="X3741"/>
      <c r="Y3741" s="451"/>
      <c r="Z3741" s="393"/>
      <c r="AA3741" s="3"/>
      <c r="AB3741" s="3"/>
      <c r="AC3741" s="3"/>
      <c r="AD3741" s="3"/>
      <c r="AE3741" s="3"/>
      <c r="AF3741"/>
      <c r="AG3741"/>
      <c r="AH3741"/>
      <c r="AI3741"/>
      <c r="AJ3741"/>
      <c r="AK3741"/>
      <c r="AL3741"/>
      <c r="AM3741"/>
      <c r="AN3741"/>
      <c r="AO3741"/>
      <c r="AP3741"/>
      <c r="BC3741" s="451"/>
    </row>
    <row r="3742" spans="1:55" hidden="1" x14ac:dyDescent="0.2">
      <c r="A3742" s="3"/>
      <c r="B3742" s="3"/>
      <c r="C3742" s="393"/>
      <c r="D3742" s="393"/>
      <c r="E3742" s="393"/>
      <c r="F3742" s="393"/>
      <c r="G3742" s="393"/>
      <c r="H3742" s="393"/>
      <c r="I3742" s="393"/>
      <c r="J3742" s="3"/>
      <c r="K3742" s="3"/>
      <c r="L3742" s="3"/>
      <c r="M3742" s="3"/>
      <c r="N3742" s="3"/>
      <c r="O3742" s="393"/>
      <c r="P3742" s="393"/>
      <c r="Q3742" s="3"/>
      <c r="R3742" s="3"/>
      <c r="S3742" s="3"/>
      <c r="T3742" s="3"/>
      <c r="U3742" s="3"/>
      <c r="V3742" s="3"/>
      <c r="W3742"/>
      <c r="X3742"/>
      <c r="Y3742" s="451"/>
      <c r="Z3742" s="393"/>
      <c r="AA3742" s="3"/>
      <c r="AB3742" s="3"/>
      <c r="AC3742" s="3"/>
      <c r="AD3742" s="3"/>
      <c r="AE3742" s="3"/>
      <c r="AF3742"/>
      <c r="AG3742"/>
      <c r="AH3742"/>
      <c r="AI3742"/>
      <c r="AJ3742"/>
      <c r="AK3742"/>
      <c r="AL3742"/>
      <c r="AM3742"/>
      <c r="AN3742"/>
      <c r="AO3742"/>
      <c r="AP3742"/>
      <c r="BC3742" s="451"/>
    </row>
    <row r="3743" spans="1:55" hidden="1" x14ac:dyDescent="0.2">
      <c r="A3743" s="3"/>
      <c r="B3743" s="3"/>
      <c r="C3743" s="393"/>
      <c r="D3743" s="393"/>
      <c r="E3743" s="393"/>
      <c r="F3743" s="393"/>
      <c r="G3743" s="393"/>
      <c r="H3743" s="393"/>
      <c r="I3743" s="393"/>
      <c r="J3743" s="3"/>
      <c r="K3743" s="3"/>
      <c r="L3743" s="3"/>
      <c r="M3743" s="3"/>
      <c r="N3743" s="3"/>
      <c r="O3743" s="393"/>
      <c r="P3743" s="393"/>
      <c r="Q3743" s="3"/>
      <c r="R3743" s="3"/>
      <c r="S3743" s="3"/>
      <c r="T3743" s="3"/>
      <c r="U3743" s="3"/>
      <c r="V3743" s="3"/>
      <c r="W3743"/>
      <c r="X3743"/>
      <c r="Y3743" s="451"/>
      <c r="Z3743" s="393"/>
      <c r="AA3743" s="3"/>
      <c r="AB3743" s="3"/>
      <c r="AC3743" s="3"/>
      <c r="AD3743" s="3"/>
      <c r="AE3743" s="3"/>
      <c r="AF3743"/>
      <c r="AG3743"/>
      <c r="AH3743"/>
      <c r="AI3743"/>
      <c r="AJ3743"/>
      <c r="AK3743"/>
      <c r="AL3743"/>
      <c r="AM3743"/>
      <c r="AN3743"/>
      <c r="AO3743"/>
      <c r="AP3743"/>
      <c r="BC3743" s="451"/>
    </row>
    <row r="3744" spans="1:55" hidden="1" x14ac:dyDescent="0.2">
      <c r="A3744" s="3"/>
      <c r="B3744" s="3"/>
      <c r="C3744" s="393"/>
      <c r="D3744" s="393"/>
      <c r="E3744" s="393"/>
      <c r="F3744" s="393"/>
      <c r="G3744" s="393"/>
      <c r="H3744" s="393"/>
      <c r="I3744" s="393"/>
      <c r="J3744" s="3"/>
      <c r="K3744" s="3"/>
      <c r="L3744" s="3"/>
      <c r="M3744" s="3"/>
      <c r="N3744" s="3"/>
      <c r="O3744" s="393"/>
      <c r="P3744" s="393"/>
      <c r="Q3744" s="3"/>
      <c r="R3744" s="3"/>
      <c r="S3744" s="3"/>
      <c r="T3744" s="3"/>
      <c r="U3744" s="3"/>
      <c r="V3744" s="3"/>
      <c r="W3744"/>
      <c r="X3744"/>
      <c r="Y3744" s="451"/>
      <c r="Z3744" s="393"/>
      <c r="AA3744" s="3"/>
      <c r="AB3744" s="3"/>
      <c r="AC3744" s="3"/>
      <c r="AD3744" s="3"/>
      <c r="AE3744" s="3"/>
      <c r="AF3744"/>
      <c r="AG3744"/>
      <c r="AH3744"/>
      <c r="AI3744"/>
      <c r="AJ3744"/>
      <c r="AK3744"/>
      <c r="AL3744"/>
      <c r="AM3744"/>
      <c r="AN3744"/>
      <c r="AO3744"/>
      <c r="AP3744"/>
      <c r="BC3744" s="451"/>
    </row>
    <row r="3745" spans="1:55" hidden="1" x14ac:dyDescent="0.2">
      <c r="A3745" s="3"/>
      <c r="B3745" s="3"/>
      <c r="C3745" s="393"/>
      <c r="D3745" s="393"/>
      <c r="E3745" s="393"/>
      <c r="F3745" s="393"/>
      <c r="G3745" s="393"/>
      <c r="H3745" s="393"/>
      <c r="I3745" s="393"/>
      <c r="J3745" s="3"/>
      <c r="K3745" s="3"/>
      <c r="L3745" s="3"/>
      <c r="M3745" s="3"/>
      <c r="N3745" s="3"/>
      <c r="O3745" s="393"/>
      <c r="P3745" s="393"/>
      <c r="Q3745" s="3"/>
      <c r="R3745" s="3"/>
      <c r="S3745" s="3"/>
      <c r="T3745" s="3"/>
      <c r="U3745" s="3"/>
      <c r="V3745" s="3"/>
      <c r="W3745"/>
      <c r="X3745"/>
      <c r="Y3745" s="451"/>
      <c r="Z3745" s="393"/>
      <c r="AA3745" s="3"/>
      <c r="AB3745" s="3"/>
      <c r="AC3745" s="3"/>
      <c r="AD3745" s="3"/>
      <c r="AE3745" s="3"/>
      <c r="AF3745"/>
      <c r="AG3745"/>
      <c r="AH3745"/>
      <c r="AI3745"/>
      <c r="AJ3745"/>
      <c r="AK3745"/>
      <c r="AL3745"/>
      <c r="AM3745"/>
      <c r="AN3745"/>
      <c r="AO3745"/>
      <c r="AP3745"/>
      <c r="BC3745" s="451"/>
    </row>
    <row r="3746" spans="1:55" hidden="1" x14ac:dyDescent="0.2">
      <c r="A3746" s="3"/>
      <c r="B3746" s="3"/>
      <c r="C3746" s="393"/>
      <c r="D3746" s="393"/>
      <c r="E3746" s="393"/>
      <c r="F3746" s="393"/>
      <c r="G3746" s="393"/>
      <c r="H3746" s="393"/>
      <c r="I3746" s="393"/>
      <c r="J3746" s="3"/>
      <c r="K3746" s="3"/>
      <c r="L3746" s="3"/>
      <c r="M3746" s="3"/>
      <c r="N3746" s="3"/>
      <c r="O3746" s="393"/>
      <c r="P3746" s="393"/>
      <c r="Q3746" s="3"/>
      <c r="R3746" s="3"/>
      <c r="S3746" s="3"/>
      <c r="T3746" s="3"/>
      <c r="U3746" s="3"/>
      <c r="V3746" s="3"/>
      <c r="W3746"/>
      <c r="X3746"/>
      <c r="Y3746" s="451"/>
      <c r="Z3746" s="393"/>
      <c r="AA3746" s="3"/>
      <c r="AB3746" s="3"/>
      <c r="AC3746" s="3"/>
      <c r="AD3746" s="3"/>
      <c r="AE3746" s="3"/>
      <c r="AF3746"/>
      <c r="AG3746"/>
      <c r="AH3746"/>
      <c r="AI3746"/>
      <c r="AJ3746"/>
      <c r="AK3746"/>
      <c r="AL3746"/>
      <c r="AM3746"/>
      <c r="AN3746"/>
      <c r="AO3746"/>
      <c r="AP3746"/>
      <c r="BC3746" s="451"/>
    </row>
    <row r="3747" spans="1:55" hidden="1" x14ac:dyDescent="0.2">
      <c r="A3747" s="3"/>
      <c r="B3747" s="3"/>
      <c r="C3747" s="393"/>
      <c r="D3747" s="393"/>
      <c r="E3747" s="393"/>
      <c r="F3747" s="393"/>
      <c r="G3747" s="393"/>
      <c r="H3747" s="393"/>
      <c r="I3747" s="393"/>
      <c r="J3747" s="3"/>
      <c r="K3747" s="3"/>
      <c r="L3747" s="3"/>
      <c r="M3747" s="3"/>
      <c r="N3747" s="3"/>
      <c r="O3747" s="393"/>
      <c r="P3747" s="393"/>
      <c r="Q3747" s="3"/>
      <c r="R3747" s="3"/>
      <c r="S3747" s="3"/>
      <c r="T3747" s="3"/>
      <c r="U3747" s="3"/>
      <c r="V3747" s="3"/>
      <c r="W3747"/>
      <c r="X3747"/>
      <c r="Y3747" s="451"/>
      <c r="Z3747" s="393"/>
      <c r="AA3747" s="3"/>
      <c r="AB3747" s="3"/>
      <c r="AC3747" s="3"/>
      <c r="AD3747" s="3"/>
      <c r="AE3747" s="3"/>
      <c r="AF3747"/>
      <c r="AG3747"/>
      <c r="AH3747"/>
      <c r="AI3747"/>
      <c r="AJ3747"/>
      <c r="AK3747"/>
      <c r="AL3747"/>
      <c r="AM3747"/>
      <c r="AN3747"/>
      <c r="AO3747"/>
      <c r="AP3747"/>
      <c r="BC3747" s="451"/>
    </row>
    <row r="3748" spans="1:55" hidden="1" x14ac:dyDescent="0.2">
      <c r="A3748" s="3"/>
      <c r="B3748" s="3"/>
      <c r="C3748" s="393"/>
      <c r="D3748" s="393"/>
      <c r="E3748" s="393"/>
      <c r="F3748" s="393"/>
      <c r="G3748" s="393"/>
      <c r="H3748" s="393"/>
      <c r="I3748" s="393"/>
      <c r="J3748" s="3"/>
      <c r="K3748" s="3"/>
      <c r="L3748" s="3"/>
      <c r="M3748" s="3"/>
      <c r="N3748" s="3"/>
      <c r="O3748" s="393"/>
      <c r="P3748" s="393"/>
      <c r="Q3748" s="3"/>
      <c r="R3748" s="3"/>
      <c r="S3748" s="3"/>
      <c r="T3748" s="3"/>
      <c r="U3748" s="3"/>
      <c r="V3748" s="3"/>
      <c r="W3748"/>
      <c r="X3748"/>
      <c r="Y3748" s="451"/>
      <c r="Z3748" s="393"/>
      <c r="AA3748" s="3"/>
      <c r="AB3748" s="3"/>
      <c r="AC3748" s="3"/>
      <c r="AD3748" s="3"/>
      <c r="AE3748" s="3"/>
      <c r="AF3748"/>
      <c r="AG3748"/>
      <c r="AH3748"/>
      <c r="AI3748"/>
      <c r="AJ3748"/>
      <c r="AK3748"/>
      <c r="AL3748"/>
      <c r="AM3748"/>
      <c r="AN3748"/>
      <c r="AO3748"/>
      <c r="AP3748"/>
      <c r="BC3748" s="451"/>
    </row>
    <row r="3749" spans="1:55" hidden="1" x14ac:dyDescent="0.2">
      <c r="A3749" s="3"/>
      <c r="B3749" s="3"/>
      <c r="C3749" s="393"/>
      <c r="D3749" s="393"/>
      <c r="E3749" s="393"/>
      <c r="F3749" s="393"/>
      <c r="G3749" s="393"/>
      <c r="H3749" s="393"/>
      <c r="I3749" s="393"/>
      <c r="J3749" s="3"/>
      <c r="K3749" s="3"/>
      <c r="L3749" s="3"/>
      <c r="M3749" s="3"/>
      <c r="N3749" s="3"/>
      <c r="O3749" s="393"/>
      <c r="P3749" s="393"/>
      <c r="Q3749" s="3"/>
      <c r="R3749" s="3"/>
      <c r="S3749" s="3"/>
      <c r="T3749" s="3"/>
      <c r="U3749" s="3"/>
      <c r="V3749" s="3"/>
      <c r="W3749"/>
      <c r="X3749"/>
      <c r="Y3749" s="451"/>
      <c r="Z3749" s="393"/>
      <c r="AA3749" s="3"/>
      <c r="AB3749" s="3"/>
      <c r="AC3749" s="3"/>
      <c r="AD3749" s="3"/>
      <c r="AE3749" s="3"/>
      <c r="AF3749"/>
      <c r="AG3749"/>
      <c r="AH3749"/>
      <c r="AI3749"/>
      <c r="AJ3749"/>
      <c r="AK3749"/>
      <c r="AL3749"/>
      <c r="AM3749"/>
      <c r="AN3749"/>
      <c r="AO3749"/>
      <c r="AP3749"/>
      <c r="BC3749" s="451"/>
    </row>
    <row r="3750" spans="1:55" hidden="1" x14ac:dyDescent="0.2">
      <c r="A3750" s="3"/>
      <c r="B3750" s="3"/>
      <c r="C3750" s="393"/>
      <c r="D3750" s="393"/>
      <c r="E3750" s="393"/>
      <c r="F3750" s="393"/>
      <c r="G3750" s="393"/>
      <c r="H3750" s="393"/>
      <c r="I3750" s="393"/>
      <c r="J3750" s="3"/>
      <c r="K3750" s="3"/>
      <c r="L3750" s="3"/>
      <c r="M3750" s="3"/>
      <c r="N3750" s="3"/>
      <c r="O3750" s="393"/>
      <c r="P3750" s="393"/>
      <c r="Q3750" s="3"/>
      <c r="R3750" s="3"/>
      <c r="S3750" s="3"/>
      <c r="T3750" s="3"/>
      <c r="U3750" s="3"/>
      <c r="V3750" s="3"/>
      <c r="W3750"/>
      <c r="X3750"/>
      <c r="Y3750" s="451"/>
      <c r="Z3750" s="393"/>
      <c r="AA3750" s="3"/>
      <c r="AB3750" s="3"/>
      <c r="AC3750" s="3"/>
      <c r="AD3750" s="3"/>
      <c r="AE3750" s="3"/>
      <c r="AF3750"/>
      <c r="AG3750"/>
      <c r="AH3750"/>
      <c r="AI3750"/>
      <c r="AJ3750"/>
      <c r="AK3750"/>
      <c r="AL3750"/>
      <c r="AM3750"/>
      <c r="AN3750"/>
      <c r="AO3750"/>
      <c r="AP3750"/>
      <c r="BC3750" s="451"/>
    </row>
    <row r="3751" spans="1:55" hidden="1" x14ac:dyDescent="0.2">
      <c r="A3751" s="3"/>
      <c r="B3751" s="3"/>
      <c r="C3751" s="393"/>
      <c r="D3751" s="393"/>
      <c r="E3751" s="393"/>
      <c r="F3751" s="393"/>
      <c r="G3751" s="393"/>
      <c r="H3751" s="393"/>
      <c r="I3751" s="393"/>
      <c r="J3751" s="3"/>
      <c r="K3751" s="3"/>
      <c r="L3751" s="3"/>
      <c r="M3751" s="3"/>
      <c r="N3751" s="3"/>
      <c r="O3751" s="393"/>
      <c r="P3751" s="393"/>
      <c r="Q3751" s="3"/>
      <c r="R3751" s="3"/>
      <c r="S3751" s="3"/>
      <c r="T3751" s="3"/>
      <c r="U3751" s="3"/>
      <c r="V3751" s="3"/>
      <c r="W3751"/>
      <c r="X3751"/>
      <c r="Y3751" s="451"/>
      <c r="Z3751" s="393"/>
      <c r="AA3751" s="3"/>
      <c r="AB3751" s="3"/>
      <c r="AC3751" s="3"/>
      <c r="AD3751" s="3"/>
      <c r="AE3751" s="3"/>
      <c r="AF3751"/>
      <c r="AG3751"/>
      <c r="AH3751"/>
      <c r="AI3751"/>
      <c r="AJ3751"/>
      <c r="AK3751"/>
      <c r="AL3751"/>
      <c r="AM3751"/>
      <c r="AN3751"/>
      <c r="AO3751"/>
      <c r="AP3751"/>
      <c r="BC3751" s="451"/>
    </row>
    <row r="3752" spans="1:55" hidden="1" x14ac:dyDescent="0.2">
      <c r="A3752" s="3"/>
      <c r="B3752" s="3"/>
      <c r="C3752" s="393"/>
      <c r="D3752" s="393"/>
      <c r="E3752" s="393"/>
      <c r="F3752" s="393"/>
      <c r="G3752" s="393"/>
      <c r="H3752" s="393"/>
      <c r="I3752" s="393"/>
      <c r="J3752" s="3"/>
      <c r="K3752" s="3"/>
      <c r="L3752" s="3"/>
      <c r="M3752" s="3"/>
      <c r="N3752" s="3"/>
      <c r="O3752" s="393"/>
      <c r="P3752" s="393"/>
      <c r="Q3752" s="3"/>
      <c r="R3752" s="3"/>
      <c r="S3752" s="3"/>
      <c r="T3752" s="3"/>
      <c r="U3752" s="3"/>
      <c r="V3752" s="3"/>
      <c r="W3752"/>
      <c r="X3752"/>
      <c r="Y3752" s="451"/>
      <c r="Z3752" s="393"/>
      <c r="AA3752" s="3"/>
      <c r="AB3752" s="3"/>
      <c r="AC3752" s="3"/>
      <c r="AD3752" s="3"/>
      <c r="AE3752" s="3"/>
      <c r="AF3752"/>
      <c r="AG3752"/>
      <c r="AH3752"/>
      <c r="AI3752"/>
      <c r="AJ3752"/>
      <c r="AK3752"/>
      <c r="AL3752"/>
      <c r="AM3752"/>
      <c r="AN3752"/>
      <c r="AO3752"/>
      <c r="AP3752"/>
      <c r="BC3752" s="451"/>
    </row>
    <row r="3753" spans="1:55" hidden="1" x14ac:dyDescent="0.2">
      <c r="A3753" s="3"/>
      <c r="B3753" s="3"/>
      <c r="C3753" s="393"/>
      <c r="D3753" s="393"/>
      <c r="E3753" s="393"/>
      <c r="F3753" s="393"/>
      <c r="G3753" s="393"/>
      <c r="H3753" s="393"/>
      <c r="I3753" s="393"/>
      <c r="J3753" s="3"/>
      <c r="K3753" s="3"/>
      <c r="L3753" s="3"/>
      <c r="M3753" s="3"/>
      <c r="N3753" s="3"/>
      <c r="O3753" s="393"/>
      <c r="P3753" s="393"/>
      <c r="Q3753" s="3"/>
      <c r="R3753" s="3"/>
      <c r="S3753" s="3"/>
      <c r="T3753" s="3"/>
      <c r="U3753" s="3"/>
      <c r="V3753" s="3"/>
      <c r="W3753"/>
      <c r="X3753"/>
      <c r="Y3753" s="451"/>
      <c r="Z3753" s="393"/>
      <c r="AA3753" s="3"/>
      <c r="AB3753" s="3"/>
      <c r="AC3753" s="3"/>
      <c r="AD3753" s="3"/>
      <c r="AE3753" s="3"/>
      <c r="AF3753"/>
      <c r="AG3753"/>
      <c r="AH3753"/>
      <c r="AI3753"/>
      <c r="AJ3753"/>
      <c r="AK3753"/>
      <c r="AL3753"/>
      <c r="AM3753"/>
      <c r="AN3753"/>
      <c r="AO3753"/>
      <c r="AP3753"/>
      <c r="BC3753" s="451"/>
    </row>
    <row r="3754" spans="1:55" hidden="1" x14ac:dyDescent="0.2">
      <c r="A3754" s="3"/>
      <c r="B3754" s="3"/>
      <c r="C3754" s="393"/>
      <c r="D3754" s="393"/>
      <c r="E3754" s="393"/>
      <c r="F3754" s="393"/>
      <c r="G3754" s="393"/>
      <c r="H3754" s="393"/>
      <c r="I3754" s="393"/>
      <c r="J3754" s="3"/>
      <c r="K3754" s="3"/>
      <c r="L3754" s="3"/>
      <c r="M3754" s="3"/>
      <c r="N3754" s="3"/>
      <c r="O3754" s="393"/>
      <c r="P3754" s="393"/>
      <c r="Q3754" s="3"/>
      <c r="R3754" s="3"/>
      <c r="S3754" s="3"/>
      <c r="T3754" s="3"/>
      <c r="U3754" s="3"/>
      <c r="V3754" s="3"/>
      <c r="W3754"/>
      <c r="X3754"/>
      <c r="Y3754" s="451"/>
      <c r="Z3754" s="393"/>
      <c r="AA3754" s="3"/>
      <c r="AB3754" s="3"/>
      <c r="AC3754" s="3"/>
      <c r="AD3754" s="3"/>
      <c r="AE3754" s="3"/>
      <c r="AF3754"/>
      <c r="AG3754"/>
      <c r="AH3754"/>
      <c r="AI3754"/>
      <c r="AJ3754"/>
      <c r="AK3754"/>
      <c r="AL3754"/>
      <c r="AM3754"/>
      <c r="AN3754"/>
      <c r="AO3754"/>
      <c r="AP3754"/>
      <c r="BC3754" s="451"/>
    </row>
    <row r="3755" spans="1:55" hidden="1" x14ac:dyDescent="0.2">
      <c r="A3755" s="3"/>
      <c r="B3755" s="3"/>
      <c r="C3755" s="393"/>
      <c r="D3755" s="393"/>
      <c r="E3755" s="393"/>
      <c r="F3755" s="393"/>
      <c r="G3755" s="393"/>
      <c r="H3755" s="393"/>
      <c r="I3755" s="393"/>
      <c r="J3755" s="3"/>
      <c r="K3755" s="3"/>
      <c r="L3755" s="3"/>
      <c r="M3755" s="3"/>
      <c r="N3755" s="3"/>
      <c r="O3755" s="393"/>
      <c r="P3755" s="393"/>
      <c r="Q3755" s="3"/>
      <c r="R3755" s="3"/>
      <c r="S3755" s="3"/>
      <c r="T3755" s="3"/>
      <c r="U3755" s="3"/>
      <c r="V3755" s="3"/>
      <c r="W3755"/>
      <c r="X3755"/>
      <c r="Y3755" s="451"/>
      <c r="Z3755" s="393"/>
      <c r="AA3755" s="3"/>
      <c r="AB3755" s="3"/>
      <c r="AC3755" s="3"/>
      <c r="AD3755" s="3"/>
      <c r="AE3755" s="3"/>
      <c r="AF3755"/>
      <c r="AG3755"/>
      <c r="AH3755"/>
      <c r="AI3755"/>
      <c r="AJ3755"/>
      <c r="AK3755"/>
      <c r="AL3755"/>
      <c r="AM3755"/>
      <c r="AN3755"/>
      <c r="AO3755"/>
      <c r="AP3755"/>
      <c r="BC3755" s="451"/>
    </row>
    <row r="3756" spans="1:55" hidden="1" x14ac:dyDescent="0.2">
      <c r="A3756" s="3"/>
      <c r="B3756" s="3"/>
      <c r="C3756" s="393"/>
      <c r="D3756" s="393"/>
      <c r="E3756" s="393"/>
      <c r="F3756" s="393"/>
      <c r="G3756" s="393"/>
      <c r="H3756" s="393"/>
      <c r="I3756" s="393"/>
      <c r="J3756" s="3"/>
      <c r="K3756" s="3"/>
      <c r="L3756" s="3"/>
      <c r="M3756" s="3"/>
      <c r="N3756" s="3"/>
      <c r="O3756" s="393"/>
      <c r="P3756" s="393"/>
      <c r="Q3756" s="3"/>
      <c r="R3756" s="3"/>
      <c r="S3756" s="3"/>
      <c r="T3756" s="3"/>
      <c r="U3756" s="3"/>
      <c r="V3756" s="3"/>
      <c r="W3756"/>
      <c r="X3756"/>
      <c r="Y3756" s="451"/>
      <c r="Z3756" s="393"/>
      <c r="AA3756" s="3"/>
      <c r="AB3756" s="3"/>
      <c r="AC3756" s="3"/>
      <c r="AD3756" s="3"/>
      <c r="AE3756" s="3"/>
      <c r="AF3756"/>
      <c r="AG3756"/>
      <c r="AH3756"/>
      <c r="AI3756"/>
      <c r="AJ3756"/>
      <c r="AK3756"/>
      <c r="AL3756"/>
      <c r="AM3756"/>
      <c r="AN3756"/>
      <c r="AO3756"/>
      <c r="AP3756"/>
      <c r="BC3756" s="451"/>
    </row>
    <row r="3757" spans="1:55" hidden="1" x14ac:dyDescent="0.2">
      <c r="A3757" s="3"/>
      <c r="B3757" s="3"/>
      <c r="C3757" s="393"/>
      <c r="D3757" s="393"/>
      <c r="E3757" s="393"/>
      <c r="F3757" s="393"/>
      <c r="G3757" s="393"/>
      <c r="H3757" s="393"/>
      <c r="I3757" s="393"/>
      <c r="J3757" s="3"/>
      <c r="K3757" s="3"/>
      <c r="L3757" s="3"/>
      <c r="M3757" s="3"/>
      <c r="N3757" s="3"/>
      <c r="O3757" s="393"/>
      <c r="P3757" s="393"/>
      <c r="Q3757" s="3"/>
      <c r="R3757" s="3"/>
      <c r="S3757" s="3"/>
      <c r="T3757" s="3"/>
      <c r="U3757" s="3"/>
      <c r="V3757" s="3"/>
      <c r="W3757"/>
      <c r="X3757"/>
      <c r="Y3757" s="451"/>
      <c r="Z3757" s="393"/>
      <c r="AA3757" s="3"/>
      <c r="AB3757" s="3"/>
      <c r="AC3757" s="3"/>
      <c r="AD3757" s="3"/>
      <c r="AE3757" s="3"/>
      <c r="AF3757"/>
      <c r="AG3757"/>
      <c r="AH3757"/>
      <c r="AI3757"/>
      <c r="AJ3757"/>
      <c r="AK3757"/>
      <c r="AL3757"/>
      <c r="AM3757"/>
      <c r="AN3757"/>
      <c r="AO3757"/>
      <c r="AP3757"/>
      <c r="BC3757" s="451"/>
    </row>
    <row r="3758" spans="1:55" hidden="1" x14ac:dyDescent="0.2">
      <c r="A3758" s="3"/>
      <c r="B3758" s="3"/>
      <c r="C3758" s="393"/>
      <c r="D3758" s="393"/>
      <c r="E3758" s="393"/>
      <c r="F3758" s="393"/>
      <c r="G3758" s="393"/>
      <c r="H3758" s="393"/>
      <c r="I3758" s="393"/>
      <c r="J3758" s="3"/>
      <c r="K3758" s="3"/>
      <c r="L3758" s="3"/>
      <c r="M3758" s="3"/>
      <c r="N3758" s="3"/>
      <c r="O3758" s="393"/>
      <c r="P3758" s="393"/>
      <c r="Q3758" s="3"/>
      <c r="R3758" s="3"/>
      <c r="S3758" s="3"/>
      <c r="T3758" s="3"/>
      <c r="U3758" s="3"/>
      <c r="V3758" s="3"/>
      <c r="W3758"/>
      <c r="X3758"/>
      <c r="Y3758" s="451"/>
      <c r="Z3758" s="393"/>
      <c r="AA3758" s="3"/>
      <c r="AB3758" s="3"/>
      <c r="AC3758" s="3"/>
      <c r="AD3758" s="3"/>
      <c r="AE3758" s="3"/>
      <c r="AF3758"/>
      <c r="AG3758"/>
      <c r="AH3758"/>
      <c r="AI3758"/>
      <c r="AJ3758"/>
      <c r="AK3758"/>
      <c r="AL3758"/>
      <c r="AM3758"/>
      <c r="AN3758"/>
      <c r="AO3758"/>
      <c r="AP3758"/>
      <c r="BC3758" s="451"/>
    </row>
    <row r="3759" spans="1:55" hidden="1" x14ac:dyDescent="0.2">
      <c r="A3759" s="3"/>
      <c r="B3759" s="3"/>
      <c r="C3759" s="393"/>
      <c r="D3759" s="393"/>
      <c r="E3759" s="393"/>
      <c r="F3759" s="393"/>
      <c r="G3759" s="393"/>
      <c r="H3759" s="393"/>
      <c r="I3759" s="393"/>
      <c r="J3759" s="3"/>
      <c r="K3759" s="3"/>
      <c r="L3759" s="3"/>
      <c r="M3759" s="3"/>
      <c r="N3759" s="3"/>
      <c r="O3759" s="393"/>
      <c r="P3759" s="393"/>
      <c r="Q3759" s="3"/>
      <c r="R3759" s="3"/>
      <c r="S3759" s="3"/>
      <c r="T3759" s="3"/>
      <c r="U3759" s="3"/>
      <c r="V3759" s="3"/>
      <c r="W3759"/>
      <c r="X3759"/>
      <c r="Y3759" s="451"/>
      <c r="Z3759" s="393"/>
      <c r="AA3759" s="3"/>
      <c r="AB3759" s="3"/>
      <c r="AC3759" s="3"/>
      <c r="AD3759" s="3"/>
      <c r="AE3759" s="3"/>
      <c r="AF3759"/>
      <c r="AG3759"/>
      <c r="AH3759"/>
      <c r="AI3759"/>
      <c r="AJ3759"/>
      <c r="AK3759"/>
      <c r="AL3759"/>
      <c r="AM3759"/>
      <c r="AN3759"/>
      <c r="AO3759"/>
      <c r="AP3759"/>
      <c r="BC3759" s="451"/>
    </row>
    <row r="3760" spans="1:55" hidden="1" x14ac:dyDescent="0.2">
      <c r="A3760" s="3"/>
      <c r="B3760" s="3"/>
      <c r="C3760" s="393"/>
      <c r="D3760" s="393"/>
      <c r="E3760" s="393"/>
      <c r="F3760" s="393"/>
      <c r="G3760" s="393"/>
      <c r="H3760" s="393"/>
      <c r="I3760" s="393"/>
      <c r="J3760" s="3"/>
      <c r="K3760" s="3"/>
      <c r="L3760" s="3"/>
      <c r="M3760" s="3"/>
      <c r="N3760" s="3"/>
      <c r="O3760" s="393"/>
      <c r="P3760" s="393"/>
      <c r="Q3760" s="3"/>
      <c r="R3760" s="3"/>
      <c r="S3760" s="3"/>
      <c r="T3760" s="3"/>
      <c r="U3760" s="3"/>
      <c r="V3760" s="3"/>
      <c r="W3760"/>
      <c r="X3760"/>
      <c r="Y3760" s="451"/>
      <c r="Z3760" s="393"/>
      <c r="AA3760" s="3"/>
      <c r="AB3760" s="3"/>
      <c r="AC3760" s="3"/>
      <c r="AD3760" s="3"/>
      <c r="AE3760" s="3"/>
      <c r="AF3760"/>
      <c r="AG3760"/>
      <c r="AH3760"/>
      <c r="AI3760"/>
      <c r="AJ3760"/>
      <c r="AK3760"/>
      <c r="AL3760"/>
      <c r="AM3760"/>
      <c r="AN3760"/>
      <c r="AO3760"/>
      <c r="AP3760"/>
      <c r="BC3760" s="451"/>
    </row>
    <row r="3761" spans="1:55" hidden="1" x14ac:dyDescent="0.2">
      <c r="A3761" s="3"/>
      <c r="B3761" s="3"/>
      <c r="C3761" s="393"/>
      <c r="D3761" s="393"/>
      <c r="E3761" s="393"/>
      <c r="F3761" s="393"/>
      <c r="G3761" s="393"/>
      <c r="H3761" s="393"/>
      <c r="I3761" s="393"/>
      <c r="J3761" s="3"/>
      <c r="K3761" s="3"/>
      <c r="L3761" s="3"/>
      <c r="M3761" s="3"/>
      <c r="N3761" s="3"/>
      <c r="O3761" s="393"/>
      <c r="P3761" s="393"/>
      <c r="Q3761" s="3"/>
      <c r="R3761" s="3"/>
      <c r="S3761" s="3"/>
      <c r="T3761" s="3"/>
      <c r="U3761" s="3"/>
      <c r="V3761" s="3"/>
      <c r="W3761"/>
      <c r="X3761"/>
      <c r="Y3761" s="451"/>
      <c r="Z3761" s="393"/>
      <c r="AA3761" s="3"/>
      <c r="AB3761" s="3"/>
      <c r="AC3761" s="3"/>
      <c r="AD3761" s="3"/>
      <c r="AE3761" s="3"/>
      <c r="AF3761"/>
      <c r="AG3761"/>
      <c r="AH3761"/>
      <c r="AI3761"/>
      <c r="AJ3761"/>
      <c r="AK3761"/>
      <c r="AL3761"/>
      <c r="AM3761"/>
      <c r="AN3761"/>
      <c r="AO3761"/>
      <c r="AP3761"/>
      <c r="BC3761" s="451"/>
    </row>
    <row r="3762" spans="1:55" hidden="1" x14ac:dyDescent="0.2">
      <c r="A3762" s="3"/>
      <c r="B3762" s="3"/>
      <c r="C3762" s="393"/>
      <c r="D3762" s="393"/>
      <c r="E3762" s="393"/>
      <c r="F3762" s="393"/>
      <c r="G3762" s="393"/>
      <c r="H3762" s="393"/>
      <c r="I3762" s="393"/>
      <c r="J3762" s="3"/>
      <c r="K3762" s="3"/>
      <c r="L3762" s="3"/>
      <c r="M3762" s="3"/>
      <c r="N3762" s="3"/>
      <c r="O3762" s="393"/>
      <c r="P3762" s="393"/>
      <c r="Q3762" s="3"/>
      <c r="R3762" s="3"/>
      <c r="S3762" s="3"/>
      <c r="T3762" s="3"/>
      <c r="U3762" s="3"/>
      <c r="V3762" s="3"/>
      <c r="W3762"/>
      <c r="X3762"/>
      <c r="Y3762" s="451"/>
      <c r="Z3762" s="393"/>
      <c r="AA3762" s="3"/>
      <c r="AB3762" s="3"/>
      <c r="AC3762" s="3"/>
      <c r="AD3762" s="3"/>
      <c r="AE3762" s="3"/>
      <c r="AF3762"/>
      <c r="AG3762"/>
      <c r="AH3762"/>
      <c r="AI3762"/>
      <c r="AJ3762"/>
      <c r="AK3762"/>
      <c r="AL3762"/>
      <c r="AM3762"/>
      <c r="AN3762"/>
      <c r="AO3762"/>
      <c r="AP3762"/>
      <c r="BC3762" s="451"/>
    </row>
    <row r="3763" spans="1:55" hidden="1" x14ac:dyDescent="0.2">
      <c r="A3763" s="3"/>
      <c r="B3763" s="3"/>
      <c r="C3763" s="393"/>
      <c r="D3763" s="393"/>
      <c r="E3763" s="393"/>
      <c r="F3763" s="393"/>
      <c r="G3763" s="393"/>
      <c r="H3763" s="393"/>
      <c r="I3763" s="393"/>
      <c r="J3763" s="3"/>
      <c r="K3763" s="3"/>
      <c r="L3763" s="3"/>
      <c r="M3763" s="3"/>
      <c r="N3763" s="3"/>
      <c r="O3763" s="393"/>
      <c r="P3763" s="393"/>
      <c r="Q3763" s="3"/>
      <c r="R3763" s="3"/>
      <c r="S3763" s="3"/>
      <c r="T3763" s="3"/>
      <c r="U3763" s="3"/>
      <c r="V3763" s="3"/>
      <c r="W3763"/>
      <c r="X3763"/>
      <c r="Y3763" s="451"/>
      <c r="Z3763" s="393"/>
      <c r="AA3763" s="3"/>
      <c r="AB3763" s="3"/>
      <c r="AC3763" s="3"/>
      <c r="AD3763" s="3"/>
      <c r="AE3763" s="3"/>
      <c r="AF3763"/>
      <c r="AG3763"/>
      <c r="AH3763"/>
      <c r="AI3763"/>
      <c r="AJ3763"/>
      <c r="AK3763"/>
      <c r="AL3763"/>
      <c r="AM3763"/>
      <c r="AN3763"/>
      <c r="AO3763"/>
      <c r="AP3763"/>
      <c r="BC3763" s="451"/>
    </row>
    <row r="3764" spans="1:55" hidden="1" x14ac:dyDescent="0.2">
      <c r="A3764" s="3"/>
      <c r="B3764" s="3"/>
      <c r="C3764" s="393"/>
      <c r="D3764" s="393"/>
      <c r="E3764" s="393"/>
      <c r="F3764" s="393"/>
      <c r="G3764" s="393"/>
      <c r="H3764" s="393"/>
      <c r="I3764" s="393"/>
      <c r="J3764" s="3"/>
      <c r="K3764" s="3"/>
      <c r="L3764" s="3"/>
      <c r="M3764" s="3"/>
      <c r="N3764" s="3"/>
      <c r="O3764" s="393"/>
      <c r="P3764" s="393"/>
      <c r="Q3764" s="3"/>
      <c r="R3764" s="3"/>
      <c r="S3764" s="3"/>
      <c r="T3764" s="3"/>
      <c r="U3764" s="3"/>
      <c r="V3764" s="3"/>
      <c r="W3764"/>
      <c r="X3764"/>
      <c r="Y3764" s="451"/>
      <c r="Z3764" s="393"/>
      <c r="AA3764" s="3"/>
      <c r="AB3764" s="3"/>
      <c r="AC3764" s="3"/>
      <c r="AD3764" s="3"/>
      <c r="AE3764" s="3"/>
      <c r="AF3764"/>
      <c r="AG3764"/>
      <c r="AH3764"/>
      <c r="AI3764"/>
      <c r="AJ3764"/>
      <c r="AK3764"/>
      <c r="AL3764"/>
      <c r="AM3764"/>
      <c r="AN3764"/>
      <c r="AO3764"/>
      <c r="AP3764"/>
      <c r="BC3764" s="451"/>
    </row>
    <row r="3765" spans="1:55" hidden="1" x14ac:dyDescent="0.2">
      <c r="A3765" s="3"/>
      <c r="B3765" s="3"/>
      <c r="C3765" s="393"/>
      <c r="D3765" s="393"/>
      <c r="E3765" s="393"/>
      <c r="F3765" s="393"/>
      <c r="G3765" s="393"/>
      <c r="H3765" s="393"/>
      <c r="I3765" s="393"/>
      <c r="J3765" s="3"/>
      <c r="K3765" s="3"/>
      <c r="L3765" s="3"/>
      <c r="M3765" s="3"/>
      <c r="N3765" s="3"/>
      <c r="O3765" s="393"/>
      <c r="P3765" s="393"/>
      <c r="Q3765" s="3"/>
      <c r="R3765" s="3"/>
      <c r="S3765" s="3"/>
      <c r="T3765" s="3"/>
      <c r="U3765" s="3"/>
      <c r="V3765" s="3"/>
      <c r="W3765"/>
      <c r="X3765"/>
      <c r="Y3765" s="451"/>
      <c r="Z3765" s="393"/>
      <c r="AA3765" s="3"/>
      <c r="AB3765" s="3"/>
      <c r="AC3765" s="3"/>
      <c r="AD3765" s="3"/>
      <c r="AE3765" s="3"/>
      <c r="AF3765"/>
      <c r="AG3765"/>
      <c r="AH3765"/>
      <c r="AI3765"/>
      <c r="AJ3765"/>
      <c r="AK3765"/>
      <c r="AL3765"/>
      <c r="AM3765"/>
      <c r="AN3765"/>
      <c r="AO3765"/>
      <c r="AP3765"/>
      <c r="BC3765" s="451"/>
    </row>
    <row r="3766" spans="1:55" hidden="1" x14ac:dyDescent="0.2">
      <c r="A3766" s="3"/>
      <c r="B3766" s="3"/>
      <c r="C3766" s="393"/>
      <c r="D3766" s="393"/>
      <c r="E3766" s="393"/>
      <c r="F3766" s="393"/>
      <c r="G3766" s="393"/>
      <c r="H3766" s="393"/>
      <c r="I3766" s="393"/>
      <c r="J3766" s="3"/>
      <c r="K3766" s="3"/>
      <c r="L3766" s="3"/>
      <c r="M3766" s="3"/>
      <c r="N3766" s="3"/>
      <c r="O3766" s="393"/>
      <c r="P3766" s="393"/>
      <c r="Q3766" s="3"/>
      <c r="R3766" s="3"/>
      <c r="S3766" s="3"/>
      <c r="T3766" s="3"/>
      <c r="U3766" s="3"/>
      <c r="V3766" s="3"/>
      <c r="W3766"/>
      <c r="X3766"/>
      <c r="Y3766" s="451"/>
      <c r="Z3766" s="393"/>
      <c r="AA3766" s="3"/>
      <c r="AB3766" s="3"/>
      <c r="AC3766" s="3"/>
      <c r="AD3766" s="3"/>
      <c r="AE3766" s="3"/>
      <c r="AF3766"/>
      <c r="AG3766"/>
      <c r="AH3766"/>
      <c r="AI3766"/>
      <c r="AJ3766"/>
      <c r="AK3766"/>
      <c r="AL3766"/>
      <c r="AM3766"/>
      <c r="AN3766"/>
      <c r="AO3766"/>
      <c r="AP3766"/>
      <c r="BC3766" s="451"/>
    </row>
    <row r="3767" spans="1:55" hidden="1" x14ac:dyDescent="0.2">
      <c r="A3767" s="3"/>
      <c r="B3767" s="3"/>
      <c r="C3767" s="393"/>
      <c r="D3767" s="393"/>
      <c r="E3767" s="393"/>
      <c r="F3767" s="393"/>
      <c r="G3767" s="393"/>
      <c r="H3767" s="393"/>
      <c r="I3767" s="393"/>
      <c r="J3767" s="3"/>
      <c r="K3767" s="3"/>
      <c r="L3767" s="3"/>
      <c r="M3767" s="3"/>
      <c r="N3767" s="3"/>
      <c r="O3767" s="393"/>
      <c r="P3767" s="393"/>
      <c r="Q3767" s="3"/>
      <c r="R3767" s="3"/>
      <c r="S3767" s="3"/>
      <c r="T3767" s="3"/>
      <c r="U3767" s="3"/>
      <c r="V3767" s="3"/>
      <c r="W3767"/>
      <c r="X3767"/>
      <c r="Y3767" s="451"/>
      <c r="Z3767" s="393"/>
      <c r="AA3767" s="3"/>
      <c r="AB3767" s="3"/>
      <c r="AC3767" s="3"/>
      <c r="AD3767" s="3"/>
      <c r="AE3767" s="3"/>
      <c r="AF3767"/>
      <c r="AG3767"/>
      <c r="AH3767"/>
      <c r="AI3767"/>
      <c r="AJ3767"/>
      <c r="AK3767"/>
      <c r="AL3767"/>
      <c r="AM3767"/>
      <c r="AN3767"/>
      <c r="AO3767"/>
      <c r="AP3767"/>
      <c r="BC3767" s="451"/>
    </row>
    <row r="3768" spans="1:55" hidden="1" x14ac:dyDescent="0.2">
      <c r="A3768" s="3"/>
      <c r="B3768" s="3"/>
      <c r="C3768" s="393"/>
      <c r="D3768" s="393"/>
      <c r="E3768" s="393"/>
      <c r="F3768" s="393"/>
      <c r="G3768" s="393"/>
      <c r="H3768" s="393"/>
      <c r="I3768" s="393"/>
      <c r="J3768" s="3"/>
      <c r="K3768" s="3"/>
      <c r="L3768" s="3"/>
      <c r="M3768" s="3"/>
      <c r="N3768" s="3"/>
      <c r="O3768" s="393"/>
      <c r="P3768" s="393"/>
      <c r="Q3768" s="3"/>
      <c r="R3768" s="3"/>
      <c r="S3768" s="3"/>
      <c r="T3768" s="3"/>
      <c r="U3768" s="3"/>
      <c r="V3768" s="3"/>
      <c r="W3768"/>
      <c r="X3768"/>
      <c r="Y3768" s="451"/>
      <c r="Z3768" s="393"/>
      <c r="AA3768" s="3"/>
      <c r="AB3768" s="3"/>
      <c r="AC3768" s="3"/>
      <c r="AD3768" s="3"/>
      <c r="AE3768" s="3"/>
      <c r="AF3768"/>
      <c r="AG3768"/>
      <c r="AH3768"/>
      <c r="AI3768"/>
      <c r="AJ3768"/>
      <c r="AK3768"/>
      <c r="AL3768"/>
      <c r="AM3768"/>
      <c r="AN3768"/>
      <c r="AO3768"/>
      <c r="AP3768"/>
      <c r="BC3768" s="451"/>
    </row>
    <row r="3769" spans="1:55" hidden="1" x14ac:dyDescent="0.2">
      <c r="A3769" s="3"/>
      <c r="B3769" s="3"/>
      <c r="C3769" s="393"/>
      <c r="D3769" s="393"/>
      <c r="E3769" s="393"/>
      <c r="F3769" s="393"/>
      <c r="G3769" s="393"/>
      <c r="H3769" s="393"/>
      <c r="I3769" s="393"/>
      <c r="J3769" s="3"/>
      <c r="K3769" s="3"/>
      <c r="L3769" s="3"/>
      <c r="M3769" s="3"/>
      <c r="N3769" s="3"/>
      <c r="O3769" s="393"/>
      <c r="P3769" s="393"/>
      <c r="Q3769" s="3"/>
      <c r="R3769" s="3"/>
      <c r="S3769" s="3"/>
      <c r="T3769" s="3"/>
      <c r="U3769" s="3"/>
      <c r="V3769" s="3"/>
      <c r="W3769"/>
      <c r="X3769"/>
      <c r="Y3769" s="451"/>
      <c r="Z3769" s="393"/>
      <c r="AA3769" s="3"/>
      <c r="AB3769" s="3"/>
      <c r="AC3769" s="3"/>
      <c r="AD3769" s="3"/>
      <c r="AE3769" s="3"/>
      <c r="AF3769"/>
      <c r="AG3769"/>
      <c r="AH3769"/>
      <c r="AI3769"/>
      <c r="AJ3769"/>
      <c r="AK3769"/>
      <c r="AL3769"/>
      <c r="AM3769"/>
      <c r="AN3769"/>
      <c r="AO3769"/>
      <c r="AP3769"/>
      <c r="BC3769" s="451"/>
    </row>
    <row r="3770" spans="1:55" hidden="1" x14ac:dyDescent="0.2">
      <c r="A3770" s="3"/>
      <c r="B3770" s="3"/>
      <c r="C3770" s="393"/>
      <c r="D3770" s="393"/>
      <c r="E3770" s="393"/>
      <c r="F3770" s="393"/>
      <c r="G3770" s="393"/>
      <c r="H3770" s="393"/>
      <c r="I3770" s="393"/>
      <c r="J3770" s="3"/>
      <c r="K3770" s="3"/>
      <c r="L3770" s="3"/>
      <c r="M3770" s="3"/>
      <c r="N3770" s="3"/>
      <c r="O3770" s="393"/>
      <c r="P3770" s="393"/>
      <c r="Q3770" s="3"/>
      <c r="R3770" s="3"/>
      <c r="S3770" s="3"/>
      <c r="T3770" s="3"/>
      <c r="U3770" s="3"/>
      <c r="V3770" s="3"/>
      <c r="W3770"/>
      <c r="X3770"/>
      <c r="Y3770" s="451"/>
      <c r="Z3770" s="393"/>
      <c r="AA3770" s="3"/>
      <c r="AB3770" s="3"/>
      <c r="AC3770" s="3"/>
      <c r="AD3770" s="3"/>
      <c r="AE3770" s="3"/>
      <c r="AF3770"/>
      <c r="AG3770"/>
      <c r="AH3770"/>
      <c r="AI3770"/>
      <c r="AJ3770"/>
      <c r="AK3770"/>
      <c r="AL3770"/>
      <c r="AM3770"/>
      <c r="AN3770"/>
      <c r="AO3770"/>
      <c r="AP3770"/>
      <c r="BC3770" s="451"/>
    </row>
    <row r="3771" spans="1:55" hidden="1" x14ac:dyDescent="0.2">
      <c r="A3771" s="3"/>
      <c r="B3771" s="3"/>
      <c r="C3771" s="393"/>
      <c r="D3771" s="393"/>
      <c r="E3771" s="393"/>
      <c r="F3771" s="393"/>
      <c r="G3771" s="393"/>
      <c r="H3771" s="393"/>
      <c r="I3771" s="393"/>
      <c r="J3771" s="3"/>
      <c r="K3771" s="3"/>
      <c r="L3771" s="3"/>
      <c r="M3771" s="3"/>
      <c r="N3771" s="3"/>
      <c r="O3771" s="393"/>
      <c r="P3771" s="393"/>
      <c r="Q3771" s="3"/>
      <c r="R3771" s="3"/>
      <c r="S3771" s="3"/>
      <c r="T3771" s="3"/>
      <c r="U3771" s="3"/>
      <c r="V3771" s="3"/>
      <c r="W3771"/>
      <c r="X3771"/>
      <c r="Y3771" s="451"/>
      <c r="Z3771" s="393"/>
      <c r="AA3771" s="3"/>
      <c r="AB3771" s="3"/>
      <c r="AC3771" s="3"/>
      <c r="AD3771" s="3"/>
      <c r="AE3771" s="3"/>
      <c r="AF3771"/>
      <c r="AG3771"/>
      <c r="AH3771"/>
      <c r="AI3771"/>
      <c r="AJ3771"/>
      <c r="AK3771"/>
      <c r="AL3771"/>
      <c r="AM3771"/>
      <c r="AN3771"/>
      <c r="AO3771"/>
      <c r="AP3771"/>
      <c r="BC3771" s="451"/>
    </row>
    <row r="3772" spans="1:55" hidden="1" x14ac:dyDescent="0.2">
      <c r="A3772" s="3"/>
      <c r="B3772" s="3"/>
      <c r="C3772" s="393"/>
      <c r="D3772" s="393"/>
      <c r="E3772" s="393"/>
      <c r="F3772" s="393"/>
      <c r="G3772" s="393"/>
      <c r="H3772" s="393"/>
      <c r="I3772" s="393"/>
      <c r="J3772" s="3"/>
      <c r="K3772" s="3"/>
      <c r="L3772" s="3"/>
      <c r="M3772" s="3"/>
      <c r="N3772" s="3"/>
      <c r="O3772" s="393"/>
      <c r="P3772" s="393"/>
      <c r="Q3772" s="3"/>
      <c r="R3772" s="3"/>
      <c r="S3772" s="3"/>
      <c r="T3772" s="3"/>
      <c r="U3772" s="3"/>
      <c r="V3772" s="3"/>
      <c r="W3772"/>
      <c r="X3772"/>
      <c r="Y3772" s="451"/>
      <c r="Z3772" s="393"/>
      <c r="AA3772" s="3"/>
      <c r="AB3772" s="3"/>
      <c r="AC3772" s="3"/>
      <c r="AD3772" s="3"/>
      <c r="AE3772" s="3"/>
      <c r="AF3772"/>
      <c r="AG3772"/>
      <c r="AH3772"/>
      <c r="AI3772"/>
      <c r="AJ3772"/>
      <c r="AK3772"/>
      <c r="AL3772"/>
      <c r="AM3772"/>
      <c r="AN3772"/>
      <c r="AO3772"/>
      <c r="AP3772"/>
      <c r="BC3772" s="451"/>
    </row>
    <row r="3773" spans="1:55" hidden="1" x14ac:dyDescent="0.2">
      <c r="A3773" s="3"/>
      <c r="B3773" s="3"/>
      <c r="C3773" s="393"/>
      <c r="D3773" s="393"/>
      <c r="E3773" s="393"/>
      <c r="F3773" s="393"/>
      <c r="G3773" s="393"/>
      <c r="H3773" s="393"/>
      <c r="I3773" s="393"/>
      <c r="J3773" s="3"/>
      <c r="K3773" s="3"/>
      <c r="L3773" s="3"/>
      <c r="M3773" s="3"/>
      <c r="N3773" s="3"/>
      <c r="O3773" s="393"/>
      <c r="P3773" s="393"/>
      <c r="Q3773" s="3"/>
      <c r="R3773" s="3"/>
      <c r="S3773" s="3"/>
      <c r="T3773" s="3"/>
      <c r="U3773" s="3"/>
      <c r="V3773" s="3"/>
      <c r="W3773"/>
      <c r="X3773"/>
      <c r="Y3773" s="451"/>
      <c r="Z3773" s="393"/>
      <c r="AA3773" s="3"/>
      <c r="AB3773" s="3"/>
      <c r="AC3773" s="3"/>
      <c r="AD3773" s="3"/>
      <c r="AE3773" s="3"/>
      <c r="AF3773"/>
      <c r="AG3773"/>
      <c r="AH3773"/>
      <c r="AI3773"/>
      <c r="AJ3773"/>
      <c r="AK3773"/>
      <c r="AL3773"/>
      <c r="AM3773"/>
      <c r="AN3773"/>
      <c r="AO3773"/>
      <c r="AP3773"/>
      <c r="BC3773" s="451"/>
    </row>
    <row r="3774" spans="1:55" hidden="1" x14ac:dyDescent="0.2">
      <c r="A3774" s="3"/>
      <c r="B3774" s="3"/>
      <c r="C3774" s="393"/>
      <c r="D3774" s="393"/>
      <c r="E3774" s="393"/>
      <c r="F3774" s="393"/>
      <c r="G3774" s="393"/>
      <c r="H3774" s="393"/>
      <c r="I3774" s="393"/>
      <c r="J3774" s="3"/>
      <c r="K3774" s="3"/>
      <c r="L3774" s="3"/>
      <c r="M3774" s="3"/>
      <c r="N3774" s="3"/>
      <c r="O3774" s="393"/>
      <c r="P3774" s="393"/>
      <c r="Q3774" s="3"/>
      <c r="R3774" s="3"/>
      <c r="S3774" s="3"/>
      <c r="T3774" s="3"/>
      <c r="U3774" s="3"/>
      <c r="V3774" s="3"/>
      <c r="W3774"/>
      <c r="X3774"/>
      <c r="Y3774" s="451"/>
      <c r="Z3774" s="393"/>
      <c r="AA3774" s="3"/>
      <c r="AB3774" s="3"/>
      <c r="AC3774" s="3"/>
      <c r="AD3774" s="3"/>
      <c r="AE3774" s="3"/>
      <c r="AF3774"/>
      <c r="AG3774"/>
      <c r="AH3774"/>
      <c r="AI3774"/>
      <c r="AJ3774"/>
      <c r="AK3774"/>
      <c r="AL3774"/>
      <c r="AM3774"/>
      <c r="AN3774"/>
      <c r="AO3774"/>
      <c r="AP3774"/>
      <c r="BC3774" s="451"/>
    </row>
    <row r="3775" spans="1:55" hidden="1" x14ac:dyDescent="0.2">
      <c r="A3775" s="3"/>
      <c r="B3775" s="3"/>
      <c r="C3775" s="393"/>
      <c r="D3775" s="393"/>
      <c r="E3775" s="393"/>
      <c r="F3775" s="393"/>
      <c r="G3775" s="393"/>
      <c r="H3775" s="393"/>
      <c r="I3775" s="393"/>
      <c r="J3775" s="3"/>
      <c r="K3775" s="3"/>
      <c r="L3775" s="3"/>
      <c r="M3775" s="3"/>
      <c r="N3775" s="3"/>
      <c r="O3775" s="393"/>
      <c r="P3775" s="393"/>
      <c r="Q3775" s="3"/>
      <c r="R3775" s="3"/>
      <c r="S3775" s="3"/>
      <c r="T3775" s="3"/>
      <c r="U3775" s="3"/>
      <c r="V3775" s="3"/>
      <c r="W3775"/>
      <c r="X3775"/>
      <c r="Y3775" s="451"/>
      <c r="Z3775" s="393"/>
      <c r="AA3775" s="3"/>
      <c r="AB3775" s="3"/>
      <c r="AC3775" s="3"/>
      <c r="AD3775" s="3"/>
      <c r="AE3775" s="3"/>
      <c r="AF3775"/>
      <c r="AG3775"/>
      <c r="AH3775"/>
      <c r="AI3775"/>
      <c r="AJ3775"/>
      <c r="AK3775"/>
      <c r="AL3775"/>
      <c r="AM3775"/>
      <c r="AN3775"/>
      <c r="AO3775"/>
      <c r="AP3775"/>
      <c r="BC3775" s="451"/>
    </row>
    <row r="3776" spans="1:55" hidden="1" x14ac:dyDescent="0.2">
      <c r="A3776" s="3"/>
      <c r="B3776" s="3"/>
      <c r="C3776" s="393"/>
      <c r="D3776" s="393"/>
      <c r="E3776" s="393"/>
      <c r="F3776" s="393"/>
      <c r="G3776" s="393"/>
      <c r="H3776" s="393"/>
      <c r="I3776" s="393"/>
      <c r="J3776" s="3"/>
      <c r="K3776" s="3"/>
      <c r="L3776" s="3"/>
      <c r="M3776" s="3"/>
      <c r="N3776" s="3"/>
      <c r="O3776" s="393"/>
      <c r="P3776" s="393"/>
      <c r="Q3776" s="3"/>
      <c r="R3776" s="3"/>
      <c r="S3776" s="3"/>
      <c r="T3776" s="3"/>
      <c r="U3776" s="3"/>
      <c r="V3776" s="3"/>
      <c r="W3776"/>
      <c r="X3776"/>
      <c r="Y3776" s="451"/>
      <c r="Z3776" s="393"/>
      <c r="AA3776" s="3"/>
      <c r="AB3776" s="3"/>
      <c r="AC3776" s="3"/>
      <c r="AD3776" s="3"/>
      <c r="AE3776" s="3"/>
      <c r="AF3776"/>
      <c r="AG3776"/>
      <c r="AH3776"/>
      <c r="AI3776"/>
      <c r="AJ3776"/>
      <c r="AK3776"/>
      <c r="AL3776"/>
      <c r="AM3776"/>
      <c r="AN3776"/>
      <c r="AO3776"/>
      <c r="AP3776"/>
      <c r="BC3776" s="451"/>
    </row>
    <row r="3777" spans="1:55" hidden="1" x14ac:dyDescent="0.2">
      <c r="A3777" s="3"/>
      <c r="B3777" s="3"/>
      <c r="C3777" s="393"/>
      <c r="D3777" s="393"/>
      <c r="E3777" s="393"/>
      <c r="F3777" s="393"/>
      <c r="G3777" s="393"/>
      <c r="H3777" s="393"/>
      <c r="I3777" s="393"/>
      <c r="J3777" s="3"/>
      <c r="K3777" s="3"/>
      <c r="L3777" s="3"/>
      <c r="M3777" s="3"/>
      <c r="N3777" s="3"/>
      <c r="O3777" s="393"/>
      <c r="P3777" s="393"/>
      <c r="Q3777" s="3"/>
      <c r="R3777" s="3"/>
      <c r="S3777" s="3"/>
      <c r="T3777" s="3"/>
      <c r="U3777" s="3"/>
      <c r="V3777" s="3"/>
      <c r="W3777"/>
      <c r="X3777"/>
      <c r="Y3777" s="451"/>
      <c r="Z3777" s="393"/>
      <c r="AA3777" s="3"/>
      <c r="AB3777" s="3"/>
      <c r="AC3777" s="3"/>
      <c r="AD3777" s="3"/>
      <c r="AE3777" s="3"/>
      <c r="AF3777"/>
      <c r="AG3777"/>
      <c r="AH3777"/>
      <c r="AI3777"/>
      <c r="AJ3777"/>
      <c r="AK3777"/>
      <c r="AL3777"/>
      <c r="AM3777"/>
      <c r="AN3777"/>
      <c r="AO3777"/>
      <c r="AP3777"/>
      <c r="BC3777" s="451"/>
    </row>
    <row r="3778" spans="1:55" hidden="1" x14ac:dyDescent="0.2">
      <c r="A3778" s="3"/>
      <c r="B3778" s="3"/>
      <c r="C3778" s="393"/>
      <c r="D3778" s="393"/>
      <c r="E3778" s="393"/>
      <c r="F3778" s="393"/>
      <c r="G3778" s="393"/>
      <c r="H3778" s="393"/>
      <c r="I3778" s="393"/>
      <c r="J3778" s="3"/>
      <c r="K3778" s="3"/>
      <c r="L3778" s="3"/>
      <c r="M3778" s="3"/>
      <c r="N3778" s="3"/>
      <c r="O3778" s="393"/>
      <c r="P3778" s="393"/>
      <c r="Q3778" s="3"/>
      <c r="R3778" s="3"/>
      <c r="S3778" s="3"/>
      <c r="T3778" s="3"/>
      <c r="U3778" s="3"/>
      <c r="V3778" s="3"/>
      <c r="W3778"/>
      <c r="X3778"/>
      <c r="Y3778" s="451"/>
      <c r="Z3778" s="393"/>
      <c r="AA3778" s="3"/>
      <c r="AB3778" s="3"/>
      <c r="AC3778" s="3"/>
      <c r="AD3778" s="3"/>
      <c r="AE3778" s="3"/>
      <c r="AF3778"/>
      <c r="AG3778"/>
      <c r="AH3778"/>
      <c r="AI3778"/>
      <c r="AJ3778"/>
      <c r="AK3778"/>
      <c r="AL3778"/>
      <c r="AM3778"/>
      <c r="AN3778"/>
      <c r="AO3778"/>
      <c r="AP3778"/>
      <c r="BC3778" s="451"/>
    </row>
    <row r="3779" spans="1:55" hidden="1" x14ac:dyDescent="0.2">
      <c r="A3779" s="3"/>
      <c r="B3779" s="3"/>
      <c r="C3779" s="393"/>
      <c r="D3779" s="393"/>
      <c r="E3779" s="393"/>
      <c r="F3779" s="393"/>
      <c r="G3779" s="393"/>
      <c r="H3779" s="393"/>
      <c r="I3779" s="393"/>
      <c r="J3779" s="3"/>
      <c r="K3779" s="3"/>
      <c r="L3779" s="3"/>
      <c r="M3779" s="3"/>
      <c r="N3779" s="3"/>
      <c r="O3779" s="393"/>
      <c r="P3779" s="393"/>
      <c r="Q3779" s="3"/>
      <c r="R3779" s="3"/>
      <c r="S3779" s="3"/>
      <c r="T3779" s="3"/>
      <c r="U3779" s="3"/>
      <c r="V3779" s="3"/>
      <c r="W3779"/>
      <c r="X3779"/>
      <c r="Y3779" s="451"/>
      <c r="Z3779" s="393"/>
      <c r="AA3779" s="3"/>
      <c r="AB3779" s="3"/>
      <c r="AC3779" s="3"/>
      <c r="AD3779" s="3"/>
      <c r="AE3779" s="3"/>
      <c r="AF3779"/>
      <c r="AG3779"/>
      <c r="AH3779"/>
      <c r="AI3779"/>
      <c r="AJ3779"/>
      <c r="AK3779"/>
      <c r="AL3779"/>
      <c r="AM3779"/>
      <c r="AN3779"/>
      <c r="AO3779"/>
      <c r="AP3779"/>
      <c r="BC3779" s="451"/>
    </row>
    <row r="3780" spans="1:55" hidden="1" x14ac:dyDescent="0.2">
      <c r="A3780" s="3"/>
      <c r="B3780" s="3"/>
      <c r="C3780" s="393"/>
      <c r="D3780" s="393"/>
      <c r="E3780" s="393"/>
      <c r="F3780" s="393"/>
      <c r="G3780" s="393"/>
      <c r="H3780" s="393"/>
      <c r="I3780" s="393"/>
      <c r="J3780" s="3"/>
      <c r="K3780" s="3"/>
      <c r="L3780" s="3"/>
      <c r="M3780" s="3"/>
      <c r="N3780" s="3"/>
      <c r="O3780" s="393"/>
      <c r="P3780" s="393"/>
      <c r="Q3780" s="3"/>
      <c r="R3780" s="3"/>
      <c r="S3780" s="3"/>
      <c r="T3780" s="3"/>
      <c r="U3780" s="3"/>
      <c r="V3780" s="3"/>
      <c r="W3780"/>
      <c r="X3780"/>
      <c r="Y3780" s="451"/>
      <c r="Z3780" s="393"/>
      <c r="AA3780" s="3"/>
      <c r="AB3780" s="3"/>
      <c r="AC3780" s="3"/>
      <c r="AD3780" s="3"/>
      <c r="AE3780" s="3"/>
      <c r="AF3780"/>
      <c r="AG3780"/>
      <c r="AH3780"/>
      <c r="AI3780"/>
      <c r="AJ3780"/>
      <c r="AK3780"/>
      <c r="AL3780"/>
      <c r="AM3780"/>
      <c r="AN3780"/>
      <c r="AO3780"/>
      <c r="AP3780"/>
      <c r="BC3780" s="451"/>
    </row>
    <row r="3781" spans="1:55" hidden="1" x14ac:dyDescent="0.2">
      <c r="A3781" s="3"/>
      <c r="B3781" s="3"/>
      <c r="C3781" s="393"/>
      <c r="D3781" s="393"/>
      <c r="E3781" s="393"/>
      <c r="F3781" s="393"/>
      <c r="G3781" s="393"/>
      <c r="H3781" s="393"/>
      <c r="I3781" s="393"/>
      <c r="J3781" s="3"/>
      <c r="K3781" s="3"/>
      <c r="L3781" s="3"/>
      <c r="M3781" s="3"/>
      <c r="N3781" s="3"/>
      <c r="O3781" s="393"/>
      <c r="P3781" s="393"/>
      <c r="Q3781" s="3"/>
      <c r="R3781" s="3"/>
      <c r="S3781" s="3"/>
      <c r="T3781" s="3"/>
      <c r="U3781" s="3"/>
      <c r="V3781" s="3"/>
      <c r="W3781"/>
      <c r="X3781"/>
      <c r="Y3781" s="451"/>
      <c r="Z3781" s="393"/>
      <c r="AA3781" s="3"/>
      <c r="AB3781" s="3"/>
      <c r="AC3781" s="3"/>
      <c r="AD3781" s="3"/>
      <c r="AE3781" s="3"/>
      <c r="AF3781"/>
      <c r="AG3781"/>
      <c r="AH3781"/>
      <c r="AI3781"/>
      <c r="AJ3781"/>
      <c r="AK3781"/>
      <c r="AL3781"/>
      <c r="AM3781"/>
      <c r="AN3781"/>
      <c r="AO3781"/>
      <c r="AP3781"/>
      <c r="BC3781" s="451"/>
    </row>
    <row r="3782" spans="1:55" hidden="1" x14ac:dyDescent="0.2">
      <c r="A3782" s="3"/>
      <c r="B3782" s="3"/>
      <c r="C3782" s="393"/>
      <c r="D3782" s="393"/>
      <c r="E3782" s="393"/>
      <c r="F3782" s="393"/>
      <c r="G3782" s="393"/>
      <c r="H3782" s="393"/>
      <c r="I3782" s="393"/>
      <c r="J3782" s="3"/>
      <c r="K3782" s="3"/>
      <c r="L3782" s="3"/>
      <c r="M3782" s="3"/>
      <c r="N3782" s="3"/>
      <c r="O3782" s="393"/>
      <c r="P3782" s="393"/>
      <c r="Q3782" s="3"/>
      <c r="R3782" s="3"/>
      <c r="S3782" s="3"/>
      <c r="T3782" s="3"/>
      <c r="U3782" s="3"/>
      <c r="V3782" s="3"/>
      <c r="W3782"/>
      <c r="X3782"/>
      <c r="Y3782" s="451"/>
      <c r="Z3782" s="393"/>
      <c r="AA3782" s="3"/>
      <c r="AB3782" s="3"/>
      <c r="AC3782" s="3"/>
      <c r="AD3782" s="3"/>
      <c r="AE3782" s="3"/>
      <c r="AF3782"/>
      <c r="AG3782"/>
      <c r="AH3782"/>
      <c r="AI3782"/>
      <c r="AJ3782"/>
      <c r="AK3782"/>
      <c r="AL3782"/>
      <c r="AM3782"/>
      <c r="AN3782"/>
      <c r="AO3782"/>
      <c r="AP3782"/>
      <c r="BC3782" s="451"/>
    </row>
    <row r="3783" spans="1:55" hidden="1" x14ac:dyDescent="0.2">
      <c r="A3783" s="3"/>
      <c r="B3783" s="3"/>
      <c r="C3783" s="393"/>
      <c r="D3783" s="393"/>
      <c r="E3783" s="393"/>
      <c r="F3783" s="393"/>
      <c r="G3783" s="393"/>
      <c r="H3783" s="393"/>
      <c r="I3783" s="393"/>
      <c r="J3783" s="3"/>
      <c r="K3783" s="3"/>
      <c r="L3783" s="3"/>
      <c r="M3783" s="3"/>
      <c r="N3783" s="3"/>
      <c r="O3783" s="393"/>
      <c r="P3783" s="393"/>
      <c r="Q3783" s="3"/>
      <c r="R3783" s="3"/>
      <c r="S3783" s="3"/>
      <c r="T3783" s="3"/>
      <c r="U3783" s="3"/>
      <c r="V3783" s="3"/>
      <c r="W3783"/>
      <c r="X3783"/>
      <c r="Y3783" s="451"/>
      <c r="Z3783" s="393"/>
      <c r="AA3783" s="3"/>
      <c r="AB3783" s="3"/>
      <c r="AC3783" s="3"/>
      <c r="AD3783" s="3"/>
      <c r="AE3783" s="3"/>
      <c r="AF3783"/>
      <c r="AG3783"/>
      <c r="AH3783"/>
      <c r="AI3783"/>
      <c r="AJ3783"/>
      <c r="AK3783"/>
      <c r="AL3783"/>
      <c r="AM3783"/>
      <c r="AN3783"/>
      <c r="AO3783"/>
      <c r="AP3783"/>
      <c r="BC3783" s="451"/>
    </row>
    <row r="3784" spans="1:55" hidden="1" x14ac:dyDescent="0.2">
      <c r="A3784" s="3"/>
      <c r="B3784" s="3"/>
      <c r="C3784" s="393"/>
      <c r="D3784" s="393"/>
      <c r="E3784" s="393"/>
      <c r="F3784" s="393"/>
      <c r="G3784" s="393"/>
      <c r="H3784" s="393"/>
      <c r="I3784" s="393"/>
      <c r="J3784" s="3"/>
      <c r="K3784" s="3"/>
      <c r="L3784" s="3"/>
      <c r="M3784" s="3"/>
      <c r="N3784" s="3"/>
      <c r="O3784" s="393"/>
      <c r="P3784" s="393"/>
      <c r="Q3784" s="3"/>
      <c r="R3784" s="3"/>
      <c r="S3784" s="3"/>
      <c r="T3784" s="3"/>
      <c r="U3784" s="3"/>
      <c r="V3784" s="3"/>
      <c r="W3784"/>
      <c r="X3784"/>
      <c r="Y3784" s="451"/>
      <c r="Z3784" s="393"/>
      <c r="AA3784" s="3"/>
      <c r="AB3784" s="3"/>
      <c r="AC3784" s="3"/>
      <c r="AD3784" s="3"/>
      <c r="AE3784" s="3"/>
      <c r="AF3784"/>
      <c r="AG3784"/>
      <c r="AH3784"/>
      <c r="AI3784"/>
      <c r="AJ3784"/>
      <c r="AK3784"/>
      <c r="AL3784"/>
      <c r="AM3784"/>
      <c r="AN3784"/>
      <c r="AO3784"/>
      <c r="AP3784"/>
      <c r="BC3784" s="451"/>
    </row>
    <row r="3785" spans="1:55" hidden="1" x14ac:dyDescent="0.2">
      <c r="A3785" s="3"/>
      <c r="B3785" s="3"/>
      <c r="C3785" s="393"/>
      <c r="D3785" s="393"/>
      <c r="E3785" s="393"/>
      <c r="F3785" s="393"/>
      <c r="G3785" s="393"/>
      <c r="H3785" s="393"/>
      <c r="I3785" s="393"/>
      <c r="J3785" s="3"/>
      <c r="K3785" s="3"/>
      <c r="L3785" s="3"/>
      <c r="M3785" s="3"/>
      <c r="N3785" s="3"/>
      <c r="O3785" s="393"/>
      <c r="P3785" s="393"/>
      <c r="Q3785" s="3"/>
      <c r="R3785" s="3"/>
      <c r="S3785" s="3"/>
      <c r="T3785" s="3"/>
      <c r="U3785" s="3"/>
      <c r="V3785" s="3"/>
      <c r="W3785"/>
      <c r="X3785"/>
      <c r="Y3785" s="451"/>
      <c r="Z3785" s="393"/>
      <c r="AA3785" s="3"/>
      <c r="AB3785" s="3"/>
      <c r="AC3785" s="3"/>
      <c r="AD3785" s="3"/>
      <c r="AE3785" s="3"/>
      <c r="AF3785"/>
      <c r="AG3785"/>
      <c r="AH3785"/>
      <c r="AI3785"/>
      <c r="AJ3785"/>
      <c r="AK3785"/>
      <c r="AL3785"/>
      <c r="AM3785"/>
      <c r="AN3785"/>
      <c r="AO3785"/>
      <c r="AP3785"/>
      <c r="BC3785" s="451"/>
    </row>
    <row r="3786" spans="1:55" hidden="1" x14ac:dyDescent="0.2">
      <c r="A3786" s="3"/>
      <c r="B3786" s="3"/>
      <c r="C3786" s="393"/>
      <c r="D3786" s="393"/>
      <c r="E3786" s="393"/>
      <c r="F3786" s="393"/>
      <c r="G3786" s="393"/>
      <c r="H3786" s="393"/>
      <c r="I3786" s="393"/>
      <c r="J3786" s="3"/>
      <c r="K3786" s="3"/>
      <c r="L3786" s="3"/>
      <c r="M3786" s="3"/>
      <c r="N3786" s="3"/>
      <c r="O3786" s="393"/>
      <c r="P3786" s="393"/>
      <c r="Q3786" s="3"/>
      <c r="R3786" s="3"/>
      <c r="S3786" s="3"/>
      <c r="T3786" s="3"/>
      <c r="U3786" s="3"/>
      <c r="V3786" s="3"/>
      <c r="W3786"/>
      <c r="X3786"/>
      <c r="Y3786" s="451"/>
      <c r="Z3786" s="393"/>
      <c r="AA3786" s="3"/>
      <c r="AB3786" s="3"/>
      <c r="AC3786" s="3"/>
      <c r="AD3786" s="3"/>
      <c r="AE3786" s="3"/>
      <c r="AF3786"/>
      <c r="AG3786"/>
      <c r="AH3786"/>
      <c r="AI3786"/>
      <c r="AJ3786"/>
      <c r="AK3786"/>
      <c r="AL3786"/>
      <c r="AM3786"/>
      <c r="AN3786"/>
      <c r="AO3786"/>
      <c r="AP3786"/>
      <c r="BC3786" s="451"/>
    </row>
    <row r="3787" spans="1:55" hidden="1" x14ac:dyDescent="0.2">
      <c r="A3787" s="3"/>
      <c r="B3787" s="3"/>
      <c r="C3787" s="393"/>
      <c r="D3787" s="393"/>
      <c r="E3787" s="393"/>
      <c r="F3787" s="393"/>
      <c r="G3787" s="393"/>
      <c r="H3787" s="393"/>
      <c r="I3787" s="393"/>
      <c r="J3787" s="3"/>
      <c r="K3787" s="3"/>
      <c r="L3787" s="3"/>
      <c r="M3787" s="3"/>
      <c r="N3787" s="3"/>
      <c r="O3787" s="393"/>
      <c r="P3787" s="393"/>
      <c r="Q3787" s="3"/>
      <c r="R3787" s="3"/>
      <c r="S3787" s="3"/>
      <c r="T3787" s="3"/>
      <c r="U3787" s="3"/>
      <c r="V3787" s="3"/>
      <c r="W3787"/>
      <c r="X3787"/>
      <c r="Y3787" s="451"/>
      <c r="Z3787" s="393"/>
      <c r="AA3787" s="3"/>
      <c r="AB3787" s="3"/>
      <c r="AC3787" s="3"/>
      <c r="AD3787" s="3"/>
      <c r="AE3787" s="3"/>
      <c r="AF3787"/>
      <c r="AG3787"/>
      <c r="AH3787"/>
      <c r="AI3787"/>
      <c r="AJ3787"/>
      <c r="AK3787"/>
      <c r="AL3787"/>
      <c r="AM3787"/>
      <c r="AN3787"/>
      <c r="AO3787"/>
      <c r="AP3787"/>
      <c r="BC3787" s="451"/>
    </row>
    <row r="3788" spans="1:55" hidden="1" x14ac:dyDescent="0.2">
      <c r="A3788" s="3"/>
      <c r="B3788" s="3"/>
      <c r="C3788" s="393"/>
      <c r="D3788" s="393"/>
      <c r="E3788" s="393"/>
      <c r="F3788" s="393"/>
      <c r="G3788" s="393"/>
      <c r="H3788" s="393"/>
      <c r="I3788" s="393"/>
      <c r="J3788" s="3"/>
      <c r="K3788" s="3"/>
      <c r="L3788" s="3"/>
      <c r="M3788" s="3"/>
      <c r="N3788" s="3"/>
      <c r="O3788" s="393"/>
      <c r="P3788" s="393"/>
      <c r="Q3788" s="3"/>
      <c r="R3788" s="3"/>
      <c r="S3788" s="3"/>
      <c r="T3788" s="3"/>
      <c r="U3788" s="3"/>
      <c r="V3788" s="3"/>
      <c r="W3788"/>
      <c r="X3788"/>
      <c r="Y3788" s="451"/>
      <c r="Z3788" s="393"/>
      <c r="AA3788" s="3"/>
      <c r="AB3788" s="3"/>
      <c r="AC3788" s="3"/>
      <c r="AD3788" s="3"/>
      <c r="AE3788" s="3"/>
      <c r="AF3788"/>
      <c r="AG3788"/>
      <c r="AH3788"/>
      <c r="AI3788"/>
      <c r="AJ3788"/>
      <c r="AK3788"/>
      <c r="AL3788"/>
      <c r="AM3788"/>
      <c r="AN3788"/>
      <c r="AO3788"/>
      <c r="AP3788"/>
      <c r="BC3788" s="451"/>
    </row>
    <row r="3789" spans="1:55" hidden="1" x14ac:dyDescent="0.2">
      <c r="A3789" s="3"/>
      <c r="B3789" s="3"/>
      <c r="C3789" s="393"/>
      <c r="D3789" s="393"/>
      <c r="E3789" s="393"/>
      <c r="F3789" s="393"/>
      <c r="G3789" s="393"/>
      <c r="H3789" s="393"/>
      <c r="I3789" s="393"/>
      <c r="J3789" s="3"/>
      <c r="K3789" s="3"/>
      <c r="L3789" s="3"/>
      <c r="M3789" s="3"/>
      <c r="N3789" s="3"/>
      <c r="O3789" s="393"/>
      <c r="P3789" s="393"/>
      <c r="Q3789" s="3"/>
      <c r="R3789" s="3"/>
      <c r="S3789" s="3"/>
      <c r="T3789" s="3"/>
      <c r="U3789" s="3"/>
      <c r="V3789" s="3"/>
      <c r="W3789"/>
      <c r="X3789"/>
      <c r="Y3789" s="451"/>
      <c r="Z3789" s="393"/>
      <c r="AA3789" s="3"/>
      <c r="AB3789" s="3"/>
      <c r="AC3789" s="3"/>
      <c r="AD3789" s="3"/>
      <c r="AE3789" s="3"/>
      <c r="AF3789"/>
      <c r="AG3789"/>
      <c r="AH3789"/>
      <c r="AI3789"/>
      <c r="AJ3789"/>
      <c r="AK3789"/>
      <c r="AL3789"/>
      <c r="AM3789"/>
      <c r="AN3789"/>
      <c r="AO3789"/>
      <c r="AP3789"/>
      <c r="BC3789" s="451"/>
    </row>
    <row r="3790" spans="1:55" hidden="1" x14ac:dyDescent="0.2">
      <c r="A3790" s="3"/>
      <c r="B3790" s="3"/>
      <c r="C3790" s="393"/>
      <c r="D3790" s="393"/>
      <c r="E3790" s="393"/>
      <c r="F3790" s="393"/>
      <c r="G3790" s="393"/>
      <c r="H3790" s="393"/>
      <c r="I3790" s="393"/>
      <c r="J3790" s="3"/>
      <c r="K3790" s="3"/>
      <c r="L3790" s="3"/>
      <c r="M3790" s="3"/>
      <c r="N3790" s="3"/>
      <c r="O3790" s="393"/>
      <c r="P3790" s="393"/>
      <c r="Q3790" s="3"/>
      <c r="R3790" s="3"/>
      <c r="S3790" s="3"/>
      <c r="T3790" s="3"/>
      <c r="U3790" s="3"/>
      <c r="V3790" s="3"/>
      <c r="W3790"/>
      <c r="X3790"/>
      <c r="Y3790" s="451"/>
      <c r="Z3790" s="393"/>
      <c r="AA3790" s="3"/>
      <c r="AB3790" s="3"/>
      <c r="AC3790" s="3"/>
      <c r="AD3790" s="3"/>
      <c r="AE3790" s="3"/>
      <c r="AF3790"/>
      <c r="AG3790"/>
      <c r="AH3790"/>
      <c r="AI3790"/>
      <c r="AJ3790"/>
      <c r="AK3790"/>
      <c r="AL3790"/>
      <c r="AM3790"/>
      <c r="AN3790"/>
      <c r="AO3790"/>
      <c r="AP3790"/>
      <c r="BC3790" s="451"/>
    </row>
    <row r="3791" spans="1:55" hidden="1" x14ac:dyDescent="0.2">
      <c r="A3791" s="3"/>
      <c r="B3791" s="3"/>
      <c r="C3791" s="393"/>
      <c r="D3791" s="393"/>
      <c r="E3791" s="393"/>
      <c r="F3791" s="393"/>
      <c r="G3791" s="393"/>
      <c r="H3791" s="393"/>
      <c r="I3791" s="393"/>
      <c r="J3791" s="3"/>
      <c r="K3791" s="3"/>
      <c r="L3791" s="3"/>
      <c r="M3791" s="3"/>
      <c r="N3791" s="3"/>
      <c r="O3791" s="393"/>
      <c r="P3791" s="393"/>
      <c r="Q3791" s="3"/>
      <c r="R3791" s="3"/>
      <c r="S3791" s="3"/>
      <c r="T3791" s="3"/>
      <c r="U3791" s="3"/>
      <c r="V3791" s="3"/>
      <c r="W3791"/>
      <c r="X3791"/>
      <c r="Y3791" s="451"/>
      <c r="Z3791" s="393"/>
      <c r="AA3791" s="3"/>
      <c r="AB3791" s="3"/>
      <c r="AC3791" s="3"/>
      <c r="AD3791" s="3"/>
      <c r="AE3791" s="3"/>
      <c r="AF3791"/>
      <c r="AG3791"/>
      <c r="AH3791"/>
      <c r="AI3791"/>
      <c r="AJ3791"/>
      <c r="AK3791"/>
      <c r="AL3791"/>
      <c r="AM3791"/>
      <c r="AN3791"/>
      <c r="AO3791"/>
      <c r="AP3791"/>
      <c r="BC3791" s="451"/>
    </row>
    <row r="3792" spans="1:55" hidden="1" x14ac:dyDescent="0.2">
      <c r="A3792" s="3"/>
      <c r="B3792" s="3"/>
      <c r="C3792" s="393"/>
      <c r="D3792" s="393"/>
      <c r="E3792" s="393"/>
      <c r="F3792" s="393"/>
      <c r="G3792" s="393"/>
      <c r="H3792" s="393"/>
      <c r="I3792" s="393"/>
      <c r="J3792" s="3"/>
      <c r="K3792" s="3"/>
      <c r="L3792" s="3"/>
      <c r="M3792" s="3"/>
      <c r="N3792" s="3"/>
      <c r="O3792" s="393"/>
      <c r="P3792" s="393"/>
      <c r="Q3792" s="3"/>
      <c r="R3792" s="3"/>
      <c r="S3792" s="3"/>
      <c r="T3792" s="3"/>
      <c r="U3792" s="3"/>
      <c r="V3792" s="3"/>
      <c r="W3792"/>
      <c r="X3792"/>
      <c r="Y3792" s="451"/>
      <c r="Z3792" s="393"/>
      <c r="AA3792" s="3"/>
      <c r="AB3792" s="3"/>
      <c r="AC3792" s="3"/>
      <c r="AD3792" s="3"/>
      <c r="AE3792" s="3"/>
      <c r="AF3792"/>
      <c r="AG3792"/>
      <c r="AH3792"/>
      <c r="AI3792"/>
      <c r="AJ3792"/>
      <c r="AK3792"/>
      <c r="AL3792"/>
      <c r="AM3792"/>
      <c r="AN3792"/>
      <c r="AO3792"/>
      <c r="AP3792"/>
      <c r="BC3792" s="451"/>
    </row>
    <row r="3793" spans="1:55" hidden="1" x14ac:dyDescent="0.2">
      <c r="A3793" s="3"/>
      <c r="B3793" s="3"/>
      <c r="C3793" s="393"/>
      <c r="D3793" s="393"/>
      <c r="E3793" s="393"/>
      <c r="F3793" s="393"/>
      <c r="G3793" s="393"/>
      <c r="H3793" s="393"/>
      <c r="I3793" s="393"/>
      <c r="J3793" s="3"/>
      <c r="K3793" s="3"/>
      <c r="L3793" s="3"/>
      <c r="M3793" s="3"/>
      <c r="N3793" s="3"/>
      <c r="O3793" s="393"/>
      <c r="P3793" s="393"/>
      <c r="Q3793" s="3"/>
      <c r="R3793" s="3"/>
      <c r="S3793" s="3"/>
      <c r="T3793" s="3"/>
      <c r="U3793" s="3"/>
      <c r="V3793" s="3"/>
      <c r="W3793"/>
      <c r="X3793"/>
      <c r="Y3793" s="451"/>
      <c r="Z3793" s="393"/>
      <c r="AA3793" s="3"/>
      <c r="AB3793" s="3"/>
      <c r="AC3793" s="3"/>
      <c r="AD3793" s="3"/>
      <c r="AE3793" s="3"/>
      <c r="AF3793"/>
      <c r="AG3793"/>
      <c r="AH3793"/>
      <c r="AI3793"/>
      <c r="AJ3793"/>
      <c r="AK3793"/>
      <c r="AL3793"/>
      <c r="AM3793"/>
      <c r="AN3793"/>
      <c r="AO3793"/>
      <c r="AP3793"/>
      <c r="BC3793" s="451"/>
    </row>
    <row r="3794" spans="1:55" hidden="1" x14ac:dyDescent="0.2">
      <c r="A3794" s="3"/>
      <c r="B3794" s="3"/>
      <c r="C3794" s="393"/>
      <c r="D3794" s="393"/>
      <c r="E3794" s="393"/>
      <c r="F3794" s="393"/>
      <c r="G3794" s="393"/>
      <c r="H3794" s="393"/>
      <c r="I3794" s="393"/>
      <c r="J3794" s="3"/>
      <c r="K3794" s="3"/>
      <c r="L3794" s="3"/>
      <c r="M3794" s="3"/>
      <c r="N3794" s="3"/>
      <c r="O3794" s="393"/>
      <c r="P3794" s="393"/>
      <c r="Q3794" s="3"/>
      <c r="R3794" s="3"/>
      <c r="S3794" s="3"/>
      <c r="T3794" s="3"/>
      <c r="U3794" s="3"/>
      <c r="V3794" s="3"/>
      <c r="W3794"/>
      <c r="X3794"/>
      <c r="Y3794" s="451"/>
      <c r="Z3794" s="393"/>
      <c r="AA3794" s="3"/>
      <c r="AB3794" s="3"/>
      <c r="AC3794" s="3"/>
      <c r="AD3794" s="3"/>
      <c r="AE3794" s="3"/>
      <c r="AF3794"/>
      <c r="AG3794"/>
      <c r="AH3794"/>
      <c r="AI3794"/>
      <c r="AJ3794"/>
      <c r="AK3794"/>
      <c r="AL3794"/>
      <c r="AM3794"/>
      <c r="AN3794"/>
      <c r="AO3794"/>
      <c r="AP3794"/>
      <c r="BC3794" s="451"/>
    </row>
    <row r="3795" spans="1:55" hidden="1" x14ac:dyDescent="0.2">
      <c r="A3795" s="3"/>
      <c r="B3795" s="3"/>
      <c r="C3795" s="393"/>
      <c r="D3795" s="393"/>
      <c r="E3795" s="393"/>
      <c r="F3795" s="393"/>
      <c r="G3795" s="393"/>
      <c r="H3795" s="393"/>
      <c r="I3795" s="393"/>
      <c r="J3795" s="3"/>
      <c r="K3795" s="3"/>
      <c r="L3795" s="3"/>
      <c r="M3795" s="3"/>
      <c r="N3795" s="3"/>
      <c r="O3795" s="393"/>
      <c r="P3795" s="393"/>
      <c r="Q3795" s="3"/>
      <c r="R3795" s="3"/>
      <c r="S3795" s="3"/>
      <c r="T3795" s="3"/>
      <c r="U3795" s="3"/>
      <c r="V3795" s="3"/>
      <c r="W3795"/>
      <c r="X3795"/>
      <c r="Y3795" s="451"/>
      <c r="Z3795" s="393"/>
      <c r="AA3795" s="3"/>
      <c r="AB3795" s="3"/>
      <c r="AC3795" s="3"/>
      <c r="AD3795" s="3"/>
      <c r="AE3795" s="3"/>
      <c r="AF3795"/>
      <c r="AG3795"/>
      <c r="AH3795"/>
      <c r="AI3795"/>
      <c r="AJ3795"/>
      <c r="AK3795"/>
      <c r="AL3795"/>
      <c r="AM3795"/>
      <c r="AN3795"/>
      <c r="AO3795"/>
      <c r="AP3795"/>
      <c r="BC3795" s="451"/>
    </row>
    <row r="3796" spans="1:55" hidden="1" x14ac:dyDescent="0.2">
      <c r="A3796" s="3"/>
      <c r="B3796" s="3"/>
      <c r="C3796" s="393"/>
      <c r="D3796" s="393"/>
      <c r="E3796" s="393"/>
      <c r="F3796" s="393"/>
      <c r="G3796" s="393"/>
      <c r="H3796" s="393"/>
      <c r="I3796" s="393"/>
      <c r="J3796" s="3"/>
      <c r="K3796" s="3"/>
      <c r="L3796" s="3"/>
      <c r="M3796" s="3"/>
      <c r="N3796" s="3"/>
      <c r="O3796" s="393"/>
      <c r="P3796" s="393"/>
      <c r="Q3796" s="3"/>
      <c r="R3796" s="3"/>
      <c r="S3796" s="3"/>
      <c r="T3796" s="3"/>
      <c r="U3796" s="3"/>
      <c r="V3796" s="3"/>
      <c r="W3796"/>
      <c r="X3796"/>
      <c r="Y3796" s="451"/>
      <c r="Z3796" s="393"/>
      <c r="AA3796" s="3"/>
      <c r="AB3796" s="3"/>
      <c r="AC3796" s="3"/>
      <c r="AD3796" s="3"/>
      <c r="AE3796" s="3"/>
      <c r="AF3796"/>
      <c r="AG3796"/>
      <c r="AH3796"/>
      <c r="AI3796"/>
      <c r="AJ3796"/>
      <c r="AK3796"/>
      <c r="AL3796"/>
      <c r="AM3796"/>
      <c r="AN3796"/>
      <c r="AO3796"/>
      <c r="AP3796"/>
      <c r="BC3796" s="451"/>
    </row>
    <row r="3797" spans="1:55" hidden="1" x14ac:dyDescent="0.2">
      <c r="A3797" s="3"/>
      <c r="B3797" s="3"/>
      <c r="C3797" s="393"/>
      <c r="D3797" s="393"/>
      <c r="E3797" s="393"/>
      <c r="F3797" s="393"/>
      <c r="G3797" s="393"/>
      <c r="H3797" s="393"/>
      <c r="I3797" s="393"/>
      <c r="J3797" s="3"/>
      <c r="K3797" s="3"/>
      <c r="L3797" s="3"/>
      <c r="M3797" s="3"/>
      <c r="N3797" s="3"/>
      <c r="O3797" s="393"/>
      <c r="P3797" s="393"/>
      <c r="Q3797" s="3"/>
      <c r="R3797" s="3"/>
      <c r="S3797" s="3"/>
      <c r="T3797" s="3"/>
      <c r="U3797" s="3"/>
      <c r="V3797" s="3"/>
      <c r="W3797"/>
      <c r="X3797"/>
      <c r="Y3797" s="451"/>
      <c r="Z3797" s="393"/>
      <c r="AA3797" s="3"/>
      <c r="AB3797" s="3"/>
      <c r="AC3797" s="3"/>
      <c r="AD3797" s="3"/>
      <c r="AE3797" s="3"/>
      <c r="AF3797"/>
      <c r="AG3797"/>
      <c r="AH3797"/>
      <c r="AI3797"/>
      <c r="AJ3797"/>
      <c r="AK3797"/>
      <c r="AL3797"/>
      <c r="AM3797"/>
      <c r="AN3797"/>
      <c r="AO3797"/>
      <c r="AP3797"/>
      <c r="BC3797" s="451"/>
    </row>
    <row r="3798" spans="1:55" hidden="1" x14ac:dyDescent="0.2">
      <c r="A3798" s="3"/>
      <c r="B3798" s="3"/>
      <c r="C3798" s="393"/>
      <c r="D3798" s="393"/>
      <c r="E3798" s="393"/>
      <c r="F3798" s="393"/>
      <c r="G3798" s="393"/>
      <c r="H3798" s="393"/>
      <c r="I3798" s="393"/>
      <c r="J3798" s="3"/>
      <c r="K3798" s="3"/>
      <c r="L3798" s="3"/>
      <c r="M3798" s="3"/>
      <c r="N3798" s="3"/>
      <c r="O3798" s="393"/>
      <c r="P3798" s="393"/>
      <c r="Q3798" s="3"/>
      <c r="R3798" s="3"/>
      <c r="S3798" s="3"/>
      <c r="T3798" s="3"/>
      <c r="U3798" s="3"/>
      <c r="V3798" s="3"/>
      <c r="W3798"/>
      <c r="X3798"/>
      <c r="Y3798" s="451"/>
      <c r="Z3798" s="393"/>
      <c r="AA3798" s="3"/>
      <c r="AB3798" s="3"/>
      <c r="AC3798" s="3"/>
      <c r="AD3798" s="3"/>
      <c r="AE3798" s="3"/>
      <c r="AF3798"/>
      <c r="AG3798"/>
      <c r="AH3798"/>
      <c r="AI3798"/>
      <c r="AJ3798"/>
      <c r="AK3798"/>
      <c r="AL3798"/>
      <c r="AM3798"/>
      <c r="AN3798"/>
      <c r="AO3798"/>
      <c r="AP3798"/>
      <c r="BC3798" s="451"/>
    </row>
    <row r="3799" spans="1:55" hidden="1" x14ac:dyDescent="0.2">
      <c r="A3799" s="3"/>
      <c r="B3799" s="3"/>
      <c r="C3799" s="393"/>
      <c r="D3799" s="393"/>
      <c r="E3799" s="393"/>
      <c r="F3799" s="393"/>
      <c r="G3799" s="393"/>
      <c r="H3799" s="393"/>
      <c r="I3799" s="393"/>
      <c r="J3799" s="3"/>
      <c r="K3799" s="3"/>
      <c r="L3799" s="3"/>
      <c r="M3799" s="3"/>
      <c r="N3799" s="3"/>
      <c r="O3799" s="393"/>
      <c r="P3799" s="393"/>
      <c r="Q3799" s="3"/>
      <c r="R3799" s="3"/>
      <c r="S3799" s="3"/>
      <c r="T3799" s="3"/>
      <c r="U3799" s="3"/>
      <c r="V3799" s="3"/>
      <c r="W3799"/>
      <c r="X3799"/>
      <c r="Y3799" s="451"/>
      <c r="Z3799" s="393"/>
      <c r="AA3799" s="3"/>
      <c r="AB3799" s="3"/>
      <c r="AC3799" s="3"/>
      <c r="AD3799" s="3"/>
      <c r="AE3799" s="3"/>
      <c r="AF3799"/>
      <c r="AG3799"/>
      <c r="AH3799"/>
      <c r="AI3799"/>
      <c r="AJ3799"/>
      <c r="AK3799"/>
      <c r="AL3799"/>
      <c r="AM3799"/>
      <c r="AN3799"/>
      <c r="AO3799"/>
      <c r="AP3799"/>
      <c r="BC3799" s="451"/>
    </row>
    <row r="3800" spans="1:55" hidden="1" x14ac:dyDescent="0.2">
      <c r="A3800" s="3"/>
      <c r="B3800" s="3"/>
      <c r="C3800" s="393"/>
      <c r="D3800" s="393"/>
      <c r="E3800" s="393"/>
      <c r="F3800" s="393"/>
      <c r="G3800" s="393"/>
      <c r="H3800" s="393"/>
      <c r="I3800" s="393"/>
      <c r="J3800" s="3"/>
      <c r="K3800" s="3"/>
      <c r="L3800" s="3"/>
      <c r="M3800" s="3"/>
      <c r="N3800" s="3"/>
      <c r="O3800" s="393"/>
      <c r="P3800" s="393"/>
      <c r="Q3800" s="3"/>
      <c r="R3800" s="3"/>
      <c r="S3800" s="3"/>
      <c r="T3800" s="3"/>
      <c r="U3800" s="3"/>
      <c r="V3800" s="3"/>
      <c r="W3800"/>
      <c r="X3800"/>
      <c r="Y3800" s="451"/>
      <c r="Z3800" s="393"/>
      <c r="AA3800" s="3"/>
      <c r="AB3800" s="3"/>
      <c r="AC3800" s="3"/>
      <c r="AD3800" s="3"/>
      <c r="AE3800" s="3"/>
      <c r="AF3800"/>
      <c r="AG3800"/>
      <c r="AH3800"/>
      <c r="AI3800"/>
      <c r="AJ3800"/>
      <c r="AK3800"/>
      <c r="AL3800"/>
      <c r="AM3800"/>
      <c r="AN3800"/>
      <c r="AO3800"/>
      <c r="AP3800"/>
      <c r="BC3800" s="451"/>
    </row>
    <row r="3801" spans="1:55" hidden="1" x14ac:dyDescent="0.2">
      <c r="A3801" s="3"/>
      <c r="B3801" s="3"/>
      <c r="C3801" s="393"/>
      <c r="D3801" s="393"/>
      <c r="E3801" s="393"/>
      <c r="F3801" s="393"/>
      <c r="G3801" s="393"/>
      <c r="H3801" s="393"/>
      <c r="I3801" s="393"/>
      <c r="J3801" s="3"/>
      <c r="K3801" s="3"/>
      <c r="L3801" s="3"/>
      <c r="M3801" s="3"/>
      <c r="N3801" s="3"/>
      <c r="O3801" s="393"/>
      <c r="P3801" s="393"/>
      <c r="Q3801" s="3"/>
      <c r="R3801" s="3"/>
      <c r="S3801" s="3"/>
      <c r="T3801" s="3"/>
      <c r="U3801" s="3"/>
      <c r="V3801" s="3"/>
      <c r="W3801"/>
      <c r="X3801"/>
      <c r="Y3801" s="451"/>
      <c r="Z3801" s="393"/>
      <c r="AA3801" s="3"/>
      <c r="AB3801" s="3"/>
      <c r="AC3801" s="3"/>
      <c r="AD3801" s="3"/>
      <c r="AE3801" s="3"/>
      <c r="AF3801"/>
      <c r="AG3801"/>
      <c r="AH3801"/>
      <c r="AI3801"/>
      <c r="AJ3801"/>
      <c r="AK3801"/>
      <c r="AL3801"/>
      <c r="AM3801"/>
      <c r="AN3801"/>
      <c r="AO3801"/>
      <c r="AP3801"/>
      <c r="BC3801" s="451"/>
    </row>
    <row r="3802" spans="1:55" hidden="1" x14ac:dyDescent="0.2">
      <c r="A3802" s="3"/>
      <c r="B3802" s="3"/>
      <c r="C3802" s="393"/>
      <c r="D3802" s="393"/>
      <c r="E3802" s="393"/>
      <c r="F3802" s="393"/>
      <c r="G3802" s="393"/>
      <c r="H3802" s="393"/>
      <c r="I3802" s="393"/>
      <c r="J3802" s="3"/>
      <c r="K3802" s="3"/>
      <c r="L3802" s="3"/>
      <c r="M3802" s="3"/>
      <c r="N3802" s="3"/>
      <c r="O3802" s="393"/>
      <c r="P3802" s="393"/>
      <c r="Q3802" s="3"/>
      <c r="R3802" s="3"/>
      <c r="S3802" s="3"/>
      <c r="T3802" s="3"/>
      <c r="U3802" s="3"/>
      <c r="V3802" s="3"/>
      <c r="W3802"/>
      <c r="X3802"/>
      <c r="Y3802" s="451"/>
      <c r="Z3802" s="393"/>
      <c r="AA3802" s="3"/>
      <c r="AB3802" s="3"/>
      <c r="AC3802" s="3"/>
      <c r="AD3802" s="3"/>
      <c r="AE3802" s="3"/>
      <c r="AF3802"/>
      <c r="AG3802"/>
      <c r="AH3802"/>
      <c r="AI3802"/>
      <c r="AJ3802"/>
      <c r="AK3802"/>
      <c r="AL3802"/>
      <c r="AM3802"/>
      <c r="AN3802"/>
      <c r="AO3802"/>
      <c r="AP3802"/>
      <c r="BC3802" s="451"/>
    </row>
    <row r="3803" spans="1:55" hidden="1" x14ac:dyDescent="0.2">
      <c r="A3803" s="3"/>
      <c r="B3803" s="3"/>
      <c r="C3803" s="393"/>
      <c r="D3803" s="393"/>
      <c r="E3803" s="393"/>
      <c r="F3803" s="393"/>
      <c r="G3803" s="393"/>
      <c r="H3803" s="393"/>
      <c r="I3803" s="393"/>
      <c r="J3803" s="3"/>
      <c r="K3803" s="3"/>
      <c r="L3803" s="3"/>
      <c r="M3803" s="3"/>
      <c r="N3803" s="3"/>
      <c r="O3803" s="393"/>
      <c r="P3803" s="393"/>
      <c r="Q3803" s="3"/>
      <c r="R3803" s="3"/>
      <c r="S3803" s="3"/>
      <c r="T3803" s="3"/>
      <c r="U3803" s="3"/>
      <c r="V3803" s="3"/>
      <c r="W3803"/>
      <c r="X3803"/>
      <c r="Y3803" s="451"/>
      <c r="Z3803" s="393"/>
      <c r="AA3803" s="3"/>
      <c r="AB3803" s="3"/>
      <c r="AC3803" s="3"/>
      <c r="AD3803" s="3"/>
      <c r="AE3803" s="3"/>
      <c r="AF3803"/>
      <c r="AG3803"/>
      <c r="AH3803"/>
      <c r="AI3803"/>
      <c r="AJ3803"/>
      <c r="AK3803"/>
      <c r="AL3803"/>
      <c r="AM3803"/>
      <c r="AN3803"/>
      <c r="AO3803"/>
      <c r="AP3803"/>
      <c r="BC3803" s="451"/>
    </row>
    <row r="3804" spans="1:55" hidden="1" x14ac:dyDescent="0.2">
      <c r="A3804" s="3"/>
      <c r="B3804" s="3"/>
      <c r="C3804" s="393"/>
      <c r="D3804" s="393"/>
      <c r="E3804" s="393"/>
      <c r="F3804" s="393"/>
      <c r="G3804" s="393"/>
      <c r="H3804" s="393"/>
      <c r="I3804" s="393"/>
      <c r="J3804" s="3"/>
      <c r="K3804" s="3"/>
      <c r="L3804" s="3"/>
      <c r="M3804" s="3"/>
      <c r="N3804" s="3"/>
      <c r="O3804" s="393"/>
      <c r="P3804" s="393"/>
      <c r="Q3804" s="3"/>
      <c r="R3804" s="3"/>
      <c r="S3804" s="3"/>
      <c r="T3804" s="3"/>
      <c r="U3804" s="3"/>
      <c r="V3804" s="3"/>
      <c r="W3804"/>
      <c r="X3804"/>
      <c r="Y3804" s="451"/>
      <c r="Z3804" s="393"/>
      <c r="AA3804" s="3"/>
      <c r="AB3804" s="3"/>
      <c r="AC3804" s="3"/>
      <c r="AD3804" s="3"/>
      <c r="AE3804" s="3"/>
      <c r="AF3804"/>
      <c r="AG3804"/>
      <c r="AH3804"/>
      <c r="AI3804"/>
      <c r="AJ3804"/>
      <c r="AK3804"/>
      <c r="AL3804"/>
      <c r="AM3804"/>
      <c r="AN3804"/>
      <c r="AO3804"/>
      <c r="AP3804"/>
      <c r="BC3804" s="451"/>
    </row>
    <row r="3805" spans="1:55" hidden="1" x14ac:dyDescent="0.2">
      <c r="A3805" s="3"/>
      <c r="B3805" s="3"/>
      <c r="C3805" s="393"/>
      <c r="D3805" s="393"/>
      <c r="E3805" s="393"/>
      <c r="F3805" s="393"/>
      <c r="G3805" s="393"/>
      <c r="H3805" s="393"/>
      <c r="I3805" s="393"/>
      <c r="J3805" s="3"/>
      <c r="K3805" s="3"/>
      <c r="L3805" s="3"/>
      <c r="M3805" s="3"/>
      <c r="N3805" s="3"/>
      <c r="O3805" s="393"/>
      <c r="P3805" s="393"/>
      <c r="Q3805" s="3"/>
      <c r="R3805" s="3"/>
      <c r="S3805" s="3"/>
      <c r="T3805" s="3"/>
      <c r="U3805" s="3"/>
      <c r="V3805" s="3"/>
      <c r="W3805"/>
      <c r="X3805"/>
      <c r="Y3805" s="451"/>
      <c r="Z3805" s="393"/>
      <c r="AA3805" s="3"/>
      <c r="AB3805" s="3"/>
      <c r="AC3805" s="3"/>
      <c r="AD3805" s="3"/>
      <c r="AE3805" s="3"/>
      <c r="AF3805"/>
      <c r="AG3805"/>
      <c r="AH3805"/>
      <c r="AI3805"/>
      <c r="AJ3805"/>
      <c r="AK3805"/>
      <c r="AL3805"/>
      <c r="AM3805"/>
      <c r="AN3805"/>
      <c r="AO3805"/>
      <c r="AP3805"/>
      <c r="BC3805" s="451"/>
    </row>
    <row r="3806" spans="1:55" hidden="1" x14ac:dyDescent="0.2">
      <c r="A3806" s="3"/>
      <c r="B3806" s="3"/>
      <c r="C3806" s="393"/>
      <c r="D3806" s="393"/>
      <c r="E3806" s="393"/>
      <c r="F3806" s="393"/>
      <c r="G3806" s="393"/>
      <c r="H3806" s="393"/>
      <c r="I3806" s="393"/>
      <c r="J3806" s="3"/>
      <c r="K3806" s="3"/>
      <c r="L3806" s="3"/>
      <c r="M3806" s="3"/>
      <c r="N3806" s="3"/>
      <c r="O3806" s="393"/>
      <c r="P3806" s="393"/>
      <c r="Q3806" s="3"/>
      <c r="R3806" s="3"/>
      <c r="S3806" s="3"/>
      <c r="T3806" s="3"/>
      <c r="U3806" s="3"/>
      <c r="V3806" s="3"/>
      <c r="W3806"/>
      <c r="X3806"/>
      <c r="Y3806" s="451"/>
      <c r="Z3806" s="393"/>
      <c r="AA3806" s="3"/>
      <c r="AB3806" s="3"/>
      <c r="AC3806" s="3"/>
      <c r="AD3806" s="3"/>
      <c r="AE3806" s="3"/>
      <c r="AF3806"/>
      <c r="AG3806"/>
      <c r="AH3806"/>
      <c r="AI3806"/>
      <c r="AJ3806"/>
      <c r="AK3806"/>
      <c r="AL3806"/>
      <c r="AM3806"/>
      <c r="AN3806"/>
      <c r="AO3806"/>
      <c r="AP3806"/>
      <c r="BC3806" s="451"/>
    </row>
    <row r="3807" spans="1:55" hidden="1" x14ac:dyDescent="0.2">
      <c r="A3807" s="3"/>
      <c r="B3807" s="3"/>
      <c r="C3807" s="393"/>
      <c r="D3807" s="393"/>
      <c r="E3807" s="393"/>
      <c r="F3807" s="393"/>
      <c r="G3807" s="393"/>
      <c r="H3807" s="393"/>
      <c r="I3807" s="393"/>
      <c r="J3807" s="3"/>
      <c r="K3807" s="3"/>
      <c r="L3807" s="3"/>
      <c r="M3807" s="3"/>
      <c r="N3807" s="3"/>
      <c r="O3807" s="393"/>
      <c r="P3807" s="393"/>
      <c r="Q3807" s="3"/>
      <c r="R3807" s="3"/>
      <c r="S3807" s="3"/>
      <c r="T3807" s="3"/>
      <c r="U3807" s="3"/>
      <c r="V3807" s="3"/>
      <c r="W3807"/>
      <c r="X3807"/>
      <c r="Y3807" s="451"/>
      <c r="Z3807" s="393"/>
      <c r="AA3807" s="3"/>
      <c r="AB3807" s="3"/>
      <c r="AC3807" s="3"/>
      <c r="AD3807" s="3"/>
      <c r="AE3807" s="3"/>
      <c r="AF3807"/>
      <c r="AG3807"/>
      <c r="AH3807"/>
      <c r="AI3807"/>
      <c r="AJ3807"/>
      <c r="AK3807"/>
      <c r="AL3807"/>
      <c r="AM3807"/>
      <c r="AN3807"/>
      <c r="AO3807"/>
      <c r="AP3807"/>
      <c r="BC3807" s="451"/>
    </row>
    <row r="3808" spans="1:55" hidden="1" x14ac:dyDescent="0.2">
      <c r="A3808" s="3"/>
      <c r="B3808" s="3"/>
      <c r="C3808" s="393"/>
      <c r="D3808" s="393"/>
      <c r="E3808" s="393"/>
      <c r="F3808" s="393"/>
      <c r="G3808" s="393"/>
      <c r="H3808" s="393"/>
      <c r="I3808" s="393"/>
      <c r="J3808" s="3"/>
      <c r="K3808" s="3"/>
      <c r="L3808" s="3"/>
      <c r="M3808" s="3"/>
      <c r="N3808" s="3"/>
      <c r="O3808" s="393"/>
      <c r="P3808" s="393"/>
      <c r="Q3808" s="3"/>
      <c r="R3808" s="3"/>
      <c r="S3808" s="3"/>
      <c r="T3808" s="3"/>
      <c r="U3808" s="3"/>
      <c r="V3808" s="3"/>
      <c r="W3808"/>
      <c r="X3808"/>
      <c r="Y3808" s="451"/>
      <c r="Z3808" s="393"/>
      <c r="AA3808" s="3"/>
      <c r="AB3808" s="3"/>
      <c r="AC3808" s="3"/>
      <c r="AD3808" s="3"/>
      <c r="AE3808" s="3"/>
      <c r="AF3808"/>
      <c r="AG3808"/>
      <c r="AH3808"/>
      <c r="AI3808"/>
      <c r="AJ3808"/>
      <c r="AK3808"/>
      <c r="AL3808"/>
      <c r="AM3808"/>
      <c r="AN3808"/>
      <c r="AO3808"/>
      <c r="AP3808"/>
      <c r="BC3808" s="451"/>
    </row>
    <row r="3809" spans="1:55" hidden="1" x14ac:dyDescent="0.2">
      <c r="A3809" s="3"/>
      <c r="B3809" s="3"/>
      <c r="C3809" s="393"/>
      <c r="D3809" s="393"/>
      <c r="E3809" s="393"/>
      <c r="F3809" s="393"/>
      <c r="G3809" s="393"/>
      <c r="H3809" s="393"/>
      <c r="I3809" s="393"/>
      <c r="J3809" s="3"/>
      <c r="K3809" s="3"/>
      <c r="L3809" s="3"/>
      <c r="M3809" s="3"/>
      <c r="N3809" s="3"/>
      <c r="O3809" s="393"/>
      <c r="P3809" s="393"/>
      <c r="Q3809" s="3"/>
      <c r="R3809" s="3"/>
      <c r="S3809" s="3"/>
      <c r="T3809" s="3"/>
      <c r="U3809" s="3"/>
      <c r="V3809" s="3"/>
      <c r="W3809"/>
      <c r="X3809"/>
      <c r="Y3809" s="451"/>
      <c r="Z3809" s="393"/>
      <c r="AA3809" s="3"/>
      <c r="AB3809" s="3"/>
      <c r="AC3809" s="3"/>
      <c r="AD3809" s="3"/>
      <c r="AE3809" s="3"/>
      <c r="AF3809"/>
      <c r="AG3809"/>
      <c r="AH3809"/>
      <c r="AI3809"/>
      <c r="AJ3809"/>
      <c r="AK3809"/>
      <c r="AL3809"/>
      <c r="AM3809"/>
      <c r="AN3809"/>
      <c r="AO3809"/>
      <c r="AP3809"/>
      <c r="BC3809" s="451"/>
    </row>
    <row r="3810" spans="1:55" hidden="1" x14ac:dyDescent="0.2">
      <c r="A3810" s="3"/>
      <c r="B3810" s="3"/>
      <c r="C3810" s="393"/>
      <c r="D3810" s="393"/>
      <c r="E3810" s="393"/>
      <c r="F3810" s="393"/>
      <c r="G3810" s="393"/>
      <c r="H3810" s="393"/>
      <c r="I3810" s="393"/>
      <c r="J3810" s="3"/>
      <c r="K3810" s="3"/>
      <c r="L3810" s="3"/>
      <c r="M3810" s="3"/>
      <c r="N3810" s="3"/>
      <c r="O3810" s="393"/>
      <c r="P3810" s="393"/>
      <c r="Q3810" s="3"/>
      <c r="R3810" s="3"/>
      <c r="S3810" s="3"/>
      <c r="T3810" s="3"/>
      <c r="U3810" s="3"/>
      <c r="V3810" s="3"/>
      <c r="W3810"/>
      <c r="X3810"/>
      <c r="Y3810" s="451"/>
      <c r="Z3810" s="393"/>
      <c r="AA3810" s="3"/>
      <c r="AB3810" s="3"/>
      <c r="AC3810" s="3"/>
      <c r="AD3810" s="3"/>
      <c r="AE3810" s="3"/>
      <c r="AF3810"/>
      <c r="AG3810"/>
      <c r="AH3810"/>
      <c r="AI3810"/>
      <c r="AJ3810"/>
      <c r="AK3810"/>
      <c r="AL3810"/>
      <c r="AM3810"/>
      <c r="AN3810"/>
      <c r="AO3810"/>
      <c r="AP3810"/>
      <c r="BC3810" s="451"/>
    </row>
    <row r="3811" spans="1:55" hidden="1" x14ac:dyDescent="0.2">
      <c r="A3811" s="3"/>
      <c r="B3811" s="3"/>
      <c r="C3811" s="393"/>
      <c r="D3811" s="393"/>
      <c r="E3811" s="393"/>
      <c r="F3811" s="393"/>
      <c r="G3811" s="393"/>
      <c r="H3811" s="393"/>
      <c r="I3811" s="393"/>
      <c r="J3811" s="3"/>
      <c r="K3811" s="3"/>
      <c r="L3811" s="3"/>
      <c r="M3811" s="3"/>
      <c r="N3811" s="3"/>
      <c r="O3811" s="393"/>
      <c r="P3811" s="393"/>
      <c r="Q3811" s="3"/>
      <c r="R3811" s="3"/>
      <c r="S3811" s="3"/>
      <c r="T3811" s="3"/>
      <c r="U3811" s="3"/>
      <c r="V3811" s="3"/>
      <c r="W3811"/>
      <c r="X3811"/>
      <c r="Y3811" s="451"/>
      <c r="Z3811" s="393"/>
      <c r="AA3811" s="3"/>
      <c r="AB3811" s="3"/>
      <c r="AC3811" s="3"/>
      <c r="AD3811" s="3"/>
      <c r="AE3811" s="3"/>
      <c r="AF3811"/>
      <c r="AG3811"/>
      <c r="AH3811"/>
      <c r="AI3811"/>
      <c r="AJ3811"/>
      <c r="AK3811"/>
      <c r="AL3811"/>
      <c r="AM3811"/>
      <c r="AN3811"/>
      <c r="AO3811"/>
      <c r="AP3811"/>
      <c r="BC3811" s="451"/>
    </row>
    <row r="3812" spans="1:55" hidden="1" x14ac:dyDescent="0.2">
      <c r="A3812" s="3"/>
      <c r="B3812" s="3"/>
      <c r="C3812" s="393"/>
      <c r="D3812" s="393"/>
      <c r="E3812" s="393"/>
      <c r="F3812" s="393"/>
      <c r="G3812" s="393"/>
      <c r="H3812" s="393"/>
      <c r="I3812" s="393"/>
      <c r="J3812" s="3"/>
      <c r="K3812" s="3"/>
      <c r="L3812" s="3"/>
      <c r="M3812" s="3"/>
      <c r="N3812" s="3"/>
      <c r="O3812" s="393"/>
      <c r="P3812" s="393"/>
      <c r="Q3812" s="3"/>
      <c r="R3812" s="3"/>
      <c r="S3812" s="3"/>
      <c r="T3812" s="3"/>
      <c r="U3812" s="3"/>
      <c r="V3812" s="3"/>
      <c r="W3812"/>
      <c r="X3812"/>
      <c r="Y3812" s="451"/>
      <c r="Z3812" s="393"/>
      <c r="AA3812" s="3"/>
      <c r="AB3812" s="3"/>
      <c r="AC3812" s="3"/>
      <c r="AD3812" s="3"/>
      <c r="AE3812" s="3"/>
      <c r="AF3812"/>
      <c r="AG3812"/>
      <c r="AH3812"/>
      <c r="AI3812"/>
      <c r="AJ3812"/>
      <c r="AK3812"/>
      <c r="AL3812"/>
      <c r="AM3812"/>
      <c r="AN3812"/>
      <c r="AO3812"/>
      <c r="AP3812"/>
      <c r="BC3812" s="451"/>
    </row>
    <row r="3813" spans="1:55" hidden="1" x14ac:dyDescent="0.2">
      <c r="A3813" s="3"/>
      <c r="B3813" s="3"/>
      <c r="C3813" s="393"/>
      <c r="D3813" s="393"/>
      <c r="E3813" s="393"/>
      <c r="F3813" s="393"/>
      <c r="G3813" s="393"/>
      <c r="H3813" s="393"/>
      <c r="I3813" s="393"/>
      <c r="J3813" s="3"/>
      <c r="K3813" s="3"/>
      <c r="L3813" s="3"/>
      <c r="M3813" s="3"/>
      <c r="N3813" s="3"/>
      <c r="O3813" s="393"/>
      <c r="P3813" s="393"/>
      <c r="Q3813" s="3"/>
      <c r="R3813" s="3"/>
      <c r="S3813" s="3"/>
      <c r="T3813" s="3"/>
      <c r="U3813" s="3"/>
      <c r="V3813" s="3"/>
      <c r="W3813"/>
      <c r="X3813"/>
      <c r="Y3813" s="451"/>
      <c r="Z3813" s="393"/>
      <c r="AA3813" s="3"/>
      <c r="AB3813" s="3"/>
      <c r="AC3813" s="3"/>
      <c r="AD3813" s="3"/>
      <c r="AE3813" s="3"/>
      <c r="AF3813"/>
      <c r="AG3813"/>
      <c r="AH3813"/>
      <c r="AI3813"/>
      <c r="AJ3813"/>
      <c r="AK3813"/>
      <c r="AL3813"/>
      <c r="AM3813"/>
      <c r="AN3813"/>
      <c r="AO3813"/>
      <c r="AP3813"/>
      <c r="BC3813" s="451"/>
    </row>
    <row r="3814" spans="1:55" hidden="1" x14ac:dyDescent="0.2">
      <c r="A3814" s="3"/>
      <c r="B3814" s="3"/>
      <c r="C3814" s="393"/>
      <c r="D3814" s="393"/>
      <c r="E3814" s="393"/>
      <c r="F3814" s="393"/>
      <c r="G3814" s="393"/>
      <c r="H3814" s="393"/>
      <c r="I3814" s="393"/>
      <c r="J3814" s="3"/>
      <c r="K3814" s="3"/>
      <c r="L3814" s="3"/>
      <c r="M3814" s="3"/>
      <c r="N3814" s="3"/>
      <c r="O3814" s="393"/>
      <c r="P3814" s="393"/>
      <c r="Q3814" s="3"/>
      <c r="R3814" s="3"/>
      <c r="S3814" s="3"/>
      <c r="T3814" s="3"/>
      <c r="U3814" s="3"/>
      <c r="V3814" s="3"/>
      <c r="W3814"/>
      <c r="X3814"/>
      <c r="Y3814" s="451"/>
      <c r="Z3814" s="393"/>
      <c r="AA3814" s="3"/>
      <c r="AB3814" s="3"/>
      <c r="AC3814" s="3"/>
      <c r="AD3814" s="3"/>
      <c r="AE3814" s="3"/>
      <c r="AF3814"/>
      <c r="AG3814"/>
      <c r="AH3814"/>
      <c r="AI3814"/>
      <c r="AJ3814"/>
      <c r="AK3814"/>
      <c r="AL3814"/>
      <c r="AM3814"/>
      <c r="AN3814"/>
      <c r="AO3814"/>
      <c r="AP3814"/>
      <c r="BC3814" s="451"/>
    </row>
    <row r="3815" spans="1:55" hidden="1" x14ac:dyDescent="0.2">
      <c r="A3815" s="3"/>
      <c r="B3815" s="3"/>
      <c r="C3815" s="393"/>
      <c r="D3815" s="393"/>
      <c r="E3815" s="393"/>
      <c r="F3815" s="393"/>
      <c r="G3815" s="393"/>
      <c r="H3815" s="393"/>
      <c r="I3815" s="393"/>
      <c r="J3815" s="3"/>
      <c r="K3815" s="3"/>
      <c r="L3815" s="3"/>
      <c r="M3815" s="3"/>
      <c r="N3815" s="3"/>
      <c r="O3815" s="393"/>
      <c r="P3815" s="393"/>
      <c r="Q3815" s="3"/>
      <c r="R3815" s="3"/>
      <c r="S3815" s="3"/>
      <c r="T3815" s="3"/>
      <c r="U3815" s="3"/>
      <c r="V3815" s="3"/>
      <c r="W3815"/>
      <c r="X3815"/>
      <c r="Y3815" s="451"/>
      <c r="Z3815" s="393"/>
      <c r="AA3815" s="3"/>
      <c r="AB3815" s="3"/>
      <c r="AC3815" s="3"/>
      <c r="AD3815" s="3"/>
      <c r="AE3815" s="3"/>
      <c r="AF3815"/>
      <c r="AG3815"/>
      <c r="AH3815"/>
      <c r="AI3815"/>
      <c r="AJ3815"/>
      <c r="AK3815"/>
      <c r="AL3815"/>
      <c r="AM3815"/>
      <c r="AN3815"/>
      <c r="AO3815"/>
      <c r="AP3815"/>
      <c r="BC3815" s="451"/>
    </row>
    <row r="3816" spans="1:55" hidden="1" x14ac:dyDescent="0.2">
      <c r="A3816" s="3"/>
      <c r="B3816" s="3"/>
      <c r="C3816" s="393"/>
      <c r="D3816" s="393"/>
      <c r="E3816" s="393"/>
      <c r="F3816" s="393"/>
      <c r="G3816" s="393"/>
      <c r="H3816" s="393"/>
      <c r="I3816" s="393"/>
      <c r="J3816" s="3"/>
      <c r="K3816" s="3"/>
      <c r="L3816" s="3"/>
      <c r="M3816" s="3"/>
      <c r="N3816" s="3"/>
      <c r="O3816" s="393"/>
      <c r="P3816" s="393"/>
      <c r="Q3816" s="3"/>
      <c r="R3816" s="3"/>
      <c r="S3816" s="3"/>
      <c r="T3816" s="3"/>
      <c r="U3816" s="3"/>
      <c r="V3816" s="3"/>
      <c r="W3816"/>
      <c r="X3816"/>
      <c r="Y3816" s="451"/>
      <c r="Z3816" s="393"/>
      <c r="AA3816" s="3"/>
      <c r="AB3816" s="3"/>
      <c r="AC3816" s="3"/>
      <c r="AD3816" s="3"/>
      <c r="AE3816" s="3"/>
      <c r="AF3816"/>
      <c r="AG3816"/>
      <c r="AH3816"/>
      <c r="AI3816"/>
      <c r="AJ3816"/>
      <c r="AK3816"/>
      <c r="AL3816"/>
      <c r="AM3816"/>
      <c r="AN3816"/>
      <c r="AO3816"/>
      <c r="AP3816"/>
      <c r="BC3816" s="451"/>
    </row>
    <row r="3817" spans="1:55" hidden="1" x14ac:dyDescent="0.2">
      <c r="A3817" s="3"/>
      <c r="B3817" s="3"/>
      <c r="C3817" s="393"/>
      <c r="D3817" s="393"/>
      <c r="E3817" s="393"/>
      <c r="F3817" s="393"/>
      <c r="G3817" s="393"/>
      <c r="H3817" s="393"/>
      <c r="I3817" s="393"/>
      <c r="J3817" s="3"/>
      <c r="K3817" s="3"/>
      <c r="L3817" s="3"/>
      <c r="M3817" s="3"/>
      <c r="N3817" s="3"/>
      <c r="O3817" s="393"/>
      <c r="P3817" s="393"/>
      <c r="Q3817" s="3"/>
      <c r="R3817" s="3"/>
      <c r="S3817" s="3"/>
      <c r="T3817" s="3"/>
      <c r="U3817" s="3"/>
      <c r="V3817" s="3"/>
      <c r="W3817"/>
      <c r="X3817"/>
      <c r="Y3817" s="451"/>
      <c r="Z3817" s="393"/>
      <c r="AA3817" s="3"/>
      <c r="AB3817" s="3"/>
      <c r="AC3817" s="3"/>
      <c r="AD3817" s="3"/>
      <c r="AE3817" s="3"/>
      <c r="AF3817"/>
      <c r="AG3817"/>
      <c r="AH3817"/>
      <c r="AI3817"/>
      <c r="AJ3817"/>
      <c r="AK3817"/>
      <c r="AL3817"/>
      <c r="AM3817"/>
      <c r="AN3817"/>
      <c r="AO3817"/>
      <c r="AP3817"/>
      <c r="BC3817" s="451"/>
    </row>
    <row r="3818" spans="1:55" hidden="1" x14ac:dyDescent="0.2">
      <c r="A3818" s="3"/>
      <c r="B3818" s="3"/>
      <c r="C3818" s="393"/>
      <c r="D3818" s="393"/>
      <c r="E3818" s="393"/>
      <c r="F3818" s="393"/>
      <c r="G3818" s="393"/>
      <c r="H3818" s="393"/>
      <c r="I3818" s="393"/>
      <c r="J3818" s="3"/>
      <c r="K3818" s="3"/>
      <c r="L3818" s="3"/>
      <c r="M3818" s="3"/>
      <c r="N3818" s="3"/>
      <c r="O3818" s="393"/>
      <c r="P3818" s="393"/>
      <c r="Q3818" s="3"/>
      <c r="R3818" s="3"/>
      <c r="S3818" s="3"/>
      <c r="T3818" s="3"/>
      <c r="U3818" s="3"/>
      <c r="V3818" s="3"/>
      <c r="W3818"/>
      <c r="X3818"/>
      <c r="Y3818" s="451"/>
      <c r="Z3818" s="393"/>
      <c r="AA3818" s="3"/>
      <c r="AB3818" s="3"/>
      <c r="AC3818" s="3"/>
      <c r="AD3818" s="3"/>
      <c r="AE3818" s="3"/>
      <c r="AF3818"/>
      <c r="AG3818"/>
      <c r="AH3818"/>
      <c r="AI3818"/>
      <c r="AJ3818"/>
      <c r="AK3818"/>
      <c r="AL3818"/>
      <c r="AM3818"/>
      <c r="AN3818"/>
      <c r="AO3818"/>
      <c r="AP3818"/>
      <c r="BC3818" s="451"/>
    </row>
    <row r="3819" spans="1:55" hidden="1" x14ac:dyDescent="0.2">
      <c r="A3819" s="3"/>
      <c r="B3819" s="3"/>
      <c r="C3819" s="393"/>
      <c r="D3819" s="393"/>
      <c r="E3819" s="393"/>
      <c r="F3819" s="393"/>
      <c r="G3819" s="393"/>
      <c r="H3819" s="393"/>
      <c r="I3819" s="393"/>
      <c r="J3819" s="3"/>
      <c r="K3819" s="3"/>
      <c r="L3819" s="3"/>
      <c r="M3819" s="3"/>
      <c r="N3819" s="3"/>
      <c r="O3819" s="393"/>
      <c r="P3819" s="393"/>
      <c r="Q3819" s="3"/>
      <c r="R3819" s="3"/>
      <c r="S3819" s="3"/>
      <c r="T3819" s="3"/>
      <c r="U3819" s="3"/>
      <c r="V3819" s="3"/>
      <c r="W3819"/>
      <c r="X3819"/>
      <c r="Y3819" s="451"/>
      <c r="Z3819" s="393"/>
      <c r="AA3819" s="3"/>
      <c r="AB3819" s="3"/>
      <c r="AC3819" s="3"/>
      <c r="AD3819" s="3"/>
      <c r="AE3819" s="3"/>
      <c r="AF3819"/>
      <c r="AG3819"/>
      <c r="AH3819"/>
      <c r="AI3819"/>
      <c r="AJ3819"/>
      <c r="AK3819"/>
      <c r="AL3819"/>
      <c r="AM3819"/>
      <c r="AN3819"/>
      <c r="AO3819"/>
      <c r="AP3819"/>
      <c r="BC3819" s="451"/>
    </row>
    <row r="3820" spans="1:55" hidden="1" x14ac:dyDescent="0.2">
      <c r="A3820" s="3"/>
      <c r="B3820" s="3"/>
      <c r="C3820" s="393"/>
      <c r="D3820" s="393"/>
      <c r="E3820" s="393"/>
      <c r="F3820" s="393"/>
      <c r="G3820" s="393"/>
      <c r="H3820" s="393"/>
      <c r="I3820" s="393"/>
      <c r="J3820" s="3"/>
      <c r="K3820" s="3"/>
      <c r="L3820" s="3"/>
      <c r="M3820" s="3"/>
      <c r="N3820" s="3"/>
      <c r="O3820" s="393"/>
      <c r="P3820" s="393"/>
      <c r="Q3820" s="3"/>
      <c r="R3820" s="3"/>
      <c r="S3820" s="3"/>
      <c r="T3820" s="3"/>
      <c r="U3820" s="3"/>
      <c r="V3820" s="3"/>
      <c r="W3820"/>
      <c r="X3820"/>
      <c r="Y3820" s="451"/>
      <c r="Z3820" s="393"/>
      <c r="AA3820" s="3"/>
      <c r="AB3820" s="3"/>
      <c r="AC3820" s="3"/>
      <c r="AD3820" s="3"/>
      <c r="AE3820" s="3"/>
      <c r="AF3820"/>
      <c r="AG3820"/>
      <c r="AH3820"/>
      <c r="AI3820"/>
      <c r="AJ3820"/>
      <c r="AK3820"/>
      <c r="AL3820"/>
      <c r="AM3820"/>
      <c r="AN3820"/>
      <c r="AO3820"/>
      <c r="AP3820"/>
      <c r="BC3820" s="451"/>
    </row>
    <row r="3821" spans="1:55" hidden="1" x14ac:dyDescent="0.2">
      <c r="A3821" s="3"/>
      <c r="B3821" s="3"/>
      <c r="C3821" s="393"/>
      <c r="D3821" s="393"/>
      <c r="E3821" s="393"/>
      <c r="F3821" s="393"/>
      <c r="G3821" s="393"/>
      <c r="H3821" s="393"/>
      <c r="I3821" s="393"/>
      <c r="J3821" s="3"/>
      <c r="K3821" s="3"/>
      <c r="L3821" s="3"/>
      <c r="M3821" s="3"/>
      <c r="N3821" s="3"/>
      <c r="O3821" s="393"/>
      <c r="P3821" s="393"/>
      <c r="Q3821" s="3"/>
      <c r="R3821" s="3"/>
      <c r="S3821" s="3"/>
      <c r="T3821" s="3"/>
      <c r="U3821" s="3"/>
      <c r="V3821" s="3"/>
      <c r="W3821"/>
      <c r="X3821"/>
      <c r="Y3821" s="451"/>
      <c r="Z3821" s="393"/>
      <c r="AA3821" s="3"/>
      <c r="AB3821" s="3"/>
      <c r="AC3821" s="3"/>
      <c r="AD3821" s="3"/>
      <c r="AE3821" s="3"/>
      <c r="AF3821"/>
      <c r="AG3821"/>
      <c r="AH3821"/>
      <c r="AI3821"/>
      <c r="AJ3821"/>
      <c r="AK3821"/>
      <c r="AL3821"/>
      <c r="AM3821"/>
      <c r="AN3821"/>
      <c r="AO3821"/>
      <c r="AP3821"/>
      <c r="BC3821" s="451"/>
    </row>
    <row r="3822" spans="1:55" hidden="1" x14ac:dyDescent="0.2">
      <c r="A3822" s="3"/>
      <c r="B3822" s="3"/>
      <c r="C3822" s="393"/>
      <c r="D3822" s="393"/>
      <c r="E3822" s="393"/>
      <c r="F3822" s="393"/>
      <c r="G3822" s="393"/>
      <c r="H3822" s="393"/>
      <c r="I3822" s="393"/>
      <c r="J3822" s="3"/>
      <c r="K3822" s="3"/>
      <c r="L3822" s="3"/>
      <c r="M3822" s="3"/>
      <c r="N3822" s="3"/>
      <c r="O3822" s="393"/>
      <c r="P3822" s="393"/>
      <c r="Q3822" s="3"/>
      <c r="R3822" s="3"/>
      <c r="S3822" s="3"/>
      <c r="T3822" s="3"/>
      <c r="U3822" s="3"/>
      <c r="V3822" s="3"/>
      <c r="W3822"/>
      <c r="X3822"/>
      <c r="Y3822" s="451"/>
      <c r="Z3822" s="393"/>
      <c r="AA3822" s="3"/>
      <c r="AB3822" s="3"/>
      <c r="AC3822" s="3"/>
      <c r="AD3822" s="3"/>
      <c r="AE3822" s="3"/>
      <c r="AF3822"/>
      <c r="AG3822"/>
      <c r="AH3822"/>
      <c r="AI3822"/>
      <c r="AJ3822"/>
      <c r="AK3822"/>
      <c r="AL3822"/>
      <c r="AM3822"/>
      <c r="AN3822"/>
      <c r="AO3822"/>
      <c r="AP3822"/>
      <c r="BC3822" s="451"/>
    </row>
    <row r="3823" spans="1:55" hidden="1" x14ac:dyDescent="0.2">
      <c r="A3823" s="3"/>
      <c r="B3823" s="3"/>
      <c r="C3823" s="393"/>
      <c r="D3823" s="393"/>
      <c r="E3823" s="393"/>
      <c r="F3823" s="393"/>
      <c r="G3823" s="393"/>
      <c r="H3823" s="393"/>
      <c r="I3823" s="393"/>
      <c r="J3823" s="3"/>
      <c r="K3823" s="3"/>
      <c r="L3823" s="3"/>
      <c r="M3823" s="3"/>
      <c r="N3823" s="3"/>
      <c r="O3823" s="393"/>
      <c r="P3823" s="393"/>
      <c r="Q3823" s="3"/>
      <c r="R3823" s="3"/>
      <c r="S3823" s="3"/>
      <c r="T3823" s="3"/>
      <c r="U3823" s="3"/>
      <c r="V3823" s="3"/>
      <c r="W3823"/>
      <c r="X3823"/>
      <c r="Y3823" s="451"/>
      <c r="Z3823" s="393"/>
      <c r="AA3823" s="3"/>
      <c r="AB3823" s="3"/>
      <c r="AC3823" s="3"/>
      <c r="AD3823" s="3"/>
      <c r="AE3823" s="3"/>
      <c r="AF3823"/>
      <c r="AG3823"/>
      <c r="AH3823"/>
      <c r="AI3823"/>
      <c r="AJ3823"/>
      <c r="AK3823"/>
      <c r="AL3823"/>
      <c r="AM3823"/>
      <c r="AN3823"/>
      <c r="AO3823"/>
      <c r="AP3823"/>
      <c r="BC3823" s="451"/>
    </row>
    <row r="3824" spans="1:55" hidden="1" x14ac:dyDescent="0.2">
      <c r="A3824" s="3"/>
      <c r="B3824" s="3"/>
      <c r="C3824" s="393"/>
      <c r="D3824" s="393"/>
      <c r="E3824" s="393"/>
      <c r="F3824" s="393"/>
      <c r="G3824" s="393"/>
      <c r="H3824" s="393"/>
      <c r="I3824" s="393"/>
      <c r="J3824" s="3"/>
      <c r="K3824" s="3"/>
      <c r="L3824" s="3"/>
      <c r="M3824" s="3"/>
      <c r="N3824" s="3"/>
      <c r="O3824" s="393"/>
      <c r="P3824" s="393"/>
      <c r="Q3824" s="3"/>
      <c r="R3824" s="3"/>
      <c r="S3824" s="3"/>
      <c r="T3824" s="3"/>
      <c r="U3824" s="3"/>
      <c r="V3824" s="3"/>
      <c r="W3824"/>
      <c r="X3824"/>
      <c r="Y3824" s="451"/>
      <c r="Z3824" s="393"/>
      <c r="AA3824" s="3"/>
      <c r="AB3824" s="3"/>
      <c r="AC3824" s="3"/>
      <c r="AD3824" s="3"/>
      <c r="AE3824" s="3"/>
      <c r="AF3824"/>
      <c r="AG3824"/>
      <c r="AH3824"/>
      <c r="AI3824"/>
      <c r="AJ3824"/>
      <c r="AK3824"/>
      <c r="AL3824"/>
      <c r="AM3824"/>
      <c r="AN3824"/>
      <c r="AO3824"/>
      <c r="AP3824"/>
      <c r="BC3824" s="451"/>
    </row>
    <row r="3825" spans="1:55" hidden="1" x14ac:dyDescent="0.2">
      <c r="A3825" s="3"/>
      <c r="B3825" s="3"/>
      <c r="C3825" s="393"/>
      <c r="D3825" s="393"/>
      <c r="E3825" s="393"/>
      <c r="F3825" s="393"/>
      <c r="G3825" s="393"/>
      <c r="H3825" s="393"/>
      <c r="I3825" s="393"/>
      <c r="J3825" s="3"/>
      <c r="K3825" s="3"/>
      <c r="L3825" s="3"/>
      <c r="M3825" s="3"/>
      <c r="N3825" s="3"/>
      <c r="O3825" s="393"/>
      <c r="P3825" s="393"/>
      <c r="Q3825" s="3"/>
      <c r="R3825" s="3"/>
      <c r="S3825" s="3"/>
      <c r="T3825" s="3"/>
      <c r="U3825" s="3"/>
      <c r="V3825" s="3"/>
      <c r="W3825"/>
      <c r="X3825"/>
      <c r="Y3825" s="451"/>
      <c r="Z3825" s="393"/>
      <c r="AA3825" s="3"/>
      <c r="AB3825" s="3"/>
      <c r="AC3825" s="3"/>
      <c r="AD3825" s="3"/>
      <c r="AE3825" s="3"/>
      <c r="AF3825"/>
      <c r="AG3825"/>
      <c r="AH3825"/>
      <c r="AI3825"/>
      <c r="AJ3825"/>
      <c r="AK3825"/>
      <c r="AL3825"/>
      <c r="AM3825"/>
      <c r="AN3825"/>
      <c r="AO3825"/>
      <c r="AP3825"/>
      <c r="BC3825" s="451"/>
    </row>
    <row r="3826" spans="1:55" hidden="1" x14ac:dyDescent="0.2">
      <c r="A3826" s="3"/>
      <c r="B3826" s="3"/>
      <c r="C3826" s="393"/>
      <c r="D3826" s="393"/>
      <c r="E3826" s="393"/>
      <c r="F3826" s="393"/>
      <c r="G3826" s="393"/>
      <c r="H3826" s="393"/>
      <c r="I3826" s="393"/>
      <c r="J3826" s="3"/>
      <c r="K3826" s="3"/>
      <c r="L3826" s="3"/>
      <c r="M3826" s="3"/>
      <c r="N3826" s="3"/>
      <c r="O3826" s="393"/>
      <c r="P3826" s="393"/>
      <c r="Q3826" s="3"/>
      <c r="R3826" s="3"/>
      <c r="S3826" s="3"/>
      <c r="T3826" s="3"/>
      <c r="U3826" s="3"/>
      <c r="V3826" s="3"/>
      <c r="W3826"/>
      <c r="X3826"/>
      <c r="Y3826" s="451"/>
      <c r="Z3826" s="393"/>
      <c r="AA3826" s="3"/>
      <c r="AB3826" s="3"/>
      <c r="AC3826" s="3"/>
      <c r="AD3826" s="3"/>
      <c r="AE3826" s="3"/>
      <c r="AF3826"/>
      <c r="AG3826"/>
      <c r="AH3826"/>
      <c r="AI3826"/>
      <c r="AJ3826"/>
      <c r="AK3826"/>
      <c r="AL3826"/>
      <c r="AM3826"/>
      <c r="AN3826"/>
      <c r="AO3826"/>
      <c r="AP3826"/>
      <c r="BC3826" s="451"/>
    </row>
    <row r="3827" spans="1:55" hidden="1" x14ac:dyDescent="0.2">
      <c r="A3827" s="3"/>
      <c r="B3827" s="3"/>
      <c r="C3827" s="393"/>
      <c r="D3827" s="393"/>
      <c r="E3827" s="393"/>
      <c r="F3827" s="393"/>
      <c r="G3827" s="393"/>
      <c r="H3827" s="393"/>
      <c r="I3827" s="393"/>
      <c r="J3827" s="3"/>
      <c r="K3827" s="3"/>
      <c r="L3827" s="3"/>
      <c r="M3827" s="3"/>
      <c r="N3827" s="3"/>
      <c r="O3827" s="393"/>
      <c r="P3827" s="393"/>
      <c r="Q3827" s="3"/>
      <c r="R3827" s="3"/>
      <c r="S3827" s="3"/>
      <c r="T3827" s="3"/>
      <c r="U3827" s="3"/>
      <c r="V3827" s="3"/>
      <c r="W3827"/>
      <c r="X3827"/>
      <c r="Y3827" s="451"/>
      <c r="Z3827" s="393"/>
      <c r="AA3827" s="3"/>
      <c r="AB3827" s="3"/>
      <c r="AC3827" s="3"/>
      <c r="AD3827" s="3"/>
      <c r="AE3827" s="3"/>
      <c r="AF3827"/>
      <c r="AG3827"/>
      <c r="AH3827"/>
      <c r="AI3827"/>
      <c r="AJ3827"/>
      <c r="AK3827"/>
      <c r="AL3827"/>
      <c r="AM3827"/>
      <c r="AN3827"/>
      <c r="AO3827"/>
      <c r="AP3827"/>
      <c r="BC3827" s="451"/>
    </row>
    <row r="3828" spans="1:55" hidden="1" x14ac:dyDescent="0.2">
      <c r="A3828" s="3"/>
      <c r="B3828" s="3"/>
      <c r="C3828" s="393"/>
      <c r="D3828" s="393"/>
      <c r="E3828" s="393"/>
      <c r="F3828" s="393"/>
      <c r="G3828" s="393"/>
      <c r="H3828" s="393"/>
      <c r="I3828" s="393"/>
      <c r="J3828" s="3"/>
      <c r="K3828" s="3"/>
      <c r="L3828" s="3"/>
      <c r="M3828" s="3"/>
      <c r="N3828" s="3"/>
      <c r="O3828" s="393"/>
      <c r="P3828" s="393"/>
      <c r="Q3828" s="3"/>
      <c r="R3828" s="3"/>
      <c r="S3828" s="3"/>
      <c r="T3828" s="3"/>
      <c r="U3828" s="3"/>
      <c r="V3828" s="3"/>
      <c r="W3828"/>
      <c r="X3828"/>
      <c r="Y3828" s="451"/>
      <c r="Z3828" s="393"/>
      <c r="AA3828" s="3"/>
      <c r="AB3828" s="3"/>
      <c r="AC3828" s="3"/>
      <c r="AD3828" s="3"/>
      <c r="AE3828" s="3"/>
      <c r="AF3828"/>
      <c r="AG3828"/>
      <c r="AH3828"/>
      <c r="AI3828"/>
      <c r="AJ3828"/>
      <c r="AK3828"/>
      <c r="AL3828"/>
      <c r="AM3828"/>
      <c r="AN3828"/>
      <c r="AO3828"/>
      <c r="AP3828"/>
      <c r="BC3828" s="451"/>
    </row>
    <row r="3829" spans="1:55" hidden="1" x14ac:dyDescent="0.2">
      <c r="A3829" s="3"/>
      <c r="B3829" s="3"/>
      <c r="C3829" s="393"/>
      <c r="D3829" s="393"/>
      <c r="E3829" s="393"/>
      <c r="F3829" s="393"/>
      <c r="G3829" s="393"/>
      <c r="H3829" s="393"/>
      <c r="I3829" s="393"/>
      <c r="J3829" s="3"/>
      <c r="K3829" s="3"/>
      <c r="L3829" s="3"/>
      <c r="M3829" s="3"/>
      <c r="N3829" s="3"/>
      <c r="O3829" s="393"/>
      <c r="P3829" s="393"/>
      <c r="Q3829" s="3"/>
      <c r="R3829" s="3"/>
      <c r="S3829" s="3"/>
      <c r="T3829" s="3"/>
      <c r="U3829" s="3"/>
      <c r="V3829" s="3"/>
      <c r="W3829"/>
      <c r="X3829"/>
      <c r="Y3829" s="451"/>
      <c r="Z3829" s="393"/>
      <c r="AA3829" s="3"/>
      <c r="AB3829" s="3"/>
      <c r="AC3829" s="3"/>
      <c r="AD3829" s="3"/>
      <c r="AE3829" s="3"/>
      <c r="AF3829"/>
      <c r="AG3829"/>
      <c r="AH3829"/>
      <c r="AI3829"/>
      <c r="AJ3829"/>
      <c r="AK3829"/>
      <c r="AL3829"/>
      <c r="AM3829"/>
      <c r="AN3829"/>
      <c r="AO3829"/>
      <c r="AP3829"/>
      <c r="BC3829" s="451"/>
    </row>
    <row r="3830" spans="1:55" hidden="1" x14ac:dyDescent="0.2">
      <c r="A3830" s="3"/>
      <c r="B3830" s="3"/>
      <c r="C3830" s="393"/>
      <c r="D3830" s="393"/>
      <c r="E3830" s="393"/>
      <c r="F3830" s="393"/>
      <c r="G3830" s="393"/>
      <c r="H3830" s="393"/>
      <c r="I3830" s="393"/>
      <c r="J3830" s="3"/>
      <c r="K3830" s="3"/>
      <c r="L3830" s="3"/>
      <c r="M3830" s="3"/>
      <c r="N3830" s="3"/>
      <c r="O3830" s="393"/>
      <c r="P3830" s="393"/>
      <c r="Q3830" s="3"/>
      <c r="R3830" s="3"/>
      <c r="S3830" s="3"/>
      <c r="T3830" s="3"/>
      <c r="U3830" s="3"/>
      <c r="V3830" s="3"/>
      <c r="W3830"/>
      <c r="X3830"/>
      <c r="Y3830" s="451"/>
      <c r="Z3830" s="393"/>
      <c r="AA3830" s="3"/>
      <c r="AB3830" s="3"/>
      <c r="AC3830" s="3"/>
      <c r="AD3830" s="3"/>
      <c r="AE3830" s="3"/>
      <c r="AF3830"/>
      <c r="AG3830"/>
      <c r="AH3830"/>
      <c r="AI3830"/>
      <c r="AJ3830"/>
      <c r="AK3830"/>
      <c r="AL3830"/>
      <c r="AM3830"/>
      <c r="AN3830"/>
      <c r="AO3830"/>
      <c r="AP3830"/>
      <c r="BC3830" s="451"/>
    </row>
    <row r="3831" spans="1:55" hidden="1" x14ac:dyDescent="0.2">
      <c r="A3831" s="3"/>
      <c r="B3831" s="3"/>
      <c r="C3831" s="393"/>
      <c r="D3831" s="393"/>
      <c r="E3831" s="393"/>
      <c r="F3831" s="393"/>
      <c r="G3831" s="393"/>
      <c r="H3831" s="393"/>
      <c r="I3831" s="393"/>
      <c r="J3831" s="3"/>
      <c r="K3831" s="3"/>
      <c r="L3831" s="3"/>
      <c r="M3831" s="3"/>
      <c r="N3831" s="3"/>
      <c r="O3831" s="393"/>
      <c r="P3831" s="393"/>
      <c r="Q3831" s="3"/>
      <c r="R3831" s="3"/>
      <c r="S3831" s="3"/>
      <c r="T3831" s="3"/>
      <c r="U3831" s="3"/>
      <c r="V3831" s="3"/>
      <c r="W3831"/>
      <c r="X3831"/>
      <c r="Y3831" s="451"/>
      <c r="Z3831" s="393"/>
      <c r="AA3831" s="3"/>
      <c r="AB3831" s="3"/>
      <c r="AC3831" s="3"/>
      <c r="AD3831" s="3"/>
      <c r="AE3831" s="3"/>
      <c r="AF3831"/>
      <c r="AG3831"/>
      <c r="AH3831"/>
      <c r="AI3831"/>
      <c r="AJ3831"/>
      <c r="AK3831"/>
      <c r="AL3831"/>
      <c r="AM3831"/>
      <c r="AN3831"/>
      <c r="AO3831"/>
      <c r="AP3831"/>
      <c r="BC3831" s="451"/>
    </row>
    <row r="3832" spans="1:55" hidden="1" x14ac:dyDescent="0.2">
      <c r="A3832" s="3"/>
      <c r="B3832" s="3"/>
      <c r="C3832" s="393"/>
      <c r="D3832" s="393"/>
      <c r="E3832" s="393"/>
      <c r="F3832" s="393"/>
      <c r="G3832" s="393"/>
      <c r="H3832" s="393"/>
      <c r="I3832" s="393"/>
      <c r="J3832" s="3"/>
      <c r="K3832" s="3"/>
      <c r="L3832" s="3"/>
      <c r="M3832" s="3"/>
      <c r="N3832" s="3"/>
      <c r="O3832" s="393"/>
      <c r="P3832" s="393"/>
      <c r="Q3832" s="3"/>
      <c r="R3832" s="3"/>
      <c r="S3832" s="3"/>
      <c r="T3832" s="3"/>
      <c r="U3832" s="3"/>
      <c r="V3832" s="3"/>
      <c r="W3832"/>
      <c r="X3832"/>
      <c r="Y3832" s="451"/>
      <c r="Z3832" s="393"/>
      <c r="AA3832" s="3"/>
      <c r="AB3832" s="3"/>
      <c r="AC3832" s="3"/>
      <c r="AD3832" s="3"/>
      <c r="AE3832" s="3"/>
      <c r="AF3832"/>
      <c r="AG3832"/>
      <c r="AH3832"/>
      <c r="AI3832"/>
      <c r="AJ3832"/>
      <c r="AK3832"/>
      <c r="AL3832"/>
      <c r="AM3832"/>
      <c r="AN3832"/>
      <c r="AO3832"/>
      <c r="AP3832"/>
      <c r="BC3832" s="451"/>
    </row>
    <row r="3833" spans="1:55" hidden="1" x14ac:dyDescent="0.2">
      <c r="A3833" s="3"/>
      <c r="B3833" s="3"/>
      <c r="C3833" s="393"/>
      <c r="D3833" s="393"/>
      <c r="E3833" s="393"/>
      <c r="F3833" s="393"/>
      <c r="G3833" s="393"/>
      <c r="H3833" s="393"/>
      <c r="I3833" s="393"/>
      <c r="J3833" s="3"/>
      <c r="K3833" s="3"/>
      <c r="L3833" s="3"/>
      <c r="M3833" s="3"/>
      <c r="N3833" s="3"/>
      <c r="O3833" s="393"/>
      <c r="P3833" s="393"/>
      <c r="Q3833" s="3"/>
      <c r="R3833" s="3"/>
      <c r="S3833" s="3"/>
      <c r="T3833" s="3"/>
      <c r="U3833" s="3"/>
      <c r="V3833" s="3"/>
      <c r="W3833"/>
      <c r="X3833"/>
      <c r="Y3833" s="451"/>
      <c r="Z3833" s="393"/>
      <c r="AA3833" s="3"/>
      <c r="AB3833" s="3"/>
      <c r="AC3833" s="3"/>
      <c r="AD3833" s="3"/>
      <c r="AE3833" s="3"/>
      <c r="AF3833"/>
      <c r="AG3833"/>
      <c r="AH3833"/>
      <c r="AI3833"/>
      <c r="AJ3833"/>
      <c r="AK3833"/>
      <c r="AL3833"/>
      <c r="AM3833"/>
      <c r="AN3833"/>
      <c r="AO3833"/>
      <c r="AP3833"/>
      <c r="BC3833" s="451"/>
    </row>
    <row r="3834" spans="1:55" hidden="1" x14ac:dyDescent="0.2">
      <c r="A3834" s="3"/>
      <c r="B3834" s="3"/>
      <c r="C3834" s="393"/>
      <c r="D3834" s="393"/>
      <c r="E3834" s="393"/>
      <c r="F3834" s="393"/>
      <c r="G3834" s="393"/>
      <c r="H3834" s="393"/>
      <c r="I3834" s="393"/>
      <c r="J3834" s="3"/>
      <c r="K3834" s="3"/>
      <c r="L3834" s="3"/>
      <c r="M3834" s="3"/>
      <c r="N3834" s="3"/>
      <c r="O3834" s="393"/>
      <c r="P3834" s="393"/>
      <c r="Q3834" s="3"/>
      <c r="R3834" s="3"/>
      <c r="S3834" s="3"/>
      <c r="T3834" s="3"/>
      <c r="U3834" s="3"/>
      <c r="V3834" s="3"/>
      <c r="W3834"/>
      <c r="X3834"/>
      <c r="Y3834" s="451"/>
      <c r="Z3834" s="393"/>
      <c r="AA3834" s="3"/>
      <c r="AB3834" s="3"/>
      <c r="AC3834" s="3"/>
      <c r="AD3834" s="3"/>
      <c r="AE3834" s="3"/>
      <c r="AF3834"/>
      <c r="AG3834"/>
      <c r="AH3834"/>
      <c r="AI3834"/>
      <c r="AJ3834"/>
      <c r="AK3834"/>
      <c r="AL3834"/>
      <c r="AM3834"/>
      <c r="AN3834"/>
      <c r="AO3834"/>
      <c r="AP3834"/>
      <c r="BC3834" s="451"/>
    </row>
    <row r="3835" spans="1:55" hidden="1" x14ac:dyDescent="0.2">
      <c r="A3835" s="3"/>
      <c r="B3835" s="3"/>
      <c r="C3835" s="393"/>
      <c r="D3835" s="393"/>
      <c r="E3835" s="393"/>
      <c r="F3835" s="393"/>
      <c r="G3835" s="393"/>
      <c r="H3835" s="393"/>
      <c r="I3835" s="393"/>
      <c r="J3835" s="3"/>
      <c r="K3835" s="3"/>
      <c r="L3835" s="3"/>
      <c r="M3835" s="3"/>
      <c r="N3835" s="3"/>
      <c r="O3835" s="393"/>
      <c r="P3835" s="393"/>
      <c r="Q3835" s="3"/>
      <c r="R3835" s="3"/>
      <c r="S3835" s="3"/>
      <c r="T3835" s="3"/>
      <c r="U3835" s="3"/>
      <c r="V3835" s="3"/>
      <c r="W3835"/>
      <c r="X3835"/>
      <c r="Y3835" s="451"/>
      <c r="Z3835" s="393"/>
      <c r="AA3835" s="3"/>
      <c r="AB3835" s="3"/>
      <c r="AC3835" s="3"/>
      <c r="AD3835" s="3"/>
      <c r="AE3835" s="3"/>
      <c r="AF3835"/>
      <c r="AG3835"/>
      <c r="AH3835"/>
      <c r="AI3835"/>
      <c r="AJ3835"/>
      <c r="AK3835"/>
      <c r="AL3835"/>
      <c r="AM3835"/>
      <c r="AN3835"/>
      <c r="AO3835"/>
      <c r="AP3835"/>
      <c r="BC3835" s="451"/>
    </row>
    <row r="3836" spans="1:55" hidden="1" x14ac:dyDescent="0.2">
      <c r="A3836" s="3"/>
      <c r="B3836" s="3"/>
      <c r="C3836" s="393"/>
      <c r="D3836" s="393"/>
      <c r="E3836" s="393"/>
      <c r="F3836" s="393"/>
      <c r="G3836" s="393"/>
      <c r="H3836" s="393"/>
      <c r="I3836" s="393"/>
      <c r="J3836" s="3"/>
      <c r="K3836" s="3"/>
      <c r="L3836" s="3"/>
      <c r="M3836" s="3"/>
      <c r="N3836" s="3"/>
      <c r="O3836" s="393"/>
      <c r="P3836" s="393"/>
      <c r="Q3836" s="3"/>
      <c r="R3836" s="3"/>
      <c r="S3836" s="3"/>
      <c r="T3836" s="3"/>
      <c r="U3836" s="3"/>
      <c r="V3836" s="3"/>
      <c r="W3836"/>
      <c r="X3836"/>
      <c r="Y3836" s="451"/>
      <c r="Z3836" s="393"/>
      <c r="AA3836" s="3"/>
      <c r="AB3836" s="3"/>
      <c r="AC3836" s="3"/>
      <c r="AD3836" s="3"/>
      <c r="AE3836" s="3"/>
      <c r="AF3836"/>
      <c r="AG3836"/>
      <c r="AH3836"/>
      <c r="AI3836"/>
      <c r="AJ3836"/>
      <c r="AK3836"/>
      <c r="AL3836"/>
      <c r="AM3836"/>
      <c r="AN3836"/>
      <c r="AO3836"/>
      <c r="AP3836"/>
      <c r="BC3836" s="451"/>
    </row>
    <row r="3837" spans="1:55" hidden="1" x14ac:dyDescent="0.2">
      <c r="A3837" s="3"/>
      <c r="B3837" s="3"/>
      <c r="C3837" s="393"/>
      <c r="D3837" s="393"/>
      <c r="E3837" s="393"/>
      <c r="F3837" s="393"/>
      <c r="G3837" s="393"/>
      <c r="H3837" s="393"/>
      <c r="I3837" s="393"/>
      <c r="J3837" s="3"/>
      <c r="K3837" s="3"/>
      <c r="L3837" s="3"/>
      <c r="M3837" s="3"/>
      <c r="N3837" s="3"/>
      <c r="O3837" s="393"/>
      <c r="P3837" s="393"/>
      <c r="Q3837" s="3"/>
      <c r="R3837" s="3"/>
      <c r="S3837" s="3"/>
      <c r="T3837" s="3"/>
      <c r="U3837" s="3"/>
      <c r="V3837" s="3"/>
      <c r="W3837"/>
      <c r="X3837"/>
      <c r="Y3837" s="451"/>
      <c r="Z3837" s="393"/>
      <c r="AA3837" s="3"/>
      <c r="AB3837" s="3"/>
      <c r="AC3837" s="3"/>
      <c r="AD3837" s="3"/>
      <c r="AE3837" s="3"/>
      <c r="AF3837"/>
      <c r="AG3837"/>
      <c r="AH3837"/>
      <c r="AI3837"/>
      <c r="AJ3837"/>
      <c r="AK3837"/>
      <c r="AL3837"/>
      <c r="AM3837"/>
      <c r="AN3837"/>
      <c r="AO3837"/>
      <c r="AP3837"/>
      <c r="BC3837" s="451"/>
    </row>
    <row r="3838" spans="1:55" hidden="1" x14ac:dyDescent="0.2">
      <c r="A3838" s="3"/>
      <c r="B3838" s="3"/>
      <c r="C3838" s="393"/>
      <c r="D3838" s="393"/>
      <c r="E3838" s="393"/>
      <c r="F3838" s="393"/>
      <c r="G3838" s="393"/>
      <c r="H3838" s="393"/>
      <c r="I3838" s="393"/>
      <c r="J3838" s="3"/>
      <c r="K3838" s="3"/>
      <c r="L3838" s="3"/>
      <c r="M3838" s="3"/>
      <c r="N3838" s="3"/>
      <c r="O3838" s="393"/>
      <c r="P3838" s="393"/>
      <c r="Q3838" s="3"/>
      <c r="R3838" s="3"/>
      <c r="S3838" s="3"/>
      <c r="T3838" s="3"/>
      <c r="U3838" s="3"/>
      <c r="V3838" s="3"/>
      <c r="W3838"/>
      <c r="X3838"/>
      <c r="Y3838" s="451"/>
      <c r="Z3838" s="393"/>
      <c r="AA3838" s="3"/>
      <c r="AB3838" s="3"/>
      <c r="AC3838" s="3"/>
      <c r="AD3838" s="3"/>
      <c r="AE3838" s="3"/>
      <c r="AF3838"/>
      <c r="AG3838"/>
      <c r="AH3838"/>
      <c r="AI3838"/>
      <c r="AJ3838"/>
      <c r="AK3838"/>
      <c r="AL3838"/>
      <c r="AM3838"/>
      <c r="AN3838"/>
      <c r="AO3838"/>
      <c r="AP3838"/>
      <c r="BC3838" s="451"/>
    </row>
    <row r="3839" spans="1:55" hidden="1" x14ac:dyDescent="0.2">
      <c r="A3839" s="3"/>
      <c r="B3839" s="3"/>
      <c r="C3839" s="393"/>
      <c r="D3839" s="393"/>
      <c r="E3839" s="393"/>
      <c r="F3839" s="393"/>
      <c r="G3839" s="393"/>
      <c r="H3839" s="393"/>
      <c r="I3839" s="393"/>
      <c r="J3839" s="3"/>
      <c r="K3839" s="3"/>
      <c r="L3839" s="3"/>
      <c r="M3839" s="3"/>
      <c r="N3839" s="3"/>
      <c r="O3839" s="393"/>
      <c r="P3839" s="393"/>
      <c r="Q3839" s="3"/>
      <c r="R3839" s="3"/>
      <c r="S3839" s="3"/>
      <c r="T3839" s="3"/>
      <c r="U3839" s="3"/>
      <c r="V3839" s="3"/>
      <c r="W3839"/>
      <c r="X3839"/>
      <c r="Y3839" s="451"/>
      <c r="Z3839" s="393"/>
      <c r="AA3839" s="3"/>
      <c r="AB3839" s="3"/>
      <c r="AC3839" s="3"/>
      <c r="AD3839" s="3"/>
      <c r="AE3839" s="3"/>
      <c r="AF3839"/>
      <c r="AG3839"/>
      <c r="AH3839"/>
      <c r="AI3839"/>
      <c r="AJ3839"/>
      <c r="AK3839"/>
      <c r="AL3839"/>
      <c r="AM3839"/>
      <c r="AN3839"/>
      <c r="AO3839"/>
      <c r="AP3839"/>
      <c r="BC3839" s="451"/>
    </row>
    <row r="3840" spans="1:55" hidden="1" x14ac:dyDescent="0.2">
      <c r="A3840" s="3"/>
      <c r="B3840" s="3"/>
      <c r="C3840" s="393"/>
      <c r="D3840" s="393"/>
      <c r="E3840" s="393"/>
      <c r="F3840" s="393"/>
      <c r="G3840" s="393"/>
      <c r="H3840" s="393"/>
      <c r="I3840" s="393"/>
      <c r="J3840" s="3"/>
      <c r="K3840" s="3"/>
      <c r="L3840" s="3"/>
      <c r="M3840" s="3"/>
      <c r="N3840" s="3"/>
      <c r="O3840" s="393"/>
      <c r="P3840" s="393"/>
      <c r="Q3840" s="3"/>
      <c r="R3840" s="3"/>
      <c r="S3840" s="3"/>
      <c r="T3840" s="3"/>
      <c r="U3840" s="3"/>
      <c r="V3840" s="3"/>
      <c r="W3840"/>
      <c r="X3840"/>
      <c r="Y3840" s="451"/>
      <c r="Z3840" s="393"/>
      <c r="AA3840" s="3"/>
      <c r="AB3840" s="3"/>
      <c r="AC3840" s="3"/>
      <c r="AD3840" s="3"/>
      <c r="AE3840" s="3"/>
      <c r="AF3840"/>
      <c r="AG3840"/>
      <c r="AH3840"/>
      <c r="AI3840"/>
      <c r="AJ3840"/>
      <c r="AK3840"/>
      <c r="AL3840"/>
      <c r="AM3840"/>
      <c r="AN3840"/>
      <c r="AO3840"/>
      <c r="AP3840"/>
      <c r="BC3840" s="451"/>
    </row>
    <row r="3841" spans="1:55" hidden="1" x14ac:dyDescent="0.2">
      <c r="A3841" s="3"/>
      <c r="B3841" s="3"/>
      <c r="C3841" s="393"/>
      <c r="D3841" s="393"/>
      <c r="E3841" s="393"/>
      <c r="F3841" s="393"/>
      <c r="G3841" s="393"/>
      <c r="H3841" s="393"/>
      <c r="I3841" s="393"/>
      <c r="J3841" s="3"/>
      <c r="K3841" s="3"/>
      <c r="L3841" s="3"/>
      <c r="M3841" s="3"/>
      <c r="N3841" s="3"/>
      <c r="O3841" s="393"/>
      <c r="P3841" s="393"/>
      <c r="Q3841" s="3"/>
      <c r="R3841" s="3"/>
      <c r="S3841" s="3"/>
      <c r="T3841" s="3"/>
      <c r="U3841" s="3"/>
      <c r="V3841" s="3"/>
      <c r="W3841"/>
      <c r="X3841"/>
      <c r="Y3841" s="451"/>
      <c r="Z3841" s="393"/>
      <c r="AA3841" s="3"/>
      <c r="AB3841" s="3"/>
      <c r="AC3841" s="3"/>
      <c r="AD3841" s="3"/>
      <c r="AE3841" s="3"/>
      <c r="AF3841"/>
      <c r="AG3841"/>
      <c r="AH3841"/>
      <c r="AI3841"/>
      <c r="AJ3841"/>
      <c r="AK3841"/>
      <c r="AL3841"/>
      <c r="AM3841"/>
      <c r="AN3841"/>
      <c r="AO3841"/>
      <c r="AP3841"/>
      <c r="BC3841" s="451"/>
    </row>
    <row r="3842" spans="1:55" hidden="1" x14ac:dyDescent="0.2">
      <c r="A3842" s="3"/>
      <c r="B3842" s="3"/>
      <c r="C3842" s="393"/>
      <c r="D3842" s="393"/>
      <c r="E3842" s="393"/>
      <c r="F3842" s="393"/>
      <c r="G3842" s="393"/>
      <c r="H3842" s="393"/>
      <c r="I3842" s="393"/>
      <c r="J3842" s="3"/>
      <c r="K3842" s="3"/>
      <c r="L3842" s="3"/>
      <c r="M3842" s="3"/>
      <c r="N3842" s="3"/>
      <c r="O3842" s="393"/>
      <c r="P3842" s="393"/>
      <c r="Q3842" s="3"/>
      <c r="R3842" s="3"/>
      <c r="S3842" s="3"/>
      <c r="T3842" s="3"/>
      <c r="U3842" s="3"/>
      <c r="V3842" s="3"/>
      <c r="W3842"/>
      <c r="X3842"/>
      <c r="Y3842" s="451"/>
      <c r="Z3842" s="393"/>
      <c r="AA3842" s="3"/>
      <c r="AB3842" s="3"/>
      <c r="AC3842" s="3"/>
      <c r="AD3842" s="3"/>
      <c r="AE3842" s="3"/>
      <c r="AF3842"/>
      <c r="AG3842"/>
      <c r="AH3842"/>
      <c r="AI3842"/>
      <c r="AJ3842"/>
      <c r="AK3842"/>
      <c r="AL3842"/>
      <c r="AM3842"/>
      <c r="AN3842"/>
      <c r="AO3842"/>
      <c r="AP3842"/>
      <c r="BC3842" s="451"/>
    </row>
    <row r="3843" spans="1:55" hidden="1" x14ac:dyDescent="0.2">
      <c r="A3843" s="3"/>
      <c r="B3843" s="3"/>
      <c r="C3843" s="393"/>
      <c r="D3843" s="393"/>
      <c r="E3843" s="393"/>
      <c r="F3843" s="393"/>
      <c r="G3843" s="393"/>
      <c r="H3843" s="393"/>
      <c r="I3843" s="393"/>
      <c r="J3843" s="3"/>
      <c r="K3843" s="3"/>
      <c r="L3843" s="3"/>
      <c r="M3843" s="3"/>
      <c r="N3843" s="3"/>
      <c r="O3843" s="393"/>
      <c r="P3843" s="393"/>
      <c r="Q3843" s="3"/>
      <c r="R3843" s="3"/>
      <c r="S3843" s="3"/>
      <c r="T3843" s="3"/>
      <c r="U3843" s="3"/>
      <c r="V3843" s="3"/>
      <c r="W3843"/>
      <c r="X3843"/>
      <c r="Y3843" s="451"/>
      <c r="Z3843" s="393"/>
      <c r="AA3843" s="3"/>
      <c r="AB3843" s="3"/>
      <c r="AC3843" s="3"/>
      <c r="AD3843" s="3"/>
      <c r="AE3843" s="3"/>
      <c r="AF3843"/>
      <c r="AG3843"/>
      <c r="AH3843"/>
      <c r="AI3843"/>
      <c r="AJ3843"/>
      <c r="AK3843"/>
      <c r="AL3843"/>
      <c r="AM3843"/>
      <c r="AN3843"/>
      <c r="AO3843"/>
      <c r="AP3843"/>
      <c r="BC3843" s="451"/>
    </row>
    <row r="3844" spans="1:55" hidden="1" x14ac:dyDescent="0.2">
      <c r="A3844" s="3"/>
      <c r="B3844" s="3"/>
      <c r="C3844" s="393"/>
      <c r="D3844" s="393"/>
      <c r="E3844" s="393"/>
      <c r="F3844" s="393"/>
      <c r="G3844" s="393"/>
      <c r="H3844" s="393"/>
      <c r="I3844" s="393"/>
      <c r="J3844" s="3"/>
      <c r="K3844" s="3"/>
      <c r="L3844" s="3"/>
      <c r="M3844" s="3"/>
      <c r="N3844" s="3"/>
      <c r="O3844" s="393"/>
      <c r="P3844" s="393"/>
      <c r="Q3844" s="3"/>
      <c r="R3844" s="3"/>
      <c r="S3844" s="3"/>
      <c r="T3844" s="3"/>
      <c r="U3844" s="3"/>
      <c r="V3844" s="3"/>
      <c r="W3844"/>
      <c r="X3844"/>
      <c r="Y3844" s="451"/>
      <c r="Z3844" s="393"/>
      <c r="AA3844" s="3"/>
      <c r="AB3844" s="3"/>
      <c r="AC3844" s="3"/>
      <c r="AD3844" s="3"/>
      <c r="AE3844" s="3"/>
      <c r="AF3844"/>
      <c r="AG3844"/>
      <c r="AH3844"/>
      <c r="AI3844"/>
      <c r="AJ3844"/>
      <c r="AK3844"/>
      <c r="AL3844"/>
      <c r="AM3844"/>
      <c r="AN3844"/>
      <c r="AO3844"/>
      <c r="AP3844"/>
      <c r="BC3844" s="451"/>
    </row>
    <row r="3845" spans="1:55" hidden="1" x14ac:dyDescent="0.2">
      <c r="A3845" s="3"/>
      <c r="B3845" s="3"/>
      <c r="C3845" s="393"/>
      <c r="D3845" s="393"/>
      <c r="E3845" s="393"/>
      <c r="F3845" s="393"/>
      <c r="G3845" s="393"/>
      <c r="H3845" s="393"/>
      <c r="I3845" s="393"/>
      <c r="J3845" s="3"/>
      <c r="K3845" s="3"/>
      <c r="L3845" s="3"/>
      <c r="M3845" s="3"/>
      <c r="N3845" s="3"/>
      <c r="O3845" s="393"/>
      <c r="P3845" s="393"/>
      <c r="Q3845" s="3"/>
      <c r="R3845" s="3"/>
      <c r="S3845" s="3"/>
      <c r="T3845" s="3"/>
      <c r="U3845" s="3"/>
      <c r="V3845" s="3"/>
      <c r="W3845"/>
      <c r="X3845"/>
      <c r="Y3845" s="451"/>
      <c r="Z3845" s="393"/>
      <c r="AA3845" s="3"/>
      <c r="AB3845" s="3"/>
      <c r="AC3845" s="3"/>
      <c r="AD3845" s="3"/>
      <c r="AE3845" s="3"/>
      <c r="AF3845"/>
      <c r="AG3845"/>
      <c r="AH3845"/>
      <c r="AI3845"/>
      <c r="AJ3845"/>
      <c r="AK3845"/>
      <c r="AL3845"/>
      <c r="AM3845"/>
      <c r="AN3845"/>
      <c r="AO3845"/>
      <c r="AP3845"/>
      <c r="BC3845" s="451"/>
    </row>
    <row r="3846" spans="1:55" hidden="1" x14ac:dyDescent="0.2">
      <c r="A3846" s="3"/>
      <c r="B3846" s="3"/>
      <c r="C3846" s="393"/>
      <c r="D3846" s="393"/>
      <c r="E3846" s="393"/>
      <c r="F3846" s="393"/>
      <c r="G3846" s="393"/>
      <c r="H3846" s="393"/>
      <c r="I3846" s="393"/>
      <c r="J3846" s="3"/>
      <c r="K3846" s="3"/>
      <c r="L3846" s="3"/>
      <c r="M3846" s="3"/>
      <c r="N3846" s="3"/>
      <c r="O3846" s="393"/>
      <c r="P3846" s="393"/>
      <c r="Q3846" s="3"/>
      <c r="R3846" s="3"/>
      <c r="S3846" s="3"/>
      <c r="T3846" s="3"/>
      <c r="U3846" s="3"/>
      <c r="V3846" s="3"/>
      <c r="W3846"/>
      <c r="X3846"/>
      <c r="Y3846" s="451"/>
      <c r="Z3846" s="393"/>
      <c r="AA3846" s="3"/>
      <c r="AB3846" s="3"/>
      <c r="AC3846" s="3"/>
      <c r="AD3846" s="3"/>
      <c r="AE3846" s="3"/>
      <c r="AF3846"/>
      <c r="AG3846"/>
      <c r="AH3846"/>
      <c r="AI3846"/>
      <c r="AJ3846"/>
      <c r="AK3846"/>
      <c r="AL3846"/>
      <c r="AM3846"/>
      <c r="AN3846"/>
      <c r="AO3846"/>
      <c r="AP3846"/>
      <c r="BC3846" s="451"/>
    </row>
    <row r="3847" spans="1:55" hidden="1" x14ac:dyDescent="0.2">
      <c r="A3847" s="3"/>
      <c r="B3847" s="3"/>
      <c r="C3847" s="393"/>
      <c r="D3847" s="393"/>
      <c r="E3847" s="393"/>
      <c r="F3847" s="393"/>
      <c r="G3847" s="393"/>
      <c r="H3847" s="393"/>
      <c r="I3847" s="393"/>
      <c r="J3847" s="3"/>
      <c r="K3847" s="3"/>
      <c r="L3847" s="3"/>
      <c r="M3847" s="3"/>
      <c r="N3847" s="3"/>
      <c r="O3847" s="393"/>
      <c r="P3847" s="393"/>
      <c r="Q3847" s="3"/>
      <c r="R3847" s="3"/>
      <c r="S3847" s="3"/>
      <c r="T3847" s="3"/>
      <c r="U3847" s="3"/>
      <c r="V3847" s="3"/>
      <c r="W3847"/>
      <c r="X3847"/>
      <c r="Y3847" s="451"/>
      <c r="Z3847" s="393"/>
      <c r="AA3847" s="3"/>
      <c r="AB3847" s="3"/>
      <c r="AC3847" s="3"/>
      <c r="AD3847" s="3"/>
      <c r="AE3847" s="3"/>
      <c r="AF3847"/>
      <c r="AG3847"/>
      <c r="AH3847"/>
      <c r="AI3847"/>
      <c r="AJ3847"/>
      <c r="AK3847"/>
      <c r="AL3847"/>
      <c r="AM3847"/>
      <c r="AN3847"/>
      <c r="AO3847"/>
      <c r="AP3847"/>
      <c r="BC3847" s="451"/>
    </row>
    <row r="3848" spans="1:55" hidden="1" x14ac:dyDescent="0.2">
      <c r="A3848" s="3"/>
      <c r="B3848" s="3"/>
      <c r="C3848" s="393"/>
      <c r="D3848" s="393"/>
      <c r="E3848" s="393"/>
      <c r="F3848" s="393"/>
      <c r="G3848" s="393"/>
      <c r="H3848" s="393"/>
      <c r="I3848" s="393"/>
      <c r="J3848" s="3"/>
      <c r="K3848" s="3"/>
      <c r="L3848" s="3"/>
      <c r="M3848" s="3"/>
      <c r="N3848" s="3"/>
      <c r="O3848" s="393"/>
      <c r="P3848" s="393"/>
      <c r="Q3848" s="3"/>
      <c r="R3848" s="3"/>
      <c r="S3848" s="3"/>
      <c r="T3848" s="3"/>
      <c r="U3848" s="3"/>
      <c r="V3848" s="3"/>
      <c r="W3848"/>
      <c r="X3848"/>
      <c r="Y3848" s="451"/>
      <c r="Z3848" s="393"/>
      <c r="AA3848" s="3"/>
      <c r="AB3848" s="3"/>
      <c r="AC3848" s="3"/>
      <c r="AD3848" s="3"/>
      <c r="AE3848" s="3"/>
      <c r="AF3848"/>
      <c r="AG3848"/>
      <c r="AH3848"/>
      <c r="AI3848"/>
      <c r="AJ3848"/>
      <c r="AK3848"/>
      <c r="AL3848"/>
      <c r="AM3848"/>
      <c r="AN3848"/>
      <c r="AO3848"/>
      <c r="AP3848"/>
      <c r="BC3848" s="451"/>
    </row>
    <row r="3849" spans="1:55" hidden="1" x14ac:dyDescent="0.2">
      <c r="A3849" s="3"/>
      <c r="B3849" s="3"/>
      <c r="C3849" s="393"/>
      <c r="D3849" s="393"/>
      <c r="E3849" s="393"/>
      <c r="F3849" s="393"/>
      <c r="G3849" s="393"/>
      <c r="H3849" s="393"/>
      <c r="I3849" s="393"/>
      <c r="J3849" s="3"/>
      <c r="K3849" s="3"/>
      <c r="L3849" s="3"/>
      <c r="M3849" s="3"/>
      <c r="N3849" s="3"/>
      <c r="O3849" s="393"/>
      <c r="P3849" s="393"/>
      <c r="Q3849" s="3"/>
      <c r="R3849" s="3"/>
      <c r="S3849" s="3"/>
      <c r="T3849" s="3"/>
      <c r="U3849" s="3"/>
      <c r="V3849" s="3"/>
      <c r="W3849"/>
      <c r="X3849"/>
      <c r="Y3849" s="451"/>
      <c r="Z3849" s="393"/>
      <c r="AA3849" s="3"/>
      <c r="AB3849" s="3"/>
      <c r="AC3849" s="3"/>
      <c r="AD3849" s="3"/>
      <c r="AE3849" s="3"/>
      <c r="AF3849"/>
      <c r="AG3849"/>
      <c r="AH3849"/>
      <c r="AI3849"/>
      <c r="AJ3849"/>
      <c r="AK3849"/>
      <c r="AL3849"/>
      <c r="AM3849"/>
      <c r="AN3849"/>
      <c r="AO3849"/>
      <c r="AP3849"/>
      <c r="BC3849" s="451"/>
    </row>
    <row r="3850" spans="1:55" hidden="1" x14ac:dyDescent="0.2">
      <c r="A3850" s="3"/>
      <c r="B3850" s="3"/>
      <c r="C3850" s="393"/>
      <c r="D3850" s="393"/>
      <c r="E3850" s="393"/>
      <c r="F3850" s="393"/>
      <c r="G3850" s="393"/>
      <c r="H3850" s="393"/>
      <c r="I3850" s="393"/>
      <c r="J3850" s="3"/>
      <c r="K3850" s="3"/>
      <c r="L3850" s="3"/>
      <c r="M3850" s="3"/>
      <c r="N3850" s="3"/>
      <c r="O3850" s="393"/>
      <c r="P3850" s="393"/>
      <c r="Q3850" s="3"/>
      <c r="R3850" s="3"/>
      <c r="S3850" s="3"/>
      <c r="T3850" s="3"/>
      <c r="U3850" s="3"/>
      <c r="V3850" s="3"/>
      <c r="W3850"/>
      <c r="X3850"/>
      <c r="Y3850" s="451"/>
      <c r="Z3850" s="393"/>
      <c r="AA3850" s="3"/>
      <c r="AB3850" s="3"/>
      <c r="AC3850" s="3"/>
      <c r="AD3850" s="3"/>
      <c r="AE3850" s="3"/>
      <c r="AF3850"/>
      <c r="AG3850"/>
      <c r="AH3850"/>
      <c r="AI3850"/>
      <c r="AJ3850"/>
      <c r="AK3850"/>
      <c r="AL3850"/>
      <c r="AM3850"/>
      <c r="AN3850"/>
      <c r="AO3850"/>
      <c r="AP3850"/>
      <c r="BC3850" s="451"/>
    </row>
    <row r="3851" spans="1:55" hidden="1" x14ac:dyDescent="0.2">
      <c r="A3851" s="3"/>
      <c r="B3851" s="3"/>
      <c r="C3851" s="393"/>
      <c r="D3851" s="393"/>
      <c r="E3851" s="393"/>
      <c r="F3851" s="393"/>
      <c r="G3851" s="393"/>
      <c r="H3851" s="393"/>
      <c r="I3851" s="393"/>
      <c r="J3851" s="3"/>
      <c r="K3851" s="3"/>
      <c r="L3851" s="3"/>
      <c r="M3851" s="3"/>
      <c r="N3851" s="3"/>
      <c r="O3851" s="393"/>
      <c r="P3851" s="393"/>
      <c r="Q3851" s="3"/>
      <c r="R3851" s="3"/>
      <c r="S3851" s="3"/>
      <c r="T3851" s="3"/>
      <c r="U3851" s="3"/>
      <c r="V3851" s="3"/>
      <c r="W3851"/>
      <c r="X3851"/>
      <c r="Y3851" s="451"/>
      <c r="Z3851" s="393"/>
      <c r="AA3851" s="3"/>
      <c r="AB3851" s="3"/>
      <c r="AC3851" s="3"/>
      <c r="AD3851" s="3"/>
      <c r="AE3851" s="3"/>
      <c r="AF3851"/>
      <c r="AG3851"/>
      <c r="AH3851"/>
      <c r="AI3851"/>
      <c r="AJ3851"/>
      <c r="AK3851"/>
      <c r="AL3851"/>
      <c r="AM3851"/>
      <c r="AN3851"/>
      <c r="AO3851"/>
      <c r="AP3851"/>
      <c r="BC3851" s="451"/>
    </row>
    <row r="3852" spans="1:55" hidden="1" x14ac:dyDescent="0.2">
      <c r="A3852" s="3"/>
      <c r="B3852" s="3"/>
      <c r="C3852" s="393"/>
      <c r="D3852" s="393"/>
      <c r="E3852" s="393"/>
      <c r="F3852" s="393"/>
      <c r="G3852" s="393"/>
      <c r="H3852" s="393"/>
      <c r="I3852" s="393"/>
      <c r="J3852" s="3"/>
      <c r="K3852" s="3"/>
      <c r="L3852" s="3"/>
      <c r="M3852" s="3"/>
      <c r="N3852" s="3"/>
      <c r="O3852" s="393"/>
      <c r="P3852" s="393"/>
      <c r="Q3852" s="3"/>
      <c r="R3852" s="3"/>
      <c r="S3852" s="3"/>
      <c r="T3852" s="3"/>
      <c r="U3852" s="3"/>
      <c r="V3852" s="3"/>
      <c r="W3852"/>
      <c r="X3852"/>
      <c r="Y3852" s="451"/>
      <c r="Z3852" s="393"/>
      <c r="AA3852" s="3"/>
      <c r="AB3852" s="3"/>
      <c r="AC3852" s="3"/>
      <c r="AD3852" s="3"/>
      <c r="AE3852" s="3"/>
      <c r="AF3852"/>
      <c r="AG3852"/>
      <c r="AH3852"/>
      <c r="AI3852"/>
      <c r="AJ3852"/>
      <c r="AK3852"/>
      <c r="AL3852"/>
      <c r="AM3852"/>
      <c r="AN3852"/>
      <c r="AO3852"/>
      <c r="AP3852"/>
      <c r="BC3852" s="451"/>
    </row>
    <row r="3853" spans="1:55" hidden="1" x14ac:dyDescent="0.2">
      <c r="A3853" s="3"/>
      <c r="B3853" s="3"/>
      <c r="C3853" s="393"/>
      <c r="D3853" s="393"/>
      <c r="E3853" s="393"/>
      <c r="F3853" s="393"/>
      <c r="G3853" s="393"/>
      <c r="H3853" s="393"/>
      <c r="I3853" s="393"/>
      <c r="J3853" s="3"/>
      <c r="K3853" s="3"/>
      <c r="L3853" s="3"/>
      <c r="M3853" s="3"/>
      <c r="N3853" s="3"/>
      <c r="O3853" s="393"/>
      <c r="P3853" s="393"/>
      <c r="Q3853" s="3"/>
      <c r="R3853" s="3"/>
      <c r="S3853" s="3"/>
      <c r="T3853" s="3"/>
      <c r="U3853" s="3"/>
      <c r="V3853" s="3"/>
      <c r="W3853"/>
      <c r="X3853"/>
      <c r="Y3853" s="451"/>
      <c r="Z3853" s="393"/>
      <c r="AA3853" s="3"/>
      <c r="AB3853" s="3"/>
      <c r="AC3853" s="3"/>
      <c r="AD3853" s="3"/>
      <c r="AE3853" s="3"/>
      <c r="AF3853"/>
      <c r="AG3853"/>
      <c r="AH3853"/>
      <c r="AI3853"/>
      <c r="AJ3853"/>
      <c r="AK3853"/>
      <c r="AL3853"/>
      <c r="AM3853"/>
      <c r="AN3853"/>
      <c r="AO3853"/>
      <c r="AP3853"/>
      <c r="BC3853" s="451"/>
    </row>
    <row r="3854" spans="1:55" hidden="1" x14ac:dyDescent="0.2">
      <c r="A3854" s="3"/>
      <c r="B3854" s="3"/>
      <c r="C3854" s="393"/>
      <c r="D3854" s="393"/>
      <c r="E3854" s="393"/>
      <c r="F3854" s="393"/>
      <c r="G3854" s="393"/>
      <c r="H3854" s="393"/>
      <c r="I3854" s="393"/>
      <c r="J3854" s="3"/>
      <c r="K3854" s="3"/>
      <c r="L3854" s="3"/>
      <c r="M3854" s="3"/>
      <c r="N3854" s="3"/>
      <c r="O3854" s="393"/>
      <c r="P3854" s="393"/>
      <c r="Q3854" s="3"/>
      <c r="R3854" s="3"/>
      <c r="S3854" s="3"/>
      <c r="T3854" s="3"/>
      <c r="U3854" s="3"/>
      <c r="V3854" s="3"/>
      <c r="W3854"/>
      <c r="X3854"/>
      <c r="Y3854" s="451"/>
      <c r="Z3854" s="393"/>
      <c r="AA3854" s="3"/>
      <c r="AB3854" s="3"/>
      <c r="AC3854" s="3"/>
      <c r="AD3854" s="3"/>
      <c r="AE3854" s="3"/>
      <c r="AF3854"/>
      <c r="AG3854"/>
      <c r="AH3854"/>
      <c r="AI3854"/>
      <c r="AJ3854"/>
      <c r="AK3854"/>
      <c r="AL3854"/>
      <c r="AM3854"/>
      <c r="AN3854"/>
      <c r="AO3854"/>
      <c r="AP3854"/>
      <c r="BC3854" s="451"/>
    </row>
    <row r="3855" spans="1:55" hidden="1" x14ac:dyDescent="0.2">
      <c r="A3855" s="3"/>
      <c r="B3855" s="3"/>
      <c r="C3855" s="393"/>
      <c r="D3855" s="393"/>
      <c r="E3855" s="393"/>
      <c r="F3855" s="393"/>
      <c r="G3855" s="393"/>
      <c r="H3855" s="393"/>
      <c r="I3855" s="393"/>
      <c r="J3855" s="3"/>
      <c r="K3855" s="3"/>
      <c r="L3855" s="3"/>
      <c r="M3855" s="3"/>
      <c r="N3855" s="3"/>
      <c r="O3855" s="393"/>
      <c r="P3855" s="393"/>
      <c r="Q3855" s="3"/>
      <c r="R3855" s="3"/>
      <c r="S3855" s="3"/>
      <c r="T3855" s="3"/>
      <c r="U3855" s="3"/>
      <c r="V3855" s="3"/>
      <c r="W3855"/>
      <c r="X3855"/>
      <c r="Y3855" s="451"/>
      <c r="Z3855" s="393"/>
      <c r="AA3855" s="3"/>
      <c r="AB3855" s="3"/>
      <c r="AC3855" s="3"/>
      <c r="AD3855" s="3"/>
      <c r="AE3855" s="3"/>
      <c r="AF3855"/>
      <c r="AG3855"/>
      <c r="AH3855"/>
      <c r="AI3855"/>
      <c r="AJ3855"/>
      <c r="AK3855"/>
      <c r="AL3855"/>
      <c r="AM3855"/>
      <c r="AN3855"/>
      <c r="AO3855"/>
      <c r="AP3855"/>
      <c r="BC3855" s="451"/>
    </row>
    <row r="3856" spans="1:55" hidden="1" x14ac:dyDescent="0.2">
      <c r="A3856" s="3"/>
      <c r="B3856" s="3"/>
      <c r="C3856" s="393"/>
      <c r="D3856" s="393"/>
      <c r="E3856" s="393"/>
      <c r="F3856" s="393"/>
      <c r="G3856" s="393"/>
      <c r="H3856" s="393"/>
      <c r="I3856" s="393"/>
      <c r="J3856" s="3"/>
      <c r="K3856" s="3"/>
      <c r="L3856" s="3"/>
      <c r="M3856" s="3"/>
      <c r="N3856" s="3"/>
      <c r="O3856" s="393"/>
      <c r="P3856" s="393"/>
      <c r="Q3856" s="3"/>
      <c r="R3856" s="3"/>
      <c r="S3856" s="3"/>
      <c r="T3856" s="3"/>
      <c r="U3856" s="3"/>
      <c r="V3856" s="3"/>
      <c r="W3856"/>
      <c r="X3856"/>
      <c r="Y3856" s="451"/>
      <c r="Z3856" s="393"/>
      <c r="AA3856" s="3"/>
      <c r="AB3856" s="3"/>
      <c r="AC3856" s="3"/>
      <c r="AD3856" s="3"/>
      <c r="AE3856" s="3"/>
      <c r="AF3856"/>
      <c r="AG3856"/>
      <c r="AH3856"/>
      <c r="AI3856"/>
      <c r="AJ3856"/>
      <c r="AK3856"/>
      <c r="AL3856"/>
      <c r="AM3856"/>
      <c r="AN3856"/>
      <c r="AO3856"/>
      <c r="AP3856"/>
      <c r="BC3856" s="451"/>
    </row>
    <row r="3857" spans="1:55" hidden="1" x14ac:dyDescent="0.2">
      <c r="A3857" s="3"/>
      <c r="B3857" s="3"/>
      <c r="C3857" s="393"/>
      <c r="D3857" s="393"/>
      <c r="E3857" s="393"/>
      <c r="F3857" s="393"/>
      <c r="G3857" s="393"/>
      <c r="H3857" s="393"/>
      <c r="I3857" s="393"/>
      <c r="J3857" s="3"/>
      <c r="K3857" s="3"/>
      <c r="L3857" s="3"/>
      <c r="M3857" s="3"/>
      <c r="N3857" s="3"/>
      <c r="O3857" s="393"/>
      <c r="P3857" s="393"/>
      <c r="Q3857" s="3"/>
      <c r="R3857" s="3"/>
      <c r="S3857" s="3"/>
      <c r="T3857" s="3"/>
      <c r="U3857" s="3"/>
      <c r="V3857" s="3"/>
      <c r="W3857"/>
      <c r="X3857"/>
      <c r="Y3857" s="451"/>
      <c r="Z3857" s="393"/>
      <c r="AA3857" s="3"/>
      <c r="AB3857" s="3"/>
      <c r="AC3857" s="3"/>
      <c r="AD3857" s="3"/>
      <c r="AE3857" s="3"/>
      <c r="AF3857"/>
      <c r="AG3857"/>
      <c r="AH3857"/>
      <c r="AI3857"/>
      <c r="AJ3857"/>
      <c r="AK3857"/>
      <c r="AL3857"/>
      <c r="AM3857"/>
      <c r="AN3857"/>
      <c r="AO3857"/>
      <c r="AP3857"/>
      <c r="BC3857" s="451"/>
    </row>
    <row r="3858" spans="1:55" hidden="1" x14ac:dyDescent="0.2">
      <c r="A3858" s="3"/>
      <c r="B3858" s="3"/>
      <c r="C3858" s="393"/>
      <c r="D3858" s="393"/>
      <c r="E3858" s="393"/>
      <c r="F3858" s="393"/>
      <c r="G3858" s="393"/>
      <c r="H3858" s="393"/>
      <c r="I3858" s="393"/>
      <c r="J3858" s="3"/>
      <c r="K3858" s="3"/>
      <c r="L3858" s="3"/>
      <c r="M3858" s="3"/>
      <c r="N3858" s="3"/>
      <c r="O3858" s="393"/>
      <c r="P3858" s="393"/>
      <c r="Q3858" s="3"/>
      <c r="R3858" s="3"/>
      <c r="S3858" s="3"/>
      <c r="T3858" s="3"/>
      <c r="U3858" s="3"/>
      <c r="V3858" s="3"/>
      <c r="W3858"/>
      <c r="X3858"/>
      <c r="Y3858" s="451"/>
      <c r="Z3858" s="393"/>
      <c r="AA3858" s="3"/>
      <c r="AB3858" s="3"/>
      <c r="AC3858" s="3"/>
      <c r="AD3858" s="3"/>
      <c r="AE3858" s="3"/>
      <c r="AF3858"/>
      <c r="AG3858"/>
      <c r="AH3858"/>
      <c r="AI3858"/>
      <c r="AJ3858"/>
      <c r="AK3858"/>
      <c r="AL3858"/>
      <c r="AM3858"/>
      <c r="AN3858"/>
      <c r="AO3858"/>
      <c r="AP3858"/>
      <c r="BC3858" s="451"/>
    </row>
    <row r="3859" spans="1:55" hidden="1" x14ac:dyDescent="0.2">
      <c r="A3859" s="3"/>
      <c r="B3859" s="3"/>
      <c r="C3859" s="393"/>
      <c r="D3859" s="393"/>
      <c r="E3859" s="393"/>
      <c r="F3859" s="393"/>
      <c r="G3859" s="393"/>
      <c r="H3859" s="393"/>
      <c r="I3859" s="393"/>
      <c r="J3859" s="3"/>
      <c r="K3859" s="3"/>
      <c r="L3859" s="3"/>
      <c r="M3859" s="3"/>
      <c r="N3859" s="3"/>
      <c r="O3859" s="393"/>
      <c r="P3859" s="393"/>
      <c r="Q3859" s="3"/>
      <c r="R3859" s="3"/>
      <c r="S3859" s="3"/>
      <c r="T3859" s="3"/>
      <c r="U3859" s="3"/>
      <c r="V3859" s="3"/>
      <c r="W3859"/>
      <c r="X3859"/>
      <c r="Y3859" s="451"/>
      <c r="Z3859" s="393"/>
      <c r="AA3859" s="3"/>
      <c r="AB3859" s="3"/>
      <c r="AC3859" s="3"/>
      <c r="AD3859" s="3"/>
      <c r="AE3859" s="3"/>
      <c r="AF3859"/>
      <c r="AG3859"/>
      <c r="AH3859"/>
      <c r="AI3859"/>
      <c r="AJ3859"/>
      <c r="AK3859"/>
      <c r="AL3859"/>
      <c r="AM3859"/>
      <c r="AN3859"/>
      <c r="AO3859"/>
      <c r="AP3859"/>
      <c r="BC3859" s="451"/>
    </row>
    <row r="3860" spans="1:55" hidden="1" x14ac:dyDescent="0.2">
      <c r="A3860" s="3"/>
      <c r="B3860" s="3"/>
      <c r="C3860" s="393"/>
      <c r="D3860" s="393"/>
      <c r="E3860" s="393"/>
      <c r="F3860" s="393"/>
      <c r="G3860" s="393"/>
      <c r="H3860" s="393"/>
      <c r="I3860" s="393"/>
      <c r="J3860" s="3"/>
      <c r="K3860" s="3"/>
      <c r="L3860" s="3"/>
      <c r="M3860" s="3"/>
      <c r="N3860" s="3"/>
      <c r="O3860" s="393"/>
      <c r="P3860" s="393"/>
      <c r="Q3860" s="3"/>
      <c r="R3860" s="3"/>
      <c r="S3860" s="3"/>
      <c r="T3860" s="3"/>
      <c r="U3860" s="3"/>
      <c r="V3860" s="3"/>
      <c r="W3860"/>
      <c r="X3860"/>
      <c r="Y3860" s="451"/>
      <c r="Z3860" s="393"/>
      <c r="AA3860" s="3"/>
      <c r="AB3860" s="3"/>
      <c r="AC3860" s="3"/>
      <c r="AD3860" s="3"/>
      <c r="AE3860" s="3"/>
      <c r="AF3860"/>
      <c r="AG3860"/>
      <c r="AH3860"/>
      <c r="AI3860"/>
      <c r="AJ3860"/>
      <c r="AK3860"/>
      <c r="AL3860"/>
      <c r="AM3860"/>
      <c r="AN3860"/>
      <c r="AO3860"/>
      <c r="AP3860"/>
      <c r="BC3860" s="451"/>
    </row>
    <row r="3861" spans="1:55" hidden="1" x14ac:dyDescent="0.2">
      <c r="A3861" s="3"/>
      <c r="B3861" s="3"/>
      <c r="C3861" s="393"/>
      <c r="D3861" s="393"/>
      <c r="E3861" s="393"/>
      <c r="F3861" s="393"/>
      <c r="G3861" s="393"/>
      <c r="H3861" s="393"/>
      <c r="I3861" s="393"/>
      <c r="J3861" s="3"/>
      <c r="K3861" s="3"/>
      <c r="L3861" s="3"/>
      <c r="M3861" s="3"/>
      <c r="N3861" s="3"/>
      <c r="O3861" s="393"/>
      <c r="P3861" s="393"/>
      <c r="Q3861" s="3"/>
      <c r="R3861" s="3"/>
      <c r="S3861" s="3"/>
      <c r="T3861" s="3"/>
      <c r="U3861" s="3"/>
      <c r="V3861" s="3"/>
      <c r="W3861"/>
      <c r="X3861"/>
      <c r="Y3861" s="451"/>
      <c r="Z3861" s="393"/>
      <c r="AA3861" s="3"/>
      <c r="AB3861" s="3"/>
      <c r="AC3861" s="3"/>
      <c r="AD3861" s="3"/>
      <c r="AE3861" s="3"/>
      <c r="AF3861"/>
      <c r="AG3861"/>
      <c r="AH3861"/>
      <c r="AI3861"/>
      <c r="AJ3861"/>
      <c r="AK3861"/>
      <c r="AL3861"/>
      <c r="AM3861"/>
      <c r="AN3861"/>
      <c r="AO3861"/>
      <c r="AP3861"/>
      <c r="BC3861" s="451"/>
    </row>
    <row r="3862" spans="1:55" hidden="1" x14ac:dyDescent="0.2">
      <c r="A3862" s="3"/>
      <c r="B3862" s="3"/>
      <c r="C3862" s="393"/>
      <c r="D3862" s="393"/>
      <c r="E3862" s="393"/>
      <c r="F3862" s="393"/>
      <c r="G3862" s="393"/>
      <c r="H3862" s="393"/>
      <c r="I3862" s="393"/>
      <c r="J3862" s="3"/>
      <c r="K3862" s="3"/>
      <c r="L3862" s="3"/>
      <c r="M3862" s="3"/>
      <c r="N3862" s="3"/>
      <c r="O3862" s="393"/>
      <c r="P3862" s="393"/>
      <c r="Q3862" s="3"/>
      <c r="R3862" s="3"/>
      <c r="S3862" s="3"/>
      <c r="T3862" s="3"/>
      <c r="U3862" s="3"/>
      <c r="V3862" s="3"/>
      <c r="W3862"/>
      <c r="X3862"/>
      <c r="Y3862" s="451"/>
      <c r="Z3862" s="393"/>
      <c r="AA3862" s="3"/>
      <c r="AB3862" s="3"/>
      <c r="AC3862" s="3"/>
      <c r="AD3862" s="3"/>
      <c r="AE3862" s="3"/>
      <c r="AF3862"/>
      <c r="AG3862"/>
      <c r="AH3862"/>
      <c r="AI3862"/>
      <c r="AJ3862"/>
      <c r="AK3862"/>
      <c r="AL3862"/>
      <c r="AM3862"/>
      <c r="AN3862"/>
      <c r="AO3862"/>
      <c r="AP3862"/>
      <c r="BC3862" s="451"/>
    </row>
    <row r="3863" spans="1:55" hidden="1" x14ac:dyDescent="0.2">
      <c r="A3863" s="3"/>
      <c r="B3863" s="3"/>
      <c r="C3863" s="393"/>
      <c r="D3863" s="393"/>
      <c r="E3863" s="393"/>
      <c r="F3863" s="393"/>
      <c r="G3863" s="393"/>
      <c r="H3863" s="393"/>
      <c r="I3863" s="393"/>
      <c r="J3863" s="3"/>
      <c r="K3863" s="3"/>
      <c r="L3863" s="3"/>
      <c r="M3863" s="3"/>
      <c r="N3863" s="3"/>
      <c r="O3863" s="393"/>
      <c r="P3863" s="393"/>
      <c r="Q3863" s="3"/>
      <c r="R3863" s="3"/>
      <c r="S3863" s="3"/>
      <c r="T3863" s="3"/>
      <c r="U3863" s="3"/>
      <c r="V3863" s="3"/>
      <c r="W3863"/>
      <c r="X3863"/>
      <c r="Y3863" s="451"/>
      <c r="Z3863" s="393"/>
      <c r="AA3863" s="3"/>
      <c r="AB3863" s="3"/>
      <c r="AC3863" s="3"/>
      <c r="AD3863" s="3"/>
      <c r="AE3863" s="3"/>
      <c r="AF3863"/>
      <c r="AG3863"/>
      <c r="AH3863"/>
      <c r="AI3863"/>
      <c r="AJ3863"/>
      <c r="AK3863"/>
      <c r="AL3863"/>
      <c r="AM3863"/>
      <c r="AN3863"/>
      <c r="AO3863"/>
      <c r="AP3863"/>
      <c r="BC3863" s="451"/>
    </row>
    <row r="3864" spans="1:55" hidden="1" x14ac:dyDescent="0.2">
      <c r="A3864" s="3"/>
      <c r="B3864" s="3"/>
      <c r="C3864" s="393"/>
      <c r="D3864" s="393"/>
      <c r="E3864" s="393"/>
      <c r="F3864" s="393"/>
      <c r="G3864" s="393"/>
      <c r="H3864" s="393"/>
      <c r="I3864" s="393"/>
      <c r="J3864" s="3"/>
      <c r="K3864" s="3"/>
      <c r="L3864" s="3"/>
      <c r="M3864" s="3"/>
      <c r="N3864" s="3"/>
      <c r="O3864" s="393"/>
      <c r="P3864" s="393"/>
      <c r="Q3864" s="3"/>
      <c r="R3864" s="3"/>
      <c r="S3864" s="3"/>
      <c r="T3864" s="3"/>
      <c r="U3864" s="3"/>
      <c r="V3864" s="3"/>
      <c r="W3864"/>
      <c r="X3864"/>
      <c r="Y3864" s="451"/>
      <c r="Z3864" s="393"/>
      <c r="AA3864" s="3"/>
      <c r="AB3864" s="3"/>
      <c r="AC3864" s="3"/>
      <c r="AD3864" s="3"/>
      <c r="AE3864" s="3"/>
      <c r="AF3864"/>
      <c r="AG3864"/>
      <c r="AH3864"/>
      <c r="AI3864"/>
      <c r="AJ3864"/>
      <c r="AK3864"/>
      <c r="AL3864"/>
      <c r="AM3864"/>
      <c r="AN3864"/>
      <c r="AO3864"/>
      <c r="AP3864"/>
      <c r="BC3864" s="451"/>
    </row>
    <row r="3865" spans="1:55" hidden="1" x14ac:dyDescent="0.2">
      <c r="A3865" s="3"/>
      <c r="B3865" s="3"/>
      <c r="C3865" s="393"/>
      <c r="D3865" s="393"/>
      <c r="E3865" s="393"/>
      <c r="F3865" s="393"/>
      <c r="G3865" s="393"/>
      <c r="H3865" s="393"/>
      <c r="I3865" s="393"/>
      <c r="J3865" s="3"/>
      <c r="K3865" s="3"/>
      <c r="L3865" s="3"/>
      <c r="M3865" s="3"/>
      <c r="N3865" s="3"/>
      <c r="O3865" s="393"/>
      <c r="P3865" s="393"/>
      <c r="Q3865" s="3"/>
      <c r="R3865" s="3"/>
      <c r="S3865" s="3"/>
      <c r="T3865" s="3"/>
      <c r="U3865" s="3"/>
      <c r="V3865" s="3"/>
      <c r="W3865"/>
      <c r="X3865"/>
      <c r="Y3865" s="451"/>
      <c r="Z3865" s="393"/>
      <c r="AA3865" s="3"/>
      <c r="AB3865" s="3"/>
      <c r="AC3865" s="3"/>
      <c r="AD3865" s="3"/>
      <c r="AE3865" s="3"/>
      <c r="AF3865"/>
      <c r="AG3865"/>
      <c r="AH3865"/>
      <c r="AI3865"/>
      <c r="AJ3865"/>
      <c r="AK3865"/>
      <c r="AL3865"/>
      <c r="AM3865"/>
      <c r="AN3865"/>
      <c r="AO3865"/>
      <c r="AP3865"/>
      <c r="BC3865" s="451"/>
    </row>
    <row r="3866" spans="1:55" hidden="1" x14ac:dyDescent="0.2">
      <c r="A3866" s="3"/>
      <c r="B3866" s="3"/>
      <c r="C3866" s="393"/>
      <c r="D3866" s="393"/>
      <c r="E3866" s="393"/>
      <c r="F3866" s="393"/>
      <c r="G3866" s="393"/>
      <c r="H3866" s="393"/>
      <c r="I3866" s="393"/>
      <c r="J3866" s="3"/>
      <c r="K3866" s="3"/>
      <c r="L3866" s="3"/>
      <c r="M3866" s="3"/>
      <c r="N3866" s="3"/>
      <c r="O3866" s="393"/>
      <c r="P3866" s="393"/>
      <c r="Q3866" s="3"/>
      <c r="R3866" s="3"/>
      <c r="S3866" s="3"/>
      <c r="T3866" s="3"/>
      <c r="U3866" s="3"/>
      <c r="V3866" s="3"/>
      <c r="W3866"/>
      <c r="X3866"/>
      <c r="Y3866" s="451"/>
      <c r="Z3866" s="393"/>
      <c r="AA3866" s="3"/>
      <c r="AB3866" s="3"/>
      <c r="AC3866" s="3"/>
      <c r="AD3866" s="3"/>
      <c r="AE3866" s="3"/>
      <c r="AF3866"/>
      <c r="AG3866"/>
      <c r="AH3866"/>
      <c r="AI3866"/>
      <c r="AJ3866"/>
      <c r="AK3866"/>
      <c r="AL3866"/>
      <c r="AM3866"/>
      <c r="AN3866"/>
      <c r="AO3866"/>
      <c r="AP3866"/>
      <c r="BC3866" s="451"/>
    </row>
    <row r="3867" spans="1:55" hidden="1" x14ac:dyDescent="0.2">
      <c r="A3867" s="3"/>
      <c r="B3867" s="3"/>
      <c r="C3867" s="393"/>
      <c r="D3867" s="393"/>
      <c r="E3867" s="393"/>
      <c r="F3867" s="393"/>
      <c r="G3867" s="393"/>
      <c r="H3867" s="393"/>
      <c r="I3867" s="393"/>
      <c r="J3867" s="3"/>
      <c r="K3867" s="3"/>
      <c r="L3867" s="3"/>
      <c r="M3867" s="3"/>
      <c r="N3867" s="3"/>
      <c r="O3867" s="393"/>
      <c r="P3867" s="393"/>
      <c r="Q3867" s="3"/>
      <c r="R3867" s="3"/>
      <c r="S3867" s="3"/>
      <c r="T3867" s="3"/>
      <c r="U3867" s="3"/>
      <c r="V3867" s="3"/>
      <c r="W3867"/>
      <c r="X3867"/>
      <c r="Y3867" s="451"/>
      <c r="Z3867" s="393"/>
      <c r="AA3867" s="3"/>
      <c r="AB3867" s="3"/>
      <c r="AC3867" s="3"/>
      <c r="AD3867" s="3"/>
      <c r="AE3867" s="3"/>
      <c r="AF3867"/>
      <c r="AG3867"/>
      <c r="AH3867"/>
      <c r="AI3867"/>
      <c r="AJ3867"/>
      <c r="AK3867"/>
      <c r="AL3867"/>
      <c r="AM3867"/>
      <c r="AN3867"/>
      <c r="AO3867"/>
      <c r="AP3867"/>
      <c r="BC3867" s="451"/>
    </row>
    <row r="3868" spans="1:55" hidden="1" x14ac:dyDescent="0.2">
      <c r="A3868" s="3"/>
      <c r="B3868" s="3"/>
      <c r="C3868" s="393"/>
      <c r="D3868" s="393"/>
      <c r="E3868" s="393"/>
      <c r="F3868" s="393"/>
      <c r="G3868" s="393"/>
      <c r="H3868" s="393"/>
      <c r="I3868" s="393"/>
      <c r="J3868" s="3"/>
      <c r="K3868" s="3"/>
      <c r="L3868" s="3"/>
      <c r="M3868" s="3"/>
      <c r="N3868" s="3"/>
      <c r="O3868" s="393"/>
      <c r="P3868" s="393"/>
      <c r="Q3868" s="3"/>
      <c r="R3868" s="3"/>
      <c r="S3868" s="3"/>
      <c r="T3868" s="3"/>
      <c r="U3868" s="3"/>
      <c r="V3868" s="3"/>
      <c r="W3868"/>
      <c r="X3868"/>
      <c r="Y3868" s="451"/>
      <c r="Z3868" s="393"/>
      <c r="AA3868" s="3"/>
      <c r="AB3868" s="3"/>
      <c r="AC3868" s="3"/>
      <c r="AD3868" s="3"/>
      <c r="AE3868" s="3"/>
      <c r="AF3868"/>
      <c r="AG3868"/>
      <c r="AH3868"/>
      <c r="AI3868"/>
      <c r="AJ3868"/>
      <c r="AK3868"/>
      <c r="AL3868"/>
      <c r="AM3868"/>
      <c r="AN3868"/>
      <c r="AO3868"/>
      <c r="AP3868"/>
      <c r="BC3868" s="451"/>
    </row>
    <row r="3869" spans="1:55" hidden="1" x14ac:dyDescent="0.2">
      <c r="A3869" s="3"/>
      <c r="B3869" s="3"/>
      <c r="C3869" s="393"/>
      <c r="D3869" s="393"/>
      <c r="E3869" s="393"/>
      <c r="F3869" s="393"/>
      <c r="G3869" s="393"/>
      <c r="H3869" s="393"/>
      <c r="I3869" s="393"/>
      <c r="J3869" s="3"/>
      <c r="K3869" s="3"/>
      <c r="L3869" s="3"/>
      <c r="M3869" s="3"/>
      <c r="N3869" s="3"/>
      <c r="O3869" s="393"/>
      <c r="P3869" s="393"/>
      <c r="Q3869" s="3"/>
      <c r="R3869" s="3"/>
      <c r="S3869" s="3"/>
      <c r="T3869" s="3"/>
      <c r="U3869" s="3"/>
      <c r="V3869" s="3"/>
      <c r="W3869"/>
      <c r="X3869"/>
      <c r="Y3869" s="451"/>
      <c r="Z3869" s="393"/>
      <c r="AA3869" s="3"/>
      <c r="AB3869" s="3"/>
      <c r="AC3869" s="3"/>
      <c r="AD3869" s="3"/>
      <c r="AE3869" s="3"/>
      <c r="AF3869"/>
      <c r="AG3869"/>
      <c r="AH3869"/>
      <c r="AI3869"/>
      <c r="AJ3869"/>
      <c r="AK3869"/>
      <c r="AL3869"/>
      <c r="AM3869"/>
      <c r="AN3869"/>
      <c r="AO3869"/>
      <c r="AP3869"/>
      <c r="BC3869" s="451"/>
    </row>
    <row r="3870" spans="1:55" hidden="1" x14ac:dyDescent="0.2">
      <c r="A3870" s="3"/>
      <c r="B3870" s="3"/>
      <c r="C3870" s="393"/>
      <c r="D3870" s="393"/>
      <c r="E3870" s="393"/>
      <c r="F3870" s="393"/>
      <c r="G3870" s="393"/>
      <c r="H3870" s="393"/>
      <c r="I3870" s="393"/>
      <c r="J3870" s="3"/>
      <c r="K3870" s="3"/>
      <c r="L3870" s="3"/>
      <c r="M3870" s="3"/>
      <c r="N3870" s="3"/>
      <c r="O3870" s="393"/>
      <c r="P3870" s="393"/>
      <c r="Q3870" s="3"/>
      <c r="R3870" s="3"/>
      <c r="S3870" s="3"/>
      <c r="T3870" s="3"/>
      <c r="U3870" s="3"/>
      <c r="V3870" s="3"/>
      <c r="W3870"/>
      <c r="X3870"/>
      <c r="Y3870" s="451"/>
      <c r="Z3870" s="393"/>
      <c r="AA3870" s="3"/>
      <c r="AB3870" s="3"/>
      <c r="AC3870" s="3"/>
      <c r="AD3870" s="3"/>
      <c r="AE3870" s="3"/>
      <c r="AF3870"/>
      <c r="AG3870"/>
      <c r="AH3870"/>
      <c r="AI3870"/>
      <c r="AJ3870"/>
      <c r="AK3870"/>
      <c r="AL3870"/>
      <c r="AM3870"/>
      <c r="AN3870"/>
      <c r="AO3870"/>
      <c r="AP3870"/>
      <c r="BC3870" s="451"/>
    </row>
    <row r="3871" spans="1:55" hidden="1" x14ac:dyDescent="0.2">
      <c r="A3871" s="3"/>
      <c r="B3871" s="3"/>
      <c r="C3871" s="393"/>
      <c r="D3871" s="393"/>
      <c r="E3871" s="393"/>
      <c r="F3871" s="393"/>
      <c r="G3871" s="393"/>
      <c r="H3871" s="393"/>
      <c r="I3871" s="393"/>
      <c r="J3871" s="3"/>
      <c r="K3871" s="3"/>
      <c r="L3871" s="3"/>
      <c r="M3871" s="3"/>
      <c r="N3871" s="3"/>
      <c r="O3871" s="393"/>
      <c r="P3871" s="393"/>
      <c r="Q3871" s="3"/>
      <c r="R3871" s="3"/>
      <c r="S3871" s="3"/>
      <c r="T3871" s="3"/>
      <c r="U3871" s="3"/>
      <c r="V3871" s="3"/>
      <c r="W3871"/>
      <c r="X3871"/>
      <c r="Y3871" s="451"/>
      <c r="Z3871" s="393"/>
      <c r="AA3871" s="3"/>
      <c r="AB3871" s="3"/>
      <c r="AC3871" s="3"/>
      <c r="AD3871" s="3"/>
      <c r="AE3871" s="3"/>
      <c r="AF3871"/>
      <c r="AG3871"/>
      <c r="AH3871"/>
      <c r="AI3871"/>
      <c r="AJ3871"/>
      <c r="AK3871"/>
      <c r="AL3871"/>
      <c r="AM3871"/>
      <c r="AN3871"/>
      <c r="AO3871"/>
      <c r="AP3871"/>
      <c r="BC3871" s="451"/>
    </row>
    <row r="3872" spans="1:55" hidden="1" x14ac:dyDescent="0.2">
      <c r="A3872" s="3"/>
      <c r="B3872" s="3"/>
      <c r="C3872" s="393"/>
      <c r="D3872" s="393"/>
      <c r="E3872" s="393"/>
      <c r="F3872" s="393"/>
      <c r="G3872" s="393"/>
      <c r="H3872" s="393"/>
      <c r="I3872" s="393"/>
      <c r="J3872" s="3"/>
      <c r="K3872" s="3"/>
      <c r="L3872" s="3"/>
      <c r="M3872" s="3"/>
      <c r="N3872" s="3"/>
      <c r="O3872" s="393"/>
      <c r="P3872" s="393"/>
      <c r="Q3872" s="3"/>
      <c r="R3872" s="3"/>
      <c r="S3872" s="3"/>
      <c r="T3872" s="3"/>
      <c r="U3872" s="3"/>
      <c r="V3872" s="3"/>
      <c r="W3872"/>
      <c r="X3872"/>
      <c r="Y3872" s="451"/>
      <c r="Z3872" s="393"/>
      <c r="AA3872" s="3"/>
      <c r="AB3872" s="3"/>
      <c r="AC3872" s="3"/>
      <c r="AD3872" s="3"/>
      <c r="AE3872" s="3"/>
      <c r="AF3872"/>
      <c r="AG3872"/>
      <c r="AH3872"/>
      <c r="AI3872"/>
      <c r="AJ3872"/>
      <c r="AK3872"/>
      <c r="AL3872"/>
      <c r="AM3872"/>
      <c r="AN3872"/>
      <c r="AO3872"/>
      <c r="AP3872"/>
      <c r="BC3872" s="451"/>
    </row>
    <row r="3873" spans="1:55" hidden="1" x14ac:dyDescent="0.2">
      <c r="A3873" s="3"/>
      <c r="B3873" s="3"/>
      <c r="C3873" s="393"/>
      <c r="D3873" s="393"/>
      <c r="E3873" s="393"/>
      <c r="F3873" s="393"/>
      <c r="G3873" s="393"/>
      <c r="H3873" s="393"/>
      <c r="I3873" s="393"/>
      <c r="J3873" s="3"/>
      <c r="K3873" s="3"/>
      <c r="L3873" s="3"/>
      <c r="M3873" s="3"/>
      <c r="N3873" s="3"/>
      <c r="O3873" s="393"/>
      <c r="P3873" s="393"/>
      <c r="Q3873" s="3"/>
      <c r="R3873" s="3"/>
      <c r="S3873" s="3"/>
      <c r="T3873" s="3"/>
      <c r="U3873" s="3"/>
      <c r="V3873" s="3"/>
      <c r="W3873"/>
      <c r="X3873"/>
      <c r="Y3873" s="451"/>
      <c r="Z3873" s="393"/>
      <c r="AA3873" s="3"/>
      <c r="AB3873" s="3"/>
      <c r="AC3873" s="3"/>
      <c r="AD3873" s="3"/>
      <c r="AE3873" s="3"/>
      <c r="AF3873"/>
      <c r="AG3873"/>
      <c r="AH3873"/>
      <c r="AI3873"/>
      <c r="AJ3873"/>
      <c r="AK3873"/>
      <c r="AL3873"/>
      <c r="AM3873"/>
      <c r="AN3873"/>
      <c r="AO3873"/>
      <c r="AP3873"/>
      <c r="BC3873" s="451"/>
    </row>
    <row r="3874" spans="1:55" hidden="1" x14ac:dyDescent="0.2">
      <c r="A3874" s="3"/>
      <c r="B3874" s="3"/>
      <c r="C3874" s="393"/>
      <c r="D3874" s="393"/>
      <c r="E3874" s="393"/>
      <c r="F3874" s="393"/>
      <c r="G3874" s="393"/>
      <c r="H3874" s="393"/>
      <c r="I3874" s="393"/>
      <c r="J3874" s="3"/>
      <c r="K3874" s="3"/>
      <c r="L3874" s="3"/>
      <c r="M3874" s="3"/>
      <c r="N3874" s="3"/>
      <c r="O3874" s="393"/>
      <c r="P3874" s="393"/>
      <c r="Q3874" s="3"/>
      <c r="R3874" s="3"/>
      <c r="S3874" s="3"/>
      <c r="T3874" s="3"/>
      <c r="U3874" s="3"/>
      <c r="V3874" s="3"/>
      <c r="W3874"/>
      <c r="X3874"/>
      <c r="Y3874" s="451"/>
      <c r="Z3874" s="393"/>
      <c r="AA3874" s="3"/>
      <c r="AB3874" s="3"/>
      <c r="AC3874" s="3"/>
      <c r="AD3874" s="3"/>
      <c r="AE3874" s="3"/>
      <c r="AF3874"/>
      <c r="AG3874"/>
      <c r="AH3874"/>
      <c r="AI3874"/>
      <c r="AJ3874"/>
      <c r="AK3874"/>
      <c r="AL3874"/>
      <c r="AM3874"/>
      <c r="AN3874"/>
      <c r="AO3874"/>
      <c r="AP3874"/>
      <c r="BC3874" s="451"/>
    </row>
    <row r="3875" spans="1:55" hidden="1" x14ac:dyDescent="0.2">
      <c r="A3875" s="3"/>
      <c r="B3875" s="3"/>
      <c r="C3875" s="393"/>
      <c r="D3875" s="393"/>
      <c r="E3875" s="393"/>
      <c r="F3875" s="393"/>
      <c r="G3875" s="393"/>
      <c r="H3875" s="393"/>
      <c r="I3875" s="393"/>
      <c r="J3875" s="3"/>
      <c r="K3875" s="3"/>
      <c r="L3875" s="3"/>
      <c r="M3875" s="3"/>
      <c r="N3875" s="3"/>
      <c r="O3875" s="393"/>
      <c r="P3875" s="393"/>
      <c r="Q3875" s="3"/>
      <c r="R3875" s="3"/>
      <c r="S3875" s="3"/>
      <c r="T3875" s="3"/>
      <c r="U3875" s="3"/>
      <c r="V3875" s="3"/>
      <c r="W3875"/>
      <c r="X3875"/>
      <c r="Y3875" s="451"/>
      <c r="Z3875" s="393"/>
      <c r="AA3875" s="3"/>
      <c r="AB3875" s="3"/>
      <c r="AC3875" s="3"/>
      <c r="AD3875" s="3"/>
      <c r="AE3875" s="3"/>
      <c r="AF3875"/>
      <c r="AG3875"/>
      <c r="AH3875"/>
      <c r="AI3875"/>
      <c r="AJ3875"/>
      <c r="AK3875"/>
      <c r="AL3875"/>
      <c r="AM3875"/>
      <c r="AN3875"/>
      <c r="AO3875"/>
      <c r="AP3875"/>
      <c r="BC3875" s="451"/>
    </row>
    <row r="3876" spans="1:55" hidden="1" x14ac:dyDescent="0.2">
      <c r="A3876" s="3"/>
      <c r="B3876" s="3"/>
      <c r="C3876" s="393"/>
      <c r="D3876" s="393"/>
      <c r="E3876" s="393"/>
      <c r="F3876" s="393"/>
      <c r="G3876" s="393"/>
      <c r="H3876" s="393"/>
      <c r="I3876" s="393"/>
      <c r="J3876" s="3"/>
      <c r="K3876" s="3"/>
      <c r="L3876" s="3"/>
      <c r="M3876" s="3"/>
      <c r="N3876" s="3"/>
      <c r="O3876" s="393"/>
      <c r="P3876" s="393"/>
      <c r="Q3876" s="3"/>
      <c r="R3876" s="3"/>
      <c r="S3876" s="3"/>
      <c r="T3876" s="3"/>
      <c r="U3876" s="3"/>
      <c r="V3876" s="3"/>
      <c r="W3876"/>
      <c r="X3876"/>
      <c r="Y3876" s="451"/>
      <c r="Z3876" s="393"/>
      <c r="AA3876" s="3"/>
      <c r="AB3876" s="3"/>
      <c r="AC3876" s="3"/>
      <c r="AD3876" s="3"/>
      <c r="AE3876" s="3"/>
      <c r="AF3876"/>
      <c r="AG3876"/>
      <c r="AH3876"/>
      <c r="AI3876"/>
      <c r="AJ3876"/>
      <c r="AK3876"/>
      <c r="AL3876"/>
      <c r="AM3876"/>
      <c r="AN3876"/>
      <c r="AO3876"/>
      <c r="AP3876"/>
      <c r="BC3876" s="451"/>
    </row>
    <row r="3877" spans="1:55" hidden="1" x14ac:dyDescent="0.2">
      <c r="A3877" s="3"/>
      <c r="B3877" s="3"/>
      <c r="C3877" s="393"/>
      <c r="D3877" s="393"/>
      <c r="E3877" s="393"/>
      <c r="F3877" s="393"/>
      <c r="G3877" s="393"/>
      <c r="H3877" s="393"/>
      <c r="I3877" s="393"/>
      <c r="J3877" s="3"/>
      <c r="K3877" s="3"/>
      <c r="L3877" s="3"/>
      <c r="M3877" s="3"/>
      <c r="N3877" s="3"/>
      <c r="O3877" s="393"/>
      <c r="P3877" s="393"/>
      <c r="Q3877" s="3"/>
      <c r="R3877" s="3"/>
      <c r="S3877" s="3"/>
      <c r="T3877" s="3"/>
      <c r="U3877" s="3"/>
      <c r="V3877" s="3"/>
      <c r="W3877"/>
      <c r="X3877"/>
      <c r="Y3877" s="451"/>
      <c r="Z3877" s="393"/>
      <c r="AA3877" s="3"/>
      <c r="AB3877" s="3"/>
      <c r="AC3877" s="3"/>
      <c r="AD3877" s="3"/>
      <c r="AE3877" s="3"/>
      <c r="AF3877"/>
      <c r="AG3877"/>
      <c r="AH3877"/>
      <c r="AI3877"/>
      <c r="AJ3877"/>
      <c r="AK3877"/>
      <c r="AL3877"/>
      <c r="AM3877"/>
      <c r="AN3877"/>
      <c r="AO3877"/>
      <c r="AP3877"/>
      <c r="BC3877" s="451"/>
    </row>
    <row r="3878" spans="1:55" hidden="1" x14ac:dyDescent="0.2">
      <c r="A3878" s="3"/>
      <c r="B3878" s="3"/>
      <c r="C3878" s="393"/>
      <c r="D3878" s="393"/>
      <c r="E3878" s="393"/>
      <c r="F3878" s="393"/>
      <c r="G3878" s="393"/>
      <c r="H3878" s="393"/>
      <c r="I3878" s="393"/>
      <c r="J3878" s="3"/>
      <c r="K3878" s="3"/>
      <c r="L3878" s="3"/>
      <c r="M3878" s="3"/>
      <c r="N3878" s="3"/>
      <c r="O3878" s="393"/>
      <c r="P3878" s="393"/>
      <c r="Q3878" s="3"/>
      <c r="R3878" s="3"/>
      <c r="S3878" s="3"/>
      <c r="T3878" s="3"/>
      <c r="U3878" s="3"/>
      <c r="V3878" s="3"/>
      <c r="W3878"/>
      <c r="X3878"/>
      <c r="Y3878" s="451"/>
      <c r="Z3878" s="393"/>
      <c r="AA3878" s="3"/>
      <c r="AB3878" s="3"/>
      <c r="AC3878" s="3"/>
      <c r="AD3878" s="3"/>
      <c r="AE3878" s="3"/>
      <c r="AF3878"/>
      <c r="AG3878"/>
      <c r="AH3878"/>
      <c r="AI3878"/>
      <c r="AJ3878"/>
      <c r="AK3878"/>
      <c r="AL3878"/>
      <c r="AM3878"/>
      <c r="AN3878"/>
      <c r="AO3878"/>
      <c r="AP3878"/>
      <c r="BC3878" s="451"/>
    </row>
    <row r="3879" spans="1:55" hidden="1" x14ac:dyDescent="0.2">
      <c r="A3879" s="3"/>
      <c r="B3879" s="3"/>
      <c r="C3879" s="393"/>
      <c r="D3879" s="393"/>
      <c r="E3879" s="393"/>
      <c r="F3879" s="393"/>
      <c r="G3879" s="393"/>
      <c r="H3879" s="393"/>
      <c r="I3879" s="393"/>
      <c r="J3879" s="3"/>
      <c r="K3879" s="3"/>
      <c r="L3879" s="3"/>
      <c r="M3879" s="3"/>
      <c r="N3879" s="3"/>
      <c r="O3879" s="393"/>
      <c r="P3879" s="393"/>
      <c r="Q3879" s="3"/>
      <c r="R3879" s="3"/>
      <c r="S3879" s="3"/>
      <c r="T3879" s="3"/>
      <c r="U3879" s="3"/>
      <c r="V3879" s="3"/>
      <c r="W3879"/>
      <c r="X3879"/>
      <c r="Y3879" s="451"/>
      <c r="Z3879" s="393"/>
      <c r="AA3879" s="3"/>
      <c r="AB3879" s="3"/>
      <c r="AC3879" s="3"/>
      <c r="AD3879" s="3"/>
      <c r="AE3879" s="3"/>
      <c r="AF3879"/>
      <c r="AG3879"/>
      <c r="AH3879"/>
      <c r="AI3879"/>
      <c r="AJ3879"/>
      <c r="AK3879"/>
      <c r="AL3879"/>
      <c r="AM3879"/>
      <c r="AN3879"/>
      <c r="AO3879"/>
      <c r="AP3879"/>
      <c r="BC3879" s="451"/>
    </row>
    <row r="3880" spans="1:55" hidden="1" x14ac:dyDescent="0.2">
      <c r="A3880" s="3"/>
      <c r="B3880" s="3"/>
      <c r="C3880" s="393"/>
      <c r="D3880" s="393"/>
      <c r="E3880" s="393"/>
      <c r="F3880" s="393"/>
      <c r="G3880" s="393"/>
      <c r="H3880" s="393"/>
      <c r="I3880" s="393"/>
      <c r="J3880" s="3"/>
      <c r="K3880" s="3"/>
      <c r="L3880" s="3"/>
      <c r="M3880" s="3"/>
      <c r="N3880" s="3"/>
      <c r="O3880" s="393"/>
      <c r="P3880" s="393"/>
      <c r="Q3880" s="3"/>
      <c r="R3880" s="3"/>
      <c r="S3880" s="3"/>
      <c r="T3880" s="3"/>
      <c r="U3880" s="3"/>
      <c r="V3880" s="3"/>
      <c r="W3880"/>
      <c r="X3880"/>
      <c r="Y3880" s="451"/>
      <c r="Z3880" s="393"/>
      <c r="AA3880" s="3"/>
      <c r="AB3880" s="3"/>
      <c r="AC3880" s="3"/>
      <c r="AD3880" s="3"/>
      <c r="AE3880" s="3"/>
      <c r="AF3880"/>
      <c r="AG3880"/>
      <c r="AH3880"/>
      <c r="AI3880"/>
      <c r="AJ3880"/>
      <c r="AK3880"/>
      <c r="AL3880"/>
      <c r="AM3880"/>
      <c r="AN3880"/>
      <c r="AO3880"/>
      <c r="AP3880"/>
      <c r="BC3880" s="451"/>
    </row>
    <row r="3881" spans="1:55" hidden="1" x14ac:dyDescent="0.2">
      <c r="A3881" s="3"/>
      <c r="B3881" s="3"/>
      <c r="C3881" s="393"/>
      <c r="D3881" s="393"/>
      <c r="E3881" s="393"/>
      <c r="F3881" s="393"/>
      <c r="G3881" s="393"/>
      <c r="H3881" s="393"/>
      <c r="I3881" s="393"/>
      <c r="J3881" s="3"/>
      <c r="K3881" s="3"/>
      <c r="L3881" s="3"/>
      <c r="M3881" s="3"/>
      <c r="N3881" s="3"/>
      <c r="O3881" s="393"/>
      <c r="P3881" s="393"/>
      <c r="Q3881" s="3"/>
      <c r="R3881" s="3"/>
      <c r="S3881" s="3"/>
      <c r="T3881" s="3"/>
      <c r="U3881" s="3"/>
      <c r="V3881" s="3"/>
      <c r="W3881"/>
      <c r="X3881"/>
      <c r="Y3881" s="451"/>
      <c r="Z3881" s="393"/>
      <c r="AA3881" s="3"/>
      <c r="AB3881" s="3"/>
      <c r="AC3881" s="3"/>
      <c r="AD3881" s="3"/>
      <c r="AE3881" s="3"/>
      <c r="AF3881"/>
      <c r="AG3881"/>
      <c r="AH3881"/>
      <c r="AI3881"/>
      <c r="AJ3881"/>
      <c r="AK3881"/>
      <c r="AL3881"/>
      <c r="AM3881"/>
      <c r="AN3881"/>
      <c r="AO3881"/>
      <c r="AP3881"/>
      <c r="BC3881" s="451"/>
    </row>
    <row r="3882" spans="1:55" hidden="1" x14ac:dyDescent="0.2">
      <c r="A3882" s="3"/>
      <c r="B3882" s="3"/>
      <c r="C3882" s="393"/>
      <c r="D3882" s="393"/>
      <c r="E3882" s="393"/>
      <c r="F3882" s="393"/>
      <c r="G3882" s="393"/>
      <c r="H3882" s="393"/>
      <c r="I3882" s="393"/>
      <c r="J3882" s="3"/>
      <c r="K3882" s="3"/>
      <c r="L3882" s="3"/>
      <c r="M3882" s="3"/>
      <c r="N3882" s="3"/>
      <c r="O3882" s="393"/>
      <c r="P3882" s="393"/>
      <c r="Q3882" s="3"/>
      <c r="R3882" s="3"/>
      <c r="S3882" s="3"/>
      <c r="T3882" s="3"/>
      <c r="U3882" s="3"/>
      <c r="V3882" s="3"/>
      <c r="W3882"/>
      <c r="X3882"/>
      <c r="Y3882" s="451"/>
      <c r="Z3882" s="393"/>
      <c r="AA3882" s="3"/>
      <c r="AB3882" s="3"/>
      <c r="AC3882" s="3"/>
      <c r="AD3882" s="3"/>
      <c r="AE3882" s="3"/>
      <c r="AF3882"/>
      <c r="AG3882"/>
      <c r="AH3882"/>
      <c r="AI3882"/>
      <c r="AJ3882"/>
      <c r="AK3882"/>
      <c r="AL3882"/>
      <c r="AM3882"/>
      <c r="AN3882"/>
      <c r="AO3882"/>
      <c r="AP3882"/>
      <c r="BC3882" s="451"/>
    </row>
    <row r="3883" spans="1:55" hidden="1" x14ac:dyDescent="0.2">
      <c r="A3883" s="3"/>
      <c r="B3883" s="3"/>
      <c r="C3883" s="393"/>
      <c r="D3883" s="393"/>
      <c r="E3883" s="393"/>
      <c r="F3883" s="393"/>
      <c r="G3883" s="393"/>
      <c r="H3883" s="393"/>
      <c r="I3883" s="393"/>
      <c r="J3883" s="3"/>
      <c r="K3883" s="3"/>
      <c r="L3883" s="3"/>
      <c r="M3883" s="3"/>
      <c r="N3883" s="3"/>
      <c r="O3883" s="393"/>
      <c r="P3883" s="393"/>
      <c r="Q3883" s="3"/>
      <c r="R3883" s="3"/>
      <c r="S3883" s="3"/>
      <c r="T3883" s="3"/>
      <c r="U3883" s="3"/>
      <c r="V3883" s="3"/>
      <c r="W3883"/>
      <c r="X3883"/>
      <c r="Y3883" s="451"/>
      <c r="Z3883" s="393"/>
      <c r="AA3883" s="3"/>
      <c r="AB3883" s="3"/>
      <c r="AC3883" s="3"/>
      <c r="AD3883" s="3"/>
      <c r="AE3883" s="3"/>
      <c r="AF3883"/>
      <c r="AG3883"/>
      <c r="AH3883"/>
      <c r="AI3883"/>
      <c r="AJ3883"/>
      <c r="AK3883"/>
      <c r="AL3883"/>
      <c r="AM3883"/>
      <c r="AN3883"/>
      <c r="AO3883"/>
      <c r="AP3883"/>
      <c r="BC3883" s="451"/>
    </row>
    <row r="3884" spans="1:55" hidden="1" x14ac:dyDescent="0.2">
      <c r="A3884" s="3"/>
      <c r="B3884" s="3"/>
      <c r="C3884" s="393"/>
      <c r="D3884" s="393"/>
      <c r="E3884" s="393"/>
      <c r="F3884" s="393"/>
      <c r="G3884" s="393"/>
      <c r="H3884" s="393"/>
      <c r="I3884" s="393"/>
      <c r="J3884" s="3"/>
      <c r="K3884" s="3"/>
      <c r="L3884" s="3"/>
      <c r="M3884" s="3"/>
      <c r="N3884" s="3"/>
      <c r="O3884" s="393"/>
      <c r="P3884" s="393"/>
      <c r="Q3884" s="3"/>
      <c r="R3884" s="3"/>
      <c r="S3884" s="3"/>
      <c r="T3884" s="3"/>
      <c r="U3884" s="3"/>
      <c r="V3884" s="3"/>
      <c r="W3884"/>
      <c r="X3884"/>
      <c r="Y3884" s="451"/>
      <c r="Z3884" s="393"/>
      <c r="AA3884" s="3"/>
      <c r="AB3884" s="3"/>
      <c r="AC3884" s="3"/>
      <c r="AD3884" s="3"/>
      <c r="AE3884" s="3"/>
      <c r="AF3884"/>
      <c r="AG3884"/>
      <c r="AH3884"/>
      <c r="AI3884"/>
      <c r="AJ3884"/>
      <c r="AK3884"/>
      <c r="AL3884"/>
      <c r="AM3884"/>
      <c r="AN3884"/>
      <c r="AO3884"/>
      <c r="AP3884"/>
      <c r="BC3884" s="451"/>
    </row>
    <row r="3885" spans="1:55" hidden="1" x14ac:dyDescent="0.2">
      <c r="A3885" s="3"/>
      <c r="B3885" s="3"/>
      <c r="C3885" s="393"/>
      <c r="D3885" s="393"/>
      <c r="E3885" s="393"/>
      <c r="F3885" s="393"/>
      <c r="G3885" s="393"/>
      <c r="H3885" s="393"/>
      <c r="I3885" s="393"/>
      <c r="J3885" s="3"/>
      <c r="K3885" s="3"/>
      <c r="L3885" s="3"/>
      <c r="M3885" s="3"/>
      <c r="N3885" s="3"/>
      <c r="O3885" s="393"/>
      <c r="P3885" s="393"/>
      <c r="Q3885" s="3"/>
      <c r="R3885" s="3"/>
      <c r="S3885" s="3"/>
      <c r="T3885" s="3"/>
      <c r="U3885" s="3"/>
      <c r="V3885" s="3"/>
      <c r="W3885"/>
      <c r="X3885"/>
      <c r="Y3885" s="451"/>
      <c r="Z3885" s="393"/>
      <c r="AA3885" s="3"/>
      <c r="AB3885" s="3"/>
      <c r="AC3885" s="3"/>
      <c r="AD3885" s="3"/>
      <c r="AE3885" s="3"/>
      <c r="AF3885"/>
      <c r="AG3885"/>
      <c r="AH3885"/>
      <c r="AI3885"/>
      <c r="AJ3885"/>
      <c r="AK3885"/>
      <c r="AL3885"/>
      <c r="AM3885"/>
      <c r="AN3885"/>
      <c r="AO3885"/>
      <c r="AP3885"/>
      <c r="BC3885" s="451"/>
    </row>
    <row r="3886" spans="1:55" hidden="1" x14ac:dyDescent="0.2">
      <c r="A3886" s="3"/>
      <c r="B3886" s="3"/>
      <c r="C3886" s="393"/>
      <c r="D3886" s="393"/>
      <c r="E3886" s="393"/>
      <c r="F3886" s="393"/>
      <c r="G3886" s="393"/>
      <c r="H3886" s="393"/>
      <c r="I3886" s="393"/>
      <c r="J3886" s="3"/>
      <c r="K3886" s="3"/>
      <c r="L3886" s="3"/>
      <c r="M3886" s="3"/>
      <c r="N3886" s="3"/>
      <c r="O3886" s="393"/>
      <c r="P3886" s="393"/>
      <c r="Q3886" s="3"/>
      <c r="R3886" s="3"/>
      <c r="S3886" s="3"/>
      <c r="T3886" s="3"/>
      <c r="U3886" s="3"/>
      <c r="V3886" s="3"/>
      <c r="W3886"/>
      <c r="X3886"/>
      <c r="Y3886" s="451"/>
      <c r="Z3886" s="393"/>
      <c r="AA3886" s="3"/>
      <c r="AB3886" s="3"/>
      <c r="AC3886" s="3"/>
      <c r="AD3886" s="3"/>
      <c r="AE3886" s="3"/>
      <c r="AF3886"/>
      <c r="AG3886"/>
      <c r="AH3886"/>
      <c r="AI3886"/>
      <c r="AJ3886"/>
      <c r="AK3886"/>
      <c r="AL3886"/>
      <c r="AM3886"/>
      <c r="AN3886"/>
      <c r="AO3886"/>
      <c r="AP3886"/>
      <c r="BC3886" s="451"/>
    </row>
    <row r="3887" spans="1:55" hidden="1" x14ac:dyDescent="0.2">
      <c r="A3887" s="3"/>
      <c r="B3887" s="3"/>
      <c r="C3887" s="393"/>
      <c r="D3887" s="393"/>
      <c r="E3887" s="393"/>
      <c r="F3887" s="393"/>
      <c r="G3887" s="393"/>
      <c r="H3887" s="393"/>
      <c r="I3887" s="393"/>
      <c r="J3887" s="3"/>
      <c r="K3887" s="3"/>
      <c r="L3887" s="3"/>
      <c r="M3887" s="3"/>
      <c r="N3887" s="3"/>
      <c r="O3887" s="393"/>
      <c r="P3887" s="393"/>
      <c r="Q3887" s="3"/>
      <c r="R3887" s="3"/>
      <c r="S3887" s="3"/>
      <c r="T3887" s="3"/>
      <c r="U3887" s="3"/>
      <c r="V3887" s="3"/>
      <c r="W3887"/>
      <c r="X3887"/>
      <c r="Y3887" s="451"/>
      <c r="Z3887" s="393"/>
      <c r="AA3887" s="3"/>
      <c r="AB3887" s="3"/>
      <c r="AC3887" s="3"/>
      <c r="AD3887" s="3"/>
      <c r="AE3887" s="3"/>
      <c r="AF3887"/>
      <c r="AG3887"/>
      <c r="AH3887"/>
      <c r="AI3887"/>
      <c r="AJ3887"/>
      <c r="AK3887"/>
      <c r="AL3887"/>
      <c r="AM3887"/>
      <c r="AN3887"/>
      <c r="AO3887"/>
      <c r="AP3887"/>
      <c r="BC3887" s="451"/>
    </row>
    <row r="3888" spans="1:55" hidden="1" x14ac:dyDescent="0.2">
      <c r="A3888" s="3"/>
      <c r="B3888" s="3"/>
      <c r="C3888" s="393"/>
      <c r="D3888" s="393"/>
      <c r="E3888" s="393"/>
      <c r="F3888" s="393"/>
      <c r="G3888" s="393"/>
      <c r="H3888" s="393"/>
      <c r="I3888" s="393"/>
      <c r="J3888" s="3"/>
      <c r="K3888" s="3"/>
      <c r="L3888" s="3"/>
      <c r="M3888" s="3"/>
      <c r="N3888" s="3"/>
      <c r="O3888" s="393"/>
      <c r="P3888" s="393"/>
      <c r="Q3888" s="3"/>
      <c r="R3888" s="3"/>
      <c r="S3888" s="3"/>
      <c r="T3888" s="3"/>
      <c r="U3888" s="3"/>
      <c r="V3888" s="3"/>
      <c r="W3888"/>
      <c r="X3888"/>
      <c r="Y3888" s="451"/>
      <c r="Z3888" s="393"/>
      <c r="AA3888" s="3"/>
      <c r="AB3888" s="3"/>
      <c r="AC3888" s="3"/>
      <c r="AD3888" s="3"/>
      <c r="AE3888" s="3"/>
      <c r="AF3888"/>
      <c r="AG3888"/>
      <c r="AH3888"/>
      <c r="AI3888"/>
      <c r="AJ3888"/>
      <c r="AK3888"/>
      <c r="AL3888"/>
      <c r="AM3888"/>
      <c r="AN3888"/>
      <c r="AO3888"/>
      <c r="AP3888"/>
      <c r="BC3888" s="451"/>
    </row>
    <row r="3889" spans="1:55" hidden="1" x14ac:dyDescent="0.2">
      <c r="A3889" s="3"/>
      <c r="B3889" s="3"/>
      <c r="C3889" s="393"/>
      <c r="D3889" s="393"/>
      <c r="E3889" s="393"/>
      <c r="F3889" s="393"/>
      <c r="G3889" s="393"/>
      <c r="H3889" s="393"/>
      <c r="I3889" s="393"/>
      <c r="J3889" s="3"/>
      <c r="K3889" s="3"/>
      <c r="L3889" s="3"/>
      <c r="M3889" s="3"/>
      <c r="N3889" s="3"/>
      <c r="O3889" s="393"/>
      <c r="P3889" s="393"/>
      <c r="Q3889" s="3"/>
      <c r="R3889" s="3"/>
      <c r="S3889" s="3"/>
      <c r="T3889" s="3"/>
      <c r="U3889" s="3"/>
      <c r="V3889" s="3"/>
      <c r="W3889"/>
      <c r="X3889"/>
      <c r="Y3889" s="451"/>
      <c r="Z3889" s="393"/>
      <c r="AA3889" s="3"/>
      <c r="AB3889" s="3"/>
      <c r="AC3889" s="3"/>
      <c r="AD3889" s="3"/>
      <c r="AE3889" s="3"/>
      <c r="AF3889"/>
      <c r="AG3889"/>
      <c r="AH3889"/>
      <c r="AI3889"/>
      <c r="AJ3889"/>
      <c r="AK3889"/>
      <c r="AL3889"/>
      <c r="AM3889"/>
      <c r="AN3889"/>
      <c r="AO3889"/>
      <c r="AP3889"/>
      <c r="BC3889" s="451"/>
    </row>
    <row r="3890" spans="1:55" hidden="1" x14ac:dyDescent="0.2">
      <c r="A3890" s="3"/>
      <c r="B3890" s="3"/>
      <c r="C3890" s="393"/>
      <c r="D3890" s="393"/>
      <c r="E3890" s="393"/>
      <c r="F3890" s="393"/>
      <c r="G3890" s="393"/>
      <c r="H3890" s="393"/>
      <c r="I3890" s="393"/>
      <c r="J3890" s="3"/>
      <c r="K3890" s="3"/>
      <c r="L3890" s="3"/>
      <c r="M3890" s="3"/>
      <c r="N3890" s="3"/>
      <c r="O3890" s="393"/>
      <c r="P3890" s="393"/>
      <c r="Q3890" s="3"/>
      <c r="R3890" s="3"/>
      <c r="S3890" s="3"/>
      <c r="T3890" s="3"/>
      <c r="U3890" s="3"/>
      <c r="V3890" s="3"/>
      <c r="W3890"/>
      <c r="X3890"/>
      <c r="Y3890" s="451"/>
      <c r="Z3890" s="393"/>
      <c r="AA3890" s="3"/>
      <c r="AB3890" s="3"/>
      <c r="AC3890" s="3"/>
      <c r="AD3890" s="3"/>
      <c r="AE3890" s="3"/>
      <c r="AF3890"/>
      <c r="AG3890"/>
      <c r="AH3890"/>
      <c r="AI3890"/>
      <c r="AJ3890"/>
      <c r="AK3890"/>
      <c r="AL3890"/>
      <c r="AM3890"/>
      <c r="AN3890"/>
      <c r="AO3890"/>
      <c r="AP3890"/>
      <c r="BC3890" s="451"/>
    </row>
    <row r="3891" spans="1:55" hidden="1" x14ac:dyDescent="0.2">
      <c r="A3891" s="3"/>
      <c r="B3891" s="3"/>
      <c r="C3891" s="393"/>
      <c r="D3891" s="393"/>
      <c r="E3891" s="393"/>
      <c r="F3891" s="393"/>
      <c r="G3891" s="393"/>
      <c r="H3891" s="393"/>
      <c r="I3891" s="393"/>
      <c r="J3891" s="3"/>
      <c r="K3891" s="3"/>
      <c r="L3891" s="3"/>
      <c r="M3891" s="3"/>
      <c r="N3891" s="3"/>
      <c r="O3891" s="393"/>
      <c r="P3891" s="393"/>
      <c r="Q3891" s="3"/>
      <c r="R3891" s="3"/>
      <c r="S3891" s="3"/>
      <c r="T3891" s="3"/>
      <c r="U3891" s="3"/>
      <c r="V3891" s="3"/>
      <c r="W3891"/>
      <c r="X3891"/>
      <c r="Y3891" s="451"/>
      <c r="Z3891" s="393"/>
      <c r="AA3891" s="3"/>
      <c r="AB3891" s="3"/>
      <c r="AC3891" s="3"/>
      <c r="AD3891" s="3"/>
      <c r="AE3891" s="3"/>
      <c r="AF3891"/>
      <c r="AG3891"/>
      <c r="AH3891"/>
      <c r="AI3891"/>
      <c r="AJ3891"/>
      <c r="AK3891"/>
      <c r="AL3891"/>
      <c r="AM3891"/>
      <c r="AN3891"/>
      <c r="AO3891"/>
      <c r="AP3891"/>
      <c r="BC3891" s="451"/>
    </row>
    <row r="3892" spans="1:55" hidden="1" x14ac:dyDescent="0.2">
      <c r="A3892" s="3"/>
      <c r="B3892" s="3"/>
      <c r="C3892" s="393"/>
      <c r="D3892" s="393"/>
      <c r="E3892" s="393"/>
      <c r="F3892" s="393"/>
      <c r="G3892" s="393"/>
      <c r="H3892" s="393"/>
      <c r="I3892" s="393"/>
      <c r="J3892" s="3"/>
      <c r="K3892" s="3"/>
      <c r="L3892" s="3"/>
      <c r="M3892" s="3"/>
      <c r="N3892" s="3"/>
      <c r="O3892" s="393"/>
      <c r="P3892" s="393"/>
      <c r="Q3892" s="3"/>
      <c r="R3892" s="3"/>
      <c r="S3892" s="3"/>
      <c r="T3892" s="3"/>
      <c r="U3892" s="3"/>
      <c r="V3892" s="3"/>
      <c r="W3892"/>
      <c r="X3892"/>
      <c r="Y3892" s="451"/>
      <c r="Z3892" s="393"/>
      <c r="AA3892" s="3"/>
      <c r="AB3892" s="3"/>
      <c r="AC3892" s="3"/>
      <c r="AD3892" s="3"/>
      <c r="AE3892" s="3"/>
      <c r="AF3892"/>
      <c r="AG3892"/>
      <c r="AH3892"/>
      <c r="AI3892"/>
      <c r="AJ3892"/>
      <c r="AK3892"/>
      <c r="AL3892"/>
      <c r="AM3892"/>
      <c r="AN3892"/>
      <c r="AO3892"/>
      <c r="AP3892"/>
      <c r="BC3892" s="451"/>
    </row>
    <row r="3893" spans="1:55" hidden="1" x14ac:dyDescent="0.2">
      <c r="A3893" s="3"/>
      <c r="B3893" s="3"/>
      <c r="C3893" s="393"/>
      <c r="D3893" s="393"/>
      <c r="E3893" s="393"/>
      <c r="F3893" s="393"/>
      <c r="G3893" s="393"/>
      <c r="H3893" s="393"/>
      <c r="I3893" s="393"/>
      <c r="J3893" s="3"/>
      <c r="K3893" s="3"/>
      <c r="L3893" s="3"/>
      <c r="M3893" s="3"/>
      <c r="N3893" s="3"/>
      <c r="O3893" s="393"/>
      <c r="P3893" s="393"/>
      <c r="Q3893" s="3"/>
      <c r="R3893" s="3"/>
      <c r="S3893" s="3"/>
      <c r="T3893" s="3"/>
      <c r="U3893" s="3"/>
      <c r="V3893" s="3"/>
      <c r="W3893"/>
      <c r="X3893"/>
      <c r="Y3893" s="451"/>
      <c r="Z3893" s="393"/>
      <c r="AA3893" s="3"/>
      <c r="AB3893" s="3"/>
      <c r="AC3893" s="3"/>
      <c r="AD3893" s="3"/>
      <c r="AE3893" s="3"/>
      <c r="AF3893"/>
      <c r="AG3893"/>
      <c r="AH3893"/>
      <c r="AI3893"/>
      <c r="AJ3893"/>
      <c r="AK3893"/>
      <c r="AL3893"/>
      <c r="AM3893"/>
      <c r="AN3893"/>
      <c r="AO3893"/>
      <c r="AP3893"/>
      <c r="BC3893" s="451"/>
    </row>
    <row r="3894" spans="1:55" hidden="1" x14ac:dyDescent="0.2">
      <c r="A3894" s="3"/>
      <c r="B3894" s="3"/>
      <c r="C3894" s="393"/>
      <c r="D3894" s="393"/>
      <c r="E3894" s="393"/>
      <c r="F3894" s="393"/>
      <c r="G3894" s="393"/>
      <c r="H3894" s="393"/>
      <c r="I3894" s="393"/>
      <c r="J3894" s="3"/>
      <c r="K3894" s="3"/>
      <c r="L3894" s="3"/>
      <c r="M3894" s="3"/>
      <c r="N3894" s="3"/>
      <c r="O3894" s="393"/>
      <c r="P3894" s="393"/>
      <c r="Q3894" s="3"/>
      <c r="R3894" s="3"/>
      <c r="S3894" s="3"/>
      <c r="T3894" s="3"/>
      <c r="U3894" s="3"/>
      <c r="V3894" s="3"/>
      <c r="W3894"/>
      <c r="X3894"/>
      <c r="Y3894" s="451"/>
      <c r="Z3894" s="393"/>
      <c r="AA3894" s="3"/>
      <c r="AB3894" s="3"/>
      <c r="AC3894" s="3"/>
      <c r="AD3894" s="3"/>
      <c r="AE3894" s="3"/>
      <c r="AF3894"/>
      <c r="AG3894"/>
      <c r="AH3894"/>
      <c r="AI3894"/>
      <c r="AJ3894"/>
      <c r="AK3894"/>
      <c r="AL3894"/>
      <c r="AM3894"/>
      <c r="AN3894"/>
      <c r="AO3894"/>
      <c r="AP3894"/>
      <c r="BC3894" s="451"/>
    </row>
    <row r="3895" spans="1:55" hidden="1" x14ac:dyDescent="0.2">
      <c r="A3895" s="3"/>
      <c r="B3895" s="3"/>
      <c r="C3895" s="393"/>
      <c r="D3895" s="393"/>
      <c r="E3895" s="393"/>
      <c r="F3895" s="393"/>
      <c r="G3895" s="393"/>
      <c r="H3895" s="393"/>
      <c r="I3895" s="393"/>
      <c r="J3895" s="3"/>
      <c r="K3895" s="3"/>
      <c r="L3895" s="3"/>
      <c r="M3895" s="3"/>
      <c r="N3895" s="3"/>
      <c r="O3895" s="393"/>
      <c r="P3895" s="393"/>
      <c r="Q3895" s="3"/>
      <c r="R3895" s="3"/>
      <c r="S3895" s="3"/>
      <c r="T3895" s="3"/>
      <c r="U3895" s="3"/>
      <c r="V3895" s="3"/>
      <c r="W3895"/>
      <c r="X3895"/>
      <c r="Y3895" s="451"/>
      <c r="Z3895" s="393"/>
      <c r="AA3895" s="3"/>
      <c r="AB3895" s="3"/>
      <c r="AC3895" s="3"/>
      <c r="AD3895" s="3"/>
      <c r="AE3895" s="3"/>
      <c r="AF3895"/>
      <c r="AG3895"/>
      <c r="AH3895"/>
      <c r="AI3895"/>
      <c r="AJ3895"/>
      <c r="AK3895"/>
      <c r="AL3895"/>
      <c r="AM3895"/>
      <c r="AN3895"/>
      <c r="AO3895"/>
      <c r="AP3895"/>
      <c r="BC3895" s="451"/>
    </row>
    <row r="3896" spans="1:55" hidden="1" x14ac:dyDescent="0.2">
      <c r="A3896" s="3"/>
      <c r="B3896" s="3"/>
      <c r="C3896" s="393"/>
      <c r="D3896" s="393"/>
      <c r="E3896" s="393"/>
      <c r="F3896" s="393"/>
      <c r="G3896" s="393"/>
      <c r="H3896" s="393"/>
      <c r="I3896" s="393"/>
      <c r="J3896" s="3"/>
      <c r="K3896" s="3"/>
      <c r="L3896" s="3"/>
      <c r="M3896" s="3"/>
      <c r="N3896" s="3"/>
      <c r="O3896" s="393"/>
      <c r="P3896" s="393"/>
      <c r="Q3896" s="3"/>
      <c r="R3896" s="3"/>
      <c r="S3896" s="3"/>
      <c r="T3896" s="3"/>
      <c r="U3896" s="3"/>
      <c r="V3896" s="3"/>
      <c r="W3896"/>
      <c r="X3896"/>
      <c r="Y3896" s="451"/>
      <c r="Z3896" s="393"/>
      <c r="AA3896" s="3"/>
      <c r="AB3896" s="3"/>
      <c r="AC3896" s="3"/>
      <c r="AD3896" s="3"/>
      <c r="AE3896" s="3"/>
      <c r="AF3896"/>
      <c r="AG3896"/>
      <c r="AH3896"/>
      <c r="AI3896"/>
      <c r="AJ3896"/>
      <c r="AK3896"/>
      <c r="AL3896"/>
      <c r="AM3896"/>
      <c r="AN3896"/>
      <c r="AO3896"/>
      <c r="AP3896"/>
      <c r="BC3896" s="451"/>
    </row>
    <row r="3897" spans="1:55" hidden="1" x14ac:dyDescent="0.2">
      <c r="A3897" s="3"/>
      <c r="B3897" s="3"/>
      <c r="C3897" s="393"/>
      <c r="D3897" s="393"/>
      <c r="E3897" s="393"/>
      <c r="F3897" s="393"/>
      <c r="G3897" s="393"/>
      <c r="H3897" s="393"/>
      <c r="I3897" s="393"/>
      <c r="J3897" s="3"/>
      <c r="K3897" s="3"/>
      <c r="L3897" s="3"/>
      <c r="M3897" s="3"/>
      <c r="N3897" s="3"/>
      <c r="O3897" s="393"/>
      <c r="P3897" s="393"/>
      <c r="Q3897" s="3"/>
      <c r="R3897" s="3"/>
      <c r="S3897" s="3"/>
      <c r="T3897" s="3"/>
      <c r="U3897" s="3"/>
      <c r="V3897" s="3"/>
      <c r="W3897"/>
      <c r="X3897"/>
      <c r="Y3897" s="451"/>
      <c r="Z3897" s="393"/>
      <c r="AA3897" s="3"/>
      <c r="AB3897" s="3"/>
      <c r="AC3897" s="3"/>
      <c r="AD3897" s="3"/>
      <c r="AE3897" s="3"/>
      <c r="AF3897"/>
      <c r="AG3897"/>
      <c r="AH3897"/>
      <c r="AI3897"/>
      <c r="AJ3897"/>
      <c r="AK3897"/>
      <c r="AL3897"/>
      <c r="AM3897"/>
      <c r="AN3897"/>
      <c r="AO3897"/>
      <c r="AP3897"/>
      <c r="BC3897" s="451"/>
    </row>
    <row r="3898" spans="1:55" hidden="1" x14ac:dyDescent="0.2">
      <c r="A3898" s="3"/>
      <c r="B3898" s="3"/>
      <c r="C3898" s="393"/>
      <c r="D3898" s="393"/>
      <c r="E3898" s="393"/>
      <c r="F3898" s="393"/>
      <c r="G3898" s="393"/>
      <c r="H3898" s="393"/>
      <c r="I3898" s="393"/>
      <c r="J3898" s="3"/>
      <c r="K3898" s="3"/>
      <c r="L3898" s="3"/>
      <c r="M3898" s="3"/>
      <c r="N3898" s="3"/>
      <c r="O3898" s="393"/>
      <c r="P3898" s="393"/>
      <c r="Q3898" s="3"/>
      <c r="R3898" s="3"/>
      <c r="S3898" s="3"/>
      <c r="T3898" s="3"/>
      <c r="U3898" s="3"/>
      <c r="V3898" s="3"/>
      <c r="W3898"/>
      <c r="X3898"/>
      <c r="Y3898" s="451"/>
      <c r="Z3898" s="393"/>
      <c r="AA3898" s="3"/>
      <c r="AB3898" s="3"/>
      <c r="AC3898" s="3"/>
      <c r="AD3898" s="3"/>
      <c r="AE3898" s="3"/>
      <c r="AF3898"/>
      <c r="AG3898"/>
      <c r="AH3898"/>
      <c r="AI3898"/>
      <c r="AJ3898"/>
      <c r="AK3898"/>
      <c r="AL3898"/>
      <c r="AM3898"/>
      <c r="AN3898"/>
      <c r="AO3898"/>
      <c r="AP3898"/>
      <c r="BC3898" s="451"/>
    </row>
    <row r="3899" spans="1:55" hidden="1" x14ac:dyDescent="0.2">
      <c r="A3899" s="3"/>
      <c r="B3899" s="3"/>
      <c r="C3899" s="393"/>
      <c r="D3899" s="393"/>
      <c r="E3899" s="393"/>
      <c r="F3899" s="393"/>
      <c r="G3899" s="393"/>
      <c r="H3899" s="393"/>
      <c r="I3899" s="393"/>
      <c r="J3899" s="3"/>
      <c r="K3899" s="3"/>
      <c r="L3899" s="3"/>
      <c r="M3899" s="3"/>
      <c r="N3899" s="3"/>
      <c r="O3899" s="393"/>
      <c r="P3899" s="393"/>
      <c r="Q3899" s="3"/>
      <c r="R3899" s="3"/>
      <c r="S3899" s="3"/>
      <c r="T3899" s="3"/>
      <c r="U3899" s="3"/>
      <c r="V3899" s="3"/>
      <c r="W3899"/>
      <c r="X3899"/>
      <c r="Y3899" s="451"/>
      <c r="Z3899" s="393"/>
      <c r="AA3899" s="3"/>
      <c r="AB3899" s="3"/>
      <c r="AC3899" s="3"/>
      <c r="AD3899" s="3"/>
      <c r="AE3899" s="3"/>
      <c r="AF3899"/>
      <c r="AG3899"/>
      <c r="AH3899"/>
      <c r="AI3899"/>
      <c r="AJ3899"/>
      <c r="AK3899"/>
      <c r="AL3899"/>
      <c r="AM3899"/>
      <c r="AN3899"/>
      <c r="AO3899"/>
      <c r="AP3899"/>
      <c r="BC3899" s="451"/>
    </row>
    <row r="3900" spans="1:55" hidden="1" x14ac:dyDescent="0.2">
      <c r="A3900" s="3"/>
      <c r="B3900" s="3"/>
      <c r="C3900" s="393"/>
      <c r="D3900" s="393"/>
      <c r="E3900" s="393"/>
      <c r="F3900" s="393"/>
      <c r="G3900" s="393"/>
      <c r="H3900" s="393"/>
      <c r="I3900" s="393"/>
      <c r="J3900" s="3"/>
      <c r="K3900" s="3"/>
      <c r="L3900" s="3"/>
      <c r="M3900" s="3"/>
      <c r="N3900" s="3"/>
      <c r="O3900" s="393"/>
      <c r="P3900" s="393"/>
      <c r="Q3900" s="3"/>
      <c r="R3900" s="3"/>
      <c r="S3900" s="3"/>
      <c r="T3900" s="3"/>
      <c r="U3900" s="3"/>
      <c r="V3900" s="3"/>
      <c r="W3900"/>
      <c r="X3900"/>
      <c r="Y3900" s="451"/>
      <c r="Z3900" s="393"/>
      <c r="AA3900" s="3"/>
      <c r="AB3900" s="3"/>
      <c r="AC3900" s="3"/>
      <c r="AD3900" s="3"/>
      <c r="AE3900" s="3"/>
      <c r="AF3900"/>
      <c r="AG3900"/>
      <c r="AH3900"/>
      <c r="AI3900"/>
      <c r="AJ3900"/>
      <c r="AK3900"/>
      <c r="AL3900"/>
      <c r="AM3900"/>
      <c r="AN3900"/>
      <c r="AO3900"/>
      <c r="AP3900"/>
      <c r="BC3900" s="451"/>
    </row>
    <row r="3901" spans="1:55" hidden="1" x14ac:dyDescent="0.2">
      <c r="A3901" s="3"/>
      <c r="B3901" s="3"/>
      <c r="C3901" s="393"/>
      <c r="D3901" s="393"/>
      <c r="E3901" s="393"/>
      <c r="F3901" s="393"/>
      <c r="G3901" s="393"/>
      <c r="H3901" s="393"/>
      <c r="I3901" s="393"/>
      <c r="J3901" s="3"/>
      <c r="K3901" s="3"/>
      <c r="L3901" s="3"/>
      <c r="M3901" s="3"/>
      <c r="N3901" s="3"/>
      <c r="O3901" s="393"/>
      <c r="P3901" s="393"/>
      <c r="Q3901" s="3"/>
      <c r="R3901" s="3"/>
      <c r="S3901" s="3"/>
      <c r="T3901" s="3"/>
      <c r="U3901" s="3"/>
      <c r="V3901" s="3"/>
      <c r="W3901"/>
      <c r="X3901"/>
      <c r="Y3901" s="451"/>
      <c r="Z3901" s="393"/>
      <c r="AA3901" s="3"/>
      <c r="AB3901" s="3"/>
      <c r="AC3901" s="3"/>
      <c r="AD3901" s="3"/>
      <c r="AE3901" s="3"/>
      <c r="AF3901"/>
      <c r="AG3901"/>
      <c r="AH3901"/>
      <c r="AI3901"/>
      <c r="AJ3901"/>
      <c r="AK3901"/>
      <c r="AL3901"/>
      <c r="AM3901"/>
      <c r="AN3901"/>
      <c r="AO3901"/>
      <c r="AP3901"/>
      <c r="BC3901" s="451"/>
    </row>
    <row r="3902" spans="1:55" hidden="1" x14ac:dyDescent="0.2">
      <c r="A3902" s="3"/>
      <c r="B3902" s="3"/>
      <c r="C3902" s="393"/>
      <c r="D3902" s="393"/>
      <c r="E3902" s="393"/>
      <c r="F3902" s="393"/>
      <c r="G3902" s="393"/>
      <c r="H3902" s="393"/>
      <c r="I3902" s="393"/>
      <c r="J3902" s="3"/>
      <c r="K3902" s="3"/>
      <c r="L3902" s="3"/>
      <c r="M3902" s="3"/>
      <c r="N3902" s="3"/>
      <c r="O3902" s="393"/>
      <c r="P3902" s="393"/>
      <c r="Q3902" s="3"/>
      <c r="R3902" s="3"/>
      <c r="S3902" s="3"/>
      <c r="T3902" s="3"/>
      <c r="U3902" s="3"/>
      <c r="V3902" s="3"/>
      <c r="W3902"/>
      <c r="X3902"/>
      <c r="Y3902" s="451"/>
      <c r="Z3902" s="393"/>
      <c r="AA3902" s="3"/>
      <c r="AB3902" s="3"/>
      <c r="AC3902" s="3"/>
      <c r="AD3902" s="3"/>
      <c r="AE3902" s="3"/>
      <c r="AF3902"/>
      <c r="AG3902"/>
      <c r="AH3902"/>
      <c r="AI3902"/>
      <c r="AJ3902"/>
      <c r="AK3902"/>
      <c r="AL3902"/>
      <c r="AM3902"/>
      <c r="AN3902"/>
      <c r="AO3902"/>
      <c r="AP3902"/>
      <c r="BC3902" s="451"/>
    </row>
    <row r="3903" spans="1:55" hidden="1" x14ac:dyDescent="0.2">
      <c r="A3903" s="3"/>
      <c r="B3903" s="3"/>
      <c r="C3903" s="393"/>
      <c r="D3903" s="393"/>
      <c r="E3903" s="393"/>
      <c r="F3903" s="393"/>
      <c r="G3903" s="393"/>
      <c r="H3903" s="393"/>
      <c r="I3903" s="393"/>
      <c r="J3903" s="3"/>
      <c r="K3903" s="3"/>
      <c r="L3903" s="3"/>
      <c r="M3903" s="3"/>
      <c r="N3903" s="3"/>
      <c r="O3903" s="393"/>
      <c r="P3903" s="393"/>
      <c r="Q3903" s="3"/>
      <c r="R3903" s="3"/>
      <c r="S3903" s="3"/>
      <c r="T3903" s="3"/>
      <c r="U3903" s="3"/>
      <c r="V3903" s="3"/>
      <c r="W3903"/>
      <c r="X3903"/>
      <c r="Y3903" s="451"/>
      <c r="Z3903" s="393"/>
      <c r="AA3903" s="3"/>
      <c r="AB3903" s="3"/>
      <c r="AC3903" s="3"/>
      <c r="AD3903" s="3"/>
      <c r="AE3903" s="3"/>
      <c r="AF3903"/>
      <c r="AG3903"/>
      <c r="AH3903"/>
      <c r="AI3903"/>
      <c r="AJ3903"/>
      <c r="AK3903"/>
      <c r="AL3903"/>
      <c r="AM3903"/>
      <c r="AN3903"/>
      <c r="AO3903"/>
      <c r="AP3903"/>
      <c r="BC3903" s="451"/>
    </row>
    <row r="3904" spans="1:55" hidden="1" x14ac:dyDescent="0.2">
      <c r="A3904" s="3"/>
      <c r="B3904" s="3"/>
      <c r="C3904" s="393"/>
      <c r="D3904" s="393"/>
      <c r="E3904" s="393"/>
      <c r="F3904" s="393"/>
      <c r="G3904" s="393"/>
      <c r="H3904" s="393"/>
      <c r="I3904" s="393"/>
      <c r="J3904" s="3"/>
      <c r="K3904" s="3"/>
      <c r="L3904" s="3"/>
      <c r="M3904" s="3"/>
      <c r="N3904" s="3"/>
      <c r="O3904" s="393"/>
      <c r="P3904" s="393"/>
      <c r="Q3904" s="3"/>
      <c r="R3904" s="3"/>
      <c r="S3904" s="3"/>
      <c r="T3904" s="3"/>
      <c r="U3904" s="3"/>
      <c r="V3904" s="3"/>
      <c r="W3904"/>
      <c r="X3904"/>
      <c r="Y3904" s="451"/>
      <c r="Z3904" s="393"/>
      <c r="AA3904" s="3"/>
      <c r="AB3904" s="3"/>
      <c r="AC3904" s="3"/>
      <c r="AD3904" s="3"/>
      <c r="AE3904" s="3"/>
      <c r="AF3904"/>
      <c r="AG3904"/>
      <c r="AH3904"/>
      <c r="AI3904"/>
      <c r="AJ3904"/>
      <c r="AK3904"/>
      <c r="AL3904"/>
      <c r="AM3904"/>
      <c r="AN3904"/>
      <c r="AO3904"/>
      <c r="AP3904"/>
      <c r="BC3904" s="451"/>
    </row>
    <row r="3905" spans="1:55" hidden="1" x14ac:dyDescent="0.2">
      <c r="A3905" s="3"/>
      <c r="B3905" s="3"/>
      <c r="C3905" s="393"/>
      <c r="D3905" s="393"/>
      <c r="E3905" s="393"/>
      <c r="F3905" s="393"/>
      <c r="G3905" s="393"/>
      <c r="H3905" s="393"/>
      <c r="I3905" s="393"/>
      <c r="J3905" s="3"/>
      <c r="K3905" s="3"/>
      <c r="L3905" s="3"/>
      <c r="M3905" s="3"/>
      <c r="N3905" s="3"/>
      <c r="O3905" s="393"/>
      <c r="P3905" s="393"/>
      <c r="Q3905" s="3"/>
      <c r="R3905" s="3"/>
      <c r="S3905" s="3"/>
      <c r="T3905" s="3"/>
      <c r="U3905" s="3"/>
      <c r="V3905" s="3"/>
      <c r="W3905"/>
      <c r="X3905"/>
      <c r="Y3905" s="451"/>
      <c r="Z3905" s="393"/>
      <c r="AA3905" s="3"/>
      <c r="AB3905" s="3"/>
      <c r="AC3905" s="3"/>
      <c r="AD3905" s="3"/>
      <c r="AE3905" s="3"/>
      <c r="AF3905"/>
      <c r="AG3905"/>
      <c r="AH3905"/>
      <c r="AI3905"/>
      <c r="AJ3905"/>
      <c r="AK3905"/>
      <c r="AL3905"/>
      <c r="AM3905"/>
      <c r="AN3905"/>
      <c r="AO3905"/>
      <c r="AP3905"/>
      <c r="BC3905" s="451"/>
    </row>
    <row r="3906" spans="1:55" hidden="1" x14ac:dyDescent="0.2">
      <c r="A3906" s="3"/>
      <c r="B3906" s="3"/>
      <c r="C3906" s="393"/>
      <c r="D3906" s="393"/>
      <c r="E3906" s="393"/>
      <c r="F3906" s="393"/>
      <c r="G3906" s="393"/>
      <c r="H3906" s="393"/>
      <c r="I3906" s="393"/>
      <c r="J3906" s="3"/>
      <c r="K3906" s="3"/>
      <c r="L3906" s="3"/>
      <c r="M3906" s="3"/>
      <c r="N3906" s="3"/>
      <c r="O3906" s="393"/>
      <c r="P3906" s="393"/>
      <c r="Q3906" s="3"/>
      <c r="R3906" s="3"/>
      <c r="S3906" s="3"/>
      <c r="T3906" s="3"/>
      <c r="U3906" s="3"/>
      <c r="V3906" s="3"/>
      <c r="W3906"/>
      <c r="X3906"/>
      <c r="Y3906" s="451"/>
      <c r="Z3906" s="393"/>
      <c r="AA3906" s="3"/>
      <c r="AB3906" s="3"/>
      <c r="AC3906" s="3"/>
      <c r="AD3906" s="3"/>
      <c r="AE3906" s="3"/>
      <c r="AF3906"/>
      <c r="AG3906"/>
      <c r="AH3906"/>
      <c r="AI3906"/>
      <c r="AJ3906"/>
      <c r="AK3906"/>
      <c r="AL3906"/>
      <c r="AM3906"/>
      <c r="AN3906"/>
      <c r="AO3906"/>
      <c r="AP3906"/>
      <c r="BC3906" s="451"/>
    </row>
    <row r="3907" spans="1:55" hidden="1" x14ac:dyDescent="0.2">
      <c r="A3907" s="3"/>
      <c r="B3907" s="3"/>
      <c r="C3907" s="393"/>
      <c r="D3907" s="393"/>
      <c r="E3907" s="393"/>
      <c r="F3907" s="393"/>
      <c r="G3907" s="393"/>
      <c r="H3907" s="393"/>
      <c r="I3907" s="393"/>
      <c r="J3907" s="3"/>
      <c r="K3907" s="3"/>
      <c r="L3907" s="3"/>
      <c r="M3907" s="3"/>
      <c r="N3907" s="3"/>
      <c r="O3907" s="393"/>
      <c r="P3907" s="393"/>
      <c r="Q3907" s="3"/>
      <c r="R3907" s="3"/>
      <c r="S3907" s="3"/>
      <c r="T3907" s="3"/>
      <c r="U3907" s="3"/>
      <c r="V3907" s="3"/>
      <c r="W3907"/>
      <c r="X3907"/>
      <c r="Y3907" s="451"/>
      <c r="Z3907" s="393"/>
      <c r="AA3907" s="3"/>
      <c r="AB3907" s="3"/>
      <c r="AC3907" s="3"/>
      <c r="AD3907" s="3"/>
      <c r="AE3907" s="3"/>
      <c r="AF3907"/>
      <c r="AG3907"/>
      <c r="AH3907"/>
      <c r="AI3907"/>
      <c r="AJ3907"/>
      <c r="AK3907"/>
      <c r="AL3907"/>
      <c r="AM3907"/>
      <c r="AN3907"/>
      <c r="AO3907"/>
      <c r="AP3907"/>
      <c r="BC3907" s="451"/>
    </row>
    <row r="3908" spans="1:55" hidden="1" x14ac:dyDescent="0.2">
      <c r="A3908" s="3"/>
      <c r="B3908" s="3"/>
      <c r="C3908" s="393"/>
      <c r="D3908" s="393"/>
      <c r="E3908" s="393"/>
      <c r="F3908" s="393"/>
      <c r="G3908" s="393"/>
      <c r="H3908" s="393"/>
      <c r="I3908" s="393"/>
      <c r="J3908" s="3"/>
      <c r="K3908" s="3"/>
      <c r="L3908" s="3"/>
      <c r="M3908" s="3"/>
      <c r="N3908" s="3"/>
      <c r="O3908" s="393"/>
      <c r="P3908" s="393"/>
      <c r="Q3908" s="3"/>
      <c r="R3908" s="3"/>
      <c r="S3908" s="3"/>
      <c r="T3908" s="3"/>
      <c r="U3908" s="3"/>
      <c r="V3908" s="3"/>
      <c r="W3908"/>
      <c r="X3908"/>
      <c r="Y3908" s="451"/>
      <c r="Z3908" s="393"/>
      <c r="AA3908" s="3"/>
      <c r="AB3908" s="3"/>
      <c r="AC3908" s="3"/>
      <c r="AD3908" s="3"/>
      <c r="AE3908" s="3"/>
      <c r="AF3908"/>
      <c r="AG3908"/>
      <c r="AH3908"/>
      <c r="AI3908"/>
      <c r="AJ3908"/>
      <c r="AK3908"/>
      <c r="AL3908"/>
      <c r="AM3908"/>
      <c r="AN3908"/>
      <c r="AO3908"/>
      <c r="AP3908"/>
      <c r="BC3908" s="451"/>
    </row>
    <row r="3909" spans="1:55" hidden="1" x14ac:dyDescent="0.2">
      <c r="A3909" s="3"/>
      <c r="B3909" s="3"/>
      <c r="C3909" s="393"/>
      <c r="D3909" s="393"/>
      <c r="E3909" s="393"/>
      <c r="F3909" s="393"/>
      <c r="G3909" s="393"/>
      <c r="H3909" s="393"/>
      <c r="I3909" s="393"/>
      <c r="J3909" s="3"/>
      <c r="K3909" s="3"/>
      <c r="L3909" s="3"/>
      <c r="M3909" s="3"/>
      <c r="N3909" s="3"/>
      <c r="O3909" s="393"/>
      <c r="P3909" s="393"/>
      <c r="Q3909" s="3"/>
      <c r="R3909" s="3"/>
      <c r="S3909" s="3"/>
      <c r="T3909" s="3"/>
      <c r="U3909" s="3"/>
      <c r="V3909" s="3"/>
      <c r="W3909"/>
      <c r="X3909"/>
      <c r="Y3909" s="451"/>
      <c r="Z3909" s="393"/>
      <c r="AA3909" s="3"/>
      <c r="AB3909" s="3"/>
      <c r="AC3909" s="3"/>
      <c r="AD3909" s="3"/>
      <c r="AE3909" s="3"/>
      <c r="AF3909"/>
      <c r="AG3909"/>
      <c r="AH3909"/>
      <c r="AI3909"/>
      <c r="AJ3909"/>
      <c r="AK3909"/>
      <c r="AL3909"/>
      <c r="AM3909"/>
      <c r="AN3909"/>
      <c r="AO3909"/>
      <c r="AP3909"/>
      <c r="BC3909" s="451"/>
    </row>
    <row r="3910" spans="1:55" hidden="1" x14ac:dyDescent="0.2">
      <c r="A3910" s="3"/>
      <c r="B3910" s="3"/>
      <c r="C3910" s="393"/>
      <c r="D3910" s="393"/>
      <c r="E3910" s="393"/>
      <c r="F3910" s="393"/>
      <c r="G3910" s="393"/>
      <c r="H3910" s="393"/>
      <c r="I3910" s="393"/>
      <c r="J3910" s="3"/>
      <c r="K3910" s="3"/>
      <c r="L3910" s="3"/>
      <c r="M3910" s="3"/>
      <c r="N3910" s="3"/>
      <c r="O3910" s="393"/>
      <c r="P3910" s="393"/>
      <c r="Q3910" s="3"/>
      <c r="R3910" s="3"/>
      <c r="S3910" s="3"/>
      <c r="T3910" s="3"/>
      <c r="U3910" s="3"/>
      <c r="V3910" s="3"/>
      <c r="W3910"/>
      <c r="X3910"/>
      <c r="Y3910" s="451"/>
      <c r="Z3910" s="393"/>
      <c r="AA3910" s="3"/>
      <c r="AB3910" s="3"/>
      <c r="AC3910" s="3"/>
      <c r="AD3910" s="3"/>
      <c r="AE3910" s="3"/>
      <c r="AF3910"/>
      <c r="AG3910"/>
      <c r="AH3910"/>
      <c r="AI3910"/>
      <c r="AJ3910"/>
      <c r="AK3910"/>
      <c r="AL3910"/>
      <c r="AM3910"/>
      <c r="AN3910"/>
      <c r="AO3910"/>
      <c r="AP3910"/>
      <c r="BC3910" s="451"/>
    </row>
    <row r="3911" spans="1:55" hidden="1" x14ac:dyDescent="0.2">
      <c r="A3911" s="3"/>
      <c r="B3911" s="3"/>
      <c r="C3911" s="393"/>
      <c r="D3911" s="393"/>
      <c r="E3911" s="393"/>
      <c r="F3911" s="393"/>
      <c r="G3911" s="393"/>
      <c r="H3911" s="393"/>
      <c r="I3911" s="393"/>
      <c r="J3911" s="3"/>
      <c r="K3911" s="3"/>
      <c r="L3911" s="3"/>
      <c r="M3911" s="3"/>
      <c r="N3911" s="3"/>
      <c r="O3911" s="393"/>
      <c r="P3911" s="393"/>
      <c r="Q3911" s="3"/>
      <c r="R3911" s="3"/>
      <c r="S3911" s="3"/>
      <c r="T3911" s="3"/>
      <c r="U3911" s="3"/>
      <c r="V3911" s="3"/>
      <c r="W3911"/>
      <c r="X3911"/>
      <c r="Y3911" s="451"/>
      <c r="Z3911" s="393"/>
      <c r="AA3911" s="3"/>
      <c r="AB3911" s="3"/>
      <c r="AC3911" s="3"/>
      <c r="AD3911" s="3"/>
      <c r="AE3911" s="3"/>
      <c r="AF3911"/>
      <c r="AG3911"/>
      <c r="AH3911"/>
      <c r="AI3911"/>
      <c r="AJ3911"/>
      <c r="AK3911"/>
      <c r="AL3911"/>
      <c r="AM3911"/>
      <c r="AN3911"/>
      <c r="AO3911"/>
      <c r="AP3911"/>
      <c r="BC3911" s="451"/>
    </row>
    <row r="3912" spans="1:55" hidden="1" x14ac:dyDescent="0.2">
      <c r="A3912" s="3"/>
      <c r="B3912" s="3"/>
      <c r="C3912" s="393"/>
      <c r="D3912" s="393"/>
      <c r="E3912" s="393"/>
      <c r="F3912" s="393"/>
      <c r="G3912" s="393"/>
      <c r="H3912" s="393"/>
      <c r="I3912" s="393"/>
      <c r="J3912" s="3"/>
      <c r="K3912" s="3"/>
      <c r="L3912" s="3"/>
      <c r="M3912" s="3"/>
      <c r="N3912" s="3"/>
      <c r="O3912" s="393"/>
      <c r="P3912" s="393"/>
      <c r="Q3912" s="3"/>
      <c r="R3912" s="3"/>
      <c r="S3912" s="3"/>
      <c r="T3912" s="3"/>
      <c r="U3912" s="3"/>
      <c r="V3912" s="3"/>
      <c r="W3912"/>
      <c r="X3912"/>
      <c r="Y3912" s="451"/>
      <c r="Z3912" s="393"/>
      <c r="AA3912" s="3"/>
      <c r="AB3912" s="3"/>
      <c r="AC3912" s="3"/>
      <c r="AD3912" s="3"/>
      <c r="AE3912" s="3"/>
      <c r="AF3912"/>
      <c r="AG3912"/>
      <c r="AH3912"/>
      <c r="AI3912"/>
      <c r="AJ3912"/>
      <c r="AK3912"/>
      <c r="AL3912"/>
      <c r="AM3912"/>
      <c r="AN3912"/>
      <c r="AO3912"/>
      <c r="AP3912"/>
      <c r="BC3912" s="451"/>
    </row>
    <row r="3913" spans="1:55" hidden="1" x14ac:dyDescent="0.2">
      <c r="A3913" s="3"/>
      <c r="B3913" s="3"/>
      <c r="C3913" s="393"/>
      <c r="D3913" s="393"/>
      <c r="E3913" s="393"/>
      <c r="F3913" s="393"/>
      <c r="G3913" s="393"/>
      <c r="H3913" s="393"/>
      <c r="I3913" s="393"/>
      <c r="J3913" s="3"/>
      <c r="K3913" s="3"/>
      <c r="L3913" s="3"/>
      <c r="M3913" s="3"/>
      <c r="N3913" s="3"/>
      <c r="O3913" s="393"/>
      <c r="P3913" s="393"/>
      <c r="Q3913" s="3"/>
      <c r="R3913" s="3"/>
      <c r="S3913" s="3"/>
      <c r="T3913" s="3"/>
      <c r="U3913" s="3"/>
      <c r="V3913" s="3"/>
      <c r="W3913"/>
      <c r="X3913"/>
      <c r="Y3913" s="451"/>
      <c r="Z3913" s="393"/>
      <c r="AA3913" s="3"/>
      <c r="AB3913" s="3"/>
      <c r="AC3913" s="3"/>
      <c r="AD3913" s="3"/>
      <c r="AE3913" s="3"/>
      <c r="AF3913"/>
      <c r="AG3913"/>
      <c r="AH3913"/>
      <c r="AI3913"/>
      <c r="AJ3913"/>
      <c r="AK3913"/>
      <c r="AL3913"/>
      <c r="AM3913"/>
      <c r="AN3913"/>
      <c r="AO3913"/>
      <c r="AP3913"/>
      <c r="BC3913" s="451"/>
    </row>
    <row r="3914" spans="1:55" hidden="1" x14ac:dyDescent="0.2">
      <c r="A3914" s="3"/>
      <c r="B3914" s="3"/>
      <c r="C3914" s="393"/>
      <c r="D3914" s="393"/>
      <c r="E3914" s="393"/>
      <c r="F3914" s="393"/>
      <c r="G3914" s="393"/>
      <c r="H3914" s="393"/>
      <c r="I3914" s="393"/>
      <c r="J3914" s="3"/>
      <c r="K3914" s="3"/>
      <c r="L3914" s="3"/>
      <c r="M3914" s="3"/>
      <c r="N3914" s="3"/>
      <c r="O3914" s="393"/>
      <c r="P3914" s="393"/>
      <c r="Q3914" s="3"/>
      <c r="R3914" s="3"/>
      <c r="S3914" s="3"/>
      <c r="T3914" s="3"/>
      <c r="U3914" s="3"/>
      <c r="V3914" s="3"/>
      <c r="W3914"/>
      <c r="X3914"/>
      <c r="Y3914" s="451"/>
      <c r="Z3914" s="393"/>
      <c r="AA3914" s="3"/>
      <c r="AB3914" s="3"/>
      <c r="AC3914" s="3"/>
      <c r="AD3914" s="3"/>
      <c r="AE3914" s="3"/>
      <c r="AF3914"/>
      <c r="AG3914"/>
      <c r="AH3914"/>
      <c r="AI3914"/>
      <c r="AJ3914"/>
      <c r="AK3914"/>
      <c r="AL3914"/>
      <c r="AM3914"/>
      <c r="AN3914"/>
      <c r="AO3914"/>
      <c r="AP3914"/>
      <c r="BC3914" s="451"/>
    </row>
    <row r="3915" spans="1:55" hidden="1" x14ac:dyDescent="0.2">
      <c r="A3915" s="3"/>
      <c r="B3915" s="3"/>
      <c r="C3915" s="393"/>
      <c r="D3915" s="393"/>
      <c r="E3915" s="393"/>
      <c r="F3915" s="393"/>
      <c r="G3915" s="393"/>
      <c r="H3915" s="393"/>
      <c r="I3915" s="393"/>
      <c r="J3915" s="3"/>
      <c r="K3915" s="3"/>
      <c r="L3915" s="3"/>
      <c r="M3915" s="3"/>
      <c r="N3915" s="3"/>
      <c r="O3915" s="393"/>
      <c r="P3915" s="393"/>
      <c r="Q3915" s="3"/>
      <c r="R3915" s="3"/>
      <c r="S3915" s="3"/>
      <c r="T3915" s="3"/>
      <c r="U3915" s="3"/>
      <c r="V3915" s="3"/>
      <c r="W3915"/>
      <c r="X3915"/>
      <c r="Y3915" s="451"/>
      <c r="Z3915" s="393"/>
      <c r="AA3915" s="3"/>
      <c r="AB3915" s="3"/>
      <c r="AC3915" s="3"/>
      <c r="AD3915" s="3"/>
      <c r="AE3915" s="3"/>
      <c r="AF3915"/>
      <c r="AG3915"/>
      <c r="AH3915"/>
      <c r="AI3915"/>
      <c r="AJ3915"/>
      <c r="AK3915"/>
      <c r="AL3915"/>
      <c r="AM3915"/>
      <c r="AN3915"/>
      <c r="AO3915"/>
      <c r="AP3915"/>
      <c r="BC3915" s="451"/>
    </row>
    <row r="3916" spans="1:55" hidden="1" x14ac:dyDescent="0.2">
      <c r="A3916" s="3"/>
      <c r="B3916" s="3"/>
      <c r="C3916" s="393"/>
      <c r="D3916" s="393"/>
      <c r="E3916" s="393"/>
      <c r="F3916" s="393"/>
      <c r="G3916" s="393"/>
      <c r="H3916" s="393"/>
      <c r="I3916" s="393"/>
      <c r="J3916" s="3"/>
      <c r="K3916" s="3"/>
      <c r="L3916" s="3"/>
      <c r="M3916" s="3"/>
      <c r="N3916" s="3"/>
      <c r="O3916" s="393"/>
      <c r="P3916" s="393"/>
      <c r="Q3916" s="3"/>
      <c r="R3916" s="3"/>
      <c r="S3916" s="3"/>
      <c r="T3916" s="3"/>
      <c r="U3916" s="3"/>
      <c r="V3916" s="3"/>
      <c r="W3916"/>
      <c r="X3916"/>
      <c r="Y3916" s="451"/>
      <c r="Z3916" s="393"/>
      <c r="AA3916" s="3"/>
      <c r="AB3916" s="3"/>
      <c r="AC3916" s="3"/>
      <c r="AD3916" s="3"/>
      <c r="AE3916" s="3"/>
      <c r="AF3916"/>
      <c r="AG3916"/>
      <c r="AH3916"/>
      <c r="AI3916"/>
      <c r="AJ3916"/>
      <c r="AK3916"/>
      <c r="AL3916"/>
      <c r="AM3916"/>
      <c r="AN3916"/>
      <c r="AO3916"/>
      <c r="AP3916"/>
      <c r="BC3916" s="451"/>
    </row>
    <row r="3917" spans="1:55" hidden="1" x14ac:dyDescent="0.2">
      <c r="A3917" s="3"/>
      <c r="B3917" s="3"/>
      <c r="C3917" s="393"/>
      <c r="D3917" s="393"/>
      <c r="E3917" s="393"/>
      <c r="F3917" s="393"/>
      <c r="G3917" s="393"/>
      <c r="H3917" s="393"/>
      <c r="I3917" s="393"/>
      <c r="J3917" s="3"/>
      <c r="K3917" s="3"/>
      <c r="L3917" s="3"/>
      <c r="M3917" s="3"/>
      <c r="N3917" s="3"/>
      <c r="O3917" s="393"/>
      <c r="P3917" s="393"/>
      <c r="Q3917" s="3"/>
      <c r="R3917" s="3"/>
      <c r="S3917" s="3"/>
      <c r="T3917" s="3"/>
      <c r="U3917" s="3"/>
      <c r="V3917" s="3"/>
      <c r="W3917"/>
      <c r="X3917"/>
      <c r="Y3917" s="451"/>
      <c r="Z3917" s="393"/>
      <c r="AA3917" s="3"/>
      <c r="AB3917" s="3"/>
      <c r="AC3917" s="3"/>
      <c r="AD3917" s="3"/>
      <c r="AE3917" s="3"/>
      <c r="AF3917"/>
      <c r="AG3917"/>
      <c r="AH3917"/>
      <c r="AI3917"/>
      <c r="AJ3917"/>
      <c r="AK3917"/>
      <c r="AL3917"/>
      <c r="AM3917"/>
      <c r="AN3917"/>
      <c r="AO3917"/>
      <c r="AP3917"/>
      <c r="BC3917" s="451"/>
    </row>
    <row r="3918" spans="1:55" hidden="1" x14ac:dyDescent="0.2">
      <c r="A3918" s="3"/>
      <c r="B3918" s="3"/>
      <c r="C3918" s="393"/>
      <c r="D3918" s="393"/>
      <c r="E3918" s="393"/>
      <c r="F3918" s="393"/>
      <c r="G3918" s="393"/>
      <c r="H3918" s="393"/>
      <c r="I3918" s="393"/>
      <c r="J3918" s="3"/>
      <c r="K3918" s="3"/>
      <c r="L3918" s="3"/>
      <c r="M3918" s="3"/>
      <c r="N3918" s="3"/>
      <c r="O3918" s="393"/>
      <c r="P3918" s="393"/>
      <c r="Q3918" s="3"/>
      <c r="R3918" s="3"/>
      <c r="S3918" s="3"/>
      <c r="T3918" s="3"/>
      <c r="U3918" s="3"/>
      <c r="V3918" s="3"/>
      <c r="W3918"/>
      <c r="X3918"/>
      <c r="Y3918" s="451"/>
      <c r="Z3918" s="393"/>
      <c r="AA3918" s="3"/>
      <c r="AB3918" s="3"/>
      <c r="AC3918" s="3"/>
      <c r="AD3918" s="3"/>
      <c r="AE3918" s="3"/>
      <c r="AF3918"/>
      <c r="AG3918"/>
      <c r="AH3918"/>
      <c r="AI3918"/>
      <c r="AJ3918"/>
      <c r="AK3918"/>
      <c r="AL3918"/>
      <c r="AM3918"/>
      <c r="AN3918"/>
      <c r="AO3918"/>
      <c r="AP3918"/>
      <c r="BC3918" s="451"/>
    </row>
    <row r="3919" spans="1:55" hidden="1" x14ac:dyDescent="0.2">
      <c r="A3919" s="3"/>
      <c r="B3919" s="3"/>
      <c r="C3919" s="393"/>
      <c r="D3919" s="393"/>
      <c r="E3919" s="393"/>
      <c r="F3919" s="393"/>
      <c r="G3919" s="393"/>
      <c r="H3919" s="393"/>
      <c r="I3919" s="393"/>
      <c r="J3919" s="3"/>
      <c r="K3919" s="3"/>
      <c r="L3919" s="3"/>
      <c r="M3919" s="3"/>
      <c r="N3919" s="3"/>
      <c r="O3919" s="393"/>
      <c r="P3919" s="393"/>
      <c r="Q3919" s="3"/>
      <c r="R3919" s="3"/>
      <c r="S3919" s="3"/>
      <c r="T3919" s="3"/>
      <c r="U3919" s="3"/>
      <c r="V3919" s="3"/>
      <c r="W3919"/>
      <c r="X3919"/>
      <c r="Y3919" s="451"/>
      <c r="Z3919" s="393"/>
      <c r="AA3919" s="3"/>
      <c r="AB3919" s="3"/>
      <c r="AC3919" s="3"/>
      <c r="AD3919" s="3"/>
      <c r="AE3919" s="3"/>
      <c r="AF3919"/>
      <c r="AG3919"/>
      <c r="AH3919"/>
      <c r="AI3919"/>
      <c r="AJ3919"/>
      <c r="AK3919"/>
      <c r="AL3919"/>
      <c r="AM3919"/>
      <c r="AN3919"/>
      <c r="AO3919"/>
      <c r="AP3919"/>
      <c r="BC3919" s="451"/>
    </row>
    <row r="3920" spans="1:55" hidden="1" x14ac:dyDescent="0.2">
      <c r="A3920" s="3"/>
      <c r="B3920" s="3"/>
      <c r="C3920" s="393"/>
      <c r="D3920" s="393"/>
      <c r="E3920" s="393"/>
      <c r="F3920" s="393"/>
      <c r="G3920" s="393"/>
      <c r="H3920" s="393"/>
      <c r="I3920" s="393"/>
      <c r="J3920" s="3"/>
      <c r="K3920" s="3"/>
      <c r="L3920" s="3"/>
      <c r="M3920" s="3"/>
      <c r="N3920" s="3"/>
      <c r="O3920" s="393"/>
      <c r="P3920" s="393"/>
      <c r="Q3920" s="3"/>
      <c r="R3920" s="3"/>
      <c r="S3920" s="3"/>
      <c r="T3920" s="3"/>
      <c r="U3920" s="3"/>
      <c r="V3920" s="3"/>
      <c r="W3920"/>
      <c r="X3920"/>
      <c r="Y3920" s="451"/>
      <c r="Z3920" s="393"/>
      <c r="AA3920" s="3"/>
      <c r="AB3920" s="3"/>
      <c r="AC3920" s="3"/>
      <c r="AD3920" s="3"/>
      <c r="AE3920" s="3"/>
      <c r="AF3920"/>
      <c r="AG3920"/>
      <c r="AH3920"/>
      <c r="AI3920"/>
      <c r="AJ3920"/>
      <c r="AK3920"/>
      <c r="AL3920"/>
      <c r="AM3920"/>
      <c r="AN3920"/>
      <c r="AO3920"/>
      <c r="AP3920"/>
      <c r="BC3920" s="451"/>
    </row>
    <row r="3921" spans="1:55" hidden="1" x14ac:dyDescent="0.2">
      <c r="A3921" s="3"/>
      <c r="B3921" s="3"/>
      <c r="C3921" s="393"/>
      <c r="D3921" s="393"/>
      <c r="E3921" s="393"/>
      <c r="F3921" s="393"/>
      <c r="G3921" s="393"/>
      <c r="H3921" s="393"/>
      <c r="I3921" s="393"/>
      <c r="J3921" s="3"/>
      <c r="K3921" s="3"/>
      <c r="L3921" s="3"/>
      <c r="M3921" s="3"/>
      <c r="N3921" s="3"/>
      <c r="O3921" s="393"/>
      <c r="P3921" s="393"/>
      <c r="Q3921" s="3"/>
      <c r="R3921" s="3"/>
      <c r="S3921" s="3"/>
      <c r="T3921" s="3"/>
      <c r="U3921" s="3"/>
      <c r="V3921" s="3"/>
      <c r="W3921"/>
      <c r="X3921"/>
      <c r="Y3921" s="451"/>
      <c r="Z3921" s="393"/>
      <c r="AA3921" s="3"/>
      <c r="AB3921" s="3"/>
      <c r="AC3921" s="3"/>
      <c r="AD3921" s="3"/>
      <c r="AE3921" s="3"/>
      <c r="AF3921"/>
      <c r="AG3921"/>
      <c r="AH3921"/>
      <c r="AI3921"/>
      <c r="AJ3921"/>
      <c r="AK3921"/>
      <c r="AL3921"/>
      <c r="AM3921"/>
      <c r="AN3921"/>
      <c r="AO3921"/>
      <c r="AP3921"/>
      <c r="BC3921" s="451"/>
    </row>
    <row r="3922" spans="1:55" hidden="1" x14ac:dyDescent="0.2">
      <c r="A3922" s="3"/>
      <c r="B3922" s="3"/>
      <c r="C3922" s="393"/>
      <c r="D3922" s="393"/>
      <c r="E3922" s="393"/>
      <c r="F3922" s="393"/>
      <c r="G3922" s="393"/>
      <c r="H3922" s="393"/>
      <c r="I3922" s="393"/>
      <c r="J3922" s="3"/>
      <c r="K3922" s="3"/>
      <c r="L3922" s="3"/>
      <c r="M3922" s="3"/>
      <c r="N3922" s="3"/>
      <c r="O3922" s="393"/>
      <c r="P3922" s="393"/>
      <c r="Q3922" s="3"/>
      <c r="R3922" s="3"/>
      <c r="S3922" s="3"/>
      <c r="T3922" s="3"/>
      <c r="U3922" s="3"/>
      <c r="V3922" s="3"/>
      <c r="W3922"/>
      <c r="X3922"/>
      <c r="Y3922" s="451"/>
      <c r="Z3922" s="393"/>
      <c r="AA3922" s="3"/>
      <c r="AB3922" s="3"/>
      <c r="AC3922" s="3"/>
      <c r="AD3922" s="3"/>
      <c r="AE3922" s="3"/>
      <c r="AF3922"/>
      <c r="AG3922"/>
      <c r="AH3922"/>
      <c r="AI3922"/>
      <c r="AJ3922"/>
      <c r="AK3922"/>
      <c r="AL3922"/>
      <c r="AM3922"/>
      <c r="AN3922"/>
      <c r="AO3922"/>
      <c r="AP3922"/>
      <c r="BC3922" s="451"/>
    </row>
    <row r="3923" spans="1:55" hidden="1" x14ac:dyDescent="0.2">
      <c r="A3923" s="3"/>
      <c r="B3923" s="3"/>
      <c r="C3923" s="393"/>
      <c r="D3923" s="393"/>
      <c r="E3923" s="393"/>
      <c r="F3923" s="393"/>
      <c r="G3923" s="393"/>
      <c r="H3923" s="393"/>
      <c r="I3923" s="393"/>
      <c r="J3923" s="3"/>
      <c r="K3923" s="3"/>
      <c r="L3923" s="3"/>
      <c r="M3923" s="3"/>
      <c r="N3923" s="3"/>
      <c r="O3923" s="393"/>
      <c r="P3923" s="393"/>
      <c r="Q3923" s="3"/>
      <c r="R3923" s="3"/>
      <c r="S3923" s="3"/>
      <c r="T3923" s="3"/>
      <c r="U3923" s="3"/>
      <c r="V3923" s="3"/>
      <c r="W3923"/>
      <c r="X3923"/>
      <c r="Y3923" s="451"/>
      <c r="Z3923" s="393"/>
      <c r="AA3923" s="3"/>
      <c r="AB3923" s="3"/>
      <c r="AC3923" s="3"/>
      <c r="AD3923" s="3"/>
      <c r="AE3923" s="3"/>
      <c r="AF3923"/>
      <c r="AG3923"/>
      <c r="AH3923"/>
      <c r="AI3923"/>
      <c r="AJ3923"/>
      <c r="AK3923"/>
      <c r="AL3923"/>
      <c r="AM3923"/>
      <c r="AN3923"/>
      <c r="AO3923"/>
      <c r="AP3923"/>
      <c r="BC3923" s="451"/>
    </row>
    <row r="3924" spans="1:55" hidden="1" x14ac:dyDescent="0.2">
      <c r="A3924" s="3"/>
      <c r="B3924" s="3"/>
      <c r="C3924" s="393"/>
      <c r="D3924" s="393"/>
      <c r="E3924" s="393"/>
      <c r="F3924" s="393"/>
      <c r="G3924" s="393"/>
      <c r="H3924" s="393"/>
      <c r="I3924" s="393"/>
      <c r="J3924" s="3"/>
      <c r="K3924" s="3"/>
      <c r="L3924" s="3"/>
      <c r="M3924" s="3"/>
      <c r="N3924" s="3"/>
      <c r="O3924" s="393"/>
      <c r="P3924" s="393"/>
      <c r="Q3924" s="3"/>
      <c r="R3924" s="3"/>
      <c r="S3924" s="3"/>
      <c r="T3924" s="3"/>
      <c r="U3924" s="3"/>
      <c r="V3924" s="3"/>
      <c r="W3924"/>
      <c r="X3924"/>
      <c r="Y3924" s="451"/>
      <c r="Z3924" s="393"/>
      <c r="AA3924" s="3"/>
      <c r="AB3924" s="3"/>
      <c r="AC3924" s="3"/>
      <c r="AD3924" s="3"/>
      <c r="AE3924" s="3"/>
      <c r="AF3924"/>
      <c r="AG3924"/>
      <c r="AH3924"/>
      <c r="AI3924"/>
      <c r="AJ3924"/>
      <c r="AK3924"/>
      <c r="AL3924"/>
      <c r="AM3924"/>
      <c r="AN3924"/>
      <c r="AO3924"/>
      <c r="AP3924"/>
      <c r="BC3924" s="451"/>
    </row>
    <row r="3925" spans="1:55" hidden="1" x14ac:dyDescent="0.2">
      <c r="A3925" s="3"/>
      <c r="B3925" s="3"/>
      <c r="C3925" s="393"/>
      <c r="D3925" s="393"/>
      <c r="E3925" s="393"/>
      <c r="F3925" s="393"/>
      <c r="G3925" s="393"/>
      <c r="H3925" s="393"/>
      <c r="I3925" s="393"/>
      <c r="J3925" s="3"/>
      <c r="K3925" s="3"/>
      <c r="L3925" s="3"/>
      <c r="M3925" s="3"/>
      <c r="N3925" s="3"/>
      <c r="O3925" s="393"/>
      <c r="P3925" s="393"/>
      <c r="Q3925" s="3"/>
      <c r="R3925" s="3"/>
      <c r="S3925" s="3"/>
      <c r="T3925" s="3"/>
      <c r="U3925" s="3"/>
      <c r="V3925" s="3"/>
      <c r="W3925"/>
      <c r="X3925"/>
      <c r="Y3925" s="451"/>
      <c r="Z3925" s="393"/>
      <c r="AA3925" s="3"/>
      <c r="AB3925" s="3"/>
      <c r="AC3925" s="3"/>
      <c r="AD3925" s="3"/>
      <c r="AE3925" s="3"/>
      <c r="AF3925"/>
      <c r="AG3925"/>
      <c r="AH3925"/>
      <c r="AI3925"/>
      <c r="AJ3925"/>
      <c r="AK3925"/>
      <c r="AL3925"/>
      <c r="AM3925"/>
      <c r="AN3925"/>
      <c r="AO3925"/>
      <c r="AP3925"/>
      <c r="BC3925" s="451"/>
    </row>
    <row r="3926" spans="1:55" hidden="1" x14ac:dyDescent="0.2">
      <c r="A3926" s="3"/>
      <c r="B3926" s="3"/>
      <c r="C3926" s="393"/>
      <c r="D3926" s="393"/>
      <c r="E3926" s="393"/>
      <c r="F3926" s="393"/>
      <c r="G3926" s="393"/>
      <c r="H3926" s="393"/>
      <c r="I3926" s="393"/>
      <c r="J3926" s="3"/>
      <c r="K3926" s="3"/>
      <c r="L3926" s="3"/>
      <c r="M3926" s="3"/>
      <c r="N3926" s="3"/>
      <c r="O3926" s="393"/>
      <c r="P3926" s="393"/>
      <c r="Q3926" s="3"/>
      <c r="R3926" s="3"/>
      <c r="S3926" s="3"/>
      <c r="T3926" s="3"/>
      <c r="U3926" s="3"/>
      <c r="V3926" s="3"/>
      <c r="W3926"/>
      <c r="X3926"/>
      <c r="Y3926" s="451"/>
      <c r="Z3926" s="393"/>
      <c r="AA3926" s="3"/>
      <c r="AB3926" s="3"/>
      <c r="AC3926" s="3"/>
      <c r="AD3926" s="3"/>
      <c r="AE3926" s="3"/>
      <c r="AF3926"/>
      <c r="AG3926"/>
      <c r="AH3926"/>
      <c r="AI3926"/>
      <c r="AJ3926"/>
      <c r="AK3926"/>
      <c r="AL3926"/>
      <c r="AM3926"/>
      <c r="AN3926"/>
      <c r="AO3926"/>
      <c r="AP3926"/>
      <c r="BC3926" s="451"/>
    </row>
    <row r="3927" spans="1:55" hidden="1" x14ac:dyDescent="0.2">
      <c r="A3927" s="3"/>
      <c r="B3927" s="3"/>
      <c r="C3927" s="393"/>
      <c r="D3927" s="393"/>
      <c r="E3927" s="393"/>
      <c r="F3927" s="393"/>
      <c r="G3927" s="393"/>
      <c r="H3927" s="393"/>
      <c r="I3927" s="393"/>
      <c r="J3927" s="3"/>
      <c r="K3927" s="3"/>
      <c r="L3927" s="3"/>
      <c r="M3927" s="3"/>
      <c r="N3927" s="3"/>
      <c r="O3927" s="393"/>
      <c r="P3927" s="393"/>
      <c r="Q3927" s="3"/>
      <c r="R3927" s="3"/>
      <c r="S3927" s="3"/>
      <c r="T3927" s="3"/>
      <c r="U3927" s="3"/>
      <c r="V3927" s="3"/>
      <c r="W3927"/>
      <c r="X3927"/>
      <c r="Y3927" s="451"/>
      <c r="Z3927" s="393"/>
      <c r="AA3927" s="3"/>
      <c r="AB3927" s="3"/>
      <c r="AC3927" s="3"/>
      <c r="AD3927" s="3"/>
      <c r="AE3927" s="3"/>
      <c r="AF3927"/>
      <c r="AG3927"/>
      <c r="AH3927"/>
      <c r="AI3927"/>
      <c r="AJ3927"/>
      <c r="AK3927"/>
      <c r="AL3927"/>
      <c r="AM3927"/>
      <c r="AN3927"/>
      <c r="AO3927"/>
      <c r="AP3927"/>
      <c r="BC3927" s="451"/>
    </row>
    <row r="3928" spans="1:55" hidden="1" x14ac:dyDescent="0.2">
      <c r="A3928" s="3"/>
      <c r="B3928" s="3"/>
      <c r="C3928" s="393"/>
      <c r="D3928" s="393"/>
      <c r="E3928" s="393"/>
      <c r="F3928" s="393"/>
      <c r="G3928" s="393"/>
      <c r="H3928" s="393"/>
      <c r="I3928" s="393"/>
      <c r="J3928" s="3"/>
      <c r="K3928" s="3"/>
      <c r="L3928" s="3"/>
      <c r="M3928" s="3"/>
      <c r="N3928" s="3"/>
      <c r="O3928" s="393"/>
      <c r="P3928" s="393"/>
      <c r="Q3928" s="3"/>
      <c r="R3928" s="3"/>
      <c r="S3928" s="3"/>
      <c r="T3928" s="3"/>
      <c r="U3928" s="3"/>
      <c r="V3928" s="3"/>
      <c r="W3928"/>
      <c r="X3928"/>
      <c r="Y3928" s="451"/>
      <c r="Z3928" s="393"/>
      <c r="AA3928" s="3"/>
      <c r="AB3928" s="3"/>
      <c r="AC3928" s="3"/>
      <c r="AD3928" s="3"/>
      <c r="AE3928" s="3"/>
      <c r="AF3928"/>
      <c r="AG3928"/>
      <c r="AH3928"/>
      <c r="AI3928"/>
      <c r="AJ3928"/>
      <c r="AK3928"/>
      <c r="AL3928"/>
      <c r="AM3928"/>
      <c r="AN3928"/>
      <c r="AO3928"/>
      <c r="AP3928"/>
      <c r="BC3928" s="451"/>
    </row>
    <row r="3929" spans="1:55" hidden="1" x14ac:dyDescent="0.2">
      <c r="A3929" s="3"/>
      <c r="B3929" s="3"/>
      <c r="C3929" s="393"/>
      <c r="D3929" s="393"/>
      <c r="E3929" s="393"/>
      <c r="F3929" s="393"/>
      <c r="G3929" s="393"/>
      <c r="H3929" s="393"/>
      <c r="I3929" s="393"/>
      <c r="J3929" s="3"/>
      <c r="K3929" s="3"/>
      <c r="L3929" s="3"/>
      <c r="M3929" s="3"/>
      <c r="N3929" s="3"/>
      <c r="O3929" s="393"/>
      <c r="P3929" s="393"/>
      <c r="Q3929" s="3"/>
      <c r="R3929" s="3"/>
      <c r="S3929" s="3"/>
      <c r="T3929" s="3"/>
      <c r="U3929" s="3"/>
      <c r="V3929" s="3"/>
      <c r="W3929"/>
      <c r="X3929"/>
      <c r="Y3929" s="451"/>
      <c r="Z3929" s="393"/>
      <c r="AA3929" s="3"/>
      <c r="AB3929" s="3"/>
      <c r="AC3929" s="3"/>
      <c r="AD3929" s="3"/>
      <c r="AE3929" s="3"/>
      <c r="AF3929"/>
      <c r="AG3929"/>
      <c r="AH3929"/>
      <c r="AI3929"/>
      <c r="AJ3929"/>
      <c r="AK3929"/>
      <c r="AL3929"/>
      <c r="AM3929"/>
      <c r="AN3929"/>
      <c r="AO3929"/>
      <c r="AP3929"/>
      <c r="BC3929" s="451"/>
    </row>
    <row r="3930" spans="1:55" hidden="1" x14ac:dyDescent="0.2">
      <c r="A3930" s="3"/>
      <c r="B3930" s="3"/>
      <c r="C3930" s="393"/>
      <c r="D3930" s="393"/>
      <c r="E3930" s="393"/>
      <c r="F3930" s="393"/>
      <c r="G3930" s="393"/>
      <c r="H3930" s="393"/>
      <c r="I3930" s="393"/>
      <c r="J3930" s="3"/>
      <c r="K3930" s="3"/>
      <c r="L3930" s="3"/>
      <c r="M3930" s="3"/>
      <c r="N3930" s="3"/>
      <c r="O3930" s="393"/>
      <c r="P3930" s="393"/>
      <c r="Q3930" s="3"/>
      <c r="R3930" s="3"/>
      <c r="S3930" s="3"/>
      <c r="T3930" s="3"/>
      <c r="U3930" s="3"/>
      <c r="V3930" s="3"/>
      <c r="W3930"/>
      <c r="X3930"/>
      <c r="Y3930" s="451"/>
      <c r="Z3930" s="393"/>
      <c r="AA3930" s="3"/>
      <c r="AB3930" s="3"/>
      <c r="AC3930" s="3"/>
      <c r="AD3930" s="3"/>
      <c r="AE3930" s="3"/>
      <c r="AF3930"/>
      <c r="AG3930"/>
      <c r="AH3930"/>
      <c r="AI3930"/>
      <c r="AJ3930"/>
      <c r="AK3930"/>
      <c r="AL3930"/>
      <c r="AM3930"/>
      <c r="AN3930"/>
      <c r="AO3930"/>
      <c r="AP3930"/>
      <c r="BC3930" s="451"/>
    </row>
    <row r="3931" spans="1:55" hidden="1" x14ac:dyDescent="0.2">
      <c r="A3931" s="3"/>
      <c r="B3931" s="3"/>
      <c r="C3931" s="393"/>
      <c r="D3931" s="393"/>
      <c r="E3931" s="393"/>
      <c r="F3931" s="393"/>
      <c r="G3931" s="393"/>
      <c r="H3931" s="393"/>
      <c r="I3931" s="393"/>
      <c r="J3931" s="3"/>
      <c r="K3931" s="3"/>
      <c r="L3931" s="3"/>
      <c r="M3931" s="3"/>
      <c r="N3931" s="3"/>
      <c r="O3931" s="393"/>
      <c r="P3931" s="393"/>
      <c r="Q3931" s="3"/>
      <c r="R3931" s="3"/>
      <c r="S3931" s="3"/>
      <c r="T3931" s="3"/>
      <c r="U3931" s="3"/>
      <c r="V3931" s="3"/>
      <c r="W3931"/>
      <c r="X3931"/>
      <c r="Y3931" s="451"/>
      <c r="Z3931" s="393"/>
      <c r="AA3931" s="3"/>
      <c r="AB3931" s="3"/>
      <c r="AC3931" s="3"/>
      <c r="AD3931" s="3"/>
      <c r="AE3931" s="3"/>
      <c r="AF3931"/>
      <c r="AG3931"/>
      <c r="AH3931"/>
      <c r="AI3931"/>
      <c r="AJ3931"/>
      <c r="AK3931"/>
      <c r="AL3931"/>
      <c r="AM3931"/>
      <c r="AN3931"/>
      <c r="AO3931"/>
      <c r="AP3931"/>
      <c r="BC3931" s="451"/>
    </row>
    <row r="3932" spans="1:55" hidden="1" x14ac:dyDescent="0.2">
      <c r="A3932" s="3"/>
      <c r="B3932" s="3"/>
      <c r="C3932" s="393"/>
      <c r="D3932" s="393"/>
      <c r="E3932" s="393"/>
      <c r="F3932" s="393"/>
      <c r="G3932" s="393"/>
      <c r="H3932" s="393"/>
      <c r="I3932" s="393"/>
      <c r="J3932" s="3"/>
      <c r="K3932" s="3"/>
      <c r="L3932" s="3"/>
      <c r="M3932" s="3"/>
      <c r="N3932" s="3"/>
      <c r="O3932" s="393"/>
      <c r="P3932" s="393"/>
      <c r="Q3932" s="3"/>
      <c r="R3932" s="3"/>
      <c r="S3932" s="3"/>
      <c r="T3932" s="3"/>
      <c r="U3932" s="3"/>
      <c r="V3932" s="3"/>
      <c r="W3932"/>
      <c r="X3932"/>
      <c r="Y3932" s="451"/>
      <c r="Z3932" s="393"/>
      <c r="AA3932" s="3"/>
      <c r="AB3932" s="3"/>
      <c r="AC3932" s="3"/>
      <c r="AD3932" s="3"/>
      <c r="AE3932" s="3"/>
      <c r="AF3932"/>
      <c r="AG3932"/>
      <c r="AH3932"/>
      <c r="AI3932"/>
      <c r="AJ3932"/>
      <c r="AK3932"/>
      <c r="AL3932"/>
      <c r="AM3932"/>
      <c r="AN3932"/>
      <c r="AO3932"/>
      <c r="AP3932"/>
      <c r="BC3932" s="451"/>
    </row>
    <row r="3933" spans="1:55" hidden="1" x14ac:dyDescent="0.2">
      <c r="A3933" s="3"/>
      <c r="B3933" s="3"/>
      <c r="C3933" s="393"/>
      <c r="D3933" s="393"/>
      <c r="E3933" s="393"/>
      <c r="F3933" s="393"/>
      <c r="G3933" s="393"/>
      <c r="H3933" s="393"/>
      <c r="I3933" s="393"/>
      <c r="J3933" s="3"/>
      <c r="K3933" s="3"/>
      <c r="L3933" s="3"/>
      <c r="M3933" s="3"/>
      <c r="N3933" s="3"/>
      <c r="O3933" s="393"/>
      <c r="P3933" s="393"/>
      <c r="Q3933" s="3"/>
      <c r="R3933" s="3"/>
      <c r="S3933" s="3"/>
      <c r="T3933" s="3"/>
      <c r="U3933" s="3"/>
      <c r="V3933" s="3"/>
      <c r="W3933"/>
      <c r="X3933"/>
      <c r="Y3933" s="451"/>
      <c r="Z3933" s="393"/>
      <c r="AA3933" s="3"/>
      <c r="AB3933" s="3"/>
      <c r="AC3933" s="3"/>
      <c r="AD3933" s="3"/>
      <c r="AE3933" s="3"/>
      <c r="AF3933"/>
      <c r="AG3933"/>
      <c r="AH3933"/>
      <c r="AI3933"/>
      <c r="AJ3933"/>
      <c r="AK3933"/>
      <c r="AL3933"/>
      <c r="AM3933"/>
      <c r="AN3933"/>
      <c r="AO3933"/>
      <c r="AP3933"/>
      <c r="BC3933" s="451"/>
    </row>
    <row r="3934" spans="1:55" hidden="1" x14ac:dyDescent="0.2">
      <c r="A3934" s="3"/>
      <c r="B3934" s="3"/>
      <c r="C3934" s="393"/>
      <c r="D3934" s="393"/>
      <c r="E3934" s="393"/>
      <c r="F3934" s="393"/>
      <c r="G3934" s="393"/>
      <c r="H3934" s="393"/>
      <c r="I3934" s="393"/>
      <c r="J3934" s="3"/>
      <c r="K3934" s="3"/>
      <c r="L3934" s="3"/>
      <c r="M3934" s="3"/>
      <c r="N3934" s="3"/>
      <c r="O3934" s="393"/>
      <c r="P3934" s="393"/>
      <c r="Q3934" s="3"/>
      <c r="R3934" s="3"/>
      <c r="S3934" s="3"/>
      <c r="T3934" s="3"/>
      <c r="U3934" s="3"/>
      <c r="V3934" s="3"/>
      <c r="W3934"/>
      <c r="X3934"/>
      <c r="Y3934" s="451"/>
      <c r="Z3934" s="393"/>
      <c r="AA3934" s="3"/>
      <c r="AB3934" s="3"/>
      <c r="AC3934" s="3"/>
      <c r="AD3934" s="3"/>
      <c r="AE3934" s="3"/>
      <c r="AF3934"/>
      <c r="AG3934"/>
      <c r="AH3934"/>
      <c r="AI3934"/>
      <c r="AJ3934"/>
      <c r="AK3934"/>
      <c r="AL3934"/>
      <c r="AM3934"/>
      <c r="AN3934"/>
      <c r="AO3934"/>
      <c r="AP3934"/>
      <c r="BC3934" s="451"/>
    </row>
    <row r="3935" spans="1:55" hidden="1" x14ac:dyDescent="0.2">
      <c r="A3935" s="3"/>
      <c r="B3935" s="3"/>
      <c r="C3935" s="393"/>
      <c r="D3935" s="393"/>
      <c r="E3935" s="393"/>
      <c r="F3935" s="393"/>
      <c r="G3935" s="393"/>
      <c r="H3935" s="393"/>
      <c r="I3935" s="393"/>
      <c r="J3935" s="3"/>
      <c r="K3935" s="3"/>
      <c r="L3935" s="3"/>
      <c r="M3935" s="3"/>
      <c r="N3935" s="3"/>
      <c r="O3935" s="393"/>
      <c r="P3935" s="393"/>
      <c r="Q3935" s="3"/>
      <c r="R3935" s="3"/>
      <c r="S3935" s="3"/>
      <c r="T3935" s="3"/>
      <c r="U3935" s="3"/>
      <c r="V3935" s="3"/>
      <c r="W3935"/>
      <c r="X3935"/>
      <c r="Y3935" s="451"/>
      <c r="Z3935" s="393"/>
      <c r="AA3935" s="3"/>
      <c r="AB3935" s="3"/>
      <c r="AC3935" s="3"/>
      <c r="AD3935" s="3"/>
      <c r="AE3935" s="3"/>
      <c r="AF3935"/>
      <c r="AG3935"/>
      <c r="AH3935"/>
      <c r="AI3935"/>
      <c r="AJ3935"/>
      <c r="AK3935"/>
      <c r="AL3935"/>
      <c r="AM3935"/>
      <c r="AN3935"/>
      <c r="AO3935"/>
      <c r="AP3935"/>
      <c r="BC3935" s="451"/>
    </row>
    <row r="3936" spans="1:55" hidden="1" x14ac:dyDescent="0.2">
      <c r="A3936" s="3"/>
      <c r="B3936" s="3"/>
      <c r="C3936" s="393"/>
      <c r="D3936" s="393"/>
      <c r="E3936" s="393"/>
      <c r="F3936" s="393"/>
      <c r="G3936" s="393"/>
      <c r="H3936" s="393"/>
      <c r="I3936" s="393"/>
      <c r="J3936" s="3"/>
      <c r="K3936" s="3"/>
      <c r="L3936" s="3"/>
      <c r="M3936" s="3"/>
      <c r="N3936" s="3"/>
      <c r="O3936" s="393"/>
      <c r="P3936" s="393"/>
      <c r="Q3936" s="3"/>
      <c r="R3936" s="3"/>
      <c r="S3936" s="3"/>
      <c r="T3936" s="3"/>
      <c r="U3936" s="3"/>
      <c r="V3936" s="3"/>
      <c r="W3936"/>
      <c r="X3936"/>
      <c r="Y3936" s="451"/>
      <c r="Z3936" s="393"/>
      <c r="AA3936" s="3"/>
      <c r="AB3936" s="3"/>
      <c r="AC3936" s="3"/>
      <c r="AD3936" s="3"/>
      <c r="AE3936" s="3"/>
      <c r="AF3936"/>
      <c r="AG3936"/>
      <c r="AH3936"/>
      <c r="AI3936"/>
      <c r="AJ3936"/>
      <c r="AK3936"/>
      <c r="AL3936"/>
      <c r="AM3936"/>
      <c r="AN3936"/>
      <c r="AO3936"/>
      <c r="AP3936"/>
      <c r="BC3936" s="451"/>
    </row>
    <row r="3937" spans="1:55" hidden="1" x14ac:dyDescent="0.2">
      <c r="A3937" s="3"/>
      <c r="B3937" s="3"/>
      <c r="C3937" s="393"/>
      <c r="D3937" s="393"/>
      <c r="E3937" s="393"/>
      <c r="F3937" s="393"/>
      <c r="G3937" s="393"/>
      <c r="H3937" s="393"/>
      <c r="I3937" s="393"/>
      <c r="J3937" s="3"/>
      <c r="K3937" s="3"/>
      <c r="L3937" s="3"/>
      <c r="M3937" s="3"/>
      <c r="N3937" s="3"/>
      <c r="O3937" s="393"/>
      <c r="P3937" s="393"/>
      <c r="Q3937" s="3"/>
      <c r="R3937" s="3"/>
      <c r="S3937" s="3"/>
      <c r="T3937" s="3"/>
      <c r="U3937" s="3"/>
      <c r="V3937" s="3"/>
      <c r="W3937"/>
      <c r="X3937"/>
      <c r="Y3937" s="451"/>
      <c r="Z3937" s="393"/>
      <c r="AA3937" s="3"/>
      <c r="AB3937" s="3"/>
      <c r="AC3937" s="3"/>
      <c r="AD3937" s="3"/>
      <c r="AE3937" s="3"/>
      <c r="AF3937"/>
      <c r="AG3937"/>
      <c r="AH3937"/>
      <c r="AI3937"/>
      <c r="AJ3937"/>
      <c r="AK3937"/>
      <c r="AL3937"/>
      <c r="AM3937"/>
      <c r="AN3937"/>
      <c r="AO3937"/>
      <c r="AP3937"/>
      <c r="BC3937" s="451"/>
    </row>
    <row r="3938" spans="1:55" hidden="1" x14ac:dyDescent="0.2">
      <c r="A3938" s="3"/>
      <c r="B3938" s="3"/>
      <c r="C3938" s="393"/>
      <c r="D3938" s="393"/>
      <c r="E3938" s="393"/>
      <c r="F3938" s="393"/>
      <c r="G3938" s="393"/>
      <c r="H3938" s="393"/>
      <c r="I3938" s="393"/>
      <c r="J3938" s="3"/>
      <c r="K3938" s="3"/>
      <c r="L3938" s="3"/>
      <c r="M3938" s="3"/>
      <c r="N3938" s="3"/>
      <c r="O3938" s="393"/>
      <c r="P3938" s="393"/>
      <c r="Q3938" s="3"/>
      <c r="R3938" s="3"/>
      <c r="S3938" s="3"/>
      <c r="T3938" s="3"/>
      <c r="U3938" s="3"/>
      <c r="V3938" s="3"/>
      <c r="W3938"/>
      <c r="X3938"/>
      <c r="Y3938" s="451"/>
      <c r="Z3938" s="393"/>
      <c r="AA3938" s="3"/>
      <c r="AB3938" s="3"/>
      <c r="AC3938" s="3"/>
      <c r="AD3938" s="3"/>
      <c r="AE3938" s="3"/>
      <c r="AF3938"/>
      <c r="AG3938"/>
      <c r="AH3938"/>
      <c r="AI3938"/>
      <c r="AJ3938"/>
      <c r="AK3938"/>
      <c r="AL3938"/>
      <c r="AM3938"/>
      <c r="AN3938"/>
      <c r="AO3938"/>
      <c r="AP3938"/>
      <c r="BC3938" s="451"/>
    </row>
    <row r="3939" spans="1:55" hidden="1" x14ac:dyDescent="0.2">
      <c r="A3939" s="3"/>
      <c r="B3939" s="3"/>
      <c r="C3939" s="393"/>
      <c r="D3939" s="393"/>
      <c r="E3939" s="393"/>
      <c r="F3939" s="393"/>
      <c r="G3939" s="393"/>
      <c r="H3939" s="393"/>
      <c r="I3939" s="393"/>
      <c r="J3939" s="3"/>
      <c r="K3939" s="3"/>
      <c r="L3939" s="3"/>
      <c r="M3939" s="3"/>
      <c r="N3939" s="3"/>
      <c r="O3939" s="393"/>
      <c r="P3939" s="393"/>
      <c r="Q3939" s="3"/>
      <c r="R3939" s="3"/>
      <c r="S3939" s="3"/>
      <c r="T3939" s="3"/>
      <c r="U3939" s="3"/>
      <c r="V3939" s="3"/>
      <c r="W3939"/>
      <c r="X3939"/>
      <c r="Y3939" s="451"/>
      <c r="Z3939" s="393"/>
      <c r="AA3939" s="3"/>
      <c r="AB3939" s="3"/>
      <c r="AC3939" s="3"/>
      <c r="AD3939" s="3"/>
      <c r="AE3939" s="3"/>
      <c r="AF3939"/>
      <c r="AG3939"/>
      <c r="AH3939"/>
      <c r="AI3939"/>
      <c r="AJ3939"/>
      <c r="AK3939"/>
      <c r="AL3939"/>
      <c r="AM3939"/>
      <c r="AN3939"/>
      <c r="AO3939"/>
      <c r="AP3939"/>
      <c r="BC3939" s="451"/>
    </row>
    <row r="3940" spans="1:55" hidden="1" x14ac:dyDescent="0.2">
      <c r="A3940" s="3"/>
      <c r="B3940" s="3"/>
      <c r="C3940" s="393"/>
      <c r="D3940" s="393"/>
      <c r="E3940" s="393"/>
      <c r="F3940" s="393"/>
      <c r="G3940" s="393"/>
      <c r="H3940" s="393"/>
      <c r="I3940" s="393"/>
      <c r="J3940" s="3"/>
      <c r="K3940" s="3"/>
      <c r="L3940" s="3"/>
      <c r="M3940" s="3"/>
      <c r="N3940" s="3"/>
      <c r="O3940" s="393"/>
      <c r="P3940" s="393"/>
      <c r="Q3940" s="3"/>
      <c r="R3940" s="3"/>
      <c r="S3940" s="3"/>
      <c r="T3940" s="3"/>
      <c r="U3940" s="3"/>
      <c r="V3940" s="3"/>
      <c r="W3940"/>
      <c r="X3940"/>
      <c r="Y3940" s="451"/>
      <c r="Z3940" s="393"/>
      <c r="AA3940" s="3"/>
      <c r="AB3940" s="3"/>
      <c r="AC3940" s="3"/>
      <c r="AD3940" s="3"/>
      <c r="AE3940" s="3"/>
      <c r="AF3940"/>
      <c r="AG3940"/>
      <c r="AH3940"/>
      <c r="AI3940"/>
      <c r="AJ3940"/>
      <c r="AK3940"/>
      <c r="AL3940"/>
      <c r="AM3940"/>
      <c r="AN3940"/>
      <c r="AO3940"/>
      <c r="AP3940"/>
      <c r="BC3940" s="451"/>
    </row>
    <row r="3941" spans="1:55" hidden="1" x14ac:dyDescent="0.2">
      <c r="A3941" s="3"/>
      <c r="B3941" s="3"/>
      <c r="C3941" s="393"/>
      <c r="D3941" s="393"/>
      <c r="E3941" s="393"/>
      <c r="F3941" s="393"/>
      <c r="G3941" s="393"/>
      <c r="H3941" s="393"/>
      <c r="I3941" s="393"/>
      <c r="J3941" s="3"/>
      <c r="K3941" s="3"/>
      <c r="L3941" s="3"/>
      <c r="M3941" s="3"/>
      <c r="N3941" s="3"/>
      <c r="O3941" s="393"/>
      <c r="P3941" s="393"/>
      <c r="Q3941" s="3"/>
      <c r="R3941" s="3"/>
      <c r="S3941" s="3"/>
      <c r="T3941" s="3"/>
      <c r="U3941" s="3"/>
      <c r="V3941" s="3"/>
      <c r="W3941"/>
      <c r="X3941"/>
      <c r="Y3941" s="451"/>
      <c r="Z3941" s="393"/>
      <c r="AA3941" s="3"/>
      <c r="AB3941" s="3"/>
      <c r="AC3941" s="3"/>
      <c r="AD3941" s="3"/>
      <c r="AE3941" s="3"/>
      <c r="AF3941"/>
      <c r="AG3941"/>
      <c r="AH3941"/>
      <c r="AI3941"/>
      <c r="AJ3941"/>
      <c r="AK3941"/>
      <c r="AL3941"/>
      <c r="AM3941"/>
      <c r="AN3941"/>
      <c r="AO3941"/>
      <c r="AP3941"/>
      <c r="BC3941" s="451"/>
    </row>
    <row r="3942" spans="1:55" hidden="1" x14ac:dyDescent="0.2">
      <c r="A3942" s="3"/>
      <c r="B3942" s="3"/>
      <c r="C3942" s="393"/>
      <c r="D3942" s="393"/>
      <c r="E3942" s="393"/>
      <c r="F3942" s="393"/>
      <c r="G3942" s="393"/>
      <c r="H3942" s="393"/>
      <c r="I3942" s="393"/>
      <c r="J3942" s="3"/>
      <c r="K3942" s="3"/>
      <c r="L3942" s="3"/>
      <c r="M3942" s="3"/>
      <c r="N3942" s="3"/>
      <c r="O3942" s="393"/>
      <c r="P3942" s="393"/>
      <c r="Q3942" s="3"/>
      <c r="R3942" s="3"/>
      <c r="S3942" s="3"/>
      <c r="T3942" s="3"/>
      <c r="U3942" s="3"/>
      <c r="V3942" s="3"/>
      <c r="W3942"/>
      <c r="X3942"/>
      <c r="Y3942" s="451"/>
      <c r="Z3942" s="393"/>
      <c r="AA3942" s="3"/>
      <c r="AB3942" s="3"/>
      <c r="AC3942" s="3"/>
      <c r="AD3942" s="3"/>
      <c r="AE3942" s="3"/>
      <c r="AF3942"/>
      <c r="AG3942"/>
      <c r="AH3942"/>
      <c r="AI3942"/>
      <c r="AJ3942"/>
      <c r="AK3942"/>
      <c r="AL3942"/>
      <c r="AM3942"/>
      <c r="AN3942"/>
      <c r="AO3942"/>
      <c r="AP3942"/>
      <c r="BC3942" s="451"/>
    </row>
    <row r="3943" spans="1:55" hidden="1" x14ac:dyDescent="0.2">
      <c r="A3943" s="3"/>
      <c r="B3943" s="3"/>
      <c r="C3943" s="393"/>
      <c r="D3943" s="393"/>
      <c r="E3943" s="393"/>
      <c r="F3943" s="393"/>
      <c r="G3943" s="393"/>
      <c r="H3943" s="393"/>
      <c r="I3943" s="393"/>
      <c r="J3943" s="3"/>
      <c r="K3943" s="3"/>
      <c r="L3943" s="3"/>
      <c r="M3943" s="3"/>
      <c r="N3943" s="3"/>
      <c r="O3943" s="393"/>
      <c r="P3943" s="393"/>
      <c r="Q3943" s="3"/>
      <c r="R3943" s="3"/>
      <c r="S3943" s="3"/>
      <c r="T3943" s="3"/>
      <c r="U3943" s="3"/>
      <c r="V3943" s="3"/>
      <c r="W3943"/>
      <c r="X3943"/>
      <c r="Y3943" s="451"/>
      <c r="Z3943" s="393"/>
      <c r="AA3943" s="3"/>
      <c r="AB3943" s="3"/>
      <c r="AC3943" s="3"/>
      <c r="AD3943" s="3"/>
      <c r="AE3943" s="3"/>
      <c r="AF3943"/>
      <c r="AG3943"/>
      <c r="AH3943"/>
      <c r="AI3943"/>
      <c r="AJ3943"/>
      <c r="AK3943"/>
      <c r="AL3943"/>
      <c r="AM3943"/>
      <c r="AN3943"/>
      <c r="AO3943"/>
      <c r="AP3943"/>
      <c r="BC3943" s="451"/>
    </row>
    <row r="3944" spans="1:55" hidden="1" x14ac:dyDescent="0.2">
      <c r="A3944" s="3"/>
      <c r="B3944" s="3"/>
      <c r="C3944" s="393"/>
      <c r="D3944" s="393"/>
      <c r="E3944" s="393"/>
      <c r="F3944" s="393"/>
      <c r="G3944" s="393"/>
      <c r="H3944" s="393"/>
      <c r="I3944" s="393"/>
      <c r="J3944" s="3"/>
      <c r="K3944" s="3"/>
      <c r="L3944" s="3"/>
      <c r="M3944" s="3"/>
      <c r="N3944" s="3"/>
      <c r="O3944" s="393"/>
      <c r="P3944" s="393"/>
      <c r="Q3944" s="3"/>
      <c r="R3944" s="3"/>
      <c r="S3944" s="3"/>
      <c r="T3944" s="3"/>
      <c r="U3944" s="3"/>
      <c r="V3944" s="3"/>
      <c r="W3944"/>
      <c r="X3944"/>
      <c r="Y3944" s="451"/>
      <c r="Z3944" s="393"/>
      <c r="AA3944" s="3"/>
      <c r="AB3944" s="3"/>
      <c r="AC3944" s="3"/>
      <c r="AD3944" s="3"/>
      <c r="AE3944" s="3"/>
      <c r="AF3944"/>
      <c r="AG3944"/>
      <c r="AH3944"/>
      <c r="AI3944"/>
      <c r="AJ3944"/>
      <c r="AK3944"/>
      <c r="AL3944"/>
      <c r="AM3944"/>
      <c r="AN3944"/>
      <c r="AO3944"/>
      <c r="AP3944"/>
      <c r="BC3944" s="451"/>
    </row>
    <row r="3945" spans="1:55" hidden="1" x14ac:dyDescent="0.2">
      <c r="A3945" s="3"/>
      <c r="B3945" s="3"/>
      <c r="C3945" s="393"/>
      <c r="D3945" s="393"/>
      <c r="E3945" s="393"/>
      <c r="F3945" s="393"/>
      <c r="G3945" s="393"/>
      <c r="H3945" s="393"/>
      <c r="I3945" s="393"/>
      <c r="J3945" s="3"/>
      <c r="K3945" s="3"/>
      <c r="L3945" s="3"/>
      <c r="M3945" s="3"/>
      <c r="N3945" s="3"/>
      <c r="O3945" s="393"/>
      <c r="P3945" s="393"/>
      <c r="Q3945" s="3"/>
      <c r="R3945" s="3"/>
      <c r="S3945" s="3"/>
      <c r="T3945" s="3"/>
      <c r="U3945" s="3"/>
      <c r="V3945" s="3"/>
      <c r="W3945"/>
      <c r="X3945"/>
      <c r="Y3945" s="451"/>
      <c r="Z3945" s="393"/>
      <c r="AA3945" s="3"/>
      <c r="AB3945" s="3"/>
      <c r="AC3945" s="3"/>
      <c r="AD3945" s="3"/>
      <c r="AE3945" s="3"/>
      <c r="AF3945"/>
      <c r="AG3945"/>
      <c r="AH3945"/>
      <c r="AI3945"/>
      <c r="AJ3945"/>
      <c r="AK3945"/>
      <c r="AL3945"/>
      <c r="AM3945"/>
      <c r="AN3945"/>
      <c r="AO3945"/>
      <c r="AP3945"/>
      <c r="BC3945" s="451"/>
    </row>
    <row r="3946" spans="1:55" hidden="1" x14ac:dyDescent="0.2">
      <c r="A3946" s="3"/>
      <c r="B3946" s="3"/>
      <c r="C3946" s="393"/>
      <c r="D3946" s="393"/>
      <c r="E3946" s="393"/>
      <c r="F3946" s="393"/>
      <c r="G3946" s="393"/>
      <c r="H3946" s="393"/>
      <c r="I3946" s="393"/>
      <c r="J3946" s="3"/>
      <c r="K3946" s="3"/>
      <c r="L3946" s="3"/>
      <c r="M3946" s="3"/>
      <c r="N3946" s="3"/>
      <c r="O3946" s="393"/>
      <c r="P3946" s="393"/>
      <c r="Q3946" s="3"/>
      <c r="R3946" s="3"/>
      <c r="S3946" s="3"/>
      <c r="T3946" s="3"/>
      <c r="U3946" s="3"/>
      <c r="V3946" s="3"/>
      <c r="W3946"/>
      <c r="X3946"/>
      <c r="Y3946" s="451"/>
      <c r="Z3946" s="393"/>
      <c r="AA3946" s="3"/>
      <c r="AB3946" s="3"/>
      <c r="AC3946" s="3"/>
      <c r="AD3946" s="3"/>
      <c r="AE3946" s="3"/>
      <c r="AF3946"/>
      <c r="AG3946"/>
      <c r="AH3946"/>
      <c r="AI3946"/>
      <c r="AJ3946"/>
      <c r="AK3946"/>
      <c r="AL3946"/>
      <c r="AM3946"/>
      <c r="AN3946"/>
      <c r="AO3946"/>
      <c r="AP3946"/>
      <c r="BC3946" s="451"/>
    </row>
    <row r="3947" spans="1:55" hidden="1" x14ac:dyDescent="0.2">
      <c r="A3947" s="3"/>
      <c r="B3947" s="3"/>
      <c r="C3947" s="393"/>
      <c r="D3947" s="393"/>
      <c r="E3947" s="393"/>
      <c r="F3947" s="393"/>
      <c r="G3947" s="393"/>
      <c r="H3947" s="393"/>
      <c r="I3947" s="393"/>
      <c r="J3947" s="3"/>
      <c r="K3947" s="3"/>
      <c r="L3947" s="3"/>
      <c r="M3947" s="3"/>
      <c r="N3947" s="3"/>
      <c r="O3947" s="393"/>
      <c r="P3947" s="393"/>
      <c r="Q3947" s="3"/>
      <c r="R3947" s="3"/>
      <c r="S3947" s="3"/>
      <c r="T3947" s="3"/>
      <c r="U3947" s="3"/>
      <c r="V3947" s="3"/>
      <c r="W3947"/>
      <c r="X3947"/>
      <c r="Y3947" s="451"/>
      <c r="Z3947" s="393"/>
      <c r="AA3947" s="3"/>
      <c r="AB3947" s="3"/>
      <c r="AC3947" s="3"/>
      <c r="AD3947" s="3"/>
      <c r="AE3947" s="3"/>
      <c r="AF3947"/>
      <c r="AG3947"/>
      <c r="AH3947"/>
      <c r="AI3947"/>
      <c r="AJ3947"/>
      <c r="AK3947"/>
      <c r="AL3947"/>
      <c r="AM3947"/>
      <c r="AN3947"/>
      <c r="AO3947"/>
      <c r="AP3947"/>
      <c r="BC3947" s="451"/>
    </row>
    <row r="3948" spans="1:55" hidden="1" x14ac:dyDescent="0.2">
      <c r="A3948" s="3"/>
      <c r="B3948" s="3"/>
      <c r="C3948" s="393"/>
      <c r="D3948" s="393"/>
      <c r="E3948" s="393"/>
      <c r="F3948" s="393"/>
      <c r="G3948" s="393"/>
      <c r="H3948" s="393"/>
      <c r="I3948" s="393"/>
      <c r="J3948" s="3"/>
      <c r="K3948" s="3"/>
      <c r="L3948" s="3"/>
      <c r="M3948" s="3"/>
      <c r="N3948" s="3"/>
      <c r="O3948" s="393"/>
      <c r="P3948" s="393"/>
      <c r="Q3948" s="3"/>
      <c r="R3948" s="3"/>
      <c r="S3948" s="3"/>
      <c r="T3948" s="3"/>
      <c r="U3948" s="3"/>
      <c r="V3948" s="3"/>
      <c r="W3948"/>
      <c r="X3948"/>
      <c r="Y3948" s="451"/>
      <c r="Z3948" s="393"/>
      <c r="AA3948" s="3"/>
      <c r="AB3948" s="3"/>
      <c r="AC3948" s="3"/>
      <c r="AD3948" s="3"/>
      <c r="AE3948" s="3"/>
      <c r="AF3948"/>
      <c r="AG3948"/>
      <c r="AH3948"/>
      <c r="AI3948"/>
      <c r="AJ3948"/>
      <c r="AK3948"/>
      <c r="AL3948"/>
      <c r="AM3948"/>
      <c r="AN3948"/>
      <c r="AO3948"/>
      <c r="AP3948"/>
      <c r="BC3948" s="451"/>
    </row>
    <row r="3949" spans="1:55" hidden="1" x14ac:dyDescent="0.2">
      <c r="A3949" s="3"/>
      <c r="B3949" s="3"/>
      <c r="C3949" s="393"/>
      <c r="D3949" s="393"/>
      <c r="E3949" s="393"/>
      <c r="F3949" s="393"/>
      <c r="G3949" s="393"/>
      <c r="H3949" s="393"/>
      <c r="I3949" s="393"/>
      <c r="J3949" s="3"/>
      <c r="K3949" s="3"/>
      <c r="L3949" s="3"/>
      <c r="M3949" s="3"/>
      <c r="N3949" s="3"/>
      <c r="O3949" s="393"/>
      <c r="P3949" s="393"/>
      <c r="Q3949" s="3"/>
      <c r="R3949" s="3"/>
      <c r="S3949" s="3"/>
      <c r="T3949" s="3"/>
      <c r="U3949" s="3"/>
      <c r="V3949" s="3"/>
      <c r="W3949"/>
      <c r="X3949"/>
      <c r="Y3949" s="451"/>
      <c r="Z3949" s="393"/>
      <c r="AA3949" s="3"/>
      <c r="AB3949" s="3"/>
      <c r="AC3949" s="3"/>
      <c r="AD3949" s="3"/>
      <c r="AE3949" s="3"/>
      <c r="AF3949"/>
      <c r="AG3949"/>
      <c r="AH3949"/>
      <c r="AI3949"/>
      <c r="AJ3949"/>
      <c r="AK3949"/>
      <c r="AL3949"/>
      <c r="AM3949"/>
      <c r="AN3949"/>
      <c r="AO3949"/>
      <c r="AP3949"/>
      <c r="BC3949" s="451"/>
    </row>
    <row r="3950" spans="1:55" hidden="1" x14ac:dyDescent="0.2">
      <c r="A3950" s="3"/>
      <c r="B3950" s="3"/>
      <c r="C3950" s="393"/>
      <c r="D3950" s="393"/>
      <c r="E3950" s="393"/>
      <c r="F3950" s="393"/>
      <c r="G3950" s="393"/>
      <c r="H3950" s="393"/>
      <c r="I3950" s="393"/>
      <c r="J3950" s="3"/>
      <c r="K3950" s="3"/>
      <c r="L3950" s="3"/>
      <c r="M3950" s="3"/>
      <c r="N3950" s="3"/>
      <c r="O3950" s="393"/>
      <c r="P3950" s="393"/>
      <c r="Q3950" s="3"/>
      <c r="R3950" s="3"/>
      <c r="S3950" s="3"/>
      <c r="T3950" s="3"/>
      <c r="U3950" s="3"/>
      <c r="V3950" s="3"/>
      <c r="W3950"/>
      <c r="X3950"/>
      <c r="Y3950" s="451"/>
      <c r="Z3950" s="393"/>
      <c r="AA3950" s="3"/>
      <c r="AB3950" s="3"/>
      <c r="AC3950" s="3"/>
      <c r="AD3950" s="3"/>
      <c r="AE3950" s="3"/>
      <c r="AF3950"/>
      <c r="AG3950"/>
      <c r="AH3950"/>
      <c r="AI3950"/>
      <c r="AJ3950"/>
      <c r="AK3950"/>
      <c r="AL3950"/>
      <c r="AM3950"/>
      <c r="AN3950"/>
      <c r="AO3950"/>
      <c r="AP3950"/>
      <c r="BC3950" s="451"/>
    </row>
    <row r="3951" spans="1:55" hidden="1" x14ac:dyDescent="0.2">
      <c r="A3951" s="3"/>
      <c r="B3951" s="3"/>
      <c r="C3951" s="393"/>
      <c r="D3951" s="393"/>
      <c r="E3951" s="393"/>
      <c r="F3951" s="393"/>
      <c r="G3951" s="393"/>
      <c r="H3951" s="393"/>
      <c r="I3951" s="393"/>
      <c r="J3951" s="3"/>
      <c r="K3951" s="3"/>
      <c r="L3951" s="3"/>
      <c r="M3951" s="3"/>
      <c r="N3951" s="3"/>
      <c r="O3951" s="393"/>
      <c r="P3951" s="393"/>
      <c r="Q3951" s="3"/>
      <c r="R3951" s="3"/>
      <c r="S3951" s="3"/>
      <c r="T3951" s="3"/>
      <c r="U3951" s="3"/>
      <c r="V3951" s="3"/>
      <c r="W3951"/>
      <c r="X3951"/>
      <c r="Y3951" s="451"/>
      <c r="Z3951" s="393"/>
      <c r="AA3951" s="3"/>
      <c r="AB3951" s="3"/>
      <c r="AC3951" s="3"/>
      <c r="AD3951" s="3"/>
      <c r="AE3951" s="3"/>
      <c r="AF3951"/>
      <c r="AG3951"/>
      <c r="AH3951"/>
      <c r="AI3951"/>
      <c r="AJ3951"/>
      <c r="AK3951"/>
      <c r="AL3951"/>
      <c r="AM3951"/>
      <c r="AN3951"/>
      <c r="AO3951"/>
      <c r="AP3951"/>
      <c r="BC3951" s="451"/>
    </row>
    <row r="3952" spans="1:55" hidden="1" x14ac:dyDescent="0.2">
      <c r="A3952" s="3"/>
      <c r="B3952" s="3"/>
      <c r="C3952" s="393"/>
      <c r="D3952" s="393"/>
      <c r="E3952" s="393"/>
      <c r="F3952" s="393"/>
      <c r="G3952" s="393"/>
      <c r="H3952" s="393"/>
      <c r="I3952" s="393"/>
      <c r="J3952" s="3"/>
      <c r="K3952" s="3"/>
      <c r="L3952" s="3"/>
      <c r="M3952" s="3"/>
      <c r="N3952" s="3"/>
      <c r="O3952" s="393"/>
      <c r="P3952" s="393"/>
      <c r="Q3952" s="3"/>
      <c r="R3952" s="3"/>
      <c r="S3952" s="3"/>
      <c r="T3952" s="3"/>
      <c r="U3952" s="3"/>
      <c r="V3952" s="3"/>
      <c r="W3952"/>
      <c r="X3952"/>
      <c r="Y3952" s="451"/>
      <c r="Z3952" s="393"/>
      <c r="AA3952" s="3"/>
      <c r="AB3952" s="3"/>
      <c r="AC3952" s="3"/>
      <c r="AD3952" s="3"/>
      <c r="AE3952" s="3"/>
      <c r="AF3952"/>
      <c r="AG3952"/>
      <c r="AH3952"/>
      <c r="AI3952"/>
      <c r="AJ3952"/>
      <c r="AK3952"/>
      <c r="AL3952"/>
      <c r="AM3952"/>
      <c r="AN3952"/>
      <c r="AO3952"/>
      <c r="AP3952"/>
      <c r="BC3952" s="451"/>
    </row>
    <row r="3953" spans="1:55" hidden="1" x14ac:dyDescent="0.2">
      <c r="A3953" s="3"/>
      <c r="B3953" s="3"/>
      <c r="C3953" s="393"/>
      <c r="D3953" s="393"/>
      <c r="E3953" s="393"/>
      <c r="F3953" s="393"/>
      <c r="G3953" s="393"/>
      <c r="H3953" s="393"/>
      <c r="I3953" s="393"/>
      <c r="J3953" s="3"/>
      <c r="K3953" s="3"/>
      <c r="L3953" s="3"/>
      <c r="M3953" s="3"/>
      <c r="N3953" s="3"/>
      <c r="O3953" s="393"/>
      <c r="P3953" s="393"/>
      <c r="Q3953" s="3"/>
      <c r="R3953" s="3"/>
      <c r="S3953" s="3"/>
      <c r="T3953" s="3"/>
      <c r="U3953" s="3"/>
      <c r="V3953" s="3"/>
      <c r="W3953"/>
      <c r="X3953"/>
      <c r="Y3953" s="451"/>
      <c r="Z3953" s="393"/>
      <c r="AA3953" s="3"/>
      <c r="AB3953" s="3"/>
      <c r="AC3953" s="3"/>
      <c r="AD3953" s="3"/>
      <c r="AE3953" s="3"/>
      <c r="AF3953"/>
      <c r="AG3953"/>
      <c r="AH3953"/>
      <c r="AI3953"/>
      <c r="AJ3953"/>
      <c r="AK3953"/>
      <c r="AL3953"/>
      <c r="AM3953"/>
      <c r="AN3953"/>
      <c r="AO3953"/>
      <c r="AP3953"/>
      <c r="BC3953" s="451"/>
    </row>
    <row r="3954" spans="1:55" hidden="1" x14ac:dyDescent="0.2">
      <c r="A3954" s="3"/>
      <c r="B3954" s="3"/>
      <c r="C3954" s="393"/>
      <c r="D3954" s="393"/>
      <c r="E3954" s="393"/>
      <c r="F3954" s="393"/>
      <c r="G3954" s="393"/>
      <c r="H3954" s="393"/>
      <c r="I3954" s="393"/>
      <c r="J3954" s="3"/>
      <c r="K3954" s="3"/>
      <c r="L3954" s="3"/>
      <c r="M3954" s="3"/>
      <c r="N3954" s="3"/>
      <c r="O3954" s="393"/>
      <c r="P3954" s="393"/>
      <c r="Q3954" s="3"/>
      <c r="R3954" s="3"/>
      <c r="S3954" s="3"/>
      <c r="T3954" s="3"/>
      <c r="U3954" s="3"/>
      <c r="V3954" s="3"/>
      <c r="W3954"/>
      <c r="X3954"/>
      <c r="Y3954" s="451"/>
      <c r="Z3954" s="393"/>
      <c r="AA3954" s="3"/>
      <c r="AB3954" s="3"/>
      <c r="AC3954" s="3"/>
      <c r="AD3954" s="3"/>
      <c r="AE3954" s="3"/>
      <c r="AF3954"/>
      <c r="AG3954"/>
      <c r="AH3954"/>
      <c r="AI3954"/>
      <c r="AJ3954"/>
      <c r="AK3954"/>
      <c r="AL3954"/>
      <c r="AM3954"/>
      <c r="AN3954"/>
      <c r="AO3954"/>
      <c r="AP3954"/>
      <c r="BC3954" s="451"/>
    </row>
    <row r="3955" spans="1:55" hidden="1" x14ac:dyDescent="0.2">
      <c r="A3955" s="3"/>
      <c r="B3955" s="3"/>
      <c r="C3955" s="393"/>
      <c r="D3955" s="393"/>
      <c r="E3955" s="393"/>
      <c r="F3955" s="393"/>
      <c r="G3955" s="393"/>
      <c r="H3955" s="393"/>
      <c r="I3955" s="393"/>
      <c r="J3955" s="3"/>
      <c r="K3955" s="3"/>
      <c r="L3955" s="3"/>
      <c r="M3955" s="3"/>
      <c r="N3955" s="3"/>
      <c r="O3955" s="393"/>
      <c r="P3955" s="393"/>
      <c r="Q3955" s="3"/>
      <c r="R3955" s="3"/>
      <c r="S3955" s="3"/>
      <c r="T3955" s="3"/>
      <c r="U3955" s="3"/>
      <c r="V3955" s="3"/>
      <c r="W3955"/>
      <c r="X3955"/>
      <c r="Y3955" s="451"/>
      <c r="Z3955" s="393"/>
      <c r="AA3955" s="3"/>
      <c r="AB3955" s="3"/>
      <c r="AC3955" s="3"/>
      <c r="AD3955" s="3"/>
      <c r="AE3955" s="3"/>
      <c r="AF3955"/>
      <c r="AG3955"/>
      <c r="AH3955"/>
      <c r="AI3955"/>
      <c r="AJ3955"/>
      <c r="AK3955"/>
      <c r="AL3955"/>
      <c r="AM3955"/>
      <c r="AN3955"/>
      <c r="AO3955"/>
      <c r="AP3955"/>
      <c r="BC3955" s="451"/>
    </row>
    <row r="3956" spans="1:55" hidden="1" x14ac:dyDescent="0.2">
      <c r="A3956" s="3"/>
      <c r="B3956" s="3"/>
      <c r="C3956" s="393"/>
      <c r="D3956" s="393"/>
      <c r="E3956" s="393"/>
      <c r="F3956" s="393"/>
      <c r="G3956" s="393"/>
      <c r="H3956" s="393"/>
      <c r="I3956" s="393"/>
      <c r="J3956" s="3"/>
      <c r="K3956" s="3"/>
      <c r="L3956" s="3"/>
      <c r="M3956" s="3"/>
      <c r="N3956" s="3"/>
      <c r="O3956" s="393"/>
      <c r="P3956" s="393"/>
      <c r="Q3956" s="3"/>
      <c r="R3956" s="3"/>
      <c r="S3956" s="3"/>
      <c r="T3956" s="3"/>
      <c r="U3956" s="3"/>
      <c r="V3956" s="3"/>
      <c r="W3956"/>
      <c r="X3956"/>
      <c r="Y3956" s="451"/>
      <c r="Z3956" s="393"/>
      <c r="AA3956" s="3"/>
      <c r="AB3956" s="3"/>
      <c r="AC3956" s="3"/>
      <c r="AD3956" s="3"/>
      <c r="AE3956" s="3"/>
      <c r="AF3956"/>
      <c r="AG3956"/>
      <c r="AH3956"/>
      <c r="AI3956"/>
      <c r="AJ3956"/>
      <c r="AK3956"/>
      <c r="AL3956"/>
      <c r="AM3956"/>
      <c r="AN3956"/>
      <c r="AO3956"/>
      <c r="AP3956"/>
      <c r="BC3956" s="451"/>
    </row>
    <row r="3957" spans="1:55" hidden="1" x14ac:dyDescent="0.2">
      <c r="A3957" s="3"/>
      <c r="B3957" s="3"/>
      <c r="C3957" s="393"/>
      <c r="D3957" s="393"/>
      <c r="E3957" s="393"/>
      <c r="F3957" s="393"/>
      <c r="G3957" s="393"/>
      <c r="H3957" s="393"/>
      <c r="I3957" s="393"/>
      <c r="J3957" s="3"/>
      <c r="K3957" s="3"/>
      <c r="L3957" s="3"/>
      <c r="M3957" s="3"/>
      <c r="N3957" s="3"/>
      <c r="O3957" s="393"/>
      <c r="P3957" s="393"/>
      <c r="Q3957" s="3"/>
      <c r="R3957" s="3"/>
      <c r="S3957" s="3"/>
      <c r="T3957" s="3"/>
      <c r="U3957" s="3"/>
      <c r="V3957" s="3"/>
      <c r="W3957"/>
      <c r="X3957"/>
      <c r="Y3957" s="451"/>
      <c r="Z3957" s="393"/>
      <c r="AA3957" s="3"/>
      <c r="AB3957" s="3"/>
      <c r="AC3957" s="3"/>
      <c r="AD3957" s="3"/>
      <c r="AE3957" s="3"/>
      <c r="AF3957"/>
      <c r="AG3957"/>
      <c r="AH3957"/>
      <c r="AI3957"/>
      <c r="AJ3957"/>
      <c r="AK3957"/>
      <c r="AL3957"/>
      <c r="AM3957"/>
      <c r="AN3957"/>
      <c r="AO3957"/>
      <c r="AP3957"/>
      <c r="BC3957" s="451"/>
    </row>
    <row r="3958" spans="1:55" hidden="1" x14ac:dyDescent="0.2">
      <c r="A3958" s="3"/>
      <c r="B3958" s="3"/>
      <c r="C3958" s="393"/>
      <c r="D3958" s="393"/>
      <c r="E3958" s="393"/>
      <c r="F3958" s="393"/>
      <c r="G3958" s="393"/>
      <c r="H3958" s="393"/>
      <c r="I3958" s="393"/>
      <c r="J3958" s="3"/>
      <c r="K3958" s="3"/>
      <c r="L3958" s="3"/>
      <c r="M3958" s="3"/>
      <c r="N3958" s="3"/>
      <c r="O3958" s="393"/>
      <c r="P3958" s="393"/>
      <c r="Q3958" s="3"/>
      <c r="R3958" s="3"/>
      <c r="S3958" s="3"/>
      <c r="T3958" s="3"/>
      <c r="U3958" s="3"/>
      <c r="V3958" s="3"/>
      <c r="W3958"/>
      <c r="X3958"/>
      <c r="Y3958" s="451"/>
      <c r="Z3958" s="393"/>
      <c r="AA3958" s="3"/>
      <c r="AB3958" s="3"/>
      <c r="AC3958" s="3"/>
      <c r="AD3958" s="3"/>
      <c r="AE3958" s="3"/>
      <c r="AF3958"/>
      <c r="AG3958"/>
      <c r="AH3958"/>
      <c r="AI3958"/>
      <c r="AJ3958"/>
      <c r="AK3958"/>
      <c r="AL3958"/>
      <c r="AM3958"/>
      <c r="AN3958"/>
      <c r="AO3958"/>
      <c r="AP3958"/>
      <c r="BC3958" s="451"/>
    </row>
    <row r="3959" spans="1:55" hidden="1" x14ac:dyDescent="0.2">
      <c r="A3959" s="3"/>
      <c r="B3959" s="3"/>
      <c r="C3959" s="393"/>
      <c r="D3959" s="393"/>
      <c r="E3959" s="393"/>
      <c r="F3959" s="393"/>
      <c r="G3959" s="393"/>
      <c r="H3959" s="393"/>
      <c r="I3959" s="393"/>
      <c r="J3959" s="3"/>
      <c r="K3959" s="3"/>
      <c r="L3959" s="3"/>
      <c r="M3959" s="3"/>
      <c r="N3959" s="3"/>
      <c r="O3959" s="393"/>
      <c r="P3959" s="393"/>
      <c r="Q3959" s="3"/>
      <c r="R3959" s="3"/>
      <c r="S3959" s="3"/>
      <c r="T3959" s="3"/>
      <c r="U3959" s="3"/>
      <c r="V3959" s="3"/>
      <c r="W3959"/>
      <c r="X3959"/>
      <c r="Y3959" s="451"/>
      <c r="Z3959" s="393"/>
      <c r="AA3959" s="3"/>
      <c r="AB3959" s="3"/>
      <c r="AC3959" s="3"/>
      <c r="AD3959" s="3"/>
      <c r="AE3959" s="3"/>
      <c r="AF3959"/>
      <c r="AG3959"/>
      <c r="AH3959"/>
      <c r="AI3959"/>
      <c r="AJ3959"/>
      <c r="AK3959"/>
      <c r="AL3959"/>
      <c r="AM3959"/>
      <c r="AN3959"/>
      <c r="AO3959"/>
      <c r="AP3959"/>
      <c r="BC3959" s="451"/>
    </row>
    <row r="3960" spans="1:55" hidden="1" x14ac:dyDescent="0.2">
      <c r="A3960" s="3"/>
      <c r="B3960" s="3"/>
      <c r="C3960" s="393"/>
      <c r="D3960" s="393"/>
      <c r="E3960" s="393"/>
      <c r="F3960" s="393"/>
      <c r="G3960" s="393"/>
      <c r="H3960" s="393"/>
      <c r="I3960" s="393"/>
      <c r="J3960" s="3"/>
      <c r="K3960" s="3"/>
      <c r="L3960" s="3"/>
      <c r="M3960" s="3"/>
      <c r="N3960" s="3"/>
      <c r="O3960" s="393"/>
      <c r="P3960" s="393"/>
      <c r="Q3960" s="3"/>
      <c r="R3960" s="3"/>
      <c r="S3960" s="3"/>
      <c r="T3960" s="3"/>
      <c r="U3960" s="3"/>
      <c r="V3960" s="3"/>
      <c r="W3960"/>
      <c r="X3960"/>
      <c r="Y3960" s="451"/>
      <c r="Z3960" s="393"/>
      <c r="AA3960" s="3"/>
      <c r="AB3960" s="3"/>
      <c r="AC3960" s="3"/>
      <c r="AD3960" s="3"/>
      <c r="AE3960" s="3"/>
      <c r="AF3960"/>
      <c r="AG3960"/>
      <c r="AH3960"/>
      <c r="AI3960"/>
      <c r="AJ3960"/>
      <c r="AK3960"/>
      <c r="AL3960"/>
      <c r="AM3960"/>
      <c r="AN3960"/>
      <c r="AO3960"/>
      <c r="AP3960"/>
      <c r="BC3960" s="451"/>
    </row>
    <row r="3961" spans="1:55" hidden="1" x14ac:dyDescent="0.2">
      <c r="A3961" s="3"/>
      <c r="B3961" s="3"/>
      <c r="C3961" s="393"/>
      <c r="D3961" s="393"/>
      <c r="E3961" s="393"/>
      <c r="F3961" s="393"/>
      <c r="G3961" s="393"/>
      <c r="H3961" s="393"/>
      <c r="I3961" s="393"/>
      <c r="J3961" s="3"/>
      <c r="K3961" s="3"/>
      <c r="L3961" s="3"/>
      <c r="M3961" s="3"/>
      <c r="N3961" s="3"/>
      <c r="O3961" s="393"/>
      <c r="P3961" s="393"/>
      <c r="Q3961" s="3"/>
      <c r="R3961" s="3"/>
      <c r="S3961" s="3"/>
      <c r="T3961" s="3"/>
      <c r="U3961" s="3"/>
      <c r="V3961" s="3"/>
      <c r="W3961"/>
      <c r="X3961"/>
      <c r="Y3961" s="451"/>
      <c r="Z3961" s="393"/>
      <c r="AA3961" s="3"/>
      <c r="AB3961" s="3"/>
      <c r="AC3961" s="3"/>
      <c r="AD3961" s="3"/>
      <c r="AE3961" s="3"/>
      <c r="AF3961"/>
      <c r="AG3961"/>
      <c r="AH3961"/>
      <c r="AI3961"/>
      <c r="AJ3961"/>
      <c r="AK3961"/>
      <c r="AL3961"/>
      <c r="AM3961"/>
      <c r="AN3961"/>
      <c r="AO3961"/>
      <c r="AP3961"/>
      <c r="BC3961" s="451"/>
    </row>
    <row r="3962" spans="1:55" hidden="1" x14ac:dyDescent="0.2">
      <c r="A3962" s="3"/>
      <c r="B3962" s="3"/>
      <c r="C3962" s="393"/>
      <c r="D3962" s="393"/>
      <c r="E3962" s="393"/>
      <c r="F3962" s="393"/>
      <c r="G3962" s="393"/>
      <c r="H3962" s="393"/>
      <c r="I3962" s="393"/>
      <c r="J3962" s="3"/>
      <c r="K3962" s="3"/>
      <c r="L3962" s="3"/>
      <c r="M3962" s="3"/>
      <c r="N3962" s="3"/>
      <c r="O3962" s="393"/>
      <c r="P3962" s="393"/>
      <c r="Q3962" s="3"/>
      <c r="R3962" s="3"/>
      <c r="S3962" s="3"/>
      <c r="T3962" s="3"/>
      <c r="U3962" s="3"/>
      <c r="V3962" s="3"/>
      <c r="W3962"/>
      <c r="X3962"/>
      <c r="Y3962" s="451"/>
      <c r="Z3962" s="393"/>
      <c r="AA3962" s="3"/>
      <c r="AB3962" s="3"/>
      <c r="AC3962" s="3"/>
      <c r="AD3962" s="3"/>
      <c r="AE3962" s="3"/>
      <c r="AF3962"/>
      <c r="AG3962"/>
      <c r="AH3962"/>
      <c r="AI3962"/>
      <c r="AJ3962"/>
      <c r="AK3962"/>
      <c r="AL3962"/>
      <c r="AM3962"/>
      <c r="AN3962"/>
      <c r="AO3962"/>
      <c r="AP3962"/>
      <c r="BC3962" s="451"/>
    </row>
    <row r="3963" spans="1:55" hidden="1" x14ac:dyDescent="0.2">
      <c r="A3963" s="3"/>
      <c r="B3963" s="3"/>
      <c r="C3963" s="393"/>
      <c r="D3963" s="393"/>
      <c r="E3963" s="393"/>
      <c r="F3963" s="393"/>
      <c r="G3963" s="393"/>
      <c r="H3963" s="393"/>
      <c r="I3963" s="393"/>
      <c r="J3963" s="3"/>
      <c r="K3963" s="3"/>
      <c r="L3963" s="3"/>
      <c r="M3963" s="3"/>
      <c r="N3963" s="3"/>
      <c r="O3963" s="393"/>
      <c r="P3963" s="393"/>
      <c r="Q3963" s="3"/>
      <c r="R3963" s="3"/>
      <c r="S3963" s="3"/>
      <c r="T3963" s="3"/>
      <c r="U3963" s="3"/>
      <c r="V3963" s="3"/>
      <c r="W3963"/>
      <c r="X3963"/>
      <c r="Y3963" s="451"/>
      <c r="Z3963" s="393"/>
      <c r="AA3963" s="3"/>
      <c r="AB3963" s="3"/>
      <c r="AC3963" s="3"/>
      <c r="AD3963" s="3"/>
      <c r="AE3963" s="3"/>
      <c r="AF3963"/>
      <c r="AG3963"/>
      <c r="AH3963"/>
      <c r="AI3963"/>
      <c r="AJ3963"/>
      <c r="AK3963"/>
      <c r="AL3963"/>
      <c r="AM3963"/>
      <c r="AN3963"/>
      <c r="AO3963"/>
      <c r="AP3963"/>
      <c r="BC3963" s="451"/>
    </row>
    <row r="3964" spans="1:55" hidden="1" x14ac:dyDescent="0.2">
      <c r="A3964" s="3"/>
      <c r="B3964" s="3"/>
      <c r="C3964" s="393"/>
      <c r="D3964" s="393"/>
      <c r="E3964" s="393"/>
      <c r="F3964" s="393"/>
      <c r="G3964" s="393"/>
      <c r="H3964" s="393"/>
      <c r="I3964" s="393"/>
      <c r="J3964" s="3"/>
      <c r="K3964" s="3"/>
      <c r="L3964" s="3"/>
      <c r="M3964" s="3"/>
      <c r="N3964" s="3"/>
      <c r="O3964" s="393"/>
      <c r="P3964" s="393"/>
      <c r="Q3964" s="3"/>
      <c r="R3964" s="3"/>
      <c r="S3964" s="3"/>
      <c r="T3964" s="3"/>
      <c r="U3964" s="3"/>
      <c r="V3964" s="3"/>
      <c r="W3964"/>
      <c r="X3964"/>
      <c r="Y3964" s="451"/>
      <c r="Z3964" s="393"/>
      <c r="AA3964" s="3"/>
      <c r="AB3964" s="3"/>
      <c r="AC3964" s="3"/>
      <c r="AD3964" s="3"/>
      <c r="AE3964" s="3"/>
      <c r="AF3964"/>
      <c r="AG3964"/>
      <c r="AH3964"/>
      <c r="AI3964"/>
      <c r="AJ3964"/>
      <c r="AK3964"/>
      <c r="AL3964"/>
      <c r="AM3964"/>
      <c r="AN3964"/>
      <c r="AO3964"/>
      <c r="AP3964"/>
      <c r="BC3964" s="451"/>
    </row>
    <row r="3965" spans="1:55" hidden="1" x14ac:dyDescent="0.2">
      <c r="A3965" s="3"/>
      <c r="B3965" s="3"/>
      <c r="C3965" s="393"/>
      <c r="D3965" s="393"/>
      <c r="E3965" s="393"/>
      <c r="F3965" s="393"/>
      <c r="G3965" s="393"/>
      <c r="H3965" s="393"/>
      <c r="I3965" s="393"/>
      <c r="J3965" s="3"/>
      <c r="K3965" s="3"/>
      <c r="L3965" s="3"/>
      <c r="M3965" s="3"/>
      <c r="N3965" s="3"/>
      <c r="O3965" s="393"/>
      <c r="P3965" s="393"/>
      <c r="Q3965" s="3"/>
      <c r="R3965" s="3"/>
      <c r="S3965" s="3"/>
      <c r="T3965" s="3"/>
      <c r="U3965" s="3"/>
      <c r="V3965" s="3"/>
      <c r="W3965"/>
      <c r="X3965"/>
      <c r="Y3965" s="451"/>
      <c r="Z3965" s="393"/>
      <c r="AA3965" s="3"/>
      <c r="AB3965" s="3"/>
      <c r="AC3965" s="3"/>
      <c r="AD3965" s="3"/>
      <c r="AE3965" s="3"/>
      <c r="AF3965"/>
      <c r="AG3965"/>
      <c r="AH3965"/>
      <c r="AI3965"/>
      <c r="AJ3965"/>
      <c r="AK3965"/>
      <c r="AL3965"/>
      <c r="AM3965"/>
      <c r="AN3965"/>
      <c r="AO3965"/>
      <c r="AP3965"/>
      <c r="BC3965" s="451"/>
    </row>
    <row r="3966" spans="1:55" hidden="1" x14ac:dyDescent="0.2">
      <c r="A3966" s="3"/>
      <c r="B3966" s="3"/>
      <c r="C3966" s="393"/>
      <c r="D3966" s="393"/>
      <c r="E3966" s="393"/>
      <c r="F3966" s="393"/>
      <c r="G3966" s="393"/>
      <c r="H3966" s="393"/>
      <c r="I3966" s="393"/>
      <c r="J3966" s="3"/>
      <c r="K3966" s="3"/>
      <c r="L3966" s="3"/>
      <c r="M3966" s="3"/>
      <c r="N3966" s="3"/>
      <c r="O3966" s="393"/>
      <c r="P3966" s="393"/>
      <c r="Q3966" s="3"/>
      <c r="R3966" s="3"/>
      <c r="S3966" s="3"/>
      <c r="T3966" s="3"/>
      <c r="U3966" s="3"/>
      <c r="V3966" s="3"/>
      <c r="W3966"/>
      <c r="X3966"/>
      <c r="Y3966" s="451"/>
      <c r="Z3966" s="393"/>
      <c r="AA3966" s="3"/>
      <c r="AB3966" s="3"/>
      <c r="AC3966" s="3"/>
      <c r="AD3966" s="3"/>
      <c r="AE3966" s="3"/>
      <c r="AF3966"/>
      <c r="AG3966"/>
      <c r="AH3966"/>
      <c r="AI3966"/>
      <c r="AJ3966"/>
      <c r="AK3966"/>
      <c r="AL3966"/>
      <c r="AM3966"/>
      <c r="AN3966"/>
      <c r="AO3966"/>
      <c r="AP3966"/>
      <c r="BC3966" s="451"/>
    </row>
    <row r="3967" spans="1:55" hidden="1" x14ac:dyDescent="0.2">
      <c r="A3967" s="3"/>
      <c r="B3967" s="3"/>
      <c r="C3967" s="393"/>
      <c r="D3967" s="393"/>
      <c r="E3967" s="393"/>
      <c r="F3967" s="393"/>
      <c r="G3967" s="393"/>
      <c r="H3967" s="393"/>
      <c r="I3967" s="393"/>
      <c r="J3967" s="3"/>
      <c r="K3967" s="3"/>
      <c r="L3967" s="3"/>
      <c r="M3967" s="3"/>
      <c r="N3967" s="3"/>
      <c r="O3967" s="393"/>
      <c r="P3967" s="393"/>
      <c r="Q3967" s="3"/>
      <c r="R3967" s="3"/>
      <c r="S3967" s="3"/>
      <c r="T3967" s="3"/>
      <c r="U3967" s="3"/>
      <c r="V3967" s="3"/>
      <c r="W3967"/>
      <c r="X3967"/>
      <c r="Y3967" s="451"/>
      <c r="Z3967" s="393"/>
      <c r="AA3967" s="3"/>
      <c r="AB3967" s="3"/>
      <c r="AC3967" s="3"/>
      <c r="AD3967" s="3"/>
      <c r="AE3967" s="3"/>
      <c r="AF3967"/>
      <c r="AG3967"/>
      <c r="AH3967"/>
      <c r="AI3967"/>
      <c r="AJ3967"/>
      <c r="AK3967"/>
      <c r="AL3967"/>
      <c r="AM3967"/>
      <c r="AN3967"/>
      <c r="AO3967"/>
      <c r="AP3967"/>
      <c r="BC3967" s="451"/>
    </row>
    <row r="3968" spans="1:55" hidden="1" x14ac:dyDescent="0.2">
      <c r="A3968" s="3"/>
      <c r="B3968" s="3"/>
      <c r="C3968" s="393"/>
      <c r="D3968" s="393"/>
      <c r="E3968" s="393"/>
      <c r="F3968" s="393"/>
      <c r="G3968" s="393"/>
      <c r="H3968" s="393"/>
      <c r="I3968" s="393"/>
      <c r="J3968" s="3"/>
      <c r="K3968" s="3"/>
      <c r="L3968" s="3"/>
      <c r="M3968" s="3"/>
      <c r="N3968" s="3"/>
      <c r="O3968" s="393"/>
      <c r="P3968" s="393"/>
      <c r="Q3968" s="3"/>
      <c r="R3968" s="3"/>
      <c r="S3968" s="3"/>
      <c r="T3968" s="3"/>
      <c r="U3968" s="3"/>
      <c r="V3968" s="3"/>
      <c r="W3968"/>
      <c r="X3968"/>
      <c r="Y3968" s="451"/>
      <c r="Z3968" s="393"/>
      <c r="AA3968" s="3"/>
      <c r="AB3968" s="3"/>
      <c r="AC3968" s="3"/>
      <c r="AD3968" s="3"/>
      <c r="AE3968" s="3"/>
      <c r="AF3968"/>
      <c r="AG3968"/>
      <c r="AH3968"/>
      <c r="AI3968"/>
      <c r="AJ3968"/>
      <c r="AK3968"/>
      <c r="AL3968"/>
      <c r="AM3968"/>
      <c r="AN3968"/>
      <c r="AO3968"/>
      <c r="AP3968"/>
      <c r="BC3968" s="451"/>
    </row>
    <row r="3969" spans="1:55" hidden="1" x14ac:dyDescent="0.2">
      <c r="A3969" s="3"/>
      <c r="B3969" s="3"/>
      <c r="C3969" s="393"/>
      <c r="D3969" s="393"/>
      <c r="E3969" s="393"/>
      <c r="F3969" s="393"/>
      <c r="G3969" s="393"/>
      <c r="H3969" s="393"/>
      <c r="I3969" s="393"/>
      <c r="J3969" s="3"/>
      <c r="K3969" s="3"/>
      <c r="L3969" s="3"/>
      <c r="M3969" s="3"/>
      <c r="N3969" s="3"/>
      <c r="O3969" s="393"/>
      <c r="P3969" s="393"/>
      <c r="Q3969" s="3"/>
      <c r="R3969" s="3"/>
      <c r="S3969" s="3"/>
      <c r="T3969" s="3"/>
      <c r="U3969" s="3"/>
      <c r="V3969" s="3"/>
      <c r="W3969"/>
      <c r="X3969"/>
      <c r="Y3969" s="451"/>
      <c r="Z3969" s="393"/>
      <c r="AA3969" s="3"/>
      <c r="AB3969" s="3"/>
      <c r="AC3969" s="3"/>
      <c r="AD3969" s="3"/>
      <c r="AE3969" s="3"/>
      <c r="AF3969"/>
      <c r="AG3969"/>
      <c r="AH3969"/>
      <c r="AI3969"/>
      <c r="AJ3969"/>
      <c r="AK3969"/>
      <c r="AL3969"/>
      <c r="AM3969"/>
      <c r="AN3969"/>
      <c r="AO3969"/>
      <c r="AP3969"/>
      <c r="BC3969" s="451"/>
    </row>
    <row r="3970" spans="1:55" hidden="1" x14ac:dyDescent="0.2">
      <c r="A3970" s="3"/>
      <c r="B3970" s="3"/>
      <c r="C3970" s="393"/>
      <c r="D3970" s="393"/>
      <c r="E3970" s="393"/>
      <c r="F3970" s="393"/>
      <c r="G3970" s="393"/>
      <c r="H3970" s="393"/>
      <c r="I3970" s="393"/>
      <c r="J3970" s="3"/>
      <c r="K3970" s="3"/>
      <c r="L3970" s="3"/>
      <c r="M3970" s="3"/>
      <c r="N3970" s="3"/>
      <c r="O3970" s="393"/>
      <c r="P3970" s="393"/>
      <c r="Q3970" s="3"/>
      <c r="R3970" s="3"/>
      <c r="S3970" s="3"/>
      <c r="T3970" s="3"/>
      <c r="U3970" s="3"/>
      <c r="V3970" s="3"/>
      <c r="W3970"/>
      <c r="X3970"/>
      <c r="Y3970" s="451"/>
      <c r="Z3970" s="393"/>
      <c r="AA3970" s="3"/>
      <c r="AB3970" s="3"/>
      <c r="AC3970" s="3"/>
      <c r="AD3970" s="3"/>
      <c r="AE3970" s="3"/>
      <c r="AF3970"/>
      <c r="AG3970"/>
      <c r="AH3970"/>
      <c r="AI3970"/>
      <c r="AJ3970"/>
      <c r="AK3970"/>
      <c r="AL3970"/>
      <c r="AM3970"/>
      <c r="AN3970"/>
      <c r="AO3970"/>
      <c r="AP3970"/>
      <c r="BC3970" s="451"/>
    </row>
    <row r="3971" spans="1:55" hidden="1" x14ac:dyDescent="0.2">
      <c r="A3971" s="3"/>
      <c r="B3971" s="3"/>
      <c r="C3971" s="393"/>
      <c r="D3971" s="393"/>
      <c r="E3971" s="393"/>
      <c r="F3971" s="393"/>
      <c r="G3971" s="393"/>
      <c r="H3971" s="393"/>
      <c r="I3971" s="393"/>
      <c r="J3971" s="3"/>
      <c r="K3971" s="3"/>
      <c r="L3971" s="3"/>
      <c r="M3971" s="3"/>
      <c r="N3971" s="3"/>
      <c r="O3971" s="393"/>
      <c r="P3971" s="393"/>
      <c r="Q3971" s="3"/>
      <c r="R3971" s="3"/>
      <c r="S3971" s="3"/>
      <c r="T3971" s="3"/>
      <c r="U3971" s="3"/>
      <c r="V3971" s="3"/>
      <c r="W3971"/>
      <c r="X3971"/>
      <c r="Y3971" s="451"/>
      <c r="Z3971" s="393"/>
      <c r="AA3971" s="3"/>
      <c r="AB3971" s="3"/>
      <c r="AC3971" s="3"/>
      <c r="AD3971" s="3"/>
      <c r="AE3971" s="3"/>
      <c r="AF3971"/>
      <c r="AG3971"/>
      <c r="AH3971"/>
      <c r="AI3971"/>
      <c r="AJ3971"/>
      <c r="AK3971"/>
      <c r="AL3971"/>
      <c r="AM3971"/>
      <c r="AN3971"/>
      <c r="AO3971"/>
      <c r="AP3971"/>
      <c r="BC3971" s="451"/>
    </row>
    <row r="3972" spans="1:55" hidden="1" x14ac:dyDescent="0.2">
      <c r="A3972" s="3"/>
      <c r="B3972" s="3"/>
      <c r="C3972" s="393"/>
      <c r="D3972" s="393"/>
      <c r="E3972" s="393"/>
      <c r="F3972" s="393"/>
      <c r="G3972" s="393"/>
      <c r="H3972" s="393"/>
      <c r="I3972" s="393"/>
      <c r="J3972" s="3"/>
      <c r="K3972" s="3"/>
      <c r="L3972" s="3"/>
      <c r="M3972" s="3"/>
      <c r="N3972" s="3"/>
      <c r="O3972" s="393"/>
      <c r="P3972" s="393"/>
      <c r="Q3972" s="3"/>
      <c r="R3972" s="3"/>
      <c r="S3972" s="3"/>
      <c r="T3972" s="3"/>
      <c r="U3972" s="3"/>
      <c r="V3972" s="3"/>
      <c r="W3972"/>
      <c r="X3972"/>
      <c r="Y3972" s="451"/>
      <c r="Z3972" s="393"/>
      <c r="AA3972" s="3"/>
      <c r="AB3972" s="3"/>
      <c r="AC3972" s="3"/>
      <c r="AD3972" s="3"/>
      <c r="AE3972" s="3"/>
      <c r="AF3972"/>
      <c r="AG3972"/>
      <c r="AH3972"/>
      <c r="AI3972"/>
      <c r="AJ3972"/>
      <c r="AK3972"/>
      <c r="AL3972"/>
      <c r="AM3972"/>
      <c r="AN3972"/>
      <c r="AO3972"/>
      <c r="AP3972"/>
      <c r="BC3972" s="451"/>
    </row>
    <row r="3973" spans="1:55" hidden="1" x14ac:dyDescent="0.2">
      <c r="A3973" s="3"/>
      <c r="B3973" s="3"/>
      <c r="C3973" s="393"/>
      <c r="D3973" s="393"/>
      <c r="E3973" s="393"/>
      <c r="F3973" s="393"/>
      <c r="G3973" s="393"/>
      <c r="H3973" s="393"/>
      <c r="I3973" s="393"/>
      <c r="J3973" s="3"/>
      <c r="K3973" s="3"/>
      <c r="L3973" s="3"/>
      <c r="M3973" s="3"/>
      <c r="N3973" s="3"/>
      <c r="O3973" s="393"/>
      <c r="P3973" s="393"/>
      <c r="Q3973" s="3"/>
      <c r="R3973" s="3"/>
      <c r="S3973" s="3"/>
      <c r="T3973" s="3"/>
      <c r="U3973" s="3"/>
      <c r="V3973" s="3"/>
      <c r="W3973"/>
      <c r="X3973"/>
      <c r="Y3973" s="451"/>
      <c r="Z3973" s="393"/>
      <c r="AA3973" s="3"/>
      <c r="AB3973" s="3"/>
      <c r="AC3973" s="3"/>
      <c r="AD3973" s="3"/>
      <c r="AE3973" s="3"/>
      <c r="AF3973"/>
      <c r="AG3973"/>
      <c r="AH3973"/>
      <c r="AI3973"/>
      <c r="AJ3973"/>
      <c r="AK3973"/>
      <c r="AL3973"/>
      <c r="AM3973"/>
      <c r="AN3973"/>
      <c r="AO3973"/>
      <c r="AP3973"/>
      <c r="BC3973" s="451"/>
    </row>
    <row r="3974" spans="1:55" hidden="1" x14ac:dyDescent="0.2">
      <c r="A3974" s="3"/>
      <c r="B3974" s="3"/>
      <c r="C3974" s="393"/>
      <c r="D3974" s="393"/>
      <c r="E3974" s="393"/>
      <c r="F3974" s="393"/>
      <c r="G3974" s="393"/>
      <c r="H3974" s="393"/>
      <c r="I3974" s="393"/>
      <c r="J3974" s="3"/>
      <c r="K3974" s="3"/>
      <c r="L3974" s="3"/>
      <c r="M3974" s="3"/>
      <c r="N3974" s="3"/>
      <c r="O3974" s="393"/>
      <c r="P3974" s="393"/>
      <c r="Q3974" s="3"/>
      <c r="R3974" s="3"/>
      <c r="S3974" s="3"/>
      <c r="T3974" s="3"/>
      <c r="U3974" s="3"/>
      <c r="V3974" s="3"/>
      <c r="W3974"/>
      <c r="X3974"/>
      <c r="Y3974" s="451"/>
      <c r="Z3974" s="393"/>
      <c r="AA3974" s="3"/>
      <c r="AB3974" s="3"/>
      <c r="AC3974" s="3"/>
      <c r="AD3974" s="3"/>
      <c r="AE3974" s="3"/>
      <c r="AF3974"/>
      <c r="AG3974"/>
      <c r="AH3974"/>
      <c r="AI3974"/>
      <c r="AJ3974"/>
      <c r="AK3974"/>
      <c r="AL3974"/>
      <c r="AM3974"/>
      <c r="AN3974"/>
      <c r="AO3974"/>
      <c r="AP3974"/>
      <c r="BC3974" s="451"/>
    </row>
    <row r="3975" spans="1:55" hidden="1" x14ac:dyDescent="0.2">
      <c r="A3975" s="3"/>
      <c r="B3975" s="3"/>
      <c r="C3975" s="393"/>
      <c r="D3975" s="393"/>
      <c r="E3975" s="393"/>
      <c r="F3975" s="393"/>
      <c r="G3975" s="393"/>
      <c r="H3975" s="393"/>
      <c r="I3975" s="393"/>
      <c r="J3975" s="3"/>
      <c r="K3975" s="3"/>
      <c r="L3975" s="3"/>
      <c r="M3975" s="3"/>
      <c r="N3975" s="3"/>
      <c r="O3975" s="393"/>
      <c r="P3975" s="393"/>
      <c r="Q3975" s="3"/>
      <c r="R3975" s="3"/>
      <c r="S3975" s="3"/>
      <c r="T3975" s="3"/>
      <c r="U3975" s="3"/>
      <c r="V3975" s="3"/>
      <c r="W3975"/>
      <c r="X3975"/>
      <c r="Y3975" s="451"/>
      <c r="Z3975" s="393"/>
      <c r="AA3975" s="3"/>
      <c r="AB3975" s="3"/>
      <c r="AC3975" s="3"/>
      <c r="AD3975" s="3"/>
      <c r="AE3975" s="3"/>
      <c r="AF3975"/>
      <c r="AG3975"/>
      <c r="AH3975"/>
      <c r="AI3975"/>
      <c r="AJ3975"/>
      <c r="AK3975"/>
      <c r="AL3975"/>
      <c r="AM3975"/>
      <c r="AN3975"/>
      <c r="AO3975"/>
      <c r="AP3975"/>
      <c r="BC3975" s="451"/>
    </row>
    <row r="3976" spans="1:55" hidden="1" x14ac:dyDescent="0.2">
      <c r="A3976" s="3"/>
      <c r="B3976" s="3"/>
      <c r="C3976" s="393"/>
      <c r="D3976" s="393"/>
      <c r="E3976" s="393"/>
      <c r="F3976" s="393"/>
      <c r="G3976" s="393"/>
      <c r="H3976" s="393"/>
      <c r="I3976" s="393"/>
      <c r="J3976" s="3"/>
      <c r="K3976" s="3"/>
      <c r="L3976" s="3"/>
      <c r="M3976" s="3"/>
      <c r="N3976" s="3"/>
      <c r="O3976" s="393"/>
      <c r="P3976" s="393"/>
      <c r="Q3976" s="3"/>
      <c r="R3976" s="3"/>
      <c r="S3976" s="3"/>
      <c r="T3976" s="3"/>
      <c r="U3976" s="3"/>
      <c r="V3976" s="3"/>
      <c r="W3976"/>
      <c r="X3976"/>
      <c r="Y3976" s="451"/>
      <c r="Z3976" s="393"/>
      <c r="AA3976" s="3"/>
      <c r="AB3976" s="3"/>
      <c r="AC3976" s="3"/>
      <c r="AD3976" s="3"/>
      <c r="AE3976" s="3"/>
      <c r="AF3976"/>
      <c r="AG3976"/>
      <c r="AH3976"/>
      <c r="AI3976"/>
      <c r="AJ3976"/>
      <c r="AK3976"/>
      <c r="AL3976"/>
      <c r="AM3976"/>
      <c r="AN3976"/>
      <c r="AO3976"/>
      <c r="AP3976"/>
      <c r="BC3976" s="451"/>
    </row>
    <row r="3977" spans="1:55" hidden="1" x14ac:dyDescent="0.2">
      <c r="A3977" s="3"/>
      <c r="B3977" s="3"/>
      <c r="C3977" s="393"/>
      <c r="D3977" s="393"/>
      <c r="E3977" s="393"/>
      <c r="F3977" s="393"/>
      <c r="G3977" s="393"/>
      <c r="H3977" s="393"/>
      <c r="I3977" s="393"/>
      <c r="J3977" s="3"/>
      <c r="K3977" s="3"/>
      <c r="L3977" s="3"/>
      <c r="M3977" s="3"/>
      <c r="N3977" s="3"/>
      <c r="O3977" s="393"/>
      <c r="P3977" s="393"/>
      <c r="Q3977" s="3"/>
      <c r="R3977" s="3"/>
      <c r="S3977" s="3"/>
      <c r="T3977" s="3"/>
      <c r="U3977" s="3"/>
      <c r="V3977" s="3"/>
      <c r="W3977"/>
      <c r="X3977"/>
      <c r="Y3977" s="451"/>
      <c r="Z3977" s="393"/>
      <c r="AA3977" s="3"/>
      <c r="AB3977" s="3"/>
      <c r="AC3977" s="3"/>
      <c r="AD3977" s="3"/>
      <c r="AE3977" s="3"/>
      <c r="AF3977"/>
      <c r="AG3977"/>
      <c r="AH3977"/>
      <c r="AI3977"/>
      <c r="AJ3977"/>
      <c r="AK3977"/>
      <c r="AL3977"/>
      <c r="AM3977"/>
      <c r="AN3977"/>
      <c r="AO3977"/>
      <c r="AP3977"/>
      <c r="BC3977" s="451"/>
    </row>
    <row r="3978" spans="1:55" hidden="1" x14ac:dyDescent="0.2">
      <c r="A3978" s="3"/>
      <c r="B3978" s="3"/>
      <c r="C3978" s="393"/>
      <c r="D3978" s="393"/>
      <c r="E3978" s="393"/>
      <c r="F3978" s="393"/>
      <c r="G3978" s="393"/>
      <c r="H3978" s="393"/>
      <c r="I3978" s="393"/>
      <c r="J3978" s="3"/>
      <c r="K3978" s="3"/>
      <c r="L3978" s="3"/>
      <c r="M3978" s="3"/>
      <c r="N3978" s="3"/>
      <c r="O3978" s="393"/>
      <c r="P3978" s="393"/>
      <c r="Q3978" s="3"/>
      <c r="R3978" s="3"/>
      <c r="S3978" s="3"/>
      <c r="T3978" s="3"/>
      <c r="U3978" s="3"/>
      <c r="V3978" s="3"/>
      <c r="W3978"/>
      <c r="X3978"/>
      <c r="Y3978" s="451"/>
      <c r="Z3978" s="393"/>
      <c r="AA3978" s="3"/>
      <c r="AB3978" s="3"/>
      <c r="AC3978" s="3"/>
      <c r="AD3978" s="3"/>
      <c r="AE3978" s="3"/>
      <c r="AF3978"/>
      <c r="AG3978"/>
      <c r="AH3978"/>
      <c r="AI3978"/>
      <c r="AJ3978"/>
      <c r="AK3978"/>
      <c r="AL3978"/>
      <c r="AM3978"/>
      <c r="AN3978"/>
      <c r="AO3978"/>
      <c r="AP3978"/>
      <c r="BC3978" s="451"/>
    </row>
    <row r="3979" spans="1:55" hidden="1" x14ac:dyDescent="0.2">
      <c r="A3979" s="3"/>
      <c r="B3979" s="3"/>
      <c r="C3979" s="393"/>
      <c r="D3979" s="393"/>
      <c r="E3979" s="393"/>
      <c r="F3979" s="393"/>
      <c r="G3979" s="393"/>
      <c r="H3979" s="393"/>
      <c r="I3979" s="393"/>
      <c r="J3979" s="3"/>
      <c r="K3979" s="3"/>
      <c r="L3979" s="3"/>
      <c r="M3979" s="3"/>
      <c r="N3979" s="3"/>
      <c r="O3979" s="393"/>
      <c r="P3979" s="393"/>
      <c r="Q3979" s="3"/>
      <c r="R3979" s="3"/>
      <c r="S3979" s="3"/>
      <c r="T3979" s="3"/>
      <c r="U3979" s="3"/>
      <c r="V3979" s="3"/>
      <c r="W3979"/>
      <c r="X3979"/>
      <c r="Y3979" s="451"/>
      <c r="Z3979" s="393"/>
      <c r="AA3979" s="3"/>
      <c r="AB3979" s="3"/>
      <c r="AC3979" s="3"/>
      <c r="AD3979" s="3"/>
      <c r="AE3979" s="3"/>
      <c r="AF3979"/>
      <c r="AG3979"/>
      <c r="AH3979"/>
      <c r="AI3979"/>
      <c r="AJ3979"/>
      <c r="AK3979"/>
      <c r="AL3979"/>
      <c r="AM3979"/>
      <c r="AN3979"/>
      <c r="AO3979"/>
      <c r="AP3979"/>
      <c r="BC3979" s="451"/>
    </row>
    <row r="3980" spans="1:55" hidden="1" x14ac:dyDescent="0.2">
      <c r="A3980" s="3"/>
      <c r="B3980" s="3"/>
      <c r="C3980" s="393"/>
      <c r="D3980" s="393"/>
      <c r="E3980" s="393"/>
      <c r="F3980" s="393"/>
      <c r="G3980" s="393"/>
      <c r="H3980" s="393"/>
      <c r="I3980" s="393"/>
      <c r="J3980" s="3"/>
      <c r="K3980" s="3"/>
      <c r="L3980" s="3"/>
      <c r="M3980" s="3"/>
      <c r="N3980" s="3"/>
      <c r="O3980" s="393"/>
      <c r="P3980" s="393"/>
      <c r="Q3980" s="3"/>
      <c r="R3980" s="3"/>
      <c r="S3980" s="3"/>
      <c r="T3980" s="3"/>
      <c r="U3980" s="3"/>
      <c r="V3980" s="3"/>
      <c r="W3980"/>
      <c r="X3980"/>
      <c r="Y3980" s="451"/>
      <c r="Z3980" s="393"/>
      <c r="AA3980" s="3"/>
      <c r="AB3980" s="3"/>
      <c r="AC3980" s="3"/>
      <c r="AD3980" s="3"/>
      <c r="AE3980" s="3"/>
      <c r="AF3980"/>
      <c r="AG3980"/>
      <c r="AH3980"/>
      <c r="AI3980"/>
      <c r="AJ3980"/>
      <c r="AK3980"/>
      <c r="AL3980"/>
      <c r="AM3980"/>
      <c r="AN3980"/>
      <c r="AO3980"/>
      <c r="AP3980"/>
      <c r="BC3980" s="451"/>
    </row>
    <row r="3981" spans="1:55" hidden="1" x14ac:dyDescent="0.2">
      <c r="A3981" s="3"/>
      <c r="B3981" s="3"/>
      <c r="C3981" s="393"/>
      <c r="D3981" s="393"/>
      <c r="E3981" s="393"/>
      <c r="F3981" s="393"/>
      <c r="G3981" s="393"/>
      <c r="H3981" s="393"/>
      <c r="I3981" s="393"/>
      <c r="J3981" s="3"/>
      <c r="K3981" s="3"/>
      <c r="L3981" s="3"/>
      <c r="M3981" s="3"/>
      <c r="N3981" s="3"/>
      <c r="O3981" s="393"/>
      <c r="P3981" s="393"/>
      <c r="Q3981" s="3"/>
      <c r="R3981" s="3"/>
      <c r="S3981" s="3"/>
      <c r="T3981" s="3"/>
      <c r="U3981" s="3"/>
      <c r="V3981" s="3"/>
      <c r="W3981"/>
      <c r="X3981"/>
      <c r="Y3981" s="451"/>
      <c r="Z3981" s="393"/>
      <c r="AA3981" s="3"/>
      <c r="AB3981" s="3"/>
      <c r="AC3981" s="3"/>
      <c r="AD3981" s="3"/>
      <c r="AE3981" s="3"/>
      <c r="AF3981"/>
      <c r="AG3981"/>
      <c r="AH3981"/>
      <c r="AI3981"/>
      <c r="AJ3981"/>
      <c r="AK3981"/>
      <c r="AL3981"/>
      <c r="AM3981"/>
      <c r="AN3981"/>
      <c r="AO3981"/>
      <c r="AP3981"/>
      <c r="BC3981" s="451"/>
    </row>
    <row r="3982" spans="1:55" hidden="1" x14ac:dyDescent="0.2">
      <c r="A3982" s="3"/>
      <c r="B3982" s="3"/>
      <c r="C3982" s="393"/>
      <c r="D3982" s="393"/>
      <c r="E3982" s="393"/>
      <c r="F3982" s="393"/>
      <c r="G3982" s="393"/>
      <c r="H3982" s="393"/>
      <c r="I3982" s="393"/>
      <c r="J3982" s="3"/>
      <c r="K3982" s="3"/>
      <c r="L3982" s="3"/>
      <c r="M3982" s="3"/>
      <c r="N3982" s="3"/>
      <c r="O3982" s="393"/>
      <c r="P3982" s="393"/>
      <c r="Q3982" s="3"/>
      <c r="R3982" s="3"/>
      <c r="S3982" s="3"/>
      <c r="T3982" s="3"/>
      <c r="U3982" s="3"/>
      <c r="V3982" s="3"/>
      <c r="W3982"/>
      <c r="X3982"/>
      <c r="Y3982" s="451"/>
      <c r="Z3982" s="393"/>
      <c r="AA3982" s="3"/>
      <c r="AB3982" s="3"/>
      <c r="AC3982" s="3"/>
      <c r="AD3982" s="3"/>
      <c r="AE3982" s="3"/>
      <c r="AF3982"/>
      <c r="AG3982"/>
      <c r="AH3982"/>
      <c r="AI3982"/>
      <c r="AJ3982"/>
      <c r="AK3982"/>
      <c r="AL3982"/>
      <c r="AM3982"/>
      <c r="AN3982"/>
      <c r="AO3982"/>
      <c r="AP3982"/>
      <c r="BC3982" s="451"/>
    </row>
    <row r="3983" spans="1:55" hidden="1" x14ac:dyDescent="0.2">
      <c r="A3983" s="3"/>
      <c r="B3983" s="3"/>
      <c r="C3983" s="393"/>
      <c r="D3983" s="393"/>
      <c r="E3983" s="393"/>
      <c r="F3983" s="393"/>
      <c r="G3983" s="393"/>
      <c r="H3983" s="393"/>
      <c r="I3983" s="393"/>
      <c r="J3983" s="3"/>
      <c r="K3983" s="3"/>
      <c r="L3983" s="3"/>
      <c r="M3983" s="3"/>
      <c r="N3983" s="3"/>
      <c r="O3983" s="393"/>
      <c r="P3983" s="393"/>
      <c r="Q3983" s="3"/>
      <c r="R3983" s="3"/>
      <c r="S3983" s="3"/>
      <c r="T3983" s="3"/>
      <c r="U3983" s="3"/>
      <c r="V3983" s="3"/>
      <c r="W3983"/>
      <c r="X3983"/>
      <c r="Y3983" s="451"/>
      <c r="Z3983" s="393"/>
      <c r="AA3983" s="3"/>
      <c r="AB3983" s="3"/>
      <c r="AC3983" s="3"/>
      <c r="AD3983" s="3"/>
      <c r="AE3983" s="3"/>
      <c r="AF3983"/>
      <c r="AG3983"/>
      <c r="AH3983"/>
      <c r="AI3983"/>
      <c r="AJ3983"/>
      <c r="AK3983"/>
      <c r="AL3983"/>
      <c r="AM3983"/>
      <c r="AN3983"/>
      <c r="AO3983"/>
      <c r="AP3983"/>
      <c r="BC3983" s="451"/>
    </row>
    <row r="3984" spans="1:55" hidden="1" x14ac:dyDescent="0.2">
      <c r="A3984" s="3"/>
      <c r="B3984" s="3"/>
      <c r="C3984" s="393"/>
      <c r="D3984" s="393"/>
      <c r="E3984" s="393"/>
      <c r="F3984" s="393"/>
      <c r="G3984" s="393"/>
      <c r="H3984" s="393"/>
      <c r="I3984" s="393"/>
      <c r="J3984" s="3"/>
      <c r="K3984" s="3"/>
      <c r="L3984" s="3"/>
      <c r="M3984" s="3"/>
      <c r="N3984" s="3"/>
      <c r="O3984" s="393"/>
      <c r="P3984" s="393"/>
      <c r="Q3984" s="3"/>
      <c r="R3984" s="3"/>
      <c r="S3984" s="3"/>
      <c r="T3984" s="3"/>
      <c r="U3984" s="3"/>
      <c r="V3984" s="3"/>
      <c r="W3984"/>
      <c r="X3984"/>
      <c r="Y3984" s="451"/>
      <c r="Z3984" s="393"/>
      <c r="AA3984" s="3"/>
      <c r="AB3984" s="3"/>
      <c r="AC3984" s="3"/>
      <c r="AD3984" s="3"/>
      <c r="AE3984" s="3"/>
      <c r="AF3984"/>
      <c r="AG3984"/>
      <c r="AH3984"/>
      <c r="AI3984"/>
      <c r="AJ3984"/>
      <c r="AK3984"/>
      <c r="AL3984"/>
      <c r="AM3984"/>
      <c r="AN3984"/>
      <c r="AO3984"/>
      <c r="AP3984"/>
      <c r="BC3984" s="451"/>
    </row>
    <row r="3985" spans="1:55" hidden="1" x14ac:dyDescent="0.2">
      <c r="A3985" s="3"/>
      <c r="B3985" s="3"/>
      <c r="C3985" s="393"/>
      <c r="D3985" s="393"/>
      <c r="E3985" s="393"/>
      <c r="F3985" s="393"/>
      <c r="G3985" s="393"/>
      <c r="H3985" s="393"/>
      <c r="I3985" s="393"/>
      <c r="J3985" s="3"/>
      <c r="K3985" s="3"/>
      <c r="L3985" s="3"/>
      <c r="M3985" s="3"/>
      <c r="N3985" s="3"/>
      <c r="O3985" s="393"/>
      <c r="P3985" s="393"/>
      <c r="Q3985" s="3"/>
      <c r="R3985" s="3"/>
      <c r="S3985" s="3"/>
      <c r="T3985" s="3"/>
      <c r="U3985" s="3"/>
      <c r="V3985" s="3"/>
      <c r="W3985"/>
      <c r="X3985"/>
      <c r="Y3985" s="451"/>
      <c r="Z3985" s="393"/>
      <c r="AA3985" s="3"/>
      <c r="AB3985" s="3"/>
      <c r="AC3985" s="3"/>
      <c r="AD3985" s="3"/>
      <c r="AE3985" s="3"/>
      <c r="AF3985"/>
      <c r="AG3985"/>
      <c r="AH3985"/>
      <c r="AI3985"/>
      <c r="AJ3985"/>
      <c r="AK3985"/>
      <c r="AL3985"/>
      <c r="AM3985"/>
      <c r="AN3985"/>
      <c r="AO3985"/>
      <c r="AP3985"/>
      <c r="BC3985" s="451"/>
    </row>
    <row r="3986" spans="1:55" hidden="1" x14ac:dyDescent="0.2">
      <c r="A3986" s="3"/>
      <c r="B3986" s="3"/>
      <c r="C3986" s="393"/>
      <c r="D3986" s="393"/>
      <c r="E3986" s="393"/>
      <c r="F3986" s="393"/>
      <c r="G3986" s="393"/>
      <c r="H3986" s="393"/>
      <c r="I3986" s="393"/>
      <c r="J3986" s="3"/>
      <c r="K3986" s="3"/>
      <c r="L3986" s="3"/>
      <c r="M3986" s="3"/>
      <c r="N3986" s="3"/>
      <c r="O3986" s="393"/>
      <c r="P3986" s="393"/>
      <c r="Q3986" s="3"/>
      <c r="R3986" s="3"/>
      <c r="S3986" s="3"/>
      <c r="T3986" s="3"/>
      <c r="U3986" s="3"/>
      <c r="V3986" s="3"/>
      <c r="W3986"/>
      <c r="X3986"/>
      <c r="Y3986" s="451"/>
      <c r="Z3986" s="393"/>
      <c r="AA3986" s="3"/>
      <c r="AB3986" s="3"/>
      <c r="AC3986" s="3"/>
      <c r="AD3986" s="3"/>
      <c r="AE3986" s="3"/>
      <c r="AF3986"/>
      <c r="AG3986"/>
      <c r="AH3986"/>
      <c r="AI3986"/>
      <c r="AJ3986"/>
      <c r="AK3986"/>
      <c r="AL3986"/>
      <c r="AM3986"/>
      <c r="AN3986"/>
      <c r="AO3986"/>
      <c r="AP3986"/>
      <c r="BC3986" s="451"/>
    </row>
    <row r="3987" spans="1:55" hidden="1" x14ac:dyDescent="0.2">
      <c r="A3987" s="3"/>
      <c r="B3987" s="3"/>
      <c r="C3987" s="393"/>
      <c r="D3987" s="393"/>
      <c r="E3987" s="393"/>
      <c r="F3987" s="393"/>
      <c r="G3987" s="393"/>
      <c r="H3987" s="393"/>
      <c r="I3987" s="393"/>
      <c r="J3987" s="3"/>
      <c r="K3987" s="3"/>
      <c r="L3987" s="3"/>
      <c r="M3987" s="3"/>
      <c r="N3987" s="3"/>
      <c r="O3987" s="393"/>
      <c r="P3987" s="393"/>
      <c r="Q3987" s="3"/>
      <c r="R3987" s="3"/>
      <c r="S3987" s="3"/>
      <c r="T3987" s="3"/>
      <c r="U3987" s="3"/>
      <c r="V3987" s="3"/>
      <c r="W3987"/>
      <c r="X3987"/>
      <c r="Y3987" s="451"/>
      <c r="Z3987" s="393"/>
      <c r="AA3987" s="3"/>
      <c r="AB3987" s="3"/>
      <c r="AC3987" s="3"/>
      <c r="AD3987" s="3"/>
      <c r="AE3987" s="3"/>
      <c r="AF3987"/>
      <c r="AG3987"/>
      <c r="AH3987"/>
      <c r="AI3987"/>
      <c r="AJ3987"/>
      <c r="AK3987"/>
      <c r="AL3987"/>
      <c r="AM3987"/>
      <c r="AN3987"/>
      <c r="AO3987"/>
      <c r="AP3987"/>
      <c r="BC3987" s="451"/>
    </row>
    <row r="3988" spans="1:55" hidden="1" x14ac:dyDescent="0.2">
      <c r="A3988" s="3"/>
      <c r="B3988" s="3"/>
      <c r="C3988" s="393"/>
      <c r="D3988" s="393"/>
      <c r="E3988" s="393"/>
      <c r="F3988" s="393"/>
      <c r="G3988" s="393"/>
      <c r="H3988" s="393"/>
      <c r="I3988" s="393"/>
      <c r="J3988" s="3"/>
      <c r="K3988" s="3"/>
      <c r="L3988" s="3"/>
      <c r="M3988" s="3"/>
      <c r="N3988" s="3"/>
      <c r="O3988" s="393"/>
      <c r="P3988" s="393"/>
      <c r="Q3988" s="3"/>
      <c r="R3988" s="3"/>
      <c r="S3988" s="3"/>
      <c r="T3988" s="3"/>
      <c r="U3988" s="3"/>
      <c r="V3988" s="3"/>
      <c r="W3988"/>
      <c r="X3988"/>
      <c r="Y3988" s="451"/>
      <c r="Z3988" s="393"/>
      <c r="AA3988" s="3"/>
      <c r="AB3988" s="3"/>
      <c r="AC3988" s="3"/>
      <c r="AD3988" s="3"/>
      <c r="AE3988" s="3"/>
      <c r="AF3988"/>
      <c r="AG3988"/>
      <c r="AH3988"/>
      <c r="AI3988"/>
      <c r="AJ3988"/>
      <c r="AK3988"/>
      <c r="AL3988"/>
      <c r="AM3988"/>
      <c r="AN3988"/>
      <c r="AO3988"/>
      <c r="AP3988"/>
      <c r="BC3988" s="451"/>
    </row>
    <row r="3989" spans="1:55" hidden="1" x14ac:dyDescent="0.2">
      <c r="A3989" s="3"/>
      <c r="B3989" s="3"/>
      <c r="C3989" s="393"/>
      <c r="D3989" s="393"/>
      <c r="E3989" s="393"/>
      <c r="F3989" s="393"/>
      <c r="G3989" s="393"/>
      <c r="H3989" s="393"/>
      <c r="I3989" s="393"/>
      <c r="J3989" s="3"/>
      <c r="K3989" s="3"/>
      <c r="L3989" s="3"/>
      <c r="M3989" s="3"/>
      <c r="N3989" s="3"/>
      <c r="O3989" s="393"/>
      <c r="P3989" s="393"/>
      <c r="Q3989" s="3"/>
      <c r="R3989" s="3"/>
      <c r="S3989" s="3"/>
      <c r="T3989" s="3"/>
      <c r="U3989" s="3"/>
      <c r="V3989" s="3"/>
      <c r="W3989"/>
      <c r="X3989"/>
      <c r="Y3989" s="451"/>
      <c r="Z3989" s="393"/>
      <c r="AA3989" s="3"/>
      <c r="AB3989" s="3"/>
      <c r="AC3989" s="3"/>
      <c r="AD3989" s="3"/>
      <c r="AE3989" s="3"/>
      <c r="AF3989"/>
      <c r="AG3989"/>
      <c r="AH3989"/>
      <c r="AI3989"/>
      <c r="AJ3989"/>
      <c r="AK3989"/>
      <c r="AL3989"/>
      <c r="AM3989"/>
      <c r="AN3989"/>
      <c r="AO3989"/>
      <c r="AP3989"/>
      <c r="BC3989" s="451"/>
    </row>
    <row r="3990" spans="1:55" hidden="1" x14ac:dyDescent="0.2">
      <c r="A3990" s="3"/>
      <c r="B3990" s="3"/>
      <c r="C3990" s="393"/>
      <c r="D3990" s="393"/>
      <c r="E3990" s="393"/>
      <c r="F3990" s="393"/>
      <c r="G3990" s="393"/>
      <c r="H3990" s="393"/>
      <c r="I3990" s="393"/>
      <c r="J3990" s="3"/>
      <c r="K3990" s="3"/>
      <c r="L3990" s="3"/>
      <c r="M3990" s="3"/>
      <c r="N3990" s="3"/>
      <c r="O3990" s="393"/>
      <c r="P3990" s="393"/>
      <c r="Q3990" s="3"/>
      <c r="R3990" s="3"/>
      <c r="S3990" s="3"/>
      <c r="T3990" s="3"/>
      <c r="U3990" s="3"/>
      <c r="V3990" s="3"/>
      <c r="W3990"/>
      <c r="X3990"/>
      <c r="Y3990" s="451"/>
      <c r="Z3990" s="393"/>
      <c r="AA3990" s="3"/>
      <c r="AB3990" s="3"/>
      <c r="AC3990" s="3"/>
      <c r="AD3990" s="3"/>
      <c r="AE3990" s="3"/>
      <c r="AF3990"/>
      <c r="AG3990"/>
      <c r="AH3990"/>
      <c r="AI3990"/>
      <c r="AJ3990"/>
      <c r="AK3990"/>
      <c r="AL3990"/>
      <c r="AM3990"/>
      <c r="AN3990"/>
      <c r="AO3990"/>
      <c r="AP3990"/>
      <c r="BC3990" s="451"/>
    </row>
    <row r="3991" spans="1:55" hidden="1" x14ac:dyDescent="0.2">
      <c r="A3991" s="3"/>
      <c r="B3991" s="3"/>
      <c r="C3991" s="393"/>
      <c r="D3991" s="393"/>
      <c r="E3991" s="393"/>
      <c r="F3991" s="393"/>
      <c r="G3991" s="393"/>
      <c r="H3991" s="393"/>
      <c r="I3991" s="393"/>
      <c r="J3991" s="3"/>
      <c r="K3991" s="3"/>
      <c r="L3991" s="3"/>
      <c r="M3991" s="3"/>
      <c r="N3991" s="3"/>
      <c r="O3991" s="393"/>
      <c r="P3991" s="393"/>
      <c r="Q3991" s="3"/>
      <c r="R3991" s="3"/>
      <c r="S3991" s="3"/>
      <c r="T3991" s="3"/>
      <c r="U3991" s="3"/>
      <c r="V3991" s="3"/>
      <c r="W3991"/>
      <c r="X3991"/>
      <c r="Y3991" s="451"/>
      <c r="Z3991" s="393"/>
      <c r="AA3991" s="3"/>
      <c r="AB3991" s="3"/>
      <c r="AC3991" s="3"/>
      <c r="AD3991" s="3"/>
      <c r="AE3991" s="3"/>
      <c r="AF3991"/>
      <c r="AG3991"/>
      <c r="AH3991"/>
      <c r="AI3991"/>
      <c r="AJ3991"/>
      <c r="AK3991"/>
      <c r="AL3991"/>
      <c r="AM3991"/>
      <c r="AN3991"/>
      <c r="AO3991"/>
      <c r="AP3991"/>
      <c r="BC3991" s="451"/>
    </row>
    <row r="3992" spans="1:55" hidden="1" x14ac:dyDescent="0.2">
      <c r="A3992" s="3"/>
      <c r="B3992" s="3"/>
      <c r="C3992" s="393"/>
      <c r="D3992" s="393"/>
      <c r="E3992" s="393"/>
      <c r="F3992" s="393"/>
      <c r="G3992" s="393"/>
      <c r="H3992" s="393"/>
      <c r="I3992" s="393"/>
      <c r="J3992" s="3"/>
      <c r="K3992" s="3"/>
      <c r="L3992" s="3"/>
      <c r="M3992" s="3"/>
      <c r="N3992" s="3"/>
      <c r="O3992" s="393"/>
      <c r="P3992" s="393"/>
      <c r="Q3992" s="3"/>
      <c r="R3992" s="3"/>
      <c r="S3992" s="3"/>
      <c r="T3992" s="3"/>
      <c r="U3992" s="3"/>
      <c r="V3992" s="3"/>
      <c r="W3992"/>
      <c r="X3992"/>
      <c r="Y3992" s="451"/>
      <c r="Z3992" s="393"/>
      <c r="AA3992" s="3"/>
      <c r="AB3992" s="3"/>
      <c r="AC3992" s="3"/>
      <c r="AD3992" s="3"/>
      <c r="AE3992" s="3"/>
      <c r="AF3992"/>
      <c r="AG3992"/>
      <c r="AH3992"/>
      <c r="AI3992"/>
      <c r="AJ3992"/>
      <c r="AK3992"/>
      <c r="AL3992"/>
      <c r="AM3992"/>
      <c r="AN3992"/>
      <c r="AO3992"/>
      <c r="AP3992"/>
      <c r="BC3992" s="451"/>
    </row>
    <row r="3993" spans="1:55" hidden="1" x14ac:dyDescent="0.2">
      <c r="A3993" s="3"/>
      <c r="B3993" s="3"/>
      <c r="C3993" s="393"/>
      <c r="D3993" s="393"/>
      <c r="E3993" s="393"/>
      <c r="F3993" s="393"/>
      <c r="G3993" s="393"/>
      <c r="H3993" s="393"/>
      <c r="I3993" s="393"/>
      <c r="J3993" s="3"/>
      <c r="K3993" s="3"/>
      <c r="L3993" s="3"/>
      <c r="M3993" s="3"/>
      <c r="N3993" s="3"/>
      <c r="O3993" s="393"/>
      <c r="P3993" s="393"/>
      <c r="Q3993" s="3"/>
      <c r="R3993" s="3"/>
      <c r="S3993" s="3"/>
      <c r="T3993" s="3"/>
      <c r="U3993" s="3"/>
      <c r="V3993" s="3"/>
      <c r="W3993"/>
      <c r="X3993"/>
      <c r="Y3993" s="451"/>
      <c r="Z3993" s="393"/>
      <c r="AA3993" s="3"/>
      <c r="AB3993" s="3"/>
      <c r="AC3993" s="3"/>
      <c r="AD3993" s="3"/>
      <c r="AE3993" s="3"/>
      <c r="AF3993"/>
      <c r="AG3993"/>
      <c r="AH3993"/>
      <c r="AI3993"/>
      <c r="AJ3993"/>
      <c r="AK3993"/>
      <c r="AL3993"/>
      <c r="AM3993"/>
      <c r="AN3993"/>
      <c r="AO3993"/>
      <c r="AP3993"/>
      <c r="BC3993" s="451"/>
    </row>
    <row r="3994" spans="1:55" hidden="1" x14ac:dyDescent="0.2">
      <c r="A3994" s="3"/>
      <c r="B3994" s="3"/>
      <c r="C3994" s="393"/>
      <c r="D3994" s="393"/>
      <c r="E3994" s="393"/>
      <c r="F3994" s="393"/>
      <c r="G3994" s="393"/>
      <c r="H3994" s="393"/>
      <c r="I3994" s="393"/>
      <c r="J3994" s="3"/>
      <c r="K3994" s="3"/>
      <c r="L3994" s="3"/>
      <c r="M3994" s="3"/>
      <c r="N3994" s="3"/>
      <c r="O3994" s="393"/>
      <c r="P3994" s="393"/>
      <c r="Q3994" s="3"/>
      <c r="R3994" s="3"/>
      <c r="S3994" s="3"/>
      <c r="T3994" s="3"/>
      <c r="U3994" s="3"/>
      <c r="V3994" s="3"/>
      <c r="W3994"/>
      <c r="X3994"/>
      <c r="Y3994" s="451"/>
      <c r="Z3994" s="393"/>
      <c r="AA3994" s="3"/>
      <c r="AB3994" s="3"/>
      <c r="AC3994" s="3"/>
      <c r="AD3994" s="3"/>
      <c r="AE3994" s="3"/>
      <c r="AF3994"/>
      <c r="AG3994"/>
      <c r="AH3994"/>
      <c r="AI3994"/>
      <c r="AJ3994"/>
      <c r="AK3994"/>
      <c r="AL3994"/>
      <c r="AM3994"/>
      <c r="AN3994"/>
      <c r="AO3994"/>
      <c r="AP3994"/>
      <c r="BC3994" s="451"/>
    </row>
    <row r="3995" spans="1:55" hidden="1" x14ac:dyDescent="0.2">
      <c r="A3995" s="3"/>
      <c r="B3995" s="3"/>
      <c r="C3995" s="393"/>
      <c r="D3995" s="393"/>
      <c r="E3995" s="393"/>
      <c r="F3995" s="393"/>
      <c r="G3995" s="393"/>
      <c r="H3995" s="393"/>
      <c r="I3995" s="393"/>
      <c r="J3995" s="3"/>
      <c r="K3995" s="3"/>
      <c r="L3995" s="3"/>
      <c r="M3995" s="3"/>
      <c r="N3995" s="3"/>
      <c r="O3995" s="393"/>
      <c r="P3995" s="393"/>
      <c r="Q3995" s="3"/>
      <c r="R3995" s="3"/>
      <c r="S3995" s="3"/>
      <c r="T3995" s="3"/>
      <c r="U3995" s="3"/>
      <c r="V3995" s="3"/>
      <c r="W3995"/>
      <c r="X3995"/>
      <c r="Y3995" s="451"/>
      <c r="Z3995" s="393"/>
      <c r="AA3995" s="3"/>
      <c r="AB3995" s="3"/>
      <c r="AC3995" s="3"/>
      <c r="AD3995" s="3"/>
      <c r="AE3995" s="3"/>
      <c r="AF3995"/>
      <c r="AG3995"/>
      <c r="AH3995"/>
      <c r="AI3995"/>
      <c r="AJ3995"/>
      <c r="AK3995"/>
      <c r="AL3995"/>
      <c r="AM3995"/>
      <c r="AN3995"/>
      <c r="AO3995"/>
      <c r="AP3995"/>
      <c r="BC3995" s="451"/>
    </row>
    <row r="3996" spans="1:55" hidden="1" x14ac:dyDescent="0.2">
      <c r="A3996" s="3"/>
      <c r="B3996" s="3"/>
      <c r="C3996" s="393"/>
      <c r="D3996" s="393"/>
      <c r="E3996" s="393"/>
      <c r="F3996" s="393"/>
      <c r="G3996" s="393"/>
      <c r="H3996" s="393"/>
      <c r="I3996" s="393"/>
      <c r="J3996" s="3"/>
      <c r="K3996" s="3"/>
      <c r="L3996" s="3"/>
      <c r="M3996" s="3"/>
      <c r="N3996" s="3"/>
      <c r="O3996" s="393"/>
      <c r="P3996" s="393"/>
      <c r="Q3996" s="3"/>
      <c r="R3996" s="3"/>
      <c r="S3996" s="3"/>
      <c r="T3996" s="3"/>
      <c r="U3996" s="3"/>
      <c r="V3996" s="3"/>
      <c r="W3996"/>
      <c r="X3996"/>
      <c r="Y3996" s="451"/>
      <c r="Z3996" s="393"/>
      <c r="AA3996" s="3"/>
      <c r="AB3996" s="3"/>
      <c r="AC3996" s="3"/>
      <c r="AD3996" s="3"/>
      <c r="AE3996" s="3"/>
      <c r="AF3996"/>
      <c r="AG3996"/>
      <c r="AH3996"/>
      <c r="AI3996"/>
      <c r="AJ3996"/>
      <c r="AK3996"/>
      <c r="AL3996"/>
      <c r="AM3996"/>
      <c r="AN3996"/>
      <c r="AO3996"/>
      <c r="AP3996"/>
      <c r="BC3996" s="451"/>
    </row>
    <row r="3997" spans="1:55" hidden="1" x14ac:dyDescent="0.2">
      <c r="A3997" s="3"/>
      <c r="B3997" s="3"/>
      <c r="C3997" s="393"/>
      <c r="D3997" s="393"/>
      <c r="E3997" s="393"/>
      <c r="F3997" s="393"/>
      <c r="G3997" s="393"/>
      <c r="H3997" s="393"/>
      <c r="I3997" s="393"/>
      <c r="J3997" s="3"/>
      <c r="K3997" s="3"/>
      <c r="L3997" s="3"/>
      <c r="M3997" s="3"/>
      <c r="N3997" s="3"/>
      <c r="O3997" s="393"/>
      <c r="P3997" s="393"/>
      <c r="Q3997" s="3"/>
      <c r="R3997" s="3"/>
      <c r="S3997" s="3"/>
      <c r="T3997" s="3"/>
      <c r="U3997" s="3"/>
      <c r="V3997" s="3"/>
      <c r="W3997"/>
      <c r="X3997"/>
      <c r="Y3997" s="451"/>
      <c r="Z3997" s="393"/>
      <c r="AA3997" s="3"/>
      <c r="AB3997" s="3"/>
      <c r="AC3997" s="3"/>
      <c r="AD3997" s="3"/>
      <c r="AE3997" s="3"/>
      <c r="AF3997"/>
      <c r="AG3997"/>
      <c r="AH3997"/>
      <c r="AI3997"/>
      <c r="AJ3997"/>
      <c r="AK3997"/>
      <c r="AL3997"/>
      <c r="AM3997"/>
      <c r="AN3997"/>
      <c r="AO3997"/>
      <c r="AP3997"/>
      <c r="BC3997" s="451"/>
    </row>
    <row r="3998" spans="1:55" hidden="1" x14ac:dyDescent="0.2">
      <c r="A3998" s="3"/>
      <c r="B3998" s="3"/>
      <c r="C3998" s="393"/>
      <c r="D3998" s="393"/>
      <c r="E3998" s="393"/>
      <c r="F3998" s="393"/>
      <c r="G3998" s="393"/>
      <c r="H3998" s="393"/>
      <c r="I3998" s="393"/>
      <c r="J3998" s="3"/>
      <c r="K3998" s="3"/>
      <c r="L3998" s="3"/>
      <c r="M3998" s="3"/>
      <c r="N3998" s="3"/>
      <c r="O3998" s="393"/>
      <c r="P3998" s="393"/>
      <c r="Q3998" s="3"/>
      <c r="R3998" s="3"/>
      <c r="S3998" s="3"/>
      <c r="T3998" s="3"/>
      <c r="U3998" s="3"/>
      <c r="V3998" s="3"/>
      <c r="W3998"/>
      <c r="X3998"/>
      <c r="Y3998" s="451"/>
      <c r="Z3998" s="393"/>
      <c r="AA3998" s="3"/>
      <c r="AB3998" s="3"/>
      <c r="AC3998" s="3"/>
      <c r="AD3998" s="3"/>
      <c r="AE3998" s="3"/>
      <c r="AF3998"/>
      <c r="AG3998"/>
      <c r="AH3998"/>
      <c r="AI3998"/>
      <c r="AJ3998"/>
      <c r="AK3998"/>
      <c r="AL3998"/>
      <c r="AM3998"/>
      <c r="AN3998"/>
      <c r="AO3998"/>
      <c r="AP3998"/>
      <c r="BC3998" s="451"/>
    </row>
    <row r="3999" spans="1:55" hidden="1" x14ac:dyDescent="0.2">
      <c r="A3999" s="3"/>
      <c r="B3999" s="3"/>
      <c r="C3999" s="393"/>
      <c r="D3999" s="393"/>
      <c r="E3999" s="393"/>
      <c r="F3999" s="393"/>
      <c r="G3999" s="393"/>
      <c r="H3999" s="393"/>
      <c r="I3999" s="393"/>
      <c r="J3999" s="3"/>
      <c r="K3999" s="3"/>
      <c r="L3999" s="3"/>
      <c r="M3999" s="3"/>
      <c r="N3999" s="3"/>
      <c r="O3999" s="393"/>
      <c r="P3999" s="393"/>
      <c r="Q3999" s="3"/>
      <c r="R3999" s="3"/>
      <c r="S3999" s="3"/>
      <c r="T3999" s="3"/>
      <c r="U3999" s="3"/>
      <c r="V3999" s="3"/>
      <c r="W3999"/>
      <c r="X3999"/>
      <c r="Y3999" s="451"/>
      <c r="Z3999" s="393"/>
      <c r="AA3999" s="3"/>
      <c r="AB3999" s="3"/>
      <c r="AC3999" s="3"/>
      <c r="AD3999" s="3"/>
      <c r="AE3999" s="3"/>
      <c r="AF3999"/>
      <c r="AG3999"/>
      <c r="AH3999"/>
      <c r="AI3999"/>
      <c r="AJ3999"/>
      <c r="AK3999"/>
      <c r="AL3999"/>
      <c r="AM3999"/>
      <c r="AN3999"/>
      <c r="AO3999"/>
      <c r="AP3999"/>
      <c r="BC3999" s="451"/>
    </row>
    <row r="4000" spans="1:55" hidden="1" x14ac:dyDescent="0.2">
      <c r="A4000" s="3"/>
      <c r="B4000" s="3"/>
      <c r="C4000" s="393"/>
      <c r="D4000" s="393"/>
      <c r="E4000" s="393"/>
      <c r="F4000" s="393"/>
      <c r="G4000" s="393"/>
      <c r="H4000" s="393"/>
      <c r="I4000" s="393"/>
      <c r="J4000" s="3"/>
      <c r="K4000" s="3"/>
      <c r="L4000" s="3"/>
      <c r="M4000" s="3"/>
      <c r="N4000" s="3"/>
      <c r="O4000" s="393"/>
      <c r="P4000" s="393"/>
      <c r="Q4000" s="3"/>
      <c r="R4000" s="3"/>
      <c r="S4000" s="3"/>
      <c r="T4000" s="3"/>
      <c r="U4000" s="3"/>
      <c r="V4000" s="3"/>
      <c r="W4000"/>
      <c r="X4000"/>
      <c r="Y4000" s="451"/>
      <c r="Z4000" s="393"/>
      <c r="AA4000" s="3"/>
      <c r="AB4000" s="3"/>
      <c r="AC4000" s="3"/>
      <c r="AD4000" s="3"/>
      <c r="AE4000" s="3"/>
      <c r="AF4000"/>
      <c r="AG4000"/>
      <c r="AH4000"/>
      <c r="AI4000"/>
      <c r="AJ4000"/>
      <c r="AK4000"/>
      <c r="AL4000"/>
      <c r="AM4000"/>
      <c r="AN4000"/>
      <c r="AO4000"/>
      <c r="AP4000"/>
      <c r="BC4000" s="451"/>
    </row>
    <row r="4001" spans="1:55" hidden="1" x14ac:dyDescent="0.2">
      <c r="A4001" s="3"/>
      <c r="B4001" s="3"/>
      <c r="C4001" s="393"/>
      <c r="D4001" s="393"/>
      <c r="E4001" s="393"/>
      <c r="F4001" s="393"/>
      <c r="G4001" s="393"/>
      <c r="H4001" s="393"/>
      <c r="I4001" s="393"/>
      <c r="J4001" s="3"/>
      <c r="K4001" s="3"/>
      <c r="L4001" s="3"/>
      <c r="M4001" s="3"/>
      <c r="N4001" s="3"/>
      <c r="O4001" s="393"/>
      <c r="P4001" s="393"/>
      <c r="Q4001" s="3"/>
      <c r="R4001" s="3"/>
      <c r="S4001" s="3"/>
      <c r="T4001" s="3"/>
      <c r="U4001" s="3"/>
      <c r="V4001" s="3"/>
      <c r="W4001"/>
      <c r="X4001"/>
      <c r="Y4001" s="451"/>
      <c r="Z4001" s="393"/>
      <c r="AA4001" s="3"/>
      <c r="AB4001" s="3"/>
      <c r="AC4001" s="3"/>
      <c r="AD4001" s="3"/>
      <c r="AE4001" s="3"/>
      <c r="AF4001"/>
      <c r="AG4001"/>
      <c r="AH4001"/>
      <c r="AI4001"/>
      <c r="AJ4001"/>
      <c r="AK4001"/>
      <c r="AL4001"/>
      <c r="AM4001"/>
      <c r="AN4001"/>
      <c r="AO4001"/>
      <c r="AP4001"/>
      <c r="BC4001" s="451"/>
    </row>
    <row r="4002" spans="1:55" hidden="1" x14ac:dyDescent="0.2">
      <c r="A4002" s="3"/>
      <c r="B4002" s="3"/>
      <c r="C4002" s="393"/>
      <c r="D4002" s="393"/>
      <c r="E4002" s="393"/>
      <c r="F4002" s="393"/>
      <c r="G4002" s="393"/>
      <c r="H4002" s="393"/>
      <c r="I4002" s="393"/>
      <c r="J4002" s="3"/>
      <c r="K4002" s="3"/>
      <c r="L4002" s="3"/>
      <c r="M4002" s="3"/>
      <c r="N4002" s="3"/>
      <c r="O4002" s="393"/>
      <c r="P4002" s="393"/>
      <c r="Q4002" s="3"/>
      <c r="R4002" s="3"/>
      <c r="S4002" s="3"/>
      <c r="T4002" s="3"/>
      <c r="U4002" s="3"/>
      <c r="V4002" s="3"/>
      <c r="W4002"/>
      <c r="X4002"/>
      <c r="Y4002" s="451"/>
      <c r="Z4002" s="393"/>
      <c r="AA4002" s="3"/>
      <c r="AB4002" s="3"/>
      <c r="AC4002" s="3"/>
      <c r="AD4002" s="3"/>
      <c r="AE4002" s="3"/>
      <c r="AF4002"/>
      <c r="AG4002"/>
      <c r="AH4002"/>
      <c r="AI4002"/>
      <c r="AJ4002"/>
      <c r="AK4002"/>
      <c r="AL4002"/>
      <c r="AM4002"/>
      <c r="AN4002"/>
      <c r="AO4002"/>
      <c r="AP4002"/>
      <c r="BC4002" s="451"/>
    </row>
    <row r="4003" spans="1:55" hidden="1" x14ac:dyDescent="0.2">
      <c r="A4003" s="3"/>
      <c r="B4003" s="3"/>
      <c r="C4003" s="393"/>
      <c r="D4003" s="393"/>
      <c r="E4003" s="393"/>
      <c r="F4003" s="393"/>
      <c r="G4003" s="393"/>
      <c r="H4003" s="393"/>
      <c r="I4003" s="393"/>
      <c r="J4003" s="3"/>
      <c r="K4003" s="3"/>
      <c r="L4003" s="3"/>
      <c r="M4003" s="3"/>
      <c r="N4003" s="3"/>
      <c r="O4003" s="393"/>
      <c r="P4003" s="393"/>
      <c r="Q4003" s="3"/>
      <c r="R4003" s="3"/>
      <c r="S4003" s="3"/>
      <c r="T4003" s="3"/>
      <c r="U4003" s="3"/>
      <c r="V4003" s="3"/>
      <c r="W4003"/>
      <c r="X4003"/>
      <c r="Y4003" s="451"/>
      <c r="Z4003" s="393"/>
      <c r="AA4003" s="3"/>
      <c r="AB4003" s="3"/>
      <c r="AC4003" s="3"/>
      <c r="AD4003" s="3"/>
      <c r="AE4003" s="3"/>
      <c r="AF4003"/>
      <c r="AG4003"/>
      <c r="AH4003"/>
      <c r="AI4003"/>
      <c r="AJ4003"/>
      <c r="AK4003"/>
      <c r="AL4003"/>
      <c r="AM4003"/>
      <c r="AN4003"/>
      <c r="AO4003"/>
      <c r="AP4003"/>
      <c r="BC4003" s="451"/>
    </row>
    <row r="4004" spans="1:55" hidden="1" x14ac:dyDescent="0.2">
      <c r="A4004" s="3"/>
      <c r="B4004" s="3"/>
      <c r="C4004" s="393"/>
      <c r="D4004" s="393"/>
      <c r="E4004" s="393"/>
      <c r="F4004" s="393"/>
      <c r="G4004" s="393"/>
      <c r="H4004" s="393"/>
      <c r="I4004" s="393"/>
      <c r="J4004" s="3"/>
      <c r="K4004" s="3"/>
      <c r="L4004" s="3"/>
      <c r="M4004" s="3"/>
      <c r="N4004" s="3"/>
      <c r="O4004" s="393"/>
      <c r="P4004" s="393"/>
      <c r="Q4004" s="3"/>
      <c r="R4004" s="3"/>
      <c r="S4004" s="3"/>
      <c r="T4004" s="3"/>
      <c r="U4004" s="3"/>
      <c r="V4004" s="3"/>
      <c r="W4004"/>
      <c r="X4004"/>
      <c r="Y4004" s="451"/>
      <c r="Z4004" s="393"/>
      <c r="AA4004" s="3"/>
      <c r="AB4004" s="3"/>
      <c r="AC4004" s="3"/>
      <c r="AD4004" s="3"/>
      <c r="AE4004" s="3"/>
      <c r="AF4004"/>
      <c r="AG4004"/>
      <c r="AH4004"/>
      <c r="AI4004"/>
      <c r="AJ4004"/>
      <c r="AK4004"/>
      <c r="AL4004"/>
      <c r="AM4004"/>
      <c r="AN4004"/>
      <c r="AO4004"/>
      <c r="AP4004"/>
      <c r="BC4004" s="451"/>
    </row>
    <row r="4005" spans="1:55" hidden="1" x14ac:dyDescent="0.2">
      <c r="A4005" s="3"/>
      <c r="B4005" s="3"/>
      <c r="C4005" s="393"/>
      <c r="D4005" s="393"/>
      <c r="E4005" s="393"/>
      <c r="F4005" s="393"/>
      <c r="G4005" s="393"/>
      <c r="H4005" s="393"/>
      <c r="I4005" s="393"/>
      <c r="J4005" s="3"/>
      <c r="K4005" s="3"/>
      <c r="L4005" s="3"/>
      <c r="M4005" s="3"/>
      <c r="N4005" s="3"/>
      <c r="O4005" s="393"/>
      <c r="P4005" s="393"/>
      <c r="Q4005" s="3"/>
      <c r="R4005" s="3"/>
      <c r="S4005" s="3"/>
      <c r="T4005" s="3"/>
      <c r="U4005" s="3"/>
      <c r="V4005" s="3"/>
      <c r="W4005"/>
      <c r="X4005"/>
      <c r="Y4005" s="451"/>
      <c r="Z4005" s="393"/>
      <c r="AA4005" s="3"/>
      <c r="AB4005" s="3"/>
      <c r="AC4005" s="3"/>
      <c r="AD4005" s="3"/>
      <c r="AE4005" s="3"/>
      <c r="AF4005"/>
      <c r="AG4005"/>
      <c r="AH4005"/>
      <c r="AI4005"/>
      <c r="AJ4005"/>
      <c r="AK4005"/>
      <c r="AL4005"/>
      <c r="AM4005"/>
      <c r="AN4005"/>
      <c r="AO4005"/>
      <c r="AP4005"/>
      <c r="BC4005" s="451"/>
    </row>
    <row r="4006" spans="1:55" hidden="1" x14ac:dyDescent="0.2">
      <c r="A4006" s="3"/>
      <c r="B4006" s="3"/>
      <c r="C4006" s="393"/>
      <c r="D4006" s="393"/>
      <c r="E4006" s="393"/>
      <c r="F4006" s="393"/>
      <c r="G4006" s="393"/>
      <c r="H4006" s="393"/>
      <c r="I4006" s="393"/>
      <c r="J4006" s="3"/>
      <c r="K4006" s="3"/>
      <c r="L4006" s="3"/>
      <c r="M4006" s="3"/>
      <c r="N4006" s="3"/>
      <c r="O4006" s="393"/>
      <c r="P4006" s="393"/>
      <c r="Q4006" s="3"/>
      <c r="R4006" s="3"/>
      <c r="S4006" s="3"/>
      <c r="T4006" s="3"/>
      <c r="U4006" s="3"/>
      <c r="V4006" s="3"/>
      <c r="W4006"/>
      <c r="X4006"/>
      <c r="Y4006" s="451"/>
      <c r="Z4006" s="393"/>
      <c r="AA4006" s="3"/>
      <c r="AB4006" s="3"/>
      <c r="AC4006" s="3"/>
      <c r="AD4006" s="3"/>
      <c r="AE4006" s="3"/>
      <c r="AF4006"/>
      <c r="AG4006"/>
      <c r="AH4006"/>
      <c r="AI4006"/>
      <c r="AJ4006"/>
      <c r="AK4006"/>
      <c r="AL4006"/>
      <c r="AM4006"/>
      <c r="AN4006"/>
      <c r="AO4006"/>
      <c r="AP4006"/>
      <c r="BC4006" s="451"/>
    </row>
    <row r="4007" spans="1:55" hidden="1" x14ac:dyDescent="0.2">
      <c r="A4007" s="3"/>
      <c r="B4007" s="3"/>
      <c r="C4007" s="393"/>
      <c r="D4007" s="393"/>
      <c r="E4007" s="393"/>
      <c r="F4007" s="393"/>
      <c r="G4007" s="393"/>
      <c r="H4007" s="393"/>
      <c r="I4007" s="393"/>
      <c r="J4007" s="3"/>
      <c r="K4007" s="3"/>
      <c r="L4007" s="3"/>
      <c r="M4007" s="3"/>
      <c r="N4007" s="3"/>
      <c r="O4007" s="393"/>
      <c r="P4007" s="393"/>
      <c r="Q4007" s="3"/>
      <c r="R4007" s="3"/>
      <c r="S4007" s="3"/>
      <c r="T4007" s="3"/>
      <c r="U4007" s="3"/>
      <c r="V4007" s="3"/>
      <c r="W4007"/>
      <c r="X4007"/>
      <c r="Y4007" s="451"/>
      <c r="Z4007" s="393"/>
      <c r="AA4007" s="3"/>
      <c r="AB4007" s="3"/>
      <c r="AC4007" s="3"/>
      <c r="AD4007" s="3"/>
      <c r="AE4007" s="3"/>
      <c r="AF4007"/>
      <c r="AG4007"/>
      <c r="AH4007"/>
      <c r="AI4007"/>
      <c r="AJ4007"/>
      <c r="AK4007"/>
      <c r="AL4007"/>
      <c r="AM4007"/>
      <c r="AN4007"/>
      <c r="AO4007"/>
      <c r="AP4007"/>
      <c r="BC4007" s="451"/>
    </row>
    <row r="4008" spans="1:55" hidden="1" x14ac:dyDescent="0.2">
      <c r="A4008" s="3"/>
      <c r="B4008" s="3"/>
      <c r="C4008" s="393"/>
      <c r="D4008" s="393"/>
      <c r="E4008" s="393"/>
      <c r="F4008" s="393"/>
      <c r="G4008" s="393"/>
      <c r="H4008" s="393"/>
      <c r="I4008" s="393"/>
      <c r="J4008" s="3"/>
      <c r="K4008" s="3"/>
      <c r="L4008" s="3"/>
      <c r="M4008" s="3"/>
      <c r="N4008" s="3"/>
      <c r="O4008" s="393"/>
      <c r="P4008" s="393"/>
      <c r="Q4008" s="3"/>
      <c r="R4008" s="3"/>
      <c r="S4008" s="3"/>
      <c r="T4008" s="3"/>
      <c r="U4008" s="3"/>
      <c r="V4008" s="3"/>
      <c r="W4008"/>
      <c r="X4008"/>
      <c r="Y4008" s="451"/>
      <c r="Z4008" s="393"/>
      <c r="AA4008" s="3"/>
      <c r="AB4008" s="3"/>
      <c r="AC4008" s="3"/>
      <c r="AD4008" s="3"/>
      <c r="AE4008" s="3"/>
      <c r="AF4008"/>
      <c r="AG4008"/>
      <c r="AH4008"/>
      <c r="AI4008"/>
      <c r="AJ4008"/>
      <c r="AK4008"/>
      <c r="AL4008"/>
      <c r="AM4008"/>
      <c r="AN4008"/>
      <c r="AO4008"/>
      <c r="AP4008"/>
      <c r="BC4008" s="451"/>
    </row>
    <row r="4009" spans="1:55" hidden="1" x14ac:dyDescent="0.2">
      <c r="A4009" s="3"/>
      <c r="B4009" s="3"/>
      <c r="C4009" s="393"/>
      <c r="D4009" s="393"/>
      <c r="E4009" s="393"/>
      <c r="F4009" s="393"/>
      <c r="G4009" s="393"/>
      <c r="H4009" s="393"/>
      <c r="I4009" s="393"/>
      <c r="J4009" s="3"/>
      <c r="K4009" s="3"/>
      <c r="L4009" s="3"/>
      <c r="M4009" s="3"/>
      <c r="N4009" s="3"/>
      <c r="O4009" s="393"/>
      <c r="P4009" s="393"/>
      <c r="Q4009" s="3"/>
      <c r="R4009" s="3"/>
      <c r="S4009" s="3"/>
      <c r="T4009" s="3"/>
      <c r="U4009" s="3"/>
      <c r="V4009" s="3"/>
      <c r="W4009"/>
      <c r="X4009"/>
      <c r="Y4009" s="451"/>
      <c r="Z4009" s="393"/>
      <c r="AA4009" s="3"/>
      <c r="AB4009" s="3"/>
      <c r="AC4009" s="3"/>
      <c r="AD4009" s="3"/>
      <c r="AE4009" s="3"/>
      <c r="AF4009"/>
      <c r="AG4009"/>
      <c r="AH4009"/>
      <c r="AI4009"/>
      <c r="AJ4009"/>
      <c r="AK4009"/>
      <c r="AL4009"/>
      <c r="AM4009"/>
      <c r="AN4009"/>
      <c r="AO4009"/>
      <c r="AP4009"/>
      <c r="BC4009" s="451"/>
    </row>
    <row r="4010" spans="1:55" hidden="1" x14ac:dyDescent="0.2">
      <c r="A4010" s="3"/>
      <c r="B4010" s="3"/>
      <c r="C4010" s="393"/>
      <c r="D4010" s="393"/>
      <c r="E4010" s="393"/>
      <c r="F4010" s="393"/>
      <c r="G4010" s="393"/>
      <c r="H4010" s="393"/>
      <c r="I4010" s="393"/>
      <c r="J4010" s="3"/>
      <c r="K4010" s="3"/>
      <c r="L4010" s="3"/>
      <c r="M4010" s="3"/>
      <c r="N4010" s="3"/>
      <c r="O4010" s="393"/>
      <c r="P4010" s="393"/>
      <c r="Q4010" s="3"/>
      <c r="R4010" s="3"/>
      <c r="S4010" s="3"/>
      <c r="T4010" s="3"/>
      <c r="U4010" s="3"/>
      <c r="V4010" s="3"/>
      <c r="W4010"/>
      <c r="X4010"/>
      <c r="Y4010" s="451"/>
      <c r="Z4010" s="393"/>
      <c r="AA4010" s="3"/>
      <c r="AB4010" s="3"/>
      <c r="AC4010" s="3"/>
      <c r="AD4010" s="3"/>
      <c r="AE4010" s="3"/>
      <c r="AF4010"/>
      <c r="AG4010"/>
      <c r="AH4010"/>
      <c r="AI4010"/>
      <c r="AJ4010"/>
      <c r="AK4010"/>
      <c r="AL4010"/>
      <c r="AM4010"/>
      <c r="AN4010"/>
      <c r="AO4010"/>
      <c r="AP4010"/>
      <c r="BC4010" s="451"/>
    </row>
    <row r="4011" spans="1:55" hidden="1" x14ac:dyDescent="0.2">
      <c r="A4011" s="3"/>
      <c r="B4011" s="3"/>
      <c r="C4011" s="393"/>
      <c r="D4011" s="393"/>
      <c r="E4011" s="393"/>
      <c r="F4011" s="393"/>
      <c r="G4011" s="393"/>
      <c r="H4011" s="393"/>
      <c r="I4011" s="393"/>
      <c r="J4011" s="3"/>
      <c r="K4011" s="3"/>
      <c r="L4011" s="3"/>
      <c r="M4011" s="3"/>
      <c r="N4011" s="3"/>
      <c r="O4011" s="393"/>
      <c r="P4011" s="393"/>
      <c r="Q4011" s="3"/>
      <c r="R4011" s="3"/>
      <c r="S4011" s="3"/>
      <c r="T4011" s="3"/>
      <c r="U4011" s="3"/>
      <c r="V4011" s="3"/>
      <c r="W4011"/>
      <c r="X4011"/>
      <c r="Y4011" s="451"/>
      <c r="Z4011" s="393"/>
      <c r="AA4011" s="3"/>
      <c r="AB4011" s="3"/>
      <c r="AC4011" s="3"/>
      <c r="AD4011" s="3"/>
      <c r="AE4011" s="3"/>
      <c r="AF4011"/>
      <c r="AG4011"/>
      <c r="AH4011"/>
      <c r="AI4011"/>
      <c r="AJ4011"/>
      <c r="AK4011"/>
      <c r="AL4011"/>
      <c r="AM4011"/>
      <c r="AN4011"/>
      <c r="AO4011"/>
      <c r="AP4011"/>
      <c r="BC4011" s="451"/>
    </row>
    <row r="4012" spans="1:55" hidden="1" x14ac:dyDescent="0.2">
      <c r="A4012" s="3"/>
      <c r="B4012" s="3"/>
      <c r="C4012" s="393"/>
      <c r="D4012" s="393"/>
      <c r="E4012" s="393"/>
      <c r="F4012" s="393"/>
      <c r="G4012" s="393"/>
      <c r="H4012" s="393"/>
      <c r="I4012" s="393"/>
      <c r="J4012" s="3"/>
      <c r="K4012" s="3"/>
      <c r="L4012" s="3"/>
      <c r="M4012" s="3"/>
      <c r="N4012" s="3"/>
      <c r="O4012" s="393"/>
      <c r="P4012" s="393"/>
      <c r="Q4012" s="3"/>
      <c r="R4012" s="3"/>
      <c r="S4012" s="3"/>
      <c r="T4012" s="3"/>
      <c r="U4012" s="3"/>
      <c r="V4012" s="3"/>
      <c r="W4012"/>
      <c r="X4012"/>
      <c r="Y4012" s="451"/>
      <c r="Z4012" s="393"/>
      <c r="AA4012" s="3"/>
      <c r="AB4012" s="3"/>
      <c r="AC4012" s="3"/>
      <c r="AD4012" s="3"/>
      <c r="AE4012" s="3"/>
      <c r="AF4012"/>
      <c r="AG4012"/>
      <c r="AH4012"/>
      <c r="AI4012"/>
      <c r="AJ4012"/>
      <c r="AK4012"/>
      <c r="AL4012"/>
      <c r="AM4012"/>
      <c r="AN4012"/>
      <c r="AO4012"/>
      <c r="AP4012"/>
      <c r="BC4012" s="451"/>
    </row>
    <row r="4013" spans="1:55" hidden="1" x14ac:dyDescent="0.2">
      <c r="A4013" s="3"/>
      <c r="B4013" s="3"/>
      <c r="C4013" s="393"/>
      <c r="D4013" s="393"/>
      <c r="E4013" s="393"/>
      <c r="F4013" s="393"/>
      <c r="G4013" s="393"/>
      <c r="H4013" s="393"/>
      <c r="I4013" s="393"/>
      <c r="J4013" s="3"/>
      <c r="K4013" s="3"/>
      <c r="L4013" s="3"/>
      <c r="M4013" s="3"/>
      <c r="N4013" s="3"/>
      <c r="O4013" s="393"/>
      <c r="P4013" s="393"/>
      <c r="Q4013" s="3"/>
      <c r="R4013" s="3"/>
      <c r="S4013" s="3"/>
      <c r="T4013" s="3"/>
      <c r="U4013" s="3"/>
      <c r="V4013" s="3"/>
      <c r="W4013"/>
      <c r="X4013"/>
      <c r="Y4013" s="451"/>
      <c r="Z4013" s="393"/>
      <c r="AA4013" s="3"/>
      <c r="AB4013" s="3"/>
      <c r="AC4013" s="3"/>
      <c r="AD4013" s="3"/>
      <c r="AE4013" s="3"/>
      <c r="AF4013"/>
      <c r="AG4013"/>
      <c r="AH4013"/>
      <c r="AI4013"/>
      <c r="AJ4013"/>
      <c r="AK4013"/>
      <c r="AL4013"/>
      <c r="AM4013"/>
      <c r="AN4013"/>
      <c r="AO4013"/>
      <c r="AP4013"/>
      <c r="BC4013" s="451"/>
    </row>
    <row r="4014" spans="1:55" hidden="1" x14ac:dyDescent="0.2">
      <c r="A4014" s="3"/>
      <c r="B4014" s="3"/>
      <c r="C4014" s="393"/>
      <c r="D4014" s="393"/>
      <c r="E4014" s="393"/>
      <c r="F4014" s="393"/>
      <c r="G4014" s="393"/>
      <c r="H4014" s="393"/>
      <c r="I4014" s="393"/>
      <c r="J4014" s="3"/>
      <c r="K4014" s="3"/>
      <c r="L4014" s="3"/>
      <c r="M4014" s="3"/>
      <c r="N4014" s="3"/>
      <c r="O4014" s="393"/>
      <c r="P4014" s="393"/>
      <c r="Q4014" s="3"/>
      <c r="R4014" s="3"/>
      <c r="S4014" s="3"/>
      <c r="T4014" s="3"/>
      <c r="U4014" s="3"/>
      <c r="V4014" s="3"/>
      <c r="W4014"/>
      <c r="X4014"/>
      <c r="Y4014" s="451"/>
      <c r="Z4014" s="393"/>
      <c r="AA4014" s="3"/>
      <c r="AB4014" s="3"/>
      <c r="AC4014" s="3"/>
      <c r="AD4014" s="3"/>
      <c r="AE4014" s="3"/>
      <c r="AF4014"/>
      <c r="AG4014"/>
      <c r="AH4014"/>
      <c r="AI4014"/>
      <c r="AJ4014"/>
      <c r="AK4014"/>
      <c r="AL4014"/>
      <c r="AM4014"/>
      <c r="AN4014"/>
      <c r="AO4014"/>
      <c r="AP4014"/>
      <c r="BC4014" s="451"/>
    </row>
    <row r="4015" spans="1:55" hidden="1" x14ac:dyDescent="0.2">
      <c r="A4015" s="3"/>
      <c r="B4015" s="3"/>
      <c r="C4015" s="393"/>
      <c r="D4015" s="393"/>
      <c r="E4015" s="393"/>
      <c r="F4015" s="393"/>
      <c r="G4015" s="393"/>
      <c r="H4015" s="393"/>
      <c r="I4015" s="393"/>
      <c r="J4015" s="3"/>
      <c r="K4015" s="3"/>
      <c r="L4015" s="3"/>
      <c r="M4015" s="3"/>
      <c r="N4015" s="3"/>
      <c r="O4015" s="393"/>
      <c r="P4015" s="393"/>
      <c r="Q4015" s="3"/>
      <c r="R4015" s="3"/>
      <c r="S4015" s="3"/>
      <c r="T4015" s="3"/>
      <c r="U4015" s="3"/>
      <c r="V4015" s="3"/>
      <c r="W4015"/>
      <c r="X4015"/>
      <c r="Y4015" s="451"/>
      <c r="Z4015" s="393"/>
      <c r="AA4015" s="3"/>
      <c r="AB4015" s="3"/>
      <c r="AC4015" s="3"/>
      <c r="AD4015" s="3"/>
      <c r="AE4015" s="3"/>
      <c r="AF4015"/>
      <c r="AG4015"/>
      <c r="AH4015"/>
      <c r="AI4015"/>
      <c r="AJ4015"/>
      <c r="AK4015"/>
      <c r="AL4015"/>
      <c r="AM4015"/>
      <c r="AN4015"/>
      <c r="AO4015"/>
      <c r="AP4015"/>
      <c r="BC4015" s="451"/>
    </row>
    <row r="4016" spans="1:55" hidden="1" x14ac:dyDescent="0.2">
      <c r="A4016" s="3"/>
      <c r="B4016" s="3"/>
      <c r="C4016" s="393"/>
      <c r="D4016" s="393"/>
      <c r="E4016" s="393"/>
      <c r="F4016" s="393"/>
      <c r="G4016" s="393"/>
      <c r="H4016" s="393"/>
      <c r="I4016" s="393"/>
      <c r="J4016" s="3"/>
      <c r="K4016" s="3"/>
      <c r="L4016" s="3"/>
      <c r="M4016" s="3"/>
      <c r="N4016" s="3"/>
      <c r="O4016" s="393"/>
      <c r="P4016" s="393"/>
      <c r="Q4016" s="3"/>
      <c r="R4016" s="3"/>
      <c r="S4016" s="3"/>
      <c r="T4016" s="3"/>
      <c r="U4016" s="3"/>
      <c r="V4016" s="3"/>
      <c r="W4016"/>
      <c r="X4016"/>
      <c r="Y4016" s="451"/>
      <c r="Z4016" s="393"/>
      <c r="AA4016" s="3"/>
      <c r="AB4016" s="3"/>
      <c r="AC4016" s="3"/>
      <c r="AD4016" s="3"/>
      <c r="AE4016" s="3"/>
      <c r="AF4016"/>
      <c r="AG4016"/>
      <c r="AH4016"/>
      <c r="AI4016"/>
      <c r="AJ4016"/>
      <c r="AK4016"/>
      <c r="AL4016"/>
      <c r="AM4016"/>
      <c r="AN4016"/>
      <c r="AO4016"/>
      <c r="AP4016"/>
      <c r="BC4016" s="451"/>
    </row>
    <row r="4017" spans="1:55" hidden="1" x14ac:dyDescent="0.2">
      <c r="A4017" s="3"/>
      <c r="B4017" s="3"/>
      <c r="C4017" s="393"/>
      <c r="D4017" s="393"/>
      <c r="E4017" s="393"/>
      <c r="F4017" s="393"/>
      <c r="G4017" s="393"/>
      <c r="H4017" s="393"/>
      <c r="I4017" s="393"/>
      <c r="J4017" s="3"/>
      <c r="K4017" s="3"/>
      <c r="L4017" s="3"/>
      <c r="M4017" s="3"/>
      <c r="N4017" s="3"/>
      <c r="O4017" s="393"/>
      <c r="P4017" s="393"/>
      <c r="Q4017" s="3"/>
      <c r="R4017" s="3"/>
      <c r="S4017" s="3"/>
      <c r="T4017" s="3"/>
      <c r="U4017" s="3"/>
      <c r="V4017" s="3"/>
      <c r="W4017"/>
      <c r="X4017"/>
      <c r="Y4017" s="451"/>
      <c r="Z4017" s="393"/>
      <c r="AA4017" s="3"/>
      <c r="AB4017" s="3"/>
      <c r="AC4017" s="3"/>
      <c r="AD4017" s="3"/>
      <c r="AE4017" s="3"/>
      <c r="AF4017"/>
      <c r="AG4017"/>
      <c r="AH4017"/>
      <c r="AI4017"/>
      <c r="AJ4017"/>
      <c r="AK4017"/>
      <c r="AL4017"/>
      <c r="AM4017"/>
      <c r="AN4017"/>
      <c r="AO4017"/>
      <c r="AP4017"/>
      <c r="BC4017" s="451"/>
    </row>
    <row r="4018" spans="1:55" hidden="1" x14ac:dyDescent="0.2">
      <c r="A4018" s="3"/>
      <c r="B4018" s="3"/>
      <c r="C4018" s="393"/>
      <c r="D4018" s="393"/>
      <c r="E4018" s="393"/>
      <c r="F4018" s="393"/>
      <c r="G4018" s="393"/>
      <c r="H4018" s="393"/>
      <c r="I4018" s="393"/>
      <c r="J4018" s="3"/>
      <c r="K4018" s="3"/>
      <c r="L4018" s="3"/>
      <c r="M4018" s="3"/>
      <c r="N4018" s="3"/>
      <c r="O4018" s="393"/>
      <c r="P4018" s="393"/>
      <c r="Q4018" s="3"/>
      <c r="R4018" s="3"/>
      <c r="S4018" s="3"/>
      <c r="T4018" s="3"/>
      <c r="U4018" s="3"/>
      <c r="V4018" s="3"/>
      <c r="W4018"/>
      <c r="X4018"/>
      <c r="Y4018" s="451"/>
      <c r="Z4018" s="393"/>
      <c r="AA4018" s="3"/>
      <c r="AB4018" s="3"/>
      <c r="AC4018" s="3"/>
      <c r="AD4018" s="3"/>
      <c r="AE4018" s="3"/>
      <c r="AF4018"/>
      <c r="AG4018"/>
      <c r="AH4018"/>
      <c r="AI4018"/>
      <c r="AJ4018"/>
      <c r="AK4018"/>
      <c r="AL4018"/>
      <c r="AM4018"/>
      <c r="AN4018"/>
      <c r="AO4018"/>
      <c r="AP4018"/>
      <c r="BC4018" s="451"/>
    </row>
    <row r="4019" spans="1:55" hidden="1" x14ac:dyDescent="0.2">
      <c r="A4019" s="3"/>
      <c r="B4019" s="3"/>
      <c r="C4019" s="393"/>
      <c r="D4019" s="393"/>
      <c r="E4019" s="393"/>
      <c r="F4019" s="393"/>
      <c r="G4019" s="393"/>
      <c r="H4019" s="393"/>
      <c r="I4019" s="393"/>
      <c r="J4019" s="3"/>
      <c r="K4019" s="3"/>
      <c r="L4019" s="3"/>
      <c r="M4019" s="3"/>
      <c r="N4019" s="3"/>
      <c r="O4019" s="393"/>
      <c r="P4019" s="393"/>
      <c r="Q4019" s="3"/>
      <c r="R4019" s="3"/>
      <c r="S4019" s="3"/>
      <c r="T4019" s="3"/>
      <c r="U4019" s="3"/>
      <c r="V4019" s="3"/>
      <c r="W4019"/>
      <c r="X4019"/>
      <c r="Y4019" s="451"/>
      <c r="Z4019" s="393"/>
      <c r="AA4019" s="3"/>
      <c r="AB4019" s="3"/>
      <c r="AC4019" s="3"/>
      <c r="AD4019" s="3"/>
      <c r="AE4019" s="3"/>
      <c r="AF4019"/>
      <c r="AG4019"/>
      <c r="AH4019"/>
      <c r="AI4019"/>
      <c r="AJ4019"/>
      <c r="AK4019"/>
      <c r="AL4019"/>
      <c r="AM4019"/>
      <c r="AN4019"/>
      <c r="AO4019"/>
      <c r="AP4019"/>
      <c r="BC4019" s="451"/>
    </row>
    <row r="4020" spans="1:55" hidden="1" x14ac:dyDescent="0.2">
      <c r="A4020" s="3"/>
      <c r="B4020" s="3"/>
      <c r="C4020" s="393"/>
      <c r="D4020" s="393"/>
      <c r="E4020" s="393"/>
      <c r="F4020" s="393"/>
      <c r="G4020" s="393"/>
      <c r="H4020" s="393"/>
      <c r="I4020" s="393"/>
      <c r="J4020" s="3"/>
      <c r="K4020" s="3"/>
      <c r="L4020" s="3"/>
      <c r="M4020" s="3"/>
      <c r="N4020" s="3"/>
      <c r="O4020" s="393"/>
      <c r="P4020" s="393"/>
      <c r="Q4020" s="3"/>
      <c r="R4020" s="3"/>
      <c r="S4020" s="3"/>
      <c r="T4020" s="3"/>
      <c r="U4020" s="3"/>
      <c r="V4020" s="3"/>
      <c r="W4020"/>
      <c r="X4020"/>
      <c r="Y4020" s="451"/>
      <c r="Z4020" s="393"/>
      <c r="AA4020" s="3"/>
      <c r="AB4020" s="3"/>
      <c r="AC4020" s="3"/>
      <c r="AD4020" s="3"/>
      <c r="AE4020" s="3"/>
      <c r="AF4020"/>
      <c r="AG4020"/>
      <c r="AH4020"/>
      <c r="AI4020"/>
      <c r="AJ4020"/>
      <c r="AK4020"/>
      <c r="AL4020"/>
      <c r="AM4020"/>
      <c r="AN4020"/>
      <c r="AO4020"/>
      <c r="AP4020"/>
      <c r="BC4020" s="451"/>
    </row>
    <row r="4021" spans="1:55" hidden="1" x14ac:dyDescent="0.2">
      <c r="A4021" s="3"/>
      <c r="B4021" s="3"/>
      <c r="C4021" s="393"/>
      <c r="D4021" s="393"/>
      <c r="E4021" s="393"/>
      <c r="F4021" s="393"/>
      <c r="G4021" s="393"/>
      <c r="H4021" s="393"/>
      <c r="I4021" s="393"/>
      <c r="J4021" s="3"/>
      <c r="K4021" s="3"/>
      <c r="L4021" s="3"/>
      <c r="M4021" s="3"/>
      <c r="N4021" s="3"/>
      <c r="O4021" s="393"/>
      <c r="P4021" s="393"/>
      <c r="Q4021" s="3"/>
      <c r="R4021" s="3"/>
      <c r="S4021" s="3"/>
      <c r="T4021" s="3"/>
      <c r="U4021" s="3"/>
      <c r="V4021" s="3"/>
      <c r="W4021"/>
      <c r="X4021"/>
      <c r="Y4021" s="451"/>
      <c r="Z4021" s="393"/>
      <c r="AA4021" s="3"/>
      <c r="AB4021" s="3"/>
      <c r="AC4021" s="3"/>
      <c r="AD4021" s="3"/>
      <c r="AE4021" s="3"/>
      <c r="AF4021"/>
      <c r="AG4021"/>
      <c r="AH4021"/>
      <c r="AI4021"/>
      <c r="AJ4021"/>
      <c r="AK4021"/>
      <c r="AL4021"/>
      <c r="AM4021"/>
      <c r="AN4021"/>
      <c r="AO4021"/>
      <c r="AP4021"/>
      <c r="BC4021" s="451"/>
    </row>
    <row r="4022" spans="1:55" hidden="1" x14ac:dyDescent="0.2">
      <c r="A4022" s="3"/>
      <c r="B4022" s="3"/>
      <c r="C4022" s="393"/>
      <c r="D4022" s="393"/>
      <c r="E4022" s="393"/>
      <c r="F4022" s="393"/>
      <c r="G4022" s="393"/>
      <c r="H4022" s="393"/>
      <c r="I4022" s="393"/>
      <c r="J4022" s="3"/>
      <c r="K4022" s="3"/>
      <c r="L4022" s="3"/>
      <c r="M4022" s="3"/>
      <c r="N4022" s="3"/>
      <c r="O4022" s="393"/>
      <c r="P4022" s="393"/>
      <c r="Q4022" s="3"/>
      <c r="R4022" s="3"/>
      <c r="S4022" s="3"/>
      <c r="T4022" s="3"/>
      <c r="U4022" s="3"/>
      <c r="V4022" s="3"/>
      <c r="W4022"/>
      <c r="X4022"/>
      <c r="Y4022" s="451"/>
      <c r="Z4022" s="393"/>
      <c r="AA4022" s="3"/>
      <c r="AB4022" s="3"/>
      <c r="AC4022" s="3"/>
      <c r="AD4022" s="3"/>
      <c r="AE4022" s="3"/>
      <c r="AF4022"/>
      <c r="AG4022"/>
      <c r="AH4022"/>
      <c r="AI4022"/>
      <c r="AJ4022"/>
      <c r="AK4022"/>
      <c r="AL4022"/>
      <c r="AM4022"/>
      <c r="AN4022"/>
      <c r="AO4022"/>
      <c r="AP4022"/>
      <c r="BC4022" s="451"/>
    </row>
    <row r="4023" spans="1:55" hidden="1" x14ac:dyDescent="0.2">
      <c r="A4023" s="3"/>
      <c r="B4023" s="3"/>
      <c r="C4023" s="393"/>
      <c r="D4023" s="393"/>
      <c r="E4023" s="393"/>
      <c r="F4023" s="393"/>
      <c r="G4023" s="393"/>
      <c r="H4023" s="393"/>
      <c r="I4023" s="393"/>
      <c r="J4023" s="3"/>
      <c r="K4023" s="3"/>
      <c r="L4023" s="3"/>
      <c r="M4023" s="3"/>
      <c r="N4023" s="3"/>
      <c r="O4023" s="393"/>
      <c r="P4023" s="393"/>
      <c r="Q4023" s="3"/>
      <c r="R4023" s="3"/>
      <c r="S4023" s="3"/>
      <c r="T4023" s="3"/>
      <c r="U4023" s="3"/>
      <c r="V4023" s="3"/>
      <c r="W4023"/>
      <c r="X4023"/>
      <c r="Y4023" s="451"/>
      <c r="Z4023" s="393"/>
      <c r="AA4023" s="3"/>
      <c r="AB4023" s="3"/>
      <c r="AC4023" s="3"/>
      <c r="AD4023" s="3"/>
      <c r="AE4023" s="3"/>
      <c r="AF4023"/>
      <c r="AG4023"/>
      <c r="AH4023"/>
      <c r="AI4023"/>
      <c r="AJ4023"/>
      <c r="AK4023"/>
      <c r="AL4023"/>
      <c r="AM4023"/>
      <c r="AN4023"/>
      <c r="AO4023"/>
      <c r="AP4023"/>
      <c r="BC4023" s="451"/>
    </row>
    <row r="4024" spans="1:55" hidden="1" x14ac:dyDescent="0.2">
      <c r="A4024" s="3"/>
      <c r="B4024" s="3"/>
      <c r="C4024" s="393"/>
      <c r="D4024" s="393"/>
      <c r="E4024" s="393"/>
      <c r="F4024" s="393"/>
      <c r="G4024" s="393"/>
      <c r="H4024" s="393"/>
      <c r="I4024" s="393"/>
      <c r="J4024" s="3"/>
      <c r="K4024" s="3"/>
      <c r="L4024" s="3"/>
      <c r="M4024" s="3"/>
      <c r="N4024" s="3"/>
      <c r="O4024" s="393"/>
      <c r="P4024" s="393"/>
      <c r="Q4024" s="3"/>
      <c r="R4024" s="3"/>
      <c r="S4024" s="3"/>
      <c r="T4024" s="3"/>
      <c r="U4024" s="3"/>
      <c r="V4024" s="3"/>
      <c r="W4024"/>
      <c r="X4024"/>
      <c r="Y4024" s="451"/>
      <c r="Z4024" s="393"/>
      <c r="AA4024" s="3"/>
      <c r="AB4024" s="3"/>
      <c r="AC4024" s="3"/>
      <c r="AD4024" s="3"/>
      <c r="AE4024" s="3"/>
      <c r="AF4024"/>
      <c r="AG4024"/>
      <c r="AH4024"/>
      <c r="AI4024"/>
      <c r="AJ4024"/>
      <c r="AK4024"/>
      <c r="AL4024"/>
      <c r="AM4024"/>
      <c r="AN4024"/>
      <c r="AO4024"/>
      <c r="AP4024"/>
      <c r="BC4024" s="451"/>
    </row>
    <row r="4025" spans="1:55" hidden="1" x14ac:dyDescent="0.2">
      <c r="A4025" s="3"/>
      <c r="B4025" s="3"/>
      <c r="C4025" s="393"/>
      <c r="D4025" s="393"/>
      <c r="E4025" s="393"/>
      <c r="F4025" s="393"/>
      <c r="G4025" s="393"/>
      <c r="H4025" s="393"/>
      <c r="I4025" s="393"/>
      <c r="J4025" s="3"/>
      <c r="K4025" s="3"/>
      <c r="L4025" s="3"/>
      <c r="M4025" s="3"/>
      <c r="N4025" s="3"/>
      <c r="O4025" s="393"/>
      <c r="P4025" s="393"/>
      <c r="Q4025" s="3"/>
      <c r="R4025" s="3"/>
      <c r="S4025" s="3"/>
      <c r="T4025" s="3"/>
      <c r="U4025" s="3"/>
      <c r="V4025" s="3"/>
      <c r="W4025"/>
      <c r="X4025"/>
      <c r="Y4025" s="451"/>
      <c r="Z4025" s="393"/>
      <c r="AA4025" s="3"/>
      <c r="AB4025" s="3"/>
      <c r="AC4025" s="3"/>
      <c r="AD4025" s="3"/>
      <c r="AE4025" s="3"/>
      <c r="AF4025"/>
      <c r="AG4025"/>
      <c r="AH4025"/>
      <c r="AI4025"/>
      <c r="AJ4025"/>
      <c r="AK4025"/>
      <c r="AL4025"/>
      <c r="AM4025"/>
      <c r="AN4025"/>
      <c r="AO4025"/>
      <c r="AP4025"/>
      <c r="BC4025" s="451"/>
    </row>
    <row r="4026" spans="1:55" hidden="1" x14ac:dyDescent="0.2">
      <c r="A4026" s="3"/>
      <c r="B4026" s="3"/>
      <c r="C4026" s="393"/>
      <c r="D4026" s="393"/>
      <c r="E4026" s="393"/>
      <c r="F4026" s="393"/>
      <c r="G4026" s="393"/>
      <c r="H4026" s="393"/>
      <c r="I4026" s="393"/>
      <c r="J4026" s="3"/>
      <c r="K4026" s="3"/>
      <c r="L4026" s="3"/>
      <c r="M4026" s="3"/>
      <c r="N4026" s="3"/>
      <c r="O4026" s="393"/>
      <c r="P4026" s="393"/>
      <c r="Q4026" s="3"/>
      <c r="R4026" s="3"/>
      <c r="S4026" s="3"/>
      <c r="T4026" s="3"/>
      <c r="U4026" s="3"/>
      <c r="V4026" s="3"/>
      <c r="W4026"/>
      <c r="X4026"/>
      <c r="Y4026" s="451"/>
      <c r="Z4026" s="393"/>
      <c r="AA4026" s="3"/>
      <c r="AB4026" s="3"/>
      <c r="AC4026" s="3"/>
      <c r="AD4026" s="3"/>
      <c r="AE4026" s="3"/>
      <c r="AF4026"/>
      <c r="AG4026"/>
      <c r="AH4026"/>
      <c r="AI4026"/>
      <c r="AJ4026"/>
      <c r="AK4026"/>
      <c r="AL4026"/>
      <c r="AM4026"/>
      <c r="AN4026"/>
      <c r="AO4026"/>
      <c r="AP4026"/>
      <c r="BC4026" s="451"/>
    </row>
    <row r="4027" spans="1:55" hidden="1" x14ac:dyDescent="0.2">
      <c r="A4027" s="3"/>
      <c r="B4027" s="3"/>
      <c r="C4027" s="393"/>
      <c r="D4027" s="393"/>
      <c r="E4027" s="393"/>
      <c r="F4027" s="393"/>
      <c r="G4027" s="393"/>
      <c r="H4027" s="393"/>
      <c r="I4027" s="393"/>
      <c r="J4027" s="3"/>
      <c r="K4027" s="3"/>
      <c r="L4027" s="3"/>
      <c r="M4027" s="3"/>
      <c r="N4027" s="3"/>
      <c r="O4027" s="393"/>
      <c r="P4027" s="393"/>
      <c r="Q4027" s="3"/>
      <c r="R4027" s="3"/>
      <c r="S4027" s="3"/>
      <c r="T4027" s="3"/>
      <c r="U4027" s="3"/>
      <c r="V4027" s="3"/>
      <c r="W4027"/>
      <c r="X4027"/>
      <c r="Y4027" s="451"/>
      <c r="Z4027" s="393"/>
      <c r="AA4027" s="3"/>
      <c r="AB4027" s="3"/>
      <c r="AC4027" s="3"/>
      <c r="AD4027" s="3"/>
      <c r="AE4027" s="3"/>
      <c r="AF4027"/>
      <c r="AG4027"/>
      <c r="AH4027"/>
      <c r="AI4027"/>
      <c r="AJ4027"/>
      <c r="AK4027"/>
      <c r="AL4027"/>
      <c r="AM4027"/>
      <c r="AN4027"/>
      <c r="AO4027"/>
      <c r="AP4027"/>
      <c r="BC4027" s="451"/>
    </row>
    <row r="4028" spans="1:55" hidden="1" x14ac:dyDescent="0.2">
      <c r="A4028" s="3"/>
      <c r="B4028" s="3"/>
      <c r="C4028" s="393"/>
      <c r="D4028" s="393"/>
      <c r="E4028" s="393"/>
      <c r="F4028" s="393"/>
      <c r="G4028" s="393"/>
      <c r="H4028" s="393"/>
      <c r="I4028" s="393"/>
      <c r="J4028" s="3"/>
      <c r="K4028" s="3"/>
      <c r="L4028" s="3"/>
      <c r="M4028" s="3"/>
      <c r="N4028" s="3"/>
      <c r="O4028" s="393"/>
      <c r="P4028" s="393"/>
      <c r="Q4028" s="3"/>
      <c r="R4028" s="3"/>
      <c r="S4028" s="3"/>
      <c r="T4028" s="3"/>
      <c r="U4028" s="3"/>
      <c r="V4028" s="3"/>
      <c r="W4028"/>
      <c r="X4028"/>
      <c r="Y4028" s="451"/>
      <c r="Z4028" s="393"/>
      <c r="AA4028" s="3"/>
      <c r="AB4028" s="3"/>
      <c r="AC4028" s="3"/>
      <c r="AD4028" s="3"/>
      <c r="AE4028" s="3"/>
      <c r="AF4028"/>
      <c r="AG4028"/>
      <c r="AH4028"/>
      <c r="AI4028"/>
      <c r="AJ4028"/>
      <c r="AK4028"/>
      <c r="AL4028"/>
      <c r="AM4028"/>
      <c r="AN4028"/>
      <c r="AO4028"/>
      <c r="AP4028"/>
      <c r="BC4028" s="451"/>
    </row>
    <row r="4029" spans="1:55" hidden="1" x14ac:dyDescent="0.2">
      <c r="A4029" s="3"/>
      <c r="B4029" s="3"/>
      <c r="C4029" s="393"/>
      <c r="D4029" s="393"/>
      <c r="E4029" s="393"/>
      <c r="F4029" s="393"/>
      <c r="G4029" s="393"/>
      <c r="H4029" s="393"/>
      <c r="I4029" s="393"/>
      <c r="J4029" s="3"/>
      <c r="K4029" s="3"/>
      <c r="L4029" s="3"/>
      <c r="M4029" s="3"/>
      <c r="N4029" s="3"/>
      <c r="O4029" s="393"/>
      <c r="P4029" s="393"/>
      <c r="Q4029" s="3"/>
      <c r="R4029" s="3"/>
      <c r="S4029" s="3"/>
      <c r="T4029" s="3"/>
      <c r="U4029" s="3"/>
      <c r="V4029" s="3"/>
      <c r="W4029"/>
      <c r="X4029"/>
      <c r="Y4029" s="451"/>
      <c r="Z4029" s="393"/>
      <c r="AA4029" s="3"/>
      <c r="AB4029" s="3"/>
      <c r="AC4029" s="3"/>
      <c r="AD4029" s="3"/>
      <c r="AE4029" s="3"/>
      <c r="AF4029"/>
      <c r="AG4029"/>
      <c r="AH4029"/>
      <c r="AI4029"/>
      <c r="AJ4029"/>
      <c r="AK4029"/>
      <c r="AL4029"/>
      <c r="AM4029"/>
      <c r="AN4029"/>
      <c r="AO4029"/>
      <c r="AP4029"/>
      <c r="BC4029" s="451"/>
    </row>
    <row r="4030" spans="1:55" hidden="1" x14ac:dyDescent="0.2">
      <c r="A4030" s="3"/>
      <c r="B4030" s="3"/>
      <c r="C4030" s="393"/>
      <c r="D4030" s="393"/>
      <c r="E4030" s="393"/>
      <c r="F4030" s="393"/>
      <c r="G4030" s="393"/>
      <c r="H4030" s="393"/>
      <c r="I4030" s="393"/>
      <c r="J4030" s="3"/>
      <c r="K4030" s="3"/>
      <c r="L4030" s="3"/>
      <c r="M4030" s="3"/>
      <c r="N4030" s="3"/>
      <c r="O4030" s="393"/>
      <c r="P4030" s="393"/>
      <c r="Q4030" s="3"/>
      <c r="R4030" s="3"/>
      <c r="S4030" s="3"/>
      <c r="T4030" s="3"/>
      <c r="U4030" s="3"/>
      <c r="V4030" s="3"/>
      <c r="W4030"/>
      <c r="X4030"/>
      <c r="Y4030" s="451"/>
      <c r="Z4030" s="393"/>
      <c r="AA4030" s="3"/>
      <c r="AB4030" s="3"/>
      <c r="AC4030" s="3"/>
      <c r="AD4030" s="3"/>
      <c r="AE4030" s="3"/>
      <c r="AF4030"/>
      <c r="AG4030"/>
      <c r="AH4030"/>
      <c r="AI4030"/>
      <c r="AJ4030"/>
      <c r="AK4030"/>
      <c r="AL4030"/>
      <c r="AM4030"/>
      <c r="AN4030"/>
      <c r="AO4030"/>
      <c r="AP4030"/>
      <c r="BC4030" s="451"/>
    </row>
    <row r="4031" spans="1:55" hidden="1" x14ac:dyDescent="0.2">
      <c r="A4031" s="3"/>
      <c r="B4031" s="3"/>
      <c r="C4031" s="393"/>
      <c r="D4031" s="393"/>
      <c r="E4031" s="393"/>
      <c r="F4031" s="393"/>
      <c r="G4031" s="393"/>
      <c r="H4031" s="393"/>
      <c r="I4031" s="393"/>
      <c r="J4031" s="3"/>
      <c r="K4031" s="3"/>
      <c r="L4031" s="3"/>
      <c r="M4031" s="3"/>
      <c r="N4031" s="3"/>
      <c r="O4031" s="393"/>
      <c r="P4031" s="393"/>
      <c r="Q4031" s="3"/>
      <c r="R4031" s="3"/>
      <c r="S4031" s="3"/>
      <c r="T4031" s="3"/>
      <c r="U4031" s="3"/>
      <c r="V4031" s="3"/>
      <c r="W4031"/>
      <c r="X4031"/>
      <c r="Y4031" s="451"/>
      <c r="Z4031" s="393"/>
      <c r="AA4031" s="3"/>
      <c r="AB4031" s="3"/>
      <c r="AC4031" s="3"/>
      <c r="AD4031" s="3"/>
      <c r="AE4031" s="3"/>
      <c r="AF4031"/>
      <c r="AG4031"/>
      <c r="AH4031"/>
      <c r="AI4031"/>
      <c r="AJ4031"/>
      <c r="AK4031"/>
      <c r="AL4031"/>
      <c r="AM4031"/>
      <c r="AN4031"/>
      <c r="AO4031"/>
      <c r="AP4031"/>
      <c r="BC4031" s="451"/>
    </row>
    <row r="4032" spans="1:55" hidden="1" x14ac:dyDescent="0.2">
      <c r="A4032" s="3"/>
      <c r="B4032" s="3"/>
      <c r="C4032" s="393"/>
      <c r="D4032" s="393"/>
      <c r="E4032" s="393"/>
      <c r="F4032" s="393"/>
      <c r="G4032" s="393"/>
      <c r="H4032" s="393"/>
      <c r="I4032" s="393"/>
      <c r="J4032" s="3"/>
      <c r="K4032" s="3"/>
      <c r="L4032" s="3"/>
      <c r="M4032" s="3"/>
      <c r="N4032" s="3"/>
      <c r="O4032" s="393"/>
      <c r="P4032" s="393"/>
      <c r="Q4032" s="3"/>
      <c r="R4032" s="3"/>
      <c r="S4032" s="3"/>
      <c r="T4032" s="3"/>
      <c r="U4032" s="3"/>
      <c r="V4032" s="3"/>
      <c r="W4032"/>
      <c r="X4032"/>
      <c r="Y4032" s="451"/>
      <c r="Z4032" s="393"/>
      <c r="AA4032" s="3"/>
      <c r="AB4032" s="3"/>
      <c r="AC4032" s="3"/>
      <c r="AD4032" s="3"/>
      <c r="AE4032" s="3"/>
      <c r="AF4032"/>
      <c r="AG4032"/>
      <c r="AH4032"/>
      <c r="AI4032"/>
      <c r="AJ4032"/>
      <c r="AK4032"/>
      <c r="AL4032"/>
      <c r="AM4032"/>
      <c r="AN4032"/>
      <c r="AO4032"/>
      <c r="AP4032"/>
      <c r="BC4032" s="451"/>
    </row>
    <row r="4033" spans="1:55" hidden="1" x14ac:dyDescent="0.2">
      <c r="A4033" s="3"/>
      <c r="B4033" s="3"/>
      <c r="C4033" s="393"/>
      <c r="D4033" s="393"/>
      <c r="E4033" s="393"/>
      <c r="F4033" s="393"/>
      <c r="G4033" s="393"/>
      <c r="H4033" s="393"/>
      <c r="I4033" s="393"/>
      <c r="J4033" s="3"/>
      <c r="K4033" s="3"/>
      <c r="L4033" s="3"/>
      <c r="M4033" s="3"/>
      <c r="N4033" s="3"/>
      <c r="O4033" s="393"/>
      <c r="P4033" s="393"/>
      <c r="Q4033" s="3"/>
      <c r="R4033" s="3"/>
      <c r="S4033" s="3"/>
      <c r="T4033" s="3"/>
      <c r="U4033" s="3"/>
      <c r="V4033" s="3"/>
      <c r="W4033"/>
      <c r="X4033"/>
      <c r="Y4033" s="451"/>
      <c r="Z4033" s="393"/>
      <c r="AA4033" s="3"/>
      <c r="AB4033" s="3"/>
      <c r="AC4033" s="3"/>
      <c r="AD4033" s="3"/>
      <c r="AE4033" s="3"/>
      <c r="AF4033"/>
      <c r="AG4033"/>
      <c r="AH4033"/>
      <c r="AI4033"/>
      <c r="AJ4033"/>
      <c r="AK4033"/>
      <c r="AL4033"/>
      <c r="AM4033"/>
      <c r="AN4033"/>
      <c r="AO4033"/>
      <c r="AP4033"/>
      <c r="BC4033" s="451"/>
    </row>
    <row r="4034" spans="1:55" hidden="1" x14ac:dyDescent="0.2">
      <c r="A4034" s="3"/>
      <c r="B4034" s="3"/>
      <c r="C4034" s="393"/>
      <c r="D4034" s="393"/>
      <c r="E4034" s="393"/>
      <c r="F4034" s="393"/>
      <c r="G4034" s="393"/>
      <c r="H4034" s="393"/>
      <c r="I4034" s="393"/>
      <c r="J4034" s="3"/>
      <c r="K4034" s="3"/>
      <c r="L4034" s="3"/>
      <c r="M4034" s="3"/>
      <c r="N4034" s="3"/>
      <c r="O4034" s="393"/>
      <c r="P4034" s="393"/>
      <c r="Q4034" s="3"/>
      <c r="R4034" s="3"/>
      <c r="S4034" s="3"/>
      <c r="T4034" s="3"/>
      <c r="U4034" s="3"/>
      <c r="V4034" s="3"/>
      <c r="W4034"/>
      <c r="X4034"/>
      <c r="Y4034" s="451"/>
      <c r="Z4034" s="393"/>
      <c r="AA4034" s="3"/>
      <c r="AB4034" s="3"/>
      <c r="AC4034" s="3"/>
      <c r="AD4034" s="3"/>
      <c r="AE4034" s="3"/>
      <c r="AF4034"/>
      <c r="AG4034"/>
      <c r="AH4034"/>
      <c r="AI4034"/>
      <c r="AJ4034"/>
      <c r="AK4034"/>
      <c r="AL4034"/>
      <c r="AM4034"/>
      <c r="AN4034"/>
      <c r="AO4034"/>
      <c r="AP4034"/>
      <c r="BC4034" s="451"/>
    </row>
    <row r="4035" spans="1:55" hidden="1" x14ac:dyDescent="0.2">
      <c r="A4035" s="3"/>
      <c r="B4035" s="3"/>
      <c r="C4035" s="393"/>
      <c r="D4035" s="393"/>
      <c r="E4035" s="393"/>
      <c r="F4035" s="393"/>
      <c r="G4035" s="393"/>
      <c r="H4035" s="393"/>
      <c r="I4035" s="393"/>
      <c r="J4035" s="3"/>
      <c r="K4035" s="3"/>
      <c r="L4035" s="3"/>
      <c r="M4035" s="3"/>
      <c r="N4035" s="3"/>
      <c r="O4035" s="393"/>
      <c r="P4035" s="393"/>
      <c r="Q4035" s="3"/>
      <c r="R4035" s="3"/>
      <c r="S4035" s="3"/>
      <c r="T4035" s="3"/>
      <c r="U4035" s="3"/>
      <c r="V4035" s="3"/>
      <c r="W4035"/>
      <c r="X4035"/>
      <c r="Y4035" s="451"/>
      <c r="Z4035" s="393"/>
      <c r="AA4035" s="3"/>
      <c r="AB4035" s="3"/>
      <c r="AC4035" s="3"/>
      <c r="AD4035" s="3"/>
      <c r="AE4035" s="3"/>
      <c r="AF4035"/>
      <c r="AG4035"/>
      <c r="AH4035"/>
      <c r="AI4035"/>
      <c r="AJ4035"/>
      <c r="AK4035"/>
      <c r="AL4035"/>
      <c r="AM4035"/>
      <c r="AN4035"/>
      <c r="AO4035"/>
      <c r="AP4035"/>
      <c r="BC4035" s="451"/>
    </row>
    <row r="4036" spans="1:55" hidden="1" x14ac:dyDescent="0.2">
      <c r="A4036" s="3"/>
      <c r="B4036" s="3"/>
      <c r="C4036" s="393"/>
      <c r="D4036" s="393"/>
      <c r="E4036" s="393"/>
      <c r="F4036" s="393"/>
      <c r="G4036" s="393"/>
      <c r="H4036" s="393"/>
      <c r="I4036" s="393"/>
      <c r="J4036" s="3"/>
      <c r="K4036" s="3"/>
      <c r="L4036" s="3"/>
      <c r="M4036" s="3"/>
      <c r="N4036" s="3"/>
      <c r="O4036" s="393"/>
      <c r="P4036" s="393"/>
      <c r="Q4036" s="3"/>
      <c r="R4036" s="3"/>
      <c r="S4036" s="3"/>
      <c r="T4036" s="3"/>
      <c r="U4036" s="3"/>
      <c r="V4036" s="3"/>
      <c r="W4036"/>
      <c r="X4036"/>
      <c r="Y4036" s="451"/>
      <c r="Z4036" s="393"/>
      <c r="AA4036" s="3"/>
      <c r="AB4036" s="3"/>
      <c r="AC4036" s="3"/>
      <c r="AD4036" s="3"/>
      <c r="AE4036" s="3"/>
      <c r="AF4036"/>
      <c r="AG4036"/>
      <c r="AH4036"/>
      <c r="AI4036"/>
      <c r="AJ4036"/>
      <c r="AK4036"/>
      <c r="AL4036"/>
      <c r="AM4036"/>
      <c r="AN4036"/>
      <c r="AO4036"/>
      <c r="AP4036"/>
      <c r="BC4036" s="451"/>
    </row>
    <row r="4037" spans="1:55" hidden="1" x14ac:dyDescent="0.2">
      <c r="A4037" s="3"/>
      <c r="B4037" s="3"/>
      <c r="C4037" s="393"/>
      <c r="D4037" s="393"/>
      <c r="E4037" s="393"/>
      <c r="F4037" s="393"/>
      <c r="G4037" s="393"/>
      <c r="H4037" s="393"/>
      <c r="I4037" s="393"/>
      <c r="J4037" s="3"/>
      <c r="K4037" s="3"/>
      <c r="L4037" s="3"/>
      <c r="M4037" s="3"/>
      <c r="N4037" s="3"/>
      <c r="O4037" s="393"/>
      <c r="P4037" s="393"/>
      <c r="Q4037" s="3"/>
      <c r="R4037" s="3"/>
      <c r="S4037" s="3"/>
      <c r="T4037" s="3"/>
      <c r="U4037" s="3"/>
      <c r="V4037" s="3"/>
      <c r="W4037"/>
      <c r="X4037"/>
      <c r="Y4037" s="451"/>
      <c r="Z4037" s="393"/>
      <c r="AA4037" s="3"/>
      <c r="AB4037" s="3"/>
      <c r="AC4037" s="3"/>
      <c r="AD4037" s="3"/>
      <c r="AE4037" s="3"/>
      <c r="AF4037"/>
      <c r="AG4037"/>
      <c r="AH4037"/>
      <c r="AI4037"/>
      <c r="AJ4037"/>
      <c r="AK4037"/>
      <c r="AL4037"/>
      <c r="AM4037"/>
      <c r="AN4037"/>
      <c r="AO4037"/>
      <c r="AP4037"/>
      <c r="BC4037" s="451"/>
    </row>
    <row r="4038" spans="1:55" hidden="1" x14ac:dyDescent="0.2">
      <c r="A4038" s="3"/>
      <c r="B4038" s="3"/>
      <c r="C4038" s="393"/>
      <c r="D4038" s="393"/>
      <c r="E4038" s="393"/>
      <c r="F4038" s="393"/>
      <c r="G4038" s="393"/>
      <c r="H4038" s="393"/>
      <c r="I4038" s="393"/>
      <c r="J4038" s="3"/>
      <c r="K4038" s="3"/>
      <c r="L4038" s="3"/>
      <c r="M4038" s="3"/>
      <c r="N4038" s="3"/>
      <c r="O4038" s="393"/>
      <c r="P4038" s="393"/>
      <c r="Q4038" s="3"/>
      <c r="R4038" s="3"/>
      <c r="S4038" s="3"/>
      <c r="T4038" s="3"/>
      <c r="U4038" s="3"/>
      <c r="V4038" s="3"/>
      <c r="W4038"/>
      <c r="X4038"/>
      <c r="Y4038" s="451"/>
      <c r="Z4038" s="393"/>
      <c r="AA4038" s="3"/>
      <c r="AB4038" s="3"/>
      <c r="AC4038" s="3"/>
      <c r="AD4038" s="3"/>
      <c r="AE4038" s="3"/>
      <c r="AF4038"/>
      <c r="AG4038"/>
      <c r="AH4038"/>
      <c r="AI4038"/>
      <c r="AJ4038"/>
      <c r="AK4038"/>
      <c r="AL4038"/>
      <c r="AM4038"/>
      <c r="AN4038"/>
      <c r="AO4038"/>
      <c r="AP4038"/>
      <c r="BC4038" s="451"/>
    </row>
    <row r="4039" spans="1:55" hidden="1" x14ac:dyDescent="0.2">
      <c r="A4039" s="3"/>
      <c r="B4039" s="3"/>
      <c r="C4039" s="393"/>
      <c r="D4039" s="393"/>
      <c r="E4039" s="393"/>
      <c r="F4039" s="393"/>
      <c r="G4039" s="393"/>
      <c r="H4039" s="393"/>
      <c r="I4039" s="393"/>
      <c r="J4039" s="3"/>
      <c r="K4039" s="3"/>
      <c r="L4039" s="3"/>
      <c r="M4039" s="3"/>
      <c r="N4039" s="3"/>
      <c r="O4039" s="393"/>
      <c r="P4039" s="393"/>
      <c r="Q4039" s="3"/>
      <c r="R4039" s="3"/>
      <c r="S4039" s="3"/>
      <c r="T4039" s="3"/>
      <c r="U4039" s="3"/>
      <c r="V4039" s="3"/>
      <c r="W4039"/>
      <c r="X4039"/>
      <c r="Y4039" s="451"/>
      <c r="Z4039" s="393"/>
      <c r="AA4039" s="3"/>
      <c r="AB4039" s="3"/>
      <c r="AC4039" s="3"/>
      <c r="AD4039" s="3"/>
      <c r="AE4039" s="3"/>
      <c r="AF4039"/>
      <c r="AG4039"/>
      <c r="AH4039"/>
      <c r="AI4039"/>
      <c r="AJ4039"/>
      <c r="AK4039"/>
      <c r="AL4039"/>
      <c r="AM4039"/>
      <c r="AN4039"/>
      <c r="AO4039"/>
      <c r="AP4039"/>
      <c r="BC4039" s="451"/>
    </row>
    <row r="4040" spans="1:55" hidden="1" x14ac:dyDescent="0.2">
      <c r="A4040" s="3"/>
      <c r="B4040" s="3"/>
      <c r="C4040" s="393"/>
      <c r="D4040" s="393"/>
      <c r="E4040" s="393"/>
      <c r="F4040" s="393"/>
      <c r="G4040" s="393"/>
      <c r="H4040" s="393"/>
      <c r="I4040" s="393"/>
      <c r="J4040" s="3"/>
      <c r="K4040" s="3"/>
      <c r="L4040" s="3"/>
      <c r="M4040" s="3"/>
      <c r="N4040" s="3"/>
      <c r="O4040" s="393"/>
      <c r="P4040" s="393"/>
      <c r="Q4040" s="3"/>
      <c r="R4040" s="3"/>
      <c r="S4040" s="3"/>
      <c r="T4040" s="3"/>
      <c r="U4040" s="3"/>
      <c r="V4040" s="3"/>
      <c r="W4040"/>
      <c r="X4040"/>
      <c r="Y4040" s="451"/>
      <c r="Z4040" s="393"/>
      <c r="AA4040" s="3"/>
      <c r="AB4040" s="3"/>
      <c r="AC4040" s="3"/>
      <c r="AD4040" s="3"/>
      <c r="AE4040" s="3"/>
      <c r="AF4040"/>
      <c r="AG4040"/>
      <c r="AH4040"/>
      <c r="AI4040"/>
      <c r="AJ4040"/>
      <c r="AK4040"/>
      <c r="AL4040"/>
      <c r="AM4040"/>
      <c r="AN4040"/>
      <c r="AO4040"/>
      <c r="AP4040"/>
      <c r="BC4040" s="451"/>
    </row>
    <row r="4041" spans="1:55" hidden="1" x14ac:dyDescent="0.2">
      <c r="A4041" s="3"/>
      <c r="B4041" s="3"/>
      <c r="C4041" s="393"/>
      <c r="D4041" s="393"/>
      <c r="E4041" s="393"/>
      <c r="F4041" s="393"/>
      <c r="G4041" s="393"/>
      <c r="H4041" s="393"/>
      <c r="I4041" s="393"/>
      <c r="J4041" s="3"/>
      <c r="K4041" s="3"/>
      <c r="L4041" s="3"/>
      <c r="M4041" s="3"/>
      <c r="N4041" s="3"/>
      <c r="O4041" s="393"/>
      <c r="P4041" s="393"/>
      <c r="Q4041" s="3"/>
      <c r="R4041" s="3"/>
      <c r="S4041" s="3"/>
      <c r="T4041" s="3"/>
      <c r="U4041" s="3"/>
      <c r="V4041" s="3"/>
      <c r="W4041"/>
      <c r="X4041"/>
      <c r="Y4041" s="451"/>
      <c r="Z4041" s="393"/>
      <c r="AA4041" s="3"/>
      <c r="AB4041" s="3"/>
      <c r="AC4041" s="3"/>
      <c r="AD4041" s="3"/>
      <c r="AE4041" s="3"/>
      <c r="AF4041"/>
      <c r="AG4041"/>
      <c r="AH4041"/>
      <c r="AI4041"/>
      <c r="AJ4041"/>
      <c r="AK4041"/>
      <c r="AL4041"/>
      <c r="AM4041"/>
      <c r="AN4041"/>
      <c r="AO4041"/>
      <c r="AP4041"/>
      <c r="BC4041" s="451"/>
    </row>
    <row r="4042" spans="1:55" hidden="1" x14ac:dyDescent="0.2">
      <c r="A4042" s="3"/>
      <c r="B4042" s="3"/>
      <c r="C4042" s="393"/>
      <c r="D4042" s="393"/>
      <c r="E4042" s="393"/>
      <c r="F4042" s="393"/>
      <c r="G4042" s="393"/>
      <c r="H4042" s="393"/>
      <c r="I4042" s="393"/>
      <c r="J4042" s="3"/>
      <c r="K4042" s="3"/>
      <c r="L4042" s="3"/>
      <c r="M4042" s="3"/>
      <c r="N4042" s="3"/>
      <c r="O4042" s="393"/>
      <c r="P4042" s="393"/>
      <c r="Q4042" s="3"/>
      <c r="R4042" s="3"/>
      <c r="S4042" s="3"/>
      <c r="T4042" s="3"/>
      <c r="U4042" s="3"/>
      <c r="V4042" s="3"/>
      <c r="W4042"/>
      <c r="X4042"/>
      <c r="Y4042" s="451"/>
      <c r="Z4042" s="393"/>
      <c r="AA4042" s="3"/>
      <c r="AB4042" s="3"/>
      <c r="AC4042" s="3"/>
      <c r="AD4042" s="3"/>
      <c r="AE4042" s="3"/>
      <c r="AF4042"/>
      <c r="AG4042"/>
      <c r="AH4042"/>
      <c r="AI4042"/>
      <c r="AJ4042"/>
      <c r="AK4042"/>
      <c r="AL4042"/>
      <c r="AM4042"/>
      <c r="AN4042"/>
      <c r="AO4042"/>
      <c r="AP4042"/>
      <c r="BC4042" s="451"/>
    </row>
    <row r="4043" spans="1:55" hidden="1" x14ac:dyDescent="0.2">
      <c r="A4043" s="3"/>
      <c r="B4043" s="3"/>
      <c r="C4043" s="393"/>
      <c r="D4043" s="393"/>
      <c r="E4043" s="393"/>
      <c r="F4043" s="393"/>
      <c r="G4043" s="393"/>
      <c r="H4043" s="393"/>
      <c r="I4043" s="393"/>
      <c r="J4043" s="3"/>
      <c r="K4043" s="3"/>
      <c r="L4043" s="3"/>
      <c r="M4043" s="3"/>
      <c r="N4043" s="3"/>
      <c r="O4043" s="393"/>
      <c r="P4043" s="393"/>
      <c r="Q4043" s="3"/>
      <c r="R4043" s="3"/>
      <c r="S4043" s="3"/>
      <c r="T4043" s="3"/>
      <c r="U4043" s="3"/>
      <c r="V4043" s="3"/>
      <c r="W4043"/>
      <c r="X4043"/>
      <c r="Y4043" s="451"/>
      <c r="Z4043" s="393"/>
      <c r="AA4043" s="3"/>
      <c r="AB4043" s="3"/>
      <c r="AC4043" s="3"/>
      <c r="AD4043" s="3"/>
      <c r="AE4043" s="3"/>
      <c r="AF4043"/>
      <c r="AG4043"/>
      <c r="AH4043"/>
      <c r="AI4043"/>
      <c r="AJ4043"/>
      <c r="AK4043"/>
      <c r="AL4043"/>
      <c r="AM4043"/>
      <c r="AN4043"/>
      <c r="AO4043"/>
      <c r="AP4043"/>
      <c r="BC4043" s="451"/>
    </row>
    <row r="4044" spans="1:55" hidden="1" x14ac:dyDescent="0.2">
      <c r="A4044" s="3"/>
      <c r="B4044" s="3"/>
      <c r="C4044" s="393"/>
      <c r="D4044" s="393"/>
      <c r="E4044" s="393"/>
      <c r="F4044" s="393"/>
      <c r="G4044" s="393"/>
      <c r="H4044" s="393"/>
      <c r="I4044" s="393"/>
      <c r="J4044" s="3"/>
      <c r="K4044" s="3"/>
      <c r="L4044" s="3"/>
      <c r="M4044" s="3"/>
      <c r="N4044" s="3"/>
      <c r="O4044" s="393"/>
      <c r="P4044" s="393"/>
      <c r="Q4044" s="3"/>
      <c r="R4044" s="3"/>
      <c r="S4044" s="3"/>
      <c r="T4044" s="3"/>
      <c r="U4044" s="3"/>
      <c r="V4044" s="3"/>
      <c r="W4044"/>
      <c r="X4044"/>
      <c r="Y4044" s="451"/>
      <c r="Z4044" s="393"/>
      <c r="AA4044" s="3"/>
      <c r="AB4044" s="3"/>
      <c r="AC4044" s="3"/>
      <c r="AD4044" s="3"/>
      <c r="AE4044" s="3"/>
      <c r="AF4044"/>
      <c r="AG4044"/>
      <c r="AH4044"/>
      <c r="AI4044"/>
      <c r="AJ4044"/>
      <c r="AK4044"/>
      <c r="AL4044"/>
      <c r="AM4044"/>
      <c r="AN4044"/>
      <c r="AO4044"/>
      <c r="AP4044"/>
      <c r="BC4044" s="451"/>
    </row>
    <row r="4045" spans="1:55" hidden="1" x14ac:dyDescent="0.2">
      <c r="A4045" s="3"/>
      <c r="B4045" s="3"/>
      <c r="C4045" s="393"/>
      <c r="D4045" s="393"/>
      <c r="E4045" s="393"/>
      <c r="F4045" s="393"/>
      <c r="G4045" s="393"/>
      <c r="H4045" s="393"/>
      <c r="I4045" s="393"/>
      <c r="J4045" s="3"/>
      <c r="K4045" s="3"/>
      <c r="L4045" s="3"/>
      <c r="M4045" s="3"/>
      <c r="N4045" s="3"/>
      <c r="O4045" s="393"/>
      <c r="P4045" s="393"/>
      <c r="Q4045" s="3"/>
      <c r="R4045" s="3"/>
      <c r="S4045" s="3"/>
      <c r="T4045" s="3"/>
      <c r="U4045" s="3"/>
      <c r="V4045" s="3"/>
      <c r="W4045"/>
      <c r="X4045"/>
      <c r="Y4045" s="451"/>
      <c r="Z4045" s="393"/>
      <c r="AA4045" s="3"/>
      <c r="AB4045" s="3"/>
      <c r="AC4045" s="3"/>
      <c r="AD4045" s="3"/>
      <c r="AE4045" s="3"/>
      <c r="AF4045"/>
      <c r="AG4045"/>
      <c r="AH4045"/>
      <c r="AI4045"/>
      <c r="AJ4045"/>
      <c r="AK4045"/>
      <c r="AL4045"/>
      <c r="AM4045"/>
      <c r="AN4045"/>
      <c r="AO4045"/>
      <c r="AP4045"/>
      <c r="BC4045" s="451"/>
    </row>
    <row r="4046" spans="1:55" hidden="1" x14ac:dyDescent="0.2">
      <c r="A4046" s="3"/>
      <c r="B4046" s="3"/>
      <c r="C4046" s="393"/>
      <c r="D4046" s="393"/>
      <c r="E4046" s="393"/>
      <c r="F4046" s="393"/>
      <c r="G4046" s="393"/>
      <c r="H4046" s="393"/>
      <c r="I4046" s="393"/>
      <c r="J4046" s="3"/>
      <c r="K4046" s="3"/>
      <c r="L4046" s="3"/>
      <c r="M4046" s="3"/>
      <c r="N4046" s="3"/>
      <c r="O4046" s="393"/>
      <c r="P4046" s="393"/>
      <c r="Q4046" s="3"/>
      <c r="R4046" s="3"/>
      <c r="S4046" s="3"/>
      <c r="T4046" s="3"/>
      <c r="U4046" s="3"/>
      <c r="V4046" s="3"/>
      <c r="W4046"/>
      <c r="X4046"/>
      <c r="Y4046" s="451"/>
      <c r="Z4046" s="393"/>
      <c r="AA4046" s="3"/>
      <c r="AB4046" s="3"/>
      <c r="AC4046" s="3"/>
      <c r="AD4046" s="3"/>
      <c r="AE4046" s="3"/>
      <c r="AF4046"/>
      <c r="AG4046"/>
      <c r="AH4046"/>
      <c r="AI4046"/>
      <c r="AJ4046"/>
      <c r="AK4046"/>
      <c r="AL4046"/>
      <c r="AM4046"/>
      <c r="AN4046"/>
      <c r="AO4046"/>
      <c r="AP4046"/>
      <c r="BC4046" s="451"/>
    </row>
    <row r="4047" spans="1:55" hidden="1" x14ac:dyDescent="0.2">
      <c r="A4047" s="3"/>
      <c r="B4047" s="3"/>
      <c r="C4047" s="393"/>
      <c r="D4047" s="393"/>
      <c r="E4047" s="393"/>
      <c r="F4047" s="393"/>
      <c r="G4047" s="393"/>
      <c r="H4047" s="393"/>
      <c r="I4047" s="393"/>
      <c r="J4047" s="3"/>
      <c r="K4047" s="3"/>
      <c r="L4047" s="3"/>
      <c r="M4047" s="3"/>
      <c r="N4047" s="3"/>
      <c r="O4047" s="393"/>
      <c r="P4047" s="393"/>
      <c r="Q4047" s="3"/>
      <c r="R4047" s="3"/>
      <c r="S4047" s="3"/>
      <c r="T4047" s="3"/>
      <c r="U4047" s="3"/>
      <c r="V4047" s="3"/>
      <c r="W4047"/>
      <c r="X4047"/>
      <c r="Y4047" s="451"/>
      <c r="Z4047" s="393"/>
      <c r="AA4047" s="3"/>
      <c r="AB4047" s="3"/>
      <c r="AC4047" s="3"/>
      <c r="AD4047" s="3"/>
      <c r="AE4047" s="3"/>
      <c r="AF4047"/>
      <c r="AG4047"/>
      <c r="AH4047"/>
      <c r="AI4047"/>
      <c r="AJ4047"/>
      <c r="AK4047"/>
      <c r="AL4047"/>
      <c r="AM4047"/>
      <c r="AN4047"/>
      <c r="AO4047"/>
      <c r="AP4047"/>
      <c r="BC4047" s="451"/>
    </row>
    <row r="4048" spans="1:55" hidden="1" x14ac:dyDescent="0.2">
      <c r="A4048" s="3"/>
      <c r="B4048" s="3"/>
      <c r="C4048" s="393"/>
      <c r="D4048" s="393"/>
      <c r="E4048" s="393"/>
      <c r="F4048" s="393"/>
      <c r="G4048" s="393"/>
      <c r="H4048" s="393"/>
      <c r="I4048" s="393"/>
      <c r="J4048" s="3"/>
      <c r="K4048" s="3"/>
      <c r="L4048" s="3"/>
      <c r="M4048" s="3"/>
      <c r="N4048" s="3"/>
      <c r="O4048" s="393"/>
      <c r="P4048" s="393"/>
      <c r="Q4048" s="3"/>
      <c r="R4048" s="3"/>
      <c r="S4048" s="3"/>
      <c r="T4048" s="3"/>
      <c r="U4048" s="3"/>
      <c r="V4048" s="3"/>
      <c r="W4048"/>
      <c r="X4048"/>
      <c r="Y4048" s="451"/>
      <c r="Z4048" s="393"/>
      <c r="AA4048" s="3"/>
      <c r="AB4048" s="3"/>
      <c r="AC4048" s="3"/>
      <c r="AD4048" s="3"/>
      <c r="AE4048" s="3"/>
      <c r="AF4048"/>
      <c r="AG4048"/>
      <c r="AH4048"/>
      <c r="AI4048"/>
      <c r="AJ4048"/>
      <c r="AK4048"/>
      <c r="AL4048"/>
      <c r="AM4048"/>
      <c r="AN4048"/>
      <c r="AO4048"/>
      <c r="AP4048"/>
      <c r="BC4048" s="451"/>
    </row>
    <row r="4049" spans="1:55" hidden="1" x14ac:dyDescent="0.2">
      <c r="A4049" s="3"/>
      <c r="B4049" s="3"/>
      <c r="C4049" s="393"/>
      <c r="D4049" s="393"/>
      <c r="E4049" s="393"/>
      <c r="F4049" s="393"/>
      <c r="G4049" s="393"/>
      <c r="H4049" s="393"/>
      <c r="I4049" s="393"/>
      <c r="J4049" s="3"/>
      <c r="K4049" s="3"/>
      <c r="L4049" s="3"/>
      <c r="M4049" s="3"/>
      <c r="N4049" s="3"/>
      <c r="O4049" s="393"/>
      <c r="P4049" s="393"/>
      <c r="Q4049" s="3"/>
      <c r="R4049" s="3"/>
      <c r="S4049" s="3"/>
      <c r="T4049" s="3"/>
      <c r="U4049" s="3"/>
      <c r="V4049" s="3"/>
      <c r="W4049"/>
      <c r="X4049"/>
      <c r="Y4049" s="451"/>
      <c r="Z4049" s="393"/>
      <c r="AA4049" s="3"/>
      <c r="AB4049" s="3"/>
      <c r="AC4049" s="3"/>
      <c r="AD4049" s="3"/>
      <c r="AE4049" s="3"/>
      <c r="AF4049"/>
      <c r="AG4049"/>
      <c r="AH4049"/>
      <c r="AI4049"/>
      <c r="AJ4049"/>
      <c r="AK4049"/>
      <c r="AL4049"/>
      <c r="AM4049"/>
      <c r="AN4049"/>
      <c r="AO4049"/>
      <c r="AP4049"/>
      <c r="BC4049" s="451"/>
    </row>
    <row r="4050" spans="1:55" hidden="1" x14ac:dyDescent="0.2">
      <c r="A4050" s="3"/>
      <c r="B4050" s="3"/>
      <c r="C4050" s="393"/>
      <c r="D4050" s="393"/>
      <c r="E4050" s="393"/>
      <c r="F4050" s="393"/>
      <c r="G4050" s="393"/>
      <c r="H4050" s="393"/>
      <c r="I4050" s="393"/>
      <c r="J4050" s="3"/>
      <c r="K4050" s="3"/>
      <c r="L4050" s="3"/>
      <c r="M4050" s="3"/>
      <c r="N4050" s="3"/>
      <c r="O4050" s="393"/>
      <c r="P4050" s="393"/>
      <c r="Q4050" s="3"/>
      <c r="R4050" s="3"/>
      <c r="S4050" s="3"/>
      <c r="T4050" s="3"/>
      <c r="U4050" s="3"/>
      <c r="V4050" s="3"/>
      <c r="W4050"/>
      <c r="X4050"/>
      <c r="Y4050" s="451"/>
      <c r="Z4050" s="393"/>
      <c r="AA4050" s="3"/>
      <c r="AB4050" s="3"/>
      <c r="AC4050" s="3"/>
      <c r="AD4050" s="3"/>
      <c r="AE4050" s="3"/>
      <c r="AF4050"/>
      <c r="AG4050"/>
      <c r="AH4050"/>
      <c r="AI4050"/>
      <c r="AJ4050"/>
      <c r="AK4050"/>
      <c r="AL4050"/>
      <c r="AM4050"/>
      <c r="AN4050"/>
      <c r="AO4050"/>
      <c r="AP4050"/>
      <c r="BC4050" s="451"/>
    </row>
    <row r="4051" spans="1:55" hidden="1" x14ac:dyDescent="0.2">
      <c r="A4051" s="3"/>
      <c r="B4051" s="3"/>
      <c r="C4051" s="393"/>
      <c r="D4051" s="393"/>
      <c r="E4051" s="393"/>
      <c r="F4051" s="393"/>
      <c r="G4051" s="393"/>
      <c r="H4051" s="393"/>
      <c r="I4051" s="393"/>
      <c r="J4051" s="3"/>
      <c r="K4051" s="3"/>
      <c r="L4051" s="3"/>
      <c r="M4051" s="3"/>
      <c r="N4051" s="3"/>
      <c r="O4051" s="393"/>
      <c r="P4051" s="393"/>
      <c r="Q4051" s="3"/>
      <c r="R4051" s="3"/>
      <c r="S4051" s="3"/>
      <c r="T4051" s="3"/>
      <c r="U4051" s="3"/>
      <c r="V4051" s="3"/>
      <c r="W4051"/>
      <c r="X4051"/>
      <c r="Y4051" s="451"/>
      <c r="Z4051" s="393"/>
      <c r="AA4051" s="3"/>
      <c r="AB4051" s="3"/>
      <c r="AC4051" s="3"/>
      <c r="AD4051" s="3"/>
      <c r="AE4051" s="3"/>
      <c r="AF4051"/>
      <c r="AG4051"/>
      <c r="AH4051"/>
      <c r="AI4051"/>
      <c r="AJ4051"/>
      <c r="AK4051"/>
      <c r="AL4051"/>
      <c r="AM4051"/>
      <c r="AN4051"/>
      <c r="AO4051"/>
      <c r="AP4051"/>
      <c r="BC4051" s="451"/>
    </row>
    <row r="4052" spans="1:55" hidden="1" x14ac:dyDescent="0.2">
      <c r="A4052" s="3"/>
      <c r="B4052" s="3"/>
      <c r="C4052" s="393"/>
      <c r="D4052" s="393"/>
      <c r="E4052" s="393"/>
      <c r="F4052" s="393"/>
      <c r="G4052" s="393"/>
      <c r="H4052" s="393"/>
      <c r="I4052" s="393"/>
      <c r="J4052" s="3"/>
      <c r="K4052" s="3"/>
      <c r="L4052" s="3"/>
      <c r="M4052" s="3"/>
      <c r="N4052" s="3"/>
      <c r="O4052" s="393"/>
      <c r="P4052" s="393"/>
      <c r="Q4052" s="3"/>
      <c r="R4052" s="3"/>
      <c r="S4052" s="3"/>
      <c r="T4052" s="3"/>
      <c r="U4052" s="3"/>
      <c r="V4052" s="3"/>
      <c r="W4052"/>
      <c r="X4052"/>
      <c r="Y4052" s="451"/>
      <c r="Z4052" s="393"/>
      <c r="AA4052" s="3"/>
      <c r="AB4052" s="3"/>
      <c r="AC4052" s="3"/>
      <c r="AD4052" s="3"/>
      <c r="AE4052" s="3"/>
      <c r="AF4052"/>
      <c r="AG4052"/>
      <c r="AH4052"/>
      <c r="AI4052"/>
      <c r="AJ4052"/>
      <c r="AK4052"/>
      <c r="AL4052"/>
      <c r="AM4052"/>
      <c r="AN4052"/>
      <c r="AO4052"/>
      <c r="AP4052"/>
      <c r="BC4052" s="451"/>
    </row>
    <row r="4053" spans="1:55" hidden="1" x14ac:dyDescent="0.2">
      <c r="A4053" s="3"/>
      <c r="B4053" s="3"/>
      <c r="C4053" s="393"/>
      <c r="D4053" s="393"/>
      <c r="E4053" s="393"/>
      <c r="F4053" s="393"/>
      <c r="G4053" s="393"/>
      <c r="H4053" s="393"/>
      <c r="I4053" s="393"/>
      <c r="J4053" s="3"/>
      <c r="K4053" s="3"/>
      <c r="L4053" s="3"/>
      <c r="M4053" s="3"/>
      <c r="N4053" s="3"/>
      <c r="O4053" s="393"/>
      <c r="P4053" s="393"/>
      <c r="Q4053" s="3"/>
      <c r="R4053" s="3"/>
      <c r="S4053" s="3"/>
      <c r="T4053" s="3"/>
      <c r="U4053" s="3"/>
      <c r="V4053" s="3"/>
      <c r="W4053"/>
      <c r="X4053"/>
      <c r="Y4053" s="451"/>
      <c r="Z4053" s="393"/>
      <c r="AA4053" s="3"/>
      <c r="AB4053" s="3"/>
      <c r="AC4053" s="3"/>
      <c r="AD4053" s="3"/>
      <c r="AE4053" s="3"/>
      <c r="AF4053"/>
      <c r="AG4053"/>
      <c r="AH4053"/>
      <c r="AI4053"/>
      <c r="AJ4053"/>
      <c r="AK4053"/>
      <c r="AL4053"/>
      <c r="AM4053"/>
      <c r="AN4053"/>
      <c r="AO4053"/>
      <c r="AP4053"/>
      <c r="BC4053" s="451"/>
    </row>
    <row r="4054" spans="1:55" hidden="1" x14ac:dyDescent="0.2">
      <c r="A4054" s="3"/>
      <c r="B4054" s="3"/>
      <c r="C4054" s="393"/>
      <c r="D4054" s="393"/>
      <c r="E4054" s="393"/>
      <c r="F4054" s="393"/>
      <c r="G4054" s="393"/>
      <c r="H4054" s="393"/>
      <c r="I4054" s="393"/>
      <c r="J4054" s="3"/>
      <c r="K4054" s="3"/>
      <c r="L4054" s="3"/>
      <c r="M4054" s="3"/>
      <c r="N4054" s="3"/>
      <c r="O4054" s="393"/>
      <c r="P4054" s="393"/>
      <c r="Q4054" s="3"/>
      <c r="R4054" s="3"/>
      <c r="S4054" s="3"/>
      <c r="T4054" s="3"/>
      <c r="U4054" s="3"/>
      <c r="V4054" s="3"/>
      <c r="W4054"/>
      <c r="X4054"/>
      <c r="Y4054" s="451"/>
      <c r="Z4054" s="393"/>
      <c r="AA4054" s="3"/>
      <c r="AB4054" s="3"/>
      <c r="AC4054" s="3"/>
      <c r="AD4054" s="3"/>
      <c r="AE4054" s="3"/>
      <c r="AF4054"/>
      <c r="AG4054"/>
      <c r="AH4054"/>
      <c r="AI4054"/>
      <c r="AJ4054"/>
      <c r="AK4054"/>
      <c r="AL4054"/>
      <c r="AM4054"/>
      <c r="AN4054"/>
      <c r="AO4054"/>
      <c r="AP4054"/>
      <c r="BC4054" s="451"/>
    </row>
    <row r="4055" spans="1:55" hidden="1" x14ac:dyDescent="0.2">
      <c r="A4055" s="3"/>
      <c r="B4055" s="3"/>
      <c r="C4055" s="393"/>
      <c r="D4055" s="393"/>
      <c r="E4055" s="393"/>
      <c r="F4055" s="393"/>
      <c r="G4055" s="393"/>
      <c r="H4055" s="393"/>
      <c r="I4055" s="393"/>
      <c r="J4055" s="3"/>
      <c r="K4055" s="3"/>
      <c r="L4055" s="3"/>
      <c r="M4055" s="3"/>
      <c r="N4055" s="3"/>
      <c r="O4055" s="393"/>
      <c r="P4055" s="393"/>
      <c r="Q4055" s="3"/>
      <c r="R4055" s="3"/>
      <c r="S4055" s="3"/>
      <c r="T4055" s="3"/>
      <c r="U4055" s="3"/>
      <c r="V4055" s="3"/>
      <c r="W4055"/>
      <c r="X4055"/>
      <c r="Y4055" s="451"/>
      <c r="Z4055" s="393"/>
      <c r="AA4055" s="3"/>
      <c r="AB4055" s="3"/>
      <c r="AC4055" s="3"/>
      <c r="AD4055" s="3"/>
      <c r="AE4055" s="3"/>
      <c r="AF4055"/>
      <c r="AG4055"/>
      <c r="AH4055"/>
      <c r="AI4055"/>
      <c r="AJ4055"/>
      <c r="AK4055"/>
      <c r="AL4055"/>
      <c r="AM4055"/>
      <c r="AN4055"/>
      <c r="AO4055"/>
      <c r="AP4055"/>
      <c r="BC4055" s="451"/>
    </row>
    <row r="4056" spans="1:55" hidden="1" x14ac:dyDescent="0.2">
      <c r="A4056" s="3"/>
      <c r="B4056" s="3"/>
      <c r="C4056" s="393"/>
      <c r="D4056" s="393"/>
      <c r="E4056" s="393"/>
      <c r="F4056" s="393"/>
      <c r="G4056" s="393"/>
      <c r="H4056" s="393"/>
      <c r="I4056" s="393"/>
      <c r="J4056" s="3"/>
      <c r="K4056" s="3"/>
      <c r="L4056" s="3"/>
      <c r="M4056" s="3"/>
      <c r="N4056" s="3"/>
      <c r="O4056" s="393"/>
      <c r="P4056" s="393"/>
      <c r="Q4056" s="3"/>
      <c r="R4056" s="3"/>
      <c r="S4056" s="3"/>
      <c r="T4056" s="3"/>
      <c r="U4056" s="3"/>
      <c r="V4056" s="3"/>
      <c r="W4056"/>
      <c r="X4056"/>
      <c r="Y4056" s="451"/>
      <c r="Z4056" s="393"/>
      <c r="AA4056" s="3"/>
      <c r="AB4056" s="3"/>
      <c r="AC4056" s="3"/>
      <c r="AD4056" s="3"/>
      <c r="AE4056" s="3"/>
      <c r="AF4056"/>
      <c r="AG4056"/>
      <c r="AH4056"/>
      <c r="AI4056"/>
      <c r="AJ4056"/>
      <c r="AK4056"/>
      <c r="AL4056"/>
      <c r="AM4056"/>
      <c r="AN4056"/>
      <c r="AO4056"/>
      <c r="AP4056"/>
      <c r="BC4056" s="451"/>
    </row>
    <row r="4057" spans="1:55" hidden="1" x14ac:dyDescent="0.2">
      <c r="A4057" s="3"/>
      <c r="B4057" s="3"/>
      <c r="C4057" s="393"/>
      <c r="D4057" s="393"/>
      <c r="E4057" s="393"/>
      <c r="F4057" s="393"/>
      <c r="G4057" s="393"/>
      <c r="H4057" s="393"/>
      <c r="I4057" s="393"/>
      <c r="J4057" s="3"/>
      <c r="K4057" s="3"/>
      <c r="L4057" s="3"/>
      <c r="M4057" s="3"/>
      <c r="N4057" s="3"/>
      <c r="O4057" s="393"/>
      <c r="P4057" s="393"/>
      <c r="Q4057" s="3"/>
      <c r="R4057" s="3"/>
      <c r="S4057" s="3"/>
      <c r="T4057" s="3"/>
      <c r="U4057" s="3"/>
      <c r="V4057" s="3"/>
      <c r="W4057"/>
      <c r="X4057"/>
      <c r="Y4057" s="451"/>
      <c r="Z4057" s="393"/>
      <c r="AA4057" s="3"/>
      <c r="AB4057" s="3"/>
      <c r="AC4057" s="3"/>
      <c r="AD4057" s="3"/>
      <c r="AE4057" s="3"/>
      <c r="AF4057"/>
      <c r="AG4057"/>
      <c r="AH4057"/>
      <c r="AI4057"/>
      <c r="AJ4057"/>
      <c r="AK4057"/>
      <c r="AL4057"/>
      <c r="AM4057"/>
      <c r="AN4057"/>
      <c r="AO4057"/>
      <c r="AP4057"/>
      <c r="BC4057" s="451"/>
    </row>
    <row r="4058" spans="1:55" hidden="1" x14ac:dyDescent="0.2">
      <c r="A4058" s="3"/>
      <c r="B4058" s="3"/>
      <c r="C4058" s="393"/>
      <c r="D4058" s="393"/>
      <c r="E4058" s="393"/>
      <c r="F4058" s="393"/>
      <c r="G4058" s="393"/>
      <c r="H4058" s="393"/>
      <c r="I4058" s="393"/>
      <c r="J4058" s="3"/>
      <c r="K4058" s="3"/>
      <c r="L4058" s="3"/>
      <c r="M4058" s="3"/>
      <c r="N4058" s="3"/>
      <c r="O4058" s="393"/>
      <c r="P4058" s="393"/>
      <c r="Q4058" s="3"/>
      <c r="R4058" s="3"/>
      <c r="S4058" s="3"/>
      <c r="T4058" s="3"/>
      <c r="U4058" s="3"/>
      <c r="V4058" s="3"/>
      <c r="W4058"/>
      <c r="X4058"/>
      <c r="Y4058" s="451"/>
      <c r="Z4058" s="393"/>
      <c r="AA4058" s="3"/>
      <c r="AB4058" s="3"/>
      <c r="AC4058" s="3"/>
      <c r="AD4058" s="3"/>
      <c r="AE4058" s="3"/>
      <c r="AF4058"/>
      <c r="AG4058"/>
      <c r="AH4058"/>
      <c r="AI4058"/>
      <c r="AJ4058"/>
      <c r="AK4058"/>
      <c r="AL4058"/>
      <c r="AM4058"/>
      <c r="AN4058"/>
      <c r="AO4058"/>
      <c r="AP4058"/>
      <c r="BC4058" s="451"/>
    </row>
    <row r="4059" spans="1:55" hidden="1" x14ac:dyDescent="0.2">
      <c r="A4059" s="3"/>
      <c r="B4059" s="3"/>
      <c r="C4059" s="393"/>
      <c r="D4059" s="393"/>
      <c r="E4059" s="393"/>
      <c r="F4059" s="393"/>
      <c r="G4059" s="393"/>
      <c r="H4059" s="393"/>
      <c r="I4059" s="393"/>
      <c r="J4059" s="3"/>
      <c r="K4059" s="3"/>
      <c r="L4059" s="3"/>
      <c r="M4059" s="3"/>
      <c r="N4059" s="3"/>
      <c r="O4059" s="393"/>
      <c r="P4059" s="393"/>
      <c r="Q4059" s="3"/>
      <c r="R4059" s="3"/>
      <c r="S4059" s="3"/>
      <c r="T4059" s="3"/>
      <c r="U4059" s="3"/>
      <c r="V4059" s="3"/>
      <c r="W4059"/>
      <c r="X4059"/>
      <c r="Y4059" s="451"/>
      <c r="Z4059" s="393"/>
      <c r="AA4059" s="3"/>
      <c r="AB4059" s="3"/>
      <c r="AC4059" s="3"/>
      <c r="AD4059" s="3"/>
      <c r="AE4059" s="3"/>
      <c r="AF4059"/>
      <c r="AG4059"/>
      <c r="AH4059"/>
      <c r="AI4059"/>
      <c r="AJ4059"/>
      <c r="AK4059"/>
      <c r="AL4059"/>
      <c r="AM4059"/>
      <c r="AN4059"/>
      <c r="AO4059"/>
      <c r="AP4059"/>
      <c r="BC4059" s="451"/>
    </row>
    <row r="4060" spans="1:55" hidden="1" x14ac:dyDescent="0.2">
      <c r="A4060" s="3"/>
      <c r="B4060" s="3"/>
      <c r="C4060" s="393"/>
      <c r="D4060" s="393"/>
      <c r="E4060" s="393"/>
      <c r="F4060" s="393"/>
      <c r="G4060" s="393"/>
      <c r="H4060" s="393"/>
      <c r="I4060" s="393"/>
      <c r="J4060" s="3"/>
      <c r="K4060" s="3"/>
      <c r="L4060" s="3"/>
      <c r="M4060" s="3"/>
      <c r="N4060" s="3"/>
      <c r="O4060" s="393"/>
      <c r="P4060" s="393"/>
      <c r="Q4060" s="3"/>
      <c r="R4060" s="3"/>
      <c r="S4060" s="3"/>
      <c r="T4060" s="3"/>
      <c r="U4060" s="3"/>
      <c r="V4060" s="3"/>
      <c r="W4060"/>
      <c r="X4060"/>
      <c r="Y4060" s="451"/>
      <c r="Z4060" s="393"/>
      <c r="AA4060" s="3"/>
      <c r="AB4060" s="3"/>
      <c r="AC4060" s="3"/>
      <c r="AD4060" s="3"/>
      <c r="AE4060" s="3"/>
      <c r="AF4060"/>
      <c r="AG4060"/>
      <c r="AH4060"/>
      <c r="AI4060"/>
      <c r="AJ4060"/>
      <c r="AK4060"/>
      <c r="AL4060"/>
      <c r="AM4060"/>
      <c r="AN4060"/>
      <c r="AO4060"/>
      <c r="AP4060"/>
      <c r="BC4060" s="451"/>
    </row>
    <row r="4061" spans="1:55" hidden="1" x14ac:dyDescent="0.2">
      <c r="A4061" s="3"/>
      <c r="B4061" s="3"/>
      <c r="C4061" s="393"/>
      <c r="D4061" s="393"/>
      <c r="E4061" s="393"/>
      <c r="F4061" s="393"/>
      <c r="G4061" s="393"/>
      <c r="H4061" s="393"/>
      <c r="I4061" s="393"/>
      <c r="J4061" s="3"/>
      <c r="K4061" s="3"/>
      <c r="L4061" s="3"/>
      <c r="M4061" s="3"/>
      <c r="N4061" s="3"/>
      <c r="O4061" s="393"/>
      <c r="P4061" s="393"/>
      <c r="Q4061" s="3"/>
      <c r="R4061" s="3"/>
      <c r="S4061" s="3"/>
      <c r="T4061" s="3"/>
      <c r="U4061" s="3"/>
      <c r="V4061" s="3"/>
      <c r="W4061"/>
      <c r="X4061"/>
      <c r="Y4061" s="451"/>
      <c r="Z4061" s="393"/>
      <c r="AA4061" s="3"/>
      <c r="AB4061" s="3"/>
      <c r="AC4061" s="3"/>
      <c r="AD4061" s="3"/>
      <c r="AE4061" s="3"/>
      <c r="AF4061"/>
      <c r="AG4061"/>
      <c r="AH4061"/>
      <c r="AI4061"/>
      <c r="AJ4061"/>
      <c r="AK4061"/>
      <c r="AL4061"/>
      <c r="AM4061"/>
      <c r="AN4061"/>
      <c r="AO4061"/>
      <c r="AP4061"/>
      <c r="BC4061" s="451"/>
    </row>
    <row r="4062" spans="1:55" hidden="1" x14ac:dyDescent="0.2">
      <c r="A4062" s="3"/>
      <c r="B4062" s="3"/>
      <c r="C4062" s="393"/>
      <c r="D4062" s="393"/>
      <c r="E4062" s="393"/>
      <c r="F4062" s="393"/>
      <c r="G4062" s="393"/>
      <c r="H4062" s="393"/>
      <c r="I4062" s="393"/>
      <c r="J4062" s="3"/>
      <c r="K4062" s="3"/>
      <c r="L4062" s="3"/>
      <c r="M4062" s="3"/>
      <c r="N4062" s="3"/>
      <c r="O4062" s="393"/>
      <c r="P4062" s="393"/>
      <c r="Q4062" s="3"/>
      <c r="R4062" s="3"/>
      <c r="S4062" s="3"/>
      <c r="T4062" s="3"/>
      <c r="U4062" s="3"/>
      <c r="V4062" s="3"/>
      <c r="W4062"/>
      <c r="X4062"/>
      <c r="Y4062" s="451"/>
      <c r="Z4062" s="393"/>
      <c r="AA4062" s="3"/>
      <c r="AB4062" s="3"/>
      <c r="AC4062" s="3"/>
      <c r="AD4062" s="3"/>
      <c r="AE4062" s="3"/>
      <c r="AF4062"/>
      <c r="AG4062"/>
      <c r="AH4062"/>
      <c r="AI4062"/>
      <c r="AJ4062"/>
      <c r="AK4062"/>
      <c r="AL4062"/>
      <c r="AM4062"/>
      <c r="AN4062"/>
      <c r="AO4062"/>
      <c r="AP4062"/>
      <c r="BC4062" s="451"/>
    </row>
    <row r="4063" spans="1:55" hidden="1" x14ac:dyDescent="0.2">
      <c r="A4063" s="3"/>
      <c r="B4063" s="3"/>
      <c r="C4063" s="393"/>
      <c r="D4063" s="393"/>
      <c r="E4063" s="393"/>
      <c r="F4063" s="393"/>
      <c r="G4063" s="393"/>
      <c r="H4063" s="393"/>
      <c r="I4063" s="393"/>
      <c r="J4063" s="3"/>
      <c r="K4063" s="3"/>
      <c r="L4063" s="3"/>
      <c r="M4063" s="3"/>
      <c r="N4063" s="3"/>
      <c r="O4063" s="393"/>
      <c r="P4063" s="393"/>
      <c r="Q4063" s="3"/>
      <c r="R4063" s="3"/>
      <c r="S4063" s="3"/>
      <c r="T4063" s="3"/>
      <c r="U4063" s="3"/>
      <c r="V4063" s="3"/>
      <c r="W4063"/>
      <c r="X4063"/>
      <c r="Y4063" s="451"/>
      <c r="Z4063" s="393"/>
      <c r="AA4063" s="3"/>
      <c r="AB4063" s="3"/>
      <c r="AC4063" s="3"/>
      <c r="AD4063" s="3"/>
      <c r="AE4063" s="3"/>
      <c r="AF4063"/>
      <c r="AG4063"/>
      <c r="AH4063"/>
      <c r="AI4063"/>
      <c r="AJ4063"/>
      <c r="AK4063"/>
      <c r="AL4063"/>
      <c r="AM4063"/>
      <c r="AN4063"/>
      <c r="AO4063"/>
      <c r="AP4063"/>
      <c r="BC4063" s="451"/>
    </row>
    <row r="4064" spans="1:55" hidden="1" x14ac:dyDescent="0.2">
      <c r="A4064" s="3"/>
      <c r="B4064" s="3"/>
      <c r="C4064" s="393"/>
      <c r="D4064" s="393"/>
      <c r="E4064" s="393"/>
      <c r="F4064" s="393"/>
      <c r="G4064" s="393"/>
      <c r="H4064" s="393"/>
      <c r="I4064" s="393"/>
      <c r="J4064" s="3"/>
      <c r="K4064" s="3"/>
      <c r="L4064" s="3"/>
      <c r="M4064" s="3"/>
      <c r="N4064" s="3"/>
      <c r="O4064" s="393"/>
      <c r="P4064" s="393"/>
      <c r="Q4064" s="3"/>
      <c r="R4064" s="3"/>
      <c r="S4064" s="3"/>
      <c r="T4064" s="3"/>
      <c r="U4064" s="3"/>
      <c r="V4064" s="3"/>
      <c r="W4064"/>
      <c r="X4064"/>
      <c r="Y4064" s="451"/>
      <c r="Z4064" s="393"/>
      <c r="AA4064" s="3"/>
      <c r="AB4064" s="3"/>
      <c r="AC4064" s="3"/>
      <c r="AD4064" s="3"/>
      <c r="AE4064" s="3"/>
      <c r="AF4064"/>
      <c r="AG4064"/>
      <c r="AH4064"/>
      <c r="AI4064"/>
      <c r="AJ4064"/>
      <c r="AK4064"/>
      <c r="AL4064"/>
      <c r="AM4064"/>
      <c r="AN4064"/>
      <c r="AO4064"/>
      <c r="AP4064"/>
      <c r="BC4064" s="451"/>
    </row>
    <row r="4065" spans="1:55" hidden="1" x14ac:dyDescent="0.2">
      <c r="A4065" s="3"/>
      <c r="B4065" s="3"/>
      <c r="C4065" s="393"/>
      <c r="D4065" s="393"/>
      <c r="E4065" s="393"/>
      <c r="F4065" s="393"/>
      <c r="G4065" s="393"/>
      <c r="H4065" s="393"/>
      <c r="I4065" s="393"/>
      <c r="J4065" s="3"/>
      <c r="K4065" s="3"/>
      <c r="L4065" s="3"/>
      <c r="M4065" s="3"/>
      <c r="N4065" s="3"/>
      <c r="O4065" s="393"/>
      <c r="P4065" s="393"/>
      <c r="Q4065" s="3"/>
      <c r="R4065" s="3"/>
      <c r="S4065" s="3"/>
      <c r="T4065" s="3"/>
      <c r="U4065" s="3"/>
      <c r="V4065" s="3"/>
      <c r="W4065"/>
      <c r="X4065"/>
      <c r="Y4065" s="451"/>
      <c r="Z4065" s="393"/>
      <c r="AA4065" s="3"/>
      <c r="AB4065" s="3"/>
      <c r="AC4065" s="3"/>
      <c r="AD4065" s="3"/>
      <c r="AE4065" s="3"/>
      <c r="AF4065"/>
      <c r="AG4065"/>
      <c r="AH4065"/>
      <c r="AI4065"/>
      <c r="AJ4065"/>
      <c r="AK4065"/>
      <c r="AL4065"/>
      <c r="AM4065"/>
      <c r="AN4065"/>
      <c r="AO4065"/>
      <c r="AP4065"/>
      <c r="BC4065" s="451"/>
    </row>
    <row r="4066" spans="1:55" hidden="1" x14ac:dyDescent="0.2">
      <c r="A4066" s="3"/>
      <c r="B4066" s="3"/>
      <c r="C4066" s="393"/>
      <c r="D4066" s="393"/>
      <c r="E4066" s="393"/>
      <c r="F4066" s="393"/>
      <c r="G4066" s="393"/>
      <c r="H4066" s="393"/>
      <c r="I4066" s="393"/>
      <c r="J4066" s="3"/>
      <c r="K4066" s="3"/>
      <c r="L4066" s="3"/>
      <c r="M4066" s="3"/>
      <c r="N4066" s="3"/>
      <c r="O4066" s="393"/>
      <c r="P4066" s="393"/>
      <c r="Q4066" s="3"/>
      <c r="R4066" s="3"/>
      <c r="S4066" s="3"/>
      <c r="T4066" s="3"/>
      <c r="U4066" s="3"/>
      <c r="V4066" s="3"/>
      <c r="W4066"/>
      <c r="X4066"/>
      <c r="Y4066" s="451"/>
      <c r="Z4066" s="393"/>
      <c r="AA4066" s="3"/>
      <c r="AB4066" s="3"/>
      <c r="AC4066" s="3"/>
      <c r="AD4066" s="3"/>
      <c r="AE4066" s="3"/>
      <c r="AF4066"/>
      <c r="AG4066"/>
      <c r="AH4066"/>
      <c r="AI4066"/>
      <c r="AJ4066"/>
      <c r="AK4066"/>
      <c r="AL4066"/>
      <c r="AM4066"/>
      <c r="AN4066"/>
      <c r="AO4066"/>
      <c r="AP4066"/>
      <c r="BC4066" s="451"/>
    </row>
    <row r="4067" spans="1:55" hidden="1" x14ac:dyDescent="0.2">
      <c r="A4067" s="3"/>
      <c r="B4067" s="3"/>
      <c r="C4067" s="393"/>
      <c r="D4067" s="393"/>
      <c r="E4067" s="393"/>
      <c r="F4067" s="393"/>
      <c r="G4067" s="393"/>
      <c r="H4067" s="393"/>
      <c r="I4067" s="393"/>
      <c r="J4067" s="3"/>
      <c r="K4067" s="3"/>
      <c r="L4067" s="3"/>
      <c r="M4067" s="3"/>
      <c r="N4067" s="3"/>
      <c r="O4067" s="393"/>
      <c r="P4067" s="393"/>
      <c r="Q4067" s="3"/>
      <c r="R4067" s="3"/>
      <c r="S4067" s="3"/>
      <c r="T4067" s="3"/>
      <c r="U4067" s="3"/>
      <c r="V4067" s="3"/>
      <c r="W4067"/>
      <c r="X4067"/>
      <c r="Y4067" s="451"/>
      <c r="Z4067" s="393"/>
      <c r="AA4067" s="3"/>
      <c r="AB4067" s="3"/>
      <c r="AC4067" s="3"/>
      <c r="AD4067" s="3"/>
      <c r="AE4067" s="3"/>
      <c r="AF4067"/>
      <c r="AG4067"/>
      <c r="AH4067"/>
      <c r="AI4067"/>
      <c r="AJ4067"/>
      <c r="AK4067"/>
      <c r="AL4067"/>
      <c r="AM4067"/>
      <c r="AN4067"/>
      <c r="AO4067"/>
      <c r="AP4067"/>
      <c r="BC4067" s="451"/>
    </row>
    <row r="4068" spans="1:55" hidden="1" x14ac:dyDescent="0.2">
      <c r="A4068" s="3"/>
      <c r="B4068" s="3"/>
      <c r="C4068" s="393"/>
      <c r="D4068" s="393"/>
      <c r="E4068" s="393"/>
      <c r="F4068" s="393"/>
      <c r="G4068" s="393"/>
      <c r="H4068" s="393"/>
      <c r="I4068" s="393"/>
      <c r="J4068" s="3"/>
      <c r="K4068" s="3"/>
      <c r="L4068" s="3"/>
      <c r="M4068" s="3"/>
      <c r="N4068" s="3"/>
      <c r="O4068" s="393"/>
      <c r="P4068" s="393"/>
      <c r="Q4068" s="3"/>
      <c r="R4068" s="3"/>
      <c r="S4068" s="3"/>
      <c r="T4068" s="3"/>
      <c r="U4068" s="3"/>
      <c r="V4068" s="3"/>
      <c r="W4068"/>
      <c r="X4068"/>
      <c r="Y4068" s="451"/>
      <c r="Z4068" s="393"/>
      <c r="AA4068" s="3"/>
      <c r="AB4068" s="3"/>
      <c r="AC4068" s="3"/>
      <c r="AD4068" s="3"/>
      <c r="AE4068" s="3"/>
      <c r="AF4068"/>
      <c r="AG4068"/>
      <c r="AH4068"/>
      <c r="AI4068"/>
      <c r="AJ4068"/>
      <c r="AK4068"/>
      <c r="AL4068"/>
      <c r="AM4068"/>
      <c r="AN4068"/>
      <c r="AO4068"/>
      <c r="AP4068"/>
      <c r="BC4068" s="451"/>
    </row>
    <row r="4069" spans="1:55" hidden="1" x14ac:dyDescent="0.2">
      <c r="A4069" s="3"/>
      <c r="B4069" s="3"/>
      <c r="C4069" s="393"/>
      <c r="D4069" s="393"/>
      <c r="E4069" s="393"/>
      <c r="F4069" s="393"/>
      <c r="G4069" s="393"/>
      <c r="H4069" s="393"/>
      <c r="I4069" s="393"/>
      <c r="J4069" s="3"/>
      <c r="K4069" s="3"/>
      <c r="L4069" s="3"/>
      <c r="M4069" s="3"/>
      <c r="N4069" s="3"/>
      <c r="O4069" s="393"/>
      <c r="P4069" s="393"/>
      <c r="Q4069" s="3"/>
      <c r="R4069" s="3"/>
      <c r="S4069" s="3"/>
      <c r="T4069" s="3"/>
      <c r="U4069" s="3"/>
      <c r="V4069" s="3"/>
      <c r="W4069"/>
      <c r="X4069"/>
      <c r="Y4069" s="451"/>
      <c r="Z4069" s="393"/>
      <c r="AA4069" s="3"/>
      <c r="AB4069" s="3"/>
      <c r="AC4069" s="3"/>
      <c r="AD4069" s="3"/>
      <c r="AE4069" s="3"/>
      <c r="AF4069"/>
      <c r="AG4069"/>
      <c r="AH4069"/>
      <c r="AI4069"/>
      <c r="AJ4069"/>
      <c r="AK4069"/>
      <c r="AL4069"/>
      <c r="AM4069"/>
      <c r="AN4069"/>
      <c r="AO4069"/>
      <c r="AP4069"/>
      <c r="BC4069" s="451"/>
    </row>
    <row r="4070" spans="1:55" hidden="1" x14ac:dyDescent="0.2">
      <c r="A4070" s="3"/>
      <c r="B4070" s="3"/>
      <c r="C4070" s="393"/>
      <c r="D4070" s="393"/>
      <c r="E4070" s="393"/>
      <c r="F4070" s="393"/>
      <c r="G4070" s="393"/>
      <c r="H4070" s="393"/>
      <c r="I4070" s="393"/>
      <c r="J4070" s="3"/>
      <c r="K4070" s="3"/>
      <c r="L4070" s="3"/>
      <c r="M4070" s="3"/>
      <c r="N4070" s="3"/>
      <c r="O4070" s="393"/>
      <c r="P4070" s="393"/>
      <c r="Q4070" s="3"/>
      <c r="R4070" s="3"/>
      <c r="S4070" s="3"/>
      <c r="T4070" s="3"/>
      <c r="U4070" s="3"/>
      <c r="V4070" s="3"/>
      <c r="W4070"/>
      <c r="X4070"/>
      <c r="Y4070" s="451"/>
      <c r="Z4070" s="393"/>
      <c r="AA4070" s="3"/>
      <c r="AB4070" s="3"/>
      <c r="AC4070" s="3"/>
      <c r="AD4070" s="3"/>
      <c r="AE4070" s="3"/>
      <c r="AF4070"/>
      <c r="AG4070"/>
      <c r="AH4070"/>
      <c r="AI4070"/>
      <c r="AJ4070"/>
      <c r="AK4070"/>
      <c r="AL4070"/>
      <c r="AM4070"/>
      <c r="AN4070"/>
      <c r="AO4070"/>
      <c r="AP4070"/>
      <c r="BC4070" s="451"/>
    </row>
    <row r="4071" spans="1:55" hidden="1" x14ac:dyDescent="0.2">
      <c r="A4071" s="3"/>
      <c r="B4071" s="3"/>
      <c r="C4071" s="393"/>
      <c r="D4071" s="393"/>
      <c r="E4071" s="393"/>
      <c r="F4071" s="393"/>
      <c r="G4071" s="393"/>
      <c r="H4071" s="393"/>
      <c r="I4071" s="393"/>
      <c r="J4071" s="3"/>
      <c r="K4071" s="3"/>
      <c r="L4071" s="3"/>
      <c r="M4071" s="3"/>
      <c r="N4071" s="3"/>
      <c r="O4071" s="393"/>
      <c r="P4071" s="393"/>
      <c r="Q4071" s="3"/>
      <c r="R4071" s="3"/>
      <c r="S4071" s="3"/>
      <c r="T4071" s="3"/>
      <c r="U4071" s="3"/>
      <c r="V4071" s="3"/>
      <c r="W4071"/>
      <c r="X4071"/>
      <c r="Y4071" s="451"/>
      <c r="Z4071" s="393"/>
      <c r="AA4071" s="3"/>
      <c r="AB4071" s="3"/>
      <c r="AC4071" s="3"/>
      <c r="AD4071" s="3"/>
      <c r="AE4071" s="3"/>
      <c r="AF4071"/>
      <c r="AG4071"/>
      <c r="AH4071"/>
      <c r="AI4071"/>
      <c r="AJ4071"/>
      <c r="AK4071"/>
      <c r="AL4071"/>
      <c r="AM4071"/>
      <c r="AN4071"/>
      <c r="AO4071"/>
      <c r="AP4071"/>
      <c r="BC4071" s="451"/>
    </row>
    <row r="4072" spans="1:55" hidden="1" x14ac:dyDescent="0.2">
      <c r="A4072" s="3"/>
      <c r="B4072" s="3"/>
      <c r="C4072" s="393"/>
      <c r="D4072" s="393"/>
      <c r="E4072" s="393"/>
      <c r="F4072" s="393"/>
      <c r="G4072" s="393"/>
      <c r="H4072" s="393"/>
      <c r="I4072" s="393"/>
      <c r="J4072" s="3"/>
      <c r="K4072" s="3"/>
      <c r="L4072" s="3"/>
      <c r="M4072" s="3"/>
      <c r="N4072" s="3"/>
      <c r="O4072" s="393"/>
      <c r="P4072" s="393"/>
      <c r="Q4072" s="3"/>
      <c r="R4072" s="3"/>
      <c r="S4072" s="3"/>
      <c r="T4072" s="3"/>
      <c r="U4072" s="3"/>
      <c r="V4072" s="3"/>
      <c r="W4072"/>
      <c r="X4072"/>
      <c r="Y4072" s="451"/>
      <c r="Z4072" s="393"/>
      <c r="AA4072" s="3"/>
      <c r="AB4072" s="3"/>
      <c r="AC4072" s="3"/>
      <c r="AD4072" s="3"/>
      <c r="AE4072" s="3"/>
      <c r="AF4072"/>
      <c r="AG4072"/>
      <c r="AH4072"/>
      <c r="AI4072"/>
      <c r="AJ4072"/>
      <c r="AK4072"/>
      <c r="AL4072"/>
      <c r="AM4072"/>
      <c r="AN4072"/>
      <c r="AO4072"/>
      <c r="AP4072"/>
      <c r="BC4072" s="451"/>
    </row>
    <row r="4073" spans="1:55" hidden="1" x14ac:dyDescent="0.2">
      <c r="A4073" s="3"/>
      <c r="B4073" s="3"/>
      <c r="C4073" s="393"/>
      <c r="D4073" s="393"/>
      <c r="E4073" s="393"/>
      <c r="F4073" s="393"/>
      <c r="G4073" s="393"/>
      <c r="H4073" s="393"/>
      <c r="I4073" s="393"/>
      <c r="J4073" s="3"/>
      <c r="K4073" s="3"/>
      <c r="L4073" s="3"/>
      <c r="M4073" s="3"/>
      <c r="N4073" s="3"/>
      <c r="O4073" s="393"/>
      <c r="P4073" s="393"/>
      <c r="Q4073" s="3"/>
      <c r="R4073" s="3"/>
      <c r="S4073" s="3"/>
      <c r="T4073" s="3"/>
      <c r="U4073" s="3"/>
      <c r="V4073" s="3"/>
      <c r="W4073"/>
      <c r="X4073"/>
      <c r="Y4073" s="451"/>
      <c r="Z4073" s="393"/>
      <c r="AA4073" s="3"/>
      <c r="AB4073" s="3"/>
      <c r="AC4073" s="3"/>
      <c r="AD4073" s="3"/>
      <c r="AE4073" s="3"/>
      <c r="AF4073"/>
      <c r="AG4073"/>
      <c r="AH4073"/>
      <c r="AI4073"/>
      <c r="AJ4073"/>
      <c r="AK4073"/>
      <c r="AL4073"/>
      <c r="AM4073"/>
      <c r="AN4073"/>
      <c r="AO4073"/>
      <c r="AP4073"/>
      <c r="BC4073" s="451"/>
    </row>
    <row r="4074" spans="1:55" hidden="1" x14ac:dyDescent="0.2">
      <c r="A4074" s="3"/>
      <c r="B4074" s="3"/>
      <c r="C4074" s="393"/>
      <c r="D4074" s="393"/>
      <c r="E4074" s="393"/>
      <c r="F4074" s="393"/>
      <c r="G4074" s="393"/>
      <c r="H4074" s="393"/>
      <c r="I4074" s="393"/>
      <c r="J4074" s="3"/>
      <c r="K4074" s="3"/>
      <c r="L4074" s="3"/>
      <c r="M4074" s="3"/>
      <c r="N4074" s="3"/>
      <c r="O4074" s="393"/>
      <c r="P4074" s="393"/>
      <c r="Q4074" s="3"/>
      <c r="R4074" s="3"/>
      <c r="S4074" s="3"/>
      <c r="T4074" s="3"/>
      <c r="U4074" s="3"/>
      <c r="V4074" s="3"/>
      <c r="W4074"/>
      <c r="X4074"/>
      <c r="Y4074" s="451"/>
      <c r="Z4074" s="393"/>
      <c r="AA4074" s="3"/>
      <c r="AB4074" s="3"/>
      <c r="AC4074" s="3"/>
      <c r="AD4074" s="3"/>
      <c r="AE4074" s="3"/>
      <c r="AF4074"/>
      <c r="AG4074"/>
      <c r="AH4074"/>
      <c r="AI4074"/>
      <c r="AJ4074"/>
      <c r="AK4074"/>
      <c r="AL4074"/>
      <c r="AM4074"/>
      <c r="AN4074"/>
      <c r="AO4074"/>
      <c r="AP4074"/>
      <c r="BC4074" s="451"/>
    </row>
    <row r="4075" spans="1:55" hidden="1" x14ac:dyDescent="0.2">
      <c r="A4075" s="3"/>
      <c r="B4075" s="3"/>
      <c r="C4075" s="393"/>
      <c r="D4075" s="393"/>
      <c r="E4075" s="393"/>
      <c r="F4075" s="393"/>
      <c r="G4075" s="393"/>
      <c r="H4075" s="393"/>
      <c r="I4075" s="393"/>
      <c r="J4075" s="3"/>
      <c r="K4075" s="3"/>
      <c r="L4075" s="3"/>
      <c r="M4075" s="3"/>
      <c r="N4075" s="3"/>
      <c r="O4075" s="393"/>
      <c r="P4075" s="393"/>
      <c r="Q4075" s="3"/>
      <c r="R4075" s="3"/>
      <c r="S4075" s="3"/>
      <c r="T4075" s="3"/>
      <c r="U4075" s="3"/>
      <c r="V4075" s="3"/>
      <c r="W4075"/>
      <c r="X4075"/>
      <c r="Y4075" s="451"/>
      <c r="Z4075" s="393"/>
      <c r="AA4075" s="3"/>
      <c r="AB4075" s="3"/>
      <c r="AC4075" s="3"/>
      <c r="AD4075" s="3"/>
      <c r="AE4075" s="3"/>
      <c r="AF4075"/>
      <c r="AG4075"/>
      <c r="AH4075"/>
      <c r="AI4075"/>
      <c r="AJ4075"/>
      <c r="AK4075"/>
      <c r="AL4075"/>
      <c r="AM4075"/>
      <c r="AN4075"/>
      <c r="AO4075"/>
      <c r="AP4075"/>
      <c r="BC4075" s="451"/>
    </row>
    <row r="4076" spans="1:55" hidden="1" x14ac:dyDescent="0.2">
      <c r="A4076" s="3"/>
      <c r="B4076" s="3"/>
      <c r="C4076" s="393"/>
      <c r="D4076" s="393"/>
      <c r="E4076" s="393"/>
      <c r="F4076" s="393"/>
      <c r="G4076" s="393"/>
      <c r="H4076" s="393"/>
      <c r="I4076" s="393"/>
      <c r="J4076" s="3"/>
      <c r="K4076" s="3"/>
      <c r="L4076" s="3"/>
      <c r="M4076" s="3"/>
      <c r="N4076" s="3"/>
      <c r="O4076" s="393"/>
      <c r="P4076" s="393"/>
      <c r="Q4076" s="3"/>
      <c r="R4076" s="3"/>
      <c r="S4076" s="3"/>
      <c r="T4076" s="3"/>
      <c r="U4076" s="3"/>
      <c r="V4076" s="3"/>
      <c r="W4076"/>
      <c r="X4076"/>
      <c r="Y4076" s="451"/>
      <c r="Z4076" s="393"/>
      <c r="AA4076" s="3"/>
      <c r="AB4076" s="3"/>
      <c r="AC4076" s="3"/>
      <c r="AD4076" s="3"/>
      <c r="AE4076" s="3"/>
      <c r="AF4076"/>
      <c r="AG4076"/>
      <c r="AH4076"/>
      <c r="AI4076"/>
      <c r="AJ4076"/>
      <c r="AK4076"/>
      <c r="AL4076"/>
      <c r="AM4076"/>
      <c r="AN4076"/>
      <c r="AO4076"/>
      <c r="AP4076"/>
      <c r="BC4076" s="451"/>
    </row>
    <row r="4077" spans="1:55" hidden="1" x14ac:dyDescent="0.2">
      <c r="A4077" s="3"/>
      <c r="B4077" s="3"/>
      <c r="C4077" s="393"/>
      <c r="D4077" s="393"/>
      <c r="E4077" s="393"/>
      <c r="F4077" s="393"/>
      <c r="G4077" s="393"/>
      <c r="H4077" s="393"/>
      <c r="I4077" s="393"/>
      <c r="J4077" s="3"/>
      <c r="K4077" s="3"/>
      <c r="L4077" s="3"/>
      <c r="M4077" s="3"/>
      <c r="N4077" s="3"/>
      <c r="O4077" s="393"/>
      <c r="P4077" s="393"/>
      <c r="Q4077" s="3"/>
      <c r="R4077" s="3"/>
      <c r="S4077" s="3"/>
      <c r="T4077" s="3"/>
      <c r="U4077" s="3"/>
      <c r="V4077" s="3"/>
      <c r="W4077"/>
      <c r="X4077"/>
      <c r="Y4077" s="451"/>
      <c r="Z4077" s="393"/>
      <c r="AA4077" s="3"/>
      <c r="AB4077" s="3"/>
      <c r="AC4077" s="3"/>
      <c r="AD4077" s="3"/>
      <c r="AE4077" s="3"/>
      <c r="AF4077"/>
      <c r="AG4077"/>
      <c r="AH4077"/>
      <c r="AI4077"/>
      <c r="AJ4077"/>
      <c r="AK4077"/>
      <c r="AL4077"/>
      <c r="AM4077"/>
      <c r="AN4077"/>
      <c r="AO4077"/>
      <c r="AP4077"/>
      <c r="BC4077" s="451"/>
    </row>
    <row r="4078" spans="1:55" hidden="1" x14ac:dyDescent="0.2">
      <c r="A4078" s="3"/>
      <c r="B4078" s="3"/>
      <c r="C4078" s="393"/>
      <c r="D4078" s="393"/>
      <c r="E4078" s="393"/>
      <c r="F4078" s="393"/>
      <c r="G4078" s="393"/>
      <c r="H4078" s="393"/>
      <c r="I4078" s="393"/>
      <c r="J4078" s="3"/>
      <c r="K4078" s="3"/>
      <c r="L4078" s="3"/>
      <c r="M4078" s="3"/>
      <c r="N4078" s="3"/>
      <c r="O4078" s="393"/>
      <c r="P4078" s="393"/>
      <c r="Q4078" s="3"/>
      <c r="R4078" s="3"/>
      <c r="S4078" s="3"/>
      <c r="T4078" s="3"/>
      <c r="U4078" s="3"/>
      <c r="V4078" s="3"/>
      <c r="W4078"/>
      <c r="X4078"/>
      <c r="Y4078" s="451"/>
      <c r="Z4078" s="393"/>
      <c r="AA4078" s="3"/>
      <c r="AB4078" s="3"/>
      <c r="AC4078" s="3"/>
      <c r="AD4078" s="3"/>
      <c r="AE4078" s="3"/>
      <c r="AF4078"/>
      <c r="AG4078"/>
      <c r="AH4078"/>
      <c r="AI4078"/>
      <c r="AJ4078"/>
      <c r="AK4078"/>
      <c r="AL4078"/>
      <c r="AM4078"/>
      <c r="AN4078"/>
      <c r="AO4078"/>
      <c r="AP4078"/>
      <c r="BC4078" s="451"/>
    </row>
    <row r="4079" spans="1:55" hidden="1" x14ac:dyDescent="0.2">
      <c r="A4079" s="3"/>
      <c r="B4079" s="3"/>
      <c r="C4079" s="393"/>
      <c r="D4079" s="393"/>
      <c r="E4079" s="393"/>
      <c r="F4079" s="393"/>
      <c r="G4079" s="393"/>
      <c r="H4079" s="393"/>
      <c r="I4079" s="393"/>
      <c r="J4079" s="3"/>
      <c r="K4079" s="3"/>
      <c r="L4079" s="3"/>
      <c r="M4079" s="3"/>
      <c r="N4079" s="3"/>
      <c r="O4079" s="393"/>
      <c r="P4079" s="393"/>
      <c r="Q4079" s="3"/>
      <c r="R4079" s="3"/>
      <c r="S4079" s="3"/>
      <c r="T4079" s="3"/>
      <c r="U4079" s="3"/>
      <c r="V4079" s="3"/>
      <c r="W4079"/>
      <c r="X4079"/>
      <c r="Y4079" s="451"/>
      <c r="Z4079" s="393"/>
      <c r="AA4079" s="3"/>
      <c r="AB4079" s="3"/>
      <c r="AC4079" s="3"/>
      <c r="AD4079" s="3"/>
      <c r="AE4079" s="3"/>
      <c r="AF4079"/>
      <c r="AG4079"/>
      <c r="AH4079"/>
      <c r="AI4079"/>
      <c r="AJ4079"/>
      <c r="AK4079"/>
      <c r="AL4079"/>
      <c r="AM4079"/>
      <c r="AN4079"/>
      <c r="AO4079"/>
      <c r="AP4079"/>
      <c r="BC4079" s="451"/>
    </row>
    <row r="4080" spans="1:55" hidden="1" x14ac:dyDescent="0.2">
      <c r="A4080" s="3"/>
      <c r="B4080" s="3"/>
      <c r="C4080" s="393"/>
      <c r="D4080" s="393"/>
      <c r="E4080" s="393"/>
      <c r="F4080" s="393"/>
      <c r="G4080" s="393"/>
      <c r="H4080" s="393"/>
      <c r="I4080" s="393"/>
      <c r="J4080" s="3"/>
      <c r="K4080" s="3"/>
      <c r="L4080" s="3"/>
      <c r="M4080" s="3"/>
      <c r="N4080" s="3"/>
      <c r="O4080" s="393"/>
      <c r="P4080" s="393"/>
      <c r="Q4080" s="3"/>
      <c r="R4080" s="3"/>
      <c r="S4080" s="3"/>
      <c r="T4080" s="3"/>
      <c r="U4080" s="3"/>
      <c r="V4080" s="3"/>
      <c r="W4080"/>
      <c r="X4080"/>
      <c r="Y4080" s="451"/>
      <c r="Z4080" s="393"/>
      <c r="AA4080" s="3"/>
      <c r="AB4080" s="3"/>
      <c r="AC4080" s="3"/>
      <c r="AD4080" s="3"/>
      <c r="AE4080" s="3"/>
      <c r="AF4080"/>
      <c r="AG4080"/>
      <c r="AH4080"/>
      <c r="AI4080"/>
      <c r="AJ4080"/>
      <c r="AK4080"/>
      <c r="AL4080"/>
      <c r="AM4080"/>
      <c r="AN4080"/>
      <c r="AO4080"/>
      <c r="AP4080"/>
      <c r="BC4080" s="451"/>
    </row>
    <row r="4081" spans="1:55" hidden="1" x14ac:dyDescent="0.2">
      <c r="A4081" s="3"/>
      <c r="B4081" s="3"/>
      <c r="C4081" s="393"/>
      <c r="D4081" s="393"/>
      <c r="E4081" s="393"/>
      <c r="F4081" s="393"/>
      <c r="G4081" s="393"/>
      <c r="H4081" s="393"/>
      <c r="I4081" s="393"/>
      <c r="J4081" s="3"/>
      <c r="K4081" s="3"/>
      <c r="L4081" s="3"/>
      <c r="M4081" s="3"/>
      <c r="N4081" s="3"/>
      <c r="O4081" s="393"/>
      <c r="P4081" s="393"/>
      <c r="Q4081" s="3"/>
      <c r="R4081" s="3"/>
      <c r="S4081" s="3"/>
      <c r="T4081" s="3"/>
      <c r="U4081" s="3"/>
      <c r="V4081" s="3"/>
      <c r="W4081"/>
      <c r="X4081"/>
      <c r="Y4081" s="451"/>
      <c r="Z4081" s="393"/>
      <c r="AA4081" s="3"/>
      <c r="AB4081" s="3"/>
      <c r="AC4081" s="3"/>
      <c r="AD4081" s="3"/>
      <c r="AE4081" s="3"/>
      <c r="AF4081"/>
      <c r="AG4081"/>
      <c r="AH4081"/>
      <c r="AI4081"/>
      <c r="AJ4081"/>
      <c r="AK4081"/>
      <c r="AL4081"/>
      <c r="AM4081"/>
      <c r="AN4081"/>
      <c r="AO4081"/>
      <c r="AP4081"/>
      <c r="BC4081" s="451"/>
    </row>
    <row r="4082" spans="1:55" hidden="1" x14ac:dyDescent="0.2">
      <c r="A4082" s="3"/>
      <c r="B4082" s="3"/>
      <c r="C4082" s="393"/>
      <c r="D4082" s="393"/>
      <c r="E4082" s="393"/>
      <c r="F4082" s="393"/>
      <c r="G4082" s="393"/>
      <c r="H4082" s="393"/>
      <c r="I4082" s="393"/>
      <c r="J4082" s="3"/>
      <c r="K4082" s="3"/>
      <c r="L4082" s="3"/>
      <c r="M4082" s="3"/>
      <c r="N4082" s="3"/>
      <c r="O4082" s="393"/>
      <c r="P4082" s="393"/>
      <c r="Q4082" s="3"/>
      <c r="R4082" s="3"/>
      <c r="S4082" s="3"/>
      <c r="T4082" s="3"/>
      <c r="U4082" s="3"/>
      <c r="V4082" s="3"/>
      <c r="W4082"/>
      <c r="X4082"/>
      <c r="Y4082" s="451"/>
      <c r="Z4082" s="393"/>
      <c r="AA4082" s="3"/>
      <c r="AB4082" s="3"/>
      <c r="AC4082" s="3"/>
      <c r="AD4082" s="3"/>
      <c r="AE4082" s="3"/>
      <c r="AF4082"/>
      <c r="AG4082"/>
      <c r="AH4082"/>
      <c r="AI4082"/>
      <c r="AJ4082"/>
      <c r="AK4082"/>
      <c r="AL4082"/>
      <c r="AM4082"/>
      <c r="AN4082"/>
      <c r="AO4082"/>
      <c r="AP4082"/>
      <c r="BC4082" s="451"/>
    </row>
    <row r="4083" spans="1:55" hidden="1" x14ac:dyDescent="0.2">
      <c r="A4083" s="3"/>
      <c r="B4083" s="3"/>
      <c r="C4083" s="393"/>
      <c r="D4083" s="393"/>
      <c r="E4083" s="393"/>
      <c r="F4083" s="393"/>
      <c r="G4083" s="393"/>
      <c r="H4083" s="393"/>
      <c r="I4083" s="393"/>
      <c r="J4083" s="3"/>
      <c r="K4083" s="3"/>
      <c r="L4083" s="3"/>
      <c r="M4083" s="3"/>
      <c r="N4083" s="3"/>
      <c r="O4083" s="393"/>
      <c r="P4083" s="393"/>
      <c r="Q4083" s="3"/>
      <c r="R4083" s="3"/>
      <c r="S4083" s="3"/>
      <c r="T4083" s="3"/>
      <c r="U4083" s="3"/>
      <c r="V4083" s="3"/>
      <c r="W4083"/>
      <c r="X4083"/>
      <c r="Y4083" s="451"/>
      <c r="Z4083" s="393"/>
      <c r="AA4083" s="3"/>
      <c r="AB4083" s="3"/>
      <c r="AC4083" s="3"/>
      <c r="AD4083" s="3"/>
      <c r="AE4083" s="3"/>
      <c r="AF4083"/>
      <c r="AG4083"/>
      <c r="AH4083"/>
      <c r="AI4083"/>
      <c r="AJ4083"/>
      <c r="AK4083"/>
      <c r="AL4083"/>
      <c r="AM4083"/>
      <c r="AN4083"/>
      <c r="AO4083"/>
      <c r="AP4083"/>
      <c r="BC4083" s="451"/>
    </row>
    <row r="4084" spans="1:55" hidden="1" x14ac:dyDescent="0.2">
      <c r="A4084" s="3"/>
      <c r="B4084" s="3"/>
      <c r="C4084" s="393"/>
      <c r="D4084" s="393"/>
      <c r="E4084" s="393"/>
      <c r="F4084" s="393"/>
      <c r="G4084" s="393"/>
      <c r="H4084" s="393"/>
      <c r="I4084" s="393"/>
      <c r="J4084" s="3"/>
      <c r="K4084" s="3"/>
      <c r="L4084" s="3"/>
      <c r="M4084" s="3"/>
      <c r="N4084" s="3"/>
      <c r="O4084" s="393"/>
      <c r="P4084" s="393"/>
      <c r="Q4084" s="3"/>
      <c r="R4084" s="3"/>
      <c r="S4084" s="3"/>
      <c r="T4084" s="3"/>
      <c r="U4084" s="3"/>
      <c r="V4084" s="3"/>
      <c r="W4084"/>
      <c r="X4084"/>
      <c r="Y4084" s="451"/>
      <c r="Z4084" s="393"/>
      <c r="AA4084" s="3"/>
      <c r="AB4084" s="3"/>
      <c r="AC4084" s="3"/>
      <c r="AD4084" s="3"/>
      <c r="AE4084" s="3"/>
      <c r="AF4084"/>
      <c r="AG4084"/>
      <c r="AH4084"/>
      <c r="AI4084"/>
      <c r="AJ4084"/>
      <c r="AK4084"/>
      <c r="AL4084"/>
      <c r="AM4084"/>
      <c r="AN4084"/>
      <c r="AO4084"/>
      <c r="AP4084"/>
      <c r="BC4084" s="451"/>
    </row>
    <row r="4085" spans="1:55" hidden="1" x14ac:dyDescent="0.2">
      <c r="A4085" s="3"/>
      <c r="B4085" s="3"/>
      <c r="C4085" s="393"/>
      <c r="D4085" s="393"/>
      <c r="E4085" s="393"/>
      <c r="F4085" s="393"/>
      <c r="G4085" s="393"/>
      <c r="H4085" s="393"/>
      <c r="I4085" s="393"/>
      <c r="J4085" s="3"/>
      <c r="K4085" s="3"/>
      <c r="L4085" s="3"/>
      <c r="M4085" s="3"/>
      <c r="N4085" s="3"/>
      <c r="O4085" s="393"/>
      <c r="P4085" s="393"/>
      <c r="Q4085" s="3"/>
      <c r="R4085" s="3"/>
      <c r="S4085" s="3"/>
      <c r="T4085" s="3"/>
      <c r="U4085" s="3"/>
      <c r="V4085" s="3"/>
      <c r="W4085"/>
      <c r="X4085"/>
      <c r="Y4085" s="451"/>
      <c r="Z4085" s="393"/>
      <c r="AA4085" s="3"/>
      <c r="AB4085" s="3"/>
      <c r="AC4085" s="3"/>
      <c r="AD4085" s="3"/>
      <c r="AE4085" s="3"/>
      <c r="AF4085"/>
      <c r="AG4085"/>
      <c r="AH4085"/>
      <c r="AI4085"/>
      <c r="AJ4085"/>
      <c r="AK4085"/>
      <c r="AL4085"/>
      <c r="AM4085"/>
      <c r="AN4085"/>
      <c r="AO4085"/>
      <c r="AP4085"/>
      <c r="BC4085" s="451"/>
    </row>
    <row r="4086" spans="1:55" hidden="1" x14ac:dyDescent="0.2">
      <c r="A4086" s="3"/>
      <c r="B4086" s="3"/>
      <c r="C4086" s="393"/>
      <c r="D4086" s="393"/>
      <c r="E4086" s="393"/>
      <c r="F4086" s="393"/>
      <c r="G4086" s="393"/>
      <c r="H4086" s="393"/>
      <c r="I4086" s="393"/>
      <c r="J4086" s="3"/>
      <c r="K4086" s="3"/>
      <c r="L4086" s="3"/>
      <c r="M4086" s="3"/>
      <c r="N4086" s="3"/>
      <c r="O4086" s="393"/>
      <c r="P4086" s="393"/>
      <c r="Q4086" s="3"/>
      <c r="R4086" s="3"/>
      <c r="S4086" s="3"/>
      <c r="T4086" s="3"/>
      <c r="U4086" s="3"/>
      <c r="V4086" s="3"/>
      <c r="W4086"/>
      <c r="X4086"/>
      <c r="Y4086" s="451"/>
      <c r="Z4086" s="393"/>
      <c r="AA4086" s="3"/>
      <c r="AB4086" s="3"/>
      <c r="AC4086" s="3"/>
      <c r="AD4086" s="3"/>
      <c r="AE4086" s="3"/>
      <c r="AF4086"/>
      <c r="AG4086"/>
      <c r="AH4086"/>
      <c r="AI4086"/>
      <c r="AJ4086"/>
      <c r="AK4086"/>
      <c r="AL4086"/>
      <c r="AM4086"/>
      <c r="AN4086"/>
      <c r="AO4086"/>
      <c r="AP4086"/>
      <c r="BC4086" s="451"/>
    </row>
    <row r="4087" spans="1:55" hidden="1" x14ac:dyDescent="0.2">
      <c r="A4087" s="3"/>
      <c r="B4087" s="3"/>
      <c r="C4087" s="393"/>
      <c r="D4087" s="393"/>
      <c r="E4087" s="393"/>
      <c r="F4087" s="393"/>
      <c r="G4087" s="393"/>
      <c r="H4087" s="393"/>
      <c r="I4087" s="393"/>
      <c r="J4087" s="3"/>
      <c r="K4087" s="3"/>
      <c r="L4087" s="3"/>
      <c r="M4087" s="3"/>
      <c r="N4087" s="3"/>
      <c r="O4087" s="393"/>
      <c r="P4087" s="393"/>
      <c r="Q4087" s="3"/>
      <c r="R4087" s="3"/>
      <c r="S4087" s="3"/>
      <c r="T4087" s="3"/>
      <c r="U4087" s="3"/>
      <c r="V4087" s="3"/>
      <c r="W4087"/>
      <c r="X4087"/>
      <c r="Y4087" s="451"/>
      <c r="Z4087" s="393"/>
      <c r="AA4087" s="3"/>
      <c r="AB4087" s="3"/>
      <c r="AC4087" s="3"/>
      <c r="AD4087" s="3"/>
      <c r="AE4087" s="3"/>
      <c r="AF4087"/>
      <c r="AG4087"/>
      <c r="AH4087"/>
      <c r="AI4087"/>
      <c r="AJ4087"/>
      <c r="AK4087"/>
      <c r="AL4087"/>
      <c r="AM4087"/>
      <c r="AN4087"/>
      <c r="AO4087"/>
      <c r="AP4087"/>
      <c r="BC4087" s="451"/>
    </row>
    <row r="4088" spans="1:55" hidden="1" x14ac:dyDescent="0.2">
      <c r="A4088" s="3"/>
      <c r="B4088" s="3"/>
      <c r="C4088" s="393"/>
      <c r="D4088" s="393"/>
      <c r="E4088" s="393"/>
      <c r="F4088" s="393"/>
      <c r="G4088" s="393"/>
      <c r="H4088" s="393"/>
      <c r="I4088" s="393"/>
      <c r="J4088" s="3"/>
      <c r="K4088" s="3"/>
      <c r="L4088" s="3"/>
      <c r="M4088" s="3"/>
      <c r="N4088" s="3"/>
      <c r="O4088" s="393"/>
      <c r="P4088" s="393"/>
      <c r="Q4088" s="3"/>
      <c r="R4088" s="3"/>
      <c r="S4088" s="3"/>
      <c r="T4088" s="3"/>
      <c r="U4088" s="3"/>
      <c r="V4088" s="3"/>
      <c r="W4088"/>
      <c r="X4088"/>
      <c r="Y4088" s="451"/>
      <c r="Z4088" s="393"/>
      <c r="AA4088" s="3"/>
      <c r="AB4088" s="3"/>
      <c r="AC4088" s="3"/>
      <c r="AD4088" s="3"/>
      <c r="AE4088" s="3"/>
      <c r="AF4088"/>
      <c r="AG4088"/>
      <c r="AH4088"/>
      <c r="AI4088"/>
      <c r="AJ4088"/>
      <c r="AK4088"/>
      <c r="AL4088"/>
      <c r="AM4088"/>
      <c r="AN4088"/>
      <c r="AO4088"/>
      <c r="AP4088"/>
      <c r="BC4088" s="451"/>
    </row>
    <row r="4089" spans="1:55" hidden="1" x14ac:dyDescent="0.2">
      <c r="A4089" s="3"/>
      <c r="B4089" s="3"/>
      <c r="C4089" s="393"/>
      <c r="D4089" s="393"/>
      <c r="E4089" s="393"/>
      <c r="F4089" s="393"/>
      <c r="G4089" s="393"/>
      <c r="H4089" s="393"/>
      <c r="I4089" s="393"/>
      <c r="J4089" s="3"/>
      <c r="K4089" s="3"/>
      <c r="L4089" s="3"/>
      <c r="M4089" s="3"/>
      <c r="N4089" s="3"/>
      <c r="O4089" s="393"/>
      <c r="P4089" s="393"/>
      <c r="Q4089" s="3"/>
      <c r="R4089" s="3"/>
      <c r="S4089" s="3"/>
      <c r="T4089" s="3"/>
      <c r="U4089" s="3"/>
      <c r="V4089" s="3"/>
      <c r="W4089"/>
      <c r="X4089"/>
      <c r="Y4089" s="451"/>
      <c r="Z4089" s="393"/>
      <c r="AA4089" s="3"/>
      <c r="AB4089" s="3"/>
      <c r="AC4089" s="3"/>
      <c r="AD4089" s="3"/>
      <c r="AE4089" s="3"/>
      <c r="AF4089"/>
      <c r="AG4089"/>
      <c r="AH4089"/>
      <c r="AI4089"/>
      <c r="AJ4089"/>
      <c r="AK4089"/>
      <c r="AL4089"/>
      <c r="AM4089"/>
      <c r="AN4089"/>
      <c r="AO4089"/>
      <c r="AP4089"/>
      <c r="BC4089" s="451"/>
    </row>
    <row r="4090" spans="1:55" hidden="1" x14ac:dyDescent="0.2">
      <c r="A4090" s="3"/>
      <c r="B4090" s="3"/>
      <c r="C4090" s="393"/>
      <c r="D4090" s="393"/>
      <c r="E4090" s="393"/>
      <c r="F4090" s="393"/>
      <c r="G4090" s="393"/>
      <c r="H4090" s="393"/>
      <c r="I4090" s="393"/>
      <c r="J4090" s="3"/>
      <c r="K4090" s="3"/>
      <c r="L4090" s="3"/>
      <c r="M4090" s="3"/>
      <c r="N4090" s="3"/>
      <c r="O4090" s="393"/>
      <c r="P4090" s="393"/>
      <c r="Q4090" s="3"/>
      <c r="R4090" s="3"/>
      <c r="S4090" s="3"/>
      <c r="T4090" s="3"/>
      <c r="U4090" s="3"/>
      <c r="V4090" s="3"/>
      <c r="W4090"/>
      <c r="X4090"/>
      <c r="Y4090" s="451"/>
      <c r="Z4090" s="393"/>
      <c r="AA4090" s="3"/>
      <c r="AB4090" s="3"/>
      <c r="AC4090" s="3"/>
      <c r="AD4090" s="3"/>
      <c r="AE4090" s="3"/>
      <c r="AF4090"/>
      <c r="AG4090"/>
      <c r="AH4090"/>
      <c r="AI4090"/>
      <c r="AJ4090"/>
      <c r="AK4090"/>
      <c r="AL4090"/>
      <c r="AM4090"/>
      <c r="AN4090"/>
      <c r="AO4090"/>
      <c r="AP4090"/>
      <c r="BC4090" s="451"/>
    </row>
    <row r="4091" spans="1:55" hidden="1" x14ac:dyDescent="0.2">
      <c r="A4091" s="3"/>
      <c r="B4091" s="3"/>
      <c r="C4091" s="393"/>
      <c r="D4091" s="393"/>
      <c r="E4091" s="393"/>
      <c r="F4091" s="393"/>
      <c r="G4091" s="393"/>
      <c r="H4091" s="393"/>
      <c r="I4091" s="393"/>
      <c r="J4091" s="3"/>
      <c r="K4091" s="3"/>
      <c r="L4091" s="3"/>
      <c r="M4091" s="3"/>
      <c r="N4091" s="3"/>
      <c r="O4091" s="393"/>
      <c r="P4091" s="393"/>
      <c r="Q4091" s="3"/>
      <c r="R4091" s="3"/>
      <c r="S4091" s="3"/>
      <c r="T4091" s="3"/>
      <c r="U4091" s="3"/>
      <c r="V4091" s="3"/>
      <c r="W4091"/>
      <c r="X4091"/>
      <c r="Y4091" s="451"/>
      <c r="Z4091" s="393"/>
      <c r="AA4091" s="3"/>
      <c r="AB4091" s="3"/>
      <c r="AC4091" s="3"/>
      <c r="AD4091" s="3"/>
      <c r="AE4091" s="3"/>
      <c r="AF4091"/>
      <c r="AG4091"/>
      <c r="AH4091"/>
      <c r="AI4091"/>
      <c r="AJ4091"/>
      <c r="AK4091"/>
      <c r="AL4091"/>
      <c r="AM4091"/>
      <c r="AN4091"/>
      <c r="AO4091"/>
      <c r="AP4091"/>
      <c r="BC4091" s="451"/>
    </row>
    <row r="4092" spans="1:55" hidden="1" x14ac:dyDescent="0.2">
      <c r="A4092" s="3"/>
      <c r="B4092" s="3"/>
      <c r="C4092" s="393"/>
      <c r="D4092" s="393"/>
      <c r="E4092" s="393"/>
      <c r="F4092" s="393"/>
      <c r="G4092" s="393"/>
      <c r="H4092" s="393"/>
      <c r="I4092" s="393"/>
      <c r="J4092" s="3"/>
      <c r="K4092" s="3"/>
      <c r="L4092" s="3"/>
      <c r="M4092" s="3"/>
      <c r="N4092" s="3"/>
      <c r="O4092" s="393"/>
      <c r="P4092" s="393"/>
      <c r="Q4092" s="3"/>
      <c r="R4092" s="3"/>
      <c r="S4092" s="3"/>
      <c r="T4092" s="3"/>
      <c r="U4092" s="3"/>
      <c r="V4092" s="3"/>
      <c r="W4092"/>
      <c r="X4092"/>
      <c r="Y4092" s="451"/>
      <c r="Z4092" s="393"/>
      <c r="AA4092" s="3"/>
      <c r="AB4092" s="3"/>
      <c r="AC4092" s="3"/>
      <c r="AD4092" s="3"/>
      <c r="AE4092" s="3"/>
      <c r="AF4092"/>
      <c r="AG4092"/>
      <c r="AH4092"/>
      <c r="AI4092"/>
      <c r="AJ4092"/>
      <c r="AK4092"/>
      <c r="AL4092"/>
      <c r="AM4092"/>
      <c r="AN4092"/>
      <c r="AO4092"/>
      <c r="AP4092"/>
      <c r="BC4092" s="451"/>
    </row>
    <row r="4093" spans="1:55" hidden="1" x14ac:dyDescent="0.2">
      <c r="A4093" s="3"/>
      <c r="B4093" s="3"/>
      <c r="C4093" s="393"/>
      <c r="D4093" s="393"/>
      <c r="E4093" s="393"/>
      <c r="F4093" s="393"/>
      <c r="G4093" s="393"/>
      <c r="H4093" s="393"/>
      <c r="I4093" s="393"/>
      <c r="J4093" s="3"/>
      <c r="K4093" s="3"/>
      <c r="L4093" s="3"/>
      <c r="M4093" s="3"/>
      <c r="N4093" s="3"/>
      <c r="O4093" s="393"/>
      <c r="P4093" s="393"/>
      <c r="Q4093" s="3"/>
      <c r="R4093" s="3"/>
      <c r="S4093" s="3"/>
      <c r="T4093" s="3"/>
      <c r="U4093" s="3"/>
      <c r="V4093" s="3"/>
      <c r="W4093"/>
      <c r="X4093"/>
      <c r="Y4093" s="451"/>
      <c r="Z4093" s="393"/>
      <c r="AA4093" s="3"/>
      <c r="AB4093" s="3"/>
      <c r="AC4093" s="3"/>
      <c r="AD4093" s="3"/>
      <c r="AE4093" s="3"/>
      <c r="AF4093"/>
      <c r="AG4093"/>
      <c r="AH4093"/>
      <c r="AI4093"/>
      <c r="AJ4093"/>
      <c r="AK4093"/>
      <c r="AL4093"/>
      <c r="AM4093"/>
      <c r="AN4093"/>
      <c r="AO4093"/>
      <c r="AP4093"/>
      <c r="BC4093" s="451"/>
    </row>
    <row r="4094" spans="1:55" hidden="1" x14ac:dyDescent="0.2">
      <c r="A4094" s="3"/>
      <c r="B4094" s="3"/>
      <c r="C4094" s="393"/>
      <c r="D4094" s="393"/>
      <c r="E4094" s="393"/>
      <c r="F4094" s="393"/>
      <c r="G4094" s="393"/>
      <c r="H4094" s="393"/>
      <c r="I4094" s="393"/>
      <c r="J4094" s="3"/>
      <c r="K4094" s="3"/>
      <c r="L4094" s="3"/>
      <c r="M4094" s="3"/>
      <c r="N4094" s="3"/>
      <c r="O4094" s="393"/>
      <c r="P4094" s="393"/>
      <c r="Q4094" s="3"/>
      <c r="R4094" s="3"/>
      <c r="S4094" s="3"/>
      <c r="T4094" s="3"/>
      <c r="U4094" s="3"/>
      <c r="V4094" s="3"/>
      <c r="W4094"/>
      <c r="X4094"/>
      <c r="Y4094" s="451"/>
      <c r="Z4094" s="393"/>
      <c r="AA4094" s="3"/>
      <c r="AB4094" s="3"/>
      <c r="AC4094" s="3"/>
      <c r="AD4094" s="3"/>
      <c r="AE4094" s="3"/>
      <c r="AF4094"/>
      <c r="AG4094"/>
      <c r="AH4094"/>
      <c r="AI4094"/>
      <c r="AJ4094"/>
      <c r="AK4094"/>
      <c r="AL4094"/>
      <c r="AM4094"/>
      <c r="AN4094"/>
      <c r="AO4094"/>
      <c r="AP4094"/>
      <c r="BC4094" s="451"/>
    </row>
    <row r="4095" spans="1:55" hidden="1" x14ac:dyDescent="0.2">
      <c r="A4095" s="3"/>
      <c r="B4095" s="3"/>
      <c r="C4095" s="393"/>
      <c r="D4095" s="393"/>
      <c r="E4095" s="393"/>
      <c r="F4095" s="393"/>
      <c r="G4095" s="393"/>
      <c r="H4095" s="393"/>
      <c r="I4095" s="393"/>
      <c r="J4095" s="3"/>
      <c r="K4095" s="3"/>
      <c r="L4095" s="3"/>
      <c r="M4095" s="3"/>
      <c r="N4095" s="3"/>
      <c r="O4095" s="393"/>
      <c r="P4095" s="393"/>
      <c r="Q4095" s="3"/>
      <c r="R4095" s="3"/>
      <c r="S4095" s="3"/>
      <c r="T4095" s="3"/>
      <c r="U4095" s="3"/>
      <c r="V4095" s="3"/>
      <c r="W4095"/>
      <c r="X4095"/>
      <c r="Y4095" s="451"/>
      <c r="Z4095" s="393"/>
      <c r="AA4095" s="3"/>
      <c r="AB4095" s="3"/>
      <c r="AC4095" s="3"/>
      <c r="AD4095" s="3"/>
      <c r="AE4095" s="3"/>
      <c r="AF4095"/>
      <c r="AG4095"/>
      <c r="AH4095"/>
      <c r="AI4095"/>
      <c r="AJ4095"/>
      <c r="AK4095"/>
      <c r="AL4095"/>
      <c r="AM4095"/>
      <c r="AN4095"/>
      <c r="AO4095"/>
      <c r="AP4095"/>
      <c r="BC4095" s="451"/>
    </row>
    <row r="4096" spans="1:55" hidden="1" x14ac:dyDescent="0.2">
      <c r="A4096" s="3"/>
      <c r="B4096" s="3"/>
      <c r="C4096" s="393"/>
      <c r="D4096" s="393"/>
      <c r="E4096" s="393"/>
      <c r="F4096" s="393"/>
      <c r="G4096" s="393"/>
      <c r="H4096" s="393"/>
      <c r="I4096" s="393"/>
      <c r="J4096" s="3"/>
      <c r="K4096" s="3"/>
      <c r="L4096" s="3"/>
      <c r="M4096" s="3"/>
      <c r="N4096" s="3"/>
      <c r="O4096" s="393"/>
      <c r="P4096" s="393"/>
      <c r="Q4096" s="3"/>
      <c r="R4096" s="3"/>
      <c r="S4096" s="3"/>
      <c r="T4096" s="3"/>
      <c r="U4096" s="3"/>
      <c r="V4096" s="3"/>
      <c r="W4096"/>
      <c r="X4096"/>
      <c r="Y4096" s="451"/>
      <c r="Z4096" s="393"/>
      <c r="AA4096" s="3"/>
      <c r="AB4096" s="3"/>
      <c r="AC4096" s="3"/>
      <c r="AD4096" s="3"/>
      <c r="AE4096" s="3"/>
      <c r="AF4096"/>
      <c r="AG4096"/>
      <c r="AH4096"/>
      <c r="AI4096"/>
      <c r="AJ4096"/>
      <c r="AK4096"/>
      <c r="AL4096"/>
      <c r="AM4096"/>
      <c r="AN4096"/>
      <c r="AO4096"/>
      <c r="AP4096"/>
      <c r="BC4096" s="451"/>
    </row>
    <row r="4097" spans="1:55" hidden="1" x14ac:dyDescent="0.2">
      <c r="A4097" s="3"/>
      <c r="B4097" s="3"/>
      <c r="C4097" s="393"/>
      <c r="D4097" s="393"/>
      <c r="E4097" s="393"/>
      <c r="F4097" s="393"/>
      <c r="G4097" s="393"/>
      <c r="H4097" s="393"/>
      <c r="I4097" s="393"/>
      <c r="J4097" s="3"/>
      <c r="K4097" s="3"/>
      <c r="L4097" s="3"/>
      <c r="M4097" s="3"/>
      <c r="N4097" s="3"/>
      <c r="O4097" s="393"/>
      <c r="P4097" s="393"/>
      <c r="Q4097" s="3"/>
      <c r="R4097" s="3"/>
      <c r="S4097" s="3"/>
      <c r="T4097" s="3"/>
      <c r="U4097" s="3"/>
      <c r="V4097" s="3"/>
      <c r="W4097"/>
      <c r="X4097"/>
      <c r="Y4097" s="451"/>
      <c r="Z4097" s="393"/>
      <c r="AA4097" s="3"/>
      <c r="AB4097" s="3"/>
      <c r="AC4097" s="3"/>
      <c r="AD4097" s="3"/>
      <c r="AE4097" s="3"/>
      <c r="AF4097"/>
      <c r="AG4097"/>
      <c r="AH4097"/>
      <c r="AI4097"/>
      <c r="AJ4097"/>
      <c r="AK4097"/>
      <c r="AL4097"/>
      <c r="AM4097"/>
      <c r="AN4097"/>
      <c r="AO4097"/>
      <c r="AP4097"/>
      <c r="BC4097" s="451"/>
    </row>
    <row r="4098" spans="1:55" hidden="1" x14ac:dyDescent="0.2">
      <c r="A4098" s="3"/>
      <c r="B4098" s="3"/>
      <c r="C4098" s="393"/>
      <c r="D4098" s="393"/>
      <c r="E4098" s="393"/>
      <c r="F4098" s="393"/>
      <c r="G4098" s="393"/>
      <c r="H4098" s="393"/>
      <c r="I4098" s="393"/>
      <c r="J4098" s="3"/>
      <c r="K4098" s="3"/>
      <c r="L4098" s="3"/>
      <c r="M4098" s="3"/>
      <c r="N4098" s="3"/>
      <c r="O4098" s="393"/>
      <c r="P4098" s="393"/>
      <c r="Q4098" s="3"/>
      <c r="R4098" s="3"/>
      <c r="S4098" s="3"/>
      <c r="T4098" s="3"/>
      <c r="U4098" s="3"/>
      <c r="V4098" s="3"/>
      <c r="W4098"/>
      <c r="X4098"/>
      <c r="Y4098" s="451"/>
      <c r="Z4098" s="393"/>
      <c r="AA4098" s="3"/>
      <c r="AB4098" s="3"/>
      <c r="AC4098" s="3"/>
      <c r="AD4098" s="3"/>
      <c r="AE4098" s="3"/>
      <c r="AF4098"/>
      <c r="AG4098"/>
      <c r="AH4098"/>
      <c r="AI4098"/>
      <c r="AJ4098"/>
      <c r="AK4098"/>
      <c r="AL4098"/>
      <c r="AM4098"/>
      <c r="AN4098"/>
      <c r="AO4098"/>
      <c r="AP4098"/>
      <c r="BC4098" s="451"/>
    </row>
    <row r="4099" spans="1:55" hidden="1" x14ac:dyDescent="0.2">
      <c r="A4099" s="3"/>
      <c r="B4099" s="3"/>
      <c r="C4099" s="393"/>
      <c r="D4099" s="393"/>
      <c r="E4099" s="393"/>
      <c r="F4099" s="393"/>
      <c r="G4099" s="393"/>
      <c r="H4099" s="393"/>
      <c r="I4099" s="393"/>
      <c r="J4099" s="3"/>
      <c r="K4099" s="3"/>
      <c r="L4099" s="3"/>
      <c r="M4099" s="3"/>
      <c r="N4099" s="3"/>
      <c r="O4099" s="393"/>
      <c r="P4099" s="393"/>
      <c r="Q4099" s="3"/>
      <c r="R4099" s="3"/>
      <c r="S4099" s="3"/>
      <c r="T4099" s="3"/>
      <c r="U4099" s="3"/>
      <c r="V4099" s="3"/>
      <c r="W4099"/>
      <c r="X4099"/>
      <c r="Y4099" s="451"/>
      <c r="Z4099" s="393"/>
      <c r="AA4099" s="3"/>
      <c r="AB4099" s="3"/>
      <c r="AC4099" s="3"/>
      <c r="AD4099" s="3"/>
      <c r="AE4099" s="3"/>
      <c r="AF4099"/>
      <c r="AG4099"/>
      <c r="AH4099"/>
      <c r="AI4099"/>
      <c r="AJ4099"/>
      <c r="AK4099"/>
      <c r="AL4099"/>
      <c r="AM4099"/>
      <c r="AN4099"/>
      <c r="AO4099"/>
      <c r="AP4099"/>
      <c r="BC4099" s="451"/>
    </row>
    <row r="4100" spans="1:55" hidden="1" x14ac:dyDescent="0.2">
      <c r="A4100" s="3"/>
      <c r="B4100" s="3"/>
      <c r="C4100" s="393"/>
      <c r="D4100" s="393"/>
      <c r="E4100" s="393"/>
      <c r="F4100" s="393"/>
      <c r="G4100" s="393"/>
      <c r="H4100" s="393"/>
      <c r="I4100" s="393"/>
      <c r="J4100" s="3"/>
      <c r="K4100" s="3"/>
      <c r="L4100" s="3"/>
      <c r="M4100" s="3"/>
      <c r="N4100" s="3"/>
      <c r="O4100" s="393"/>
      <c r="P4100" s="393"/>
      <c r="Q4100" s="3"/>
      <c r="R4100" s="3"/>
      <c r="S4100" s="3"/>
      <c r="T4100" s="3"/>
      <c r="U4100" s="3"/>
      <c r="V4100" s="3"/>
      <c r="W4100"/>
      <c r="X4100"/>
      <c r="Y4100" s="451"/>
      <c r="Z4100" s="393"/>
      <c r="AA4100" s="3"/>
      <c r="AB4100" s="3"/>
      <c r="AC4100" s="3"/>
      <c r="AD4100" s="3"/>
      <c r="AE4100" s="3"/>
      <c r="AF4100"/>
      <c r="AG4100"/>
      <c r="AH4100"/>
      <c r="AI4100"/>
      <c r="AJ4100"/>
      <c r="AK4100"/>
      <c r="AL4100"/>
      <c r="AM4100"/>
      <c r="AN4100"/>
      <c r="AO4100"/>
      <c r="AP4100"/>
      <c r="BC4100" s="451"/>
    </row>
    <row r="4101" spans="1:55" hidden="1" x14ac:dyDescent="0.2">
      <c r="A4101" s="3"/>
      <c r="B4101" s="3"/>
      <c r="C4101" s="393"/>
      <c r="D4101" s="393"/>
      <c r="E4101" s="393"/>
      <c r="F4101" s="393"/>
      <c r="G4101" s="393"/>
      <c r="H4101" s="393"/>
      <c r="I4101" s="393"/>
      <c r="J4101" s="3"/>
      <c r="K4101" s="3"/>
      <c r="L4101" s="3"/>
      <c r="M4101" s="3"/>
      <c r="N4101" s="3"/>
      <c r="O4101" s="393"/>
      <c r="P4101" s="393"/>
      <c r="Q4101" s="3"/>
      <c r="R4101" s="3"/>
      <c r="S4101" s="3"/>
      <c r="T4101" s="3"/>
      <c r="U4101" s="3"/>
      <c r="V4101" s="3"/>
      <c r="W4101"/>
      <c r="X4101"/>
      <c r="Y4101" s="451"/>
      <c r="Z4101" s="393"/>
      <c r="AA4101" s="3"/>
      <c r="AB4101" s="3"/>
      <c r="AC4101" s="3"/>
      <c r="AD4101" s="3"/>
      <c r="AE4101" s="3"/>
      <c r="AF4101"/>
      <c r="AG4101"/>
      <c r="AH4101"/>
      <c r="AI4101"/>
      <c r="AJ4101"/>
      <c r="AK4101"/>
      <c r="AL4101"/>
      <c r="AM4101"/>
      <c r="AN4101"/>
      <c r="AO4101"/>
      <c r="AP4101"/>
      <c r="BC4101" s="451"/>
    </row>
    <row r="4102" spans="1:55" hidden="1" x14ac:dyDescent="0.2">
      <c r="A4102" s="3"/>
      <c r="B4102" s="3"/>
      <c r="C4102" s="393"/>
      <c r="D4102" s="393"/>
      <c r="E4102" s="393"/>
      <c r="F4102" s="393"/>
      <c r="G4102" s="393"/>
      <c r="H4102" s="393"/>
      <c r="I4102" s="393"/>
      <c r="J4102" s="3"/>
      <c r="K4102" s="3"/>
      <c r="L4102" s="3"/>
      <c r="M4102" s="3"/>
      <c r="N4102" s="3"/>
      <c r="O4102" s="393"/>
      <c r="P4102" s="393"/>
      <c r="Q4102" s="3"/>
      <c r="R4102" s="3"/>
      <c r="S4102" s="3"/>
      <c r="T4102" s="3"/>
      <c r="U4102" s="3"/>
      <c r="V4102" s="3"/>
      <c r="W4102"/>
      <c r="X4102"/>
      <c r="Y4102" s="451"/>
      <c r="Z4102" s="393"/>
      <c r="AA4102" s="3"/>
      <c r="AB4102" s="3"/>
      <c r="AC4102" s="3"/>
      <c r="AD4102" s="3"/>
      <c r="AE4102" s="3"/>
      <c r="AF4102"/>
      <c r="AG4102"/>
      <c r="AH4102"/>
      <c r="AI4102"/>
      <c r="AJ4102"/>
      <c r="AK4102"/>
      <c r="AL4102"/>
      <c r="AM4102"/>
      <c r="AN4102"/>
      <c r="AO4102"/>
      <c r="AP4102"/>
      <c r="BC4102" s="451"/>
    </row>
    <row r="4103" spans="1:55" hidden="1" x14ac:dyDescent="0.2">
      <c r="A4103" s="3"/>
      <c r="B4103" s="3"/>
      <c r="C4103" s="393"/>
      <c r="D4103" s="393"/>
      <c r="E4103" s="393"/>
      <c r="F4103" s="393"/>
      <c r="G4103" s="393"/>
      <c r="H4103" s="393"/>
      <c r="I4103" s="393"/>
      <c r="J4103" s="3"/>
      <c r="K4103" s="3"/>
      <c r="L4103" s="3"/>
      <c r="M4103" s="3"/>
      <c r="N4103" s="3"/>
      <c r="O4103" s="393"/>
      <c r="P4103" s="393"/>
      <c r="Q4103" s="3"/>
      <c r="R4103" s="3"/>
      <c r="S4103" s="3"/>
      <c r="T4103" s="3"/>
      <c r="U4103" s="3"/>
      <c r="V4103" s="3"/>
      <c r="W4103"/>
      <c r="X4103"/>
      <c r="Y4103" s="451"/>
      <c r="Z4103" s="393"/>
      <c r="AA4103" s="3"/>
      <c r="AB4103" s="3"/>
      <c r="AC4103" s="3"/>
      <c r="AD4103" s="3"/>
      <c r="AE4103" s="3"/>
      <c r="AF4103"/>
      <c r="AG4103"/>
      <c r="AH4103"/>
      <c r="AI4103"/>
      <c r="AJ4103"/>
      <c r="AK4103"/>
      <c r="AL4103"/>
      <c r="AM4103"/>
      <c r="AN4103"/>
      <c r="AO4103"/>
      <c r="AP4103"/>
      <c r="BC4103" s="451"/>
    </row>
    <row r="4104" spans="1:55" hidden="1" x14ac:dyDescent="0.2">
      <c r="A4104" s="3"/>
      <c r="B4104" s="3"/>
      <c r="C4104" s="393"/>
      <c r="D4104" s="393"/>
      <c r="E4104" s="393"/>
      <c r="F4104" s="393"/>
      <c r="G4104" s="393"/>
      <c r="H4104" s="393"/>
      <c r="I4104" s="393"/>
      <c r="J4104" s="3"/>
      <c r="K4104" s="3"/>
      <c r="L4104" s="3"/>
      <c r="M4104" s="3"/>
      <c r="N4104" s="3"/>
      <c r="O4104" s="393"/>
      <c r="P4104" s="393"/>
      <c r="Q4104" s="3"/>
      <c r="R4104" s="3"/>
      <c r="S4104" s="3"/>
      <c r="T4104" s="3"/>
      <c r="U4104" s="3"/>
      <c r="V4104" s="3"/>
      <c r="W4104"/>
      <c r="X4104"/>
      <c r="Y4104" s="451"/>
      <c r="Z4104" s="393"/>
      <c r="AA4104" s="3"/>
      <c r="AB4104" s="3"/>
      <c r="AC4104" s="3"/>
      <c r="AD4104" s="3"/>
      <c r="AE4104" s="3"/>
      <c r="AF4104"/>
      <c r="AG4104"/>
      <c r="AH4104"/>
      <c r="AI4104"/>
      <c r="AJ4104"/>
      <c r="AK4104"/>
      <c r="AL4104"/>
      <c r="AM4104"/>
      <c r="AN4104"/>
      <c r="AO4104"/>
      <c r="AP4104"/>
      <c r="BC4104" s="451"/>
    </row>
    <row r="4105" spans="1:55" hidden="1" x14ac:dyDescent="0.2">
      <c r="A4105" s="3"/>
      <c r="B4105" s="3"/>
      <c r="C4105" s="393"/>
      <c r="D4105" s="393"/>
      <c r="E4105" s="393"/>
      <c r="F4105" s="393"/>
      <c r="G4105" s="393"/>
      <c r="H4105" s="393"/>
      <c r="I4105" s="393"/>
      <c r="J4105" s="3"/>
      <c r="K4105" s="3"/>
      <c r="L4105" s="3"/>
      <c r="M4105" s="3"/>
      <c r="N4105" s="3"/>
      <c r="O4105" s="393"/>
      <c r="P4105" s="393"/>
      <c r="Q4105" s="3"/>
      <c r="R4105" s="3"/>
      <c r="S4105" s="3"/>
      <c r="T4105" s="3"/>
      <c r="U4105" s="3"/>
      <c r="V4105" s="3"/>
      <c r="W4105"/>
      <c r="X4105"/>
      <c r="Y4105" s="451"/>
      <c r="Z4105" s="393"/>
      <c r="AA4105" s="3"/>
      <c r="AB4105" s="3"/>
      <c r="AC4105" s="3"/>
      <c r="AD4105" s="3"/>
      <c r="AE4105" s="3"/>
      <c r="AF4105"/>
      <c r="AG4105"/>
      <c r="AH4105"/>
      <c r="AI4105"/>
      <c r="AJ4105"/>
      <c r="AK4105"/>
      <c r="AL4105"/>
      <c r="AM4105"/>
      <c r="AN4105"/>
      <c r="AO4105"/>
      <c r="AP4105"/>
      <c r="BC4105" s="451"/>
    </row>
    <row r="4106" spans="1:55" hidden="1" x14ac:dyDescent="0.2">
      <c r="A4106" s="3"/>
      <c r="B4106" s="3"/>
      <c r="C4106" s="393"/>
      <c r="D4106" s="393"/>
      <c r="E4106" s="393"/>
      <c r="F4106" s="393"/>
      <c r="G4106" s="393"/>
      <c r="H4106" s="393"/>
      <c r="I4106" s="393"/>
      <c r="J4106" s="3"/>
      <c r="K4106" s="3"/>
      <c r="L4106" s="3"/>
      <c r="M4106" s="3"/>
      <c r="N4106" s="3"/>
      <c r="O4106" s="393"/>
      <c r="P4106" s="393"/>
      <c r="Q4106" s="3"/>
      <c r="R4106" s="3"/>
      <c r="S4106" s="3"/>
      <c r="T4106" s="3"/>
      <c r="U4106" s="3"/>
      <c r="V4106" s="3"/>
      <c r="W4106"/>
      <c r="X4106"/>
      <c r="Y4106" s="451"/>
      <c r="Z4106" s="393"/>
      <c r="AA4106" s="3"/>
      <c r="AB4106" s="3"/>
      <c r="AC4106" s="3"/>
      <c r="AD4106" s="3"/>
      <c r="AE4106" s="3"/>
      <c r="AF4106"/>
      <c r="AG4106"/>
      <c r="AH4106"/>
      <c r="AI4106"/>
      <c r="AJ4106"/>
      <c r="AK4106"/>
      <c r="AL4106"/>
      <c r="AM4106"/>
      <c r="AN4106"/>
      <c r="AO4106"/>
      <c r="AP4106"/>
      <c r="BC4106" s="451"/>
    </row>
    <row r="4107" spans="1:55" hidden="1" x14ac:dyDescent="0.2">
      <c r="A4107" s="3"/>
      <c r="B4107" s="3"/>
      <c r="C4107" s="393"/>
      <c r="D4107" s="393"/>
      <c r="E4107" s="393"/>
      <c r="F4107" s="393"/>
      <c r="G4107" s="393"/>
      <c r="H4107" s="393"/>
      <c r="I4107" s="393"/>
      <c r="J4107" s="3"/>
      <c r="K4107" s="3"/>
      <c r="L4107" s="3"/>
      <c r="M4107" s="3"/>
      <c r="N4107" s="3"/>
      <c r="O4107" s="393"/>
      <c r="P4107" s="393"/>
      <c r="Q4107" s="3"/>
      <c r="R4107" s="3"/>
      <c r="S4107" s="3"/>
      <c r="T4107" s="3"/>
      <c r="U4107" s="3"/>
      <c r="V4107" s="3"/>
      <c r="W4107"/>
      <c r="X4107"/>
      <c r="Y4107" s="451"/>
      <c r="Z4107" s="393"/>
      <c r="AA4107" s="3"/>
      <c r="AB4107" s="3"/>
      <c r="AC4107" s="3"/>
      <c r="AD4107" s="3"/>
      <c r="AE4107" s="3"/>
      <c r="AF4107"/>
      <c r="AG4107"/>
      <c r="AH4107"/>
      <c r="AI4107"/>
      <c r="AJ4107"/>
      <c r="AK4107"/>
      <c r="AL4107"/>
      <c r="AM4107"/>
      <c r="AN4107"/>
      <c r="AO4107"/>
      <c r="AP4107"/>
      <c r="BC4107" s="451"/>
    </row>
    <row r="4108" spans="1:55" hidden="1" x14ac:dyDescent="0.2">
      <c r="A4108" s="3"/>
      <c r="B4108" s="3"/>
      <c r="C4108" s="393"/>
      <c r="D4108" s="393"/>
      <c r="E4108" s="393"/>
      <c r="F4108" s="393"/>
      <c r="G4108" s="393"/>
      <c r="H4108" s="393"/>
      <c r="I4108" s="393"/>
      <c r="J4108" s="3"/>
      <c r="K4108" s="3"/>
      <c r="L4108" s="3"/>
      <c r="M4108" s="3"/>
      <c r="N4108" s="3"/>
      <c r="O4108" s="393"/>
      <c r="P4108" s="393"/>
      <c r="Q4108" s="3"/>
      <c r="R4108" s="3"/>
      <c r="S4108" s="3"/>
      <c r="T4108" s="3"/>
      <c r="U4108" s="3"/>
      <c r="V4108" s="3"/>
      <c r="W4108"/>
      <c r="X4108"/>
      <c r="Y4108" s="451"/>
      <c r="Z4108" s="393"/>
      <c r="AA4108" s="3"/>
      <c r="AB4108" s="3"/>
      <c r="AC4108" s="3"/>
      <c r="AD4108" s="3"/>
      <c r="AE4108" s="3"/>
      <c r="AF4108"/>
      <c r="AG4108"/>
      <c r="AH4108"/>
      <c r="AI4108"/>
      <c r="AJ4108"/>
      <c r="AK4108"/>
      <c r="AL4108"/>
      <c r="AM4108"/>
      <c r="AN4108"/>
      <c r="AO4108"/>
      <c r="AP4108"/>
      <c r="BC4108" s="451"/>
    </row>
    <row r="4109" spans="1:55" hidden="1" x14ac:dyDescent="0.2">
      <c r="A4109" s="3"/>
      <c r="B4109" s="3"/>
      <c r="C4109" s="393"/>
      <c r="D4109" s="393"/>
      <c r="E4109" s="393"/>
      <c r="F4109" s="393"/>
      <c r="G4109" s="393"/>
      <c r="H4109" s="393"/>
      <c r="I4109" s="393"/>
      <c r="J4109" s="3"/>
      <c r="K4109" s="3"/>
      <c r="L4109" s="3"/>
      <c r="M4109" s="3"/>
      <c r="N4109" s="3"/>
      <c r="O4109" s="393"/>
      <c r="P4109" s="393"/>
      <c r="Q4109" s="3"/>
      <c r="R4109" s="3"/>
      <c r="S4109" s="3"/>
      <c r="T4109" s="3"/>
      <c r="U4109" s="3"/>
      <c r="V4109" s="3"/>
      <c r="W4109"/>
      <c r="X4109"/>
      <c r="Y4109" s="451"/>
      <c r="Z4109" s="393"/>
      <c r="AA4109" s="3"/>
      <c r="AB4109" s="3"/>
      <c r="AC4109" s="3"/>
      <c r="AD4109" s="3"/>
      <c r="AE4109" s="3"/>
      <c r="AF4109"/>
      <c r="AG4109"/>
      <c r="AH4109"/>
      <c r="AI4109"/>
      <c r="AJ4109"/>
      <c r="AK4109"/>
      <c r="AL4109"/>
      <c r="AM4109"/>
      <c r="AN4109"/>
      <c r="AO4109"/>
      <c r="AP4109"/>
      <c r="BC4109" s="451"/>
    </row>
    <row r="4110" spans="1:55" hidden="1" x14ac:dyDescent="0.2">
      <c r="A4110" s="3"/>
      <c r="B4110" s="3"/>
      <c r="C4110" s="393"/>
      <c r="D4110" s="393"/>
      <c r="E4110" s="393"/>
      <c r="F4110" s="393"/>
      <c r="G4110" s="393"/>
      <c r="H4110" s="393"/>
      <c r="I4110" s="393"/>
      <c r="J4110" s="3"/>
      <c r="K4110" s="3"/>
      <c r="L4110" s="3"/>
      <c r="M4110" s="3"/>
      <c r="N4110" s="3"/>
      <c r="O4110" s="393"/>
      <c r="P4110" s="393"/>
      <c r="Q4110" s="3"/>
      <c r="R4110" s="3"/>
      <c r="S4110" s="3"/>
      <c r="T4110" s="3"/>
      <c r="U4110" s="3"/>
      <c r="V4110" s="3"/>
      <c r="W4110"/>
      <c r="X4110"/>
      <c r="Y4110" s="451"/>
      <c r="Z4110" s="393"/>
      <c r="AA4110" s="3"/>
      <c r="AB4110" s="3"/>
      <c r="AC4110" s="3"/>
      <c r="AD4110" s="3"/>
      <c r="AE4110" s="3"/>
      <c r="AF4110"/>
      <c r="AG4110"/>
      <c r="AH4110"/>
      <c r="AI4110"/>
      <c r="AJ4110"/>
      <c r="AK4110"/>
      <c r="AL4110"/>
      <c r="AM4110"/>
      <c r="AN4110"/>
      <c r="AO4110"/>
      <c r="AP4110"/>
      <c r="BC4110" s="451"/>
    </row>
    <row r="4111" spans="1:55" hidden="1" x14ac:dyDescent="0.2">
      <c r="A4111" s="3"/>
      <c r="B4111" s="3"/>
      <c r="C4111" s="393"/>
      <c r="D4111" s="393"/>
      <c r="E4111" s="393"/>
      <c r="F4111" s="393"/>
      <c r="G4111" s="393"/>
      <c r="H4111" s="393"/>
      <c r="I4111" s="393"/>
      <c r="J4111" s="3"/>
      <c r="K4111" s="3"/>
      <c r="L4111" s="3"/>
      <c r="M4111" s="3"/>
      <c r="N4111" s="3"/>
      <c r="O4111" s="393"/>
      <c r="P4111" s="393"/>
      <c r="Q4111" s="3"/>
      <c r="R4111" s="3"/>
      <c r="S4111" s="3"/>
      <c r="T4111" s="3"/>
      <c r="U4111" s="3"/>
      <c r="V4111" s="3"/>
      <c r="W4111"/>
      <c r="X4111"/>
      <c r="Y4111" s="451"/>
      <c r="Z4111" s="393"/>
      <c r="AA4111" s="3"/>
      <c r="AB4111" s="3"/>
      <c r="AC4111" s="3"/>
      <c r="AD4111" s="3"/>
      <c r="AE4111" s="3"/>
      <c r="AF4111"/>
      <c r="AG4111"/>
      <c r="AH4111"/>
      <c r="AI4111"/>
      <c r="AJ4111"/>
      <c r="AK4111"/>
      <c r="AL4111"/>
      <c r="AM4111"/>
      <c r="AN4111"/>
      <c r="AO4111"/>
      <c r="AP4111"/>
      <c r="BC4111" s="451"/>
    </row>
    <row r="4112" spans="1:55" hidden="1" x14ac:dyDescent="0.2">
      <c r="A4112" s="3"/>
      <c r="B4112" s="3"/>
      <c r="C4112" s="393"/>
      <c r="D4112" s="393"/>
      <c r="E4112" s="393"/>
      <c r="F4112" s="393"/>
      <c r="G4112" s="393"/>
      <c r="H4112" s="393"/>
      <c r="I4112" s="393"/>
      <c r="J4112" s="3"/>
      <c r="K4112" s="3"/>
      <c r="L4112" s="3"/>
      <c r="M4112" s="3"/>
      <c r="N4112" s="3"/>
      <c r="O4112" s="393"/>
      <c r="P4112" s="393"/>
      <c r="Q4112" s="3"/>
      <c r="R4112" s="3"/>
      <c r="S4112" s="3"/>
      <c r="T4112" s="3"/>
      <c r="U4112" s="3"/>
      <c r="V4112" s="3"/>
      <c r="W4112"/>
      <c r="X4112"/>
      <c r="Y4112" s="451"/>
      <c r="Z4112" s="393"/>
      <c r="AA4112" s="3"/>
      <c r="AB4112" s="3"/>
      <c r="AC4112" s="3"/>
      <c r="AD4112" s="3"/>
      <c r="AE4112" s="3"/>
      <c r="AF4112"/>
      <c r="AG4112"/>
      <c r="AH4112"/>
      <c r="AI4112"/>
      <c r="AJ4112"/>
      <c r="AK4112"/>
      <c r="AL4112"/>
      <c r="AM4112"/>
      <c r="AN4112"/>
      <c r="AO4112"/>
      <c r="AP4112"/>
      <c r="BC4112" s="451"/>
    </row>
    <row r="4113" spans="1:55" hidden="1" x14ac:dyDescent="0.2">
      <c r="A4113" s="3"/>
      <c r="B4113" s="3"/>
      <c r="C4113" s="393"/>
      <c r="D4113" s="393"/>
      <c r="E4113" s="393"/>
      <c r="F4113" s="393"/>
      <c r="G4113" s="393"/>
      <c r="H4113" s="393"/>
      <c r="I4113" s="393"/>
      <c r="J4113" s="3"/>
      <c r="K4113" s="3"/>
      <c r="L4113" s="3"/>
      <c r="M4113" s="3"/>
      <c r="N4113" s="3"/>
      <c r="O4113" s="393"/>
      <c r="P4113" s="393"/>
      <c r="Q4113" s="3"/>
      <c r="R4113" s="3"/>
      <c r="S4113" s="3"/>
      <c r="T4113" s="3"/>
      <c r="U4113" s="3"/>
      <c r="V4113" s="3"/>
      <c r="W4113"/>
      <c r="X4113"/>
      <c r="Y4113" s="451"/>
      <c r="Z4113" s="393"/>
      <c r="AA4113" s="3"/>
      <c r="AB4113" s="3"/>
      <c r="AC4113" s="3"/>
      <c r="AD4113" s="3"/>
      <c r="AE4113" s="3"/>
      <c r="AF4113"/>
      <c r="AG4113"/>
      <c r="AH4113"/>
      <c r="AI4113"/>
      <c r="AJ4113"/>
      <c r="AK4113"/>
      <c r="AL4113"/>
      <c r="AM4113"/>
      <c r="AN4113"/>
      <c r="AO4113"/>
      <c r="AP4113"/>
      <c r="BC4113" s="451"/>
    </row>
    <row r="4114" spans="1:55" hidden="1" x14ac:dyDescent="0.2">
      <c r="A4114" s="3"/>
      <c r="B4114" s="3"/>
      <c r="C4114" s="393"/>
      <c r="D4114" s="393"/>
      <c r="E4114" s="393"/>
      <c r="F4114" s="393"/>
      <c r="G4114" s="393"/>
      <c r="H4114" s="393"/>
      <c r="I4114" s="393"/>
      <c r="J4114" s="3"/>
      <c r="K4114" s="3"/>
      <c r="L4114" s="3"/>
      <c r="M4114" s="3"/>
      <c r="N4114" s="3"/>
      <c r="O4114" s="393"/>
      <c r="P4114" s="393"/>
      <c r="Q4114" s="3"/>
      <c r="R4114" s="3"/>
      <c r="S4114" s="3"/>
      <c r="T4114" s="3"/>
      <c r="U4114" s="3"/>
      <c r="V4114" s="3"/>
      <c r="W4114"/>
      <c r="X4114"/>
      <c r="Y4114" s="451"/>
      <c r="Z4114" s="393"/>
      <c r="AA4114" s="3"/>
      <c r="AB4114" s="3"/>
      <c r="AC4114" s="3"/>
      <c r="AD4114" s="3"/>
      <c r="AE4114" s="3"/>
      <c r="AF4114"/>
      <c r="AG4114"/>
      <c r="AH4114"/>
      <c r="AI4114"/>
      <c r="AJ4114"/>
      <c r="AK4114"/>
      <c r="AL4114"/>
      <c r="AM4114"/>
      <c r="AN4114"/>
      <c r="AO4114"/>
      <c r="AP4114"/>
      <c r="BC4114" s="451"/>
    </row>
    <row r="4115" spans="1:55" hidden="1" x14ac:dyDescent="0.2">
      <c r="A4115" s="3"/>
      <c r="B4115" s="3"/>
      <c r="C4115" s="393"/>
      <c r="D4115" s="393"/>
      <c r="E4115" s="393"/>
      <c r="F4115" s="393"/>
      <c r="G4115" s="393"/>
      <c r="H4115" s="393"/>
      <c r="I4115" s="393"/>
      <c r="J4115" s="3"/>
      <c r="K4115" s="3"/>
      <c r="L4115" s="3"/>
      <c r="M4115" s="3"/>
      <c r="N4115" s="3"/>
      <c r="O4115" s="393"/>
      <c r="P4115" s="393"/>
      <c r="Q4115" s="3"/>
      <c r="R4115" s="3"/>
      <c r="S4115" s="3"/>
      <c r="T4115" s="3"/>
      <c r="U4115" s="3"/>
      <c r="V4115" s="3"/>
      <c r="W4115"/>
      <c r="X4115"/>
      <c r="Y4115" s="451"/>
      <c r="Z4115" s="393"/>
      <c r="AA4115" s="3"/>
      <c r="AB4115" s="3"/>
      <c r="AC4115" s="3"/>
      <c r="AD4115" s="3"/>
      <c r="AE4115" s="3"/>
      <c r="AF4115"/>
      <c r="AG4115"/>
      <c r="AH4115"/>
      <c r="AI4115"/>
      <c r="AJ4115"/>
      <c r="AK4115"/>
      <c r="AL4115"/>
      <c r="AM4115"/>
      <c r="AN4115"/>
      <c r="AO4115"/>
      <c r="AP4115"/>
      <c r="BC4115" s="451"/>
    </row>
    <row r="4116" spans="1:55" hidden="1" x14ac:dyDescent="0.2">
      <c r="A4116" s="3"/>
      <c r="B4116" s="3"/>
      <c r="C4116" s="393"/>
      <c r="D4116" s="393"/>
      <c r="E4116" s="393"/>
      <c r="F4116" s="393"/>
      <c r="G4116" s="393"/>
      <c r="H4116" s="393"/>
      <c r="I4116" s="393"/>
      <c r="J4116" s="3"/>
      <c r="K4116" s="3"/>
      <c r="L4116" s="3"/>
      <c r="M4116" s="3"/>
      <c r="N4116" s="3"/>
      <c r="O4116" s="393"/>
      <c r="P4116" s="393"/>
      <c r="Q4116" s="3"/>
      <c r="R4116" s="3"/>
      <c r="S4116" s="3"/>
      <c r="T4116" s="3"/>
      <c r="U4116" s="3"/>
      <c r="V4116" s="3"/>
      <c r="W4116"/>
      <c r="X4116"/>
      <c r="Y4116" s="451"/>
      <c r="Z4116" s="393"/>
      <c r="AA4116" s="3"/>
      <c r="AB4116" s="3"/>
      <c r="AC4116" s="3"/>
      <c r="AD4116" s="3"/>
      <c r="AE4116" s="3"/>
      <c r="AF4116"/>
      <c r="AG4116"/>
      <c r="AH4116"/>
      <c r="AI4116"/>
      <c r="AJ4116"/>
      <c r="AK4116"/>
      <c r="AL4116"/>
      <c r="AM4116"/>
      <c r="AN4116"/>
      <c r="AO4116"/>
      <c r="AP4116"/>
      <c r="BC4116" s="451"/>
    </row>
    <row r="4117" spans="1:55" hidden="1" x14ac:dyDescent="0.2">
      <c r="A4117" s="3"/>
      <c r="B4117" s="3"/>
      <c r="C4117" s="393"/>
      <c r="D4117" s="393"/>
      <c r="E4117" s="393"/>
      <c r="F4117" s="393"/>
      <c r="G4117" s="393"/>
      <c r="H4117" s="393"/>
      <c r="I4117" s="393"/>
      <c r="J4117" s="3"/>
      <c r="K4117" s="3"/>
      <c r="L4117" s="3"/>
      <c r="M4117" s="3"/>
      <c r="N4117" s="3"/>
      <c r="O4117" s="393"/>
      <c r="P4117" s="393"/>
      <c r="Q4117" s="3"/>
      <c r="R4117" s="3"/>
      <c r="S4117" s="3"/>
      <c r="T4117" s="3"/>
      <c r="U4117" s="3"/>
      <c r="V4117" s="3"/>
      <c r="W4117"/>
      <c r="X4117"/>
      <c r="Y4117" s="451"/>
      <c r="Z4117" s="393"/>
      <c r="AA4117" s="3"/>
      <c r="AB4117" s="3"/>
      <c r="AC4117" s="3"/>
      <c r="AD4117" s="3"/>
      <c r="AE4117" s="3"/>
      <c r="AF4117"/>
      <c r="AG4117"/>
      <c r="AH4117"/>
      <c r="AI4117"/>
      <c r="AJ4117"/>
      <c r="AK4117"/>
      <c r="AL4117"/>
      <c r="AM4117"/>
      <c r="AN4117"/>
      <c r="AO4117"/>
      <c r="AP4117"/>
      <c r="BC4117" s="451"/>
    </row>
    <row r="4118" spans="1:55" hidden="1" x14ac:dyDescent="0.2">
      <c r="A4118" s="3"/>
      <c r="B4118" s="3"/>
      <c r="C4118" s="393"/>
      <c r="D4118" s="393"/>
      <c r="E4118" s="393"/>
      <c r="F4118" s="393"/>
      <c r="G4118" s="393"/>
      <c r="H4118" s="393"/>
      <c r="I4118" s="393"/>
      <c r="J4118" s="3"/>
      <c r="K4118" s="3"/>
      <c r="L4118" s="3"/>
      <c r="M4118" s="3"/>
      <c r="N4118" s="3"/>
      <c r="O4118" s="393"/>
      <c r="P4118" s="393"/>
      <c r="Q4118" s="3"/>
      <c r="R4118" s="3"/>
      <c r="S4118" s="3"/>
      <c r="T4118" s="3"/>
      <c r="U4118" s="3"/>
      <c r="V4118" s="3"/>
      <c r="W4118"/>
      <c r="X4118"/>
      <c r="Y4118" s="451"/>
      <c r="Z4118" s="393"/>
      <c r="AA4118" s="3"/>
      <c r="AB4118" s="3"/>
      <c r="AC4118" s="3"/>
      <c r="AD4118" s="3"/>
      <c r="AE4118" s="3"/>
      <c r="AF4118"/>
      <c r="AG4118"/>
      <c r="AH4118"/>
      <c r="AI4118"/>
      <c r="AJ4118"/>
      <c r="AK4118"/>
      <c r="AL4118"/>
      <c r="AM4118"/>
      <c r="AN4118"/>
      <c r="AO4118"/>
      <c r="AP4118"/>
      <c r="BC4118" s="451"/>
    </row>
    <row r="4119" spans="1:55" hidden="1" x14ac:dyDescent="0.2">
      <c r="A4119" s="3"/>
      <c r="B4119" s="3"/>
      <c r="C4119" s="393"/>
      <c r="D4119" s="393"/>
      <c r="E4119" s="393"/>
      <c r="F4119" s="393"/>
      <c r="G4119" s="393"/>
      <c r="H4119" s="393"/>
      <c r="I4119" s="393"/>
      <c r="J4119" s="3"/>
      <c r="K4119" s="3"/>
      <c r="L4119" s="3"/>
      <c r="M4119" s="3"/>
      <c r="N4119" s="3"/>
      <c r="O4119" s="393"/>
      <c r="P4119" s="393"/>
      <c r="Q4119" s="3"/>
      <c r="R4119" s="3"/>
      <c r="S4119" s="3"/>
      <c r="T4119" s="3"/>
      <c r="U4119" s="3"/>
      <c r="V4119" s="3"/>
      <c r="W4119"/>
      <c r="X4119"/>
      <c r="Y4119" s="451"/>
      <c r="Z4119" s="393"/>
      <c r="AA4119" s="3"/>
      <c r="AB4119" s="3"/>
      <c r="AC4119" s="3"/>
      <c r="AD4119" s="3"/>
      <c r="AE4119" s="3"/>
      <c r="AF4119"/>
      <c r="AG4119"/>
      <c r="AH4119"/>
      <c r="AI4119"/>
      <c r="AJ4119"/>
      <c r="AK4119"/>
      <c r="AL4119"/>
      <c r="AM4119"/>
      <c r="AN4119"/>
      <c r="AO4119"/>
      <c r="AP4119"/>
      <c r="BC4119" s="451"/>
    </row>
    <row r="4120" spans="1:55" hidden="1" x14ac:dyDescent="0.2">
      <c r="A4120" s="3"/>
      <c r="B4120" s="3"/>
      <c r="C4120" s="393"/>
      <c r="D4120" s="393"/>
      <c r="E4120" s="393"/>
      <c r="F4120" s="393"/>
      <c r="G4120" s="393"/>
      <c r="H4120" s="393"/>
      <c r="I4120" s="393"/>
      <c r="J4120" s="3"/>
      <c r="K4120" s="3"/>
      <c r="L4120" s="3"/>
      <c r="M4120" s="3"/>
      <c r="N4120" s="3"/>
      <c r="O4120" s="393"/>
      <c r="P4120" s="393"/>
      <c r="Q4120" s="3"/>
      <c r="R4120" s="3"/>
      <c r="S4120" s="3"/>
      <c r="T4120" s="3"/>
      <c r="U4120" s="3"/>
      <c r="V4120" s="3"/>
      <c r="W4120"/>
      <c r="X4120"/>
      <c r="Y4120" s="451"/>
      <c r="Z4120" s="393"/>
      <c r="AA4120" s="3"/>
      <c r="AB4120" s="3"/>
      <c r="AC4120" s="3"/>
      <c r="AD4120" s="3"/>
      <c r="AE4120" s="3"/>
      <c r="AF4120"/>
      <c r="AG4120"/>
      <c r="AH4120"/>
      <c r="AI4120"/>
      <c r="AJ4120"/>
      <c r="AK4120"/>
      <c r="AL4120"/>
      <c r="AM4120"/>
      <c r="AN4120"/>
      <c r="AO4120"/>
      <c r="AP4120"/>
      <c r="BC4120" s="451"/>
    </row>
    <row r="4121" spans="1:55" hidden="1" x14ac:dyDescent="0.2">
      <c r="A4121" s="3"/>
      <c r="B4121" s="3"/>
      <c r="C4121" s="393"/>
      <c r="D4121" s="393"/>
      <c r="E4121" s="393"/>
      <c r="F4121" s="393"/>
      <c r="G4121" s="393"/>
      <c r="H4121" s="393"/>
      <c r="I4121" s="393"/>
      <c r="J4121" s="3"/>
      <c r="K4121" s="3"/>
      <c r="L4121" s="3"/>
      <c r="M4121" s="3"/>
      <c r="N4121" s="3"/>
      <c r="O4121" s="393"/>
      <c r="P4121" s="393"/>
      <c r="Q4121" s="3"/>
      <c r="R4121" s="3"/>
      <c r="S4121" s="3"/>
      <c r="T4121" s="3"/>
      <c r="U4121" s="3"/>
      <c r="V4121" s="3"/>
      <c r="W4121"/>
      <c r="X4121"/>
      <c r="Y4121" s="451"/>
      <c r="Z4121" s="393"/>
      <c r="AA4121" s="3"/>
      <c r="AB4121" s="3"/>
      <c r="AC4121" s="3"/>
      <c r="AD4121" s="3"/>
      <c r="AE4121" s="3"/>
      <c r="AF4121"/>
      <c r="AG4121"/>
      <c r="AH4121"/>
      <c r="AI4121"/>
      <c r="AJ4121"/>
      <c r="AK4121"/>
      <c r="AL4121"/>
      <c r="AM4121"/>
      <c r="AN4121"/>
      <c r="AO4121"/>
      <c r="AP4121"/>
      <c r="BC4121" s="451"/>
    </row>
    <row r="4122" spans="1:55" hidden="1" x14ac:dyDescent="0.2">
      <c r="A4122" s="3"/>
      <c r="B4122" s="3"/>
      <c r="C4122" s="393"/>
      <c r="D4122" s="393"/>
      <c r="E4122" s="393"/>
      <c r="F4122" s="393"/>
      <c r="G4122" s="393"/>
      <c r="H4122" s="393"/>
      <c r="I4122" s="393"/>
      <c r="J4122" s="3"/>
      <c r="K4122" s="3"/>
      <c r="L4122" s="3"/>
      <c r="M4122" s="3"/>
      <c r="N4122" s="3"/>
      <c r="O4122" s="393"/>
      <c r="P4122" s="393"/>
      <c r="Q4122" s="3"/>
      <c r="R4122" s="3"/>
      <c r="S4122" s="3"/>
      <c r="T4122" s="3"/>
      <c r="U4122" s="3"/>
      <c r="V4122" s="3"/>
      <c r="W4122"/>
      <c r="X4122"/>
      <c r="Y4122" s="451"/>
      <c r="Z4122" s="393"/>
      <c r="AA4122" s="3"/>
      <c r="AB4122" s="3"/>
      <c r="AC4122" s="3"/>
      <c r="AD4122" s="3"/>
      <c r="AE4122" s="3"/>
      <c r="AF4122"/>
      <c r="AG4122"/>
      <c r="AH4122"/>
      <c r="AI4122"/>
      <c r="AJ4122"/>
      <c r="AK4122"/>
      <c r="AL4122"/>
      <c r="AM4122"/>
      <c r="AN4122"/>
      <c r="AO4122"/>
      <c r="AP4122"/>
      <c r="BC4122" s="451"/>
    </row>
    <row r="4123" spans="1:55" hidden="1" x14ac:dyDescent="0.2">
      <c r="A4123" s="3"/>
      <c r="B4123" s="3"/>
      <c r="C4123" s="393"/>
      <c r="D4123" s="393"/>
      <c r="E4123" s="393"/>
      <c r="F4123" s="393"/>
      <c r="G4123" s="393"/>
      <c r="H4123" s="393"/>
      <c r="I4123" s="393"/>
      <c r="J4123" s="3"/>
      <c r="K4123" s="3"/>
      <c r="L4123" s="3"/>
      <c r="M4123" s="3"/>
      <c r="N4123" s="3"/>
      <c r="O4123" s="393"/>
      <c r="P4123" s="393"/>
      <c r="Q4123" s="3"/>
      <c r="R4123" s="3"/>
      <c r="S4123" s="3"/>
      <c r="T4123" s="3"/>
      <c r="U4123" s="3"/>
      <c r="V4123" s="3"/>
      <c r="W4123"/>
      <c r="X4123"/>
      <c r="Y4123" s="451"/>
      <c r="Z4123" s="393"/>
      <c r="AA4123" s="3"/>
      <c r="AB4123" s="3"/>
      <c r="AC4123" s="3"/>
      <c r="AD4123" s="3"/>
      <c r="AE4123" s="3"/>
      <c r="AF4123"/>
      <c r="AG4123"/>
      <c r="AH4123"/>
      <c r="AI4123"/>
      <c r="AJ4123"/>
      <c r="AK4123"/>
      <c r="AL4123"/>
      <c r="AM4123"/>
      <c r="AN4123"/>
      <c r="AO4123"/>
      <c r="AP4123"/>
      <c r="BC4123" s="451"/>
    </row>
    <row r="4124" spans="1:55" hidden="1" x14ac:dyDescent="0.2">
      <c r="A4124" s="3"/>
      <c r="B4124" s="3"/>
      <c r="C4124" s="393"/>
      <c r="D4124" s="393"/>
      <c r="E4124" s="393"/>
      <c r="F4124" s="393"/>
      <c r="G4124" s="393"/>
      <c r="H4124" s="393"/>
      <c r="I4124" s="393"/>
      <c r="J4124" s="3"/>
      <c r="K4124" s="3"/>
      <c r="L4124" s="3"/>
      <c r="M4124" s="3"/>
      <c r="N4124" s="3"/>
      <c r="O4124" s="393"/>
      <c r="P4124" s="393"/>
      <c r="Q4124" s="3"/>
      <c r="R4124" s="3"/>
      <c r="S4124" s="3"/>
      <c r="T4124" s="3"/>
      <c r="U4124" s="3"/>
      <c r="V4124" s="3"/>
      <c r="W4124"/>
      <c r="X4124"/>
      <c r="Y4124" s="451"/>
      <c r="Z4124" s="393"/>
      <c r="AA4124" s="3"/>
      <c r="AB4124" s="3"/>
      <c r="AC4124" s="3"/>
      <c r="AD4124" s="3"/>
      <c r="AE4124" s="3"/>
      <c r="AF4124"/>
      <c r="AG4124"/>
      <c r="AH4124"/>
      <c r="AI4124"/>
      <c r="AJ4124"/>
      <c r="AK4124"/>
      <c r="AL4124"/>
      <c r="AM4124"/>
      <c r="AN4124"/>
      <c r="AO4124"/>
      <c r="AP4124"/>
      <c r="BC4124" s="451"/>
    </row>
    <row r="4125" spans="1:55" hidden="1" x14ac:dyDescent="0.2">
      <c r="A4125" s="3"/>
      <c r="B4125" s="3"/>
      <c r="C4125" s="393"/>
      <c r="D4125" s="393"/>
      <c r="E4125" s="393"/>
      <c r="F4125" s="393"/>
      <c r="G4125" s="393"/>
      <c r="H4125" s="393"/>
      <c r="I4125" s="393"/>
      <c r="J4125" s="3"/>
      <c r="K4125" s="3"/>
      <c r="L4125" s="3"/>
      <c r="M4125" s="3"/>
      <c r="N4125" s="3"/>
      <c r="O4125" s="393"/>
      <c r="P4125" s="393"/>
      <c r="Q4125" s="3"/>
      <c r="R4125" s="3"/>
      <c r="S4125" s="3"/>
      <c r="T4125" s="3"/>
      <c r="U4125" s="3"/>
      <c r="V4125" s="3"/>
      <c r="W4125"/>
      <c r="X4125"/>
      <c r="Y4125" s="451"/>
      <c r="Z4125" s="393"/>
      <c r="AA4125" s="3"/>
      <c r="AB4125" s="3"/>
      <c r="AC4125" s="3"/>
      <c r="AD4125" s="3"/>
      <c r="AE4125" s="3"/>
      <c r="AF4125"/>
      <c r="AG4125"/>
      <c r="AH4125"/>
      <c r="AI4125"/>
      <c r="AJ4125"/>
      <c r="AK4125"/>
      <c r="AL4125"/>
      <c r="AM4125"/>
      <c r="AN4125"/>
      <c r="AO4125"/>
      <c r="AP4125"/>
      <c r="BC4125" s="451"/>
    </row>
    <row r="4126" spans="1:55" hidden="1" x14ac:dyDescent="0.2">
      <c r="A4126" s="3"/>
      <c r="B4126" s="3"/>
      <c r="C4126" s="393"/>
      <c r="D4126" s="393"/>
      <c r="E4126" s="393"/>
      <c r="F4126" s="393"/>
      <c r="G4126" s="393"/>
      <c r="H4126" s="393"/>
      <c r="I4126" s="393"/>
      <c r="J4126" s="3"/>
      <c r="K4126" s="3"/>
      <c r="L4126" s="3"/>
      <c r="M4126" s="3"/>
      <c r="N4126" s="3"/>
      <c r="O4126" s="393"/>
      <c r="P4126" s="393"/>
      <c r="Q4126" s="3"/>
      <c r="R4126" s="3"/>
      <c r="S4126" s="3"/>
      <c r="T4126" s="3"/>
      <c r="U4126" s="3"/>
      <c r="V4126" s="3"/>
      <c r="W4126"/>
      <c r="X4126"/>
      <c r="Y4126" s="451"/>
      <c r="Z4126" s="393"/>
      <c r="AA4126" s="3"/>
      <c r="AB4126" s="3"/>
      <c r="AC4126" s="3"/>
      <c r="AD4126" s="3"/>
      <c r="AE4126" s="3"/>
      <c r="AF4126"/>
      <c r="AG4126"/>
      <c r="AH4126"/>
      <c r="AI4126"/>
      <c r="AJ4126"/>
      <c r="AK4126"/>
      <c r="AL4126"/>
      <c r="AM4126"/>
      <c r="AN4126"/>
      <c r="AO4126"/>
      <c r="AP4126"/>
      <c r="BC4126" s="451"/>
    </row>
    <row r="4127" spans="1:55" hidden="1" x14ac:dyDescent="0.2">
      <c r="A4127" s="3"/>
      <c r="B4127" s="3"/>
      <c r="C4127" s="393"/>
      <c r="D4127" s="393"/>
      <c r="E4127" s="393"/>
      <c r="F4127" s="393"/>
      <c r="G4127" s="393"/>
      <c r="H4127" s="393"/>
      <c r="I4127" s="393"/>
      <c r="J4127" s="3"/>
      <c r="K4127" s="3"/>
      <c r="L4127" s="3"/>
      <c r="M4127" s="3"/>
      <c r="N4127" s="3"/>
      <c r="O4127" s="393"/>
      <c r="P4127" s="393"/>
      <c r="Q4127" s="3"/>
      <c r="R4127" s="3"/>
      <c r="S4127" s="3"/>
      <c r="T4127" s="3"/>
      <c r="U4127" s="3"/>
      <c r="V4127" s="3"/>
      <c r="W4127"/>
      <c r="X4127"/>
      <c r="Y4127" s="451"/>
      <c r="Z4127" s="393"/>
      <c r="AA4127" s="3"/>
      <c r="AB4127" s="3"/>
      <c r="AC4127" s="3"/>
      <c r="AD4127" s="3"/>
      <c r="AE4127" s="3"/>
      <c r="AF4127"/>
      <c r="AG4127"/>
      <c r="AH4127"/>
      <c r="AI4127"/>
      <c r="AJ4127"/>
      <c r="AK4127"/>
      <c r="AL4127"/>
      <c r="AM4127"/>
      <c r="AN4127"/>
      <c r="AO4127"/>
      <c r="AP4127"/>
      <c r="BC4127" s="451"/>
    </row>
    <row r="4128" spans="1:55" hidden="1" x14ac:dyDescent="0.2">
      <c r="A4128" s="3"/>
      <c r="B4128" s="3"/>
      <c r="C4128" s="393"/>
      <c r="D4128" s="393"/>
      <c r="E4128" s="393"/>
      <c r="F4128" s="393"/>
      <c r="G4128" s="393"/>
      <c r="H4128" s="393"/>
      <c r="I4128" s="393"/>
      <c r="J4128" s="3"/>
      <c r="K4128" s="3"/>
      <c r="L4128" s="3"/>
      <c r="M4128" s="3"/>
      <c r="N4128" s="3"/>
      <c r="O4128" s="393"/>
      <c r="P4128" s="393"/>
      <c r="Q4128" s="3"/>
      <c r="R4128" s="3"/>
      <c r="S4128" s="3"/>
      <c r="T4128" s="3"/>
      <c r="U4128" s="3"/>
      <c r="V4128" s="3"/>
      <c r="W4128"/>
      <c r="X4128"/>
      <c r="Y4128" s="451"/>
      <c r="Z4128" s="393"/>
      <c r="AA4128" s="3"/>
      <c r="AB4128" s="3"/>
      <c r="AC4128" s="3"/>
      <c r="AD4128" s="3"/>
      <c r="AE4128" s="3"/>
      <c r="AF4128"/>
      <c r="AG4128"/>
      <c r="AH4128"/>
      <c r="AI4128"/>
      <c r="AJ4128"/>
      <c r="AK4128"/>
      <c r="AL4128"/>
      <c r="AM4128"/>
      <c r="AN4128"/>
      <c r="AO4128"/>
      <c r="AP4128"/>
      <c r="BC4128" s="451"/>
    </row>
    <row r="4129" spans="1:55" hidden="1" x14ac:dyDescent="0.2">
      <c r="A4129" s="3"/>
      <c r="B4129" s="3"/>
      <c r="C4129" s="393"/>
      <c r="D4129" s="393"/>
      <c r="E4129" s="393"/>
      <c r="F4129" s="393"/>
      <c r="G4129" s="393"/>
      <c r="H4129" s="393"/>
      <c r="I4129" s="393"/>
      <c r="J4129" s="3"/>
      <c r="K4129" s="3"/>
      <c r="L4129" s="3"/>
      <c r="M4129" s="3"/>
      <c r="N4129" s="3"/>
      <c r="O4129" s="393"/>
      <c r="P4129" s="393"/>
      <c r="Q4129" s="3"/>
      <c r="R4129" s="3"/>
      <c r="S4129" s="3"/>
      <c r="T4129" s="3"/>
      <c r="U4129" s="3"/>
      <c r="V4129" s="3"/>
      <c r="W4129"/>
      <c r="X4129"/>
      <c r="Y4129" s="451"/>
      <c r="Z4129" s="393"/>
      <c r="AA4129" s="3"/>
      <c r="AB4129" s="3"/>
      <c r="AC4129" s="3"/>
      <c r="AD4129" s="3"/>
      <c r="AE4129" s="3"/>
      <c r="AF4129"/>
      <c r="AG4129"/>
      <c r="AH4129"/>
      <c r="AI4129"/>
      <c r="AJ4129"/>
      <c r="AK4129"/>
      <c r="AL4129"/>
      <c r="AM4129"/>
      <c r="AN4129"/>
      <c r="AO4129"/>
      <c r="AP4129"/>
      <c r="BC4129" s="451"/>
    </row>
    <row r="4130" spans="1:55" hidden="1" x14ac:dyDescent="0.2">
      <c r="A4130" s="3"/>
      <c r="B4130" s="3"/>
      <c r="C4130" s="393"/>
      <c r="D4130" s="393"/>
      <c r="E4130" s="393"/>
      <c r="F4130" s="393"/>
      <c r="G4130" s="393"/>
      <c r="H4130" s="393"/>
      <c r="I4130" s="393"/>
      <c r="J4130" s="3"/>
      <c r="K4130" s="3"/>
      <c r="L4130" s="3"/>
      <c r="M4130" s="3"/>
      <c r="N4130" s="3"/>
      <c r="O4130" s="393"/>
      <c r="P4130" s="393"/>
      <c r="Q4130" s="3"/>
      <c r="R4130" s="3"/>
      <c r="S4130" s="3"/>
      <c r="T4130" s="3"/>
      <c r="U4130" s="3"/>
      <c r="V4130" s="3"/>
      <c r="W4130"/>
      <c r="X4130"/>
      <c r="Y4130" s="451"/>
      <c r="Z4130" s="393"/>
      <c r="AA4130" s="3"/>
      <c r="AB4130" s="3"/>
      <c r="AC4130" s="3"/>
      <c r="AD4130" s="3"/>
      <c r="AE4130" s="3"/>
      <c r="AF4130"/>
      <c r="AG4130"/>
      <c r="AH4130"/>
      <c r="AI4130"/>
      <c r="AJ4130"/>
      <c r="AK4130"/>
      <c r="AL4130"/>
      <c r="AM4130"/>
      <c r="AN4130"/>
      <c r="AO4130"/>
      <c r="AP4130"/>
      <c r="BC4130" s="451"/>
    </row>
    <row r="4131" spans="1:55" hidden="1" x14ac:dyDescent="0.2">
      <c r="A4131" s="3"/>
      <c r="B4131" s="3"/>
      <c r="C4131" s="393"/>
      <c r="D4131" s="393"/>
      <c r="E4131" s="393"/>
      <c r="F4131" s="393"/>
      <c r="G4131" s="393"/>
      <c r="H4131" s="393"/>
      <c r="I4131" s="393"/>
      <c r="J4131" s="3"/>
      <c r="K4131" s="3"/>
      <c r="L4131" s="3"/>
      <c r="M4131" s="3"/>
      <c r="N4131" s="3"/>
      <c r="O4131" s="393"/>
      <c r="P4131" s="393"/>
      <c r="Q4131" s="3"/>
      <c r="R4131" s="3"/>
      <c r="S4131" s="3"/>
      <c r="T4131" s="3"/>
      <c r="U4131" s="3"/>
      <c r="V4131" s="3"/>
      <c r="W4131"/>
      <c r="X4131"/>
      <c r="Y4131" s="451"/>
      <c r="Z4131" s="393"/>
      <c r="AA4131" s="3"/>
      <c r="AB4131" s="3"/>
      <c r="AC4131" s="3"/>
      <c r="AD4131" s="3"/>
      <c r="AE4131" s="3"/>
      <c r="AF4131"/>
      <c r="AG4131"/>
      <c r="AH4131"/>
      <c r="AI4131"/>
      <c r="AJ4131"/>
      <c r="AK4131"/>
      <c r="AL4131"/>
      <c r="AM4131"/>
      <c r="AN4131"/>
      <c r="AO4131"/>
      <c r="AP4131"/>
      <c r="BC4131" s="451"/>
    </row>
    <row r="4132" spans="1:55" hidden="1" x14ac:dyDescent="0.2">
      <c r="A4132" s="3"/>
      <c r="B4132" s="3"/>
      <c r="C4132" s="393"/>
      <c r="D4132" s="393"/>
      <c r="E4132" s="393"/>
      <c r="F4132" s="393"/>
      <c r="G4132" s="393"/>
      <c r="H4132" s="393"/>
      <c r="I4132" s="393"/>
      <c r="J4132" s="3"/>
      <c r="K4132" s="3"/>
      <c r="L4132" s="3"/>
      <c r="M4132" s="3"/>
      <c r="N4132" s="3"/>
      <c r="O4132" s="393"/>
      <c r="P4132" s="393"/>
      <c r="Q4132" s="3"/>
      <c r="R4132" s="3"/>
      <c r="S4132" s="3"/>
      <c r="T4132" s="3"/>
      <c r="U4132" s="3"/>
      <c r="V4132" s="3"/>
      <c r="W4132"/>
      <c r="X4132"/>
      <c r="Y4132" s="451"/>
      <c r="Z4132" s="393"/>
      <c r="AA4132" s="3"/>
      <c r="AB4132" s="3"/>
      <c r="AC4132" s="3"/>
      <c r="AD4132" s="3"/>
      <c r="AE4132" s="3"/>
      <c r="AF4132"/>
      <c r="AG4132"/>
      <c r="AH4132"/>
      <c r="AI4132"/>
      <c r="AJ4132"/>
      <c r="AK4132"/>
      <c r="AL4132"/>
      <c r="AM4132"/>
      <c r="AN4132"/>
      <c r="AO4132"/>
      <c r="AP4132"/>
      <c r="BC4132" s="451"/>
    </row>
    <row r="4133" spans="1:55" hidden="1" x14ac:dyDescent="0.2">
      <c r="A4133" s="3"/>
      <c r="B4133" s="3"/>
      <c r="C4133" s="393"/>
      <c r="D4133" s="393"/>
      <c r="E4133" s="393"/>
      <c r="F4133" s="393"/>
      <c r="G4133" s="393"/>
      <c r="H4133" s="393"/>
      <c r="I4133" s="393"/>
      <c r="J4133" s="3"/>
      <c r="K4133" s="3"/>
      <c r="L4133" s="3"/>
      <c r="M4133" s="3"/>
      <c r="N4133" s="3"/>
      <c r="O4133" s="393"/>
      <c r="P4133" s="393"/>
      <c r="Q4133" s="3"/>
      <c r="R4133" s="3"/>
      <c r="S4133" s="3"/>
      <c r="T4133" s="3"/>
      <c r="U4133" s="3"/>
      <c r="V4133" s="3"/>
      <c r="W4133"/>
      <c r="X4133"/>
      <c r="Y4133" s="451"/>
      <c r="Z4133" s="393"/>
      <c r="AA4133" s="3"/>
      <c r="AB4133" s="3"/>
      <c r="AC4133" s="3"/>
      <c r="AD4133" s="3"/>
      <c r="AE4133" s="3"/>
      <c r="AF4133"/>
      <c r="AG4133"/>
      <c r="AH4133"/>
      <c r="AI4133"/>
      <c r="AJ4133"/>
      <c r="AK4133"/>
      <c r="AL4133"/>
      <c r="AM4133"/>
      <c r="AN4133"/>
      <c r="AO4133"/>
      <c r="AP4133"/>
      <c r="BC4133" s="451"/>
    </row>
    <row r="4134" spans="1:55" hidden="1" x14ac:dyDescent="0.2">
      <c r="A4134" s="3"/>
      <c r="B4134" s="3"/>
      <c r="C4134" s="393"/>
      <c r="D4134" s="393"/>
      <c r="E4134" s="393"/>
      <c r="F4134" s="393"/>
      <c r="G4134" s="393"/>
      <c r="H4134" s="393"/>
      <c r="I4134" s="393"/>
      <c r="J4134" s="3"/>
      <c r="K4134" s="3"/>
      <c r="L4134" s="3"/>
      <c r="M4134" s="3"/>
      <c r="N4134" s="3"/>
      <c r="O4134" s="393"/>
      <c r="P4134" s="393"/>
      <c r="Q4134" s="3"/>
      <c r="R4134" s="3"/>
      <c r="S4134" s="3"/>
      <c r="T4134" s="3"/>
      <c r="U4134" s="3"/>
      <c r="V4134" s="3"/>
      <c r="W4134"/>
      <c r="X4134"/>
      <c r="Y4134" s="451"/>
      <c r="Z4134" s="393"/>
      <c r="AA4134" s="3"/>
      <c r="AB4134" s="3"/>
      <c r="AC4134" s="3"/>
      <c r="AD4134" s="3"/>
      <c r="AE4134" s="3"/>
      <c r="AF4134"/>
      <c r="AG4134"/>
      <c r="AH4134"/>
      <c r="AI4134"/>
      <c r="AJ4134"/>
      <c r="AK4134"/>
      <c r="AL4134"/>
      <c r="AM4134"/>
      <c r="AN4134"/>
      <c r="AO4134"/>
      <c r="AP4134"/>
      <c r="BC4134" s="451"/>
    </row>
    <row r="4135" spans="1:55" hidden="1" x14ac:dyDescent="0.2">
      <c r="A4135" s="3"/>
      <c r="B4135" s="3"/>
      <c r="C4135" s="393"/>
      <c r="D4135" s="393"/>
      <c r="E4135" s="393"/>
      <c r="F4135" s="393"/>
      <c r="G4135" s="393"/>
      <c r="H4135" s="393"/>
      <c r="I4135" s="393"/>
      <c r="J4135" s="3"/>
      <c r="K4135" s="3"/>
      <c r="L4135" s="3"/>
      <c r="M4135" s="3"/>
      <c r="N4135" s="3"/>
      <c r="O4135" s="393"/>
      <c r="P4135" s="393"/>
      <c r="Q4135" s="3"/>
      <c r="R4135" s="3"/>
      <c r="S4135" s="3"/>
      <c r="T4135" s="3"/>
      <c r="U4135" s="3"/>
      <c r="V4135" s="3"/>
      <c r="W4135"/>
      <c r="X4135"/>
      <c r="Y4135" s="451"/>
      <c r="Z4135" s="393"/>
      <c r="AA4135" s="3"/>
      <c r="AB4135" s="3"/>
      <c r="AC4135" s="3"/>
      <c r="AD4135" s="3"/>
      <c r="AE4135" s="3"/>
      <c r="AF4135"/>
      <c r="AG4135"/>
      <c r="AH4135"/>
      <c r="AI4135"/>
      <c r="AJ4135"/>
      <c r="AK4135"/>
      <c r="AL4135"/>
      <c r="AM4135"/>
      <c r="AN4135"/>
      <c r="AO4135"/>
      <c r="AP4135"/>
      <c r="BC4135" s="451"/>
    </row>
    <row r="4136" spans="1:55" hidden="1" x14ac:dyDescent="0.2">
      <c r="A4136" s="3"/>
      <c r="B4136" s="3"/>
      <c r="C4136" s="393"/>
      <c r="D4136" s="393"/>
      <c r="E4136" s="393"/>
      <c r="F4136" s="393"/>
      <c r="G4136" s="393"/>
      <c r="H4136" s="393"/>
      <c r="I4136" s="393"/>
      <c r="J4136" s="3"/>
      <c r="K4136" s="3"/>
      <c r="L4136" s="3"/>
      <c r="M4136" s="3"/>
      <c r="N4136" s="3"/>
      <c r="O4136" s="393"/>
      <c r="P4136" s="393"/>
      <c r="Q4136" s="3"/>
      <c r="R4136" s="3"/>
      <c r="S4136" s="3"/>
      <c r="T4136" s="3"/>
      <c r="U4136" s="3"/>
      <c r="V4136" s="3"/>
      <c r="W4136"/>
      <c r="X4136"/>
      <c r="Y4136" s="451"/>
      <c r="Z4136" s="393"/>
      <c r="AA4136" s="3"/>
      <c r="AB4136" s="3"/>
      <c r="AC4136" s="3"/>
      <c r="AD4136" s="3"/>
      <c r="AE4136" s="3"/>
      <c r="AF4136"/>
      <c r="AG4136"/>
      <c r="AH4136"/>
      <c r="AI4136"/>
      <c r="AJ4136"/>
      <c r="AK4136"/>
      <c r="AL4136"/>
      <c r="AM4136"/>
      <c r="AN4136"/>
      <c r="AO4136"/>
      <c r="AP4136"/>
      <c r="BC4136" s="451"/>
    </row>
    <row r="4137" spans="1:55" hidden="1" x14ac:dyDescent="0.2">
      <c r="A4137" s="3"/>
      <c r="B4137" s="3"/>
      <c r="C4137" s="393"/>
      <c r="D4137" s="393"/>
      <c r="E4137" s="393"/>
      <c r="F4137" s="393"/>
      <c r="G4137" s="393"/>
      <c r="H4137" s="393"/>
      <c r="I4137" s="393"/>
      <c r="J4137" s="3"/>
      <c r="K4137" s="3"/>
      <c r="L4137" s="3"/>
      <c r="M4137" s="3"/>
      <c r="N4137" s="3"/>
      <c r="O4137" s="393"/>
      <c r="P4137" s="393"/>
      <c r="Q4137" s="3"/>
      <c r="R4137" s="3"/>
      <c r="S4137" s="3"/>
      <c r="T4137" s="3"/>
      <c r="U4137" s="3"/>
      <c r="V4137" s="3"/>
      <c r="W4137"/>
      <c r="X4137"/>
      <c r="Y4137" s="451"/>
      <c r="Z4137" s="393"/>
      <c r="AA4137" s="3"/>
      <c r="AB4137" s="3"/>
      <c r="AC4137" s="3"/>
      <c r="AD4137" s="3"/>
      <c r="AE4137" s="3"/>
      <c r="AF4137"/>
      <c r="AG4137"/>
      <c r="AH4137"/>
      <c r="AI4137"/>
      <c r="AJ4137"/>
      <c r="AK4137"/>
      <c r="AL4137"/>
      <c r="AM4137"/>
      <c r="AN4137"/>
      <c r="AO4137"/>
      <c r="AP4137"/>
      <c r="BC4137" s="451"/>
    </row>
    <row r="4138" spans="1:55" hidden="1" x14ac:dyDescent="0.2">
      <c r="A4138" s="3"/>
      <c r="B4138" s="3"/>
      <c r="C4138" s="393"/>
      <c r="D4138" s="393"/>
      <c r="E4138" s="393"/>
      <c r="F4138" s="393"/>
      <c r="G4138" s="393"/>
      <c r="H4138" s="393"/>
      <c r="I4138" s="393"/>
      <c r="J4138" s="3"/>
      <c r="K4138" s="3"/>
      <c r="L4138" s="3"/>
      <c r="M4138" s="3"/>
      <c r="N4138" s="3"/>
      <c r="O4138" s="393"/>
      <c r="P4138" s="393"/>
      <c r="Q4138" s="3"/>
      <c r="R4138" s="3"/>
      <c r="S4138" s="3"/>
      <c r="T4138" s="3"/>
      <c r="U4138" s="3"/>
      <c r="V4138" s="3"/>
      <c r="W4138"/>
      <c r="X4138"/>
      <c r="Y4138" s="451"/>
      <c r="Z4138" s="393"/>
      <c r="AA4138" s="3"/>
      <c r="AB4138" s="3"/>
      <c r="AC4138" s="3"/>
      <c r="AD4138" s="3"/>
      <c r="AE4138" s="3"/>
      <c r="AF4138"/>
      <c r="AG4138"/>
      <c r="AH4138"/>
      <c r="AI4138"/>
      <c r="AJ4138"/>
      <c r="AK4138"/>
      <c r="AL4138"/>
      <c r="AM4138"/>
      <c r="AN4138"/>
      <c r="AO4138"/>
      <c r="AP4138"/>
      <c r="BC4138" s="451"/>
    </row>
    <row r="4139" spans="1:55" hidden="1" x14ac:dyDescent="0.2">
      <c r="A4139" s="3"/>
      <c r="B4139" s="3"/>
      <c r="C4139" s="393"/>
      <c r="D4139" s="393"/>
      <c r="E4139" s="393"/>
      <c r="F4139" s="393"/>
      <c r="G4139" s="393"/>
      <c r="H4139" s="393"/>
      <c r="I4139" s="393"/>
      <c r="J4139" s="3"/>
      <c r="K4139" s="3"/>
      <c r="L4139" s="3"/>
      <c r="M4139" s="3"/>
      <c r="N4139" s="3"/>
      <c r="O4139" s="393"/>
      <c r="P4139" s="393"/>
      <c r="Q4139" s="3"/>
      <c r="R4139" s="3"/>
      <c r="S4139" s="3"/>
      <c r="T4139" s="3"/>
      <c r="U4139" s="3"/>
      <c r="V4139" s="3"/>
      <c r="W4139"/>
      <c r="X4139"/>
      <c r="Y4139" s="451"/>
      <c r="Z4139" s="393"/>
      <c r="AA4139" s="3"/>
      <c r="AB4139" s="3"/>
      <c r="AC4139" s="3"/>
      <c r="AD4139" s="3"/>
      <c r="AE4139" s="3"/>
      <c r="AF4139"/>
      <c r="AG4139"/>
      <c r="AH4139"/>
      <c r="AI4139"/>
      <c r="AJ4139"/>
      <c r="AK4139"/>
      <c r="AL4139"/>
      <c r="AM4139"/>
      <c r="AN4139"/>
      <c r="AO4139"/>
      <c r="AP4139"/>
      <c r="BC4139" s="451"/>
    </row>
    <row r="4140" spans="1:55" hidden="1" x14ac:dyDescent="0.2">
      <c r="A4140" s="3"/>
      <c r="B4140" s="3"/>
      <c r="C4140" s="393"/>
      <c r="D4140" s="393"/>
      <c r="E4140" s="393"/>
      <c r="F4140" s="393"/>
      <c r="G4140" s="393"/>
      <c r="H4140" s="393"/>
      <c r="I4140" s="393"/>
      <c r="J4140" s="3"/>
      <c r="K4140" s="3"/>
      <c r="L4140" s="3"/>
      <c r="M4140" s="3"/>
      <c r="N4140" s="3"/>
      <c r="O4140" s="393"/>
      <c r="P4140" s="393"/>
      <c r="Q4140" s="3"/>
      <c r="R4140" s="3"/>
      <c r="S4140" s="3"/>
      <c r="T4140" s="3"/>
      <c r="U4140" s="3"/>
      <c r="V4140" s="3"/>
      <c r="W4140"/>
      <c r="X4140"/>
      <c r="Y4140" s="451"/>
      <c r="Z4140" s="393"/>
      <c r="AA4140" s="3"/>
      <c r="AB4140" s="3"/>
      <c r="AC4140" s="3"/>
      <c r="AD4140" s="3"/>
      <c r="AE4140" s="3"/>
      <c r="AF4140"/>
      <c r="AG4140"/>
      <c r="AH4140"/>
      <c r="AI4140"/>
      <c r="AJ4140"/>
      <c r="AK4140"/>
      <c r="AL4140"/>
      <c r="AM4140"/>
      <c r="AN4140"/>
      <c r="AO4140"/>
      <c r="AP4140"/>
      <c r="BC4140" s="451"/>
    </row>
    <row r="4141" spans="1:55" hidden="1" x14ac:dyDescent="0.2">
      <c r="A4141" s="3"/>
      <c r="B4141" s="3"/>
      <c r="C4141" s="393"/>
      <c r="D4141" s="393"/>
      <c r="E4141" s="393"/>
      <c r="F4141" s="393"/>
      <c r="G4141" s="393"/>
      <c r="H4141" s="393"/>
      <c r="I4141" s="393"/>
      <c r="J4141" s="3"/>
      <c r="K4141" s="3"/>
      <c r="L4141" s="3"/>
      <c r="M4141" s="3"/>
      <c r="N4141" s="3"/>
      <c r="O4141" s="393"/>
      <c r="P4141" s="393"/>
      <c r="Q4141" s="3"/>
      <c r="R4141" s="3"/>
      <c r="S4141" s="3"/>
      <c r="T4141" s="3"/>
      <c r="U4141" s="3"/>
      <c r="V4141" s="3"/>
      <c r="W4141"/>
      <c r="X4141"/>
      <c r="Y4141" s="451"/>
      <c r="Z4141" s="393"/>
      <c r="AA4141" s="3"/>
      <c r="AB4141" s="3"/>
      <c r="AC4141" s="3"/>
      <c r="AD4141" s="3"/>
      <c r="AE4141" s="3"/>
      <c r="AF4141"/>
      <c r="AG4141"/>
      <c r="AH4141"/>
      <c r="AI4141"/>
      <c r="AJ4141"/>
      <c r="AK4141"/>
      <c r="AL4141"/>
      <c r="AM4141"/>
      <c r="AN4141"/>
      <c r="AO4141"/>
      <c r="AP4141"/>
      <c r="BC4141" s="451"/>
    </row>
    <row r="4142" spans="1:55" hidden="1" x14ac:dyDescent="0.2">
      <c r="A4142" s="3"/>
      <c r="B4142" s="3"/>
      <c r="C4142" s="393"/>
      <c r="D4142" s="393"/>
      <c r="E4142" s="393"/>
      <c r="F4142" s="393"/>
      <c r="G4142" s="393"/>
      <c r="H4142" s="393"/>
      <c r="I4142" s="393"/>
      <c r="J4142" s="3"/>
      <c r="K4142" s="3"/>
      <c r="L4142" s="3"/>
      <c r="M4142" s="3"/>
      <c r="N4142" s="3"/>
      <c r="O4142" s="393"/>
      <c r="P4142" s="393"/>
      <c r="Q4142" s="3"/>
      <c r="R4142" s="3"/>
      <c r="S4142" s="3"/>
      <c r="T4142" s="3"/>
      <c r="U4142" s="3"/>
      <c r="V4142" s="3"/>
      <c r="W4142"/>
      <c r="X4142"/>
      <c r="Y4142" s="451"/>
      <c r="Z4142" s="393"/>
      <c r="AA4142" s="3"/>
      <c r="AB4142" s="3"/>
      <c r="AC4142" s="3"/>
      <c r="AD4142" s="3"/>
      <c r="AE4142" s="3"/>
      <c r="AF4142"/>
      <c r="AG4142"/>
      <c r="AH4142"/>
      <c r="AI4142"/>
      <c r="AJ4142"/>
      <c r="AK4142"/>
      <c r="AL4142"/>
      <c r="AM4142"/>
      <c r="AN4142"/>
      <c r="AO4142"/>
      <c r="AP4142"/>
      <c r="BC4142" s="451"/>
    </row>
    <row r="4143" spans="1:55" hidden="1" x14ac:dyDescent="0.2">
      <c r="A4143" s="3"/>
      <c r="B4143" s="3"/>
      <c r="C4143" s="393"/>
      <c r="D4143" s="393"/>
      <c r="E4143" s="393"/>
      <c r="F4143" s="393"/>
      <c r="G4143" s="393"/>
      <c r="H4143" s="393"/>
      <c r="I4143" s="393"/>
      <c r="J4143" s="3"/>
      <c r="K4143" s="3"/>
      <c r="L4143" s="3"/>
      <c r="M4143" s="3"/>
      <c r="N4143" s="3"/>
      <c r="O4143" s="393"/>
      <c r="P4143" s="393"/>
      <c r="Q4143" s="3"/>
      <c r="R4143" s="3"/>
      <c r="S4143" s="3"/>
      <c r="T4143" s="3"/>
      <c r="U4143" s="3"/>
      <c r="V4143" s="3"/>
      <c r="W4143"/>
      <c r="X4143"/>
      <c r="Y4143" s="451"/>
      <c r="Z4143" s="393"/>
      <c r="AA4143" s="3"/>
      <c r="AB4143" s="3"/>
      <c r="AC4143" s="3"/>
      <c r="AD4143" s="3"/>
      <c r="AE4143" s="3"/>
      <c r="AF4143"/>
      <c r="AG4143"/>
      <c r="AH4143"/>
      <c r="AI4143"/>
      <c r="AJ4143"/>
      <c r="AK4143"/>
      <c r="AL4143"/>
      <c r="AM4143"/>
      <c r="AN4143"/>
      <c r="AO4143"/>
      <c r="AP4143"/>
      <c r="BC4143" s="451"/>
    </row>
    <row r="4144" spans="1:55" hidden="1" x14ac:dyDescent="0.2">
      <c r="A4144" s="3"/>
      <c r="B4144" s="3"/>
      <c r="C4144" s="393"/>
      <c r="D4144" s="393"/>
      <c r="E4144" s="393"/>
      <c r="F4144" s="393"/>
      <c r="G4144" s="393"/>
      <c r="H4144" s="393"/>
      <c r="I4144" s="393"/>
      <c r="J4144" s="3"/>
      <c r="K4144" s="3"/>
      <c r="L4144" s="3"/>
      <c r="M4144" s="3"/>
      <c r="N4144" s="3"/>
      <c r="O4144" s="393"/>
      <c r="P4144" s="393"/>
      <c r="Q4144" s="3"/>
      <c r="R4144" s="3"/>
      <c r="S4144" s="3"/>
      <c r="T4144" s="3"/>
      <c r="U4144" s="3"/>
      <c r="V4144" s="3"/>
      <c r="W4144"/>
      <c r="X4144"/>
      <c r="Y4144" s="451"/>
      <c r="Z4144" s="393"/>
      <c r="AA4144" s="3"/>
      <c r="AB4144" s="3"/>
      <c r="AC4144" s="3"/>
      <c r="AD4144" s="3"/>
      <c r="AE4144" s="3"/>
      <c r="AF4144"/>
      <c r="AG4144"/>
      <c r="AH4144"/>
      <c r="AI4144"/>
      <c r="AJ4144"/>
      <c r="AK4144"/>
      <c r="AL4144"/>
      <c r="AM4144"/>
      <c r="AN4144"/>
      <c r="AO4144"/>
      <c r="AP4144"/>
      <c r="BC4144" s="451"/>
    </row>
    <row r="4145" spans="1:55" hidden="1" x14ac:dyDescent="0.2">
      <c r="A4145" s="3"/>
      <c r="B4145" s="3"/>
      <c r="C4145" s="393"/>
      <c r="D4145" s="393"/>
      <c r="E4145" s="393"/>
      <c r="F4145" s="393"/>
      <c r="G4145" s="393"/>
      <c r="H4145" s="393"/>
      <c r="I4145" s="393"/>
      <c r="J4145" s="3"/>
      <c r="K4145" s="3"/>
      <c r="L4145" s="3"/>
      <c r="M4145" s="3"/>
      <c r="N4145" s="3"/>
      <c r="O4145" s="393"/>
      <c r="P4145" s="393"/>
      <c r="Q4145" s="3"/>
      <c r="R4145" s="3"/>
      <c r="S4145" s="3"/>
      <c r="T4145" s="3"/>
      <c r="U4145" s="3"/>
      <c r="V4145" s="3"/>
      <c r="W4145"/>
      <c r="X4145"/>
      <c r="Y4145" s="451"/>
      <c r="Z4145" s="393"/>
      <c r="AA4145" s="3"/>
      <c r="AB4145" s="3"/>
      <c r="AC4145" s="3"/>
      <c r="AD4145" s="3"/>
      <c r="AE4145" s="3"/>
      <c r="AF4145"/>
      <c r="AG4145"/>
      <c r="AH4145"/>
      <c r="AI4145"/>
      <c r="AJ4145"/>
      <c r="AK4145"/>
      <c r="AL4145"/>
      <c r="AM4145"/>
      <c r="AN4145"/>
      <c r="AO4145"/>
      <c r="AP4145"/>
      <c r="BC4145" s="451"/>
    </row>
    <row r="4146" spans="1:55" hidden="1" x14ac:dyDescent="0.2">
      <c r="A4146" s="3"/>
      <c r="B4146" s="3"/>
      <c r="C4146" s="393"/>
      <c r="D4146" s="393"/>
      <c r="E4146" s="393"/>
      <c r="F4146" s="393"/>
      <c r="G4146" s="393"/>
      <c r="H4146" s="393"/>
      <c r="I4146" s="393"/>
      <c r="J4146" s="3"/>
      <c r="K4146" s="3"/>
      <c r="L4146" s="3"/>
      <c r="M4146" s="3"/>
      <c r="N4146" s="3"/>
      <c r="O4146" s="393"/>
      <c r="P4146" s="393"/>
      <c r="Q4146" s="3"/>
      <c r="R4146" s="3"/>
      <c r="S4146" s="3"/>
      <c r="T4146" s="3"/>
      <c r="U4146" s="3"/>
      <c r="V4146" s="3"/>
      <c r="W4146"/>
      <c r="X4146"/>
      <c r="Y4146" s="451"/>
      <c r="Z4146" s="393"/>
      <c r="AA4146" s="3"/>
      <c r="AB4146" s="3"/>
      <c r="AC4146" s="3"/>
      <c r="AD4146" s="3"/>
      <c r="AE4146" s="3"/>
      <c r="AF4146"/>
      <c r="AG4146"/>
      <c r="AH4146"/>
      <c r="AI4146"/>
      <c r="AJ4146"/>
      <c r="AK4146"/>
      <c r="AL4146"/>
      <c r="AM4146"/>
      <c r="AN4146"/>
      <c r="AO4146"/>
      <c r="AP4146"/>
      <c r="BC4146" s="451"/>
    </row>
    <row r="4147" spans="1:55" hidden="1" x14ac:dyDescent="0.2">
      <c r="A4147" s="3"/>
      <c r="B4147" s="3"/>
      <c r="C4147" s="393"/>
      <c r="D4147" s="393"/>
      <c r="E4147" s="393"/>
      <c r="F4147" s="393"/>
      <c r="G4147" s="393"/>
      <c r="H4147" s="393"/>
      <c r="I4147" s="393"/>
      <c r="J4147" s="3"/>
      <c r="K4147" s="3"/>
      <c r="L4147" s="3"/>
      <c r="M4147" s="3"/>
      <c r="N4147" s="3"/>
      <c r="O4147" s="393"/>
      <c r="P4147" s="393"/>
      <c r="Q4147" s="3"/>
      <c r="R4147" s="3"/>
      <c r="S4147" s="3"/>
      <c r="T4147" s="3"/>
      <c r="U4147" s="3"/>
      <c r="V4147" s="3"/>
      <c r="W4147"/>
      <c r="X4147"/>
      <c r="Y4147" s="451"/>
      <c r="Z4147" s="393"/>
      <c r="AA4147" s="3"/>
      <c r="AB4147" s="3"/>
      <c r="AC4147" s="3"/>
      <c r="AD4147" s="3"/>
      <c r="AE4147" s="3"/>
      <c r="AF4147"/>
      <c r="AG4147"/>
      <c r="AH4147"/>
      <c r="AI4147"/>
      <c r="AJ4147"/>
      <c r="AK4147"/>
      <c r="AL4147"/>
      <c r="AM4147"/>
      <c r="AN4147"/>
      <c r="AO4147"/>
      <c r="AP4147"/>
      <c r="BC4147" s="451"/>
    </row>
    <row r="4148" spans="1:55" hidden="1" x14ac:dyDescent="0.2">
      <c r="A4148" s="3"/>
      <c r="B4148" s="3"/>
      <c r="C4148" s="393"/>
      <c r="D4148" s="393"/>
      <c r="E4148" s="393"/>
      <c r="F4148" s="393"/>
      <c r="G4148" s="393"/>
      <c r="H4148" s="393"/>
      <c r="I4148" s="393"/>
      <c r="J4148" s="3"/>
      <c r="K4148" s="3"/>
      <c r="L4148" s="3"/>
      <c r="M4148" s="3"/>
      <c r="N4148" s="3"/>
      <c r="O4148" s="393"/>
      <c r="P4148" s="393"/>
      <c r="Q4148" s="3"/>
      <c r="R4148" s="3"/>
      <c r="S4148" s="3"/>
      <c r="T4148" s="3"/>
      <c r="U4148" s="3"/>
      <c r="V4148" s="3"/>
      <c r="W4148"/>
      <c r="X4148"/>
      <c r="Y4148" s="451"/>
      <c r="Z4148" s="393"/>
      <c r="AA4148" s="3"/>
      <c r="AB4148" s="3"/>
      <c r="AC4148" s="3"/>
      <c r="AD4148" s="3"/>
      <c r="AE4148" s="3"/>
      <c r="AF4148"/>
      <c r="AG4148"/>
      <c r="AH4148"/>
      <c r="AI4148"/>
      <c r="AJ4148"/>
      <c r="AK4148"/>
      <c r="AL4148"/>
      <c r="AM4148"/>
      <c r="AN4148"/>
      <c r="AO4148"/>
      <c r="AP4148"/>
      <c r="BC4148" s="451"/>
    </row>
    <row r="4149" spans="1:55" hidden="1" x14ac:dyDescent="0.2">
      <c r="A4149" s="3"/>
      <c r="B4149" s="3"/>
      <c r="C4149" s="393"/>
      <c r="D4149" s="393"/>
      <c r="E4149" s="393"/>
      <c r="F4149" s="393"/>
      <c r="G4149" s="393"/>
      <c r="H4149" s="393"/>
      <c r="I4149" s="393"/>
      <c r="J4149" s="3"/>
      <c r="K4149" s="3"/>
      <c r="L4149" s="3"/>
      <c r="M4149" s="3"/>
      <c r="N4149" s="3"/>
      <c r="O4149" s="393"/>
      <c r="P4149" s="393"/>
      <c r="Q4149" s="3"/>
      <c r="R4149" s="3"/>
      <c r="S4149" s="3"/>
      <c r="T4149" s="3"/>
      <c r="U4149" s="3"/>
      <c r="V4149" s="3"/>
      <c r="W4149"/>
      <c r="X4149"/>
      <c r="Y4149" s="451"/>
      <c r="Z4149" s="393"/>
      <c r="AA4149" s="3"/>
      <c r="AB4149" s="3"/>
      <c r="AC4149" s="3"/>
      <c r="AD4149" s="3"/>
      <c r="AE4149" s="3"/>
      <c r="AF4149"/>
      <c r="AG4149"/>
      <c r="AH4149"/>
      <c r="AI4149"/>
      <c r="AJ4149"/>
      <c r="AK4149"/>
      <c r="AL4149"/>
      <c r="AM4149"/>
      <c r="AN4149"/>
      <c r="AO4149"/>
      <c r="AP4149"/>
      <c r="BC4149" s="451"/>
    </row>
    <row r="4150" spans="1:55" hidden="1" x14ac:dyDescent="0.2">
      <c r="A4150" s="3"/>
      <c r="B4150" s="3"/>
      <c r="C4150" s="393"/>
      <c r="D4150" s="393"/>
      <c r="E4150" s="393"/>
      <c r="F4150" s="393"/>
      <c r="G4150" s="393"/>
      <c r="H4150" s="393"/>
      <c r="I4150" s="393"/>
      <c r="J4150" s="3"/>
      <c r="K4150" s="3"/>
      <c r="L4150" s="3"/>
      <c r="M4150" s="3"/>
      <c r="N4150" s="3"/>
      <c r="O4150" s="393"/>
      <c r="P4150" s="393"/>
      <c r="Q4150" s="3"/>
      <c r="R4150" s="3"/>
      <c r="S4150" s="3"/>
      <c r="T4150" s="3"/>
      <c r="U4150" s="3"/>
      <c r="V4150" s="3"/>
      <c r="W4150"/>
      <c r="X4150"/>
      <c r="Y4150" s="451"/>
      <c r="Z4150" s="393"/>
      <c r="AA4150" s="3"/>
      <c r="AB4150" s="3"/>
      <c r="AC4150" s="3"/>
      <c r="AD4150" s="3"/>
      <c r="AE4150" s="3"/>
      <c r="AF4150"/>
      <c r="AG4150"/>
      <c r="AH4150"/>
      <c r="AI4150"/>
      <c r="AJ4150"/>
      <c r="AK4150"/>
      <c r="AL4150"/>
      <c r="AM4150"/>
      <c r="AN4150"/>
      <c r="AO4150"/>
      <c r="AP4150"/>
      <c r="BC4150" s="451"/>
    </row>
    <row r="4151" spans="1:55" hidden="1" x14ac:dyDescent="0.2">
      <c r="A4151" s="3"/>
      <c r="B4151" s="3"/>
      <c r="C4151" s="393"/>
      <c r="D4151" s="393"/>
      <c r="E4151" s="393"/>
      <c r="F4151" s="393"/>
      <c r="G4151" s="393"/>
      <c r="H4151" s="393"/>
      <c r="I4151" s="393"/>
      <c r="J4151" s="3"/>
      <c r="K4151" s="3"/>
      <c r="L4151" s="3"/>
      <c r="M4151" s="3"/>
      <c r="N4151" s="3"/>
      <c r="O4151" s="393"/>
      <c r="P4151" s="393"/>
      <c r="Q4151" s="3"/>
      <c r="R4151" s="3"/>
      <c r="S4151" s="3"/>
      <c r="T4151" s="3"/>
      <c r="U4151" s="3"/>
      <c r="V4151" s="3"/>
      <c r="W4151"/>
      <c r="X4151"/>
      <c r="Y4151" s="451"/>
      <c r="Z4151" s="393"/>
      <c r="AA4151" s="3"/>
      <c r="AB4151" s="3"/>
      <c r="AC4151" s="3"/>
      <c r="AD4151" s="3"/>
      <c r="AE4151" s="3"/>
      <c r="AF4151"/>
      <c r="AG4151"/>
      <c r="AH4151"/>
      <c r="AI4151"/>
      <c r="AJ4151"/>
      <c r="AK4151"/>
      <c r="AL4151"/>
      <c r="AM4151"/>
      <c r="AN4151"/>
      <c r="AO4151"/>
      <c r="AP4151"/>
      <c r="BC4151" s="451"/>
    </row>
    <row r="4152" spans="1:55" hidden="1" x14ac:dyDescent="0.2">
      <c r="A4152" s="3"/>
      <c r="B4152" s="3"/>
      <c r="C4152" s="393"/>
      <c r="D4152" s="393"/>
      <c r="E4152" s="393"/>
      <c r="F4152" s="393"/>
      <c r="G4152" s="393"/>
      <c r="H4152" s="393"/>
      <c r="I4152" s="393"/>
      <c r="J4152" s="3"/>
      <c r="K4152" s="3"/>
      <c r="L4152" s="3"/>
      <c r="M4152" s="3"/>
      <c r="N4152" s="3"/>
      <c r="O4152" s="393"/>
      <c r="P4152" s="393"/>
      <c r="Q4152" s="3"/>
      <c r="R4152" s="3"/>
      <c r="S4152" s="3"/>
      <c r="T4152" s="3"/>
      <c r="U4152" s="3"/>
      <c r="V4152" s="3"/>
      <c r="W4152"/>
      <c r="X4152"/>
      <c r="Y4152" s="451"/>
      <c r="Z4152" s="393"/>
      <c r="AA4152" s="3"/>
      <c r="AB4152" s="3"/>
      <c r="AC4152" s="3"/>
      <c r="AD4152" s="3"/>
      <c r="AE4152" s="3"/>
      <c r="AF4152"/>
      <c r="AG4152"/>
      <c r="AH4152"/>
      <c r="AI4152"/>
      <c r="AJ4152"/>
      <c r="AK4152"/>
      <c r="AL4152"/>
      <c r="AM4152"/>
      <c r="AN4152"/>
      <c r="AO4152"/>
      <c r="AP4152"/>
      <c r="BC4152" s="451"/>
    </row>
    <row r="4153" spans="1:55" hidden="1" x14ac:dyDescent="0.2">
      <c r="A4153" s="3"/>
      <c r="B4153" s="3"/>
      <c r="C4153" s="393"/>
      <c r="D4153" s="393"/>
      <c r="E4153" s="393"/>
      <c r="F4153" s="393"/>
      <c r="G4153" s="393"/>
      <c r="H4153" s="393"/>
      <c r="I4153" s="393"/>
      <c r="J4153" s="3"/>
      <c r="K4153" s="3"/>
      <c r="L4153" s="3"/>
      <c r="M4153" s="3"/>
      <c r="N4153" s="3"/>
      <c r="O4153" s="393"/>
      <c r="P4153" s="393"/>
      <c r="Q4153" s="3"/>
      <c r="R4153" s="3"/>
      <c r="S4153" s="3"/>
      <c r="T4153" s="3"/>
      <c r="U4153" s="3"/>
      <c r="V4153" s="3"/>
      <c r="W4153"/>
      <c r="X4153"/>
      <c r="Y4153" s="451"/>
      <c r="Z4153" s="393"/>
      <c r="AA4153" s="3"/>
      <c r="AB4153" s="3"/>
      <c r="AC4153" s="3"/>
      <c r="AD4153" s="3"/>
      <c r="AE4153" s="3"/>
      <c r="AF4153"/>
      <c r="AG4153"/>
      <c r="AH4153"/>
      <c r="AI4153"/>
      <c r="AJ4153"/>
      <c r="AK4153"/>
      <c r="AL4153"/>
      <c r="AM4153"/>
      <c r="AN4153"/>
      <c r="AO4153"/>
      <c r="AP4153"/>
      <c r="BC4153" s="451"/>
    </row>
    <row r="4154" spans="1:55" hidden="1" x14ac:dyDescent="0.2">
      <c r="A4154" s="3"/>
      <c r="B4154" s="3"/>
      <c r="C4154" s="393"/>
      <c r="D4154" s="393"/>
      <c r="E4154" s="393"/>
      <c r="F4154" s="393"/>
      <c r="G4154" s="393"/>
      <c r="H4154" s="393"/>
      <c r="I4154" s="393"/>
      <c r="J4154" s="3"/>
      <c r="K4154" s="3"/>
      <c r="L4154" s="3"/>
      <c r="M4154" s="3"/>
      <c r="N4154" s="3"/>
      <c r="O4154" s="393"/>
      <c r="P4154" s="393"/>
      <c r="Q4154" s="3"/>
      <c r="R4154" s="3"/>
      <c r="S4154" s="3"/>
      <c r="T4154" s="3"/>
      <c r="U4154" s="3"/>
      <c r="V4154" s="3"/>
      <c r="W4154"/>
      <c r="X4154"/>
      <c r="Y4154" s="451"/>
      <c r="Z4154" s="393"/>
      <c r="AA4154" s="3"/>
      <c r="AB4154" s="3"/>
      <c r="AC4154" s="3"/>
      <c r="AD4154" s="3"/>
      <c r="AE4154" s="3"/>
      <c r="AF4154"/>
      <c r="AG4154"/>
      <c r="AH4154"/>
      <c r="AI4154"/>
      <c r="AJ4154"/>
      <c r="AK4154"/>
      <c r="AL4154"/>
      <c r="AM4154"/>
      <c r="AN4154"/>
      <c r="AO4154"/>
      <c r="AP4154"/>
      <c r="BC4154" s="451"/>
    </row>
    <row r="4155" spans="1:55" hidden="1" x14ac:dyDescent="0.2">
      <c r="A4155" s="3"/>
      <c r="B4155" s="3"/>
      <c r="C4155" s="393"/>
      <c r="D4155" s="393"/>
      <c r="E4155" s="393"/>
      <c r="F4155" s="393"/>
      <c r="G4155" s="393"/>
      <c r="H4155" s="393"/>
      <c r="I4155" s="393"/>
      <c r="J4155" s="3"/>
      <c r="K4155" s="3"/>
      <c r="L4155" s="3"/>
      <c r="M4155" s="3"/>
      <c r="N4155" s="3"/>
      <c r="O4155" s="393"/>
      <c r="P4155" s="393"/>
      <c r="Q4155" s="3"/>
      <c r="R4155" s="3"/>
      <c r="S4155" s="3"/>
      <c r="T4155" s="3"/>
      <c r="U4155" s="3"/>
      <c r="V4155" s="3"/>
      <c r="W4155"/>
      <c r="X4155"/>
      <c r="Y4155" s="451"/>
      <c r="Z4155" s="393"/>
      <c r="AA4155" s="3"/>
      <c r="AB4155" s="3"/>
      <c r="AC4155" s="3"/>
      <c r="AD4155" s="3"/>
      <c r="AE4155" s="3"/>
      <c r="AF4155"/>
      <c r="AG4155"/>
      <c r="AH4155"/>
      <c r="AI4155"/>
      <c r="AJ4155"/>
      <c r="AK4155"/>
      <c r="AL4155"/>
      <c r="AM4155"/>
      <c r="AN4155"/>
      <c r="AO4155"/>
      <c r="AP4155"/>
      <c r="BC4155" s="451"/>
    </row>
    <row r="4156" spans="1:55" hidden="1" x14ac:dyDescent="0.2">
      <c r="A4156" s="3"/>
      <c r="B4156" s="3"/>
      <c r="C4156" s="393"/>
      <c r="D4156" s="393"/>
      <c r="E4156" s="393"/>
      <c r="F4156" s="393"/>
      <c r="G4156" s="393"/>
      <c r="H4156" s="393"/>
      <c r="I4156" s="393"/>
      <c r="J4156" s="3"/>
      <c r="K4156" s="3"/>
      <c r="L4156" s="3"/>
      <c r="M4156" s="3"/>
      <c r="N4156" s="3"/>
      <c r="O4156" s="393"/>
      <c r="P4156" s="393"/>
      <c r="Q4156" s="3"/>
      <c r="R4156" s="3"/>
      <c r="S4156" s="3"/>
      <c r="T4156" s="3"/>
      <c r="U4156" s="3"/>
      <c r="V4156" s="3"/>
      <c r="W4156"/>
      <c r="X4156"/>
      <c r="Y4156" s="451"/>
      <c r="Z4156" s="393"/>
      <c r="AA4156" s="3"/>
      <c r="AB4156" s="3"/>
      <c r="AC4156" s="3"/>
      <c r="AD4156" s="3"/>
      <c r="AE4156" s="3"/>
      <c r="AF4156"/>
      <c r="AG4156"/>
      <c r="AH4156"/>
      <c r="AI4156"/>
      <c r="AJ4156"/>
      <c r="AK4156"/>
      <c r="AL4156"/>
      <c r="AM4156"/>
      <c r="AN4156"/>
      <c r="AO4156"/>
      <c r="AP4156"/>
      <c r="BC4156" s="451"/>
    </row>
    <row r="4157" spans="1:55" hidden="1" x14ac:dyDescent="0.2">
      <c r="A4157" s="3"/>
      <c r="B4157" s="3"/>
      <c r="C4157" s="393"/>
      <c r="D4157" s="393"/>
      <c r="E4157" s="393"/>
      <c r="F4157" s="393"/>
      <c r="G4157" s="393"/>
      <c r="H4157" s="393"/>
      <c r="I4157" s="393"/>
      <c r="J4157" s="3"/>
      <c r="K4157" s="3"/>
      <c r="L4157" s="3"/>
      <c r="M4157" s="3"/>
      <c r="N4157" s="3"/>
      <c r="O4157" s="393"/>
      <c r="P4157" s="393"/>
      <c r="Q4157" s="3"/>
      <c r="R4157" s="3"/>
      <c r="S4157" s="3"/>
      <c r="T4157" s="3"/>
      <c r="U4157" s="3"/>
      <c r="V4157" s="3"/>
      <c r="W4157"/>
      <c r="X4157"/>
      <c r="Y4157" s="451"/>
      <c r="Z4157" s="393"/>
      <c r="AA4157" s="3"/>
      <c r="AB4157" s="3"/>
      <c r="AC4157" s="3"/>
      <c r="AD4157" s="3"/>
      <c r="AE4157" s="3"/>
      <c r="AF4157"/>
      <c r="AG4157"/>
      <c r="AH4157"/>
      <c r="AI4157"/>
      <c r="AJ4157"/>
      <c r="AK4157"/>
      <c r="AL4157"/>
      <c r="AM4157"/>
      <c r="AN4157"/>
      <c r="AO4157"/>
      <c r="AP4157"/>
      <c r="BC4157" s="451"/>
    </row>
    <row r="4158" spans="1:55" hidden="1" x14ac:dyDescent="0.2">
      <c r="A4158" s="3"/>
      <c r="B4158" s="3"/>
      <c r="C4158" s="393"/>
      <c r="D4158" s="393"/>
      <c r="E4158" s="393"/>
      <c r="F4158" s="393"/>
      <c r="G4158" s="393"/>
      <c r="H4158" s="393"/>
      <c r="I4158" s="393"/>
      <c r="J4158" s="3"/>
      <c r="K4158" s="3"/>
      <c r="L4158" s="3"/>
      <c r="M4158" s="3"/>
      <c r="N4158" s="3"/>
      <c r="O4158" s="393"/>
      <c r="P4158" s="393"/>
      <c r="Q4158" s="3"/>
      <c r="R4158" s="3"/>
      <c r="S4158" s="3"/>
      <c r="T4158" s="3"/>
      <c r="U4158" s="3"/>
      <c r="V4158" s="3"/>
      <c r="W4158"/>
      <c r="X4158"/>
      <c r="Y4158" s="451"/>
      <c r="Z4158" s="393"/>
      <c r="AA4158" s="3"/>
      <c r="AB4158" s="3"/>
      <c r="AC4158" s="3"/>
      <c r="AD4158" s="3"/>
      <c r="AE4158" s="3"/>
      <c r="AF4158"/>
      <c r="AG4158"/>
      <c r="AH4158"/>
      <c r="AI4158"/>
      <c r="AJ4158"/>
      <c r="AK4158"/>
      <c r="AL4158"/>
      <c r="AM4158"/>
      <c r="AN4158"/>
      <c r="AO4158"/>
      <c r="AP4158"/>
      <c r="BC4158" s="451"/>
    </row>
    <row r="4159" spans="1:55" hidden="1" x14ac:dyDescent="0.2">
      <c r="A4159" s="3"/>
      <c r="B4159" s="3"/>
      <c r="C4159" s="393"/>
      <c r="D4159" s="393"/>
      <c r="E4159" s="393"/>
      <c r="F4159" s="393"/>
      <c r="G4159" s="393"/>
      <c r="H4159" s="393"/>
      <c r="I4159" s="393"/>
      <c r="J4159" s="3"/>
      <c r="K4159" s="3"/>
      <c r="L4159" s="3"/>
      <c r="M4159" s="3"/>
      <c r="N4159" s="3"/>
      <c r="O4159" s="393"/>
      <c r="P4159" s="393"/>
      <c r="Q4159" s="3"/>
      <c r="R4159" s="3"/>
      <c r="S4159" s="3"/>
      <c r="T4159" s="3"/>
      <c r="U4159" s="3"/>
      <c r="V4159" s="3"/>
      <c r="W4159"/>
      <c r="X4159"/>
      <c r="Y4159" s="451"/>
      <c r="Z4159" s="393"/>
      <c r="AA4159" s="3"/>
      <c r="AB4159" s="3"/>
      <c r="AC4159" s="3"/>
      <c r="AD4159" s="3"/>
      <c r="AE4159" s="3"/>
      <c r="AF4159"/>
      <c r="AG4159"/>
      <c r="AH4159"/>
      <c r="AI4159"/>
      <c r="AJ4159"/>
      <c r="AK4159"/>
      <c r="AL4159"/>
      <c r="AM4159"/>
      <c r="AN4159"/>
      <c r="AO4159"/>
      <c r="AP4159"/>
      <c r="BC4159" s="451"/>
    </row>
    <row r="4160" spans="1:55" hidden="1" x14ac:dyDescent="0.2">
      <c r="A4160" s="3"/>
      <c r="B4160" s="3"/>
      <c r="C4160" s="393"/>
      <c r="D4160" s="393"/>
      <c r="E4160" s="393"/>
      <c r="F4160" s="393"/>
      <c r="G4160" s="393"/>
      <c r="H4160" s="393"/>
      <c r="I4160" s="393"/>
      <c r="J4160" s="3"/>
      <c r="K4160" s="3"/>
      <c r="L4160" s="3"/>
      <c r="M4160" s="3"/>
      <c r="N4160" s="3"/>
      <c r="O4160" s="393"/>
      <c r="P4160" s="393"/>
      <c r="Q4160" s="3"/>
      <c r="R4160" s="3"/>
      <c r="S4160" s="3"/>
      <c r="T4160" s="3"/>
      <c r="U4160" s="3"/>
      <c r="V4160" s="3"/>
      <c r="W4160"/>
      <c r="X4160"/>
      <c r="Y4160" s="451"/>
      <c r="Z4160" s="393"/>
      <c r="AA4160" s="3"/>
      <c r="AB4160" s="3"/>
      <c r="AC4160" s="3"/>
      <c r="AD4160" s="3"/>
      <c r="AE4160" s="3"/>
      <c r="AF4160"/>
      <c r="AG4160"/>
      <c r="AH4160"/>
      <c r="AI4160"/>
      <c r="AJ4160"/>
      <c r="AK4160"/>
      <c r="AL4160"/>
      <c r="AM4160"/>
      <c r="AN4160"/>
      <c r="AO4160"/>
      <c r="AP4160"/>
      <c r="BC4160" s="451"/>
    </row>
    <row r="4161" spans="1:55" hidden="1" x14ac:dyDescent="0.2">
      <c r="A4161" s="3"/>
      <c r="B4161" s="3"/>
      <c r="C4161" s="393"/>
      <c r="D4161" s="393"/>
      <c r="E4161" s="393"/>
      <c r="F4161" s="393"/>
      <c r="G4161" s="393"/>
      <c r="H4161" s="393"/>
      <c r="I4161" s="393"/>
      <c r="J4161" s="3"/>
      <c r="K4161" s="3"/>
      <c r="L4161" s="3"/>
      <c r="M4161" s="3"/>
      <c r="N4161" s="3"/>
      <c r="O4161" s="393"/>
      <c r="P4161" s="393"/>
      <c r="Q4161" s="3"/>
      <c r="R4161" s="3"/>
      <c r="S4161" s="3"/>
      <c r="T4161" s="3"/>
      <c r="U4161" s="3"/>
      <c r="V4161" s="3"/>
      <c r="W4161"/>
      <c r="X4161"/>
      <c r="Y4161" s="451"/>
      <c r="Z4161" s="393"/>
      <c r="AA4161" s="3"/>
      <c r="AB4161" s="3"/>
      <c r="AC4161" s="3"/>
      <c r="AD4161" s="3"/>
      <c r="AE4161" s="3"/>
      <c r="AF4161"/>
      <c r="AG4161"/>
      <c r="AH4161"/>
      <c r="AI4161"/>
      <c r="AJ4161"/>
      <c r="AK4161"/>
      <c r="AL4161"/>
      <c r="AM4161"/>
      <c r="AN4161"/>
      <c r="AO4161"/>
      <c r="AP4161"/>
      <c r="BC4161" s="451"/>
    </row>
    <row r="4162" spans="1:55" hidden="1" x14ac:dyDescent="0.2">
      <c r="A4162" s="3"/>
      <c r="B4162" s="3"/>
      <c r="C4162" s="393"/>
      <c r="D4162" s="393"/>
      <c r="E4162" s="393"/>
      <c r="F4162" s="393"/>
      <c r="G4162" s="393"/>
      <c r="H4162" s="393"/>
      <c r="I4162" s="393"/>
      <c r="J4162" s="3"/>
      <c r="K4162" s="3"/>
      <c r="L4162" s="3"/>
      <c r="M4162" s="3"/>
      <c r="N4162" s="3"/>
      <c r="O4162" s="393"/>
      <c r="P4162" s="393"/>
      <c r="Q4162" s="3"/>
      <c r="R4162" s="3"/>
      <c r="S4162" s="3"/>
      <c r="T4162" s="3"/>
      <c r="U4162" s="3"/>
      <c r="V4162" s="3"/>
      <c r="W4162"/>
      <c r="X4162"/>
      <c r="Y4162" s="451"/>
      <c r="Z4162" s="393"/>
      <c r="AA4162" s="3"/>
      <c r="AB4162" s="3"/>
      <c r="AC4162" s="3"/>
      <c r="AD4162" s="3"/>
      <c r="AE4162" s="3"/>
      <c r="AF4162"/>
      <c r="AG4162"/>
      <c r="AH4162"/>
      <c r="AI4162"/>
      <c r="AJ4162"/>
      <c r="AK4162"/>
      <c r="AL4162"/>
      <c r="AM4162"/>
      <c r="AN4162"/>
      <c r="AO4162"/>
      <c r="AP4162"/>
      <c r="BC4162" s="451"/>
    </row>
    <row r="4163" spans="1:55" hidden="1" x14ac:dyDescent="0.2">
      <c r="A4163" s="3"/>
      <c r="B4163" s="3"/>
      <c r="C4163" s="393"/>
      <c r="D4163" s="393"/>
      <c r="E4163" s="393"/>
      <c r="F4163" s="393"/>
      <c r="G4163" s="393"/>
      <c r="H4163" s="393"/>
      <c r="I4163" s="393"/>
      <c r="J4163" s="3"/>
      <c r="K4163" s="3"/>
      <c r="L4163" s="3"/>
      <c r="M4163" s="3"/>
      <c r="N4163" s="3"/>
      <c r="O4163" s="393"/>
      <c r="P4163" s="393"/>
      <c r="Q4163" s="3"/>
      <c r="R4163" s="3"/>
      <c r="S4163" s="3"/>
      <c r="T4163" s="3"/>
      <c r="U4163" s="3"/>
      <c r="V4163" s="3"/>
      <c r="W4163"/>
      <c r="X4163"/>
      <c r="Y4163" s="451"/>
      <c r="Z4163" s="393"/>
      <c r="AA4163" s="3"/>
      <c r="AB4163" s="3"/>
      <c r="AC4163" s="3"/>
      <c r="AD4163" s="3"/>
      <c r="AE4163" s="3"/>
      <c r="AF4163"/>
      <c r="AG4163"/>
      <c r="AH4163"/>
      <c r="AI4163"/>
      <c r="AJ4163"/>
      <c r="AK4163"/>
      <c r="AL4163"/>
      <c r="AM4163"/>
      <c r="AN4163"/>
      <c r="AO4163"/>
      <c r="AP4163"/>
      <c r="BC4163" s="451"/>
    </row>
    <row r="4164" spans="1:55" hidden="1" x14ac:dyDescent="0.2">
      <c r="A4164" s="3"/>
      <c r="B4164" s="3"/>
      <c r="C4164" s="393"/>
      <c r="D4164" s="393"/>
      <c r="E4164" s="393"/>
      <c r="F4164" s="393"/>
      <c r="G4164" s="393"/>
      <c r="H4164" s="393"/>
      <c r="I4164" s="393"/>
      <c r="J4164" s="3"/>
      <c r="K4164" s="3"/>
      <c r="L4164" s="3"/>
      <c r="M4164" s="3"/>
      <c r="N4164" s="3"/>
      <c r="O4164" s="393"/>
      <c r="P4164" s="393"/>
      <c r="Q4164" s="3"/>
      <c r="R4164" s="3"/>
      <c r="S4164" s="3"/>
      <c r="T4164" s="3"/>
      <c r="U4164" s="3"/>
      <c r="V4164" s="3"/>
      <c r="W4164"/>
      <c r="X4164"/>
      <c r="Y4164" s="451"/>
      <c r="Z4164" s="393"/>
      <c r="AA4164" s="3"/>
      <c r="AB4164" s="3"/>
      <c r="AC4164" s="3"/>
      <c r="AD4164" s="3"/>
      <c r="AE4164" s="3"/>
      <c r="AF4164"/>
      <c r="AG4164"/>
      <c r="AH4164"/>
      <c r="AI4164"/>
      <c r="AJ4164"/>
      <c r="AK4164"/>
      <c r="AL4164"/>
      <c r="AM4164"/>
      <c r="AN4164"/>
      <c r="AO4164"/>
      <c r="AP4164"/>
      <c r="BC4164" s="451"/>
    </row>
    <row r="4165" spans="1:55" hidden="1" x14ac:dyDescent="0.2">
      <c r="A4165" s="3"/>
      <c r="B4165" s="3"/>
      <c r="C4165" s="393"/>
      <c r="D4165" s="393"/>
      <c r="E4165" s="393"/>
      <c r="F4165" s="393"/>
      <c r="G4165" s="393"/>
      <c r="H4165" s="393"/>
      <c r="I4165" s="393"/>
      <c r="J4165" s="3"/>
      <c r="K4165" s="3"/>
      <c r="L4165" s="3"/>
      <c r="M4165" s="3"/>
      <c r="N4165" s="3"/>
      <c r="O4165" s="393"/>
      <c r="P4165" s="393"/>
      <c r="Q4165" s="3"/>
      <c r="R4165" s="3"/>
      <c r="S4165" s="3"/>
      <c r="T4165" s="3"/>
      <c r="U4165" s="3"/>
      <c r="V4165" s="3"/>
      <c r="W4165"/>
      <c r="X4165"/>
      <c r="Y4165" s="451"/>
      <c r="Z4165" s="393"/>
      <c r="AA4165" s="3"/>
      <c r="AB4165" s="3"/>
      <c r="AC4165" s="3"/>
      <c r="AD4165" s="3"/>
      <c r="AE4165" s="3"/>
      <c r="AF4165"/>
      <c r="AG4165"/>
      <c r="AH4165"/>
      <c r="AI4165"/>
      <c r="AJ4165"/>
      <c r="AK4165"/>
      <c r="AL4165"/>
      <c r="AM4165"/>
      <c r="AN4165"/>
      <c r="AO4165"/>
      <c r="AP4165"/>
      <c r="BC4165" s="451"/>
    </row>
    <row r="4166" spans="1:55" hidden="1" x14ac:dyDescent="0.2">
      <c r="A4166" s="3"/>
      <c r="B4166" s="3"/>
      <c r="C4166" s="393"/>
      <c r="D4166" s="393"/>
      <c r="E4166" s="393"/>
      <c r="F4166" s="393"/>
      <c r="G4166" s="393"/>
      <c r="H4166" s="393"/>
      <c r="I4166" s="393"/>
      <c r="J4166" s="3"/>
      <c r="K4166" s="3"/>
      <c r="L4166" s="3"/>
      <c r="M4166" s="3"/>
      <c r="N4166" s="3"/>
      <c r="O4166" s="393"/>
      <c r="P4166" s="393"/>
      <c r="Q4166" s="3"/>
      <c r="R4166" s="3"/>
      <c r="S4166" s="3"/>
      <c r="T4166" s="3"/>
      <c r="U4166" s="3"/>
      <c r="V4166" s="3"/>
      <c r="W4166"/>
      <c r="X4166"/>
      <c r="Y4166" s="451"/>
      <c r="Z4166" s="393"/>
      <c r="AA4166" s="3"/>
      <c r="AB4166" s="3"/>
      <c r="AC4166" s="3"/>
      <c r="AD4166" s="3"/>
      <c r="AE4166" s="3"/>
      <c r="AF4166"/>
      <c r="AG4166"/>
      <c r="AH4166"/>
      <c r="AI4166"/>
      <c r="AJ4166"/>
      <c r="AK4166"/>
      <c r="AL4166"/>
      <c r="AM4166"/>
      <c r="AN4166"/>
      <c r="AO4166"/>
      <c r="AP4166"/>
      <c r="BC4166" s="451"/>
    </row>
    <row r="4167" spans="1:55" hidden="1" x14ac:dyDescent="0.2">
      <c r="A4167" s="3"/>
      <c r="B4167" s="3"/>
      <c r="C4167" s="393"/>
      <c r="D4167" s="393"/>
      <c r="E4167" s="393"/>
      <c r="F4167" s="393"/>
      <c r="G4167" s="393"/>
      <c r="H4167" s="393"/>
      <c r="I4167" s="393"/>
      <c r="J4167" s="3"/>
      <c r="K4167" s="3"/>
      <c r="L4167" s="3"/>
      <c r="M4167" s="3"/>
      <c r="N4167" s="3"/>
      <c r="O4167" s="393"/>
      <c r="P4167" s="393"/>
      <c r="Q4167" s="3"/>
      <c r="R4167" s="3"/>
      <c r="S4167" s="3"/>
      <c r="T4167" s="3"/>
      <c r="U4167" s="3"/>
      <c r="V4167" s="3"/>
      <c r="W4167"/>
      <c r="X4167"/>
      <c r="Y4167" s="451"/>
      <c r="Z4167" s="393"/>
      <c r="AA4167" s="3"/>
      <c r="AB4167" s="3"/>
      <c r="AC4167" s="3"/>
      <c r="AD4167" s="3"/>
      <c r="AE4167" s="3"/>
      <c r="AF4167"/>
      <c r="AG4167"/>
      <c r="AH4167"/>
      <c r="AI4167"/>
      <c r="AJ4167"/>
      <c r="AK4167"/>
      <c r="AL4167"/>
      <c r="AM4167"/>
      <c r="AN4167"/>
      <c r="AO4167"/>
      <c r="AP4167"/>
      <c r="BC4167" s="451"/>
    </row>
    <row r="4168" spans="1:55" hidden="1" x14ac:dyDescent="0.2">
      <c r="A4168" s="3"/>
      <c r="B4168" s="3"/>
      <c r="C4168" s="393"/>
      <c r="D4168" s="393"/>
      <c r="E4168" s="393"/>
      <c r="F4168" s="393"/>
      <c r="G4168" s="393"/>
      <c r="H4168" s="393"/>
      <c r="I4168" s="393"/>
      <c r="J4168" s="3"/>
      <c r="K4168" s="3"/>
      <c r="L4168" s="3"/>
      <c r="M4168" s="3"/>
      <c r="N4168" s="3"/>
      <c r="O4168" s="393"/>
      <c r="P4168" s="393"/>
      <c r="Q4168" s="3"/>
      <c r="R4168" s="3"/>
      <c r="S4168" s="3"/>
      <c r="T4168" s="3"/>
      <c r="U4168" s="3"/>
      <c r="V4168" s="3"/>
      <c r="W4168"/>
      <c r="X4168"/>
      <c r="Y4168" s="451"/>
      <c r="Z4168" s="393"/>
      <c r="AA4168" s="3"/>
      <c r="AB4168" s="3"/>
      <c r="AC4168" s="3"/>
      <c r="AD4168" s="3"/>
      <c r="AE4168" s="3"/>
      <c r="AF4168"/>
      <c r="AG4168"/>
      <c r="AH4168"/>
      <c r="AI4168"/>
      <c r="AJ4168"/>
      <c r="AK4168"/>
      <c r="AL4168"/>
      <c r="AM4168"/>
      <c r="AN4168"/>
      <c r="AO4168"/>
      <c r="AP4168"/>
      <c r="BC4168" s="451"/>
    </row>
    <row r="4169" spans="1:55" hidden="1" x14ac:dyDescent="0.2">
      <c r="A4169" s="3"/>
      <c r="B4169" s="3"/>
      <c r="C4169" s="393"/>
      <c r="D4169" s="393"/>
      <c r="E4169" s="393"/>
      <c r="F4169" s="393"/>
      <c r="G4169" s="393"/>
      <c r="H4169" s="393"/>
      <c r="I4169" s="393"/>
      <c r="J4169" s="3"/>
      <c r="K4169" s="3"/>
      <c r="L4169" s="3"/>
      <c r="M4169" s="3"/>
      <c r="N4169" s="3"/>
      <c r="O4169" s="393"/>
      <c r="P4169" s="393"/>
      <c r="Q4169" s="3"/>
      <c r="R4169" s="3"/>
      <c r="S4169" s="3"/>
      <c r="T4169" s="3"/>
      <c r="U4169" s="3"/>
      <c r="V4169" s="3"/>
      <c r="W4169"/>
      <c r="X4169"/>
      <c r="Y4169" s="451"/>
      <c r="Z4169" s="393"/>
      <c r="AA4169" s="3"/>
      <c r="AB4169" s="3"/>
      <c r="AC4169" s="3"/>
      <c r="AD4169" s="3"/>
      <c r="AE4169" s="3"/>
      <c r="AF4169"/>
      <c r="AG4169"/>
      <c r="AH4169"/>
      <c r="AI4169"/>
      <c r="AJ4169"/>
      <c r="AK4169"/>
      <c r="AL4169"/>
      <c r="AM4169"/>
      <c r="AN4169"/>
      <c r="AO4169"/>
      <c r="AP4169"/>
      <c r="BC4169" s="451"/>
    </row>
    <row r="4170" spans="1:55" hidden="1" x14ac:dyDescent="0.2">
      <c r="A4170" s="3"/>
      <c r="B4170" s="3"/>
      <c r="C4170" s="393"/>
      <c r="D4170" s="393"/>
      <c r="E4170" s="393"/>
      <c r="F4170" s="393"/>
      <c r="G4170" s="393"/>
      <c r="H4170" s="393"/>
      <c r="I4170" s="393"/>
      <c r="J4170" s="3"/>
      <c r="K4170" s="3"/>
      <c r="L4170" s="3"/>
      <c r="M4170" s="3"/>
      <c r="N4170" s="3"/>
      <c r="O4170" s="393"/>
      <c r="P4170" s="393"/>
      <c r="Q4170" s="3"/>
      <c r="R4170" s="3"/>
      <c r="S4170" s="3"/>
      <c r="T4170" s="3"/>
      <c r="U4170" s="3"/>
      <c r="V4170" s="3"/>
      <c r="W4170"/>
      <c r="X4170"/>
      <c r="Y4170" s="451"/>
      <c r="Z4170" s="393"/>
      <c r="AA4170" s="3"/>
      <c r="AB4170" s="3"/>
      <c r="AC4170" s="3"/>
      <c r="AD4170" s="3"/>
      <c r="AE4170" s="3"/>
      <c r="AF4170"/>
      <c r="AG4170"/>
      <c r="AH4170"/>
      <c r="AI4170"/>
      <c r="AJ4170"/>
      <c r="AK4170"/>
      <c r="AL4170"/>
      <c r="AM4170"/>
      <c r="AN4170"/>
      <c r="AO4170"/>
      <c r="AP4170"/>
      <c r="BC4170" s="451"/>
    </row>
    <row r="4171" spans="1:55" hidden="1" x14ac:dyDescent="0.2">
      <c r="A4171" s="3"/>
      <c r="B4171" s="3"/>
      <c r="C4171" s="393"/>
      <c r="D4171" s="393"/>
      <c r="E4171" s="393"/>
      <c r="F4171" s="393"/>
      <c r="G4171" s="393"/>
      <c r="H4171" s="393"/>
      <c r="I4171" s="393"/>
      <c r="J4171" s="3"/>
      <c r="K4171" s="3"/>
      <c r="L4171" s="3"/>
      <c r="M4171" s="3"/>
      <c r="N4171" s="3"/>
      <c r="O4171" s="393"/>
      <c r="P4171" s="393"/>
      <c r="Q4171" s="3"/>
      <c r="R4171" s="3"/>
      <c r="S4171" s="3"/>
      <c r="T4171" s="3"/>
      <c r="U4171" s="3"/>
      <c r="V4171" s="3"/>
      <c r="W4171"/>
      <c r="X4171"/>
      <c r="Y4171" s="451"/>
      <c r="Z4171" s="393"/>
      <c r="AA4171" s="3"/>
      <c r="AB4171" s="3"/>
      <c r="AC4171" s="3"/>
      <c r="AD4171" s="3"/>
      <c r="AE4171" s="3"/>
      <c r="AF4171"/>
      <c r="AG4171"/>
      <c r="AH4171"/>
      <c r="AI4171"/>
      <c r="AJ4171"/>
      <c r="AK4171"/>
      <c r="AL4171"/>
      <c r="AM4171"/>
      <c r="AN4171"/>
      <c r="AO4171"/>
      <c r="AP4171"/>
      <c r="BC4171" s="451"/>
    </row>
    <row r="4172" spans="1:55" hidden="1" x14ac:dyDescent="0.2">
      <c r="A4172" s="3"/>
      <c r="B4172" s="3"/>
      <c r="C4172" s="393"/>
      <c r="D4172" s="393"/>
      <c r="E4172" s="393"/>
      <c r="F4172" s="393"/>
      <c r="G4172" s="393"/>
      <c r="H4172" s="393"/>
      <c r="I4172" s="393"/>
      <c r="J4172" s="3"/>
      <c r="K4172" s="3"/>
      <c r="L4172" s="3"/>
      <c r="M4172" s="3"/>
      <c r="N4172" s="3"/>
      <c r="O4172" s="393"/>
      <c r="P4172" s="393"/>
      <c r="Q4172" s="3"/>
      <c r="R4172" s="3"/>
      <c r="S4172" s="3"/>
      <c r="T4172" s="3"/>
      <c r="U4172" s="3"/>
      <c r="V4172" s="3"/>
      <c r="W4172"/>
      <c r="X4172"/>
      <c r="Y4172" s="451"/>
      <c r="Z4172" s="393"/>
      <c r="AA4172" s="3"/>
      <c r="AB4172" s="3"/>
      <c r="AC4172" s="3"/>
      <c r="AD4172" s="3"/>
      <c r="AE4172" s="3"/>
      <c r="AF4172"/>
      <c r="AG4172"/>
      <c r="AH4172"/>
      <c r="AI4172"/>
      <c r="AJ4172"/>
      <c r="AK4172"/>
      <c r="AL4172"/>
      <c r="AM4172"/>
      <c r="AN4172"/>
      <c r="AO4172"/>
      <c r="AP4172"/>
      <c r="BC4172" s="451"/>
    </row>
    <row r="4173" spans="1:55" hidden="1" x14ac:dyDescent="0.2">
      <c r="A4173" s="3"/>
      <c r="B4173" s="3"/>
      <c r="C4173" s="393"/>
      <c r="D4173" s="393"/>
      <c r="E4173" s="393"/>
      <c r="F4173" s="393"/>
      <c r="G4173" s="393"/>
      <c r="H4173" s="393"/>
      <c r="I4173" s="393"/>
      <c r="J4173" s="3"/>
      <c r="K4173" s="3"/>
      <c r="L4173" s="3"/>
      <c r="M4173" s="3"/>
      <c r="N4173" s="3"/>
      <c r="O4173" s="393"/>
      <c r="P4173" s="393"/>
      <c r="Q4173" s="3"/>
      <c r="R4173" s="3"/>
      <c r="S4173" s="3"/>
      <c r="T4173" s="3"/>
      <c r="U4173" s="3"/>
      <c r="V4173" s="3"/>
      <c r="W4173"/>
      <c r="X4173"/>
      <c r="Y4173" s="451"/>
      <c r="Z4173" s="393"/>
      <c r="AA4173" s="3"/>
      <c r="AB4173" s="3"/>
      <c r="AC4173" s="3"/>
      <c r="AD4173" s="3"/>
      <c r="AE4173" s="3"/>
      <c r="AF4173"/>
      <c r="AG4173"/>
      <c r="AH4173"/>
      <c r="AI4173"/>
      <c r="AJ4173"/>
      <c r="AK4173"/>
      <c r="AL4173"/>
      <c r="AM4173"/>
      <c r="AN4173"/>
      <c r="AO4173"/>
      <c r="AP4173"/>
      <c r="BC4173" s="451"/>
    </row>
    <row r="4174" spans="1:55" hidden="1" x14ac:dyDescent="0.2">
      <c r="A4174" s="3"/>
      <c r="B4174" s="3"/>
      <c r="C4174" s="393"/>
      <c r="D4174" s="393"/>
      <c r="E4174" s="393"/>
      <c r="F4174" s="393"/>
      <c r="G4174" s="393"/>
      <c r="H4174" s="393"/>
      <c r="I4174" s="393"/>
      <c r="J4174" s="3"/>
      <c r="K4174" s="3"/>
      <c r="L4174" s="3"/>
      <c r="M4174" s="3"/>
      <c r="N4174" s="3"/>
      <c r="O4174" s="393"/>
      <c r="P4174" s="393"/>
      <c r="Q4174" s="3"/>
      <c r="R4174" s="3"/>
      <c r="S4174" s="3"/>
      <c r="T4174" s="3"/>
      <c r="U4174" s="3"/>
      <c r="V4174" s="3"/>
      <c r="W4174"/>
      <c r="X4174"/>
      <c r="Y4174" s="451"/>
      <c r="Z4174" s="393"/>
      <c r="AA4174" s="3"/>
      <c r="AB4174" s="3"/>
      <c r="AC4174" s="3"/>
      <c r="AD4174" s="3"/>
      <c r="AE4174" s="3"/>
      <c r="AF4174"/>
      <c r="AG4174"/>
      <c r="AH4174"/>
      <c r="AI4174"/>
      <c r="AJ4174"/>
      <c r="AK4174"/>
      <c r="AL4174"/>
      <c r="AM4174"/>
      <c r="AN4174"/>
      <c r="AO4174"/>
      <c r="AP4174"/>
      <c r="BC4174" s="451"/>
    </row>
    <row r="4175" spans="1:55" hidden="1" x14ac:dyDescent="0.2">
      <c r="A4175" s="3"/>
      <c r="B4175" s="3"/>
      <c r="C4175" s="393"/>
      <c r="D4175" s="393"/>
      <c r="E4175" s="393"/>
      <c r="F4175" s="393"/>
      <c r="G4175" s="393"/>
      <c r="H4175" s="393"/>
      <c r="I4175" s="393"/>
      <c r="J4175" s="3"/>
      <c r="K4175" s="3"/>
      <c r="L4175" s="3"/>
      <c r="M4175" s="3"/>
      <c r="N4175" s="3"/>
      <c r="O4175" s="393"/>
      <c r="P4175" s="393"/>
      <c r="Q4175" s="3"/>
      <c r="R4175" s="3"/>
      <c r="S4175" s="3"/>
      <c r="T4175" s="3"/>
      <c r="U4175" s="3"/>
      <c r="V4175" s="3"/>
      <c r="W4175"/>
      <c r="X4175"/>
      <c r="Y4175" s="451"/>
      <c r="Z4175" s="393"/>
      <c r="AA4175" s="3"/>
      <c r="AB4175" s="3"/>
      <c r="AC4175" s="3"/>
      <c r="AD4175" s="3"/>
      <c r="AE4175" s="3"/>
      <c r="AF4175"/>
      <c r="AG4175"/>
      <c r="AH4175"/>
      <c r="AI4175"/>
      <c r="AJ4175"/>
      <c r="AK4175"/>
      <c r="AL4175"/>
      <c r="AM4175"/>
      <c r="AN4175"/>
      <c r="AO4175"/>
      <c r="AP4175"/>
      <c r="BC4175" s="451"/>
    </row>
    <row r="4176" spans="1:55" hidden="1" x14ac:dyDescent="0.2">
      <c r="A4176" s="3"/>
      <c r="B4176" s="3"/>
      <c r="C4176" s="393"/>
      <c r="D4176" s="393"/>
      <c r="E4176" s="393"/>
      <c r="F4176" s="393"/>
      <c r="G4176" s="393"/>
      <c r="H4176" s="393"/>
      <c r="I4176" s="393"/>
      <c r="J4176" s="3"/>
      <c r="K4176" s="3"/>
      <c r="L4176" s="3"/>
      <c r="M4176" s="3"/>
      <c r="N4176" s="3"/>
      <c r="O4176" s="393"/>
      <c r="P4176" s="393"/>
      <c r="Q4176" s="3"/>
      <c r="R4176" s="3"/>
      <c r="S4176" s="3"/>
      <c r="T4176" s="3"/>
      <c r="U4176" s="3"/>
      <c r="V4176" s="3"/>
      <c r="W4176"/>
      <c r="X4176"/>
      <c r="Y4176" s="451"/>
      <c r="Z4176" s="393"/>
      <c r="AA4176" s="3"/>
      <c r="AB4176" s="3"/>
      <c r="AC4176" s="3"/>
      <c r="AD4176" s="3"/>
      <c r="AE4176" s="3"/>
      <c r="AF4176"/>
      <c r="AG4176"/>
      <c r="AH4176"/>
      <c r="AI4176"/>
      <c r="AJ4176"/>
      <c r="AK4176"/>
      <c r="AL4176"/>
      <c r="AM4176"/>
      <c r="AN4176"/>
      <c r="AO4176"/>
      <c r="AP4176"/>
      <c r="BC4176" s="451"/>
    </row>
    <row r="4177" spans="1:55" hidden="1" x14ac:dyDescent="0.2">
      <c r="A4177" s="3"/>
      <c r="B4177" s="3"/>
      <c r="C4177" s="393"/>
      <c r="D4177" s="393"/>
      <c r="E4177" s="393"/>
      <c r="F4177" s="393"/>
      <c r="G4177" s="393"/>
      <c r="H4177" s="393"/>
      <c r="I4177" s="393"/>
      <c r="J4177" s="3"/>
      <c r="K4177" s="3"/>
      <c r="L4177" s="3"/>
      <c r="M4177" s="3"/>
      <c r="N4177" s="3"/>
      <c r="O4177" s="393"/>
      <c r="P4177" s="393"/>
      <c r="Q4177" s="3"/>
      <c r="R4177" s="3"/>
      <c r="S4177" s="3"/>
      <c r="T4177" s="3"/>
      <c r="U4177" s="3"/>
      <c r="V4177" s="3"/>
      <c r="W4177"/>
      <c r="X4177"/>
      <c r="Y4177" s="451"/>
      <c r="Z4177" s="393"/>
      <c r="AA4177" s="3"/>
      <c r="AB4177" s="3"/>
      <c r="AC4177" s="3"/>
      <c r="AD4177" s="3"/>
      <c r="AE4177" s="3"/>
      <c r="AF4177"/>
      <c r="AG4177"/>
      <c r="AH4177"/>
      <c r="AI4177"/>
      <c r="AJ4177"/>
      <c r="AK4177"/>
      <c r="AL4177"/>
      <c r="AM4177"/>
      <c r="AN4177"/>
      <c r="AO4177"/>
      <c r="AP4177"/>
      <c r="BC4177" s="451"/>
    </row>
    <row r="4178" spans="1:55" hidden="1" x14ac:dyDescent="0.2">
      <c r="A4178" s="3"/>
      <c r="B4178" s="3"/>
      <c r="C4178" s="393"/>
      <c r="D4178" s="393"/>
      <c r="E4178" s="393"/>
      <c r="F4178" s="393"/>
      <c r="G4178" s="393"/>
      <c r="H4178" s="393"/>
      <c r="I4178" s="393"/>
      <c r="J4178" s="3"/>
      <c r="K4178" s="3"/>
      <c r="L4178" s="3"/>
      <c r="M4178" s="3"/>
      <c r="N4178" s="3"/>
      <c r="O4178" s="393"/>
      <c r="P4178" s="393"/>
      <c r="Q4178" s="3"/>
      <c r="R4178" s="3"/>
      <c r="S4178" s="3"/>
      <c r="T4178" s="3"/>
      <c r="U4178" s="3"/>
      <c r="V4178" s="3"/>
      <c r="W4178"/>
      <c r="X4178"/>
      <c r="Y4178" s="451"/>
      <c r="Z4178" s="393"/>
      <c r="AA4178" s="3"/>
      <c r="AB4178" s="3"/>
      <c r="AC4178" s="3"/>
      <c r="AD4178" s="3"/>
      <c r="AE4178" s="3"/>
      <c r="AF4178"/>
      <c r="AG4178"/>
      <c r="AH4178"/>
      <c r="AI4178"/>
      <c r="AJ4178"/>
      <c r="AK4178"/>
      <c r="AL4178"/>
      <c r="AM4178"/>
      <c r="AN4178"/>
      <c r="AO4178"/>
      <c r="AP4178"/>
      <c r="BC4178" s="451"/>
    </row>
    <row r="4179" spans="1:55" hidden="1" x14ac:dyDescent="0.2">
      <c r="A4179" s="3"/>
      <c r="B4179" s="3"/>
      <c r="C4179" s="393"/>
      <c r="D4179" s="393"/>
      <c r="E4179" s="393"/>
      <c r="F4179" s="393"/>
      <c r="G4179" s="393"/>
      <c r="H4179" s="393"/>
      <c r="I4179" s="393"/>
      <c r="J4179" s="3"/>
      <c r="K4179" s="3"/>
      <c r="L4179" s="3"/>
      <c r="M4179" s="3"/>
      <c r="N4179" s="3"/>
      <c r="O4179" s="393"/>
      <c r="P4179" s="393"/>
      <c r="Q4179" s="3"/>
      <c r="R4179" s="3"/>
      <c r="S4179" s="3"/>
      <c r="T4179" s="3"/>
      <c r="U4179" s="3"/>
      <c r="V4179" s="3"/>
      <c r="W4179"/>
      <c r="X4179"/>
      <c r="Y4179" s="451"/>
      <c r="Z4179" s="393"/>
      <c r="AA4179" s="3"/>
      <c r="AB4179" s="3"/>
      <c r="AC4179" s="3"/>
      <c r="AD4179" s="3"/>
      <c r="AE4179" s="3"/>
      <c r="AF4179"/>
      <c r="AG4179"/>
      <c r="AH4179"/>
      <c r="AI4179"/>
      <c r="AJ4179"/>
      <c r="AK4179"/>
      <c r="AL4179"/>
      <c r="AM4179"/>
      <c r="AN4179"/>
      <c r="AO4179"/>
      <c r="AP4179"/>
      <c r="BC4179" s="451"/>
    </row>
    <row r="4180" spans="1:55" hidden="1" x14ac:dyDescent="0.2">
      <c r="A4180" s="3"/>
      <c r="B4180" s="3"/>
      <c r="C4180" s="393"/>
      <c r="D4180" s="393"/>
      <c r="E4180" s="393"/>
      <c r="F4180" s="393"/>
      <c r="G4180" s="393"/>
      <c r="H4180" s="393"/>
      <c r="I4180" s="393"/>
      <c r="J4180" s="3"/>
      <c r="K4180" s="3"/>
      <c r="L4180" s="3"/>
      <c r="M4180" s="3"/>
      <c r="N4180" s="3"/>
      <c r="O4180" s="393"/>
      <c r="P4180" s="393"/>
      <c r="Q4180" s="3"/>
      <c r="R4180" s="3"/>
      <c r="S4180" s="3"/>
      <c r="T4180" s="3"/>
      <c r="U4180" s="3"/>
      <c r="V4180" s="3"/>
      <c r="W4180"/>
      <c r="X4180"/>
      <c r="Y4180" s="451"/>
      <c r="Z4180" s="393"/>
      <c r="AA4180" s="3"/>
      <c r="AB4180" s="3"/>
      <c r="AC4180" s="3"/>
      <c r="AD4180" s="3"/>
      <c r="AE4180" s="3"/>
      <c r="AF4180"/>
      <c r="AG4180"/>
      <c r="AH4180"/>
      <c r="AI4180"/>
      <c r="AJ4180"/>
      <c r="AK4180"/>
      <c r="AL4180"/>
      <c r="AM4180"/>
      <c r="AN4180"/>
      <c r="AO4180"/>
      <c r="AP4180"/>
      <c r="BC4180" s="451"/>
    </row>
    <row r="4181" spans="1:55" hidden="1" x14ac:dyDescent="0.2">
      <c r="A4181" s="3"/>
      <c r="B4181" s="3"/>
      <c r="C4181" s="393"/>
      <c r="D4181" s="393"/>
      <c r="E4181" s="393"/>
      <c r="F4181" s="393"/>
      <c r="G4181" s="393"/>
      <c r="H4181" s="393"/>
      <c r="I4181" s="393"/>
      <c r="J4181" s="3"/>
      <c r="K4181" s="3"/>
      <c r="L4181" s="3"/>
      <c r="M4181" s="3"/>
      <c r="N4181" s="3"/>
      <c r="O4181" s="393"/>
      <c r="P4181" s="393"/>
      <c r="Q4181" s="3"/>
      <c r="R4181" s="3"/>
      <c r="S4181" s="3"/>
      <c r="T4181" s="3"/>
      <c r="U4181" s="3"/>
      <c r="V4181" s="3"/>
      <c r="W4181"/>
      <c r="X4181"/>
      <c r="Y4181" s="451"/>
      <c r="Z4181" s="393"/>
      <c r="AA4181" s="3"/>
      <c r="AB4181" s="3"/>
      <c r="AC4181" s="3"/>
      <c r="AD4181" s="3"/>
      <c r="AE4181" s="3"/>
      <c r="AF4181"/>
      <c r="AG4181"/>
      <c r="AH4181"/>
      <c r="AI4181"/>
      <c r="AJ4181"/>
      <c r="AK4181"/>
      <c r="AL4181"/>
      <c r="AM4181"/>
      <c r="AN4181"/>
      <c r="AO4181"/>
      <c r="AP4181"/>
      <c r="BC4181" s="451"/>
    </row>
    <row r="4182" spans="1:55" hidden="1" x14ac:dyDescent="0.2">
      <c r="A4182" s="3"/>
      <c r="B4182" s="3"/>
      <c r="C4182" s="393"/>
      <c r="D4182" s="393"/>
      <c r="E4182" s="393"/>
      <c r="F4182" s="393"/>
      <c r="G4182" s="393"/>
      <c r="H4182" s="393"/>
      <c r="I4182" s="393"/>
      <c r="J4182" s="3"/>
      <c r="K4182" s="3"/>
      <c r="L4182" s="3"/>
      <c r="M4182" s="3"/>
      <c r="N4182" s="3"/>
      <c r="O4182" s="393"/>
      <c r="P4182" s="393"/>
      <c r="Q4182" s="3"/>
      <c r="R4182" s="3"/>
      <c r="S4182" s="3"/>
      <c r="T4182" s="3"/>
      <c r="U4182" s="3"/>
      <c r="V4182" s="3"/>
      <c r="W4182"/>
      <c r="X4182"/>
      <c r="Y4182" s="451"/>
      <c r="Z4182" s="393"/>
      <c r="AA4182" s="3"/>
      <c r="AB4182" s="3"/>
      <c r="AC4182" s="3"/>
      <c r="AD4182" s="3"/>
      <c r="AE4182" s="3"/>
      <c r="AF4182"/>
      <c r="AG4182"/>
      <c r="AH4182"/>
      <c r="AI4182"/>
      <c r="AJ4182"/>
      <c r="AK4182"/>
      <c r="AL4182"/>
      <c r="AM4182"/>
      <c r="AN4182"/>
      <c r="AO4182"/>
      <c r="AP4182"/>
      <c r="BC4182" s="451"/>
    </row>
    <row r="4183" spans="1:55" hidden="1" x14ac:dyDescent="0.2">
      <c r="A4183" s="3"/>
      <c r="B4183" s="3"/>
      <c r="C4183" s="393"/>
      <c r="D4183" s="393"/>
      <c r="E4183" s="393"/>
      <c r="F4183" s="393"/>
      <c r="G4183" s="393"/>
      <c r="H4183" s="393"/>
      <c r="I4183" s="393"/>
      <c r="J4183" s="3"/>
      <c r="K4183" s="3"/>
      <c r="L4183" s="3"/>
      <c r="M4183" s="3"/>
      <c r="N4183" s="3"/>
      <c r="O4183" s="393"/>
      <c r="P4183" s="393"/>
      <c r="Q4183" s="3"/>
      <c r="R4183" s="3"/>
      <c r="S4183" s="3"/>
      <c r="T4183" s="3"/>
      <c r="U4183" s="3"/>
      <c r="V4183" s="3"/>
      <c r="W4183"/>
      <c r="X4183"/>
      <c r="Y4183" s="451"/>
      <c r="Z4183" s="393"/>
      <c r="AA4183" s="3"/>
      <c r="AB4183" s="3"/>
      <c r="AC4183" s="3"/>
      <c r="AD4183" s="3"/>
      <c r="AE4183" s="3"/>
      <c r="AF4183"/>
      <c r="AG4183"/>
      <c r="AH4183"/>
      <c r="AI4183"/>
      <c r="AJ4183"/>
      <c r="AK4183"/>
      <c r="AL4183"/>
      <c r="AM4183"/>
      <c r="AN4183"/>
      <c r="AO4183"/>
      <c r="AP4183"/>
      <c r="BC4183" s="451"/>
    </row>
    <row r="4184" spans="1:55" hidden="1" x14ac:dyDescent="0.2">
      <c r="A4184" s="3"/>
      <c r="B4184" s="3"/>
      <c r="C4184" s="393"/>
      <c r="D4184" s="393"/>
      <c r="E4184" s="393"/>
      <c r="F4184" s="393"/>
      <c r="G4184" s="393"/>
      <c r="H4184" s="393"/>
      <c r="I4184" s="393"/>
      <c r="J4184" s="3"/>
      <c r="K4184" s="3"/>
      <c r="L4184" s="3"/>
      <c r="M4184" s="3"/>
      <c r="N4184" s="3"/>
      <c r="O4184" s="393"/>
      <c r="P4184" s="393"/>
      <c r="Q4184" s="3"/>
      <c r="R4184" s="3"/>
      <c r="S4184" s="3"/>
      <c r="T4184" s="3"/>
      <c r="U4184" s="3"/>
      <c r="V4184" s="3"/>
      <c r="W4184"/>
      <c r="X4184"/>
      <c r="Y4184" s="451"/>
      <c r="Z4184" s="393"/>
      <c r="AA4184" s="3"/>
      <c r="AB4184" s="3"/>
      <c r="AC4184" s="3"/>
      <c r="AD4184" s="3"/>
      <c r="AE4184" s="3"/>
      <c r="AF4184"/>
      <c r="AG4184"/>
      <c r="AH4184"/>
      <c r="AI4184"/>
      <c r="AJ4184"/>
      <c r="AK4184"/>
      <c r="AL4184"/>
      <c r="AM4184"/>
      <c r="AN4184"/>
      <c r="AO4184"/>
      <c r="AP4184"/>
      <c r="BC4184" s="451"/>
    </row>
    <row r="4185" spans="1:55" hidden="1" x14ac:dyDescent="0.2">
      <c r="A4185" s="3"/>
      <c r="B4185" s="3"/>
      <c r="C4185" s="393"/>
      <c r="D4185" s="393"/>
      <c r="E4185" s="393"/>
      <c r="F4185" s="393"/>
      <c r="G4185" s="393"/>
      <c r="H4185" s="393"/>
      <c r="I4185" s="393"/>
      <c r="J4185" s="3"/>
      <c r="K4185" s="3"/>
      <c r="L4185" s="3"/>
      <c r="M4185" s="3"/>
      <c r="N4185" s="3"/>
      <c r="O4185" s="393"/>
      <c r="P4185" s="393"/>
      <c r="Q4185" s="3"/>
      <c r="R4185" s="3"/>
      <c r="S4185" s="3"/>
      <c r="T4185" s="3"/>
      <c r="U4185" s="3"/>
      <c r="V4185" s="3"/>
      <c r="W4185"/>
      <c r="X4185"/>
      <c r="Y4185" s="451"/>
      <c r="Z4185" s="393"/>
      <c r="AA4185" s="3"/>
      <c r="AB4185" s="3"/>
      <c r="AC4185" s="3"/>
      <c r="AD4185" s="3"/>
      <c r="AE4185" s="3"/>
      <c r="AF4185"/>
      <c r="AG4185"/>
      <c r="AH4185"/>
      <c r="AI4185"/>
      <c r="AJ4185"/>
      <c r="AK4185"/>
      <c r="AL4185"/>
      <c r="AM4185"/>
      <c r="AN4185"/>
      <c r="AO4185"/>
      <c r="AP4185"/>
      <c r="BC4185" s="451"/>
    </row>
    <row r="4186" spans="1:55" hidden="1" x14ac:dyDescent="0.2">
      <c r="A4186" s="3"/>
      <c r="B4186" s="3"/>
      <c r="C4186" s="393"/>
      <c r="D4186" s="393"/>
      <c r="E4186" s="393"/>
      <c r="F4186" s="393"/>
      <c r="G4186" s="393"/>
      <c r="H4186" s="393"/>
      <c r="I4186" s="393"/>
      <c r="J4186" s="3"/>
      <c r="K4186" s="3"/>
      <c r="L4186" s="3"/>
      <c r="M4186" s="3"/>
      <c r="N4186" s="3"/>
      <c r="O4186" s="393"/>
      <c r="P4186" s="393"/>
      <c r="Q4186" s="3"/>
      <c r="R4186" s="3"/>
      <c r="S4186" s="3"/>
      <c r="T4186" s="3"/>
      <c r="U4186" s="3"/>
      <c r="V4186" s="3"/>
      <c r="W4186"/>
      <c r="X4186"/>
      <c r="Y4186" s="451"/>
      <c r="Z4186" s="393"/>
      <c r="AA4186" s="3"/>
      <c r="AB4186" s="3"/>
      <c r="AC4186" s="3"/>
      <c r="AD4186" s="3"/>
      <c r="AE4186" s="3"/>
      <c r="AF4186"/>
      <c r="AG4186"/>
      <c r="AH4186"/>
      <c r="AI4186"/>
      <c r="AJ4186"/>
      <c r="AK4186"/>
      <c r="AL4186"/>
      <c r="AM4186"/>
      <c r="AN4186"/>
      <c r="AO4186"/>
      <c r="AP4186"/>
      <c r="BC4186" s="451"/>
    </row>
    <row r="4187" spans="1:55" hidden="1" x14ac:dyDescent="0.2">
      <c r="A4187" s="3"/>
      <c r="B4187" s="3"/>
      <c r="C4187" s="393"/>
      <c r="D4187" s="393"/>
      <c r="E4187" s="393"/>
      <c r="F4187" s="393"/>
      <c r="G4187" s="393"/>
      <c r="H4187" s="393"/>
      <c r="I4187" s="393"/>
      <c r="J4187" s="3"/>
      <c r="K4187" s="3"/>
      <c r="L4187" s="3"/>
      <c r="M4187" s="3"/>
      <c r="N4187" s="3"/>
      <c r="O4187" s="393"/>
      <c r="P4187" s="393"/>
      <c r="Q4187" s="3"/>
      <c r="R4187" s="3"/>
      <c r="S4187" s="3"/>
      <c r="T4187" s="3"/>
      <c r="U4187" s="3"/>
      <c r="V4187" s="3"/>
      <c r="W4187"/>
      <c r="X4187"/>
      <c r="Y4187" s="451"/>
      <c r="Z4187" s="393"/>
      <c r="AA4187" s="3"/>
      <c r="AB4187" s="3"/>
      <c r="AC4187" s="3"/>
      <c r="AD4187" s="3"/>
      <c r="AE4187" s="3"/>
      <c r="AF4187"/>
      <c r="AG4187"/>
      <c r="AH4187"/>
      <c r="AI4187"/>
      <c r="AJ4187"/>
      <c r="AK4187"/>
      <c r="AL4187"/>
      <c r="AM4187"/>
      <c r="AN4187"/>
      <c r="AO4187"/>
      <c r="AP4187"/>
      <c r="BC4187" s="451"/>
    </row>
    <row r="4188" spans="1:55" hidden="1" x14ac:dyDescent="0.2">
      <c r="A4188" s="3"/>
      <c r="B4188" s="3"/>
      <c r="C4188" s="393"/>
      <c r="D4188" s="393"/>
      <c r="E4188" s="393"/>
      <c r="F4188" s="393"/>
      <c r="G4188" s="393"/>
      <c r="H4188" s="393"/>
      <c r="I4188" s="393"/>
      <c r="J4188" s="3"/>
      <c r="K4188" s="3"/>
      <c r="L4188" s="3"/>
      <c r="M4188" s="3"/>
      <c r="N4188" s="3"/>
      <c r="O4188" s="393"/>
      <c r="P4188" s="393"/>
      <c r="Q4188" s="3"/>
      <c r="R4188" s="3"/>
      <c r="S4188" s="3"/>
      <c r="T4188" s="3"/>
      <c r="U4188" s="3"/>
      <c r="V4188" s="3"/>
      <c r="W4188"/>
      <c r="X4188"/>
      <c r="Y4188" s="451"/>
      <c r="Z4188" s="393"/>
      <c r="AA4188" s="3"/>
      <c r="AB4188" s="3"/>
      <c r="AC4188" s="3"/>
      <c r="AD4188" s="3"/>
      <c r="AE4188" s="3"/>
      <c r="AF4188"/>
      <c r="AG4188"/>
      <c r="AH4188"/>
      <c r="AI4188"/>
      <c r="AJ4188"/>
      <c r="AK4188"/>
      <c r="AL4188"/>
      <c r="AM4188"/>
      <c r="AN4188"/>
      <c r="AO4188"/>
      <c r="AP4188"/>
      <c r="BC4188" s="451"/>
    </row>
    <row r="4189" spans="1:55" hidden="1" x14ac:dyDescent="0.2">
      <c r="A4189" s="3"/>
      <c r="B4189" s="3"/>
      <c r="C4189" s="393"/>
      <c r="D4189" s="393"/>
      <c r="E4189" s="393"/>
      <c r="F4189" s="393"/>
      <c r="G4189" s="393"/>
      <c r="H4189" s="393"/>
      <c r="I4189" s="393"/>
      <c r="J4189" s="3"/>
      <c r="K4189" s="3"/>
      <c r="L4189" s="3"/>
      <c r="M4189" s="3"/>
      <c r="N4189" s="3"/>
      <c r="O4189" s="393"/>
      <c r="P4189" s="393"/>
      <c r="Q4189" s="3"/>
      <c r="R4189" s="3"/>
      <c r="S4189" s="3"/>
      <c r="T4189" s="3"/>
      <c r="U4189" s="3"/>
      <c r="V4189" s="3"/>
      <c r="W4189"/>
      <c r="X4189"/>
      <c r="Y4189" s="451"/>
      <c r="Z4189" s="393"/>
      <c r="AA4189" s="3"/>
      <c r="AB4189" s="3"/>
      <c r="AC4189" s="3"/>
      <c r="AD4189" s="3"/>
      <c r="AE4189" s="3"/>
      <c r="AF4189"/>
      <c r="AG4189"/>
      <c r="AH4189"/>
      <c r="AI4189"/>
      <c r="AJ4189"/>
      <c r="AK4189"/>
      <c r="AL4189"/>
      <c r="AM4189"/>
      <c r="AN4189"/>
      <c r="AO4189"/>
      <c r="AP4189"/>
      <c r="BC4189" s="451"/>
    </row>
    <row r="4190" spans="1:55" hidden="1" x14ac:dyDescent="0.2">
      <c r="A4190" s="3"/>
      <c r="B4190" s="3"/>
      <c r="C4190" s="393"/>
      <c r="D4190" s="393"/>
      <c r="E4190" s="393"/>
      <c r="F4190" s="393"/>
      <c r="G4190" s="393"/>
      <c r="H4190" s="393"/>
      <c r="I4190" s="393"/>
      <c r="J4190" s="3"/>
      <c r="K4190" s="3"/>
      <c r="L4190" s="3"/>
      <c r="M4190" s="3"/>
      <c r="N4190" s="3"/>
      <c r="O4190" s="393"/>
      <c r="P4190" s="393"/>
      <c r="Q4190" s="3"/>
      <c r="R4190" s="3"/>
      <c r="S4190" s="3"/>
      <c r="T4190" s="3"/>
      <c r="U4190" s="3"/>
      <c r="V4190" s="3"/>
      <c r="W4190"/>
      <c r="X4190"/>
      <c r="Y4190" s="451"/>
      <c r="Z4190" s="393"/>
      <c r="AA4190" s="3"/>
      <c r="AB4190" s="3"/>
      <c r="AC4190" s="3"/>
      <c r="AD4190" s="3"/>
      <c r="AE4190" s="3"/>
      <c r="AF4190"/>
      <c r="AG4190"/>
      <c r="AH4190"/>
      <c r="AI4190"/>
      <c r="AJ4190"/>
      <c r="AK4190"/>
      <c r="AL4190"/>
      <c r="AM4190"/>
      <c r="AN4190"/>
      <c r="AO4190"/>
      <c r="AP4190"/>
      <c r="BC4190" s="451"/>
    </row>
    <row r="4191" spans="1:55" hidden="1" x14ac:dyDescent="0.2">
      <c r="A4191" s="3"/>
      <c r="B4191" s="3"/>
      <c r="C4191" s="393"/>
      <c r="D4191" s="393"/>
      <c r="E4191" s="393"/>
      <c r="F4191" s="393"/>
      <c r="G4191" s="393"/>
      <c r="H4191" s="393"/>
      <c r="I4191" s="393"/>
      <c r="J4191" s="3"/>
      <c r="K4191" s="3"/>
      <c r="L4191" s="3"/>
      <c r="M4191" s="3"/>
      <c r="N4191" s="3"/>
      <c r="O4191" s="393"/>
      <c r="P4191" s="393"/>
      <c r="Q4191" s="3"/>
      <c r="R4191" s="3"/>
      <c r="S4191" s="3"/>
      <c r="T4191" s="3"/>
      <c r="U4191" s="3"/>
      <c r="V4191" s="3"/>
      <c r="W4191"/>
      <c r="X4191"/>
      <c r="Y4191" s="451"/>
      <c r="Z4191" s="393"/>
      <c r="AA4191" s="3"/>
      <c r="AB4191" s="3"/>
      <c r="AC4191" s="3"/>
      <c r="AD4191" s="3"/>
      <c r="AE4191" s="3"/>
      <c r="AF4191"/>
      <c r="AG4191"/>
      <c r="AH4191"/>
      <c r="AI4191"/>
      <c r="AJ4191"/>
      <c r="AK4191"/>
      <c r="AL4191"/>
      <c r="AM4191"/>
      <c r="AN4191"/>
      <c r="AO4191"/>
      <c r="AP4191"/>
      <c r="BC4191" s="451"/>
    </row>
    <row r="4192" spans="1:55" hidden="1" x14ac:dyDescent="0.2">
      <c r="A4192" s="3"/>
      <c r="B4192" s="3"/>
      <c r="C4192" s="393"/>
      <c r="D4192" s="393"/>
      <c r="E4192" s="393"/>
      <c r="F4192" s="393"/>
      <c r="G4192" s="393"/>
      <c r="H4192" s="393"/>
      <c r="I4192" s="393"/>
      <c r="J4192" s="3"/>
      <c r="K4192" s="3"/>
      <c r="L4192" s="3"/>
      <c r="M4192" s="3"/>
      <c r="N4192" s="3"/>
      <c r="O4192" s="393"/>
      <c r="P4192" s="393"/>
      <c r="Q4192" s="3"/>
      <c r="R4192" s="3"/>
      <c r="S4192" s="3"/>
      <c r="T4192" s="3"/>
      <c r="U4192" s="3"/>
      <c r="V4192" s="3"/>
      <c r="W4192"/>
      <c r="X4192"/>
      <c r="Y4192" s="451"/>
      <c r="Z4192" s="393"/>
      <c r="AA4192" s="3"/>
      <c r="AB4192" s="3"/>
      <c r="AC4192" s="3"/>
      <c r="AD4192" s="3"/>
      <c r="AE4192" s="3"/>
      <c r="AF4192"/>
      <c r="AG4192"/>
      <c r="AH4192"/>
      <c r="AI4192"/>
      <c r="AJ4192"/>
      <c r="AK4192"/>
      <c r="AL4192"/>
      <c r="AM4192"/>
      <c r="AN4192"/>
      <c r="AO4192"/>
      <c r="AP4192"/>
      <c r="BC4192" s="451"/>
    </row>
    <row r="4193" spans="1:55" hidden="1" x14ac:dyDescent="0.2">
      <c r="A4193" s="3"/>
      <c r="B4193" s="3"/>
      <c r="C4193" s="393"/>
      <c r="D4193" s="393"/>
      <c r="E4193" s="393"/>
      <c r="F4193" s="393"/>
      <c r="G4193" s="393"/>
      <c r="H4193" s="393"/>
      <c r="I4193" s="393"/>
      <c r="J4193" s="3"/>
      <c r="K4193" s="3"/>
      <c r="L4193" s="3"/>
      <c r="M4193" s="3"/>
      <c r="N4193" s="3"/>
      <c r="O4193" s="393"/>
      <c r="P4193" s="393"/>
      <c r="Q4193" s="3"/>
      <c r="R4193" s="3"/>
      <c r="S4193" s="3"/>
      <c r="T4193" s="3"/>
      <c r="U4193" s="3"/>
      <c r="V4193" s="3"/>
      <c r="W4193"/>
      <c r="X4193"/>
      <c r="Y4193" s="451"/>
      <c r="Z4193" s="393"/>
      <c r="AA4193" s="3"/>
      <c r="AB4193" s="3"/>
      <c r="AC4193" s="3"/>
      <c r="AD4193" s="3"/>
      <c r="AE4193" s="3"/>
      <c r="AF4193"/>
      <c r="AG4193"/>
      <c r="AH4193"/>
      <c r="AI4193"/>
      <c r="AJ4193"/>
      <c r="AK4193"/>
      <c r="AL4193"/>
      <c r="AM4193"/>
      <c r="AN4193"/>
      <c r="AO4193"/>
      <c r="AP4193"/>
      <c r="BC4193" s="451"/>
    </row>
    <row r="4194" spans="1:55" hidden="1" x14ac:dyDescent="0.2">
      <c r="A4194" s="3"/>
      <c r="B4194" s="3"/>
      <c r="C4194" s="393"/>
      <c r="D4194" s="393"/>
      <c r="E4194" s="393"/>
      <c r="F4194" s="393"/>
      <c r="G4194" s="393"/>
      <c r="H4194" s="393"/>
      <c r="I4194" s="393"/>
      <c r="J4194" s="3"/>
      <c r="K4194" s="3"/>
      <c r="L4194" s="3"/>
      <c r="M4194" s="3"/>
      <c r="N4194" s="3"/>
      <c r="O4194" s="393"/>
      <c r="P4194" s="393"/>
      <c r="Q4194" s="3"/>
      <c r="R4194" s="3"/>
      <c r="S4194" s="3"/>
      <c r="T4194" s="3"/>
      <c r="U4194" s="3"/>
      <c r="V4194" s="3"/>
      <c r="W4194"/>
      <c r="X4194"/>
      <c r="Y4194" s="451"/>
      <c r="Z4194" s="393"/>
      <c r="AA4194" s="3"/>
      <c r="AB4194" s="3"/>
      <c r="AC4194" s="3"/>
      <c r="AD4194" s="3"/>
      <c r="AE4194" s="3"/>
      <c r="AF4194"/>
      <c r="AG4194"/>
      <c r="AH4194"/>
      <c r="AI4194"/>
      <c r="AJ4194"/>
      <c r="AK4194"/>
      <c r="AL4194"/>
      <c r="AM4194"/>
      <c r="AN4194"/>
      <c r="AO4194"/>
      <c r="AP4194"/>
      <c r="BC4194" s="451"/>
    </row>
    <row r="4195" spans="1:55" hidden="1" x14ac:dyDescent="0.2">
      <c r="A4195" s="3"/>
      <c r="B4195" s="3"/>
      <c r="C4195" s="393"/>
      <c r="D4195" s="393"/>
      <c r="E4195" s="393"/>
      <c r="F4195" s="393"/>
      <c r="G4195" s="393"/>
      <c r="H4195" s="393"/>
      <c r="I4195" s="393"/>
      <c r="J4195" s="3"/>
      <c r="K4195" s="3"/>
      <c r="L4195" s="3"/>
      <c r="M4195" s="3"/>
      <c r="N4195" s="3"/>
      <c r="O4195" s="393"/>
      <c r="P4195" s="393"/>
      <c r="Q4195" s="3"/>
      <c r="R4195" s="3"/>
      <c r="S4195" s="3"/>
      <c r="T4195" s="3"/>
      <c r="U4195" s="3"/>
      <c r="V4195" s="3"/>
      <c r="W4195"/>
      <c r="X4195"/>
      <c r="Y4195" s="451"/>
      <c r="Z4195" s="393"/>
      <c r="AA4195" s="3"/>
      <c r="AB4195" s="3"/>
      <c r="AC4195" s="3"/>
      <c r="AD4195" s="3"/>
      <c r="AE4195" s="3"/>
      <c r="AF4195"/>
      <c r="AG4195"/>
      <c r="AH4195"/>
      <c r="AI4195"/>
      <c r="AJ4195"/>
      <c r="AK4195"/>
      <c r="AL4195"/>
      <c r="AM4195"/>
      <c r="AN4195"/>
      <c r="AO4195"/>
      <c r="AP4195"/>
      <c r="BC4195" s="451"/>
    </row>
    <row r="4196" spans="1:55" hidden="1" x14ac:dyDescent="0.2">
      <c r="A4196" s="3"/>
      <c r="B4196" s="3"/>
      <c r="C4196" s="393"/>
      <c r="D4196" s="393"/>
      <c r="E4196" s="393"/>
      <c r="F4196" s="393"/>
      <c r="G4196" s="393"/>
      <c r="H4196" s="393"/>
      <c r="I4196" s="393"/>
      <c r="J4196" s="3"/>
      <c r="K4196" s="3"/>
      <c r="L4196" s="3"/>
      <c r="M4196" s="3"/>
      <c r="N4196" s="3"/>
      <c r="O4196" s="393"/>
      <c r="P4196" s="393"/>
      <c r="Q4196" s="3"/>
      <c r="R4196" s="3"/>
      <c r="S4196" s="3"/>
      <c r="T4196" s="3"/>
      <c r="U4196" s="3"/>
      <c r="V4196" s="3"/>
      <c r="W4196"/>
      <c r="X4196"/>
      <c r="Y4196" s="451"/>
      <c r="Z4196" s="393"/>
      <c r="AA4196" s="3"/>
      <c r="AB4196" s="3"/>
      <c r="AC4196" s="3"/>
      <c r="AD4196" s="3"/>
      <c r="AE4196" s="3"/>
      <c r="AF4196"/>
      <c r="AG4196"/>
      <c r="AH4196"/>
      <c r="AI4196"/>
      <c r="AJ4196"/>
      <c r="AK4196"/>
      <c r="AL4196"/>
      <c r="AM4196"/>
      <c r="AN4196"/>
      <c r="AO4196"/>
      <c r="AP4196"/>
      <c r="BC4196" s="451"/>
    </row>
    <row r="4197" spans="1:55" hidden="1" x14ac:dyDescent="0.2">
      <c r="A4197" s="3"/>
      <c r="B4197" s="3"/>
      <c r="C4197" s="393"/>
      <c r="D4197" s="393"/>
      <c r="E4197" s="393"/>
      <c r="F4197" s="393"/>
      <c r="G4197" s="393"/>
      <c r="H4197" s="393"/>
      <c r="I4197" s="393"/>
      <c r="J4197" s="3"/>
      <c r="K4197" s="3"/>
      <c r="L4197" s="3"/>
      <c r="M4197" s="3"/>
      <c r="N4197" s="3"/>
      <c r="O4197" s="393"/>
      <c r="P4197" s="393"/>
      <c r="Q4197" s="3"/>
      <c r="R4197" s="3"/>
      <c r="S4197" s="3"/>
      <c r="T4197" s="3"/>
      <c r="U4197" s="3"/>
      <c r="V4197" s="3"/>
      <c r="W4197"/>
      <c r="X4197"/>
      <c r="Y4197" s="451"/>
      <c r="Z4197" s="393"/>
      <c r="AA4197" s="3"/>
      <c r="AB4197" s="3"/>
      <c r="AC4197" s="3"/>
      <c r="AD4197" s="3"/>
      <c r="AE4197" s="3"/>
      <c r="AF4197"/>
      <c r="AG4197"/>
      <c r="AH4197"/>
      <c r="AI4197"/>
      <c r="AJ4197"/>
      <c r="AK4197"/>
      <c r="AL4197"/>
      <c r="AM4197"/>
      <c r="AN4197"/>
      <c r="AO4197"/>
      <c r="AP4197"/>
      <c r="BC4197" s="451"/>
    </row>
    <row r="4198" spans="1:55" hidden="1" x14ac:dyDescent="0.2">
      <c r="A4198" s="3"/>
      <c r="B4198" s="3"/>
      <c r="C4198" s="393"/>
      <c r="D4198" s="393"/>
      <c r="E4198" s="393"/>
      <c r="F4198" s="393"/>
      <c r="G4198" s="393"/>
      <c r="H4198" s="393"/>
      <c r="I4198" s="393"/>
      <c r="J4198" s="3"/>
      <c r="K4198" s="3"/>
      <c r="L4198" s="3"/>
      <c r="M4198" s="3"/>
      <c r="N4198" s="3"/>
      <c r="O4198" s="393"/>
      <c r="P4198" s="393"/>
      <c r="Q4198" s="3"/>
      <c r="R4198" s="3"/>
      <c r="S4198" s="3"/>
      <c r="T4198" s="3"/>
      <c r="U4198" s="3"/>
      <c r="V4198" s="3"/>
      <c r="W4198"/>
      <c r="X4198"/>
      <c r="Y4198" s="451"/>
      <c r="Z4198" s="393"/>
      <c r="AA4198" s="3"/>
      <c r="AB4198" s="3"/>
      <c r="AC4198" s="3"/>
      <c r="AD4198" s="3"/>
      <c r="AE4198" s="3"/>
      <c r="AF4198"/>
      <c r="AG4198"/>
      <c r="AH4198"/>
      <c r="AI4198"/>
      <c r="AJ4198"/>
      <c r="AK4198"/>
      <c r="AL4198"/>
      <c r="AM4198"/>
      <c r="AN4198"/>
      <c r="AO4198"/>
      <c r="AP4198"/>
      <c r="BC4198" s="451"/>
    </row>
    <row r="4199" spans="1:55" hidden="1" x14ac:dyDescent="0.2">
      <c r="A4199" s="3"/>
      <c r="B4199" s="3"/>
      <c r="C4199" s="393"/>
      <c r="D4199" s="393"/>
      <c r="E4199" s="393"/>
      <c r="F4199" s="393"/>
      <c r="G4199" s="393"/>
      <c r="H4199" s="393"/>
      <c r="I4199" s="393"/>
      <c r="J4199" s="3"/>
      <c r="K4199" s="3"/>
      <c r="L4199" s="3"/>
      <c r="M4199" s="3"/>
      <c r="N4199" s="3"/>
      <c r="O4199" s="393"/>
      <c r="P4199" s="393"/>
      <c r="Q4199" s="3"/>
      <c r="R4199" s="3"/>
      <c r="S4199" s="3"/>
      <c r="T4199" s="3"/>
      <c r="U4199" s="3"/>
      <c r="V4199" s="3"/>
      <c r="W4199"/>
      <c r="X4199"/>
      <c r="Y4199" s="451"/>
      <c r="Z4199" s="393"/>
      <c r="AA4199" s="3"/>
      <c r="AB4199" s="3"/>
      <c r="AC4199" s="3"/>
      <c r="AD4199" s="3"/>
      <c r="AE4199" s="3"/>
      <c r="AF4199"/>
      <c r="AG4199"/>
      <c r="AH4199"/>
      <c r="AI4199"/>
      <c r="AJ4199"/>
      <c r="AK4199"/>
      <c r="AL4199"/>
      <c r="AM4199"/>
      <c r="AN4199"/>
      <c r="AO4199"/>
      <c r="AP4199"/>
      <c r="BC4199" s="451"/>
    </row>
    <row r="4200" spans="1:55" hidden="1" x14ac:dyDescent="0.2">
      <c r="A4200" s="3"/>
      <c r="B4200" s="3"/>
      <c r="C4200" s="393"/>
      <c r="D4200" s="393"/>
      <c r="E4200" s="393"/>
      <c r="F4200" s="393"/>
      <c r="G4200" s="393"/>
      <c r="H4200" s="393"/>
      <c r="I4200" s="393"/>
      <c r="J4200" s="3"/>
      <c r="K4200" s="3"/>
      <c r="L4200" s="3"/>
      <c r="M4200" s="3"/>
      <c r="N4200" s="3"/>
      <c r="O4200" s="393"/>
      <c r="P4200" s="393"/>
      <c r="Q4200" s="3"/>
      <c r="R4200" s="3"/>
      <c r="S4200" s="3"/>
      <c r="T4200" s="3"/>
      <c r="U4200" s="3"/>
      <c r="V4200" s="3"/>
      <c r="W4200"/>
      <c r="X4200"/>
      <c r="Y4200" s="451"/>
      <c r="Z4200" s="393"/>
      <c r="AA4200" s="3"/>
      <c r="AB4200" s="3"/>
      <c r="AC4200" s="3"/>
      <c r="AD4200" s="3"/>
      <c r="AE4200" s="3"/>
      <c r="AF4200"/>
      <c r="AG4200"/>
      <c r="AH4200"/>
      <c r="AI4200"/>
      <c r="AJ4200"/>
      <c r="AK4200"/>
      <c r="AL4200"/>
      <c r="AM4200"/>
      <c r="AN4200"/>
      <c r="AO4200"/>
      <c r="AP4200"/>
      <c r="BC4200" s="451"/>
    </row>
    <row r="4201" spans="1:55" hidden="1" x14ac:dyDescent="0.2">
      <c r="A4201" s="3"/>
      <c r="B4201" s="3"/>
      <c r="C4201" s="393"/>
      <c r="D4201" s="393"/>
      <c r="E4201" s="393"/>
      <c r="F4201" s="393"/>
      <c r="G4201" s="393"/>
      <c r="H4201" s="393"/>
      <c r="I4201" s="393"/>
      <c r="J4201" s="3"/>
      <c r="K4201" s="3"/>
      <c r="L4201" s="3"/>
      <c r="M4201" s="3"/>
      <c r="N4201" s="3"/>
      <c r="O4201" s="393"/>
      <c r="P4201" s="393"/>
      <c r="Q4201" s="3"/>
      <c r="R4201" s="3"/>
      <c r="S4201" s="3"/>
      <c r="T4201" s="3"/>
      <c r="U4201" s="3"/>
      <c r="V4201" s="3"/>
      <c r="W4201"/>
      <c r="X4201"/>
      <c r="Y4201" s="451"/>
      <c r="Z4201" s="393"/>
      <c r="AA4201" s="3"/>
      <c r="AB4201" s="3"/>
      <c r="AC4201" s="3"/>
      <c r="AD4201" s="3"/>
      <c r="AE4201" s="3"/>
      <c r="AF4201"/>
      <c r="AG4201"/>
      <c r="AH4201"/>
      <c r="AI4201"/>
      <c r="AJ4201"/>
      <c r="AK4201"/>
      <c r="AL4201"/>
      <c r="AM4201"/>
      <c r="AN4201"/>
      <c r="AO4201"/>
      <c r="AP4201"/>
      <c r="BC4201" s="451"/>
    </row>
    <row r="4202" spans="1:55" hidden="1" x14ac:dyDescent="0.2">
      <c r="A4202" s="3"/>
      <c r="B4202" s="3"/>
      <c r="C4202" s="393"/>
      <c r="D4202" s="393"/>
      <c r="E4202" s="393"/>
      <c r="F4202" s="393"/>
      <c r="G4202" s="393"/>
      <c r="H4202" s="393"/>
      <c r="I4202" s="393"/>
      <c r="J4202" s="3"/>
      <c r="K4202" s="3"/>
      <c r="L4202" s="3"/>
      <c r="M4202" s="3"/>
      <c r="N4202" s="3"/>
      <c r="O4202" s="393"/>
      <c r="P4202" s="393"/>
      <c r="Q4202" s="3"/>
      <c r="R4202" s="3"/>
      <c r="S4202" s="3"/>
      <c r="T4202" s="3"/>
      <c r="U4202" s="3"/>
      <c r="V4202" s="3"/>
      <c r="W4202"/>
      <c r="X4202"/>
      <c r="Y4202" s="451"/>
      <c r="Z4202" s="393"/>
      <c r="AA4202" s="3"/>
      <c r="AB4202" s="3"/>
      <c r="AC4202" s="3"/>
      <c r="AD4202" s="3"/>
      <c r="AE4202" s="3"/>
      <c r="AF4202"/>
      <c r="AG4202"/>
      <c r="AH4202"/>
      <c r="AI4202"/>
      <c r="AJ4202"/>
      <c r="AK4202"/>
      <c r="AL4202"/>
      <c r="AM4202"/>
      <c r="AN4202"/>
      <c r="AO4202"/>
      <c r="AP4202"/>
      <c r="BC4202" s="451"/>
    </row>
    <row r="4203" spans="1:55" hidden="1" x14ac:dyDescent="0.2">
      <c r="A4203" s="3"/>
      <c r="B4203" s="3"/>
      <c r="C4203" s="393"/>
      <c r="D4203" s="393"/>
      <c r="E4203" s="393"/>
      <c r="F4203" s="393"/>
      <c r="G4203" s="393"/>
      <c r="H4203" s="393"/>
      <c r="I4203" s="393"/>
      <c r="J4203" s="3"/>
      <c r="K4203" s="3"/>
      <c r="L4203" s="3"/>
      <c r="M4203" s="3"/>
      <c r="N4203" s="3"/>
      <c r="O4203" s="393"/>
      <c r="P4203" s="393"/>
      <c r="Q4203" s="3"/>
      <c r="R4203" s="3"/>
      <c r="S4203" s="3"/>
      <c r="T4203" s="3"/>
      <c r="U4203" s="3"/>
      <c r="V4203" s="3"/>
      <c r="W4203"/>
      <c r="X4203"/>
      <c r="Y4203" s="451"/>
      <c r="Z4203" s="393"/>
      <c r="AA4203" s="3"/>
      <c r="AB4203" s="3"/>
      <c r="AC4203" s="3"/>
      <c r="AD4203" s="3"/>
      <c r="AE4203" s="3"/>
      <c r="AF4203"/>
      <c r="AG4203"/>
      <c r="AH4203"/>
      <c r="AI4203"/>
      <c r="AJ4203"/>
      <c r="AK4203"/>
      <c r="AL4203"/>
      <c r="AM4203"/>
      <c r="AN4203"/>
      <c r="AO4203"/>
      <c r="AP4203"/>
      <c r="BC4203" s="451"/>
    </row>
    <row r="4204" spans="1:55" hidden="1" x14ac:dyDescent="0.2">
      <c r="A4204" s="3"/>
      <c r="B4204" s="3"/>
      <c r="C4204" s="393"/>
      <c r="D4204" s="393"/>
      <c r="E4204" s="393"/>
      <c r="F4204" s="393"/>
      <c r="G4204" s="393"/>
      <c r="H4204" s="393"/>
      <c r="I4204" s="393"/>
      <c r="J4204" s="3"/>
      <c r="K4204" s="3"/>
      <c r="L4204" s="3"/>
      <c r="M4204" s="3"/>
      <c r="N4204" s="3"/>
      <c r="O4204" s="393"/>
      <c r="P4204" s="393"/>
      <c r="Q4204" s="3"/>
      <c r="R4204" s="3"/>
      <c r="S4204" s="3"/>
      <c r="T4204" s="3"/>
      <c r="U4204" s="3"/>
      <c r="V4204" s="3"/>
      <c r="W4204"/>
      <c r="X4204"/>
      <c r="Y4204" s="451"/>
      <c r="Z4204" s="393"/>
      <c r="AA4204" s="3"/>
      <c r="AB4204" s="3"/>
      <c r="AC4204" s="3"/>
      <c r="AD4204" s="3"/>
      <c r="AE4204" s="3"/>
      <c r="AF4204"/>
      <c r="AG4204"/>
      <c r="AH4204"/>
      <c r="AI4204"/>
      <c r="AJ4204"/>
      <c r="AK4204"/>
      <c r="AL4204"/>
      <c r="AM4204"/>
      <c r="AN4204"/>
      <c r="AO4204"/>
      <c r="AP4204"/>
      <c r="BC4204" s="451"/>
    </row>
    <row r="4205" spans="1:55" hidden="1" x14ac:dyDescent="0.2">
      <c r="A4205" s="3"/>
      <c r="B4205" s="3"/>
      <c r="C4205" s="393"/>
      <c r="D4205" s="393"/>
      <c r="E4205" s="393"/>
      <c r="F4205" s="393"/>
      <c r="G4205" s="393"/>
      <c r="H4205" s="393"/>
      <c r="I4205" s="393"/>
      <c r="J4205" s="3"/>
      <c r="K4205" s="3"/>
      <c r="L4205" s="3"/>
      <c r="M4205" s="3"/>
      <c r="N4205" s="3"/>
      <c r="O4205" s="393"/>
      <c r="P4205" s="393"/>
      <c r="Q4205" s="3"/>
      <c r="R4205" s="3"/>
      <c r="S4205" s="3"/>
      <c r="T4205" s="3"/>
      <c r="U4205" s="3"/>
      <c r="V4205" s="3"/>
      <c r="W4205"/>
      <c r="X4205"/>
      <c r="Y4205" s="451"/>
      <c r="Z4205" s="393"/>
      <c r="AA4205" s="3"/>
      <c r="AB4205" s="3"/>
      <c r="AC4205" s="3"/>
      <c r="AD4205" s="3"/>
      <c r="AE4205" s="3"/>
      <c r="AF4205"/>
      <c r="AG4205"/>
      <c r="AH4205"/>
      <c r="AI4205"/>
      <c r="AJ4205"/>
      <c r="AK4205"/>
      <c r="AL4205"/>
      <c r="AM4205"/>
      <c r="AN4205"/>
      <c r="AO4205"/>
      <c r="AP4205"/>
      <c r="BC4205" s="451"/>
    </row>
    <row r="4206" spans="1:55" hidden="1" x14ac:dyDescent="0.2">
      <c r="A4206" s="3"/>
      <c r="B4206" s="3"/>
      <c r="C4206" s="393"/>
      <c r="D4206" s="393"/>
      <c r="E4206" s="393"/>
      <c r="F4206" s="393"/>
      <c r="G4206" s="393"/>
      <c r="H4206" s="393"/>
      <c r="I4206" s="393"/>
      <c r="J4206" s="3"/>
      <c r="K4206" s="3"/>
      <c r="L4206" s="3"/>
      <c r="M4206" s="3"/>
      <c r="N4206" s="3"/>
      <c r="O4206" s="393"/>
      <c r="P4206" s="393"/>
      <c r="Q4206" s="3"/>
      <c r="R4206" s="3"/>
      <c r="S4206" s="3"/>
      <c r="T4206" s="3"/>
      <c r="U4206" s="3"/>
      <c r="V4206" s="3"/>
      <c r="W4206"/>
      <c r="X4206"/>
      <c r="Y4206" s="451"/>
      <c r="Z4206" s="393"/>
      <c r="AA4206" s="3"/>
      <c r="AB4206" s="3"/>
      <c r="AC4206" s="3"/>
      <c r="AD4206" s="3"/>
      <c r="AE4206" s="3"/>
      <c r="AF4206"/>
      <c r="AG4206"/>
      <c r="AH4206"/>
      <c r="AI4206"/>
      <c r="AJ4206"/>
      <c r="AK4206"/>
      <c r="AL4206"/>
      <c r="AM4206"/>
      <c r="AN4206"/>
      <c r="AO4206"/>
      <c r="AP4206"/>
      <c r="BC4206" s="451"/>
    </row>
    <row r="4207" spans="1:55" hidden="1" x14ac:dyDescent="0.2">
      <c r="A4207" s="3"/>
      <c r="B4207" s="3"/>
      <c r="C4207" s="393"/>
      <c r="D4207" s="393"/>
      <c r="E4207" s="393"/>
      <c r="F4207" s="393"/>
      <c r="G4207" s="393"/>
      <c r="H4207" s="393"/>
      <c r="I4207" s="393"/>
      <c r="J4207" s="3"/>
      <c r="K4207" s="3"/>
      <c r="L4207" s="3"/>
      <c r="M4207" s="3"/>
      <c r="N4207" s="3"/>
      <c r="O4207" s="393"/>
      <c r="P4207" s="393"/>
      <c r="Q4207" s="3"/>
      <c r="R4207" s="3"/>
      <c r="S4207" s="3"/>
      <c r="T4207" s="3"/>
      <c r="U4207" s="3"/>
      <c r="V4207" s="3"/>
      <c r="W4207"/>
      <c r="X4207"/>
      <c r="Y4207" s="451"/>
      <c r="Z4207" s="393"/>
      <c r="AA4207" s="3"/>
      <c r="AB4207" s="3"/>
      <c r="AC4207" s="3"/>
      <c r="AD4207" s="3"/>
      <c r="AE4207" s="3"/>
      <c r="AF4207"/>
      <c r="AG4207"/>
      <c r="AH4207"/>
      <c r="AI4207"/>
      <c r="AJ4207"/>
      <c r="AK4207"/>
      <c r="AL4207"/>
      <c r="AM4207"/>
      <c r="AN4207"/>
      <c r="AO4207"/>
      <c r="AP4207"/>
      <c r="BC4207" s="451"/>
    </row>
    <row r="4208" spans="1:55" hidden="1" x14ac:dyDescent="0.2">
      <c r="A4208" s="3"/>
      <c r="B4208" s="3"/>
      <c r="C4208" s="393"/>
      <c r="D4208" s="393"/>
      <c r="E4208" s="393"/>
      <c r="F4208" s="393"/>
      <c r="G4208" s="393"/>
      <c r="H4208" s="393"/>
      <c r="I4208" s="393"/>
      <c r="J4208" s="3"/>
      <c r="K4208" s="3"/>
      <c r="L4208" s="3"/>
      <c r="M4208" s="3"/>
      <c r="N4208" s="3"/>
      <c r="O4208" s="393"/>
      <c r="P4208" s="393"/>
      <c r="Q4208" s="3"/>
      <c r="R4208" s="3"/>
      <c r="S4208" s="3"/>
      <c r="T4208" s="3"/>
      <c r="U4208" s="3"/>
      <c r="V4208" s="3"/>
      <c r="W4208"/>
      <c r="X4208"/>
      <c r="Y4208" s="451"/>
      <c r="Z4208" s="393"/>
      <c r="AA4208" s="3"/>
      <c r="AB4208" s="3"/>
      <c r="AC4208" s="3"/>
      <c r="AD4208" s="3"/>
      <c r="AE4208" s="3"/>
      <c r="AF4208"/>
      <c r="AG4208"/>
      <c r="AH4208"/>
      <c r="AI4208"/>
      <c r="AJ4208"/>
      <c r="AK4208"/>
      <c r="AL4208"/>
      <c r="AM4208"/>
      <c r="AN4208"/>
      <c r="AO4208"/>
      <c r="AP4208"/>
      <c r="BC4208" s="451"/>
    </row>
    <row r="4209" spans="1:55" hidden="1" x14ac:dyDescent="0.2">
      <c r="A4209" s="3"/>
      <c r="B4209" s="3"/>
      <c r="C4209" s="393"/>
      <c r="D4209" s="393"/>
      <c r="E4209" s="393"/>
      <c r="F4209" s="393"/>
      <c r="G4209" s="393"/>
      <c r="H4209" s="393"/>
      <c r="I4209" s="393"/>
      <c r="J4209" s="3"/>
      <c r="K4209" s="3"/>
      <c r="L4209" s="3"/>
      <c r="M4209" s="3"/>
      <c r="N4209" s="3"/>
      <c r="O4209" s="393"/>
      <c r="P4209" s="393"/>
      <c r="Q4209" s="3"/>
      <c r="R4209" s="3"/>
      <c r="S4209" s="3"/>
      <c r="T4209" s="3"/>
      <c r="U4209" s="3"/>
      <c r="V4209" s="3"/>
      <c r="W4209"/>
      <c r="X4209"/>
      <c r="Y4209" s="451"/>
      <c r="Z4209" s="393"/>
      <c r="AA4209" s="3"/>
      <c r="AB4209" s="3"/>
      <c r="AC4209" s="3"/>
      <c r="AD4209" s="3"/>
      <c r="AE4209" s="3"/>
      <c r="AF4209"/>
      <c r="AG4209"/>
      <c r="AH4209"/>
      <c r="AI4209"/>
      <c r="AJ4209"/>
      <c r="AK4209"/>
      <c r="AL4209"/>
      <c r="AM4209"/>
      <c r="AN4209"/>
      <c r="AO4209"/>
      <c r="AP4209"/>
      <c r="BC4209" s="451"/>
    </row>
    <row r="4210" spans="1:55" hidden="1" x14ac:dyDescent="0.2">
      <c r="A4210" s="3"/>
      <c r="B4210" s="3"/>
      <c r="C4210" s="393"/>
      <c r="D4210" s="393"/>
      <c r="E4210" s="393"/>
      <c r="F4210" s="393"/>
      <c r="G4210" s="393"/>
      <c r="H4210" s="393"/>
      <c r="I4210" s="393"/>
      <c r="J4210" s="3"/>
      <c r="K4210" s="3"/>
      <c r="L4210" s="3"/>
      <c r="M4210" s="3"/>
      <c r="N4210" s="3"/>
      <c r="O4210" s="393"/>
      <c r="P4210" s="393"/>
      <c r="Q4210" s="3"/>
      <c r="R4210" s="3"/>
      <c r="S4210" s="3"/>
      <c r="T4210" s="3"/>
      <c r="U4210" s="3"/>
      <c r="V4210" s="3"/>
      <c r="W4210"/>
      <c r="X4210"/>
      <c r="Y4210" s="451"/>
      <c r="Z4210" s="393"/>
      <c r="AA4210" s="3"/>
      <c r="AB4210" s="3"/>
      <c r="AC4210" s="3"/>
      <c r="AD4210" s="3"/>
      <c r="AE4210" s="3"/>
      <c r="AF4210"/>
      <c r="AG4210"/>
      <c r="AH4210"/>
      <c r="AI4210"/>
      <c r="AJ4210"/>
      <c r="AK4210"/>
      <c r="AL4210"/>
      <c r="AM4210"/>
      <c r="AN4210"/>
      <c r="AO4210"/>
      <c r="AP4210"/>
      <c r="BC4210" s="451"/>
    </row>
    <row r="4211" spans="1:55" hidden="1" x14ac:dyDescent="0.2">
      <c r="A4211" s="3"/>
      <c r="B4211" s="3"/>
      <c r="C4211" s="393"/>
      <c r="D4211" s="393"/>
      <c r="E4211" s="393"/>
      <c r="F4211" s="393"/>
      <c r="G4211" s="393"/>
      <c r="H4211" s="393"/>
      <c r="I4211" s="393"/>
      <c r="J4211" s="3"/>
      <c r="K4211" s="3"/>
      <c r="L4211" s="3"/>
      <c r="M4211" s="3"/>
      <c r="N4211" s="3"/>
      <c r="O4211" s="393"/>
      <c r="P4211" s="393"/>
      <c r="Q4211" s="3"/>
      <c r="R4211" s="3"/>
      <c r="S4211" s="3"/>
      <c r="T4211" s="3"/>
      <c r="U4211" s="3"/>
      <c r="V4211" s="3"/>
      <c r="W4211"/>
      <c r="X4211"/>
      <c r="Y4211" s="451"/>
      <c r="Z4211" s="393"/>
      <c r="AA4211" s="3"/>
      <c r="AB4211" s="3"/>
      <c r="AC4211" s="3"/>
      <c r="AD4211" s="3"/>
      <c r="AE4211" s="3"/>
      <c r="AF4211"/>
      <c r="AG4211"/>
      <c r="AH4211"/>
      <c r="AI4211"/>
      <c r="AJ4211"/>
      <c r="AK4211"/>
      <c r="AL4211"/>
      <c r="AM4211"/>
      <c r="AN4211"/>
      <c r="AO4211"/>
      <c r="AP4211"/>
      <c r="BC4211" s="451"/>
    </row>
    <row r="4212" spans="1:55" hidden="1" x14ac:dyDescent="0.2">
      <c r="A4212" s="3"/>
      <c r="B4212" s="3"/>
      <c r="C4212" s="393"/>
      <c r="D4212" s="393"/>
      <c r="E4212" s="393"/>
      <c r="F4212" s="393"/>
      <c r="G4212" s="393"/>
      <c r="H4212" s="393"/>
      <c r="I4212" s="393"/>
      <c r="J4212" s="3"/>
      <c r="K4212" s="3"/>
      <c r="L4212" s="3"/>
      <c r="M4212" s="3"/>
      <c r="N4212" s="3"/>
      <c r="O4212" s="393"/>
      <c r="P4212" s="393"/>
      <c r="Q4212" s="3"/>
      <c r="R4212" s="3"/>
      <c r="S4212" s="3"/>
      <c r="T4212" s="3"/>
      <c r="U4212" s="3"/>
      <c r="V4212" s="3"/>
      <c r="W4212"/>
      <c r="X4212"/>
      <c r="Y4212" s="451"/>
      <c r="Z4212" s="393"/>
      <c r="AA4212" s="3"/>
      <c r="AB4212" s="3"/>
      <c r="AC4212" s="3"/>
      <c r="AD4212" s="3"/>
      <c r="AE4212" s="3"/>
      <c r="AF4212"/>
      <c r="AG4212"/>
      <c r="AH4212"/>
      <c r="AI4212"/>
      <c r="AJ4212"/>
      <c r="AK4212"/>
      <c r="AL4212"/>
      <c r="AM4212"/>
      <c r="AN4212"/>
      <c r="AO4212"/>
      <c r="AP4212"/>
      <c r="BC4212" s="451"/>
    </row>
    <row r="4213" spans="1:55" hidden="1" x14ac:dyDescent="0.2">
      <c r="A4213" s="3"/>
      <c r="B4213" s="3"/>
      <c r="C4213" s="393"/>
      <c r="D4213" s="393"/>
      <c r="E4213" s="393"/>
      <c r="F4213" s="393"/>
      <c r="G4213" s="393"/>
      <c r="H4213" s="393"/>
      <c r="I4213" s="393"/>
      <c r="J4213" s="3"/>
      <c r="K4213" s="3"/>
      <c r="L4213" s="3"/>
      <c r="M4213" s="3"/>
      <c r="N4213" s="3"/>
      <c r="O4213" s="393"/>
      <c r="P4213" s="393"/>
      <c r="Q4213" s="3"/>
      <c r="R4213" s="3"/>
      <c r="S4213" s="3"/>
      <c r="T4213" s="3"/>
      <c r="U4213" s="3"/>
      <c r="V4213" s="3"/>
      <c r="W4213"/>
      <c r="X4213"/>
      <c r="Y4213" s="451"/>
      <c r="Z4213" s="393"/>
      <c r="AA4213" s="3"/>
      <c r="AB4213" s="3"/>
      <c r="AC4213" s="3"/>
      <c r="AD4213" s="3"/>
      <c r="AE4213" s="3"/>
      <c r="AF4213"/>
      <c r="AG4213"/>
      <c r="AH4213"/>
      <c r="AI4213"/>
      <c r="AJ4213"/>
      <c r="AK4213"/>
      <c r="AL4213"/>
      <c r="AM4213"/>
      <c r="AN4213"/>
      <c r="AO4213"/>
      <c r="AP4213"/>
      <c r="BC4213" s="451"/>
    </row>
    <row r="4214" spans="1:55" hidden="1" x14ac:dyDescent="0.2">
      <c r="A4214" s="3"/>
      <c r="B4214" s="3"/>
      <c r="C4214" s="393"/>
      <c r="D4214" s="393"/>
      <c r="E4214" s="393"/>
      <c r="F4214" s="393"/>
      <c r="G4214" s="393"/>
      <c r="H4214" s="393"/>
      <c r="I4214" s="393"/>
      <c r="J4214" s="3"/>
      <c r="K4214" s="3"/>
      <c r="L4214" s="3"/>
      <c r="M4214" s="3"/>
      <c r="N4214" s="3"/>
      <c r="O4214" s="393"/>
      <c r="P4214" s="393"/>
      <c r="Q4214" s="3"/>
      <c r="R4214" s="3"/>
      <c r="S4214" s="3"/>
      <c r="T4214" s="3"/>
      <c r="U4214" s="3"/>
      <c r="V4214" s="3"/>
      <c r="W4214"/>
      <c r="X4214"/>
      <c r="Y4214" s="451"/>
      <c r="Z4214" s="393"/>
      <c r="AA4214" s="3"/>
      <c r="AB4214" s="3"/>
      <c r="AC4214" s="3"/>
      <c r="AD4214" s="3"/>
      <c r="AE4214" s="3"/>
      <c r="AF4214"/>
      <c r="AG4214"/>
      <c r="AH4214"/>
      <c r="AI4214"/>
      <c r="AJ4214"/>
      <c r="AK4214"/>
      <c r="AL4214"/>
      <c r="AM4214"/>
      <c r="AN4214"/>
      <c r="AO4214"/>
      <c r="AP4214"/>
      <c r="BC4214" s="451"/>
    </row>
    <row r="4215" spans="1:55" hidden="1" x14ac:dyDescent="0.2">
      <c r="A4215" s="3"/>
      <c r="B4215" s="3"/>
      <c r="C4215" s="393"/>
      <c r="D4215" s="393"/>
      <c r="E4215" s="393"/>
      <c r="F4215" s="393"/>
      <c r="G4215" s="393"/>
      <c r="H4215" s="393"/>
      <c r="I4215" s="393"/>
      <c r="J4215" s="3"/>
      <c r="K4215" s="3"/>
      <c r="L4215" s="3"/>
      <c r="M4215" s="3"/>
      <c r="N4215" s="3"/>
      <c r="O4215" s="393"/>
      <c r="P4215" s="393"/>
      <c r="Q4215" s="3"/>
      <c r="R4215" s="3"/>
      <c r="S4215" s="3"/>
      <c r="T4215" s="3"/>
      <c r="U4215" s="3"/>
      <c r="V4215" s="3"/>
      <c r="W4215"/>
      <c r="X4215"/>
      <c r="Y4215" s="451"/>
      <c r="Z4215" s="393"/>
      <c r="AA4215" s="3"/>
      <c r="AB4215" s="3"/>
      <c r="AC4215" s="3"/>
      <c r="AD4215" s="3"/>
      <c r="AE4215" s="3"/>
      <c r="AF4215"/>
      <c r="AG4215"/>
      <c r="AH4215"/>
      <c r="AI4215"/>
      <c r="AJ4215"/>
      <c r="AK4215"/>
      <c r="AL4215"/>
      <c r="AM4215"/>
      <c r="AN4215"/>
      <c r="AO4215"/>
      <c r="AP4215"/>
      <c r="BC4215" s="451"/>
    </row>
    <row r="4216" spans="1:55" hidden="1" x14ac:dyDescent="0.2">
      <c r="A4216" s="3"/>
      <c r="B4216" s="3"/>
      <c r="C4216" s="393"/>
      <c r="D4216" s="393"/>
      <c r="E4216" s="393"/>
      <c r="F4216" s="393"/>
      <c r="G4216" s="393"/>
      <c r="H4216" s="393"/>
      <c r="I4216" s="393"/>
      <c r="J4216" s="3"/>
      <c r="K4216" s="3"/>
      <c r="L4216" s="3"/>
      <c r="M4216" s="3"/>
      <c r="N4216" s="3"/>
      <c r="O4216" s="393"/>
      <c r="P4216" s="393"/>
      <c r="Q4216" s="3"/>
      <c r="R4216" s="3"/>
      <c r="S4216" s="3"/>
      <c r="T4216" s="3"/>
      <c r="U4216" s="3"/>
      <c r="V4216" s="3"/>
      <c r="W4216"/>
      <c r="X4216"/>
      <c r="Y4216" s="451"/>
      <c r="Z4216" s="393"/>
      <c r="AA4216" s="3"/>
      <c r="AB4216" s="3"/>
      <c r="AC4216" s="3"/>
      <c r="AD4216" s="3"/>
      <c r="AE4216" s="3"/>
      <c r="AF4216"/>
      <c r="AG4216"/>
      <c r="AH4216"/>
      <c r="AI4216"/>
      <c r="AJ4216"/>
      <c r="AK4216"/>
      <c r="AL4216"/>
      <c r="AM4216"/>
      <c r="AN4216"/>
      <c r="AO4216"/>
      <c r="AP4216"/>
      <c r="BC4216" s="451"/>
    </row>
    <row r="4217" spans="1:55" hidden="1" x14ac:dyDescent="0.2">
      <c r="A4217" s="3"/>
      <c r="B4217" s="3"/>
      <c r="C4217" s="393"/>
      <c r="D4217" s="393"/>
      <c r="E4217" s="393"/>
      <c r="F4217" s="393"/>
      <c r="G4217" s="393"/>
      <c r="H4217" s="393"/>
      <c r="I4217" s="393"/>
      <c r="J4217" s="3"/>
      <c r="K4217" s="3"/>
      <c r="L4217" s="3"/>
      <c r="M4217" s="3"/>
      <c r="N4217" s="3"/>
      <c r="O4217" s="393"/>
      <c r="P4217" s="393"/>
      <c r="Q4217" s="3"/>
      <c r="R4217" s="3"/>
      <c r="S4217" s="3"/>
      <c r="T4217" s="3"/>
      <c r="U4217" s="3"/>
      <c r="V4217" s="3"/>
      <c r="W4217"/>
      <c r="X4217"/>
      <c r="Y4217" s="451"/>
      <c r="Z4217" s="393"/>
      <c r="AA4217" s="3"/>
      <c r="AB4217" s="3"/>
      <c r="AC4217" s="3"/>
      <c r="AD4217" s="3"/>
      <c r="AE4217" s="3"/>
      <c r="AF4217"/>
      <c r="AG4217"/>
      <c r="AH4217"/>
      <c r="AI4217"/>
      <c r="AJ4217"/>
      <c r="AK4217"/>
      <c r="AL4217"/>
      <c r="AM4217"/>
      <c r="AN4217"/>
      <c r="AO4217"/>
      <c r="AP4217"/>
      <c r="BC4217" s="451"/>
    </row>
    <row r="4218" spans="1:55" hidden="1" x14ac:dyDescent="0.2">
      <c r="A4218" s="3"/>
      <c r="B4218" s="3"/>
      <c r="C4218" s="393"/>
      <c r="D4218" s="393"/>
      <c r="E4218" s="393"/>
      <c r="F4218" s="393"/>
      <c r="G4218" s="393"/>
      <c r="H4218" s="393"/>
      <c r="I4218" s="393"/>
      <c r="J4218" s="3"/>
      <c r="K4218" s="3"/>
      <c r="L4218" s="3"/>
      <c r="M4218" s="3"/>
      <c r="N4218" s="3"/>
      <c r="O4218" s="393"/>
      <c r="P4218" s="393"/>
      <c r="Q4218" s="3"/>
      <c r="R4218" s="3"/>
      <c r="S4218" s="3"/>
      <c r="T4218" s="3"/>
      <c r="U4218" s="3"/>
      <c r="V4218" s="3"/>
      <c r="W4218"/>
      <c r="X4218"/>
      <c r="Y4218" s="451"/>
      <c r="Z4218" s="393"/>
      <c r="AA4218" s="3"/>
      <c r="AB4218" s="3"/>
      <c r="AC4218" s="3"/>
      <c r="AD4218" s="3"/>
      <c r="AE4218" s="3"/>
      <c r="AF4218"/>
      <c r="AG4218"/>
      <c r="AH4218"/>
      <c r="AI4218"/>
      <c r="AJ4218"/>
      <c r="AK4218"/>
      <c r="AL4218"/>
      <c r="AM4218"/>
      <c r="AN4218"/>
      <c r="AO4218"/>
      <c r="AP4218"/>
      <c r="BC4218" s="451"/>
    </row>
    <row r="4219" spans="1:55" hidden="1" x14ac:dyDescent="0.2">
      <c r="A4219" s="3"/>
      <c r="B4219" s="3"/>
      <c r="C4219" s="393"/>
      <c r="D4219" s="393"/>
      <c r="E4219" s="393"/>
      <c r="F4219" s="393"/>
      <c r="G4219" s="393"/>
      <c r="H4219" s="393"/>
      <c r="I4219" s="393"/>
      <c r="J4219" s="3"/>
      <c r="K4219" s="3"/>
      <c r="L4219" s="3"/>
      <c r="M4219" s="3"/>
      <c r="N4219" s="3"/>
      <c r="O4219" s="393"/>
      <c r="P4219" s="393"/>
      <c r="Q4219" s="3"/>
      <c r="R4219" s="3"/>
      <c r="S4219" s="3"/>
      <c r="T4219" s="3"/>
      <c r="U4219" s="3"/>
      <c r="V4219" s="3"/>
      <c r="W4219"/>
      <c r="X4219"/>
      <c r="Y4219" s="451"/>
      <c r="Z4219" s="393"/>
      <c r="AA4219" s="3"/>
      <c r="AB4219" s="3"/>
      <c r="AC4219" s="3"/>
      <c r="AD4219" s="3"/>
      <c r="AE4219" s="3"/>
      <c r="AF4219"/>
      <c r="AG4219"/>
      <c r="AH4219"/>
      <c r="AI4219"/>
      <c r="AJ4219"/>
      <c r="AK4219"/>
      <c r="AL4219"/>
      <c r="AM4219"/>
      <c r="AN4219"/>
      <c r="AO4219"/>
      <c r="AP4219"/>
      <c r="BC4219" s="451"/>
    </row>
    <row r="4220" spans="1:55" hidden="1" x14ac:dyDescent="0.2">
      <c r="A4220" s="3"/>
      <c r="B4220" s="3"/>
      <c r="C4220" s="393"/>
      <c r="D4220" s="393"/>
      <c r="E4220" s="393"/>
      <c r="F4220" s="393"/>
      <c r="G4220" s="393"/>
      <c r="H4220" s="393"/>
      <c r="I4220" s="393"/>
      <c r="J4220" s="3"/>
      <c r="K4220" s="3"/>
      <c r="L4220" s="3"/>
      <c r="M4220" s="3"/>
      <c r="N4220" s="3"/>
      <c r="O4220" s="393"/>
      <c r="P4220" s="393"/>
      <c r="Q4220" s="3"/>
      <c r="R4220" s="3"/>
      <c r="S4220" s="3"/>
      <c r="T4220" s="3"/>
      <c r="U4220" s="3"/>
      <c r="V4220" s="3"/>
      <c r="W4220"/>
      <c r="X4220"/>
      <c r="Y4220" s="451"/>
      <c r="Z4220" s="393"/>
      <c r="AA4220" s="3"/>
      <c r="AB4220" s="3"/>
      <c r="AC4220" s="3"/>
      <c r="AD4220" s="3"/>
      <c r="AE4220" s="3"/>
      <c r="AF4220"/>
      <c r="AG4220"/>
      <c r="AH4220"/>
      <c r="AI4220"/>
      <c r="AJ4220"/>
      <c r="AK4220"/>
      <c r="AL4220"/>
      <c r="AM4220"/>
      <c r="AN4220"/>
      <c r="AO4220"/>
      <c r="AP4220"/>
      <c r="BC4220" s="451"/>
    </row>
    <row r="4221" spans="1:55" hidden="1" x14ac:dyDescent="0.2">
      <c r="A4221" s="3"/>
      <c r="B4221" s="3"/>
      <c r="C4221" s="393"/>
      <c r="D4221" s="393"/>
      <c r="E4221" s="393"/>
      <c r="F4221" s="393"/>
      <c r="G4221" s="393"/>
      <c r="H4221" s="393"/>
      <c r="I4221" s="393"/>
      <c r="J4221" s="3"/>
      <c r="K4221" s="3"/>
      <c r="L4221" s="3"/>
      <c r="M4221" s="3"/>
      <c r="N4221" s="3"/>
      <c r="O4221" s="393"/>
      <c r="P4221" s="393"/>
      <c r="Q4221" s="3"/>
      <c r="R4221" s="3"/>
      <c r="S4221" s="3"/>
      <c r="T4221" s="3"/>
      <c r="U4221" s="3"/>
      <c r="V4221" s="3"/>
      <c r="W4221"/>
      <c r="X4221"/>
      <c r="Y4221" s="451"/>
      <c r="Z4221" s="393"/>
      <c r="AA4221" s="3"/>
      <c r="AB4221" s="3"/>
      <c r="AC4221" s="3"/>
      <c r="AD4221" s="3"/>
      <c r="AE4221" s="3"/>
      <c r="AF4221"/>
      <c r="AG4221"/>
      <c r="AH4221"/>
      <c r="AI4221"/>
      <c r="AJ4221"/>
      <c r="AK4221"/>
      <c r="AL4221"/>
      <c r="AM4221"/>
      <c r="AN4221"/>
      <c r="AO4221"/>
      <c r="AP4221"/>
      <c r="BC4221" s="451"/>
    </row>
    <row r="4222" spans="1:55" hidden="1" x14ac:dyDescent="0.2">
      <c r="A4222" s="3"/>
      <c r="B4222" s="3"/>
      <c r="C4222" s="393"/>
      <c r="D4222" s="393"/>
      <c r="E4222" s="393"/>
      <c r="F4222" s="393"/>
      <c r="G4222" s="393"/>
      <c r="H4222" s="393"/>
      <c r="I4222" s="393"/>
      <c r="J4222" s="3"/>
      <c r="K4222" s="3"/>
      <c r="L4222" s="3"/>
      <c r="M4222" s="3"/>
      <c r="N4222" s="3"/>
      <c r="O4222" s="393"/>
      <c r="P4222" s="393"/>
      <c r="Q4222" s="3"/>
      <c r="R4222" s="3"/>
      <c r="S4222" s="3"/>
      <c r="T4222" s="3"/>
      <c r="U4222" s="3"/>
      <c r="V4222" s="3"/>
      <c r="W4222"/>
      <c r="X4222"/>
      <c r="Y4222" s="451"/>
      <c r="Z4222" s="393"/>
      <c r="AA4222" s="3"/>
      <c r="AB4222" s="3"/>
      <c r="AC4222" s="3"/>
      <c r="AD4222" s="3"/>
      <c r="AE4222" s="3"/>
      <c r="AF4222"/>
      <c r="AG4222"/>
      <c r="AH4222"/>
      <c r="AI4222"/>
      <c r="AJ4222"/>
      <c r="AK4222"/>
      <c r="AL4222"/>
      <c r="AM4222"/>
      <c r="AN4222"/>
      <c r="AO4222"/>
      <c r="AP4222"/>
      <c r="BC4222" s="451"/>
    </row>
    <row r="4223" spans="1:55" hidden="1" x14ac:dyDescent="0.2">
      <c r="A4223" s="3"/>
      <c r="B4223" s="3"/>
      <c r="C4223" s="393"/>
      <c r="D4223" s="393"/>
      <c r="E4223" s="393"/>
      <c r="F4223" s="393"/>
      <c r="G4223" s="393"/>
      <c r="H4223" s="393"/>
      <c r="I4223" s="393"/>
      <c r="J4223" s="3"/>
      <c r="K4223" s="3"/>
      <c r="L4223" s="3"/>
      <c r="M4223" s="3"/>
      <c r="N4223" s="3"/>
      <c r="O4223" s="393"/>
      <c r="P4223" s="393"/>
      <c r="Q4223" s="3"/>
      <c r="R4223" s="3"/>
      <c r="S4223" s="3"/>
      <c r="T4223" s="3"/>
      <c r="U4223" s="3"/>
      <c r="V4223" s="3"/>
      <c r="W4223"/>
      <c r="X4223"/>
      <c r="Y4223" s="451"/>
      <c r="Z4223" s="393"/>
      <c r="AA4223" s="3"/>
      <c r="AB4223" s="3"/>
      <c r="AC4223" s="3"/>
      <c r="AD4223" s="3"/>
      <c r="AE4223" s="3"/>
      <c r="AF4223"/>
      <c r="AG4223"/>
      <c r="AH4223"/>
      <c r="AI4223"/>
      <c r="AJ4223"/>
      <c r="AK4223"/>
      <c r="AL4223"/>
      <c r="AM4223"/>
      <c r="AN4223"/>
      <c r="AO4223"/>
      <c r="AP4223"/>
      <c r="BC4223" s="451"/>
    </row>
    <row r="4224" spans="1:55" hidden="1" x14ac:dyDescent="0.2">
      <c r="A4224" s="3"/>
      <c r="B4224" s="3"/>
      <c r="C4224" s="393"/>
      <c r="D4224" s="393"/>
      <c r="E4224" s="393"/>
      <c r="F4224" s="393"/>
      <c r="G4224" s="393"/>
      <c r="H4224" s="393"/>
      <c r="I4224" s="393"/>
      <c r="J4224" s="3"/>
      <c r="K4224" s="3"/>
      <c r="L4224" s="3"/>
      <c r="M4224" s="3"/>
      <c r="N4224" s="3"/>
      <c r="O4224" s="393"/>
      <c r="P4224" s="393"/>
      <c r="Q4224" s="3"/>
      <c r="R4224" s="3"/>
      <c r="S4224" s="3"/>
      <c r="T4224" s="3"/>
      <c r="U4224" s="3"/>
      <c r="V4224" s="3"/>
      <c r="W4224"/>
      <c r="X4224"/>
      <c r="Y4224" s="451"/>
      <c r="Z4224" s="393"/>
      <c r="AA4224" s="3"/>
      <c r="AB4224" s="3"/>
      <c r="AC4224" s="3"/>
      <c r="AD4224" s="3"/>
      <c r="AE4224" s="3"/>
      <c r="AF4224"/>
      <c r="AG4224"/>
      <c r="AH4224"/>
      <c r="AI4224"/>
      <c r="AJ4224"/>
      <c r="AK4224"/>
      <c r="AL4224"/>
      <c r="AM4224"/>
      <c r="AN4224"/>
      <c r="AO4224"/>
      <c r="AP4224"/>
      <c r="BC4224" s="451"/>
    </row>
    <row r="4225" spans="1:55" hidden="1" x14ac:dyDescent="0.2">
      <c r="A4225" s="3"/>
      <c r="B4225" s="3"/>
      <c r="C4225" s="393"/>
      <c r="D4225" s="393"/>
      <c r="E4225" s="393"/>
      <c r="F4225" s="393"/>
      <c r="G4225" s="393"/>
      <c r="H4225" s="393"/>
      <c r="I4225" s="393"/>
      <c r="J4225" s="3"/>
      <c r="K4225" s="3"/>
      <c r="L4225" s="3"/>
      <c r="M4225" s="3"/>
      <c r="N4225" s="3"/>
      <c r="O4225" s="393"/>
      <c r="P4225" s="393"/>
      <c r="Q4225" s="3"/>
      <c r="R4225" s="3"/>
      <c r="S4225" s="3"/>
      <c r="T4225" s="3"/>
      <c r="U4225" s="3"/>
      <c r="V4225" s="3"/>
      <c r="W4225"/>
      <c r="X4225"/>
      <c r="Y4225" s="451"/>
      <c r="Z4225" s="393"/>
      <c r="AA4225" s="3"/>
      <c r="AB4225" s="3"/>
      <c r="AC4225" s="3"/>
      <c r="AD4225" s="3"/>
      <c r="AE4225" s="3"/>
      <c r="AF4225"/>
      <c r="AG4225"/>
      <c r="AH4225"/>
      <c r="AI4225"/>
      <c r="AJ4225"/>
      <c r="AK4225"/>
      <c r="AL4225"/>
      <c r="AM4225"/>
      <c r="AN4225"/>
      <c r="AO4225"/>
      <c r="AP4225"/>
      <c r="BC4225" s="451"/>
    </row>
    <row r="4226" spans="1:55" hidden="1" x14ac:dyDescent="0.2">
      <c r="A4226" s="3"/>
      <c r="B4226" s="3"/>
      <c r="C4226" s="393"/>
      <c r="D4226" s="393"/>
      <c r="E4226" s="393"/>
      <c r="F4226" s="393"/>
      <c r="G4226" s="393"/>
      <c r="H4226" s="393"/>
      <c r="I4226" s="393"/>
      <c r="J4226" s="3"/>
      <c r="K4226" s="3"/>
      <c r="L4226" s="3"/>
      <c r="M4226" s="3"/>
      <c r="N4226" s="3"/>
      <c r="O4226" s="393"/>
      <c r="P4226" s="393"/>
      <c r="Q4226" s="3"/>
      <c r="R4226" s="3"/>
      <c r="S4226" s="3"/>
      <c r="T4226" s="3"/>
      <c r="U4226" s="3"/>
      <c r="V4226" s="3"/>
      <c r="W4226"/>
      <c r="X4226"/>
      <c r="Y4226" s="451"/>
      <c r="Z4226" s="393"/>
      <c r="AA4226" s="3"/>
      <c r="AB4226" s="3"/>
      <c r="AC4226" s="3"/>
      <c r="AD4226" s="3"/>
      <c r="AE4226" s="3"/>
      <c r="AF4226"/>
      <c r="AG4226"/>
      <c r="AH4226"/>
      <c r="AI4226"/>
      <c r="AJ4226"/>
      <c r="AK4226"/>
      <c r="AL4226"/>
      <c r="AM4226"/>
      <c r="AN4226"/>
      <c r="AO4226"/>
      <c r="AP4226"/>
      <c r="BC4226" s="451"/>
    </row>
    <row r="4227" spans="1:55" hidden="1" x14ac:dyDescent="0.2">
      <c r="A4227" s="3"/>
      <c r="B4227" s="3"/>
      <c r="C4227" s="393"/>
      <c r="D4227" s="393"/>
      <c r="E4227" s="393"/>
      <c r="F4227" s="393"/>
      <c r="G4227" s="393"/>
      <c r="H4227" s="393"/>
      <c r="I4227" s="393"/>
      <c r="J4227" s="3"/>
      <c r="K4227" s="3"/>
      <c r="L4227" s="3"/>
      <c r="M4227" s="3"/>
      <c r="N4227" s="3"/>
      <c r="O4227" s="393"/>
      <c r="P4227" s="393"/>
      <c r="Q4227" s="3"/>
      <c r="R4227" s="3"/>
      <c r="S4227" s="3"/>
      <c r="T4227" s="3"/>
      <c r="U4227" s="3"/>
      <c r="V4227" s="3"/>
      <c r="W4227"/>
      <c r="X4227"/>
      <c r="Y4227" s="451"/>
      <c r="Z4227" s="393"/>
      <c r="AA4227" s="3"/>
      <c r="AB4227" s="3"/>
      <c r="AC4227" s="3"/>
      <c r="AD4227" s="3"/>
      <c r="AE4227" s="3"/>
      <c r="AF4227"/>
      <c r="AG4227"/>
      <c r="AH4227"/>
      <c r="AI4227"/>
      <c r="AJ4227"/>
      <c r="AK4227"/>
      <c r="AL4227"/>
      <c r="AM4227"/>
      <c r="AN4227"/>
      <c r="AO4227"/>
      <c r="AP4227"/>
      <c r="BC4227" s="451"/>
    </row>
    <row r="4228" spans="1:55" hidden="1" x14ac:dyDescent="0.2">
      <c r="A4228" s="3"/>
      <c r="B4228" s="3"/>
      <c r="C4228" s="393"/>
      <c r="D4228" s="393"/>
      <c r="E4228" s="393"/>
      <c r="F4228" s="393"/>
      <c r="G4228" s="393"/>
      <c r="H4228" s="393"/>
      <c r="I4228" s="393"/>
      <c r="J4228" s="3"/>
      <c r="K4228" s="3"/>
      <c r="L4228" s="3"/>
      <c r="M4228" s="3"/>
      <c r="N4228" s="3"/>
      <c r="O4228" s="393"/>
      <c r="P4228" s="393"/>
      <c r="Q4228" s="3"/>
      <c r="R4228" s="3"/>
      <c r="S4228" s="3"/>
      <c r="T4228" s="3"/>
      <c r="U4228" s="3"/>
      <c r="V4228" s="3"/>
      <c r="W4228"/>
      <c r="X4228"/>
      <c r="Y4228" s="451"/>
      <c r="Z4228" s="393"/>
      <c r="AA4228" s="3"/>
      <c r="AB4228" s="3"/>
      <c r="AC4228" s="3"/>
      <c r="AD4228" s="3"/>
      <c r="AE4228" s="3"/>
      <c r="AF4228"/>
      <c r="AG4228"/>
      <c r="AH4228"/>
      <c r="AI4228"/>
      <c r="AJ4228"/>
      <c r="AK4228"/>
      <c r="AL4228"/>
      <c r="AM4228"/>
      <c r="AN4228"/>
      <c r="AO4228"/>
      <c r="AP4228"/>
      <c r="BC4228" s="451"/>
    </row>
    <row r="4229" spans="1:55" hidden="1" x14ac:dyDescent="0.2">
      <c r="A4229" s="3"/>
      <c r="B4229" s="3"/>
      <c r="C4229" s="393"/>
      <c r="D4229" s="393"/>
      <c r="E4229" s="393"/>
      <c r="F4229" s="393"/>
      <c r="G4229" s="393"/>
      <c r="H4229" s="393"/>
      <c r="I4229" s="393"/>
      <c r="J4229" s="3"/>
      <c r="K4229" s="3"/>
      <c r="L4229" s="3"/>
      <c r="M4229" s="3"/>
      <c r="N4229" s="3"/>
      <c r="O4229" s="393"/>
      <c r="P4229" s="393"/>
      <c r="Q4229" s="3"/>
      <c r="R4229" s="3"/>
      <c r="S4229" s="3"/>
      <c r="T4229" s="3"/>
      <c r="U4229" s="3"/>
      <c r="V4229" s="3"/>
      <c r="W4229"/>
      <c r="X4229"/>
      <c r="Y4229" s="451"/>
      <c r="Z4229" s="393"/>
      <c r="AA4229" s="3"/>
      <c r="AB4229" s="3"/>
      <c r="AC4229" s="3"/>
      <c r="AD4229" s="3"/>
      <c r="AE4229" s="3"/>
      <c r="AF4229"/>
      <c r="AG4229"/>
      <c r="AH4229"/>
      <c r="AI4229"/>
      <c r="AJ4229"/>
      <c r="AK4229"/>
      <c r="AL4229"/>
      <c r="AM4229"/>
      <c r="AN4229"/>
      <c r="AO4229"/>
      <c r="AP4229"/>
      <c r="BC4229" s="451"/>
    </row>
    <row r="4230" spans="1:55" hidden="1" x14ac:dyDescent="0.2">
      <c r="A4230" s="3"/>
      <c r="B4230" s="3"/>
      <c r="C4230" s="393"/>
      <c r="D4230" s="393"/>
      <c r="E4230" s="393"/>
      <c r="F4230" s="393"/>
      <c r="G4230" s="393"/>
      <c r="H4230" s="393"/>
      <c r="I4230" s="393"/>
      <c r="J4230" s="3"/>
      <c r="K4230" s="3"/>
      <c r="L4230" s="3"/>
      <c r="M4230" s="3"/>
      <c r="N4230" s="3"/>
      <c r="O4230" s="393"/>
      <c r="P4230" s="393"/>
      <c r="Q4230" s="3"/>
      <c r="R4230" s="3"/>
      <c r="S4230" s="3"/>
      <c r="T4230" s="3"/>
      <c r="U4230" s="3"/>
      <c r="V4230" s="3"/>
      <c r="W4230"/>
      <c r="X4230"/>
      <c r="Y4230" s="451"/>
      <c r="Z4230" s="393"/>
      <c r="AA4230" s="3"/>
      <c r="AB4230" s="3"/>
      <c r="AC4230" s="3"/>
      <c r="AD4230" s="3"/>
      <c r="AE4230" s="3"/>
      <c r="AF4230"/>
      <c r="AG4230"/>
      <c r="AH4230"/>
      <c r="AI4230"/>
      <c r="AJ4230"/>
      <c r="AK4230"/>
      <c r="AL4230"/>
      <c r="AM4230"/>
      <c r="AN4230"/>
      <c r="AO4230"/>
      <c r="AP4230"/>
      <c r="BC4230" s="451"/>
    </row>
    <row r="4231" spans="1:55" hidden="1" x14ac:dyDescent="0.2">
      <c r="A4231" s="3"/>
      <c r="B4231" s="3"/>
      <c r="C4231" s="393"/>
      <c r="D4231" s="393"/>
      <c r="E4231" s="393"/>
      <c r="F4231" s="393"/>
      <c r="G4231" s="393"/>
      <c r="H4231" s="393"/>
      <c r="I4231" s="393"/>
      <c r="J4231" s="3"/>
      <c r="K4231" s="3"/>
      <c r="L4231" s="3"/>
      <c r="M4231" s="3"/>
      <c r="N4231" s="3"/>
      <c r="O4231" s="393"/>
      <c r="P4231" s="393"/>
      <c r="Q4231" s="3"/>
      <c r="R4231" s="3"/>
      <c r="S4231" s="3"/>
      <c r="T4231" s="3"/>
      <c r="U4231" s="3"/>
      <c r="V4231" s="3"/>
      <c r="W4231"/>
      <c r="X4231"/>
      <c r="Y4231" s="451"/>
      <c r="Z4231" s="393"/>
      <c r="AA4231" s="3"/>
      <c r="AB4231" s="3"/>
      <c r="AC4231" s="3"/>
      <c r="AD4231" s="3"/>
      <c r="AE4231" s="3"/>
      <c r="AF4231"/>
      <c r="AG4231"/>
      <c r="AH4231"/>
      <c r="AI4231"/>
      <c r="AJ4231"/>
      <c r="AK4231"/>
      <c r="AL4231"/>
      <c r="AM4231"/>
      <c r="AN4231"/>
      <c r="AO4231"/>
      <c r="AP4231"/>
      <c r="BC4231" s="451"/>
    </row>
    <row r="4232" spans="1:55" hidden="1" x14ac:dyDescent="0.2">
      <c r="A4232" s="3"/>
      <c r="B4232" s="3"/>
      <c r="C4232" s="393"/>
      <c r="D4232" s="393"/>
      <c r="E4232" s="393"/>
      <c r="F4232" s="393"/>
      <c r="G4232" s="393"/>
      <c r="H4232" s="393"/>
      <c r="I4232" s="393"/>
      <c r="J4232" s="3"/>
      <c r="K4232" s="3"/>
      <c r="L4232" s="3"/>
      <c r="M4232" s="3"/>
      <c r="N4232" s="3"/>
      <c r="O4232" s="393"/>
      <c r="P4232" s="393"/>
      <c r="Q4232" s="3"/>
      <c r="R4232" s="3"/>
      <c r="S4232" s="3"/>
      <c r="T4232" s="3"/>
      <c r="U4232" s="3"/>
      <c r="V4232" s="3"/>
      <c r="W4232"/>
      <c r="X4232"/>
      <c r="Y4232" s="451"/>
      <c r="Z4232" s="393"/>
      <c r="AA4232" s="3"/>
      <c r="AB4232" s="3"/>
      <c r="AC4232" s="3"/>
      <c r="AD4232" s="3"/>
      <c r="AE4232" s="3"/>
      <c r="AF4232"/>
      <c r="AG4232"/>
      <c r="AH4232"/>
      <c r="AI4232"/>
      <c r="AJ4232"/>
      <c r="AK4232"/>
      <c r="AL4232"/>
      <c r="AM4232"/>
      <c r="AN4232"/>
      <c r="AO4232"/>
      <c r="AP4232"/>
      <c r="BC4232" s="451"/>
    </row>
    <row r="4233" spans="1:55" hidden="1" x14ac:dyDescent="0.2">
      <c r="A4233" s="3"/>
      <c r="B4233" s="3"/>
      <c r="C4233" s="393"/>
      <c r="D4233" s="393"/>
      <c r="E4233" s="393"/>
      <c r="F4233" s="393"/>
      <c r="G4233" s="393"/>
      <c r="H4233" s="393"/>
      <c r="I4233" s="393"/>
      <c r="J4233" s="3"/>
      <c r="K4233" s="3"/>
      <c r="L4233" s="3"/>
      <c r="M4233" s="3"/>
      <c r="N4233" s="3"/>
      <c r="O4233" s="393"/>
      <c r="P4233" s="393"/>
      <c r="Q4233" s="3"/>
      <c r="R4233" s="3"/>
      <c r="S4233" s="3"/>
      <c r="T4233" s="3"/>
      <c r="U4233" s="3"/>
      <c r="V4233" s="3"/>
      <c r="W4233"/>
      <c r="X4233"/>
      <c r="Y4233" s="451"/>
      <c r="Z4233" s="393"/>
      <c r="AA4233" s="3"/>
      <c r="AB4233" s="3"/>
      <c r="AC4233" s="3"/>
      <c r="AD4233" s="3"/>
      <c r="AE4233" s="3"/>
      <c r="AF4233"/>
      <c r="AG4233"/>
      <c r="AH4233"/>
      <c r="AI4233"/>
      <c r="AJ4233"/>
      <c r="AK4233"/>
      <c r="AL4233"/>
      <c r="AM4233"/>
      <c r="AN4233"/>
      <c r="AO4233"/>
      <c r="AP4233"/>
      <c r="BC4233" s="451"/>
    </row>
    <row r="4234" spans="1:55" hidden="1" x14ac:dyDescent="0.2">
      <c r="A4234" s="3"/>
      <c r="B4234" s="3"/>
      <c r="C4234" s="393"/>
      <c r="D4234" s="393"/>
      <c r="E4234" s="393"/>
      <c r="F4234" s="393"/>
      <c r="G4234" s="393"/>
      <c r="H4234" s="393"/>
      <c r="I4234" s="393"/>
      <c r="J4234" s="3"/>
      <c r="K4234" s="3"/>
      <c r="L4234" s="3"/>
      <c r="M4234" s="3"/>
      <c r="N4234" s="3"/>
      <c r="O4234" s="393"/>
      <c r="P4234" s="393"/>
      <c r="Q4234" s="3"/>
      <c r="R4234" s="3"/>
      <c r="S4234" s="3"/>
      <c r="T4234" s="3"/>
      <c r="U4234" s="3"/>
      <c r="V4234" s="3"/>
      <c r="W4234"/>
      <c r="X4234"/>
      <c r="Y4234" s="451"/>
      <c r="Z4234" s="393"/>
      <c r="AA4234" s="3"/>
      <c r="AB4234" s="3"/>
      <c r="AC4234" s="3"/>
      <c r="AD4234" s="3"/>
      <c r="AE4234" s="3"/>
      <c r="AF4234"/>
      <c r="AG4234"/>
      <c r="AH4234"/>
      <c r="AI4234"/>
      <c r="AJ4234"/>
      <c r="AK4234"/>
      <c r="AL4234"/>
      <c r="AM4234"/>
      <c r="AN4234"/>
      <c r="AO4234"/>
      <c r="AP4234"/>
      <c r="BC4234" s="451"/>
    </row>
    <row r="4235" spans="1:55" hidden="1" x14ac:dyDescent="0.2">
      <c r="A4235" s="3"/>
      <c r="B4235" s="3"/>
      <c r="C4235" s="393"/>
      <c r="D4235" s="393"/>
      <c r="E4235" s="393"/>
      <c r="F4235" s="393"/>
      <c r="G4235" s="393"/>
      <c r="H4235" s="393"/>
      <c r="I4235" s="393"/>
      <c r="J4235" s="3"/>
      <c r="K4235" s="3"/>
      <c r="L4235" s="3"/>
      <c r="M4235" s="3"/>
      <c r="N4235" s="3"/>
      <c r="O4235" s="393"/>
      <c r="P4235" s="393"/>
      <c r="Q4235" s="3"/>
      <c r="R4235" s="3"/>
      <c r="S4235" s="3"/>
      <c r="T4235" s="3"/>
      <c r="U4235" s="3"/>
      <c r="V4235" s="3"/>
      <c r="W4235"/>
      <c r="X4235"/>
      <c r="Y4235" s="451"/>
      <c r="Z4235" s="393"/>
      <c r="AA4235" s="3"/>
      <c r="AB4235" s="3"/>
      <c r="AC4235" s="3"/>
      <c r="AD4235" s="3"/>
      <c r="AE4235" s="3"/>
      <c r="AF4235"/>
      <c r="AG4235"/>
      <c r="AH4235"/>
      <c r="AI4235"/>
      <c r="AJ4235"/>
      <c r="AK4235"/>
      <c r="AL4235"/>
      <c r="AM4235"/>
      <c r="AN4235"/>
      <c r="AO4235"/>
      <c r="AP4235"/>
      <c r="BC4235" s="451"/>
    </row>
    <row r="4236" spans="1:55" hidden="1" x14ac:dyDescent="0.2">
      <c r="A4236" s="3"/>
      <c r="B4236" s="3"/>
      <c r="C4236" s="393"/>
      <c r="D4236" s="393"/>
      <c r="E4236" s="393"/>
      <c r="F4236" s="393"/>
      <c r="G4236" s="393"/>
      <c r="H4236" s="393"/>
      <c r="I4236" s="393"/>
      <c r="J4236" s="3"/>
      <c r="K4236" s="3"/>
      <c r="L4236" s="3"/>
      <c r="M4236" s="3"/>
      <c r="N4236" s="3"/>
      <c r="O4236" s="393"/>
      <c r="P4236" s="393"/>
      <c r="Q4236" s="3"/>
      <c r="R4236" s="3"/>
      <c r="S4236" s="3"/>
      <c r="T4236" s="3"/>
      <c r="U4236" s="3"/>
      <c r="V4236" s="3"/>
      <c r="W4236"/>
      <c r="X4236"/>
      <c r="Y4236" s="451"/>
      <c r="Z4236" s="393"/>
      <c r="AA4236" s="3"/>
      <c r="AB4236" s="3"/>
      <c r="AC4236" s="3"/>
      <c r="AD4236" s="3"/>
      <c r="AE4236" s="3"/>
      <c r="AF4236"/>
      <c r="AG4236"/>
      <c r="AH4236"/>
      <c r="AI4236"/>
      <c r="AJ4236"/>
      <c r="AK4236"/>
      <c r="AL4236"/>
      <c r="AM4236"/>
      <c r="AN4236"/>
      <c r="AO4236"/>
      <c r="AP4236"/>
      <c r="BC4236" s="451"/>
    </row>
    <row r="4237" spans="1:55" hidden="1" x14ac:dyDescent="0.2">
      <c r="A4237" s="3"/>
      <c r="B4237" s="3"/>
      <c r="C4237" s="393"/>
      <c r="D4237" s="393"/>
      <c r="E4237" s="393"/>
      <c r="F4237" s="393"/>
      <c r="G4237" s="393"/>
      <c r="H4237" s="393"/>
      <c r="I4237" s="393"/>
      <c r="J4237" s="3"/>
      <c r="K4237" s="3"/>
      <c r="L4237" s="3"/>
      <c r="M4237" s="3"/>
      <c r="N4237" s="3"/>
      <c r="O4237" s="393"/>
      <c r="P4237" s="393"/>
      <c r="Q4237" s="3"/>
      <c r="R4237" s="3"/>
      <c r="S4237" s="3"/>
      <c r="T4237" s="3"/>
      <c r="U4237" s="3"/>
      <c r="V4237" s="3"/>
      <c r="W4237"/>
      <c r="X4237"/>
      <c r="Y4237" s="451"/>
      <c r="Z4237" s="393"/>
      <c r="AA4237" s="3"/>
      <c r="AB4237" s="3"/>
      <c r="AC4237" s="3"/>
      <c r="AD4237" s="3"/>
      <c r="AE4237" s="3"/>
      <c r="AF4237"/>
      <c r="AG4237"/>
      <c r="AH4237"/>
      <c r="AI4237"/>
      <c r="AJ4237"/>
      <c r="AK4237"/>
      <c r="AL4237"/>
      <c r="AM4237"/>
      <c r="AN4237"/>
      <c r="AO4237"/>
      <c r="AP4237"/>
      <c r="BC4237" s="451"/>
    </row>
    <row r="4238" spans="1:55" hidden="1" x14ac:dyDescent="0.2">
      <c r="A4238" s="3"/>
      <c r="B4238" s="3"/>
      <c r="C4238" s="393"/>
      <c r="D4238" s="393"/>
      <c r="E4238" s="393"/>
      <c r="F4238" s="393"/>
      <c r="G4238" s="393"/>
      <c r="H4238" s="393"/>
      <c r="I4238" s="393"/>
      <c r="J4238" s="3"/>
      <c r="K4238" s="3"/>
      <c r="L4238" s="3"/>
      <c r="M4238" s="3"/>
      <c r="N4238" s="3"/>
      <c r="O4238" s="393"/>
      <c r="P4238" s="393"/>
      <c r="Q4238" s="3"/>
      <c r="R4238" s="3"/>
      <c r="S4238" s="3"/>
      <c r="T4238" s="3"/>
      <c r="U4238" s="3"/>
      <c r="V4238" s="3"/>
      <c r="W4238"/>
      <c r="X4238"/>
      <c r="Y4238" s="451"/>
      <c r="Z4238" s="393"/>
      <c r="AA4238" s="3"/>
      <c r="AB4238" s="3"/>
      <c r="AC4238" s="3"/>
      <c r="AD4238" s="3"/>
      <c r="AE4238" s="3"/>
      <c r="AF4238"/>
      <c r="AG4238"/>
      <c r="AH4238"/>
      <c r="AI4238"/>
      <c r="AJ4238"/>
      <c r="AK4238"/>
      <c r="AL4238"/>
      <c r="AM4238"/>
      <c r="AN4238"/>
      <c r="AO4238"/>
      <c r="AP4238"/>
      <c r="BC4238" s="451"/>
    </row>
    <row r="4239" spans="1:55" hidden="1" x14ac:dyDescent="0.2">
      <c r="A4239" s="3"/>
      <c r="B4239" s="3"/>
      <c r="C4239" s="393"/>
      <c r="D4239" s="393"/>
      <c r="E4239" s="393"/>
      <c r="F4239" s="393"/>
      <c r="G4239" s="393"/>
      <c r="H4239" s="393"/>
      <c r="I4239" s="393"/>
      <c r="J4239" s="3"/>
      <c r="K4239" s="3"/>
      <c r="L4239" s="3"/>
      <c r="M4239" s="3"/>
      <c r="N4239" s="3"/>
      <c r="O4239" s="393"/>
      <c r="P4239" s="393"/>
      <c r="Q4239" s="3"/>
      <c r="R4239" s="3"/>
      <c r="S4239" s="3"/>
      <c r="T4239" s="3"/>
      <c r="U4239" s="3"/>
      <c r="V4239" s="3"/>
      <c r="W4239"/>
      <c r="X4239"/>
      <c r="Y4239" s="451"/>
      <c r="Z4239" s="393"/>
      <c r="AA4239" s="3"/>
      <c r="AB4239" s="3"/>
      <c r="AC4239" s="3"/>
      <c r="AD4239" s="3"/>
      <c r="AE4239" s="3"/>
      <c r="AF4239"/>
      <c r="AG4239"/>
      <c r="AH4239"/>
      <c r="AI4239"/>
      <c r="AJ4239"/>
      <c r="AK4239"/>
      <c r="AL4239"/>
      <c r="AM4239"/>
      <c r="AN4239"/>
      <c r="AO4239"/>
      <c r="AP4239"/>
      <c r="BC4239" s="451"/>
    </row>
    <row r="4240" spans="1:55" hidden="1" x14ac:dyDescent="0.2">
      <c r="A4240" s="3"/>
      <c r="B4240" s="3"/>
      <c r="C4240" s="393"/>
      <c r="D4240" s="393"/>
      <c r="E4240" s="393"/>
      <c r="F4240" s="393"/>
      <c r="G4240" s="393"/>
      <c r="H4240" s="393"/>
      <c r="I4240" s="393"/>
      <c r="J4240" s="3"/>
      <c r="K4240" s="3"/>
      <c r="L4240" s="3"/>
      <c r="M4240" s="3"/>
      <c r="N4240" s="3"/>
      <c r="O4240" s="393"/>
      <c r="P4240" s="393"/>
      <c r="Q4240" s="3"/>
      <c r="R4240" s="3"/>
      <c r="S4240" s="3"/>
      <c r="T4240" s="3"/>
      <c r="U4240" s="3"/>
      <c r="V4240" s="3"/>
      <c r="W4240"/>
      <c r="X4240"/>
      <c r="Y4240" s="451"/>
      <c r="Z4240" s="393"/>
      <c r="AA4240" s="3"/>
      <c r="AB4240" s="3"/>
      <c r="AC4240" s="3"/>
      <c r="AD4240" s="3"/>
      <c r="AE4240" s="3"/>
      <c r="AF4240"/>
      <c r="AG4240"/>
      <c r="AH4240"/>
      <c r="AI4240"/>
      <c r="AJ4240"/>
      <c r="AK4240"/>
      <c r="AL4240"/>
      <c r="AM4240"/>
      <c r="AN4240"/>
      <c r="AO4240"/>
      <c r="AP4240"/>
      <c r="BC4240" s="451"/>
    </row>
    <row r="4241" spans="1:55" hidden="1" x14ac:dyDescent="0.2">
      <c r="A4241" s="3"/>
      <c r="B4241" s="3"/>
      <c r="C4241" s="393"/>
      <c r="D4241" s="393"/>
      <c r="E4241" s="393"/>
      <c r="F4241" s="393"/>
      <c r="G4241" s="393"/>
      <c r="H4241" s="393"/>
      <c r="I4241" s="393"/>
      <c r="J4241" s="3"/>
      <c r="K4241" s="3"/>
      <c r="L4241" s="3"/>
      <c r="M4241" s="3"/>
      <c r="N4241" s="3"/>
      <c r="O4241" s="393"/>
      <c r="P4241" s="393"/>
      <c r="Q4241" s="3"/>
      <c r="R4241" s="3"/>
      <c r="S4241" s="3"/>
      <c r="T4241" s="3"/>
      <c r="U4241" s="3"/>
      <c r="V4241" s="3"/>
      <c r="W4241"/>
      <c r="X4241"/>
      <c r="Y4241" s="451"/>
      <c r="Z4241" s="393"/>
      <c r="AA4241" s="3"/>
      <c r="AB4241" s="3"/>
      <c r="AC4241" s="3"/>
      <c r="AD4241" s="3"/>
      <c r="AE4241" s="3"/>
      <c r="AF4241"/>
      <c r="AG4241"/>
      <c r="AH4241"/>
      <c r="AI4241"/>
      <c r="AJ4241"/>
      <c r="AK4241"/>
      <c r="AL4241"/>
      <c r="AM4241"/>
      <c r="AN4241"/>
      <c r="AO4241"/>
      <c r="AP4241"/>
      <c r="BC4241" s="451"/>
    </row>
    <row r="4242" spans="1:55" hidden="1" x14ac:dyDescent="0.2">
      <c r="A4242" s="3"/>
      <c r="B4242" s="3"/>
      <c r="C4242" s="393"/>
      <c r="D4242" s="393"/>
      <c r="E4242" s="393"/>
      <c r="F4242" s="393"/>
      <c r="G4242" s="393"/>
      <c r="H4242" s="393"/>
      <c r="I4242" s="393"/>
      <c r="J4242" s="3"/>
      <c r="K4242" s="3"/>
      <c r="L4242" s="3"/>
      <c r="M4242" s="3"/>
      <c r="N4242" s="3"/>
      <c r="O4242" s="393"/>
      <c r="P4242" s="393"/>
      <c r="Q4242" s="3"/>
      <c r="R4242" s="3"/>
      <c r="S4242" s="3"/>
      <c r="T4242" s="3"/>
      <c r="U4242" s="3"/>
      <c r="V4242" s="3"/>
      <c r="W4242"/>
      <c r="X4242"/>
      <c r="Y4242" s="451"/>
      <c r="Z4242" s="393"/>
      <c r="AA4242" s="3"/>
      <c r="AB4242" s="3"/>
      <c r="AC4242" s="3"/>
      <c r="AD4242" s="3"/>
      <c r="AE4242" s="3"/>
      <c r="AF4242"/>
      <c r="AG4242"/>
      <c r="AH4242"/>
      <c r="AI4242"/>
      <c r="AJ4242"/>
      <c r="AK4242"/>
      <c r="AL4242"/>
      <c r="AM4242"/>
      <c r="AN4242"/>
      <c r="AO4242"/>
      <c r="AP4242"/>
      <c r="BC4242" s="451"/>
    </row>
    <row r="4243" spans="1:55" hidden="1" x14ac:dyDescent="0.2">
      <c r="A4243" s="3"/>
      <c r="B4243" s="3"/>
      <c r="C4243" s="393"/>
      <c r="D4243" s="393"/>
      <c r="E4243" s="393"/>
      <c r="F4243" s="393"/>
      <c r="G4243" s="393"/>
      <c r="H4243" s="393"/>
      <c r="I4243" s="393"/>
      <c r="J4243" s="3"/>
      <c r="K4243" s="3"/>
      <c r="L4243" s="3"/>
      <c r="M4243" s="3"/>
      <c r="N4243" s="3"/>
      <c r="O4243" s="393"/>
      <c r="P4243" s="393"/>
      <c r="Q4243" s="3"/>
      <c r="R4243" s="3"/>
      <c r="S4243" s="3"/>
      <c r="T4243" s="3"/>
      <c r="U4243" s="3"/>
      <c r="V4243" s="3"/>
      <c r="W4243"/>
      <c r="X4243"/>
      <c r="Y4243" s="451"/>
      <c r="Z4243" s="393"/>
      <c r="AA4243" s="3"/>
      <c r="AB4243" s="3"/>
      <c r="AC4243" s="3"/>
      <c r="AD4243" s="3"/>
      <c r="AE4243" s="3"/>
      <c r="AF4243"/>
      <c r="AG4243"/>
      <c r="AH4243"/>
      <c r="AI4243"/>
      <c r="AJ4243"/>
      <c r="AK4243"/>
      <c r="AL4243"/>
      <c r="AM4243"/>
      <c r="AN4243"/>
      <c r="AO4243"/>
      <c r="AP4243"/>
      <c r="BC4243" s="451"/>
    </row>
    <row r="4244" spans="1:55" hidden="1" x14ac:dyDescent="0.2">
      <c r="A4244" s="3"/>
      <c r="B4244" s="3"/>
      <c r="C4244" s="393"/>
      <c r="D4244" s="393"/>
      <c r="E4244" s="393"/>
      <c r="F4244" s="393"/>
      <c r="G4244" s="393"/>
      <c r="H4244" s="393"/>
      <c r="I4244" s="393"/>
      <c r="J4244" s="3"/>
      <c r="K4244" s="3"/>
      <c r="L4244" s="3"/>
      <c r="M4244" s="3"/>
      <c r="N4244" s="3"/>
      <c r="O4244" s="393"/>
      <c r="P4244" s="393"/>
      <c r="Q4244" s="3"/>
      <c r="R4244" s="3"/>
      <c r="S4244" s="3"/>
      <c r="T4244" s="3"/>
      <c r="U4244" s="3"/>
      <c r="V4244" s="3"/>
      <c r="W4244"/>
      <c r="X4244"/>
      <c r="Y4244" s="451"/>
      <c r="Z4244" s="393"/>
      <c r="AA4244" s="3"/>
      <c r="AB4244" s="3"/>
      <c r="AC4244" s="3"/>
      <c r="AD4244" s="3"/>
      <c r="AE4244" s="3"/>
      <c r="AF4244"/>
      <c r="AG4244"/>
      <c r="AH4244"/>
      <c r="AI4244"/>
      <c r="AJ4244"/>
      <c r="AK4244"/>
      <c r="AL4244"/>
      <c r="AM4244"/>
      <c r="AN4244"/>
      <c r="AO4244"/>
      <c r="AP4244"/>
      <c r="BC4244" s="451"/>
    </row>
    <row r="4245" spans="1:55" hidden="1" x14ac:dyDescent="0.2">
      <c r="A4245" s="3"/>
      <c r="B4245" s="3"/>
      <c r="C4245" s="393"/>
      <c r="D4245" s="393"/>
      <c r="E4245" s="393"/>
      <c r="F4245" s="393"/>
      <c r="G4245" s="393"/>
      <c r="H4245" s="393"/>
      <c r="I4245" s="393"/>
      <c r="J4245" s="3"/>
      <c r="K4245" s="3"/>
      <c r="L4245" s="3"/>
      <c r="M4245" s="3"/>
      <c r="N4245" s="3"/>
      <c r="O4245" s="393"/>
      <c r="P4245" s="393"/>
      <c r="Q4245" s="3"/>
      <c r="R4245" s="3"/>
      <c r="S4245" s="3"/>
      <c r="T4245" s="3"/>
      <c r="U4245" s="3"/>
      <c r="V4245" s="3"/>
      <c r="W4245"/>
      <c r="X4245"/>
      <c r="Y4245" s="451"/>
      <c r="Z4245" s="393"/>
      <c r="AA4245" s="3"/>
      <c r="AB4245" s="3"/>
      <c r="AC4245" s="3"/>
      <c r="AD4245" s="3"/>
      <c r="AE4245" s="3"/>
      <c r="AF4245"/>
      <c r="AG4245"/>
      <c r="AH4245"/>
      <c r="AI4245"/>
      <c r="AJ4245"/>
      <c r="AK4245"/>
      <c r="AL4245"/>
      <c r="AM4245"/>
      <c r="AN4245"/>
      <c r="AO4245"/>
      <c r="AP4245"/>
      <c r="BC4245" s="451"/>
    </row>
    <row r="4246" spans="1:55" hidden="1" x14ac:dyDescent="0.2">
      <c r="A4246" s="3"/>
      <c r="B4246" s="3"/>
      <c r="C4246" s="393"/>
      <c r="D4246" s="393"/>
      <c r="E4246" s="393"/>
      <c r="F4246" s="393"/>
      <c r="G4246" s="393"/>
      <c r="H4246" s="393"/>
      <c r="I4246" s="393"/>
      <c r="J4246" s="3"/>
      <c r="K4246" s="3"/>
      <c r="L4246" s="3"/>
      <c r="M4246" s="3"/>
      <c r="N4246" s="3"/>
      <c r="O4246" s="393"/>
      <c r="P4246" s="393"/>
      <c r="Q4246" s="3"/>
      <c r="R4246" s="3"/>
      <c r="S4246" s="3"/>
      <c r="T4246" s="3"/>
      <c r="U4246" s="3"/>
      <c r="V4246" s="3"/>
      <c r="W4246"/>
      <c r="X4246"/>
      <c r="Y4246" s="451"/>
      <c r="Z4246" s="393"/>
      <c r="AA4246" s="3"/>
      <c r="AB4246" s="3"/>
      <c r="AC4246" s="3"/>
      <c r="AD4246" s="3"/>
      <c r="AE4246" s="3"/>
      <c r="AF4246"/>
      <c r="AG4246"/>
      <c r="AH4246"/>
      <c r="AI4246"/>
      <c r="AJ4246"/>
      <c r="AK4246"/>
      <c r="AL4246"/>
      <c r="AM4246"/>
      <c r="AN4246"/>
      <c r="AO4246"/>
      <c r="AP4246"/>
      <c r="BC4246" s="451"/>
    </row>
    <row r="4247" spans="1:55" hidden="1" x14ac:dyDescent="0.2">
      <c r="A4247" s="3"/>
      <c r="B4247" s="3"/>
      <c r="C4247" s="393"/>
      <c r="D4247" s="393"/>
      <c r="E4247" s="393"/>
      <c r="F4247" s="393"/>
      <c r="G4247" s="393"/>
      <c r="H4247" s="393"/>
      <c r="I4247" s="393"/>
      <c r="J4247" s="3"/>
      <c r="K4247" s="3"/>
      <c r="L4247" s="3"/>
      <c r="M4247" s="3"/>
      <c r="N4247" s="3"/>
      <c r="O4247" s="393"/>
      <c r="P4247" s="393"/>
      <c r="Q4247" s="3"/>
      <c r="R4247" s="3"/>
      <c r="S4247" s="3"/>
      <c r="T4247" s="3"/>
      <c r="U4247" s="3"/>
      <c r="V4247" s="3"/>
      <c r="W4247"/>
      <c r="X4247"/>
      <c r="Y4247" s="451"/>
      <c r="Z4247" s="393"/>
      <c r="AA4247" s="3"/>
      <c r="AB4247" s="3"/>
      <c r="AC4247" s="3"/>
      <c r="AD4247" s="3"/>
      <c r="AE4247" s="3"/>
      <c r="AF4247"/>
      <c r="AG4247"/>
      <c r="AH4247"/>
      <c r="AI4247"/>
      <c r="AJ4247"/>
      <c r="AK4247"/>
      <c r="AL4247"/>
      <c r="AM4247"/>
      <c r="AN4247"/>
      <c r="AO4247"/>
      <c r="AP4247"/>
      <c r="BC4247" s="451"/>
    </row>
    <row r="4248" spans="1:55" hidden="1" x14ac:dyDescent="0.2">
      <c r="A4248" s="3"/>
      <c r="B4248" s="3"/>
      <c r="C4248" s="393"/>
      <c r="D4248" s="393"/>
      <c r="E4248" s="393"/>
      <c r="F4248" s="393"/>
      <c r="G4248" s="393"/>
      <c r="H4248" s="393"/>
      <c r="I4248" s="393"/>
      <c r="J4248" s="3"/>
      <c r="K4248" s="3"/>
      <c r="L4248" s="3"/>
      <c r="M4248" s="3"/>
      <c r="N4248" s="3"/>
      <c r="O4248" s="393"/>
      <c r="P4248" s="393"/>
      <c r="Q4248" s="3"/>
      <c r="R4248" s="3"/>
      <c r="S4248" s="3"/>
      <c r="T4248" s="3"/>
      <c r="U4248" s="3"/>
      <c r="V4248" s="3"/>
      <c r="W4248"/>
      <c r="X4248"/>
      <c r="Y4248" s="451"/>
      <c r="Z4248" s="393"/>
      <c r="AA4248" s="3"/>
      <c r="AB4248" s="3"/>
      <c r="AC4248" s="3"/>
      <c r="AD4248" s="3"/>
      <c r="AE4248" s="3"/>
      <c r="AF4248"/>
      <c r="AG4248"/>
      <c r="AH4248"/>
      <c r="AI4248"/>
      <c r="AJ4248"/>
      <c r="AK4248"/>
      <c r="AL4248"/>
      <c r="AM4248"/>
      <c r="AN4248"/>
      <c r="AO4248"/>
      <c r="AP4248"/>
      <c r="BC4248" s="451"/>
    </row>
    <row r="4249" spans="1:55" hidden="1" x14ac:dyDescent="0.2">
      <c r="A4249" s="3"/>
      <c r="B4249" s="3"/>
      <c r="C4249" s="393"/>
      <c r="D4249" s="393"/>
      <c r="E4249" s="393"/>
      <c r="F4249" s="393"/>
      <c r="G4249" s="393"/>
      <c r="H4249" s="393"/>
      <c r="I4249" s="393"/>
      <c r="J4249" s="3"/>
      <c r="K4249" s="3"/>
      <c r="L4249" s="3"/>
      <c r="M4249" s="3"/>
      <c r="N4249" s="3"/>
      <c r="O4249" s="393"/>
      <c r="P4249" s="393"/>
      <c r="Q4249" s="3"/>
      <c r="R4249" s="3"/>
      <c r="S4249" s="3"/>
      <c r="T4249" s="3"/>
      <c r="U4249" s="3"/>
      <c r="V4249" s="3"/>
      <c r="W4249"/>
      <c r="X4249"/>
      <c r="Y4249" s="451"/>
      <c r="Z4249" s="393"/>
      <c r="AA4249" s="3"/>
      <c r="AB4249" s="3"/>
      <c r="AC4249" s="3"/>
      <c r="AD4249" s="3"/>
      <c r="AE4249" s="3"/>
      <c r="AF4249"/>
      <c r="AG4249"/>
      <c r="AH4249"/>
      <c r="AI4249"/>
      <c r="AJ4249"/>
      <c r="AK4249"/>
      <c r="AL4249"/>
      <c r="AM4249"/>
      <c r="AN4249"/>
      <c r="AO4249"/>
      <c r="AP4249"/>
      <c r="BC4249" s="451"/>
    </row>
    <row r="4250" spans="1:55" hidden="1" x14ac:dyDescent="0.2">
      <c r="A4250" s="3"/>
      <c r="B4250" s="3"/>
      <c r="C4250" s="393"/>
      <c r="D4250" s="393"/>
      <c r="E4250" s="393"/>
      <c r="F4250" s="393"/>
      <c r="G4250" s="393"/>
      <c r="H4250" s="393"/>
      <c r="I4250" s="393"/>
      <c r="J4250" s="3"/>
      <c r="K4250" s="3"/>
      <c r="L4250" s="3"/>
      <c r="M4250" s="3"/>
      <c r="N4250" s="3"/>
      <c r="O4250" s="393"/>
      <c r="P4250" s="393"/>
      <c r="Q4250" s="3"/>
      <c r="R4250" s="3"/>
      <c r="S4250" s="3"/>
      <c r="T4250" s="3"/>
      <c r="U4250" s="3"/>
      <c r="V4250" s="3"/>
      <c r="W4250"/>
      <c r="X4250"/>
      <c r="Y4250" s="451"/>
      <c r="Z4250" s="393"/>
      <c r="AA4250" s="3"/>
      <c r="AB4250" s="3"/>
      <c r="AC4250" s="3"/>
      <c r="AD4250" s="3"/>
      <c r="AE4250" s="3"/>
      <c r="AF4250"/>
      <c r="AG4250"/>
      <c r="AH4250"/>
      <c r="AI4250"/>
      <c r="AJ4250"/>
      <c r="AK4250"/>
      <c r="AL4250"/>
      <c r="AM4250"/>
      <c r="AN4250"/>
      <c r="AO4250"/>
      <c r="AP4250"/>
      <c r="BC4250" s="451"/>
    </row>
    <row r="4251" spans="1:55" hidden="1" x14ac:dyDescent="0.2">
      <c r="A4251" s="3"/>
      <c r="B4251" s="3"/>
      <c r="C4251" s="393"/>
      <c r="D4251" s="393"/>
      <c r="E4251" s="393"/>
      <c r="F4251" s="393"/>
      <c r="G4251" s="393"/>
      <c r="H4251" s="393"/>
      <c r="I4251" s="393"/>
      <c r="J4251" s="3"/>
      <c r="K4251" s="3"/>
      <c r="L4251" s="3"/>
      <c r="M4251" s="3"/>
      <c r="N4251" s="3"/>
      <c r="O4251" s="393"/>
      <c r="P4251" s="393"/>
      <c r="Q4251" s="3"/>
      <c r="R4251" s="3"/>
      <c r="S4251" s="3"/>
      <c r="T4251" s="3"/>
      <c r="U4251" s="3"/>
      <c r="V4251" s="3"/>
      <c r="W4251"/>
      <c r="X4251"/>
      <c r="Y4251" s="451"/>
      <c r="Z4251" s="393"/>
      <c r="AA4251" s="3"/>
      <c r="AB4251" s="3"/>
      <c r="AC4251" s="3"/>
      <c r="AD4251" s="3"/>
      <c r="AE4251" s="3"/>
      <c r="AF4251"/>
      <c r="AG4251"/>
      <c r="AH4251"/>
      <c r="AI4251"/>
      <c r="AJ4251"/>
      <c r="AK4251"/>
      <c r="AL4251"/>
      <c r="AM4251"/>
      <c r="AN4251"/>
      <c r="AO4251"/>
      <c r="AP4251"/>
      <c r="BC4251" s="451"/>
    </row>
    <row r="4252" spans="1:55" hidden="1" x14ac:dyDescent="0.2">
      <c r="A4252" s="3"/>
      <c r="B4252" s="3"/>
      <c r="C4252" s="393"/>
      <c r="D4252" s="393"/>
      <c r="E4252" s="393"/>
      <c r="F4252" s="393"/>
      <c r="G4252" s="393"/>
      <c r="H4252" s="393"/>
      <c r="I4252" s="393"/>
      <c r="J4252" s="3"/>
      <c r="K4252" s="3"/>
      <c r="L4252" s="3"/>
      <c r="M4252" s="3"/>
      <c r="N4252" s="3"/>
      <c r="O4252" s="393"/>
      <c r="P4252" s="393"/>
      <c r="Q4252" s="3"/>
      <c r="R4252" s="3"/>
      <c r="S4252" s="3"/>
      <c r="T4252" s="3"/>
      <c r="U4252" s="3"/>
      <c r="V4252" s="3"/>
      <c r="W4252"/>
      <c r="X4252"/>
      <c r="Y4252" s="451"/>
      <c r="Z4252" s="393"/>
      <c r="AA4252" s="3"/>
      <c r="AB4252" s="3"/>
      <c r="AC4252" s="3"/>
      <c r="AD4252" s="3"/>
      <c r="AE4252" s="3"/>
      <c r="AF4252"/>
      <c r="AG4252"/>
      <c r="AH4252"/>
      <c r="AI4252"/>
      <c r="AJ4252"/>
      <c r="AK4252"/>
      <c r="AL4252"/>
      <c r="AM4252"/>
      <c r="AN4252"/>
      <c r="AO4252"/>
      <c r="AP4252"/>
      <c r="BC4252" s="451"/>
    </row>
    <row r="4253" spans="1:55" hidden="1" x14ac:dyDescent="0.2">
      <c r="A4253" s="3"/>
      <c r="B4253" s="3"/>
      <c r="C4253" s="393"/>
      <c r="D4253" s="393"/>
      <c r="E4253" s="393"/>
      <c r="F4253" s="393"/>
      <c r="G4253" s="393"/>
      <c r="H4253" s="393"/>
      <c r="I4253" s="393"/>
      <c r="J4253" s="3"/>
      <c r="K4253" s="3"/>
      <c r="L4253" s="3"/>
      <c r="M4253" s="3"/>
      <c r="N4253" s="3"/>
      <c r="O4253" s="393"/>
      <c r="P4253" s="393"/>
      <c r="Q4253" s="3"/>
      <c r="R4253" s="3"/>
      <c r="S4253" s="3"/>
      <c r="T4253" s="3"/>
      <c r="U4253" s="3"/>
      <c r="V4253" s="3"/>
      <c r="W4253"/>
      <c r="X4253"/>
      <c r="Y4253" s="451"/>
      <c r="Z4253" s="393"/>
      <c r="AA4253" s="3"/>
      <c r="AB4253" s="3"/>
      <c r="AC4253" s="3"/>
      <c r="AD4253" s="3"/>
      <c r="AE4253" s="3"/>
      <c r="AF4253"/>
      <c r="AG4253"/>
      <c r="AH4253"/>
      <c r="AI4253"/>
      <c r="AJ4253"/>
      <c r="AK4253"/>
      <c r="AL4253"/>
      <c r="AM4253"/>
      <c r="AN4253"/>
      <c r="AO4253"/>
      <c r="AP4253"/>
      <c r="BC4253" s="451"/>
    </row>
    <row r="4254" spans="1:55" hidden="1" x14ac:dyDescent="0.2">
      <c r="A4254" s="3"/>
      <c r="B4254" s="3"/>
      <c r="C4254" s="393"/>
      <c r="D4254" s="393"/>
      <c r="E4254" s="393"/>
      <c r="F4254" s="393"/>
      <c r="G4254" s="393"/>
      <c r="H4254" s="393"/>
      <c r="I4254" s="393"/>
      <c r="J4254" s="3"/>
      <c r="K4254" s="3"/>
      <c r="L4254" s="3"/>
      <c r="M4254" s="3"/>
      <c r="N4254" s="3"/>
      <c r="O4254" s="393"/>
      <c r="P4254" s="393"/>
      <c r="Q4254" s="3"/>
      <c r="R4254" s="3"/>
      <c r="S4254" s="3"/>
      <c r="T4254" s="3"/>
      <c r="U4254" s="3"/>
      <c r="V4254" s="3"/>
      <c r="W4254"/>
      <c r="X4254"/>
      <c r="Y4254" s="451"/>
      <c r="Z4254" s="393"/>
      <c r="AA4254" s="3"/>
      <c r="AB4254" s="3"/>
      <c r="AC4254" s="3"/>
      <c r="AD4254" s="3"/>
      <c r="AE4254" s="3"/>
      <c r="AF4254"/>
      <c r="AG4254"/>
      <c r="AH4254"/>
      <c r="AI4254"/>
      <c r="AJ4254"/>
      <c r="AK4254"/>
      <c r="AL4254"/>
      <c r="AM4254"/>
      <c r="AN4254"/>
      <c r="AO4254"/>
      <c r="AP4254"/>
      <c r="BC4254" s="451"/>
    </row>
    <row r="4255" spans="1:55" hidden="1" x14ac:dyDescent="0.2">
      <c r="A4255" s="3"/>
      <c r="B4255" s="3"/>
      <c r="C4255" s="393"/>
      <c r="D4255" s="393"/>
      <c r="E4255" s="393"/>
      <c r="F4255" s="393"/>
      <c r="G4255" s="393"/>
      <c r="H4255" s="393"/>
      <c r="I4255" s="393"/>
      <c r="J4255" s="3"/>
      <c r="K4255" s="3"/>
      <c r="L4255" s="3"/>
      <c r="M4255" s="3"/>
      <c r="N4255" s="3"/>
      <c r="O4255" s="393"/>
      <c r="P4255" s="393"/>
      <c r="Q4255" s="3"/>
      <c r="R4255" s="3"/>
      <c r="S4255" s="3"/>
      <c r="T4255" s="3"/>
      <c r="U4255" s="3"/>
      <c r="V4255" s="3"/>
      <c r="W4255"/>
      <c r="X4255"/>
      <c r="Y4255" s="451"/>
      <c r="Z4255" s="393"/>
      <c r="AA4255" s="3"/>
      <c r="AB4255" s="3"/>
      <c r="AC4255" s="3"/>
      <c r="AD4255" s="3"/>
      <c r="AE4255" s="3"/>
      <c r="AF4255"/>
      <c r="AG4255"/>
      <c r="AH4255"/>
      <c r="AI4255"/>
      <c r="AJ4255"/>
      <c r="AK4255"/>
      <c r="AL4255"/>
      <c r="AM4255"/>
      <c r="AN4255"/>
      <c r="AO4255"/>
      <c r="AP4255"/>
      <c r="BC4255" s="451"/>
    </row>
    <row r="4256" spans="1:55" hidden="1" x14ac:dyDescent="0.2">
      <c r="A4256" s="3"/>
      <c r="B4256" s="3"/>
      <c r="C4256" s="393"/>
      <c r="D4256" s="393"/>
      <c r="E4256" s="393"/>
      <c r="F4256" s="393"/>
      <c r="G4256" s="393"/>
      <c r="H4256" s="393"/>
      <c r="I4256" s="393"/>
      <c r="J4256" s="3"/>
      <c r="K4256" s="3"/>
      <c r="L4256" s="3"/>
      <c r="M4256" s="3"/>
      <c r="N4256" s="3"/>
      <c r="O4256" s="393"/>
      <c r="P4256" s="393"/>
      <c r="Q4256" s="3"/>
      <c r="R4256" s="3"/>
      <c r="S4256" s="3"/>
      <c r="T4256" s="3"/>
      <c r="U4256" s="3"/>
      <c r="V4256" s="3"/>
      <c r="W4256"/>
      <c r="X4256"/>
      <c r="Y4256" s="451"/>
      <c r="Z4256" s="393"/>
      <c r="AA4256" s="3"/>
      <c r="AB4256" s="3"/>
      <c r="AC4256" s="3"/>
      <c r="AD4256" s="3"/>
      <c r="AE4256" s="3"/>
      <c r="AF4256"/>
      <c r="AG4256"/>
      <c r="AH4256"/>
      <c r="AI4256"/>
      <c r="AJ4256"/>
      <c r="AK4256"/>
      <c r="AL4256"/>
      <c r="AM4256"/>
      <c r="AN4256"/>
      <c r="AO4256"/>
      <c r="AP4256"/>
      <c r="BC4256" s="451"/>
    </row>
    <row r="4257" spans="1:55" hidden="1" x14ac:dyDescent="0.2">
      <c r="A4257" s="3"/>
      <c r="B4257" s="3"/>
      <c r="C4257" s="393"/>
      <c r="D4257" s="393"/>
      <c r="E4257" s="393"/>
      <c r="F4257" s="393"/>
      <c r="G4257" s="393"/>
      <c r="H4257" s="393"/>
      <c r="I4257" s="393"/>
      <c r="J4257" s="3"/>
      <c r="K4257" s="3"/>
      <c r="L4257" s="3"/>
      <c r="M4257" s="3"/>
      <c r="N4257" s="3"/>
      <c r="O4257" s="393"/>
      <c r="P4257" s="393"/>
      <c r="Q4257" s="3"/>
      <c r="R4257" s="3"/>
      <c r="S4257" s="3"/>
      <c r="T4257" s="3"/>
      <c r="U4257" s="3"/>
      <c r="V4257" s="3"/>
      <c r="W4257"/>
      <c r="X4257"/>
      <c r="Y4257" s="451"/>
      <c r="Z4257" s="393"/>
      <c r="AA4257" s="3"/>
      <c r="AB4257" s="3"/>
      <c r="AC4257" s="3"/>
      <c r="AD4257" s="3"/>
      <c r="AE4257" s="3"/>
      <c r="AF4257"/>
      <c r="AG4257"/>
      <c r="AH4257"/>
      <c r="AI4257"/>
      <c r="AJ4257"/>
      <c r="AK4257"/>
      <c r="AL4257"/>
      <c r="AM4257"/>
      <c r="AN4257"/>
      <c r="AO4257"/>
      <c r="AP4257"/>
      <c r="BC4257" s="451"/>
    </row>
    <row r="4258" spans="1:55" hidden="1" x14ac:dyDescent="0.2">
      <c r="A4258" s="3"/>
      <c r="B4258" s="3"/>
      <c r="C4258" s="393"/>
      <c r="D4258" s="393"/>
      <c r="E4258" s="393"/>
      <c r="F4258" s="393"/>
      <c r="G4258" s="393"/>
      <c r="H4258" s="393"/>
      <c r="I4258" s="393"/>
      <c r="J4258" s="3"/>
      <c r="K4258" s="3"/>
      <c r="L4258" s="3"/>
      <c r="M4258" s="3"/>
      <c r="N4258" s="3"/>
      <c r="O4258" s="393"/>
      <c r="P4258" s="393"/>
      <c r="Q4258" s="3"/>
      <c r="R4258" s="3"/>
      <c r="S4258" s="3"/>
      <c r="T4258" s="3"/>
      <c r="U4258" s="3"/>
      <c r="V4258" s="3"/>
      <c r="W4258"/>
      <c r="X4258"/>
      <c r="Y4258" s="451"/>
      <c r="Z4258" s="393"/>
      <c r="AA4258" s="3"/>
      <c r="AB4258" s="3"/>
      <c r="AC4258" s="3"/>
      <c r="AD4258" s="3"/>
      <c r="AE4258" s="3"/>
      <c r="AF4258"/>
      <c r="AG4258"/>
      <c r="AH4258"/>
      <c r="AI4258"/>
      <c r="AJ4258"/>
      <c r="AK4258"/>
      <c r="AL4258"/>
      <c r="AM4258"/>
      <c r="AN4258"/>
      <c r="AO4258"/>
      <c r="AP4258"/>
      <c r="BC4258" s="451"/>
    </row>
    <row r="4259" spans="1:55" hidden="1" x14ac:dyDescent="0.2">
      <c r="A4259" s="3"/>
      <c r="B4259" s="3"/>
      <c r="C4259" s="393"/>
      <c r="D4259" s="393"/>
      <c r="E4259" s="393"/>
      <c r="F4259" s="393"/>
      <c r="G4259" s="393"/>
      <c r="H4259" s="393"/>
      <c r="I4259" s="393"/>
      <c r="J4259" s="3"/>
      <c r="K4259" s="3"/>
      <c r="L4259" s="3"/>
      <c r="M4259" s="3"/>
      <c r="N4259" s="3"/>
      <c r="O4259" s="393"/>
      <c r="P4259" s="393"/>
      <c r="Q4259" s="3"/>
      <c r="R4259" s="3"/>
      <c r="S4259" s="3"/>
      <c r="T4259" s="3"/>
      <c r="U4259" s="3"/>
      <c r="V4259" s="3"/>
      <c r="W4259"/>
      <c r="X4259"/>
      <c r="Y4259" s="451"/>
      <c r="Z4259" s="393"/>
      <c r="AA4259" s="3"/>
      <c r="AB4259" s="3"/>
      <c r="AC4259" s="3"/>
      <c r="AD4259" s="3"/>
      <c r="AE4259" s="3"/>
      <c r="AF4259"/>
      <c r="AG4259"/>
      <c r="AH4259"/>
      <c r="AI4259"/>
      <c r="AJ4259"/>
      <c r="AK4259"/>
      <c r="AL4259"/>
      <c r="AM4259"/>
      <c r="AN4259"/>
      <c r="AO4259"/>
      <c r="AP4259"/>
      <c r="BC4259" s="451"/>
    </row>
    <row r="4260" spans="1:55" hidden="1" x14ac:dyDescent="0.2">
      <c r="A4260" s="3"/>
      <c r="B4260" s="3"/>
      <c r="C4260" s="393"/>
      <c r="D4260" s="393"/>
      <c r="E4260" s="393"/>
      <c r="F4260" s="393"/>
      <c r="G4260" s="393"/>
      <c r="H4260" s="393"/>
      <c r="I4260" s="393"/>
      <c r="J4260" s="3"/>
      <c r="K4260" s="3"/>
      <c r="L4260" s="3"/>
      <c r="M4260" s="3"/>
      <c r="N4260" s="3"/>
      <c r="O4260" s="393"/>
      <c r="P4260" s="393"/>
      <c r="Q4260" s="3"/>
      <c r="R4260" s="3"/>
      <c r="S4260" s="3"/>
      <c r="T4260" s="3"/>
      <c r="U4260" s="3"/>
      <c r="V4260" s="3"/>
      <c r="W4260"/>
      <c r="X4260"/>
      <c r="Y4260" s="451"/>
      <c r="Z4260" s="393"/>
      <c r="AA4260" s="3"/>
      <c r="AB4260" s="3"/>
      <c r="AC4260" s="3"/>
      <c r="AD4260" s="3"/>
      <c r="AE4260" s="3"/>
      <c r="AF4260"/>
      <c r="AG4260"/>
      <c r="AH4260"/>
      <c r="AI4260"/>
      <c r="AJ4260"/>
      <c r="AK4260"/>
      <c r="AL4260"/>
      <c r="AM4260"/>
      <c r="AN4260"/>
      <c r="AO4260"/>
      <c r="AP4260"/>
      <c r="BC4260" s="451"/>
    </row>
    <row r="4261" spans="1:55" hidden="1" x14ac:dyDescent="0.2">
      <c r="A4261" s="3"/>
      <c r="B4261" s="3"/>
      <c r="C4261" s="393"/>
      <c r="D4261" s="393"/>
      <c r="E4261" s="393"/>
      <c r="F4261" s="393"/>
      <c r="G4261" s="393"/>
      <c r="H4261" s="393"/>
      <c r="I4261" s="393"/>
      <c r="J4261" s="3"/>
      <c r="K4261" s="3"/>
      <c r="L4261" s="3"/>
      <c r="M4261" s="3"/>
      <c r="N4261" s="3"/>
      <c r="O4261" s="393"/>
      <c r="P4261" s="393"/>
      <c r="Q4261" s="3"/>
      <c r="R4261" s="3"/>
      <c r="S4261" s="3"/>
      <c r="T4261" s="3"/>
      <c r="U4261" s="3"/>
      <c r="V4261" s="3"/>
      <c r="W4261"/>
      <c r="X4261"/>
      <c r="Y4261" s="451"/>
      <c r="Z4261" s="393"/>
      <c r="AA4261" s="3"/>
      <c r="AB4261" s="3"/>
      <c r="AC4261" s="3"/>
      <c r="AD4261" s="3"/>
      <c r="AE4261" s="3"/>
      <c r="AF4261"/>
      <c r="AG4261"/>
      <c r="AH4261"/>
      <c r="AI4261"/>
      <c r="AJ4261"/>
      <c r="AK4261"/>
      <c r="AL4261"/>
      <c r="AM4261"/>
      <c r="AN4261"/>
      <c r="AO4261"/>
      <c r="AP4261"/>
      <c r="BC4261" s="451"/>
    </row>
    <row r="4262" spans="1:55" hidden="1" x14ac:dyDescent="0.2">
      <c r="A4262" s="3"/>
      <c r="B4262" s="3"/>
      <c r="C4262" s="393"/>
      <c r="D4262" s="393"/>
      <c r="E4262" s="393"/>
      <c r="F4262" s="393"/>
      <c r="G4262" s="393"/>
      <c r="H4262" s="393"/>
      <c r="I4262" s="393"/>
      <c r="J4262" s="3"/>
      <c r="K4262" s="3"/>
      <c r="L4262" s="3"/>
      <c r="M4262" s="3"/>
      <c r="N4262" s="3"/>
      <c r="O4262" s="393"/>
      <c r="P4262" s="393"/>
      <c r="Q4262" s="3"/>
      <c r="R4262" s="3"/>
      <c r="S4262" s="3"/>
      <c r="T4262" s="3"/>
      <c r="U4262" s="3"/>
      <c r="V4262" s="3"/>
      <c r="W4262"/>
      <c r="X4262"/>
      <c r="Y4262" s="451"/>
      <c r="Z4262" s="393"/>
      <c r="AA4262" s="3"/>
      <c r="AB4262" s="3"/>
      <c r="AC4262" s="3"/>
      <c r="AD4262" s="3"/>
      <c r="AE4262" s="3"/>
      <c r="AF4262"/>
      <c r="AG4262"/>
      <c r="AH4262"/>
      <c r="AI4262"/>
      <c r="AJ4262"/>
      <c r="AK4262"/>
      <c r="AL4262"/>
      <c r="AM4262"/>
      <c r="AN4262"/>
      <c r="AO4262"/>
      <c r="AP4262"/>
      <c r="BC4262" s="451"/>
    </row>
    <row r="4263" spans="1:55" hidden="1" x14ac:dyDescent="0.2">
      <c r="A4263" s="3"/>
      <c r="B4263" s="3"/>
      <c r="C4263" s="393"/>
      <c r="D4263" s="393"/>
      <c r="E4263" s="393"/>
      <c r="F4263" s="393"/>
      <c r="G4263" s="393"/>
      <c r="H4263" s="393"/>
      <c r="I4263" s="393"/>
      <c r="J4263" s="3"/>
      <c r="K4263" s="3"/>
      <c r="L4263" s="3"/>
      <c r="M4263" s="3"/>
      <c r="N4263" s="3"/>
      <c r="O4263" s="393"/>
      <c r="P4263" s="393"/>
      <c r="Q4263" s="3"/>
      <c r="R4263" s="3"/>
      <c r="S4263" s="3"/>
      <c r="T4263" s="3"/>
      <c r="U4263" s="3"/>
      <c r="V4263" s="3"/>
      <c r="W4263"/>
      <c r="X4263"/>
      <c r="Y4263" s="451"/>
      <c r="Z4263" s="393"/>
      <c r="AA4263" s="3"/>
      <c r="AB4263" s="3"/>
      <c r="AC4263" s="3"/>
      <c r="AD4263" s="3"/>
      <c r="AE4263" s="3"/>
      <c r="AF4263"/>
      <c r="AG4263"/>
      <c r="AH4263"/>
      <c r="AI4263"/>
      <c r="AJ4263"/>
      <c r="AK4263"/>
      <c r="AL4263"/>
      <c r="AM4263"/>
      <c r="AN4263"/>
      <c r="AO4263"/>
      <c r="AP4263"/>
      <c r="BC4263" s="451"/>
    </row>
    <row r="4264" spans="1:55" hidden="1" x14ac:dyDescent="0.2">
      <c r="A4264" s="3"/>
      <c r="B4264" s="3"/>
      <c r="C4264" s="393"/>
      <c r="D4264" s="393"/>
      <c r="E4264" s="393"/>
      <c r="F4264" s="393"/>
      <c r="G4264" s="393"/>
      <c r="H4264" s="393"/>
      <c r="I4264" s="393"/>
      <c r="J4264" s="3"/>
      <c r="K4264" s="3"/>
      <c r="L4264" s="3"/>
      <c r="M4264" s="3"/>
      <c r="N4264" s="3"/>
      <c r="O4264" s="393"/>
      <c r="P4264" s="393"/>
      <c r="Q4264" s="3"/>
      <c r="R4264" s="3"/>
      <c r="S4264" s="3"/>
      <c r="T4264" s="3"/>
      <c r="U4264" s="3"/>
      <c r="V4264" s="3"/>
      <c r="W4264"/>
      <c r="X4264"/>
      <c r="Y4264" s="451"/>
      <c r="Z4264" s="393"/>
      <c r="AA4264" s="3"/>
      <c r="AB4264" s="3"/>
      <c r="AC4264" s="3"/>
      <c r="AD4264" s="3"/>
      <c r="AE4264" s="3"/>
      <c r="AF4264"/>
      <c r="AG4264"/>
      <c r="AH4264"/>
      <c r="AI4264"/>
      <c r="AJ4264"/>
      <c r="AK4264"/>
      <c r="AL4264"/>
      <c r="AM4264"/>
      <c r="AN4264"/>
      <c r="AO4264"/>
      <c r="AP4264"/>
      <c r="BC4264" s="451"/>
    </row>
    <row r="4265" spans="1:55" hidden="1" x14ac:dyDescent="0.2">
      <c r="A4265" s="3"/>
      <c r="B4265" s="3"/>
      <c r="C4265" s="393"/>
      <c r="D4265" s="393"/>
      <c r="E4265" s="393"/>
      <c r="F4265" s="393"/>
      <c r="G4265" s="393"/>
      <c r="H4265" s="393"/>
      <c r="I4265" s="393"/>
      <c r="J4265" s="3"/>
      <c r="K4265" s="3"/>
      <c r="L4265" s="3"/>
      <c r="M4265" s="3"/>
      <c r="N4265" s="3"/>
      <c r="O4265" s="393"/>
      <c r="P4265" s="393"/>
      <c r="Q4265" s="3"/>
      <c r="R4265" s="3"/>
      <c r="S4265" s="3"/>
      <c r="T4265" s="3"/>
      <c r="U4265" s="3"/>
      <c r="V4265" s="3"/>
      <c r="W4265"/>
      <c r="X4265"/>
      <c r="Y4265" s="451"/>
      <c r="Z4265" s="393"/>
      <c r="AA4265" s="3"/>
      <c r="AB4265" s="3"/>
      <c r="AC4265" s="3"/>
      <c r="AD4265" s="3"/>
      <c r="AE4265" s="3"/>
      <c r="AF4265"/>
      <c r="AG4265"/>
      <c r="AH4265"/>
      <c r="AI4265"/>
      <c r="AJ4265"/>
      <c r="AK4265"/>
      <c r="AL4265"/>
      <c r="AM4265"/>
      <c r="AN4265"/>
      <c r="AO4265"/>
      <c r="AP4265"/>
      <c r="BC4265" s="451"/>
    </row>
    <row r="4266" spans="1:55" hidden="1" x14ac:dyDescent="0.2">
      <c r="A4266" s="3"/>
      <c r="B4266" s="3"/>
      <c r="C4266" s="393"/>
      <c r="D4266" s="393"/>
      <c r="E4266" s="393"/>
      <c r="F4266" s="393"/>
      <c r="G4266" s="393"/>
      <c r="H4266" s="393"/>
      <c r="I4266" s="393"/>
      <c r="J4266" s="3"/>
      <c r="K4266" s="3"/>
      <c r="L4266" s="3"/>
      <c r="M4266" s="3"/>
      <c r="N4266" s="3"/>
      <c r="O4266" s="393"/>
      <c r="P4266" s="393"/>
      <c r="Q4266" s="3"/>
      <c r="R4266" s="3"/>
      <c r="S4266" s="3"/>
      <c r="T4266" s="3"/>
      <c r="U4266" s="3"/>
      <c r="V4266" s="3"/>
      <c r="W4266"/>
      <c r="X4266"/>
      <c r="Y4266" s="451"/>
      <c r="Z4266" s="393"/>
      <c r="AA4266" s="3"/>
      <c r="AB4266" s="3"/>
      <c r="AC4266" s="3"/>
      <c r="AD4266" s="3"/>
      <c r="AE4266" s="3"/>
      <c r="AF4266"/>
      <c r="AG4266"/>
      <c r="AH4266"/>
      <c r="AI4266"/>
      <c r="AJ4266"/>
      <c r="AK4266"/>
      <c r="AL4266"/>
      <c r="AM4266"/>
      <c r="AN4266"/>
      <c r="AO4266"/>
      <c r="AP4266"/>
      <c r="BC4266" s="451"/>
    </row>
    <row r="4267" spans="1:55" hidden="1" x14ac:dyDescent="0.2">
      <c r="A4267" s="3"/>
      <c r="B4267" s="3"/>
      <c r="C4267" s="393"/>
      <c r="D4267" s="393"/>
      <c r="E4267" s="393"/>
      <c r="F4267" s="393"/>
      <c r="G4267" s="393"/>
      <c r="H4267" s="393"/>
      <c r="I4267" s="393"/>
      <c r="J4267" s="3"/>
      <c r="K4267" s="3"/>
      <c r="L4267" s="3"/>
      <c r="M4267" s="3"/>
      <c r="N4267" s="3"/>
      <c r="O4267" s="393"/>
      <c r="P4267" s="393"/>
      <c r="Q4267" s="3"/>
      <c r="R4267" s="3"/>
      <c r="S4267" s="3"/>
      <c r="T4267" s="3"/>
      <c r="U4267" s="3"/>
      <c r="V4267" s="3"/>
      <c r="W4267"/>
      <c r="X4267"/>
      <c r="Y4267" s="451"/>
      <c r="Z4267" s="393"/>
      <c r="AA4267" s="3"/>
      <c r="AB4267" s="3"/>
      <c r="AC4267" s="3"/>
      <c r="AD4267" s="3"/>
      <c r="AE4267" s="3"/>
      <c r="AF4267"/>
      <c r="AG4267"/>
      <c r="AH4267"/>
      <c r="AI4267"/>
      <c r="AJ4267"/>
      <c r="AK4267"/>
      <c r="AL4267"/>
      <c r="AM4267"/>
      <c r="AN4267"/>
      <c r="AO4267"/>
      <c r="AP4267"/>
      <c r="BC4267" s="451"/>
    </row>
    <row r="4268" spans="1:55" hidden="1" x14ac:dyDescent="0.2">
      <c r="A4268" s="3"/>
      <c r="B4268" s="3"/>
      <c r="C4268" s="393"/>
      <c r="D4268" s="393"/>
      <c r="E4268" s="393"/>
      <c r="F4268" s="393"/>
      <c r="G4268" s="393"/>
      <c r="H4268" s="393"/>
      <c r="I4268" s="393"/>
      <c r="J4268" s="3"/>
      <c r="K4268" s="3"/>
      <c r="L4268" s="3"/>
      <c r="M4268" s="3"/>
      <c r="N4268" s="3"/>
      <c r="O4268" s="393"/>
      <c r="P4268" s="393"/>
      <c r="Q4268" s="3"/>
      <c r="R4268" s="3"/>
      <c r="S4268" s="3"/>
      <c r="T4268" s="3"/>
      <c r="U4268" s="3"/>
      <c r="V4268" s="3"/>
      <c r="W4268"/>
      <c r="X4268"/>
      <c r="Y4268" s="451"/>
      <c r="Z4268" s="393"/>
      <c r="AA4268" s="3"/>
      <c r="AB4268" s="3"/>
      <c r="AC4268" s="3"/>
      <c r="AD4268" s="3"/>
      <c r="AE4268" s="3"/>
      <c r="AF4268"/>
      <c r="AG4268"/>
      <c r="AH4268"/>
      <c r="AI4268"/>
      <c r="AJ4268"/>
      <c r="AK4268"/>
      <c r="AL4268"/>
      <c r="AM4268"/>
      <c r="AN4268"/>
      <c r="AO4268"/>
      <c r="AP4268"/>
      <c r="BC4268" s="451"/>
    </row>
    <row r="4269" spans="1:55" hidden="1" x14ac:dyDescent="0.2">
      <c r="A4269" s="3"/>
      <c r="B4269" s="3"/>
      <c r="C4269" s="393"/>
      <c r="D4269" s="393"/>
      <c r="E4269" s="393"/>
      <c r="F4269" s="393"/>
      <c r="G4269" s="393"/>
      <c r="H4269" s="393"/>
      <c r="I4269" s="393"/>
      <c r="J4269" s="3"/>
      <c r="K4269" s="3"/>
      <c r="L4269" s="3"/>
      <c r="M4269" s="3"/>
      <c r="N4269" s="3"/>
      <c r="O4269" s="393"/>
      <c r="P4269" s="393"/>
      <c r="Q4269" s="3"/>
      <c r="R4269" s="3"/>
      <c r="S4269" s="3"/>
      <c r="T4269" s="3"/>
      <c r="U4269" s="3"/>
      <c r="V4269" s="3"/>
      <c r="W4269"/>
      <c r="X4269"/>
      <c r="Y4269" s="451"/>
      <c r="Z4269" s="393"/>
      <c r="AA4269" s="3"/>
      <c r="AB4269" s="3"/>
      <c r="AC4269" s="3"/>
      <c r="AD4269" s="3"/>
      <c r="AE4269" s="3"/>
      <c r="AF4269"/>
      <c r="AG4269"/>
      <c r="AH4269"/>
      <c r="AI4269"/>
      <c r="AJ4269"/>
      <c r="AK4269"/>
      <c r="AL4269"/>
      <c r="AM4269"/>
      <c r="AN4269"/>
      <c r="AO4269"/>
      <c r="AP4269"/>
      <c r="BC4269" s="451"/>
    </row>
    <row r="4270" spans="1:55" hidden="1" x14ac:dyDescent="0.2">
      <c r="A4270" s="3"/>
      <c r="B4270" s="3"/>
      <c r="C4270" s="393"/>
      <c r="D4270" s="393"/>
      <c r="E4270" s="393"/>
      <c r="F4270" s="393"/>
      <c r="G4270" s="393"/>
      <c r="H4270" s="393"/>
      <c r="I4270" s="393"/>
      <c r="J4270" s="3"/>
      <c r="K4270" s="3"/>
      <c r="L4270" s="3"/>
      <c r="M4270" s="3"/>
      <c r="N4270" s="3"/>
      <c r="O4270" s="393"/>
      <c r="P4270" s="393"/>
      <c r="Q4270" s="3"/>
      <c r="R4270" s="3"/>
      <c r="S4270" s="3"/>
      <c r="T4270" s="3"/>
      <c r="U4270" s="3"/>
      <c r="V4270" s="3"/>
      <c r="W4270"/>
      <c r="X4270"/>
      <c r="Y4270" s="451"/>
      <c r="Z4270" s="393"/>
      <c r="AA4270" s="3"/>
      <c r="AB4270" s="3"/>
      <c r="AC4270" s="3"/>
      <c r="AD4270" s="3"/>
      <c r="AE4270" s="3"/>
      <c r="AF4270"/>
      <c r="AG4270"/>
      <c r="AH4270"/>
      <c r="AI4270"/>
      <c r="AJ4270"/>
      <c r="AK4270"/>
      <c r="AL4270"/>
      <c r="AM4270"/>
      <c r="AN4270"/>
      <c r="AO4270"/>
      <c r="AP4270"/>
      <c r="BC4270" s="451"/>
    </row>
    <row r="4271" spans="1:55" hidden="1" x14ac:dyDescent="0.2">
      <c r="A4271" s="3"/>
      <c r="B4271" s="3"/>
      <c r="C4271" s="393"/>
      <c r="D4271" s="393"/>
      <c r="E4271" s="393"/>
      <c r="F4271" s="393"/>
      <c r="G4271" s="393"/>
      <c r="H4271" s="393"/>
      <c r="I4271" s="393"/>
      <c r="J4271" s="3"/>
      <c r="K4271" s="3"/>
      <c r="L4271" s="3"/>
      <c r="M4271" s="3"/>
      <c r="N4271" s="3"/>
      <c r="O4271" s="393"/>
      <c r="P4271" s="393"/>
      <c r="Q4271" s="3"/>
      <c r="R4271" s="3"/>
      <c r="S4271" s="3"/>
      <c r="T4271" s="3"/>
      <c r="U4271" s="3"/>
      <c r="V4271" s="3"/>
      <c r="W4271"/>
      <c r="X4271"/>
      <c r="Y4271" s="451"/>
      <c r="Z4271" s="393"/>
      <c r="AA4271" s="3"/>
      <c r="AB4271" s="3"/>
      <c r="AC4271" s="3"/>
      <c r="AD4271" s="3"/>
      <c r="AE4271" s="3"/>
      <c r="AF4271"/>
      <c r="AG4271"/>
      <c r="AH4271"/>
      <c r="AI4271"/>
      <c r="AJ4271"/>
      <c r="AK4271"/>
      <c r="AL4271"/>
      <c r="AM4271"/>
      <c r="AN4271"/>
      <c r="AO4271"/>
      <c r="AP4271"/>
      <c r="BC4271" s="451"/>
    </row>
    <row r="4272" spans="1:55" hidden="1" x14ac:dyDescent="0.2">
      <c r="A4272" s="3"/>
      <c r="B4272" s="3"/>
      <c r="C4272" s="393"/>
      <c r="D4272" s="393"/>
      <c r="E4272" s="393"/>
      <c r="F4272" s="393"/>
      <c r="G4272" s="393"/>
      <c r="H4272" s="393"/>
      <c r="I4272" s="393"/>
      <c r="J4272" s="3"/>
      <c r="K4272" s="3"/>
      <c r="L4272" s="3"/>
      <c r="M4272" s="3"/>
      <c r="N4272" s="3"/>
      <c r="O4272" s="393"/>
      <c r="P4272" s="393"/>
      <c r="Q4272" s="3"/>
      <c r="R4272" s="3"/>
      <c r="S4272" s="3"/>
      <c r="T4272" s="3"/>
      <c r="U4272" s="3"/>
      <c r="V4272" s="3"/>
      <c r="W4272"/>
      <c r="X4272"/>
      <c r="Y4272" s="451"/>
      <c r="Z4272" s="393"/>
      <c r="AA4272" s="3"/>
      <c r="AB4272" s="3"/>
      <c r="AC4272" s="3"/>
      <c r="AD4272" s="3"/>
      <c r="AE4272" s="3"/>
      <c r="AF4272"/>
      <c r="AG4272"/>
      <c r="AH4272"/>
      <c r="AI4272"/>
      <c r="AJ4272"/>
      <c r="AK4272"/>
      <c r="AL4272"/>
      <c r="AM4272"/>
      <c r="AN4272"/>
      <c r="AO4272"/>
      <c r="AP4272"/>
      <c r="BC4272" s="451"/>
    </row>
    <row r="4273" spans="1:55" hidden="1" x14ac:dyDescent="0.2">
      <c r="A4273" s="3"/>
      <c r="B4273" s="3"/>
      <c r="C4273" s="393"/>
      <c r="D4273" s="393"/>
      <c r="E4273" s="393"/>
      <c r="F4273" s="393"/>
      <c r="G4273" s="393"/>
      <c r="H4273" s="393"/>
      <c r="I4273" s="393"/>
      <c r="J4273" s="3"/>
      <c r="K4273" s="3"/>
      <c r="L4273" s="3"/>
      <c r="M4273" s="3"/>
      <c r="N4273" s="3"/>
      <c r="O4273" s="393"/>
      <c r="P4273" s="393"/>
      <c r="Q4273" s="3"/>
      <c r="R4273" s="3"/>
      <c r="S4273" s="3"/>
      <c r="T4273" s="3"/>
      <c r="U4273" s="3"/>
      <c r="V4273" s="3"/>
      <c r="W4273"/>
      <c r="X4273"/>
      <c r="Y4273" s="451"/>
      <c r="Z4273" s="393"/>
      <c r="AA4273" s="3"/>
      <c r="AB4273" s="3"/>
      <c r="AC4273" s="3"/>
      <c r="AD4273" s="3"/>
      <c r="AE4273" s="3"/>
      <c r="AF4273"/>
      <c r="AG4273"/>
      <c r="AH4273"/>
      <c r="AI4273"/>
      <c r="AJ4273"/>
      <c r="AK4273"/>
      <c r="AL4273"/>
      <c r="AM4273"/>
      <c r="AN4273"/>
      <c r="AO4273"/>
      <c r="AP4273"/>
      <c r="BC4273" s="451"/>
    </row>
    <row r="4274" spans="1:55" hidden="1" x14ac:dyDescent="0.2">
      <c r="A4274" s="3"/>
      <c r="B4274" s="3"/>
      <c r="C4274" s="393"/>
      <c r="D4274" s="393"/>
      <c r="E4274" s="393"/>
      <c r="F4274" s="393"/>
      <c r="G4274" s="393"/>
      <c r="H4274" s="393"/>
      <c r="I4274" s="393"/>
      <c r="J4274" s="3"/>
      <c r="K4274" s="3"/>
      <c r="L4274" s="3"/>
      <c r="M4274" s="3"/>
      <c r="N4274" s="3"/>
      <c r="O4274" s="393"/>
      <c r="P4274" s="393"/>
      <c r="Q4274" s="3"/>
      <c r="R4274" s="3"/>
      <c r="S4274" s="3"/>
      <c r="T4274" s="3"/>
      <c r="U4274" s="3"/>
      <c r="V4274" s="3"/>
      <c r="W4274"/>
      <c r="X4274"/>
      <c r="Y4274" s="451"/>
      <c r="Z4274" s="393"/>
      <c r="AA4274" s="3"/>
      <c r="AB4274" s="3"/>
      <c r="AC4274" s="3"/>
      <c r="AD4274" s="3"/>
      <c r="AE4274" s="3"/>
      <c r="AF4274"/>
      <c r="AG4274"/>
      <c r="AH4274"/>
      <c r="AI4274"/>
      <c r="AJ4274"/>
      <c r="AK4274"/>
      <c r="AL4274"/>
      <c r="AM4274"/>
      <c r="AN4274"/>
      <c r="AO4274"/>
      <c r="AP4274"/>
      <c r="BC4274" s="451"/>
    </row>
    <row r="4275" spans="1:55" hidden="1" x14ac:dyDescent="0.2">
      <c r="A4275" s="3"/>
      <c r="B4275" s="3"/>
      <c r="C4275" s="393"/>
      <c r="D4275" s="393"/>
      <c r="E4275" s="393"/>
      <c r="F4275" s="393"/>
      <c r="G4275" s="393"/>
      <c r="H4275" s="393"/>
      <c r="I4275" s="393"/>
      <c r="J4275" s="3"/>
      <c r="K4275" s="3"/>
      <c r="L4275" s="3"/>
      <c r="M4275" s="3"/>
      <c r="N4275" s="3"/>
      <c r="O4275" s="393"/>
      <c r="P4275" s="393"/>
      <c r="Q4275" s="3"/>
      <c r="R4275" s="3"/>
      <c r="S4275" s="3"/>
      <c r="T4275" s="3"/>
      <c r="U4275" s="3"/>
      <c r="V4275" s="3"/>
      <c r="W4275"/>
      <c r="X4275"/>
      <c r="Y4275" s="451"/>
      <c r="Z4275" s="393"/>
      <c r="AA4275" s="3"/>
      <c r="AB4275" s="3"/>
      <c r="AC4275" s="3"/>
      <c r="AD4275" s="3"/>
      <c r="AE4275" s="3"/>
      <c r="AF4275"/>
      <c r="AG4275"/>
      <c r="AH4275"/>
      <c r="AI4275"/>
      <c r="AJ4275"/>
      <c r="AK4275"/>
      <c r="AL4275"/>
      <c r="AM4275"/>
      <c r="AN4275"/>
      <c r="AO4275"/>
      <c r="AP4275"/>
      <c r="BC4275" s="451"/>
    </row>
    <row r="4276" spans="1:55" hidden="1" x14ac:dyDescent="0.2">
      <c r="A4276" s="3"/>
      <c r="B4276" s="3"/>
      <c r="C4276" s="393"/>
      <c r="D4276" s="393"/>
      <c r="E4276" s="393"/>
      <c r="F4276" s="393"/>
      <c r="G4276" s="393"/>
      <c r="H4276" s="393"/>
      <c r="I4276" s="393"/>
      <c r="J4276" s="3"/>
      <c r="K4276" s="3"/>
      <c r="L4276" s="3"/>
      <c r="M4276" s="3"/>
      <c r="N4276" s="3"/>
      <c r="O4276" s="393"/>
      <c r="P4276" s="393"/>
      <c r="Q4276" s="3"/>
      <c r="R4276" s="3"/>
      <c r="S4276" s="3"/>
      <c r="T4276" s="3"/>
      <c r="U4276" s="3"/>
      <c r="V4276" s="3"/>
      <c r="W4276"/>
      <c r="X4276"/>
      <c r="Y4276" s="451"/>
      <c r="Z4276" s="393"/>
      <c r="AA4276" s="3"/>
      <c r="AB4276" s="3"/>
      <c r="AC4276" s="3"/>
      <c r="AD4276" s="3"/>
      <c r="AE4276" s="3"/>
      <c r="AF4276"/>
      <c r="AG4276"/>
      <c r="AH4276"/>
      <c r="AI4276"/>
      <c r="AJ4276"/>
      <c r="AK4276"/>
      <c r="AL4276"/>
      <c r="AM4276"/>
      <c r="AN4276"/>
      <c r="AO4276"/>
      <c r="AP4276"/>
      <c r="BC4276" s="451"/>
    </row>
    <row r="4277" spans="1:55" hidden="1" x14ac:dyDescent="0.2">
      <c r="A4277" s="3"/>
      <c r="B4277" s="3"/>
      <c r="C4277" s="393"/>
      <c r="D4277" s="393"/>
      <c r="E4277" s="393"/>
      <c r="F4277" s="393"/>
      <c r="G4277" s="393"/>
      <c r="H4277" s="393"/>
      <c r="I4277" s="393"/>
      <c r="J4277" s="3"/>
      <c r="K4277" s="3"/>
      <c r="L4277" s="3"/>
      <c r="M4277" s="3"/>
      <c r="N4277" s="3"/>
      <c r="O4277" s="393"/>
      <c r="P4277" s="393"/>
      <c r="Q4277" s="3"/>
      <c r="R4277" s="3"/>
      <c r="S4277" s="3"/>
      <c r="T4277" s="3"/>
      <c r="U4277" s="3"/>
      <c r="V4277" s="3"/>
      <c r="W4277"/>
      <c r="X4277"/>
      <c r="Y4277" s="451"/>
      <c r="Z4277" s="393"/>
      <c r="AA4277" s="3"/>
      <c r="AB4277" s="3"/>
      <c r="AC4277" s="3"/>
      <c r="AD4277" s="3"/>
      <c r="AE4277" s="3"/>
      <c r="AF4277"/>
      <c r="AG4277"/>
      <c r="AH4277"/>
      <c r="AI4277"/>
      <c r="AJ4277"/>
      <c r="AK4277"/>
      <c r="AL4277"/>
      <c r="AM4277"/>
      <c r="AN4277"/>
      <c r="AO4277"/>
      <c r="AP4277"/>
      <c r="BC4277" s="451"/>
    </row>
    <row r="4278" spans="1:55" hidden="1" x14ac:dyDescent="0.2">
      <c r="A4278" s="3"/>
      <c r="B4278" s="3"/>
      <c r="C4278" s="393"/>
      <c r="D4278" s="393"/>
      <c r="E4278" s="393"/>
      <c r="F4278" s="393"/>
      <c r="G4278" s="393"/>
      <c r="H4278" s="393"/>
      <c r="I4278" s="393"/>
      <c r="J4278" s="3"/>
      <c r="K4278" s="3"/>
      <c r="L4278" s="3"/>
      <c r="M4278" s="3"/>
      <c r="N4278" s="3"/>
      <c r="O4278" s="393"/>
      <c r="P4278" s="393"/>
      <c r="Q4278" s="3"/>
      <c r="R4278" s="3"/>
      <c r="S4278" s="3"/>
      <c r="T4278" s="3"/>
      <c r="U4278" s="3"/>
      <c r="V4278" s="3"/>
      <c r="W4278"/>
      <c r="X4278"/>
      <c r="Y4278" s="451"/>
      <c r="Z4278" s="393"/>
      <c r="AA4278" s="3"/>
      <c r="AB4278" s="3"/>
      <c r="AC4278" s="3"/>
      <c r="AD4278" s="3"/>
      <c r="AE4278" s="3"/>
      <c r="AF4278"/>
      <c r="AG4278"/>
      <c r="AH4278"/>
      <c r="AI4278"/>
      <c r="AJ4278"/>
      <c r="AK4278"/>
      <c r="AL4278"/>
      <c r="AM4278"/>
      <c r="AN4278"/>
      <c r="AO4278"/>
      <c r="AP4278"/>
      <c r="BC4278" s="451"/>
    </row>
    <row r="4279" spans="1:55" hidden="1" x14ac:dyDescent="0.2">
      <c r="A4279" s="3"/>
      <c r="B4279" s="3"/>
      <c r="C4279" s="393"/>
      <c r="D4279" s="393"/>
      <c r="E4279" s="393"/>
      <c r="F4279" s="393"/>
      <c r="G4279" s="393"/>
      <c r="H4279" s="393"/>
      <c r="I4279" s="393"/>
      <c r="J4279" s="3"/>
      <c r="K4279" s="3"/>
      <c r="L4279" s="3"/>
      <c r="M4279" s="3"/>
      <c r="N4279" s="3"/>
      <c r="O4279" s="393"/>
      <c r="P4279" s="393"/>
      <c r="Q4279" s="3"/>
      <c r="R4279" s="3"/>
      <c r="S4279" s="3"/>
      <c r="T4279" s="3"/>
      <c r="U4279" s="3"/>
      <c r="V4279" s="3"/>
      <c r="W4279"/>
      <c r="X4279"/>
      <c r="Y4279" s="451"/>
      <c r="Z4279" s="393"/>
      <c r="AA4279" s="3"/>
      <c r="AB4279" s="3"/>
      <c r="AC4279" s="3"/>
      <c r="AD4279" s="3"/>
      <c r="AE4279" s="3"/>
      <c r="AF4279"/>
      <c r="AG4279"/>
      <c r="AH4279"/>
      <c r="AI4279"/>
      <c r="AJ4279"/>
      <c r="AK4279"/>
      <c r="AL4279"/>
      <c r="AM4279"/>
      <c r="AN4279"/>
      <c r="AO4279"/>
      <c r="AP4279"/>
      <c r="BC4279" s="451"/>
    </row>
    <row r="4280" spans="1:55" hidden="1" x14ac:dyDescent="0.2">
      <c r="A4280" s="3"/>
      <c r="B4280" s="3"/>
      <c r="C4280" s="393"/>
      <c r="D4280" s="393"/>
      <c r="E4280" s="393"/>
      <c r="F4280" s="393"/>
      <c r="G4280" s="393"/>
      <c r="H4280" s="393"/>
      <c r="I4280" s="393"/>
      <c r="J4280" s="3"/>
      <c r="K4280" s="3"/>
      <c r="L4280" s="3"/>
      <c r="M4280" s="3"/>
      <c r="N4280" s="3"/>
      <c r="O4280" s="393"/>
      <c r="P4280" s="393"/>
      <c r="Q4280" s="3"/>
      <c r="R4280" s="3"/>
      <c r="S4280" s="3"/>
      <c r="T4280" s="3"/>
      <c r="U4280" s="3"/>
      <c r="V4280" s="3"/>
      <c r="W4280"/>
      <c r="X4280"/>
      <c r="Y4280" s="451"/>
      <c r="Z4280" s="393"/>
      <c r="AA4280" s="3"/>
      <c r="AB4280" s="3"/>
      <c r="AC4280" s="3"/>
      <c r="AD4280" s="3"/>
      <c r="AE4280" s="3"/>
      <c r="AF4280"/>
      <c r="AG4280"/>
      <c r="AH4280"/>
      <c r="AI4280"/>
      <c r="AJ4280"/>
      <c r="AK4280"/>
      <c r="AL4280"/>
      <c r="AM4280"/>
      <c r="AN4280"/>
      <c r="AO4280"/>
      <c r="AP4280"/>
      <c r="BC4280" s="451"/>
    </row>
    <row r="4281" spans="1:55" hidden="1" x14ac:dyDescent="0.2">
      <c r="A4281" s="3"/>
      <c r="B4281" s="3"/>
      <c r="C4281" s="393"/>
      <c r="D4281" s="393"/>
      <c r="E4281" s="393"/>
      <c r="F4281" s="393"/>
      <c r="G4281" s="393"/>
      <c r="H4281" s="393"/>
      <c r="I4281" s="393"/>
      <c r="J4281" s="3"/>
      <c r="K4281" s="3"/>
      <c r="L4281" s="3"/>
      <c r="M4281" s="3"/>
      <c r="N4281" s="3"/>
      <c r="O4281" s="393"/>
      <c r="P4281" s="393"/>
      <c r="Q4281" s="3"/>
      <c r="R4281" s="3"/>
      <c r="S4281" s="3"/>
      <c r="T4281" s="3"/>
      <c r="U4281" s="3"/>
      <c r="V4281" s="3"/>
      <c r="W4281"/>
      <c r="X4281"/>
      <c r="Y4281" s="451"/>
      <c r="Z4281" s="393"/>
      <c r="AA4281" s="3"/>
      <c r="AB4281" s="3"/>
      <c r="AC4281" s="3"/>
      <c r="AD4281" s="3"/>
      <c r="AE4281" s="3"/>
      <c r="AF4281"/>
      <c r="AG4281"/>
      <c r="AH4281"/>
      <c r="AI4281"/>
      <c r="AJ4281"/>
      <c r="AK4281"/>
      <c r="AL4281"/>
      <c r="AM4281"/>
      <c r="AN4281"/>
      <c r="AO4281"/>
      <c r="AP4281"/>
      <c r="BC4281" s="451"/>
    </row>
    <row r="4282" spans="1:55" hidden="1" x14ac:dyDescent="0.2">
      <c r="A4282" s="3"/>
      <c r="B4282" s="3"/>
      <c r="C4282" s="393"/>
      <c r="D4282" s="393"/>
      <c r="E4282" s="393"/>
      <c r="F4282" s="393"/>
      <c r="G4282" s="393"/>
      <c r="H4282" s="393"/>
      <c r="I4282" s="393"/>
      <c r="J4282" s="3"/>
      <c r="K4282" s="3"/>
      <c r="L4282" s="3"/>
      <c r="M4282" s="3"/>
      <c r="N4282" s="3"/>
      <c r="O4282" s="393"/>
      <c r="P4282" s="393"/>
      <c r="Q4282" s="3"/>
      <c r="R4282" s="3"/>
      <c r="S4282" s="3"/>
      <c r="T4282" s="3"/>
      <c r="U4282" s="3"/>
      <c r="V4282" s="3"/>
      <c r="W4282"/>
      <c r="X4282"/>
      <c r="Y4282" s="451"/>
      <c r="Z4282" s="393"/>
      <c r="AA4282" s="3"/>
      <c r="AB4282" s="3"/>
      <c r="AC4282" s="3"/>
      <c r="AD4282" s="3"/>
      <c r="AE4282" s="3"/>
      <c r="AF4282"/>
      <c r="AG4282"/>
      <c r="AH4282"/>
      <c r="AI4282"/>
      <c r="AJ4282"/>
      <c r="AK4282"/>
      <c r="AL4282"/>
      <c r="AM4282"/>
      <c r="AN4282"/>
      <c r="AO4282"/>
      <c r="AP4282"/>
      <c r="BC4282" s="451"/>
    </row>
    <row r="4283" spans="1:55" hidden="1" x14ac:dyDescent="0.2">
      <c r="A4283" s="3"/>
      <c r="B4283" s="3"/>
      <c r="C4283" s="393"/>
      <c r="D4283" s="393"/>
      <c r="E4283" s="393"/>
      <c r="F4283" s="393"/>
      <c r="G4283" s="393"/>
      <c r="H4283" s="393"/>
      <c r="I4283" s="393"/>
      <c r="J4283" s="3"/>
      <c r="K4283" s="3"/>
      <c r="L4283" s="3"/>
      <c r="M4283" s="3"/>
      <c r="N4283" s="3"/>
      <c r="O4283" s="393"/>
      <c r="P4283" s="393"/>
      <c r="Q4283" s="3"/>
      <c r="R4283" s="3"/>
      <c r="S4283" s="3"/>
      <c r="T4283" s="3"/>
      <c r="U4283" s="3"/>
      <c r="V4283" s="3"/>
      <c r="W4283"/>
      <c r="X4283"/>
      <c r="Y4283" s="451"/>
      <c r="Z4283" s="393"/>
      <c r="AA4283" s="3"/>
      <c r="AB4283" s="3"/>
      <c r="AC4283" s="3"/>
      <c r="AD4283" s="3"/>
      <c r="AE4283" s="3"/>
      <c r="AF4283"/>
      <c r="AG4283"/>
      <c r="AH4283"/>
      <c r="AI4283"/>
      <c r="AJ4283"/>
      <c r="AK4283"/>
      <c r="AL4283"/>
      <c r="AM4283"/>
      <c r="AN4283"/>
      <c r="AO4283"/>
      <c r="AP4283"/>
      <c r="BC4283" s="451"/>
    </row>
    <row r="4284" spans="1:55" hidden="1" x14ac:dyDescent="0.2">
      <c r="A4284" s="3"/>
      <c r="B4284" s="3"/>
      <c r="C4284" s="393"/>
      <c r="D4284" s="393"/>
      <c r="E4284" s="393"/>
      <c r="F4284" s="393"/>
      <c r="G4284" s="393"/>
      <c r="H4284" s="393"/>
      <c r="I4284" s="393"/>
      <c r="J4284" s="3"/>
      <c r="K4284" s="3"/>
      <c r="L4284" s="3"/>
      <c r="M4284" s="3"/>
      <c r="N4284" s="3"/>
      <c r="O4284" s="393"/>
      <c r="P4284" s="393"/>
      <c r="Q4284" s="3"/>
      <c r="R4284" s="3"/>
      <c r="S4284" s="3"/>
      <c r="T4284" s="3"/>
      <c r="U4284" s="3"/>
      <c r="V4284" s="3"/>
      <c r="W4284"/>
      <c r="X4284"/>
      <c r="Y4284" s="451"/>
      <c r="Z4284" s="393"/>
      <c r="AA4284" s="3"/>
      <c r="AB4284" s="3"/>
      <c r="AC4284" s="3"/>
      <c r="AD4284" s="3"/>
      <c r="AE4284" s="3"/>
      <c r="AF4284"/>
      <c r="AG4284"/>
      <c r="AH4284"/>
      <c r="AI4284"/>
      <c r="AJ4284"/>
      <c r="AK4284"/>
      <c r="AL4284"/>
      <c r="AM4284"/>
      <c r="AN4284"/>
      <c r="AO4284"/>
      <c r="AP4284"/>
      <c r="BC4284" s="451"/>
    </row>
    <row r="4285" spans="1:55" hidden="1" x14ac:dyDescent="0.2">
      <c r="A4285" s="3"/>
      <c r="B4285" s="3"/>
      <c r="C4285" s="393"/>
      <c r="D4285" s="393"/>
      <c r="E4285" s="393"/>
      <c r="F4285" s="393"/>
      <c r="G4285" s="393"/>
      <c r="H4285" s="393"/>
      <c r="I4285" s="393"/>
      <c r="J4285" s="3"/>
      <c r="K4285" s="3"/>
      <c r="L4285" s="3"/>
      <c r="M4285" s="3"/>
      <c r="N4285" s="3"/>
      <c r="O4285" s="393"/>
      <c r="P4285" s="393"/>
      <c r="Q4285" s="3"/>
      <c r="R4285" s="3"/>
      <c r="S4285" s="3"/>
      <c r="T4285" s="3"/>
      <c r="U4285" s="3"/>
      <c r="V4285" s="3"/>
      <c r="W4285"/>
      <c r="X4285"/>
      <c r="Y4285" s="451"/>
      <c r="Z4285" s="393"/>
      <c r="AA4285" s="3"/>
      <c r="AB4285" s="3"/>
      <c r="AC4285" s="3"/>
      <c r="AD4285" s="3"/>
      <c r="AE4285" s="3"/>
      <c r="AF4285"/>
      <c r="AG4285"/>
      <c r="AH4285"/>
      <c r="AI4285"/>
      <c r="AJ4285"/>
      <c r="AK4285"/>
      <c r="AL4285"/>
      <c r="AM4285"/>
      <c r="AN4285"/>
      <c r="AO4285"/>
      <c r="AP4285"/>
      <c r="BC4285" s="451"/>
    </row>
    <row r="4286" spans="1:55" hidden="1" x14ac:dyDescent="0.2">
      <c r="A4286" s="3"/>
      <c r="B4286" s="3"/>
      <c r="C4286" s="393"/>
      <c r="D4286" s="393"/>
      <c r="E4286" s="393"/>
      <c r="F4286" s="393"/>
      <c r="G4286" s="393"/>
      <c r="H4286" s="393"/>
      <c r="I4286" s="393"/>
      <c r="J4286" s="3"/>
      <c r="K4286" s="3"/>
      <c r="L4286" s="3"/>
      <c r="M4286" s="3"/>
      <c r="N4286" s="3"/>
      <c r="O4286" s="393"/>
      <c r="P4286" s="393"/>
      <c r="Q4286" s="3"/>
      <c r="R4286" s="3"/>
      <c r="S4286" s="3"/>
      <c r="T4286" s="3"/>
      <c r="U4286" s="3"/>
      <c r="V4286" s="3"/>
      <c r="W4286"/>
      <c r="X4286"/>
      <c r="Y4286" s="451"/>
      <c r="Z4286" s="393"/>
      <c r="AA4286" s="3"/>
      <c r="AB4286" s="3"/>
      <c r="AC4286" s="3"/>
      <c r="AD4286" s="3"/>
      <c r="AE4286" s="3"/>
      <c r="AF4286"/>
      <c r="AG4286"/>
      <c r="AH4286"/>
      <c r="AI4286"/>
      <c r="AJ4286"/>
      <c r="AK4286"/>
      <c r="AL4286"/>
      <c r="AM4286"/>
      <c r="AN4286"/>
      <c r="AO4286"/>
      <c r="AP4286"/>
      <c r="BC4286" s="451"/>
    </row>
    <row r="4287" spans="1:55" hidden="1" x14ac:dyDescent="0.2">
      <c r="A4287" s="3"/>
      <c r="B4287" s="3"/>
      <c r="C4287" s="393"/>
      <c r="D4287" s="393"/>
      <c r="E4287" s="393"/>
      <c r="F4287" s="393"/>
      <c r="G4287" s="393"/>
      <c r="H4287" s="393"/>
      <c r="I4287" s="393"/>
      <c r="J4287" s="3"/>
      <c r="K4287" s="3"/>
      <c r="L4287" s="3"/>
      <c r="M4287" s="3"/>
      <c r="N4287" s="3"/>
      <c r="O4287" s="393"/>
      <c r="P4287" s="393"/>
      <c r="Q4287" s="3"/>
      <c r="R4287" s="3"/>
      <c r="S4287" s="3"/>
      <c r="T4287" s="3"/>
      <c r="U4287" s="3"/>
      <c r="V4287" s="3"/>
      <c r="W4287"/>
      <c r="X4287"/>
      <c r="Y4287" s="451"/>
      <c r="Z4287" s="393"/>
      <c r="AA4287" s="3"/>
      <c r="AB4287" s="3"/>
      <c r="AC4287" s="3"/>
      <c r="AD4287" s="3"/>
      <c r="AE4287" s="3"/>
      <c r="AF4287"/>
      <c r="AG4287"/>
      <c r="AH4287"/>
      <c r="AI4287"/>
      <c r="AJ4287"/>
      <c r="AK4287"/>
      <c r="AL4287"/>
      <c r="AM4287"/>
      <c r="AN4287"/>
      <c r="AO4287"/>
      <c r="AP4287"/>
      <c r="BC4287" s="451"/>
    </row>
    <row r="4288" spans="1:55" hidden="1" x14ac:dyDescent="0.2">
      <c r="A4288" s="3"/>
      <c r="B4288" s="3"/>
      <c r="C4288" s="393"/>
      <c r="D4288" s="393"/>
      <c r="E4288" s="393"/>
      <c r="F4288" s="393"/>
      <c r="G4288" s="393"/>
      <c r="H4288" s="393"/>
      <c r="I4288" s="393"/>
      <c r="J4288" s="3"/>
      <c r="K4288" s="3"/>
      <c r="L4288" s="3"/>
      <c r="M4288" s="3"/>
      <c r="N4288" s="3"/>
      <c r="O4288" s="393"/>
      <c r="P4288" s="393"/>
      <c r="Q4288" s="3"/>
      <c r="R4288" s="3"/>
      <c r="S4288" s="3"/>
      <c r="T4288" s="3"/>
      <c r="U4288" s="3"/>
      <c r="V4288" s="3"/>
      <c r="W4288"/>
      <c r="X4288"/>
      <c r="Y4288" s="451"/>
      <c r="Z4288" s="393"/>
      <c r="AA4288" s="3"/>
      <c r="AB4288" s="3"/>
      <c r="AC4288" s="3"/>
      <c r="AD4288" s="3"/>
      <c r="AE4288" s="3"/>
      <c r="AF4288"/>
      <c r="AG4288"/>
      <c r="AH4288"/>
      <c r="AI4288"/>
      <c r="AJ4288"/>
      <c r="AK4288"/>
      <c r="AL4288"/>
      <c r="AM4288"/>
      <c r="AN4288"/>
      <c r="AO4288"/>
      <c r="AP4288"/>
      <c r="BC4288" s="451"/>
    </row>
    <row r="4289" spans="1:55" hidden="1" x14ac:dyDescent="0.2">
      <c r="A4289" s="3"/>
      <c r="B4289" s="3"/>
      <c r="C4289" s="393"/>
      <c r="D4289" s="393"/>
      <c r="E4289" s="393"/>
      <c r="F4289" s="393"/>
      <c r="G4289" s="393"/>
      <c r="H4289" s="393"/>
      <c r="I4289" s="393"/>
      <c r="J4289" s="3"/>
      <c r="K4289" s="3"/>
      <c r="L4289" s="3"/>
      <c r="M4289" s="3"/>
      <c r="N4289" s="3"/>
      <c r="O4289" s="393"/>
      <c r="P4289" s="393"/>
      <c r="Q4289" s="3"/>
      <c r="R4289" s="3"/>
      <c r="S4289" s="3"/>
      <c r="T4289" s="3"/>
      <c r="U4289" s="3"/>
      <c r="V4289" s="3"/>
      <c r="W4289"/>
      <c r="X4289"/>
      <c r="Y4289" s="451"/>
      <c r="Z4289" s="393"/>
      <c r="AA4289" s="3"/>
      <c r="AB4289" s="3"/>
      <c r="AC4289" s="3"/>
      <c r="AD4289" s="3"/>
      <c r="AE4289" s="3"/>
      <c r="AF4289"/>
      <c r="AG4289"/>
      <c r="AH4289"/>
      <c r="AI4289"/>
      <c r="AJ4289"/>
      <c r="AK4289"/>
      <c r="AL4289"/>
      <c r="AM4289"/>
      <c r="AN4289"/>
      <c r="AO4289"/>
      <c r="AP4289"/>
      <c r="BC4289" s="451"/>
    </row>
    <row r="4290" spans="1:55" hidden="1" x14ac:dyDescent="0.2">
      <c r="A4290" s="3"/>
      <c r="B4290" s="3"/>
      <c r="C4290" s="393"/>
      <c r="D4290" s="393"/>
      <c r="E4290" s="393"/>
      <c r="F4290" s="393"/>
      <c r="G4290" s="393"/>
      <c r="H4290" s="393"/>
      <c r="I4290" s="393"/>
      <c r="J4290" s="3"/>
      <c r="K4290" s="3"/>
      <c r="L4290" s="3"/>
      <c r="M4290" s="3"/>
      <c r="N4290" s="3"/>
      <c r="O4290" s="393"/>
      <c r="P4290" s="393"/>
      <c r="Q4290" s="3"/>
      <c r="R4290" s="3"/>
      <c r="S4290" s="3"/>
      <c r="T4290" s="3"/>
      <c r="U4290" s="3"/>
      <c r="V4290" s="3"/>
      <c r="W4290"/>
      <c r="X4290"/>
      <c r="Y4290" s="451"/>
      <c r="Z4290" s="393"/>
      <c r="AA4290" s="3"/>
      <c r="AB4290" s="3"/>
      <c r="AC4290" s="3"/>
      <c r="AD4290" s="3"/>
      <c r="AE4290" s="3"/>
      <c r="AF4290"/>
      <c r="AG4290"/>
      <c r="AH4290"/>
      <c r="AI4290"/>
      <c r="AJ4290"/>
      <c r="AK4290"/>
      <c r="AL4290"/>
      <c r="AM4290"/>
      <c r="AN4290"/>
      <c r="AO4290"/>
      <c r="AP4290"/>
      <c r="BC4290" s="451"/>
    </row>
    <row r="4291" spans="1:55" hidden="1" x14ac:dyDescent="0.2">
      <c r="A4291" s="3"/>
      <c r="B4291" s="3"/>
      <c r="C4291" s="393"/>
      <c r="D4291" s="393"/>
      <c r="E4291" s="393"/>
      <c r="F4291" s="393"/>
      <c r="G4291" s="393"/>
      <c r="H4291" s="393"/>
      <c r="I4291" s="393"/>
      <c r="J4291" s="3"/>
      <c r="K4291" s="3"/>
      <c r="L4291" s="3"/>
      <c r="M4291" s="3"/>
      <c r="N4291" s="3"/>
      <c r="O4291" s="393"/>
      <c r="P4291" s="393"/>
      <c r="Q4291" s="3"/>
      <c r="R4291" s="3"/>
      <c r="S4291" s="3"/>
      <c r="T4291" s="3"/>
      <c r="U4291" s="3"/>
      <c r="V4291" s="3"/>
      <c r="W4291"/>
      <c r="X4291"/>
      <c r="Y4291" s="451"/>
      <c r="Z4291" s="393"/>
      <c r="AA4291" s="3"/>
      <c r="AB4291" s="3"/>
      <c r="AC4291" s="3"/>
      <c r="AD4291" s="3"/>
      <c r="AE4291" s="3"/>
      <c r="AF4291"/>
      <c r="AG4291"/>
      <c r="AH4291"/>
      <c r="AI4291"/>
      <c r="AJ4291"/>
      <c r="AK4291"/>
      <c r="AL4291"/>
      <c r="AM4291"/>
      <c r="AN4291"/>
      <c r="AO4291"/>
      <c r="AP4291"/>
      <c r="BC4291" s="451"/>
    </row>
    <row r="4292" spans="1:55" hidden="1" x14ac:dyDescent="0.2">
      <c r="A4292" s="3"/>
      <c r="B4292" s="3"/>
      <c r="C4292" s="393"/>
      <c r="D4292" s="393"/>
      <c r="E4292" s="393"/>
      <c r="F4292" s="393"/>
      <c r="G4292" s="393"/>
      <c r="H4292" s="393"/>
      <c r="I4292" s="393"/>
      <c r="J4292" s="3"/>
      <c r="K4292" s="3"/>
      <c r="L4292" s="3"/>
      <c r="M4292" s="3"/>
      <c r="N4292" s="3"/>
      <c r="O4292" s="393"/>
      <c r="P4292" s="393"/>
      <c r="Q4292" s="3"/>
      <c r="R4292" s="3"/>
      <c r="S4292" s="3"/>
      <c r="T4292" s="3"/>
      <c r="U4292" s="3"/>
      <c r="V4292" s="3"/>
      <c r="W4292"/>
      <c r="X4292"/>
      <c r="Y4292" s="451"/>
      <c r="Z4292" s="393"/>
      <c r="AA4292" s="3"/>
      <c r="AB4292" s="3"/>
      <c r="AC4292" s="3"/>
      <c r="AD4292" s="3"/>
      <c r="AE4292" s="3"/>
      <c r="AF4292"/>
      <c r="AG4292"/>
      <c r="AH4292"/>
      <c r="AI4292"/>
      <c r="AJ4292"/>
      <c r="AK4292"/>
      <c r="AL4292"/>
      <c r="AM4292"/>
      <c r="AN4292"/>
      <c r="AO4292"/>
      <c r="AP4292"/>
      <c r="BC4292" s="451"/>
    </row>
    <row r="4293" spans="1:55" hidden="1" x14ac:dyDescent="0.2">
      <c r="A4293" s="3"/>
      <c r="B4293" s="3"/>
      <c r="C4293" s="393"/>
      <c r="D4293" s="393"/>
      <c r="E4293" s="393"/>
      <c r="F4293" s="393"/>
      <c r="G4293" s="393"/>
      <c r="H4293" s="393"/>
      <c r="I4293" s="393"/>
      <c r="J4293" s="3"/>
      <c r="K4293" s="3"/>
      <c r="L4293" s="3"/>
      <c r="M4293" s="3"/>
      <c r="N4293" s="3"/>
      <c r="O4293" s="393"/>
      <c r="P4293" s="393"/>
      <c r="Q4293" s="3"/>
      <c r="R4293" s="3"/>
      <c r="S4293" s="3"/>
      <c r="T4293" s="3"/>
      <c r="U4293" s="3"/>
      <c r="V4293" s="3"/>
      <c r="W4293"/>
      <c r="X4293"/>
      <c r="Y4293" s="451"/>
      <c r="Z4293" s="393"/>
      <c r="AA4293" s="3"/>
      <c r="AB4293" s="3"/>
      <c r="AC4293" s="3"/>
      <c r="AD4293" s="3"/>
      <c r="AE4293" s="3"/>
      <c r="AF4293"/>
      <c r="AG4293"/>
      <c r="AH4293"/>
      <c r="AI4293"/>
      <c r="AJ4293"/>
      <c r="AK4293"/>
      <c r="AL4293"/>
      <c r="AM4293"/>
      <c r="AN4293"/>
      <c r="AO4293"/>
      <c r="AP4293"/>
      <c r="BC4293" s="451"/>
    </row>
    <row r="4294" spans="1:55" hidden="1" x14ac:dyDescent="0.2">
      <c r="A4294" s="3"/>
      <c r="B4294" s="3"/>
      <c r="C4294" s="393"/>
      <c r="D4294" s="393"/>
      <c r="E4294" s="393"/>
      <c r="F4294" s="393"/>
      <c r="G4294" s="393"/>
      <c r="H4294" s="393"/>
      <c r="I4294" s="393"/>
      <c r="J4294" s="3"/>
      <c r="K4294" s="3"/>
      <c r="L4294" s="3"/>
      <c r="M4294" s="3"/>
      <c r="N4294" s="3"/>
      <c r="O4294" s="393"/>
      <c r="P4294" s="393"/>
      <c r="Q4294" s="3"/>
      <c r="R4294" s="3"/>
      <c r="S4294" s="3"/>
      <c r="T4294" s="3"/>
      <c r="U4294" s="3"/>
      <c r="V4294" s="3"/>
      <c r="W4294"/>
      <c r="X4294"/>
      <c r="Y4294" s="451"/>
      <c r="Z4294" s="393"/>
      <c r="AA4294" s="3"/>
      <c r="AB4294" s="3"/>
      <c r="AC4294" s="3"/>
      <c r="AD4294" s="3"/>
      <c r="AE4294" s="3"/>
      <c r="AF4294"/>
      <c r="AG4294"/>
      <c r="AH4294"/>
      <c r="AI4294"/>
      <c r="AJ4294"/>
      <c r="AK4294"/>
      <c r="AL4294"/>
      <c r="AM4294"/>
      <c r="AN4294"/>
      <c r="AO4294"/>
      <c r="AP4294"/>
      <c r="BC4294" s="451"/>
    </row>
    <row r="4295" spans="1:55" hidden="1" x14ac:dyDescent="0.2">
      <c r="A4295" s="3"/>
      <c r="B4295" s="3"/>
      <c r="C4295" s="393"/>
      <c r="D4295" s="393"/>
      <c r="E4295" s="393"/>
      <c r="F4295" s="393"/>
      <c r="G4295" s="393"/>
      <c r="H4295" s="393"/>
      <c r="I4295" s="393"/>
      <c r="J4295" s="3"/>
      <c r="K4295" s="3"/>
      <c r="L4295" s="3"/>
      <c r="M4295" s="3"/>
      <c r="N4295" s="3"/>
      <c r="O4295" s="393"/>
      <c r="P4295" s="393"/>
      <c r="Q4295" s="3"/>
      <c r="R4295" s="3"/>
      <c r="S4295" s="3"/>
      <c r="T4295" s="3"/>
      <c r="U4295" s="3"/>
      <c r="V4295" s="3"/>
      <c r="W4295"/>
      <c r="X4295"/>
      <c r="Y4295" s="451"/>
      <c r="Z4295" s="393"/>
      <c r="AA4295" s="3"/>
      <c r="AB4295" s="3"/>
      <c r="AC4295" s="3"/>
      <c r="AD4295" s="3"/>
      <c r="AE4295" s="3"/>
      <c r="AF4295"/>
      <c r="AG4295"/>
      <c r="AH4295"/>
      <c r="AI4295"/>
      <c r="AJ4295"/>
      <c r="AK4295"/>
      <c r="AL4295"/>
      <c r="AM4295"/>
      <c r="AN4295"/>
      <c r="AO4295"/>
      <c r="AP4295"/>
      <c r="BC4295" s="451"/>
    </row>
    <row r="4296" spans="1:55" hidden="1" x14ac:dyDescent="0.2">
      <c r="A4296" s="3"/>
      <c r="B4296" s="3"/>
      <c r="C4296" s="393"/>
      <c r="D4296" s="393"/>
      <c r="E4296" s="393"/>
      <c r="F4296" s="393"/>
      <c r="G4296" s="393"/>
      <c r="H4296" s="393"/>
      <c r="I4296" s="393"/>
      <c r="J4296" s="3"/>
      <c r="K4296" s="3"/>
      <c r="L4296" s="3"/>
      <c r="M4296" s="3"/>
      <c r="N4296" s="3"/>
      <c r="O4296" s="393"/>
      <c r="P4296" s="393"/>
      <c r="Q4296" s="3"/>
      <c r="R4296" s="3"/>
      <c r="S4296" s="3"/>
      <c r="T4296" s="3"/>
      <c r="U4296" s="3"/>
      <c r="V4296" s="3"/>
      <c r="W4296"/>
      <c r="X4296"/>
      <c r="Y4296" s="451"/>
      <c r="Z4296" s="393"/>
      <c r="AA4296" s="3"/>
      <c r="AB4296" s="3"/>
      <c r="AC4296" s="3"/>
      <c r="AD4296" s="3"/>
      <c r="AE4296" s="3"/>
      <c r="AF4296"/>
      <c r="AG4296"/>
      <c r="AH4296"/>
      <c r="AI4296"/>
      <c r="AJ4296"/>
      <c r="AK4296"/>
      <c r="AL4296"/>
      <c r="AM4296"/>
      <c r="AN4296"/>
      <c r="AO4296"/>
      <c r="AP4296"/>
      <c r="BC4296" s="451"/>
    </row>
    <row r="4297" spans="1:55" hidden="1" x14ac:dyDescent="0.2">
      <c r="A4297" s="3"/>
      <c r="B4297" s="3"/>
      <c r="C4297" s="393"/>
      <c r="D4297" s="393"/>
      <c r="E4297" s="393"/>
      <c r="F4297" s="393"/>
      <c r="G4297" s="393"/>
      <c r="H4297" s="393"/>
      <c r="I4297" s="393"/>
      <c r="J4297" s="3"/>
      <c r="K4297" s="3"/>
      <c r="L4297" s="3"/>
      <c r="M4297" s="3"/>
      <c r="N4297" s="3"/>
      <c r="O4297" s="393"/>
      <c r="P4297" s="393"/>
      <c r="Q4297" s="3"/>
      <c r="R4297" s="3"/>
      <c r="S4297" s="3"/>
      <c r="T4297" s="3"/>
      <c r="U4297" s="3"/>
      <c r="V4297" s="3"/>
      <c r="W4297"/>
      <c r="X4297"/>
      <c r="Y4297" s="451"/>
      <c r="Z4297" s="393"/>
      <c r="AA4297" s="3"/>
      <c r="AB4297" s="3"/>
      <c r="AC4297" s="3"/>
      <c r="AD4297" s="3"/>
      <c r="AE4297" s="3"/>
      <c r="AF4297"/>
      <c r="AG4297"/>
      <c r="AH4297"/>
      <c r="AI4297"/>
      <c r="AJ4297"/>
      <c r="AK4297"/>
      <c r="AL4297"/>
      <c r="AM4297"/>
      <c r="AN4297"/>
      <c r="AO4297"/>
      <c r="AP4297"/>
      <c r="BC4297" s="451"/>
    </row>
    <row r="4298" spans="1:55" hidden="1" x14ac:dyDescent="0.2">
      <c r="A4298" s="3"/>
      <c r="B4298" s="3"/>
      <c r="C4298" s="393"/>
      <c r="D4298" s="393"/>
      <c r="E4298" s="393"/>
      <c r="F4298" s="393"/>
      <c r="G4298" s="393"/>
      <c r="H4298" s="393"/>
      <c r="I4298" s="393"/>
      <c r="J4298" s="3"/>
      <c r="K4298" s="3"/>
      <c r="L4298" s="3"/>
      <c r="M4298" s="3"/>
      <c r="N4298" s="3"/>
      <c r="O4298" s="393"/>
      <c r="P4298" s="393"/>
      <c r="Q4298" s="3"/>
      <c r="R4298" s="3"/>
      <c r="S4298" s="3"/>
      <c r="T4298" s="3"/>
      <c r="U4298" s="3"/>
      <c r="V4298" s="3"/>
      <c r="W4298"/>
      <c r="X4298"/>
      <c r="Y4298" s="451"/>
      <c r="Z4298" s="393"/>
      <c r="AA4298" s="3"/>
      <c r="AB4298" s="3"/>
      <c r="AC4298" s="3"/>
      <c r="AD4298" s="3"/>
      <c r="AE4298" s="3"/>
      <c r="AF4298"/>
      <c r="AG4298"/>
      <c r="AH4298"/>
      <c r="AI4298"/>
      <c r="AJ4298"/>
      <c r="AK4298"/>
      <c r="AL4298"/>
      <c r="AM4298"/>
      <c r="AN4298"/>
      <c r="AO4298"/>
      <c r="AP4298"/>
      <c r="BC4298" s="451"/>
    </row>
    <row r="4299" spans="1:55" hidden="1" x14ac:dyDescent="0.2">
      <c r="A4299" s="3"/>
      <c r="B4299" s="3"/>
      <c r="C4299" s="393"/>
      <c r="D4299" s="393"/>
      <c r="E4299" s="393"/>
      <c r="F4299" s="393"/>
      <c r="G4299" s="393"/>
      <c r="H4299" s="393"/>
      <c r="I4299" s="393"/>
      <c r="J4299" s="3"/>
      <c r="K4299" s="3"/>
      <c r="L4299" s="3"/>
      <c r="M4299" s="3"/>
      <c r="N4299" s="3"/>
      <c r="O4299" s="393"/>
      <c r="P4299" s="393"/>
      <c r="Q4299" s="3"/>
      <c r="R4299" s="3"/>
      <c r="S4299" s="3"/>
      <c r="T4299" s="3"/>
      <c r="U4299" s="3"/>
      <c r="V4299" s="3"/>
      <c r="W4299"/>
      <c r="X4299"/>
      <c r="Y4299" s="451"/>
      <c r="Z4299" s="393"/>
      <c r="AA4299" s="3"/>
      <c r="AB4299" s="3"/>
      <c r="AC4299" s="3"/>
      <c r="AD4299" s="3"/>
      <c r="AE4299" s="3"/>
      <c r="AF4299"/>
      <c r="AG4299"/>
      <c r="AH4299"/>
      <c r="AI4299"/>
      <c r="AJ4299"/>
      <c r="AK4299"/>
      <c r="AL4299"/>
      <c r="AM4299"/>
      <c r="AN4299"/>
      <c r="AO4299"/>
      <c r="AP4299"/>
      <c r="BC4299" s="451"/>
    </row>
    <row r="4300" spans="1:55" hidden="1" x14ac:dyDescent="0.2">
      <c r="A4300" s="3"/>
      <c r="B4300" s="3"/>
      <c r="C4300" s="393"/>
      <c r="D4300" s="393"/>
      <c r="E4300" s="393"/>
      <c r="F4300" s="393"/>
      <c r="G4300" s="393"/>
      <c r="H4300" s="393"/>
      <c r="I4300" s="393"/>
      <c r="J4300" s="3"/>
      <c r="K4300" s="3"/>
      <c r="L4300" s="3"/>
      <c r="M4300" s="3"/>
      <c r="N4300" s="3"/>
      <c r="O4300" s="393"/>
      <c r="P4300" s="393"/>
      <c r="Q4300" s="3"/>
      <c r="R4300" s="3"/>
      <c r="S4300" s="3"/>
      <c r="T4300" s="3"/>
      <c r="U4300" s="3"/>
      <c r="V4300" s="3"/>
      <c r="W4300"/>
      <c r="X4300"/>
      <c r="Y4300" s="451"/>
      <c r="Z4300" s="393"/>
      <c r="AA4300" s="3"/>
      <c r="AB4300" s="3"/>
      <c r="AC4300" s="3"/>
      <c r="AD4300" s="3"/>
      <c r="AE4300" s="3"/>
      <c r="AF4300"/>
      <c r="AG4300"/>
      <c r="AH4300"/>
      <c r="AI4300"/>
      <c r="AJ4300"/>
      <c r="AK4300"/>
      <c r="AL4300"/>
      <c r="AM4300"/>
      <c r="AN4300"/>
      <c r="AO4300"/>
      <c r="AP4300"/>
      <c r="BC4300" s="451"/>
    </row>
    <row r="4301" spans="1:55" hidden="1" x14ac:dyDescent="0.2">
      <c r="A4301" s="3"/>
      <c r="B4301" s="3"/>
      <c r="C4301" s="393"/>
      <c r="D4301" s="393"/>
      <c r="E4301" s="393"/>
      <c r="F4301" s="393"/>
      <c r="G4301" s="393"/>
      <c r="H4301" s="393"/>
      <c r="I4301" s="393"/>
      <c r="J4301" s="3"/>
      <c r="K4301" s="3"/>
      <c r="L4301" s="3"/>
      <c r="M4301" s="3"/>
      <c r="N4301" s="3"/>
      <c r="O4301" s="393"/>
      <c r="P4301" s="393"/>
      <c r="Q4301" s="3"/>
      <c r="R4301" s="3"/>
      <c r="S4301" s="3"/>
      <c r="T4301" s="3"/>
      <c r="U4301" s="3"/>
      <c r="V4301" s="3"/>
      <c r="W4301"/>
      <c r="X4301"/>
      <c r="Y4301" s="451"/>
      <c r="Z4301" s="393"/>
      <c r="AA4301" s="3"/>
      <c r="AB4301" s="3"/>
      <c r="AC4301" s="3"/>
      <c r="AD4301" s="3"/>
      <c r="AE4301" s="3"/>
      <c r="AF4301"/>
      <c r="AG4301"/>
      <c r="AH4301"/>
      <c r="AI4301"/>
      <c r="AJ4301"/>
      <c r="AK4301"/>
      <c r="AL4301"/>
      <c r="AM4301"/>
      <c r="AN4301"/>
      <c r="AO4301"/>
      <c r="AP4301"/>
      <c r="BC4301" s="451"/>
    </row>
    <row r="4302" spans="1:55" hidden="1" x14ac:dyDescent="0.2">
      <c r="A4302" s="3"/>
      <c r="B4302" s="3"/>
      <c r="C4302" s="393"/>
      <c r="D4302" s="393"/>
      <c r="E4302" s="393"/>
      <c r="F4302" s="393"/>
      <c r="G4302" s="393"/>
      <c r="H4302" s="393"/>
      <c r="I4302" s="393"/>
      <c r="J4302" s="3"/>
      <c r="K4302" s="3"/>
      <c r="L4302" s="3"/>
      <c r="M4302" s="3"/>
      <c r="N4302" s="3"/>
      <c r="O4302" s="393"/>
      <c r="P4302" s="393"/>
      <c r="Q4302" s="3"/>
      <c r="R4302" s="3"/>
      <c r="S4302" s="3"/>
      <c r="T4302" s="3"/>
      <c r="U4302" s="3"/>
      <c r="V4302" s="3"/>
      <c r="W4302"/>
      <c r="X4302"/>
      <c r="Y4302" s="451"/>
      <c r="Z4302" s="393"/>
      <c r="AA4302" s="3"/>
      <c r="AB4302" s="3"/>
      <c r="AC4302" s="3"/>
      <c r="AD4302" s="3"/>
      <c r="AE4302" s="3"/>
      <c r="AF4302"/>
      <c r="AG4302"/>
      <c r="AH4302"/>
      <c r="AI4302"/>
      <c r="AJ4302"/>
      <c r="AK4302"/>
      <c r="AL4302"/>
      <c r="AM4302"/>
      <c r="AN4302"/>
      <c r="AO4302"/>
      <c r="AP4302"/>
      <c r="BC4302" s="451"/>
    </row>
    <row r="4303" spans="1:55" hidden="1" x14ac:dyDescent="0.2">
      <c r="A4303" s="3"/>
      <c r="B4303" s="3"/>
      <c r="C4303" s="393"/>
      <c r="D4303" s="393"/>
      <c r="E4303" s="393"/>
      <c r="F4303" s="393"/>
      <c r="G4303" s="393"/>
      <c r="H4303" s="393"/>
      <c r="I4303" s="393"/>
      <c r="J4303" s="3"/>
      <c r="K4303" s="3"/>
      <c r="L4303" s="3"/>
      <c r="M4303" s="3"/>
      <c r="N4303" s="3"/>
      <c r="O4303" s="393"/>
      <c r="P4303" s="393"/>
      <c r="Q4303" s="3"/>
      <c r="R4303" s="3"/>
      <c r="S4303" s="3"/>
      <c r="T4303" s="3"/>
      <c r="U4303" s="3"/>
      <c r="V4303" s="3"/>
      <c r="W4303"/>
      <c r="X4303"/>
      <c r="Y4303" s="451"/>
      <c r="Z4303" s="393"/>
      <c r="AA4303" s="3"/>
      <c r="AB4303" s="3"/>
      <c r="AC4303" s="3"/>
      <c r="AD4303" s="3"/>
      <c r="AE4303" s="3"/>
      <c r="AF4303"/>
      <c r="AG4303"/>
      <c r="AH4303"/>
      <c r="AI4303"/>
      <c r="AJ4303"/>
      <c r="AK4303"/>
      <c r="AL4303"/>
      <c r="AM4303"/>
      <c r="AN4303"/>
      <c r="AO4303"/>
      <c r="AP4303"/>
      <c r="BC4303" s="451"/>
    </row>
    <row r="4304" spans="1:55" hidden="1" x14ac:dyDescent="0.2">
      <c r="A4304" s="3"/>
      <c r="B4304" s="3"/>
      <c r="C4304" s="393"/>
      <c r="D4304" s="393"/>
      <c r="E4304" s="393"/>
      <c r="F4304" s="393"/>
      <c r="G4304" s="393"/>
      <c r="H4304" s="393"/>
      <c r="I4304" s="393"/>
      <c r="J4304" s="3"/>
      <c r="K4304" s="3"/>
      <c r="L4304" s="3"/>
      <c r="M4304" s="3"/>
      <c r="N4304" s="3"/>
      <c r="O4304" s="393"/>
      <c r="P4304" s="393"/>
      <c r="Q4304" s="3"/>
      <c r="R4304" s="3"/>
      <c r="S4304" s="3"/>
      <c r="T4304" s="3"/>
      <c r="U4304" s="3"/>
      <c r="V4304" s="3"/>
      <c r="W4304"/>
      <c r="X4304"/>
      <c r="Y4304" s="451"/>
      <c r="Z4304" s="393"/>
      <c r="AA4304" s="3"/>
      <c r="AB4304" s="3"/>
      <c r="AC4304" s="3"/>
      <c r="AD4304" s="3"/>
      <c r="AE4304" s="3"/>
      <c r="AF4304"/>
      <c r="AG4304"/>
      <c r="AH4304"/>
      <c r="AI4304"/>
      <c r="AJ4304"/>
      <c r="AK4304"/>
      <c r="AL4304"/>
      <c r="AM4304"/>
      <c r="AN4304"/>
      <c r="AO4304"/>
      <c r="AP4304"/>
      <c r="BC4304" s="451"/>
    </row>
    <row r="4305" spans="1:55" hidden="1" x14ac:dyDescent="0.2">
      <c r="A4305" s="3"/>
      <c r="B4305" s="3"/>
      <c r="C4305" s="393"/>
      <c r="D4305" s="393"/>
      <c r="E4305" s="393"/>
      <c r="F4305" s="393"/>
      <c r="G4305" s="393"/>
      <c r="H4305" s="393"/>
      <c r="I4305" s="393"/>
      <c r="J4305" s="3"/>
      <c r="K4305" s="3"/>
      <c r="L4305" s="3"/>
      <c r="M4305" s="3"/>
      <c r="N4305" s="3"/>
      <c r="O4305" s="393"/>
      <c r="P4305" s="393"/>
      <c r="Q4305" s="3"/>
      <c r="R4305" s="3"/>
      <c r="S4305" s="3"/>
      <c r="T4305" s="3"/>
      <c r="U4305" s="3"/>
      <c r="V4305" s="3"/>
      <c r="W4305"/>
      <c r="X4305"/>
      <c r="Y4305" s="451"/>
      <c r="Z4305" s="393"/>
      <c r="AA4305" s="3"/>
      <c r="AB4305" s="3"/>
      <c r="AC4305" s="3"/>
      <c r="AD4305" s="3"/>
      <c r="AE4305" s="3"/>
      <c r="AF4305"/>
      <c r="AG4305"/>
      <c r="AH4305"/>
      <c r="AI4305"/>
      <c r="AJ4305"/>
      <c r="AK4305"/>
      <c r="AL4305"/>
      <c r="AM4305"/>
      <c r="AN4305"/>
      <c r="AO4305"/>
      <c r="AP4305"/>
      <c r="BC4305" s="451"/>
    </row>
    <row r="4306" spans="1:55" hidden="1" x14ac:dyDescent="0.2">
      <c r="A4306" s="3"/>
      <c r="B4306" s="3"/>
      <c r="C4306" s="393"/>
      <c r="D4306" s="393"/>
      <c r="E4306" s="393"/>
      <c r="F4306" s="393"/>
      <c r="G4306" s="393"/>
      <c r="H4306" s="393"/>
      <c r="I4306" s="393"/>
      <c r="J4306" s="3"/>
      <c r="K4306" s="3"/>
      <c r="L4306" s="3"/>
      <c r="M4306" s="3"/>
      <c r="N4306" s="3"/>
      <c r="O4306" s="393"/>
      <c r="P4306" s="393"/>
      <c r="Q4306" s="3"/>
      <c r="R4306" s="3"/>
      <c r="S4306" s="3"/>
      <c r="T4306" s="3"/>
      <c r="U4306" s="3"/>
      <c r="V4306" s="3"/>
      <c r="W4306"/>
      <c r="X4306"/>
      <c r="Y4306" s="451"/>
      <c r="Z4306" s="393"/>
      <c r="AA4306" s="3"/>
      <c r="AB4306" s="3"/>
      <c r="AC4306" s="3"/>
      <c r="AD4306" s="3"/>
      <c r="AE4306" s="3"/>
      <c r="AF4306"/>
      <c r="AG4306"/>
      <c r="AH4306"/>
      <c r="AI4306"/>
      <c r="AJ4306"/>
      <c r="AK4306"/>
      <c r="AL4306"/>
      <c r="AM4306"/>
      <c r="AN4306"/>
      <c r="AO4306"/>
      <c r="AP4306"/>
      <c r="BC4306" s="451"/>
    </row>
    <row r="4307" spans="1:55" hidden="1" x14ac:dyDescent="0.2">
      <c r="A4307" s="3"/>
      <c r="B4307" s="3"/>
      <c r="C4307" s="393"/>
      <c r="D4307" s="393"/>
      <c r="E4307" s="393"/>
      <c r="F4307" s="393"/>
      <c r="G4307" s="393"/>
      <c r="H4307" s="393"/>
      <c r="I4307" s="393"/>
      <c r="J4307" s="3"/>
      <c r="K4307" s="3"/>
      <c r="L4307" s="3"/>
      <c r="M4307" s="3"/>
      <c r="N4307" s="3"/>
      <c r="O4307" s="393"/>
      <c r="P4307" s="393"/>
      <c r="Q4307" s="3"/>
      <c r="R4307" s="3"/>
      <c r="S4307" s="3"/>
      <c r="T4307" s="3"/>
      <c r="U4307" s="3"/>
      <c r="V4307" s="3"/>
      <c r="W4307"/>
      <c r="X4307"/>
      <c r="Y4307" s="451"/>
      <c r="Z4307" s="393"/>
      <c r="AA4307" s="3"/>
      <c r="AB4307" s="3"/>
      <c r="AC4307" s="3"/>
      <c r="AD4307" s="3"/>
      <c r="AE4307" s="3"/>
      <c r="AF4307"/>
      <c r="AG4307"/>
      <c r="AH4307"/>
      <c r="AI4307"/>
      <c r="AJ4307"/>
      <c r="AK4307"/>
      <c r="AL4307"/>
      <c r="AM4307"/>
      <c r="AN4307"/>
      <c r="AO4307"/>
      <c r="AP4307"/>
      <c r="BC4307" s="451"/>
    </row>
    <row r="4308" spans="1:55" hidden="1" x14ac:dyDescent="0.2">
      <c r="A4308" s="3"/>
      <c r="B4308" s="3"/>
      <c r="C4308" s="393"/>
      <c r="D4308" s="393"/>
      <c r="E4308" s="393"/>
      <c r="F4308" s="393"/>
      <c r="G4308" s="393"/>
      <c r="H4308" s="393"/>
      <c r="I4308" s="393"/>
      <c r="J4308" s="3"/>
      <c r="K4308" s="3"/>
      <c r="L4308" s="3"/>
      <c r="M4308" s="3"/>
      <c r="N4308" s="3"/>
      <c r="O4308" s="393"/>
      <c r="P4308" s="393"/>
      <c r="Q4308" s="3"/>
      <c r="R4308" s="3"/>
      <c r="S4308" s="3"/>
      <c r="T4308" s="3"/>
      <c r="U4308" s="3"/>
      <c r="V4308" s="3"/>
      <c r="W4308"/>
      <c r="X4308"/>
      <c r="Y4308" s="451"/>
      <c r="Z4308" s="393"/>
      <c r="AA4308" s="3"/>
      <c r="AB4308" s="3"/>
      <c r="AC4308" s="3"/>
      <c r="AD4308" s="3"/>
      <c r="AE4308" s="3"/>
      <c r="AF4308"/>
      <c r="AG4308"/>
      <c r="AH4308"/>
      <c r="AI4308"/>
      <c r="AJ4308"/>
      <c r="AK4308"/>
      <c r="AL4308"/>
      <c r="AM4308"/>
      <c r="AN4308"/>
      <c r="AO4308"/>
      <c r="AP4308"/>
      <c r="BC4308" s="451"/>
    </row>
    <row r="4309" spans="1:55" hidden="1" x14ac:dyDescent="0.2">
      <c r="A4309" s="3"/>
      <c r="B4309" s="3"/>
      <c r="C4309" s="393"/>
      <c r="D4309" s="393"/>
      <c r="E4309" s="393"/>
      <c r="F4309" s="393"/>
      <c r="G4309" s="393"/>
      <c r="H4309" s="393"/>
      <c r="I4309" s="393"/>
      <c r="J4309" s="3"/>
      <c r="K4309" s="3"/>
      <c r="L4309" s="3"/>
      <c r="M4309" s="3"/>
      <c r="N4309" s="3"/>
      <c r="O4309" s="393"/>
      <c r="P4309" s="393"/>
      <c r="Q4309" s="3"/>
      <c r="R4309" s="3"/>
      <c r="S4309" s="3"/>
      <c r="T4309" s="3"/>
      <c r="U4309" s="3"/>
      <c r="V4309" s="3"/>
      <c r="W4309"/>
      <c r="X4309"/>
      <c r="Y4309" s="451"/>
      <c r="Z4309" s="393"/>
      <c r="AA4309" s="3"/>
      <c r="AB4309" s="3"/>
      <c r="AC4309" s="3"/>
      <c r="AD4309" s="3"/>
      <c r="AE4309" s="3"/>
      <c r="AF4309"/>
      <c r="AG4309"/>
      <c r="AH4309"/>
      <c r="AI4309"/>
      <c r="AJ4309"/>
      <c r="AK4309"/>
      <c r="AL4309"/>
      <c r="AM4309"/>
      <c r="AN4309"/>
      <c r="AO4309"/>
      <c r="AP4309"/>
      <c r="BC4309" s="451"/>
    </row>
    <row r="4310" spans="1:55" hidden="1" x14ac:dyDescent="0.2">
      <c r="A4310" s="3"/>
      <c r="B4310" s="3"/>
      <c r="C4310" s="393"/>
      <c r="D4310" s="393"/>
      <c r="E4310" s="393"/>
      <c r="F4310" s="393"/>
      <c r="G4310" s="393"/>
      <c r="H4310" s="393"/>
      <c r="I4310" s="393"/>
      <c r="J4310" s="3"/>
      <c r="K4310" s="3"/>
      <c r="L4310" s="3"/>
      <c r="M4310" s="3"/>
      <c r="N4310" s="3"/>
      <c r="O4310" s="393"/>
      <c r="P4310" s="393"/>
      <c r="Q4310" s="3"/>
      <c r="R4310" s="3"/>
      <c r="S4310" s="3"/>
      <c r="T4310" s="3"/>
      <c r="U4310" s="3"/>
      <c r="V4310" s="3"/>
      <c r="W4310"/>
      <c r="X4310"/>
      <c r="Y4310" s="451"/>
      <c r="Z4310" s="393"/>
      <c r="AA4310" s="3"/>
      <c r="AB4310" s="3"/>
      <c r="AC4310" s="3"/>
      <c r="AD4310" s="3"/>
      <c r="AE4310" s="3"/>
      <c r="AF4310"/>
      <c r="AG4310"/>
      <c r="AH4310"/>
      <c r="AI4310"/>
      <c r="AJ4310"/>
      <c r="AK4310"/>
      <c r="AL4310"/>
      <c r="AM4310"/>
      <c r="AN4310"/>
      <c r="AO4310"/>
      <c r="AP4310"/>
      <c r="BC4310" s="451"/>
    </row>
    <row r="4311" spans="1:55" hidden="1" x14ac:dyDescent="0.2">
      <c r="A4311" s="3"/>
      <c r="B4311" s="3"/>
      <c r="C4311" s="393"/>
      <c r="D4311" s="393"/>
      <c r="E4311" s="393"/>
      <c r="F4311" s="393"/>
      <c r="G4311" s="393"/>
      <c r="H4311" s="393"/>
      <c r="I4311" s="393"/>
      <c r="J4311" s="3"/>
      <c r="K4311" s="3"/>
      <c r="L4311" s="3"/>
      <c r="M4311" s="3"/>
      <c r="N4311" s="3"/>
      <c r="O4311" s="393"/>
      <c r="P4311" s="393"/>
      <c r="Q4311" s="3"/>
      <c r="R4311" s="3"/>
      <c r="S4311" s="3"/>
      <c r="T4311" s="3"/>
      <c r="U4311" s="3"/>
      <c r="V4311" s="3"/>
      <c r="W4311"/>
      <c r="X4311"/>
      <c r="Y4311" s="451"/>
      <c r="Z4311" s="393"/>
      <c r="AA4311" s="3"/>
      <c r="AB4311" s="3"/>
      <c r="AC4311" s="3"/>
      <c r="AD4311" s="3"/>
      <c r="AE4311" s="3"/>
      <c r="AF4311"/>
      <c r="AG4311"/>
      <c r="AH4311"/>
      <c r="AI4311"/>
      <c r="AJ4311"/>
      <c r="AK4311"/>
      <c r="AL4311"/>
      <c r="AM4311"/>
      <c r="AN4311"/>
      <c r="AO4311"/>
      <c r="AP4311"/>
      <c r="BC4311" s="451"/>
    </row>
    <row r="4312" spans="1:55" hidden="1" x14ac:dyDescent="0.2">
      <c r="A4312" s="3"/>
      <c r="B4312" s="3"/>
      <c r="C4312" s="393"/>
      <c r="D4312" s="393"/>
      <c r="E4312" s="393"/>
      <c r="F4312" s="393"/>
      <c r="G4312" s="393"/>
      <c r="H4312" s="393"/>
      <c r="I4312" s="393"/>
      <c r="J4312" s="3"/>
      <c r="K4312" s="3"/>
      <c r="L4312" s="3"/>
      <c r="M4312" s="3"/>
      <c r="N4312" s="3"/>
      <c r="O4312" s="393"/>
      <c r="P4312" s="393"/>
      <c r="Q4312" s="3"/>
      <c r="R4312" s="3"/>
      <c r="S4312" s="3"/>
      <c r="T4312" s="3"/>
      <c r="U4312" s="3"/>
      <c r="V4312" s="3"/>
      <c r="W4312"/>
      <c r="X4312"/>
      <c r="Y4312" s="451"/>
      <c r="Z4312" s="393"/>
      <c r="AA4312" s="3"/>
      <c r="AB4312" s="3"/>
      <c r="AC4312" s="3"/>
      <c r="AD4312" s="3"/>
      <c r="AE4312" s="3"/>
      <c r="AF4312"/>
      <c r="AG4312"/>
      <c r="AH4312"/>
      <c r="AI4312"/>
      <c r="AJ4312"/>
      <c r="AK4312"/>
      <c r="AL4312"/>
      <c r="AM4312"/>
      <c r="AN4312"/>
      <c r="AO4312"/>
      <c r="AP4312"/>
      <c r="BC4312" s="451"/>
    </row>
    <row r="4313" spans="1:55" hidden="1" x14ac:dyDescent="0.2">
      <c r="A4313" s="3"/>
      <c r="B4313" s="3"/>
      <c r="C4313" s="393"/>
      <c r="D4313" s="393"/>
      <c r="E4313" s="393"/>
      <c r="F4313" s="393"/>
      <c r="G4313" s="393"/>
      <c r="H4313" s="393"/>
      <c r="I4313" s="393"/>
      <c r="J4313" s="3"/>
      <c r="K4313" s="3"/>
      <c r="L4313" s="3"/>
      <c r="M4313" s="3"/>
      <c r="N4313" s="3"/>
      <c r="O4313" s="393"/>
      <c r="P4313" s="393"/>
      <c r="Q4313" s="3"/>
      <c r="R4313" s="3"/>
      <c r="S4313" s="3"/>
      <c r="T4313" s="3"/>
      <c r="U4313" s="3"/>
      <c r="V4313" s="3"/>
      <c r="W4313"/>
      <c r="X4313"/>
      <c r="Y4313" s="451"/>
      <c r="Z4313" s="393"/>
      <c r="AA4313" s="3"/>
      <c r="AB4313" s="3"/>
      <c r="AC4313" s="3"/>
      <c r="AD4313" s="3"/>
      <c r="AE4313" s="3"/>
      <c r="AF4313"/>
      <c r="AG4313"/>
      <c r="AH4313"/>
      <c r="AI4313"/>
      <c r="AJ4313"/>
      <c r="AK4313"/>
      <c r="AL4313"/>
      <c r="AM4313"/>
      <c r="AN4313"/>
      <c r="AO4313"/>
      <c r="AP4313"/>
      <c r="BC4313" s="451"/>
    </row>
    <row r="4314" spans="1:55" hidden="1" x14ac:dyDescent="0.2">
      <c r="A4314" s="3"/>
      <c r="B4314" s="3"/>
      <c r="C4314" s="393"/>
      <c r="D4314" s="393"/>
      <c r="E4314" s="393"/>
      <c r="F4314" s="393"/>
      <c r="G4314" s="393"/>
      <c r="H4314" s="393"/>
      <c r="I4314" s="393"/>
      <c r="J4314" s="3"/>
      <c r="K4314" s="3"/>
      <c r="L4314" s="3"/>
      <c r="M4314" s="3"/>
      <c r="N4314" s="3"/>
      <c r="O4314" s="393"/>
      <c r="P4314" s="393"/>
      <c r="Q4314" s="3"/>
      <c r="R4314" s="3"/>
      <c r="S4314" s="3"/>
      <c r="T4314" s="3"/>
      <c r="U4314" s="3"/>
      <c r="V4314" s="3"/>
      <c r="W4314"/>
      <c r="X4314"/>
      <c r="Y4314" s="451"/>
      <c r="Z4314" s="393"/>
      <c r="AA4314" s="3"/>
      <c r="AB4314" s="3"/>
      <c r="AC4314" s="3"/>
      <c r="AD4314" s="3"/>
      <c r="AE4314" s="3"/>
      <c r="AF4314"/>
      <c r="AG4314"/>
      <c r="AH4314"/>
      <c r="AI4314"/>
      <c r="AJ4314"/>
      <c r="AK4314"/>
      <c r="AL4314"/>
      <c r="AM4314"/>
      <c r="AN4314"/>
      <c r="AO4314"/>
      <c r="AP4314"/>
      <c r="BC4314" s="451"/>
    </row>
    <row r="4315" spans="1:55" hidden="1" x14ac:dyDescent="0.2">
      <c r="A4315" s="3"/>
      <c r="B4315" s="3"/>
      <c r="C4315" s="393"/>
      <c r="D4315" s="393"/>
      <c r="E4315" s="393"/>
      <c r="F4315" s="393"/>
      <c r="G4315" s="393"/>
      <c r="H4315" s="393"/>
      <c r="I4315" s="393"/>
      <c r="J4315" s="3"/>
      <c r="K4315" s="3"/>
      <c r="L4315" s="3"/>
      <c r="M4315" s="3"/>
      <c r="N4315" s="3"/>
      <c r="O4315" s="393"/>
      <c r="P4315" s="393"/>
      <c r="Q4315" s="3"/>
      <c r="R4315" s="3"/>
      <c r="S4315" s="3"/>
      <c r="T4315" s="3"/>
      <c r="U4315" s="3"/>
      <c r="V4315" s="3"/>
      <c r="W4315"/>
      <c r="X4315"/>
      <c r="Y4315" s="451"/>
      <c r="Z4315" s="393"/>
      <c r="AA4315" s="3"/>
      <c r="AB4315" s="3"/>
      <c r="AC4315" s="3"/>
      <c r="AD4315" s="3"/>
      <c r="AE4315" s="3"/>
      <c r="AF4315"/>
      <c r="AG4315"/>
      <c r="AH4315"/>
      <c r="AI4315"/>
      <c r="AJ4315"/>
      <c r="AK4315"/>
      <c r="AL4315"/>
      <c r="AM4315"/>
      <c r="AN4315"/>
      <c r="AO4315"/>
      <c r="AP4315"/>
      <c r="BC4315" s="451"/>
    </row>
    <row r="4316" spans="1:55" hidden="1" x14ac:dyDescent="0.2">
      <c r="A4316" s="3"/>
      <c r="B4316" s="3"/>
      <c r="C4316" s="393"/>
      <c r="D4316" s="393"/>
      <c r="E4316" s="393"/>
      <c r="F4316" s="393"/>
      <c r="G4316" s="393"/>
      <c r="H4316" s="393"/>
      <c r="I4316" s="393"/>
      <c r="J4316" s="3"/>
      <c r="K4316" s="3"/>
      <c r="L4316" s="3"/>
      <c r="M4316" s="3"/>
      <c r="N4316" s="3"/>
      <c r="O4316" s="393"/>
      <c r="P4316" s="393"/>
      <c r="Q4316" s="3"/>
      <c r="R4316" s="3"/>
      <c r="S4316" s="3"/>
      <c r="T4316" s="3"/>
      <c r="U4316" s="3"/>
      <c r="V4316" s="3"/>
      <c r="W4316"/>
      <c r="X4316"/>
      <c r="Y4316" s="451"/>
      <c r="Z4316" s="393"/>
      <c r="AA4316" s="3"/>
      <c r="AB4316" s="3"/>
      <c r="AC4316" s="3"/>
      <c r="AD4316" s="3"/>
      <c r="AE4316" s="3"/>
      <c r="AF4316"/>
      <c r="AG4316"/>
      <c r="AH4316"/>
      <c r="AI4316"/>
      <c r="AJ4316"/>
      <c r="AK4316"/>
      <c r="AL4316"/>
      <c r="AM4316"/>
      <c r="AN4316"/>
      <c r="AO4316"/>
      <c r="AP4316"/>
      <c r="BC4316" s="451"/>
    </row>
    <row r="4317" spans="1:55" hidden="1" x14ac:dyDescent="0.2">
      <c r="A4317" s="3"/>
      <c r="B4317" s="3"/>
      <c r="C4317" s="393"/>
      <c r="D4317" s="393"/>
      <c r="E4317" s="393"/>
      <c r="F4317" s="393"/>
      <c r="G4317" s="393"/>
      <c r="H4317" s="393"/>
      <c r="I4317" s="393"/>
      <c r="J4317" s="3"/>
      <c r="K4317" s="3"/>
      <c r="L4317" s="3"/>
      <c r="M4317" s="3"/>
      <c r="N4317" s="3"/>
      <c r="O4317" s="393"/>
      <c r="P4317" s="393"/>
      <c r="Q4317" s="3"/>
      <c r="R4317" s="3"/>
      <c r="S4317" s="3"/>
      <c r="T4317" s="3"/>
      <c r="U4317" s="3"/>
      <c r="V4317" s="3"/>
      <c r="W4317"/>
      <c r="X4317"/>
      <c r="Y4317" s="451"/>
      <c r="Z4317" s="393"/>
      <c r="AA4317" s="3"/>
      <c r="AB4317" s="3"/>
      <c r="AC4317" s="3"/>
      <c r="AD4317" s="3"/>
      <c r="AE4317" s="3"/>
      <c r="AF4317"/>
      <c r="AG4317"/>
      <c r="AH4317"/>
      <c r="AI4317"/>
      <c r="AJ4317"/>
      <c r="AK4317"/>
      <c r="AL4317"/>
      <c r="AM4317"/>
      <c r="AN4317"/>
      <c r="AO4317"/>
      <c r="AP4317"/>
      <c r="BC4317" s="451"/>
    </row>
    <row r="4318" spans="1:55" hidden="1" x14ac:dyDescent="0.2">
      <c r="A4318" s="3"/>
      <c r="B4318" s="3"/>
      <c r="C4318" s="393"/>
      <c r="D4318" s="393"/>
      <c r="E4318" s="393"/>
      <c r="F4318" s="393"/>
      <c r="G4318" s="393"/>
      <c r="H4318" s="393"/>
      <c r="I4318" s="393"/>
      <c r="J4318" s="3"/>
      <c r="K4318" s="3"/>
      <c r="L4318" s="3"/>
      <c r="M4318" s="3"/>
      <c r="N4318" s="3"/>
      <c r="O4318" s="393"/>
      <c r="P4318" s="393"/>
      <c r="Q4318" s="3"/>
      <c r="R4318" s="3"/>
      <c r="S4318" s="3"/>
      <c r="T4318" s="3"/>
      <c r="U4318" s="3"/>
      <c r="V4318" s="3"/>
      <c r="W4318"/>
      <c r="X4318"/>
      <c r="Y4318" s="451"/>
      <c r="Z4318" s="393"/>
      <c r="AA4318" s="3"/>
      <c r="AB4318" s="3"/>
      <c r="AC4318" s="3"/>
      <c r="AD4318" s="3"/>
      <c r="AE4318" s="3"/>
      <c r="AF4318"/>
      <c r="AG4318"/>
      <c r="AH4318"/>
      <c r="AI4318"/>
      <c r="AJ4318"/>
      <c r="AK4318"/>
      <c r="AL4318"/>
      <c r="AM4318"/>
      <c r="AN4318"/>
      <c r="AO4318"/>
      <c r="AP4318"/>
      <c r="BC4318" s="451"/>
    </row>
    <row r="4319" spans="1:55" hidden="1" x14ac:dyDescent="0.2">
      <c r="A4319" s="3"/>
      <c r="B4319" s="3"/>
      <c r="C4319" s="393"/>
      <c r="D4319" s="393"/>
      <c r="E4319" s="393"/>
      <c r="F4319" s="393"/>
      <c r="G4319" s="393"/>
      <c r="H4319" s="393"/>
      <c r="I4319" s="393"/>
      <c r="J4319" s="3"/>
      <c r="K4319" s="3"/>
      <c r="L4319" s="3"/>
      <c r="M4319" s="3"/>
      <c r="N4319" s="3"/>
      <c r="O4319" s="393"/>
      <c r="P4319" s="393"/>
      <c r="Q4319" s="3"/>
      <c r="R4319" s="3"/>
      <c r="S4319" s="3"/>
      <c r="T4319" s="3"/>
      <c r="U4319" s="3"/>
      <c r="V4319" s="3"/>
      <c r="W4319"/>
      <c r="X4319"/>
      <c r="Y4319" s="451"/>
      <c r="Z4319" s="393"/>
      <c r="AA4319" s="3"/>
      <c r="AB4319" s="3"/>
      <c r="AC4319" s="3"/>
      <c r="AD4319" s="3"/>
      <c r="AE4319" s="3"/>
      <c r="AF4319"/>
      <c r="AG4319"/>
      <c r="AH4319"/>
      <c r="AI4319"/>
      <c r="AJ4319"/>
      <c r="AK4319"/>
      <c r="AL4319"/>
      <c r="AM4319"/>
      <c r="AN4319"/>
      <c r="AO4319"/>
      <c r="AP4319"/>
      <c r="BC4319" s="451"/>
    </row>
    <row r="4320" spans="1:55" hidden="1" x14ac:dyDescent="0.2">
      <c r="A4320" s="3"/>
      <c r="B4320" s="3"/>
      <c r="C4320" s="393"/>
      <c r="D4320" s="393"/>
      <c r="E4320" s="393"/>
      <c r="F4320" s="393"/>
      <c r="G4320" s="393"/>
      <c r="H4320" s="393"/>
      <c r="I4320" s="393"/>
      <c r="J4320" s="3"/>
      <c r="K4320" s="3"/>
      <c r="L4320" s="3"/>
      <c r="M4320" s="3"/>
      <c r="N4320" s="3"/>
      <c r="O4320" s="393"/>
      <c r="P4320" s="393"/>
      <c r="Q4320" s="3"/>
      <c r="R4320" s="3"/>
      <c r="S4320" s="3"/>
      <c r="T4320" s="3"/>
      <c r="U4320" s="3"/>
      <c r="V4320" s="3"/>
      <c r="W4320"/>
      <c r="X4320"/>
      <c r="Y4320" s="451"/>
      <c r="Z4320" s="393"/>
      <c r="AA4320" s="3"/>
      <c r="AB4320" s="3"/>
      <c r="AC4320" s="3"/>
      <c r="AD4320" s="3"/>
      <c r="AE4320" s="3"/>
      <c r="AF4320"/>
      <c r="AG4320"/>
      <c r="AH4320"/>
      <c r="AI4320"/>
      <c r="AJ4320"/>
      <c r="AK4320"/>
      <c r="AL4320"/>
      <c r="AM4320"/>
      <c r="AN4320"/>
      <c r="AO4320"/>
      <c r="AP4320"/>
      <c r="BC4320" s="451"/>
    </row>
    <row r="4321" spans="1:55" hidden="1" x14ac:dyDescent="0.2">
      <c r="A4321" s="3"/>
      <c r="B4321" s="3"/>
      <c r="C4321" s="393"/>
      <c r="D4321" s="393"/>
      <c r="E4321" s="393"/>
      <c r="F4321" s="393"/>
      <c r="G4321" s="393"/>
      <c r="H4321" s="393"/>
      <c r="I4321" s="393"/>
      <c r="J4321" s="3"/>
      <c r="K4321" s="3"/>
      <c r="L4321" s="3"/>
      <c r="M4321" s="3"/>
      <c r="N4321" s="3"/>
      <c r="O4321" s="393"/>
      <c r="P4321" s="393"/>
      <c r="Q4321" s="3"/>
      <c r="R4321" s="3"/>
      <c r="S4321" s="3"/>
      <c r="T4321" s="3"/>
      <c r="U4321" s="3"/>
      <c r="V4321" s="3"/>
      <c r="W4321"/>
      <c r="X4321"/>
      <c r="Y4321" s="451"/>
      <c r="Z4321" s="393"/>
      <c r="AA4321" s="3"/>
      <c r="AB4321" s="3"/>
      <c r="AC4321" s="3"/>
      <c r="AD4321" s="3"/>
      <c r="AE4321" s="3"/>
      <c r="AF4321"/>
      <c r="AG4321"/>
      <c r="AH4321"/>
      <c r="AI4321"/>
      <c r="AJ4321"/>
      <c r="AK4321"/>
      <c r="AL4321"/>
      <c r="AM4321"/>
      <c r="AN4321"/>
      <c r="AO4321"/>
      <c r="AP4321"/>
      <c r="BC4321" s="451"/>
    </row>
    <row r="4322" spans="1:55" hidden="1" x14ac:dyDescent="0.2">
      <c r="A4322" s="3"/>
      <c r="B4322" s="3"/>
      <c r="C4322" s="393"/>
      <c r="D4322" s="393"/>
      <c r="E4322" s="393"/>
      <c r="F4322" s="393"/>
      <c r="G4322" s="393"/>
      <c r="H4322" s="393"/>
      <c r="I4322" s="393"/>
      <c r="J4322" s="3"/>
      <c r="K4322" s="3"/>
      <c r="L4322" s="3"/>
      <c r="M4322" s="3"/>
      <c r="N4322" s="3"/>
      <c r="O4322" s="393"/>
      <c r="P4322" s="393"/>
      <c r="Q4322" s="3"/>
      <c r="R4322" s="3"/>
      <c r="S4322" s="3"/>
      <c r="T4322" s="3"/>
      <c r="U4322" s="3"/>
      <c r="V4322" s="3"/>
      <c r="W4322"/>
      <c r="X4322"/>
      <c r="Y4322" s="451"/>
      <c r="Z4322" s="393"/>
      <c r="AA4322" s="3"/>
      <c r="AB4322" s="3"/>
      <c r="AC4322" s="3"/>
      <c r="AD4322" s="3"/>
      <c r="AE4322" s="3"/>
      <c r="AF4322"/>
      <c r="AG4322"/>
      <c r="AH4322"/>
      <c r="AI4322"/>
      <c r="AJ4322"/>
      <c r="AK4322"/>
      <c r="AL4322"/>
      <c r="AM4322"/>
      <c r="AN4322"/>
      <c r="AO4322"/>
      <c r="AP4322"/>
      <c r="BC4322" s="451"/>
    </row>
    <row r="4323" spans="1:55" hidden="1" x14ac:dyDescent="0.2">
      <c r="A4323" s="3"/>
      <c r="B4323" s="3"/>
      <c r="C4323" s="393"/>
      <c r="D4323" s="393"/>
      <c r="E4323" s="393"/>
      <c r="F4323" s="393"/>
      <c r="G4323" s="393"/>
      <c r="H4323" s="393"/>
      <c r="I4323" s="393"/>
      <c r="J4323" s="3"/>
      <c r="K4323" s="3"/>
      <c r="L4323" s="3"/>
      <c r="M4323" s="3"/>
      <c r="N4323" s="3"/>
      <c r="O4323" s="393"/>
      <c r="P4323" s="393"/>
      <c r="Q4323" s="3"/>
      <c r="R4323" s="3"/>
      <c r="S4323" s="3"/>
      <c r="T4323" s="3"/>
      <c r="U4323" s="3"/>
      <c r="V4323" s="3"/>
      <c r="W4323"/>
      <c r="X4323"/>
      <c r="Y4323" s="451"/>
      <c r="Z4323" s="393"/>
      <c r="AA4323" s="3"/>
      <c r="AB4323" s="3"/>
      <c r="AC4323" s="3"/>
      <c r="AD4323" s="3"/>
      <c r="AE4323" s="3"/>
      <c r="AF4323"/>
      <c r="AG4323"/>
      <c r="AH4323"/>
      <c r="AI4323"/>
      <c r="AJ4323"/>
      <c r="AK4323"/>
      <c r="AL4323"/>
      <c r="AM4323"/>
      <c r="AN4323"/>
      <c r="AO4323"/>
      <c r="AP4323"/>
      <c r="BC4323" s="451"/>
    </row>
    <row r="4324" spans="1:55" hidden="1" x14ac:dyDescent="0.2">
      <c r="A4324" s="3"/>
      <c r="B4324" s="3"/>
      <c r="C4324" s="393"/>
      <c r="D4324" s="393"/>
      <c r="E4324" s="393"/>
      <c r="F4324" s="393"/>
      <c r="G4324" s="393"/>
      <c r="H4324" s="393"/>
      <c r="I4324" s="393"/>
      <c r="J4324" s="3"/>
      <c r="K4324" s="3"/>
      <c r="L4324" s="3"/>
      <c r="M4324" s="3"/>
      <c r="N4324" s="3"/>
      <c r="O4324" s="393"/>
      <c r="P4324" s="393"/>
      <c r="Q4324" s="3"/>
      <c r="R4324" s="3"/>
      <c r="S4324" s="3"/>
      <c r="T4324" s="3"/>
      <c r="U4324" s="3"/>
      <c r="V4324" s="3"/>
      <c r="W4324"/>
      <c r="X4324"/>
      <c r="Y4324" s="451"/>
      <c r="Z4324" s="393"/>
      <c r="AA4324" s="3"/>
      <c r="AB4324" s="3"/>
      <c r="AC4324" s="3"/>
      <c r="AD4324" s="3"/>
      <c r="AE4324" s="3"/>
      <c r="AF4324"/>
      <c r="AG4324"/>
      <c r="AH4324"/>
      <c r="AI4324"/>
      <c r="AJ4324"/>
      <c r="AK4324"/>
      <c r="AL4324"/>
      <c r="AM4324"/>
      <c r="AN4324"/>
      <c r="AO4324"/>
      <c r="AP4324"/>
      <c r="BC4324" s="451"/>
    </row>
    <row r="4325" spans="1:55" hidden="1" x14ac:dyDescent="0.2">
      <c r="A4325" s="3"/>
      <c r="B4325" s="3"/>
      <c r="C4325" s="393"/>
      <c r="D4325" s="393"/>
      <c r="E4325" s="393"/>
      <c r="F4325" s="393"/>
      <c r="G4325" s="393"/>
      <c r="H4325" s="393"/>
      <c r="I4325" s="393"/>
      <c r="J4325" s="3"/>
      <c r="K4325" s="3"/>
      <c r="L4325" s="3"/>
      <c r="M4325" s="3"/>
      <c r="N4325" s="3"/>
      <c r="O4325" s="393"/>
      <c r="P4325" s="393"/>
      <c r="Q4325" s="3"/>
      <c r="R4325" s="3"/>
      <c r="S4325" s="3"/>
      <c r="T4325" s="3"/>
      <c r="U4325" s="3"/>
      <c r="V4325" s="3"/>
      <c r="W4325"/>
      <c r="X4325"/>
      <c r="Y4325" s="451"/>
      <c r="Z4325" s="393"/>
      <c r="AA4325" s="3"/>
      <c r="AB4325" s="3"/>
      <c r="AC4325" s="3"/>
      <c r="AD4325" s="3"/>
      <c r="AE4325" s="3"/>
      <c r="AF4325"/>
      <c r="AG4325"/>
      <c r="AH4325"/>
      <c r="AI4325"/>
      <c r="AJ4325"/>
      <c r="AK4325"/>
      <c r="AL4325"/>
      <c r="AM4325"/>
      <c r="AN4325"/>
      <c r="AO4325"/>
      <c r="AP4325"/>
      <c r="BC4325" s="451"/>
    </row>
    <row r="4326" spans="1:55" hidden="1" x14ac:dyDescent="0.2">
      <c r="A4326" s="3"/>
      <c r="B4326" s="3"/>
      <c r="C4326" s="393"/>
      <c r="D4326" s="393"/>
      <c r="E4326" s="393"/>
      <c r="F4326" s="393"/>
      <c r="G4326" s="393"/>
      <c r="H4326" s="393"/>
      <c r="I4326" s="393"/>
      <c r="J4326" s="3"/>
      <c r="K4326" s="3"/>
      <c r="L4326" s="3"/>
      <c r="M4326" s="3"/>
      <c r="N4326" s="3"/>
      <c r="O4326" s="393"/>
      <c r="P4326" s="393"/>
      <c r="Q4326" s="3"/>
      <c r="R4326" s="3"/>
      <c r="S4326" s="3"/>
      <c r="T4326" s="3"/>
      <c r="U4326" s="3"/>
      <c r="V4326" s="3"/>
      <c r="W4326"/>
      <c r="X4326"/>
      <c r="Y4326" s="451"/>
      <c r="Z4326" s="393"/>
      <c r="AA4326" s="3"/>
      <c r="AB4326" s="3"/>
      <c r="AC4326" s="3"/>
      <c r="AD4326" s="3"/>
      <c r="AE4326" s="3"/>
      <c r="AF4326"/>
      <c r="AG4326"/>
      <c r="AH4326"/>
      <c r="AI4326"/>
      <c r="AJ4326"/>
      <c r="AK4326"/>
      <c r="AL4326"/>
      <c r="AM4326"/>
      <c r="AN4326"/>
      <c r="AO4326"/>
      <c r="AP4326"/>
      <c r="BC4326" s="451"/>
    </row>
    <row r="4327" spans="1:55" hidden="1" x14ac:dyDescent="0.2">
      <c r="A4327" s="3"/>
      <c r="B4327" s="3"/>
      <c r="C4327" s="393"/>
      <c r="D4327" s="393"/>
      <c r="E4327" s="393"/>
      <c r="F4327" s="393"/>
      <c r="G4327" s="393"/>
      <c r="H4327" s="393"/>
      <c r="I4327" s="393"/>
      <c r="J4327" s="3"/>
      <c r="K4327" s="3"/>
      <c r="L4327" s="3"/>
      <c r="M4327" s="3"/>
      <c r="N4327" s="3"/>
      <c r="O4327" s="393"/>
      <c r="P4327" s="393"/>
      <c r="Q4327" s="3"/>
      <c r="R4327" s="3"/>
      <c r="S4327" s="3"/>
      <c r="T4327" s="3"/>
      <c r="U4327" s="3"/>
      <c r="V4327" s="3"/>
      <c r="W4327"/>
      <c r="X4327"/>
      <c r="Y4327" s="451"/>
      <c r="Z4327" s="393"/>
      <c r="AA4327" s="3"/>
      <c r="AB4327" s="3"/>
      <c r="AC4327" s="3"/>
      <c r="AD4327" s="3"/>
      <c r="AE4327" s="3"/>
      <c r="AF4327"/>
      <c r="AG4327"/>
      <c r="AH4327"/>
      <c r="AI4327"/>
      <c r="AJ4327"/>
      <c r="AK4327"/>
      <c r="AL4327"/>
      <c r="AM4327"/>
      <c r="AN4327"/>
      <c r="AO4327"/>
      <c r="AP4327"/>
      <c r="BC4327" s="451"/>
    </row>
    <row r="4328" spans="1:55" hidden="1" x14ac:dyDescent="0.2">
      <c r="A4328" s="3"/>
      <c r="B4328" s="3"/>
      <c r="C4328" s="393"/>
      <c r="D4328" s="393"/>
      <c r="E4328" s="393"/>
      <c r="F4328" s="393"/>
      <c r="G4328" s="393"/>
      <c r="H4328" s="393"/>
      <c r="I4328" s="393"/>
      <c r="J4328" s="3"/>
      <c r="K4328" s="3"/>
      <c r="L4328" s="3"/>
      <c r="M4328" s="3"/>
      <c r="N4328" s="3"/>
      <c r="O4328" s="393"/>
      <c r="P4328" s="393"/>
      <c r="Q4328" s="3"/>
      <c r="R4328" s="3"/>
      <c r="S4328" s="3"/>
      <c r="T4328" s="3"/>
      <c r="U4328" s="3"/>
      <c r="V4328" s="3"/>
      <c r="W4328"/>
      <c r="X4328"/>
      <c r="Y4328" s="451"/>
      <c r="Z4328" s="393"/>
      <c r="AA4328" s="3"/>
      <c r="AB4328" s="3"/>
      <c r="AC4328" s="3"/>
      <c r="AD4328" s="3"/>
      <c r="AE4328" s="3"/>
      <c r="AF4328"/>
      <c r="AG4328"/>
      <c r="AH4328"/>
      <c r="AI4328"/>
      <c r="AJ4328"/>
      <c r="AK4328"/>
      <c r="AL4328"/>
      <c r="AM4328"/>
      <c r="AN4328"/>
      <c r="AO4328"/>
      <c r="AP4328"/>
      <c r="BC4328" s="451"/>
    </row>
    <row r="4329" spans="1:55" hidden="1" x14ac:dyDescent="0.2">
      <c r="A4329" s="3"/>
      <c r="B4329" s="3"/>
      <c r="C4329" s="393"/>
      <c r="D4329" s="393"/>
      <c r="E4329" s="393"/>
      <c r="F4329" s="393"/>
      <c r="G4329" s="393"/>
      <c r="H4329" s="393"/>
      <c r="I4329" s="393"/>
      <c r="J4329" s="3"/>
      <c r="K4329" s="3"/>
      <c r="L4329" s="3"/>
      <c r="M4329" s="3"/>
      <c r="N4329" s="3"/>
      <c r="O4329" s="393"/>
      <c r="P4329" s="393"/>
      <c r="Q4329" s="3"/>
      <c r="R4329" s="3"/>
      <c r="S4329" s="3"/>
      <c r="T4329" s="3"/>
      <c r="U4329" s="3"/>
      <c r="V4329" s="3"/>
      <c r="W4329"/>
      <c r="X4329"/>
      <c r="Y4329" s="451"/>
      <c r="Z4329" s="393"/>
      <c r="AA4329" s="3"/>
      <c r="AB4329" s="3"/>
      <c r="AC4329" s="3"/>
      <c r="AD4329" s="3"/>
      <c r="AE4329" s="3"/>
      <c r="AF4329"/>
      <c r="AG4329"/>
      <c r="AH4329"/>
      <c r="AI4329"/>
      <c r="AJ4329"/>
      <c r="AK4329"/>
      <c r="AL4329"/>
      <c r="AM4329"/>
      <c r="AN4329"/>
      <c r="AO4329"/>
      <c r="AP4329"/>
      <c r="BC4329" s="451"/>
    </row>
    <row r="4330" spans="1:55" hidden="1" x14ac:dyDescent="0.2">
      <c r="A4330" s="3"/>
      <c r="B4330" s="3"/>
      <c r="C4330" s="393"/>
      <c r="D4330" s="393"/>
      <c r="E4330" s="393"/>
      <c r="F4330" s="393"/>
      <c r="G4330" s="393"/>
      <c r="H4330" s="393"/>
      <c r="I4330" s="393"/>
      <c r="J4330" s="3"/>
      <c r="K4330" s="3"/>
      <c r="L4330" s="3"/>
      <c r="M4330" s="3"/>
      <c r="N4330" s="3"/>
      <c r="O4330" s="393"/>
      <c r="P4330" s="393"/>
      <c r="Q4330" s="3"/>
      <c r="R4330" s="3"/>
      <c r="S4330" s="3"/>
      <c r="T4330" s="3"/>
      <c r="U4330" s="3"/>
      <c r="V4330" s="3"/>
      <c r="W4330"/>
      <c r="X4330"/>
      <c r="Y4330" s="451"/>
      <c r="Z4330" s="393"/>
      <c r="AA4330" s="3"/>
      <c r="AB4330" s="3"/>
      <c r="AC4330" s="3"/>
      <c r="AD4330" s="3"/>
      <c r="AE4330" s="3"/>
      <c r="AF4330"/>
      <c r="AG4330"/>
      <c r="AH4330"/>
      <c r="AI4330"/>
      <c r="AJ4330"/>
      <c r="AK4330"/>
      <c r="AL4330"/>
      <c r="AM4330"/>
      <c r="AN4330"/>
      <c r="AO4330"/>
      <c r="AP4330"/>
      <c r="BC4330" s="451"/>
    </row>
    <row r="4331" spans="1:55" hidden="1" x14ac:dyDescent="0.2">
      <c r="A4331" s="3"/>
      <c r="B4331" s="3"/>
      <c r="C4331" s="393"/>
      <c r="D4331" s="393"/>
      <c r="E4331" s="393"/>
      <c r="F4331" s="393"/>
      <c r="G4331" s="393"/>
      <c r="H4331" s="393"/>
      <c r="I4331" s="393"/>
      <c r="J4331" s="3"/>
      <c r="K4331" s="3"/>
      <c r="L4331" s="3"/>
      <c r="M4331" s="3"/>
      <c r="N4331" s="3"/>
      <c r="O4331" s="393"/>
      <c r="P4331" s="393"/>
      <c r="Q4331" s="3"/>
      <c r="R4331" s="3"/>
      <c r="S4331" s="3"/>
      <c r="T4331" s="3"/>
      <c r="U4331" s="3"/>
      <c r="V4331" s="3"/>
      <c r="W4331"/>
      <c r="X4331"/>
      <c r="Y4331" s="451"/>
      <c r="Z4331" s="393"/>
      <c r="AA4331" s="3"/>
      <c r="AB4331" s="3"/>
      <c r="AC4331" s="3"/>
      <c r="AD4331" s="3"/>
      <c r="AE4331" s="3"/>
      <c r="AF4331"/>
      <c r="AG4331"/>
      <c r="AH4331"/>
      <c r="AI4331"/>
      <c r="AJ4331"/>
      <c r="AK4331"/>
      <c r="AL4331"/>
      <c r="AM4331"/>
      <c r="AN4331"/>
      <c r="AO4331"/>
      <c r="AP4331"/>
      <c r="BC4331" s="451"/>
    </row>
    <row r="4332" spans="1:55" hidden="1" x14ac:dyDescent="0.2">
      <c r="A4332" s="3"/>
      <c r="B4332" s="3"/>
      <c r="C4332" s="393"/>
      <c r="D4332" s="393"/>
      <c r="E4332" s="393"/>
      <c r="F4332" s="393"/>
      <c r="G4332" s="393"/>
      <c r="H4332" s="393"/>
      <c r="I4332" s="393"/>
      <c r="J4332" s="3"/>
      <c r="K4332" s="3"/>
      <c r="L4332" s="3"/>
      <c r="M4332" s="3"/>
      <c r="N4332" s="3"/>
      <c r="O4332" s="393"/>
      <c r="P4332" s="393"/>
      <c r="Q4332" s="3"/>
      <c r="R4332" s="3"/>
      <c r="S4332" s="3"/>
      <c r="T4332" s="3"/>
      <c r="U4332" s="3"/>
      <c r="V4332" s="3"/>
      <c r="W4332"/>
      <c r="X4332"/>
      <c r="Y4332" s="451"/>
      <c r="Z4332" s="393"/>
      <c r="AA4332" s="3"/>
      <c r="AB4332" s="3"/>
      <c r="AC4332" s="3"/>
      <c r="AD4332" s="3"/>
      <c r="AE4332" s="3"/>
      <c r="AF4332"/>
      <c r="AG4332"/>
      <c r="AH4332"/>
      <c r="AI4332"/>
      <c r="AJ4332"/>
      <c r="AK4332"/>
      <c r="AL4332"/>
      <c r="AM4332"/>
      <c r="AN4332"/>
      <c r="AO4332"/>
      <c r="AP4332"/>
      <c r="BC4332" s="451"/>
    </row>
    <row r="4333" spans="1:55" hidden="1" x14ac:dyDescent="0.2">
      <c r="A4333" s="3"/>
      <c r="B4333" s="3"/>
      <c r="C4333" s="393"/>
      <c r="D4333" s="393"/>
      <c r="E4333" s="393"/>
      <c r="F4333" s="393"/>
      <c r="G4333" s="393"/>
      <c r="H4333" s="393"/>
      <c r="I4333" s="393"/>
      <c r="J4333" s="3"/>
      <c r="K4333" s="3"/>
      <c r="L4333" s="3"/>
      <c r="M4333" s="3"/>
      <c r="N4333" s="3"/>
      <c r="O4333" s="393"/>
      <c r="P4333" s="393"/>
      <c r="Q4333" s="3"/>
      <c r="R4333" s="3"/>
      <c r="S4333" s="3"/>
      <c r="T4333" s="3"/>
      <c r="U4333" s="3"/>
      <c r="V4333" s="3"/>
      <c r="W4333"/>
      <c r="X4333"/>
      <c r="Y4333" s="451"/>
      <c r="Z4333" s="393"/>
      <c r="AA4333" s="3"/>
      <c r="AB4333" s="3"/>
      <c r="AC4333" s="3"/>
      <c r="AD4333" s="3"/>
      <c r="AE4333" s="3"/>
      <c r="AF4333"/>
      <c r="AG4333"/>
      <c r="AH4333"/>
      <c r="AI4333"/>
      <c r="AJ4333"/>
      <c r="AK4333"/>
      <c r="AL4333"/>
      <c r="AM4333"/>
      <c r="AN4333"/>
      <c r="AO4333"/>
      <c r="AP4333"/>
      <c r="BC4333" s="451"/>
    </row>
    <row r="4334" spans="1:55" hidden="1" x14ac:dyDescent="0.2">
      <c r="A4334" s="3"/>
      <c r="B4334" s="3"/>
      <c r="C4334" s="393"/>
      <c r="D4334" s="393"/>
      <c r="E4334" s="393"/>
      <c r="F4334" s="393"/>
      <c r="G4334" s="393"/>
      <c r="H4334" s="393"/>
      <c r="I4334" s="393"/>
      <c r="J4334" s="3"/>
      <c r="K4334" s="3"/>
      <c r="L4334" s="3"/>
      <c r="M4334" s="3"/>
      <c r="N4334" s="3"/>
      <c r="O4334" s="393"/>
      <c r="P4334" s="393"/>
      <c r="Q4334" s="3"/>
      <c r="R4334" s="3"/>
      <c r="S4334" s="3"/>
      <c r="T4334" s="3"/>
      <c r="U4334" s="3"/>
      <c r="V4334" s="3"/>
      <c r="W4334"/>
      <c r="X4334"/>
      <c r="Y4334" s="451"/>
      <c r="Z4334" s="393"/>
      <c r="AA4334" s="3"/>
      <c r="AB4334" s="3"/>
      <c r="AC4334" s="3"/>
      <c r="AD4334" s="3"/>
      <c r="AE4334" s="3"/>
      <c r="AF4334"/>
      <c r="AG4334"/>
      <c r="AH4334"/>
      <c r="AI4334"/>
      <c r="AJ4334"/>
      <c r="AK4334"/>
      <c r="AL4334"/>
      <c r="AM4334"/>
      <c r="AN4334"/>
      <c r="AO4334"/>
      <c r="AP4334"/>
      <c r="BC4334" s="451"/>
    </row>
    <row r="4335" spans="1:55" hidden="1" x14ac:dyDescent="0.2">
      <c r="A4335" s="3"/>
      <c r="B4335" s="3"/>
      <c r="C4335" s="393"/>
      <c r="D4335" s="393"/>
      <c r="E4335" s="393"/>
      <c r="F4335" s="393"/>
      <c r="G4335" s="393"/>
      <c r="H4335" s="393"/>
      <c r="I4335" s="393"/>
      <c r="J4335" s="3"/>
      <c r="K4335" s="3"/>
      <c r="L4335" s="3"/>
      <c r="M4335" s="3"/>
      <c r="N4335" s="3"/>
      <c r="O4335" s="393"/>
      <c r="P4335" s="393"/>
      <c r="Q4335" s="3"/>
      <c r="R4335" s="3"/>
      <c r="S4335" s="3"/>
      <c r="T4335" s="3"/>
      <c r="U4335" s="3"/>
      <c r="V4335" s="3"/>
      <c r="W4335"/>
      <c r="X4335"/>
      <c r="Y4335" s="451"/>
      <c r="Z4335" s="393"/>
      <c r="AA4335" s="3"/>
      <c r="AB4335" s="3"/>
      <c r="AC4335" s="3"/>
      <c r="AD4335" s="3"/>
      <c r="AE4335" s="3"/>
      <c r="AF4335"/>
      <c r="AG4335"/>
      <c r="AH4335"/>
      <c r="AI4335"/>
      <c r="AJ4335"/>
      <c r="AK4335"/>
      <c r="AL4335"/>
      <c r="AM4335"/>
      <c r="AN4335"/>
      <c r="AO4335"/>
      <c r="AP4335"/>
      <c r="BC4335" s="451"/>
    </row>
    <row r="4336" spans="1:55" hidden="1" x14ac:dyDescent="0.2">
      <c r="A4336" s="3"/>
      <c r="B4336" s="3"/>
      <c r="C4336" s="393"/>
      <c r="D4336" s="393"/>
      <c r="E4336" s="393"/>
      <c r="F4336" s="393"/>
      <c r="G4336" s="393"/>
      <c r="H4336" s="393"/>
      <c r="I4336" s="393"/>
      <c r="J4336" s="3"/>
      <c r="K4336" s="3"/>
      <c r="L4336" s="3"/>
      <c r="M4336" s="3"/>
      <c r="N4336" s="3"/>
      <c r="O4336" s="393"/>
      <c r="P4336" s="393"/>
      <c r="Q4336" s="3"/>
      <c r="R4336" s="3"/>
      <c r="S4336" s="3"/>
      <c r="T4336" s="3"/>
      <c r="U4336" s="3"/>
      <c r="V4336" s="3"/>
      <c r="W4336"/>
      <c r="X4336"/>
      <c r="Y4336" s="451"/>
      <c r="Z4336" s="393"/>
      <c r="AA4336" s="3"/>
      <c r="AB4336" s="3"/>
      <c r="AC4336" s="3"/>
      <c r="AD4336" s="3"/>
      <c r="AE4336" s="3"/>
      <c r="AF4336"/>
      <c r="AG4336"/>
      <c r="AH4336"/>
      <c r="AI4336"/>
      <c r="AJ4336"/>
      <c r="AK4336"/>
      <c r="AL4336"/>
      <c r="AM4336"/>
      <c r="AN4336"/>
      <c r="AO4336"/>
      <c r="AP4336"/>
      <c r="BC4336" s="451"/>
    </row>
    <row r="4337" spans="1:55" hidden="1" x14ac:dyDescent="0.2">
      <c r="A4337" s="3"/>
      <c r="B4337" s="3"/>
      <c r="C4337" s="393"/>
      <c r="D4337" s="393"/>
      <c r="E4337" s="393"/>
      <c r="F4337" s="393"/>
      <c r="G4337" s="393"/>
      <c r="H4337" s="393"/>
      <c r="I4337" s="393"/>
      <c r="J4337" s="3"/>
      <c r="K4337" s="3"/>
      <c r="L4337" s="3"/>
      <c r="M4337" s="3"/>
      <c r="N4337" s="3"/>
      <c r="O4337" s="393"/>
      <c r="P4337" s="393"/>
      <c r="Q4337" s="3"/>
      <c r="R4337" s="3"/>
      <c r="S4337" s="3"/>
      <c r="T4337" s="3"/>
      <c r="U4337" s="3"/>
      <c r="V4337" s="3"/>
      <c r="W4337"/>
      <c r="X4337"/>
      <c r="Y4337" s="451"/>
      <c r="Z4337" s="393"/>
      <c r="AA4337" s="3"/>
      <c r="AB4337" s="3"/>
      <c r="AC4337" s="3"/>
      <c r="AD4337" s="3"/>
      <c r="AE4337" s="3"/>
      <c r="AF4337"/>
      <c r="AG4337"/>
      <c r="AH4337"/>
      <c r="AI4337"/>
      <c r="AJ4337"/>
      <c r="AK4337"/>
      <c r="AL4337"/>
      <c r="AM4337"/>
      <c r="AN4337"/>
      <c r="AO4337"/>
      <c r="AP4337"/>
      <c r="BC4337" s="451"/>
    </row>
    <row r="4338" spans="1:55" hidden="1" x14ac:dyDescent="0.2">
      <c r="A4338" s="3"/>
      <c r="B4338" s="3"/>
      <c r="C4338" s="393"/>
      <c r="D4338" s="393"/>
      <c r="E4338" s="393"/>
      <c r="F4338" s="393"/>
      <c r="G4338" s="393"/>
      <c r="H4338" s="393"/>
      <c r="I4338" s="393"/>
      <c r="J4338" s="3"/>
      <c r="K4338" s="3"/>
      <c r="L4338" s="3"/>
      <c r="M4338" s="3"/>
      <c r="N4338" s="3"/>
      <c r="O4338" s="393"/>
      <c r="P4338" s="393"/>
      <c r="Q4338" s="3"/>
      <c r="R4338" s="3"/>
      <c r="S4338" s="3"/>
      <c r="T4338" s="3"/>
      <c r="U4338" s="3"/>
      <c r="V4338" s="3"/>
      <c r="W4338"/>
      <c r="X4338"/>
      <c r="Y4338" s="451"/>
      <c r="Z4338" s="393"/>
      <c r="AA4338" s="3"/>
      <c r="AB4338" s="3"/>
      <c r="AC4338" s="3"/>
      <c r="AD4338" s="3"/>
      <c r="AE4338" s="3"/>
      <c r="AF4338"/>
      <c r="AG4338"/>
      <c r="AH4338"/>
      <c r="AI4338"/>
      <c r="AJ4338"/>
      <c r="AK4338"/>
      <c r="AL4338"/>
      <c r="AM4338"/>
      <c r="AN4338"/>
      <c r="AO4338"/>
      <c r="AP4338"/>
      <c r="BC4338" s="451"/>
    </row>
    <row r="4339" spans="1:55" hidden="1" x14ac:dyDescent="0.2">
      <c r="A4339" s="3"/>
      <c r="B4339" s="3"/>
      <c r="C4339" s="393"/>
      <c r="D4339" s="393"/>
      <c r="E4339" s="393"/>
      <c r="F4339" s="393"/>
      <c r="G4339" s="393"/>
      <c r="H4339" s="393"/>
      <c r="I4339" s="393"/>
      <c r="J4339" s="3"/>
      <c r="K4339" s="3"/>
      <c r="L4339" s="3"/>
      <c r="M4339" s="3"/>
      <c r="N4339" s="3"/>
      <c r="O4339" s="393"/>
      <c r="P4339" s="393"/>
      <c r="Q4339" s="3"/>
      <c r="R4339" s="3"/>
      <c r="S4339" s="3"/>
      <c r="T4339" s="3"/>
      <c r="U4339" s="3"/>
      <c r="V4339" s="3"/>
      <c r="W4339"/>
      <c r="X4339"/>
      <c r="Y4339" s="451"/>
      <c r="Z4339" s="393"/>
      <c r="AA4339" s="3"/>
      <c r="AB4339" s="3"/>
      <c r="AC4339" s="3"/>
      <c r="AD4339" s="3"/>
      <c r="AE4339" s="3"/>
      <c r="AF4339"/>
      <c r="AG4339"/>
      <c r="AH4339"/>
      <c r="AI4339"/>
      <c r="AJ4339"/>
      <c r="AK4339"/>
      <c r="AL4339"/>
      <c r="AM4339"/>
      <c r="AN4339"/>
      <c r="AO4339"/>
      <c r="AP4339"/>
      <c r="BC4339" s="451"/>
    </row>
    <row r="4340" spans="1:55" hidden="1" x14ac:dyDescent="0.2">
      <c r="A4340" s="3"/>
      <c r="B4340" s="3"/>
      <c r="C4340" s="393"/>
      <c r="D4340" s="393"/>
      <c r="E4340" s="393"/>
      <c r="F4340" s="393"/>
      <c r="G4340" s="393"/>
      <c r="H4340" s="393"/>
      <c r="I4340" s="393"/>
      <c r="J4340" s="3"/>
      <c r="K4340" s="3"/>
      <c r="L4340" s="3"/>
      <c r="M4340" s="3"/>
      <c r="N4340" s="3"/>
      <c r="O4340" s="393"/>
      <c r="P4340" s="393"/>
      <c r="Q4340" s="3"/>
      <c r="R4340" s="3"/>
      <c r="S4340" s="3"/>
      <c r="T4340" s="3"/>
      <c r="U4340" s="3"/>
      <c r="V4340" s="3"/>
      <c r="W4340"/>
      <c r="X4340"/>
      <c r="Y4340" s="451"/>
      <c r="Z4340" s="393"/>
      <c r="AA4340" s="3"/>
      <c r="AB4340" s="3"/>
      <c r="AC4340" s="3"/>
      <c r="AD4340" s="3"/>
      <c r="AE4340" s="3"/>
      <c r="AF4340"/>
      <c r="AG4340"/>
      <c r="AH4340"/>
      <c r="AI4340"/>
      <c r="AJ4340"/>
      <c r="AK4340"/>
      <c r="AL4340"/>
      <c r="AM4340"/>
      <c r="AN4340"/>
      <c r="AO4340"/>
      <c r="AP4340"/>
      <c r="BC4340" s="451"/>
    </row>
    <row r="4341" spans="1:55" hidden="1" x14ac:dyDescent="0.2">
      <c r="A4341" s="3"/>
      <c r="B4341" s="3"/>
      <c r="C4341" s="393"/>
      <c r="D4341" s="393"/>
      <c r="E4341" s="393"/>
      <c r="F4341" s="393"/>
      <c r="G4341" s="393"/>
      <c r="H4341" s="393"/>
      <c r="I4341" s="393"/>
      <c r="J4341" s="3"/>
      <c r="K4341" s="3"/>
      <c r="L4341" s="3"/>
      <c r="M4341" s="3"/>
      <c r="N4341" s="3"/>
      <c r="O4341" s="393"/>
      <c r="P4341" s="393"/>
      <c r="Q4341" s="3"/>
      <c r="R4341" s="3"/>
      <c r="S4341" s="3"/>
      <c r="T4341" s="3"/>
      <c r="U4341" s="3"/>
      <c r="V4341" s="3"/>
      <c r="W4341"/>
      <c r="X4341"/>
      <c r="Y4341" s="451"/>
      <c r="Z4341" s="393"/>
      <c r="AA4341" s="3"/>
      <c r="AB4341" s="3"/>
      <c r="AC4341" s="3"/>
      <c r="AD4341" s="3"/>
      <c r="AE4341" s="3"/>
      <c r="AF4341"/>
      <c r="AG4341"/>
      <c r="AH4341"/>
      <c r="AI4341"/>
      <c r="AJ4341"/>
      <c r="AK4341"/>
      <c r="AL4341"/>
      <c r="AM4341"/>
      <c r="AN4341"/>
      <c r="AO4341"/>
      <c r="AP4341"/>
      <c r="BC4341" s="451"/>
    </row>
    <row r="4342" spans="1:55" hidden="1" x14ac:dyDescent="0.2">
      <c r="A4342" s="3"/>
      <c r="B4342" s="3"/>
      <c r="C4342" s="393"/>
      <c r="D4342" s="393"/>
      <c r="E4342" s="393"/>
      <c r="F4342" s="393"/>
      <c r="G4342" s="393"/>
      <c r="H4342" s="393"/>
      <c r="I4342" s="393"/>
      <c r="J4342" s="3"/>
      <c r="K4342" s="3"/>
      <c r="L4342" s="3"/>
      <c r="M4342" s="3"/>
      <c r="N4342" s="3"/>
      <c r="O4342" s="393"/>
      <c r="P4342" s="393"/>
      <c r="Q4342" s="3"/>
      <c r="R4342" s="3"/>
      <c r="S4342" s="3"/>
      <c r="T4342" s="3"/>
      <c r="U4342" s="3"/>
      <c r="V4342" s="3"/>
      <c r="W4342"/>
      <c r="X4342"/>
      <c r="Y4342" s="451"/>
      <c r="Z4342" s="393"/>
      <c r="AA4342" s="3"/>
      <c r="AB4342" s="3"/>
      <c r="AC4342" s="3"/>
      <c r="AD4342" s="3"/>
      <c r="AE4342" s="3"/>
      <c r="AF4342"/>
      <c r="AG4342"/>
      <c r="AH4342"/>
      <c r="AI4342"/>
      <c r="AJ4342"/>
      <c r="AK4342"/>
      <c r="AL4342"/>
      <c r="AM4342"/>
      <c r="AN4342"/>
      <c r="AO4342"/>
      <c r="AP4342"/>
      <c r="BC4342" s="451"/>
    </row>
    <row r="4343" spans="1:55" hidden="1" x14ac:dyDescent="0.2">
      <c r="A4343" s="3"/>
      <c r="B4343" s="3"/>
      <c r="C4343" s="393"/>
      <c r="D4343" s="393"/>
      <c r="E4343" s="393"/>
      <c r="F4343" s="393"/>
      <c r="G4343" s="393"/>
      <c r="H4343" s="393"/>
      <c r="I4343" s="393"/>
      <c r="J4343" s="3"/>
      <c r="K4343" s="3"/>
      <c r="L4343" s="3"/>
      <c r="M4343" s="3"/>
      <c r="N4343" s="3"/>
      <c r="O4343" s="393"/>
      <c r="P4343" s="393"/>
      <c r="Q4343" s="3"/>
      <c r="R4343" s="3"/>
      <c r="S4343" s="3"/>
      <c r="T4343" s="3"/>
      <c r="U4343" s="3"/>
      <c r="V4343" s="3"/>
      <c r="W4343"/>
      <c r="X4343"/>
      <c r="Y4343" s="451"/>
      <c r="Z4343" s="393"/>
      <c r="AA4343" s="3"/>
      <c r="AB4343" s="3"/>
      <c r="AC4343" s="3"/>
      <c r="AD4343" s="3"/>
      <c r="AE4343" s="3"/>
      <c r="AF4343"/>
      <c r="AG4343"/>
      <c r="AH4343"/>
      <c r="AI4343"/>
      <c r="AJ4343"/>
      <c r="AK4343"/>
      <c r="AL4343"/>
      <c r="AM4343"/>
      <c r="AN4343"/>
      <c r="AO4343"/>
      <c r="AP4343"/>
      <c r="BC4343" s="451"/>
    </row>
    <row r="4344" spans="1:55" hidden="1" x14ac:dyDescent="0.2">
      <c r="A4344" s="3"/>
      <c r="B4344" s="3"/>
      <c r="C4344" s="393"/>
      <c r="D4344" s="393"/>
      <c r="E4344" s="393"/>
      <c r="F4344" s="393"/>
      <c r="G4344" s="393"/>
      <c r="H4344" s="393"/>
      <c r="I4344" s="393"/>
      <c r="J4344" s="3"/>
      <c r="K4344" s="3"/>
      <c r="L4344" s="3"/>
      <c r="M4344" s="3"/>
      <c r="N4344" s="3"/>
      <c r="O4344" s="393"/>
      <c r="P4344" s="393"/>
      <c r="Q4344" s="3"/>
      <c r="R4344" s="3"/>
      <c r="S4344" s="3"/>
      <c r="T4344" s="3"/>
      <c r="U4344" s="3"/>
      <c r="V4344" s="3"/>
      <c r="W4344"/>
      <c r="X4344"/>
      <c r="Y4344" s="451"/>
      <c r="Z4344" s="393"/>
      <c r="AA4344" s="3"/>
      <c r="AB4344" s="3"/>
      <c r="AC4344" s="3"/>
      <c r="AD4344" s="3"/>
      <c r="AE4344" s="3"/>
      <c r="AF4344"/>
      <c r="AG4344"/>
      <c r="AH4344"/>
      <c r="AI4344"/>
      <c r="AJ4344"/>
      <c r="AK4344"/>
      <c r="AL4344"/>
      <c r="AM4344"/>
      <c r="AN4344"/>
      <c r="AO4344"/>
      <c r="AP4344"/>
      <c r="BC4344" s="451"/>
    </row>
    <row r="4345" spans="1:55" hidden="1" x14ac:dyDescent="0.2">
      <c r="A4345" s="3"/>
      <c r="B4345" s="3"/>
      <c r="C4345" s="393"/>
      <c r="D4345" s="393"/>
      <c r="E4345" s="393"/>
      <c r="F4345" s="393"/>
      <c r="G4345" s="393"/>
      <c r="H4345" s="393"/>
      <c r="I4345" s="393"/>
      <c r="J4345" s="3"/>
      <c r="K4345" s="3"/>
      <c r="L4345" s="3"/>
      <c r="M4345" s="3"/>
      <c r="N4345" s="3"/>
      <c r="O4345" s="393"/>
      <c r="P4345" s="393"/>
      <c r="Q4345" s="3"/>
      <c r="R4345" s="3"/>
      <c r="S4345" s="3"/>
      <c r="T4345" s="3"/>
      <c r="U4345" s="3"/>
      <c r="V4345" s="3"/>
      <c r="W4345"/>
      <c r="X4345"/>
      <c r="Y4345" s="451"/>
      <c r="Z4345" s="393"/>
      <c r="AA4345" s="3"/>
      <c r="AB4345" s="3"/>
      <c r="AC4345" s="3"/>
      <c r="AD4345" s="3"/>
      <c r="AE4345" s="3"/>
      <c r="AF4345"/>
      <c r="AG4345"/>
      <c r="AH4345"/>
      <c r="AI4345"/>
      <c r="AJ4345"/>
      <c r="AK4345"/>
      <c r="AL4345"/>
      <c r="AM4345"/>
      <c r="AN4345"/>
      <c r="AO4345"/>
      <c r="AP4345"/>
      <c r="BC4345" s="451"/>
    </row>
    <row r="4346" spans="1:55" hidden="1" x14ac:dyDescent="0.2">
      <c r="A4346" s="3"/>
      <c r="B4346" s="3"/>
      <c r="C4346" s="393"/>
      <c r="D4346" s="393"/>
      <c r="E4346" s="393"/>
      <c r="F4346" s="393"/>
      <c r="G4346" s="393"/>
      <c r="H4346" s="393"/>
      <c r="I4346" s="393"/>
      <c r="J4346" s="3"/>
      <c r="K4346" s="3"/>
      <c r="L4346" s="3"/>
      <c r="M4346" s="3"/>
      <c r="N4346" s="3"/>
      <c r="O4346" s="393"/>
      <c r="P4346" s="393"/>
      <c r="Q4346" s="3"/>
      <c r="R4346" s="3"/>
      <c r="S4346" s="3"/>
      <c r="T4346" s="3"/>
      <c r="U4346" s="3"/>
      <c r="V4346" s="3"/>
      <c r="W4346"/>
      <c r="X4346"/>
      <c r="Y4346" s="451"/>
      <c r="Z4346" s="393"/>
      <c r="AA4346" s="3"/>
      <c r="AB4346" s="3"/>
      <c r="AC4346" s="3"/>
      <c r="AD4346" s="3"/>
      <c r="AE4346" s="3"/>
      <c r="AF4346"/>
      <c r="AG4346"/>
      <c r="AH4346"/>
      <c r="AI4346"/>
      <c r="AJ4346"/>
      <c r="AK4346"/>
      <c r="AL4346"/>
      <c r="AM4346"/>
      <c r="AN4346"/>
      <c r="AO4346"/>
      <c r="AP4346"/>
      <c r="BC4346" s="451"/>
    </row>
    <row r="4347" spans="1:55" hidden="1" x14ac:dyDescent="0.2">
      <c r="A4347" s="3"/>
      <c r="B4347" s="3"/>
      <c r="C4347" s="393"/>
      <c r="D4347" s="393"/>
      <c r="E4347" s="393"/>
      <c r="F4347" s="393"/>
      <c r="G4347" s="393"/>
      <c r="H4347" s="393"/>
      <c r="I4347" s="393"/>
      <c r="J4347" s="3"/>
      <c r="K4347" s="3"/>
      <c r="L4347" s="3"/>
      <c r="M4347" s="3"/>
      <c r="N4347" s="3"/>
      <c r="O4347" s="393"/>
      <c r="P4347" s="393"/>
      <c r="Q4347" s="3"/>
      <c r="R4347" s="3"/>
      <c r="S4347" s="3"/>
      <c r="T4347" s="3"/>
      <c r="U4347" s="3"/>
      <c r="V4347" s="3"/>
      <c r="W4347"/>
      <c r="X4347"/>
      <c r="Y4347" s="451"/>
      <c r="Z4347" s="393"/>
      <c r="AA4347" s="3"/>
      <c r="AB4347" s="3"/>
      <c r="AC4347" s="3"/>
      <c r="AD4347" s="3"/>
      <c r="AE4347" s="3"/>
      <c r="AF4347"/>
      <c r="AG4347"/>
      <c r="AH4347"/>
      <c r="AI4347"/>
      <c r="AJ4347"/>
      <c r="AK4347"/>
      <c r="AL4347"/>
      <c r="AM4347"/>
      <c r="AN4347"/>
      <c r="AO4347"/>
      <c r="AP4347"/>
      <c r="BC4347" s="451"/>
    </row>
    <row r="4348" spans="1:55" hidden="1" x14ac:dyDescent="0.2">
      <c r="A4348" s="3"/>
      <c r="B4348" s="3"/>
      <c r="C4348" s="393"/>
      <c r="D4348" s="393"/>
      <c r="E4348" s="393"/>
      <c r="F4348" s="393"/>
      <c r="G4348" s="393"/>
      <c r="H4348" s="393"/>
      <c r="I4348" s="393"/>
      <c r="J4348" s="3"/>
      <c r="K4348" s="3"/>
      <c r="L4348" s="3"/>
      <c r="M4348" s="3"/>
      <c r="N4348" s="3"/>
      <c r="O4348" s="393"/>
      <c r="P4348" s="393"/>
      <c r="Q4348" s="3"/>
      <c r="R4348" s="3"/>
      <c r="S4348" s="3"/>
      <c r="T4348" s="3"/>
      <c r="U4348" s="3"/>
      <c r="V4348" s="3"/>
      <c r="W4348"/>
      <c r="X4348"/>
      <c r="Y4348" s="451"/>
      <c r="Z4348" s="393"/>
      <c r="AA4348" s="3"/>
      <c r="AB4348" s="3"/>
      <c r="AC4348" s="3"/>
      <c r="AD4348" s="3"/>
      <c r="AE4348" s="3"/>
      <c r="AF4348"/>
      <c r="AG4348"/>
      <c r="AH4348"/>
      <c r="AI4348"/>
      <c r="AJ4348"/>
      <c r="AK4348"/>
      <c r="AL4348"/>
      <c r="AM4348"/>
      <c r="AN4348"/>
      <c r="AO4348"/>
      <c r="AP4348"/>
      <c r="BC4348" s="451"/>
    </row>
    <row r="4349" spans="1:55" hidden="1" x14ac:dyDescent="0.2">
      <c r="A4349" s="3"/>
      <c r="B4349" s="3"/>
      <c r="C4349" s="393"/>
      <c r="D4349" s="393"/>
      <c r="E4349" s="393"/>
      <c r="F4349" s="393"/>
      <c r="G4349" s="393"/>
      <c r="H4349" s="393"/>
      <c r="I4349" s="393"/>
      <c r="J4349" s="3"/>
      <c r="K4349" s="3"/>
      <c r="L4349" s="3"/>
      <c r="M4349" s="3"/>
      <c r="N4349" s="3"/>
      <c r="O4349" s="393"/>
      <c r="P4349" s="393"/>
      <c r="Q4349" s="3"/>
      <c r="R4349" s="3"/>
      <c r="S4349" s="3"/>
      <c r="T4349" s="3"/>
      <c r="U4349" s="3"/>
      <c r="V4349" s="3"/>
      <c r="W4349"/>
      <c r="X4349"/>
      <c r="Y4349" s="451"/>
      <c r="Z4349" s="393"/>
      <c r="AA4349" s="3"/>
      <c r="AB4349" s="3"/>
      <c r="AC4349" s="3"/>
      <c r="AD4349" s="3"/>
      <c r="AE4349" s="3"/>
      <c r="AF4349"/>
      <c r="AG4349"/>
      <c r="AH4349"/>
      <c r="AI4349"/>
      <c r="AJ4349"/>
      <c r="AK4349"/>
      <c r="AL4349"/>
      <c r="AM4349"/>
      <c r="AN4349"/>
      <c r="AO4349"/>
      <c r="AP4349"/>
      <c r="BC4349" s="451"/>
    </row>
    <row r="4350" spans="1:55" hidden="1" x14ac:dyDescent="0.2">
      <c r="A4350" s="3"/>
      <c r="B4350" s="3"/>
      <c r="C4350" s="393"/>
      <c r="D4350" s="393"/>
      <c r="E4350" s="393"/>
      <c r="F4350" s="393"/>
      <c r="G4350" s="393"/>
      <c r="H4350" s="393"/>
      <c r="I4350" s="393"/>
      <c r="J4350" s="3"/>
      <c r="K4350" s="3"/>
      <c r="L4350" s="3"/>
      <c r="M4350" s="3"/>
      <c r="N4350" s="3"/>
      <c r="O4350" s="393"/>
      <c r="P4350" s="393"/>
      <c r="Q4350" s="3"/>
      <c r="R4350" s="3"/>
      <c r="S4350" s="3"/>
      <c r="T4350" s="3"/>
      <c r="U4350" s="3"/>
      <c r="V4350" s="3"/>
      <c r="W4350"/>
      <c r="X4350"/>
      <c r="Y4350" s="451"/>
      <c r="Z4350" s="393"/>
      <c r="AA4350" s="3"/>
      <c r="AB4350" s="3"/>
      <c r="AC4350" s="3"/>
      <c r="AD4350" s="3"/>
      <c r="AE4350" s="3"/>
      <c r="AF4350"/>
      <c r="AG4350"/>
      <c r="AH4350"/>
      <c r="AI4350"/>
      <c r="AJ4350"/>
      <c r="AK4350"/>
      <c r="AL4350"/>
      <c r="AM4350"/>
      <c r="AN4350"/>
      <c r="AO4350"/>
      <c r="AP4350"/>
      <c r="BC4350" s="451"/>
    </row>
    <row r="4351" spans="1:55" hidden="1" x14ac:dyDescent="0.2">
      <c r="A4351" s="3"/>
      <c r="B4351" s="3"/>
      <c r="C4351" s="393"/>
      <c r="D4351" s="393"/>
      <c r="E4351" s="393"/>
      <c r="F4351" s="393"/>
      <c r="G4351" s="393"/>
      <c r="H4351" s="393"/>
      <c r="I4351" s="393"/>
      <c r="J4351" s="3"/>
      <c r="K4351" s="3"/>
      <c r="L4351" s="3"/>
      <c r="M4351" s="3"/>
      <c r="N4351" s="3"/>
      <c r="O4351" s="393"/>
      <c r="P4351" s="393"/>
      <c r="Q4351" s="3"/>
      <c r="R4351" s="3"/>
      <c r="S4351" s="3"/>
      <c r="T4351" s="3"/>
      <c r="U4351" s="3"/>
      <c r="V4351" s="3"/>
      <c r="W4351"/>
      <c r="X4351"/>
      <c r="Y4351" s="451"/>
      <c r="Z4351" s="393"/>
      <c r="AA4351" s="3"/>
      <c r="AB4351" s="3"/>
      <c r="AC4351" s="3"/>
      <c r="AD4351" s="3"/>
      <c r="AE4351" s="3"/>
      <c r="AF4351"/>
      <c r="AG4351"/>
      <c r="AH4351"/>
      <c r="AI4351"/>
      <c r="AJ4351"/>
      <c r="AK4351"/>
      <c r="AL4351"/>
      <c r="AM4351"/>
      <c r="AN4351"/>
      <c r="AO4351"/>
      <c r="AP4351"/>
      <c r="BC4351" s="451"/>
    </row>
    <row r="4352" spans="1:55" hidden="1" x14ac:dyDescent="0.2">
      <c r="A4352" s="3"/>
      <c r="B4352" s="3"/>
      <c r="C4352" s="393"/>
      <c r="D4352" s="393"/>
      <c r="E4352" s="393"/>
      <c r="F4352" s="393"/>
      <c r="G4352" s="393"/>
      <c r="H4352" s="393"/>
      <c r="I4352" s="393"/>
      <c r="J4352" s="3"/>
      <c r="K4352" s="3"/>
      <c r="L4352" s="3"/>
      <c r="M4352" s="3"/>
      <c r="N4352" s="3"/>
      <c r="O4352" s="393"/>
      <c r="P4352" s="393"/>
      <c r="Q4352" s="3"/>
      <c r="R4352" s="3"/>
      <c r="S4352" s="3"/>
      <c r="T4352" s="3"/>
      <c r="U4352" s="3"/>
      <c r="V4352" s="3"/>
      <c r="W4352"/>
      <c r="X4352"/>
      <c r="Y4352" s="451"/>
      <c r="Z4352" s="393"/>
      <c r="AA4352" s="3"/>
      <c r="AB4352" s="3"/>
      <c r="AC4352" s="3"/>
      <c r="AD4352" s="3"/>
      <c r="AE4352" s="3"/>
      <c r="AF4352"/>
      <c r="AG4352"/>
      <c r="AH4352"/>
      <c r="AI4352"/>
      <c r="AJ4352"/>
      <c r="AK4352"/>
      <c r="AL4352"/>
      <c r="AM4352"/>
      <c r="AN4352"/>
      <c r="AO4352"/>
      <c r="AP4352"/>
      <c r="BC4352" s="451"/>
    </row>
    <row r="4353" spans="1:55" hidden="1" x14ac:dyDescent="0.2">
      <c r="A4353" s="3"/>
      <c r="B4353" s="3"/>
      <c r="C4353" s="393"/>
      <c r="D4353" s="393"/>
      <c r="E4353" s="393"/>
      <c r="F4353" s="393"/>
      <c r="G4353" s="393"/>
      <c r="H4353" s="393"/>
      <c r="I4353" s="393"/>
      <c r="J4353" s="3"/>
      <c r="K4353" s="3"/>
      <c r="L4353" s="3"/>
      <c r="M4353" s="3"/>
      <c r="N4353" s="3"/>
      <c r="O4353" s="393"/>
      <c r="P4353" s="393"/>
      <c r="Q4353" s="3"/>
      <c r="R4353" s="3"/>
      <c r="S4353" s="3"/>
      <c r="T4353" s="3"/>
      <c r="U4353" s="3"/>
      <c r="V4353" s="3"/>
      <c r="W4353"/>
      <c r="X4353"/>
      <c r="Y4353" s="451"/>
      <c r="Z4353" s="393"/>
      <c r="AA4353" s="3"/>
      <c r="AB4353" s="3"/>
      <c r="AC4353" s="3"/>
      <c r="AD4353" s="3"/>
      <c r="AE4353" s="3"/>
      <c r="AF4353"/>
      <c r="AG4353"/>
      <c r="AH4353"/>
      <c r="AI4353"/>
      <c r="AJ4353"/>
      <c r="AK4353"/>
      <c r="AL4353"/>
      <c r="AM4353"/>
      <c r="AN4353"/>
      <c r="AO4353"/>
      <c r="AP4353"/>
      <c r="BC4353" s="451"/>
    </row>
    <row r="4354" spans="1:55" hidden="1" x14ac:dyDescent="0.2">
      <c r="A4354" s="3"/>
      <c r="B4354" s="3"/>
      <c r="C4354" s="393"/>
      <c r="D4354" s="393"/>
      <c r="E4354" s="393"/>
      <c r="F4354" s="393"/>
      <c r="G4354" s="393"/>
      <c r="H4354" s="393"/>
      <c r="I4354" s="393"/>
      <c r="J4354" s="3"/>
      <c r="K4354" s="3"/>
      <c r="L4354" s="3"/>
      <c r="M4354" s="3"/>
      <c r="N4354" s="3"/>
      <c r="O4354" s="393"/>
      <c r="P4354" s="393"/>
      <c r="Q4354" s="3"/>
      <c r="R4354" s="3"/>
      <c r="S4354" s="3"/>
      <c r="T4354" s="3"/>
      <c r="U4354" s="3"/>
      <c r="V4354" s="3"/>
      <c r="W4354"/>
      <c r="X4354"/>
      <c r="Y4354" s="451"/>
      <c r="Z4354" s="393"/>
      <c r="AA4354" s="3"/>
      <c r="AB4354" s="3"/>
      <c r="AC4354" s="3"/>
      <c r="AD4354" s="3"/>
      <c r="AE4354" s="3"/>
      <c r="AF4354"/>
      <c r="AG4354"/>
      <c r="AH4354"/>
      <c r="AI4354"/>
      <c r="AJ4354"/>
      <c r="AK4354"/>
      <c r="AL4354"/>
      <c r="AM4354"/>
      <c r="AN4354"/>
      <c r="AO4354"/>
      <c r="AP4354"/>
      <c r="BC4354" s="451"/>
    </row>
    <row r="4355" spans="1:55" hidden="1" x14ac:dyDescent="0.2">
      <c r="A4355" s="3"/>
      <c r="B4355" s="3"/>
      <c r="C4355" s="393"/>
      <c r="D4355" s="393"/>
      <c r="E4355" s="393"/>
      <c r="F4355" s="393"/>
      <c r="G4355" s="393"/>
      <c r="H4355" s="393"/>
      <c r="I4355" s="393"/>
      <c r="J4355" s="3"/>
      <c r="K4355" s="3"/>
      <c r="L4355" s="3"/>
      <c r="M4355" s="3"/>
      <c r="N4355" s="3"/>
      <c r="O4355" s="393"/>
      <c r="P4355" s="393"/>
      <c r="Q4355" s="3"/>
      <c r="R4355" s="3"/>
      <c r="S4355" s="3"/>
      <c r="T4355" s="3"/>
      <c r="U4355" s="3"/>
      <c r="V4355" s="3"/>
      <c r="W4355"/>
      <c r="X4355"/>
      <c r="Y4355" s="451"/>
      <c r="Z4355" s="393"/>
      <c r="AA4355" s="3"/>
      <c r="AB4355" s="3"/>
      <c r="AC4355" s="3"/>
      <c r="AD4355" s="3"/>
      <c r="AE4355" s="3"/>
      <c r="AF4355"/>
      <c r="AG4355"/>
      <c r="AH4355"/>
      <c r="AI4355"/>
      <c r="AJ4355"/>
      <c r="AK4355"/>
      <c r="AL4355"/>
      <c r="AM4355"/>
      <c r="AN4355"/>
      <c r="AO4355"/>
      <c r="AP4355"/>
      <c r="BC4355" s="451"/>
    </row>
    <row r="4356" spans="1:55" hidden="1" x14ac:dyDescent="0.2">
      <c r="A4356" s="3"/>
      <c r="B4356" s="3"/>
      <c r="C4356" s="393"/>
      <c r="D4356" s="393"/>
      <c r="E4356" s="393"/>
      <c r="F4356" s="393"/>
      <c r="G4356" s="393"/>
      <c r="H4356" s="393"/>
      <c r="I4356" s="393"/>
      <c r="J4356" s="3"/>
      <c r="K4356" s="3"/>
      <c r="L4356" s="3"/>
      <c r="M4356" s="3"/>
      <c r="N4356" s="3"/>
      <c r="O4356" s="393"/>
      <c r="P4356" s="393"/>
      <c r="Q4356" s="3"/>
      <c r="R4356" s="3"/>
      <c r="S4356" s="3"/>
      <c r="T4356" s="3"/>
      <c r="U4356" s="3"/>
      <c r="V4356" s="3"/>
      <c r="W4356"/>
      <c r="X4356"/>
      <c r="Y4356" s="451"/>
      <c r="Z4356" s="393"/>
      <c r="AA4356" s="3"/>
      <c r="AB4356" s="3"/>
      <c r="AC4356" s="3"/>
      <c r="AD4356" s="3"/>
      <c r="AE4356" s="3"/>
      <c r="AF4356"/>
      <c r="AG4356"/>
      <c r="AH4356"/>
      <c r="AI4356"/>
      <c r="AJ4356"/>
      <c r="AK4356"/>
      <c r="AL4356"/>
      <c r="AM4356"/>
      <c r="AN4356"/>
      <c r="AO4356"/>
      <c r="AP4356"/>
      <c r="BC4356" s="451"/>
    </row>
    <row r="4357" spans="1:55" hidden="1" x14ac:dyDescent="0.2">
      <c r="A4357" s="3"/>
      <c r="B4357" s="3"/>
      <c r="C4357" s="393"/>
      <c r="D4357" s="393"/>
      <c r="E4357" s="393"/>
      <c r="F4357" s="393"/>
      <c r="G4357" s="393"/>
      <c r="H4357" s="393"/>
      <c r="I4357" s="393"/>
      <c r="J4357" s="3"/>
      <c r="K4357" s="3"/>
      <c r="L4357" s="3"/>
      <c r="M4357" s="3"/>
      <c r="N4357" s="3"/>
      <c r="O4357" s="393"/>
      <c r="P4357" s="393"/>
      <c r="Q4357" s="3"/>
      <c r="R4357" s="3"/>
      <c r="S4357" s="3"/>
      <c r="T4357" s="3"/>
      <c r="U4357" s="3"/>
      <c r="V4357" s="3"/>
      <c r="W4357"/>
      <c r="X4357"/>
      <c r="Y4357" s="451"/>
      <c r="Z4357" s="393"/>
      <c r="AA4357" s="3"/>
      <c r="AB4357" s="3"/>
      <c r="AC4357" s="3"/>
      <c r="AD4357" s="3"/>
      <c r="AE4357" s="3"/>
      <c r="AF4357"/>
      <c r="AG4357"/>
      <c r="AH4357"/>
      <c r="AI4357"/>
      <c r="AJ4357"/>
      <c r="AK4357"/>
      <c r="AL4357"/>
      <c r="AM4357"/>
      <c r="AN4357"/>
      <c r="AO4357"/>
      <c r="AP4357"/>
      <c r="BC4357" s="451"/>
    </row>
    <row r="4358" spans="1:55" hidden="1" x14ac:dyDescent="0.2">
      <c r="A4358" s="3"/>
      <c r="B4358" s="3"/>
      <c r="C4358" s="393"/>
      <c r="D4358" s="393"/>
      <c r="E4358" s="393"/>
      <c r="F4358" s="393"/>
      <c r="G4358" s="393"/>
      <c r="H4358" s="393"/>
      <c r="I4358" s="393"/>
      <c r="J4358" s="3"/>
      <c r="K4358" s="3"/>
      <c r="L4358" s="3"/>
      <c r="M4358" s="3"/>
      <c r="N4358" s="3"/>
      <c r="O4358" s="393"/>
      <c r="P4358" s="393"/>
      <c r="Q4358" s="3"/>
      <c r="R4358" s="3"/>
      <c r="S4358" s="3"/>
      <c r="T4358" s="3"/>
      <c r="U4358" s="3"/>
      <c r="V4358" s="3"/>
      <c r="W4358"/>
      <c r="X4358"/>
      <c r="Y4358" s="451"/>
      <c r="Z4358" s="393"/>
      <c r="AA4358" s="3"/>
      <c r="AB4358" s="3"/>
      <c r="AC4358" s="3"/>
      <c r="AD4358" s="3"/>
      <c r="AE4358" s="3"/>
      <c r="AF4358"/>
      <c r="AG4358"/>
      <c r="AH4358"/>
      <c r="AI4358"/>
      <c r="AJ4358"/>
      <c r="AK4358"/>
      <c r="AL4358"/>
      <c r="AM4358"/>
      <c r="AN4358"/>
      <c r="AO4358"/>
      <c r="AP4358"/>
      <c r="BC4358" s="451"/>
    </row>
    <row r="4359" spans="1:55" hidden="1" x14ac:dyDescent="0.2">
      <c r="A4359" s="3"/>
      <c r="B4359" s="3"/>
      <c r="C4359" s="393"/>
      <c r="D4359" s="393"/>
      <c r="E4359" s="393"/>
      <c r="F4359" s="393"/>
      <c r="G4359" s="393"/>
      <c r="H4359" s="393"/>
      <c r="I4359" s="393"/>
      <c r="J4359" s="3"/>
      <c r="K4359" s="3"/>
      <c r="L4359" s="3"/>
      <c r="M4359" s="3"/>
      <c r="N4359" s="3"/>
      <c r="O4359" s="393"/>
      <c r="P4359" s="393"/>
      <c r="Q4359" s="3"/>
      <c r="R4359" s="3"/>
      <c r="S4359" s="3"/>
      <c r="T4359" s="3"/>
      <c r="U4359" s="3"/>
      <c r="V4359" s="3"/>
      <c r="W4359"/>
      <c r="X4359"/>
      <c r="Y4359" s="451"/>
      <c r="Z4359" s="393"/>
      <c r="AA4359" s="3"/>
      <c r="AB4359" s="3"/>
      <c r="AC4359" s="3"/>
      <c r="AD4359" s="3"/>
      <c r="AE4359" s="3"/>
      <c r="AF4359"/>
      <c r="AG4359"/>
      <c r="AH4359"/>
      <c r="AI4359"/>
      <c r="AJ4359"/>
      <c r="AK4359"/>
      <c r="AL4359"/>
      <c r="AM4359"/>
      <c r="AN4359"/>
      <c r="AO4359"/>
      <c r="AP4359"/>
      <c r="BC4359" s="451"/>
    </row>
    <row r="4360" spans="1:55" hidden="1" x14ac:dyDescent="0.2">
      <c r="A4360" s="3"/>
      <c r="B4360" s="3"/>
      <c r="C4360" s="393"/>
      <c r="D4360" s="393"/>
      <c r="E4360" s="393"/>
      <c r="F4360" s="393"/>
      <c r="G4360" s="393"/>
      <c r="H4360" s="393"/>
      <c r="I4360" s="393"/>
      <c r="J4360" s="3"/>
      <c r="K4360" s="3"/>
      <c r="L4360" s="3"/>
      <c r="M4360" s="3"/>
      <c r="N4360" s="3"/>
      <c r="O4360" s="393"/>
      <c r="P4360" s="393"/>
      <c r="Q4360" s="3"/>
      <c r="R4360" s="3"/>
      <c r="S4360" s="3"/>
      <c r="T4360" s="3"/>
      <c r="U4360" s="3"/>
      <c r="V4360" s="3"/>
      <c r="W4360"/>
      <c r="X4360"/>
      <c r="Y4360" s="451"/>
      <c r="Z4360" s="393"/>
      <c r="AA4360" s="3"/>
      <c r="AB4360" s="3"/>
      <c r="AC4360" s="3"/>
      <c r="AD4360" s="3"/>
      <c r="AE4360" s="3"/>
      <c r="AF4360"/>
      <c r="AG4360"/>
      <c r="AH4360"/>
      <c r="AI4360"/>
      <c r="AJ4360"/>
      <c r="AK4360"/>
      <c r="AL4360"/>
      <c r="AM4360"/>
      <c r="AN4360"/>
      <c r="AO4360"/>
      <c r="AP4360"/>
      <c r="BC4360" s="451"/>
    </row>
    <row r="4361" spans="1:55" hidden="1" x14ac:dyDescent="0.2">
      <c r="A4361" s="3"/>
      <c r="B4361" s="3"/>
      <c r="C4361" s="393"/>
      <c r="D4361" s="393"/>
      <c r="E4361" s="393"/>
      <c r="F4361" s="393"/>
      <c r="G4361" s="393"/>
      <c r="H4361" s="393"/>
      <c r="I4361" s="393"/>
      <c r="J4361" s="3"/>
      <c r="K4361" s="3"/>
      <c r="L4361" s="3"/>
      <c r="M4361" s="3"/>
      <c r="N4361" s="3"/>
      <c r="O4361" s="393"/>
      <c r="P4361" s="393"/>
      <c r="Q4361" s="3"/>
      <c r="R4361" s="3"/>
      <c r="S4361" s="3"/>
      <c r="T4361" s="3"/>
      <c r="U4361" s="3"/>
      <c r="V4361" s="3"/>
      <c r="W4361"/>
      <c r="X4361"/>
      <c r="Y4361" s="451"/>
      <c r="Z4361" s="393"/>
      <c r="AA4361" s="3"/>
      <c r="AB4361" s="3"/>
      <c r="AC4361" s="3"/>
      <c r="AD4361" s="3"/>
      <c r="AE4361" s="3"/>
      <c r="AF4361"/>
      <c r="AG4361"/>
      <c r="AH4361"/>
      <c r="AI4361"/>
      <c r="AJ4361"/>
      <c r="AK4361"/>
      <c r="AL4361"/>
      <c r="AM4361"/>
      <c r="AN4361"/>
      <c r="AO4361"/>
      <c r="AP4361"/>
      <c r="BC4361" s="451"/>
    </row>
    <row r="4362" spans="1:55" hidden="1" x14ac:dyDescent="0.2">
      <c r="A4362" s="3"/>
      <c r="B4362" s="3"/>
      <c r="C4362" s="393"/>
      <c r="D4362" s="393"/>
      <c r="E4362" s="393"/>
      <c r="F4362" s="393"/>
      <c r="G4362" s="393"/>
      <c r="H4362" s="393"/>
      <c r="I4362" s="393"/>
      <c r="J4362" s="3"/>
      <c r="K4362" s="3"/>
      <c r="L4362" s="3"/>
      <c r="M4362" s="3"/>
      <c r="N4362" s="3"/>
      <c r="O4362" s="393"/>
      <c r="P4362" s="393"/>
      <c r="Q4362" s="3"/>
      <c r="R4362" s="3"/>
      <c r="S4362" s="3"/>
      <c r="T4362" s="3"/>
      <c r="U4362" s="3"/>
      <c r="V4362" s="3"/>
      <c r="W4362"/>
      <c r="X4362"/>
      <c r="Y4362" s="451"/>
      <c r="Z4362" s="393"/>
      <c r="AA4362" s="3"/>
      <c r="AB4362" s="3"/>
      <c r="AC4362" s="3"/>
      <c r="AD4362" s="3"/>
      <c r="AE4362" s="3"/>
      <c r="AF4362"/>
      <c r="AG4362"/>
      <c r="AH4362"/>
      <c r="AI4362"/>
      <c r="AJ4362"/>
      <c r="AK4362"/>
      <c r="AL4362"/>
      <c r="AM4362"/>
      <c r="AN4362"/>
      <c r="AO4362"/>
      <c r="AP4362"/>
      <c r="BC4362" s="451"/>
    </row>
    <row r="4363" spans="1:55" hidden="1" x14ac:dyDescent="0.2">
      <c r="A4363" s="3"/>
      <c r="B4363" s="3"/>
      <c r="C4363" s="393"/>
      <c r="D4363" s="393"/>
      <c r="E4363" s="393"/>
      <c r="F4363" s="393"/>
      <c r="G4363" s="393"/>
      <c r="H4363" s="393"/>
      <c r="I4363" s="393"/>
      <c r="J4363" s="3"/>
      <c r="K4363" s="3"/>
      <c r="L4363" s="3"/>
      <c r="M4363" s="3"/>
      <c r="N4363" s="3"/>
      <c r="O4363" s="393"/>
      <c r="P4363" s="393"/>
      <c r="Q4363" s="3"/>
      <c r="R4363" s="3"/>
      <c r="S4363" s="3"/>
      <c r="T4363" s="3"/>
      <c r="U4363" s="3"/>
      <c r="V4363" s="3"/>
      <c r="W4363"/>
      <c r="X4363"/>
      <c r="Y4363" s="451"/>
      <c r="Z4363" s="393"/>
      <c r="AA4363" s="3"/>
      <c r="AB4363" s="3"/>
      <c r="AC4363" s="3"/>
      <c r="AD4363" s="3"/>
      <c r="AE4363" s="3"/>
      <c r="AF4363"/>
      <c r="AG4363"/>
      <c r="AH4363"/>
      <c r="AI4363"/>
      <c r="AJ4363"/>
      <c r="AK4363"/>
      <c r="AL4363"/>
      <c r="AM4363"/>
      <c r="AN4363"/>
      <c r="AO4363"/>
      <c r="AP4363"/>
      <c r="BC4363" s="451"/>
    </row>
    <row r="4364" spans="1:55" hidden="1" x14ac:dyDescent="0.2">
      <c r="A4364" s="3"/>
      <c r="B4364" s="3"/>
      <c r="C4364" s="393"/>
      <c r="D4364" s="393"/>
      <c r="E4364" s="393"/>
      <c r="F4364" s="393"/>
      <c r="G4364" s="393"/>
      <c r="H4364" s="393"/>
      <c r="I4364" s="393"/>
      <c r="J4364" s="3"/>
      <c r="K4364" s="3"/>
      <c r="L4364" s="3"/>
      <c r="M4364" s="3"/>
      <c r="N4364" s="3"/>
      <c r="O4364" s="393"/>
      <c r="P4364" s="393"/>
      <c r="Q4364" s="3"/>
      <c r="R4364" s="3"/>
      <c r="S4364" s="3"/>
      <c r="T4364" s="3"/>
      <c r="U4364" s="3"/>
      <c r="V4364" s="3"/>
      <c r="W4364"/>
      <c r="X4364"/>
      <c r="Y4364" s="451"/>
      <c r="Z4364" s="393"/>
      <c r="AA4364" s="3"/>
      <c r="AB4364" s="3"/>
      <c r="AC4364" s="3"/>
      <c r="AD4364" s="3"/>
      <c r="AE4364" s="3"/>
      <c r="AF4364"/>
      <c r="AG4364"/>
      <c r="AH4364"/>
      <c r="AI4364"/>
      <c r="AJ4364"/>
      <c r="AK4364"/>
      <c r="AL4364"/>
      <c r="AM4364"/>
      <c r="AN4364"/>
      <c r="AO4364"/>
      <c r="AP4364"/>
      <c r="BC4364" s="451"/>
    </row>
    <row r="4365" spans="1:55" hidden="1" x14ac:dyDescent="0.2">
      <c r="A4365" s="3"/>
      <c r="B4365" s="3"/>
      <c r="C4365" s="393"/>
      <c r="D4365" s="393"/>
      <c r="E4365" s="393"/>
      <c r="F4365" s="393"/>
      <c r="G4365" s="393"/>
      <c r="H4365" s="393"/>
      <c r="I4365" s="393"/>
      <c r="J4365" s="3"/>
      <c r="K4365" s="3"/>
      <c r="L4365" s="3"/>
      <c r="M4365" s="3"/>
      <c r="N4365" s="3"/>
      <c r="O4365" s="393"/>
      <c r="P4365" s="393"/>
      <c r="Q4365" s="3"/>
      <c r="R4365" s="3"/>
      <c r="S4365" s="3"/>
      <c r="T4365" s="3"/>
      <c r="U4365" s="3"/>
      <c r="V4365" s="3"/>
      <c r="W4365"/>
      <c r="X4365"/>
      <c r="Y4365" s="451"/>
      <c r="Z4365" s="393"/>
      <c r="AA4365" s="3"/>
      <c r="AB4365" s="3"/>
      <c r="AC4365" s="3"/>
      <c r="AD4365" s="3"/>
      <c r="AE4365" s="3"/>
      <c r="AF4365"/>
      <c r="AG4365"/>
      <c r="AH4365"/>
      <c r="AI4365"/>
      <c r="AJ4365"/>
      <c r="AK4365"/>
      <c r="AL4365"/>
      <c r="AM4365"/>
      <c r="AN4365"/>
      <c r="AO4365"/>
      <c r="AP4365"/>
      <c r="BC4365" s="451"/>
    </row>
    <row r="4366" spans="1:55" hidden="1" x14ac:dyDescent="0.2">
      <c r="A4366" s="3"/>
      <c r="B4366" s="3"/>
      <c r="C4366" s="393"/>
      <c r="D4366" s="393"/>
      <c r="E4366" s="393"/>
      <c r="F4366" s="393"/>
      <c r="G4366" s="393"/>
      <c r="H4366" s="393"/>
      <c r="I4366" s="393"/>
      <c r="J4366" s="3"/>
      <c r="K4366" s="3"/>
      <c r="L4366" s="3"/>
      <c r="M4366" s="3"/>
      <c r="N4366" s="3"/>
      <c r="O4366" s="393"/>
      <c r="P4366" s="393"/>
      <c r="Q4366" s="3"/>
      <c r="R4366" s="3"/>
      <c r="S4366" s="3"/>
      <c r="T4366" s="3"/>
      <c r="U4366" s="3"/>
      <c r="V4366" s="3"/>
      <c r="W4366"/>
      <c r="X4366"/>
      <c r="Y4366" s="451"/>
      <c r="Z4366" s="393"/>
      <c r="AA4366" s="3"/>
      <c r="AB4366" s="3"/>
      <c r="AC4366" s="3"/>
      <c r="AD4366" s="3"/>
      <c r="AE4366" s="3"/>
      <c r="AF4366"/>
      <c r="AG4366"/>
      <c r="AH4366"/>
      <c r="AI4366"/>
      <c r="AJ4366"/>
      <c r="AK4366"/>
      <c r="AL4366"/>
      <c r="AM4366"/>
      <c r="AN4366"/>
      <c r="AO4366"/>
      <c r="AP4366"/>
      <c r="BC4366" s="451"/>
    </row>
    <row r="4367" spans="1:55" hidden="1" x14ac:dyDescent="0.2">
      <c r="A4367" s="3"/>
      <c r="B4367" s="3"/>
      <c r="C4367" s="393"/>
      <c r="D4367" s="393"/>
      <c r="E4367" s="393"/>
      <c r="F4367" s="393"/>
      <c r="G4367" s="393"/>
      <c r="H4367" s="393"/>
      <c r="I4367" s="393"/>
      <c r="J4367" s="3"/>
      <c r="K4367" s="3"/>
      <c r="L4367" s="3"/>
      <c r="M4367" s="3"/>
      <c r="N4367" s="3"/>
      <c r="O4367" s="393"/>
      <c r="P4367" s="393"/>
      <c r="Q4367" s="3"/>
      <c r="R4367" s="3"/>
      <c r="S4367" s="3"/>
      <c r="T4367" s="3"/>
      <c r="U4367" s="3"/>
      <c r="V4367" s="3"/>
      <c r="W4367"/>
      <c r="X4367"/>
      <c r="Y4367" s="451"/>
      <c r="Z4367" s="393"/>
      <c r="AA4367" s="3"/>
      <c r="AB4367" s="3"/>
      <c r="AC4367" s="3"/>
      <c r="AD4367" s="3"/>
      <c r="AE4367" s="3"/>
      <c r="AF4367"/>
      <c r="AG4367"/>
      <c r="AH4367"/>
      <c r="AI4367"/>
      <c r="AJ4367"/>
      <c r="AK4367"/>
      <c r="AL4367"/>
      <c r="AM4367"/>
      <c r="AN4367"/>
      <c r="AO4367"/>
      <c r="AP4367"/>
      <c r="BC4367" s="451"/>
    </row>
    <row r="4368" spans="1:55" hidden="1" x14ac:dyDescent="0.2">
      <c r="A4368" s="3"/>
      <c r="B4368" s="3"/>
      <c r="C4368" s="393"/>
      <c r="D4368" s="393"/>
      <c r="E4368" s="393"/>
      <c r="F4368" s="393"/>
      <c r="G4368" s="393"/>
      <c r="H4368" s="393"/>
      <c r="I4368" s="393"/>
      <c r="J4368" s="3"/>
      <c r="K4368" s="3"/>
      <c r="L4368" s="3"/>
      <c r="M4368" s="3"/>
      <c r="N4368" s="3"/>
      <c r="O4368" s="393"/>
      <c r="P4368" s="393"/>
      <c r="Q4368" s="3"/>
      <c r="R4368" s="3"/>
      <c r="S4368" s="3"/>
      <c r="T4368" s="3"/>
      <c r="U4368" s="3"/>
      <c r="V4368" s="3"/>
      <c r="W4368"/>
      <c r="X4368"/>
      <c r="Y4368" s="451"/>
      <c r="Z4368" s="393"/>
      <c r="AA4368" s="3"/>
      <c r="AB4368" s="3"/>
      <c r="AC4368" s="3"/>
      <c r="AD4368" s="3"/>
      <c r="AE4368" s="3"/>
      <c r="AF4368"/>
      <c r="AG4368"/>
      <c r="AH4368"/>
      <c r="AI4368"/>
      <c r="AJ4368"/>
      <c r="AK4368"/>
      <c r="AL4368"/>
      <c r="AM4368"/>
      <c r="AN4368"/>
      <c r="AO4368"/>
      <c r="AP4368"/>
      <c r="BC4368" s="451"/>
    </row>
    <row r="4369" spans="1:55" hidden="1" x14ac:dyDescent="0.2">
      <c r="A4369" s="3"/>
      <c r="B4369" s="3"/>
      <c r="C4369" s="393"/>
      <c r="D4369" s="393"/>
      <c r="E4369" s="393"/>
      <c r="F4369" s="393"/>
      <c r="G4369" s="393"/>
      <c r="H4369" s="393"/>
      <c r="I4369" s="393"/>
      <c r="J4369" s="3"/>
      <c r="K4369" s="3"/>
      <c r="L4369" s="3"/>
      <c r="M4369" s="3"/>
      <c r="N4369" s="3"/>
      <c r="O4369" s="393"/>
      <c r="P4369" s="393"/>
      <c r="Q4369" s="3"/>
      <c r="R4369" s="3"/>
      <c r="S4369" s="3"/>
      <c r="T4369" s="3"/>
      <c r="U4369" s="3"/>
      <c r="V4369" s="3"/>
      <c r="W4369"/>
      <c r="X4369"/>
      <c r="Y4369" s="451"/>
      <c r="Z4369" s="393"/>
      <c r="AA4369" s="3"/>
      <c r="AB4369" s="3"/>
      <c r="AC4369" s="3"/>
      <c r="AD4369" s="3"/>
      <c r="AE4369" s="3"/>
      <c r="AF4369"/>
      <c r="AG4369"/>
      <c r="AH4369"/>
      <c r="AI4369"/>
      <c r="AJ4369"/>
      <c r="AK4369"/>
      <c r="AL4369"/>
      <c r="AM4369"/>
      <c r="AN4369"/>
      <c r="AO4369"/>
      <c r="AP4369"/>
      <c r="BC4369" s="451"/>
    </row>
    <row r="4370" spans="1:55" hidden="1" x14ac:dyDescent="0.2">
      <c r="A4370" s="3"/>
      <c r="B4370" s="3"/>
      <c r="C4370" s="393"/>
      <c r="D4370" s="393"/>
      <c r="E4370" s="393"/>
      <c r="F4370" s="393"/>
      <c r="G4370" s="393"/>
      <c r="H4370" s="393"/>
      <c r="I4370" s="393"/>
      <c r="J4370" s="3"/>
      <c r="K4370" s="3"/>
      <c r="L4370" s="3"/>
      <c r="M4370" s="3"/>
      <c r="N4370" s="3"/>
      <c r="O4370" s="393"/>
      <c r="P4370" s="393"/>
      <c r="Q4370" s="3"/>
      <c r="R4370" s="3"/>
      <c r="S4370" s="3"/>
      <c r="T4370" s="3"/>
      <c r="U4370" s="3"/>
      <c r="V4370" s="3"/>
      <c r="W4370"/>
      <c r="X4370"/>
      <c r="Y4370" s="451"/>
      <c r="Z4370" s="393"/>
      <c r="AA4370" s="3"/>
      <c r="AB4370" s="3"/>
      <c r="AC4370" s="3"/>
      <c r="AD4370" s="3"/>
      <c r="AE4370" s="3"/>
      <c r="AF4370"/>
      <c r="AG4370"/>
      <c r="AH4370"/>
      <c r="AI4370"/>
      <c r="AJ4370"/>
      <c r="AK4370"/>
      <c r="AL4370"/>
      <c r="AM4370"/>
      <c r="AN4370"/>
      <c r="AO4370"/>
      <c r="AP4370"/>
      <c r="BC4370" s="451"/>
    </row>
    <row r="4371" spans="1:55" hidden="1" x14ac:dyDescent="0.2">
      <c r="A4371" s="3"/>
      <c r="B4371" s="3"/>
      <c r="C4371" s="393"/>
      <c r="D4371" s="393"/>
      <c r="E4371" s="393"/>
      <c r="F4371" s="393"/>
      <c r="G4371" s="393"/>
      <c r="H4371" s="393"/>
      <c r="I4371" s="393"/>
      <c r="J4371" s="3"/>
      <c r="K4371" s="3"/>
      <c r="L4371" s="3"/>
      <c r="M4371" s="3"/>
      <c r="N4371" s="3"/>
      <c r="O4371" s="393"/>
      <c r="P4371" s="393"/>
      <c r="Q4371" s="3"/>
      <c r="R4371" s="3"/>
      <c r="S4371" s="3"/>
      <c r="T4371" s="3"/>
      <c r="U4371" s="3"/>
      <c r="V4371" s="3"/>
      <c r="W4371"/>
      <c r="X4371"/>
      <c r="Y4371" s="451"/>
      <c r="Z4371" s="393"/>
      <c r="AA4371" s="3"/>
      <c r="AB4371" s="3"/>
      <c r="AC4371" s="3"/>
      <c r="AD4371" s="3"/>
      <c r="AE4371" s="3"/>
      <c r="AF4371"/>
      <c r="AG4371"/>
      <c r="AH4371"/>
      <c r="AI4371"/>
      <c r="AJ4371"/>
      <c r="AK4371"/>
      <c r="AL4371"/>
      <c r="AM4371"/>
      <c r="AN4371"/>
      <c r="AO4371"/>
      <c r="AP4371"/>
      <c r="BC4371" s="451"/>
    </row>
    <row r="4372" spans="1:55" hidden="1" x14ac:dyDescent="0.2">
      <c r="A4372" s="3"/>
      <c r="B4372" s="3"/>
      <c r="C4372" s="393"/>
      <c r="D4372" s="393"/>
      <c r="E4372" s="393"/>
      <c r="F4372" s="393"/>
      <c r="G4372" s="393"/>
      <c r="H4372" s="393"/>
      <c r="I4372" s="393"/>
      <c r="J4372" s="3"/>
      <c r="K4372" s="3"/>
      <c r="L4372" s="3"/>
      <c r="M4372" s="3"/>
      <c r="N4372" s="3"/>
      <c r="O4372" s="393"/>
      <c r="P4372" s="393"/>
      <c r="Q4372" s="3"/>
      <c r="R4372" s="3"/>
      <c r="S4372" s="3"/>
      <c r="T4372" s="3"/>
      <c r="U4372" s="3"/>
      <c r="V4372" s="3"/>
      <c r="W4372"/>
      <c r="X4372"/>
      <c r="Y4372" s="451"/>
      <c r="Z4372" s="393"/>
      <c r="AA4372" s="3"/>
      <c r="AB4372" s="3"/>
      <c r="AC4372" s="3"/>
      <c r="AD4372" s="3"/>
      <c r="AE4372" s="3"/>
      <c r="AF4372"/>
      <c r="AG4372"/>
      <c r="AH4372"/>
      <c r="AI4372"/>
      <c r="AJ4372"/>
      <c r="AK4372"/>
      <c r="AL4372"/>
      <c r="AM4372"/>
      <c r="AN4372"/>
      <c r="AO4372"/>
      <c r="AP4372"/>
      <c r="BC4372" s="451"/>
    </row>
    <row r="4373" spans="1:55" hidden="1" x14ac:dyDescent="0.2">
      <c r="A4373" s="3"/>
      <c r="B4373" s="3"/>
      <c r="C4373" s="393"/>
      <c r="D4373" s="393"/>
      <c r="E4373" s="393"/>
      <c r="F4373" s="393"/>
      <c r="G4373" s="393"/>
      <c r="H4373" s="393"/>
      <c r="I4373" s="393"/>
      <c r="J4373" s="3"/>
      <c r="K4373" s="3"/>
      <c r="L4373" s="3"/>
      <c r="M4373" s="3"/>
      <c r="N4373" s="3"/>
      <c r="O4373" s="393"/>
      <c r="P4373" s="393"/>
      <c r="Q4373" s="3"/>
      <c r="R4373" s="3"/>
      <c r="S4373" s="3"/>
      <c r="T4373" s="3"/>
      <c r="U4373" s="3"/>
      <c r="V4373" s="3"/>
      <c r="W4373"/>
      <c r="X4373"/>
      <c r="Y4373" s="451"/>
      <c r="Z4373" s="393"/>
      <c r="AA4373" s="3"/>
      <c r="AB4373" s="3"/>
      <c r="AC4373" s="3"/>
      <c r="AD4373" s="3"/>
      <c r="AE4373" s="3"/>
      <c r="AF4373"/>
      <c r="AG4373"/>
      <c r="AH4373"/>
      <c r="AI4373"/>
      <c r="AJ4373"/>
      <c r="AK4373"/>
      <c r="AL4373"/>
      <c r="AM4373"/>
      <c r="AN4373"/>
      <c r="AO4373"/>
      <c r="AP4373"/>
      <c r="BC4373" s="451"/>
    </row>
    <row r="4374" spans="1:55" hidden="1" x14ac:dyDescent="0.2">
      <c r="A4374" s="3"/>
      <c r="B4374" s="3"/>
      <c r="C4374" s="393"/>
      <c r="D4374" s="393"/>
      <c r="E4374" s="393"/>
      <c r="F4374" s="393"/>
      <c r="G4374" s="393"/>
      <c r="H4374" s="393"/>
      <c r="I4374" s="393"/>
      <c r="J4374" s="3"/>
      <c r="K4374" s="3"/>
      <c r="L4374" s="3"/>
      <c r="M4374" s="3"/>
      <c r="N4374" s="3"/>
      <c r="O4374" s="393"/>
      <c r="P4374" s="393"/>
      <c r="Q4374" s="3"/>
      <c r="R4374" s="3"/>
      <c r="S4374" s="3"/>
      <c r="T4374" s="3"/>
      <c r="U4374" s="3"/>
      <c r="V4374" s="3"/>
      <c r="W4374"/>
      <c r="X4374"/>
      <c r="Y4374" s="451"/>
      <c r="Z4374" s="393"/>
      <c r="AA4374" s="3"/>
      <c r="AB4374" s="3"/>
      <c r="AC4374" s="3"/>
      <c r="AD4374" s="3"/>
      <c r="AE4374" s="3"/>
      <c r="AF4374"/>
      <c r="AG4374"/>
      <c r="AH4374"/>
      <c r="AI4374"/>
      <c r="AJ4374"/>
      <c r="AK4374"/>
      <c r="AL4374"/>
      <c r="AM4374"/>
      <c r="AN4374"/>
      <c r="AO4374"/>
      <c r="AP4374"/>
      <c r="BC4374" s="451"/>
    </row>
    <row r="4375" spans="1:55" hidden="1" x14ac:dyDescent="0.2">
      <c r="A4375" s="3"/>
      <c r="B4375" s="3"/>
      <c r="C4375" s="393"/>
      <c r="D4375" s="393"/>
      <c r="E4375" s="393"/>
      <c r="F4375" s="393"/>
      <c r="G4375" s="393"/>
      <c r="H4375" s="393"/>
      <c r="I4375" s="393"/>
      <c r="J4375" s="3"/>
      <c r="K4375" s="3"/>
      <c r="L4375" s="3"/>
      <c r="M4375" s="3"/>
      <c r="N4375" s="3"/>
      <c r="O4375" s="393"/>
      <c r="P4375" s="393"/>
      <c r="Q4375" s="3"/>
      <c r="R4375" s="3"/>
      <c r="S4375" s="3"/>
      <c r="T4375" s="3"/>
      <c r="U4375" s="3"/>
      <c r="V4375" s="3"/>
      <c r="W4375"/>
      <c r="X4375"/>
      <c r="Y4375" s="451"/>
      <c r="Z4375" s="393"/>
      <c r="AA4375" s="3"/>
      <c r="AB4375" s="3"/>
      <c r="AC4375" s="3"/>
      <c r="AD4375" s="3"/>
      <c r="AE4375" s="3"/>
      <c r="AF4375"/>
      <c r="AG4375"/>
      <c r="AH4375"/>
      <c r="AI4375"/>
      <c r="AJ4375"/>
      <c r="AK4375"/>
      <c r="AL4375"/>
      <c r="AM4375"/>
      <c r="AN4375"/>
      <c r="AO4375"/>
      <c r="AP4375"/>
      <c r="BC4375" s="451"/>
    </row>
    <row r="4376" spans="1:55" hidden="1" x14ac:dyDescent="0.2">
      <c r="A4376" s="3"/>
      <c r="B4376" s="3"/>
      <c r="C4376" s="393"/>
      <c r="D4376" s="393"/>
      <c r="E4376" s="393"/>
      <c r="F4376" s="393"/>
      <c r="G4376" s="393"/>
      <c r="H4376" s="393"/>
      <c r="I4376" s="393"/>
      <c r="J4376" s="3"/>
      <c r="K4376" s="3"/>
      <c r="L4376" s="3"/>
      <c r="M4376" s="3"/>
      <c r="N4376" s="3"/>
      <c r="O4376" s="393"/>
      <c r="P4376" s="393"/>
      <c r="Q4376" s="3"/>
      <c r="R4376" s="3"/>
      <c r="S4376" s="3"/>
      <c r="T4376" s="3"/>
      <c r="U4376" s="3"/>
      <c r="V4376" s="3"/>
      <c r="W4376"/>
      <c r="X4376"/>
      <c r="Y4376" s="451"/>
      <c r="Z4376" s="393"/>
      <c r="AA4376" s="3"/>
      <c r="AB4376" s="3"/>
      <c r="AC4376" s="3"/>
      <c r="AD4376" s="3"/>
      <c r="AE4376" s="3"/>
      <c r="AF4376"/>
      <c r="AG4376"/>
      <c r="AH4376"/>
      <c r="AI4376"/>
      <c r="AJ4376"/>
      <c r="AK4376"/>
      <c r="AL4376"/>
      <c r="AM4376"/>
      <c r="AN4376"/>
      <c r="AO4376"/>
      <c r="AP4376"/>
      <c r="BC4376" s="451"/>
    </row>
    <row r="4377" spans="1:55" hidden="1" x14ac:dyDescent="0.2">
      <c r="A4377" s="3"/>
      <c r="B4377" s="3"/>
      <c r="C4377" s="393"/>
      <c r="D4377" s="393"/>
      <c r="E4377" s="393"/>
      <c r="F4377" s="393"/>
      <c r="G4377" s="393"/>
      <c r="H4377" s="393"/>
      <c r="I4377" s="393"/>
      <c r="J4377" s="3"/>
      <c r="K4377" s="3"/>
      <c r="L4377" s="3"/>
      <c r="M4377" s="3"/>
      <c r="N4377" s="3"/>
      <c r="O4377" s="393"/>
      <c r="P4377" s="393"/>
      <c r="Q4377" s="3"/>
      <c r="R4377" s="3"/>
      <c r="S4377" s="3"/>
      <c r="T4377" s="3"/>
      <c r="U4377" s="3"/>
      <c r="V4377" s="3"/>
      <c r="W4377"/>
      <c r="X4377"/>
      <c r="Y4377" s="451"/>
      <c r="Z4377" s="393"/>
      <c r="AA4377" s="3"/>
      <c r="AB4377" s="3"/>
      <c r="AC4377" s="3"/>
      <c r="AD4377" s="3"/>
      <c r="AE4377" s="3"/>
      <c r="AF4377"/>
      <c r="AG4377"/>
      <c r="AH4377"/>
      <c r="AI4377"/>
      <c r="AJ4377"/>
      <c r="AK4377"/>
      <c r="AL4377"/>
      <c r="AM4377"/>
      <c r="AN4377"/>
      <c r="AO4377"/>
      <c r="AP4377"/>
      <c r="BC4377" s="451"/>
    </row>
    <row r="4378" spans="1:55" hidden="1" x14ac:dyDescent="0.2">
      <c r="A4378" s="3"/>
      <c r="B4378" s="3"/>
      <c r="C4378" s="393"/>
      <c r="D4378" s="393"/>
      <c r="E4378" s="393"/>
      <c r="F4378" s="393"/>
      <c r="G4378" s="393"/>
      <c r="H4378" s="393"/>
      <c r="I4378" s="393"/>
      <c r="J4378" s="3"/>
      <c r="K4378" s="3"/>
      <c r="L4378" s="3"/>
      <c r="M4378" s="3"/>
      <c r="N4378" s="3"/>
      <c r="O4378" s="393"/>
      <c r="P4378" s="393"/>
      <c r="Q4378" s="3"/>
      <c r="R4378" s="3"/>
      <c r="S4378" s="3"/>
      <c r="T4378" s="3"/>
      <c r="U4378" s="3"/>
      <c r="V4378" s="3"/>
      <c r="W4378"/>
      <c r="X4378"/>
      <c r="Y4378" s="451"/>
      <c r="Z4378" s="393"/>
      <c r="AA4378" s="3"/>
      <c r="AB4378" s="3"/>
      <c r="AC4378" s="3"/>
      <c r="AD4378" s="3"/>
      <c r="AE4378" s="3"/>
      <c r="AF4378"/>
      <c r="AG4378"/>
      <c r="AH4378"/>
      <c r="AI4378"/>
      <c r="AJ4378"/>
      <c r="AK4378"/>
      <c r="AL4378"/>
      <c r="AM4378"/>
      <c r="AN4378"/>
      <c r="AO4378"/>
      <c r="AP4378"/>
      <c r="BC4378" s="451"/>
    </row>
    <row r="4379" spans="1:55" hidden="1" x14ac:dyDescent="0.2">
      <c r="A4379" s="3"/>
      <c r="B4379" s="3"/>
      <c r="C4379" s="393"/>
      <c r="D4379" s="393"/>
      <c r="E4379" s="393"/>
      <c r="F4379" s="393"/>
      <c r="G4379" s="393"/>
      <c r="H4379" s="393"/>
      <c r="I4379" s="393"/>
      <c r="J4379" s="3"/>
      <c r="K4379" s="3"/>
      <c r="L4379" s="3"/>
      <c r="M4379" s="3"/>
      <c r="N4379" s="3"/>
      <c r="O4379" s="393"/>
      <c r="P4379" s="393"/>
      <c r="Q4379" s="3"/>
      <c r="R4379" s="3"/>
      <c r="S4379" s="3"/>
      <c r="T4379" s="3"/>
      <c r="U4379" s="3"/>
      <c r="V4379" s="3"/>
      <c r="W4379"/>
      <c r="X4379"/>
      <c r="Y4379" s="451"/>
      <c r="Z4379" s="393"/>
      <c r="AA4379" s="3"/>
      <c r="AB4379" s="3"/>
      <c r="AC4379" s="3"/>
      <c r="AD4379" s="3"/>
      <c r="AE4379" s="3"/>
      <c r="AF4379"/>
      <c r="AG4379"/>
      <c r="AH4379"/>
      <c r="AI4379"/>
      <c r="AJ4379"/>
      <c r="AK4379"/>
      <c r="AL4379"/>
      <c r="AM4379"/>
      <c r="AN4379"/>
      <c r="AO4379"/>
      <c r="AP4379"/>
      <c r="BC4379" s="451"/>
    </row>
    <row r="4380" spans="1:55" hidden="1" x14ac:dyDescent="0.2">
      <c r="A4380" s="3"/>
      <c r="B4380" s="3"/>
      <c r="C4380" s="393"/>
      <c r="D4380" s="393"/>
      <c r="E4380" s="393"/>
      <c r="F4380" s="393"/>
      <c r="G4380" s="393"/>
      <c r="H4380" s="393"/>
      <c r="I4380" s="393"/>
      <c r="J4380" s="3"/>
      <c r="K4380" s="3"/>
      <c r="L4380" s="3"/>
      <c r="M4380" s="3"/>
      <c r="N4380" s="3"/>
      <c r="O4380" s="393"/>
      <c r="P4380" s="393"/>
      <c r="Q4380" s="3"/>
      <c r="R4380" s="3"/>
      <c r="S4380" s="3"/>
      <c r="T4380" s="3"/>
      <c r="U4380" s="3"/>
      <c r="V4380" s="3"/>
      <c r="W4380"/>
      <c r="X4380"/>
      <c r="Y4380" s="451"/>
      <c r="Z4380" s="393"/>
      <c r="AA4380" s="3"/>
      <c r="AB4380" s="3"/>
      <c r="AC4380" s="3"/>
      <c r="AD4380" s="3"/>
      <c r="AE4380" s="3"/>
      <c r="AF4380"/>
      <c r="AG4380"/>
      <c r="AH4380"/>
      <c r="AI4380"/>
      <c r="AJ4380"/>
      <c r="AK4380"/>
      <c r="AL4380"/>
      <c r="AM4380"/>
      <c r="AN4380"/>
      <c r="AO4380"/>
      <c r="AP4380"/>
      <c r="BC4380" s="451"/>
    </row>
    <row r="4381" spans="1:55" hidden="1" x14ac:dyDescent="0.2">
      <c r="A4381" s="3"/>
      <c r="B4381" s="3"/>
      <c r="C4381" s="393"/>
      <c r="D4381" s="393"/>
      <c r="E4381" s="393"/>
      <c r="F4381" s="393"/>
      <c r="G4381" s="393"/>
      <c r="H4381" s="393"/>
      <c r="I4381" s="393"/>
      <c r="J4381" s="3"/>
      <c r="K4381" s="3"/>
      <c r="L4381" s="3"/>
      <c r="M4381" s="3"/>
      <c r="N4381" s="3"/>
      <c r="O4381" s="393"/>
      <c r="P4381" s="393"/>
      <c r="Q4381" s="3"/>
      <c r="R4381" s="3"/>
      <c r="S4381" s="3"/>
      <c r="T4381" s="3"/>
      <c r="U4381" s="3"/>
      <c r="V4381" s="3"/>
      <c r="W4381"/>
      <c r="X4381"/>
      <c r="Y4381" s="451"/>
      <c r="Z4381" s="393"/>
      <c r="AA4381" s="3"/>
      <c r="AB4381" s="3"/>
      <c r="AC4381" s="3"/>
      <c r="AD4381" s="3"/>
      <c r="AE4381" s="3"/>
      <c r="AF4381"/>
      <c r="AG4381"/>
      <c r="AH4381"/>
      <c r="AI4381"/>
      <c r="AJ4381"/>
      <c r="AK4381"/>
      <c r="AL4381"/>
      <c r="AM4381"/>
      <c r="AN4381"/>
      <c r="AO4381"/>
      <c r="AP4381"/>
      <c r="BC4381" s="451"/>
    </row>
    <row r="4382" spans="1:55" hidden="1" x14ac:dyDescent="0.2">
      <c r="A4382" s="3"/>
      <c r="B4382" s="3"/>
      <c r="C4382" s="393"/>
      <c r="D4382" s="393"/>
      <c r="E4382" s="393"/>
      <c r="F4382" s="393"/>
      <c r="G4382" s="393"/>
      <c r="H4382" s="393"/>
      <c r="I4382" s="393"/>
      <c r="J4382" s="3"/>
      <c r="K4382" s="3"/>
      <c r="L4382" s="3"/>
      <c r="M4382" s="3"/>
      <c r="N4382" s="3"/>
      <c r="O4382" s="393"/>
      <c r="P4382" s="393"/>
      <c r="Q4382" s="3"/>
      <c r="R4382" s="3"/>
      <c r="S4382" s="3"/>
      <c r="T4382" s="3"/>
      <c r="U4382" s="3"/>
      <c r="V4382" s="3"/>
      <c r="W4382"/>
      <c r="X4382"/>
      <c r="Y4382" s="451"/>
      <c r="Z4382" s="393"/>
      <c r="AA4382" s="3"/>
      <c r="AB4382" s="3"/>
      <c r="AC4382" s="3"/>
      <c r="AD4382" s="3"/>
      <c r="AE4382" s="3"/>
      <c r="AF4382"/>
      <c r="AG4382"/>
      <c r="AH4382"/>
      <c r="AI4382"/>
      <c r="AJ4382"/>
      <c r="AK4382"/>
      <c r="AL4382"/>
      <c r="AM4382"/>
      <c r="AN4382"/>
      <c r="AO4382"/>
      <c r="AP4382"/>
      <c r="BC4382" s="451"/>
    </row>
    <row r="4383" spans="1:55" hidden="1" x14ac:dyDescent="0.2">
      <c r="A4383" s="3"/>
      <c r="B4383" s="3"/>
      <c r="C4383" s="393"/>
      <c r="D4383" s="393"/>
      <c r="E4383" s="393"/>
      <c r="F4383" s="393"/>
      <c r="G4383" s="393"/>
      <c r="H4383" s="393"/>
      <c r="I4383" s="393"/>
      <c r="J4383" s="3"/>
      <c r="K4383" s="3"/>
      <c r="L4383" s="3"/>
      <c r="M4383" s="3"/>
      <c r="N4383" s="3"/>
      <c r="O4383" s="393"/>
      <c r="P4383" s="393"/>
      <c r="Q4383" s="3"/>
      <c r="R4383" s="3"/>
      <c r="S4383" s="3"/>
      <c r="T4383" s="3"/>
      <c r="U4383" s="3"/>
      <c r="V4383" s="3"/>
      <c r="W4383"/>
      <c r="X4383"/>
      <c r="Y4383" s="451"/>
      <c r="Z4383" s="393"/>
      <c r="AA4383" s="3"/>
      <c r="AB4383" s="3"/>
      <c r="AC4383" s="3"/>
      <c r="AD4383" s="3"/>
      <c r="AE4383" s="3"/>
      <c r="AF4383"/>
      <c r="AG4383"/>
      <c r="AH4383"/>
      <c r="AI4383"/>
      <c r="AJ4383"/>
      <c r="AK4383"/>
      <c r="AL4383"/>
      <c r="AM4383"/>
      <c r="AN4383"/>
      <c r="AO4383"/>
      <c r="AP4383"/>
      <c r="BC4383" s="451"/>
    </row>
    <row r="4384" spans="1:55" hidden="1" x14ac:dyDescent="0.2">
      <c r="A4384" s="3"/>
      <c r="B4384" s="3"/>
      <c r="C4384" s="393"/>
      <c r="D4384" s="393"/>
      <c r="E4384" s="393"/>
      <c r="F4384" s="393"/>
      <c r="G4384" s="393"/>
      <c r="H4384" s="393"/>
      <c r="I4384" s="393"/>
      <c r="J4384" s="3"/>
      <c r="K4384" s="3"/>
      <c r="L4384" s="3"/>
      <c r="M4384" s="3"/>
      <c r="N4384" s="3"/>
      <c r="O4384" s="393"/>
      <c r="P4384" s="393"/>
      <c r="Q4384" s="3"/>
      <c r="R4384" s="3"/>
      <c r="S4384" s="3"/>
      <c r="T4384" s="3"/>
      <c r="U4384" s="3"/>
      <c r="V4384" s="3"/>
      <c r="W4384"/>
      <c r="X4384"/>
      <c r="Y4384" s="451"/>
      <c r="Z4384" s="393"/>
      <c r="AA4384" s="3"/>
      <c r="AB4384" s="3"/>
      <c r="AC4384" s="3"/>
      <c r="AD4384" s="3"/>
      <c r="AE4384" s="3"/>
      <c r="AF4384"/>
      <c r="AG4384"/>
      <c r="AH4384"/>
      <c r="AI4384"/>
      <c r="AJ4384"/>
      <c r="AK4384"/>
      <c r="AL4384"/>
      <c r="AM4384"/>
      <c r="AN4384"/>
      <c r="AO4384"/>
      <c r="AP4384"/>
      <c r="BC4384" s="451"/>
    </row>
    <row r="4385" spans="1:55" hidden="1" x14ac:dyDescent="0.2">
      <c r="A4385" s="3"/>
      <c r="B4385" s="3"/>
      <c r="C4385" s="393"/>
      <c r="D4385" s="393"/>
      <c r="E4385" s="393"/>
      <c r="F4385" s="393"/>
      <c r="G4385" s="393"/>
      <c r="H4385" s="393"/>
      <c r="I4385" s="393"/>
      <c r="J4385" s="3"/>
      <c r="K4385" s="3"/>
      <c r="L4385" s="3"/>
      <c r="M4385" s="3"/>
      <c r="N4385" s="3"/>
      <c r="O4385" s="393"/>
      <c r="P4385" s="393"/>
      <c r="Q4385" s="3"/>
      <c r="R4385" s="3"/>
      <c r="S4385" s="3"/>
      <c r="T4385" s="3"/>
      <c r="U4385" s="3"/>
      <c r="V4385" s="3"/>
      <c r="W4385"/>
      <c r="X4385"/>
      <c r="Y4385" s="451"/>
      <c r="Z4385" s="393"/>
      <c r="AA4385" s="3"/>
      <c r="AB4385" s="3"/>
      <c r="AC4385" s="3"/>
      <c r="AD4385" s="3"/>
      <c r="AE4385" s="3"/>
      <c r="AF4385"/>
      <c r="AG4385"/>
      <c r="AH4385"/>
      <c r="AI4385"/>
      <c r="AJ4385"/>
      <c r="AK4385"/>
      <c r="AL4385"/>
      <c r="AM4385"/>
      <c r="AN4385"/>
      <c r="AO4385"/>
      <c r="AP4385"/>
      <c r="BC4385" s="451"/>
    </row>
    <row r="4386" spans="1:55" hidden="1" x14ac:dyDescent="0.2">
      <c r="A4386" s="3"/>
      <c r="B4386" s="3"/>
      <c r="C4386" s="393"/>
      <c r="D4386" s="393"/>
      <c r="E4386" s="393"/>
      <c r="F4386" s="393"/>
      <c r="G4386" s="393"/>
      <c r="H4386" s="393"/>
      <c r="I4386" s="393"/>
      <c r="J4386" s="3"/>
      <c r="K4386" s="3"/>
      <c r="L4386" s="3"/>
      <c r="M4386" s="3"/>
      <c r="N4386" s="3"/>
      <c r="O4386" s="393"/>
      <c r="P4386" s="393"/>
      <c r="Q4386" s="3"/>
      <c r="R4386" s="3"/>
      <c r="S4386" s="3"/>
      <c r="T4386" s="3"/>
      <c r="U4386" s="3"/>
      <c r="V4386" s="3"/>
      <c r="W4386"/>
      <c r="X4386"/>
      <c r="Y4386" s="451"/>
      <c r="Z4386" s="393"/>
      <c r="AA4386" s="3"/>
      <c r="AB4386" s="3"/>
      <c r="AC4386" s="3"/>
      <c r="AD4386" s="3"/>
      <c r="AE4386" s="3"/>
      <c r="AF4386"/>
      <c r="AG4386"/>
      <c r="AH4386"/>
      <c r="AI4386"/>
      <c r="AJ4386"/>
      <c r="AK4386"/>
      <c r="AL4386"/>
      <c r="AM4386"/>
      <c r="AN4386"/>
      <c r="AO4386"/>
      <c r="AP4386"/>
      <c r="BC4386" s="451"/>
    </row>
    <row r="4387" spans="1:55" hidden="1" x14ac:dyDescent="0.2">
      <c r="A4387" s="3"/>
      <c r="B4387" s="3"/>
      <c r="C4387" s="393"/>
      <c r="D4387" s="393"/>
      <c r="E4387" s="393"/>
      <c r="F4387" s="393"/>
      <c r="G4387" s="393"/>
      <c r="H4387" s="393"/>
      <c r="I4387" s="393"/>
      <c r="J4387" s="3"/>
      <c r="K4387" s="3"/>
      <c r="L4387" s="3"/>
      <c r="M4387" s="3"/>
      <c r="N4387" s="3"/>
      <c r="O4387" s="393"/>
      <c r="P4387" s="393"/>
      <c r="Q4387" s="3"/>
      <c r="R4387" s="3"/>
      <c r="S4387" s="3"/>
      <c r="T4387" s="3"/>
      <c r="U4387" s="3"/>
      <c r="V4387" s="3"/>
      <c r="W4387"/>
      <c r="X4387"/>
      <c r="Y4387" s="451"/>
      <c r="Z4387" s="393"/>
      <c r="AA4387" s="3"/>
      <c r="AB4387" s="3"/>
      <c r="AC4387" s="3"/>
      <c r="AD4387" s="3"/>
      <c r="AE4387" s="3"/>
      <c r="AF4387"/>
      <c r="AG4387"/>
      <c r="AH4387"/>
      <c r="AI4387"/>
      <c r="AJ4387"/>
      <c r="AK4387"/>
      <c r="AL4387"/>
      <c r="AM4387"/>
      <c r="AN4387"/>
      <c r="AO4387"/>
      <c r="AP4387"/>
      <c r="BC4387" s="451"/>
    </row>
    <row r="4388" spans="1:55" hidden="1" x14ac:dyDescent="0.2">
      <c r="A4388" s="3"/>
      <c r="B4388" s="3"/>
      <c r="C4388" s="393"/>
      <c r="D4388" s="393"/>
      <c r="E4388" s="393"/>
      <c r="F4388" s="393"/>
      <c r="G4388" s="393"/>
      <c r="H4388" s="393"/>
      <c r="I4388" s="393"/>
      <c r="J4388" s="3"/>
      <c r="K4388" s="3"/>
      <c r="L4388" s="3"/>
      <c r="M4388" s="3"/>
      <c r="N4388" s="3"/>
      <c r="O4388" s="393"/>
      <c r="P4388" s="393"/>
      <c r="Q4388" s="3"/>
      <c r="R4388" s="3"/>
      <c r="S4388" s="3"/>
      <c r="T4388" s="3"/>
      <c r="U4388" s="3"/>
      <c r="V4388" s="3"/>
      <c r="W4388"/>
      <c r="X4388"/>
      <c r="Y4388" s="451"/>
      <c r="Z4388" s="393"/>
      <c r="AA4388" s="3"/>
      <c r="AB4388" s="3"/>
      <c r="AC4388" s="3"/>
      <c r="AD4388" s="3"/>
      <c r="AE4388" s="3"/>
      <c r="AF4388"/>
      <c r="AG4388"/>
      <c r="AH4388"/>
      <c r="AI4388"/>
      <c r="AJ4388"/>
      <c r="AK4388"/>
      <c r="AL4388"/>
      <c r="AM4388"/>
      <c r="AN4388"/>
      <c r="AO4388"/>
      <c r="AP4388"/>
      <c r="BC4388" s="451"/>
    </row>
    <row r="4389" spans="1:55" hidden="1" x14ac:dyDescent="0.2">
      <c r="A4389" s="3"/>
      <c r="B4389" s="3"/>
      <c r="C4389" s="393"/>
      <c r="D4389" s="393"/>
      <c r="E4389" s="393"/>
      <c r="F4389" s="393"/>
      <c r="G4389" s="393"/>
      <c r="H4389" s="393"/>
      <c r="I4389" s="393"/>
      <c r="J4389" s="3"/>
      <c r="K4389" s="3"/>
      <c r="L4389" s="3"/>
      <c r="M4389" s="3"/>
      <c r="N4389" s="3"/>
      <c r="O4389" s="393"/>
      <c r="P4389" s="393"/>
      <c r="Q4389" s="3"/>
      <c r="R4389" s="3"/>
      <c r="S4389" s="3"/>
      <c r="T4389" s="3"/>
      <c r="U4389" s="3"/>
      <c r="V4389" s="3"/>
      <c r="W4389"/>
      <c r="X4389"/>
      <c r="Y4389" s="451"/>
      <c r="Z4389" s="393"/>
      <c r="AA4389" s="3"/>
      <c r="AB4389" s="3"/>
      <c r="AC4389" s="3"/>
      <c r="AD4389" s="3"/>
      <c r="AE4389" s="3"/>
      <c r="AF4389"/>
      <c r="AG4389"/>
      <c r="AH4389"/>
      <c r="AI4389"/>
      <c r="AJ4389"/>
      <c r="AK4389"/>
      <c r="AL4389"/>
      <c r="AM4389"/>
      <c r="AN4389"/>
      <c r="AO4389"/>
      <c r="AP4389"/>
      <c r="BC4389" s="451"/>
    </row>
    <row r="4390" spans="1:55" hidden="1" x14ac:dyDescent="0.2">
      <c r="A4390" s="3"/>
      <c r="B4390" s="3"/>
      <c r="C4390" s="393"/>
      <c r="D4390" s="393"/>
      <c r="E4390" s="393"/>
      <c r="F4390" s="393"/>
      <c r="G4390" s="393"/>
      <c r="H4390" s="393"/>
      <c r="I4390" s="393"/>
      <c r="J4390" s="3"/>
      <c r="K4390" s="3"/>
      <c r="L4390" s="3"/>
      <c r="M4390" s="3"/>
      <c r="N4390" s="3"/>
      <c r="O4390" s="393"/>
      <c r="P4390" s="393"/>
      <c r="Q4390" s="3"/>
      <c r="R4390" s="3"/>
      <c r="S4390" s="3"/>
      <c r="T4390" s="3"/>
      <c r="U4390" s="3"/>
      <c r="V4390" s="3"/>
      <c r="W4390"/>
      <c r="X4390"/>
      <c r="Y4390" s="451"/>
      <c r="Z4390" s="393"/>
      <c r="AA4390" s="3"/>
      <c r="AB4390" s="3"/>
      <c r="AC4390" s="3"/>
      <c r="AD4390" s="3"/>
      <c r="AE4390" s="3"/>
      <c r="AF4390"/>
      <c r="AG4390"/>
      <c r="AH4390"/>
      <c r="AI4390"/>
      <c r="AJ4390"/>
      <c r="AK4390"/>
      <c r="AL4390"/>
      <c r="AM4390"/>
      <c r="AN4390"/>
      <c r="AO4390"/>
      <c r="AP4390"/>
      <c r="BC4390" s="451"/>
    </row>
    <row r="4391" spans="1:55" hidden="1" x14ac:dyDescent="0.2">
      <c r="A4391" s="3"/>
      <c r="B4391" s="3"/>
      <c r="C4391" s="393"/>
      <c r="D4391" s="393"/>
      <c r="E4391" s="393"/>
      <c r="F4391" s="393"/>
      <c r="G4391" s="393"/>
      <c r="H4391" s="393"/>
      <c r="I4391" s="393"/>
      <c r="J4391" s="3"/>
      <c r="K4391" s="3"/>
      <c r="L4391" s="3"/>
      <c r="M4391" s="3"/>
      <c r="N4391" s="3"/>
      <c r="O4391" s="393"/>
      <c r="P4391" s="393"/>
      <c r="Q4391" s="3"/>
      <c r="R4391" s="3"/>
      <c r="S4391" s="3"/>
      <c r="T4391" s="3"/>
      <c r="U4391" s="3"/>
      <c r="V4391" s="3"/>
      <c r="W4391"/>
      <c r="X4391"/>
      <c r="Y4391" s="451"/>
      <c r="Z4391" s="393"/>
      <c r="AA4391" s="3"/>
      <c r="AB4391" s="3"/>
      <c r="AC4391" s="3"/>
      <c r="AD4391" s="3"/>
      <c r="AE4391" s="3"/>
      <c r="AF4391"/>
      <c r="AG4391"/>
      <c r="AH4391"/>
      <c r="AI4391"/>
      <c r="AJ4391"/>
      <c r="AK4391"/>
      <c r="AL4391"/>
      <c r="AM4391"/>
      <c r="AN4391"/>
      <c r="AO4391"/>
      <c r="AP4391"/>
      <c r="BC4391" s="451"/>
    </row>
    <row r="4392" spans="1:55" hidden="1" x14ac:dyDescent="0.2">
      <c r="A4392" s="3"/>
      <c r="B4392" s="3"/>
      <c r="C4392" s="393"/>
      <c r="D4392" s="393"/>
      <c r="E4392" s="393"/>
      <c r="F4392" s="393"/>
      <c r="G4392" s="393"/>
      <c r="H4392" s="393"/>
      <c r="I4392" s="393"/>
      <c r="J4392" s="3"/>
      <c r="K4392" s="3"/>
      <c r="L4392" s="3"/>
      <c r="M4392" s="3"/>
      <c r="N4392" s="3"/>
      <c r="O4392" s="393"/>
      <c r="P4392" s="393"/>
      <c r="Q4392" s="3"/>
      <c r="R4392" s="3"/>
      <c r="S4392" s="3"/>
      <c r="T4392" s="3"/>
      <c r="U4392" s="3"/>
      <c r="V4392" s="3"/>
      <c r="W4392"/>
      <c r="X4392"/>
      <c r="Y4392" s="451"/>
      <c r="Z4392" s="393"/>
      <c r="AA4392" s="3"/>
      <c r="AB4392" s="3"/>
      <c r="AC4392" s="3"/>
      <c r="AD4392" s="3"/>
      <c r="AE4392" s="3"/>
      <c r="AF4392"/>
      <c r="AG4392"/>
      <c r="AH4392"/>
      <c r="AI4392"/>
      <c r="AJ4392"/>
      <c r="AK4392"/>
      <c r="AL4392"/>
      <c r="AM4392"/>
      <c r="AN4392"/>
      <c r="AO4392"/>
      <c r="AP4392"/>
      <c r="BC4392" s="451"/>
    </row>
    <row r="4393" spans="1:55" hidden="1" x14ac:dyDescent="0.2">
      <c r="A4393" s="3"/>
      <c r="B4393" s="3"/>
      <c r="C4393" s="393"/>
      <c r="D4393" s="393"/>
      <c r="E4393" s="393"/>
      <c r="F4393" s="393"/>
      <c r="G4393" s="393"/>
      <c r="H4393" s="393"/>
      <c r="I4393" s="393"/>
      <c r="J4393" s="3"/>
      <c r="K4393" s="3"/>
      <c r="L4393" s="3"/>
      <c r="M4393" s="3"/>
      <c r="N4393" s="3"/>
      <c r="O4393" s="393"/>
      <c r="P4393" s="393"/>
      <c r="Q4393" s="3"/>
      <c r="R4393" s="3"/>
      <c r="S4393" s="3"/>
      <c r="T4393" s="3"/>
      <c r="U4393" s="3"/>
      <c r="V4393" s="3"/>
      <c r="W4393"/>
      <c r="X4393"/>
      <c r="Y4393" s="451"/>
      <c r="Z4393" s="393"/>
      <c r="AA4393" s="3"/>
      <c r="AB4393" s="3"/>
      <c r="AC4393" s="3"/>
      <c r="AD4393" s="3"/>
      <c r="AE4393" s="3"/>
      <c r="AF4393"/>
      <c r="AG4393"/>
      <c r="AH4393"/>
      <c r="AI4393"/>
      <c r="AJ4393"/>
      <c r="AK4393"/>
      <c r="AL4393"/>
      <c r="AM4393"/>
      <c r="AN4393"/>
      <c r="AO4393"/>
      <c r="AP4393"/>
      <c r="BC4393" s="451"/>
    </row>
    <row r="4394" spans="1:55" hidden="1" x14ac:dyDescent="0.2">
      <c r="A4394" s="3"/>
      <c r="B4394" s="3"/>
      <c r="C4394" s="393"/>
      <c r="D4394" s="393"/>
      <c r="E4394" s="393"/>
      <c r="F4394" s="393"/>
      <c r="G4394" s="393"/>
      <c r="H4394" s="393"/>
      <c r="I4394" s="393"/>
      <c r="J4394" s="3"/>
      <c r="K4394" s="3"/>
      <c r="L4394" s="3"/>
      <c r="M4394" s="3"/>
      <c r="N4394" s="3"/>
      <c r="O4394" s="393"/>
      <c r="P4394" s="393"/>
      <c r="Q4394" s="3"/>
      <c r="R4394" s="3"/>
      <c r="S4394" s="3"/>
      <c r="T4394" s="3"/>
      <c r="U4394" s="3"/>
      <c r="V4394" s="3"/>
      <c r="W4394"/>
      <c r="X4394"/>
      <c r="Y4394" s="451"/>
      <c r="Z4394" s="393"/>
      <c r="AA4394" s="3"/>
      <c r="AB4394" s="3"/>
      <c r="AC4394" s="3"/>
      <c r="AD4394" s="3"/>
      <c r="AE4394" s="3"/>
      <c r="AF4394"/>
      <c r="AG4394"/>
      <c r="AH4394"/>
      <c r="AI4394"/>
      <c r="AJ4394"/>
      <c r="AK4394"/>
      <c r="AL4394"/>
      <c r="AM4394"/>
      <c r="AN4394"/>
      <c r="AO4394"/>
      <c r="AP4394"/>
      <c r="BC4394" s="451"/>
    </row>
    <row r="4395" spans="1:55" hidden="1" x14ac:dyDescent="0.2">
      <c r="A4395" s="3"/>
      <c r="B4395" s="3"/>
      <c r="C4395" s="393"/>
      <c r="D4395" s="393"/>
      <c r="E4395" s="393"/>
      <c r="F4395" s="393"/>
      <c r="G4395" s="393"/>
      <c r="H4395" s="393"/>
      <c r="I4395" s="393"/>
      <c r="J4395" s="3"/>
      <c r="K4395" s="3"/>
      <c r="L4395" s="3"/>
      <c r="M4395" s="3"/>
      <c r="N4395" s="3"/>
      <c r="O4395" s="393"/>
      <c r="P4395" s="393"/>
      <c r="Q4395" s="3"/>
      <c r="R4395" s="3"/>
      <c r="S4395" s="3"/>
      <c r="T4395" s="3"/>
      <c r="U4395" s="3"/>
      <c r="V4395" s="3"/>
      <c r="W4395"/>
      <c r="X4395"/>
      <c r="Y4395" s="451"/>
      <c r="Z4395" s="393"/>
      <c r="AA4395" s="3"/>
      <c r="AB4395" s="3"/>
      <c r="AC4395" s="3"/>
      <c r="AD4395" s="3"/>
      <c r="AE4395" s="3"/>
      <c r="AF4395"/>
      <c r="AG4395"/>
      <c r="AH4395"/>
      <c r="AI4395"/>
      <c r="AJ4395"/>
      <c r="AK4395"/>
      <c r="AL4395"/>
      <c r="AM4395"/>
      <c r="AN4395"/>
      <c r="AO4395"/>
      <c r="AP4395"/>
      <c r="BC4395" s="451"/>
    </row>
    <row r="4396" spans="1:55" hidden="1" x14ac:dyDescent="0.2">
      <c r="A4396" s="3"/>
      <c r="B4396" s="3"/>
      <c r="C4396" s="393"/>
      <c r="D4396" s="393"/>
      <c r="E4396" s="393"/>
      <c r="F4396" s="393"/>
      <c r="G4396" s="393"/>
      <c r="H4396" s="393"/>
      <c r="I4396" s="393"/>
      <c r="J4396" s="3"/>
      <c r="K4396" s="3"/>
      <c r="L4396" s="3"/>
      <c r="M4396" s="3"/>
      <c r="N4396" s="3"/>
      <c r="O4396" s="393"/>
      <c r="P4396" s="393"/>
      <c r="Q4396" s="3"/>
      <c r="R4396" s="3"/>
      <c r="S4396" s="3"/>
      <c r="T4396" s="3"/>
      <c r="U4396" s="3"/>
      <c r="V4396" s="3"/>
      <c r="W4396"/>
      <c r="X4396"/>
      <c r="Y4396" s="451"/>
      <c r="Z4396" s="393"/>
      <c r="AA4396" s="3"/>
      <c r="AB4396" s="3"/>
      <c r="AC4396" s="3"/>
      <c r="AD4396" s="3"/>
      <c r="AE4396" s="3"/>
      <c r="AF4396"/>
      <c r="AG4396"/>
      <c r="AH4396"/>
      <c r="AI4396"/>
      <c r="AJ4396"/>
      <c r="AK4396"/>
      <c r="AL4396"/>
      <c r="AM4396"/>
      <c r="AN4396"/>
      <c r="AO4396"/>
      <c r="AP4396"/>
      <c r="BC4396" s="451"/>
    </row>
    <row r="4397" spans="1:55" hidden="1" x14ac:dyDescent="0.2">
      <c r="A4397" s="3"/>
      <c r="B4397" s="3"/>
      <c r="C4397" s="393"/>
      <c r="D4397" s="393"/>
      <c r="E4397" s="393"/>
      <c r="F4397" s="393"/>
      <c r="G4397" s="393"/>
      <c r="H4397" s="393"/>
      <c r="I4397" s="393"/>
      <c r="J4397" s="3"/>
      <c r="K4397" s="3"/>
      <c r="L4397" s="3"/>
      <c r="M4397" s="3"/>
      <c r="N4397" s="3"/>
      <c r="O4397" s="393"/>
      <c r="P4397" s="393"/>
      <c r="Q4397" s="3"/>
      <c r="R4397" s="3"/>
      <c r="S4397" s="3"/>
      <c r="T4397" s="3"/>
      <c r="U4397" s="3"/>
      <c r="V4397" s="3"/>
      <c r="W4397"/>
      <c r="X4397"/>
      <c r="Y4397" s="451"/>
      <c r="Z4397" s="393"/>
      <c r="AA4397" s="3"/>
      <c r="AB4397" s="3"/>
      <c r="AC4397" s="3"/>
      <c r="AD4397" s="3"/>
      <c r="AE4397" s="3"/>
      <c r="AF4397"/>
      <c r="AG4397"/>
      <c r="AH4397"/>
      <c r="AI4397"/>
      <c r="AJ4397"/>
      <c r="AK4397"/>
      <c r="AL4397"/>
      <c r="AM4397"/>
      <c r="AN4397"/>
      <c r="AO4397"/>
      <c r="AP4397"/>
      <c r="BC4397" s="451"/>
    </row>
    <row r="4398" spans="1:55" hidden="1" x14ac:dyDescent="0.2">
      <c r="A4398" s="3"/>
      <c r="B4398" s="3"/>
      <c r="C4398" s="393"/>
      <c r="D4398" s="393"/>
      <c r="E4398" s="393"/>
      <c r="F4398" s="393"/>
      <c r="G4398" s="393"/>
      <c r="H4398" s="393"/>
      <c r="I4398" s="393"/>
      <c r="J4398" s="3"/>
      <c r="K4398" s="3"/>
      <c r="L4398" s="3"/>
      <c r="M4398" s="3"/>
      <c r="N4398" s="3"/>
      <c r="O4398" s="393"/>
      <c r="P4398" s="393"/>
      <c r="Q4398" s="3"/>
      <c r="R4398" s="3"/>
      <c r="S4398" s="3"/>
      <c r="T4398" s="3"/>
      <c r="U4398" s="3"/>
      <c r="V4398" s="3"/>
      <c r="W4398"/>
      <c r="X4398"/>
      <c r="Y4398" s="451"/>
      <c r="Z4398" s="393"/>
      <c r="AA4398" s="3"/>
      <c r="AB4398" s="3"/>
      <c r="AC4398" s="3"/>
      <c r="AD4398" s="3"/>
      <c r="AE4398" s="3"/>
      <c r="AF4398"/>
      <c r="AG4398"/>
      <c r="AH4398"/>
      <c r="AI4398"/>
      <c r="AJ4398"/>
      <c r="AK4398"/>
      <c r="AL4398"/>
      <c r="AM4398"/>
      <c r="AN4398"/>
      <c r="AO4398"/>
      <c r="AP4398"/>
      <c r="BC4398" s="451"/>
    </row>
    <row r="4399" spans="1:55" hidden="1" x14ac:dyDescent="0.2">
      <c r="A4399" s="3"/>
      <c r="B4399" s="3"/>
      <c r="C4399" s="393"/>
      <c r="D4399" s="393"/>
      <c r="E4399" s="393"/>
      <c r="F4399" s="393"/>
      <c r="G4399" s="393"/>
      <c r="H4399" s="393"/>
      <c r="I4399" s="393"/>
      <c r="J4399" s="3"/>
      <c r="K4399" s="3"/>
      <c r="L4399" s="3"/>
      <c r="M4399" s="3"/>
      <c r="N4399" s="3"/>
      <c r="O4399" s="393"/>
      <c r="P4399" s="393"/>
      <c r="Q4399" s="3"/>
      <c r="R4399" s="3"/>
      <c r="S4399" s="3"/>
      <c r="T4399" s="3"/>
      <c r="U4399" s="3"/>
      <c r="V4399" s="3"/>
      <c r="W4399"/>
      <c r="X4399"/>
      <c r="Y4399" s="451"/>
      <c r="Z4399" s="393"/>
      <c r="AA4399" s="3"/>
      <c r="AB4399" s="3"/>
      <c r="AC4399" s="3"/>
      <c r="AD4399" s="3"/>
      <c r="AE4399" s="3"/>
      <c r="AF4399"/>
      <c r="AG4399"/>
      <c r="AH4399"/>
      <c r="AI4399"/>
      <c r="AJ4399"/>
      <c r="AK4399"/>
      <c r="AL4399"/>
      <c r="AM4399"/>
      <c r="AN4399"/>
      <c r="AO4399"/>
      <c r="AP4399"/>
      <c r="BC4399" s="451"/>
    </row>
    <row r="4400" spans="1:55" hidden="1" x14ac:dyDescent="0.2">
      <c r="A4400" s="3"/>
      <c r="B4400" s="3"/>
      <c r="C4400" s="393"/>
      <c r="D4400" s="393"/>
      <c r="E4400" s="393"/>
      <c r="F4400" s="393"/>
      <c r="G4400" s="393"/>
      <c r="H4400" s="393"/>
      <c r="I4400" s="393"/>
      <c r="J4400" s="3"/>
      <c r="K4400" s="3"/>
      <c r="L4400" s="3"/>
      <c r="M4400" s="3"/>
      <c r="N4400" s="3"/>
      <c r="O4400" s="393"/>
      <c r="P4400" s="393"/>
      <c r="Q4400" s="3"/>
      <c r="R4400" s="3"/>
      <c r="S4400" s="3"/>
      <c r="T4400" s="3"/>
      <c r="U4400" s="3"/>
      <c r="V4400" s="3"/>
      <c r="W4400"/>
      <c r="X4400"/>
      <c r="Y4400" s="451"/>
      <c r="Z4400" s="393"/>
      <c r="AA4400" s="3"/>
      <c r="AB4400" s="3"/>
      <c r="AC4400" s="3"/>
      <c r="AD4400" s="3"/>
      <c r="AE4400" s="3"/>
      <c r="AF4400"/>
      <c r="AG4400"/>
      <c r="AH4400"/>
      <c r="AI4400"/>
      <c r="AJ4400"/>
      <c r="AK4400"/>
      <c r="AL4400"/>
      <c r="AM4400"/>
      <c r="AN4400"/>
      <c r="AO4400"/>
      <c r="AP4400"/>
      <c r="BC4400" s="451"/>
    </row>
    <row r="4401" spans="1:55" hidden="1" x14ac:dyDescent="0.2">
      <c r="A4401" s="3"/>
      <c r="B4401" s="3"/>
      <c r="C4401" s="393"/>
      <c r="D4401" s="393"/>
      <c r="E4401" s="393"/>
      <c r="F4401" s="393"/>
      <c r="G4401" s="393"/>
      <c r="H4401" s="393"/>
      <c r="I4401" s="393"/>
      <c r="J4401" s="3"/>
      <c r="K4401" s="3"/>
      <c r="L4401" s="3"/>
      <c r="M4401" s="3"/>
      <c r="N4401" s="3"/>
      <c r="O4401" s="393"/>
      <c r="P4401" s="393"/>
      <c r="Q4401" s="3"/>
      <c r="R4401" s="3"/>
      <c r="S4401" s="3"/>
      <c r="T4401" s="3"/>
      <c r="U4401" s="3"/>
      <c r="V4401" s="3"/>
      <c r="W4401"/>
      <c r="X4401"/>
      <c r="Y4401" s="451"/>
      <c r="Z4401" s="393"/>
      <c r="AA4401" s="3"/>
      <c r="AB4401" s="3"/>
      <c r="AC4401" s="3"/>
      <c r="AD4401" s="3"/>
      <c r="AE4401" s="3"/>
      <c r="AF4401"/>
      <c r="AG4401"/>
      <c r="AH4401"/>
      <c r="AI4401"/>
      <c r="AJ4401"/>
      <c r="AK4401"/>
      <c r="AL4401"/>
      <c r="AM4401"/>
      <c r="AN4401"/>
      <c r="AO4401"/>
      <c r="AP4401"/>
      <c r="BC4401" s="451"/>
    </row>
    <row r="4402" spans="1:55" hidden="1" x14ac:dyDescent="0.2">
      <c r="A4402" s="3"/>
      <c r="B4402" s="3"/>
      <c r="C4402" s="393"/>
      <c r="D4402" s="393"/>
      <c r="E4402" s="393"/>
      <c r="F4402" s="393"/>
      <c r="G4402" s="393"/>
      <c r="H4402" s="393"/>
      <c r="I4402" s="393"/>
      <c r="J4402" s="3"/>
      <c r="K4402" s="3"/>
      <c r="L4402" s="3"/>
      <c r="M4402" s="3"/>
      <c r="N4402" s="3"/>
      <c r="O4402" s="393"/>
      <c r="P4402" s="393"/>
      <c r="Q4402" s="3"/>
      <c r="R4402" s="3"/>
      <c r="S4402" s="3"/>
      <c r="T4402" s="3"/>
      <c r="U4402" s="3"/>
      <c r="V4402" s="3"/>
      <c r="W4402"/>
      <c r="X4402"/>
      <c r="Y4402" s="451"/>
      <c r="Z4402" s="393"/>
      <c r="AA4402" s="3"/>
      <c r="AB4402" s="3"/>
      <c r="AC4402" s="3"/>
      <c r="AD4402" s="3"/>
      <c r="AE4402" s="3"/>
      <c r="AF4402"/>
      <c r="AG4402"/>
      <c r="AH4402"/>
      <c r="AI4402"/>
      <c r="AJ4402"/>
      <c r="AK4402"/>
      <c r="AL4402"/>
      <c r="AM4402"/>
      <c r="AN4402"/>
      <c r="AO4402"/>
      <c r="AP4402"/>
      <c r="BC4402" s="451"/>
    </row>
    <row r="4403" spans="1:55" hidden="1" x14ac:dyDescent="0.2">
      <c r="A4403" s="3"/>
      <c r="B4403" s="3"/>
      <c r="C4403" s="393"/>
      <c r="D4403" s="393"/>
      <c r="E4403" s="393"/>
      <c r="F4403" s="393"/>
      <c r="G4403" s="393"/>
      <c r="H4403" s="393"/>
      <c r="I4403" s="393"/>
      <c r="J4403" s="3"/>
      <c r="K4403" s="3"/>
      <c r="L4403" s="3"/>
      <c r="M4403" s="3"/>
      <c r="N4403" s="3"/>
      <c r="O4403" s="393"/>
      <c r="P4403" s="393"/>
      <c r="Q4403" s="3"/>
      <c r="R4403" s="3"/>
      <c r="S4403" s="3"/>
      <c r="T4403" s="3"/>
      <c r="U4403" s="3"/>
      <c r="V4403" s="3"/>
      <c r="W4403"/>
      <c r="X4403"/>
      <c r="Y4403" s="451"/>
      <c r="Z4403" s="393"/>
      <c r="AA4403" s="3"/>
      <c r="AB4403" s="3"/>
      <c r="AC4403" s="3"/>
      <c r="AD4403" s="3"/>
      <c r="AE4403" s="3"/>
      <c r="AF4403"/>
      <c r="AG4403"/>
      <c r="AH4403"/>
      <c r="AI4403"/>
      <c r="AJ4403"/>
      <c r="AK4403"/>
      <c r="AL4403"/>
      <c r="AM4403"/>
      <c r="AN4403"/>
      <c r="AO4403"/>
      <c r="AP4403"/>
      <c r="BC4403" s="451"/>
    </row>
    <row r="4404" spans="1:55" hidden="1" x14ac:dyDescent="0.2">
      <c r="A4404" s="3"/>
      <c r="B4404" s="3"/>
      <c r="C4404" s="393"/>
      <c r="D4404" s="393"/>
      <c r="E4404" s="393"/>
      <c r="F4404" s="393"/>
      <c r="G4404" s="393"/>
      <c r="H4404" s="393"/>
      <c r="I4404" s="393"/>
      <c r="J4404" s="3"/>
      <c r="K4404" s="3"/>
      <c r="L4404" s="3"/>
      <c r="M4404" s="3"/>
      <c r="N4404" s="3"/>
      <c r="O4404" s="393"/>
      <c r="P4404" s="393"/>
      <c r="Q4404" s="3"/>
      <c r="R4404" s="3"/>
      <c r="S4404" s="3"/>
      <c r="T4404" s="3"/>
      <c r="U4404" s="3"/>
      <c r="V4404" s="3"/>
      <c r="W4404"/>
      <c r="X4404"/>
      <c r="Y4404" s="451"/>
      <c r="Z4404" s="393"/>
      <c r="AA4404" s="3"/>
      <c r="AB4404" s="3"/>
      <c r="AC4404" s="3"/>
      <c r="AD4404" s="3"/>
      <c r="AE4404" s="3"/>
      <c r="AF4404"/>
      <c r="AG4404"/>
      <c r="AH4404"/>
      <c r="AI4404"/>
      <c r="AJ4404"/>
      <c r="AK4404"/>
      <c r="AL4404"/>
      <c r="AM4404"/>
      <c r="AN4404"/>
      <c r="AO4404"/>
      <c r="AP4404"/>
      <c r="BC4404" s="451"/>
    </row>
    <row r="4405" spans="1:55" hidden="1" x14ac:dyDescent="0.2">
      <c r="A4405" s="3"/>
      <c r="B4405" s="3"/>
      <c r="C4405" s="393"/>
      <c r="D4405" s="393"/>
      <c r="E4405" s="393"/>
      <c r="F4405" s="393"/>
      <c r="G4405" s="393"/>
      <c r="H4405" s="393"/>
      <c r="I4405" s="393"/>
      <c r="J4405" s="3"/>
      <c r="K4405" s="3"/>
      <c r="L4405" s="3"/>
      <c r="M4405" s="3"/>
      <c r="N4405" s="3"/>
      <c r="O4405" s="393"/>
      <c r="P4405" s="393"/>
      <c r="Q4405" s="3"/>
      <c r="R4405" s="3"/>
      <c r="S4405" s="3"/>
      <c r="T4405" s="3"/>
      <c r="U4405" s="3"/>
      <c r="V4405" s="3"/>
      <c r="W4405"/>
      <c r="X4405"/>
      <c r="Y4405" s="451"/>
      <c r="Z4405" s="393"/>
      <c r="AA4405" s="3"/>
      <c r="AB4405" s="3"/>
      <c r="AC4405" s="3"/>
      <c r="AD4405" s="3"/>
      <c r="AE4405" s="3"/>
      <c r="AF4405"/>
      <c r="AG4405"/>
      <c r="AH4405"/>
      <c r="AI4405"/>
      <c r="AJ4405"/>
      <c r="AK4405"/>
      <c r="AL4405"/>
      <c r="AM4405"/>
      <c r="AN4405"/>
      <c r="AO4405"/>
      <c r="AP4405"/>
      <c r="BC4405" s="451"/>
    </row>
    <row r="4406" spans="1:55" hidden="1" x14ac:dyDescent="0.2">
      <c r="A4406" s="3"/>
      <c r="B4406" s="3"/>
      <c r="C4406" s="393"/>
      <c r="D4406" s="393"/>
      <c r="E4406" s="393"/>
      <c r="F4406" s="393"/>
      <c r="G4406" s="393"/>
      <c r="H4406" s="393"/>
      <c r="I4406" s="393"/>
      <c r="J4406" s="3"/>
      <c r="K4406" s="3"/>
      <c r="L4406" s="3"/>
      <c r="M4406" s="3"/>
      <c r="N4406" s="3"/>
      <c r="O4406" s="393"/>
      <c r="P4406" s="393"/>
      <c r="Q4406" s="3"/>
      <c r="R4406" s="3"/>
      <c r="S4406" s="3"/>
      <c r="T4406" s="3"/>
      <c r="U4406" s="3"/>
      <c r="V4406" s="3"/>
      <c r="W4406"/>
      <c r="X4406"/>
      <c r="Y4406" s="451"/>
      <c r="Z4406" s="393"/>
      <c r="AA4406" s="3"/>
      <c r="AB4406" s="3"/>
      <c r="AC4406" s="3"/>
      <c r="AD4406" s="3"/>
      <c r="AE4406" s="3"/>
      <c r="AF4406"/>
      <c r="AG4406"/>
      <c r="AH4406"/>
      <c r="AI4406"/>
      <c r="AJ4406"/>
      <c r="AK4406"/>
      <c r="AL4406"/>
      <c r="AM4406"/>
      <c r="AN4406"/>
      <c r="AO4406"/>
      <c r="AP4406"/>
      <c r="BC4406" s="451"/>
    </row>
    <row r="4407" spans="1:55" hidden="1" x14ac:dyDescent="0.2">
      <c r="A4407" s="3"/>
      <c r="B4407" s="3"/>
      <c r="C4407" s="393"/>
      <c r="D4407" s="393"/>
      <c r="E4407" s="393"/>
      <c r="F4407" s="393"/>
      <c r="G4407" s="393"/>
      <c r="H4407" s="393"/>
      <c r="I4407" s="393"/>
      <c r="J4407" s="3"/>
      <c r="K4407" s="3"/>
      <c r="L4407" s="3"/>
      <c r="M4407" s="3"/>
      <c r="N4407" s="3"/>
      <c r="O4407" s="393"/>
      <c r="P4407" s="393"/>
      <c r="Q4407" s="3"/>
      <c r="R4407" s="3"/>
      <c r="S4407" s="3"/>
      <c r="T4407" s="3"/>
      <c r="U4407" s="3"/>
      <c r="V4407" s="3"/>
      <c r="W4407"/>
      <c r="X4407"/>
      <c r="Y4407" s="451"/>
      <c r="Z4407" s="393"/>
      <c r="AA4407" s="3"/>
      <c r="AB4407" s="3"/>
      <c r="AC4407" s="3"/>
      <c r="AD4407" s="3"/>
      <c r="AE4407" s="3"/>
      <c r="AF4407"/>
      <c r="AG4407"/>
      <c r="AH4407"/>
      <c r="AI4407"/>
      <c r="AJ4407"/>
      <c r="AK4407"/>
      <c r="AL4407"/>
      <c r="AM4407"/>
      <c r="AN4407"/>
      <c r="AO4407"/>
      <c r="AP4407"/>
      <c r="BC4407" s="451"/>
    </row>
    <row r="4408" spans="1:55" hidden="1" x14ac:dyDescent="0.2">
      <c r="A4408" s="3"/>
      <c r="B4408" s="3"/>
      <c r="C4408" s="393"/>
      <c r="D4408" s="393"/>
      <c r="E4408" s="393"/>
      <c r="F4408" s="393"/>
      <c r="G4408" s="393"/>
      <c r="H4408" s="393"/>
      <c r="I4408" s="393"/>
      <c r="J4408" s="3"/>
      <c r="K4408" s="3"/>
      <c r="L4408" s="3"/>
      <c r="M4408" s="3"/>
      <c r="N4408" s="3"/>
      <c r="O4408" s="393"/>
      <c r="P4408" s="393"/>
      <c r="Q4408" s="3"/>
      <c r="R4408" s="3"/>
      <c r="S4408" s="3"/>
      <c r="T4408" s="3"/>
      <c r="U4408" s="3"/>
      <c r="V4408" s="3"/>
      <c r="W4408"/>
      <c r="X4408"/>
      <c r="Y4408" s="451"/>
      <c r="Z4408" s="393"/>
      <c r="AA4408" s="3"/>
      <c r="AB4408" s="3"/>
      <c r="AC4408" s="3"/>
      <c r="AD4408" s="3"/>
      <c r="AE4408" s="3"/>
      <c r="AF4408"/>
      <c r="AG4408"/>
      <c r="AH4408"/>
      <c r="AI4408"/>
      <c r="AJ4408"/>
      <c r="AK4408"/>
      <c r="AL4408"/>
      <c r="AM4408"/>
      <c r="AN4408"/>
      <c r="AO4408"/>
      <c r="AP4408"/>
      <c r="BC4408" s="451"/>
    </row>
    <row r="4409" spans="1:55" hidden="1" x14ac:dyDescent="0.2">
      <c r="A4409" s="3"/>
      <c r="B4409" s="3"/>
      <c r="C4409" s="393"/>
      <c r="D4409" s="393"/>
      <c r="E4409" s="393"/>
      <c r="F4409" s="393"/>
      <c r="G4409" s="393"/>
      <c r="H4409" s="393"/>
      <c r="I4409" s="393"/>
      <c r="J4409" s="3"/>
      <c r="K4409" s="3"/>
      <c r="L4409" s="3"/>
      <c r="M4409" s="3"/>
      <c r="N4409" s="3"/>
      <c r="O4409" s="393"/>
      <c r="P4409" s="393"/>
      <c r="Q4409" s="3"/>
      <c r="R4409" s="3"/>
      <c r="S4409" s="3"/>
      <c r="T4409" s="3"/>
      <c r="U4409" s="3"/>
      <c r="V4409" s="3"/>
      <c r="W4409"/>
      <c r="X4409"/>
      <c r="Y4409" s="451"/>
      <c r="Z4409" s="393"/>
      <c r="AA4409" s="3"/>
      <c r="AB4409" s="3"/>
      <c r="AC4409" s="3"/>
      <c r="AD4409" s="3"/>
      <c r="AE4409" s="3"/>
      <c r="AF4409"/>
      <c r="AG4409"/>
      <c r="AH4409"/>
      <c r="AI4409"/>
      <c r="AJ4409"/>
      <c r="AK4409"/>
      <c r="AL4409"/>
      <c r="AM4409"/>
      <c r="AN4409"/>
      <c r="AO4409"/>
      <c r="AP4409"/>
      <c r="BC4409" s="451"/>
    </row>
    <row r="4410" spans="1:55" hidden="1" x14ac:dyDescent="0.2">
      <c r="A4410" s="3"/>
      <c r="B4410" s="3"/>
      <c r="C4410" s="393"/>
      <c r="D4410" s="393"/>
      <c r="E4410" s="393"/>
      <c r="F4410" s="393"/>
      <c r="G4410" s="393"/>
      <c r="H4410" s="393"/>
      <c r="I4410" s="393"/>
      <c r="J4410" s="3"/>
      <c r="K4410" s="3"/>
      <c r="L4410" s="3"/>
      <c r="M4410" s="3"/>
      <c r="N4410" s="3"/>
      <c r="O4410" s="393"/>
      <c r="P4410" s="393"/>
      <c r="Q4410" s="3"/>
      <c r="R4410" s="3"/>
      <c r="S4410" s="3"/>
      <c r="T4410" s="3"/>
      <c r="U4410" s="3"/>
      <c r="V4410" s="3"/>
      <c r="W4410"/>
      <c r="X4410"/>
      <c r="Y4410" s="451"/>
      <c r="Z4410" s="393"/>
      <c r="AA4410" s="3"/>
      <c r="AB4410" s="3"/>
      <c r="AC4410" s="3"/>
      <c r="AD4410" s="3"/>
      <c r="AE4410" s="3"/>
      <c r="AF4410"/>
      <c r="AG4410"/>
      <c r="AH4410"/>
      <c r="AI4410"/>
      <c r="AJ4410"/>
      <c r="AK4410"/>
      <c r="AL4410"/>
      <c r="AM4410"/>
      <c r="AN4410"/>
      <c r="AO4410"/>
      <c r="AP4410"/>
      <c r="BC4410" s="451"/>
    </row>
    <row r="4411" spans="1:55" hidden="1" x14ac:dyDescent="0.2">
      <c r="A4411" s="3"/>
      <c r="B4411" s="3"/>
      <c r="C4411" s="393"/>
      <c r="D4411" s="393"/>
      <c r="E4411" s="393"/>
      <c r="F4411" s="393"/>
      <c r="G4411" s="393"/>
      <c r="H4411" s="393"/>
      <c r="I4411" s="393"/>
      <c r="J4411" s="3"/>
      <c r="K4411" s="3"/>
      <c r="L4411" s="3"/>
      <c r="M4411" s="3"/>
      <c r="N4411" s="3"/>
      <c r="O4411" s="393"/>
      <c r="P4411" s="393"/>
      <c r="Q4411" s="3"/>
      <c r="R4411" s="3"/>
      <c r="S4411" s="3"/>
      <c r="T4411" s="3"/>
      <c r="U4411" s="3"/>
      <c r="V4411" s="3"/>
      <c r="W4411"/>
      <c r="X4411"/>
      <c r="Y4411" s="451"/>
      <c r="Z4411" s="393"/>
      <c r="AA4411" s="3"/>
      <c r="AB4411" s="3"/>
      <c r="AC4411" s="3"/>
      <c r="AD4411" s="3"/>
      <c r="AE4411" s="3"/>
      <c r="AF4411"/>
      <c r="AG4411"/>
      <c r="AH4411"/>
      <c r="AI4411"/>
      <c r="AJ4411"/>
      <c r="AK4411"/>
      <c r="AL4411"/>
      <c r="AM4411"/>
      <c r="AN4411"/>
      <c r="AO4411"/>
      <c r="AP4411"/>
      <c r="BC4411" s="451"/>
    </row>
    <row r="4412" spans="1:55" hidden="1" x14ac:dyDescent="0.2">
      <c r="A4412" s="3"/>
      <c r="B4412" s="3"/>
      <c r="C4412" s="393"/>
      <c r="D4412" s="393"/>
      <c r="E4412" s="393"/>
      <c r="F4412" s="393"/>
      <c r="G4412" s="393"/>
      <c r="H4412" s="393"/>
      <c r="I4412" s="393"/>
      <c r="J4412" s="3"/>
      <c r="K4412" s="3"/>
      <c r="L4412" s="3"/>
      <c r="M4412" s="3"/>
      <c r="N4412" s="3"/>
      <c r="O4412" s="393"/>
      <c r="P4412" s="393"/>
      <c r="Q4412" s="3"/>
      <c r="R4412" s="3"/>
      <c r="S4412" s="3"/>
      <c r="T4412" s="3"/>
      <c r="U4412" s="3"/>
      <c r="V4412" s="3"/>
      <c r="W4412"/>
      <c r="X4412"/>
      <c r="Y4412" s="451"/>
      <c r="Z4412" s="393"/>
      <c r="AA4412" s="3"/>
      <c r="AB4412" s="3"/>
      <c r="AC4412" s="3"/>
      <c r="AD4412" s="3"/>
      <c r="AE4412" s="3"/>
      <c r="AF4412"/>
      <c r="AG4412"/>
      <c r="AH4412"/>
      <c r="AI4412"/>
      <c r="AJ4412"/>
      <c r="AK4412"/>
      <c r="AL4412"/>
      <c r="AM4412"/>
      <c r="AN4412"/>
      <c r="AO4412"/>
      <c r="AP4412"/>
      <c r="BC4412" s="451"/>
    </row>
    <row r="4413" spans="1:55" hidden="1" x14ac:dyDescent="0.2">
      <c r="A4413" s="3"/>
      <c r="B4413" s="3"/>
      <c r="C4413" s="393"/>
      <c r="D4413" s="393"/>
      <c r="E4413" s="393"/>
      <c r="F4413" s="393"/>
      <c r="G4413" s="393"/>
      <c r="H4413" s="393"/>
      <c r="I4413" s="393"/>
      <c r="J4413" s="3"/>
      <c r="K4413" s="3"/>
      <c r="L4413" s="3"/>
      <c r="M4413" s="3"/>
      <c r="N4413" s="3"/>
      <c r="O4413" s="393"/>
      <c r="P4413" s="393"/>
      <c r="Q4413" s="3"/>
      <c r="R4413" s="3"/>
      <c r="S4413" s="3"/>
      <c r="T4413" s="3"/>
      <c r="U4413" s="3"/>
      <c r="V4413" s="3"/>
      <c r="W4413"/>
      <c r="X4413"/>
      <c r="Y4413" s="451"/>
      <c r="Z4413" s="393"/>
      <c r="AA4413" s="3"/>
      <c r="AB4413" s="3"/>
      <c r="AC4413" s="3"/>
      <c r="AD4413" s="3"/>
      <c r="AE4413" s="3"/>
      <c r="AF4413"/>
      <c r="AG4413"/>
      <c r="AH4413"/>
      <c r="AI4413"/>
      <c r="AJ4413"/>
      <c r="AK4413"/>
      <c r="AL4413"/>
      <c r="AM4413"/>
      <c r="AN4413"/>
      <c r="AO4413"/>
      <c r="AP4413"/>
      <c r="BC4413" s="451"/>
    </row>
    <row r="4414" spans="1:55" hidden="1" x14ac:dyDescent="0.2">
      <c r="A4414" s="3"/>
      <c r="B4414" s="3"/>
      <c r="C4414" s="393"/>
      <c r="D4414" s="393"/>
      <c r="E4414" s="393"/>
      <c r="F4414" s="393"/>
      <c r="G4414" s="393"/>
      <c r="H4414" s="393"/>
      <c r="I4414" s="393"/>
      <c r="J4414" s="3"/>
      <c r="K4414" s="3"/>
      <c r="L4414" s="3"/>
      <c r="M4414" s="3"/>
      <c r="N4414" s="3"/>
      <c r="O4414" s="393"/>
      <c r="P4414" s="393"/>
      <c r="Q4414" s="3"/>
      <c r="R4414" s="3"/>
      <c r="S4414" s="3"/>
      <c r="T4414" s="3"/>
      <c r="U4414" s="3"/>
      <c r="V4414" s="3"/>
      <c r="W4414"/>
      <c r="X4414"/>
      <c r="Y4414" s="451"/>
      <c r="Z4414" s="393"/>
      <c r="AA4414" s="3"/>
      <c r="AB4414" s="3"/>
      <c r="AC4414" s="3"/>
      <c r="AD4414" s="3"/>
      <c r="AE4414" s="3"/>
      <c r="AF4414"/>
      <c r="AG4414"/>
      <c r="AH4414"/>
      <c r="AI4414"/>
      <c r="AJ4414"/>
      <c r="AK4414"/>
      <c r="AL4414"/>
      <c r="AM4414"/>
      <c r="AN4414"/>
      <c r="AO4414"/>
      <c r="AP4414"/>
      <c r="BC4414" s="451"/>
    </row>
    <row r="4415" spans="1:55" hidden="1" x14ac:dyDescent="0.2">
      <c r="A4415" s="3"/>
      <c r="B4415" s="3"/>
      <c r="C4415" s="393"/>
      <c r="D4415" s="393"/>
      <c r="E4415" s="393"/>
      <c r="F4415" s="393"/>
      <c r="G4415" s="393"/>
      <c r="H4415" s="393"/>
      <c r="I4415" s="393"/>
      <c r="J4415" s="3"/>
      <c r="K4415" s="3"/>
      <c r="L4415" s="3"/>
      <c r="M4415" s="3"/>
      <c r="N4415" s="3"/>
      <c r="O4415" s="393"/>
      <c r="P4415" s="393"/>
      <c r="Q4415" s="3"/>
      <c r="R4415" s="3"/>
      <c r="S4415" s="3"/>
      <c r="T4415" s="3"/>
      <c r="U4415" s="3"/>
      <c r="V4415" s="3"/>
      <c r="W4415"/>
      <c r="X4415"/>
      <c r="Y4415" s="451"/>
      <c r="Z4415" s="393"/>
      <c r="AA4415" s="3"/>
      <c r="AB4415" s="3"/>
      <c r="AC4415" s="3"/>
      <c r="AD4415" s="3"/>
      <c r="AE4415" s="3"/>
      <c r="AF4415"/>
      <c r="AG4415"/>
      <c r="AH4415"/>
      <c r="AI4415"/>
      <c r="AJ4415"/>
      <c r="AK4415"/>
      <c r="AL4415"/>
      <c r="AM4415"/>
      <c r="AN4415"/>
      <c r="AO4415"/>
      <c r="AP4415"/>
      <c r="BC4415" s="451"/>
    </row>
    <row r="4416" spans="1:55" hidden="1" x14ac:dyDescent="0.2">
      <c r="A4416" s="3"/>
      <c r="B4416" s="3"/>
      <c r="C4416" s="393"/>
      <c r="D4416" s="393"/>
      <c r="E4416" s="393"/>
      <c r="F4416" s="393"/>
      <c r="G4416" s="393"/>
      <c r="H4416" s="393"/>
      <c r="I4416" s="393"/>
      <c r="J4416" s="3"/>
      <c r="K4416" s="3"/>
      <c r="L4416" s="3"/>
      <c r="M4416" s="3"/>
      <c r="N4416" s="3"/>
      <c r="O4416" s="393"/>
      <c r="P4416" s="393"/>
      <c r="Q4416" s="3"/>
      <c r="R4416" s="3"/>
      <c r="S4416" s="3"/>
      <c r="T4416" s="3"/>
      <c r="U4416" s="3"/>
      <c r="V4416" s="3"/>
      <c r="W4416"/>
      <c r="X4416"/>
      <c r="Y4416" s="451"/>
      <c r="Z4416" s="393"/>
      <c r="AA4416" s="3"/>
      <c r="AB4416" s="3"/>
      <c r="AC4416" s="3"/>
      <c r="AD4416" s="3"/>
      <c r="AE4416" s="3"/>
      <c r="AF4416"/>
      <c r="AG4416"/>
      <c r="AH4416"/>
      <c r="AI4416"/>
      <c r="AJ4416"/>
      <c r="AK4416"/>
      <c r="AL4416"/>
      <c r="AM4416"/>
      <c r="AN4416"/>
      <c r="AO4416"/>
      <c r="AP4416"/>
      <c r="BC4416" s="451"/>
    </row>
    <row r="4417" spans="1:55" hidden="1" x14ac:dyDescent="0.2">
      <c r="A4417" s="3"/>
      <c r="B4417" s="3"/>
      <c r="C4417" s="393"/>
      <c r="D4417" s="393"/>
      <c r="E4417" s="393"/>
      <c r="F4417" s="393"/>
      <c r="G4417" s="393"/>
      <c r="H4417" s="393"/>
      <c r="I4417" s="393"/>
      <c r="J4417" s="3"/>
      <c r="K4417" s="3"/>
      <c r="L4417" s="3"/>
      <c r="M4417" s="3"/>
      <c r="N4417" s="3"/>
      <c r="O4417" s="393"/>
      <c r="P4417" s="393"/>
      <c r="Q4417" s="3"/>
      <c r="R4417" s="3"/>
      <c r="S4417" s="3"/>
      <c r="T4417" s="3"/>
      <c r="U4417" s="3"/>
      <c r="V4417" s="3"/>
      <c r="W4417"/>
      <c r="X4417"/>
      <c r="Y4417" s="451"/>
      <c r="Z4417" s="393"/>
      <c r="AA4417" s="3"/>
      <c r="AB4417" s="3"/>
      <c r="AC4417" s="3"/>
      <c r="AD4417" s="3"/>
      <c r="AE4417" s="3"/>
      <c r="AF4417"/>
      <c r="AG4417"/>
      <c r="AH4417"/>
      <c r="AI4417"/>
      <c r="AJ4417"/>
      <c r="AK4417"/>
      <c r="AL4417"/>
      <c r="AM4417"/>
      <c r="AN4417"/>
      <c r="AO4417"/>
      <c r="AP4417"/>
      <c r="BC4417" s="451"/>
    </row>
    <row r="4418" spans="1:55" hidden="1" x14ac:dyDescent="0.2">
      <c r="A4418" s="3"/>
      <c r="B4418" s="3"/>
      <c r="C4418" s="393"/>
      <c r="D4418" s="393"/>
      <c r="E4418" s="393"/>
      <c r="F4418" s="393"/>
      <c r="G4418" s="393"/>
      <c r="H4418" s="393"/>
      <c r="I4418" s="393"/>
      <c r="J4418" s="3"/>
      <c r="K4418" s="3"/>
      <c r="L4418" s="3"/>
      <c r="M4418" s="3"/>
      <c r="N4418" s="3"/>
      <c r="O4418" s="393"/>
      <c r="P4418" s="393"/>
      <c r="Q4418" s="3"/>
      <c r="R4418" s="3"/>
      <c r="S4418" s="3"/>
      <c r="T4418" s="3"/>
      <c r="U4418" s="3"/>
      <c r="V4418" s="3"/>
      <c r="W4418"/>
      <c r="X4418"/>
      <c r="Y4418" s="451"/>
      <c r="Z4418" s="393"/>
      <c r="AA4418" s="3"/>
      <c r="AB4418" s="3"/>
      <c r="AC4418" s="3"/>
      <c r="AD4418" s="3"/>
      <c r="AE4418" s="3"/>
      <c r="AF4418"/>
      <c r="AG4418"/>
      <c r="AH4418"/>
      <c r="AI4418"/>
      <c r="AJ4418"/>
      <c r="AK4418"/>
      <c r="AL4418"/>
      <c r="AM4418"/>
      <c r="AN4418"/>
      <c r="AO4418"/>
      <c r="AP4418"/>
      <c r="BC4418" s="451"/>
    </row>
    <row r="4419" spans="1:55" hidden="1" x14ac:dyDescent="0.2">
      <c r="A4419" s="3"/>
      <c r="B4419" s="3"/>
      <c r="C4419" s="393"/>
      <c r="D4419" s="393"/>
      <c r="E4419" s="393"/>
      <c r="F4419" s="393"/>
      <c r="G4419" s="393"/>
      <c r="H4419" s="393"/>
      <c r="I4419" s="393"/>
      <c r="J4419" s="3"/>
      <c r="K4419" s="3"/>
      <c r="L4419" s="3"/>
      <c r="M4419" s="3"/>
      <c r="N4419" s="3"/>
      <c r="O4419" s="393"/>
      <c r="P4419" s="393"/>
      <c r="Q4419" s="3"/>
      <c r="R4419" s="3"/>
      <c r="S4419" s="3"/>
      <c r="T4419" s="3"/>
      <c r="U4419" s="3"/>
      <c r="V4419" s="3"/>
      <c r="W4419"/>
      <c r="X4419"/>
      <c r="Y4419" s="451"/>
      <c r="Z4419" s="393"/>
      <c r="AA4419" s="3"/>
      <c r="AB4419" s="3"/>
      <c r="AC4419" s="3"/>
      <c r="AD4419" s="3"/>
      <c r="AE4419" s="3"/>
      <c r="AF4419"/>
      <c r="AG4419"/>
      <c r="AH4419"/>
      <c r="AI4419"/>
      <c r="AJ4419"/>
      <c r="AK4419"/>
      <c r="AL4419"/>
      <c r="AM4419"/>
      <c r="AN4419"/>
      <c r="AO4419"/>
      <c r="AP4419"/>
      <c r="BC4419" s="451"/>
    </row>
    <row r="4420" spans="1:55" hidden="1" x14ac:dyDescent="0.2">
      <c r="A4420" s="3"/>
      <c r="B4420" s="3"/>
      <c r="C4420" s="393"/>
      <c r="D4420" s="393"/>
      <c r="E4420" s="393"/>
      <c r="F4420" s="393"/>
      <c r="G4420" s="393"/>
      <c r="H4420" s="393"/>
      <c r="I4420" s="393"/>
      <c r="J4420" s="3"/>
      <c r="K4420" s="3"/>
      <c r="L4420" s="3"/>
      <c r="M4420" s="3"/>
      <c r="N4420" s="3"/>
      <c r="O4420" s="393"/>
      <c r="P4420" s="393"/>
      <c r="Q4420" s="3"/>
      <c r="R4420" s="3"/>
      <c r="S4420" s="3"/>
      <c r="T4420" s="3"/>
      <c r="U4420" s="3"/>
      <c r="V4420" s="3"/>
      <c r="W4420"/>
      <c r="X4420"/>
      <c r="Y4420" s="451"/>
      <c r="Z4420" s="393"/>
      <c r="AA4420" s="3"/>
      <c r="AB4420" s="3"/>
      <c r="AC4420" s="3"/>
      <c r="AD4420" s="3"/>
      <c r="AE4420" s="3"/>
      <c r="AF4420"/>
      <c r="AG4420"/>
      <c r="AH4420"/>
      <c r="AI4420"/>
      <c r="AJ4420"/>
      <c r="AK4420"/>
      <c r="AL4420"/>
      <c r="AM4420"/>
      <c r="AN4420"/>
      <c r="AO4420"/>
      <c r="AP4420"/>
      <c r="BC4420" s="451"/>
    </row>
    <row r="4421" spans="1:55" hidden="1" x14ac:dyDescent="0.2">
      <c r="A4421" s="3"/>
      <c r="B4421" s="3"/>
      <c r="C4421" s="393"/>
      <c r="D4421" s="393"/>
      <c r="E4421" s="393"/>
      <c r="F4421" s="393"/>
      <c r="G4421" s="393"/>
      <c r="H4421" s="393"/>
      <c r="I4421" s="393"/>
      <c r="J4421" s="3"/>
      <c r="K4421" s="3"/>
      <c r="L4421" s="3"/>
      <c r="M4421" s="3"/>
      <c r="N4421" s="3"/>
      <c r="O4421" s="393"/>
      <c r="P4421" s="393"/>
      <c r="Q4421" s="3"/>
      <c r="R4421" s="3"/>
      <c r="S4421" s="3"/>
      <c r="T4421" s="3"/>
      <c r="U4421" s="3"/>
      <c r="V4421" s="3"/>
      <c r="W4421"/>
      <c r="X4421"/>
      <c r="Y4421" s="451"/>
      <c r="Z4421" s="393"/>
      <c r="AA4421" s="3"/>
      <c r="AB4421" s="3"/>
      <c r="AC4421" s="3"/>
      <c r="AD4421" s="3"/>
      <c r="AE4421" s="3"/>
      <c r="AF4421"/>
      <c r="AG4421"/>
      <c r="AH4421"/>
      <c r="AI4421"/>
      <c r="AJ4421"/>
      <c r="AK4421"/>
      <c r="AL4421"/>
      <c r="AM4421"/>
      <c r="AN4421"/>
      <c r="AO4421"/>
      <c r="AP4421"/>
      <c r="BC4421" s="451"/>
    </row>
    <row r="4422" spans="1:55" hidden="1" x14ac:dyDescent="0.2">
      <c r="A4422" s="3"/>
      <c r="B4422" s="3"/>
      <c r="C4422" s="393"/>
      <c r="D4422" s="393"/>
      <c r="E4422" s="393"/>
      <c r="F4422" s="393"/>
      <c r="G4422" s="393"/>
      <c r="H4422" s="393"/>
      <c r="I4422" s="393"/>
      <c r="J4422" s="3"/>
      <c r="K4422" s="3"/>
      <c r="L4422" s="3"/>
      <c r="M4422" s="3"/>
      <c r="N4422" s="3"/>
      <c r="O4422" s="393"/>
      <c r="P4422" s="393"/>
      <c r="Q4422" s="3"/>
      <c r="R4422" s="3"/>
      <c r="S4422" s="3"/>
      <c r="T4422" s="3"/>
      <c r="U4422" s="3"/>
      <c r="V4422" s="3"/>
      <c r="W4422"/>
      <c r="X4422"/>
      <c r="Y4422" s="451"/>
      <c r="Z4422" s="393"/>
      <c r="AA4422" s="3"/>
      <c r="AB4422" s="3"/>
      <c r="AC4422" s="3"/>
      <c r="AD4422" s="3"/>
      <c r="AE4422" s="3"/>
      <c r="AF4422"/>
      <c r="AG4422"/>
      <c r="AH4422"/>
      <c r="AI4422"/>
      <c r="AJ4422"/>
      <c r="AK4422"/>
      <c r="AL4422"/>
      <c r="AM4422"/>
      <c r="AN4422"/>
      <c r="AO4422"/>
      <c r="AP4422"/>
      <c r="BC4422" s="451"/>
    </row>
    <row r="4423" spans="1:55" hidden="1" x14ac:dyDescent="0.2">
      <c r="A4423" s="3"/>
      <c r="B4423" s="3"/>
      <c r="C4423" s="393"/>
      <c r="D4423" s="393"/>
      <c r="E4423" s="393"/>
      <c r="F4423" s="393"/>
      <c r="G4423" s="393"/>
      <c r="H4423" s="393"/>
      <c r="I4423" s="393"/>
      <c r="J4423" s="3"/>
      <c r="K4423" s="3"/>
      <c r="L4423" s="3"/>
      <c r="M4423" s="3"/>
      <c r="N4423" s="3"/>
      <c r="O4423" s="393"/>
      <c r="P4423" s="393"/>
      <c r="Q4423" s="3"/>
      <c r="R4423" s="3"/>
      <c r="S4423" s="3"/>
      <c r="T4423" s="3"/>
      <c r="U4423" s="3"/>
      <c r="V4423" s="3"/>
      <c r="W4423"/>
      <c r="X4423"/>
      <c r="Y4423" s="451"/>
      <c r="Z4423" s="393"/>
      <c r="AA4423" s="3"/>
      <c r="AB4423" s="3"/>
      <c r="AC4423" s="3"/>
      <c r="AD4423" s="3"/>
      <c r="AE4423" s="3"/>
      <c r="AF4423"/>
      <c r="AG4423"/>
      <c r="AH4423"/>
      <c r="AI4423"/>
      <c r="AJ4423"/>
      <c r="AK4423"/>
      <c r="AL4423"/>
      <c r="AM4423"/>
      <c r="AN4423"/>
      <c r="AO4423"/>
      <c r="AP4423"/>
      <c r="BC4423" s="451"/>
    </row>
    <row r="4424" spans="1:55" hidden="1" x14ac:dyDescent="0.2">
      <c r="A4424" s="3"/>
      <c r="B4424" s="3"/>
      <c r="C4424" s="393"/>
      <c r="D4424" s="393"/>
      <c r="E4424" s="393"/>
      <c r="F4424" s="393"/>
      <c r="G4424" s="393"/>
      <c r="H4424" s="393"/>
      <c r="I4424" s="393"/>
      <c r="J4424" s="3"/>
      <c r="K4424" s="3"/>
      <c r="L4424" s="3"/>
      <c r="M4424" s="3"/>
      <c r="N4424" s="3"/>
      <c r="O4424" s="393"/>
      <c r="P4424" s="393"/>
      <c r="Q4424" s="3"/>
      <c r="R4424" s="3"/>
      <c r="S4424" s="3"/>
      <c r="T4424" s="3"/>
      <c r="U4424" s="3"/>
      <c r="V4424" s="3"/>
      <c r="W4424"/>
      <c r="X4424"/>
      <c r="Y4424" s="451"/>
      <c r="Z4424" s="393"/>
      <c r="AA4424" s="3"/>
      <c r="AB4424" s="3"/>
      <c r="AC4424" s="3"/>
      <c r="AD4424" s="3"/>
      <c r="AE4424" s="3"/>
      <c r="AF4424"/>
      <c r="AG4424"/>
      <c r="AH4424"/>
      <c r="AI4424"/>
      <c r="AJ4424"/>
      <c r="AK4424"/>
      <c r="AL4424"/>
      <c r="AM4424"/>
      <c r="AN4424"/>
      <c r="AO4424"/>
      <c r="AP4424"/>
      <c r="BC4424" s="451"/>
    </row>
    <row r="4425" spans="1:55" hidden="1" x14ac:dyDescent="0.2">
      <c r="A4425" s="3"/>
      <c r="B4425" s="3"/>
      <c r="C4425" s="393"/>
      <c r="D4425" s="393"/>
      <c r="E4425" s="393"/>
      <c r="F4425" s="393"/>
      <c r="G4425" s="393"/>
      <c r="H4425" s="393"/>
      <c r="I4425" s="393"/>
      <c r="J4425" s="3"/>
      <c r="K4425" s="3"/>
      <c r="L4425" s="3"/>
      <c r="M4425" s="3"/>
      <c r="N4425" s="3"/>
      <c r="O4425" s="393"/>
      <c r="P4425" s="393"/>
      <c r="Q4425" s="3"/>
      <c r="R4425" s="3"/>
      <c r="S4425" s="3"/>
      <c r="T4425" s="3"/>
      <c r="U4425" s="3"/>
      <c r="V4425" s="3"/>
      <c r="W4425"/>
      <c r="X4425"/>
      <c r="Y4425" s="451"/>
      <c r="Z4425" s="393"/>
      <c r="AA4425" s="3"/>
      <c r="AB4425" s="3"/>
      <c r="AC4425" s="3"/>
      <c r="AD4425" s="3"/>
      <c r="AE4425" s="3"/>
      <c r="AF4425"/>
      <c r="AG4425"/>
      <c r="AH4425"/>
      <c r="AI4425"/>
      <c r="AJ4425"/>
      <c r="AK4425"/>
      <c r="AL4425"/>
      <c r="AM4425"/>
      <c r="AN4425"/>
      <c r="AO4425"/>
      <c r="AP4425"/>
      <c r="BC4425" s="451"/>
    </row>
    <row r="4426" spans="1:55" hidden="1" x14ac:dyDescent="0.2">
      <c r="A4426" s="3"/>
      <c r="B4426" s="3"/>
      <c r="C4426" s="393"/>
      <c r="D4426" s="393"/>
      <c r="E4426" s="393"/>
      <c r="F4426" s="393"/>
      <c r="G4426" s="393"/>
      <c r="H4426" s="393"/>
      <c r="I4426" s="393"/>
      <c r="J4426" s="3"/>
      <c r="K4426" s="3"/>
      <c r="L4426" s="3"/>
      <c r="M4426" s="3"/>
      <c r="N4426" s="3"/>
      <c r="O4426" s="393"/>
      <c r="P4426" s="393"/>
      <c r="Q4426" s="3"/>
      <c r="R4426" s="3"/>
      <c r="S4426" s="3"/>
      <c r="T4426" s="3"/>
      <c r="U4426" s="3"/>
      <c r="V4426" s="3"/>
      <c r="W4426"/>
      <c r="X4426"/>
      <c r="Y4426" s="451"/>
      <c r="Z4426" s="393"/>
      <c r="AA4426" s="3"/>
      <c r="AB4426" s="3"/>
      <c r="AC4426" s="3"/>
      <c r="AD4426" s="3"/>
      <c r="AE4426" s="3"/>
      <c r="AF4426"/>
      <c r="AG4426"/>
      <c r="AH4426"/>
      <c r="AI4426"/>
      <c r="AJ4426"/>
      <c r="AK4426"/>
      <c r="AL4426"/>
      <c r="AM4426"/>
      <c r="AN4426"/>
      <c r="AO4426"/>
      <c r="AP4426"/>
      <c r="BC4426" s="451"/>
    </row>
    <row r="4427" spans="1:55" hidden="1" x14ac:dyDescent="0.2">
      <c r="A4427" s="3"/>
      <c r="B4427" s="3"/>
      <c r="C4427" s="393"/>
      <c r="D4427" s="393"/>
      <c r="E4427" s="393"/>
      <c r="F4427" s="393"/>
      <c r="G4427" s="393"/>
      <c r="H4427" s="393"/>
      <c r="I4427" s="393"/>
      <c r="J4427" s="3"/>
      <c r="K4427" s="3"/>
      <c r="L4427" s="3"/>
      <c r="M4427" s="3"/>
      <c r="N4427" s="3"/>
      <c r="O4427" s="393"/>
      <c r="P4427" s="393"/>
      <c r="Q4427" s="3"/>
      <c r="R4427" s="3"/>
      <c r="S4427" s="3"/>
      <c r="T4427" s="3"/>
      <c r="U4427" s="3"/>
      <c r="V4427" s="3"/>
      <c r="W4427"/>
      <c r="X4427"/>
      <c r="Y4427" s="451"/>
      <c r="Z4427" s="393"/>
      <c r="AA4427" s="3"/>
      <c r="AB4427" s="3"/>
      <c r="AC4427" s="3"/>
      <c r="AD4427" s="3"/>
      <c r="AE4427" s="3"/>
      <c r="AF4427"/>
      <c r="AG4427"/>
      <c r="AH4427"/>
      <c r="AI4427"/>
      <c r="AJ4427"/>
      <c r="AK4427"/>
      <c r="AL4427"/>
      <c r="AM4427"/>
      <c r="AN4427"/>
      <c r="AO4427"/>
      <c r="AP4427"/>
      <c r="BC4427" s="451"/>
    </row>
    <row r="4428" spans="1:55" hidden="1" x14ac:dyDescent="0.2">
      <c r="A4428" s="3"/>
      <c r="B4428" s="3"/>
      <c r="C4428" s="393"/>
      <c r="D4428" s="393"/>
      <c r="E4428" s="393"/>
      <c r="F4428" s="393"/>
      <c r="G4428" s="393"/>
      <c r="H4428" s="393"/>
      <c r="I4428" s="393"/>
      <c r="J4428" s="3"/>
      <c r="K4428" s="3"/>
      <c r="L4428" s="3"/>
      <c r="M4428" s="3"/>
      <c r="N4428" s="3"/>
      <c r="O4428" s="393"/>
      <c r="P4428" s="393"/>
      <c r="Q4428" s="3"/>
      <c r="R4428" s="3"/>
      <c r="S4428" s="3"/>
      <c r="T4428" s="3"/>
      <c r="U4428" s="3"/>
      <c r="V4428" s="3"/>
      <c r="W4428"/>
      <c r="X4428"/>
      <c r="Y4428" s="451"/>
      <c r="Z4428" s="393"/>
      <c r="AA4428" s="3"/>
      <c r="AB4428" s="3"/>
      <c r="AC4428" s="3"/>
      <c r="AD4428" s="3"/>
      <c r="AE4428" s="3"/>
      <c r="AF4428"/>
      <c r="AG4428"/>
      <c r="AH4428"/>
      <c r="AI4428"/>
      <c r="AJ4428"/>
      <c r="AK4428"/>
      <c r="AL4428"/>
      <c r="AM4428"/>
      <c r="AN4428"/>
      <c r="AO4428"/>
      <c r="AP4428"/>
      <c r="BC4428" s="451"/>
    </row>
    <row r="4429" spans="1:55" hidden="1" x14ac:dyDescent="0.2">
      <c r="A4429" s="3"/>
      <c r="B4429" s="3"/>
      <c r="C4429" s="393"/>
      <c r="D4429" s="393"/>
      <c r="E4429" s="393"/>
      <c r="F4429" s="393"/>
      <c r="G4429" s="393"/>
      <c r="H4429" s="393"/>
      <c r="I4429" s="393"/>
      <c r="J4429" s="3"/>
      <c r="K4429" s="3"/>
      <c r="L4429" s="3"/>
      <c r="M4429" s="3"/>
      <c r="N4429" s="3"/>
      <c r="O4429" s="393"/>
      <c r="P4429" s="393"/>
      <c r="Q4429" s="3"/>
      <c r="R4429" s="3"/>
      <c r="S4429" s="3"/>
      <c r="T4429" s="3"/>
      <c r="U4429" s="3"/>
      <c r="V4429" s="3"/>
      <c r="W4429"/>
      <c r="X4429"/>
      <c r="Y4429" s="451"/>
      <c r="Z4429" s="393"/>
      <c r="AA4429" s="3"/>
      <c r="AB4429" s="3"/>
      <c r="AC4429" s="3"/>
      <c r="AD4429" s="3"/>
      <c r="AE4429" s="3"/>
      <c r="AF4429"/>
      <c r="AG4429"/>
      <c r="AH4429"/>
      <c r="AI4429"/>
      <c r="AJ4429"/>
      <c r="AK4429"/>
      <c r="AL4429"/>
      <c r="AM4429"/>
      <c r="AN4429"/>
      <c r="AO4429"/>
      <c r="AP4429"/>
      <c r="BC4429" s="451"/>
    </row>
    <row r="4430" spans="1:55" hidden="1" x14ac:dyDescent="0.2">
      <c r="A4430" s="3"/>
      <c r="B4430" s="3"/>
      <c r="C4430" s="393"/>
      <c r="D4430" s="393"/>
      <c r="E4430" s="393"/>
      <c r="F4430" s="393"/>
      <c r="G4430" s="393"/>
      <c r="H4430" s="393"/>
      <c r="I4430" s="393"/>
      <c r="J4430" s="3"/>
      <c r="K4430" s="3"/>
      <c r="L4430" s="3"/>
      <c r="M4430" s="3"/>
      <c r="N4430" s="3"/>
      <c r="O4430" s="393"/>
      <c r="P4430" s="393"/>
      <c r="Q4430" s="3"/>
      <c r="R4430" s="3"/>
      <c r="S4430" s="3"/>
      <c r="T4430" s="3"/>
      <c r="U4430" s="3"/>
      <c r="V4430" s="3"/>
      <c r="W4430"/>
      <c r="X4430"/>
      <c r="Y4430" s="451"/>
      <c r="Z4430" s="393"/>
      <c r="AA4430" s="3"/>
      <c r="AB4430" s="3"/>
      <c r="AC4430" s="3"/>
      <c r="AD4430" s="3"/>
      <c r="AE4430" s="3"/>
      <c r="AF4430"/>
      <c r="AG4430"/>
      <c r="AH4430"/>
      <c r="AI4430"/>
      <c r="AJ4430"/>
      <c r="AK4430"/>
      <c r="AL4430"/>
      <c r="AM4430"/>
      <c r="AN4430"/>
      <c r="AO4430"/>
      <c r="AP4430"/>
      <c r="BC4430" s="451"/>
    </row>
    <row r="4431" spans="1:55" hidden="1" x14ac:dyDescent="0.2">
      <c r="A4431" s="3"/>
      <c r="B4431" s="3"/>
      <c r="C4431" s="393"/>
      <c r="D4431" s="393"/>
      <c r="E4431" s="393"/>
      <c r="F4431" s="393"/>
      <c r="G4431" s="393"/>
      <c r="H4431" s="393"/>
      <c r="I4431" s="393"/>
      <c r="J4431" s="3"/>
      <c r="K4431" s="3"/>
      <c r="L4431" s="3"/>
      <c r="M4431" s="3"/>
      <c r="N4431" s="3"/>
      <c r="O4431" s="393"/>
      <c r="P4431" s="393"/>
      <c r="Q4431" s="3"/>
      <c r="R4431" s="3"/>
      <c r="S4431" s="3"/>
      <c r="T4431" s="3"/>
      <c r="U4431" s="3"/>
      <c r="V4431" s="3"/>
      <c r="W4431"/>
      <c r="X4431"/>
      <c r="Y4431" s="451"/>
      <c r="Z4431" s="393"/>
      <c r="AA4431" s="3"/>
      <c r="AB4431" s="3"/>
      <c r="AC4431" s="3"/>
      <c r="AD4431" s="3"/>
      <c r="AE4431" s="3"/>
      <c r="AF4431"/>
      <c r="AG4431"/>
      <c r="AH4431"/>
      <c r="AI4431"/>
      <c r="AJ4431"/>
      <c r="AK4431"/>
      <c r="AL4431"/>
      <c r="AM4431"/>
      <c r="AN4431"/>
      <c r="AO4431"/>
      <c r="AP4431"/>
      <c r="BC4431" s="451"/>
    </row>
    <row r="4432" spans="1:55" hidden="1" x14ac:dyDescent="0.2">
      <c r="A4432" s="3"/>
      <c r="B4432" s="3"/>
      <c r="C4432" s="393"/>
      <c r="D4432" s="393"/>
      <c r="E4432" s="393"/>
      <c r="F4432" s="393"/>
      <c r="G4432" s="393"/>
      <c r="H4432" s="393"/>
      <c r="I4432" s="393"/>
      <c r="J4432" s="3"/>
      <c r="K4432" s="3"/>
      <c r="L4432" s="3"/>
      <c r="M4432" s="3"/>
      <c r="N4432" s="3"/>
      <c r="O4432" s="393"/>
      <c r="P4432" s="393"/>
      <c r="Q4432" s="3"/>
      <c r="R4432" s="3"/>
      <c r="S4432" s="3"/>
      <c r="T4432" s="3"/>
      <c r="U4432" s="3"/>
      <c r="V4432" s="3"/>
      <c r="W4432"/>
      <c r="X4432"/>
      <c r="Y4432" s="451"/>
      <c r="Z4432" s="393"/>
      <c r="AA4432" s="3"/>
      <c r="AB4432" s="3"/>
      <c r="AC4432" s="3"/>
      <c r="AD4432" s="3"/>
      <c r="AE4432" s="3"/>
      <c r="AF4432"/>
      <c r="AG4432"/>
      <c r="AH4432"/>
      <c r="AI4432"/>
      <c r="AJ4432"/>
      <c r="AK4432"/>
      <c r="AL4432"/>
      <c r="AM4432"/>
      <c r="AN4432"/>
      <c r="AO4432"/>
      <c r="AP4432"/>
      <c r="BC4432" s="451"/>
    </row>
    <row r="4433" spans="1:55" hidden="1" x14ac:dyDescent="0.2">
      <c r="A4433" s="3"/>
      <c r="B4433" s="3"/>
      <c r="C4433" s="393"/>
      <c r="D4433" s="393"/>
      <c r="E4433" s="393"/>
      <c r="F4433" s="393"/>
      <c r="G4433" s="393"/>
      <c r="H4433" s="393"/>
      <c r="I4433" s="393"/>
      <c r="J4433" s="3"/>
      <c r="K4433" s="3"/>
      <c r="L4433" s="3"/>
      <c r="M4433" s="3"/>
      <c r="N4433" s="3"/>
      <c r="O4433" s="393"/>
      <c r="P4433" s="393"/>
      <c r="Q4433" s="3"/>
      <c r="R4433" s="3"/>
      <c r="S4433" s="3"/>
      <c r="T4433" s="3"/>
      <c r="U4433" s="3"/>
      <c r="V4433" s="3"/>
      <c r="W4433"/>
      <c r="X4433"/>
      <c r="Y4433" s="451"/>
      <c r="Z4433" s="393"/>
      <c r="AA4433" s="3"/>
      <c r="AB4433" s="3"/>
      <c r="AC4433" s="3"/>
      <c r="AD4433" s="3"/>
      <c r="AE4433" s="3"/>
      <c r="AF4433"/>
      <c r="AG4433"/>
      <c r="AH4433"/>
      <c r="AI4433"/>
      <c r="AJ4433"/>
      <c r="AK4433"/>
      <c r="AL4433"/>
      <c r="AM4433"/>
      <c r="AN4433"/>
      <c r="AO4433"/>
      <c r="AP4433"/>
      <c r="BC4433" s="451"/>
    </row>
    <row r="4434" spans="1:55" hidden="1" x14ac:dyDescent="0.2">
      <c r="A4434" s="3"/>
      <c r="B4434" s="3"/>
      <c r="C4434" s="393"/>
      <c r="D4434" s="393"/>
      <c r="E4434" s="393"/>
      <c r="F4434" s="393"/>
      <c r="G4434" s="393"/>
      <c r="H4434" s="393"/>
      <c r="I4434" s="393"/>
      <c r="J4434" s="3"/>
      <c r="K4434" s="3"/>
      <c r="L4434" s="3"/>
      <c r="M4434" s="3"/>
      <c r="N4434" s="3"/>
      <c r="O4434" s="393"/>
      <c r="P4434" s="393"/>
      <c r="Q4434" s="3"/>
      <c r="R4434" s="3"/>
      <c r="S4434" s="3"/>
      <c r="T4434" s="3"/>
      <c r="U4434" s="3"/>
      <c r="V4434" s="3"/>
      <c r="W4434"/>
      <c r="X4434"/>
      <c r="Y4434" s="451"/>
      <c r="Z4434" s="393"/>
      <c r="AA4434" s="3"/>
      <c r="AB4434" s="3"/>
      <c r="AC4434" s="3"/>
      <c r="AD4434" s="3"/>
      <c r="AE4434" s="3"/>
      <c r="AF4434"/>
      <c r="AG4434"/>
      <c r="AH4434"/>
      <c r="AI4434"/>
      <c r="AJ4434"/>
      <c r="AK4434"/>
      <c r="AL4434"/>
      <c r="AM4434"/>
      <c r="AN4434"/>
      <c r="AO4434"/>
      <c r="AP4434"/>
      <c r="BC4434" s="451"/>
    </row>
    <row r="4435" spans="1:55" hidden="1" x14ac:dyDescent="0.2">
      <c r="A4435" s="3"/>
      <c r="B4435" s="3"/>
      <c r="C4435" s="393"/>
      <c r="D4435" s="393"/>
      <c r="E4435" s="393"/>
      <c r="F4435" s="393"/>
      <c r="G4435" s="393"/>
      <c r="H4435" s="393"/>
      <c r="I4435" s="393"/>
      <c r="J4435" s="3"/>
      <c r="K4435" s="3"/>
      <c r="L4435" s="3"/>
      <c r="M4435" s="3"/>
      <c r="N4435" s="3"/>
      <c r="O4435" s="393"/>
      <c r="P4435" s="393"/>
      <c r="Q4435" s="3"/>
      <c r="R4435" s="3"/>
      <c r="S4435" s="3"/>
      <c r="T4435" s="3"/>
      <c r="U4435" s="3"/>
      <c r="V4435" s="3"/>
      <c r="W4435"/>
      <c r="X4435"/>
      <c r="Y4435" s="451"/>
      <c r="Z4435" s="393"/>
      <c r="AA4435" s="3"/>
      <c r="AB4435" s="3"/>
      <c r="AC4435" s="3"/>
      <c r="AD4435" s="3"/>
      <c r="AE4435" s="3"/>
      <c r="AF4435"/>
      <c r="AG4435"/>
      <c r="AH4435"/>
      <c r="AI4435"/>
      <c r="AJ4435"/>
      <c r="AK4435"/>
      <c r="AL4435"/>
      <c r="AM4435"/>
      <c r="AN4435"/>
      <c r="AO4435"/>
      <c r="AP4435"/>
      <c r="BC4435" s="451"/>
    </row>
    <row r="4436" spans="1:55" hidden="1" x14ac:dyDescent="0.2">
      <c r="A4436" s="3"/>
      <c r="B4436" s="3"/>
      <c r="C4436" s="393"/>
      <c r="D4436" s="393"/>
      <c r="E4436" s="393"/>
      <c r="F4436" s="393"/>
      <c r="G4436" s="393"/>
      <c r="H4436" s="393"/>
      <c r="I4436" s="393"/>
      <c r="J4436" s="3"/>
      <c r="K4436" s="3"/>
      <c r="L4436" s="3"/>
      <c r="M4436" s="3"/>
      <c r="N4436" s="3"/>
      <c r="O4436" s="393"/>
      <c r="P4436" s="393"/>
      <c r="Q4436" s="3"/>
      <c r="R4436" s="3"/>
      <c r="S4436" s="3"/>
      <c r="T4436" s="3"/>
      <c r="U4436" s="3"/>
      <c r="V4436" s="3"/>
      <c r="W4436"/>
      <c r="X4436"/>
      <c r="Y4436" s="451"/>
      <c r="Z4436" s="393"/>
      <c r="AA4436" s="3"/>
      <c r="AB4436" s="3"/>
      <c r="AC4436" s="3"/>
      <c r="AD4436" s="3"/>
      <c r="AE4436" s="3"/>
      <c r="AF4436"/>
      <c r="AG4436"/>
      <c r="AH4436"/>
      <c r="AI4436"/>
      <c r="AJ4436"/>
      <c r="AK4436"/>
      <c r="AL4436"/>
      <c r="AM4436"/>
      <c r="AN4436"/>
      <c r="AO4436"/>
      <c r="AP4436"/>
      <c r="BC4436" s="451"/>
    </row>
    <row r="4437" spans="1:55" hidden="1" x14ac:dyDescent="0.2">
      <c r="A4437" s="3"/>
      <c r="B4437" s="3"/>
      <c r="C4437" s="393"/>
      <c r="D4437" s="393"/>
      <c r="E4437" s="393"/>
      <c r="F4437" s="393"/>
      <c r="G4437" s="393"/>
      <c r="H4437" s="393"/>
      <c r="I4437" s="393"/>
      <c r="J4437" s="3"/>
      <c r="K4437" s="3"/>
      <c r="L4437" s="3"/>
      <c r="M4437" s="3"/>
      <c r="N4437" s="3"/>
      <c r="O4437" s="393"/>
      <c r="P4437" s="393"/>
      <c r="Q4437" s="3"/>
      <c r="R4437" s="3"/>
      <c r="S4437" s="3"/>
      <c r="T4437" s="3"/>
      <c r="U4437" s="3"/>
      <c r="V4437" s="3"/>
      <c r="W4437"/>
      <c r="X4437"/>
      <c r="Y4437" s="451"/>
      <c r="Z4437" s="393"/>
      <c r="AA4437" s="3"/>
      <c r="AB4437" s="3"/>
      <c r="AC4437" s="3"/>
      <c r="AD4437" s="3"/>
      <c r="AE4437" s="3"/>
      <c r="AF4437"/>
      <c r="AG4437"/>
      <c r="AH4437"/>
      <c r="AI4437"/>
      <c r="AJ4437"/>
      <c r="AK4437"/>
      <c r="AL4437"/>
      <c r="AM4437"/>
      <c r="AN4437"/>
      <c r="AO4437"/>
      <c r="AP4437"/>
      <c r="BC4437" s="451"/>
    </row>
    <row r="4438" spans="1:55" hidden="1" x14ac:dyDescent="0.2">
      <c r="A4438" s="3"/>
      <c r="B4438" s="3"/>
      <c r="C4438" s="393"/>
      <c r="D4438" s="393"/>
      <c r="E4438" s="393"/>
      <c r="F4438" s="393"/>
      <c r="G4438" s="393"/>
      <c r="H4438" s="393"/>
      <c r="I4438" s="393"/>
      <c r="J4438" s="3"/>
      <c r="K4438" s="3"/>
      <c r="L4438" s="3"/>
      <c r="M4438" s="3"/>
      <c r="N4438" s="3"/>
      <c r="O4438" s="393"/>
      <c r="P4438" s="393"/>
      <c r="Q4438" s="3"/>
      <c r="R4438" s="3"/>
      <c r="S4438" s="3"/>
      <c r="T4438" s="3"/>
      <c r="U4438" s="3"/>
      <c r="V4438" s="3"/>
      <c r="W4438"/>
      <c r="X4438"/>
      <c r="Y4438" s="451"/>
      <c r="Z4438" s="393"/>
      <c r="AA4438" s="3"/>
      <c r="AB4438" s="3"/>
      <c r="AC4438" s="3"/>
      <c r="AD4438" s="3"/>
      <c r="AE4438" s="3"/>
      <c r="AF4438"/>
      <c r="AG4438"/>
      <c r="AH4438"/>
      <c r="AI4438"/>
      <c r="AJ4438"/>
      <c r="AK4438"/>
      <c r="AL4438"/>
      <c r="AM4438"/>
      <c r="AN4438"/>
      <c r="AO4438"/>
      <c r="AP4438"/>
      <c r="BC4438" s="451"/>
    </row>
    <row r="4439" spans="1:55" hidden="1" x14ac:dyDescent="0.2">
      <c r="A4439" s="3"/>
      <c r="B4439" s="3"/>
      <c r="C4439" s="393"/>
      <c r="D4439" s="393"/>
      <c r="E4439" s="393"/>
      <c r="F4439" s="393"/>
      <c r="G4439" s="393"/>
      <c r="H4439" s="393"/>
      <c r="I4439" s="393"/>
      <c r="J4439" s="3"/>
      <c r="K4439" s="3"/>
      <c r="L4439" s="3"/>
      <c r="M4439" s="3"/>
      <c r="N4439" s="3"/>
      <c r="O4439" s="393"/>
      <c r="P4439" s="393"/>
      <c r="Q4439" s="3"/>
      <c r="R4439" s="3"/>
      <c r="S4439" s="3"/>
      <c r="T4439" s="3"/>
      <c r="U4439" s="3"/>
      <c r="V4439" s="3"/>
      <c r="W4439"/>
      <c r="X4439"/>
      <c r="Y4439" s="451"/>
      <c r="Z4439" s="393"/>
      <c r="AA4439" s="3"/>
      <c r="AB4439" s="3"/>
      <c r="AC4439" s="3"/>
      <c r="AD4439" s="3"/>
      <c r="AE4439" s="3"/>
      <c r="AF4439"/>
      <c r="AG4439"/>
      <c r="AH4439"/>
      <c r="AI4439"/>
      <c r="AJ4439"/>
      <c r="AK4439"/>
      <c r="AL4439"/>
      <c r="AM4439"/>
      <c r="AN4439"/>
      <c r="AO4439"/>
      <c r="AP4439"/>
      <c r="BC4439" s="451"/>
    </row>
    <row r="4440" spans="1:55" hidden="1" x14ac:dyDescent="0.2">
      <c r="A4440" s="3"/>
      <c r="B4440" s="3"/>
      <c r="C4440" s="393"/>
      <c r="D4440" s="393"/>
      <c r="E4440" s="393"/>
      <c r="F4440" s="393"/>
      <c r="G4440" s="393"/>
      <c r="H4440" s="393"/>
      <c r="I4440" s="393"/>
      <c r="J4440" s="3"/>
      <c r="K4440" s="3"/>
      <c r="L4440" s="3"/>
      <c r="M4440" s="3"/>
      <c r="N4440" s="3"/>
      <c r="O4440" s="393"/>
      <c r="P4440" s="393"/>
      <c r="Q4440" s="3"/>
      <c r="R4440" s="3"/>
      <c r="S4440" s="3"/>
      <c r="T4440" s="3"/>
      <c r="U4440" s="3"/>
      <c r="V4440" s="3"/>
      <c r="W4440"/>
      <c r="X4440"/>
      <c r="Y4440" s="451"/>
      <c r="Z4440" s="393"/>
      <c r="AA4440" s="3"/>
      <c r="AB4440" s="3"/>
      <c r="AC4440" s="3"/>
      <c r="AD4440" s="3"/>
      <c r="AE4440" s="3"/>
      <c r="AF4440"/>
      <c r="AG4440"/>
      <c r="AH4440"/>
      <c r="AI4440"/>
      <c r="AJ4440"/>
      <c r="AK4440"/>
      <c r="AL4440"/>
      <c r="AM4440"/>
      <c r="AN4440"/>
      <c r="AO4440"/>
      <c r="AP4440"/>
      <c r="BC4440" s="451"/>
    </row>
    <row r="4441" spans="1:55" hidden="1" x14ac:dyDescent="0.2">
      <c r="A4441" s="3"/>
      <c r="B4441" s="3"/>
      <c r="C4441" s="393"/>
      <c r="D4441" s="393"/>
      <c r="E4441" s="393"/>
      <c r="F4441" s="393"/>
      <c r="G4441" s="393"/>
      <c r="H4441" s="393"/>
      <c r="I4441" s="393"/>
      <c r="J4441" s="3"/>
      <c r="K4441" s="3"/>
      <c r="L4441" s="3"/>
      <c r="M4441" s="3"/>
      <c r="N4441" s="3"/>
      <c r="O4441" s="393"/>
      <c r="P4441" s="393"/>
      <c r="Q4441" s="3"/>
      <c r="R4441" s="3"/>
      <c r="S4441" s="3"/>
      <c r="T4441" s="3"/>
      <c r="U4441" s="3"/>
      <c r="V4441" s="3"/>
      <c r="W4441"/>
      <c r="X4441"/>
      <c r="Y4441" s="451"/>
      <c r="Z4441" s="393"/>
      <c r="AA4441" s="3"/>
      <c r="AB4441" s="3"/>
      <c r="AC4441" s="3"/>
      <c r="AD4441" s="3"/>
      <c r="AE4441" s="3"/>
      <c r="AF4441"/>
      <c r="AG4441"/>
      <c r="AH4441"/>
      <c r="AI4441"/>
      <c r="AJ4441"/>
      <c r="AK4441"/>
      <c r="AL4441"/>
      <c r="AM4441"/>
      <c r="AN4441"/>
      <c r="AO4441"/>
      <c r="AP4441"/>
      <c r="BC4441" s="451"/>
    </row>
    <row r="4442" spans="1:55" hidden="1" x14ac:dyDescent="0.2">
      <c r="A4442" s="3"/>
      <c r="B4442" s="3"/>
      <c r="C4442" s="393"/>
      <c r="D4442" s="393"/>
      <c r="E4442" s="393"/>
      <c r="F4442" s="393"/>
      <c r="G4442" s="393"/>
      <c r="H4442" s="393"/>
      <c r="I4442" s="393"/>
      <c r="J4442" s="3"/>
      <c r="K4442" s="3"/>
      <c r="L4442" s="3"/>
      <c r="M4442" s="3"/>
      <c r="N4442" s="3"/>
      <c r="O4442" s="393"/>
      <c r="P4442" s="393"/>
      <c r="Q4442" s="3"/>
      <c r="R4442" s="3"/>
      <c r="S4442" s="3"/>
      <c r="T4442" s="3"/>
      <c r="U4442" s="3"/>
      <c r="V4442" s="3"/>
      <c r="W4442"/>
      <c r="X4442"/>
      <c r="Y4442" s="451"/>
      <c r="Z4442" s="393"/>
      <c r="AA4442" s="3"/>
      <c r="AB4442" s="3"/>
      <c r="AC4442" s="3"/>
      <c r="AD4442" s="3"/>
      <c r="AE4442" s="3"/>
      <c r="AF4442"/>
      <c r="AG4442"/>
      <c r="AH4442"/>
      <c r="AI4442"/>
      <c r="AJ4442"/>
      <c r="AK4442"/>
      <c r="AL4442"/>
      <c r="AM4442"/>
      <c r="AN4442"/>
      <c r="AO4442"/>
      <c r="AP4442"/>
      <c r="BC4442" s="451"/>
    </row>
    <row r="4443" spans="1:55" hidden="1" x14ac:dyDescent="0.2">
      <c r="A4443" s="3"/>
      <c r="B4443" s="3"/>
      <c r="C4443" s="393"/>
      <c r="D4443" s="393"/>
      <c r="E4443" s="393"/>
      <c r="F4443" s="393"/>
      <c r="G4443" s="393"/>
      <c r="H4443" s="393"/>
      <c r="I4443" s="393"/>
      <c r="J4443" s="3"/>
      <c r="K4443" s="3"/>
      <c r="L4443" s="3"/>
      <c r="M4443" s="3"/>
      <c r="N4443" s="3"/>
      <c r="O4443" s="393"/>
      <c r="P4443" s="393"/>
      <c r="Q4443" s="3"/>
      <c r="R4443" s="3"/>
      <c r="S4443" s="3"/>
      <c r="T4443" s="3"/>
      <c r="U4443" s="3"/>
      <c r="V4443" s="3"/>
      <c r="W4443"/>
      <c r="X4443"/>
      <c r="Y4443" s="451"/>
      <c r="Z4443" s="393"/>
      <c r="AA4443" s="3"/>
      <c r="AB4443" s="3"/>
      <c r="AC4443" s="3"/>
      <c r="AD4443" s="3"/>
      <c r="AE4443" s="3"/>
      <c r="AF4443"/>
      <c r="AG4443"/>
      <c r="AH4443"/>
      <c r="AI4443"/>
      <c r="AJ4443"/>
      <c r="AK4443"/>
      <c r="AL4443"/>
      <c r="AM4443"/>
      <c r="AN4443"/>
      <c r="AO4443"/>
      <c r="AP4443"/>
      <c r="BC4443" s="451"/>
    </row>
    <row r="4444" spans="1:55" hidden="1" x14ac:dyDescent="0.2">
      <c r="A4444" s="3"/>
      <c r="B4444" s="3"/>
      <c r="C4444" s="393"/>
      <c r="D4444" s="393"/>
      <c r="E4444" s="393"/>
      <c r="F4444" s="393"/>
      <c r="G4444" s="393"/>
      <c r="H4444" s="393"/>
      <c r="I4444" s="393"/>
      <c r="J4444" s="3"/>
      <c r="K4444" s="3"/>
      <c r="L4444" s="3"/>
      <c r="M4444" s="3"/>
      <c r="N4444" s="3"/>
      <c r="O4444" s="393"/>
      <c r="P4444" s="393"/>
      <c r="Q4444" s="3"/>
      <c r="R4444" s="3"/>
      <c r="S4444" s="3"/>
      <c r="T4444" s="3"/>
      <c r="U4444" s="3"/>
      <c r="V4444" s="3"/>
      <c r="W4444"/>
      <c r="X4444"/>
      <c r="Y4444" s="451"/>
      <c r="Z4444" s="393"/>
      <c r="AA4444" s="3"/>
      <c r="AB4444" s="3"/>
      <c r="AC4444" s="3"/>
      <c r="AD4444" s="3"/>
      <c r="AE4444" s="3"/>
      <c r="AF4444"/>
      <c r="AG4444"/>
      <c r="AH4444"/>
      <c r="AI4444"/>
      <c r="AJ4444"/>
      <c r="AK4444"/>
      <c r="AL4444"/>
      <c r="AM4444"/>
      <c r="AN4444"/>
      <c r="AO4444"/>
      <c r="AP4444"/>
      <c r="BC4444" s="451"/>
    </row>
    <row r="4445" spans="1:55" hidden="1" x14ac:dyDescent="0.2">
      <c r="A4445" s="3"/>
      <c r="B4445" s="3"/>
      <c r="C4445" s="393"/>
      <c r="D4445" s="393"/>
      <c r="E4445" s="393"/>
      <c r="F4445" s="393"/>
      <c r="G4445" s="393"/>
      <c r="H4445" s="393"/>
      <c r="I4445" s="393"/>
      <c r="J4445" s="3"/>
      <c r="K4445" s="3"/>
      <c r="L4445" s="3"/>
      <c r="M4445" s="3"/>
      <c r="N4445" s="3"/>
      <c r="O4445" s="393"/>
      <c r="P4445" s="393"/>
      <c r="Q4445" s="3"/>
      <c r="R4445" s="3"/>
      <c r="S4445" s="3"/>
      <c r="T4445" s="3"/>
      <c r="U4445" s="3"/>
      <c r="V4445" s="3"/>
      <c r="W4445"/>
      <c r="X4445"/>
      <c r="Y4445" s="451"/>
      <c r="Z4445" s="393"/>
      <c r="AA4445" s="3"/>
      <c r="AB4445" s="3"/>
      <c r="AC4445" s="3"/>
      <c r="AD4445" s="3"/>
      <c r="AE4445" s="3"/>
      <c r="AF4445"/>
      <c r="AG4445"/>
      <c r="AH4445"/>
      <c r="AI4445"/>
      <c r="AJ4445"/>
      <c r="AK4445"/>
      <c r="AL4445"/>
      <c r="AM4445"/>
      <c r="AN4445"/>
      <c r="AO4445"/>
      <c r="AP4445"/>
      <c r="BC4445" s="451"/>
    </row>
    <row r="4446" spans="1:55" hidden="1" x14ac:dyDescent="0.2">
      <c r="A4446" s="3"/>
      <c r="B4446" s="3"/>
      <c r="C4446" s="393"/>
      <c r="D4446" s="393"/>
      <c r="E4446" s="393"/>
      <c r="F4446" s="393"/>
      <c r="G4446" s="393"/>
      <c r="H4446" s="393"/>
      <c r="I4446" s="393"/>
      <c r="J4446" s="3"/>
      <c r="K4446" s="3"/>
      <c r="L4446" s="3"/>
      <c r="M4446" s="3"/>
      <c r="N4446" s="3"/>
      <c r="O4446" s="393"/>
      <c r="P4446" s="393"/>
      <c r="Q4446" s="3"/>
      <c r="R4446" s="3"/>
      <c r="S4446" s="3"/>
      <c r="T4446" s="3"/>
      <c r="U4446" s="3"/>
      <c r="V4446" s="3"/>
      <c r="W4446"/>
      <c r="X4446"/>
      <c r="Y4446" s="451"/>
      <c r="Z4446" s="393"/>
      <c r="AA4446" s="3"/>
      <c r="AB4446" s="3"/>
      <c r="AC4446" s="3"/>
      <c r="AD4446" s="3"/>
      <c r="AE4446" s="3"/>
      <c r="AF4446"/>
      <c r="AG4446"/>
      <c r="AH4446"/>
      <c r="AI4446"/>
      <c r="AJ4446"/>
      <c r="AK4446"/>
      <c r="AL4446"/>
      <c r="AM4446"/>
      <c r="AN4446"/>
      <c r="AO4446"/>
      <c r="AP4446"/>
      <c r="BC4446" s="451"/>
    </row>
    <row r="4447" spans="1:55" hidden="1" x14ac:dyDescent="0.2">
      <c r="A4447" s="3"/>
      <c r="B4447" s="3"/>
      <c r="C4447" s="393"/>
      <c r="D4447" s="393"/>
      <c r="E4447" s="393"/>
      <c r="F4447" s="393"/>
      <c r="G4447" s="393"/>
      <c r="H4447" s="393"/>
      <c r="I4447" s="393"/>
      <c r="J4447" s="3"/>
      <c r="K4447" s="3"/>
      <c r="L4447" s="3"/>
      <c r="M4447" s="3"/>
      <c r="N4447" s="3"/>
      <c r="O4447" s="393"/>
      <c r="P4447" s="393"/>
      <c r="Q4447" s="3"/>
      <c r="R4447" s="3"/>
      <c r="S4447" s="3"/>
      <c r="T4447" s="3"/>
      <c r="U4447" s="3"/>
      <c r="V4447" s="3"/>
      <c r="W4447"/>
      <c r="X4447"/>
      <c r="Y4447" s="451"/>
      <c r="Z4447" s="393"/>
      <c r="AA4447" s="3"/>
      <c r="AB4447" s="3"/>
      <c r="AC4447" s="3"/>
      <c r="AD4447" s="3"/>
      <c r="AE4447" s="3"/>
      <c r="AF4447"/>
      <c r="AG4447"/>
      <c r="AH4447"/>
      <c r="AI4447"/>
      <c r="AJ4447"/>
      <c r="AK4447"/>
      <c r="AL4447"/>
      <c r="AM4447"/>
      <c r="AN4447"/>
      <c r="AO4447"/>
      <c r="AP4447"/>
      <c r="BC4447" s="451"/>
    </row>
    <row r="4448" spans="1:55" hidden="1" x14ac:dyDescent="0.2">
      <c r="A4448" s="3"/>
      <c r="B4448" s="3"/>
      <c r="C4448" s="393"/>
      <c r="D4448" s="393"/>
      <c r="E4448" s="393"/>
      <c r="F4448" s="393"/>
      <c r="G4448" s="393"/>
      <c r="H4448" s="393"/>
      <c r="I4448" s="393"/>
      <c r="J4448" s="3"/>
      <c r="K4448" s="3"/>
      <c r="L4448" s="3"/>
      <c r="M4448" s="3"/>
      <c r="N4448" s="3"/>
      <c r="O4448" s="393"/>
      <c r="P4448" s="393"/>
      <c r="Q4448" s="3"/>
      <c r="R4448" s="3"/>
      <c r="S4448" s="3"/>
      <c r="T4448" s="3"/>
      <c r="U4448" s="3"/>
      <c r="V4448" s="3"/>
      <c r="W4448"/>
      <c r="X4448"/>
      <c r="Y4448" s="451"/>
      <c r="Z4448" s="393"/>
      <c r="AA4448" s="3"/>
      <c r="AB4448" s="3"/>
      <c r="AC4448" s="3"/>
      <c r="AD4448" s="3"/>
      <c r="AE4448" s="3"/>
      <c r="AF4448"/>
      <c r="AG4448"/>
      <c r="AH4448"/>
      <c r="AI4448"/>
      <c r="AJ4448"/>
      <c r="AK4448"/>
      <c r="AL4448"/>
      <c r="AM4448"/>
      <c r="AN4448"/>
      <c r="AO4448"/>
      <c r="AP4448"/>
      <c r="BC4448" s="451"/>
    </row>
    <row r="4449" spans="1:55" hidden="1" x14ac:dyDescent="0.2">
      <c r="A4449" s="3"/>
      <c r="B4449" s="3"/>
      <c r="C4449" s="393"/>
      <c r="D4449" s="393"/>
      <c r="E4449" s="393"/>
      <c r="F4449" s="393"/>
      <c r="G4449" s="393"/>
      <c r="H4449" s="393"/>
      <c r="I4449" s="393"/>
      <c r="J4449" s="3"/>
      <c r="K4449" s="3"/>
      <c r="L4449" s="3"/>
      <c r="M4449" s="3"/>
      <c r="N4449" s="3"/>
      <c r="O4449" s="393"/>
      <c r="P4449" s="393"/>
      <c r="Q4449" s="3"/>
      <c r="R4449" s="3"/>
      <c r="S4449" s="3"/>
      <c r="T4449" s="3"/>
      <c r="U4449" s="3"/>
      <c r="V4449" s="3"/>
      <c r="W4449"/>
      <c r="X4449"/>
      <c r="Y4449" s="451"/>
      <c r="Z4449" s="393"/>
      <c r="AA4449" s="3"/>
      <c r="AB4449" s="3"/>
      <c r="AC4449" s="3"/>
      <c r="AD4449" s="3"/>
      <c r="AE4449" s="3"/>
      <c r="AF4449"/>
      <c r="AG4449"/>
      <c r="AH4449"/>
      <c r="AI4449"/>
      <c r="AJ4449"/>
      <c r="AK4449"/>
      <c r="AL4449"/>
      <c r="AM4449"/>
      <c r="AN4449"/>
      <c r="AO4449"/>
      <c r="AP4449"/>
      <c r="BC4449" s="451"/>
    </row>
    <row r="4450" spans="1:55" hidden="1" x14ac:dyDescent="0.2">
      <c r="A4450" s="3"/>
      <c r="B4450" s="3"/>
      <c r="C4450" s="393"/>
      <c r="D4450" s="393"/>
      <c r="E4450" s="393"/>
      <c r="F4450" s="393"/>
      <c r="G4450" s="393"/>
      <c r="H4450" s="393"/>
      <c r="I4450" s="393"/>
      <c r="J4450" s="3"/>
      <c r="K4450" s="3"/>
      <c r="L4450" s="3"/>
      <c r="M4450" s="3"/>
      <c r="N4450" s="3"/>
      <c r="O4450" s="393"/>
      <c r="P4450" s="393"/>
      <c r="Q4450" s="3"/>
      <c r="R4450" s="3"/>
      <c r="S4450" s="3"/>
      <c r="T4450" s="3"/>
      <c r="U4450" s="3"/>
      <c r="V4450" s="3"/>
      <c r="W4450"/>
      <c r="X4450"/>
      <c r="Y4450" s="451"/>
      <c r="Z4450" s="393"/>
      <c r="AA4450" s="3"/>
      <c r="AB4450" s="3"/>
      <c r="AC4450" s="3"/>
      <c r="AD4450" s="3"/>
      <c r="AE4450" s="3"/>
      <c r="AF4450"/>
      <c r="AG4450"/>
      <c r="AH4450"/>
      <c r="AI4450"/>
      <c r="AJ4450"/>
      <c r="AK4450"/>
      <c r="AL4450"/>
      <c r="AM4450"/>
      <c r="AN4450"/>
      <c r="AO4450"/>
      <c r="AP4450"/>
      <c r="BC4450" s="451"/>
    </row>
    <row r="4451" spans="1:55" hidden="1" x14ac:dyDescent="0.2">
      <c r="A4451" s="3"/>
      <c r="B4451" s="3"/>
      <c r="C4451" s="393"/>
      <c r="D4451" s="393"/>
      <c r="E4451" s="393"/>
      <c r="F4451" s="393"/>
      <c r="G4451" s="393"/>
      <c r="H4451" s="393"/>
      <c r="I4451" s="393"/>
      <c r="J4451" s="3"/>
      <c r="K4451" s="3"/>
      <c r="L4451" s="3"/>
      <c r="M4451" s="3"/>
      <c r="N4451" s="3"/>
      <c r="O4451" s="393"/>
      <c r="P4451" s="393"/>
      <c r="Q4451" s="3"/>
      <c r="R4451" s="3"/>
      <c r="S4451" s="3"/>
      <c r="T4451" s="3"/>
      <c r="U4451" s="3"/>
      <c r="V4451" s="3"/>
      <c r="W4451"/>
      <c r="X4451"/>
      <c r="Y4451" s="451"/>
      <c r="Z4451" s="393"/>
      <c r="AA4451" s="3"/>
      <c r="AB4451" s="3"/>
      <c r="AC4451" s="3"/>
      <c r="AD4451" s="3"/>
      <c r="AE4451" s="3"/>
      <c r="AF4451"/>
      <c r="AG4451"/>
      <c r="AH4451"/>
      <c r="AI4451"/>
      <c r="AJ4451"/>
      <c r="AK4451"/>
      <c r="AL4451"/>
      <c r="AM4451"/>
      <c r="AN4451"/>
      <c r="AO4451"/>
      <c r="AP4451"/>
      <c r="BC4451" s="451"/>
    </row>
    <row r="4452" spans="1:55" hidden="1" x14ac:dyDescent="0.2">
      <c r="A4452" s="3"/>
      <c r="B4452" s="3"/>
      <c r="C4452" s="393"/>
      <c r="D4452" s="393"/>
      <c r="E4452" s="393"/>
      <c r="F4452" s="393"/>
      <c r="G4452" s="393"/>
      <c r="H4452" s="393"/>
      <c r="I4452" s="393"/>
      <c r="J4452" s="3"/>
      <c r="K4452" s="3"/>
      <c r="L4452" s="3"/>
      <c r="M4452" s="3"/>
      <c r="N4452" s="3"/>
      <c r="O4452" s="393"/>
      <c r="P4452" s="393"/>
      <c r="Q4452" s="3"/>
      <c r="R4452" s="3"/>
      <c r="S4452" s="3"/>
      <c r="T4452" s="3"/>
      <c r="U4452" s="3"/>
      <c r="V4452" s="3"/>
      <c r="W4452"/>
      <c r="X4452"/>
      <c r="Y4452" s="451"/>
      <c r="Z4452" s="393"/>
      <c r="AA4452" s="3"/>
      <c r="AB4452" s="3"/>
      <c r="AC4452" s="3"/>
      <c r="AD4452" s="3"/>
      <c r="AE4452" s="3"/>
      <c r="AF4452"/>
      <c r="AG4452"/>
      <c r="AH4452"/>
      <c r="AI4452"/>
      <c r="AJ4452"/>
      <c r="AK4452"/>
      <c r="AL4452"/>
      <c r="AM4452"/>
      <c r="AN4452"/>
      <c r="AO4452"/>
      <c r="AP4452"/>
      <c r="BC4452" s="451"/>
    </row>
    <row r="4453" spans="1:55" hidden="1" x14ac:dyDescent="0.2">
      <c r="A4453" s="3"/>
      <c r="B4453" s="3"/>
      <c r="C4453" s="393"/>
      <c r="D4453" s="393"/>
      <c r="E4453" s="393"/>
      <c r="F4453" s="393"/>
      <c r="G4453" s="393"/>
      <c r="H4453" s="393"/>
      <c r="I4453" s="393"/>
      <c r="J4453" s="3"/>
      <c r="K4453" s="3"/>
      <c r="L4453" s="3"/>
      <c r="M4453" s="3"/>
      <c r="N4453" s="3"/>
      <c r="O4453" s="393"/>
      <c r="P4453" s="393"/>
      <c r="Q4453" s="3"/>
      <c r="R4453" s="3"/>
      <c r="S4453" s="3"/>
      <c r="T4453" s="3"/>
      <c r="U4453" s="3"/>
      <c r="V4453" s="3"/>
      <c r="W4453"/>
      <c r="X4453"/>
      <c r="Y4453" s="451"/>
      <c r="Z4453" s="393"/>
      <c r="AA4453" s="3"/>
      <c r="AB4453" s="3"/>
      <c r="AC4453" s="3"/>
      <c r="AD4453" s="3"/>
      <c r="AE4453" s="3"/>
      <c r="AF4453"/>
      <c r="AG4453"/>
      <c r="AH4453"/>
      <c r="AI4453"/>
      <c r="AJ4453"/>
      <c r="AK4453"/>
      <c r="AL4453"/>
      <c r="AM4453"/>
      <c r="AN4453"/>
      <c r="AO4453"/>
      <c r="AP4453"/>
      <c r="BC4453" s="451"/>
    </row>
    <row r="4454" spans="1:55" hidden="1" x14ac:dyDescent="0.2">
      <c r="A4454" s="3"/>
      <c r="B4454" s="3"/>
      <c r="C4454" s="393"/>
      <c r="D4454" s="393"/>
      <c r="E4454" s="393"/>
      <c r="F4454" s="393"/>
      <c r="G4454" s="393"/>
      <c r="H4454" s="393"/>
      <c r="I4454" s="393"/>
      <c r="J4454" s="3"/>
      <c r="K4454" s="3"/>
      <c r="L4454" s="3"/>
      <c r="M4454" s="3"/>
      <c r="N4454" s="3"/>
      <c r="O4454" s="393"/>
      <c r="P4454" s="393"/>
      <c r="Q4454" s="3"/>
      <c r="R4454" s="3"/>
      <c r="S4454" s="3"/>
      <c r="T4454" s="3"/>
      <c r="U4454" s="3"/>
      <c r="V4454" s="3"/>
      <c r="W4454"/>
      <c r="X4454"/>
      <c r="Y4454" s="451"/>
      <c r="Z4454" s="393"/>
      <c r="AA4454" s="3"/>
      <c r="AB4454" s="3"/>
      <c r="AC4454" s="3"/>
      <c r="AD4454" s="3"/>
      <c r="AE4454" s="3"/>
      <c r="AF4454"/>
      <c r="AG4454"/>
      <c r="AH4454"/>
      <c r="AI4454"/>
      <c r="AJ4454"/>
      <c r="AK4454"/>
      <c r="AL4454"/>
      <c r="AM4454"/>
      <c r="AN4454"/>
      <c r="AO4454"/>
      <c r="AP4454"/>
      <c r="BC4454" s="451"/>
    </row>
    <row r="4455" spans="1:55" hidden="1" x14ac:dyDescent="0.2">
      <c r="A4455" s="3"/>
      <c r="B4455" s="3"/>
      <c r="C4455" s="393"/>
      <c r="D4455" s="393"/>
      <c r="E4455" s="393"/>
      <c r="F4455" s="393"/>
      <c r="G4455" s="393"/>
      <c r="H4455" s="393"/>
      <c r="I4455" s="393"/>
      <c r="J4455" s="3"/>
      <c r="K4455" s="3"/>
      <c r="L4455" s="3"/>
      <c r="M4455" s="3"/>
      <c r="N4455" s="3"/>
      <c r="O4455" s="393"/>
      <c r="P4455" s="393"/>
      <c r="Q4455" s="3"/>
      <c r="R4455" s="3"/>
      <c r="S4455" s="3"/>
      <c r="T4455" s="3"/>
      <c r="U4455" s="3"/>
      <c r="V4455" s="3"/>
      <c r="W4455"/>
      <c r="X4455"/>
      <c r="Y4455" s="451"/>
      <c r="Z4455" s="393"/>
      <c r="AA4455" s="3"/>
      <c r="AB4455" s="3"/>
      <c r="AC4455" s="3"/>
      <c r="AD4455" s="3"/>
      <c r="AE4455" s="3"/>
      <c r="AF4455"/>
      <c r="AG4455"/>
      <c r="AH4455"/>
      <c r="AI4455"/>
      <c r="AJ4455"/>
      <c r="AK4455"/>
      <c r="AL4455"/>
      <c r="AM4455"/>
      <c r="AN4455"/>
      <c r="AO4455"/>
      <c r="AP4455"/>
      <c r="BC4455" s="451"/>
    </row>
    <row r="4456" spans="1:55" hidden="1" x14ac:dyDescent="0.2">
      <c r="A4456" s="3"/>
      <c r="B4456" s="3"/>
      <c r="C4456" s="393"/>
      <c r="D4456" s="393"/>
      <c r="E4456" s="393"/>
      <c r="F4456" s="393"/>
      <c r="G4456" s="393"/>
      <c r="H4456" s="393"/>
      <c r="I4456" s="393"/>
      <c r="J4456" s="3"/>
      <c r="K4456" s="3"/>
      <c r="L4456" s="3"/>
      <c r="M4456" s="3"/>
      <c r="N4456" s="3"/>
      <c r="O4456" s="393"/>
      <c r="P4456" s="393"/>
      <c r="Q4456" s="3"/>
      <c r="R4456" s="3"/>
      <c r="S4456" s="3"/>
      <c r="T4456" s="3"/>
      <c r="U4456" s="3"/>
      <c r="V4456" s="3"/>
      <c r="W4456"/>
      <c r="X4456"/>
      <c r="Y4456" s="451"/>
      <c r="Z4456" s="393"/>
      <c r="AA4456" s="3"/>
      <c r="AB4456" s="3"/>
      <c r="AC4456" s="3"/>
      <c r="AD4456" s="3"/>
      <c r="AE4456" s="3"/>
      <c r="AF4456"/>
      <c r="AG4456"/>
      <c r="AH4456"/>
      <c r="AI4456"/>
      <c r="AJ4456"/>
      <c r="AK4456"/>
      <c r="AL4456"/>
      <c r="AM4456"/>
      <c r="AN4456"/>
      <c r="AO4456"/>
      <c r="AP4456"/>
      <c r="BC4456" s="451"/>
    </row>
    <row r="4457" spans="1:55" hidden="1" x14ac:dyDescent="0.2">
      <c r="A4457" s="3"/>
      <c r="B4457" s="3"/>
      <c r="C4457" s="393"/>
      <c r="D4457" s="393"/>
      <c r="E4457" s="393"/>
      <c r="F4457" s="393"/>
      <c r="G4457" s="393"/>
      <c r="H4457" s="393"/>
      <c r="I4457" s="393"/>
      <c r="J4457" s="3"/>
      <c r="K4457" s="3"/>
      <c r="L4457" s="3"/>
      <c r="M4457" s="3"/>
      <c r="N4457" s="3"/>
      <c r="O4457" s="393"/>
      <c r="P4457" s="393"/>
      <c r="Q4457" s="3"/>
      <c r="R4457" s="3"/>
      <c r="S4457" s="3"/>
      <c r="T4457" s="3"/>
      <c r="U4457" s="3"/>
      <c r="V4457" s="3"/>
      <c r="W4457"/>
      <c r="X4457"/>
      <c r="Y4457" s="451"/>
      <c r="Z4457" s="393"/>
      <c r="AA4457" s="3"/>
      <c r="AB4457" s="3"/>
      <c r="AC4457" s="3"/>
      <c r="AD4457" s="3"/>
      <c r="AE4457" s="3"/>
      <c r="AF4457"/>
      <c r="AG4457"/>
      <c r="AH4457"/>
      <c r="AI4457"/>
      <c r="AJ4457"/>
      <c r="AK4457"/>
      <c r="AL4457"/>
      <c r="AM4457"/>
      <c r="AN4457"/>
      <c r="AO4457"/>
      <c r="AP4457"/>
      <c r="BC4457" s="451"/>
    </row>
    <row r="4458" spans="1:55" hidden="1" x14ac:dyDescent="0.2">
      <c r="A4458" s="3"/>
      <c r="B4458" s="3"/>
      <c r="C4458" s="393"/>
      <c r="D4458" s="393"/>
      <c r="E4458" s="393"/>
      <c r="F4458" s="393"/>
      <c r="G4458" s="393"/>
      <c r="H4458" s="393"/>
      <c r="I4458" s="393"/>
      <c r="J4458" s="3"/>
      <c r="K4458" s="3"/>
      <c r="L4458" s="3"/>
      <c r="M4458" s="3"/>
      <c r="N4458" s="3"/>
      <c r="O4458" s="393"/>
      <c r="P4458" s="393"/>
      <c r="Q4458" s="3"/>
      <c r="R4458" s="3"/>
      <c r="S4458" s="3"/>
      <c r="T4458" s="3"/>
      <c r="U4458" s="3"/>
      <c r="V4458" s="3"/>
      <c r="W4458"/>
      <c r="X4458"/>
      <c r="Y4458" s="451"/>
      <c r="Z4458" s="393"/>
      <c r="AA4458" s="3"/>
      <c r="AB4458" s="3"/>
      <c r="AC4458" s="3"/>
      <c r="AD4458" s="3"/>
      <c r="AE4458" s="3"/>
      <c r="AF4458"/>
      <c r="AG4458"/>
      <c r="AH4458"/>
      <c r="AI4458"/>
      <c r="AJ4458"/>
      <c r="AK4458"/>
      <c r="AL4458"/>
      <c r="AM4458"/>
      <c r="AN4458"/>
      <c r="AO4458"/>
      <c r="AP4458"/>
      <c r="BC4458" s="451"/>
    </row>
    <row r="4459" spans="1:55" hidden="1" x14ac:dyDescent="0.2">
      <c r="A4459" s="3"/>
      <c r="B4459" s="3"/>
      <c r="C4459" s="393"/>
      <c r="D4459" s="393"/>
      <c r="E4459" s="393"/>
      <c r="F4459" s="393"/>
      <c r="G4459" s="393"/>
      <c r="H4459" s="393"/>
      <c r="I4459" s="393"/>
      <c r="J4459" s="3"/>
      <c r="K4459" s="3"/>
      <c r="L4459" s="3"/>
      <c r="M4459" s="3"/>
      <c r="N4459" s="3"/>
      <c r="O4459" s="393"/>
      <c r="P4459" s="393"/>
      <c r="Q4459" s="3"/>
      <c r="R4459" s="3"/>
      <c r="S4459" s="3"/>
      <c r="T4459" s="3"/>
      <c r="U4459" s="3"/>
      <c r="V4459" s="3"/>
      <c r="W4459"/>
      <c r="X4459"/>
      <c r="Y4459" s="451"/>
      <c r="Z4459" s="393"/>
      <c r="AA4459" s="3"/>
      <c r="AB4459" s="3"/>
      <c r="AC4459" s="3"/>
      <c r="AD4459" s="3"/>
      <c r="AE4459" s="3"/>
      <c r="AF4459"/>
      <c r="AG4459"/>
      <c r="AH4459"/>
      <c r="AI4459"/>
      <c r="AJ4459"/>
      <c r="AK4459"/>
      <c r="AL4459"/>
      <c r="AM4459"/>
      <c r="AN4459"/>
      <c r="AO4459"/>
      <c r="AP4459"/>
      <c r="BC4459" s="451"/>
    </row>
    <row r="4460" spans="1:55" hidden="1" x14ac:dyDescent="0.2">
      <c r="A4460" s="3"/>
      <c r="B4460" s="3"/>
      <c r="C4460" s="393"/>
      <c r="D4460" s="393"/>
      <c r="E4460" s="393"/>
      <c r="F4460" s="393"/>
      <c r="G4460" s="393"/>
      <c r="H4460" s="393"/>
      <c r="I4460" s="393"/>
      <c r="J4460" s="3"/>
      <c r="K4460" s="3"/>
      <c r="L4460" s="3"/>
      <c r="M4460" s="3"/>
      <c r="N4460" s="3"/>
      <c r="O4460" s="393"/>
      <c r="P4460" s="393"/>
      <c r="Q4460" s="3"/>
      <c r="R4460" s="3"/>
      <c r="S4460" s="3"/>
      <c r="T4460" s="3"/>
      <c r="U4460" s="3"/>
      <c r="V4460" s="3"/>
      <c r="W4460"/>
      <c r="X4460"/>
      <c r="Y4460" s="451"/>
      <c r="Z4460" s="393"/>
      <c r="AA4460" s="3"/>
      <c r="AB4460" s="3"/>
      <c r="AC4460" s="3"/>
      <c r="AD4460" s="3"/>
      <c r="AE4460" s="3"/>
      <c r="AF4460"/>
      <c r="AG4460"/>
      <c r="AH4460"/>
      <c r="AI4460"/>
      <c r="AJ4460"/>
      <c r="AK4460"/>
      <c r="AL4460"/>
      <c r="AM4460"/>
      <c r="AN4460"/>
      <c r="AO4460"/>
      <c r="AP4460"/>
      <c r="BC4460" s="451"/>
    </row>
    <row r="4461" spans="1:55" hidden="1" x14ac:dyDescent="0.2">
      <c r="A4461" s="3"/>
      <c r="B4461" s="3"/>
      <c r="C4461" s="393"/>
      <c r="D4461" s="393"/>
      <c r="E4461" s="393"/>
      <c r="F4461" s="393"/>
      <c r="G4461" s="393"/>
      <c r="H4461" s="393"/>
      <c r="I4461" s="393"/>
      <c r="J4461" s="3"/>
      <c r="K4461" s="3"/>
      <c r="L4461" s="3"/>
      <c r="M4461" s="3"/>
      <c r="N4461" s="3"/>
      <c r="O4461" s="393"/>
      <c r="P4461" s="393"/>
      <c r="Q4461" s="3"/>
      <c r="R4461" s="3"/>
      <c r="S4461" s="3"/>
      <c r="T4461" s="3"/>
      <c r="U4461" s="3"/>
      <c r="V4461" s="3"/>
      <c r="W4461"/>
      <c r="X4461"/>
      <c r="Y4461" s="451"/>
      <c r="Z4461" s="393"/>
      <c r="AA4461" s="3"/>
      <c r="AB4461" s="3"/>
      <c r="AC4461" s="3"/>
      <c r="AD4461" s="3"/>
      <c r="AE4461" s="3"/>
      <c r="AF4461"/>
      <c r="AG4461"/>
      <c r="AH4461"/>
      <c r="AI4461"/>
      <c r="AJ4461"/>
      <c r="AK4461"/>
      <c r="AL4461"/>
      <c r="AM4461"/>
      <c r="AN4461"/>
      <c r="AO4461"/>
      <c r="AP4461"/>
      <c r="BC4461" s="451"/>
    </row>
    <row r="4462" spans="1:55" hidden="1" x14ac:dyDescent="0.2">
      <c r="A4462" s="3"/>
      <c r="B4462" s="3"/>
      <c r="C4462" s="393"/>
      <c r="D4462" s="393"/>
      <c r="E4462" s="393"/>
      <c r="F4462" s="393"/>
      <c r="G4462" s="393"/>
      <c r="H4462" s="393"/>
      <c r="I4462" s="393"/>
      <c r="J4462" s="3"/>
      <c r="K4462" s="3"/>
      <c r="L4462" s="3"/>
      <c r="M4462" s="3"/>
      <c r="N4462" s="3"/>
      <c r="O4462" s="393"/>
      <c r="P4462" s="393"/>
      <c r="Q4462" s="3"/>
      <c r="R4462" s="3"/>
      <c r="S4462" s="3"/>
      <c r="T4462" s="3"/>
      <c r="U4462" s="3"/>
      <c r="V4462" s="3"/>
      <c r="W4462"/>
      <c r="X4462"/>
      <c r="Y4462" s="451"/>
      <c r="Z4462" s="393"/>
      <c r="AA4462" s="3"/>
      <c r="AB4462" s="3"/>
      <c r="AC4462" s="3"/>
      <c r="AD4462" s="3"/>
      <c r="AE4462" s="3"/>
      <c r="AF4462"/>
      <c r="AG4462"/>
      <c r="AH4462"/>
      <c r="AI4462"/>
      <c r="AJ4462"/>
      <c r="AK4462"/>
      <c r="AL4462"/>
      <c r="AM4462"/>
      <c r="AN4462"/>
      <c r="AO4462"/>
      <c r="AP4462"/>
      <c r="BC4462" s="451"/>
    </row>
    <row r="4463" spans="1:55" hidden="1" x14ac:dyDescent="0.2">
      <c r="A4463" s="3"/>
      <c r="B4463" s="3"/>
      <c r="C4463" s="393"/>
      <c r="D4463" s="393"/>
      <c r="E4463" s="393"/>
      <c r="F4463" s="393"/>
      <c r="G4463" s="393"/>
      <c r="H4463" s="393"/>
      <c r="I4463" s="393"/>
      <c r="J4463" s="3"/>
      <c r="K4463" s="3"/>
      <c r="L4463" s="3"/>
      <c r="M4463" s="3"/>
      <c r="N4463" s="3"/>
      <c r="O4463" s="393"/>
      <c r="P4463" s="393"/>
      <c r="Q4463" s="3"/>
      <c r="R4463" s="3"/>
      <c r="S4463" s="3"/>
      <c r="T4463" s="3"/>
      <c r="U4463" s="3"/>
      <c r="V4463" s="3"/>
      <c r="W4463"/>
      <c r="X4463"/>
      <c r="Y4463" s="451"/>
      <c r="Z4463" s="393"/>
      <c r="AA4463" s="3"/>
      <c r="AB4463" s="3"/>
      <c r="AC4463" s="3"/>
      <c r="AD4463" s="3"/>
      <c r="AE4463" s="3"/>
      <c r="AF4463"/>
      <c r="AG4463"/>
      <c r="AH4463"/>
      <c r="AI4463"/>
      <c r="AJ4463"/>
      <c r="AK4463"/>
      <c r="AL4463"/>
      <c r="AM4463"/>
      <c r="AN4463"/>
      <c r="AO4463"/>
      <c r="AP4463"/>
      <c r="BC4463" s="451"/>
    </row>
    <row r="4464" spans="1:55" hidden="1" x14ac:dyDescent="0.2">
      <c r="A4464" s="3"/>
      <c r="B4464" s="3"/>
      <c r="C4464" s="393"/>
      <c r="D4464" s="393"/>
      <c r="E4464" s="393"/>
      <c r="F4464" s="393"/>
      <c r="G4464" s="393"/>
      <c r="H4464" s="393"/>
      <c r="I4464" s="393"/>
      <c r="J4464" s="3"/>
      <c r="K4464" s="3"/>
      <c r="L4464" s="3"/>
      <c r="M4464" s="3"/>
      <c r="N4464" s="3"/>
      <c r="O4464" s="393"/>
      <c r="P4464" s="393"/>
      <c r="Q4464" s="3"/>
      <c r="R4464" s="3"/>
      <c r="S4464" s="3"/>
      <c r="T4464" s="3"/>
      <c r="U4464" s="3"/>
      <c r="V4464" s="3"/>
      <c r="W4464"/>
      <c r="X4464"/>
      <c r="Y4464" s="451"/>
      <c r="Z4464" s="393"/>
      <c r="AA4464" s="3"/>
      <c r="AB4464" s="3"/>
      <c r="AC4464" s="3"/>
      <c r="AD4464" s="3"/>
      <c r="AE4464" s="3"/>
      <c r="AF4464"/>
      <c r="AG4464"/>
      <c r="AH4464"/>
      <c r="AI4464"/>
      <c r="AJ4464"/>
      <c r="AK4464"/>
      <c r="AL4464"/>
      <c r="AM4464"/>
      <c r="AN4464"/>
      <c r="AO4464"/>
      <c r="AP4464"/>
      <c r="BC4464" s="451"/>
    </row>
    <row r="4465" spans="1:55" hidden="1" x14ac:dyDescent="0.2">
      <c r="A4465" s="3"/>
      <c r="B4465" s="3"/>
      <c r="C4465" s="393"/>
      <c r="D4465" s="393"/>
      <c r="E4465" s="393"/>
      <c r="F4465" s="393"/>
      <c r="G4465" s="393"/>
      <c r="H4465" s="393"/>
      <c r="I4465" s="393"/>
      <c r="J4465" s="3"/>
      <c r="K4465" s="3"/>
      <c r="L4465" s="3"/>
      <c r="M4465" s="3"/>
      <c r="N4465" s="3"/>
      <c r="O4465" s="393"/>
      <c r="P4465" s="393"/>
      <c r="Q4465" s="3"/>
      <c r="R4465" s="3"/>
      <c r="S4465" s="3"/>
      <c r="T4465" s="3"/>
      <c r="U4465" s="3"/>
      <c r="V4465" s="3"/>
      <c r="W4465"/>
      <c r="X4465"/>
      <c r="Y4465" s="451"/>
      <c r="Z4465" s="393"/>
      <c r="AA4465" s="3"/>
      <c r="AB4465" s="3"/>
      <c r="AC4465" s="3"/>
      <c r="AD4465" s="3"/>
      <c r="AE4465" s="3"/>
      <c r="AF4465"/>
      <c r="AG4465"/>
      <c r="AH4465"/>
      <c r="AI4465"/>
      <c r="AJ4465"/>
      <c r="AK4465"/>
      <c r="AL4465"/>
      <c r="AM4465"/>
      <c r="AN4465"/>
      <c r="AO4465"/>
      <c r="AP4465"/>
      <c r="BC4465" s="451"/>
    </row>
    <row r="4466" spans="1:55" hidden="1" x14ac:dyDescent="0.2">
      <c r="A4466" s="3"/>
      <c r="B4466" s="3"/>
      <c r="C4466" s="393"/>
      <c r="D4466" s="393"/>
      <c r="E4466" s="393"/>
      <c r="F4466" s="393"/>
      <c r="G4466" s="393"/>
      <c r="H4466" s="393"/>
      <c r="I4466" s="393"/>
      <c r="J4466" s="3"/>
      <c r="K4466" s="3"/>
      <c r="L4466" s="3"/>
      <c r="M4466" s="3"/>
      <c r="N4466" s="3"/>
      <c r="O4466" s="393"/>
      <c r="P4466" s="393"/>
      <c r="Q4466" s="3"/>
      <c r="R4466" s="3"/>
      <c r="S4466" s="3"/>
      <c r="T4466" s="3"/>
      <c r="U4466" s="3"/>
      <c r="V4466" s="3"/>
      <c r="W4466"/>
      <c r="X4466"/>
      <c r="Y4466" s="451"/>
      <c r="Z4466" s="393"/>
      <c r="AA4466" s="3"/>
      <c r="AB4466" s="3"/>
      <c r="AC4466" s="3"/>
      <c r="AD4466" s="3"/>
      <c r="AE4466" s="3"/>
      <c r="AF4466"/>
      <c r="AG4466"/>
      <c r="AH4466"/>
      <c r="AI4466"/>
      <c r="AJ4466"/>
      <c r="AK4466"/>
      <c r="AL4466"/>
      <c r="AM4466"/>
      <c r="AN4466"/>
      <c r="AO4466"/>
      <c r="AP4466"/>
      <c r="BC4466" s="451"/>
    </row>
    <row r="4467" spans="1:55" hidden="1" x14ac:dyDescent="0.2">
      <c r="A4467" s="3"/>
      <c r="B4467" s="3"/>
      <c r="C4467" s="393"/>
      <c r="D4467" s="393"/>
      <c r="E4467" s="393"/>
      <c r="F4467" s="393"/>
      <c r="G4467" s="393"/>
      <c r="H4467" s="393"/>
      <c r="I4467" s="393"/>
      <c r="J4467" s="3"/>
      <c r="K4467" s="3"/>
      <c r="L4467" s="3"/>
      <c r="M4467" s="3"/>
      <c r="N4467" s="3"/>
      <c r="O4467" s="393"/>
      <c r="P4467" s="393"/>
      <c r="Q4467" s="3"/>
      <c r="R4467" s="3"/>
      <c r="S4467" s="3"/>
      <c r="T4467" s="3"/>
      <c r="U4467" s="3"/>
      <c r="V4467" s="3"/>
      <c r="W4467"/>
      <c r="X4467"/>
      <c r="Y4467" s="451"/>
      <c r="Z4467" s="393"/>
      <c r="AA4467" s="3"/>
      <c r="AB4467" s="3"/>
      <c r="AC4467" s="3"/>
      <c r="AD4467" s="3"/>
      <c r="AE4467" s="3"/>
      <c r="AF4467"/>
      <c r="AG4467"/>
      <c r="AH4467"/>
      <c r="AI4467"/>
      <c r="AJ4467"/>
      <c r="AK4467"/>
      <c r="AL4467"/>
      <c r="AM4467"/>
      <c r="AN4467"/>
      <c r="AO4467"/>
      <c r="AP4467"/>
      <c r="BC4467" s="451"/>
    </row>
    <row r="4468" spans="1:55" hidden="1" x14ac:dyDescent="0.2">
      <c r="A4468" s="3"/>
      <c r="B4468" s="3"/>
      <c r="C4468" s="393"/>
      <c r="D4468" s="393"/>
      <c r="E4468" s="393"/>
      <c r="F4468" s="393"/>
      <c r="G4468" s="393"/>
      <c r="H4468" s="393"/>
      <c r="I4468" s="393"/>
      <c r="J4468" s="3"/>
      <c r="K4468" s="3"/>
      <c r="L4468" s="3"/>
      <c r="M4468" s="3"/>
      <c r="N4468" s="3"/>
      <c r="O4468" s="393"/>
      <c r="P4468" s="393"/>
      <c r="Q4468" s="3"/>
      <c r="R4468" s="3"/>
      <c r="S4468" s="3"/>
      <c r="T4468" s="3"/>
      <c r="U4468" s="3"/>
      <c r="V4468" s="3"/>
      <c r="W4468"/>
      <c r="X4468"/>
      <c r="Y4468" s="451"/>
      <c r="Z4468" s="393"/>
      <c r="AA4468" s="3"/>
      <c r="AB4468" s="3"/>
      <c r="AC4468" s="3"/>
      <c r="AD4468" s="3"/>
      <c r="AE4468" s="3"/>
      <c r="AF4468"/>
      <c r="AG4468"/>
      <c r="AH4468"/>
      <c r="AI4468"/>
      <c r="AJ4468"/>
      <c r="AK4468"/>
      <c r="AL4468"/>
      <c r="AM4468"/>
      <c r="AN4468"/>
      <c r="AO4468"/>
      <c r="AP4468"/>
      <c r="BC4468" s="451"/>
    </row>
    <row r="4469" spans="1:55" hidden="1" x14ac:dyDescent="0.2">
      <c r="A4469" s="3"/>
      <c r="B4469" s="3"/>
      <c r="C4469" s="393"/>
      <c r="D4469" s="393"/>
      <c r="E4469" s="393"/>
      <c r="F4469" s="393"/>
      <c r="G4469" s="393"/>
      <c r="H4469" s="393"/>
      <c r="I4469" s="393"/>
      <c r="J4469" s="3"/>
      <c r="K4469" s="3"/>
      <c r="L4469" s="3"/>
      <c r="M4469" s="3"/>
      <c r="N4469" s="3"/>
      <c r="O4469" s="393"/>
      <c r="P4469" s="393"/>
      <c r="Q4469" s="3"/>
      <c r="R4469" s="3"/>
      <c r="S4469" s="3"/>
      <c r="T4469" s="3"/>
      <c r="U4469" s="3"/>
      <c r="V4469" s="3"/>
      <c r="W4469"/>
      <c r="X4469"/>
      <c r="Y4469" s="451"/>
      <c r="Z4469" s="393"/>
      <c r="AA4469" s="3"/>
      <c r="AB4469" s="3"/>
      <c r="AC4469" s="3"/>
      <c r="AD4469" s="3"/>
      <c r="AE4469" s="3"/>
      <c r="AF4469"/>
      <c r="AG4469"/>
      <c r="AH4469"/>
      <c r="AI4469"/>
      <c r="AJ4469"/>
      <c r="AK4469"/>
      <c r="AL4469"/>
      <c r="AM4469"/>
      <c r="AN4469"/>
      <c r="AO4469"/>
      <c r="AP4469"/>
      <c r="BC4469" s="451"/>
    </row>
    <row r="4470" spans="1:55" hidden="1" x14ac:dyDescent="0.2">
      <c r="A4470" s="3"/>
      <c r="B4470" s="3"/>
      <c r="C4470" s="393"/>
      <c r="D4470" s="393"/>
      <c r="E4470" s="393"/>
      <c r="F4470" s="393"/>
      <c r="G4470" s="393"/>
      <c r="H4470" s="393"/>
      <c r="I4470" s="393"/>
      <c r="J4470" s="3"/>
      <c r="K4470" s="3"/>
      <c r="L4470" s="3"/>
      <c r="M4470" s="3"/>
      <c r="N4470" s="3"/>
      <c r="O4470" s="393"/>
      <c r="P4470" s="393"/>
      <c r="Q4470" s="3"/>
      <c r="R4470" s="3"/>
      <c r="S4470" s="3"/>
      <c r="T4470" s="3"/>
      <c r="U4470" s="3"/>
      <c r="V4470" s="3"/>
      <c r="W4470"/>
      <c r="X4470"/>
      <c r="Y4470" s="451"/>
      <c r="Z4470" s="393"/>
      <c r="AA4470" s="3"/>
      <c r="AB4470" s="3"/>
      <c r="AC4470" s="3"/>
      <c r="AD4470" s="3"/>
      <c r="AE4470" s="3"/>
      <c r="AF4470"/>
      <c r="AG4470"/>
      <c r="AH4470"/>
      <c r="AI4470"/>
      <c r="AJ4470"/>
      <c r="AK4470"/>
      <c r="AL4470"/>
      <c r="AM4470"/>
      <c r="AN4470"/>
      <c r="AO4470"/>
      <c r="AP4470"/>
      <c r="BC4470" s="451"/>
    </row>
    <row r="4471" spans="1:55" hidden="1" x14ac:dyDescent="0.2">
      <c r="A4471" s="3"/>
      <c r="B4471" s="3"/>
      <c r="C4471" s="393"/>
      <c r="D4471" s="393"/>
      <c r="E4471" s="393"/>
      <c r="F4471" s="393"/>
      <c r="G4471" s="393"/>
      <c r="H4471" s="393"/>
      <c r="I4471" s="393"/>
      <c r="J4471" s="3"/>
      <c r="K4471" s="3"/>
      <c r="L4471" s="3"/>
      <c r="M4471" s="3"/>
      <c r="N4471" s="3"/>
      <c r="O4471" s="393"/>
      <c r="P4471" s="393"/>
      <c r="Q4471" s="3"/>
      <c r="R4471" s="3"/>
      <c r="S4471" s="3"/>
      <c r="T4471" s="3"/>
      <c r="U4471" s="3"/>
      <c r="V4471" s="3"/>
      <c r="W4471"/>
      <c r="X4471"/>
      <c r="Y4471" s="451"/>
      <c r="Z4471" s="393"/>
      <c r="AA4471" s="3"/>
      <c r="AB4471" s="3"/>
      <c r="AC4471" s="3"/>
      <c r="AD4471" s="3"/>
      <c r="AE4471" s="3"/>
      <c r="AF4471"/>
      <c r="AG4471"/>
      <c r="AH4471"/>
      <c r="AI4471"/>
      <c r="AJ4471"/>
      <c r="AK4471"/>
      <c r="AL4471"/>
      <c r="AM4471"/>
      <c r="AN4471"/>
      <c r="AO4471"/>
      <c r="AP4471"/>
      <c r="BC4471" s="451"/>
    </row>
    <row r="4472" spans="1:55" hidden="1" x14ac:dyDescent="0.2">
      <c r="A4472" s="3"/>
      <c r="B4472" s="3"/>
      <c r="C4472" s="393"/>
      <c r="D4472" s="393"/>
      <c r="E4472" s="393"/>
      <c r="F4472" s="393"/>
      <c r="G4472" s="393"/>
      <c r="H4472" s="393"/>
      <c r="I4472" s="393"/>
      <c r="J4472" s="3"/>
      <c r="K4472" s="3"/>
      <c r="L4472" s="3"/>
      <c r="M4472" s="3"/>
      <c r="N4472" s="3"/>
      <c r="O4472" s="393"/>
      <c r="P4472" s="393"/>
      <c r="Q4472" s="3"/>
      <c r="R4472" s="3"/>
      <c r="S4472" s="3"/>
      <c r="T4472" s="3"/>
      <c r="U4472" s="3"/>
      <c r="V4472" s="3"/>
      <c r="W4472"/>
      <c r="X4472"/>
      <c r="Y4472" s="451"/>
      <c r="Z4472" s="393"/>
      <c r="AA4472" s="3"/>
      <c r="AB4472" s="3"/>
      <c r="AC4472" s="3"/>
      <c r="AD4472" s="3"/>
      <c r="AE4472" s="3"/>
      <c r="AF4472"/>
      <c r="AG4472"/>
      <c r="AH4472"/>
      <c r="AI4472"/>
      <c r="AJ4472"/>
      <c r="AK4472"/>
      <c r="AL4472"/>
      <c r="AM4472"/>
      <c r="AN4472"/>
      <c r="AO4472"/>
      <c r="AP4472"/>
      <c r="BC4472" s="451"/>
    </row>
    <row r="4473" spans="1:55" hidden="1" x14ac:dyDescent="0.2">
      <c r="A4473" s="3"/>
      <c r="B4473" s="3"/>
      <c r="C4473" s="393"/>
      <c r="D4473" s="393"/>
      <c r="E4473" s="393"/>
      <c r="F4473" s="393"/>
      <c r="G4473" s="393"/>
      <c r="H4473" s="393"/>
      <c r="I4473" s="393"/>
      <c r="J4473" s="3"/>
      <c r="K4473" s="3"/>
      <c r="L4473" s="3"/>
      <c r="M4473" s="3"/>
      <c r="N4473" s="3"/>
      <c r="O4473" s="393"/>
      <c r="P4473" s="393"/>
      <c r="Q4473" s="3"/>
      <c r="R4473" s="3"/>
      <c r="S4473" s="3"/>
      <c r="T4473" s="3"/>
      <c r="U4473" s="3"/>
      <c r="V4473" s="3"/>
      <c r="W4473"/>
      <c r="X4473"/>
      <c r="Y4473" s="451"/>
      <c r="Z4473" s="393"/>
      <c r="AA4473" s="3"/>
      <c r="AB4473" s="3"/>
      <c r="AC4473" s="3"/>
      <c r="AD4473" s="3"/>
      <c r="AE4473" s="3"/>
      <c r="AF4473"/>
      <c r="AG4473"/>
      <c r="AH4473"/>
      <c r="AI4473"/>
      <c r="AJ4473"/>
      <c r="AK4473"/>
      <c r="AL4473"/>
      <c r="AM4473"/>
      <c r="AN4473"/>
      <c r="AO4473"/>
      <c r="AP4473"/>
      <c r="BC4473" s="451"/>
    </row>
    <row r="4474" spans="1:55" hidden="1" x14ac:dyDescent="0.2">
      <c r="A4474" s="3"/>
      <c r="B4474" s="3"/>
      <c r="C4474" s="393"/>
      <c r="D4474" s="393"/>
      <c r="E4474" s="393"/>
      <c r="F4474" s="393"/>
      <c r="G4474" s="393"/>
      <c r="H4474" s="393"/>
      <c r="I4474" s="393"/>
      <c r="J4474" s="3"/>
      <c r="K4474" s="3"/>
      <c r="L4474" s="3"/>
      <c r="M4474" s="3"/>
      <c r="N4474" s="3"/>
      <c r="O4474" s="393"/>
      <c r="P4474" s="393"/>
      <c r="Q4474" s="3"/>
      <c r="R4474" s="3"/>
      <c r="S4474" s="3"/>
      <c r="T4474" s="3"/>
      <c r="U4474" s="3"/>
      <c r="V4474" s="3"/>
      <c r="W4474"/>
      <c r="X4474"/>
      <c r="Y4474" s="451"/>
      <c r="Z4474" s="393"/>
      <c r="AA4474" s="3"/>
      <c r="AB4474" s="3"/>
      <c r="AC4474" s="3"/>
      <c r="AD4474" s="3"/>
      <c r="AE4474" s="3"/>
      <c r="AF4474"/>
      <c r="AG4474"/>
      <c r="AH4474"/>
      <c r="AI4474"/>
      <c r="AJ4474"/>
      <c r="AK4474"/>
      <c r="AL4474"/>
      <c r="AM4474"/>
      <c r="AN4474"/>
      <c r="AO4474"/>
      <c r="AP4474"/>
      <c r="BC4474" s="451"/>
    </row>
    <row r="4475" spans="1:55" hidden="1" x14ac:dyDescent="0.2">
      <c r="A4475" s="3"/>
      <c r="B4475" s="3"/>
      <c r="C4475" s="393"/>
      <c r="D4475" s="393"/>
      <c r="E4475" s="393"/>
      <c r="F4475" s="393"/>
      <c r="G4475" s="393"/>
      <c r="H4475" s="393"/>
      <c r="I4475" s="393"/>
      <c r="J4475" s="3"/>
      <c r="K4475" s="3"/>
      <c r="L4475" s="3"/>
      <c r="M4475" s="3"/>
      <c r="N4475" s="3"/>
      <c r="O4475" s="393"/>
      <c r="P4475" s="393"/>
      <c r="Q4475" s="3"/>
      <c r="R4475" s="3"/>
      <c r="S4475" s="3"/>
      <c r="T4475" s="3"/>
      <c r="U4475" s="3"/>
      <c r="V4475" s="3"/>
      <c r="W4475"/>
      <c r="X4475"/>
      <c r="Y4475" s="451"/>
      <c r="Z4475" s="393"/>
      <c r="AA4475" s="3"/>
      <c r="AB4475" s="3"/>
      <c r="AC4475" s="3"/>
      <c r="AD4475" s="3"/>
      <c r="AE4475" s="3"/>
      <c r="AF4475"/>
      <c r="AG4475"/>
      <c r="AH4475"/>
      <c r="AI4475"/>
      <c r="AJ4475"/>
      <c r="AK4475"/>
      <c r="AL4475"/>
      <c r="AM4475"/>
      <c r="AN4475"/>
      <c r="AO4475"/>
      <c r="AP4475"/>
      <c r="BC4475" s="451"/>
    </row>
    <row r="4476" spans="1:55" hidden="1" x14ac:dyDescent="0.2">
      <c r="A4476" s="3"/>
      <c r="B4476" s="3"/>
      <c r="C4476" s="393"/>
      <c r="D4476" s="393"/>
      <c r="E4476" s="393"/>
      <c r="F4476" s="393"/>
      <c r="G4476" s="393"/>
      <c r="H4476" s="393"/>
      <c r="I4476" s="393"/>
      <c r="J4476" s="3"/>
      <c r="K4476" s="3"/>
      <c r="L4476" s="3"/>
      <c r="M4476" s="3"/>
      <c r="N4476" s="3"/>
      <c r="O4476" s="393"/>
      <c r="P4476" s="393"/>
      <c r="Q4476" s="3"/>
      <c r="R4476" s="3"/>
      <c r="S4476" s="3"/>
      <c r="T4476" s="3"/>
      <c r="U4476" s="3"/>
      <c r="V4476" s="3"/>
      <c r="W4476"/>
      <c r="X4476"/>
      <c r="Y4476" s="451"/>
      <c r="Z4476" s="393"/>
      <c r="AA4476" s="3"/>
      <c r="AB4476" s="3"/>
      <c r="AC4476" s="3"/>
      <c r="AD4476" s="3"/>
      <c r="AE4476" s="3"/>
      <c r="AF4476"/>
      <c r="AG4476"/>
      <c r="AH4476"/>
      <c r="AI4476"/>
      <c r="AJ4476"/>
      <c r="AK4476"/>
      <c r="AL4476"/>
      <c r="AM4476"/>
      <c r="AN4476"/>
      <c r="AO4476"/>
      <c r="AP4476"/>
      <c r="BC4476" s="451"/>
    </row>
    <row r="4477" spans="1:55" hidden="1" x14ac:dyDescent="0.2">
      <c r="A4477" s="3"/>
      <c r="B4477" s="3"/>
      <c r="C4477" s="393"/>
      <c r="D4477" s="393"/>
      <c r="E4477" s="393"/>
      <c r="F4477" s="393"/>
      <c r="G4477" s="393"/>
      <c r="H4477" s="393"/>
      <c r="I4477" s="393"/>
      <c r="J4477" s="3"/>
      <c r="K4477" s="3"/>
      <c r="L4477" s="3"/>
      <c r="M4477" s="3"/>
      <c r="N4477" s="3"/>
      <c r="O4477" s="393"/>
      <c r="P4477" s="393"/>
      <c r="Q4477" s="3"/>
      <c r="R4477" s="3"/>
      <c r="S4477" s="3"/>
      <c r="T4477" s="3"/>
      <c r="U4477" s="3"/>
      <c r="V4477" s="3"/>
      <c r="W4477"/>
      <c r="X4477"/>
      <c r="Y4477" s="451"/>
      <c r="Z4477" s="393"/>
      <c r="AA4477" s="3"/>
      <c r="AB4477" s="3"/>
      <c r="AC4477" s="3"/>
      <c r="AD4477" s="3"/>
      <c r="AE4477" s="3"/>
      <c r="AF4477"/>
      <c r="AG4477"/>
      <c r="AH4477"/>
      <c r="AI4477"/>
      <c r="AJ4477"/>
      <c r="AK4477"/>
      <c r="AL4477"/>
      <c r="AM4477"/>
      <c r="AN4477"/>
      <c r="AO4477"/>
      <c r="AP4477"/>
      <c r="BC4477" s="451"/>
    </row>
    <row r="4478" spans="1:55" hidden="1" x14ac:dyDescent="0.2">
      <c r="A4478" s="3"/>
      <c r="B4478" s="3"/>
      <c r="C4478" s="393"/>
      <c r="D4478" s="393"/>
      <c r="E4478" s="393"/>
      <c r="F4478" s="393"/>
      <c r="G4478" s="393"/>
      <c r="H4478" s="393"/>
      <c r="I4478" s="393"/>
      <c r="J4478" s="3"/>
      <c r="K4478" s="3"/>
      <c r="L4478" s="3"/>
      <c r="M4478" s="3"/>
      <c r="N4478" s="3"/>
      <c r="O4478" s="393"/>
      <c r="P4478" s="393"/>
      <c r="Q4478" s="3"/>
      <c r="R4478" s="3"/>
      <c r="S4478" s="3"/>
      <c r="T4478" s="3"/>
      <c r="U4478" s="3"/>
      <c r="V4478" s="3"/>
      <c r="W4478"/>
      <c r="X4478"/>
      <c r="Y4478" s="451"/>
      <c r="Z4478" s="393"/>
      <c r="AA4478" s="3"/>
      <c r="AB4478" s="3"/>
      <c r="AC4478" s="3"/>
      <c r="AD4478" s="3"/>
      <c r="AE4478" s="3"/>
      <c r="AF4478"/>
      <c r="AG4478"/>
      <c r="AH4478"/>
      <c r="AI4478"/>
      <c r="AJ4478"/>
      <c r="AK4478"/>
      <c r="AL4478"/>
      <c r="AM4478"/>
      <c r="AN4478"/>
      <c r="AO4478"/>
      <c r="AP4478"/>
      <c r="BC4478" s="451"/>
    </row>
    <row r="4479" spans="1:55" hidden="1" x14ac:dyDescent="0.2">
      <c r="A4479" s="3"/>
      <c r="B4479" s="3"/>
      <c r="C4479" s="393"/>
      <c r="D4479" s="393"/>
      <c r="E4479" s="393"/>
      <c r="F4479" s="393"/>
      <c r="G4479" s="393"/>
      <c r="H4479" s="393"/>
      <c r="I4479" s="393"/>
      <c r="J4479" s="3"/>
      <c r="K4479" s="3"/>
      <c r="L4479" s="3"/>
      <c r="M4479" s="3"/>
      <c r="N4479" s="3"/>
      <c r="O4479" s="393"/>
      <c r="P4479" s="393"/>
      <c r="Q4479" s="3"/>
      <c r="R4479" s="3"/>
      <c r="S4479" s="3"/>
      <c r="T4479" s="3"/>
      <c r="U4479" s="3"/>
      <c r="V4479" s="3"/>
      <c r="W4479"/>
      <c r="X4479"/>
      <c r="Y4479" s="451"/>
      <c r="Z4479" s="393"/>
      <c r="AA4479" s="3"/>
      <c r="AB4479" s="3"/>
      <c r="AC4479" s="3"/>
      <c r="AD4479" s="3"/>
      <c r="AE4479" s="3"/>
      <c r="AF4479"/>
      <c r="AG4479"/>
      <c r="AH4479"/>
      <c r="AI4479"/>
      <c r="AJ4479"/>
      <c r="AK4479"/>
      <c r="AL4479"/>
      <c r="AM4479"/>
      <c r="AN4479"/>
      <c r="AO4479"/>
      <c r="AP4479"/>
      <c r="BC4479" s="451"/>
    </row>
    <row r="4480" spans="1:55" hidden="1" x14ac:dyDescent="0.2">
      <c r="A4480" s="3"/>
      <c r="B4480" s="3"/>
      <c r="C4480" s="393"/>
      <c r="D4480" s="393"/>
      <c r="E4480" s="393"/>
      <c r="F4480" s="393"/>
      <c r="G4480" s="393"/>
      <c r="H4480" s="393"/>
      <c r="I4480" s="393"/>
      <c r="J4480" s="3"/>
      <c r="K4480" s="3"/>
      <c r="L4480" s="3"/>
      <c r="M4480" s="3"/>
      <c r="N4480" s="3"/>
      <c r="O4480" s="393"/>
      <c r="P4480" s="393"/>
      <c r="Q4480" s="3"/>
      <c r="R4480" s="3"/>
      <c r="S4480" s="3"/>
      <c r="T4480" s="3"/>
      <c r="U4480" s="3"/>
      <c r="V4480" s="3"/>
      <c r="W4480"/>
      <c r="X4480"/>
      <c r="Y4480" s="451"/>
      <c r="Z4480" s="393"/>
      <c r="AA4480" s="3"/>
      <c r="AB4480" s="3"/>
      <c r="AC4480" s="3"/>
      <c r="AD4480" s="3"/>
      <c r="AE4480" s="3"/>
      <c r="AF4480"/>
      <c r="AG4480"/>
      <c r="AH4480"/>
      <c r="AI4480"/>
      <c r="AJ4480"/>
      <c r="AK4480"/>
      <c r="AL4480"/>
      <c r="AM4480"/>
      <c r="AN4480"/>
      <c r="AO4480"/>
      <c r="AP4480"/>
      <c r="BC4480" s="451"/>
    </row>
    <row r="4481" spans="1:55" hidden="1" x14ac:dyDescent="0.2">
      <c r="A4481" s="3"/>
      <c r="B4481" s="3"/>
      <c r="C4481" s="393"/>
      <c r="D4481" s="393"/>
      <c r="E4481" s="393"/>
      <c r="F4481" s="393"/>
      <c r="G4481" s="393"/>
      <c r="H4481" s="393"/>
      <c r="I4481" s="393"/>
      <c r="J4481" s="3"/>
      <c r="K4481" s="3"/>
      <c r="L4481" s="3"/>
      <c r="M4481" s="3"/>
      <c r="N4481" s="3"/>
      <c r="O4481" s="393"/>
      <c r="P4481" s="393"/>
      <c r="Q4481" s="3"/>
      <c r="R4481" s="3"/>
      <c r="S4481" s="3"/>
      <c r="T4481" s="3"/>
      <c r="U4481" s="3"/>
      <c r="V4481" s="3"/>
      <c r="W4481"/>
      <c r="X4481"/>
      <c r="Y4481" s="451"/>
      <c r="Z4481" s="393"/>
      <c r="AA4481" s="3"/>
      <c r="AB4481" s="3"/>
      <c r="AC4481" s="3"/>
      <c r="AD4481" s="3"/>
      <c r="AE4481" s="3"/>
      <c r="AF4481"/>
      <c r="AG4481"/>
      <c r="AH4481"/>
      <c r="AI4481"/>
      <c r="AJ4481"/>
      <c r="AK4481"/>
      <c r="AL4481"/>
      <c r="AM4481"/>
      <c r="AN4481"/>
      <c r="AO4481"/>
      <c r="AP4481"/>
      <c r="BC4481" s="451"/>
    </row>
    <row r="4482" spans="1:55" hidden="1" x14ac:dyDescent="0.2">
      <c r="A4482" s="3"/>
      <c r="B4482" s="3"/>
      <c r="C4482" s="393"/>
      <c r="D4482" s="393"/>
      <c r="E4482" s="393"/>
      <c r="F4482" s="393"/>
      <c r="G4482" s="393"/>
      <c r="H4482" s="393"/>
      <c r="I4482" s="393"/>
      <c r="J4482" s="3"/>
      <c r="K4482" s="3"/>
      <c r="L4482" s="3"/>
      <c r="M4482" s="3"/>
      <c r="N4482" s="3"/>
      <c r="O4482" s="393"/>
      <c r="P4482" s="393"/>
      <c r="Q4482" s="3"/>
      <c r="R4482" s="3"/>
      <c r="S4482" s="3"/>
      <c r="T4482" s="3"/>
      <c r="U4482" s="3"/>
      <c r="V4482" s="3"/>
      <c r="W4482"/>
      <c r="X4482"/>
      <c r="Y4482" s="451"/>
      <c r="Z4482" s="393"/>
      <c r="AA4482" s="3"/>
      <c r="AB4482" s="3"/>
      <c r="AC4482" s="3"/>
      <c r="AD4482" s="3"/>
      <c r="AE4482" s="3"/>
      <c r="AF4482"/>
      <c r="AG4482"/>
      <c r="AH4482"/>
      <c r="AI4482"/>
      <c r="AJ4482"/>
      <c r="AK4482"/>
      <c r="AL4482"/>
      <c r="AM4482"/>
      <c r="AN4482"/>
      <c r="AO4482"/>
      <c r="AP4482"/>
      <c r="BC4482" s="451"/>
    </row>
    <row r="4483" spans="1:55" hidden="1" x14ac:dyDescent="0.2">
      <c r="A4483" s="3"/>
      <c r="B4483" s="3"/>
      <c r="C4483" s="393"/>
      <c r="D4483" s="393"/>
      <c r="E4483" s="393"/>
      <c r="F4483" s="393"/>
      <c r="G4483" s="393"/>
      <c r="H4483" s="393"/>
      <c r="I4483" s="393"/>
      <c r="J4483" s="3"/>
      <c r="K4483" s="3"/>
      <c r="L4483" s="3"/>
      <c r="M4483" s="3"/>
      <c r="N4483" s="3"/>
      <c r="O4483" s="393"/>
      <c r="P4483" s="393"/>
      <c r="Q4483" s="3"/>
      <c r="R4483" s="3"/>
      <c r="S4483" s="3"/>
      <c r="T4483" s="3"/>
      <c r="U4483" s="3"/>
      <c r="V4483" s="3"/>
      <c r="W4483"/>
      <c r="X4483"/>
      <c r="Y4483" s="451"/>
      <c r="Z4483" s="393"/>
      <c r="AA4483" s="3"/>
      <c r="AB4483" s="3"/>
      <c r="AC4483" s="3"/>
      <c r="AD4483" s="3"/>
      <c r="AE4483" s="3"/>
      <c r="AF4483"/>
      <c r="AG4483"/>
      <c r="AH4483"/>
      <c r="AI4483"/>
      <c r="AJ4483"/>
      <c r="AK4483"/>
      <c r="AL4483"/>
      <c r="AM4483"/>
      <c r="AN4483"/>
      <c r="AO4483"/>
      <c r="AP4483"/>
      <c r="BC4483" s="451"/>
    </row>
    <row r="4484" spans="1:55" hidden="1" x14ac:dyDescent="0.2">
      <c r="A4484" s="3"/>
      <c r="B4484" s="3"/>
      <c r="C4484" s="393"/>
      <c r="D4484" s="393"/>
      <c r="E4484" s="393"/>
      <c r="F4484" s="393"/>
      <c r="G4484" s="393"/>
      <c r="H4484" s="393"/>
      <c r="I4484" s="393"/>
      <c r="J4484" s="3"/>
      <c r="K4484" s="3"/>
      <c r="L4484" s="3"/>
      <c r="M4484" s="3"/>
      <c r="N4484" s="3"/>
      <c r="O4484" s="393"/>
      <c r="P4484" s="393"/>
      <c r="Q4484" s="3"/>
      <c r="R4484" s="3"/>
      <c r="S4484" s="3"/>
      <c r="T4484" s="3"/>
      <c r="U4484" s="3"/>
      <c r="V4484" s="3"/>
      <c r="W4484"/>
      <c r="X4484"/>
      <c r="Y4484" s="451"/>
      <c r="Z4484" s="393"/>
      <c r="AA4484" s="3"/>
      <c r="AB4484" s="3"/>
      <c r="AC4484" s="3"/>
      <c r="AD4484" s="3"/>
      <c r="AE4484" s="3"/>
      <c r="AF4484"/>
      <c r="AG4484"/>
      <c r="AH4484"/>
      <c r="AI4484"/>
      <c r="AJ4484"/>
      <c r="AK4484"/>
      <c r="AL4484"/>
      <c r="AM4484"/>
      <c r="AN4484"/>
      <c r="AO4484"/>
      <c r="AP4484"/>
      <c r="BC4484" s="451"/>
    </row>
    <row r="4485" spans="1:55" hidden="1" x14ac:dyDescent="0.2">
      <c r="A4485" s="3"/>
      <c r="B4485" s="3"/>
      <c r="C4485" s="393"/>
      <c r="D4485" s="393"/>
      <c r="E4485" s="393"/>
      <c r="F4485" s="393"/>
      <c r="G4485" s="393"/>
      <c r="H4485" s="393"/>
      <c r="I4485" s="393"/>
      <c r="J4485" s="3"/>
      <c r="K4485" s="3"/>
      <c r="L4485" s="3"/>
      <c r="M4485" s="3"/>
      <c r="N4485" s="3"/>
      <c r="O4485" s="393"/>
      <c r="P4485" s="393"/>
      <c r="Q4485" s="3"/>
      <c r="R4485" s="3"/>
      <c r="S4485" s="3"/>
      <c r="T4485" s="3"/>
      <c r="U4485" s="3"/>
      <c r="V4485" s="3"/>
      <c r="W4485"/>
      <c r="X4485"/>
      <c r="Y4485" s="451"/>
      <c r="Z4485" s="393"/>
      <c r="AA4485" s="3"/>
      <c r="AB4485" s="3"/>
      <c r="AC4485" s="3"/>
      <c r="AD4485" s="3"/>
      <c r="AE4485" s="3"/>
      <c r="AF4485"/>
      <c r="AG4485"/>
      <c r="AH4485"/>
      <c r="AI4485"/>
      <c r="AJ4485"/>
      <c r="AK4485"/>
      <c r="AL4485"/>
      <c r="AM4485"/>
      <c r="AN4485"/>
      <c r="AO4485"/>
      <c r="AP4485"/>
      <c r="BC4485" s="451"/>
    </row>
    <row r="4486" spans="1:55" hidden="1" x14ac:dyDescent="0.2">
      <c r="A4486" s="3"/>
      <c r="B4486" s="3"/>
      <c r="C4486" s="393"/>
      <c r="D4486" s="393"/>
      <c r="E4486" s="393"/>
      <c r="F4486" s="393"/>
      <c r="G4486" s="393"/>
      <c r="H4486" s="393"/>
      <c r="I4486" s="393"/>
      <c r="J4486" s="3"/>
      <c r="K4486" s="3"/>
      <c r="L4486" s="3"/>
      <c r="M4486" s="3"/>
      <c r="N4486" s="3"/>
      <c r="O4486" s="393"/>
      <c r="P4486" s="393"/>
      <c r="Q4486" s="3"/>
      <c r="R4486" s="3"/>
      <c r="S4486" s="3"/>
      <c r="T4486" s="3"/>
      <c r="U4486" s="3"/>
      <c r="V4486" s="3"/>
      <c r="W4486"/>
      <c r="X4486"/>
      <c r="Y4486" s="451"/>
      <c r="Z4486" s="393"/>
      <c r="AA4486" s="3"/>
      <c r="AB4486" s="3"/>
      <c r="AC4486" s="3"/>
      <c r="AD4486" s="3"/>
      <c r="AE4486" s="3"/>
      <c r="AF4486"/>
      <c r="AG4486"/>
      <c r="AH4486"/>
      <c r="AI4486"/>
      <c r="AJ4486"/>
      <c r="AK4486"/>
      <c r="AL4486"/>
      <c r="AM4486"/>
      <c r="AN4486"/>
      <c r="AO4486"/>
      <c r="AP4486"/>
      <c r="BC4486" s="451"/>
    </row>
    <row r="4487" spans="1:55" hidden="1" x14ac:dyDescent="0.2">
      <c r="A4487" s="3"/>
      <c r="B4487" s="3"/>
      <c r="C4487" s="393"/>
      <c r="D4487" s="393"/>
      <c r="E4487" s="393"/>
      <c r="F4487" s="393"/>
      <c r="G4487" s="393"/>
      <c r="H4487" s="393"/>
      <c r="I4487" s="393"/>
      <c r="J4487" s="3"/>
      <c r="K4487" s="3"/>
      <c r="L4487" s="3"/>
      <c r="M4487" s="3"/>
      <c r="N4487" s="3"/>
      <c r="O4487" s="393"/>
      <c r="P4487" s="393"/>
      <c r="Q4487" s="3"/>
      <c r="R4487" s="3"/>
      <c r="S4487" s="3"/>
      <c r="T4487" s="3"/>
      <c r="U4487" s="3"/>
      <c r="V4487" s="3"/>
      <c r="W4487"/>
      <c r="X4487"/>
      <c r="Y4487" s="451"/>
      <c r="Z4487" s="393"/>
      <c r="AA4487" s="3"/>
      <c r="AB4487" s="3"/>
      <c r="AC4487" s="3"/>
      <c r="AD4487" s="3"/>
      <c r="AE4487" s="3"/>
      <c r="AF4487"/>
      <c r="AG4487"/>
      <c r="AH4487"/>
      <c r="AI4487"/>
      <c r="AJ4487"/>
      <c r="AK4487"/>
      <c r="AL4487"/>
      <c r="AM4487"/>
      <c r="AN4487"/>
      <c r="AO4487"/>
      <c r="AP4487"/>
      <c r="BC4487" s="451"/>
    </row>
    <row r="4488" spans="1:55" hidden="1" x14ac:dyDescent="0.2">
      <c r="A4488" s="3"/>
      <c r="B4488" s="3"/>
      <c r="C4488" s="393"/>
      <c r="D4488" s="393"/>
      <c r="E4488" s="393"/>
      <c r="F4488" s="393"/>
      <c r="G4488" s="393"/>
      <c r="H4488" s="393"/>
      <c r="I4488" s="393"/>
      <c r="J4488" s="3"/>
      <c r="K4488" s="3"/>
      <c r="L4488" s="3"/>
      <c r="M4488" s="3"/>
      <c r="N4488" s="3"/>
      <c r="O4488" s="393"/>
      <c r="P4488" s="393"/>
      <c r="Q4488" s="3"/>
      <c r="R4488" s="3"/>
      <c r="S4488" s="3"/>
      <c r="T4488" s="3"/>
      <c r="U4488" s="3"/>
      <c r="V4488" s="3"/>
      <c r="W4488"/>
      <c r="X4488"/>
      <c r="Y4488" s="451"/>
      <c r="Z4488" s="393"/>
      <c r="AA4488" s="3"/>
      <c r="AB4488" s="3"/>
      <c r="AC4488" s="3"/>
      <c r="AD4488" s="3"/>
      <c r="AE4488" s="3"/>
      <c r="AF4488"/>
      <c r="AG4488"/>
      <c r="AH4488"/>
      <c r="AI4488"/>
      <c r="AJ4488"/>
      <c r="AK4488"/>
      <c r="AL4488"/>
      <c r="AM4488"/>
      <c r="AN4488"/>
      <c r="AO4488"/>
      <c r="AP4488"/>
      <c r="BC4488" s="451"/>
    </row>
    <row r="4489" spans="1:55" hidden="1" x14ac:dyDescent="0.2">
      <c r="A4489" s="3"/>
      <c r="B4489" s="3"/>
      <c r="C4489" s="393"/>
      <c r="D4489" s="393"/>
      <c r="E4489" s="393"/>
      <c r="F4489" s="393"/>
      <c r="G4489" s="393"/>
      <c r="H4489" s="393"/>
      <c r="I4489" s="393"/>
      <c r="J4489" s="3"/>
      <c r="K4489" s="3"/>
      <c r="L4489" s="3"/>
      <c r="M4489" s="3"/>
      <c r="N4489" s="3"/>
      <c r="O4489" s="393"/>
      <c r="P4489" s="393"/>
      <c r="Q4489" s="3"/>
      <c r="R4489" s="3"/>
      <c r="S4489" s="3"/>
      <c r="T4489" s="3"/>
      <c r="U4489" s="3"/>
      <c r="V4489" s="3"/>
      <c r="W4489"/>
      <c r="X4489"/>
      <c r="Y4489" s="451"/>
      <c r="Z4489" s="393"/>
      <c r="AA4489" s="3"/>
      <c r="AB4489" s="3"/>
      <c r="AC4489" s="3"/>
      <c r="AD4489" s="3"/>
      <c r="AE4489" s="3"/>
      <c r="AF4489"/>
      <c r="AG4489"/>
      <c r="AH4489"/>
      <c r="AI4489"/>
      <c r="AJ4489"/>
      <c r="AK4489"/>
      <c r="AL4489"/>
      <c r="AM4489"/>
      <c r="AN4489"/>
      <c r="AO4489"/>
      <c r="AP4489"/>
      <c r="BC4489" s="451"/>
    </row>
    <row r="4490" spans="1:55" hidden="1" x14ac:dyDescent="0.2">
      <c r="A4490" s="3"/>
      <c r="B4490" s="3"/>
      <c r="C4490" s="393"/>
      <c r="D4490" s="393"/>
      <c r="E4490" s="393"/>
      <c r="F4490" s="393"/>
      <c r="G4490" s="393"/>
      <c r="H4490" s="393"/>
      <c r="I4490" s="393"/>
      <c r="J4490" s="3"/>
      <c r="K4490" s="3"/>
      <c r="L4490" s="3"/>
      <c r="M4490" s="3"/>
      <c r="N4490" s="3"/>
      <c r="O4490" s="393"/>
      <c r="P4490" s="393"/>
      <c r="Q4490" s="3"/>
      <c r="R4490" s="3"/>
      <c r="S4490" s="3"/>
      <c r="T4490" s="3"/>
      <c r="U4490" s="3"/>
      <c r="V4490" s="3"/>
      <c r="W4490"/>
      <c r="X4490"/>
      <c r="Y4490" s="451"/>
      <c r="Z4490" s="393"/>
      <c r="AA4490" s="3"/>
      <c r="AB4490" s="3"/>
      <c r="AC4490" s="3"/>
      <c r="AD4490" s="3"/>
      <c r="AE4490" s="3"/>
      <c r="AF4490"/>
      <c r="AG4490"/>
      <c r="AH4490"/>
      <c r="AI4490"/>
      <c r="AJ4490"/>
      <c r="AK4490"/>
      <c r="AL4490"/>
      <c r="AM4490"/>
      <c r="AN4490"/>
      <c r="AO4490"/>
      <c r="AP4490"/>
      <c r="BC4490" s="451"/>
    </row>
    <row r="4491" spans="1:55" hidden="1" x14ac:dyDescent="0.2">
      <c r="A4491" s="3"/>
      <c r="B4491" s="3"/>
      <c r="C4491" s="393"/>
      <c r="D4491" s="393"/>
      <c r="E4491" s="393"/>
      <c r="F4491" s="393"/>
      <c r="G4491" s="393"/>
      <c r="H4491" s="393"/>
      <c r="I4491" s="393"/>
      <c r="J4491" s="3"/>
      <c r="K4491" s="3"/>
      <c r="L4491" s="3"/>
      <c r="M4491" s="3"/>
      <c r="N4491" s="3"/>
      <c r="O4491" s="393"/>
      <c r="P4491" s="393"/>
      <c r="Q4491" s="3"/>
      <c r="R4491" s="3"/>
      <c r="S4491" s="3"/>
      <c r="T4491" s="3"/>
      <c r="U4491" s="3"/>
      <c r="V4491" s="3"/>
      <c r="W4491"/>
      <c r="X4491"/>
      <c r="Y4491" s="451"/>
      <c r="Z4491" s="393"/>
      <c r="AA4491" s="3"/>
      <c r="AB4491" s="3"/>
      <c r="AC4491" s="3"/>
      <c r="AD4491" s="3"/>
      <c r="AE4491" s="3"/>
      <c r="AF4491"/>
      <c r="AG4491"/>
      <c r="AH4491"/>
      <c r="AI4491"/>
      <c r="AJ4491"/>
      <c r="AK4491"/>
      <c r="AL4491"/>
      <c r="AM4491"/>
      <c r="AN4491"/>
      <c r="AO4491"/>
      <c r="AP4491"/>
      <c r="BC4491" s="451"/>
    </row>
    <row r="4492" spans="1:55" hidden="1" x14ac:dyDescent="0.2">
      <c r="A4492" s="3"/>
      <c r="B4492" s="3"/>
      <c r="C4492" s="393"/>
      <c r="D4492" s="393"/>
      <c r="E4492" s="393"/>
      <c r="F4492" s="393"/>
      <c r="G4492" s="393"/>
      <c r="H4492" s="393"/>
      <c r="I4492" s="393"/>
      <c r="J4492" s="3"/>
      <c r="K4492" s="3"/>
      <c r="L4492" s="3"/>
      <c r="M4492" s="3"/>
      <c r="N4492" s="3"/>
      <c r="O4492" s="393"/>
      <c r="P4492" s="393"/>
      <c r="Q4492" s="3"/>
      <c r="R4492" s="3"/>
      <c r="S4492" s="3"/>
      <c r="T4492" s="3"/>
      <c r="U4492" s="3"/>
      <c r="V4492" s="3"/>
      <c r="W4492"/>
      <c r="X4492"/>
      <c r="Y4492" s="451"/>
      <c r="Z4492" s="393"/>
      <c r="AA4492" s="3"/>
      <c r="AB4492" s="3"/>
      <c r="AC4492" s="3"/>
      <c r="AD4492" s="3"/>
      <c r="AE4492" s="3"/>
      <c r="AF4492"/>
      <c r="AG4492"/>
      <c r="AH4492"/>
      <c r="AI4492"/>
      <c r="AJ4492"/>
      <c r="AK4492"/>
      <c r="AL4492"/>
      <c r="AM4492"/>
      <c r="AN4492"/>
      <c r="AO4492"/>
      <c r="AP4492"/>
      <c r="BC4492" s="451"/>
    </row>
    <row r="4493" spans="1:55" hidden="1" x14ac:dyDescent="0.2">
      <c r="A4493" s="3"/>
      <c r="B4493" s="3"/>
      <c r="C4493" s="393"/>
      <c r="D4493" s="393"/>
      <c r="E4493" s="393"/>
      <c r="F4493" s="393"/>
      <c r="G4493" s="393"/>
      <c r="H4493" s="393"/>
      <c r="I4493" s="393"/>
      <c r="J4493" s="3"/>
      <c r="K4493" s="3"/>
      <c r="L4493" s="3"/>
      <c r="M4493" s="3"/>
      <c r="N4493" s="3"/>
      <c r="O4493" s="393"/>
      <c r="P4493" s="393"/>
      <c r="Q4493" s="3"/>
      <c r="R4493" s="3"/>
      <c r="S4493" s="3"/>
      <c r="T4493" s="3"/>
      <c r="U4493" s="3"/>
      <c r="V4493" s="3"/>
      <c r="W4493"/>
      <c r="X4493"/>
      <c r="Y4493" s="451"/>
      <c r="Z4493" s="393"/>
      <c r="AA4493" s="3"/>
      <c r="AB4493" s="3"/>
      <c r="AC4493" s="3"/>
      <c r="AD4493" s="3"/>
      <c r="AE4493" s="3"/>
      <c r="AF4493"/>
      <c r="AG4493"/>
      <c r="AH4493"/>
      <c r="AI4493"/>
      <c r="AJ4493"/>
      <c r="AK4493"/>
      <c r="AL4493"/>
      <c r="AM4493"/>
      <c r="AN4493"/>
      <c r="AO4493"/>
      <c r="AP4493"/>
      <c r="BC4493" s="451"/>
    </row>
    <row r="4494" spans="1:55" hidden="1" x14ac:dyDescent="0.2">
      <c r="A4494" s="3"/>
      <c r="B4494" s="3"/>
      <c r="C4494" s="393"/>
      <c r="D4494" s="393"/>
      <c r="E4494" s="393"/>
      <c r="F4494" s="393"/>
      <c r="G4494" s="393"/>
      <c r="H4494" s="393"/>
      <c r="I4494" s="393"/>
      <c r="J4494" s="3"/>
      <c r="K4494" s="3"/>
      <c r="L4494" s="3"/>
      <c r="M4494" s="3"/>
      <c r="N4494" s="3"/>
      <c r="O4494" s="393"/>
      <c r="P4494" s="393"/>
      <c r="Q4494" s="3"/>
      <c r="R4494" s="3"/>
      <c r="S4494" s="3"/>
      <c r="T4494" s="3"/>
      <c r="U4494" s="3"/>
      <c r="V4494" s="3"/>
      <c r="W4494"/>
      <c r="X4494"/>
      <c r="Y4494" s="451"/>
      <c r="Z4494" s="393"/>
      <c r="AA4494" s="3"/>
      <c r="AB4494" s="3"/>
      <c r="AC4494" s="3"/>
      <c r="AD4494" s="3"/>
      <c r="AE4494" s="3"/>
      <c r="AF4494"/>
      <c r="AG4494"/>
      <c r="AH4494"/>
      <c r="AI4494"/>
      <c r="AJ4494"/>
      <c r="AK4494"/>
      <c r="AL4494"/>
      <c r="AM4494"/>
      <c r="AN4494"/>
      <c r="AO4494"/>
      <c r="AP4494"/>
      <c r="BC4494" s="451"/>
    </row>
    <row r="4495" spans="1:55" hidden="1" x14ac:dyDescent="0.2">
      <c r="A4495" s="3"/>
      <c r="B4495" s="3"/>
      <c r="C4495" s="393"/>
      <c r="D4495" s="393"/>
      <c r="E4495" s="393"/>
      <c r="F4495" s="393"/>
      <c r="G4495" s="393"/>
      <c r="H4495" s="393"/>
      <c r="I4495" s="393"/>
      <c r="J4495" s="3"/>
      <c r="K4495" s="3"/>
      <c r="L4495" s="3"/>
      <c r="M4495" s="3"/>
      <c r="N4495" s="3"/>
      <c r="O4495" s="393"/>
      <c r="P4495" s="393"/>
      <c r="Q4495" s="3"/>
      <c r="R4495" s="3"/>
      <c r="S4495" s="3"/>
      <c r="T4495" s="3"/>
      <c r="U4495" s="3"/>
      <c r="V4495" s="3"/>
      <c r="W4495"/>
      <c r="X4495"/>
      <c r="Y4495" s="451"/>
      <c r="Z4495" s="393"/>
      <c r="AA4495" s="3"/>
      <c r="AB4495" s="3"/>
      <c r="AC4495" s="3"/>
      <c r="AD4495" s="3"/>
      <c r="AE4495" s="3"/>
      <c r="AF4495"/>
      <c r="AG4495"/>
      <c r="AH4495"/>
      <c r="AI4495"/>
      <c r="AJ4495"/>
      <c r="AK4495"/>
      <c r="AL4495"/>
      <c r="AM4495"/>
      <c r="AN4495"/>
      <c r="AO4495"/>
      <c r="AP4495"/>
      <c r="BC4495" s="451"/>
    </row>
    <row r="4496" spans="1:55" hidden="1" x14ac:dyDescent="0.2">
      <c r="A4496" s="3"/>
      <c r="B4496" s="3"/>
      <c r="C4496" s="393"/>
      <c r="D4496" s="393"/>
      <c r="E4496" s="393"/>
      <c r="F4496" s="393"/>
      <c r="G4496" s="393"/>
      <c r="H4496" s="393"/>
      <c r="I4496" s="393"/>
      <c r="J4496" s="3"/>
      <c r="K4496" s="3"/>
      <c r="L4496" s="3"/>
      <c r="M4496" s="3"/>
      <c r="N4496" s="3"/>
      <c r="O4496" s="393"/>
      <c r="P4496" s="393"/>
      <c r="Q4496" s="3"/>
      <c r="R4496" s="3"/>
      <c r="S4496" s="3"/>
      <c r="T4496" s="3"/>
      <c r="U4496" s="3"/>
      <c r="V4496" s="3"/>
      <c r="W4496"/>
      <c r="X4496"/>
      <c r="Y4496" s="451"/>
      <c r="Z4496" s="393"/>
      <c r="AA4496" s="3"/>
      <c r="AB4496" s="3"/>
      <c r="AC4496" s="3"/>
      <c r="AD4496" s="3"/>
      <c r="AE4496" s="3"/>
      <c r="AF4496"/>
      <c r="AG4496"/>
      <c r="AH4496"/>
      <c r="AI4496"/>
      <c r="AJ4496"/>
      <c r="AK4496"/>
      <c r="AL4496"/>
      <c r="AM4496"/>
      <c r="AN4496"/>
      <c r="AO4496"/>
      <c r="AP4496"/>
      <c r="BC4496" s="451"/>
    </row>
    <row r="4497" spans="1:55" hidden="1" x14ac:dyDescent="0.2">
      <c r="A4497" s="3"/>
      <c r="B4497" s="3"/>
      <c r="C4497" s="393"/>
      <c r="D4497" s="393"/>
      <c r="E4497" s="393"/>
      <c r="F4497" s="393"/>
      <c r="G4497" s="393"/>
      <c r="H4497" s="393"/>
      <c r="I4497" s="393"/>
      <c r="J4497" s="3"/>
      <c r="K4497" s="3"/>
      <c r="L4497" s="3"/>
      <c r="M4497" s="3"/>
      <c r="N4497" s="3"/>
      <c r="O4497" s="393"/>
      <c r="P4497" s="393"/>
      <c r="Q4497" s="3"/>
      <c r="R4497" s="3"/>
      <c r="S4497" s="3"/>
      <c r="T4497" s="3"/>
      <c r="U4497" s="3"/>
      <c r="V4497" s="3"/>
      <c r="W4497"/>
      <c r="X4497"/>
      <c r="Y4497" s="451"/>
      <c r="Z4497" s="393"/>
      <c r="AA4497" s="3"/>
      <c r="AB4497" s="3"/>
      <c r="AC4497" s="3"/>
      <c r="AD4497" s="3"/>
      <c r="AE4497" s="3"/>
      <c r="AF4497"/>
      <c r="AG4497"/>
      <c r="AH4497"/>
      <c r="AI4497"/>
      <c r="AJ4497"/>
      <c r="AK4497"/>
      <c r="AL4497"/>
      <c r="AM4497"/>
      <c r="AN4497"/>
      <c r="AO4497"/>
      <c r="AP4497"/>
      <c r="BC4497" s="451"/>
    </row>
    <row r="4498" spans="1:55" hidden="1" x14ac:dyDescent="0.2">
      <c r="A4498" s="3"/>
      <c r="B4498" s="3"/>
      <c r="C4498" s="393"/>
      <c r="D4498" s="393"/>
      <c r="E4498" s="393"/>
      <c r="F4498" s="393"/>
      <c r="G4498" s="393"/>
      <c r="H4498" s="393"/>
      <c r="I4498" s="393"/>
      <c r="J4498" s="3"/>
      <c r="K4498" s="3"/>
      <c r="L4498" s="3"/>
      <c r="M4498" s="3"/>
      <c r="N4498" s="3"/>
      <c r="O4498" s="393"/>
      <c r="P4498" s="393"/>
      <c r="Q4498" s="3"/>
      <c r="R4498" s="3"/>
      <c r="S4498" s="3"/>
      <c r="T4498" s="3"/>
      <c r="U4498" s="3"/>
      <c r="V4498" s="3"/>
      <c r="W4498"/>
      <c r="X4498"/>
      <c r="Y4498" s="451"/>
      <c r="Z4498" s="393"/>
      <c r="AA4498" s="3"/>
      <c r="AB4498" s="3"/>
      <c r="AC4498" s="3"/>
      <c r="AD4498" s="3"/>
      <c r="AE4498" s="3"/>
      <c r="AF4498"/>
      <c r="AG4498"/>
      <c r="AH4498"/>
      <c r="AI4498"/>
      <c r="AJ4498"/>
      <c r="AK4498"/>
      <c r="AL4498"/>
      <c r="AM4498"/>
      <c r="AN4498"/>
      <c r="AO4498"/>
      <c r="AP4498"/>
      <c r="BC4498" s="451"/>
    </row>
    <row r="4499" spans="1:55" hidden="1" x14ac:dyDescent="0.2">
      <c r="A4499" s="3"/>
      <c r="B4499" s="3"/>
      <c r="C4499" s="393"/>
      <c r="D4499" s="393"/>
      <c r="E4499" s="393"/>
      <c r="F4499" s="393"/>
      <c r="G4499" s="393"/>
      <c r="H4499" s="393"/>
      <c r="I4499" s="393"/>
      <c r="J4499" s="3"/>
      <c r="K4499" s="3"/>
      <c r="L4499" s="3"/>
      <c r="M4499" s="3"/>
      <c r="N4499" s="3"/>
      <c r="O4499" s="393"/>
      <c r="P4499" s="393"/>
      <c r="Q4499" s="3"/>
      <c r="R4499" s="3"/>
      <c r="S4499" s="3"/>
      <c r="T4499" s="3"/>
      <c r="U4499" s="3"/>
      <c r="V4499" s="3"/>
      <c r="W4499"/>
      <c r="X4499"/>
      <c r="Y4499" s="451"/>
      <c r="Z4499" s="393"/>
      <c r="AA4499" s="3"/>
      <c r="AB4499" s="3"/>
      <c r="AC4499" s="3"/>
      <c r="AD4499" s="3"/>
      <c r="AE4499" s="3"/>
      <c r="AF4499"/>
      <c r="AG4499"/>
      <c r="AH4499"/>
      <c r="AI4499"/>
      <c r="AJ4499"/>
      <c r="AK4499"/>
      <c r="AL4499"/>
      <c r="AM4499"/>
      <c r="AN4499"/>
      <c r="AO4499"/>
      <c r="AP4499"/>
      <c r="BC4499" s="451"/>
    </row>
    <row r="4500" spans="1:55" hidden="1" x14ac:dyDescent="0.2">
      <c r="A4500" s="3"/>
      <c r="B4500" s="3"/>
      <c r="C4500" s="393"/>
      <c r="D4500" s="393"/>
      <c r="E4500" s="393"/>
      <c r="F4500" s="393"/>
      <c r="G4500" s="393"/>
      <c r="H4500" s="393"/>
      <c r="I4500" s="393"/>
      <c r="J4500" s="3"/>
      <c r="K4500" s="3"/>
      <c r="L4500" s="3"/>
      <c r="M4500" s="3"/>
      <c r="N4500" s="3"/>
      <c r="O4500" s="393"/>
      <c r="P4500" s="393"/>
      <c r="Q4500" s="3"/>
      <c r="R4500" s="3"/>
      <c r="S4500" s="3"/>
      <c r="T4500" s="3"/>
      <c r="U4500" s="3"/>
      <c r="V4500" s="3"/>
      <c r="W4500"/>
      <c r="X4500"/>
      <c r="Y4500" s="451"/>
      <c r="Z4500" s="393"/>
      <c r="AA4500" s="3"/>
      <c r="AB4500" s="3"/>
      <c r="AC4500" s="3"/>
      <c r="AD4500" s="3"/>
      <c r="AE4500" s="3"/>
      <c r="AF4500"/>
      <c r="AG4500"/>
      <c r="AH4500"/>
      <c r="AI4500"/>
      <c r="AJ4500"/>
      <c r="AK4500"/>
      <c r="AL4500"/>
      <c r="AM4500"/>
      <c r="AN4500"/>
      <c r="AO4500"/>
      <c r="AP4500"/>
      <c r="BC4500" s="451"/>
    </row>
    <row r="4501" spans="1:55" hidden="1" x14ac:dyDescent="0.2">
      <c r="A4501" s="3"/>
      <c r="B4501" s="3"/>
      <c r="C4501" s="393"/>
      <c r="D4501" s="393"/>
      <c r="E4501" s="393"/>
      <c r="F4501" s="393"/>
      <c r="G4501" s="393"/>
      <c r="H4501" s="393"/>
      <c r="I4501" s="393"/>
      <c r="J4501" s="3"/>
      <c r="K4501" s="3"/>
      <c r="L4501" s="3"/>
      <c r="M4501" s="3"/>
      <c r="N4501" s="3"/>
      <c r="O4501" s="393"/>
      <c r="P4501" s="393"/>
      <c r="Q4501" s="3"/>
      <c r="R4501" s="3"/>
      <c r="S4501" s="3"/>
      <c r="T4501" s="3"/>
      <c r="U4501" s="3"/>
      <c r="V4501" s="3"/>
      <c r="W4501"/>
      <c r="X4501"/>
      <c r="Y4501" s="451"/>
      <c r="Z4501" s="393"/>
      <c r="AA4501" s="3"/>
      <c r="AB4501" s="3"/>
      <c r="AC4501" s="3"/>
      <c r="AD4501" s="3"/>
      <c r="AE4501" s="3"/>
      <c r="AF4501"/>
      <c r="AG4501"/>
      <c r="AH4501"/>
      <c r="AI4501"/>
      <c r="AJ4501"/>
      <c r="AK4501"/>
      <c r="AL4501"/>
      <c r="AM4501"/>
      <c r="AN4501"/>
      <c r="AO4501"/>
      <c r="AP4501"/>
      <c r="BC4501" s="451"/>
    </row>
    <row r="4502" spans="1:55" hidden="1" x14ac:dyDescent="0.2">
      <c r="A4502" s="3"/>
      <c r="B4502" s="3"/>
      <c r="C4502" s="393"/>
      <c r="D4502" s="393"/>
      <c r="E4502" s="393"/>
      <c r="F4502" s="393"/>
      <c r="G4502" s="393"/>
      <c r="H4502" s="393"/>
      <c r="I4502" s="393"/>
      <c r="J4502" s="3"/>
      <c r="K4502" s="3"/>
      <c r="L4502" s="3"/>
      <c r="M4502" s="3"/>
      <c r="N4502" s="3"/>
      <c r="O4502" s="393"/>
      <c r="P4502" s="393"/>
      <c r="Q4502" s="3"/>
      <c r="R4502" s="3"/>
      <c r="S4502" s="3"/>
      <c r="T4502" s="3"/>
      <c r="U4502" s="3"/>
      <c r="V4502" s="3"/>
      <c r="W4502"/>
      <c r="X4502"/>
      <c r="Y4502" s="451"/>
      <c r="Z4502" s="393"/>
      <c r="AA4502" s="3"/>
      <c r="AB4502" s="3"/>
      <c r="AC4502" s="3"/>
      <c r="AD4502" s="3"/>
      <c r="AE4502" s="3"/>
      <c r="AF4502"/>
      <c r="AG4502"/>
      <c r="AH4502"/>
      <c r="AI4502"/>
      <c r="AJ4502"/>
      <c r="AK4502"/>
      <c r="AL4502"/>
      <c r="AM4502"/>
      <c r="AN4502"/>
      <c r="AO4502"/>
      <c r="AP4502"/>
      <c r="BC4502" s="451"/>
    </row>
    <row r="4503" spans="1:55" hidden="1" x14ac:dyDescent="0.2">
      <c r="A4503" s="3"/>
      <c r="B4503" s="3"/>
      <c r="C4503" s="393"/>
      <c r="D4503" s="393"/>
      <c r="E4503" s="393"/>
      <c r="F4503" s="393"/>
      <c r="G4503" s="393"/>
      <c r="H4503" s="393"/>
      <c r="I4503" s="393"/>
      <c r="J4503" s="3"/>
      <c r="K4503" s="3"/>
      <c r="L4503" s="3"/>
      <c r="M4503" s="3"/>
      <c r="N4503" s="3"/>
      <c r="O4503" s="393"/>
      <c r="P4503" s="393"/>
      <c r="Q4503" s="3"/>
      <c r="R4503" s="3"/>
      <c r="S4503" s="3"/>
      <c r="T4503" s="3"/>
      <c r="U4503" s="3"/>
      <c r="V4503" s="3"/>
      <c r="W4503"/>
      <c r="X4503"/>
      <c r="Y4503" s="451"/>
      <c r="Z4503" s="393"/>
      <c r="AA4503" s="3"/>
      <c r="AB4503" s="3"/>
      <c r="AC4503" s="3"/>
      <c r="AD4503" s="3"/>
      <c r="AE4503" s="3"/>
      <c r="AF4503"/>
      <c r="AG4503"/>
      <c r="AH4503"/>
      <c r="AI4503"/>
      <c r="AJ4503"/>
      <c r="AK4503"/>
      <c r="AL4503"/>
      <c r="AM4503"/>
      <c r="AN4503"/>
      <c r="AO4503"/>
      <c r="AP4503"/>
      <c r="BC4503" s="451"/>
    </row>
    <row r="4504" spans="1:55" hidden="1" x14ac:dyDescent="0.2">
      <c r="A4504" s="3"/>
      <c r="B4504" s="3"/>
      <c r="C4504" s="393"/>
      <c r="D4504" s="393"/>
      <c r="E4504" s="393"/>
      <c r="F4504" s="393"/>
      <c r="G4504" s="393"/>
      <c r="H4504" s="393"/>
      <c r="I4504" s="393"/>
      <c r="J4504" s="3"/>
      <c r="K4504" s="3"/>
      <c r="L4504" s="3"/>
      <c r="M4504" s="3"/>
      <c r="N4504" s="3"/>
      <c r="O4504" s="393"/>
      <c r="P4504" s="393"/>
      <c r="Q4504" s="3"/>
      <c r="R4504" s="3"/>
      <c r="S4504" s="3"/>
      <c r="T4504" s="3"/>
      <c r="U4504" s="3"/>
      <c r="V4504" s="3"/>
      <c r="W4504"/>
      <c r="X4504"/>
      <c r="Y4504" s="451"/>
      <c r="Z4504" s="393"/>
      <c r="AA4504" s="3"/>
      <c r="AB4504" s="3"/>
      <c r="AC4504" s="3"/>
      <c r="AD4504" s="3"/>
      <c r="AE4504" s="3"/>
      <c r="AF4504"/>
      <c r="AG4504"/>
      <c r="AH4504"/>
      <c r="AI4504"/>
      <c r="AJ4504"/>
      <c r="AK4504"/>
      <c r="AL4504"/>
      <c r="AM4504"/>
      <c r="AN4504"/>
      <c r="AO4504"/>
      <c r="AP4504"/>
      <c r="BC4504" s="451"/>
    </row>
    <row r="4505" spans="1:55" hidden="1" x14ac:dyDescent="0.2">
      <c r="A4505" s="3"/>
      <c r="B4505" s="3"/>
      <c r="C4505" s="393"/>
      <c r="D4505" s="393"/>
      <c r="E4505" s="393"/>
      <c r="F4505" s="393"/>
      <c r="G4505" s="393"/>
      <c r="H4505" s="393"/>
      <c r="I4505" s="393"/>
      <c r="J4505" s="3"/>
      <c r="K4505" s="3"/>
      <c r="L4505" s="3"/>
      <c r="M4505" s="3"/>
      <c r="N4505" s="3"/>
      <c r="O4505" s="393"/>
      <c r="P4505" s="393"/>
      <c r="Q4505" s="3"/>
      <c r="R4505" s="3"/>
      <c r="S4505" s="3"/>
      <c r="T4505" s="3"/>
      <c r="U4505" s="3"/>
      <c r="V4505" s="3"/>
      <c r="W4505"/>
      <c r="X4505"/>
      <c r="Y4505" s="451"/>
      <c r="Z4505" s="393"/>
      <c r="AA4505" s="3"/>
      <c r="AB4505" s="3"/>
      <c r="AC4505" s="3"/>
      <c r="AD4505" s="3"/>
      <c r="AE4505" s="3"/>
      <c r="AF4505"/>
      <c r="AG4505"/>
      <c r="AH4505"/>
      <c r="AI4505"/>
      <c r="AJ4505"/>
      <c r="AK4505"/>
      <c r="AL4505"/>
      <c r="AM4505"/>
      <c r="AN4505"/>
      <c r="AO4505"/>
      <c r="AP4505"/>
      <c r="BC4505" s="451"/>
    </row>
    <row r="4506" spans="1:55" hidden="1" x14ac:dyDescent="0.2">
      <c r="A4506" s="3"/>
      <c r="B4506" s="3"/>
      <c r="C4506" s="393"/>
      <c r="D4506" s="393"/>
      <c r="E4506" s="393"/>
      <c r="F4506" s="393"/>
      <c r="G4506" s="393"/>
      <c r="H4506" s="393"/>
      <c r="I4506" s="393"/>
      <c r="J4506" s="3"/>
      <c r="K4506" s="3"/>
      <c r="L4506" s="3"/>
      <c r="M4506" s="3"/>
      <c r="N4506" s="3"/>
      <c r="O4506" s="393"/>
      <c r="P4506" s="393"/>
      <c r="Q4506" s="3"/>
      <c r="R4506" s="3"/>
      <c r="S4506" s="3"/>
      <c r="T4506" s="3"/>
      <c r="U4506" s="3"/>
      <c r="V4506" s="3"/>
      <c r="W4506"/>
      <c r="X4506"/>
      <c r="Y4506" s="451"/>
      <c r="Z4506" s="393"/>
      <c r="AA4506" s="3"/>
      <c r="AB4506" s="3"/>
      <c r="AC4506" s="3"/>
      <c r="AD4506" s="3"/>
      <c r="AE4506" s="3"/>
      <c r="AF4506"/>
      <c r="AG4506"/>
      <c r="AH4506"/>
      <c r="AI4506"/>
      <c r="AJ4506"/>
      <c r="AK4506"/>
      <c r="AL4506"/>
      <c r="AM4506"/>
      <c r="AN4506"/>
      <c r="AO4506"/>
      <c r="AP4506"/>
      <c r="BC4506" s="451"/>
    </row>
    <row r="4507" spans="1:55" hidden="1" x14ac:dyDescent="0.2">
      <c r="A4507" s="3"/>
      <c r="B4507" s="3"/>
      <c r="C4507" s="393"/>
      <c r="D4507" s="393"/>
      <c r="E4507" s="393"/>
      <c r="F4507" s="393"/>
      <c r="G4507" s="393"/>
      <c r="H4507" s="393"/>
      <c r="I4507" s="393"/>
      <c r="J4507" s="3"/>
      <c r="K4507" s="3"/>
      <c r="L4507" s="3"/>
      <c r="M4507" s="3"/>
      <c r="N4507" s="3"/>
      <c r="O4507" s="393"/>
      <c r="P4507" s="393"/>
      <c r="Q4507" s="3"/>
      <c r="R4507" s="3"/>
      <c r="S4507" s="3"/>
      <c r="T4507" s="3"/>
      <c r="U4507" s="3"/>
      <c r="V4507" s="3"/>
      <c r="W4507"/>
      <c r="X4507"/>
      <c r="Y4507" s="451"/>
      <c r="Z4507" s="393"/>
      <c r="AA4507" s="3"/>
      <c r="AB4507" s="3"/>
      <c r="AC4507" s="3"/>
      <c r="AD4507" s="3"/>
      <c r="AE4507" s="3"/>
      <c r="AF4507"/>
      <c r="AG4507"/>
      <c r="AH4507"/>
      <c r="AI4507"/>
      <c r="AJ4507"/>
      <c r="AK4507"/>
      <c r="AL4507"/>
      <c r="AM4507"/>
      <c r="AN4507"/>
      <c r="AO4507"/>
      <c r="AP4507"/>
      <c r="BC4507" s="451"/>
    </row>
    <row r="4508" spans="1:55" hidden="1" x14ac:dyDescent="0.2">
      <c r="A4508" s="3"/>
      <c r="B4508" s="3"/>
      <c r="C4508" s="393"/>
      <c r="D4508" s="393"/>
      <c r="E4508" s="393"/>
      <c r="F4508" s="393"/>
      <c r="G4508" s="393"/>
      <c r="H4508" s="393"/>
      <c r="I4508" s="393"/>
      <c r="J4508" s="3"/>
      <c r="K4508" s="3"/>
      <c r="L4508" s="3"/>
      <c r="M4508" s="3"/>
      <c r="N4508" s="3"/>
      <c r="O4508" s="393"/>
      <c r="P4508" s="393"/>
      <c r="Q4508" s="3"/>
      <c r="R4508" s="3"/>
      <c r="S4508" s="3"/>
      <c r="T4508" s="3"/>
      <c r="U4508" s="3"/>
      <c r="V4508" s="3"/>
      <c r="W4508"/>
      <c r="X4508"/>
      <c r="Y4508" s="451"/>
      <c r="Z4508" s="393"/>
      <c r="AA4508" s="3"/>
      <c r="AB4508" s="3"/>
      <c r="AC4508" s="3"/>
      <c r="AD4508" s="3"/>
      <c r="AE4508" s="3"/>
      <c r="AF4508"/>
      <c r="AG4508"/>
      <c r="AH4508"/>
      <c r="AI4508"/>
      <c r="AJ4508"/>
      <c r="AK4508"/>
      <c r="AL4508"/>
      <c r="AM4508"/>
      <c r="AN4508"/>
      <c r="AO4508"/>
      <c r="AP4508"/>
      <c r="BC4508" s="451"/>
    </row>
    <row r="4509" spans="1:55" hidden="1" x14ac:dyDescent="0.2">
      <c r="A4509" s="3"/>
      <c r="B4509" s="3"/>
      <c r="C4509" s="393"/>
      <c r="D4509" s="393"/>
      <c r="E4509" s="393"/>
      <c r="F4509" s="393"/>
      <c r="G4509" s="393"/>
      <c r="H4509" s="393"/>
      <c r="I4509" s="393"/>
      <c r="J4509" s="3"/>
      <c r="K4509" s="3"/>
      <c r="L4509" s="3"/>
      <c r="M4509" s="3"/>
      <c r="N4509" s="3"/>
      <c r="O4509" s="393"/>
      <c r="P4509" s="393"/>
      <c r="Q4509" s="3"/>
      <c r="R4509" s="3"/>
      <c r="S4509" s="3"/>
      <c r="T4509" s="3"/>
      <c r="U4509" s="3"/>
      <c r="V4509" s="3"/>
      <c r="W4509"/>
      <c r="X4509"/>
      <c r="Y4509" s="451"/>
      <c r="Z4509" s="393"/>
      <c r="AA4509" s="3"/>
      <c r="AB4509" s="3"/>
      <c r="AC4509" s="3"/>
      <c r="AD4509" s="3"/>
      <c r="AE4509" s="3"/>
      <c r="AF4509"/>
      <c r="AG4509"/>
      <c r="AH4509"/>
      <c r="AI4509"/>
      <c r="AJ4509"/>
      <c r="AK4509"/>
      <c r="AL4509"/>
      <c r="AM4509"/>
      <c r="AN4509"/>
      <c r="AO4509"/>
      <c r="AP4509"/>
      <c r="BC4509" s="451"/>
    </row>
    <row r="4510" spans="1:55" hidden="1" x14ac:dyDescent="0.2">
      <c r="A4510" s="3"/>
      <c r="B4510" s="3"/>
      <c r="C4510" s="393"/>
      <c r="D4510" s="393"/>
      <c r="E4510" s="393"/>
      <c r="F4510" s="393"/>
      <c r="G4510" s="393"/>
      <c r="H4510" s="393"/>
      <c r="I4510" s="393"/>
      <c r="J4510" s="3"/>
      <c r="K4510" s="3"/>
      <c r="L4510" s="3"/>
      <c r="M4510" s="3"/>
      <c r="N4510" s="3"/>
      <c r="O4510" s="393"/>
      <c r="P4510" s="393"/>
      <c r="Q4510" s="3"/>
      <c r="R4510" s="3"/>
      <c r="S4510" s="3"/>
      <c r="T4510" s="3"/>
      <c r="U4510" s="3"/>
      <c r="V4510" s="3"/>
      <c r="W4510"/>
      <c r="X4510"/>
      <c r="Y4510" s="451"/>
      <c r="Z4510" s="393"/>
      <c r="AA4510" s="3"/>
      <c r="AB4510" s="3"/>
      <c r="AC4510" s="3"/>
      <c r="AD4510" s="3"/>
      <c r="AE4510" s="3"/>
      <c r="AF4510"/>
      <c r="AG4510"/>
      <c r="AH4510"/>
      <c r="AI4510"/>
      <c r="AJ4510"/>
      <c r="AK4510"/>
      <c r="AL4510"/>
      <c r="AM4510"/>
      <c r="AN4510"/>
      <c r="AO4510"/>
      <c r="AP4510"/>
      <c r="BC4510" s="451"/>
    </row>
    <row r="4511" spans="1:55" hidden="1" x14ac:dyDescent="0.2">
      <c r="A4511" s="3"/>
      <c r="B4511" s="3"/>
      <c r="C4511" s="393"/>
      <c r="D4511" s="393"/>
      <c r="E4511" s="393"/>
      <c r="F4511" s="393"/>
      <c r="G4511" s="393"/>
      <c r="H4511" s="393"/>
      <c r="I4511" s="393"/>
      <c r="J4511" s="3"/>
      <c r="K4511" s="3"/>
      <c r="L4511" s="3"/>
      <c r="M4511" s="3"/>
      <c r="N4511" s="3"/>
      <c r="O4511" s="393"/>
      <c r="P4511" s="393"/>
      <c r="Q4511" s="3"/>
      <c r="R4511" s="3"/>
      <c r="S4511" s="3"/>
      <c r="T4511" s="3"/>
      <c r="U4511" s="3"/>
      <c r="V4511" s="3"/>
      <c r="W4511"/>
      <c r="X4511"/>
      <c r="Y4511" s="451"/>
      <c r="Z4511" s="393"/>
      <c r="AA4511" s="3"/>
      <c r="AB4511" s="3"/>
      <c r="AC4511" s="3"/>
      <c r="AD4511" s="3"/>
      <c r="AE4511" s="3"/>
      <c r="AF4511"/>
      <c r="AG4511"/>
      <c r="AH4511"/>
      <c r="AI4511"/>
      <c r="AJ4511"/>
      <c r="AK4511"/>
      <c r="AL4511"/>
      <c r="AM4511"/>
      <c r="AN4511"/>
      <c r="AO4511"/>
      <c r="AP4511"/>
      <c r="BC4511" s="451"/>
    </row>
    <row r="4512" spans="1:55" hidden="1" x14ac:dyDescent="0.2">
      <c r="A4512" s="3"/>
      <c r="B4512" s="3"/>
      <c r="C4512" s="393"/>
      <c r="D4512" s="393"/>
      <c r="E4512" s="393"/>
      <c r="F4512" s="393"/>
      <c r="G4512" s="393"/>
      <c r="H4512" s="393"/>
      <c r="I4512" s="393"/>
      <c r="J4512" s="3"/>
      <c r="K4512" s="3"/>
      <c r="L4512" s="3"/>
      <c r="M4512" s="3"/>
      <c r="N4512" s="3"/>
      <c r="O4512" s="393"/>
      <c r="P4512" s="393"/>
      <c r="Q4512" s="3"/>
      <c r="R4512" s="3"/>
      <c r="S4512" s="3"/>
      <c r="T4512" s="3"/>
      <c r="U4512" s="3"/>
      <c r="V4512" s="3"/>
      <c r="W4512"/>
      <c r="X4512"/>
      <c r="Y4512" s="451"/>
      <c r="Z4512" s="393"/>
      <c r="AA4512" s="3"/>
      <c r="AB4512" s="3"/>
      <c r="AC4512" s="3"/>
      <c r="AD4512" s="3"/>
      <c r="AE4512" s="3"/>
      <c r="AF4512"/>
      <c r="AG4512"/>
      <c r="AH4512"/>
      <c r="AI4512"/>
      <c r="AJ4512"/>
      <c r="AK4512"/>
      <c r="AL4512"/>
      <c r="AM4512"/>
      <c r="AN4512"/>
      <c r="AO4512"/>
      <c r="AP4512"/>
      <c r="BC4512" s="451"/>
    </row>
    <row r="4513" spans="1:55" hidden="1" x14ac:dyDescent="0.2">
      <c r="A4513" s="3"/>
      <c r="B4513" s="3"/>
      <c r="C4513" s="393"/>
      <c r="D4513" s="393"/>
      <c r="E4513" s="393"/>
      <c r="F4513" s="393"/>
      <c r="G4513" s="393"/>
      <c r="H4513" s="393"/>
      <c r="I4513" s="393"/>
      <c r="J4513" s="3"/>
      <c r="K4513" s="3"/>
      <c r="L4513" s="3"/>
      <c r="M4513" s="3"/>
      <c r="N4513" s="3"/>
      <c r="O4513" s="393"/>
      <c r="P4513" s="393"/>
      <c r="Q4513" s="3"/>
      <c r="R4513" s="3"/>
      <c r="S4513" s="3"/>
      <c r="T4513" s="3"/>
      <c r="U4513" s="3"/>
      <c r="V4513" s="3"/>
      <c r="W4513"/>
      <c r="X4513"/>
      <c r="Y4513" s="451"/>
      <c r="Z4513" s="393"/>
      <c r="AA4513" s="3"/>
      <c r="AB4513" s="3"/>
      <c r="AC4513" s="3"/>
      <c r="AD4513" s="3"/>
      <c r="AE4513" s="3"/>
      <c r="AF4513"/>
      <c r="AG4513"/>
      <c r="AH4513"/>
      <c r="AI4513"/>
      <c r="AJ4513"/>
      <c r="AK4513"/>
      <c r="AL4513"/>
      <c r="AM4513"/>
      <c r="AN4513"/>
      <c r="AO4513"/>
      <c r="AP4513"/>
      <c r="BC4513" s="451"/>
    </row>
    <row r="4514" spans="1:55" hidden="1" x14ac:dyDescent="0.2">
      <c r="A4514" s="3"/>
      <c r="B4514" s="3"/>
      <c r="C4514" s="393"/>
      <c r="D4514" s="393"/>
      <c r="E4514" s="393"/>
      <c r="F4514" s="393"/>
      <c r="G4514" s="393"/>
      <c r="H4514" s="393"/>
      <c r="I4514" s="393"/>
      <c r="J4514" s="3"/>
      <c r="K4514" s="3"/>
      <c r="L4514" s="3"/>
      <c r="M4514" s="3"/>
      <c r="N4514" s="3"/>
      <c r="O4514" s="393"/>
      <c r="P4514" s="393"/>
      <c r="Q4514" s="3"/>
      <c r="R4514" s="3"/>
      <c r="S4514" s="3"/>
      <c r="T4514" s="3"/>
      <c r="U4514" s="3"/>
      <c r="V4514" s="3"/>
      <c r="W4514"/>
      <c r="X4514"/>
      <c r="Y4514" s="451"/>
      <c r="Z4514" s="393"/>
      <c r="AA4514" s="3"/>
      <c r="AB4514" s="3"/>
      <c r="AC4514" s="3"/>
      <c r="AD4514" s="3"/>
      <c r="AE4514" s="3"/>
      <c r="AF4514"/>
      <c r="AG4514"/>
      <c r="AH4514"/>
      <c r="AI4514"/>
      <c r="AJ4514"/>
      <c r="AK4514"/>
      <c r="AL4514"/>
      <c r="AM4514"/>
      <c r="AN4514"/>
      <c r="AO4514"/>
      <c r="AP4514"/>
      <c r="BC4514" s="451"/>
    </row>
    <row r="4515" spans="1:55" hidden="1" x14ac:dyDescent="0.2">
      <c r="A4515" s="3"/>
      <c r="B4515" s="3"/>
      <c r="C4515" s="393"/>
      <c r="D4515" s="393"/>
      <c r="E4515" s="393"/>
      <c r="F4515" s="393"/>
      <c r="G4515" s="393"/>
      <c r="H4515" s="393"/>
      <c r="I4515" s="393"/>
      <c r="J4515" s="3"/>
      <c r="K4515" s="3"/>
      <c r="L4515" s="3"/>
      <c r="M4515" s="3"/>
      <c r="N4515" s="3"/>
      <c r="O4515" s="393"/>
      <c r="P4515" s="393"/>
      <c r="Q4515" s="3"/>
      <c r="R4515" s="3"/>
      <c r="S4515" s="3"/>
      <c r="T4515" s="3"/>
      <c r="U4515" s="3"/>
      <c r="V4515" s="3"/>
      <c r="W4515"/>
      <c r="X4515"/>
      <c r="Y4515" s="451"/>
      <c r="Z4515" s="393"/>
      <c r="AA4515" s="3"/>
      <c r="AB4515" s="3"/>
      <c r="AC4515" s="3"/>
      <c r="AD4515" s="3"/>
      <c r="AE4515" s="3"/>
      <c r="AF4515"/>
      <c r="AG4515"/>
      <c r="AH4515"/>
      <c r="AI4515"/>
      <c r="AJ4515"/>
      <c r="AK4515"/>
      <c r="AL4515"/>
      <c r="AM4515"/>
      <c r="AN4515"/>
      <c r="AO4515"/>
      <c r="AP4515"/>
      <c r="BC4515" s="451"/>
    </row>
    <row r="4516" spans="1:55" hidden="1" x14ac:dyDescent="0.2">
      <c r="A4516" s="3"/>
      <c r="B4516" s="3"/>
      <c r="C4516" s="393"/>
      <c r="D4516" s="393"/>
      <c r="E4516" s="393"/>
      <c r="F4516" s="393"/>
      <c r="G4516" s="393"/>
      <c r="H4516" s="393"/>
      <c r="I4516" s="393"/>
      <c r="J4516" s="3"/>
      <c r="K4516" s="3"/>
      <c r="L4516" s="3"/>
      <c r="M4516" s="3"/>
      <c r="N4516" s="3"/>
      <c r="O4516" s="393"/>
      <c r="P4516" s="393"/>
      <c r="Q4516" s="3"/>
      <c r="R4516" s="3"/>
      <c r="S4516" s="3"/>
      <c r="T4516" s="3"/>
      <c r="U4516" s="3"/>
      <c r="V4516" s="3"/>
      <c r="W4516"/>
      <c r="X4516"/>
      <c r="Y4516" s="451"/>
      <c r="Z4516" s="393"/>
      <c r="AA4516" s="3"/>
      <c r="AB4516" s="3"/>
      <c r="AC4516" s="3"/>
      <c r="AD4516" s="3"/>
      <c r="AE4516" s="3"/>
      <c r="AF4516"/>
      <c r="AG4516"/>
      <c r="AH4516"/>
      <c r="AI4516"/>
      <c r="AJ4516"/>
      <c r="AK4516"/>
      <c r="AL4516"/>
      <c r="AM4516"/>
      <c r="AN4516"/>
      <c r="AO4516"/>
      <c r="AP4516"/>
      <c r="BC4516" s="451"/>
    </row>
    <row r="4517" spans="1:55" hidden="1" x14ac:dyDescent="0.2">
      <c r="A4517" s="3"/>
      <c r="B4517" s="3"/>
      <c r="C4517" s="393"/>
      <c r="D4517" s="393"/>
      <c r="E4517" s="393"/>
      <c r="F4517" s="393"/>
      <c r="G4517" s="393"/>
      <c r="H4517" s="393"/>
      <c r="I4517" s="393"/>
      <c r="J4517" s="3"/>
      <c r="K4517" s="3"/>
      <c r="L4517" s="3"/>
      <c r="M4517" s="3"/>
      <c r="N4517" s="3"/>
      <c r="O4517" s="393"/>
      <c r="P4517" s="393"/>
      <c r="Q4517" s="3"/>
      <c r="R4517" s="3"/>
      <c r="S4517" s="3"/>
      <c r="T4517" s="3"/>
      <c r="U4517" s="3"/>
      <c r="V4517" s="3"/>
      <c r="W4517"/>
      <c r="X4517"/>
      <c r="Y4517" s="451"/>
      <c r="Z4517" s="393"/>
      <c r="AA4517" s="3"/>
      <c r="AB4517" s="3"/>
      <c r="AC4517" s="3"/>
      <c r="AD4517" s="3"/>
      <c r="AE4517" s="3"/>
      <c r="AF4517"/>
      <c r="AG4517"/>
      <c r="AH4517"/>
      <c r="AI4517"/>
      <c r="AJ4517"/>
      <c r="AK4517"/>
      <c r="AL4517"/>
      <c r="AM4517"/>
      <c r="AN4517"/>
      <c r="AO4517"/>
      <c r="AP4517"/>
      <c r="BC4517" s="451"/>
    </row>
    <row r="4518" spans="1:55" hidden="1" x14ac:dyDescent="0.2">
      <c r="A4518" s="3"/>
      <c r="B4518" s="3"/>
      <c r="C4518" s="393"/>
      <c r="D4518" s="393"/>
      <c r="E4518" s="393"/>
      <c r="F4518" s="393"/>
      <c r="G4518" s="393"/>
      <c r="H4518" s="393"/>
      <c r="I4518" s="393"/>
      <c r="J4518" s="3"/>
      <c r="K4518" s="3"/>
      <c r="L4518" s="3"/>
      <c r="M4518" s="3"/>
      <c r="N4518" s="3"/>
      <c r="O4518" s="393"/>
      <c r="P4518" s="393"/>
      <c r="Q4518" s="3"/>
      <c r="R4518" s="3"/>
      <c r="S4518" s="3"/>
      <c r="T4518" s="3"/>
      <c r="U4518" s="3"/>
      <c r="V4518" s="3"/>
      <c r="W4518"/>
      <c r="X4518"/>
      <c r="Y4518" s="451"/>
      <c r="Z4518" s="393"/>
      <c r="AA4518" s="3"/>
      <c r="AB4518" s="3"/>
      <c r="AC4518" s="3"/>
      <c r="AD4518" s="3"/>
      <c r="AE4518" s="3"/>
      <c r="AF4518"/>
      <c r="AG4518"/>
      <c r="AH4518"/>
      <c r="AI4518"/>
      <c r="AJ4518"/>
      <c r="AK4518"/>
      <c r="AL4518"/>
      <c r="AM4518"/>
      <c r="AN4518"/>
      <c r="AO4518"/>
      <c r="AP4518"/>
      <c r="BC4518" s="451"/>
    </row>
    <row r="4519" spans="1:55" hidden="1" x14ac:dyDescent="0.2">
      <c r="A4519" s="3"/>
      <c r="B4519" s="3"/>
      <c r="C4519" s="393"/>
      <c r="D4519" s="393"/>
      <c r="E4519" s="393"/>
      <c r="F4519" s="393"/>
      <c r="G4519" s="393"/>
      <c r="H4519" s="393"/>
      <c r="I4519" s="393"/>
      <c r="J4519" s="3"/>
      <c r="K4519" s="3"/>
      <c r="L4519" s="3"/>
      <c r="M4519" s="3"/>
      <c r="N4519" s="3"/>
      <c r="O4519" s="393"/>
      <c r="P4519" s="393"/>
      <c r="Q4519" s="3"/>
      <c r="R4519" s="3"/>
      <c r="S4519" s="3"/>
      <c r="T4519" s="3"/>
      <c r="U4519" s="3"/>
      <c r="V4519" s="3"/>
      <c r="W4519"/>
      <c r="X4519"/>
      <c r="Y4519" s="451"/>
      <c r="Z4519" s="393"/>
      <c r="AA4519" s="3"/>
      <c r="AB4519" s="3"/>
      <c r="AC4519" s="3"/>
      <c r="AD4519" s="3"/>
      <c r="AE4519" s="3"/>
      <c r="AF4519"/>
      <c r="AG4519"/>
      <c r="AH4519"/>
      <c r="AI4519"/>
      <c r="AJ4519"/>
      <c r="AK4519"/>
      <c r="AL4519"/>
      <c r="AM4519"/>
      <c r="AN4519"/>
      <c r="AO4519"/>
      <c r="AP4519"/>
      <c r="BC4519" s="451"/>
    </row>
    <row r="4520" spans="1:55" hidden="1" x14ac:dyDescent="0.2">
      <c r="A4520" s="3"/>
      <c r="B4520" s="3"/>
      <c r="C4520" s="393"/>
      <c r="D4520" s="393"/>
      <c r="E4520" s="393"/>
      <c r="F4520" s="393"/>
      <c r="G4520" s="393"/>
      <c r="H4520" s="393"/>
      <c r="I4520" s="393"/>
      <c r="J4520" s="3"/>
      <c r="K4520" s="3"/>
      <c r="L4520" s="3"/>
      <c r="M4520" s="3"/>
      <c r="N4520" s="3"/>
      <c r="O4520" s="393"/>
      <c r="P4520" s="393"/>
      <c r="Q4520" s="3"/>
      <c r="R4520" s="3"/>
      <c r="S4520" s="3"/>
      <c r="T4520" s="3"/>
      <c r="U4520" s="3"/>
      <c r="V4520" s="3"/>
      <c r="W4520"/>
      <c r="X4520"/>
      <c r="Y4520" s="451"/>
      <c r="Z4520" s="393"/>
      <c r="AA4520" s="3"/>
      <c r="AB4520" s="3"/>
      <c r="AC4520" s="3"/>
      <c r="AD4520" s="3"/>
      <c r="AE4520" s="3"/>
      <c r="AF4520"/>
      <c r="AG4520"/>
      <c r="AH4520"/>
      <c r="AI4520"/>
      <c r="AJ4520"/>
      <c r="AK4520"/>
      <c r="AL4520"/>
      <c r="AM4520"/>
      <c r="AN4520"/>
      <c r="AO4520"/>
      <c r="AP4520"/>
      <c r="BC4520" s="451"/>
    </row>
    <row r="4521" spans="1:55" hidden="1" x14ac:dyDescent="0.2">
      <c r="A4521" s="3"/>
      <c r="B4521" s="3"/>
      <c r="C4521" s="393"/>
      <c r="D4521" s="393"/>
      <c r="E4521" s="393"/>
      <c r="F4521" s="393"/>
      <c r="G4521" s="393"/>
      <c r="H4521" s="393"/>
      <c r="I4521" s="393"/>
      <c r="J4521" s="3"/>
      <c r="K4521" s="3"/>
      <c r="L4521" s="3"/>
      <c r="M4521" s="3"/>
      <c r="N4521" s="3"/>
      <c r="O4521" s="393"/>
      <c r="P4521" s="393"/>
      <c r="Q4521" s="3"/>
      <c r="R4521" s="3"/>
      <c r="S4521" s="3"/>
      <c r="T4521" s="3"/>
      <c r="U4521" s="3"/>
      <c r="V4521" s="3"/>
      <c r="W4521"/>
      <c r="X4521"/>
      <c r="Y4521" s="451"/>
      <c r="Z4521" s="393"/>
      <c r="AA4521" s="3"/>
      <c r="AB4521" s="3"/>
      <c r="AC4521" s="3"/>
      <c r="AD4521" s="3"/>
      <c r="AE4521" s="3"/>
      <c r="AF4521"/>
      <c r="AG4521"/>
      <c r="AH4521"/>
      <c r="AI4521"/>
      <c r="AJ4521"/>
      <c r="AK4521"/>
      <c r="AL4521"/>
      <c r="AM4521"/>
      <c r="AN4521"/>
      <c r="AO4521"/>
      <c r="AP4521"/>
      <c r="BC4521" s="451"/>
    </row>
    <row r="4522" spans="1:55" hidden="1" x14ac:dyDescent="0.2">
      <c r="A4522" s="3"/>
      <c r="B4522" s="3"/>
      <c r="C4522" s="393"/>
      <c r="D4522" s="393"/>
      <c r="E4522" s="393"/>
      <c r="F4522" s="393"/>
      <c r="G4522" s="393"/>
      <c r="H4522" s="393"/>
      <c r="I4522" s="393"/>
      <c r="J4522" s="3"/>
      <c r="K4522" s="3"/>
      <c r="L4522" s="3"/>
      <c r="M4522" s="3"/>
      <c r="N4522" s="3"/>
      <c r="O4522" s="393"/>
      <c r="P4522" s="393"/>
      <c r="Q4522" s="3"/>
      <c r="R4522" s="3"/>
      <c r="S4522" s="3"/>
      <c r="T4522" s="3"/>
      <c r="U4522" s="3"/>
      <c r="V4522" s="3"/>
      <c r="W4522"/>
      <c r="X4522"/>
      <c r="Y4522" s="451"/>
      <c r="Z4522" s="393"/>
      <c r="AA4522" s="3"/>
      <c r="AB4522" s="3"/>
      <c r="AC4522" s="3"/>
      <c r="AD4522" s="3"/>
      <c r="AE4522" s="3"/>
      <c r="AF4522"/>
      <c r="AG4522"/>
      <c r="AH4522"/>
      <c r="AI4522"/>
      <c r="AJ4522"/>
      <c r="AK4522"/>
      <c r="AL4522"/>
      <c r="AM4522"/>
      <c r="AN4522"/>
      <c r="AO4522"/>
      <c r="AP4522"/>
      <c r="BC4522" s="451"/>
    </row>
    <row r="4523" spans="1:55" hidden="1" x14ac:dyDescent="0.2">
      <c r="A4523" s="3"/>
      <c r="B4523" s="3"/>
      <c r="C4523" s="393"/>
      <c r="D4523" s="393"/>
      <c r="E4523" s="393"/>
      <c r="F4523" s="393"/>
      <c r="G4523" s="393"/>
      <c r="H4523" s="393"/>
      <c r="I4523" s="393"/>
      <c r="J4523" s="3"/>
      <c r="K4523" s="3"/>
      <c r="L4523" s="3"/>
      <c r="M4523" s="3"/>
      <c r="N4523" s="3"/>
      <c r="O4523" s="393"/>
      <c r="P4523" s="393"/>
      <c r="Q4523" s="3"/>
      <c r="R4523" s="3"/>
      <c r="S4523" s="3"/>
      <c r="T4523" s="3"/>
      <c r="U4523" s="3"/>
      <c r="V4523" s="3"/>
      <c r="W4523"/>
      <c r="X4523"/>
      <c r="Y4523" s="451"/>
      <c r="Z4523" s="393"/>
      <c r="AA4523" s="3"/>
      <c r="AB4523" s="3"/>
      <c r="AC4523" s="3"/>
      <c r="AD4523" s="3"/>
      <c r="AE4523" s="3"/>
      <c r="AF4523"/>
      <c r="AG4523"/>
      <c r="AH4523"/>
      <c r="AI4523"/>
      <c r="AJ4523"/>
      <c r="AK4523"/>
      <c r="AL4523"/>
      <c r="AM4523"/>
      <c r="AN4523"/>
      <c r="AO4523"/>
      <c r="AP4523"/>
      <c r="BC4523" s="451"/>
    </row>
    <row r="4524" spans="1:55" hidden="1" x14ac:dyDescent="0.2">
      <c r="A4524" s="3"/>
      <c r="B4524" s="3"/>
      <c r="C4524" s="393"/>
      <c r="D4524" s="393"/>
      <c r="E4524" s="393"/>
      <c r="F4524" s="393"/>
      <c r="G4524" s="393"/>
      <c r="H4524" s="393"/>
      <c r="I4524" s="393"/>
      <c r="J4524" s="3"/>
      <c r="K4524" s="3"/>
      <c r="L4524" s="3"/>
      <c r="M4524" s="3"/>
      <c r="N4524" s="3"/>
      <c r="O4524" s="393"/>
      <c r="P4524" s="393"/>
      <c r="Q4524" s="3"/>
      <c r="R4524" s="3"/>
      <c r="S4524" s="3"/>
      <c r="T4524" s="3"/>
      <c r="U4524" s="3"/>
      <c r="V4524" s="3"/>
      <c r="W4524"/>
      <c r="X4524"/>
      <c r="Y4524" s="451"/>
      <c r="Z4524" s="393"/>
      <c r="AA4524" s="3"/>
      <c r="AB4524" s="3"/>
      <c r="AC4524" s="3"/>
      <c r="AD4524" s="3"/>
      <c r="AE4524" s="3"/>
      <c r="AF4524"/>
      <c r="AG4524"/>
      <c r="AH4524"/>
      <c r="AI4524"/>
      <c r="AJ4524"/>
      <c r="AK4524"/>
      <c r="AL4524"/>
      <c r="AM4524"/>
      <c r="AN4524"/>
      <c r="AO4524"/>
      <c r="AP4524"/>
      <c r="BC4524" s="451"/>
    </row>
    <row r="4525" spans="1:55" hidden="1" x14ac:dyDescent="0.2">
      <c r="A4525" s="3"/>
      <c r="B4525" s="3"/>
      <c r="C4525" s="393"/>
      <c r="D4525" s="393"/>
      <c r="E4525" s="393"/>
      <c r="F4525" s="393"/>
      <c r="G4525" s="393"/>
      <c r="H4525" s="393"/>
      <c r="I4525" s="393"/>
      <c r="J4525" s="3"/>
      <c r="K4525" s="3"/>
      <c r="L4525" s="3"/>
      <c r="M4525" s="3"/>
      <c r="N4525" s="3"/>
      <c r="O4525" s="393"/>
      <c r="P4525" s="393"/>
      <c r="Q4525" s="3"/>
      <c r="R4525" s="3"/>
      <c r="S4525" s="3"/>
      <c r="T4525" s="3"/>
      <c r="U4525" s="3"/>
      <c r="V4525" s="3"/>
      <c r="W4525"/>
      <c r="X4525"/>
      <c r="Y4525" s="451"/>
      <c r="Z4525" s="393"/>
      <c r="AA4525" s="3"/>
      <c r="AB4525" s="3"/>
      <c r="AC4525" s="3"/>
      <c r="AD4525" s="3"/>
      <c r="AE4525" s="3"/>
      <c r="AF4525"/>
      <c r="AG4525"/>
      <c r="AH4525"/>
      <c r="AI4525"/>
      <c r="AJ4525"/>
      <c r="AK4525"/>
      <c r="AL4525"/>
      <c r="AM4525"/>
      <c r="AN4525"/>
      <c r="AO4525"/>
      <c r="AP4525"/>
      <c r="BC4525" s="451"/>
    </row>
    <row r="4526" spans="1:55" hidden="1" x14ac:dyDescent="0.2">
      <c r="A4526" s="3"/>
      <c r="B4526" s="3"/>
      <c r="C4526" s="393"/>
      <c r="D4526" s="393"/>
      <c r="E4526" s="393"/>
      <c r="F4526" s="393"/>
      <c r="G4526" s="393"/>
      <c r="H4526" s="393"/>
      <c r="I4526" s="393"/>
      <c r="J4526" s="3"/>
      <c r="K4526" s="3"/>
      <c r="L4526" s="3"/>
      <c r="M4526" s="3"/>
      <c r="N4526" s="3"/>
      <c r="O4526" s="393"/>
      <c r="P4526" s="393"/>
      <c r="Q4526" s="3"/>
      <c r="R4526" s="3"/>
      <c r="S4526" s="3"/>
      <c r="T4526" s="3"/>
      <c r="U4526" s="3"/>
      <c r="V4526" s="3"/>
      <c r="W4526"/>
      <c r="X4526"/>
      <c r="Y4526" s="451"/>
      <c r="Z4526" s="393"/>
      <c r="AA4526" s="3"/>
      <c r="AB4526" s="3"/>
      <c r="AC4526" s="3"/>
      <c r="AD4526" s="3"/>
      <c r="AE4526" s="3"/>
      <c r="AF4526"/>
      <c r="AG4526"/>
      <c r="AH4526"/>
      <c r="AI4526"/>
      <c r="AJ4526"/>
      <c r="AK4526"/>
      <c r="AL4526"/>
      <c r="AM4526"/>
      <c r="AN4526"/>
      <c r="AO4526"/>
      <c r="AP4526"/>
      <c r="BC4526" s="451"/>
    </row>
    <row r="4527" spans="1:55" hidden="1" x14ac:dyDescent="0.2">
      <c r="A4527" s="3"/>
      <c r="B4527" s="3"/>
      <c r="C4527" s="393"/>
      <c r="D4527" s="393"/>
      <c r="E4527" s="393"/>
      <c r="F4527" s="393"/>
      <c r="G4527" s="393"/>
      <c r="H4527" s="393"/>
      <c r="I4527" s="393"/>
      <c r="J4527" s="3"/>
      <c r="K4527" s="3"/>
      <c r="L4527" s="3"/>
      <c r="M4527" s="3"/>
      <c r="N4527" s="3"/>
      <c r="O4527" s="393"/>
      <c r="P4527" s="393"/>
      <c r="Q4527" s="3"/>
      <c r="R4527" s="3"/>
      <c r="S4527" s="3"/>
      <c r="T4527" s="3"/>
      <c r="U4527" s="3"/>
      <c r="V4527" s="3"/>
      <c r="W4527"/>
      <c r="X4527"/>
      <c r="Y4527" s="451"/>
      <c r="Z4527" s="393"/>
      <c r="AA4527" s="3"/>
      <c r="AB4527" s="3"/>
      <c r="AC4527" s="3"/>
      <c r="AD4527" s="3"/>
      <c r="AE4527" s="3"/>
      <c r="AF4527"/>
      <c r="AG4527"/>
      <c r="AH4527"/>
      <c r="AI4527"/>
      <c r="AJ4527"/>
      <c r="AK4527"/>
      <c r="AL4527"/>
      <c r="AM4527"/>
      <c r="AN4527"/>
      <c r="AO4527"/>
      <c r="AP4527"/>
      <c r="BC4527" s="451"/>
    </row>
    <row r="4528" spans="1:55" hidden="1" x14ac:dyDescent="0.2">
      <c r="A4528" s="3"/>
      <c r="B4528" s="3"/>
      <c r="C4528" s="393"/>
      <c r="D4528" s="393"/>
      <c r="E4528" s="393"/>
      <c r="F4528" s="393"/>
      <c r="G4528" s="393"/>
      <c r="H4528" s="393"/>
      <c r="I4528" s="393"/>
      <c r="J4528" s="3"/>
      <c r="K4528" s="3"/>
      <c r="L4528" s="3"/>
      <c r="M4528" s="3"/>
      <c r="N4528" s="3"/>
      <c r="O4528" s="393"/>
      <c r="P4528" s="393"/>
      <c r="Q4528" s="3"/>
      <c r="R4528" s="3"/>
      <c r="S4528" s="3"/>
      <c r="T4528" s="3"/>
      <c r="U4528" s="3"/>
      <c r="V4528" s="3"/>
      <c r="W4528"/>
      <c r="X4528"/>
      <c r="Y4528" s="451"/>
      <c r="Z4528" s="393"/>
      <c r="AA4528" s="3"/>
      <c r="AB4528" s="3"/>
      <c r="AC4528" s="3"/>
      <c r="AD4528" s="3"/>
      <c r="AE4528" s="3"/>
      <c r="AF4528"/>
      <c r="AG4528"/>
      <c r="AH4528"/>
      <c r="AI4528"/>
      <c r="AJ4528"/>
      <c r="AK4528"/>
      <c r="AL4528"/>
      <c r="AM4528"/>
      <c r="AN4528"/>
      <c r="AO4528"/>
      <c r="AP4528"/>
      <c r="BC4528" s="451"/>
    </row>
    <row r="4529" spans="1:55" hidden="1" x14ac:dyDescent="0.2">
      <c r="A4529" s="3"/>
      <c r="B4529" s="3"/>
      <c r="C4529" s="393"/>
      <c r="D4529" s="393"/>
      <c r="E4529" s="393"/>
      <c r="F4529" s="393"/>
      <c r="G4529" s="393"/>
      <c r="H4529" s="393"/>
      <c r="I4529" s="393"/>
      <c r="J4529" s="3"/>
      <c r="K4529" s="3"/>
      <c r="L4529" s="3"/>
      <c r="M4529" s="3"/>
      <c r="N4529" s="3"/>
      <c r="O4529" s="393"/>
      <c r="P4529" s="393"/>
      <c r="Q4529" s="3"/>
      <c r="R4529" s="3"/>
      <c r="S4529" s="3"/>
      <c r="T4529" s="3"/>
      <c r="U4529" s="3"/>
      <c r="V4529" s="3"/>
      <c r="W4529"/>
      <c r="X4529"/>
      <c r="Y4529" s="451"/>
      <c r="Z4529" s="393"/>
      <c r="AA4529" s="3"/>
      <c r="AB4529" s="3"/>
      <c r="AC4529" s="3"/>
      <c r="AD4529" s="3"/>
      <c r="AE4529" s="3"/>
      <c r="AF4529"/>
      <c r="AG4529"/>
      <c r="AH4529"/>
      <c r="AI4529"/>
      <c r="AJ4529"/>
      <c r="AK4529"/>
      <c r="AL4529"/>
      <c r="AM4529"/>
      <c r="AN4529"/>
      <c r="AO4529"/>
      <c r="AP4529"/>
      <c r="BC4529" s="451"/>
    </row>
    <row r="4530" spans="1:55" hidden="1" x14ac:dyDescent="0.2">
      <c r="A4530" s="3"/>
      <c r="B4530" s="3"/>
      <c r="C4530" s="393"/>
      <c r="D4530" s="393"/>
      <c r="E4530" s="393"/>
      <c r="F4530" s="393"/>
      <c r="G4530" s="393"/>
      <c r="H4530" s="393"/>
      <c r="I4530" s="393"/>
      <c r="J4530" s="3"/>
      <c r="K4530" s="3"/>
      <c r="L4530" s="3"/>
      <c r="M4530" s="3"/>
      <c r="N4530" s="3"/>
      <c r="O4530" s="393"/>
      <c r="P4530" s="393"/>
      <c r="Q4530" s="3"/>
      <c r="R4530" s="3"/>
      <c r="S4530" s="3"/>
      <c r="T4530" s="3"/>
      <c r="U4530" s="3"/>
      <c r="V4530" s="3"/>
      <c r="W4530"/>
      <c r="X4530"/>
      <c r="Y4530" s="451"/>
      <c r="Z4530" s="393"/>
      <c r="AA4530" s="3"/>
      <c r="AB4530" s="3"/>
      <c r="AC4530" s="3"/>
      <c r="AD4530" s="3"/>
      <c r="AE4530" s="3"/>
      <c r="AF4530"/>
      <c r="AG4530"/>
      <c r="AH4530"/>
      <c r="AI4530"/>
      <c r="AJ4530"/>
      <c r="AK4530"/>
      <c r="AL4530"/>
      <c r="AM4530"/>
      <c r="AN4530"/>
      <c r="AO4530"/>
      <c r="AP4530"/>
      <c r="BC4530" s="451"/>
    </row>
    <row r="4531" spans="1:55" hidden="1" x14ac:dyDescent="0.2">
      <c r="A4531" s="3"/>
      <c r="B4531" s="3"/>
      <c r="C4531" s="393"/>
      <c r="D4531" s="393"/>
      <c r="E4531" s="393"/>
      <c r="F4531" s="393"/>
      <c r="G4531" s="393"/>
      <c r="H4531" s="393"/>
      <c r="I4531" s="393"/>
      <c r="J4531" s="3"/>
      <c r="K4531" s="3"/>
      <c r="L4531" s="3"/>
      <c r="M4531" s="3"/>
      <c r="N4531" s="3"/>
      <c r="O4531" s="393"/>
      <c r="P4531" s="393"/>
      <c r="Q4531" s="3"/>
      <c r="R4531" s="3"/>
      <c r="S4531" s="3"/>
      <c r="T4531" s="3"/>
      <c r="U4531" s="3"/>
      <c r="V4531" s="3"/>
      <c r="W4531"/>
      <c r="X4531"/>
      <c r="Y4531" s="451"/>
      <c r="Z4531" s="393"/>
      <c r="AA4531" s="3"/>
      <c r="AB4531" s="3"/>
      <c r="AC4531" s="3"/>
      <c r="AD4531" s="3"/>
      <c r="AE4531" s="3"/>
      <c r="AF4531"/>
      <c r="AG4531"/>
      <c r="AH4531"/>
      <c r="AI4531"/>
      <c r="AJ4531"/>
      <c r="AK4531"/>
      <c r="AL4531"/>
      <c r="AM4531"/>
      <c r="AN4531"/>
      <c r="AO4531"/>
      <c r="AP4531"/>
      <c r="BC4531" s="451"/>
    </row>
    <row r="4532" spans="1:55" hidden="1" x14ac:dyDescent="0.2">
      <c r="A4532" s="3"/>
      <c r="B4532" s="3"/>
      <c r="C4532" s="393"/>
      <c r="D4532" s="393"/>
      <c r="E4532" s="393"/>
      <c r="F4532" s="393"/>
      <c r="G4532" s="393"/>
      <c r="H4532" s="393"/>
      <c r="I4532" s="393"/>
      <c r="J4532" s="3"/>
      <c r="K4532" s="3"/>
      <c r="L4532" s="3"/>
      <c r="M4532" s="3"/>
      <c r="N4532" s="3"/>
      <c r="O4532" s="393"/>
      <c r="P4532" s="393"/>
      <c r="Q4532" s="3"/>
      <c r="R4532" s="3"/>
      <c r="S4532" s="3"/>
      <c r="T4532" s="3"/>
      <c r="U4532" s="3"/>
      <c r="V4532" s="3"/>
      <c r="W4532"/>
      <c r="X4532"/>
      <c r="Y4532" s="451"/>
      <c r="Z4532" s="393"/>
      <c r="AA4532" s="3"/>
      <c r="AB4532" s="3"/>
      <c r="AC4532" s="3"/>
      <c r="AD4532" s="3"/>
      <c r="AE4532" s="3"/>
      <c r="AF4532"/>
      <c r="AG4532"/>
      <c r="AH4532"/>
      <c r="AI4532"/>
      <c r="AJ4532"/>
      <c r="AK4532"/>
      <c r="AL4532"/>
      <c r="AM4532"/>
      <c r="AN4532"/>
      <c r="AO4532"/>
      <c r="AP4532"/>
      <c r="BC4532" s="451"/>
    </row>
    <row r="4533" spans="1:55" hidden="1" x14ac:dyDescent="0.2">
      <c r="A4533" s="3"/>
      <c r="B4533" s="3"/>
      <c r="C4533" s="393"/>
      <c r="D4533" s="393"/>
      <c r="E4533" s="393"/>
      <c r="F4533" s="393"/>
      <c r="G4533" s="393"/>
      <c r="H4533" s="393"/>
      <c r="I4533" s="393"/>
      <c r="J4533" s="3"/>
      <c r="K4533" s="3"/>
      <c r="L4533" s="3"/>
      <c r="M4533" s="3"/>
      <c r="N4533" s="3"/>
      <c r="O4533" s="393"/>
      <c r="P4533" s="393"/>
      <c r="Q4533" s="3"/>
      <c r="R4533" s="3"/>
      <c r="S4533" s="3"/>
      <c r="T4533" s="3"/>
      <c r="U4533" s="3"/>
      <c r="V4533" s="3"/>
      <c r="W4533"/>
      <c r="X4533"/>
      <c r="Y4533" s="451"/>
      <c r="Z4533" s="393"/>
      <c r="AA4533" s="3"/>
      <c r="AB4533" s="3"/>
      <c r="AC4533" s="3"/>
      <c r="AD4533" s="3"/>
      <c r="AE4533" s="3"/>
      <c r="AF4533"/>
      <c r="AG4533"/>
      <c r="AH4533"/>
      <c r="AI4533"/>
      <c r="AJ4533"/>
      <c r="AK4533"/>
      <c r="AL4533"/>
      <c r="AM4533"/>
      <c r="AN4533"/>
      <c r="AO4533"/>
      <c r="AP4533"/>
      <c r="BC4533" s="451"/>
    </row>
    <row r="4534" spans="1:55" hidden="1" x14ac:dyDescent="0.2">
      <c r="A4534" s="3"/>
      <c r="B4534" s="3"/>
      <c r="C4534" s="393"/>
      <c r="D4534" s="393"/>
      <c r="E4534" s="393"/>
      <c r="F4534" s="393"/>
      <c r="G4534" s="393"/>
      <c r="H4534" s="393"/>
      <c r="I4534" s="393"/>
      <c r="J4534" s="3"/>
      <c r="K4534" s="3"/>
      <c r="L4534" s="3"/>
      <c r="M4534" s="3"/>
      <c r="N4534" s="3"/>
      <c r="O4534" s="393"/>
      <c r="P4534" s="393"/>
      <c r="Q4534" s="3"/>
      <c r="R4534" s="3"/>
      <c r="S4534" s="3"/>
      <c r="T4534" s="3"/>
      <c r="U4534" s="3"/>
      <c r="V4534" s="3"/>
      <c r="W4534"/>
      <c r="X4534"/>
      <c r="Y4534" s="451"/>
      <c r="Z4534" s="393"/>
      <c r="AA4534" s="3"/>
      <c r="AB4534" s="3"/>
      <c r="AC4534" s="3"/>
      <c r="AD4534" s="3"/>
      <c r="AE4534" s="3"/>
      <c r="AF4534"/>
      <c r="AG4534"/>
      <c r="AH4534"/>
      <c r="AI4534"/>
      <c r="AJ4534"/>
      <c r="AK4534"/>
      <c r="AL4534"/>
      <c r="AM4534"/>
      <c r="AN4534"/>
      <c r="AO4534"/>
      <c r="AP4534"/>
      <c r="BC4534" s="451"/>
    </row>
    <row r="4535" spans="1:55" hidden="1" x14ac:dyDescent="0.2">
      <c r="A4535" s="3"/>
      <c r="B4535" s="3"/>
      <c r="C4535" s="393"/>
      <c r="D4535" s="393"/>
      <c r="E4535" s="393"/>
      <c r="F4535" s="393"/>
      <c r="G4535" s="393"/>
      <c r="H4535" s="393"/>
      <c r="I4535" s="393"/>
      <c r="J4535" s="3"/>
      <c r="K4535" s="3"/>
      <c r="L4535" s="3"/>
      <c r="M4535" s="3"/>
      <c r="N4535" s="3"/>
      <c r="O4535" s="393"/>
      <c r="P4535" s="393"/>
      <c r="Q4535" s="3"/>
      <c r="R4535" s="3"/>
      <c r="S4535" s="3"/>
      <c r="T4535" s="3"/>
      <c r="U4535" s="3"/>
      <c r="V4535" s="3"/>
      <c r="W4535"/>
      <c r="X4535"/>
      <c r="Y4535" s="451"/>
      <c r="Z4535" s="393"/>
      <c r="AA4535" s="3"/>
      <c r="AB4535" s="3"/>
      <c r="AC4535" s="3"/>
      <c r="AD4535" s="3"/>
      <c r="AE4535" s="3"/>
      <c r="AF4535"/>
      <c r="AG4535"/>
      <c r="AH4535"/>
      <c r="AI4535"/>
      <c r="AJ4535"/>
      <c r="AK4535"/>
      <c r="AL4535"/>
      <c r="AM4535"/>
      <c r="AN4535"/>
      <c r="AO4535"/>
      <c r="AP4535"/>
      <c r="BC4535" s="451"/>
    </row>
    <row r="4536" spans="1:55" hidden="1" x14ac:dyDescent="0.2">
      <c r="A4536" s="3"/>
      <c r="B4536" s="3"/>
      <c r="C4536" s="393"/>
      <c r="D4536" s="393"/>
      <c r="E4536" s="393"/>
      <c r="F4536" s="393"/>
      <c r="G4536" s="393"/>
      <c r="H4536" s="393"/>
      <c r="I4536" s="393"/>
      <c r="J4536" s="3"/>
      <c r="K4536" s="3"/>
      <c r="L4536" s="3"/>
      <c r="M4536" s="3"/>
      <c r="N4536" s="3"/>
      <c r="O4536" s="393"/>
      <c r="P4536" s="393"/>
      <c r="Q4536" s="3"/>
      <c r="R4536" s="3"/>
      <c r="S4536" s="3"/>
      <c r="T4536" s="3"/>
      <c r="U4536" s="3"/>
      <c r="V4536" s="3"/>
      <c r="W4536"/>
      <c r="X4536"/>
      <c r="Y4536" s="451"/>
      <c r="Z4536" s="393"/>
      <c r="AA4536" s="3"/>
      <c r="AB4536" s="3"/>
      <c r="AC4536" s="3"/>
      <c r="AD4536" s="3"/>
      <c r="AE4536" s="3"/>
      <c r="AF4536"/>
      <c r="AG4536"/>
      <c r="AH4536"/>
      <c r="AI4536"/>
      <c r="AJ4536"/>
      <c r="AK4536"/>
      <c r="AL4536"/>
      <c r="AM4536"/>
      <c r="AN4536"/>
      <c r="AO4536"/>
      <c r="AP4536"/>
      <c r="BC4536" s="451"/>
    </row>
    <row r="4537" spans="1:55" hidden="1" x14ac:dyDescent="0.2">
      <c r="A4537" s="3"/>
      <c r="B4537" s="3"/>
      <c r="C4537" s="393"/>
      <c r="D4537" s="393"/>
      <c r="E4537" s="393"/>
      <c r="F4537" s="393"/>
      <c r="G4537" s="393"/>
      <c r="H4537" s="393"/>
      <c r="I4537" s="393"/>
      <c r="J4537" s="3"/>
      <c r="K4537" s="3"/>
      <c r="L4537" s="3"/>
      <c r="M4537" s="3"/>
      <c r="N4537" s="3"/>
      <c r="O4537" s="393"/>
      <c r="P4537" s="393"/>
      <c r="Q4537" s="3"/>
      <c r="R4537" s="3"/>
      <c r="S4537" s="3"/>
      <c r="T4537" s="3"/>
      <c r="U4537" s="3"/>
      <c r="V4537" s="3"/>
      <c r="W4537"/>
      <c r="X4537"/>
      <c r="Y4537" s="451"/>
      <c r="Z4537" s="393"/>
      <c r="AA4537" s="3"/>
      <c r="AB4537" s="3"/>
      <c r="AC4537" s="3"/>
      <c r="AD4537" s="3"/>
      <c r="AE4537" s="3"/>
      <c r="AF4537"/>
      <c r="AG4537"/>
      <c r="AH4537"/>
      <c r="AI4537"/>
      <c r="AJ4537"/>
      <c r="AK4537"/>
      <c r="AL4537"/>
      <c r="AM4537"/>
      <c r="AN4537"/>
      <c r="AO4537"/>
      <c r="AP4537"/>
      <c r="BC4537" s="451"/>
    </row>
    <row r="4538" spans="1:55" hidden="1" x14ac:dyDescent="0.2">
      <c r="A4538" s="3"/>
      <c r="B4538" s="3"/>
      <c r="C4538" s="393"/>
      <c r="D4538" s="393"/>
      <c r="E4538" s="393"/>
      <c r="F4538" s="393"/>
      <c r="G4538" s="393"/>
      <c r="H4538" s="393"/>
      <c r="I4538" s="393"/>
      <c r="J4538" s="3"/>
      <c r="K4538" s="3"/>
      <c r="L4538" s="3"/>
      <c r="M4538" s="3"/>
      <c r="N4538" s="3"/>
      <c r="O4538" s="393"/>
      <c r="P4538" s="393"/>
      <c r="Q4538" s="3"/>
      <c r="R4538" s="3"/>
      <c r="S4538" s="3"/>
      <c r="T4538" s="3"/>
      <c r="U4538" s="3"/>
      <c r="V4538" s="3"/>
      <c r="W4538"/>
      <c r="X4538"/>
      <c r="Y4538" s="451"/>
      <c r="Z4538" s="393"/>
      <c r="AA4538" s="3"/>
      <c r="AB4538" s="3"/>
      <c r="AC4538" s="3"/>
      <c r="AD4538" s="3"/>
      <c r="AE4538" s="3"/>
      <c r="AF4538"/>
      <c r="AG4538"/>
      <c r="AH4538"/>
      <c r="AI4538"/>
      <c r="AJ4538"/>
      <c r="AK4538"/>
      <c r="AL4538"/>
      <c r="AM4538"/>
      <c r="AN4538"/>
      <c r="AO4538"/>
      <c r="AP4538"/>
      <c r="BC4538" s="451"/>
    </row>
    <row r="4539" spans="1:55" hidden="1" x14ac:dyDescent="0.2">
      <c r="A4539" s="3"/>
      <c r="B4539" s="3"/>
      <c r="C4539" s="393"/>
      <c r="D4539" s="393"/>
      <c r="E4539" s="393"/>
      <c r="F4539" s="393"/>
      <c r="G4539" s="393"/>
      <c r="H4539" s="393"/>
      <c r="I4539" s="393"/>
      <c r="J4539" s="3"/>
      <c r="K4539" s="3"/>
      <c r="L4539" s="3"/>
      <c r="M4539" s="3"/>
      <c r="N4539" s="3"/>
      <c r="O4539" s="393"/>
      <c r="P4539" s="393"/>
      <c r="Q4539" s="3"/>
      <c r="R4539" s="3"/>
      <c r="S4539" s="3"/>
      <c r="T4539" s="3"/>
      <c r="U4539" s="3"/>
      <c r="V4539" s="3"/>
      <c r="W4539"/>
      <c r="X4539"/>
      <c r="Y4539" s="451"/>
      <c r="Z4539" s="393"/>
      <c r="AA4539" s="3"/>
      <c r="AB4539" s="3"/>
      <c r="AC4539" s="3"/>
      <c r="AD4539" s="3"/>
      <c r="AE4539" s="3"/>
      <c r="AF4539"/>
      <c r="AG4539"/>
      <c r="AH4539"/>
      <c r="AI4539"/>
      <c r="AJ4539"/>
      <c r="AK4539"/>
      <c r="AL4539"/>
      <c r="AM4539"/>
      <c r="AN4539"/>
      <c r="AO4539"/>
      <c r="AP4539"/>
      <c r="BC4539" s="451"/>
    </row>
    <row r="4540" spans="1:55" hidden="1" x14ac:dyDescent="0.2">
      <c r="A4540" s="3"/>
      <c r="B4540" s="3"/>
      <c r="C4540" s="393"/>
      <c r="D4540" s="393"/>
      <c r="E4540" s="393"/>
      <c r="F4540" s="393"/>
      <c r="G4540" s="393"/>
      <c r="H4540" s="393"/>
      <c r="I4540" s="393"/>
      <c r="J4540" s="3"/>
      <c r="K4540" s="3"/>
      <c r="L4540" s="3"/>
      <c r="M4540" s="3"/>
      <c r="N4540" s="3"/>
      <c r="O4540" s="393"/>
      <c r="P4540" s="393"/>
      <c r="Q4540" s="3"/>
      <c r="R4540" s="3"/>
      <c r="S4540" s="3"/>
      <c r="T4540" s="3"/>
      <c r="U4540" s="3"/>
      <c r="V4540" s="3"/>
      <c r="W4540"/>
      <c r="X4540"/>
      <c r="Y4540" s="451"/>
      <c r="Z4540" s="393"/>
      <c r="AA4540" s="3"/>
      <c r="AB4540" s="3"/>
      <c r="AC4540" s="3"/>
      <c r="AD4540" s="3"/>
      <c r="AE4540" s="3"/>
      <c r="AF4540"/>
      <c r="AG4540"/>
      <c r="AH4540"/>
      <c r="AI4540"/>
      <c r="AJ4540"/>
      <c r="AK4540"/>
      <c r="AL4540"/>
      <c r="AM4540"/>
      <c r="AN4540"/>
      <c r="AO4540"/>
      <c r="AP4540"/>
      <c r="BC4540" s="451"/>
    </row>
    <row r="4541" spans="1:55" hidden="1" x14ac:dyDescent="0.2">
      <c r="A4541" s="3"/>
      <c r="B4541" s="3"/>
      <c r="C4541" s="393"/>
      <c r="D4541" s="393"/>
      <c r="E4541" s="393"/>
      <c r="F4541" s="393"/>
      <c r="G4541" s="393"/>
      <c r="H4541" s="393"/>
      <c r="I4541" s="393"/>
      <c r="J4541" s="3"/>
      <c r="K4541" s="3"/>
      <c r="L4541" s="3"/>
      <c r="M4541" s="3"/>
      <c r="N4541" s="3"/>
      <c r="O4541" s="393"/>
      <c r="P4541" s="393"/>
      <c r="Q4541" s="3"/>
      <c r="R4541" s="3"/>
      <c r="S4541" s="3"/>
      <c r="T4541" s="3"/>
      <c r="U4541" s="3"/>
      <c r="V4541" s="3"/>
      <c r="W4541"/>
      <c r="X4541"/>
      <c r="Y4541" s="451"/>
      <c r="Z4541" s="393"/>
      <c r="AA4541" s="3"/>
      <c r="AB4541" s="3"/>
      <c r="AC4541" s="3"/>
      <c r="AD4541" s="3"/>
      <c r="AE4541" s="3"/>
      <c r="AF4541"/>
      <c r="AG4541"/>
      <c r="AH4541"/>
      <c r="AI4541"/>
      <c r="AJ4541"/>
      <c r="AK4541"/>
      <c r="AL4541"/>
      <c r="AM4541"/>
      <c r="AN4541"/>
      <c r="AO4541"/>
      <c r="AP4541"/>
      <c r="BC4541" s="451"/>
    </row>
    <row r="4542" spans="1:55" hidden="1" x14ac:dyDescent="0.2">
      <c r="A4542" s="3"/>
      <c r="B4542" s="3"/>
      <c r="C4542" s="393"/>
      <c r="D4542" s="393"/>
      <c r="E4542" s="393"/>
      <c r="F4542" s="393"/>
      <c r="G4542" s="393"/>
      <c r="H4542" s="393"/>
      <c r="I4542" s="393"/>
      <c r="J4542" s="3"/>
      <c r="K4542" s="3"/>
      <c r="L4542" s="3"/>
      <c r="M4542" s="3"/>
      <c r="N4542" s="3"/>
      <c r="O4542" s="393"/>
      <c r="P4542" s="393"/>
      <c r="Q4542" s="3"/>
      <c r="R4542" s="3"/>
      <c r="S4542" s="3"/>
      <c r="T4542" s="3"/>
      <c r="U4542" s="3"/>
      <c r="V4542" s="3"/>
      <c r="W4542"/>
      <c r="X4542"/>
      <c r="Y4542" s="451"/>
      <c r="Z4542" s="393"/>
      <c r="AA4542" s="3"/>
      <c r="AB4542" s="3"/>
      <c r="AC4542" s="3"/>
      <c r="AD4542" s="3"/>
      <c r="AE4542" s="3"/>
      <c r="AF4542"/>
      <c r="AG4542"/>
      <c r="AH4542"/>
      <c r="AI4542"/>
      <c r="AJ4542"/>
      <c r="AK4542"/>
      <c r="AL4542"/>
      <c r="AM4542"/>
      <c r="AN4542"/>
      <c r="AO4542"/>
      <c r="AP4542"/>
      <c r="BC4542" s="451"/>
    </row>
    <row r="4543" spans="1:55" hidden="1" x14ac:dyDescent="0.2">
      <c r="A4543" s="3"/>
      <c r="B4543" s="3"/>
      <c r="C4543" s="393"/>
      <c r="D4543" s="393"/>
      <c r="E4543" s="393"/>
      <c r="F4543" s="393"/>
      <c r="G4543" s="393"/>
      <c r="H4543" s="393"/>
      <c r="I4543" s="393"/>
      <c r="J4543" s="3"/>
      <c r="K4543" s="3"/>
      <c r="L4543" s="3"/>
      <c r="M4543" s="3"/>
      <c r="N4543" s="3"/>
      <c r="O4543" s="393"/>
      <c r="P4543" s="393"/>
      <c r="Q4543" s="3"/>
      <c r="R4543" s="3"/>
      <c r="S4543" s="3"/>
      <c r="T4543" s="3"/>
      <c r="U4543" s="3"/>
      <c r="V4543" s="3"/>
      <c r="W4543"/>
      <c r="X4543"/>
      <c r="Y4543" s="451"/>
      <c r="Z4543" s="393"/>
      <c r="AA4543" s="3"/>
      <c r="AB4543" s="3"/>
      <c r="AC4543" s="3"/>
      <c r="AD4543" s="3"/>
      <c r="AE4543" s="3"/>
      <c r="AF4543"/>
      <c r="AG4543"/>
      <c r="AH4543"/>
      <c r="AI4543"/>
      <c r="AJ4543"/>
      <c r="AK4543"/>
      <c r="AL4543"/>
      <c r="AM4543"/>
      <c r="AN4543"/>
      <c r="AO4543"/>
      <c r="AP4543"/>
      <c r="BC4543" s="451"/>
    </row>
    <row r="4544" spans="1:55" hidden="1" x14ac:dyDescent="0.2">
      <c r="A4544" s="3"/>
      <c r="B4544" s="3"/>
      <c r="C4544" s="393"/>
      <c r="D4544" s="393"/>
      <c r="E4544" s="393"/>
      <c r="F4544" s="393"/>
      <c r="G4544" s="393"/>
      <c r="H4544" s="393"/>
      <c r="I4544" s="393"/>
      <c r="J4544" s="3"/>
      <c r="K4544" s="3"/>
      <c r="L4544" s="3"/>
      <c r="M4544" s="3"/>
      <c r="N4544" s="3"/>
      <c r="O4544" s="393"/>
      <c r="P4544" s="393"/>
      <c r="Q4544" s="3"/>
      <c r="R4544" s="3"/>
      <c r="S4544" s="3"/>
      <c r="T4544" s="3"/>
      <c r="U4544" s="3"/>
      <c r="V4544" s="3"/>
      <c r="W4544"/>
      <c r="X4544"/>
      <c r="Y4544" s="451"/>
      <c r="Z4544" s="393"/>
      <c r="AA4544" s="3"/>
      <c r="AB4544" s="3"/>
      <c r="AC4544" s="3"/>
      <c r="AD4544" s="3"/>
      <c r="AE4544" s="3"/>
      <c r="AF4544"/>
      <c r="AG4544"/>
      <c r="AH4544"/>
      <c r="AI4544"/>
      <c r="AJ4544"/>
      <c r="AK4544"/>
      <c r="AL4544"/>
      <c r="AM4544"/>
      <c r="AN4544"/>
      <c r="AO4544"/>
      <c r="AP4544"/>
      <c r="BC4544" s="451"/>
    </row>
    <row r="4545" spans="1:55" hidden="1" x14ac:dyDescent="0.2">
      <c r="A4545" s="3"/>
      <c r="B4545" s="3"/>
      <c r="C4545" s="393"/>
      <c r="D4545" s="393"/>
      <c r="E4545" s="393"/>
      <c r="F4545" s="393"/>
      <c r="G4545" s="393"/>
      <c r="H4545" s="393"/>
      <c r="I4545" s="393"/>
      <c r="J4545" s="3"/>
      <c r="K4545" s="3"/>
      <c r="L4545" s="3"/>
      <c r="M4545" s="3"/>
      <c r="N4545" s="3"/>
      <c r="O4545" s="393"/>
      <c r="P4545" s="393"/>
      <c r="Q4545" s="3"/>
      <c r="R4545" s="3"/>
      <c r="S4545" s="3"/>
      <c r="T4545" s="3"/>
      <c r="U4545" s="3"/>
      <c r="V4545" s="3"/>
      <c r="W4545"/>
      <c r="X4545"/>
      <c r="Y4545" s="451"/>
      <c r="Z4545" s="393"/>
      <c r="AA4545" s="3"/>
      <c r="AB4545" s="3"/>
      <c r="AC4545" s="3"/>
      <c r="AD4545" s="3"/>
      <c r="AE4545" s="3"/>
      <c r="AF4545"/>
      <c r="AG4545"/>
      <c r="AH4545"/>
      <c r="AI4545"/>
      <c r="AJ4545"/>
      <c r="AK4545"/>
      <c r="AL4545"/>
      <c r="AM4545"/>
      <c r="AN4545"/>
      <c r="AO4545"/>
      <c r="AP4545"/>
      <c r="BC4545" s="451"/>
    </row>
    <row r="4546" spans="1:55" hidden="1" x14ac:dyDescent="0.2">
      <c r="A4546" s="3"/>
      <c r="B4546" s="3"/>
      <c r="C4546" s="393"/>
      <c r="D4546" s="393"/>
      <c r="E4546" s="393"/>
      <c r="F4546" s="393"/>
      <c r="G4546" s="393"/>
      <c r="H4546" s="393"/>
      <c r="I4546" s="393"/>
      <c r="J4546" s="3"/>
      <c r="K4546" s="3"/>
      <c r="L4546" s="3"/>
      <c r="M4546" s="3"/>
      <c r="N4546" s="3"/>
      <c r="O4546" s="393"/>
      <c r="P4546" s="393"/>
      <c r="Q4546" s="3"/>
      <c r="R4546" s="3"/>
      <c r="S4546" s="3"/>
      <c r="T4546" s="3"/>
      <c r="U4546" s="3"/>
      <c r="V4546" s="3"/>
      <c r="W4546"/>
      <c r="X4546"/>
      <c r="Y4546" s="451"/>
      <c r="Z4546" s="393"/>
      <c r="AA4546" s="3"/>
      <c r="AB4546" s="3"/>
      <c r="AC4546" s="3"/>
      <c r="AD4546" s="3"/>
      <c r="AE4546" s="3"/>
      <c r="AF4546"/>
      <c r="AG4546"/>
      <c r="AH4546"/>
      <c r="AI4546"/>
      <c r="AJ4546"/>
      <c r="AK4546"/>
      <c r="AL4546"/>
      <c r="AM4546"/>
      <c r="AN4546"/>
      <c r="AO4546"/>
      <c r="AP4546"/>
      <c r="BC4546" s="451"/>
    </row>
    <row r="4547" spans="1:55" hidden="1" x14ac:dyDescent="0.2">
      <c r="A4547" s="3"/>
      <c r="B4547" s="3"/>
      <c r="C4547" s="393"/>
      <c r="D4547" s="393"/>
      <c r="E4547" s="393"/>
      <c r="F4547" s="393"/>
      <c r="G4547" s="393"/>
      <c r="H4547" s="393"/>
      <c r="I4547" s="393"/>
      <c r="J4547" s="3"/>
      <c r="K4547" s="3"/>
      <c r="L4547" s="3"/>
      <c r="M4547" s="3"/>
      <c r="N4547" s="3"/>
      <c r="O4547" s="393"/>
      <c r="P4547" s="393"/>
      <c r="Q4547" s="3"/>
      <c r="R4547" s="3"/>
      <c r="S4547" s="3"/>
      <c r="T4547" s="3"/>
      <c r="U4547" s="3"/>
      <c r="V4547" s="3"/>
      <c r="W4547"/>
      <c r="X4547"/>
      <c r="Y4547" s="451"/>
      <c r="Z4547" s="393"/>
      <c r="AA4547" s="3"/>
      <c r="AB4547" s="3"/>
      <c r="AC4547" s="3"/>
      <c r="AD4547" s="3"/>
      <c r="AE4547" s="3"/>
      <c r="AF4547"/>
      <c r="AG4547"/>
      <c r="AH4547"/>
      <c r="AI4547"/>
      <c r="AJ4547"/>
      <c r="AK4547"/>
      <c r="AL4547"/>
      <c r="AM4547"/>
      <c r="AN4547"/>
      <c r="AO4547"/>
      <c r="AP4547"/>
      <c r="BC4547" s="451"/>
    </row>
    <row r="4548" spans="1:55" hidden="1" x14ac:dyDescent="0.2">
      <c r="A4548" s="3"/>
      <c r="B4548" s="3"/>
      <c r="C4548" s="393"/>
      <c r="D4548" s="393"/>
      <c r="E4548" s="393"/>
      <c r="F4548" s="393"/>
      <c r="G4548" s="393"/>
      <c r="H4548" s="393"/>
      <c r="I4548" s="393"/>
      <c r="J4548" s="3"/>
      <c r="K4548" s="3"/>
      <c r="L4548" s="3"/>
      <c r="M4548" s="3"/>
      <c r="N4548" s="3"/>
      <c r="O4548" s="393"/>
      <c r="P4548" s="393"/>
      <c r="Q4548" s="3"/>
      <c r="R4548" s="3"/>
      <c r="S4548" s="3"/>
      <c r="T4548" s="3"/>
      <c r="U4548" s="3"/>
      <c r="V4548" s="3"/>
      <c r="W4548"/>
      <c r="X4548"/>
      <c r="Y4548" s="451"/>
      <c r="Z4548" s="393"/>
      <c r="AA4548" s="3"/>
      <c r="AB4548" s="3"/>
      <c r="AC4548" s="3"/>
      <c r="AD4548" s="3"/>
      <c r="AE4548" s="3"/>
      <c r="AF4548"/>
      <c r="AG4548"/>
      <c r="AH4548"/>
      <c r="AI4548"/>
      <c r="AJ4548"/>
      <c r="AK4548"/>
      <c r="AL4548"/>
      <c r="AM4548"/>
      <c r="AN4548"/>
      <c r="AO4548"/>
      <c r="AP4548"/>
      <c r="BC4548" s="451"/>
    </row>
    <row r="4549" spans="1:55" hidden="1" x14ac:dyDescent="0.2">
      <c r="A4549" s="3"/>
      <c r="B4549" s="3"/>
      <c r="C4549" s="393"/>
      <c r="D4549" s="393"/>
      <c r="E4549" s="393"/>
      <c r="F4549" s="393"/>
      <c r="G4549" s="393"/>
      <c r="H4549" s="393"/>
      <c r="I4549" s="393"/>
      <c r="J4549" s="3"/>
      <c r="K4549" s="3"/>
      <c r="L4549" s="3"/>
      <c r="M4549" s="3"/>
      <c r="N4549" s="3"/>
      <c r="O4549" s="393"/>
      <c r="P4549" s="393"/>
      <c r="Q4549" s="3"/>
      <c r="R4549" s="3"/>
      <c r="S4549" s="3"/>
      <c r="T4549" s="3"/>
      <c r="U4549" s="3"/>
      <c r="V4549" s="3"/>
      <c r="W4549"/>
      <c r="X4549"/>
      <c r="Y4549" s="451"/>
      <c r="Z4549" s="393"/>
      <c r="AA4549" s="3"/>
      <c r="AB4549" s="3"/>
      <c r="AC4549" s="3"/>
      <c r="AD4549" s="3"/>
      <c r="AE4549" s="3"/>
      <c r="AF4549"/>
      <c r="AG4549"/>
      <c r="AH4549"/>
      <c r="AI4549"/>
      <c r="AJ4549"/>
      <c r="AK4549"/>
      <c r="AL4549"/>
      <c r="AM4549"/>
      <c r="AN4549"/>
      <c r="AO4549"/>
      <c r="AP4549"/>
      <c r="BC4549" s="451"/>
    </row>
    <row r="4550" spans="1:55" hidden="1" x14ac:dyDescent="0.2">
      <c r="A4550" s="3"/>
      <c r="B4550" s="3"/>
      <c r="C4550" s="393"/>
      <c r="D4550" s="393"/>
      <c r="E4550" s="393"/>
      <c r="F4550" s="393"/>
      <c r="G4550" s="393"/>
      <c r="H4550" s="393"/>
      <c r="I4550" s="393"/>
      <c r="J4550" s="3"/>
      <c r="K4550" s="3"/>
      <c r="L4550" s="3"/>
      <c r="M4550" s="3"/>
      <c r="N4550" s="3"/>
      <c r="O4550" s="393"/>
      <c r="P4550" s="393"/>
      <c r="Q4550" s="3"/>
      <c r="R4550" s="3"/>
      <c r="S4550" s="3"/>
      <c r="T4550" s="3"/>
      <c r="U4550" s="3"/>
      <c r="V4550" s="3"/>
      <c r="W4550"/>
      <c r="X4550"/>
      <c r="Y4550" s="451"/>
      <c r="Z4550" s="393"/>
      <c r="AA4550" s="3"/>
      <c r="AB4550" s="3"/>
      <c r="AC4550" s="3"/>
      <c r="AD4550" s="3"/>
      <c r="AE4550" s="3"/>
      <c r="AF4550"/>
      <c r="AG4550"/>
      <c r="AH4550"/>
      <c r="AI4550"/>
      <c r="AJ4550"/>
      <c r="AK4550"/>
      <c r="AL4550"/>
      <c r="AM4550"/>
      <c r="AN4550"/>
      <c r="AO4550"/>
      <c r="AP4550"/>
      <c r="BC4550" s="451"/>
    </row>
    <row r="4551" spans="1:55" hidden="1" x14ac:dyDescent="0.2">
      <c r="A4551" s="3"/>
      <c r="B4551" s="3"/>
      <c r="C4551" s="393"/>
      <c r="D4551" s="393"/>
      <c r="E4551" s="393"/>
      <c r="F4551" s="393"/>
      <c r="G4551" s="393"/>
      <c r="H4551" s="393"/>
      <c r="I4551" s="393"/>
      <c r="J4551" s="3"/>
      <c r="K4551" s="3"/>
      <c r="L4551" s="3"/>
      <c r="M4551" s="3"/>
      <c r="N4551" s="3"/>
      <c r="O4551" s="393"/>
      <c r="P4551" s="393"/>
      <c r="Q4551" s="3"/>
      <c r="R4551" s="3"/>
      <c r="S4551" s="3"/>
      <c r="T4551" s="3"/>
      <c r="U4551" s="3"/>
      <c r="V4551" s="3"/>
      <c r="W4551"/>
      <c r="X4551"/>
      <c r="Y4551" s="451"/>
      <c r="Z4551" s="393"/>
      <c r="AA4551" s="3"/>
      <c r="AB4551" s="3"/>
      <c r="AC4551" s="3"/>
      <c r="AD4551" s="3"/>
      <c r="AE4551" s="3"/>
      <c r="AF4551"/>
      <c r="AG4551"/>
      <c r="AH4551"/>
      <c r="AI4551"/>
      <c r="AJ4551"/>
      <c r="AK4551"/>
      <c r="AL4551"/>
      <c r="AM4551"/>
      <c r="AN4551"/>
      <c r="AO4551"/>
      <c r="AP4551"/>
      <c r="BC4551" s="451"/>
    </row>
    <row r="4552" spans="1:55" hidden="1" x14ac:dyDescent="0.2">
      <c r="A4552" s="3"/>
      <c r="B4552" s="3"/>
      <c r="C4552" s="393"/>
      <c r="D4552" s="393"/>
      <c r="E4552" s="393"/>
      <c r="F4552" s="393"/>
      <c r="G4552" s="393"/>
      <c r="H4552" s="393"/>
      <c r="I4552" s="393"/>
      <c r="J4552" s="3"/>
      <c r="K4552" s="3"/>
      <c r="L4552" s="3"/>
      <c r="M4552" s="3"/>
      <c r="N4552" s="3"/>
      <c r="O4552" s="393"/>
      <c r="P4552" s="393"/>
      <c r="Q4552" s="3"/>
      <c r="R4552" s="3"/>
      <c r="S4552" s="3"/>
      <c r="T4552" s="3"/>
      <c r="U4552" s="3"/>
      <c r="V4552" s="3"/>
      <c r="W4552"/>
      <c r="X4552"/>
      <c r="Y4552" s="451"/>
      <c r="Z4552" s="393"/>
      <c r="AA4552" s="3"/>
      <c r="AB4552" s="3"/>
      <c r="AC4552" s="3"/>
      <c r="AD4552" s="3"/>
      <c r="AE4552" s="3"/>
      <c r="AF4552"/>
      <c r="AG4552"/>
      <c r="AH4552"/>
      <c r="AI4552"/>
      <c r="AJ4552"/>
      <c r="AK4552"/>
      <c r="AL4552"/>
      <c r="AM4552"/>
      <c r="AN4552"/>
      <c r="AO4552"/>
      <c r="AP4552"/>
      <c r="BC4552" s="451"/>
    </row>
    <row r="4553" spans="1:55" hidden="1" x14ac:dyDescent="0.2">
      <c r="A4553" s="3"/>
      <c r="B4553" s="3"/>
      <c r="C4553" s="393"/>
      <c r="D4553" s="393"/>
      <c r="E4553" s="393"/>
      <c r="F4553" s="393"/>
      <c r="G4553" s="393"/>
      <c r="H4553" s="393"/>
      <c r="I4553" s="393"/>
      <c r="J4553" s="3"/>
      <c r="K4553" s="3"/>
      <c r="L4553" s="3"/>
      <c r="M4553" s="3"/>
      <c r="N4553" s="3"/>
      <c r="O4553" s="393"/>
      <c r="P4553" s="393"/>
      <c r="Q4553" s="3"/>
      <c r="R4553" s="3"/>
      <c r="S4553" s="3"/>
      <c r="T4553" s="3"/>
      <c r="U4553" s="3"/>
      <c r="V4553" s="3"/>
      <c r="W4553"/>
      <c r="X4553"/>
      <c r="Y4553" s="451"/>
      <c r="Z4553" s="393"/>
      <c r="AA4553" s="3"/>
      <c r="AB4553" s="3"/>
      <c r="AC4553" s="3"/>
      <c r="AD4553" s="3"/>
      <c r="AE4553" s="3"/>
      <c r="AF4553"/>
      <c r="AG4553"/>
      <c r="AH4553"/>
      <c r="AI4553"/>
      <c r="AJ4553"/>
      <c r="AK4553"/>
      <c r="AL4553"/>
      <c r="AM4553"/>
      <c r="AN4553"/>
      <c r="AO4553"/>
      <c r="AP4553"/>
      <c r="BC4553" s="451"/>
    </row>
    <row r="4554" spans="1:55" hidden="1" x14ac:dyDescent="0.2">
      <c r="A4554" s="3"/>
      <c r="B4554" s="3"/>
      <c r="C4554" s="393"/>
      <c r="D4554" s="393"/>
      <c r="E4554" s="393"/>
      <c r="F4554" s="393"/>
      <c r="G4554" s="393"/>
      <c r="H4554" s="393"/>
      <c r="I4554" s="393"/>
      <c r="J4554" s="3"/>
      <c r="K4554" s="3"/>
      <c r="L4554" s="3"/>
      <c r="M4554" s="3"/>
      <c r="N4554" s="3"/>
      <c r="O4554" s="393"/>
      <c r="P4554" s="393"/>
      <c r="Q4554" s="3"/>
      <c r="R4554" s="3"/>
      <c r="S4554" s="3"/>
      <c r="T4554" s="3"/>
      <c r="U4554" s="3"/>
      <c r="V4554" s="3"/>
      <c r="W4554"/>
      <c r="X4554"/>
      <c r="Y4554" s="451"/>
      <c r="Z4554" s="393"/>
      <c r="AA4554" s="3"/>
      <c r="AB4554" s="3"/>
      <c r="AC4554" s="3"/>
      <c r="AD4554" s="3"/>
      <c r="AE4554" s="3"/>
      <c r="AF4554"/>
      <c r="AG4554"/>
      <c r="AH4554"/>
      <c r="AI4554"/>
      <c r="AJ4554"/>
      <c r="AK4554"/>
      <c r="AL4554"/>
      <c r="AM4554"/>
      <c r="AN4554"/>
      <c r="AO4554"/>
      <c r="AP4554"/>
      <c r="BC4554" s="451"/>
    </row>
    <row r="4555" spans="1:55" hidden="1" x14ac:dyDescent="0.2">
      <c r="A4555" s="3"/>
      <c r="B4555" s="3"/>
      <c r="C4555" s="393"/>
      <c r="D4555" s="393"/>
      <c r="E4555" s="393"/>
      <c r="F4555" s="393"/>
      <c r="G4555" s="393"/>
      <c r="H4555" s="393"/>
      <c r="I4555" s="393"/>
      <c r="J4555" s="3"/>
      <c r="K4555" s="3"/>
      <c r="L4555" s="3"/>
      <c r="M4555" s="3"/>
      <c r="N4555" s="3"/>
      <c r="O4555" s="393"/>
      <c r="P4555" s="393"/>
      <c r="Q4555" s="3"/>
      <c r="R4555" s="3"/>
      <c r="S4555" s="3"/>
      <c r="T4555" s="3"/>
      <c r="U4555" s="3"/>
      <c r="V4555" s="3"/>
      <c r="W4555"/>
      <c r="X4555"/>
      <c r="Y4555" s="451"/>
      <c r="Z4555" s="393"/>
      <c r="AA4555" s="3"/>
      <c r="AB4555" s="3"/>
      <c r="AC4555" s="3"/>
      <c r="AD4555" s="3"/>
      <c r="AE4555" s="3"/>
      <c r="AF4555"/>
      <c r="AG4555"/>
      <c r="AH4555"/>
      <c r="AI4555"/>
      <c r="AJ4555"/>
      <c r="AK4555"/>
      <c r="AL4555"/>
      <c r="AM4555"/>
      <c r="AN4555"/>
      <c r="AO4555"/>
      <c r="AP4555"/>
      <c r="BC4555" s="451"/>
    </row>
    <row r="4556" spans="1:55" hidden="1" x14ac:dyDescent="0.2">
      <c r="A4556" s="3"/>
      <c r="B4556" s="3"/>
      <c r="C4556" s="393"/>
      <c r="D4556" s="393"/>
      <c r="E4556" s="393"/>
      <c r="F4556" s="393"/>
      <c r="G4556" s="393"/>
      <c r="H4556" s="393"/>
      <c r="I4556" s="393"/>
      <c r="J4556" s="3"/>
      <c r="K4556" s="3"/>
      <c r="L4556" s="3"/>
      <c r="M4556" s="3"/>
      <c r="N4556" s="3"/>
      <c r="O4556" s="393"/>
      <c r="P4556" s="393"/>
      <c r="Q4556" s="3"/>
      <c r="R4556" s="3"/>
      <c r="S4556" s="3"/>
      <c r="T4556" s="3"/>
      <c r="U4556" s="3"/>
      <c r="V4556" s="3"/>
      <c r="W4556"/>
      <c r="X4556"/>
      <c r="Y4556" s="451"/>
      <c r="Z4556" s="393"/>
      <c r="AA4556" s="3"/>
      <c r="AB4556" s="3"/>
      <c r="AC4556" s="3"/>
      <c r="AD4556" s="3"/>
      <c r="AE4556" s="3"/>
      <c r="AF4556"/>
      <c r="AG4556"/>
      <c r="AH4556"/>
      <c r="AI4556"/>
      <c r="AJ4556"/>
      <c r="AK4556"/>
      <c r="AL4556"/>
      <c r="AM4556"/>
      <c r="AN4556"/>
      <c r="AO4556"/>
      <c r="AP4556"/>
      <c r="BC4556" s="451"/>
    </row>
    <row r="4557" spans="1:55" hidden="1" x14ac:dyDescent="0.2">
      <c r="A4557" s="3"/>
      <c r="B4557" s="3"/>
      <c r="C4557" s="393"/>
      <c r="D4557" s="393"/>
      <c r="E4557" s="393"/>
      <c r="F4557" s="393"/>
      <c r="G4557" s="393"/>
      <c r="H4557" s="393"/>
      <c r="I4557" s="393"/>
      <c r="J4557" s="3"/>
      <c r="K4557" s="3"/>
      <c r="L4557" s="3"/>
      <c r="M4557" s="3"/>
      <c r="N4557" s="3"/>
      <c r="O4557" s="393"/>
      <c r="P4557" s="393"/>
      <c r="Q4557" s="3"/>
      <c r="R4557" s="3"/>
      <c r="S4557" s="3"/>
      <c r="T4557" s="3"/>
      <c r="U4557" s="3"/>
      <c r="V4557" s="3"/>
      <c r="W4557"/>
      <c r="X4557"/>
      <c r="Y4557" s="451"/>
      <c r="Z4557" s="393"/>
      <c r="AA4557" s="3"/>
      <c r="AB4557" s="3"/>
      <c r="AC4557" s="3"/>
      <c r="AD4557" s="3"/>
      <c r="AE4557" s="3"/>
      <c r="AF4557"/>
      <c r="AG4557"/>
      <c r="AH4557"/>
      <c r="AI4557"/>
      <c r="AJ4557"/>
      <c r="AK4557"/>
      <c r="AL4557"/>
      <c r="AM4557"/>
      <c r="AN4557"/>
      <c r="AO4557"/>
      <c r="AP4557"/>
      <c r="BC4557" s="451"/>
    </row>
    <row r="4558" spans="1:55" hidden="1" x14ac:dyDescent="0.2">
      <c r="A4558" s="3"/>
      <c r="B4558" s="3"/>
      <c r="C4558" s="393"/>
      <c r="D4558" s="393"/>
      <c r="E4558" s="393"/>
      <c r="F4558" s="393"/>
      <c r="G4558" s="393"/>
      <c r="H4558" s="393"/>
      <c r="I4558" s="393"/>
      <c r="J4558" s="3"/>
      <c r="K4558" s="3"/>
      <c r="L4558" s="3"/>
      <c r="M4558" s="3"/>
      <c r="N4558" s="3"/>
      <c r="O4558" s="393"/>
      <c r="P4558" s="393"/>
      <c r="Q4558" s="3"/>
      <c r="R4558" s="3"/>
      <c r="S4558" s="3"/>
      <c r="T4558" s="3"/>
      <c r="U4558" s="3"/>
      <c r="V4558" s="3"/>
      <c r="W4558"/>
      <c r="X4558"/>
      <c r="Y4558" s="451"/>
      <c r="Z4558" s="393"/>
      <c r="AA4558" s="3"/>
      <c r="AB4558" s="3"/>
      <c r="AC4558" s="3"/>
      <c r="AD4558" s="3"/>
      <c r="AE4558" s="3"/>
      <c r="AF4558"/>
      <c r="AG4558"/>
      <c r="AH4558"/>
      <c r="AI4558"/>
      <c r="AJ4558"/>
      <c r="AK4558"/>
      <c r="AL4558"/>
      <c r="AM4558"/>
      <c r="AN4558"/>
      <c r="AO4558"/>
      <c r="AP4558"/>
      <c r="BC4558" s="451"/>
    </row>
    <row r="4559" spans="1:55" hidden="1" x14ac:dyDescent="0.2">
      <c r="A4559" s="3"/>
      <c r="B4559" s="3"/>
      <c r="C4559" s="393"/>
      <c r="D4559" s="393"/>
      <c r="E4559" s="393"/>
      <c r="F4559" s="393"/>
      <c r="G4559" s="393"/>
      <c r="H4559" s="393"/>
      <c r="I4559" s="393"/>
      <c r="J4559" s="3"/>
      <c r="K4559" s="3"/>
      <c r="L4559" s="3"/>
      <c r="M4559" s="3"/>
      <c r="N4559" s="3"/>
      <c r="O4559" s="393"/>
      <c r="P4559" s="393"/>
      <c r="Q4559" s="3"/>
      <c r="R4559" s="3"/>
      <c r="S4559" s="3"/>
      <c r="T4559" s="3"/>
      <c r="U4559" s="3"/>
      <c r="V4559" s="3"/>
      <c r="W4559"/>
      <c r="X4559"/>
      <c r="Y4559" s="451"/>
      <c r="Z4559" s="393"/>
      <c r="AA4559" s="3"/>
      <c r="AB4559" s="3"/>
      <c r="AC4559" s="3"/>
      <c r="AD4559" s="3"/>
      <c r="AE4559" s="3"/>
      <c r="AF4559"/>
      <c r="AG4559"/>
      <c r="AH4559"/>
      <c r="AI4559"/>
      <c r="AJ4559"/>
      <c r="AK4559"/>
      <c r="AL4559"/>
      <c r="AM4559"/>
      <c r="AN4559"/>
      <c r="AO4559"/>
      <c r="AP4559"/>
      <c r="BC4559" s="451"/>
    </row>
    <row r="4560" spans="1:55" hidden="1" x14ac:dyDescent="0.2">
      <c r="A4560" s="3"/>
      <c r="B4560" s="3"/>
      <c r="C4560" s="393"/>
      <c r="D4560" s="393"/>
      <c r="E4560" s="393"/>
      <c r="F4560" s="393"/>
      <c r="G4560" s="393"/>
      <c r="H4560" s="393"/>
      <c r="I4560" s="393"/>
      <c r="J4560" s="3"/>
      <c r="K4560" s="3"/>
      <c r="L4560" s="3"/>
      <c r="M4560" s="3"/>
      <c r="N4560" s="3"/>
      <c r="O4560" s="393"/>
      <c r="P4560" s="393"/>
      <c r="Q4560" s="3"/>
      <c r="R4560" s="3"/>
      <c r="S4560" s="3"/>
      <c r="T4560" s="3"/>
      <c r="U4560" s="3"/>
      <c r="V4560" s="3"/>
      <c r="W4560"/>
      <c r="X4560"/>
      <c r="Y4560" s="451"/>
      <c r="Z4560" s="393"/>
      <c r="AA4560" s="3"/>
      <c r="AB4560" s="3"/>
      <c r="AC4560" s="3"/>
      <c r="AD4560" s="3"/>
      <c r="AE4560" s="3"/>
      <c r="AF4560"/>
      <c r="AG4560"/>
      <c r="AH4560"/>
      <c r="AI4560"/>
      <c r="AJ4560"/>
      <c r="AK4560"/>
      <c r="AL4560"/>
      <c r="AM4560"/>
      <c r="AN4560"/>
      <c r="AO4560"/>
      <c r="AP4560"/>
      <c r="BC4560" s="451"/>
    </row>
    <row r="4561" spans="1:55" hidden="1" x14ac:dyDescent="0.2">
      <c r="A4561" s="3"/>
      <c r="B4561" s="3"/>
      <c r="C4561" s="393"/>
      <c r="D4561" s="393"/>
      <c r="E4561" s="393"/>
      <c r="F4561" s="393"/>
      <c r="G4561" s="393"/>
      <c r="H4561" s="393"/>
      <c r="I4561" s="393"/>
      <c r="J4561" s="3"/>
      <c r="K4561" s="3"/>
      <c r="L4561" s="3"/>
      <c r="M4561" s="3"/>
      <c r="N4561" s="3"/>
      <c r="O4561" s="393"/>
      <c r="P4561" s="393"/>
      <c r="Q4561" s="3"/>
      <c r="R4561" s="3"/>
      <c r="S4561" s="3"/>
      <c r="T4561" s="3"/>
      <c r="U4561" s="3"/>
      <c r="V4561" s="3"/>
      <c r="W4561"/>
      <c r="X4561"/>
      <c r="Y4561" s="451"/>
      <c r="Z4561" s="393"/>
      <c r="AA4561" s="3"/>
      <c r="AB4561" s="3"/>
      <c r="AC4561" s="3"/>
      <c r="AD4561" s="3"/>
      <c r="AE4561" s="3"/>
      <c r="AF4561"/>
      <c r="AG4561"/>
      <c r="AH4561"/>
      <c r="AI4561"/>
      <c r="AJ4561"/>
      <c r="AK4561"/>
      <c r="AL4561"/>
      <c r="AM4561"/>
      <c r="AN4561"/>
      <c r="AO4561"/>
      <c r="AP4561"/>
      <c r="BC4561" s="451"/>
    </row>
    <row r="4562" spans="1:55" hidden="1" x14ac:dyDescent="0.2">
      <c r="A4562" s="3"/>
      <c r="B4562" s="3"/>
      <c r="C4562" s="393"/>
      <c r="D4562" s="393"/>
      <c r="E4562" s="393"/>
      <c r="F4562" s="393"/>
      <c r="G4562" s="393"/>
      <c r="H4562" s="393"/>
      <c r="I4562" s="393"/>
      <c r="J4562" s="3"/>
      <c r="K4562" s="3"/>
      <c r="L4562" s="3"/>
      <c r="M4562" s="3"/>
      <c r="N4562" s="3"/>
      <c r="O4562" s="393"/>
      <c r="P4562" s="393"/>
      <c r="Q4562" s="3"/>
      <c r="R4562" s="3"/>
      <c r="S4562" s="3"/>
      <c r="T4562" s="3"/>
      <c r="U4562" s="3"/>
      <c r="V4562" s="3"/>
      <c r="W4562"/>
      <c r="X4562"/>
      <c r="Y4562" s="451"/>
      <c r="Z4562" s="393"/>
      <c r="AA4562" s="3"/>
      <c r="AB4562" s="3"/>
      <c r="AC4562" s="3"/>
      <c r="AD4562" s="3"/>
      <c r="AE4562" s="3"/>
      <c r="AF4562"/>
      <c r="AG4562"/>
      <c r="AH4562"/>
      <c r="AI4562"/>
      <c r="AJ4562"/>
      <c r="AK4562"/>
      <c r="AL4562"/>
      <c r="AM4562"/>
      <c r="AN4562"/>
      <c r="AO4562"/>
      <c r="AP4562"/>
      <c r="BC4562" s="451"/>
    </row>
    <row r="4563" spans="1:55" hidden="1" x14ac:dyDescent="0.2">
      <c r="A4563" s="3"/>
      <c r="B4563" s="3"/>
      <c r="C4563" s="393"/>
      <c r="D4563" s="393"/>
      <c r="E4563" s="393"/>
      <c r="F4563" s="393"/>
      <c r="G4563" s="393"/>
      <c r="H4563" s="393"/>
      <c r="I4563" s="393"/>
      <c r="J4563" s="3"/>
      <c r="K4563" s="3"/>
      <c r="L4563" s="3"/>
      <c r="M4563" s="3"/>
      <c r="N4563" s="3"/>
      <c r="O4563" s="393"/>
      <c r="P4563" s="393"/>
      <c r="Q4563" s="3"/>
      <c r="R4563" s="3"/>
      <c r="S4563" s="3"/>
      <c r="T4563" s="3"/>
      <c r="U4563" s="3"/>
      <c r="V4563" s="3"/>
      <c r="W4563"/>
      <c r="X4563"/>
      <c r="Y4563" s="451"/>
      <c r="Z4563" s="393"/>
      <c r="AA4563" s="3"/>
      <c r="AB4563" s="3"/>
      <c r="AC4563" s="3"/>
      <c r="AD4563" s="3"/>
      <c r="AE4563" s="3"/>
      <c r="AF4563"/>
      <c r="AG4563"/>
      <c r="AH4563"/>
      <c r="AI4563"/>
      <c r="AJ4563"/>
      <c r="AK4563"/>
      <c r="AL4563"/>
      <c r="AM4563"/>
      <c r="AN4563"/>
      <c r="AO4563"/>
      <c r="AP4563"/>
      <c r="BC4563" s="451"/>
    </row>
    <row r="4564" spans="1:55" hidden="1" x14ac:dyDescent="0.2">
      <c r="A4564" s="3"/>
      <c r="B4564" s="3"/>
      <c r="C4564" s="393"/>
      <c r="D4564" s="393"/>
      <c r="E4564" s="393"/>
      <c r="F4564" s="393"/>
      <c r="G4564" s="393"/>
      <c r="H4564" s="393"/>
      <c r="I4564" s="393"/>
      <c r="J4564" s="3"/>
      <c r="K4564" s="3"/>
      <c r="L4564" s="3"/>
      <c r="M4564" s="3"/>
      <c r="N4564" s="3"/>
      <c r="O4564" s="393"/>
      <c r="P4564" s="393"/>
      <c r="Q4564" s="3"/>
      <c r="R4564" s="3"/>
      <c r="S4564" s="3"/>
      <c r="T4564" s="3"/>
      <c r="U4564" s="3"/>
      <c r="V4564" s="3"/>
      <c r="W4564"/>
      <c r="X4564"/>
      <c r="Y4564" s="451"/>
      <c r="Z4564" s="393"/>
      <c r="AA4564" s="3"/>
      <c r="AB4564" s="3"/>
      <c r="AC4564" s="3"/>
      <c r="AD4564" s="3"/>
      <c r="AE4564" s="3"/>
      <c r="AF4564"/>
      <c r="AG4564"/>
      <c r="AH4564"/>
      <c r="AI4564"/>
      <c r="AJ4564"/>
      <c r="AK4564"/>
      <c r="AL4564"/>
      <c r="AM4564"/>
      <c r="AN4564"/>
      <c r="AO4564"/>
      <c r="AP4564"/>
      <c r="BC4564" s="451"/>
    </row>
    <row r="4565" spans="1:55" hidden="1" x14ac:dyDescent="0.2">
      <c r="A4565" s="3"/>
      <c r="B4565" s="3"/>
      <c r="C4565" s="393"/>
      <c r="D4565" s="393"/>
      <c r="E4565" s="393"/>
      <c r="F4565" s="393"/>
      <c r="G4565" s="393"/>
      <c r="H4565" s="393"/>
      <c r="I4565" s="393"/>
      <c r="J4565" s="3"/>
      <c r="K4565" s="3"/>
      <c r="L4565" s="3"/>
      <c r="M4565" s="3"/>
      <c r="N4565" s="3"/>
      <c r="O4565" s="393"/>
      <c r="P4565" s="393"/>
      <c r="Q4565" s="3"/>
      <c r="R4565" s="3"/>
      <c r="S4565" s="3"/>
      <c r="T4565" s="3"/>
      <c r="U4565" s="3"/>
      <c r="V4565" s="3"/>
      <c r="W4565"/>
      <c r="X4565"/>
      <c r="Y4565" s="451"/>
      <c r="Z4565" s="393"/>
      <c r="AA4565" s="3"/>
      <c r="AB4565" s="3"/>
      <c r="AC4565" s="3"/>
      <c r="AD4565" s="3"/>
      <c r="AE4565" s="3"/>
      <c r="AF4565"/>
      <c r="AG4565"/>
      <c r="AH4565"/>
      <c r="AI4565"/>
      <c r="AJ4565"/>
      <c r="AK4565"/>
      <c r="AL4565"/>
      <c r="AM4565"/>
      <c r="AN4565"/>
      <c r="AO4565"/>
      <c r="AP4565"/>
      <c r="BC4565" s="451"/>
    </row>
    <row r="4566" spans="1:55" hidden="1" x14ac:dyDescent="0.2">
      <c r="A4566" s="3"/>
      <c r="B4566" s="3"/>
      <c r="C4566" s="393"/>
      <c r="D4566" s="393"/>
      <c r="E4566" s="393"/>
      <c r="F4566" s="393"/>
      <c r="G4566" s="393"/>
      <c r="H4566" s="393"/>
      <c r="I4566" s="393"/>
      <c r="J4566" s="3"/>
      <c r="K4566" s="3"/>
      <c r="L4566" s="3"/>
      <c r="M4566" s="3"/>
      <c r="N4566" s="3"/>
      <c r="O4566" s="393"/>
      <c r="P4566" s="393"/>
      <c r="Q4566" s="3"/>
      <c r="R4566" s="3"/>
      <c r="S4566" s="3"/>
      <c r="T4566" s="3"/>
      <c r="U4566" s="3"/>
      <c r="V4566" s="3"/>
      <c r="W4566"/>
      <c r="X4566"/>
      <c r="Y4566" s="451"/>
      <c r="Z4566" s="393"/>
      <c r="AA4566" s="3"/>
      <c r="AB4566" s="3"/>
      <c r="AC4566" s="3"/>
      <c r="AD4566" s="3"/>
      <c r="AE4566" s="3"/>
      <c r="AF4566"/>
      <c r="AG4566"/>
      <c r="AH4566"/>
      <c r="AI4566"/>
      <c r="AJ4566"/>
      <c r="AK4566"/>
      <c r="AL4566"/>
      <c r="AM4566"/>
      <c r="AN4566"/>
      <c r="AO4566"/>
      <c r="AP4566"/>
      <c r="BC4566" s="451"/>
    </row>
    <row r="4567" spans="1:55" hidden="1" x14ac:dyDescent="0.2">
      <c r="A4567" s="3"/>
      <c r="B4567" s="3"/>
      <c r="C4567" s="393"/>
      <c r="D4567" s="393"/>
      <c r="E4567" s="393"/>
      <c r="F4567" s="393"/>
      <c r="G4567" s="393"/>
      <c r="H4567" s="393"/>
      <c r="I4567" s="393"/>
      <c r="J4567" s="3"/>
      <c r="K4567" s="3"/>
      <c r="L4567" s="3"/>
      <c r="M4567" s="3"/>
      <c r="N4567" s="3"/>
      <c r="O4567" s="393"/>
      <c r="P4567" s="393"/>
      <c r="Q4567" s="3"/>
      <c r="R4567" s="3"/>
      <c r="S4567" s="3"/>
      <c r="T4567" s="3"/>
      <c r="U4567" s="3"/>
      <c r="V4567" s="3"/>
      <c r="W4567"/>
      <c r="X4567"/>
      <c r="Y4567" s="451"/>
      <c r="Z4567" s="393"/>
      <c r="AA4567" s="3"/>
      <c r="AB4567" s="3"/>
      <c r="AC4567" s="3"/>
      <c r="AD4567" s="3"/>
      <c r="AE4567" s="3"/>
      <c r="AF4567"/>
      <c r="AG4567"/>
      <c r="AH4567"/>
      <c r="AI4567"/>
      <c r="AJ4567"/>
      <c r="AK4567"/>
      <c r="AL4567"/>
      <c r="AM4567"/>
      <c r="AN4567"/>
      <c r="AO4567"/>
      <c r="AP4567"/>
      <c r="BC4567" s="451"/>
    </row>
    <row r="4568" spans="1:55" hidden="1" x14ac:dyDescent="0.2">
      <c r="A4568" s="3"/>
      <c r="B4568" s="3"/>
      <c r="C4568" s="393"/>
      <c r="D4568" s="393"/>
      <c r="E4568" s="393"/>
      <c r="F4568" s="393"/>
      <c r="G4568" s="393"/>
      <c r="H4568" s="393"/>
      <c r="I4568" s="393"/>
      <c r="J4568" s="3"/>
      <c r="K4568" s="3"/>
      <c r="L4568" s="3"/>
      <c r="M4568" s="3"/>
      <c r="N4568" s="3"/>
      <c r="O4568" s="393"/>
      <c r="P4568" s="393"/>
      <c r="Q4568" s="3"/>
      <c r="R4568" s="3"/>
      <c r="S4568" s="3"/>
      <c r="T4568" s="3"/>
      <c r="U4568" s="3"/>
      <c r="V4568" s="3"/>
      <c r="W4568"/>
      <c r="X4568"/>
      <c r="Y4568" s="451"/>
      <c r="Z4568" s="393"/>
      <c r="AA4568" s="3"/>
      <c r="AB4568" s="3"/>
      <c r="AC4568" s="3"/>
      <c r="AD4568" s="3"/>
      <c r="AE4568" s="3"/>
      <c r="AF4568"/>
      <c r="AG4568"/>
      <c r="AH4568"/>
      <c r="AI4568"/>
      <c r="AJ4568"/>
      <c r="AK4568"/>
      <c r="AL4568"/>
      <c r="AM4568"/>
      <c r="AN4568"/>
      <c r="AO4568"/>
      <c r="AP4568"/>
      <c r="BC4568" s="451"/>
    </row>
    <row r="4569" spans="1:55" hidden="1" x14ac:dyDescent="0.2">
      <c r="A4569" s="3"/>
      <c r="B4569" s="3"/>
      <c r="C4569" s="393"/>
      <c r="D4569" s="393"/>
      <c r="E4569" s="393"/>
      <c r="F4569" s="393"/>
      <c r="G4569" s="393"/>
      <c r="H4569" s="393"/>
      <c r="I4569" s="393"/>
      <c r="J4569" s="3"/>
      <c r="K4569" s="3"/>
      <c r="L4569" s="3"/>
      <c r="M4569" s="3"/>
      <c r="N4569" s="3"/>
      <c r="O4569" s="393"/>
      <c r="P4569" s="393"/>
      <c r="Q4569" s="3"/>
      <c r="R4569" s="3"/>
      <c r="S4569" s="3"/>
      <c r="T4569" s="3"/>
      <c r="U4569" s="3"/>
      <c r="V4569" s="3"/>
      <c r="W4569"/>
      <c r="X4569"/>
      <c r="Y4569" s="451"/>
      <c r="Z4569" s="393"/>
      <c r="AA4569" s="3"/>
      <c r="AB4569" s="3"/>
      <c r="AC4569" s="3"/>
      <c r="AD4569" s="3"/>
      <c r="AE4569" s="3"/>
      <c r="AF4569"/>
      <c r="AG4569"/>
      <c r="AH4569"/>
      <c r="AI4569"/>
      <c r="AJ4569"/>
      <c r="AK4569"/>
      <c r="AL4569"/>
      <c r="AM4569"/>
      <c r="AN4569"/>
      <c r="AO4569"/>
      <c r="AP4569"/>
      <c r="BC4569" s="451"/>
    </row>
    <row r="4570" spans="1:55" hidden="1" x14ac:dyDescent="0.2">
      <c r="A4570" s="3"/>
      <c r="B4570" s="3"/>
      <c r="C4570" s="393"/>
      <c r="D4570" s="393"/>
      <c r="E4570" s="393"/>
      <c r="F4570" s="393"/>
      <c r="G4570" s="393"/>
      <c r="H4570" s="393"/>
      <c r="I4570" s="393"/>
      <c r="J4570" s="3"/>
      <c r="K4570" s="3"/>
      <c r="L4570" s="3"/>
      <c r="M4570" s="3"/>
      <c r="N4570" s="3"/>
      <c r="O4570" s="393"/>
      <c r="P4570" s="393"/>
      <c r="Q4570" s="3"/>
      <c r="R4570" s="3"/>
      <c r="S4570" s="3"/>
      <c r="T4570" s="3"/>
      <c r="U4570" s="3"/>
      <c r="V4570" s="3"/>
      <c r="W4570"/>
      <c r="X4570"/>
      <c r="Y4570" s="451"/>
      <c r="Z4570" s="393"/>
      <c r="AA4570" s="3"/>
      <c r="AB4570" s="3"/>
      <c r="AC4570" s="3"/>
      <c r="AD4570" s="3"/>
      <c r="AE4570" s="3"/>
      <c r="AF4570"/>
      <c r="AG4570"/>
      <c r="AH4570"/>
      <c r="AI4570"/>
      <c r="AJ4570"/>
      <c r="AK4570"/>
      <c r="AL4570"/>
      <c r="AM4570"/>
      <c r="AN4570"/>
      <c r="AO4570"/>
      <c r="AP4570"/>
      <c r="BC4570" s="451"/>
    </row>
    <row r="4571" spans="1:55" hidden="1" x14ac:dyDescent="0.2">
      <c r="A4571" s="3"/>
      <c r="B4571" s="3"/>
      <c r="C4571" s="393"/>
      <c r="D4571" s="393"/>
      <c r="E4571" s="393"/>
      <c r="F4571" s="393"/>
      <c r="G4571" s="393"/>
      <c r="H4571" s="393"/>
      <c r="I4571" s="393"/>
      <c r="J4571" s="3"/>
      <c r="K4571" s="3"/>
      <c r="L4571" s="3"/>
      <c r="M4571" s="3"/>
      <c r="N4571" s="3"/>
      <c r="O4571" s="393"/>
      <c r="P4571" s="393"/>
      <c r="Q4571" s="3"/>
      <c r="R4571" s="3"/>
      <c r="S4571" s="3"/>
      <c r="T4571" s="3"/>
      <c r="U4571" s="3"/>
      <c r="V4571" s="3"/>
      <c r="W4571"/>
      <c r="X4571"/>
      <c r="Y4571" s="451"/>
      <c r="Z4571" s="393"/>
      <c r="AA4571" s="3"/>
      <c r="AB4571" s="3"/>
      <c r="AC4571" s="3"/>
      <c r="AD4571" s="3"/>
      <c r="AE4571" s="3"/>
      <c r="AF4571"/>
      <c r="AG4571"/>
      <c r="AH4571"/>
      <c r="AI4571"/>
      <c r="AJ4571"/>
      <c r="AK4571"/>
      <c r="AL4571"/>
      <c r="AM4571"/>
      <c r="AN4571"/>
      <c r="AO4571"/>
      <c r="AP4571"/>
      <c r="BC4571" s="451"/>
    </row>
    <row r="4572" spans="1:55" hidden="1" x14ac:dyDescent="0.2">
      <c r="A4572" s="3"/>
      <c r="B4572" s="3"/>
      <c r="C4572" s="393"/>
      <c r="D4572" s="393"/>
      <c r="E4572" s="393"/>
      <c r="F4572" s="393"/>
      <c r="G4572" s="393"/>
      <c r="H4572" s="393"/>
      <c r="I4572" s="393"/>
      <c r="J4572" s="3"/>
      <c r="K4572" s="3"/>
      <c r="L4572" s="3"/>
      <c r="M4572" s="3"/>
      <c r="N4572" s="3"/>
      <c r="O4572" s="393"/>
      <c r="P4572" s="393"/>
      <c r="Q4572" s="3"/>
      <c r="R4572" s="3"/>
      <c r="S4572" s="3"/>
      <c r="T4572" s="3"/>
      <c r="U4572" s="3"/>
      <c r="V4572" s="3"/>
      <c r="W4572"/>
      <c r="X4572"/>
      <c r="Y4572" s="451"/>
      <c r="Z4572" s="393"/>
      <c r="AA4572" s="3"/>
      <c r="AB4572" s="3"/>
      <c r="AC4572" s="3"/>
      <c r="AD4572" s="3"/>
      <c r="AE4572" s="3"/>
      <c r="AF4572"/>
      <c r="AG4572"/>
      <c r="AH4572"/>
      <c r="AI4572"/>
      <c r="AJ4572"/>
      <c r="AK4572"/>
      <c r="AL4572"/>
      <c r="AM4572"/>
      <c r="AN4572"/>
      <c r="AO4572"/>
      <c r="AP4572"/>
      <c r="BC4572" s="451"/>
    </row>
    <row r="4573" spans="1:55" hidden="1" x14ac:dyDescent="0.2">
      <c r="A4573" s="3"/>
      <c r="B4573" s="3"/>
      <c r="C4573" s="393"/>
      <c r="D4573" s="393"/>
      <c r="E4573" s="393"/>
      <c r="F4573" s="393"/>
      <c r="G4573" s="393"/>
      <c r="H4573" s="393"/>
      <c r="I4573" s="393"/>
      <c r="J4573" s="3"/>
      <c r="K4573" s="3"/>
      <c r="L4573" s="3"/>
      <c r="M4573" s="3"/>
      <c r="N4573" s="3"/>
      <c r="O4573" s="393"/>
      <c r="P4573" s="393"/>
      <c r="Q4573" s="3"/>
      <c r="R4573" s="3"/>
      <c r="S4573" s="3"/>
      <c r="T4573" s="3"/>
      <c r="U4573" s="3"/>
      <c r="V4573" s="3"/>
      <c r="W4573"/>
      <c r="X4573"/>
      <c r="Y4573" s="451"/>
      <c r="Z4573" s="393"/>
      <c r="AA4573" s="3"/>
      <c r="AB4573" s="3"/>
      <c r="AC4573" s="3"/>
      <c r="AD4573" s="3"/>
      <c r="AE4573" s="3"/>
      <c r="AF4573"/>
      <c r="AG4573"/>
      <c r="AH4573"/>
      <c r="AI4573"/>
      <c r="AJ4573"/>
      <c r="AK4573"/>
      <c r="AL4573"/>
      <c r="AM4573"/>
      <c r="AN4573"/>
      <c r="AO4573"/>
      <c r="AP4573"/>
      <c r="BC4573" s="451"/>
    </row>
    <row r="4574" spans="1:55" hidden="1" x14ac:dyDescent="0.2">
      <c r="A4574" s="3"/>
      <c r="B4574" s="3"/>
      <c r="C4574" s="393"/>
      <c r="D4574" s="393"/>
      <c r="E4574" s="393"/>
      <c r="F4574" s="393"/>
      <c r="G4574" s="393"/>
      <c r="H4574" s="393"/>
      <c r="I4574" s="393"/>
      <c r="J4574" s="3"/>
      <c r="K4574" s="3"/>
      <c r="L4574" s="3"/>
      <c r="M4574" s="3"/>
      <c r="N4574" s="3"/>
      <c r="O4574" s="393"/>
      <c r="P4574" s="393"/>
      <c r="Q4574" s="3"/>
      <c r="R4574" s="3"/>
      <c r="S4574" s="3"/>
      <c r="T4574" s="3"/>
      <c r="U4574" s="3"/>
      <c r="V4574" s="3"/>
      <c r="W4574"/>
      <c r="X4574"/>
      <c r="Y4574" s="451"/>
      <c r="Z4574" s="393"/>
      <c r="AA4574" s="3"/>
      <c r="AB4574" s="3"/>
      <c r="AC4574" s="3"/>
      <c r="AD4574" s="3"/>
      <c r="AE4574" s="3"/>
      <c r="AF4574"/>
      <c r="AG4574"/>
      <c r="AH4574"/>
      <c r="AI4574"/>
      <c r="AJ4574"/>
      <c r="AK4574"/>
      <c r="AL4574"/>
      <c r="AM4574"/>
      <c r="AN4574"/>
      <c r="AO4574"/>
      <c r="AP4574"/>
      <c r="BC4574" s="451"/>
    </row>
    <row r="4575" spans="1:55" hidden="1" x14ac:dyDescent="0.2">
      <c r="A4575" s="3"/>
      <c r="B4575" s="3"/>
      <c r="C4575" s="393"/>
      <c r="D4575" s="393"/>
      <c r="E4575" s="393"/>
      <c r="F4575" s="393"/>
      <c r="G4575" s="393"/>
      <c r="H4575" s="393"/>
      <c r="I4575" s="393"/>
      <c r="J4575" s="3"/>
      <c r="K4575" s="3"/>
      <c r="L4575" s="3"/>
      <c r="M4575" s="3"/>
      <c r="N4575" s="3"/>
      <c r="O4575" s="393"/>
      <c r="P4575" s="393"/>
      <c r="Q4575" s="3"/>
      <c r="R4575" s="3"/>
      <c r="S4575" s="3"/>
      <c r="T4575" s="3"/>
      <c r="U4575" s="3"/>
      <c r="V4575" s="3"/>
      <c r="W4575"/>
      <c r="X4575"/>
      <c r="Y4575" s="451"/>
      <c r="Z4575" s="393"/>
      <c r="AA4575" s="3"/>
      <c r="AB4575" s="3"/>
      <c r="AC4575" s="3"/>
      <c r="AD4575" s="3"/>
      <c r="AE4575" s="3"/>
      <c r="AF4575"/>
      <c r="AG4575"/>
      <c r="AH4575"/>
      <c r="AI4575"/>
      <c r="AJ4575"/>
      <c r="AK4575"/>
      <c r="AL4575"/>
      <c r="AM4575"/>
      <c r="AN4575"/>
      <c r="AO4575"/>
      <c r="AP4575"/>
      <c r="BC4575" s="451"/>
    </row>
    <row r="4576" spans="1:55" hidden="1" x14ac:dyDescent="0.2">
      <c r="A4576" s="3"/>
      <c r="B4576" s="3"/>
      <c r="C4576" s="393"/>
      <c r="D4576" s="393"/>
      <c r="E4576" s="393"/>
      <c r="F4576" s="393"/>
      <c r="G4576" s="393"/>
      <c r="H4576" s="393"/>
      <c r="I4576" s="393"/>
      <c r="J4576" s="3"/>
      <c r="K4576" s="3"/>
      <c r="L4576" s="3"/>
      <c r="M4576" s="3"/>
      <c r="N4576" s="3"/>
      <c r="O4576" s="393"/>
      <c r="P4576" s="393"/>
      <c r="Q4576" s="3"/>
      <c r="R4576" s="3"/>
      <c r="S4576" s="3"/>
      <c r="T4576" s="3"/>
      <c r="U4576" s="3"/>
      <c r="V4576" s="3"/>
      <c r="W4576"/>
      <c r="X4576"/>
      <c r="Y4576" s="451"/>
      <c r="Z4576" s="393"/>
      <c r="AA4576" s="3"/>
      <c r="AB4576" s="3"/>
      <c r="AC4576" s="3"/>
      <c r="AD4576" s="3"/>
      <c r="AE4576" s="3"/>
      <c r="AF4576"/>
      <c r="AG4576"/>
      <c r="AH4576"/>
      <c r="AI4576"/>
      <c r="AJ4576"/>
      <c r="AK4576"/>
      <c r="AL4576"/>
      <c r="AM4576"/>
      <c r="AN4576"/>
      <c r="AO4576"/>
      <c r="AP4576"/>
      <c r="BC4576" s="451"/>
    </row>
    <row r="4577" spans="1:55" hidden="1" x14ac:dyDescent="0.2">
      <c r="A4577" s="3"/>
      <c r="B4577" s="3"/>
      <c r="C4577" s="393"/>
      <c r="D4577" s="393"/>
      <c r="E4577" s="393"/>
      <c r="F4577" s="393"/>
      <c r="G4577" s="393"/>
      <c r="H4577" s="393"/>
      <c r="I4577" s="393"/>
      <c r="J4577" s="3"/>
      <c r="K4577" s="3"/>
      <c r="L4577" s="3"/>
      <c r="M4577" s="3"/>
      <c r="N4577" s="3"/>
      <c r="O4577" s="393"/>
      <c r="P4577" s="393"/>
      <c r="Q4577" s="3"/>
      <c r="R4577" s="3"/>
      <c r="S4577" s="3"/>
      <c r="T4577" s="3"/>
      <c r="U4577" s="3"/>
      <c r="V4577" s="3"/>
      <c r="W4577"/>
      <c r="X4577"/>
      <c r="Y4577" s="451"/>
      <c r="Z4577" s="393"/>
      <c r="AA4577" s="3"/>
      <c r="AB4577" s="3"/>
      <c r="AC4577" s="3"/>
      <c r="AD4577" s="3"/>
      <c r="AE4577" s="3"/>
      <c r="AF4577"/>
      <c r="AG4577"/>
      <c r="AH4577"/>
      <c r="AI4577"/>
      <c r="AJ4577"/>
      <c r="AK4577"/>
      <c r="AL4577"/>
      <c r="AM4577"/>
      <c r="AN4577"/>
      <c r="AO4577"/>
      <c r="AP4577"/>
      <c r="BC4577" s="451"/>
    </row>
    <row r="4578" spans="1:55" hidden="1" x14ac:dyDescent="0.2">
      <c r="A4578" s="3"/>
      <c r="B4578" s="3"/>
      <c r="C4578" s="393"/>
      <c r="D4578" s="393"/>
      <c r="E4578" s="393"/>
      <c r="F4578" s="393"/>
      <c r="G4578" s="393"/>
      <c r="H4578" s="393"/>
      <c r="I4578" s="393"/>
      <c r="J4578" s="3"/>
      <c r="K4578" s="3"/>
      <c r="L4578" s="3"/>
      <c r="M4578" s="3"/>
      <c r="N4578" s="3"/>
      <c r="O4578" s="393"/>
      <c r="P4578" s="393"/>
      <c r="Q4578" s="3"/>
      <c r="R4578" s="3"/>
      <c r="S4578" s="3"/>
      <c r="T4578" s="3"/>
      <c r="U4578" s="3"/>
      <c r="V4578" s="3"/>
      <c r="W4578"/>
      <c r="X4578"/>
      <c r="Y4578" s="451"/>
      <c r="Z4578" s="393"/>
      <c r="AA4578" s="3"/>
      <c r="AB4578" s="3"/>
      <c r="AC4578" s="3"/>
      <c r="AD4578" s="3"/>
      <c r="AE4578" s="3"/>
      <c r="AF4578"/>
      <c r="AG4578"/>
      <c r="AH4578"/>
      <c r="AI4578"/>
      <c r="AJ4578"/>
      <c r="AK4578"/>
      <c r="AL4578"/>
      <c r="AM4578"/>
      <c r="AN4578"/>
      <c r="AO4578"/>
      <c r="AP4578"/>
      <c r="BC4578" s="451"/>
    </row>
    <row r="4579" spans="1:55" hidden="1" x14ac:dyDescent="0.2">
      <c r="A4579" s="3"/>
      <c r="B4579" s="3"/>
      <c r="C4579" s="393"/>
      <c r="D4579" s="393"/>
      <c r="E4579" s="393"/>
      <c r="F4579" s="393"/>
      <c r="G4579" s="393"/>
      <c r="H4579" s="393"/>
      <c r="I4579" s="393"/>
      <c r="J4579" s="3"/>
      <c r="K4579" s="3"/>
      <c r="L4579" s="3"/>
      <c r="M4579" s="3"/>
      <c r="N4579" s="3"/>
      <c r="O4579" s="393"/>
      <c r="P4579" s="393"/>
      <c r="Q4579" s="3"/>
      <c r="R4579" s="3"/>
      <c r="S4579" s="3"/>
      <c r="T4579" s="3"/>
      <c r="U4579" s="3"/>
      <c r="V4579" s="3"/>
      <c r="W4579"/>
      <c r="X4579"/>
      <c r="Y4579" s="451"/>
      <c r="Z4579" s="393"/>
      <c r="AA4579" s="3"/>
      <c r="AB4579" s="3"/>
      <c r="AC4579" s="3"/>
      <c r="AD4579" s="3"/>
      <c r="AE4579" s="3"/>
      <c r="AF4579"/>
      <c r="AG4579"/>
      <c r="AH4579"/>
      <c r="AI4579"/>
      <c r="AJ4579"/>
      <c r="AK4579"/>
      <c r="AL4579"/>
      <c r="AM4579"/>
      <c r="AN4579"/>
      <c r="AO4579"/>
      <c r="AP4579"/>
      <c r="BC4579" s="451"/>
    </row>
    <row r="4580" spans="1:55" hidden="1" x14ac:dyDescent="0.2">
      <c r="A4580" s="3"/>
      <c r="B4580" s="3"/>
      <c r="C4580" s="393"/>
      <c r="D4580" s="393"/>
      <c r="E4580" s="393"/>
      <c r="F4580" s="393"/>
      <c r="G4580" s="393"/>
      <c r="H4580" s="393"/>
      <c r="I4580" s="393"/>
      <c r="J4580" s="3"/>
      <c r="K4580" s="3"/>
      <c r="L4580" s="3"/>
      <c r="M4580" s="3"/>
      <c r="N4580" s="3"/>
      <c r="O4580" s="393"/>
      <c r="P4580" s="393"/>
      <c r="Q4580" s="3"/>
      <c r="R4580" s="3"/>
      <c r="S4580" s="3"/>
      <c r="T4580" s="3"/>
      <c r="U4580" s="3"/>
      <c r="V4580" s="3"/>
      <c r="W4580"/>
      <c r="X4580"/>
      <c r="Y4580" s="451"/>
      <c r="Z4580" s="393"/>
      <c r="AA4580" s="3"/>
      <c r="AB4580" s="3"/>
      <c r="AC4580" s="3"/>
      <c r="AD4580" s="3"/>
      <c r="AE4580" s="3"/>
      <c r="AF4580"/>
      <c r="AG4580"/>
      <c r="AH4580"/>
      <c r="AI4580"/>
      <c r="AJ4580"/>
      <c r="AK4580"/>
      <c r="AL4580"/>
      <c r="AM4580"/>
      <c r="AN4580"/>
      <c r="AO4580"/>
      <c r="AP4580"/>
      <c r="BC4580" s="451"/>
    </row>
    <row r="4581" spans="1:55" hidden="1" x14ac:dyDescent="0.2">
      <c r="A4581" s="3"/>
      <c r="B4581" s="3"/>
      <c r="C4581" s="393"/>
      <c r="D4581" s="393"/>
      <c r="E4581" s="393"/>
      <c r="F4581" s="393"/>
      <c r="G4581" s="393"/>
      <c r="H4581" s="393"/>
      <c r="I4581" s="393"/>
      <c r="J4581" s="3"/>
      <c r="K4581" s="3"/>
      <c r="L4581" s="3"/>
      <c r="M4581" s="3"/>
      <c r="N4581" s="3"/>
      <c r="O4581" s="393"/>
      <c r="P4581" s="393"/>
      <c r="Q4581" s="3"/>
      <c r="R4581" s="3"/>
      <c r="S4581" s="3"/>
      <c r="T4581" s="3"/>
      <c r="U4581" s="3"/>
      <c r="V4581" s="3"/>
      <c r="W4581"/>
      <c r="X4581"/>
      <c r="Y4581" s="451"/>
      <c r="Z4581" s="393"/>
      <c r="AA4581" s="3"/>
      <c r="AB4581" s="3"/>
      <c r="AC4581" s="3"/>
      <c r="AD4581" s="3"/>
      <c r="AE4581" s="3"/>
      <c r="AF4581"/>
      <c r="AG4581"/>
      <c r="AH4581"/>
      <c r="AI4581"/>
      <c r="AJ4581"/>
      <c r="AK4581"/>
      <c r="AL4581"/>
      <c r="AM4581"/>
      <c r="AN4581"/>
      <c r="AO4581"/>
      <c r="AP4581"/>
      <c r="BC4581" s="451"/>
    </row>
    <row r="4582" spans="1:55" hidden="1" x14ac:dyDescent="0.2">
      <c r="A4582" s="3"/>
      <c r="B4582" s="3"/>
      <c r="C4582" s="393"/>
      <c r="D4582" s="393"/>
      <c r="E4582" s="393"/>
      <c r="F4582" s="393"/>
      <c r="G4582" s="393"/>
      <c r="H4582" s="393"/>
      <c r="I4582" s="393"/>
      <c r="J4582" s="3"/>
      <c r="K4582" s="3"/>
      <c r="L4582" s="3"/>
      <c r="M4582" s="3"/>
      <c r="N4582" s="3"/>
      <c r="O4582" s="393"/>
      <c r="P4582" s="393"/>
      <c r="Q4582" s="3"/>
      <c r="R4582" s="3"/>
      <c r="S4582" s="3"/>
      <c r="T4582" s="3"/>
      <c r="U4582" s="3"/>
      <c r="V4582" s="3"/>
      <c r="W4582"/>
      <c r="X4582"/>
      <c r="Y4582" s="451"/>
      <c r="Z4582" s="393"/>
      <c r="AA4582" s="3"/>
      <c r="AB4582" s="3"/>
      <c r="AC4582" s="3"/>
      <c r="AD4582" s="3"/>
      <c r="AE4582" s="3"/>
      <c r="AF4582"/>
      <c r="AG4582"/>
      <c r="AH4582"/>
      <c r="AI4582"/>
      <c r="AJ4582"/>
      <c r="AK4582"/>
      <c r="AL4582"/>
      <c r="AM4582"/>
      <c r="AN4582"/>
      <c r="AO4582"/>
      <c r="AP4582"/>
      <c r="BC4582" s="451"/>
    </row>
    <row r="4583" spans="1:55" hidden="1" x14ac:dyDescent="0.2">
      <c r="A4583" s="3"/>
      <c r="B4583" s="3"/>
      <c r="C4583" s="393"/>
      <c r="D4583" s="393"/>
      <c r="E4583" s="393"/>
      <c r="F4583" s="393"/>
      <c r="G4583" s="393"/>
      <c r="H4583" s="393"/>
      <c r="I4583" s="393"/>
      <c r="J4583" s="3"/>
      <c r="K4583" s="3"/>
      <c r="L4583" s="3"/>
      <c r="M4583" s="3"/>
      <c r="N4583" s="3"/>
      <c r="O4583" s="393"/>
      <c r="P4583" s="393"/>
      <c r="Q4583" s="3"/>
      <c r="R4583" s="3"/>
      <c r="S4583" s="3"/>
      <c r="T4583" s="3"/>
      <c r="U4583" s="3"/>
      <c r="V4583" s="3"/>
      <c r="W4583"/>
      <c r="X4583"/>
      <c r="Y4583" s="451"/>
      <c r="Z4583" s="393"/>
      <c r="AA4583" s="3"/>
      <c r="AB4583" s="3"/>
      <c r="AC4583" s="3"/>
      <c r="AD4583" s="3"/>
      <c r="AE4583" s="3"/>
      <c r="AF4583"/>
      <c r="AG4583"/>
      <c r="AH4583"/>
      <c r="AI4583"/>
      <c r="AJ4583"/>
      <c r="AK4583"/>
      <c r="AL4583"/>
      <c r="AM4583"/>
      <c r="AN4583"/>
      <c r="AO4583"/>
      <c r="AP4583"/>
      <c r="BC4583" s="451"/>
    </row>
    <row r="4584" spans="1:55" hidden="1" x14ac:dyDescent="0.2">
      <c r="A4584" s="3"/>
      <c r="B4584" s="3"/>
      <c r="C4584" s="393"/>
      <c r="D4584" s="393"/>
      <c r="E4584" s="393"/>
      <c r="F4584" s="393"/>
      <c r="G4584" s="393"/>
      <c r="H4584" s="393"/>
      <c r="I4584" s="393"/>
      <c r="J4584" s="3"/>
      <c r="K4584" s="3"/>
      <c r="L4584" s="3"/>
      <c r="M4584" s="3"/>
      <c r="N4584" s="3"/>
      <c r="O4584" s="393"/>
      <c r="P4584" s="393"/>
      <c r="Q4584" s="3"/>
      <c r="R4584" s="3"/>
      <c r="S4584" s="3"/>
      <c r="T4584" s="3"/>
      <c r="U4584" s="3"/>
      <c r="V4584" s="3"/>
      <c r="W4584"/>
      <c r="X4584"/>
      <c r="Y4584" s="451"/>
      <c r="Z4584" s="393"/>
      <c r="AA4584" s="3"/>
      <c r="AB4584" s="3"/>
      <c r="AC4584" s="3"/>
      <c r="AD4584" s="3"/>
      <c r="AE4584" s="3"/>
      <c r="AF4584"/>
      <c r="AG4584"/>
      <c r="AH4584"/>
      <c r="AI4584"/>
      <c r="AJ4584"/>
      <c r="AK4584"/>
      <c r="AL4584"/>
      <c r="AM4584"/>
      <c r="AN4584"/>
      <c r="AO4584"/>
      <c r="AP4584"/>
      <c r="BC4584" s="451"/>
    </row>
    <row r="4585" spans="1:55" hidden="1" x14ac:dyDescent="0.2">
      <c r="A4585" s="3"/>
      <c r="B4585" s="3"/>
      <c r="C4585" s="393"/>
      <c r="D4585" s="393"/>
      <c r="E4585" s="393"/>
      <c r="F4585" s="393"/>
      <c r="G4585" s="393"/>
      <c r="H4585" s="393"/>
      <c r="I4585" s="393"/>
      <c r="J4585" s="3"/>
      <c r="K4585" s="3"/>
      <c r="L4585" s="3"/>
      <c r="M4585" s="3"/>
      <c r="N4585" s="3"/>
      <c r="O4585" s="393"/>
      <c r="P4585" s="393"/>
      <c r="Q4585" s="3"/>
      <c r="R4585" s="3"/>
      <c r="S4585" s="3"/>
      <c r="T4585" s="3"/>
      <c r="U4585" s="3"/>
      <c r="V4585" s="3"/>
      <c r="W4585"/>
      <c r="X4585"/>
      <c r="Y4585" s="451"/>
      <c r="Z4585" s="393"/>
      <c r="AA4585" s="3"/>
      <c r="AB4585" s="3"/>
      <c r="AC4585" s="3"/>
      <c r="AD4585" s="3"/>
      <c r="AE4585" s="3"/>
      <c r="AF4585"/>
      <c r="AG4585"/>
      <c r="AH4585"/>
      <c r="AI4585"/>
      <c r="AJ4585"/>
      <c r="AK4585"/>
      <c r="AL4585"/>
      <c r="AM4585"/>
      <c r="AN4585"/>
      <c r="AO4585"/>
      <c r="AP4585"/>
      <c r="BC4585" s="451"/>
    </row>
    <row r="4586" spans="1:55" hidden="1" x14ac:dyDescent="0.2">
      <c r="A4586" s="3"/>
      <c r="B4586" s="3"/>
      <c r="C4586" s="393"/>
      <c r="D4586" s="393"/>
      <c r="E4586" s="393"/>
      <c r="F4586" s="393"/>
      <c r="G4586" s="393"/>
      <c r="H4586" s="393"/>
      <c r="I4586" s="393"/>
      <c r="J4586" s="3"/>
      <c r="K4586" s="3"/>
      <c r="L4586" s="3"/>
      <c r="M4586" s="3"/>
      <c r="N4586" s="3"/>
      <c r="O4586" s="393"/>
      <c r="P4586" s="393"/>
      <c r="Q4586" s="3"/>
      <c r="R4586" s="3"/>
      <c r="S4586" s="3"/>
      <c r="T4586" s="3"/>
      <c r="U4586" s="3"/>
      <c r="V4586" s="3"/>
      <c r="W4586"/>
      <c r="X4586"/>
      <c r="Y4586" s="451"/>
      <c r="Z4586" s="393"/>
      <c r="AA4586" s="3"/>
      <c r="AB4586" s="3"/>
      <c r="AC4586" s="3"/>
      <c r="AD4586" s="3"/>
      <c r="AE4586" s="3"/>
      <c r="AF4586"/>
      <c r="AG4586"/>
      <c r="AH4586"/>
      <c r="AI4586"/>
      <c r="AJ4586"/>
      <c r="AK4586"/>
      <c r="AL4586"/>
      <c r="AM4586"/>
      <c r="AN4586"/>
      <c r="AO4586"/>
      <c r="AP4586"/>
      <c r="BC4586" s="451"/>
    </row>
    <row r="4587" spans="1:55" hidden="1" x14ac:dyDescent="0.2">
      <c r="A4587" s="3"/>
      <c r="B4587" s="3"/>
      <c r="C4587" s="393"/>
      <c r="D4587" s="393"/>
      <c r="E4587" s="393"/>
      <c r="F4587" s="393"/>
      <c r="G4587" s="393"/>
      <c r="H4587" s="393"/>
      <c r="I4587" s="393"/>
      <c r="J4587" s="3"/>
      <c r="K4587" s="3"/>
      <c r="L4587" s="3"/>
      <c r="M4587" s="3"/>
      <c r="N4587" s="3"/>
      <c r="O4587" s="393"/>
      <c r="P4587" s="393"/>
      <c r="Q4587" s="3"/>
      <c r="R4587" s="3"/>
      <c r="S4587" s="3"/>
      <c r="T4587" s="3"/>
      <c r="U4587" s="3"/>
      <c r="V4587" s="3"/>
      <c r="W4587"/>
      <c r="X4587"/>
      <c r="Y4587" s="451"/>
      <c r="Z4587" s="393"/>
      <c r="AA4587" s="3"/>
      <c r="AB4587" s="3"/>
      <c r="AC4587" s="3"/>
      <c r="AD4587" s="3"/>
      <c r="AE4587" s="3"/>
      <c r="AF4587"/>
      <c r="AG4587"/>
      <c r="AH4587"/>
      <c r="AI4587"/>
      <c r="AJ4587"/>
      <c r="AK4587"/>
      <c r="AL4587"/>
      <c r="AM4587"/>
      <c r="AN4587"/>
      <c r="AO4587"/>
      <c r="AP4587"/>
      <c r="BC4587" s="451"/>
    </row>
    <row r="4588" spans="1:55" hidden="1" x14ac:dyDescent="0.2">
      <c r="A4588" s="3"/>
      <c r="B4588" s="3"/>
      <c r="C4588" s="393"/>
      <c r="D4588" s="393"/>
      <c r="E4588" s="393"/>
      <c r="F4588" s="393"/>
      <c r="G4588" s="393"/>
      <c r="H4588" s="393"/>
      <c r="I4588" s="393"/>
      <c r="J4588" s="3"/>
      <c r="K4588" s="3"/>
      <c r="L4588" s="3"/>
      <c r="M4588" s="3"/>
      <c r="N4588" s="3"/>
      <c r="O4588" s="393"/>
      <c r="P4588" s="393"/>
      <c r="Q4588" s="3"/>
      <c r="R4588" s="3"/>
      <c r="S4588" s="3"/>
      <c r="T4588" s="3"/>
      <c r="U4588" s="3"/>
      <c r="V4588" s="3"/>
      <c r="W4588"/>
      <c r="X4588"/>
      <c r="Y4588" s="451"/>
      <c r="Z4588" s="393"/>
      <c r="AA4588" s="3"/>
      <c r="AB4588" s="3"/>
      <c r="AC4588" s="3"/>
      <c r="AD4588" s="3"/>
      <c r="AE4588" s="3"/>
      <c r="AF4588"/>
      <c r="AG4588"/>
      <c r="AH4588"/>
      <c r="AI4588"/>
      <c r="AJ4588"/>
      <c r="AK4588"/>
      <c r="AL4588"/>
      <c r="AM4588"/>
      <c r="AN4588"/>
      <c r="AO4588"/>
      <c r="AP4588"/>
      <c r="BC4588" s="451"/>
    </row>
    <row r="4589" spans="1:55" hidden="1" x14ac:dyDescent="0.2">
      <c r="A4589" s="3"/>
      <c r="B4589" s="3"/>
      <c r="C4589" s="393"/>
      <c r="D4589" s="393"/>
      <c r="E4589" s="393"/>
      <c r="F4589" s="393"/>
      <c r="G4589" s="393"/>
      <c r="H4589" s="393"/>
      <c r="I4589" s="393"/>
      <c r="J4589" s="3"/>
      <c r="K4589" s="3"/>
      <c r="L4589" s="3"/>
      <c r="M4589" s="3"/>
      <c r="N4589" s="3"/>
      <c r="O4589" s="393"/>
      <c r="P4589" s="393"/>
      <c r="Q4589" s="3"/>
      <c r="R4589" s="3"/>
      <c r="S4589" s="3"/>
      <c r="T4589" s="3"/>
      <c r="U4589" s="3"/>
      <c r="V4589" s="3"/>
      <c r="W4589"/>
      <c r="X4589"/>
      <c r="Y4589" s="451"/>
      <c r="Z4589" s="393"/>
      <c r="AA4589" s="3"/>
      <c r="AB4589" s="3"/>
      <c r="AC4589" s="3"/>
      <c r="AD4589" s="3"/>
      <c r="AE4589" s="3"/>
      <c r="AF4589"/>
      <c r="AG4589"/>
      <c r="AH4589"/>
      <c r="AI4589"/>
      <c r="AJ4589"/>
      <c r="AK4589"/>
      <c r="AL4589"/>
      <c r="AM4589"/>
      <c r="AN4589"/>
      <c r="AO4589"/>
      <c r="AP4589"/>
      <c r="BC4589" s="451"/>
    </row>
    <row r="4590" spans="1:55" hidden="1" x14ac:dyDescent="0.2">
      <c r="A4590" s="3"/>
      <c r="B4590" s="3"/>
      <c r="C4590" s="393"/>
      <c r="D4590" s="393"/>
      <c r="E4590" s="393"/>
      <c r="F4590" s="393"/>
      <c r="G4590" s="393"/>
      <c r="H4590" s="393"/>
      <c r="I4590" s="393"/>
      <c r="J4590" s="3"/>
      <c r="K4590" s="3"/>
      <c r="L4590" s="3"/>
      <c r="M4590" s="3"/>
      <c r="N4590" s="3"/>
      <c r="O4590" s="393"/>
      <c r="P4590" s="393"/>
      <c r="Q4590" s="3"/>
      <c r="R4590" s="3"/>
      <c r="S4590" s="3"/>
      <c r="T4590" s="3"/>
      <c r="U4590" s="3"/>
      <c r="V4590" s="3"/>
      <c r="W4590"/>
      <c r="X4590"/>
      <c r="Y4590" s="451"/>
      <c r="Z4590" s="393"/>
      <c r="AA4590" s="3"/>
      <c r="AB4590" s="3"/>
      <c r="AC4590" s="3"/>
      <c r="AD4590" s="3"/>
      <c r="AE4590" s="3"/>
      <c r="AF4590"/>
      <c r="AG4590"/>
      <c r="AH4590"/>
      <c r="AI4590"/>
      <c r="AJ4590"/>
      <c r="AK4590"/>
      <c r="AL4590"/>
      <c r="AM4590"/>
      <c r="AN4590"/>
      <c r="AO4590"/>
      <c r="AP4590"/>
      <c r="BC4590" s="451"/>
    </row>
    <row r="4591" spans="1:55" hidden="1" x14ac:dyDescent="0.2">
      <c r="A4591" s="3"/>
      <c r="B4591" s="3"/>
      <c r="C4591" s="393"/>
      <c r="D4591" s="393"/>
      <c r="E4591" s="393"/>
      <c r="F4591" s="393"/>
      <c r="G4591" s="393"/>
      <c r="H4591" s="393"/>
      <c r="I4591" s="393"/>
      <c r="J4591" s="3"/>
      <c r="K4591" s="3"/>
      <c r="L4591" s="3"/>
      <c r="M4591" s="3"/>
      <c r="N4591" s="3"/>
      <c r="O4591" s="393"/>
      <c r="P4591" s="393"/>
      <c r="Q4591" s="3"/>
      <c r="R4591" s="3"/>
      <c r="S4591" s="3"/>
      <c r="T4591" s="3"/>
      <c r="U4591" s="3"/>
      <c r="V4591" s="3"/>
      <c r="W4591"/>
      <c r="X4591"/>
      <c r="Y4591" s="451"/>
      <c r="Z4591" s="393"/>
      <c r="AA4591" s="3"/>
      <c r="AB4591" s="3"/>
      <c r="AC4591" s="3"/>
      <c r="AD4591" s="3"/>
      <c r="AE4591" s="3"/>
      <c r="AF4591"/>
      <c r="AG4591"/>
      <c r="AH4591"/>
      <c r="AI4591"/>
      <c r="AJ4591"/>
      <c r="AK4591"/>
      <c r="AL4591"/>
      <c r="AM4591"/>
      <c r="AN4591"/>
      <c r="AO4591"/>
      <c r="AP4591"/>
      <c r="BC4591" s="451"/>
    </row>
    <row r="4592" spans="1:55" hidden="1" x14ac:dyDescent="0.2">
      <c r="A4592" s="3"/>
      <c r="B4592" s="3"/>
      <c r="C4592" s="393"/>
      <c r="D4592" s="393"/>
      <c r="E4592" s="393"/>
      <c r="F4592" s="393"/>
      <c r="G4592" s="393"/>
      <c r="H4592" s="393"/>
      <c r="I4592" s="393"/>
      <c r="J4592" s="3"/>
      <c r="K4592" s="3"/>
      <c r="L4592" s="3"/>
      <c r="M4592" s="3"/>
      <c r="N4592" s="3"/>
      <c r="O4592" s="393"/>
      <c r="P4592" s="393"/>
      <c r="Q4592" s="3"/>
      <c r="R4592" s="3"/>
      <c r="S4592" s="3"/>
      <c r="T4592" s="3"/>
      <c r="U4592" s="3"/>
      <c r="V4592" s="3"/>
      <c r="W4592"/>
      <c r="X4592"/>
      <c r="Y4592" s="451"/>
      <c r="Z4592" s="393"/>
      <c r="AA4592" s="3"/>
      <c r="AB4592" s="3"/>
      <c r="AC4592" s="3"/>
      <c r="AD4592" s="3"/>
      <c r="AE4592" s="3"/>
      <c r="AF4592"/>
      <c r="AG4592"/>
      <c r="AH4592"/>
      <c r="AI4592"/>
      <c r="AJ4592"/>
      <c r="AK4592"/>
      <c r="AL4592"/>
      <c r="AM4592"/>
      <c r="AN4592"/>
      <c r="AO4592"/>
      <c r="AP4592"/>
      <c r="BC4592" s="451"/>
    </row>
    <row r="4593" spans="1:55" hidden="1" x14ac:dyDescent="0.2">
      <c r="A4593" s="3"/>
      <c r="B4593" s="3"/>
      <c r="C4593" s="393"/>
      <c r="D4593" s="393"/>
      <c r="E4593" s="393"/>
      <c r="F4593" s="393"/>
      <c r="G4593" s="393"/>
      <c r="H4593" s="393"/>
      <c r="I4593" s="393"/>
      <c r="J4593" s="3"/>
      <c r="K4593" s="3"/>
      <c r="L4593" s="3"/>
      <c r="M4593" s="3"/>
      <c r="N4593" s="3"/>
      <c r="O4593" s="393"/>
      <c r="P4593" s="393"/>
      <c r="Q4593" s="3"/>
      <c r="R4593" s="3"/>
      <c r="S4593" s="3"/>
      <c r="T4593" s="3"/>
      <c r="U4593" s="3"/>
      <c r="V4593" s="3"/>
      <c r="W4593"/>
      <c r="X4593"/>
      <c r="Y4593" s="451"/>
      <c r="Z4593" s="393"/>
      <c r="AA4593" s="3"/>
      <c r="AB4593" s="3"/>
      <c r="AC4593" s="3"/>
      <c r="AD4593" s="3"/>
      <c r="AE4593" s="3"/>
      <c r="AF4593"/>
      <c r="AG4593"/>
      <c r="AH4593"/>
      <c r="AI4593"/>
      <c r="AJ4593"/>
      <c r="AK4593"/>
      <c r="AL4593"/>
      <c r="AM4593"/>
      <c r="AN4593"/>
      <c r="AO4593"/>
      <c r="AP4593"/>
      <c r="BC4593" s="451"/>
    </row>
    <row r="4594" spans="1:55" hidden="1" x14ac:dyDescent="0.2">
      <c r="A4594" s="3"/>
      <c r="B4594" s="3"/>
      <c r="C4594" s="393"/>
      <c r="D4594" s="393"/>
      <c r="E4594" s="393"/>
      <c r="F4594" s="393"/>
      <c r="G4594" s="393"/>
      <c r="H4594" s="393"/>
      <c r="I4594" s="393"/>
      <c r="J4594" s="3"/>
      <c r="K4594" s="3"/>
      <c r="L4594" s="3"/>
      <c r="M4594" s="3"/>
      <c r="N4594" s="3"/>
      <c r="O4594" s="393"/>
      <c r="P4594" s="393"/>
      <c r="Q4594" s="3"/>
      <c r="R4594" s="3"/>
      <c r="S4594" s="3"/>
      <c r="T4594" s="3"/>
      <c r="U4594" s="3"/>
      <c r="V4594" s="3"/>
      <c r="W4594"/>
      <c r="X4594"/>
      <c r="Y4594" s="451"/>
      <c r="Z4594" s="393"/>
      <c r="AA4594" s="3"/>
      <c r="AB4594" s="3"/>
      <c r="AC4594" s="3"/>
      <c r="AD4594" s="3"/>
      <c r="AE4594" s="3"/>
      <c r="AF4594"/>
      <c r="AG4594"/>
      <c r="AH4594"/>
      <c r="AI4594"/>
      <c r="AJ4594"/>
      <c r="AK4594"/>
      <c r="AL4594"/>
      <c r="AM4594"/>
      <c r="AN4594"/>
      <c r="AO4594"/>
      <c r="AP4594"/>
      <c r="BC4594" s="451"/>
    </row>
    <row r="4595" spans="1:55" hidden="1" x14ac:dyDescent="0.2">
      <c r="A4595" s="3"/>
      <c r="B4595" s="3"/>
      <c r="C4595" s="393"/>
      <c r="D4595" s="393"/>
      <c r="E4595" s="393"/>
      <c r="F4595" s="393"/>
      <c r="G4595" s="393"/>
      <c r="H4595" s="393"/>
      <c r="I4595" s="393"/>
      <c r="J4595" s="3"/>
      <c r="K4595" s="3"/>
      <c r="L4595" s="3"/>
      <c r="M4595" s="3"/>
      <c r="N4595" s="3"/>
      <c r="O4595" s="393"/>
      <c r="P4595" s="393"/>
      <c r="Q4595" s="3"/>
      <c r="R4595" s="3"/>
      <c r="S4595" s="3"/>
      <c r="T4595" s="3"/>
      <c r="U4595" s="3"/>
      <c r="V4595" s="3"/>
      <c r="W4595"/>
      <c r="X4595"/>
      <c r="Y4595" s="451"/>
      <c r="Z4595" s="393"/>
      <c r="AA4595" s="3"/>
      <c r="AB4595" s="3"/>
      <c r="AC4595" s="3"/>
      <c r="AD4595" s="3"/>
      <c r="AE4595" s="3"/>
      <c r="AF4595"/>
      <c r="AG4595"/>
      <c r="AH4595"/>
      <c r="AI4595"/>
      <c r="AJ4595"/>
      <c r="AK4595"/>
      <c r="AL4595"/>
      <c r="AM4595"/>
      <c r="AN4595"/>
      <c r="AO4595"/>
      <c r="AP4595"/>
      <c r="BC4595" s="451"/>
    </row>
    <row r="4596" spans="1:55" hidden="1" x14ac:dyDescent="0.2">
      <c r="A4596" s="3"/>
      <c r="B4596" s="3"/>
      <c r="C4596" s="393"/>
      <c r="D4596" s="393"/>
      <c r="E4596" s="393"/>
      <c r="F4596" s="393"/>
      <c r="G4596" s="393"/>
      <c r="H4596" s="393"/>
      <c r="I4596" s="393"/>
      <c r="J4596" s="3"/>
      <c r="K4596" s="3"/>
      <c r="L4596" s="3"/>
      <c r="M4596" s="3"/>
      <c r="N4596" s="3"/>
      <c r="O4596" s="393"/>
      <c r="P4596" s="393"/>
      <c r="Q4596" s="3"/>
      <c r="R4596" s="3"/>
      <c r="S4596" s="3"/>
      <c r="T4596" s="3"/>
      <c r="U4596" s="3"/>
      <c r="V4596" s="3"/>
      <c r="W4596"/>
      <c r="X4596"/>
      <c r="Y4596" s="451"/>
      <c r="Z4596" s="393"/>
      <c r="AA4596" s="3"/>
      <c r="AB4596" s="3"/>
      <c r="AC4596" s="3"/>
      <c r="AD4596" s="3"/>
      <c r="AE4596" s="3"/>
      <c r="AF4596"/>
      <c r="AG4596"/>
      <c r="AH4596"/>
      <c r="AI4596"/>
      <c r="AJ4596"/>
      <c r="AK4596"/>
      <c r="AL4596"/>
      <c r="AM4596"/>
      <c r="AN4596"/>
      <c r="AO4596"/>
      <c r="AP4596"/>
      <c r="BC4596" s="451"/>
    </row>
    <row r="4597" spans="1:55" hidden="1" x14ac:dyDescent="0.2">
      <c r="A4597" s="3"/>
      <c r="B4597" s="3"/>
      <c r="C4597" s="393"/>
      <c r="D4597" s="393"/>
      <c r="E4597" s="393"/>
      <c r="F4597" s="393"/>
      <c r="G4597" s="393"/>
      <c r="H4597" s="393"/>
      <c r="I4597" s="393"/>
      <c r="J4597" s="3"/>
      <c r="K4597" s="3"/>
      <c r="L4597" s="3"/>
      <c r="M4597" s="3"/>
      <c r="N4597" s="3"/>
      <c r="O4597" s="393"/>
      <c r="P4597" s="393"/>
      <c r="Q4597" s="3"/>
      <c r="R4597" s="3"/>
      <c r="S4597" s="3"/>
      <c r="T4597" s="3"/>
      <c r="U4597" s="3"/>
      <c r="V4597" s="3"/>
      <c r="W4597"/>
      <c r="X4597"/>
      <c r="Y4597" s="451"/>
      <c r="Z4597" s="393"/>
      <c r="AA4597" s="3"/>
      <c r="AB4597" s="3"/>
      <c r="AC4597" s="3"/>
      <c r="AD4597" s="3"/>
      <c r="AE4597" s="3"/>
      <c r="AF4597"/>
      <c r="AG4597"/>
      <c r="AH4597"/>
      <c r="AI4597"/>
      <c r="AJ4597"/>
      <c r="AK4597"/>
      <c r="AL4597"/>
      <c r="AM4597"/>
      <c r="AN4597"/>
      <c r="AO4597"/>
      <c r="AP4597"/>
      <c r="BC4597" s="451"/>
    </row>
    <row r="4598" spans="1:55" hidden="1" x14ac:dyDescent="0.2">
      <c r="A4598" s="3"/>
      <c r="B4598" s="3"/>
      <c r="C4598" s="393"/>
      <c r="D4598" s="393"/>
      <c r="E4598" s="393"/>
      <c r="F4598" s="393"/>
      <c r="G4598" s="393"/>
      <c r="H4598" s="393"/>
      <c r="I4598" s="393"/>
      <c r="J4598" s="3"/>
      <c r="K4598" s="3"/>
      <c r="L4598" s="3"/>
      <c r="M4598" s="3"/>
      <c r="N4598" s="3"/>
      <c r="O4598" s="393"/>
      <c r="P4598" s="393"/>
      <c r="Q4598" s="3"/>
      <c r="R4598" s="3"/>
      <c r="S4598" s="3"/>
      <c r="T4598" s="3"/>
      <c r="U4598" s="3"/>
      <c r="V4598" s="3"/>
      <c r="W4598"/>
      <c r="X4598"/>
      <c r="Y4598" s="451"/>
      <c r="Z4598" s="393"/>
      <c r="AA4598" s="3"/>
      <c r="AB4598" s="3"/>
      <c r="AC4598" s="3"/>
      <c r="AD4598" s="3"/>
      <c r="AE4598" s="3"/>
      <c r="AF4598"/>
      <c r="AG4598"/>
      <c r="AH4598"/>
      <c r="AI4598"/>
      <c r="AJ4598"/>
      <c r="AK4598"/>
      <c r="AL4598"/>
      <c r="AM4598"/>
      <c r="AN4598"/>
      <c r="AO4598"/>
      <c r="AP4598"/>
      <c r="BC4598" s="451"/>
    </row>
    <row r="4599" spans="1:55" hidden="1" x14ac:dyDescent="0.2">
      <c r="A4599" s="3"/>
      <c r="B4599" s="3"/>
      <c r="C4599" s="393"/>
      <c r="D4599" s="393"/>
      <c r="E4599" s="393"/>
      <c r="F4599" s="393"/>
      <c r="G4599" s="393"/>
      <c r="H4599" s="393"/>
      <c r="I4599" s="393"/>
      <c r="J4599" s="3"/>
      <c r="K4599" s="3"/>
      <c r="L4599" s="3"/>
      <c r="M4599" s="3"/>
      <c r="N4599" s="3"/>
      <c r="O4599" s="393"/>
      <c r="P4599" s="393"/>
      <c r="Q4599" s="3"/>
      <c r="R4599" s="3"/>
      <c r="S4599" s="3"/>
      <c r="T4599" s="3"/>
      <c r="U4599" s="3"/>
      <c r="V4599" s="3"/>
      <c r="W4599"/>
      <c r="X4599"/>
      <c r="Y4599" s="451"/>
      <c r="Z4599" s="393"/>
      <c r="AA4599" s="3"/>
      <c r="AB4599" s="3"/>
      <c r="AC4599" s="3"/>
      <c r="AD4599" s="3"/>
      <c r="AE4599" s="3"/>
      <c r="AF4599"/>
      <c r="AG4599"/>
      <c r="AH4599"/>
      <c r="AI4599"/>
      <c r="AJ4599"/>
      <c r="AK4599"/>
      <c r="AL4599"/>
      <c r="AM4599"/>
      <c r="AN4599"/>
      <c r="AO4599"/>
      <c r="AP4599"/>
      <c r="BC4599" s="451"/>
    </row>
    <row r="4600" spans="1:55" hidden="1" x14ac:dyDescent="0.2">
      <c r="A4600" s="3"/>
      <c r="B4600" s="3"/>
      <c r="C4600" s="393"/>
      <c r="D4600" s="393"/>
      <c r="E4600" s="393"/>
      <c r="F4600" s="393"/>
      <c r="G4600" s="393"/>
      <c r="H4600" s="393"/>
      <c r="I4600" s="393"/>
      <c r="J4600" s="3"/>
      <c r="K4600" s="3"/>
      <c r="L4600" s="3"/>
      <c r="M4600" s="3"/>
      <c r="N4600" s="3"/>
      <c r="O4600" s="393"/>
      <c r="P4600" s="393"/>
      <c r="Q4600" s="3"/>
      <c r="R4600" s="3"/>
      <c r="S4600" s="3"/>
      <c r="T4600" s="3"/>
      <c r="U4600" s="3"/>
      <c r="V4600" s="3"/>
      <c r="W4600"/>
      <c r="X4600"/>
      <c r="Y4600" s="451"/>
      <c r="Z4600" s="393"/>
      <c r="AA4600" s="3"/>
      <c r="AB4600" s="3"/>
      <c r="AC4600" s="3"/>
      <c r="AD4600" s="3"/>
      <c r="AE4600" s="3"/>
      <c r="AF4600"/>
      <c r="AG4600"/>
      <c r="AH4600"/>
      <c r="AI4600"/>
      <c r="AJ4600"/>
      <c r="AK4600"/>
      <c r="AL4600"/>
      <c r="AM4600"/>
      <c r="AN4600"/>
      <c r="AO4600"/>
      <c r="AP4600"/>
      <c r="BC4600" s="451"/>
    </row>
    <row r="4601" spans="1:55" hidden="1" x14ac:dyDescent="0.2">
      <c r="A4601" s="3"/>
      <c r="B4601" s="3"/>
      <c r="C4601" s="393"/>
      <c r="D4601" s="393"/>
      <c r="E4601" s="393"/>
      <c r="F4601" s="393"/>
      <c r="G4601" s="393"/>
      <c r="H4601" s="393"/>
      <c r="I4601" s="393"/>
      <c r="J4601" s="3"/>
      <c r="K4601" s="3"/>
      <c r="L4601" s="3"/>
      <c r="M4601" s="3"/>
      <c r="N4601" s="3"/>
      <c r="O4601" s="393"/>
      <c r="P4601" s="393"/>
      <c r="Q4601" s="3"/>
      <c r="R4601" s="3"/>
      <c r="S4601" s="3"/>
      <c r="T4601" s="3"/>
      <c r="U4601" s="3"/>
      <c r="V4601" s="3"/>
      <c r="W4601"/>
      <c r="X4601"/>
      <c r="Y4601" s="451"/>
      <c r="Z4601" s="393"/>
      <c r="AA4601" s="3"/>
      <c r="AB4601" s="3"/>
      <c r="AC4601" s="3"/>
      <c r="AD4601" s="3"/>
      <c r="AE4601" s="3"/>
      <c r="AF4601"/>
      <c r="AG4601"/>
      <c r="AH4601"/>
      <c r="AI4601"/>
      <c r="AJ4601"/>
      <c r="AK4601"/>
      <c r="AL4601"/>
      <c r="AM4601"/>
      <c r="AN4601"/>
      <c r="AO4601"/>
      <c r="AP4601"/>
      <c r="BC4601" s="451"/>
    </row>
    <row r="4602" spans="1:55" hidden="1" x14ac:dyDescent="0.2">
      <c r="A4602" s="3"/>
      <c r="B4602" s="3"/>
      <c r="C4602" s="393"/>
      <c r="D4602" s="393"/>
      <c r="E4602" s="393"/>
      <c r="F4602" s="393"/>
      <c r="G4602" s="393"/>
      <c r="H4602" s="393"/>
      <c r="I4602" s="393"/>
      <c r="J4602" s="3"/>
      <c r="K4602" s="3"/>
      <c r="L4602" s="3"/>
      <c r="M4602" s="3"/>
      <c r="N4602" s="3"/>
      <c r="O4602" s="393"/>
      <c r="P4602" s="393"/>
      <c r="Q4602" s="3"/>
      <c r="R4602" s="3"/>
      <c r="S4602" s="3"/>
      <c r="T4602" s="3"/>
      <c r="U4602" s="3"/>
      <c r="V4602" s="3"/>
      <c r="W4602"/>
      <c r="X4602"/>
      <c r="Y4602" s="451"/>
      <c r="Z4602" s="393"/>
      <c r="AA4602" s="3"/>
      <c r="AB4602" s="3"/>
      <c r="AC4602" s="3"/>
      <c r="AD4602" s="3"/>
      <c r="AE4602" s="3"/>
      <c r="AF4602"/>
      <c r="AG4602"/>
      <c r="AH4602"/>
      <c r="AI4602"/>
      <c r="AJ4602"/>
      <c r="AK4602"/>
      <c r="AL4602"/>
      <c r="AM4602"/>
      <c r="AN4602"/>
      <c r="AO4602"/>
      <c r="AP4602"/>
      <c r="BC4602" s="451"/>
    </row>
    <row r="4603" spans="1:55" hidden="1" x14ac:dyDescent="0.2">
      <c r="A4603" s="3"/>
      <c r="B4603" s="3"/>
      <c r="C4603" s="393"/>
      <c r="D4603" s="393"/>
      <c r="E4603" s="393"/>
      <c r="F4603" s="393"/>
      <c r="G4603" s="393"/>
      <c r="H4603" s="393"/>
      <c r="I4603" s="393"/>
      <c r="J4603" s="3"/>
      <c r="K4603" s="3"/>
      <c r="L4603" s="3"/>
      <c r="M4603" s="3"/>
      <c r="N4603" s="3"/>
      <c r="O4603" s="393"/>
      <c r="P4603" s="393"/>
      <c r="Q4603" s="3"/>
      <c r="R4603" s="3"/>
      <c r="S4603" s="3"/>
      <c r="T4603" s="3"/>
      <c r="U4603" s="3"/>
      <c r="V4603" s="3"/>
      <c r="W4603"/>
      <c r="X4603"/>
      <c r="Y4603" s="451"/>
      <c r="Z4603" s="393"/>
      <c r="AA4603" s="3"/>
      <c r="AB4603" s="3"/>
      <c r="AC4603" s="3"/>
      <c r="AD4603" s="3"/>
      <c r="AE4603" s="3"/>
      <c r="AF4603"/>
      <c r="AG4603"/>
      <c r="AH4603"/>
      <c r="AI4603"/>
      <c r="AJ4603"/>
      <c r="AK4603"/>
      <c r="AL4603"/>
      <c r="AM4603"/>
      <c r="AN4603"/>
      <c r="AO4603"/>
      <c r="AP4603"/>
      <c r="BC4603" s="451"/>
    </row>
    <row r="4604" spans="1:55" hidden="1" x14ac:dyDescent="0.2">
      <c r="A4604" s="3"/>
      <c r="B4604" s="3"/>
      <c r="C4604" s="393"/>
      <c r="D4604" s="393"/>
      <c r="E4604" s="393"/>
      <c r="F4604" s="393"/>
      <c r="G4604" s="393"/>
      <c r="H4604" s="393"/>
      <c r="I4604" s="393"/>
      <c r="J4604" s="3"/>
      <c r="K4604" s="3"/>
      <c r="L4604" s="3"/>
      <c r="M4604" s="3"/>
      <c r="N4604" s="3"/>
      <c r="O4604" s="393"/>
      <c r="P4604" s="393"/>
      <c r="Q4604" s="3"/>
      <c r="R4604" s="3"/>
      <c r="S4604" s="3"/>
      <c r="T4604" s="3"/>
      <c r="U4604" s="3"/>
      <c r="V4604" s="3"/>
      <c r="W4604"/>
      <c r="X4604"/>
      <c r="Y4604" s="451"/>
      <c r="Z4604" s="393"/>
      <c r="AA4604" s="3"/>
      <c r="AB4604" s="3"/>
      <c r="AC4604" s="3"/>
      <c r="AD4604" s="3"/>
      <c r="AE4604" s="3"/>
      <c r="AF4604"/>
      <c r="AG4604"/>
      <c r="AH4604"/>
      <c r="AI4604"/>
      <c r="AJ4604"/>
      <c r="AK4604"/>
      <c r="AL4604"/>
      <c r="AM4604"/>
      <c r="AN4604"/>
      <c r="AO4604"/>
      <c r="AP4604"/>
      <c r="BC4604" s="451"/>
    </row>
    <row r="4605" spans="1:55" hidden="1" x14ac:dyDescent="0.2">
      <c r="A4605" s="3"/>
      <c r="B4605" s="3"/>
      <c r="C4605" s="393"/>
      <c r="D4605" s="393"/>
      <c r="E4605" s="393"/>
      <c r="F4605" s="393"/>
      <c r="G4605" s="393"/>
      <c r="H4605" s="393"/>
      <c r="I4605" s="393"/>
      <c r="J4605" s="3"/>
      <c r="K4605" s="3"/>
      <c r="L4605" s="3"/>
      <c r="M4605" s="3"/>
      <c r="N4605" s="3"/>
      <c r="O4605" s="393"/>
      <c r="P4605" s="393"/>
      <c r="Q4605" s="3"/>
      <c r="R4605" s="3"/>
      <c r="S4605" s="3"/>
      <c r="T4605" s="3"/>
      <c r="U4605" s="3"/>
      <c r="V4605" s="3"/>
      <c r="W4605"/>
      <c r="X4605"/>
      <c r="Y4605" s="451"/>
      <c r="Z4605" s="393"/>
      <c r="AA4605" s="3"/>
      <c r="AB4605" s="3"/>
      <c r="AC4605" s="3"/>
      <c r="AD4605" s="3"/>
      <c r="AE4605" s="3"/>
      <c r="AF4605"/>
      <c r="AG4605"/>
      <c r="AH4605"/>
      <c r="AI4605"/>
      <c r="AJ4605"/>
      <c r="AK4605"/>
      <c r="AL4605"/>
      <c r="AM4605"/>
      <c r="AN4605"/>
      <c r="AO4605"/>
      <c r="AP4605"/>
      <c r="BC4605" s="451"/>
    </row>
    <row r="4606" spans="1:55" hidden="1" x14ac:dyDescent="0.2">
      <c r="A4606" s="3"/>
      <c r="B4606" s="3"/>
      <c r="C4606" s="393"/>
      <c r="D4606" s="393"/>
      <c r="E4606" s="393"/>
      <c r="F4606" s="393"/>
      <c r="G4606" s="393"/>
      <c r="H4606" s="393"/>
      <c r="I4606" s="393"/>
      <c r="J4606" s="3"/>
      <c r="K4606" s="3"/>
      <c r="L4606" s="3"/>
      <c r="M4606" s="3"/>
      <c r="N4606" s="3"/>
      <c r="O4606" s="393"/>
      <c r="P4606" s="393"/>
      <c r="Q4606" s="3"/>
      <c r="R4606" s="3"/>
      <c r="S4606" s="3"/>
      <c r="T4606" s="3"/>
      <c r="U4606" s="3"/>
      <c r="V4606" s="3"/>
      <c r="W4606"/>
      <c r="X4606"/>
      <c r="Y4606" s="451"/>
      <c r="Z4606" s="393"/>
      <c r="AA4606" s="3"/>
      <c r="AB4606" s="3"/>
      <c r="AC4606" s="3"/>
      <c r="AD4606" s="3"/>
      <c r="AE4606" s="3"/>
      <c r="AF4606"/>
      <c r="AG4606"/>
      <c r="AH4606"/>
      <c r="AI4606"/>
      <c r="AJ4606"/>
      <c r="AK4606"/>
      <c r="AL4606"/>
      <c r="AM4606"/>
      <c r="AN4606"/>
      <c r="AO4606"/>
      <c r="AP4606"/>
      <c r="BC4606" s="451"/>
    </row>
    <row r="4607" spans="1:55" hidden="1" x14ac:dyDescent="0.2">
      <c r="A4607" s="3"/>
      <c r="B4607" s="3"/>
      <c r="C4607" s="393"/>
      <c r="D4607" s="393"/>
      <c r="E4607" s="393"/>
      <c r="F4607" s="393"/>
      <c r="G4607" s="393"/>
      <c r="H4607" s="393"/>
      <c r="I4607" s="393"/>
      <c r="J4607" s="3"/>
      <c r="K4607" s="3"/>
      <c r="L4607" s="3"/>
      <c r="M4607" s="3"/>
      <c r="N4607" s="3"/>
      <c r="O4607" s="393"/>
      <c r="P4607" s="393"/>
      <c r="Q4607" s="3"/>
      <c r="R4607" s="3"/>
      <c r="S4607" s="3"/>
      <c r="T4607" s="3"/>
      <c r="U4607" s="3"/>
      <c r="V4607" s="3"/>
      <c r="W4607"/>
      <c r="X4607"/>
      <c r="Y4607" s="451"/>
      <c r="Z4607" s="393"/>
      <c r="AA4607" s="3"/>
      <c r="AB4607" s="3"/>
      <c r="AC4607" s="3"/>
      <c r="AD4607" s="3"/>
      <c r="AE4607" s="3"/>
      <c r="AF4607"/>
      <c r="AG4607"/>
      <c r="AH4607"/>
      <c r="AI4607"/>
      <c r="AJ4607"/>
      <c r="AK4607"/>
      <c r="AL4607"/>
      <c r="AM4607"/>
      <c r="AN4607"/>
      <c r="AO4607"/>
      <c r="AP4607"/>
      <c r="BC4607" s="451"/>
    </row>
    <row r="4608" spans="1:55" hidden="1" x14ac:dyDescent="0.2">
      <c r="A4608" s="3"/>
      <c r="B4608" s="3"/>
      <c r="C4608" s="393"/>
      <c r="D4608" s="393"/>
      <c r="E4608" s="393"/>
      <c r="F4608" s="393"/>
      <c r="G4608" s="393"/>
      <c r="H4608" s="393"/>
      <c r="I4608" s="393"/>
      <c r="J4608" s="3"/>
      <c r="K4608" s="3"/>
      <c r="L4608" s="3"/>
      <c r="M4608" s="3"/>
      <c r="N4608" s="3"/>
      <c r="O4608" s="393"/>
      <c r="P4608" s="393"/>
      <c r="Q4608" s="3"/>
      <c r="R4608" s="3"/>
      <c r="S4608" s="3"/>
      <c r="T4608" s="3"/>
      <c r="U4608" s="3"/>
      <c r="V4608" s="3"/>
      <c r="W4608"/>
      <c r="X4608"/>
      <c r="Y4608" s="451"/>
      <c r="Z4608" s="393"/>
      <c r="AA4608" s="3"/>
      <c r="AB4608" s="3"/>
      <c r="AC4608" s="3"/>
      <c r="AD4608" s="3"/>
      <c r="AE4608" s="3"/>
      <c r="AF4608"/>
      <c r="AG4608"/>
      <c r="AH4608"/>
      <c r="AI4608"/>
      <c r="AJ4608"/>
      <c r="AK4608"/>
      <c r="AL4608"/>
      <c r="AM4608"/>
      <c r="AN4608"/>
      <c r="AO4608"/>
      <c r="AP4608"/>
      <c r="BC4608" s="451"/>
    </row>
    <row r="4609" spans="1:55" hidden="1" x14ac:dyDescent="0.2">
      <c r="A4609" s="3"/>
      <c r="B4609" s="3"/>
      <c r="C4609" s="393"/>
      <c r="D4609" s="393"/>
      <c r="E4609" s="393"/>
      <c r="F4609" s="393"/>
      <c r="G4609" s="393"/>
      <c r="H4609" s="393"/>
      <c r="I4609" s="393"/>
      <c r="J4609" s="3"/>
      <c r="K4609" s="3"/>
      <c r="L4609" s="3"/>
      <c r="M4609" s="3"/>
      <c r="N4609" s="3"/>
      <c r="O4609" s="393"/>
      <c r="P4609" s="393"/>
      <c r="Q4609" s="3"/>
      <c r="R4609" s="3"/>
      <c r="S4609" s="3"/>
      <c r="T4609" s="3"/>
      <c r="U4609" s="3"/>
      <c r="V4609" s="3"/>
      <c r="W4609"/>
      <c r="X4609"/>
      <c r="Y4609" s="451"/>
      <c r="Z4609" s="393"/>
      <c r="AA4609" s="3"/>
      <c r="AB4609" s="3"/>
      <c r="AC4609" s="3"/>
      <c r="AD4609" s="3"/>
      <c r="AE4609" s="3"/>
      <c r="AF4609"/>
      <c r="AG4609"/>
      <c r="AH4609"/>
      <c r="AI4609"/>
      <c r="AJ4609"/>
      <c r="AK4609"/>
      <c r="AL4609"/>
      <c r="AM4609"/>
      <c r="AN4609"/>
      <c r="AO4609"/>
      <c r="AP4609"/>
      <c r="BC4609" s="451"/>
    </row>
    <row r="4610" spans="1:55" hidden="1" x14ac:dyDescent="0.2">
      <c r="A4610" s="3"/>
      <c r="B4610" s="3"/>
      <c r="C4610" s="393"/>
      <c r="D4610" s="393"/>
      <c r="E4610" s="393"/>
      <c r="F4610" s="393"/>
      <c r="G4610" s="393"/>
      <c r="H4610" s="393"/>
      <c r="I4610" s="393"/>
      <c r="J4610" s="3"/>
      <c r="K4610" s="3"/>
      <c r="L4610" s="3"/>
      <c r="M4610" s="3"/>
      <c r="N4610" s="3"/>
      <c r="O4610" s="393"/>
      <c r="P4610" s="393"/>
      <c r="Q4610" s="3"/>
      <c r="R4610" s="3"/>
      <c r="S4610" s="3"/>
      <c r="T4610" s="3"/>
      <c r="U4610" s="3"/>
      <c r="V4610" s="3"/>
      <c r="W4610"/>
      <c r="X4610"/>
      <c r="Y4610" s="451"/>
      <c r="Z4610" s="393"/>
      <c r="AA4610" s="3"/>
      <c r="AB4610" s="3"/>
      <c r="AC4610" s="3"/>
      <c r="AD4610" s="3"/>
      <c r="AE4610" s="3"/>
      <c r="AF4610"/>
      <c r="AG4610"/>
      <c r="AH4610"/>
      <c r="AI4610"/>
      <c r="AJ4610"/>
      <c r="AK4610"/>
      <c r="AL4610"/>
      <c r="AM4610"/>
      <c r="AN4610"/>
      <c r="AO4610"/>
      <c r="AP4610"/>
      <c r="BC4610" s="451"/>
    </row>
    <row r="4611" spans="1:55" hidden="1" x14ac:dyDescent="0.2">
      <c r="A4611" s="3"/>
      <c r="B4611" s="3"/>
      <c r="C4611" s="393"/>
      <c r="D4611" s="393"/>
      <c r="E4611" s="393"/>
      <c r="F4611" s="393"/>
      <c r="G4611" s="393"/>
      <c r="H4611" s="393"/>
      <c r="I4611" s="393"/>
      <c r="J4611" s="3"/>
      <c r="K4611" s="3"/>
      <c r="L4611" s="3"/>
      <c r="M4611" s="3"/>
      <c r="N4611" s="3"/>
      <c r="O4611" s="393"/>
      <c r="P4611" s="393"/>
      <c r="Q4611" s="3"/>
      <c r="R4611" s="3"/>
      <c r="S4611" s="3"/>
      <c r="T4611" s="3"/>
      <c r="U4611" s="3"/>
      <c r="V4611" s="3"/>
      <c r="W4611"/>
      <c r="X4611"/>
      <c r="Y4611" s="451"/>
      <c r="Z4611" s="393"/>
      <c r="AA4611" s="3"/>
      <c r="AB4611" s="3"/>
      <c r="AC4611" s="3"/>
      <c r="AD4611" s="3"/>
      <c r="AE4611" s="3"/>
      <c r="AF4611"/>
      <c r="AG4611"/>
      <c r="AH4611"/>
      <c r="AI4611"/>
      <c r="AJ4611"/>
      <c r="AK4611"/>
      <c r="AL4611"/>
      <c r="AM4611"/>
      <c r="AN4611"/>
      <c r="AO4611"/>
      <c r="AP4611"/>
      <c r="BC4611" s="451"/>
    </row>
    <row r="4612" spans="1:55" hidden="1" x14ac:dyDescent="0.2">
      <c r="A4612" s="3"/>
      <c r="B4612" s="3"/>
      <c r="C4612" s="393"/>
      <c r="D4612" s="393"/>
      <c r="E4612" s="393"/>
      <c r="F4612" s="393"/>
      <c r="G4612" s="393"/>
      <c r="H4612" s="393"/>
      <c r="I4612" s="393"/>
      <c r="J4612" s="3"/>
      <c r="K4612" s="3"/>
      <c r="L4612" s="3"/>
      <c r="M4612" s="3"/>
      <c r="N4612" s="3"/>
      <c r="O4612" s="393"/>
      <c r="P4612" s="393"/>
      <c r="Q4612" s="3"/>
      <c r="R4612" s="3"/>
      <c r="S4612" s="3"/>
      <c r="T4612" s="3"/>
      <c r="U4612" s="3"/>
      <c r="V4612" s="3"/>
      <c r="W4612"/>
      <c r="X4612"/>
      <c r="Y4612" s="451"/>
      <c r="Z4612" s="393"/>
      <c r="AA4612" s="3"/>
      <c r="AB4612" s="3"/>
      <c r="AC4612" s="3"/>
      <c r="AD4612" s="3"/>
      <c r="AE4612" s="3"/>
      <c r="AF4612"/>
      <c r="AG4612"/>
      <c r="AH4612"/>
      <c r="AI4612"/>
      <c r="AJ4612"/>
      <c r="AK4612"/>
      <c r="AL4612"/>
      <c r="AM4612"/>
      <c r="AN4612"/>
      <c r="AO4612"/>
      <c r="AP4612"/>
      <c r="BC4612" s="451"/>
    </row>
    <row r="4613" spans="1:55" hidden="1" x14ac:dyDescent="0.2">
      <c r="A4613" s="3"/>
      <c r="B4613" s="3"/>
      <c r="C4613" s="393"/>
      <c r="D4613" s="393"/>
      <c r="E4613" s="393"/>
      <c r="F4613" s="393"/>
      <c r="G4613" s="393"/>
      <c r="H4613" s="393"/>
      <c r="I4613" s="393"/>
      <c r="J4613" s="3"/>
      <c r="K4613" s="3"/>
      <c r="L4613" s="3"/>
      <c r="M4613" s="3"/>
      <c r="N4613" s="3"/>
      <c r="O4613" s="393"/>
      <c r="P4613" s="393"/>
      <c r="Q4613" s="3"/>
      <c r="R4613" s="3"/>
      <c r="S4613" s="3"/>
      <c r="T4613" s="3"/>
      <c r="U4613" s="3"/>
      <c r="V4613" s="3"/>
      <c r="W4613"/>
      <c r="X4613"/>
      <c r="Y4613" s="451"/>
      <c r="Z4613" s="393"/>
      <c r="AA4613" s="3"/>
      <c r="AB4613" s="3"/>
      <c r="AC4613" s="3"/>
      <c r="AD4613" s="3"/>
      <c r="AE4613" s="3"/>
      <c r="AF4613"/>
      <c r="AG4613"/>
      <c r="AH4613"/>
      <c r="AI4613"/>
      <c r="AJ4613"/>
      <c r="AK4613"/>
      <c r="AL4613"/>
      <c r="AM4613"/>
      <c r="AN4613"/>
      <c r="AO4613"/>
      <c r="AP4613"/>
      <c r="BC4613" s="451"/>
    </row>
    <row r="4614" spans="1:55" hidden="1" x14ac:dyDescent="0.2">
      <c r="A4614" s="3"/>
      <c r="B4614" s="3"/>
      <c r="C4614" s="393"/>
      <c r="D4614" s="393"/>
      <c r="E4614" s="393"/>
      <c r="F4614" s="393"/>
      <c r="G4614" s="393"/>
      <c r="H4614" s="393"/>
      <c r="I4614" s="393"/>
      <c r="J4614" s="3"/>
      <c r="K4614" s="3"/>
      <c r="L4614" s="3"/>
      <c r="M4614" s="3"/>
      <c r="N4614" s="3"/>
      <c r="O4614" s="393"/>
      <c r="P4614" s="393"/>
      <c r="Q4614" s="3"/>
      <c r="R4614" s="3"/>
      <c r="S4614" s="3"/>
      <c r="T4614" s="3"/>
      <c r="U4614" s="3"/>
      <c r="V4614" s="3"/>
      <c r="W4614"/>
      <c r="X4614"/>
      <c r="Y4614" s="451"/>
      <c r="Z4614" s="393"/>
      <c r="AA4614" s="3"/>
      <c r="AB4614" s="3"/>
      <c r="AC4614" s="3"/>
      <c r="AD4614" s="3"/>
      <c r="AE4614" s="3"/>
      <c r="AF4614"/>
      <c r="AG4614"/>
      <c r="AH4614"/>
      <c r="AI4614"/>
      <c r="AJ4614"/>
      <c r="AK4614"/>
      <c r="AL4614"/>
      <c r="AM4614"/>
      <c r="AN4614"/>
      <c r="AO4614"/>
      <c r="AP4614"/>
      <c r="BC4614" s="451"/>
    </row>
    <row r="4615" spans="1:55" hidden="1" x14ac:dyDescent="0.2">
      <c r="A4615" s="3"/>
      <c r="B4615" s="3"/>
      <c r="C4615" s="393"/>
      <c r="D4615" s="393"/>
      <c r="E4615" s="393"/>
      <c r="F4615" s="393"/>
      <c r="G4615" s="393"/>
      <c r="H4615" s="393"/>
      <c r="I4615" s="393"/>
      <c r="J4615" s="3"/>
      <c r="K4615" s="3"/>
      <c r="L4615" s="3"/>
      <c r="M4615" s="3"/>
      <c r="N4615" s="3"/>
      <c r="O4615" s="393"/>
      <c r="P4615" s="393"/>
      <c r="Q4615" s="3"/>
      <c r="R4615" s="3"/>
      <c r="S4615" s="3"/>
      <c r="T4615" s="3"/>
      <c r="U4615" s="3"/>
      <c r="V4615" s="3"/>
      <c r="W4615"/>
      <c r="X4615"/>
      <c r="Y4615" s="451"/>
      <c r="Z4615" s="393"/>
      <c r="AA4615" s="3"/>
      <c r="AB4615" s="3"/>
      <c r="AC4615" s="3"/>
      <c r="AD4615" s="3"/>
      <c r="AE4615" s="3"/>
      <c r="AF4615"/>
      <c r="AG4615"/>
      <c r="AH4615"/>
      <c r="AI4615"/>
      <c r="AJ4615"/>
      <c r="AK4615"/>
      <c r="AL4615"/>
      <c r="AM4615"/>
      <c r="AN4615"/>
      <c r="AO4615"/>
      <c r="AP4615"/>
      <c r="BC4615" s="451"/>
    </row>
    <row r="4616" spans="1:55" hidden="1" x14ac:dyDescent="0.2">
      <c r="A4616" s="3"/>
      <c r="B4616" s="3"/>
      <c r="C4616" s="393"/>
      <c r="D4616" s="393"/>
      <c r="E4616" s="393"/>
      <c r="F4616" s="393"/>
      <c r="G4616" s="393"/>
      <c r="H4616" s="393"/>
      <c r="I4616" s="393"/>
      <c r="J4616" s="3"/>
      <c r="K4616" s="3"/>
      <c r="L4616" s="3"/>
      <c r="M4616" s="3"/>
      <c r="N4616" s="3"/>
      <c r="O4616" s="393"/>
      <c r="P4616" s="393"/>
      <c r="Q4616" s="3"/>
      <c r="R4616" s="3"/>
      <c r="S4616" s="3"/>
      <c r="T4616" s="3"/>
      <c r="U4616" s="3"/>
      <c r="V4616" s="3"/>
      <c r="W4616"/>
      <c r="X4616"/>
      <c r="Y4616" s="451"/>
      <c r="Z4616" s="393"/>
      <c r="AA4616" s="3"/>
      <c r="AB4616" s="3"/>
      <c r="AC4616" s="3"/>
      <c r="AD4616" s="3"/>
      <c r="AE4616" s="3"/>
      <c r="AF4616"/>
      <c r="AG4616"/>
      <c r="AH4616"/>
      <c r="AI4616"/>
      <c r="AJ4616"/>
      <c r="AK4616"/>
      <c r="AL4616"/>
      <c r="AM4616"/>
      <c r="AN4616"/>
      <c r="AO4616"/>
      <c r="AP4616"/>
      <c r="BC4616" s="451"/>
    </row>
    <row r="4617" spans="1:55" hidden="1" x14ac:dyDescent="0.2">
      <c r="A4617" s="3"/>
      <c r="B4617" s="3"/>
      <c r="C4617" s="393"/>
      <c r="D4617" s="393"/>
      <c r="E4617" s="393"/>
      <c r="F4617" s="393"/>
      <c r="G4617" s="393"/>
      <c r="H4617" s="393"/>
      <c r="I4617" s="393"/>
      <c r="J4617" s="3"/>
      <c r="K4617" s="3"/>
      <c r="L4617" s="3"/>
      <c r="M4617" s="3"/>
      <c r="N4617" s="3"/>
      <c r="O4617" s="393"/>
      <c r="P4617" s="393"/>
      <c r="Q4617" s="3"/>
      <c r="R4617" s="3"/>
      <c r="S4617" s="3"/>
      <c r="T4617" s="3"/>
      <c r="U4617" s="3"/>
      <c r="V4617" s="3"/>
      <c r="W4617"/>
      <c r="X4617"/>
      <c r="Y4617" s="451"/>
      <c r="Z4617" s="393"/>
      <c r="AA4617" s="3"/>
      <c r="AB4617" s="3"/>
      <c r="AC4617" s="3"/>
      <c r="AD4617" s="3"/>
      <c r="AE4617" s="3"/>
      <c r="AF4617"/>
      <c r="AG4617"/>
      <c r="AH4617"/>
      <c r="AI4617"/>
      <c r="AJ4617"/>
      <c r="AK4617"/>
      <c r="AL4617"/>
      <c r="AM4617"/>
      <c r="AN4617"/>
      <c r="AO4617"/>
      <c r="AP4617"/>
      <c r="BC4617" s="451"/>
    </row>
    <row r="4618" spans="1:55" hidden="1" x14ac:dyDescent="0.2">
      <c r="A4618" s="3"/>
      <c r="B4618" s="3"/>
      <c r="C4618" s="393"/>
      <c r="D4618" s="393"/>
      <c r="E4618" s="393"/>
      <c r="F4618" s="393"/>
      <c r="G4618" s="393"/>
      <c r="H4618" s="393"/>
      <c r="I4618" s="393"/>
      <c r="J4618" s="3"/>
      <c r="K4618" s="3"/>
      <c r="L4618" s="3"/>
      <c r="M4618" s="3"/>
      <c r="N4618" s="3"/>
      <c r="O4618" s="393"/>
      <c r="P4618" s="393"/>
      <c r="Q4618" s="3"/>
      <c r="R4618" s="3"/>
      <c r="S4618" s="3"/>
      <c r="T4618" s="3"/>
      <c r="U4618" s="3"/>
      <c r="V4618" s="3"/>
      <c r="W4618"/>
      <c r="X4618"/>
      <c r="Y4618" s="451"/>
      <c r="Z4618" s="393"/>
      <c r="AA4618" s="3"/>
      <c r="AB4618" s="3"/>
      <c r="AC4618" s="3"/>
      <c r="AD4618" s="3"/>
      <c r="AE4618" s="3"/>
      <c r="AF4618"/>
      <c r="AG4618"/>
      <c r="AH4618"/>
      <c r="AI4618"/>
      <c r="AJ4618"/>
      <c r="AK4618"/>
      <c r="AL4618"/>
      <c r="AM4618"/>
      <c r="AN4618"/>
      <c r="AO4618"/>
      <c r="AP4618"/>
      <c r="BC4618" s="451"/>
    </row>
    <row r="4619" spans="1:55" hidden="1" x14ac:dyDescent="0.2">
      <c r="A4619" s="3"/>
      <c r="B4619" s="3"/>
      <c r="C4619" s="393"/>
      <c r="D4619" s="393"/>
      <c r="E4619" s="393"/>
      <c r="F4619" s="393"/>
      <c r="G4619" s="393"/>
      <c r="H4619" s="393"/>
      <c r="I4619" s="393"/>
      <c r="J4619" s="3"/>
      <c r="K4619" s="3"/>
      <c r="L4619" s="3"/>
      <c r="M4619" s="3"/>
      <c r="N4619" s="3"/>
      <c r="O4619" s="393"/>
      <c r="P4619" s="393"/>
      <c r="Q4619" s="3"/>
      <c r="R4619" s="3"/>
      <c r="S4619" s="3"/>
      <c r="T4619" s="3"/>
      <c r="U4619" s="3"/>
      <c r="V4619" s="3"/>
      <c r="W4619"/>
      <c r="X4619"/>
      <c r="Y4619" s="451"/>
      <c r="Z4619" s="393"/>
      <c r="AA4619" s="3"/>
      <c r="AB4619" s="3"/>
      <c r="AC4619" s="3"/>
      <c r="AD4619" s="3"/>
      <c r="AE4619" s="3"/>
      <c r="AF4619"/>
      <c r="AG4619"/>
      <c r="AH4619"/>
      <c r="AI4619"/>
      <c r="AJ4619"/>
      <c r="AK4619"/>
      <c r="AL4619"/>
      <c r="AM4619"/>
      <c r="AN4619"/>
      <c r="AO4619"/>
      <c r="AP4619"/>
      <c r="BC4619" s="451"/>
    </row>
    <row r="4620" spans="1:55" hidden="1" x14ac:dyDescent="0.2">
      <c r="A4620" s="3"/>
      <c r="B4620" s="3"/>
      <c r="C4620" s="393"/>
      <c r="D4620" s="393"/>
      <c r="E4620" s="393"/>
      <c r="F4620" s="393"/>
      <c r="G4620" s="393"/>
      <c r="H4620" s="393"/>
      <c r="I4620" s="393"/>
      <c r="J4620" s="3"/>
      <c r="K4620" s="3"/>
      <c r="L4620" s="3"/>
      <c r="M4620" s="3"/>
      <c r="N4620" s="3"/>
      <c r="O4620" s="393"/>
      <c r="P4620" s="393"/>
      <c r="Q4620" s="3"/>
      <c r="R4620" s="3"/>
      <c r="S4620" s="3"/>
      <c r="T4620" s="3"/>
      <c r="U4620" s="3"/>
      <c r="V4620" s="3"/>
      <c r="W4620"/>
      <c r="X4620"/>
      <c r="Y4620" s="451"/>
      <c r="Z4620" s="393"/>
      <c r="AA4620" s="3"/>
      <c r="AB4620" s="3"/>
      <c r="AC4620" s="3"/>
      <c r="AD4620" s="3"/>
      <c r="AE4620" s="3"/>
      <c r="AF4620"/>
      <c r="AG4620"/>
      <c r="AH4620"/>
      <c r="AI4620"/>
      <c r="AJ4620"/>
      <c r="AK4620"/>
      <c r="AL4620"/>
      <c r="AM4620"/>
      <c r="AN4620"/>
      <c r="AO4620"/>
      <c r="AP4620"/>
      <c r="BC4620" s="451"/>
    </row>
    <row r="4621" spans="1:55" hidden="1" x14ac:dyDescent="0.2">
      <c r="A4621" s="3"/>
      <c r="B4621" s="3"/>
      <c r="C4621" s="393"/>
      <c r="D4621" s="393"/>
      <c r="E4621" s="393"/>
      <c r="F4621" s="393"/>
      <c r="G4621" s="393"/>
      <c r="H4621" s="393"/>
      <c r="I4621" s="393"/>
      <c r="J4621" s="3"/>
      <c r="K4621" s="3"/>
      <c r="L4621" s="3"/>
      <c r="M4621" s="3"/>
      <c r="N4621" s="3"/>
      <c r="O4621" s="393"/>
      <c r="P4621" s="393"/>
      <c r="Q4621" s="3"/>
      <c r="R4621" s="3"/>
      <c r="S4621" s="3"/>
      <c r="T4621" s="3"/>
      <c r="U4621" s="3"/>
      <c r="V4621" s="3"/>
      <c r="W4621"/>
      <c r="X4621"/>
      <c r="Y4621" s="451"/>
      <c r="Z4621" s="393"/>
      <c r="AA4621" s="3"/>
      <c r="AB4621" s="3"/>
      <c r="AC4621" s="3"/>
      <c r="AD4621" s="3"/>
      <c r="AE4621" s="3"/>
      <c r="AF4621"/>
      <c r="AG4621"/>
      <c r="AH4621"/>
      <c r="AI4621"/>
      <c r="AJ4621"/>
      <c r="AK4621"/>
      <c r="AL4621"/>
      <c r="AM4621"/>
      <c r="AN4621"/>
      <c r="AO4621"/>
      <c r="AP4621"/>
      <c r="BC4621" s="451"/>
    </row>
    <row r="4622" spans="1:55" hidden="1" x14ac:dyDescent="0.2">
      <c r="A4622" s="3"/>
      <c r="B4622" s="3"/>
      <c r="C4622" s="393"/>
      <c r="D4622" s="393"/>
      <c r="E4622" s="393"/>
      <c r="F4622" s="393"/>
      <c r="G4622" s="393"/>
      <c r="H4622" s="393"/>
      <c r="I4622" s="393"/>
      <c r="J4622" s="3"/>
      <c r="K4622" s="3"/>
      <c r="L4622" s="3"/>
      <c r="M4622" s="3"/>
      <c r="N4622" s="3"/>
      <c r="O4622" s="393"/>
      <c r="P4622" s="393"/>
      <c r="Q4622" s="3"/>
      <c r="R4622" s="3"/>
      <c r="S4622" s="3"/>
      <c r="T4622" s="3"/>
      <c r="U4622" s="3"/>
      <c r="V4622" s="3"/>
      <c r="W4622"/>
      <c r="X4622"/>
      <c r="Y4622" s="451"/>
      <c r="Z4622" s="393"/>
      <c r="AA4622" s="3"/>
      <c r="AB4622" s="3"/>
      <c r="AC4622" s="3"/>
      <c r="AD4622" s="3"/>
      <c r="AE4622" s="3"/>
      <c r="AF4622"/>
      <c r="AG4622"/>
      <c r="AH4622"/>
      <c r="AI4622"/>
      <c r="AJ4622"/>
      <c r="AK4622"/>
      <c r="AL4622"/>
      <c r="AM4622"/>
      <c r="AN4622"/>
      <c r="AO4622"/>
      <c r="AP4622"/>
      <c r="BC4622" s="451"/>
    </row>
    <row r="4623" spans="1:55" hidden="1" x14ac:dyDescent="0.2">
      <c r="A4623" s="3"/>
      <c r="B4623" s="3"/>
      <c r="C4623" s="393"/>
      <c r="D4623" s="393"/>
      <c r="E4623" s="393"/>
      <c r="F4623" s="393"/>
      <c r="G4623" s="393"/>
      <c r="H4623" s="393"/>
      <c r="I4623" s="393"/>
      <c r="J4623" s="3"/>
      <c r="K4623" s="3"/>
      <c r="L4623" s="3"/>
      <c r="M4623" s="3"/>
      <c r="N4623" s="3"/>
      <c r="O4623" s="393"/>
      <c r="P4623" s="393"/>
      <c r="Q4623" s="3"/>
      <c r="R4623" s="3"/>
      <c r="S4623" s="3"/>
      <c r="T4623" s="3"/>
      <c r="U4623" s="3"/>
      <c r="V4623" s="3"/>
      <c r="W4623"/>
      <c r="X4623"/>
      <c r="Y4623" s="451"/>
      <c r="Z4623" s="393"/>
      <c r="AA4623" s="3"/>
      <c r="AB4623" s="3"/>
      <c r="AC4623" s="3"/>
      <c r="AD4623" s="3"/>
      <c r="AE4623" s="3"/>
      <c r="AF4623"/>
      <c r="AG4623"/>
      <c r="AH4623"/>
      <c r="AI4623"/>
      <c r="AJ4623"/>
      <c r="AK4623"/>
      <c r="AL4623"/>
      <c r="AM4623"/>
      <c r="AN4623"/>
      <c r="AO4623"/>
      <c r="AP4623"/>
      <c r="BC4623" s="451"/>
    </row>
    <row r="4624" spans="1:55" hidden="1" x14ac:dyDescent="0.2">
      <c r="A4624" s="3"/>
      <c r="B4624" s="3"/>
      <c r="C4624" s="393"/>
      <c r="D4624" s="393"/>
      <c r="E4624" s="393"/>
      <c r="F4624" s="393"/>
      <c r="G4624" s="393"/>
      <c r="H4624" s="393"/>
      <c r="I4624" s="393"/>
      <c r="J4624" s="3"/>
      <c r="K4624" s="3"/>
      <c r="L4624" s="3"/>
      <c r="M4624" s="3"/>
      <c r="N4624" s="3"/>
      <c r="O4624" s="393"/>
      <c r="P4624" s="393"/>
      <c r="Q4624" s="3"/>
      <c r="R4624" s="3"/>
      <c r="S4624" s="3"/>
      <c r="T4624" s="3"/>
      <c r="U4624" s="3"/>
      <c r="V4624" s="3"/>
      <c r="W4624"/>
      <c r="X4624"/>
      <c r="Y4624" s="451"/>
      <c r="Z4624" s="393"/>
      <c r="AA4624" s="3"/>
      <c r="AB4624" s="3"/>
      <c r="AC4624" s="3"/>
      <c r="AD4624" s="3"/>
      <c r="AE4624" s="3"/>
      <c r="AF4624"/>
      <c r="AG4624"/>
      <c r="AH4624"/>
      <c r="AI4624"/>
      <c r="AJ4624"/>
      <c r="AK4624"/>
      <c r="AL4624"/>
      <c r="AM4624"/>
      <c r="AN4624"/>
      <c r="AO4624"/>
      <c r="AP4624"/>
      <c r="BC4624" s="451"/>
    </row>
    <row r="4625" spans="1:55" hidden="1" x14ac:dyDescent="0.2">
      <c r="A4625" s="3"/>
      <c r="B4625" s="3"/>
      <c r="C4625" s="393"/>
      <c r="D4625" s="393"/>
      <c r="E4625" s="393"/>
      <c r="F4625" s="393"/>
      <c r="G4625" s="393"/>
      <c r="H4625" s="393"/>
      <c r="I4625" s="393"/>
      <c r="J4625" s="3"/>
      <c r="K4625" s="3"/>
      <c r="L4625" s="3"/>
      <c r="M4625" s="3"/>
      <c r="N4625" s="3"/>
      <c r="O4625" s="393"/>
      <c r="P4625" s="393"/>
      <c r="Q4625" s="3"/>
      <c r="R4625" s="3"/>
      <c r="S4625" s="3"/>
      <c r="T4625" s="3"/>
      <c r="U4625" s="3"/>
      <c r="V4625" s="3"/>
      <c r="W4625"/>
      <c r="X4625"/>
      <c r="Y4625" s="451"/>
      <c r="Z4625" s="393"/>
      <c r="AA4625" s="3"/>
      <c r="AB4625" s="3"/>
      <c r="AC4625" s="3"/>
      <c r="AD4625" s="3"/>
      <c r="AE4625" s="3"/>
      <c r="AF4625"/>
      <c r="AG4625"/>
      <c r="AH4625"/>
      <c r="AI4625"/>
      <c r="AJ4625"/>
      <c r="AK4625"/>
      <c r="AL4625"/>
      <c r="AM4625"/>
      <c r="AN4625"/>
      <c r="AO4625"/>
      <c r="AP4625"/>
      <c r="BC4625" s="451"/>
    </row>
    <row r="4626" spans="1:55" hidden="1" x14ac:dyDescent="0.2">
      <c r="A4626" s="3"/>
      <c r="B4626" s="3"/>
      <c r="C4626" s="393"/>
      <c r="D4626" s="393"/>
      <c r="E4626" s="393"/>
      <c r="F4626" s="393"/>
      <c r="G4626" s="393"/>
      <c r="H4626" s="393"/>
      <c r="I4626" s="393"/>
      <c r="J4626" s="3"/>
      <c r="K4626" s="3"/>
      <c r="L4626" s="3"/>
      <c r="M4626" s="3"/>
      <c r="N4626" s="3"/>
      <c r="O4626" s="393"/>
      <c r="P4626" s="393"/>
      <c r="Q4626" s="3"/>
      <c r="R4626" s="3"/>
      <c r="S4626" s="3"/>
      <c r="T4626" s="3"/>
      <c r="U4626" s="3"/>
      <c r="V4626" s="3"/>
      <c r="W4626"/>
      <c r="X4626"/>
      <c r="Y4626" s="451"/>
      <c r="Z4626" s="393"/>
      <c r="AA4626" s="3"/>
      <c r="AB4626" s="3"/>
      <c r="AC4626" s="3"/>
      <c r="AD4626" s="3"/>
      <c r="AE4626" s="3"/>
      <c r="AF4626"/>
      <c r="AG4626"/>
      <c r="AH4626"/>
      <c r="AI4626"/>
      <c r="AJ4626"/>
      <c r="AK4626"/>
      <c r="AL4626"/>
      <c r="AM4626"/>
      <c r="AN4626"/>
      <c r="AO4626"/>
      <c r="AP4626"/>
      <c r="BC4626" s="451"/>
    </row>
    <row r="4627" spans="1:55" hidden="1" x14ac:dyDescent="0.2">
      <c r="A4627" s="3"/>
      <c r="B4627" s="3"/>
      <c r="C4627" s="393"/>
      <c r="D4627" s="393"/>
      <c r="E4627" s="393"/>
      <c r="F4627" s="393"/>
      <c r="G4627" s="393"/>
      <c r="H4627" s="393"/>
      <c r="I4627" s="393"/>
      <c r="J4627" s="3"/>
      <c r="K4627" s="3"/>
      <c r="L4627" s="3"/>
      <c r="M4627" s="3"/>
      <c r="N4627" s="3"/>
      <c r="O4627" s="393"/>
      <c r="P4627" s="393"/>
      <c r="Q4627" s="3"/>
      <c r="R4627" s="3"/>
      <c r="S4627" s="3"/>
      <c r="T4627" s="3"/>
      <c r="U4627" s="3"/>
      <c r="V4627" s="3"/>
      <c r="W4627"/>
      <c r="X4627"/>
      <c r="Y4627" s="451"/>
      <c r="Z4627" s="393"/>
      <c r="AA4627" s="3"/>
      <c r="AB4627" s="3"/>
      <c r="AC4627" s="3"/>
      <c r="AD4627" s="3"/>
      <c r="AE4627" s="3"/>
      <c r="AF4627"/>
      <c r="AG4627"/>
      <c r="AH4627"/>
      <c r="AI4627"/>
      <c r="AJ4627"/>
      <c r="AK4627"/>
      <c r="AL4627"/>
      <c r="AM4627"/>
      <c r="AN4627"/>
      <c r="AO4627"/>
      <c r="AP4627"/>
      <c r="BC4627" s="451"/>
    </row>
    <row r="4628" spans="1:55" hidden="1" x14ac:dyDescent="0.2">
      <c r="A4628" s="3"/>
      <c r="B4628" s="3"/>
      <c r="C4628" s="393"/>
      <c r="D4628" s="393"/>
      <c r="E4628" s="393"/>
      <c r="F4628" s="393"/>
      <c r="G4628" s="393"/>
      <c r="H4628" s="393"/>
      <c r="I4628" s="393"/>
      <c r="J4628" s="3"/>
      <c r="K4628" s="3"/>
      <c r="L4628" s="3"/>
      <c r="M4628" s="3"/>
      <c r="N4628" s="3"/>
      <c r="O4628" s="393"/>
      <c r="P4628" s="393"/>
      <c r="Q4628" s="3"/>
      <c r="R4628" s="3"/>
      <c r="S4628" s="3"/>
      <c r="T4628" s="3"/>
      <c r="U4628" s="3"/>
      <c r="V4628" s="3"/>
      <c r="W4628"/>
      <c r="X4628"/>
      <c r="Y4628" s="451"/>
      <c r="Z4628" s="393"/>
      <c r="AA4628" s="3"/>
      <c r="AB4628" s="3"/>
      <c r="AC4628" s="3"/>
      <c r="AD4628" s="3"/>
      <c r="AE4628" s="3"/>
      <c r="AF4628"/>
      <c r="AG4628"/>
      <c r="AH4628"/>
      <c r="AI4628"/>
      <c r="AJ4628"/>
      <c r="AK4628"/>
      <c r="AL4628"/>
      <c r="AM4628"/>
      <c r="AN4628"/>
      <c r="AO4628"/>
      <c r="AP4628"/>
      <c r="BC4628" s="451"/>
    </row>
    <row r="4629" spans="1:55" hidden="1" x14ac:dyDescent="0.2">
      <c r="A4629" s="3"/>
      <c r="B4629" s="3"/>
      <c r="C4629" s="393"/>
      <c r="D4629" s="393"/>
      <c r="E4629" s="393"/>
      <c r="F4629" s="393"/>
      <c r="G4629" s="393"/>
      <c r="H4629" s="393"/>
      <c r="I4629" s="393"/>
      <c r="J4629" s="3"/>
      <c r="K4629" s="3"/>
      <c r="L4629" s="3"/>
      <c r="M4629" s="3"/>
      <c r="N4629" s="3"/>
      <c r="O4629" s="393"/>
      <c r="P4629" s="393"/>
      <c r="Q4629" s="3"/>
      <c r="R4629" s="3"/>
      <c r="S4629" s="3"/>
      <c r="T4629" s="3"/>
      <c r="U4629" s="3"/>
      <c r="V4629" s="3"/>
      <c r="W4629"/>
      <c r="X4629"/>
      <c r="Y4629" s="451"/>
      <c r="Z4629" s="393"/>
      <c r="AA4629" s="3"/>
      <c r="AB4629" s="3"/>
      <c r="AC4629" s="3"/>
      <c r="AD4629" s="3"/>
      <c r="AE4629" s="3"/>
      <c r="AF4629"/>
      <c r="AG4629"/>
      <c r="AH4629"/>
      <c r="AI4629"/>
      <c r="AJ4629"/>
      <c r="AK4629"/>
      <c r="AL4629"/>
      <c r="AM4629"/>
      <c r="AN4629"/>
      <c r="AO4629"/>
      <c r="AP4629"/>
      <c r="BC4629" s="451"/>
    </row>
    <row r="4630" spans="1:55" hidden="1" x14ac:dyDescent="0.2">
      <c r="A4630" s="3"/>
      <c r="B4630" s="3"/>
      <c r="C4630" s="393"/>
      <c r="D4630" s="393"/>
      <c r="E4630" s="393"/>
      <c r="F4630" s="393"/>
      <c r="G4630" s="393"/>
      <c r="H4630" s="393"/>
      <c r="I4630" s="393"/>
      <c r="J4630" s="3"/>
      <c r="K4630" s="3"/>
      <c r="L4630" s="3"/>
      <c r="M4630" s="3"/>
      <c r="N4630" s="3"/>
      <c r="O4630" s="393"/>
      <c r="P4630" s="393"/>
      <c r="Q4630" s="3"/>
      <c r="R4630" s="3"/>
      <c r="S4630" s="3"/>
      <c r="T4630" s="3"/>
      <c r="U4630" s="3"/>
      <c r="V4630" s="3"/>
      <c r="W4630"/>
      <c r="X4630"/>
      <c r="Y4630" s="451"/>
      <c r="Z4630" s="393"/>
      <c r="AA4630" s="3"/>
      <c r="AB4630" s="3"/>
      <c r="AC4630" s="3"/>
      <c r="AD4630" s="3"/>
      <c r="AE4630" s="3"/>
      <c r="AF4630"/>
      <c r="AG4630"/>
      <c r="AH4630"/>
      <c r="AI4630"/>
      <c r="AJ4630"/>
      <c r="AK4630"/>
      <c r="AL4630"/>
      <c r="AM4630"/>
      <c r="AN4630"/>
      <c r="AO4630"/>
      <c r="AP4630"/>
      <c r="BC4630" s="451"/>
    </row>
    <row r="4631" spans="1:55" hidden="1" x14ac:dyDescent="0.2">
      <c r="A4631" s="3"/>
      <c r="B4631" s="3"/>
      <c r="C4631" s="393"/>
      <c r="D4631" s="393"/>
      <c r="E4631" s="393"/>
      <c r="F4631" s="393"/>
      <c r="G4631" s="393"/>
      <c r="H4631" s="393"/>
      <c r="I4631" s="393"/>
      <c r="J4631" s="3"/>
      <c r="K4631" s="3"/>
      <c r="L4631" s="3"/>
      <c r="M4631" s="3"/>
      <c r="N4631" s="3"/>
      <c r="O4631" s="393"/>
      <c r="P4631" s="393"/>
      <c r="Q4631" s="3"/>
      <c r="R4631" s="3"/>
      <c r="S4631" s="3"/>
      <c r="T4631" s="3"/>
      <c r="U4631" s="3"/>
      <c r="V4631" s="3"/>
      <c r="W4631"/>
      <c r="X4631"/>
      <c r="Y4631" s="451"/>
      <c r="Z4631" s="393"/>
      <c r="AA4631" s="3"/>
      <c r="AB4631" s="3"/>
      <c r="AC4631" s="3"/>
      <c r="AD4631" s="3"/>
      <c r="AE4631" s="3"/>
      <c r="AF4631"/>
      <c r="AG4631"/>
      <c r="AH4631"/>
      <c r="AI4631"/>
      <c r="AJ4631"/>
      <c r="AK4631"/>
      <c r="AL4631"/>
      <c r="AM4631"/>
      <c r="AN4631"/>
      <c r="AO4631"/>
      <c r="AP4631"/>
      <c r="BC4631" s="451"/>
    </row>
    <row r="4632" spans="1:55" hidden="1" x14ac:dyDescent="0.2">
      <c r="A4632" s="3"/>
      <c r="B4632" s="3"/>
      <c r="C4632" s="393"/>
      <c r="D4632" s="393"/>
      <c r="E4632" s="393"/>
      <c r="F4632" s="393"/>
      <c r="G4632" s="393"/>
      <c r="H4632" s="393"/>
      <c r="I4632" s="393"/>
      <c r="J4632" s="3"/>
      <c r="K4632" s="3"/>
      <c r="L4632" s="3"/>
      <c r="M4632" s="3"/>
      <c r="N4632" s="3"/>
      <c r="O4632" s="393"/>
      <c r="P4632" s="393"/>
      <c r="Q4632" s="3"/>
      <c r="R4632" s="3"/>
      <c r="S4632" s="3"/>
      <c r="T4632" s="3"/>
      <c r="U4632" s="3"/>
      <c r="V4632" s="3"/>
      <c r="W4632"/>
      <c r="X4632"/>
      <c r="Y4632" s="451"/>
      <c r="Z4632" s="393"/>
      <c r="AA4632" s="3"/>
      <c r="AB4632" s="3"/>
      <c r="AC4632" s="3"/>
      <c r="AD4632" s="3"/>
      <c r="AE4632" s="3"/>
      <c r="AF4632"/>
      <c r="AG4632"/>
      <c r="AH4632"/>
      <c r="AI4632"/>
      <c r="AJ4632"/>
      <c r="AK4632"/>
      <c r="AL4632"/>
      <c r="AM4632"/>
      <c r="AN4632"/>
      <c r="AO4632"/>
      <c r="AP4632"/>
      <c r="BC4632" s="451"/>
    </row>
    <row r="4633" spans="1:55" hidden="1" x14ac:dyDescent="0.2">
      <c r="A4633" s="3"/>
      <c r="B4633" s="3"/>
      <c r="C4633" s="393"/>
      <c r="D4633" s="393"/>
      <c r="E4633" s="393"/>
      <c r="F4633" s="393"/>
      <c r="G4633" s="393"/>
      <c r="H4633" s="393"/>
      <c r="I4633" s="393"/>
      <c r="J4633" s="3"/>
      <c r="K4633" s="3"/>
      <c r="L4633" s="3"/>
      <c r="M4633" s="3"/>
      <c r="N4633" s="3"/>
      <c r="O4633" s="393"/>
      <c r="P4633" s="393"/>
      <c r="Q4633" s="3"/>
      <c r="R4633" s="3"/>
      <c r="S4633" s="3"/>
      <c r="T4633" s="3"/>
      <c r="U4633" s="3"/>
      <c r="V4633" s="3"/>
      <c r="W4633"/>
      <c r="X4633"/>
      <c r="Y4633" s="451"/>
      <c r="Z4633" s="393"/>
      <c r="AA4633" s="3"/>
      <c r="AB4633" s="3"/>
      <c r="AC4633" s="3"/>
      <c r="AD4633" s="3"/>
      <c r="AE4633" s="3"/>
      <c r="AF4633"/>
      <c r="AG4633"/>
      <c r="AH4633"/>
      <c r="AI4633"/>
      <c r="AJ4633"/>
      <c r="AK4633"/>
      <c r="AL4633"/>
      <c r="AM4633"/>
      <c r="AN4633"/>
      <c r="AO4633"/>
      <c r="AP4633"/>
      <c r="BC4633" s="451"/>
    </row>
    <row r="4634" spans="1:55" hidden="1" x14ac:dyDescent="0.2">
      <c r="A4634" s="3"/>
      <c r="B4634" s="3"/>
      <c r="C4634" s="393"/>
      <c r="D4634" s="393"/>
      <c r="E4634" s="393"/>
      <c r="F4634" s="393"/>
      <c r="G4634" s="393"/>
      <c r="H4634" s="393"/>
      <c r="I4634" s="393"/>
      <c r="J4634" s="3"/>
      <c r="K4634" s="3"/>
      <c r="L4634" s="3"/>
      <c r="M4634" s="3"/>
      <c r="N4634" s="3"/>
      <c r="O4634" s="393"/>
      <c r="P4634" s="393"/>
      <c r="Q4634" s="3"/>
      <c r="R4634" s="3"/>
      <c r="S4634" s="3"/>
      <c r="T4634" s="3"/>
      <c r="U4634" s="3"/>
      <c r="V4634" s="3"/>
      <c r="W4634"/>
      <c r="X4634"/>
      <c r="Y4634" s="451"/>
      <c r="Z4634" s="393"/>
      <c r="AA4634" s="3"/>
      <c r="AB4634" s="3"/>
      <c r="AC4634" s="3"/>
      <c r="AD4634" s="3"/>
      <c r="AE4634" s="3"/>
      <c r="AF4634"/>
      <c r="AG4634"/>
      <c r="AH4634"/>
      <c r="AI4634"/>
      <c r="AJ4634"/>
      <c r="AK4634"/>
      <c r="AL4634"/>
      <c r="AM4634"/>
      <c r="AN4634"/>
      <c r="AO4634"/>
      <c r="AP4634"/>
      <c r="BC4634" s="451"/>
    </row>
    <row r="4635" spans="1:55" hidden="1" x14ac:dyDescent="0.2">
      <c r="A4635" s="3"/>
      <c r="B4635" s="3"/>
      <c r="C4635" s="393"/>
      <c r="D4635" s="393"/>
      <c r="E4635" s="393"/>
      <c r="F4635" s="393"/>
      <c r="G4635" s="393"/>
      <c r="H4635" s="393"/>
      <c r="I4635" s="393"/>
      <c r="J4635" s="3"/>
      <c r="K4635" s="3"/>
      <c r="L4635" s="3"/>
      <c r="M4635" s="3"/>
      <c r="N4635" s="3"/>
      <c r="O4635" s="393"/>
      <c r="P4635" s="393"/>
      <c r="Q4635" s="3"/>
      <c r="R4635" s="3"/>
      <c r="S4635" s="3"/>
      <c r="T4635" s="3"/>
      <c r="U4635" s="3"/>
      <c r="V4635" s="3"/>
      <c r="W4635"/>
      <c r="X4635"/>
      <c r="Y4635" s="451"/>
      <c r="Z4635" s="393"/>
      <c r="AA4635" s="3"/>
      <c r="AB4635" s="3"/>
      <c r="AC4635" s="3"/>
      <c r="AD4635" s="3"/>
      <c r="AE4635" s="3"/>
      <c r="AF4635"/>
      <c r="AG4635"/>
      <c r="AH4635"/>
      <c r="AI4635"/>
      <c r="AJ4635"/>
      <c r="AK4635"/>
      <c r="AL4635"/>
      <c r="AM4635"/>
      <c r="AN4635"/>
      <c r="AO4635"/>
      <c r="AP4635"/>
      <c r="BC4635" s="451"/>
    </row>
    <row r="4636" spans="1:55" hidden="1" x14ac:dyDescent="0.2">
      <c r="A4636" s="3"/>
      <c r="B4636" s="3"/>
      <c r="C4636" s="393"/>
      <c r="D4636" s="393"/>
      <c r="E4636" s="393"/>
      <c r="F4636" s="393"/>
      <c r="G4636" s="393"/>
      <c r="H4636" s="393"/>
      <c r="I4636" s="393"/>
      <c r="J4636" s="3"/>
      <c r="K4636" s="3"/>
      <c r="L4636" s="3"/>
      <c r="M4636" s="3"/>
      <c r="N4636" s="3"/>
      <c r="O4636" s="393"/>
      <c r="P4636" s="393"/>
      <c r="Q4636" s="3"/>
      <c r="R4636" s="3"/>
      <c r="S4636" s="3"/>
      <c r="T4636" s="3"/>
      <c r="U4636" s="3"/>
      <c r="V4636" s="3"/>
      <c r="W4636"/>
      <c r="X4636"/>
      <c r="Y4636" s="451"/>
      <c r="Z4636" s="393"/>
      <c r="AA4636" s="3"/>
      <c r="AB4636" s="3"/>
      <c r="AC4636" s="3"/>
      <c r="AD4636" s="3"/>
      <c r="AE4636" s="3"/>
      <c r="AF4636"/>
      <c r="AG4636"/>
      <c r="AH4636"/>
      <c r="AI4636"/>
      <c r="AJ4636"/>
      <c r="AK4636"/>
      <c r="AL4636"/>
      <c r="AM4636"/>
      <c r="AN4636"/>
      <c r="AO4636"/>
      <c r="AP4636"/>
      <c r="BC4636" s="451"/>
    </row>
    <row r="4637" spans="1:55" hidden="1" x14ac:dyDescent="0.2">
      <c r="A4637" s="3"/>
      <c r="B4637" s="3"/>
      <c r="C4637" s="393"/>
      <c r="D4637" s="393"/>
      <c r="E4637" s="393"/>
      <c r="F4637" s="393"/>
      <c r="G4637" s="393"/>
      <c r="H4637" s="393"/>
      <c r="I4637" s="393"/>
      <c r="J4637" s="3"/>
      <c r="K4637" s="3"/>
      <c r="L4637" s="3"/>
      <c r="M4637" s="3"/>
      <c r="N4637" s="3"/>
      <c r="O4637" s="393"/>
      <c r="P4637" s="393"/>
      <c r="Q4637" s="3"/>
      <c r="R4637" s="3"/>
      <c r="S4637" s="3"/>
      <c r="T4637" s="3"/>
      <c r="U4637" s="3"/>
      <c r="V4637" s="3"/>
      <c r="W4637"/>
      <c r="X4637"/>
      <c r="Y4637" s="451"/>
      <c r="Z4637" s="393"/>
      <c r="AA4637" s="3"/>
      <c r="AB4637" s="3"/>
      <c r="AC4637" s="3"/>
      <c r="AD4637" s="3"/>
      <c r="AE4637" s="3"/>
      <c r="AF4637"/>
      <c r="AG4637"/>
      <c r="AH4637"/>
      <c r="AI4637"/>
      <c r="AJ4637"/>
      <c r="AK4637"/>
      <c r="AL4637"/>
      <c r="AM4637"/>
      <c r="AN4637"/>
      <c r="AO4637"/>
      <c r="AP4637"/>
      <c r="BC4637" s="451"/>
    </row>
    <row r="4638" spans="1:55" hidden="1" x14ac:dyDescent="0.2">
      <c r="A4638" s="3"/>
      <c r="B4638" s="3"/>
      <c r="C4638" s="393"/>
      <c r="D4638" s="393"/>
      <c r="E4638" s="393"/>
      <c r="F4638" s="393"/>
      <c r="G4638" s="393"/>
      <c r="H4638" s="393"/>
      <c r="I4638" s="393"/>
      <c r="J4638" s="3"/>
      <c r="K4638" s="3"/>
      <c r="L4638" s="3"/>
      <c r="M4638" s="3"/>
      <c r="N4638" s="3"/>
      <c r="O4638" s="393"/>
      <c r="P4638" s="393"/>
      <c r="Q4638" s="3"/>
      <c r="R4638" s="3"/>
      <c r="S4638" s="3"/>
      <c r="T4638" s="3"/>
      <c r="U4638" s="3"/>
      <c r="V4638" s="3"/>
      <c r="W4638"/>
      <c r="X4638"/>
      <c r="Y4638" s="451"/>
      <c r="Z4638" s="393"/>
      <c r="AA4638" s="3"/>
      <c r="AB4638" s="3"/>
      <c r="AC4638" s="3"/>
      <c r="AD4638" s="3"/>
      <c r="AE4638" s="3"/>
      <c r="AF4638"/>
      <c r="AG4638"/>
      <c r="AH4638"/>
      <c r="AI4638"/>
      <c r="AJ4638"/>
      <c r="AK4638"/>
      <c r="AL4638"/>
      <c r="AM4638"/>
      <c r="AN4638"/>
      <c r="AO4638"/>
      <c r="AP4638"/>
      <c r="BC4638" s="451"/>
    </row>
    <row r="4639" spans="1:55" hidden="1" x14ac:dyDescent="0.2">
      <c r="A4639" s="3"/>
      <c r="B4639" s="3"/>
      <c r="C4639" s="393"/>
      <c r="D4639" s="393"/>
      <c r="E4639" s="393"/>
      <c r="F4639" s="393"/>
      <c r="G4639" s="393"/>
      <c r="H4639" s="393"/>
      <c r="I4639" s="393"/>
      <c r="J4639" s="3"/>
      <c r="K4639" s="3"/>
      <c r="L4639" s="3"/>
      <c r="M4639" s="3"/>
      <c r="N4639" s="3"/>
      <c r="O4639" s="393"/>
      <c r="P4639" s="393"/>
      <c r="Q4639" s="3"/>
      <c r="R4639" s="3"/>
      <c r="S4639" s="3"/>
      <c r="T4639" s="3"/>
      <c r="U4639" s="3"/>
      <c r="V4639" s="3"/>
      <c r="W4639"/>
      <c r="X4639"/>
      <c r="Y4639" s="451"/>
      <c r="Z4639" s="393"/>
      <c r="AA4639" s="3"/>
      <c r="AB4639" s="3"/>
      <c r="AC4639" s="3"/>
      <c r="AD4639" s="3"/>
      <c r="AE4639" s="3"/>
      <c r="AF4639"/>
      <c r="AG4639"/>
      <c r="AH4639"/>
      <c r="AI4639"/>
      <c r="AJ4639"/>
      <c r="AK4639"/>
      <c r="AL4639"/>
      <c r="AM4639"/>
      <c r="AN4639"/>
      <c r="AO4639"/>
      <c r="AP4639"/>
      <c r="BC4639" s="451"/>
    </row>
    <row r="4640" spans="1:55" hidden="1" x14ac:dyDescent="0.2">
      <c r="A4640" s="3"/>
      <c r="B4640" s="3"/>
      <c r="C4640" s="393"/>
      <c r="D4640" s="393"/>
      <c r="E4640" s="393"/>
      <c r="F4640" s="393"/>
      <c r="G4640" s="393"/>
      <c r="H4640" s="393"/>
      <c r="I4640" s="393"/>
      <c r="J4640" s="3"/>
      <c r="K4640" s="3"/>
      <c r="L4640" s="3"/>
      <c r="M4640" s="3"/>
      <c r="N4640" s="3"/>
      <c r="O4640" s="393"/>
      <c r="P4640" s="393"/>
      <c r="Q4640" s="3"/>
      <c r="R4640" s="3"/>
      <c r="S4640" s="3"/>
      <c r="T4640" s="3"/>
      <c r="U4640" s="3"/>
      <c r="V4640" s="3"/>
      <c r="W4640"/>
      <c r="X4640"/>
      <c r="Y4640" s="451"/>
      <c r="Z4640" s="393"/>
      <c r="AA4640" s="3"/>
      <c r="AB4640" s="3"/>
      <c r="AC4640" s="3"/>
      <c r="AD4640" s="3"/>
      <c r="AE4640" s="3"/>
      <c r="AF4640"/>
      <c r="AG4640"/>
      <c r="AH4640"/>
      <c r="AI4640"/>
      <c r="AJ4640"/>
      <c r="AK4640"/>
      <c r="AL4640"/>
      <c r="AM4640"/>
      <c r="AN4640"/>
      <c r="AO4640"/>
      <c r="AP4640"/>
      <c r="BC4640" s="451"/>
    </row>
    <row r="4641" spans="1:55" hidden="1" x14ac:dyDescent="0.2">
      <c r="A4641" s="3"/>
      <c r="B4641" s="3"/>
      <c r="C4641" s="393"/>
      <c r="D4641" s="393"/>
      <c r="E4641" s="393"/>
      <c r="F4641" s="393"/>
      <c r="G4641" s="393"/>
      <c r="H4641" s="393"/>
      <c r="I4641" s="393"/>
      <c r="J4641" s="3"/>
      <c r="K4641" s="3"/>
      <c r="L4641" s="3"/>
      <c r="M4641" s="3"/>
      <c r="N4641" s="3"/>
      <c r="O4641" s="393"/>
      <c r="P4641" s="393"/>
      <c r="Q4641" s="3"/>
      <c r="R4641" s="3"/>
      <c r="S4641" s="3"/>
      <c r="T4641" s="3"/>
      <c r="U4641" s="3"/>
      <c r="V4641" s="3"/>
      <c r="W4641"/>
      <c r="X4641"/>
      <c r="Y4641" s="451"/>
      <c r="Z4641" s="393"/>
      <c r="AA4641" s="3"/>
      <c r="AB4641" s="3"/>
      <c r="AC4641" s="3"/>
      <c r="AD4641" s="3"/>
      <c r="AE4641" s="3"/>
      <c r="AF4641"/>
      <c r="AG4641"/>
      <c r="AH4641"/>
      <c r="AI4641"/>
      <c r="AJ4641"/>
      <c r="AK4641"/>
      <c r="AL4641"/>
      <c r="AM4641"/>
      <c r="AN4641"/>
      <c r="AO4641"/>
      <c r="AP4641"/>
      <c r="BC4641" s="451"/>
    </row>
    <row r="4642" spans="1:55" hidden="1" x14ac:dyDescent="0.2">
      <c r="A4642" s="3"/>
      <c r="B4642" s="3"/>
      <c r="C4642" s="393"/>
      <c r="D4642" s="393"/>
      <c r="E4642" s="393"/>
      <c r="F4642" s="393"/>
      <c r="G4642" s="393"/>
      <c r="H4642" s="393"/>
      <c r="I4642" s="393"/>
      <c r="J4642" s="3"/>
      <c r="K4642" s="3"/>
      <c r="L4642" s="3"/>
      <c r="M4642" s="3"/>
      <c r="N4642" s="3"/>
      <c r="O4642" s="393"/>
      <c r="P4642" s="393"/>
      <c r="Q4642" s="3"/>
      <c r="R4642" s="3"/>
      <c r="S4642" s="3"/>
      <c r="T4642" s="3"/>
      <c r="U4642" s="3"/>
      <c r="V4642" s="3"/>
      <c r="W4642"/>
      <c r="X4642"/>
      <c r="Y4642" s="451"/>
      <c r="Z4642" s="393"/>
      <c r="AA4642" s="3"/>
      <c r="AB4642" s="3"/>
      <c r="AC4642" s="3"/>
      <c r="AD4642" s="3"/>
      <c r="AE4642" s="3"/>
      <c r="AF4642"/>
      <c r="AG4642"/>
      <c r="AH4642"/>
      <c r="AI4642"/>
      <c r="AJ4642"/>
      <c r="AK4642"/>
      <c r="AL4642"/>
      <c r="AM4642"/>
      <c r="AN4642"/>
      <c r="AO4642"/>
      <c r="AP4642"/>
      <c r="BC4642" s="451"/>
    </row>
    <row r="4643" spans="1:55" hidden="1" x14ac:dyDescent="0.2">
      <c r="A4643" s="3"/>
      <c r="B4643" s="3"/>
      <c r="C4643" s="393"/>
      <c r="D4643" s="393"/>
      <c r="E4643" s="393"/>
      <c r="F4643" s="393"/>
      <c r="G4643" s="393"/>
      <c r="H4643" s="393"/>
      <c r="I4643" s="393"/>
      <c r="J4643" s="3"/>
      <c r="K4643" s="3"/>
      <c r="L4643" s="3"/>
      <c r="M4643" s="3"/>
      <c r="N4643" s="3"/>
      <c r="O4643" s="393"/>
      <c r="P4643" s="393"/>
      <c r="Q4643" s="3"/>
      <c r="R4643" s="3"/>
      <c r="S4643" s="3"/>
      <c r="T4643" s="3"/>
      <c r="U4643" s="3"/>
      <c r="V4643" s="3"/>
      <c r="W4643"/>
      <c r="X4643"/>
      <c r="Y4643" s="451"/>
      <c r="Z4643" s="393"/>
      <c r="AA4643" s="3"/>
      <c r="AB4643" s="3"/>
      <c r="AC4643" s="3"/>
      <c r="AD4643" s="3"/>
      <c r="AE4643" s="3"/>
      <c r="AF4643"/>
      <c r="AG4643"/>
      <c r="AH4643"/>
      <c r="AI4643"/>
      <c r="AJ4643"/>
      <c r="AK4643"/>
      <c r="AL4643"/>
      <c r="AM4643"/>
      <c r="AN4643"/>
      <c r="AO4643"/>
      <c r="AP4643"/>
      <c r="BC4643" s="451"/>
    </row>
    <row r="4644" spans="1:55" hidden="1" x14ac:dyDescent="0.2">
      <c r="A4644" s="3"/>
      <c r="B4644" s="3"/>
      <c r="C4644" s="393"/>
      <c r="D4644" s="393"/>
      <c r="E4644" s="393"/>
      <c r="F4644" s="393"/>
      <c r="G4644" s="393"/>
      <c r="H4644" s="393"/>
      <c r="I4644" s="393"/>
      <c r="J4644" s="3"/>
      <c r="K4644" s="3"/>
      <c r="L4644" s="3"/>
      <c r="M4644" s="3"/>
      <c r="N4644" s="3"/>
      <c r="O4644" s="393"/>
      <c r="P4644" s="393"/>
      <c r="Q4644" s="3"/>
      <c r="R4644" s="3"/>
      <c r="S4644" s="3"/>
      <c r="T4644" s="3"/>
      <c r="U4644" s="3"/>
      <c r="V4644" s="3"/>
      <c r="W4644"/>
      <c r="X4644"/>
      <c r="Y4644" s="451"/>
      <c r="Z4644" s="393"/>
      <c r="AA4644" s="3"/>
      <c r="AB4644" s="3"/>
      <c r="AC4644" s="3"/>
      <c r="AD4644" s="3"/>
      <c r="AE4644" s="3"/>
      <c r="AF4644"/>
      <c r="AG4644"/>
      <c r="AH4644"/>
      <c r="AI4644"/>
      <c r="AJ4644"/>
      <c r="AK4644"/>
      <c r="AL4644"/>
      <c r="AM4644"/>
      <c r="AN4644"/>
      <c r="AO4644"/>
      <c r="AP4644"/>
      <c r="BC4644" s="451"/>
    </row>
    <row r="4645" spans="1:55" hidden="1" x14ac:dyDescent="0.2">
      <c r="A4645" s="3"/>
      <c r="B4645" s="3"/>
      <c r="C4645" s="393"/>
      <c r="D4645" s="393"/>
      <c r="E4645" s="393"/>
      <c r="F4645" s="393"/>
      <c r="G4645" s="393"/>
      <c r="H4645" s="393"/>
      <c r="I4645" s="393"/>
      <c r="J4645" s="3"/>
      <c r="K4645" s="3"/>
      <c r="L4645" s="3"/>
      <c r="M4645" s="3"/>
      <c r="N4645" s="3"/>
      <c r="O4645" s="393"/>
      <c r="P4645" s="393"/>
      <c r="Q4645" s="3"/>
      <c r="R4645" s="3"/>
      <c r="S4645" s="3"/>
      <c r="T4645" s="3"/>
      <c r="U4645" s="3"/>
      <c r="V4645" s="3"/>
      <c r="W4645"/>
      <c r="X4645"/>
      <c r="Y4645" s="451"/>
      <c r="Z4645" s="393"/>
      <c r="AA4645" s="3"/>
      <c r="AB4645" s="3"/>
      <c r="AC4645" s="3"/>
      <c r="AD4645" s="3"/>
      <c r="AE4645" s="3"/>
      <c r="AF4645"/>
      <c r="AG4645"/>
      <c r="AH4645"/>
      <c r="AI4645"/>
      <c r="AJ4645"/>
      <c r="AK4645"/>
      <c r="AL4645"/>
      <c r="AM4645"/>
      <c r="AN4645"/>
      <c r="AO4645"/>
      <c r="AP4645"/>
      <c r="BC4645" s="451"/>
    </row>
    <row r="4646" spans="1:55" hidden="1" x14ac:dyDescent="0.2">
      <c r="A4646" s="3"/>
      <c r="B4646" s="3"/>
      <c r="C4646" s="393"/>
      <c r="D4646" s="393"/>
      <c r="E4646" s="393"/>
      <c r="F4646" s="393"/>
      <c r="G4646" s="393"/>
      <c r="H4646" s="393"/>
      <c r="I4646" s="393"/>
      <c r="J4646" s="3"/>
      <c r="K4646" s="3"/>
      <c r="L4646" s="3"/>
      <c r="M4646" s="3"/>
      <c r="N4646" s="3"/>
      <c r="O4646" s="393"/>
      <c r="P4646" s="393"/>
      <c r="Q4646" s="3"/>
      <c r="R4646" s="3"/>
      <c r="S4646" s="3"/>
      <c r="T4646" s="3"/>
      <c r="U4646" s="3"/>
      <c r="V4646" s="3"/>
      <c r="W4646"/>
      <c r="X4646"/>
      <c r="Y4646" s="451"/>
      <c r="Z4646" s="393"/>
      <c r="AA4646" s="3"/>
      <c r="AB4646" s="3"/>
      <c r="AC4646" s="3"/>
      <c r="AD4646" s="3"/>
      <c r="AE4646" s="3"/>
      <c r="AF4646"/>
      <c r="AG4646"/>
      <c r="AH4646"/>
      <c r="AI4646"/>
      <c r="AJ4646"/>
      <c r="AK4646"/>
      <c r="AL4646"/>
      <c r="AM4646"/>
      <c r="AN4646"/>
      <c r="AO4646"/>
      <c r="AP4646"/>
      <c r="BC4646" s="451"/>
    </row>
    <row r="4647" spans="1:55" hidden="1" x14ac:dyDescent="0.2">
      <c r="A4647" s="3"/>
      <c r="B4647" s="3"/>
      <c r="C4647" s="393"/>
      <c r="D4647" s="393"/>
      <c r="E4647" s="393"/>
      <c r="F4647" s="393"/>
      <c r="G4647" s="393"/>
      <c r="H4647" s="393"/>
      <c r="I4647" s="393"/>
      <c r="J4647" s="3"/>
      <c r="K4647" s="3"/>
      <c r="L4647" s="3"/>
      <c r="M4647" s="3"/>
      <c r="N4647" s="3"/>
      <c r="O4647" s="393"/>
      <c r="P4647" s="393"/>
      <c r="Q4647" s="3"/>
      <c r="R4647" s="3"/>
      <c r="S4647" s="3"/>
      <c r="T4647" s="3"/>
      <c r="U4647" s="3"/>
      <c r="V4647" s="3"/>
      <c r="W4647"/>
      <c r="X4647"/>
      <c r="Y4647" s="451"/>
      <c r="Z4647" s="393"/>
      <c r="AA4647" s="3"/>
      <c r="AB4647" s="3"/>
      <c r="AC4647" s="3"/>
      <c r="AD4647" s="3"/>
      <c r="AE4647" s="3"/>
      <c r="AF4647"/>
      <c r="AG4647"/>
      <c r="AH4647"/>
      <c r="AI4647"/>
      <c r="AJ4647"/>
      <c r="AK4647"/>
      <c r="AL4647"/>
      <c r="AM4647"/>
      <c r="AN4647"/>
      <c r="AO4647"/>
      <c r="AP4647"/>
      <c r="BC4647" s="451"/>
    </row>
    <row r="4648" spans="1:55" hidden="1" x14ac:dyDescent="0.2">
      <c r="A4648" s="3"/>
      <c r="B4648" s="3"/>
      <c r="C4648" s="393"/>
      <c r="D4648" s="393"/>
      <c r="E4648" s="393"/>
      <c r="F4648" s="393"/>
      <c r="G4648" s="393"/>
      <c r="H4648" s="393"/>
      <c r="I4648" s="393"/>
      <c r="J4648" s="3"/>
      <c r="K4648" s="3"/>
      <c r="L4648" s="3"/>
      <c r="M4648" s="3"/>
      <c r="N4648" s="3"/>
      <c r="O4648" s="393"/>
      <c r="P4648" s="393"/>
      <c r="Q4648" s="3"/>
      <c r="R4648" s="3"/>
      <c r="S4648" s="3"/>
      <c r="T4648" s="3"/>
      <c r="U4648" s="3"/>
      <c r="V4648" s="3"/>
      <c r="W4648"/>
      <c r="X4648"/>
      <c r="Y4648" s="451"/>
      <c r="Z4648" s="393"/>
      <c r="AA4648" s="3"/>
      <c r="AB4648" s="3"/>
      <c r="AC4648" s="3"/>
      <c r="AD4648" s="3"/>
      <c r="AE4648" s="3"/>
      <c r="AF4648"/>
      <c r="AG4648"/>
      <c r="AH4648"/>
      <c r="AI4648"/>
      <c r="AJ4648"/>
      <c r="AK4648"/>
      <c r="AL4648"/>
      <c r="AM4648"/>
      <c r="AN4648"/>
      <c r="AO4648"/>
      <c r="AP4648"/>
      <c r="BC4648" s="451"/>
    </row>
    <row r="4649" spans="1:55" hidden="1" x14ac:dyDescent="0.2">
      <c r="A4649" s="3"/>
      <c r="B4649" s="3"/>
      <c r="C4649" s="393"/>
      <c r="D4649" s="393"/>
      <c r="E4649" s="393"/>
      <c r="F4649" s="393"/>
      <c r="G4649" s="393"/>
      <c r="H4649" s="393"/>
      <c r="I4649" s="393"/>
      <c r="J4649" s="3"/>
      <c r="K4649" s="3"/>
      <c r="L4649" s="3"/>
      <c r="M4649" s="3"/>
      <c r="N4649" s="3"/>
      <c r="O4649" s="393"/>
      <c r="P4649" s="393"/>
      <c r="Q4649" s="3"/>
      <c r="R4649" s="3"/>
      <c r="S4649" s="3"/>
      <c r="T4649" s="3"/>
      <c r="U4649" s="3"/>
      <c r="V4649" s="3"/>
      <c r="W4649"/>
      <c r="X4649"/>
      <c r="Y4649" s="451"/>
      <c r="Z4649" s="393"/>
      <c r="AA4649" s="3"/>
      <c r="AB4649" s="3"/>
      <c r="AC4649" s="3"/>
      <c r="AD4649" s="3"/>
      <c r="AE4649" s="3"/>
      <c r="AF4649"/>
      <c r="AG4649"/>
      <c r="AH4649"/>
      <c r="AI4649"/>
      <c r="AJ4649"/>
      <c r="AK4649"/>
      <c r="AL4649"/>
      <c r="AM4649"/>
      <c r="AN4649"/>
      <c r="AO4649"/>
      <c r="AP4649"/>
      <c r="BC4649" s="451"/>
    </row>
    <row r="4650" spans="1:55" hidden="1" x14ac:dyDescent="0.2">
      <c r="A4650" s="3"/>
      <c r="B4650" s="3"/>
      <c r="C4650" s="393"/>
      <c r="D4650" s="393"/>
      <c r="E4650" s="393"/>
      <c r="F4650" s="393"/>
      <c r="G4650" s="393"/>
      <c r="H4650" s="393"/>
      <c r="I4650" s="393"/>
      <c r="J4650" s="3"/>
      <c r="K4650" s="3"/>
      <c r="L4650" s="3"/>
      <c r="M4650" s="3"/>
      <c r="N4650" s="3"/>
      <c r="O4650" s="393"/>
      <c r="P4650" s="393"/>
      <c r="Q4650" s="3"/>
      <c r="R4650" s="3"/>
      <c r="S4650" s="3"/>
      <c r="T4650" s="3"/>
      <c r="U4650" s="3"/>
      <c r="V4650" s="3"/>
      <c r="W4650"/>
      <c r="X4650"/>
      <c r="Y4650" s="451"/>
      <c r="Z4650" s="393"/>
      <c r="AA4650" s="3"/>
      <c r="AB4650" s="3"/>
      <c r="AC4650" s="3"/>
      <c r="AD4650" s="3"/>
      <c r="AE4650" s="3"/>
      <c r="AF4650"/>
      <c r="AG4650"/>
      <c r="AH4650"/>
      <c r="AI4650"/>
      <c r="AJ4650"/>
      <c r="AK4650"/>
      <c r="AL4650"/>
      <c r="AM4650"/>
      <c r="AN4650"/>
      <c r="AO4650"/>
      <c r="AP4650"/>
      <c r="BC4650" s="451"/>
    </row>
    <row r="4651" spans="1:55" hidden="1" x14ac:dyDescent="0.2">
      <c r="A4651" s="3"/>
      <c r="B4651" s="3"/>
      <c r="C4651" s="393"/>
      <c r="D4651" s="393"/>
      <c r="E4651" s="393"/>
      <c r="F4651" s="393"/>
      <c r="G4651" s="393"/>
      <c r="H4651" s="393"/>
      <c r="I4651" s="393"/>
      <c r="J4651" s="3"/>
      <c r="K4651" s="3"/>
      <c r="L4651" s="3"/>
      <c r="M4651" s="3"/>
      <c r="N4651" s="3"/>
      <c r="O4651" s="393"/>
      <c r="P4651" s="393"/>
      <c r="Q4651" s="3"/>
      <c r="R4651" s="3"/>
      <c r="S4651" s="3"/>
      <c r="T4651" s="3"/>
      <c r="U4651" s="3"/>
      <c r="V4651" s="3"/>
      <c r="W4651"/>
      <c r="X4651"/>
      <c r="Y4651" s="451"/>
      <c r="Z4651" s="393"/>
      <c r="AA4651" s="3"/>
      <c r="AB4651" s="3"/>
      <c r="AC4651" s="3"/>
      <c r="AD4651" s="3"/>
      <c r="AE4651" s="3"/>
      <c r="AF4651"/>
      <c r="AG4651"/>
      <c r="AH4651"/>
      <c r="AI4651"/>
      <c r="AJ4651"/>
      <c r="AK4651"/>
      <c r="AL4651"/>
      <c r="AM4651"/>
      <c r="AN4651"/>
      <c r="AO4651"/>
      <c r="AP4651"/>
      <c r="BC4651" s="451"/>
    </row>
    <row r="4652" spans="1:55" hidden="1" x14ac:dyDescent="0.2">
      <c r="A4652" s="3"/>
      <c r="B4652" s="3"/>
      <c r="C4652" s="393"/>
      <c r="D4652" s="393"/>
      <c r="E4652" s="393"/>
      <c r="F4652" s="393"/>
      <c r="G4652" s="393"/>
      <c r="H4652" s="393"/>
      <c r="I4652" s="393"/>
      <c r="J4652" s="3"/>
      <c r="K4652" s="3"/>
      <c r="L4652" s="3"/>
      <c r="M4652" s="3"/>
      <c r="N4652" s="3"/>
      <c r="O4652" s="393"/>
      <c r="P4652" s="393"/>
      <c r="Q4652" s="3"/>
      <c r="R4652" s="3"/>
      <c r="S4652" s="3"/>
      <c r="T4652" s="3"/>
      <c r="U4652" s="3"/>
      <c r="V4652" s="3"/>
      <c r="W4652"/>
      <c r="X4652"/>
      <c r="Y4652" s="451"/>
      <c r="Z4652" s="393"/>
      <c r="AA4652" s="3"/>
      <c r="AB4652" s="3"/>
      <c r="AC4652" s="3"/>
      <c r="AD4652" s="3"/>
      <c r="AE4652" s="3"/>
      <c r="AF4652"/>
      <c r="AG4652"/>
      <c r="AH4652"/>
      <c r="AI4652"/>
      <c r="AJ4652"/>
      <c r="AK4652"/>
      <c r="AL4652"/>
      <c r="AM4652"/>
      <c r="AN4652"/>
      <c r="AO4652"/>
      <c r="AP4652"/>
      <c r="BC4652" s="451"/>
    </row>
    <row r="4653" spans="1:55" hidden="1" x14ac:dyDescent="0.2">
      <c r="A4653" s="3"/>
      <c r="B4653" s="3"/>
      <c r="C4653" s="393"/>
      <c r="D4653" s="393"/>
      <c r="E4653" s="393"/>
      <c r="F4653" s="393"/>
      <c r="G4653" s="393"/>
      <c r="H4653" s="393"/>
      <c r="I4653" s="393"/>
      <c r="J4653" s="3"/>
      <c r="K4653" s="3"/>
      <c r="L4653" s="3"/>
      <c r="M4653" s="3"/>
      <c r="N4653" s="3"/>
      <c r="O4653" s="393"/>
      <c r="P4653" s="393"/>
      <c r="Q4653" s="3"/>
      <c r="R4653" s="3"/>
      <c r="S4653" s="3"/>
      <c r="T4653" s="3"/>
      <c r="U4653" s="3"/>
      <c r="V4653" s="3"/>
      <c r="W4653"/>
      <c r="X4653"/>
      <c r="Y4653" s="451"/>
      <c r="Z4653" s="393"/>
      <c r="AA4653" s="3"/>
      <c r="AB4653" s="3"/>
      <c r="AC4653" s="3"/>
      <c r="AD4653" s="3"/>
      <c r="AE4653" s="3"/>
      <c r="AF4653"/>
      <c r="AG4653"/>
      <c r="AH4653"/>
      <c r="AI4653"/>
      <c r="AJ4653"/>
      <c r="AK4653"/>
      <c r="AL4653"/>
      <c r="AM4653"/>
      <c r="AN4653"/>
      <c r="AO4653"/>
      <c r="AP4653"/>
      <c r="BC4653" s="451"/>
    </row>
    <row r="4654" spans="1:55" hidden="1" x14ac:dyDescent="0.2">
      <c r="A4654" s="3"/>
      <c r="B4654" s="3"/>
      <c r="C4654" s="393"/>
      <c r="D4654" s="393"/>
      <c r="E4654" s="393"/>
      <c r="F4654" s="393"/>
      <c r="G4654" s="393"/>
      <c r="H4654" s="393"/>
      <c r="I4654" s="393"/>
      <c r="J4654" s="3"/>
      <c r="K4654" s="3"/>
      <c r="L4654" s="3"/>
      <c r="M4654" s="3"/>
      <c r="N4654" s="3"/>
      <c r="O4654" s="393"/>
      <c r="P4654" s="393"/>
      <c r="Q4654" s="3"/>
      <c r="R4654" s="3"/>
      <c r="S4654" s="3"/>
      <c r="T4654" s="3"/>
      <c r="U4654" s="3"/>
      <c r="V4654" s="3"/>
      <c r="W4654"/>
      <c r="X4654"/>
      <c r="Y4654" s="451"/>
      <c r="Z4654" s="393"/>
      <c r="AA4654" s="3"/>
      <c r="AB4654" s="3"/>
      <c r="AC4654" s="3"/>
      <c r="AD4654" s="3"/>
      <c r="AE4654" s="3"/>
      <c r="AF4654"/>
      <c r="AG4654"/>
      <c r="AH4654"/>
      <c r="AI4654"/>
      <c r="AJ4654"/>
      <c r="AK4654"/>
      <c r="AL4654"/>
      <c r="AM4654"/>
      <c r="AN4654"/>
      <c r="AO4654"/>
      <c r="AP4654"/>
      <c r="BC4654" s="451"/>
    </row>
    <row r="4655" spans="1:55" hidden="1" x14ac:dyDescent="0.2">
      <c r="A4655" s="3"/>
      <c r="B4655" s="3"/>
      <c r="C4655" s="393"/>
      <c r="D4655" s="393"/>
      <c r="E4655" s="393"/>
      <c r="F4655" s="393"/>
      <c r="G4655" s="393"/>
      <c r="H4655" s="393"/>
      <c r="I4655" s="393"/>
      <c r="J4655" s="3"/>
      <c r="K4655" s="3"/>
      <c r="L4655" s="3"/>
      <c r="M4655" s="3"/>
      <c r="N4655" s="3"/>
      <c r="O4655" s="393"/>
      <c r="P4655" s="393"/>
      <c r="Q4655" s="3"/>
      <c r="R4655" s="3"/>
      <c r="S4655" s="3"/>
      <c r="T4655" s="3"/>
      <c r="U4655" s="3"/>
      <c r="V4655" s="3"/>
      <c r="W4655"/>
      <c r="X4655"/>
      <c r="Y4655" s="451"/>
      <c r="Z4655" s="393"/>
      <c r="AA4655" s="3"/>
      <c r="AB4655" s="3"/>
      <c r="AC4655" s="3"/>
      <c r="AD4655" s="3"/>
      <c r="AE4655" s="3"/>
      <c r="AF4655"/>
      <c r="AG4655"/>
      <c r="AH4655"/>
      <c r="AI4655"/>
      <c r="AJ4655"/>
      <c r="AK4655"/>
      <c r="AL4655"/>
      <c r="AM4655"/>
      <c r="AN4655"/>
      <c r="AO4655"/>
      <c r="AP4655"/>
      <c r="BC4655" s="451"/>
    </row>
    <row r="4656" spans="1:55" hidden="1" x14ac:dyDescent="0.2">
      <c r="A4656" s="3"/>
      <c r="B4656" s="3"/>
      <c r="C4656" s="393"/>
      <c r="D4656" s="393"/>
      <c r="E4656" s="393"/>
      <c r="F4656" s="393"/>
      <c r="G4656" s="393"/>
      <c r="H4656" s="393"/>
      <c r="I4656" s="393"/>
      <c r="J4656" s="3"/>
      <c r="K4656" s="3"/>
      <c r="L4656" s="3"/>
      <c r="M4656" s="3"/>
      <c r="N4656" s="3"/>
      <c r="O4656" s="393"/>
      <c r="P4656" s="393"/>
      <c r="Q4656" s="3"/>
      <c r="R4656" s="3"/>
      <c r="S4656" s="3"/>
      <c r="T4656" s="3"/>
      <c r="U4656" s="3"/>
      <c r="V4656" s="3"/>
      <c r="W4656"/>
      <c r="X4656"/>
      <c r="Y4656" s="451"/>
      <c r="Z4656" s="393"/>
      <c r="AA4656" s="3"/>
      <c r="AB4656" s="3"/>
      <c r="AC4656" s="3"/>
      <c r="AD4656" s="3"/>
      <c r="AE4656" s="3"/>
      <c r="AF4656"/>
      <c r="AG4656"/>
      <c r="AH4656"/>
      <c r="AI4656"/>
      <c r="AJ4656"/>
      <c r="AK4656"/>
      <c r="AL4656"/>
      <c r="AM4656"/>
      <c r="AN4656"/>
      <c r="AO4656"/>
      <c r="AP4656"/>
      <c r="BC4656" s="451"/>
    </row>
    <row r="4657" spans="1:55" hidden="1" x14ac:dyDescent="0.2">
      <c r="A4657" s="3"/>
      <c r="B4657" s="3"/>
      <c r="C4657" s="393"/>
      <c r="D4657" s="393"/>
      <c r="E4657" s="393"/>
      <c r="F4657" s="393"/>
      <c r="G4657" s="393"/>
      <c r="H4657" s="393"/>
      <c r="I4657" s="393"/>
      <c r="J4657" s="3"/>
      <c r="K4657" s="3"/>
      <c r="L4657" s="3"/>
      <c r="M4657" s="3"/>
      <c r="N4657" s="3"/>
      <c r="O4657" s="393"/>
      <c r="P4657" s="393"/>
      <c r="Q4657" s="3"/>
      <c r="R4657" s="3"/>
      <c r="S4657" s="3"/>
      <c r="T4657" s="3"/>
      <c r="U4657" s="3"/>
      <c r="V4657" s="3"/>
      <c r="W4657"/>
      <c r="X4657"/>
      <c r="Y4657" s="451"/>
      <c r="Z4657" s="393"/>
      <c r="AA4657" s="3"/>
      <c r="AB4657" s="3"/>
      <c r="AC4657" s="3"/>
      <c r="AD4657" s="3"/>
      <c r="AE4657" s="3"/>
      <c r="AF4657"/>
      <c r="AG4657"/>
      <c r="AH4657"/>
      <c r="AI4657"/>
      <c r="AJ4657"/>
      <c r="AK4657"/>
      <c r="AL4657"/>
      <c r="AM4657"/>
      <c r="AN4657"/>
      <c r="AO4657"/>
      <c r="AP4657"/>
      <c r="BC4657" s="451"/>
    </row>
    <row r="4658" spans="1:55" hidden="1" x14ac:dyDescent="0.2">
      <c r="A4658" s="3"/>
      <c r="B4658" s="3"/>
      <c r="C4658" s="393"/>
      <c r="D4658" s="393"/>
      <c r="E4658" s="393"/>
      <c r="F4658" s="393"/>
      <c r="G4658" s="393"/>
      <c r="H4658" s="393"/>
      <c r="I4658" s="393"/>
      <c r="J4658" s="3"/>
      <c r="K4658" s="3"/>
      <c r="L4658" s="3"/>
      <c r="M4658" s="3"/>
      <c r="N4658" s="3"/>
      <c r="O4658" s="393"/>
      <c r="P4658" s="393"/>
      <c r="Q4658" s="3"/>
      <c r="R4658" s="3"/>
      <c r="S4658" s="3"/>
      <c r="T4658" s="3"/>
      <c r="U4658" s="3"/>
      <c r="V4658" s="3"/>
      <c r="W4658"/>
      <c r="X4658"/>
      <c r="Y4658" s="451"/>
      <c r="Z4658" s="393"/>
      <c r="AA4658" s="3"/>
      <c r="AB4658" s="3"/>
      <c r="AC4658" s="3"/>
      <c r="AD4658" s="3"/>
      <c r="AE4658" s="3"/>
      <c r="AF4658"/>
      <c r="AG4658"/>
      <c r="AH4658"/>
      <c r="AI4658"/>
      <c r="AJ4658"/>
      <c r="AK4658"/>
      <c r="AL4658"/>
      <c r="AM4658"/>
      <c r="AN4658"/>
      <c r="AO4658"/>
      <c r="AP4658"/>
      <c r="BC4658" s="451"/>
    </row>
    <row r="4659" spans="1:55" hidden="1" x14ac:dyDescent="0.2">
      <c r="A4659" s="3"/>
      <c r="B4659" s="3"/>
      <c r="C4659" s="393"/>
      <c r="D4659" s="393"/>
      <c r="E4659" s="393"/>
      <c r="F4659" s="393"/>
      <c r="G4659" s="393"/>
      <c r="H4659" s="393"/>
      <c r="I4659" s="393"/>
      <c r="J4659" s="3"/>
      <c r="K4659" s="3"/>
      <c r="L4659" s="3"/>
      <c r="M4659" s="3"/>
      <c r="N4659" s="3"/>
      <c r="O4659" s="393"/>
      <c r="P4659" s="393"/>
      <c r="Q4659" s="3"/>
      <c r="R4659" s="3"/>
      <c r="S4659" s="3"/>
      <c r="T4659" s="3"/>
      <c r="U4659" s="3"/>
      <c r="V4659" s="3"/>
      <c r="W4659"/>
      <c r="X4659"/>
      <c r="Y4659" s="451"/>
      <c r="Z4659" s="393"/>
      <c r="AA4659" s="3"/>
      <c r="AB4659" s="3"/>
      <c r="AC4659" s="3"/>
      <c r="AD4659" s="3"/>
      <c r="AE4659" s="3"/>
      <c r="AF4659"/>
      <c r="AG4659"/>
      <c r="AH4659"/>
      <c r="AI4659"/>
      <c r="AJ4659"/>
      <c r="AK4659"/>
      <c r="AL4659"/>
      <c r="AM4659"/>
      <c r="AN4659"/>
      <c r="AO4659"/>
      <c r="AP4659"/>
      <c r="BC4659" s="451"/>
    </row>
    <row r="4660" spans="1:55" hidden="1" x14ac:dyDescent="0.2">
      <c r="A4660" s="3"/>
      <c r="B4660" s="3"/>
      <c r="C4660" s="393"/>
      <c r="D4660" s="393"/>
      <c r="E4660" s="393"/>
      <c r="F4660" s="393"/>
      <c r="G4660" s="393"/>
      <c r="H4660" s="393"/>
      <c r="I4660" s="393"/>
      <c r="J4660" s="3"/>
      <c r="K4660" s="3"/>
      <c r="L4660" s="3"/>
      <c r="M4660" s="3"/>
      <c r="N4660" s="3"/>
      <c r="O4660" s="393"/>
      <c r="P4660" s="393"/>
      <c r="Q4660" s="3"/>
      <c r="R4660" s="3"/>
      <c r="S4660" s="3"/>
      <c r="T4660" s="3"/>
      <c r="U4660" s="3"/>
      <c r="V4660" s="3"/>
      <c r="W4660"/>
      <c r="X4660"/>
      <c r="Y4660" s="451"/>
      <c r="Z4660" s="393"/>
      <c r="AA4660" s="3"/>
      <c r="AB4660" s="3"/>
      <c r="AC4660" s="3"/>
      <c r="AD4660" s="3"/>
      <c r="AE4660" s="3"/>
      <c r="AF4660"/>
      <c r="AG4660"/>
      <c r="AH4660"/>
      <c r="AI4660"/>
      <c r="AJ4660"/>
      <c r="AK4660"/>
      <c r="AL4660"/>
      <c r="AM4660"/>
      <c r="AN4660"/>
      <c r="AO4660"/>
      <c r="AP4660"/>
      <c r="BC4660" s="451"/>
    </row>
    <row r="4661" spans="1:55" hidden="1" x14ac:dyDescent="0.2">
      <c r="A4661" s="3"/>
      <c r="B4661" s="3"/>
      <c r="C4661" s="393"/>
      <c r="D4661" s="393"/>
      <c r="E4661" s="393"/>
      <c r="F4661" s="393"/>
      <c r="G4661" s="393"/>
      <c r="H4661" s="393"/>
      <c r="I4661" s="393"/>
      <c r="J4661" s="3"/>
      <c r="K4661" s="3"/>
      <c r="L4661" s="3"/>
      <c r="M4661" s="3"/>
      <c r="N4661" s="3"/>
      <c r="O4661" s="393"/>
      <c r="P4661" s="393"/>
      <c r="Q4661" s="3"/>
      <c r="R4661" s="3"/>
      <c r="S4661" s="3"/>
      <c r="T4661" s="3"/>
      <c r="U4661" s="3"/>
      <c r="V4661" s="3"/>
      <c r="W4661"/>
      <c r="X4661"/>
      <c r="Y4661" s="451"/>
      <c r="Z4661" s="393"/>
      <c r="AA4661" s="3"/>
      <c r="AB4661" s="3"/>
      <c r="AC4661" s="3"/>
      <c r="AD4661" s="3"/>
      <c r="AE4661" s="3"/>
      <c r="AF4661"/>
      <c r="AG4661"/>
      <c r="AH4661"/>
      <c r="AI4661"/>
      <c r="AJ4661"/>
      <c r="AK4661"/>
      <c r="AL4661"/>
      <c r="AM4661"/>
      <c r="AN4661"/>
      <c r="AO4661"/>
      <c r="AP4661"/>
      <c r="BC4661" s="451"/>
    </row>
    <row r="4662" spans="1:55" hidden="1" x14ac:dyDescent="0.2">
      <c r="A4662" s="3"/>
      <c r="B4662" s="3"/>
      <c r="C4662" s="393"/>
      <c r="D4662" s="393"/>
      <c r="E4662" s="393"/>
      <c r="F4662" s="393"/>
      <c r="G4662" s="393"/>
      <c r="H4662" s="393"/>
      <c r="I4662" s="393"/>
      <c r="J4662" s="3"/>
      <c r="K4662" s="3"/>
      <c r="L4662" s="3"/>
      <c r="M4662" s="3"/>
      <c r="N4662" s="3"/>
      <c r="O4662" s="393"/>
      <c r="P4662" s="393"/>
      <c r="Q4662" s="3"/>
      <c r="R4662" s="3"/>
      <c r="S4662" s="3"/>
      <c r="T4662" s="3"/>
      <c r="U4662" s="3"/>
      <c r="V4662" s="3"/>
      <c r="W4662"/>
      <c r="X4662"/>
      <c r="Y4662" s="451"/>
      <c r="Z4662" s="393"/>
      <c r="AA4662" s="3"/>
      <c r="AB4662" s="3"/>
      <c r="AC4662" s="3"/>
      <c r="AD4662" s="3"/>
      <c r="AE4662" s="3"/>
      <c r="AF4662"/>
      <c r="AG4662"/>
      <c r="AH4662"/>
      <c r="AI4662"/>
      <c r="AJ4662"/>
      <c r="AK4662"/>
      <c r="AL4662"/>
      <c r="AM4662"/>
      <c r="AN4662"/>
      <c r="AO4662"/>
      <c r="AP4662"/>
      <c r="BC4662" s="451"/>
    </row>
    <row r="4663" spans="1:55" hidden="1" x14ac:dyDescent="0.2">
      <c r="A4663" s="3"/>
      <c r="B4663" s="3"/>
      <c r="C4663" s="393"/>
      <c r="D4663" s="393"/>
      <c r="E4663" s="393"/>
      <c r="F4663" s="393"/>
      <c r="G4663" s="393"/>
      <c r="H4663" s="393"/>
      <c r="I4663" s="393"/>
      <c r="J4663" s="3"/>
      <c r="K4663" s="3"/>
      <c r="L4663" s="3"/>
      <c r="M4663" s="3"/>
      <c r="N4663" s="3"/>
      <c r="O4663" s="393"/>
      <c r="P4663" s="393"/>
      <c r="Q4663" s="3"/>
      <c r="R4663" s="3"/>
      <c r="S4663" s="3"/>
      <c r="T4663" s="3"/>
      <c r="U4663" s="3"/>
      <c r="V4663" s="3"/>
      <c r="W4663"/>
      <c r="X4663"/>
      <c r="Y4663" s="451"/>
      <c r="Z4663" s="393"/>
      <c r="AA4663" s="3"/>
      <c r="AB4663" s="3"/>
      <c r="AC4663" s="3"/>
      <c r="AD4663" s="3"/>
      <c r="AE4663" s="3"/>
      <c r="AF4663"/>
      <c r="AG4663"/>
      <c r="AH4663"/>
      <c r="AI4663"/>
      <c r="AJ4663"/>
      <c r="AK4663"/>
      <c r="AL4663"/>
      <c r="AM4663"/>
      <c r="AN4663"/>
      <c r="AO4663"/>
      <c r="AP4663"/>
      <c r="BC4663" s="451"/>
    </row>
    <row r="4664" spans="1:55" hidden="1" x14ac:dyDescent="0.2">
      <c r="A4664" s="3"/>
      <c r="B4664" s="3"/>
      <c r="C4664" s="393"/>
      <c r="D4664" s="393"/>
      <c r="E4664" s="393"/>
      <c r="F4664" s="393"/>
      <c r="G4664" s="393"/>
      <c r="H4664" s="393"/>
      <c r="I4664" s="393"/>
      <c r="J4664" s="3"/>
      <c r="K4664" s="3"/>
      <c r="L4664" s="3"/>
      <c r="M4664" s="3"/>
      <c r="N4664" s="3"/>
      <c r="O4664" s="393"/>
      <c r="P4664" s="393"/>
      <c r="Q4664" s="3"/>
      <c r="R4664" s="3"/>
      <c r="S4664" s="3"/>
      <c r="T4664" s="3"/>
      <c r="U4664" s="3"/>
      <c r="V4664" s="3"/>
      <c r="W4664"/>
      <c r="X4664"/>
      <c r="Y4664" s="451"/>
      <c r="Z4664" s="393"/>
      <c r="AA4664" s="3"/>
      <c r="AB4664" s="3"/>
      <c r="AC4664" s="3"/>
      <c r="AD4664" s="3"/>
      <c r="AE4664" s="3"/>
      <c r="AF4664"/>
      <c r="AG4664"/>
      <c r="AH4664"/>
      <c r="AI4664"/>
      <c r="AJ4664"/>
      <c r="AK4664"/>
      <c r="AL4664"/>
      <c r="AM4664"/>
      <c r="AN4664"/>
      <c r="AO4664"/>
      <c r="AP4664"/>
      <c r="BC4664" s="451"/>
    </row>
    <row r="4665" spans="1:55" hidden="1" x14ac:dyDescent="0.2">
      <c r="A4665" s="3"/>
      <c r="B4665" s="3"/>
      <c r="C4665" s="393"/>
      <c r="D4665" s="393"/>
      <c r="E4665" s="393"/>
      <c r="F4665" s="393"/>
      <c r="G4665" s="393"/>
      <c r="H4665" s="393"/>
      <c r="I4665" s="393"/>
      <c r="J4665" s="3"/>
      <c r="K4665" s="3"/>
      <c r="L4665" s="3"/>
      <c r="M4665" s="3"/>
      <c r="N4665" s="3"/>
      <c r="O4665" s="393"/>
      <c r="P4665" s="393"/>
      <c r="Q4665" s="3"/>
      <c r="R4665" s="3"/>
      <c r="S4665" s="3"/>
      <c r="T4665" s="3"/>
      <c r="U4665" s="3"/>
      <c r="V4665" s="3"/>
      <c r="W4665"/>
      <c r="X4665"/>
      <c r="Y4665" s="451"/>
      <c r="Z4665" s="393"/>
      <c r="AA4665" s="3"/>
      <c r="AB4665" s="3"/>
      <c r="AC4665" s="3"/>
      <c r="AD4665" s="3"/>
      <c r="AE4665" s="3"/>
      <c r="AF4665"/>
      <c r="AG4665"/>
      <c r="AH4665"/>
      <c r="AI4665"/>
      <c r="AJ4665"/>
      <c r="AK4665"/>
      <c r="AL4665"/>
      <c r="AM4665"/>
      <c r="AN4665"/>
      <c r="AO4665"/>
      <c r="AP4665"/>
      <c r="BC4665" s="451"/>
    </row>
    <row r="4666" spans="1:55" hidden="1" x14ac:dyDescent="0.2">
      <c r="A4666" s="3"/>
      <c r="B4666" s="3"/>
      <c r="C4666" s="393"/>
      <c r="D4666" s="393"/>
      <c r="E4666" s="393"/>
      <c r="F4666" s="393"/>
      <c r="G4666" s="393"/>
      <c r="H4666" s="393"/>
      <c r="I4666" s="393"/>
      <c r="J4666" s="3"/>
      <c r="K4666" s="3"/>
      <c r="L4666" s="3"/>
      <c r="M4666" s="3"/>
      <c r="N4666" s="3"/>
      <c r="O4666" s="393"/>
      <c r="P4666" s="393"/>
      <c r="Q4666" s="3"/>
      <c r="R4666" s="3"/>
      <c r="S4666" s="3"/>
      <c r="T4666" s="3"/>
      <c r="U4666" s="3"/>
      <c r="V4666" s="3"/>
      <c r="W4666"/>
      <c r="X4666"/>
      <c r="Y4666" s="451"/>
      <c r="Z4666" s="393"/>
      <c r="AA4666" s="3"/>
      <c r="AB4666" s="3"/>
      <c r="AC4666" s="3"/>
      <c r="AD4666" s="3"/>
      <c r="AE4666" s="3"/>
      <c r="AF4666"/>
      <c r="AG4666"/>
      <c r="AH4666"/>
      <c r="AI4666"/>
      <c r="AJ4666"/>
      <c r="AK4666"/>
      <c r="AL4666"/>
      <c r="AM4666"/>
      <c r="AN4666"/>
      <c r="AO4666"/>
      <c r="AP4666"/>
      <c r="BC4666" s="451"/>
    </row>
    <row r="4667" spans="1:55" hidden="1" x14ac:dyDescent="0.2">
      <c r="A4667" s="3"/>
      <c r="B4667" s="3"/>
      <c r="C4667" s="393"/>
      <c r="D4667" s="393"/>
      <c r="E4667" s="393"/>
      <c r="F4667" s="393"/>
      <c r="G4667" s="393"/>
      <c r="H4667" s="393"/>
      <c r="I4667" s="393"/>
      <c r="J4667" s="3"/>
      <c r="K4667" s="3"/>
      <c r="L4667" s="3"/>
      <c r="M4667" s="3"/>
      <c r="N4667" s="3"/>
      <c r="O4667" s="393"/>
      <c r="P4667" s="393"/>
      <c r="Q4667" s="3"/>
      <c r="R4667" s="3"/>
      <c r="S4667" s="3"/>
      <c r="T4667" s="3"/>
      <c r="U4667" s="3"/>
      <c r="V4667" s="3"/>
      <c r="W4667"/>
      <c r="X4667"/>
      <c r="Y4667" s="451"/>
      <c r="Z4667" s="393"/>
      <c r="AA4667" s="3"/>
      <c r="AB4667" s="3"/>
      <c r="AC4667" s="3"/>
      <c r="AD4667" s="3"/>
      <c r="AE4667" s="3"/>
      <c r="AF4667"/>
      <c r="AG4667"/>
      <c r="AH4667"/>
      <c r="AI4667"/>
      <c r="AJ4667"/>
      <c r="AK4667"/>
      <c r="AL4667"/>
      <c r="AM4667"/>
      <c r="AN4667"/>
      <c r="AO4667"/>
      <c r="AP4667"/>
      <c r="BC4667" s="451"/>
    </row>
    <row r="4668" spans="1:55" hidden="1" x14ac:dyDescent="0.2">
      <c r="A4668" s="3"/>
      <c r="B4668" s="3"/>
      <c r="C4668" s="393"/>
      <c r="D4668" s="393"/>
      <c r="E4668" s="393"/>
      <c r="F4668" s="393"/>
      <c r="G4668" s="393"/>
      <c r="H4668" s="393"/>
      <c r="I4668" s="393"/>
      <c r="J4668" s="3"/>
      <c r="K4668" s="3"/>
      <c r="L4668" s="3"/>
      <c r="M4668" s="3"/>
      <c r="N4668" s="3"/>
      <c r="O4668" s="393"/>
      <c r="P4668" s="393"/>
      <c r="Q4668" s="3"/>
      <c r="R4668" s="3"/>
      <c r="S4668" s="3"/>
      <c r="T4668" s="3"/>
      <c r="U4668" s="3"/>
      <c r="V4668" s="3"/>
      <c r="W4668"/>
      <c r="X4668"/>
      <c r="Y4668" s="451"/>
      <c r="Z4668" s="393"/>
      <c r="AA4668" s="3"/>
      <c r="AB4668" s="3"/>
      <c r="AC4668" s="3"/>
      <c r="AD4668" s="3"/>
      <c r="AE4668" s="3"/>
      <c r="AF4668"/>
      <c r="AG4668"/>
      <c r="AH4668"/>
      <c r="AI4668"/>
      <c r="AJ4668"/>
      <c r="AK4668"/>
      <c r="AL4668"/>
      <c r="AM4668"/>
      <c r="AN4668"/>
      <c r="AO4668"/>
      <c r="AP4668"/>
      <c r="BC4668" s="451"/>
    </row>
    <row r="4669" spans="1:55" hidden="1" x14ac:dyDescent="0.2">
      <c r="A4669" s="3"/>
      <c r="B4669" s="3"/>
      <c r="C4669" s="393"/>
      <c r="D4669" s="393"/>
      <c r="E4669" s="393"/>
      <c r="F4669" s="393"/>
      <c r="G4669" s="393"/>
      <c r="H4669" s="393"/>
      <c r="I4669" s="393"/>
      <c r="J4669" s="3"/>
      <c r="K4669" s="3"/>
      <c r="L4669" s="3"/>
      <c r="M4669" s="3"/>
      <c r="N4669" s="3"/>
      <c r="O4669" s="393"/>
      <c r="P4669" s="393"/>
      <c r="Q4669" s="3"/>
      <c r="R4669" s="3"/>
      <c r="S4669" s="3"/>
      <c r="T4669" s="3"/>
      <c r="U4669" s="3"/>
      <c r="V4669" s="3"/>
      <c r="W4669"/>
      <c r="X4669"/>
      <c r="Y4669" s="451"/>
      <c r="Z4669" s="393"/>
      <c r="AA4669" s="3"/>
      <c r="AB4669" s="3"/>
      <c r="AC4669" s="3"/>
      <c r="AD4669" s="3"/>
      <c r="AE4669" s="3"/>
      <c r="AF4669"/>
      <c r="AG4669"/>
      <c r="AH4669"/>
      <c r="AI4669"/>
      <c r="AJ4669"/>
      <c r="AK4669"/>
      <c r="AL4669"/>
      <c r="AM4669"/>
      <c r="AN4669"/>
      <c r="AO4669"/>
      <c r="AP4669"/>
      <c r="BC4669" s="451"/>
    </row>
    <row r="4670" spans="1:55" hidden="1" x14ac:dyDescent="0.2">
      <c r="A4670" s="3"/>
      <c r="B4670" s="3"/>
      <c r="C4670" s="393"/>
      <c r="D4670" s="393"/>
      <c r="E4670" s="393"/>
      <c r="F4670" s="393"/>
      <c r="G4670" s="393"/>
      <c r="H4670" s="393"/>
      <c r="I4670" s="393"/>
      <c r="J4670" s="3"/>
      <c r="K4670" s="3"/>
      <c r="L4670" s="3"/>
      <c r="M4670" s="3"/>
      <c r="N4670" s="3"/>
      <c r="O4670" s="393"/>
      <c r="P4670" s="393"/>
      <c r="Q4670" s="3"/>
      <c r="R4670" s="3"/>
      <c r="S4670" s="3"/>
      <c r="T4670" s="3"/>
      <c r="U4670" s="3"/>
      <c r="V4670" s="3"/>
      <c r="W4670"/>
      <c r="X4670"/>
      <c r="Y4670" s="451"/>
      <c r="Z4670" s="393"/>
      <c r="AA4670" s="3"/>
      <c r="AB4670" s="3"/>
      <c r="AC4670" s="3"/>
      <c r="AD4670" s="3"/>
      <c r="AE4670" s="3"/>
      <c r="AF4670"/>
      <c r="AG4670"/>
      <c r="AH4670"/>
      <c r="AI4670"/>
      <c r="AJ4670"/>
      <c r="AK4670"/>
      <c r="AL4670"/>
      <c r="AM4670"/>
      <c r="AN4670"/>
      <c r="AO4670"/>
      <c r="AP4670"/>
      <c r="BC4670" s="451"/>
    </row>
    <row r="4671" spans="1:55" hidden="1" x14ac:dyDescent="0.2">
      <c r="A4671" s="3"/>
      <c r="B4671" s="3"/>
      <c r="C4671" s="393"/>
      <c r="D4671" s="393"/>
      <c r="E4671" s="393"/>
      <c r="F4671" s="393"/>
      <c r="G4671" s="393"/>
      <c r="H4671" s="393"/>
      <c r="I4671" s="393"/>
      <c r="J4671" s="3"/>
      <c r="K4671" s="3"/>
      <c r="L4671" s="3"/>
      <c r="M4671" s="3"/>
      <c r="N4671" s="3"/>
      <c r="O4671" s="393"/>
      <c r="P4671" s="393"/>
      <c r="Q4671" s="3"/>
      <c r="R4671" s="3"/>
      <c r="S4671" s="3"/>
      <c r="T4671" s="3"/>
      <c r="U4671" s="3"/>
      <c r="V4671" s="3"/>
      <c r="W4671"/>
      <c r="X4671"/>
      <c r="Y4671" s="451"/>
      <c r="Z4671" s="393"/>
      <c r="AA4671" s="3"/>
      <c r="AB4671" s="3"/>
      <c r="AC4671" s="3"/>
      <c r="AD4671" s="3"/>
      <c r="AE4671" s="3"/>
      <c r="AF4671"/>
      <c r="AG4671"/>
      <c r="AH4671"/>
      <c r="AI4671"/>
      <c r="AJ4671"/>
      <c r="AK4671"/>
      <c r="AL4671"/>
      <c r="AM4671"/>
      <c r="AN4671"/>
      <c r="AO4671"/>
      <c r="AP4671"/>
      <c r="BC4671" s="451"/>
    </row>
    <row r="4672" spans="1:55" hidden="1" x14ac:dyDescent="0.2">
      <c r="A4672" s="3"/>
      <c r="B4672" s="3"/>
      <c r="C4672" s="393"/>
      <c r="D4672" s="393"/>
      <c r="E4672" s="393"/>
      <c r="F4672" s="393"/>
      <c r="G4672" s="393"/>
      <c r="H4672" s="393"/>
      <c r="I4672" s="393"/>
      <c r="J4672" s="3"/>
      <c r="K4672" s="3"/>
      <c r="L4672" s="3"/>
      <c r="M4672" s="3"/>
      <c r="N4672" s="3"/>
      <c r="O4672" s="393"/>
      <c r="P4672" s="393"/>
      <c r="Q4672" s="3"/>
      <c r="R4672" s="3"/>
      <c r="S4672" s="3"/>
      <c r="T4672" s="3"/>
      <c r="U4672" s="3"/>
      <c r="V4672" s="3"/>
      <c r="W4672"/>
      <c r="X4672"/>
      <c r="Y4672" s="451"/>
      <c r="Z4672" s="393"/>
      <c r="AA4672" s="3"/>
      <c r="AB4672" s="3"/>
      <c r="AC4672" s="3"/>
      <c r="AD4672" s="3"/>
      <c r="AE4672" s="3"/>
      <c r="AF4672"/>
      <c r="AG4672"/>
      <c r="AH4672"/>
      <c r="AI4672"/>
      <c r="AJ4672"/>
      <c r="AK4672"/>
      <c r="AL4672"/>
      <c r="AM4672"/>
      <c r="AN4672"/>
      <c r="AO4672"/>
      <c r="AP4672"/>
      <c r="BC4672" s="451"/>
    </row>
    <row r="4673" spans="1:55" hidden="1" x14ac:dyDescent="0.2">
      <c r="A4673" s="3"/>
      <c r="B4673" s="3"/>
      <c r="C4673" s="393"/>
      <c r="D4673" s="393"/>
      <c r="E4673" s="393"/>
      <c r="F4673" s="393"/>
      <c r="G4673" s="393"/>
      <c r="H4673" s="393"/>
      <c r="I4673" s="393"/>
      <c r="J4673" s="3"/>
      <c r="K4673" s="3"/>
      <c r="L4673" s="3"/>
      <c r="M4673" s="3"/>
      <c r="N4673" s="3"/>
      <c r="O4673" s="393"/>
      <c r="P4673" s="393"/>
      <c r="Q4673" s="3"/>
      <c r="R4673" s="3"/>
      <c r="S4673" s="3"/>
      <c r="T4673" s="3"/>
      <c r="U4673" s="3"/>
      <c r="V4673" s="3"/>
      <c r="W4673"/>
      <c r="X4673"/>
      <c r="Y4673" s="451"/>
      <c r="Z4673" s="393"/>
      <c r="AA4673" s="3"/>
      <c r="AB4673" s="3"/>
      <c r="AC4673" s="3"/>
      <c r="AD4673" s="3"/>
      <c r="AE4673" s="3"/>
      <c r="AF4673"/>
      <c r="AG4673"/>
      <c r="AH4673"/>
      <c r="AI4673"/>
      <c r="AJ4673"/>
      <c r="AK4673"/>
      <c r="AL4673"/>
      <c r="AM4673"/>
      <c r="AN4673"/>
      <c r="AO4673"/>
      <c r="AP4673"/>
      <c r="BC4673" s="451"/>
    </row>
    <row r="4674" spans="1:55" hidden="1" x14ac:dyDescent="0.2">
      <c r="A4674" s="3"/>
      <c r="B4674" s="3"/>
      <c r="C4674" s="393"/>
      <c r="D4674" s="393"/>
      <c r="E4674" s="393"/>
      <c r="F4674" s="393"/>
      <c r="G4674" s="393"/>
      <c r="H4674" s="393"/>
      <c r="I4674" s="393"/>
      <c r="J4674" s="3"/>
      <c r="K4674" s="3"/>
      <c r="L4674" s="3"/>
      <c r="M4674" s="3"/>
      <c r="N4674" s="3"/>
      <c r="O4674" s="393"/>
      <c r="P4674" s="393"/>
      <c r="Q4674" s="3"/>
      <c r="R4674" s="3"/>
      <c r="S4674" s="3"/>
      <c r="T4674" s="3"/>
      <c r="U4674" s="3"/>
      <c r="V4674" s="3"/>
      <c r="W4674"/>
      <c r="X4674"/>
      <c r="Y4674" s="451"/>
      <c r="Z4674" s="393"/>
      <c r="AA4674" s="3"/>
      <c r="AB4674" s="3"/>
      <c r="AC4674" s="3"/>
      <c r="AD4674" s="3"/>
      <c r="AE4674" s="3"/>
      <c r="AF4674"/>
      <c r="AG4674"/>
      <c r="AH4674"/>
      <c r="AI4674"/>
      <c r="AJ4674"/>
      <c r="AK4674"/>
      <c r="AL4674"/>
      <c r="AM4674"/>
      <c r="AN4674"/>
      <c r="AO4674"/>
      <c r="AP4674"/>
      <c r="BC4674" s="451"/>
    </row>
    <row r="4675" spans="1:55" hidden="1" x14ac:dyDescent="0.2">
      <c r="A4675" s="3"/>
      <c r="B4675" s="3"/>
      <c r="C4675" s="393"/>
      <c r="D4675" s="393"/>
      <c r="E4675" s="393"/>
      <c r="F4675" s="393"/>
      <c r="G4675" s="393"/>
      <c r="H4675" s="393"/>
      <c r="I4675" s="393"/>
      <c r="J4675" s="3"/>
      <c r="K4675" s="3"/>
      <c r="L4675" s="3"/>
      <c r="M4675" s="3"/>
      <c r="N4675" s="3"/>
      <c r="O4675" s="393"/>
      <c r="P4675" s="393"/>
      <c r="Q4675" s="3"/>
      <c r="R4675" s="3"/>
      <c r="S4675" s="3"/>
      <c r="T4675" s="3"/>
      <c r="U4675" s="3"/>
      <c r="V4675" s="3"/>
      <c r="W4675"/>
      <c r="X4675"/>
      <c r="Y4675" s="451"/>
      <c r="Z4675" s="393"/>
      <c r="AA4675" s="3"/>
      <c r="AB4675" s="3"/>
      <c r="AC4675" s="3"/>
      <c r="AD4675" s="3"/>
      <c r="AE4675" s="3"/>
      <c r="AF4675"/>
      <c r="AG4675"/>
      <c r="AH4675"/>
      <c r="AI4675"/>
      <c r="AJ4675"/>
      <c r="AK4675"/>
      <c r="AL4675"/>
      <c r="AM4675"/>
      <c r="AN4675"/>
      <c r="AO4675"/>
      <c r="AP4675"/>
      <c r="BC4675" s="451"/>
    </row>
    <row r="4676" spans="1:55" hidden="1" x14ac:dyDescent="0.2">
      <c r="A4676" s="3"/>
      <c r="B4676" s="3"/>
      <c r="C4676" s="393"/>
      <c r="D4676" s="393"/>
      <c r="E4676" s="393"/>
      <c r="F4676" s="393"/>
      <c r="G4676" s="393"/>
      <c r="H4676" s="393"/>
      <c r="I4676" s="393"/>
      <c r="J4676" s="3"/>
      <c r="K4676" s="3"/>
      <c r="L4676" s="3"/>
      <c r="M4676" s="3"/>
      <c r="N4676" s="3"/>
      <c r="O4676" s="393"/>
      <c r="P4676" s="393"/>
      <c r="Q4676" s="3"/>
      <c r="R4676" s="3"/>
      <c r="S4676" s="3"/>
      <c r="T4676" s="3"/>
      <c r="U4676" s="3"/>
      <c r="V4676" s="3"/>
      <c r="W4676"/>
      <c r="X4676"/>
      <c r="Y4676" s="451"/>
      <c r="Z4676" s="393"/>
      <c r="AA4676" s="3"/>
      <c r="AB4676" s="3"/>
      <c r="AC4676" s="3"/>
      <c r="AD4676" s="3"/>
      <c r="AE4676" s="3"/>
      <c r="AF4676"/>
      <c r="AG4676"/>
      <c r="AH4676"/>
      <c r="AI4676"/>
      <c r="AJ4676"/>
      <c r="AK4676"/>
      <c r="AL4676"/>
      <c r="AM4676"/>
      <c r="AN4676"/>
      <c r="AO4676"/>
      <c r="AP4676"/>
      <c r="BC4676" s="451"/>
    </row>
    <row r="4677" spans="1:55" hidden="1" x14ac:dyDescent="0.2">
      <c r="A4677" s="3"/>
      <c r="B4677" s="3"/>
      <c r="C4677" s="393"/>
      <c r="D4677" s="393"/>
      <c r="E4677" s="393"/>
      <c r="F4677" s="393"/>
      <c r="G4677" s="393"/>
      <c r="H4677" s="393"/>
      <c r="I4677" s="393"/>
      <c r="J4677" s="3"/>
      <c r="K4677" s="3"/>
      <c r="L4677" s="3"/>
      <c r="M4677" s="3"/>
      <c r="N4677" s="3"/>
      <c r="O4677" s="393"/>
      <c r="P4677" s="393"/>
      <c r="Q4677" s="3"/>
      <c r="R4677" s="3"/>
      <c r="S4677" s="3"/>
      <c r="T4677" s="3"/>
      <c r="U4677" s="3"/>
      <c r="V4677" s="3"/>
      <c r="W4677"/>
      <c r="X4677"/>
      <c r="Y4677" s="451"/>
      <c r="Z4677" s="393"/>
      <c r="AA4677" s="3"/>
      <c r="AB4677" s="3"/>
      <c r="AC4677" s="3"/>
      <c r="AD4677" s="3"/>
      <c r="AE4677" s="3"/>
      <c r="AF4677"/>
      <c r="AG4677"/>
      <c r="AH4677"/>
      <c r="AI4677"/>
      <c r="AJ4677"/>
      <c r="AK4677"/>
      <c r="AL4677"/>
      <c r="AM4677"/>
      <c r="AN4677"/>
      <c r="AO4677"/>
      <c r="AP4677"/>
      <c r="BC4677" s="451"/>
    </row>
    <row r="4678" spans="1:55" hidden="1" x14ac:dyDescent="0.2">
      <c r="A4678" s="3"/>
      <c r="B4678" s="3"/>
      <c r="C4678" s="393"/>
      <c r="D4678" s="393"/>
      <c r="E4678" s="393"/>
      <c r="F4678" s="393"/>
      <c r="G4678" s="393"/>
      <c r="H4678" s="393"/>
      <c r="I4678" s="393"/>
      <c r="J4678" s="3"/>
      <c r="K4678" s="3"/>
      <c r="L4678" s="3"/>
      <c r="M4678" s="3"/>
      <c r="N4678" s="3"/>
      <c r="O4678" s="393"/>
      <c r="P4678" s="393"/>
      <c r="Q4678" s="3"/>
      <c r="R4678" s="3"/>
      <c r="S4678" s="3"/>
      <c r="T4678" s="3"/>
      <c r="U4678" s="3"/>
      <c r="V4678" s="3"/>
      <c r="W4678"/>
      <c r="X4678"/>
      <c r="Y4678" s="451"/>
      <c r="Z4678" s="393"/>
      <c r="AA4678" s="3"/>
      <c r="AB4678" s="3"/>
      <c r="AC4678" s="3"/>
      <c r="AD4678" s="3"/>
      <c r="AE4678" s="3"/>
      <c r="AF4678"/>
      <c r="AG4678"/>
      <c r="AH4678"/>
      <c r="AI4678"/>
      <c r="AJ4678"/>
      <c r="AK4678"/>
      <c r="AL4678"/>
      <c r="AM4678"/>
      <c r="AN4678"/>
      <c r="AO4678"/>
      <c r="AP4678"/>
      <c r="BC4678" s="451"/>
    </row>
    <row r="4679" spans="1:55" hidden="1" x14ac:dyDescent="0.2">
      <c r="A4679" s="3"/>
      <c r="B4679" s="3"/>
      <c r="C4679" s="393"/>
      <c r="D4679" s="393"/>
      <c r="E4679" s="393"/>
      <c r="F4679" s="393"/>
      <c r="G4679" s="393"/>
      <c r="H4679" s="393"/>
      <c r="I4679" s="393"/>
      <c r="J4679" s="3"/>
      <c r="K4679" s="3"/>
      <c r="L4679" s="3"/>
      <c r="M4679" s="3"/>
      <c r="N4679" s="3"/>
      <c r="O4679" s="393"/>
      <c r="P4679" s="393"/>
      <c r="Q4679" s="3"/>
      <c r="R4679" s="3"/>
      <c r="S4679" s="3"/>
      <c r="T4679" s="3"/>
      <c r="U4679" s="3"/>
      <c r="V4679" s="3"/>
      <c r="W4679"/>
      <c r="X4679"/>
      <c r="Y4679" s="451"/>
      <c r="Z4679" s="393"/>
      <c r="AA4679" s="3"/>
      <c r="AB4679" s="3"/>
      <c r="AC4679" s="3"/>
      <c r="AD4679" s="3"/>
      <c r="AE4679" s="3"/>
      <c r="AF4679"/>
      <c r="AG4679"/>
      <c r="AH4679"/>
      <c r="AI4679"/>
      <c r="AJ4679"/>
      <c r="AK4679"/>
      <c r="AL4679"/>
      <c r="AM4679"/>
      <c r="AN4679"/>
      <c r="AO4679"/>
      <c r="AP4679"/>
      <c r="BC4679" s="451"/>
    </row>
    <row r="4680" spans="1:55" hidden="1" x14ac:dyDescent="0.2">
      <c r="A4680" s="3"/>
      <c r="B4680" s="3"/>
      <c r="C4680" s="393"/>
      <c r="D4680" s="393"/>
      <c r="E4680" s="393"/>
      <c r="F4680" s="393"/>
      <c r="G4680" s="393"/>
      <c r="H4680" s="393"/>
      <c r="I4680" s="393"/>
      <c r="J4680" s="3"/>
      <c r="K4680" s="3"/>
      <c r="L4680" s="3"/>
      <c r="M4680" s="3"/>
      <c r="N4680" s="3"/>
      <c r="O4680" s="393"/>
      <c r="P4680" s="393"/>
      <c r="Q4680" s="3"/>
      <c r="R4680" s="3"/>
      <c r="S4680" s="3"/>
      <c r="T4680" s="3"/>
      <c r="U4680" s="3"/>
      <c r="V4680" s="3"/>
      <c r="W4680"/>
      <c r="X4680"/>
      <c r="Y4680" s="451"/>
      <c r="Z4680" s="393"/>
      <c r="AA4680" s="3"/>
      <c r="AB4680" s="3"/>
      <c r="AC4680" s="3"/>
      <c r="AD4680" s="3"/>
      <c r="AE4680" s="3"/>
      <c r="AF4680"/>
      <c r="AG4680"/>
      <c r="AH4680"/>
      <c r="AI4680"/>
      <c r="AJ4680"/>
      <c r="AK4680"/>
      <c r="AL4680"/>
      <c r="AM4680"/>
      <c r="AN4680"/>
      <c r="AO4680"/>
      <c r="AP4680"/>
      <c r="BC4680" s="451"/>
    </row>
    <row r="4681" spans="1:55" hidden="1" x14ac:dyDescent="0.2">
      <c r="A4681" s="3"/>
      <c r="B4681" s="3"/>
      <c r="C4681" s="393"/>
      <c r="D4681" s="393"/>
      <c r="E4681" s="393"/>
      <c r="F4681" s="393"/>
      <c r="G4681" s="393"/>
      <c r="H4681" s="393"/>
      <c r="I4681" s="393"/>
      <c r="J4681" s="3"/>
      <c r="K4681" s="3"/>
      <c r="L4681" s="3"/>
      <c r="M4681" s="3"/>
      <c r="N4681" s="3"/>
      <c r="O4681" s="393"/>
      <c r="P4681" s="393"/>
      <c r="Q4681" s="3"/>
      <c r="R4681" s="3"/>
      <c r="S4681" s="3"/>
      <c r="T4681" s="3"/>
      <c r="U4681" s="3"/>
      <c r="V4681" s="3"/>
      <c r="W4681"/>
      <c r="X4681"/>
      <c r="Y4681" s="451"/>
      <c r="Z4681" s="393"/>
      <c r="AA4681" s="3"/>
      <c r="AB4681" s="3"/>
      <c r="AC4681" s="3"/>
      <c r="AD4681" s="3"/>
      <c r="AE4681" s="3"/>
      <c r="AF4681"/>
      <c r="AG4681"/>
      <c r="AH4681"/>
      <c r="AI4681"/>
      <c r="AJ4681"/>
      <c r="AK4681"/>
      <c r="AL4681"/>
      <c r="AM4681"/>
      <c r="AN4681"/>
      <c r="AO4681"/>
      <c r="AP4681"/>
      <c r="BC4681" s="451"/>
    </row>
    <row r="4682" spans="1:55" hidden="1" x14ac:dyDescent="0.2">
      <c r="A4682" s="3"/>
      <c r="B4682" s="3"/>
      <c r="C4682" s="393"/>
      <c r="D4682" s="393"/>
      <c r="E4682" s="393"/>
      <c r="F4682" s="393"/>
      <c r="G4682" s="393"/>
      <c r="H4682" s="393"/>
      <c r="I4682" s="393"/>
      <c r="J4682" s="3"/>
      <c r="K4682" s="3"/>
      <c r="L4682" s="3"/>
      <c r="M4682" s="3"/>
      <c r="N4682" s="3"/>
      <c r="O4682" s="393"/>
      <c r="P4682" s="393"/>
      <c r="Q4682" s="3"/>
      <c r="R4682" s="3"/>
      <c r="S4682" s="3"/>
      <c r="T4682" s="3"/>
      <c r="U4682" s="3"/>
      <c r="V4682" s="3"/>
      <c r="W4682"/>
      <c r="X4682"/>
      <c r="Y4682" s="451"/>
      <c r="Z4682" s="393"/>
      <c r="AA4682" s="3"/>
      <c r="AB4682" s="3"/>
      <c r="AC4682" s="3"/>
      <c r="AD4682" s="3"/>
      <c r="AE4682" s="3"/>
      <c r="AF4682"/>
      <c r="AG4682"/>
      <c r="AH4682"/>
      <c r="AI4682"/>
      <c r="AJ4682"/>
      <c r="AK4682"/>
      <c r="AL4682"/>
      <c r="AM4682"/>
      <c r="AN4682"/>
      <c r="AO4682"/>
      <c r="AP4682"/>
      <c r="BC4682" s="451"/>
    </row>
    <row r="4683" spans="1:55" hidden="1" x14ac:dyDescent="0.2">
      <c r="A4683" s="3"/>
      <c r="B4683" s="3"/>
      <c r="C4683" s="393"/>
      <c r="D4683" s="393"/>
      <c r="E4683" s="393"/>
      <c r="F4683" s="393"/>
      <c r="G4683" s="393"/>
      <c r="H4683" s="393"/>
      <c r="I4683" s="393"/>
      <c r="J4683" s="3"/>
      <c r="K4683" s="3"/>
      <c r="L4683" s="3"/>
      <c r="M4683" s="3"/>
      <c r="N4683" s="3"/>
      <c r="O4683" s="393"/>
      <c r="P4683" s="393"/>
      <c r="Q4683" s="3"/>
      <c r="R4683" s="3"/>
      <c r="S4683" s="3"/>
      <c r="T4683" s="3"/>
      <c r="U4683" s="3"/>
      <c r="V4683" s="3"/>
      <c r="W4683"/>
      <c r="X4683"/>
      <c r="Y4683" s="451"/>
      <c r="Z4683" s="393"/>
      <c r="AA4683" s="3"/>
      <c r="AB4683" s="3"/>
      <c r="AC4683" s="3"/>
      <c r="AD4683" s="3"/>
      <c r="AE4683" s="3"/>
      <c r="AF4683"/>
      <c r="AG4683"/>
      <c r="AH4683"/>
      <c r="AI4683"/>
      <c r="AJ4683"/>
      <c r="AK4683"/>
      <c r="AL4683"/>
      <c r="AM4683"/>
      <c r="AN4683"/>
      <c r="AO4683"/>
      <c r="AP4683"/>
      <c r="BC4683" s="451"/>
    </row>
    <row r="4684" spans="1:55" hidden="1" x14ac:dyDescent="0.2">
      <c r="A4684" s="3"/>
      <c r="B4684" s="3"/>
      <c r="C4684" s="393"/>
      <c r="D4684" s="393"/>
      <c r="E4684" s="393"/>
      <c r="F4684" s="393"/>
      <c r="G4684" s="393"/>
      <c r="H4684" s="393"/>
      <c r="I4684" s="393"/>
      <c r="J4684" s="3"/>
      <c r="K4684" s="3"/>
      <c r="L4684" s="3"/>
      <c r="M4684" s="3"/>
      <c r="N4684" s="3"/>
      <c r="O4684" s="393"/>
      <c r="P4684" s="393"/>
      <c r="Q4684" s="3"/>
      <c r="R4684" s="3"/>
      <c r="S4684" s="3"/>
      <c r="T4684" s="3"/>
      <c r="U4684" s="3"/>
      <c r="V4684" s="3"/>
      <c r="W4684"/>
      <c r="X4684"/>
      <c r="Y4684" s="451"/>
      <c r="Z4684" s="393"/>
      <c r="AA4684" s="3"/>
      <c r="AB4684" s="3"/>
      <c r="AC4684" s="3"/>
      <c r="AD4684" s="3"/>
      <c r="AE4684" s="3"/>
      <c r="AF4684"/>
      <c r="AG4684"/>
      <c r="AH4684"/>
      <c r="AI4684"/>
      <c r="AJ4684"/>
      <c r="AK4684"/>
      <c r="AL4684"/>
      <c r="AM4684"/>
      <c r="AN4684"/>
      <c r="AO4684"/>
      <c r="AP4684"/>
      <c r="BC4684" s="451"/>
    </row>
    <row r="4685" spans="1:55" hidden="1" x14ac:dyDescent="0.2">
      <c r="A4685" s="3"/>
      <c r="B4685" s="3"/>
      <c r="C4685" s="393"/>
      <c r="D4685" s="393"/>
      <c r="E4685" s="393"/>
      <c r="F4685" s="393"/>
      <c r="G4685" s="393"/>
      <c r="H4685" s="393"/>
      <c r="I4685" s="393"/>
      <c r="J4685" s="3"/>
      <c r="K4685" s="3"/>
      <c r="L4685" s="3"/>
      <c r="M4685" s="3"/>
      <c r="N4685" s="3"/>
      <c r="O4685" s="393"/>
      <c r="P4685" s="393"/>
      <c r="Q4685" s="3"/>
      <c r="R4685" s="3"/>
      <c r="S4685" s="3"/>
      <c r="T4685" s="3"/>
      <c r="U4685" s="3"/>
      <c r="V4685" s="3"/>
      <c r="W4685"/>
      <c r="X4685"/>
      <c r="Y4685" s="451"/>
      <c r="Z4685" s="393"/>
      <c r="AA4685" s="3"/>
      <c r="AB4685" s="3"/>
      <c r="AC4685" s="3"/>
      <c r="AD4685" s="3"/>
      <c r="AE4685" s="3"/>
      <c r="AF4685"/>
      <c r="AG4685"/>
      <c r="AH4685"/>
      <c r="AI4685"/>
      <c r="AJ4685"/>
      <c r="AK4685"/>
      <c r="AL4685"/>
      <c r="AM4685"/>
      <c r="AN4685"/>
      <c r="AO4685"/>
      <c r="AP4685"/>
      <c r="BC4685" s="451"/>
    </row>
    <row r="4686" spans="1:55" hidden="1" x14ac:dyDescent="0.2">
      <c r="A4686" s="3"/>
      <c r="B4686" s="3"/>
      <c r="C4686" s="393"/>
      <c r="D4686" s="393"/>
      <c r="E4686" s="393"/>
      <c r="F4686" s="393"/>
      <c r="G4686" s="393"/>
      <c r="H4686" s="393"/>
      <c r="I4686" s="393"/>
      <c r="J4686" s="3"/>
      <c r="K4686" s="3"/>
      <c r="L4686" s="3"/>
      <c r="M4686" s="3"/>
      <c r="N4686" s="3"/>
      <c r="O4686" s="393"/>
      <c r="P4686" s="393"/>
      <c r="Q4686" s="3"/>
      <c r="R4686" s="3"/>
      <c r="S4686" s="3"/>
      <c r="T4686" s="3"/>
      <c r="U4686" s="3"/>
      <c r="V4686" s="3"/>
      <c r="W4686"/>
      <c r="X4686"/>
      <c r="Y4686" s="451"/>
      <c r="Z4686" s="393"/>
      <c r="AA4686" s="3"/>
      <c r="AB4686" s="3"/>
      <c r="AC4686" s="3"/>
      <c r="AD4686" s="3"/>
      <c r="AE4686" s="3"/>
      <c r="AF4686"/>
      <c r="AG4686"/>
      <c r="AH4686"/>
      <c r="AI4686"/>
      <c r="AJ4686"/>
      <c r="AK4686"/>
      <c r="AL4686"/>
      <c r="AM4686"/>
      <c r="AN4686"/>
      <c r="AO4686"/>
      <c r="AP4686"/>
      <c r="BC4686" s="451"/>
    </row>
    <row r="4687" spans="1:55" hidden="1" x14ac:dyDescent="0.2">
      <c r="A4687" s="3"/>
      <c r="B4687" s="3"/>
      <c r="C4687" s="393"/>
      <c r="D4687" s="393"/>
      <c r="E4687" s="393"/>
      <c r="F4687" s="393"/>
      <c r="G4687" s="393"/>
      <c r="H4687" s="393"/>
      <c r="I4687" s="393"/>
      <c r="J4687" s="3"/>
      <c r="K4687" s="3"/>
      <c r="L4687" s="3"/>
      <c r="M4687" s="3"/>
      <c r="N4687" s="3"/>
      <c r="O4687" s="393"/>
      <c r="P4687" s="393"/>
      <c r="Q4687" s="3"/>
      <c r="R4687" s="3"/>
      <c r="S4687" s="3"/>
      <c r="T4687" s="3"/>
      <c r="U4687" s="3"/>
      <c r="V4687" s="3"/>
      <c r="W4687"/>
      <c r="X4687"/>
      <c r="Y4687" s="451"/>
      <c r="Z4687" s="393"/>
      <c r="AA4687" s="3"/>
      <c r="AB4687" s="3"/>
      <c r="AC4687" s="3"/>
      <c r="AD4687" s="3"/>
      <c r="AE4687" s="3"/>
      <c r="AF4687"/>
      <c r="AG4687"/>
      <c r="AH4687"/>
      <c r="AI4687"/>
      <c r="AJ4687"/>
      <c r="AK4687"/>
      <c r="AL4687"/>
      <c r="AM4687"/>
      <c r="AN4687"/>
      <c r="AO4687"/>
      <c r="AP4687"/>
      <c r="BC4687" s="451"/>
    </row>
    <row r="4688" spans="1:55" hidden="1" x14ac:dyDescent="0.2">
      <c r="A4688" s="3"/>
      <c r="B4688" s="3"/>
      <c r="C4688" s="393"/>
      <c r="D4688" s="393"/>
      <c r="E4688" s="393"/>
      <c r="F4688" s="393"/>
      <c r="G4688" s="393"/>
      <c r="H4688" s="393"/>
      <c r="I4688" s="393"/>
      <c r="J4688" s="3"/>
      <c r="K4688" s="3"/>
      <c r="L4688" s="3"/>
      <c r="M4688" s="3"/>
      <c r="N4688" s="3"/>
      <c r="O4688" s="393"/>
      <c r="P4688" s="393"/>
      <c r="Q4688" s="3"/>
      <c r="R4688" s="3"/>
      <c r="S4688" s="3"/>
      <c r="T4688" s="3"/>
      <c r="U4688" s="3"/>
      <c r="V4688" s="3"/>
      <c r="W4688"/>
      <c r="X4688"/>
      <c r="Y4688" s="451"/>
      <c r="Z4688" s="393"/>
      <c r="AA4688" s="3"/>
      <c r="AB4688" s="3"/>
      <c r="AC4688" s="3"/>
      <c r="AD4688" s="3"/>
      <c r="AE4688" s="3"/>
      <c r="AF4688"/>
      <c r="AG4688"/>
      <c r="AH4688"/>
      <c r="AI4688"/>
      <c r="AJ4688"/>
      <c r="AK4688"/>
      <c r="AL4688"/>
      <c r="AM4688"/>
      <c r="AN4688"/>
      <c r="AO4688"/>
      <c r="AP4688"/>
      <c r="BC4688" s="451"/>
    </row>
    <row r="4689" spans="1:55" hidden="1" x14ac:dyDescent="0.2">
      <c r="A4689" s="3"/>
      <c r="B4689" s="3"/>
      <c r="C4689" s="393"/>
      <c r="D4689" s="393"/>
      <c r="E4689" s="393"/>
      <c r="F4689" s="393"/>
      <c r="G4689" s="393"/>
      <c r="H4689" s="393"/>
      <c r="I4689" s="393"/>
      <c r="J4689" s="3"/>
      <c r="K4689" s="3"/>
      <c r="L4689" s="3"/>
      <c r="M4689" s="3"/>
      <c r="N4689" s="3"/>
      <c r="O4689" s="393"/>
      <c r="P4689" s="393"/>
      <c r="Q4689" s="3"/>
      <c r="R4689" s="3"/>
      <c r="S4689" s="3"/>
      <c r="T4689" s="3"/>
      <c r="U4689" s="3"/>
      <c r="V4689" s="3"/>
      <c r="W4689"/>
      <c r="X4689"/>
      <c r="Y4689" s="451"/>
      <c r="Z4689" s="393"/>
      <c r="AA4689" s="3"/>
      <c r="AB4689" s="3"/>
      <c r="AC4689" s="3"/>
      <c r="AD4689" s="3"/>
      <c r="AE4689" s="3"/>
      <c r="AF4689"/>
      <c r="AG4689"/>
      <c r="AH4689"/>
      <c r="AI4689"/>
      <c r="AJ4689"/>
      <c r="AK4689"/>
      <c r="AL4689"/>
      <c r="AM4689"/>
      <c r="AN4689"/>
      <c r="AO4689"/>
      <c r="AP4689"/>
      <c r="BC4689" s="451"/>
    </row>
    <row r="4690" spans="1:55" hidden="1" x14ac:dyDescent="0.2">
      <c r="A4690" s="3"/>
      <c r="B4690" s="3"/>
      <c r="C4690" s="393"/>
      <c r="D4690" s="393"/>
      <c r="E4690" s="393"/>
      <c r="F4690" s="393"/>
      <c r="G4690" s="393"/>
      <c r="H4690" s="393"/>
      <c r="I4690" s="393"/>
      <c r="J4690" s="3"/>
      <c r="K4690" s="3"/>
      <c r="L4690" s="3"/>
      <c r="M4690" s="3"/>
      <c r="N4690" s="3"/>
      <c r="O4690" s="393"/>
      <c r="P4690" s="393"/>
      <c r="Q4690" s="3"/>
      <c r="R4690" s="3"/>
      <c r="S4690" s="3"/>
      <c r="T4690" s="3"/>
      <c r="U4690" s="3"/>
      <c r="V4690" s="3"/>
      <c r="W4690"/>
      <c r="X4690"/>
      <c r="Y4690" s="451"/>
      <c r="Z4690" s="393"/>
      <c r="AA4690" s="3"/>
      <c r="AB4690" s="3"/>
      <c r="AC4690" s="3"/>
      <c r="AD4690" s="3"/>
      <c r="AE4690" s="3"/>
      <c r="AF4690"/>
      <c r="AG4690"/>
      <c r="AH4690"/>
      <c r="AI4690"/>
      <c r="AJ4690"/>
      <c r="AK4690"/>
      <c r="AL4690"/>
      <c r="AM4690"/>
      <c r="AN4690"/>
      <c r="AO4690"/>
      <c r="AP4690"/>
      <c r="BC4690" s="451"/>
    </row>
    <row r="4691" spans="1:55" hidden="1" x14ac:dyDescent="0.2">
      <c r="A4691" s="3"/>
      <c r="B4691" s="3"/>
      <c r="C4691" s="393"/>
      <c r="D4691" s="393"/>
      <c r="E4691" s="393"/>
      <c r="F4691" s="393"/>
      <c r="G4691" s="393"/>
      <c r="H4691" s="393"/>
      <c r="I4691" s="393"/>
      <c r="J4691" s="3"/>
      <c r="K4691" s="3"/>
      <c r="L4691" s="3"/>
      <c r="M4691" s="3"/>
      <c r="N4691" s="3"/>
      <c r="O4691" s="393"/>
      <c r="P4691" s="393"/>
      <c r="Q4691" s="3"/>
      <c r="R4691" s="3"/>
      <c r="S4691" s="3"/>
      <c r="T4691" s="3"/>
      <c r="U4691" s="3"/>
      <c r="V4691" s="3"/>
      <c r="W4691"/>
      <c r="X4691"/>
      <c r="Y4691" s="451"/>
      <c r="Z4691" s="393"/>
      <c r="AA4691" s="3"/>
      <c r="AB4691" s="3"/>
      <c r="AC4691" s="3"/>
      <c r="AD4691" s="3"/>
      <c r="AE4691" s="3"/>
      <c r="AF4691"/>
      <c r="AG4691"/>
      <c r="AH4691"/>
      <c r="AI4691"/>
      <c r="AJ4691"/>
      <c r="AK4691"/>
      <c r="AL4691"/>
      <c r="AM4691"/>
      <c r="AN4691"/>
      <c r="AO4691"/>
      <c r="AP4691"/>
      <c r="BC4691" s="451"/>
    </row>
    <row r="4692" spans="1:55" hidden="1" x14ac:dyDescent="0.2">
      <c r="A4692" s="3"/>
      <c r="B4692" s="3"/>
      <c r="C4692" s="393"/>
      <c r="D4692" s="393"/>
      <c r="E4692" s="393"/>
      <c r="F4692" s="393"/>
      <c r="G4692" s="393"/>
      <c r="H4692" s="393"/>
      <c r="I4692" s="393"/>
      <c r="J4692" s="3"/>
      <c r="K4692" s="3"/>
      <c r="L4692" s="3"/>
      <c r="M4692" s="3"/>
      <c r="N4692" s="3"/>
      <c r="O4692" s="393"/>
      <c r="P4692" s="393"/>
      <c r="Q4692" s="3"/>
      <c r="R4692" s="3"/>
      <c r="S4692" s="3"/>
      <c r="T4692" s="3"/>
      <c r="U4692" s="3"/>
      <c r="V4692" s="3"/>
      <c r="W4692"/>
      <c r="X4692"/>
      <c r="Y4692" s="451"/>
      <c r="Z4692" s="393"/>
      <c r="AA4692" s="3"/>
      <c r="AB4692" s="3"/>
      <c r="AC4692" s="3"/>
      <c r="AD4692" s="3"/>
      <c r="AE4692" s="3"/>
      <c r="AF4692"/>
      <c r="AG4692"/>
      <c r="AH4692"/>
      <c r="AI4692"/>
      <c r="AJ4692"/>
      <c r="AK4692"/>
      <c r="AL4692"/>
      <c r="AM4692"/>
      <c r="AN4692"/>
      <c r="AO4692"/>
      <c r="AP4692"/>
      <c r="BC4692" s="451"/>
    </row>
    <row r="4693" spans="1:55" hidden="1" x14ac:dyDescent="0.2">
      <c r="A4693" s="3"/>
      <c r="B4693" s="3"/>
      <c r="C4693" s="393"/>
      <c r="D4693" s="393"/>
      <c r="E4693" s="393"/>
      <c r="F4693" s="393"/>
      <c r="G4693" s="393"/>
      <c r="H4693" s="393"/>
      <c r="I4693" s="393"/>
      <c r="J4693" s="3"/>
      <c r="K4693" s="3"/>
      <c r="L4693" s="3"/>
      <c r="M4693" s="3"/>
      <c r="N4693" s="3"/>
      <c r="O4693" s="393"/>
      <c r="P4693" s="393"/>
      <c r="Q4693" s="3"/>
      <c r="R4693" s="3"/>
      <c r="S4693" s="3"/>
      <c r="T4693" s="3"/>
      <c r="U4693" s="3"/>
      <c r="V4693" s="3"/>
      <c r="W4693"/>
      <c r="X4693"/>
      <c r="Y4693" s="451"/>
      <c r="Z4693" s="393"/>
      <c r="AA4693" s="3"/>
      <c r="AB4693" s="3"/>
      <c r="AC4693" s="3"/>
      <c r="AD4693" s="3"/>
      <c r="AE4693" s="3"/>
      <c r="AF4693"/>
      <c r="AG4693"/>
      <c r="AH4693"/>
      <c r="AI4693"/>
      <c r="AJ4693"/>
      <c r="AK4693"/>
      <c r="AL4693"/>
      <c r="AM4693"/>
      <c r="AN4693"/>
      <c r="AO4693"/>
      <c r="AP4693"/>
      <c r="BC4693" s="451"/>
    </row>
    <row r="4694" spans="1:55" hidden="1" x14ac:dyDescent="0.2">
      <c r="A4694" s="3"/>
      <c r="B4694" s="3"/>
      <c r="C4694" s="393"/>
      <c r="D4694" s="393"/>
      <c r="E4694" s="393"/>
      <c r="F4694" s="393"/>
      <c r="G4694" s="393"/>
      <c r="H4694" s="393"/>
      <c r="I4694" s="393"/>
      <c r="J4694" s="3"/>
      <c r="K4694" s="3"/>
      <c r="L4694" s="3"/>
      <c r="M4694" s="3"/>
      <c r="N4694" s="3"/>
      <c r="O4694" s="393"/>
      <c r="P4694" s="393"/>
      <c r="Q4694" s="3"/>
      <c r="R4694" s="3"/>
      <c r="S4694" s="3"/>
      <c r="T4694" s="3"/>
      <c r="U4694" s="3"/>
      <c r="V4694" s="3"/>
      <c r="W4694"/>
      <c r="X4694"/>
      <c r="Y4694" s="451"/>
      <c r="Z4694" s="393"/>
      <c r="AA4694" s="3"/>
      <c r="AB4694" s="3"/>
      <c r="AC4694" s="3"/>
      <c r="AD4694" s="3"/>
      <c r="AE4694" s="3"/>
      <c r="AF4694"/>
      <c r="AG4694"/>
      <c r="AH4694"/>
      <c r="AI4694"/>
      <c r="AJ4694"/>
      <c r="AK4694"/>
      <c r="AL4694"/>
      <c r="AM4694"/>
      <c r="AN4694"/>
      <c r="AO4694"/>
      <c r="AP4694"/>
      <c r="BC4694" s="451"/>
    </row>
    <row r="4695" spans="1:55" hidden="1" x14ac:dyDescent="0.2">
      <c r="A4695" s="3"/>
      <c r="B4695" s="3"/>
      <c r="C4695" s="393"/>
      <c r="D4695" s="393"/>
      <c r="E4695" s="393"/>
      <c r="F4695" s="393"/>
      <c r="G4695" s="393"/>
      <c r="H4695" s="393"/>
      <c r="I4695" s="393"/>
      <c r="J4695" s="3"/>
      <c r="K4695" s="3"/>
      <c r="L4695" s="3"/>
      <c r="M4695" s="3"/>
      <c r="N4695" s="3"/>
      <c r="O4695" s="393"/>
      <c r="P4695" s="393"/>
      <c r="Q4695" s="3"/>
      <c r="R4695" s="3"/>
      <c r="S4695" s="3"/>
      <c r="T4695" s="3"/>
      <c r="U4695" s="3"/>
      <c r="V4695" s="3"/>
      <c r="W4695"/>
      <c r="X4695"/>
      <c r="Y4695" s="451"/>
      <c r="Z4695" s="393"/>
      <c r="AA4695" s="3"/>
      <c r="AB4695" s="3"/>
      <c r="AC4695" s="3"/>
      <c r="AD4695" s="3"/>
      <c r="AE4695" s="3"/>
      <c r="AF4695"/>
      <c r="AG4695"/>
      <c r="AH4695"/>
      <c r="AI4695"/>
      <c r="AJ4695"/>
      <c r="AK4695"/>
      <c r="AL4695"/>
      <c r="AM4695"/>
      <c r="AN4695"/>
      <c r="AO4695"/>
      <c r="AP4695"/>
      <c r="BC4695" s="451"/>
    </row>
    <row r="4696" spans="1:55" hidden="1" x14ac:dyDescent="0.2">
      <c r="A4696" s="3"/>
      <c r="B4696" s="3"/>
      <c r="C4696" s="393"/>
      <c r="D4696" s="393"/>
      <c r="E4696" s="393"/>
      <c r="F4696" s="393"/>
      <c r="G4696" s="393"/>
      <c r="H4696" s="393"/>
      <c r="I4696" s="393"/>
      <c r="J4696" s="3"/>
      <c r="K4696" s="3"/>
      <c r="L4696" s="3"/>
      <c r="M4696" s="3"/>
      <c r="N4696" s="3"/>
      <c r="O4696" s="393"/>
      <c r="P4696" s="393"/>
      <c r="Q4696" s="3"/>
      <c r="R4696" s="3"/>
      <c r="S4696" s="3"/>
      <c r="T4696" s="3"/>
      <c r="U4696" s="3"/>
      <c r="V4696" s="3"/>
      <c r="W4696"/>
      <c r="X4696"/>
      <c r="Y4696" s="451"/>
      <c r="Z4696" s="393"/>
      <c r="AA4696" s="3"/>
      <c r="AB4696" s="3"/>
      <c r="AC4696" s="3"/>
      <c r="AD4696" s="3"/>
      <c r="AE4696" s="3"/>
      <c r="AF4696"/>
      <c r="AG4696"/>
      <c r="AH4696"/>
      <c r="AI4696"/>
      <c r="AJ4696"/>
      <c r="AK4696"/>
      <c r="AL4696"/>
      <c r="AM4696"/>
      <c r="AN4696"/>
      <c r="AO4696"/>
      <c r="AP4696"/>
      <c r="BC4696" s="451"/>
    </row>
    <row r="4697" spans="1:55" hidden="1" x14ac:dyDescent="0.2">
      <c r="A4697" s="3"/>
      <c r="B4697" s="3"/>
      <c r="C4697" s="393"/>
      <c r="D4697" s="393"/>
      <c r="E4697" s="393"/>
      <c r="F4697" s="393"/>
      <c r="G4697" s="393"/>
      <c r="H4697" s="393"/>
      <c r="I4697" s="393"/>
      <c r="J4697" s="3"/>
      <c r="K4697" s="3"/>
      <c r="L4697" s="3"/>
      <c r="M4697" s="3"/>
      <c r="N4697" s="3"/>
      <c r="O4697" s="393"/>
      <c r="P4697" s="393"/>
      <c r="Q4697" s="3"/>
      <c r="R4697" s="3"/>
      <c r="S4697" s="3"/>
      <c r="T4697" s="3"/>
      <c r="U4697" s="3"/>
      <c r="V4697" s="3"/>
      <c r="W4697"/>
      <c r="X4697"/>
      <c r="Y4697" s="451"/>
      <c r="Z4697" s="393"/>
      <c r="AA4697" s="3"/>
      <c r="AB4697" s="3"/>
      <c r="AC4697" s="3"/>
      <c r="AD4697" s="3"/>
      <c r="AE4697" s="3"/>
      <c r="AF4697"/>
      <c r="AG4697"/>
      <c r="AH4697"/>
      <c r="AI4697"/>
      <c r="AJ4697"/>
      <c r="AK4697"/>
      <c r="AL4697"/>
      <c r="AM4697"/>
      <c r="AN4697"/>
      <c r="AO4697"/>
      <c r="AP4697"/>
      <c r="BC4697" s="451"/>
    </row>
    <row r="4698" spans="1:55" hidden="1" x14ac:dyDescent="0.2">
      <c r="A4698" s="3"/>
      <c r="B4698" s="3"/>
      <c r="C4698" s="393"/>
      <c r="D4698" s="393"/>
      <c r="E4698" s="393"/>
      <c r="F4698" s="393"/>
      <c r="G4698" s="393"/>
      <c r="H4698" s="393"/>
      <c r="I4698" s="393"/>
      <c r="J4698" s="3"/>
      <c r="K4698" s="3"/>
      <c r="L4698" s="3"/>
      <c r="M4698" s="3"/>
      <c r="N4698" s="3"/>
      <c r="O4698" s="393"/>
      <c r="P4698" s="393"/>
      <c r="Q4698" s="3"/>
      <c r="R4698" s="3"/>
      <c r="S4698" s="3"/>
      <c r="T4698" s="3"/>
      <c r="U4698" s="3"/>
      <c r="V4698" s="3"/>
      <c r="W4698"/>
      <c r="X4698"/>
      <c r="Y4698" s="451"/>
      <c r="Z4698" s="393"/>
      <c r="AA4698" s="3"/>
      <c r="AB4698" s="3"/>
      <c r="AC4698" s="3"/>
      <c r="AD4698" s="3"/>
      <c r="AE4698" s="3"/>
      <c r="AF4698"/>
      <c r="AG4698"/>
      <c r="AH4698"/>
      <c r="AI4698"/>
      <c r="AJ4698"/>
      <c r="AK4698"/>
      <c r="AL4698"/>
      <c r="AM4698"/>
      <c r="AN4698"/>
      <c r="AO4698"/>
      <c r="AP4698"/>
      <c r="BC4698" s="451"/>
    </row>
    <row r="4699" spans="1:55" hidden="1" x14ac:dyDescent="0.2">
      <c r="A4699" s="3"/>
      <c r="B4699" s="3"/>
      <c r="C4699" s="393"/>
      <c r="D4699" s="393"/>
      <c r="E4699" s="393"/>
      <c r="F4699" s="393"/>
      <c r="G4699" s="393"/>
      <c r="H4699" s="393"/>
      <c r="I4699" s="393"/>
      <c r="J4699" s="3"/>
      <c r="K4699" s="3"/>
      <c r="L4699" s="3"/>
      <c r="M4699" s="3"/>
      <c r="N4699" s="3"/>
      <c r="O4699" s="393"/>
      <c r="P4699" s="393"/>
      <c r="Q4699" s="3"/>
      <c r="R4699" s="3"/>
      <c r="S4699" s="3"/>
      <c r="T4699" s="3"/>
      <c r="U4699" s="3"/>
      <c r="V4699" s="3"/>
      <c r="W4699"/>
      <c r="X4699"/>
      <c r="Y4699" s="451"/>
      <c r="Z4699" s="393"/>
      <c r="AA4699" s="3"/>
      <c r="AB4699" s="3"/>
      <c r="AC4699" s="3"/>
      <c r="AD4699" s="3"/>
      <c r="AE4699" s="3"/>
      <c r="AF4699"/>
      <c r="AG4699"/>
      <c r="AH4699"/>
      <c r="AI4699"/>
      <c r="AJ4699"/>
      <c r="AK4699"/>
      <c r="AL4699"/>
      <c r="AM4699"/>
      <c r="AN4699"/>
      <c r="AO4699"/>
      <c r="AP4699"/>
      <c r="BC4699" s="451"/>
    </row>
    <row r="4700" spans="1:55" hidden="1" x14ac:dyDescent="0.2">
      <c r="A4700" s="3"/>
      <c r="B4700" s="3"/>
      <c r="C4700" s="393"/>
      <c r="D4700" s="393"/>
      <c r="E4700" s="393"/>
      <c r="F4700" s="393"/>
      <c r="G4700" s="393"/>
      <c r="H4700" s="393"/>
      <c r="I4700" s="393"/>
      <c r="J4700" s="3"/>
      <c r="K4700" s="3"/>
      <c r="L4700" s="3"/>
      <c r="M4700" s="3"/>
      <c r="N4700" s="3"/>
      <c r="O4700" s="393"/>
      <c r="P4700" s="393"/>
      <c r="Q4700" s="3"/>
      <c r="R4700" s="3"/>
      <c r="S4700" s="3"/>
      <c r="T4700" s="3"/>
      <c r="U4700" s="3"/>
      <c r="V4700" s="3"/>
      <c r="W4700"/>
      <c r="X4700"/>
      <c r="Y4700" s="451"/>
      <c r="Z4700" s="393"/>
      <c r="AA4700" s="3"/>
      <c r="AB4700" s="3"/>
      <c r="AC4700" s="3"/>
      <c r="AD4700" s="3"/>
      <c r="AE4700" s="3"/>
      <c r="AF4700"/>
      <c r="AG4700"/>
      <c r="AH4700"/>
      <c r="AI4700"/>
      <c r="AJ4700"/>
      <c r="AK4700"/>
      <c r="AL4700"/>
      <c r="AM4700"/>
      <c r="AN4700"/>
      <c r="AO4700"/>
      <c r="AP4700"/>
      <c r="BC4700" s="451"/>
    </row>
    <row r="4701" spans="1:55" hidden="1" x14ac:dyDescent="0.2">
      <c r="A4701" s="3"/>
      <c r="B4701" s="3"/>
      <c r="C4701" s="393"/>
      <c r="D4701" s="393"/>
      <c r="E4701" s="393"/>
      <c r="F4701" s="393"/>
      <c r="G4701" s="393"/>
      <c r="H4701" s="393"/>
      <c r="I4701" s="393"/>
      <c r="J4701" s="3"/>
      <c r="K4701" s="3"/>
      <c r="L4701" s="3"/>
      <c r="M4701" s="3"/>
      <c r="N4701" s="3"/>
      <c r="O4701" s="393"/>
      <c r="P4701" s="393"/>
      <c r="Q4701" s="3"/>
      <c r="R4701" s="3"/>
      <c r="S4701" s="3"/>
      <c r="T4701" s="3"/>
      <c r="U4701" s="3"/>
      <c r="V4701" s="3"/>
      <c r="W4701"/>
      <c r="X4701"/>
      <c r="Y4701" s="451"/>
      <c r="Z4701" s="393"/>
      <c r="AA4701" s="3"/>
      <c r="AB4701" s="3"/>
      <c r="AC4701" s="3"/>
      <c r="AD4701" s="3"/>
      <c r="AE4701" s="3"/>
      <c r="AF4701"/>
      <c r="AG4701"/>
      <c r="AH4701"/>
      <c r="AI4701"/>
      <c r="AJ4701"/>
      <c r="AK4701"/>
      <c r="AL4701"/>
      <c r="AM4701"/>
      <c r="AN4701"/>
      <c r="AO4701"/>
      <c r="AP4701"/>
      <c r="BC4701" s="451"/>
    </row>
    <row r="4702" spans="1:55" hidden="1" x14ac:dyDescent="0.2">
      <c r="A4702" s="3"/>
      <c r="B4702" s="3"/>
      <c r="C4702" s="393"/>
      <c r="D4702" s="393"/>
      <c r="E4702" s="393"/>
      <c r="F4702" s="393"/>
      <c r="G4702" s="393"/>
      <c r="H4702" s="393"/>
      <c r="I4702" s="393"/>
      <c r="J4702" s="3"/>
      <c r="K4702" s="3"/>
      <c r="L4702" s="3"/>
      <c r="M4702" s="3"/>
      <c r="N4702" s="3"/>
      <c r="O4702" s="393"/>
      <c r="P4702" s="393"/>
      <c r="Q4702" s="3"/>
      <c r="R4702" s="3"/>
      <c r="S4702" s="3"/>
      <c r="T4702" s="3"/>
      <c r="U4702" s="3"/>
      <c r="V4702" s="3"/>
      <c r="W4702"/>
      <c r="X4702"/>
      <c r="Y4702" s="451"/>
      <c r="Z4702" s="393"/>
      <c r="AA4702" s="3"/>
      <c r="AB4702" s="3"/>
      <c r="AC4702" s="3"/>
      <c r="AD4702" s="3"/>
      <c r="AE4702" s="3"/>
      <c r="AF4702"/>
      <c r="AG4702"/>
      <c r="AH4702"/>
      <c r="AI4702"/>
      <c r="AJ4702"/>
      <c r="AK4702"/>
      <c r="AL4702"/>
      <c r="AM4702"/>
      <c r="AN4702"/>
      <c r="AO4702"/>
      <c r="AP4702"/>
      <c r="BC4702" s="451"/>
    </row>
    <row r="4703" spans="1:55" hidden="1" x14ac:dyDescent="0.2">
      <c r="A4703" s="3"/>
      <c r="B4703" s="3"/>
      <c r="C4703" s="393"/>
      <c r="D4703" s="393"/>
      <c r="E4703" s="393"/>
      <c r="F4703" s="393"/>
      <c r="G4703" s="393"/>
      <c r="H4703" s="393"/>
      <c r="I4703" s="393"/>
      <c r="J4703" s="3"/>
      <c r="K4703" s="3"/>
      <c r="L4703" s="3"/>
      <c r="M4703" s="3"/>
      <c r="N4703" s="3"/>
      <c r="O4703" s="393"/>
      <c r="P4703" s="393"/>
      <c r="Q4703" s="3"/>
      <c r="R4703" s="3"/>
      <c r="S4703" s="3"/>
      <c r="T4703" s="3"/>
      <c r="U4703" s="3"/>
      <c r="V4703" s="3"/>
      <c r="W4703"/>
      <c r="X4703"/>
      <c r="Y4703" s="451"/>
      <c r="Z4703" s="393"/>
      <c r="AA4703" s="3"/>
      <c r="AB4703" s="3"/>
      <c r="AC4703" s="3"/>
      <c r="AD4703" s="3"/>
      <c r="AE4703" s="3"/>
      <c r="AF4703"/>
      <c r="AG4703"/>
      <c r="AH4703"/>
      <c r="AI4703"/>
      <c r="AJ4703"/>
      <c r="AK4703"/>
      <c r="AL4703"/>
      <c r="AM4703"/>
      <c r="AN4703"/>
      <c r="AO4703"/>
      <c r="AP4703"/>
      <c r="BC4703" s="451"/>
    </row>
    <row r="4704" spans="1:55" hidden="1" x14ac:dyDescent="0.2">
      <c r="A4704" s="3"/>
      <c r="B4704" s="3"/>
      <c r="C4704" s="393"/>
      <c r="D4704" s="393"/>
      <c r="E4704" s="393"/>
      <c r="F4704" s="393"/>
      <c r="G4704" s="393"/>
      <c r="H4704" s="393"/>
      <c r="I4704" s="393"/>
      <c r="J4704" s="3"/>
      <c r="K4704" s="3"/>
      <c r="L4704" s="3"/>
      <c r="M4704" s="3"/>
      <c r="N4704" s="3"/>
      <c r="O4704" s="393"/>
      <c r="P4704" s="393"/>
      <c r="Q4704" s="3"/>
      <c r="R4704" s="3"/>
      <c r="S4704" s="3"/>
      <c r="T4704" s="3"/>
      <c r="U4704" s="3"/>
      <c r="V4704" s="3"/>
      <c r="W4704"/>
      <c r="X4704"/>
      <c r="Y4704" s="451"/>
      <c r="Z4704" s="393"/>
      <c r="AA4704" s="3"/>
      <c r="AB4704" s="3"/>
      <c r="AC4704" s="3"/>
      <c r="AD4704" s="3"/>
      <c r="AE4704" s="3"/>
      <c r="AF4704"/>
      <c r="AG4704"/>
      <c r="AH4704"/>
      <c r="AI4704"/>
      <c r="AJ4704"/>
      <c r="AK4704"/>
      <c r="AL4704"/>
      <c r="AM4704"/>
      <c r="AN4704"/>
      <c r="AO4704"/>
      <c r="AP4704"/>
      <c r="BC4704" s="451"/>
    </row>
    <row r="4705" spans="1:55" hidden="1" x14ac:dyDescent="0.2">
      <c r="A4705" s="3"/>
      <c r="B4705" s="3"/>
      <c r="C4705" s="393"/>
      <c r="D4705" s="393"/>
      <c r="E4705" s="393"/>
      <c r="F4705" s="393"/>
      <c r="G4705" s="393"/>
      <c r="H4705" s="393"/>
      <c r="I4705" s="393"/>
      <c r="J4705" s="3"/>
      <c r="K4705" s="3"/>
      <c r="L4705" s="3"/>
      <c r="M4705" s="3"/>
      <c r="N4705" s="3"/>
      <c r="O4705" s="393"/>
      <c r="P4705" s="393"/>
      <c r="Q4705" s="3"/>
      <c r="R4705" s="3"/>
      <c r="S4705" s="3"/>
      <c r="T4705" s="3"/>
      <c r="U4705" s="3"/>
      <c r="V4705" s="3"/>
      <c r="W4705"/>
      <c r="X4705"/>
      <c r="Y4705" s="451"/>
      <c r="Z4705" s="393"/>
      <c r="AA4705" s="3"/>
      <c r="AB4705" s="3"/>
      <c r="AC4705" s="3"/>
      <c r="AD4705" s="3"/>
      <c r="AE4705" s="3"/>
      <c r="AF4705"/>
      <c r="AG4705"/>
      <c r="AH4705"/>
      <c r="AI4705"/>
      <c r="AJ4705"/>
      <c r="AK4705"/>
      <c r="AL4705"/>
      <c r="AM4705"/>
      <c r="AN4705"/>
      <c r="AO4705"/>
      <c r="AP4705"/>
      <c r="BC4705" s="451"/>
    </row>
    <row r="4706" spans="1:55" hidden="1" x14ac:dyDescent="0.2">
      <c r="A4706" s="3"/>
      <c r="B4706" s="3"/>
      <c r="C4706" s="393"/>
      <c r="D4706" s="393"/>
      <c r="E4706" s="393"/>
      <c r="F4706" s="393"/>
      <c r="G4706" s="393"/>
      <c r="H4706" s="393"/>
      <c r="I4706" s="393"/>
      <c r="J4706" s="3"/>
      <c r="K4706" s="3"/>
      <c r="L4706" s="3"/>
      <c r="M4706" s="3"/>
      <c r="N4706" s="3"/>
      <c r="O4706" s="393"/>
      <c r="P4706" s="393"/>
      <c r="Q4706" s="3"/>
      <c r="R4706" s="3"/>
      <c r="S4706" s="3"/>
      <c r="T4706" s="3"/>
      <c r="U4706" s="3"/>
      <c r="V4706" s="3"/>
      <c r="W4706"/>
      <c r="X4706"/>
      <c r="Y4706" s="451"/>
      <c r="Z4706" s="393"/>
      <c r="AA4706" s="3"/>
      <c r="AB4706" s="3"/>
      <c r="AC4706" s="3"/>
      <c r="AD4706" s="3"/>
      <c r="AE4706" s="3"/>
      <c r="AF4706"/>
      <c r="AG4706"/>
      <c r="AH4706"/>
      <c r="AI4706"/>
      <c r="AJ4706"/>
      <c r="AK4706"/>
      <c r="AL4706"/>
      <c r="AM4706"/>
      <c r="AN4706"/>
      <c r="AO4706"/>
      <c r="AP4706"/>
      <c r="BC4706" s="451"/>
    </row>
    <row r="4707" spans="1:55" hidden="1" x14ac:dyDescent="0.2">
      <c r="A4707" s="3"/>
      <c r="B4707" s="3"/>
      <c r="C4707" s="393"/>
      <c r="D4707" s="393"/>
      <c r="E4707" s="393"/>
      <c r="F4707" s="393"/>
      <c r="G4707" s="393"/>
      <c r="H4707" s="393"/>
      <c r="I4707" s="393"/>
      <c r="J4707" s="3"/>
      <c r="K4707" s="3"/>
      <c r="L4707" s="3"/>
      <c r="M4707" s="3"/>
      <c r="N4707" s="3"/>
      <c r="O4707" s="393"/>
      <c r="P4707" s="393"/>
      <c r="Q4707" s="3"/>
      <c r="R4707" s="3"/>
      <c r="S4707" s="3"/>
      <c r="T4707" s="3"/>
      <c r="U4707" s="3"/>
      <c r="V4707" s="3"/>
      <c r="W4707"/>
      <c r="X4707"/>
      <c r="Y4707" s="451"/>
      <c r="Z4707" s="393"/>
      <c r="AA4707" s="3"/>
      <c r="AB4707" s="3"/>
      <c r="AC4707" s="3"/>
      <c r="AD4707" s="3"/>
      <c r="AE4707" s="3"/>
      <c r="AF4707"/>
      <c r="AG4707"/>
      <c r="AH4707"/>
      <c r="AI4707"/>
      <c r="AJ4707"/>
      <c r="AK4707"/>
      <c r="AL4707"/>
      <c r="AM4707"/>
      <c r="AN4707"/>
      <c r="AO4707"/>
      <c r="AP4707"/>
      <c r="BC4707" s="451"/>
    </row>
    <row r="4708" spans="1:55" hidden="1" x14ac:dyDescent="0.2">
      <c r="A4708" s="3"/>
      <c r="B4708" s="3"/>
      <c r="C4708" s="393"/>
      <c r="D4708" s="393"/>
      <c r="E4708" s="393"/>
      <c r="F4708" s="393"/>
      <c r="G4708" s="393"/>
      <c r="H4708" s="393"/>
      <c r="I4708" s="393"/>
      <c r="J4708" s="3"/>
      <c r="K4708" s="3"/>
      <c r="L4708" s="3"/>
      <c r="M4708" s="3"/>
      <c r="N4708" s="3"/>
      <c r="O4708" s="393"/>
      <c r="P4708" s="393"/>
      <c r="Q4708" s="3"/>
      <c r="R4708" s="3"/>
      <c r="S4708" s="3"/>
      <c r="T4708" s="3"/>
      <c r="U4708" s="3"/>
      <c r="V4708" s="3"/>
      <c r="W4708"/>
      <c r="X4708"/>
      <c r="Y4708" s="451"/>
      <c r="Z4708" s="393"/>
      <c r="AA4708" s="3"/>
      <c r="AB4708" s="3"/>
      <c r="AC4708" s="3"/>
      <c r="AD4708" s="3"/>
      <c r="AE4708" s="3"/>
      <c r="AF4708"/>
      <c r="AG4708"/>
      <c r="AH4708"/>
      <c r="AI4708"/>
      <c r="AJ4708"/>
      <c r="AK4708"/>
      <c r="AL4708"/>
      <c r="AM4708"/>
      <c r="AN4708"/>
      <c r="AO4708"/>
      <c r="AP4708"/>
      <c r="BC4708" s="451"/>
    </row>
    <row r="4709" spans="1:55" hidden="1" x14ac:dyDescent="0.2">
      <c r="A4709" s="3"/>
      <c r="B4709" s="3"/>
      <c r="C4709" s="393"/>
      <c r="D4709" s="393"/>
      <c r="E4709" s="393"/>
      <c r="F4709" s="393"/>
      <c r="G4709" s="393"/>
      <c r="H4709" s="393"/>
      <c r="I4709" s="393"/>
      <c r="J4709" s="3"/>
      <c r="K4709" s="3"/>
      <c r="L4709" s="3"/>
      <c r="M4709" s="3"/>
      <c r="N4709" s="3"/>
      <c r="O4709" s="393"/>
      <c r="P4709" s="393"/>
      <c r="Q4709" s="3"/>
      <c r="R4709" s="3"/>
      <c r="S4709" s="3"/>
      <c r="T4709" s="3"/>
      <c r="U4709" s="3"/>
      <c r="V4709" s="3"/>
      <c r="W4709"/>
      <c r="X4709"/>
      <c r="Y4709" s="451"/>
      <c r="Z4709" s="393"/>
      <c r="AA4709" s="3"/>
      <c r="AB4709" s="3"/>
      <c r="AC4709" s="3"/>
      <c r="AD4709" s="3"/>
      <c r="AE4709" s="3"/>
      <c r="AF4709"/>
      <c r="AG4709"/>
      <c r="AH4709"/>
      <c r="AI4709"/>
      <c r="AJ4709"/>
      <c r="AK4709"/>
      <c r="AL4709"/>
      <c r="AM4709"/>
      <c r="AN4709"/>
      <c r="AO4709"/>
      <c r="AP4709"/>
      <c r="BC4709" s="451"/>
    </row>
    <row r="4710" spans="1:55" hidden="1" x14ac:dyDescent="0.2">
      <c r="A4710" s="3"/>
      <c r="B4710" s="3"/>
      <c r="C4710" s="393"/>
      <c r="D4710" s="393"/>
      <c r="E4710" s="393"/>
      <c r="F4710" s="393"/>
      <c r="G4710" s="393"/>
      <c r="H4710" s="393"/>
      <c r="I4710" s="393"/>
      <c r="J4710" s="3"/>
      <c r="K4710" s="3"/>
      <c r="L4710" s="3"/>
      <c r="M4710" s="3"/>
      <c r="N4710" s="3"/>
      <c r="O4710" s="393"/>
      <c r="P4710" s="393"/>
      <c r="Q4710" s="3"/>
      <c r="R4710" s="3"/>
      <c r="S4710" s="3"/>
      <c r="T4710" s="3"/>
      <c r="U4710" s="3"/>
      <c r="V4710" s="3"/>
      <c r="W4710"/>
      <c r="X4710"/>
      <c r="Y4710" s="451"/>
      <c r="Z4710" s="393"/>
      <c r="AA4710" s="3"/>
      <c r="AB4710" s="3"/>
      <c r="AC4710" s="3"/>
      <c r="AD4710" s="3"/>
      <c r="AE4710" s="3"/>
      <c r="AF4710"/>
      <c r="AG4710"/>
      <c r="AH4710"/>
      <c r="AI4710"/>
      <c r="AJ4710"/>
      <c r="AK4710"/>
      <c r="AL4710"/>
      <c r="AM4710"/>
      <c r="AN4710"/>
      <c r="AO4710"/>
      <c r="AP4710"/>
      <c r="BC4710" s="451"/>
    </row>
    <row r="4711" spans="1:55" hidden="1" x14ac:dyDescent="0.2">
      <c r="A4711" s="3"/>
      <c r="B4711" s="3"/>
      <c r="C4711" s="393"/>
      <c r="D4711" s="393"/>
      <c r="E4711" s="393"/>
      <c r="F4711" s="393"/>
      <c r="G4711" s="393"/>
      <c r="H4711" s="393"/>
      <c r="I4711" s="393"/>
      <c r="J4711" s="3"/>
      <c r="K4711" s="3"/>
      <c r="L4711" s="3"/>
      <c r="M4711" s="3"/>
      <c r="N4711" s="3"/>
      <c r="O4711" s="393"/>
      <c r="P4711" s="393"/>
      <c r="Q4711" s="3"/>
      <c r="R4711" s="3"/>
      <c r="S4711" s="3"/>
      <c r="T4711" s="3"/>
      <c r="U4711" s="3"/>
      <c r="V4711" s="3"/>
      <c r="W4711"/>
      <c r="X4711"/>
      <c r="Y4711" s="451"/>
      <c r="Z4711" s="393"/>
      <c r="AA4711" s="3"/>
      <c r="AB4711" s="3"/>
      <c r="AC4711" s="3"/>
      <c r="AD4711" s="3"/>
      <c r="AE4711" s="3"/>
      <c r="AF4711"/>
      <c r="AG4711"/>
      <c r="AH4711"/>
      <c r="AI4711"/>
      <c r="AJ4711"/>
      <c r="AK4711"/>
      <c r="AL4711"/>
      <c r="AM4711"/>
      <c r="AN4711"/>
      <c r="AO4711"/>
      <c r="AP4711"/>
      <c r="BC4711" s="451"/>
    </row>
    <row r="4712" spans="1:55" hidden="1" x14ac:dyDescent="0.2">
      <c r="A4712" s="3"/>
      <c r="B4712" s="3"/>
      <c r="C4712" s="393"/>
      <c r="D4712" s="393"/>
      <c r="E4712" s="393"/>
      <c r="F4712" s="393"/>
      <c r="G4712" s="393"/>
      <c r="H4712" s="393"/>
      <c r="I4712" s="393"/>
      <c r="J4712" s="3"/>
      <c r="K4712" s="3"/>
      <c r="L4712" s="3"/>
      <c r="M4712" s="3"/>
      <c r="N4712" s="3"/>
      <c r="O4712" s="393"/>
      <c r="P4712" s="393"/>
      <c r="Q4712" s="3"/>
      <c r="R4712" s="3"/>
      <c r="S4712" s="3"/>
      <c r="T4712" s="3"/>
      <c r="U4712" s="3"/>
      <c r="V4712" s="3"/>
      <c r="W4712"/>
      <c r="X4712"/>
      <c r="Y4712" s="451"/>
      <c r="Z4712" s="393"/>
      <c r="AA4712" s="3"/>
      <c r="AB4712" s="3"/>
      <c r="AC4712" s="3"/>
      <c r="AD4712" s="3"/>
      <c r="AE4712" s="3"/>
      <c r="AF4712"/>
      <c r="AG4712"/>
      <c r="AH4712"/>
      <c r="AI4712"/>
      <c r="AJ4712"/>
      <c r="AK4712"/>
      <c r="AL4712"/>
      <c r="AM4712"/>
      <c r="AN4712"/>
      <c r="AO4712"/>
      <c r="AP4712"/>
      <c r="BC4712" s="451"/>
    </row>
    <row r="4713" spans="1:55" hidden="1" x14ac:dyDescent="0.2">
      <c r="A4713" s="3"/>
      <c r="B4713" s="3"/>
      <c r="C4713" s="393"/>
      <c r="D4713" s="393"/>
      <c r="E4713" s="393"/>
      <c r="F4713" s="393"/>
      <c r="G4713" s="393"/>
      <c r="H4713" s="393"/>
      <c r="I4713" s="393"/>
      <c r="J4713" s="3"/>
      <c r="K4713" s="3"/>
      <c r="L4713" s="3"/>
      <c r="M4713" s="3"/>
      <c r="N4713" s="3"/>
      <c r="O4713" s="393"/>
      <c r="P4713" s="393"/>
      <c r="Q4713" s="3"/>
      <c r="R4713" s="3"/>
      <c r="S4713" s="3"/>
      <c r="T4713" s="3"/>
      <c r="U4713" s="3"/>
      <c r="V4713" s="3"/>
      <c r="W4713"/>
      <c r="X4713"/>
      <c r="Y4713" s="451"/>
      <c r="Z4713" s="393"/>
      <c r="AA4713" s="3"/>
      <c r="AB4713" s="3"/>
      <c r="AC4713" s="3"/>
      <c r="AD4713" s="3"/>
      <c r="AE4713" s="3"/>
      <c r="AF4713"/>
      <c r="AG4713"/>
      <c r="AH4713"/>
      <c r="AI4713"/>
      <c r="AJ4713"/>
      <c r="AK4713"/>
      <c r="AL4713"/>
      <c r="AM4713"/>
      <c r="AN4713"/>
      <c r="AO4713"/>
      <c r="AP4713"/>
      <c r="BC4713" s="451"/>
    </row>
    <row r="4714" spans="1:55" hidden="1" x14ac:dyDescent="0.2">
      <c r="A4714" s="3"/>
      <c r="B4714" s="3"/>
      <c r="C4714" s="393"/>
      <c r="D4714" s="393"/>
      <c r="E4714" s="393"/>
      <c r="F4714" s="393"/>
      <c r="G4714" s="393"/>
      <c r="H4714" s="393"/>
      <c r="I4714" s="393"/>
      <c r="J4714" s="3"/>
      <c r="K4714" s="3"/>
      <c r="L4714" s="3"/>
      <c r="M4714" s="3"/>
      <c r="N4714" s="3"/>
      <c r="O4714" s="393"/>
      <c r="P4714" s="393"/>
      <c r="Q4714" s="3"/>
      <c r="R4714" s="3"/>
      <c r="S4714" s="3"/>
      <c r="T4714" s="3"/>
      <c r="U4714" s="3"/>
      <c r="V4714" s="3"/>
      <c r="W4714"/>
      <c r="X4714"/>
      <c r="Y4714" s="451"/>
      <c r="Z4714" s="393"/>
      <c r="AA4714" s="3"/>
      <c r="AB4714" s="3"/>
      <c r="AC4714" s="3"/>
      <c r="AD4714" s="3"/>
      <c r="AE4714" s="3"/>
      <c r="AF4714"/>
      <c r="AG4714"/>
      <c r="AH4714"/>
      <c r="AI4714"/>
      <c r="AJ4714"/>
      <c r="AK4714"/>
      <c r="AL4714"/>
      <c r="AM4714"/>
      <c r="AN4714"/>
      <c r="AO4714"/>
      <c r="AP4714"/>
      <c r="BC4714" s="451"/>
    </row>
    <row r="4715" spans="1:55" hidden="1" x14ac:dyDescent="0.2">
      <c r="A4715" s="3"/>
      <c r="B4715" s="3"/>
      <c r="C4715" s="393"/>
      <c r="D4715" s="393"/>
      <c r="E4715" s="393"/>
      <c r="F4715" s="393"/>
      <c r="G4715" s="393"/>
      <c r="H4715" s="393"/>
      <c r="I4715" s="393"/>
      <c r="J4715" s="3"/>
      <c r="K4715" s="3"/>
      <c r="L4715" s="3"/>
      <c r="M4715" s="3"/>
      <c r="N4715" s="3"/>
      <c r="O4715" s="393"/>
      <c r="P4715" s="393"/>
      <c r="Q4715" s="3"/>
      <c r="R4715" s="3"/>
      <c r="S4715" s="3"/>
      <c r="T4715" s="3"/>
      <c r="U4715" s="3"/>
      <c r="V4715" s="3"/>
      <c r="W4715"/>
      <c r="X4715"/>
      <c r="Y4715" s="451"/>
      <c r="Z4715" s="393"/>
      <c r="AA4715" s="3"/>
      <c r="AB4715" s="3"/>
      <c r="AC4715" s="3"/>
      <c r="AD4715" s="3"/>
      <c r="AE4715" s="3"/>
      <c r="AF4715"/>
      <c r="AG4715"/>
      <c r="AH4715"/>
      <c r="AI4715"/>
      <c r="AJ4715"/>
      <c r="AK4715"/>
      <c r="AL4715"/>
      <c r="AM4715"/>
      <c r="AN4715"/>
      <c r="AO4715"/>
      <c r="AP4715"/>
      <c r="BC4715" s="451"/>
    </row>
    <row r="4716" spans="1:55" hidden="1" x14ac:dyDescent="0.2">
      <c r="A4716" s="3"/>
      <c r="B4716" s="3"/>
      <c r="C4716" s="393"/>
      <c r="D4716" s="393"/>
      <c r="E4716" s="393"/>
      <c r="F4716" s="393"/>
      <c r="G4716" s="393"/>
      <c r="H4716" s="393"/>
      <c r="I4716" s="393"/>
      <c r="J4716" s="3"/>
      <c r="K4716" s="3"/>
      <c r="L4716" s="3"/>
      <c r="M4716" s="3"/>
      <c r="N4716" s="3"/>
      <c r="O4716" s="393"/>
      <c r="P4716" s="393"/>
      <c r="Q4716" s="3"/>
      <c r="R4716" s="3"/>
      <c r="S4716" s="3"/>
      <c r="T4716" s="3"/>
      <c r="U4716" s="3"/>
      <c r="V4716" s="3"/>
      <c r="W4716"/>
      <c r="X4716"/>
      <c r="Y4716" s="451"/>
      <c r="Z4716" s="393"/>
      <c r="AA4716" s="3"/>
      <c r="AB4716" s="3"/>
      <c r="AC4716" s="3"/>
      <c r="AD4716" s="3"/>
      <c r="AE4716" s="3"/>
      <c r="AF4716"/>
      <c r="AG4716"/>
      <c r="AH4716"/>
      <c r="AI4716"/>
      <c r="AJ4716"/>
      <c r="AK4716"/>
      <c r="AL4716"/>
      <c r="AM4716"/>
      <c r="AN4716"/>
      <c r="AO4716"/>
      <c r="AP4716"/>
      <c r="BC4716" s="451"/>
    </row>
    <row r="4717" spans="1:55" hidden="1" x14ac:dyDescent="0.2">
      <c r="A4717" s="3"/>
      <c r="B4717" s="3"/>
      <c r="C4717" s="393"/>
      <c r="D4717" s="393"/>
      <c r="E4717" s="393"/>
      <c r="F4717" s="393"/>
      <c r="G4717" s="393"/>
      <c r="H4717" s="393"/>
      <c r="I4717" s="393"/>
      <c r="J4717" s="3"/>
      <c r="K4717" s="3"/>
      <c r="L4717" s="3"/>
      <c r="M4717" s="3"/>
      <c r="N4717" s="3"/>
      <c r="O4717" s="393"/>
      <c r="P4717" s="393"/>
      <c r="Q4717" s="3"/>
      <c r="R4717" s="3"/>
      <c r="S4717" s="3"/>
      <c r="T4717" s="3"/>
      <c r="U4717" s="3"/>
      <c r="V4717" s="3"/>
      <c r="W4717"/>
      <c r="X4717"/>
      <c r="Y4717" s="451"/>
      <c r="Z4717" s="393"/>
      <c r="AA4717" s="3"/>
      <c r="AB4717" s="3"/>
      <c r="AC4717" s="3"/>
      <c r="AD4717" s="3"/>
      <c r="AE4717" s="3"/>
      <c r="AF4717"/>
      <c r="AG4717"/>
      <c r="AH4717"/>
      <c r="AI4717"/>
      <c r="AJ4717"/>
      <c r="AK4717"/>
      <c r="AL4717"/>
      <c r="AM4717"/>
      <c r="AN4717"/>
      <c r="AO4717"/>
      <c r="AP4717"/>
      <c r="BC4717" s="451"/>
    </row>
    <row r="4718" spans="1:55" hidden="1" x14ac:dyDescent="0.2">
      <c r="A4718" s="3"/>
      <c r="B4718" s="3"/>
      <c r="C4718" s="393"/>
      <c r="D4718" s="393"/>
      <c r="E4718" s="393"/>
      <c r="F4718" s="393"/>
      <c r="G4718" s="393"/>
      <c r="H4718" s="393"/>
      <c r="I4718" s="393"/>
      <c r="J4718" s="3"/>
      <c r="K4718" s="3"/>
      <c r="L4718" s="3"/>
      <c r="M4718" s="3"/>
      <c r="N4718" s="3"/>
      <c r="O4718" s="393"/>
      <c r="P4718" s="393"/>
      <c r="Q4718" s="3"/>
      <c r="R4718" s="3"/>
      <c r="S4718" s="3"/>
      <c r="T4718" s="3"/>
      <c r="U4718" s="3"/>
      <c r="V4718" s="3"/>
      <c r="W4718"/>
      <c r="X4718"/>
      <c r="Y4718" s="451"/>
      <c r="Z4718" s="393"/>
      <c r="AA4718" s="3"/>
      <c r="AB4718" s="3"/>
      <c r="AC4718" s="3"/>
      <c r="AD4718" s="3"/>
      <c r="AE4718" s="3"/>
      <c r="AF4718"/>
      <c r="AG4718"/>
      <c r="AH4718"/>
      <c r="AI4718"/>
      <c r="AJ4718"/>
      <c r="AK4718"/>
      <c r="AL4718"/>
      <c r="AM4718"/>
      <c r="AN4718"/>
      <c r="AO4718"/>
      <c r="AP4718"/>
      <c r="BC4718" s="451"/>
    </row>
    <row r="4719" spans="1:55" hidden="1" x14ac:dyDescent="0.2">
      <c r="A4719" s="3"/>
      <c r="B4719" s="3"/>
      <c r="C4719" s="393"/>
      <c r="D4719" s="393"/>
      <c r="E4719" s="393"/>
      <c r="F4719" s="393"/>
      <c r="G4719" s="393"/>
      <c r="H4719" s="393"/>
      <c r="I4719" s="393"/>
      <c r="J4719" s="3"/>
      <c r="K4719" s="3"/>
      <c r="L4719" s="3"/>
      <c r="M4719" s="3"/>
      <c r="N4719" s="3"/>
      <c r="O4719" s="393"/>
      <c r="P4719" s="393"/>
      <c r="Q4719" s="3"/>
      <c r="R4719" s="3"/>
      <c r="S4719" s="3"/>
      <c r="T4719" s="3"/>
      <c r="U4719" s="3"/>
      <c r="V4719" s="3"/>
      <c r="W4719"/>
      <c r="X4719"/>
      <c r="Y4719" s="451"/>
      <c r="Z4719" s="393"/>
      <c r="AA4719" s="3"/>
      <c r="AB4719" s="3"/>
      <c r="AC4719" s="3"/>
      <c r="AD4719" s="3"/>
      <c r="AE4719" s="3"/>
      <c r="AF4719"/>
      <c r="AG4719"/>
      <c r="AH4719"/>
      <c r="AI4719"/>
      <c r="AJ4719"/>
      <c r="AK4719"/>
      <c r="AL4719"/>
      <c r="AM4719"/>
      <c r="AN4719"/>
      <c r="AO4719"/>
      <c r="AP4719"/>
      <c r="BC4719" s="451"/>
    </row>
    <row r="4720" spans="1:55" hidden="1" x14ac:dyDescent="0.2">
      <c r="A4720" s="3"/>
      <c r="B4720" s="3"/>
      <c r="C4720" s="393"/>
      <c r="D4720" s="393"/>
      <c r="E4720" s="393"/>
      <c r="F4720" s="393"/>
      <c r="G4720" s="393"/>
      <c r="H4720" s="393"/>
      <c r="I4720" s="393"/>
      <c r="J4720" s="3"/>
      <c r="K4720" s="3"/>
      <c r="L4720" s="3"/>
      <c r="M4720" s="3"/>
      <c r="N4720" s="3"/>
      <c r="O4720" s="393"/>
      <c r="P4720" s="393"/>
      <c r="Q4720" s="3"/>
      <c r="R4720" s="3"/>
      <c r="S4720" s="3"/>
      <c r="T4720" s="3"/>
      <c r="U4720" s="3"/>
      <c r="V4720" s="3"/>
      <c r="W4720"/>
      <c r="X4720"/>
      <c r="Y4720" s="451"/>
      <c r="Z4720" s="393"/>
      <c r="AA4720" s="3"/>
      <c r="AB4720" s="3"/>
      <c r="AC4720" s="3"/>
      <c r="AD4720" s="3"/>
      <c r="AE4720" s="3"/>
      <c r="AF4720"/>
      <c r="AG4720"/>
      <c r="AH4720"/>
      <c r="AI4720"/>
      <c r="AJ4720"/>
      <c r="AK4720"/>
      <c r="AL4720"/>
      <c r="AM4720"/>
      <c r="AN4720"/>
      <c r="AO4720"/>
      <c r="AP4720"/>
      <c r="BC4720" s="451"/>
    </row>
    <row r="4721" spans="1:55" hidden="1" x14ac:dyDescent="0.2">
      <c r="A4721" s="3"/>
      <c r="B4721" s="3"/>
      <c r="C4721" s="393"/>
      <c r="D4721" s="393"/>
      <c r="E4721" s="393"/>
      <c r="F4721" s="393"/>
      <c r="G4721" s="393"/>
      <c r="H4721" s="393"/>
      <c r="I4721" s="393"/>
      <c r="J4721" s="3"/>
      <c r="K4721" s="3"/>
      <c r="L4721" s="3"/>
      <c r="M4721" s="3"/>
      <c r="N4721" s="3"/>
      <c r="O4721" s="393"/>
      <c r="P4721" s="393"/>
      <c r="Q4721" s="3"/>
      <c r="R4721" s="3"/>
      <c r="S4721" s="3"/>
      <c r="T4721" s="3"/>
      <c r="U4721" s="3"/>
      <c r="V4721" s="3"/>
      <c r="W4721"/>
      <c r="X4721"/>
      <c r="Y4721" s="451"/>
      <c r="Z4721" s="393"/>
      <c r="AA4721" s="3"/>
      <c r="AB4721" s="3"/>
      <c r="AC4721" s="3"/>
      <c r="AD4721" s="3"/>
      <c r="AE4721" s="3"/>
      <c r="AF4721"/>
      <c r="AG4721"/>
      <c r="AH4721"/>
      <c r="AI4721"/>
      <c r="AJ4721"/>
      <c r="AK4721"/>
      <c r="AL4721"/>
      <c r="AM4721"/>
      <c r="AN4721"/>
      <c r="AO4721"/>
      <c r="AP4721"/>
      <c r="BC4721" s="451"/>
    </row>
    <row r="4722" spans="1:55" hidden="1" x14ac:dyDescent="0.2">
      <c r="A4722" s="3"/>
      <c r="B4722" s="3"/>
      <c r="C4722" s="393"/>
      <c r="D4722" s="393"/>
      <c r="E4722" s="393"/>
      <c r="F4722" s="393"/>
      <c r="G4722" s="393"/>
      <c r="H4722" s="393"/>
      <c r="I4722" s="393"/>
      <c r="J4722" s="3"/>
      <c r="K4722" s="3"/>
      <c r="L4722" s="3"/>
      <c r="M4722" s="3"/>
      <c r="N4722" s="3"/>
      <c r="O4722" s="393"/>
      <c r="P4722" s="393"/>
      <c r="Q4722" s="3"/>
      <c r="R4722" s="3"/>
      <c r="S4722" s="3"/>
      <c r="T4722" s="3"/>
      <c r="U4722" s="3"/>
      <c r="V4722" s="3"/>
      <c r="W4722"/>
      <c r="X4722"/>
      <c r="Y4722" s="451"/>
      <c r="Z4722" s="393"/>
      <c r="AA4722" s="3"/>
      <c r="AB4722" s="3"/>
      <c r="AC4722" s="3"/>
      <c r="AD4722" s="3"/>
      <c r="AE4722" s="3"/>
      <c r="AF4722"/>
      <c r="AG4722"/>
      <c r="AH4722"/>
      <c r="AI4722"/>
      <c r="AJ4722"/>
      <c r="AK4722"/>
      <c r="AL4722"/>
      <c r="AM4722"/>
      <c r="AN4722"/>
      <c r="AO4722"/>
      <c r="AP4722"/>
      <c r="BC4722" s="451"/>
    </row>
    <row r="4723" spans="1:55" hidden="1" x14ac:dyDescent="0.2">
      <c r="A4723" s="3"/>
      <c r="B4723" s="3"/>
      <c r="C4723" s="393"/>
      <c r="D4723" s="393"/>
      <c r="E4723" s="393"/>
      <c r="F4723" s="393"/>
      <c r="G4723" s="393"/>
      <c r="H4723" s="393"/>
      <c r="I4723" s="393"/>
      <c r="J4723" s="3"/>
      <c r="K4723" s="3"/>
      <c r="L4723" s="3"/>
      <c r="M4723" s="3"/>
      <c r="N4723" s="3"/>
      <c r="O4723" s="393"/>
      <c r="P4723" s="393"/>
      <c r="Q4723" s="3"/>
      <c r="R4723" s="3"/>
      <c r="S4723" s="3"/>
      <c r="T4723" s="3"/>
      <c r="U4723" s="3"/>
      <c r="V4723" s="3"/>
      <c r="W4723"/>
      <c r="X4723"/>
      <c r="Y4723" s="451"/>
      <c r="Z4723" s="393"/>
      <c r="AA4723" s="3"/>
      <c r="AB4723" s="3"/>
      <c r="AC4723" s="3"/>
      <c r="AD4723" s="3"/>
      <c r="AE4723" s="3"/>
      <c r="AF4723"/>
      <c r="AG4723"/>
      <c r="AH4723"/>
      <c r="AI4723"/>
      <c r="AJ4723"/>
      <c r="AK4723"/>
      <c r="AL4723"/>
      <c r="AM4723"/>
      <c r="AN4723"/>
      <c r="AO4723"/>
      <c r="AP4723"/>
      <c r="BC4723" s="451"/>
    </row>
    <row r="4724" spans="1:55" hidden="1" x14ac:dyDescent="0.2">
      <c r="A4724" s="3"/>
      <c r="B4724" s="3"/>
      <c r="C4724" s="393"/>
      <c r="D4724" s="393"/>
      <c r="E4724" s="393"/>
      <c r="F4724" s="393"/>
      <c r="G4724" s="393"/>
      <c r="H4724" s="393"/>
      <c r="I4724" s="393"/>
      <c r="J4724" s="3"/>
      <c r="K4724" s="3"/>
      <c r="L4724" s="3"/>
      <c r="M4724" s="3"/>
      <c r="N4724" s="3"/>
      <c r="O4724" s="393"/>
      <c r="P4724" s="393"/>
      <c r="Q4724" s="3"/>
      <c r="R4724" s="3"/>
      <c r="S4724" s="3"/>
      <c r="T4724" s="3"/>
      <c r="U4724" s="3"/>
      <c r="V4724" s="3"/>
      <c r="W4724"/>
      <c r="X4724"/>
      <c r="Y4724" s="451"/>
      <c r="Z4724" s="393"/>
      <c r="AA4724" s="3"/>
      <c r="AB4724" s="3"/>
      <c r="AC4724" s="3"/>
      <c r="AD4724" s="3"/>
      <c r="AE4724" s="3"/>
      <c r="AF4724"/>
      <c r="AG4724"/>
      <c r="AH4724"/>
      <c r="AI4724"/>
      <c r="AJ4724"/>
      <c r="AK4724"/>
      <c r="AL4724"/>
      <c r="AM4724"/>
      <c r="AN4724"/>
      <c r="AO4724"/>
      <c r="AP4724"/>
      <c r="BC4724" s="451"/>
    </row>
    <row r="4725" spans="1:55" hidden="1" x14ac:dyDescent="0.2">
      <c r="A4725" s="3"/>
      <c r="B4725" s="3"/>
      <c r="C4725" s="393"/>
      <c r="D4725" s="393"/>
      <c r="E4725" s="393"/>
      <c r="F4725" s="393"/>
      <c r="G4725" s="393"/>
      <c r="H4725" s="393"/>
      <c r="I4725" s="393"/>
      <c r="J4725" s="3"/>
      <c r="K4725" s="3"/>
      <c r="L4725" s="3"/>
      <c r="M4725" s="3"/>
      <c r="N4725" s="3"/>
      <c r="O4725" s="393"/>
      <c r="P4725" s="393"/>
      <c r="Q4725" s="3"/>
      <c r="R4725" s="3"/>
      <c r="S4725" s="3"/>
      <c r="T4725" s="3"/>
      <c r="U4725" s="3"/>
      <c r="V4725" s="3"/>
      <c r="W4725"/>
      <c r="X4725"/>
      <c r="Y4725" s="451"/>
      <c r="Z4725" s="393"/>
      <c r="AA4725" s="3"/>
      <c r="AB4725" s="3"/>
      <c r="AC4725" s="3"/>
      <c r="AD4725" s="3"/>
      <c r="AE4725" s="3"/>
      <c r="AF4725"/>
      <c r="AG4725"/>
      <c r="AH4725"/>
      <c r="AI4725"/>
      <c r="AJ4725"/>
      <c r="AK4725"/>
      <c r="AL4725"/>
      <c r="AM4725"/>
      <c r="AN4725"/>
      <c r="AO4725"/>
      <c r="AP4725"/>
      <c r="BC4725" s="451"/>
    </row>
    <row r="4726" spans="1:55" hidden="1" x14ac:dyDescent="0.2">
      <c r="A4726" s="3"/>
      <c r="B4726" s="3"/>
      <c r="C4726" s="393"/>
      <c r="D4726" s="393"/>
      <c r="E4726" s="393"/>
      <c r="F4726" s="393"/>
      <c r="G4726" s="393"/>
      <c r="H4726" s="393"/>
      <c r="I4726" s="393"/>
      <c r="J4726" s="3"/>
      <c r="K4726" s="3"/>
      <c r="L4726" s="3"/>
      <c r="M4726" s="3"/>
      <c r="N4726" s="3"/>
      <c r="O4726" s="393"/>
      <c r="P4726" s="393"/>
      <c r="Q4726" s="3"/>
      <c r="R4726" s="3"/>
      <c r="S4726" s="3"/>
      <c r="T4726" s="3"/>
      <c r="U4726" s="3"/>
      <c r="V4726" s="3"/>
      <c r="W4726"/>
      <c r="X4726"/>
      <c r="Y4726" s="451"/>
      <c r="Z4726" s="393"/>
      <c r="AA4726" s="3"/>
      <c r="AB4726" s="3"/>
      <c r="AC4726" s="3"/>
      <c r="AD4726" s="3"/>
      <c r="AE4726" s="3"/>
      <c r="AF4726"/>
      <c r="AG4726"/>
      <c r="AH4726"/>
      <c r="AI4726"/>
      <c r="AJ4726"/>
      <c r="AK4726"/>
      <c r="AL4726"/>
      <c r="AM4726"/>
      <c r="AN4726"/>
      <c r="AO4726"/>
      <c r="AP4726"/>
      <c r="BC4726" s="451"/>
    </row>
    <row r="4727" spans="1:55" hidden="1" x14ac:dyDescent="0.2">
      <c r="A4727" s="3"/>
      <c r="B4727" s="3"/>
      <c r="C4727" s="393"/>
      <c r="D4727" s="393"/>
      <c r="E4727" s="393"/>
      <c r="F4727" s="393"/>
      <c r="G4727" s="393"/>
      <c r="H4727" s="393"/>
      <c r="I4727" s="393"/>
      <c r="J4727" s="3"/>
      <c r="K4727" s="3"/>
      <c r="L4727" s="3"/>
      <c r="M4727" s="3"/>
      <c r="N4727" s="3"/>
      <c r="O4727" s="393"/>
      <c r="P4727" s="393"/>
      <c r="Q4727" s="3"/>
      <c r="R4727" s="3"/>
      <c r="S4727" s="3"/>
      <c r="T4727" s="3"/>
      <c r="U4727" s="3"/>
      <c r="V4727" s="3"/>
      <c r="W4727"/>
      <c r="X4727"/>
      <c r="Y4727" s="451"/>
      <c r="Z4727" s="393"/>
      <c r="AA4727" s="3"/>
      <c r="AB4727" s="3"/>
      <c r="AC4727" s="3"/>
      <c r="AD4727" s="3"/>
      <c r="AE4727" s="3"/>
      <c r="AF4727"/>
      <c r="AG4727"/>
      <c r="AH4727"/>
      <c r="AI4727"/>
      <c r="AJ4727"/>
      <c r="AK4727"/>
      <c r="AL4727"/>
      <c r="AM4727"/>
      <c r="AN4727"/>
      <c r="AO4727"/>
      <c r="AP4727"/>
      <c r="BC4727" s="451"/>
    </row>
    <row r="4728" spans="1:55" hidden="1" x14ac:dyDescent="0.2">
      <c r="A4728" s="3"/>
      <c r="B4728" s="3"/>
      <c r="C4728" s="393"/>
      <c r="D4728" s="393"/>
      <c r="E4728" s="393"/>
      <c r="F4728" s="393"/>
      <c r="G4728" s="393"/>
      <c r="H4728" s="393"/>
      <c r="I4728" s="393"/>
      <c r="J4728" s="3"/>
      <c r="K4728" s="3"/>
      <c r="L4728" s="3"/>
      <c r="M4728" s="3"/>
      <c r="N4728" s="3"/>
      <c r="O4728" s="393"/>
      <c r="P4728" s="393"/>
      <c r="Q4728" s="3"/>
      <c r="R4728" s="3"/>
      <c r="S4728" s="3"/>
      <c r="T4728" s="3"/>
      <c r="U4728" s="3"/>
      <c r="V4728" s="3"/>
      <c r="W4728"/>
      <c r="X4728"/>
      <c r="Y4728" s="451"/>
      <c r="Z4728" s="393"/>
      <c r="AA4728" s="3"/>
      <c r="AB4728" s="3"/>
      <c r="AC4728" s="3"/>
      <c r="AD4728" s="3"/>
      <c r="AE4728" s="3"/>
      <c r="AF4728"/>
      <c r="AG4728"/>
      <c r="AH4728"/>
      <c r="AI4728"/>
      <c r="AJ4728"/>
      <c r="AK4728"/>
      <c r="AL4728"/>
      <c r="AM4728"/>
      <c r="AN4728"/>
      <c r="AO4728"/>
      <c r="AP4728"/>
      <c r="BC4728" s="451"/>
    </row>
    <row r="4729" spans="1:55" hidden="1" x14ac:dyDescent="0.2">
      <c r="A4729" s="3"/>
      <c r="B4729" s="3"/>
      <c r="C4729" s="393"/>
      <c r="D4729" s="393"/>
      <c r="E4729" s="393"/>
      <c r="F4729" s="393"/>
      <c r="G4729" s="393"/>
      <c r="H4729" s="393"/>
      <c r="I4729" s="393"/>
      <c r="J4729" s="3"/>
      <c r="K4729" s="3"/>
      <c r="L4729" s="3"/>
      <c r="M4729" s="3"/>
      <c r="N4729" s="3"/>
      <c r="O4729" s="393"/>
      <c r="P4729" s="393"/>
      <c r="Q4729" s="3"/>
      <c r="R4729" s="3"/>
      <c r="S4729" s="3"/>
      <c r="T4729" s="3"/>
      <c r="U4729" s="3"/>
      <c r="V4729" s="3"/>
      <c r="W4729"/>
      <c r="X4729"/>
      <c r="Y4729" s="451"/>
      <c r="Z4729" s="393"/>
      <c r="AA4729" s="3"/>
      <c r="AB4729" s="3"/>
      <c r="AC4729" s="3"/>
      <c r="AD4729" s="3"/>
      <c r="AE4729" s="3"/>
      <c r="AF4729"/>
      <c r="AG4729"/>
      <c r="AH4729"/>
      <c r="AI4729"/>
      <c r="AJ4729"/>
      <c r="AK4729"/>
      <c r="AL4729"/>
      <c r="AM4729"/>
      <c r="AN4729"/>
      <c r="AO4729"/>
      <c r="AP4729"/>
      <c r="BC4729" s="451"/>
    </row>
    <row r="4730" spans="1:55" hidden="1" x14ac:dyDescent="0.2">
      <c r="A4730" s="3"/>
      <c r="B4730" s="3"/>
      <c r="C4730" s="393"/>
      <c r="D4730" s="393"/>
      <c r="E4730" s="393"/>
      <c r="F4730" s="393"/>
      <c r="G4730" s="393"/>
      <c r="H4730" s="393"/>
      <c r="I4730" s="393"/>
      <c r="J4730" s="3"/>
      <c r="K4730" s="3"/>
      <c r="L4730" s="3"/>
      <c r="M4730" s="3"/>
      <c r="N4730" s="3"/>
      <c r="O4730" s="393"/>
      <c r="P4730" s="393"/>
      <c r="Q4730" s="3"/>
      <c r="R4730" s="3"/>
      <c r="S4730" s="3"/>
      <c r="T4730" s="3"/>
      <c r="U4730" s="3"/>
      <c r="V4730" s="3"/>
      <c r="W4730"/>
      <c r="X4730"/>
      <c r="Y4730" s="451"/>
      <c r="Z4730" s="393"/>
      <c r="AA4730" s="3"/>
      <c r="AB4730" s="3"/>
      <c r="AC4730" s="3"/>
      <c r="AD4730" s="3"/>
      <c r="AE4730" s="3"/>
      <c r="AF4730"/>
      <c r="AG4730"/>
      <c r="AH4730"/>
      <c r="AI4730"/>
      <c r="AJ4730"/>
      <c r="AK4730"/>
      <c r="AL4730"/>
      <c r="AM4730"/>
      <c r="AN4730"/>
      <c r="AO4730"/>
      <c r="AP4730"/>
      <c r="BC4730" s="451"/>
    </row>
    <row r="4731" spans="1:55" hidden="1" x14ac:dyDescent="0.2">
      <c r="A4731" s="3"/>
      <c r="B4731" s="3"/>
      <c r="C4731" s="393"/>
      <c r="D4731" s="393"/>
      <c r="E4731" s="393"/>
      <c r="F4731" s="393"/>
      <c r="G4731" s="393"/>
      <c r="H4731" s="393"/>
      <c r="I4731" s="393"/>
      <c r="J4731" s="3"/>
      <c r="K4731" s="3"/>
      <c r="L4731" s="3"/>
      <c r="M4731" s="3"/>
      <c r="N4731" s="3"/>
      <c r="O4731" s="393"/>
      <c r="P4731" s="393"/>
      <c r="Q4731" s="3"/>
      <c r="R4731" s="3"/>
      <c r="S4731" s="3"/>
      <c r="T4731" s="3"/>
      <c r="U4731" s="3"/>
      <c r="V4731" s="3"/>
      <c r="W4731"/>
      <c r="X4731"/>
      <c r="Y4731" s="451"/>
      <c r="Z4731" s="393"/>
      <c r="AA4731" s="3"/>
      <c r="AB4731" s="3"/>
      <c r="AC4731" s="3"/>
      <c r="AD4731" s="3"/>
      <c r="AE4731" s="3"/>
      <c r="AF4731"/>
      <c r="AG4731"/>
      <c r="AH4731"/>
      <c r="AI4731"/>
      <c r="AJ4731"/>
      <c r="AK4731"/>
      <c r="AL4731"/>
      <c r="AM4731"/>
      <c r="AN4731"/>
      <c r="AO4731"/>
      <c r="AP4731"/>
      <c r="BC4731" s="451"/>
    </row>
    <row r="4732" spans="1:55" hidden="1" x14ac:dyDescent="0.2">
      <c r="A4732" s="3"/>
      <c r="B4732" s="3"/>
      <c r="C4732" s="393"/>
      <c r="D4732" s="393"/>
      <c r="E4732" s="393"/>
      <c r="F4732" s="393"/>
      <c r="G4732" s="393"/>
      <c r="H4732" s="393"/>
      <c r="I4732" s="393"/>
      <c r="J4732" s="3"/>
      <c r="K4732" s="3"/>
      <c r="L4732" s="3"/>
      <c r="M4732" s="3"/>
      <c r="N4732" s="3"/>
      <c r="O4732" s="393"/>
      <c r="P4732" s="393"/>
      <c r="Q4732" s="3"/>
      <c r="R4732" s="3"/>
      <c r="S4732" s="3"/>
      <c r="T4732" s="3"/>
      <c r="U4732" s="3"/>
      <c r="V4732" s="3"/>
      <c r="W4732"/>
      <c r="X4732"/>
      <c r="Y4732" s="451"/>
      <c r="Z4732" s="393"/>
      <c r="AA4732" s="3"/>
      <c r="AB4732" s="3"/>
      <c r="AC4732" s="3"/>
      <c r="AD4732" s="3"/>
      <c r="AE4732" s="3"/>
      <c r="AF4732"/>
      <c r="AG4732"/>
      <c r="AH4732"/>
      <c r="AI4732"/>
      <c r="AJ4732"/>
      <c r="AK4732"/>
      <c r="AL4732"/>
      <c r="AM4732"/>
      <c r="AN4732"/>
      <c r="AO4732"/>
      <c r="AP4732"/>
      <c r="BC4732" s="451"/>
    </row>
    <row r="4733" spans="1:55" hidden="1" x14ac:dyDescent="0.2">
      <c r="A4733" s="3"/>
      <c r="B4733" s="3"/>
      <c r="C4733" s="393"/>
      <c r="D4733" s="393"/>
      <c r="E4733" s="393"/>
      <c r="F4733" s="393"/>
      <c r="G4733" s="393"/>
      <c r="H4733" s="393"/>
      <c r="I4733" s="393"/>
      <c r="J4733" s="3"/>
      <c r="K4733" s="3"/>
      <c r="L4733" s="3"/>
      <c r="M4733" s="3"/>
      <c r="N4733" s="3"/>
      <c r="O4733" s="393"/>
      <c r="P4733" s="393"/>
      <c r="Q4733" s="3"/>
      <c r="R4733" s="3"/>
      <c r="S4733" s="3"/>
      <c r="T4733" s="3"/>
      <c r="U4733" s="3"/>
      <c r="V4733" s="3"/>
      <c r="W4733"/>
      <c r="X4733"/>
      <c r="Y4733" s="451"/>
      <c r="Z4733" s="393"/>
      <c r="AA4733" s="3"/>
      <c r="AB4733" s="3"/>
      <c r="AC4733" s="3"/>
      <c r="AD4733" s="3"/>
      <c r="AE4733" s="3"/>
      <c r="AF4733"/>
      <c r="AG4733"/>
      <c r="AH4733"/>
      <c r="AI4733"/>
      <c r="AJ4733"/>
      <c r="AK4733"/>
      <c r="AL4733"/>
      <c r="AM4733"/>
      <c r="AN4733"/>
      <c r="AO4733"/>
      <c r="AP4733"/>
      <c r="BC4733" s="451"/>
    </row>
    <row r="4734" spans="1:55" hidden="1" x14ac:dyDescent="0.2">
      <c r="A4734" s="3"/>
      <c r="B4734" s="3"/>
      <c r="C4734" s="393"/>
      <c r="D4734" s="393"/>
      <c r="E4734" s="393"/>
      <c r="F4734" s="393"/>
      <c r="G4734" s="393"/>
      <c r="H4734" s="393"/>
      <c r="I4734" s="393"/>
      <c r="J4734" s="3"/>
      <c r="K4734" s="3"/>
      <c r="L4734" s="3"/>
      <c r="M4734" s="3"/>
      <c r="N4734" s="3"/>
      <c r="O4734" s="393"/>
      <c r="P4734" s="393"/>
      <c r="Q4734" s="3"/>
      <c r="R4734" s="3"/>
      <c r="S4734" s="3"/>
      <c r="T4734" s="3"/>
      <c r="U4734" s="3"/>
      <c r="V4734" s="3"/>
      <c r="W4734"/>
      <c r="X4734"/>
      <c r="Y4734" s="451"/>
      <c r="Z4734" s="393"/>
      <c r="AA4734" s="3"/>
      <c r="AB4734" s="3"/>
      <c r="AC4734" s="3"/>
      <c r="AD4734" s="3"/>
      <c r="AE4734" s="3"/>
      <c r="AF4734"/>
      <c r="AG4734"/>
      <c r="AH4734"/>
      <c r="AI4734"/>
      <c r="AJ4734"/>
      <c r="AK4734"/>
      <c r="AL4734"/>
      <c r="AM4734"/>
      <c r="AN4734"/>
      <c r="AO4734"/>
      <c r="AP4734"/>
      <c r="BC4734" s="451"/>
    </row>
    <row r="4735" spans="1:55" hidden="1" x14ac:dyDescent="0.2">
      <c r="A4735" s="3"/>
      <c r="B4735" s="3"/>
      <c r="C4735" s="393"/>
      <c r="D4735" s="393"/>
      <c r="E4735" s="393"/>
      <c r="F4735" s="393"/>
      <c r="G4735" s="393"/>
      <c r="H4735" s="393"/>
      <c r="I4735" s="393"/>
      <c r="J4735" s="3"/>
      <c r="K4735" s="3"/>
      <c r="L4735" s="3"/>
      <c r="M4735" s="3"/>
      <c r="N4735" s="3"/>
      <c r="O4735" s="393"/>
      <c r="P4735" s="393"/>
      <c r="Q4735" s="3"/>
      <c r="R4735" s="3"/>
      <c r="S4735" s="3"/>
      <c r="T4735" s="3"/>
      <c r="U4735" s="3"/>
      <c r="V4735" s="3"/>
      <c r="W4735"/>
      <c r="X4735"/>
      <c r="Y4735" s="451"/>
      <c r="Z4735" s="393"/>
      <c r="AA4735" s="3"/>
      <c r="AB4735" s="3"/>
      <c r="AC4735" s="3"/>
      <c r="AD4735" s="3"/>
      <c r="AE4735" s="3"/>
      <c r="AF4735"/>
      <c r="AG4735"/>
      <c r="AH4735"/>
      <c r="AI4735"/>
      <c r="AJ4735"/>
      <c r="AK4735"/>
      <c r="AL4735"/>
      <c r="AM4735"/>
      <c r="AN4735"/>
      <c r="AO4735"/>
      <c r="AP4735"/>
      <c r="BC4735" s="451"/>
    </row>
    <row r="4736" spans="1:55" hidden="1" x14ac:dyDescent="0.2">
      <c r="A4736" s="3"/>
      <c r="B4736" s="3"/>
      <c r="C4736" s="393"/>
      <c r="D4736" s="393"/>
      <c r="E4736" s="393"/>
      <c r="F4736" s="393"/>
      <c r="G4736" s="393"/>
      <c r="H4736" s="393"/>
      <c r="I4736" s="393"/>
      <c r="J4736" s="3"/>
      <c r="K4736" s="3"/>
      <c r="L4736" s="3"/>
      <c r="M4736" s="3"/>
      <c r="N4736" s="3"/>
      <c r="O4736" s="393"/>
      <c r="P4736" s="393"/>
      <c r="Q4736" s="3"/>
      <c r="R4736" s="3"/>
      <c r="S4736" s="3"/>
      <c r="T4736" s="3"/>
      <c r="U4736" s="3"/>
      <c r="V4736" s="3"/>
      <c r="W4736"/>
      <c r="X4736"/>
      <c r="Y4736" s="451"/>
      <c r="Z4736" s="393"/>
      <c r="AA4736" s="3"/>
      <c r="AB4736" s="3"/>
      <c r="AC4736" s="3"/>
      <c r="AD4736" s="3"/>
      <c r="AE4736" s="3"/>
      <c r="AF4736"/>
      <c r="AG4736"/>
      <c r="AH4736"/>
      <c r="AI4736"/>
      <c r="AJ4736"/>
      <c r="AK4736"/>
      <c r="AL4736"/>
      <c r="AM4736"/>
      <c r="AN4736"/>
      <c r="AO4736"/>
      <c r="AP4736"/>
      <c r="BC4736" s="451"/>
    </row>
    <row r="4737" spans="1:55" hidden="1" x14ac:dyDescent="0.2">
      <c r="A4737" s="3"/>
      <c r="B4737" s="3"/>
      <c r="C4737" s="393"/>
      <c r="D4737" s="393"/>
      <c r="E4737" s="393"/>
      <c r="F4737" s="393"/>
      <c r="G4737" s="393"/>
      <c r="H4737" s="393"/>
      <c r="I4737" s="393"/>
      <c r="J4737" s="3"/>
      <c r="K4737" s="3"/>
      <c r="L4737" s="3"/>
      <c r="M4737" s="3"/>
      <c r="N4737" s="3"/>
      <c r="O4737" s="393"/>
      <c r="P4737" s="393"/>
      <c r="Q4737" s="3"/>
      <c r="R4737" s="3"/>
      <c r="S4737" s="3"/>
      <c r="T4737" s="3"/>
      <c r="U4737" s="3"/>
      <c r="V4737" s="3"/>
      <c r="W4737"/>
      <c r="X4737"/>
      <c r="Y4737" s="451"/>
      <c r="Z4737" s="393"/>
      <c r="AA4737" s="3"/>
      <c r="AB4737" s="3"/>
      <c r="AC4737" s="3"/>
      <c r="AD4737" s="3"/>
      <c r="AE4737" s="3"/>
      <c r="AF4737"/>
      <c r="AG4737"/>
      <c r="AH4737"/>
      <c r="AI4737"/>
      <c r="AJ4737"/>
      <c r="AK4737"/>
      <c r="AL4737"/>
      <c r="AM4737"/>
      <c r="AN4737"/>
      <c r="AO4737"/>
      <c r="AP4737"/>
      <c r="BC4737" s="451"/>
    </row>
    <row r="4738" spans="1:55" hidden="1" x14ac:dyDescent="0.2">
      <c r="A4738" s="3"/>
      <c r="B4738" s="3"/>
      <c r="C4738" s="393"/>
      <c r="D4738" s="393"/>
      <c r="E4738" s="393"/>
      <c r="F4738" s="393"/>
      <c r="G4738" s="393"/>
      <c r="H4738" s="393"/>
      <c r="I4738" s="393"/>
      <c r="J4738" s="3"/>
      <c r="K4738" s="3"/>
      <c r="L4738" s="3"/>
      <c r="M4738" s="3"/>
      <c r="N4738" s="3"/>
      <c r="O4738" s="393"/>
      <c r="P4738" s="393"/>
      <c r="Q4738" s="3"/>
      <c r="R4738" s="3"/>
      <c r="S4738" s="3"/>
      <c r="T4738" s="3"/>
      <c r="U4738" s="3"/>
      <c r="V4738" s="3"/>
      <c r="W4738"/>
      <c r="X4738"/>
      <c r="Y4738" s="451"/>
      <c r="Z4738" s="393"/>
      <c r="AA4738" s="3"/>
      <c r="AB4738" s="3"/>
      <c r="AC4738" s="3"/>
      <c r="AD4738" s="3"/>
      <c r="AE4738" s="3"/>
      <c r="AF4738"/>
      <c r="AG4738"/>
      <c r="AH4738"/>
      <c r="AI4738"/>
      <c r="AJ4738"/>
      <c r="AK4738"/>
      <c r="AL4738"/>
      <c r="AM4738"/>
      <c r="AN4738"/>
      <c r="AO4738"/>
      <c r="AP4738"/>
      <c r="BC4738" s="451"/>
    </row>
    <row r="4739" spans="1:55" hidden="1" x14ac:dyDescent="0.2">
      <c r="A4739" s="3"/>
      <c r="B4739" s="3"/>
      <c r="C4739" s="393"/>
      <c r="D4739" s="393"/>
      <c r="E4739" s="393"/>
      <c r="F4739" s="393"/>
      <c r="G4739" s="393"/>
      <c r="H4739" s="393"/>
      <c r="I4739" s="393"/>
      <c r="J4739" s="3"/>
      <c r="K4739" s="3"/>
      <c r="L4739" s="3"/>
      <c r="M4739" s="3"/>
      <c r="N4739" s="3"/>
      <c r="O4739" s="393"/>
      <c r="P4739" s="393"/>
      <c r="Q4739" s="3"/>
      <c r="R4739" s="3"/>
      <c r="S4739" s="3"/>
      <c r="T4739" s="3"/>
      <c r="U4739" s="3"/>
      <c r="V4739" s="3"/>
      <c r="W4739"/>
      <c r="X4739"/>
      <c r="Y4739" s="451"/>
      <c r="Z4739" s="393"/>
      <c r="AA4739" s="3"/>
      <c r="AB4739" s="3"/>
      <c r="AC4739" s="3"/>
      <c r="AD4739" s="3"/>
      <c r="AE4739" s="3"/>
      <c r="AF4739"/>
      <c r="AG4739"/>
      <c r="AH4739"/>
      <c r="AI4739"/>
      <c r="AJ4739"/>
      <c r="AK4739"/>
      <c r="AL4739"/>
      <c r="AM4739"/>
      <c r="AN4739"/>
      <c r="AO4739"/>
      <c r="AP4739"/>
      <c r="BC4739" s="451"/>
    </row>
    <row r="4740" spans="1:55" hidden="1" x14ac:dyDescent="0.2">
      <c r="A4740" s="3"/>
      <c r="B4740" s="3"/>
      <c r="C4740" s="393"/>
      <c r="D4740" s="393"/>
      <c r="E4740" s="393"/>
      <c r="F4740" s="393"/>
      <c r="G4740" s="393"/>
      <c r="H4740" s="393"/>
      <c r="I4740" s="393"/>
      <c r="J4740" s="3"/>
      <c r="K4740" s="3"/>
      <c r="L4740" s="3"/>
      <c r="M4740" s="3"/>
      <c r="N4740" s="3"/>
      <c r="O4740" s="393"/>
      <c r="P4740" s="393"/>
      <c r="Q4740" s="3"/>
      <c r="R4740" s="3"/>
      <c r="S4740" s="3"/>
      <c r="T4740" s="3"/>
      <c r="U4740" s="3"/>
      <c r="V4740" s="3"/>
      <c r="W4740"/>
      <c r="X4740"/>
      <c r="Y4740" s="451"/>
      <c r="Z4740" s="393"/>
      <c r="AA4740" s="3"/>
      <c r="AB4740" s="3"/>
      <c r="AC4740" s="3"/>
      <c r="AD4740" s="3"/>
      <c r="AE4740" s="3"/>
      <c r="AF4740"/>
      <c r="AG4740"/>
      <c r="AH4740"/>
      <c r="AI4740"/>
      <c r="AJ4740"/>
      <c r="AK4740"/>
      <c r="AL4740"/>
      <c r="AM4740"/>
      <c r="AN4740"/>
      <c r="AO4740"/>
      <c r="AP4740"/>
      <c r="BC4740" s="451"/>
    </row>
    <row r="4741" spans="1:55" hidden="1" x14ac:dyDescent="0.2">
      <c r="A4741" s="3"/>
      <c r="B4741" s="3"/>
      <c r="C4741" s="393"/>
      <c r="D4741" s="393"/>
      <c r="E4741" s="393"/>
      <c r="F4741" s="393"/>
      <c r="G4741" s="393"/>
      <c r="H4741" s="393"/>
      <c r="I4741" s="393"/>
      <c r="J4741" s="3"/>
      <c r="K4741" s="3"/>
      <c r="L4741" s="3"/>
      <c r="M4741" s="3"/>
      <c r="N4741" s="3"/>
      <c r="O4741" s="393"/>
      <c r="P4741" s="393"/>
      <c r="Q4741" s="3"/>
      <c r="R4741" s="3"/>
      <c r="S4741" s="3"/>
      <c r="T4741" s="3"/>
      <c r="U4741" s="3"/>
      <c r="V4741" s="3"/>
      <c r="W4741"/>
      <c r="X4741"/>
      <c r="Y4741" s="451"/>
      <c r="Z4741" s="393"/>
      <c r="AA4741" s="3"/>
      <c r="AB4741" s="3"/>
      <c r="AC4741" s="3"/>
      <c r="AD4741" s="3"/>
      <c r="AE4741" s="3"/>
      <c r="AF4741"/>
      <c r="AG4741"/>
      <c r="AH4741"/>
      <c r="AI4741"/>
      <c r="AJ4741"/>
      <c r="AK4741"/>
      <c r="AL4741"/>
      <c r="AM4741"/>
      <c r="AN4741"/>
      <c r="AO4741"/>
      <c r="AP4741"/>
      <c r="BC4741" s="451"/>
    </row>
    <row r="4742" spans="1:55" hidden="1" x14ac:dyDescent="0.2">
      <c r="A4742" s="3"/>
      <c r="B4742" s="3"/>
      <c r="C4742" s="393"/>
      <c r="D4742" s="393"/>
      <c r="E4742" s="393"/>
      <c r="F4742" s="393"/>
      <c r="G4742" s="393"/>
      <c r="H4742" s="393"/>
      <c r="I4742" s="393"/>
      <c r="J4742" s="3"/>
      <c r="K4742" s="3"/>
      <c r="L4742" s="3"/>
      <c r="M4742" s="3"/>
      <c r="N4742" s="3"/>
      <c r="O4742" s="393"/>
      <c r="P4742" s="393"/>
      <c r="Q4742" s="3"/>
      <c r="R4742" s="3"/>
      <c r="S4742" s="3"/>
      <c r="T4742" s="3"/>
      <c r="U4742" s="3"/>
      <c r="V4742" s="3"/>
      <c r="W4742"/>
      <c r="X4742"/>
      <c r="Y4742" s="451"/>
      <c r="Z4742" s="393"/>
      <c r="AA4742" s="3"/>
      <c r="AB4742" s="3"/>
      <c r="AC4742" s="3"/>
      <c r="AD4742" s="3"/>
      <c r="AE4742" s="3"/>
      <c r="AF4742"/>
      <c r="AG4742"/>
      <c r="AH4742"/>
      <c r="AI4742"/>
      <c r="AJ4742"/>
      <c r="AK4742"/>
      <c r="AL4742"/>
      <c r="AM4742"/>
      <c r="AN4742"/>
      <c r="AO4742"/>
      <c r="AP4742"/>
      <c r="BC4742" s="451"/>
    </row>
    <row r="4743" spans="1:55" hidden="1" x14ac:dyDescent="0.2">
      <c r="A4743" s="3"/>
      <c r="B4743" s="3"/>
      <c r="C4743" s="393"/>
      <c r="D4743" s="393"/>
      <c r="E4743" s="393"/>
      <c r="F4743" s="393"/>
      <c r="G4743" s="393"/>
      <c r="H4743" s="393"/>
      <c r="I4743" s="393"/>
      <c r="J4743" s="3"/>
      <c r="K4743" s="3"/>
      <c r="L4743" s="3"/>
      <c r="M4743" s="3"/>
      <c r="N4743" s="3"/>
      <c r="O4743" s="393"/>
      <c r="P4743" s="393"/>
      <c r="Q4743" s="3"/>
      <c r="R4743" s="3"/>
      <c r="S4743" s="3"/>
      <c r="T4743" s="3"/>
      <c r="U4743" s="3"/>
      <c r="V4743" s="3"/>
      <c r="W4743"/>
      <c r="X4743"/>
      <c r="Y4743" s="451"/>
      <c r="Z4743" s="393"/>
      <c r="AA4743" s="3"/>
      <c r="AB4743" s="3"/>
      <c r="AC4743" s="3"/>
      <c r="AD4743" s="3"/>
      <c r="AE4743" s="3"/>
      <c r="AF4743"/>
      <c r="AG4743"/>
      <c r="AH4743"/>
      <c r="AI4743"/>
      <c r="AJ4743"/>
      <c r="AK4743"/>
      <c r="AL4743"/>
      <c r="AM4743"/>
      <c r="AN4743"/>
      <c r="AO4743"/>
      <c r="AP4743"/>
      <c r="BC4743" s="451"/>
    </row>
    <row r="4744" spans="1:55" hidden="1" x14ac:dyDescent="0.2">
      <c r="A4744" s="3"/>
      <c r="B4744" s="3"/>
      <c r="C4744" s="393"/>
      <c r="D4744" s="393"/>
      <c r="E4744" s="393"/>
      <c r="F4744" s="393"/>
      <c r="G4744" s="393"/>
      <c r="H4744" s="393"/>
      <c r="I4744" s="393"/>
      <c r="J4744" s="3"/>
      <c r="K4744" s="3"/>
      <c r="L4744" s="3"/>
      <c r="M4744" s="3"/>
      <c r="N4744" s="3"/>
      <c r="O4744" s="393"/>
      <c r="P4744" s="393"/>
      <c r="Q4744" s="3"/>
      <c r="R4744" s="3"/>
      <c r="S4744" s="3"/>
      <c r="T4744" s="3"/>
      <c r="U4744" s="3"/>
      <c r="V4744" s="3"/>
      <c r="W4744"/>
      <c r="X4744"/>
      <c r="Y4744" s="451"/>
      <c r="Z4744" s="393"/>
      <c r="AA4744" s="3"/>
      <c r="AB4744" s="3"/>
      <c r="AC4744" s="3"/>
      <c r="AD4744" s="3"/>
      <c r="AE4744" s="3"/>
      <c r="AF4744"/>
      <c r="AG4744"/>
      <c r="AH4744"/>
      <c r="AI4744"/>
      <c r="AJ4744"/>
      <c r="AK4744"/>
      <c r="AL4744"/>
      <c r="AM4744"/>
      <c r="AN4744"/>
      <c r="AO4744"/>
      <c r="AP4744"/>
      <c r="BC4744" s="451"/>
    </row>
    <row r="4745" spans="1:55" hidden="1" x14ac:dyDescent="0.2">
      <c r="A4745" s="3"/>
      <c r="B4745" s="3"/>
      <c r="C4745" s="393"/>
      <c r="D4745" s="393"/>
      <c r="E4745" s="393"/>
      <c r="F4745" s="393"/>
      <c r="G4745" s="393"/>
      <c r="H4745" s="393"/>
      <c r="I4745" s="393"/>
      <c r="J4745" s="3"/>
      <c r="K4745" s="3"/>
      <c r="L4745" s="3"/>
      <c r="M4745" s="3"/>
      <c r="N4745" s="3"/>
      <c r="O4745" s="393"/>
      <c r="P4745" s="393"/>
      <c r="Q4745" s="3"/>
      <c r="R4745" s="3"/>
      <c r="S4745" s="3"/>
      <c r="T4745" s="3"/>
      <c r="U4745" s="3"/>
      <c r="V4745" s="3"/>
      <c r="W4745"/>
      <c r="X4745"/>
      <c r="Y4745" s="451"/>
      <c r="Z4745" s="393"/>
      <c r="AA4745" s="3"/>
      <c r="AB4745" s="3"/>
      <c r="AC4745" s="3"/>
      <c r="AD4745" s="3"/>
      <c r="AE4745" s="3"/>
      <c r="AF4745"/>
      <c r="AG4745"/>
      <c r="AH4745"/>
      <c r="AI4745"/>
      <c r="AJ4745"/>
      <c r="AK4745"/>
      <c r="AL4745"/>
      <c r="AM4745"/>
      <c r="AN4745"/>
      <c r="AO4745"/>
      <c r="AP4745"/>
      <c r="BC4745" s="451"/>
    </row>
    <row r="4746" spans="1:55" hidden="1" x14ac:dyDescent="0.2">
      <c r="A4746" s="3"/>
      <c r="B4746" s="3"/>
      <c r="C4746" s="393"/>
      <c r="D4746" s="393"/>
      <c r="E4746" s="393"/>
      <c r="F4746" s="393"/>
      <c r="G4746" s="393"/>
      <c r="H4746" s="393"/>
      <c r="I4746" s="393"/>
      <c r="J4746" s="3"/>
      <c r="K4746" s="3"/>
      <c r="L4746" s="3"/>
      <c r="M4746" s="3"/>
      <c r="N4746" s="3"/>
      <c r="O4746" s="393"/>
      <c r="P4746" s="393"/>
      <c r="Q4746" s="3"/>
      <c r="R4746" s="3"/>
      <c r="S4746" s="3"/>
      <c r="T4746" s="3"/>
      <c r="U4746" s="3"/>
      <c r="V4746" s="3"/>
      <c r="W4746"/>
      <c r="X4746"/>
      <c r="Y4746" s="451"/>
      <c r="Z4746" s="393"/>
      <c r="AA4746" s="3"/>
      <c r="AB4746" s="3"/>
      <c r="AC4746" s="3"/>
      <c r="AD4746" s="3"/>
      <c r="AE4746" s="3"/>
      <c r="AF4746"/>
      <c r="AG4746"/>
      <c r="AH4746"/>
      <c r="AI4746"/>
      <c r="AJ4746"/>
      <c r="AK4746"/>
      <c r="AL4746"/>
      <c r="AM4746"/>
      <c r="AN4746"/>
      <c r="AO4746"/>
      <c r="AP4746"/>
      <c r="BC4746" s="451"/>
    </row>
    <row r="4747" spans="1:55" hidden="1" x14ac:dyDescent="0.2">
      <c r="A4747" s="3"/>
      <c r="B4747" s="3"/>
      <c r="C4747" s="393"/>
      <c r="D4747" s="393"/>
      <c r="E4747" s="393"/>
      <c r="F4747" s="393"/>
      <c r="G4747" s="393"/>
      <c r="H4747" s="393"/>
      <c r="I4747" s="393"/>
      <c r="J4747" s="3"/>
      <c r="K4747" s="3"/>
      <c r="L4747" s="3"/>
      <c r="M4747" s="3"/>
      <c r="N4747" s="3"/>
      <c r="O4747" s="393"/>
      <c r="P4747" s="393"/>
      <c r="Q4747" s="3"/>
      <c r="R4747" s="3"/>
      <c r="S4747" s="3"/>
      <c r="T4747" s="3"/>
      <c r="U4747" s="3"/>
      <c r="V4747" s="3"/>
      <c r="W4747"/>
      <c r="X4747"/>
      <c r="Y4747" s="451"/>
      <c r="Z4747" s="393"/>
      <c r="AA4747" s="3"/>
      <c r="AB4747" s="3"/>
      <c r="AC4747" s="3"/>
      <c r="AD4747" s="3"/>
      <c r="AE4747" s="3"/>
      <c r="AF4747"/>
      <c r="AG4747"/>
      <c r="AH4747"/>
      <c r="AI4747"/>
      <c r="AJ4747"/>
      <c r="AK4747"/>
      <c r="AL4747"/>
      <c r="AM4747"/>
      <c r="AN4747"/>
      <c r="AO4747"/>
      <c r="AP4747"/>
      <c r="BC4747" s="451"/>
    </row>
    <row r="4748" spans="1:55" hidden="1" x14ac:dyDescent="0.2">
      <c r="A4748" s="3"/>
      <c r="B4748" s="3"/>
      <c r="C4748" s="393"/>
      <c r="D4748" s="393"/>
      <c r="E4748" s="393"/>
      <c r="F4748" s="393"/>
      <c r="G4748" s="393"/>
      <c r="H4748" s="393"/>
      <c r="I4748" s="393"/>
      <c r="J4748" s="3"/>
      <c r="K4748" s="3"/>
      <c r="L4748" s="3"/>
      <c r="M4748" s="3"/>
      <c r="N4748" s="3"/>
      <c r="O4748" s="393"/>
      <c r="P4748" s="393"/>
      <c r="Q4748" s="3"/>
      <c r="R4748" s="3"/>
      <c r="S4748" s="3"/>
      <c r="T4748" s="3"/>
      <c r="U4748" s="3"/>
      <c r="V4748" s="3"/>
      <c r="W4748"/>
      <c r="X4748"/>
      <c r="Y4748" s="451"/>
      <c r="Z4748" s="393"/>
      <c r="AA4748" s="3"/>
      <c r="AB4748" s="3"/>
      <c r="AC4748" s="3"/>
      <c r="AD4748" s="3"/>
      <c r="AE4748" s="3"/>
      <c r="AF4748"/>
      <c r="AG4748"/>
      <c r="AH4748"/>
      <c r="AI4748"/>
      <c r="AJ4748"/>
      <c r="AK4748"/>
      <c r="AL4748"/>
      <c r="AM4748"/>
      <c r="AN4748"/>
      <c r="AO4748"/>
      <c r="AP4748"/>
      <c r="BC4748" s="451"/>
    </row>
    <row r="4749" spans="1:55" hidden="1" x14ac:dyDescent="0.2">
      <c r="A4749" s="3"/>
      <c r="B4749" s="3"/>
      <c r="C4749" s="393"/>
      <c r="D4749" s="393"/>
      <c r="E4749" s="393"/>
      <c r="F4749" s="393"/>
      <c r="G4749" s="393"/>
      <c r="H4749" s="393"/>
      <c r="I4749" s="393"/>
      <c r="J4749" s="3"/>
      <c r="K4749" s="3"/>
      <c r="L4749" s="3"/>
      <c r="M4749" s="3"/>
      <c r="N4749" s="3"/>
      <c r="O4749" s="393"/>
      <c r="P4749" s="393"/>
      <c r="Q4749" s="3"/>
      <c r="R4749" s="3"/>
      <c r="S4749" s="3"/>
      <c r="T4749" s="3"/>
      <c r="U4749" s="3"/>
      <c r="V4749" s="3"/>
      <c r="W4749"/>
      <c r="X4749"/>
      <c r="Y4749" s="451"/>
      <c r="Z4749" s="393"/>
      <c r="AA4749" s="3"/>
      <c r="AB4749" s="3"/>
      <c r="AC4749" s="3"/>
      <c r="AD4749" s="3"/>
      <c r="AE4749" s="3"/>
      <c r="AF4749"/>
      <c r="AG4749"/>
      <c r="AH4749"/>
      <c r="AI4749"/>
      <c r="AJ4749"/>
      <c r="AK4749"/>
      <c r="AL4749"/>
      <c r="AM4749"/>
      <c r="AN4749"/>
      <c r="AO4749"/>
      <c r="AP4749"/>
      <c r="BC4749" s="451"/>
    </row>
    <row r="4750" spans="1:55" hidden="1" x14ac:dyDescent="0.2">
      <c r="A4750" s="3"/>
      <c r="B4750" s="3"/>
      <c r="C4750" s="393"/>
      <c r="D4750" s="393"/>
      <c r="E4750" s="393"/>
      <c r="F4750" s="393"/>
      <c r="G4750" s="393"/>
      <c r="H4750" s="393"/>
      <c r="I4750" s="393"/>
      <c r="J4750" s="3"/>
      <c r="K4750" s="3"/>
      <c r="L4750" s="3"/>
      <c r="M4750" s="3"/>
      <c r="N4750" s="3"/>
      <c r="O4750" s="393"/>
      <c r="P4750" s="393"/>
      <c r="Q4750" s="3"/>
      <c r="R4750" s="3"/>
      <c r="S4750" s="3"/>
      <c r="T4750" s="3"/>
      <c r="U4750" s="3"/>
      <c r="V4750" s="3"/>
      <c r="W4750"/>
      <c r="X4750"/>
      <c r="Y4750" s="451"/>
      <c r="Z4750" s="393"/>
      <c r="AA4750" s="3"/>
      <c r="AB4750" s="3"/>
      <c r="AC4750" s="3"/>
      <c r="AD4750" s="3"/>
      <c r="AE4750" s="3"/>
      <c r="AF4750"/>
      <c r="AG4750"/>
      <c r="AH4750"/>
      <c r="AI4750"/>
      <c r="AJ4750"/>
      <c r="AK4750"/>
      <c r="AL4750"/>
      <c r="AM4750"/>
      <c r="AN4750"/>
      <c r="AO4750"/>
      <c r="AP4750"/>
      <c r="BC4750" s="451"/>
    </row>
    <row r="4751" spans="1:55" hidden="1" x14ac:dyDescent="0.2">
      <c r="A4751" s="3"/>
      <c r="B4751" s="3"/>
      <c r="C4751" s="393"/>
      <c r="D4751" s="393"/>
      <c r="E4751" s="393"/>
      <c r="F4751" s="393"/>
      <c r="G4751" s="393"/>
      <c r="H4751" s="393"/>
      <c r="I4751" s="393"/>
      <c r="J4751" s="3"/>
      <c r="K4751" s="3"/>
      <c r="L4751" s="3"/>
      <c r="M4751" s="3"/>
      <c r="N4751" s="3"/>
      <c r="O4751" s="393"/>
      <c r="P4751" s="393"/>
      <c r="Q4751" s="3"/>
      <c r="R4751" s="3"/>
      <c r="S4751" s="3"/>
      <c r="T4751" s="3"/>
      <c r="U4751" s="3"/>
      <c r="V4751" s="3"/>
      <c r="W4751"/>
      <c r="X4751"/>
      <c r="Y4751" s="451"/>
      <c r="Z4751" s="393"/>
      <c r="AA4751" s="3"/>
      <c r="AB4751" s="3"/>
      <c r="AC4751" s="3"/>
      <c r="AD4751" s="3"/>
      <c r="AE4751" s="3"/>
      <c r="AF4751"/>
      <c r="AG4751"/>
      <c r="AH4751"/>
      <c r="AI4751"/>
      <c r="AJ4751"/>
      <c r="AK4751"/>
      <c r="AL4751"/>
      <c r="AM4751"/>
      <c r="AN4751"/>
      <c r="AO4751"/>
      <c r="AP4751"/>
      <c r="BC4751" s="451"/>
    </row>
    <row r="4752" spans="1:55" hidden="1" x14ac:dyDescent="0.2">
      <c r="A4752" s="3"/>
      <c r="B4752" s="3"/>
      <c r="C4752" s="393"/>
      <c r="D4752" s="393"/>
      <c r="E4752" s="393"/>
      <c r="F4752" s="393"/>
      <c r="G4752" s="393"/>
      <c r="H4752" s="393"/>
      <c r="I4752" s="393"/>
      <c r="J4752" s="3"/>
      <c r="K4752" s="3"/>
      <c r="L4752" s="3"/>
      <c r="M4752" s="3"/>
      <c r="N4752" s="3"/>
      <c r="O4752" s="393"/>
      <c r="P4752" s="393"/>
      <c r="Q4752" s="3"/>
      <c r="R4752" s="3"/>
      <c r="S4752" s="3"/>
      <c r="T4752" s="3"/>
      <c r="U4752" s="3"/>
      <c r="V4752" s="3"/>
      <c r="W4752"/>
      <c r="X4752"/>
      <c r="Y4752" s="451"/>
      <c r="Z4752" s="393"/>
      <c r="AA4752" s="3"/>
      <c r="AB4752" s="3"/>
      <c r="AC4752" s="3"/>
      <c r="AD4752" s="3"/>
      <c r="AE4752" s="3"/>
      <c r="AF4752"/>
      <c r="AG4752"/>
      <c r="AH4752"/>
      <c r="AI4752"/>
      <c r="AJ4752"/>
      <c r="AK4752"/>
      <c r="AL4752"/>
      <c r="AM4752"/>
      <c r="AN4752"/>
      <c r="AO4752"/>
      <c r="AP4752"/>
      <c r="BC4752" s="451"/>
    </row>
    <row r="4753" spans="1:55" hidden="1" x14ac:dyDescent="0.2">
      <c r="A4753" s="3"/>
      <c r="B4753" s="3"/>
      <c r="C4753" s="393"/>
      <c r="D4753" s="393"/>
      <c r="E4753" s="393"/>
      <c r="F4753" s="393"/>
      <c r="G4753" s="393"/>
      <c r="H4753" s="393"/>
      <c r="I4753" s="393"/>
      <c r="J4753" s="3"/>
      <c r="K4753" s="3"/>
      <c r="L4753" s="3"/>
      <c r="M4753" s="3"/>
      <c r="N4753" s="3"/>
      <c r="O4753" s="393"/>
      <c r="P4753" s="393"/>
      <c r="Q4753" s="3"/>
      <c r="R4753" s="3"/>
      <c r="S4753" s="3"/>
      <c r="T4753" s="3"/>
      <c r="U4753" s="3"/>
      <c r="V4753" s="3"/>
      <c r="W4753"/>
      <c r="X4753"/>
      <c r="Y4753" s="451"/>
      <c r="Z4753" s="393"/>
      <c r="AA4753" s="3"/>
      <c r="AB4753" s="3"/>
      <c r="AC4753" s="3"/>
      <c r="AD4753" s="3"/>
      <c r="AE4753" s="3"/>
      <c r="AF4753"/>
      <c r="AG4753"/>
      <c r="AH4753"/>
      <c r="AI4753"/>
      <c r="AJ4753"/>
      <c r="AK4753"/>
      <c r="AL4753"/>
      <c r="AM4753"/>
      <c r="AN4753"/>
      <c r="AO4753"/>
      <c r="AP4753"/>
      <c r="BC4753" s="451"/>
    </row>
    <row r="4754" spans="1:55" hidden="1" x14ac:dyDescent="0.2">
      <c r="A4754" s="3"/>
      <c r="B4754" s="3"/>
      <c r="C4754" s="393"/>
      <c r="D4754" s="393"/>
      <c r="E4754" s="393"/>
      <c r="F4754" s="393"/>
      <c r="G4754" s="393"/>
      <c r="H4754" s="393"/>
      <c r="I4754" s="393"/>
      <c r="J4754" s="3"/>
      <c r="K4754" s="3"/>
      <c r="L4754" s="3"/>
      <c r="M4754" s="3"/>
      <c r="N4754" s="3"/>
      <c r="O4754" s="393"/>
      <c r="P4754" s="393"/>
      <c r="Q4754" s="3"/>
      <c r="R4754" s="3"/>
      <c r="S4754" s="3"/>
      <c r="T4754" s="3"/>
      <c r="U4754" s="3"/>
      <c r="V4754" s="3"/>
      <c r="W4754"/>
      <c r="X4754"/>
      <c r="Y4754" s="451"/>
      <c r="Z4754" s="393"/>
      <c r="AA4754" s="3"/>
      <c r="AB4754" s="3"/>
      <c r="AC4754" s="3"/>
      <c r="AD4754" s="3"/>
      <c r="AE4754" s="3"/>
      <c r="AF4754"/>
      <c r="AG4754"/>
      <c r="AH4754"/>
      <c r="AI4754"/>
      <c r="AJ4754"/>
      <c r="AK4754"/>
      <c r="AL4754"/>
      <c r="AM4754"/>
      <c r="AN4754"/>
      <c r="AO4754"/>
      <c r="AP4754"/>
      <c r="BC4754" s="451"/>
    </row>
    <row r="4755" spans="1:55" hidden="1" x14ac:dyDescent="0.2">
      <c r="A4755" s="3"/>
      <c r="B4755" s="3"/>
      <c r="C4755" s="393"/>
      <c r="D4755" s="393"/>
      <c r="E4755" s="393"/>
      <c r="F4755" s="393"/>
      <c r="G4755" s="393"/>
      <c r="H4755" s="393"/>
      <c r="I4755" s="393"/>
      <c r="J4755" s="3"/>
      <c r="K4755" s="3"/>
      <c r="L4755" s="3"/>
      <c r="M4755" s="3"/>
      <c r="N4755" s="3"/>
      <c r="O4755" s="393"/>
      <c r="P4755" s="393"/>
      <c r="Q4755" s="3"/>
      <c r="R4755" s="3"/>
      <c r="S4755" s="3"/>
      <c r="T4755" s="3"/>
      <c r="U4755" s="3"/>
      <c r="V4755" s="3"/>
      <c r="W4755"/>
      <c r="X4755"/>
      <c r="Y4755" s="451"/>
      <c r="Z4755" s="393"/>
      <c r="AA4755" s="3"/>
      <c r="AB4755" s="3"/>
      <c r="AC4755" s="3"/>
      <c r="AD4755" s="3"/>
      <c r="AE4755" s="3"/>
      <c r="AF4755"/>
      <c r="AG4755"/>
      <c r="AH4755"/>
      <c r="AI4755"/>
      <c r="AJ4755"/>
      <c r="AK4755"/>
      <c r="AL4755"/>
      <c r="AM4755"/>
      <c r="AN4755"/>
      <c r="AO4755"/>
      <c r="AP4755"/>
      <c r="BC4755" s="451"/>
    </row>
    <row r="4756" spans="1:55" hidden="1" x14ac:dyDescent="0.2">
      <c r="A4756" s="3"/>
      <c r="B4756" s="3"/>
      <c r="C4756" s="393"/>
      <c r="D4756" s="393"/>
      <c r="E4756" s="393"/>
      <c r="F4756" s="393"/>
      <c r="G4756" s="393"/>
      <c r="H4756" s="393"/>
      <c r="I4756" s="393"/>
      <c r="J4756" s="3"/>
      <c r="K4756" s="3"/>
      <c r="L4756" s="3"/>
      <c r="M4756" s="3"/>
      <c r="N4756" s="3"/>
      <c r="O4756" s="393"/>
      <c r="P4756" s="393"/>
      <c r="Q4756" s="3"/>
      <c r="R4756" s="3"/>
      <c r="S4756" s="3"/>
      <c r="T4756" s="3"/>
      <c r="U4756" s="3"/>
      <c r="V4756" s="3"/>
      <c r="W4756"/>
      <c r="X4756"/>
      <c r="Y4756" s="451"/>
      <c r="Z4756" s="393"/>
      <c r="AA4756" s="3"/>
      <c r="AB4756" s="3"/>
      <c r="AC4756" s="3"/>
      <c r="AD4756" s="3"/>
      <c r="AE4756" s="3"/>
      <c r="AF4756"/>
      <c r="AG4756"/>
      <c r="AH4756"/>
      <c r="AI4756"/>
      <c r="AJ4756"/>
      <c r="AK4756"/>
      <c r="AL4756"/>
      <c r="AM4756"/>
      <c r="AN4756"/>
      <c r="AO4756"/>
      <c r="AP4756"/>
      <c r="BC4756" s="451"/>
    </row>
    <row r="4757" spans="1:55" hidden="1" x14ac:dyDescent="0.2">
      <c r="A4757" s="3"/>
      <c r="B4757" s="3"/>
      <c r="C4757" s="393"/>
      <c r="D4757" s="393"/>
      <c r="E4757" s="393"/>
      <c r="F4757" s="393"/>
      <c r="G4757" s="393"/>
      <c r="H4757" s="393"/>
      <c r="I4757" s="393"/>
      <c r="J4757" s="3"/>
      <c r="K4757" s="3"/>
      <c r="L4757" s="3"/>
      <c r="M4757" s="3"/>
      <c r="N4757" s="3"/>
      <c r="O4757" s="393"/>
      <c r="P4757" s="393"/>
      <c r="Q4757" s="3"/>
      <c r="R4757" s="3"/>
      <c r="S4757" s="3"/>
      <c r="T4757" s="3"/>
      <c r="U4757" s="3"/>
      <c r="V4757" s="3"/>
      <c r="W4757"/>
      <c r="X4757"/>
      <c r="Y4757" s="451"/>
      <c r="Z4757" s="393"/>
      <c r="AA4757" s="3"/>
      <c r="AB4757" s="3"/>
      <c r="AC4757" s="3"/>
      <c r="AD4757" s="3"/>
      <c r="AE4757" s="3"/>
      <c r="AF4757"/>
      <c r="AG4757"/>
      <c r="AH4757"/>
      <c r="AI4757"/>
      <c r="AJ4757"/>
      <c r="AK4757"/>
      <c r="AL4757"/>
      <c r="AM4757"/>
      <c r="AN4757"/>
      <c r="AO4757"/>
      <c r="AP4757"/>
      <c r="BC4757" s="451"/>
    </row>
    <row r="4758" spans="1:55" hidden="1" x14ac:dyDescent="0.2">
      <c r="A4758" s="3"/>
      <c r="B4758" s="3"/>
      <c r="C4758" s="393"/>
      <c r="D4758" s="393"/>
      <c r="E4758" s="393"/>
      <c r="F4758" s="393"/>
      <c r="G4758" s="393"/>
      <c r="H4758" s="393"/>
      <c r="I4758" s="393"/>
      <c r="J4758" s="3"/>
      <c r="K4758" s="3"/>
      <c r="L4758" s="3"/>
      <c r="M4758" s="3"/>
      <c r="N4758" s="3"/>
      <c r="O4758" s="393"/>
      <c r="P4758" s="393"/>
      <c r="Q4758" s="3"/>
      <c r="R4758" s="3"/>
      <c r="S4758" s="3"/>
      <c r="T4758" s="3"/>
      <c r="U4758" s="3"/>
      <c r="V4758" s="3"/>
      <c r="W4758"/>
      <c r="X4758"/>
      <c r="Y4758" s="451"/>
      <c r="Z4758" s="393"/>
      <c r="AA4758" s="3"/>
      <c r="AB4758" s="3"/>
      <c r="AC4758" s="3"/>
      <c r="AD4758" s="3"/>
      <c r="AE4758" s="3"/>
      <c r="AF4758"/>
      <c r="AG4758"/>
      <c r="AH4758"/>
      <c r="AI4758"/>
      <c r="AJ4758"/>
      <c r="AK4758"/>
      <c r="AL4758"/>
      <c r="AM4758"/>
      <c r="AN4758"/>
      <c r="AO4758"/>
      <c r="AP4758"/>
      <c r="BC4758" s="451"/>
    </row>
    <row r="4759" spans="1:55" hidden="1" x14ac:dyDescent="0.2">
      <c r="A4759" s="3"/>
      <c r="B4759" s="3"/>
      <c r="C4759" s="393"/>
      <c r="D4759" s="393"/>
      <c r="E4759" s="393"/>
      <c r="F4759" s="393"/>
      <c r="G4759" s="393"/>
      <c r="H4759" s="393"/>
      <c r="I4759" s="393"/>
      <c r="J4759" s="3"/>
      <c r="K4759" s="3"/>
      <c r="L4759" s="3"/>
      <c r="M4759" s="3"/>
      <c r="N4759" s="3"/>
      <c r="O4759" s="393"/>
      <c r="P4759" s="393"/>
      <c r="Q4759" s="3"/>
      <c r="R4759" s="3"/>
      <c r="S4759" s="3"/>
      <c r="T4759" s="3"/>
      <c r="U4759" s="3"/>
      <c r="V4759" s="3"/>
      <c r="W4759"/>
      <c r="X4759"/>
      <c r="Y4759" s="451"/>
      <c r="Z4759" s="393"/>
      <c r="AA4759" s="3"/>
      <c r="AB4759" s="3"/>
      <c r="AC4759" s="3"/>
      <c r="AD4759" s="3"/>
      <c r="AE4759" s="3"/>
      <c r="AF4759"/>
      <c r="AG4759"/>
      <c r="AH4759"/>
      <c r="AI4759"/>
      <c r="AJ4759"/>
      <c r="AK4759"/>
      <c r="AL4759"/>
      <c r="AM4759"/>
      <c r="AN4759"/>
      <c r="AO4759"/>
      <c r="AP4759"/>
      <c r="BC4759" s="451"/>
    </row>
    <row r="4760" spans="1:55" hidden="1" x14ac:dyDescent="0.2">
      <c r="A4760" s="3"/>
      <c r="B4760" s="3"/>
      <c r="C4760" s="393"/>
      <c r="D4760" s="393"/>
      <c r="E4760" s="393"/>
      <c r="F4760" s="393"/>
      <c r="G4760" s="393"/>
      <c r="H4760" s="393"/>
      <c r="I4760" s="393"/>
      <c r="J4760" s="3"/>
      <c r="K4760" s="3"/>
      <c r="L4760" s="3"/>
      <c r="M4760" s="3"/>
      <c r="N4760" s="3"/>
      <c r="O4760" s="393"/>
      <c r="P4760" s="393"/>
      <c r="Q4760" s="3"/>
      <c r="R4760" s="3"/>
      <c r="S4760" s="3"/>
      <c r="T4760" s="3"/>
      <c r="U4760" s="3"/>
      <c r="V4760" s="3"/>
      <c r="W4760"/>
      <c r="X4760"/>
      <c r="Y4760" s="451"/>
      <c r="Z4760" s="393"/>
      <c r="AA4760" s="3"/>
      <c r="AB4760" s="3"/>
      <c r="AC4760" s="3"/>
      <c r="AD4760" s="3"/>
      <c r="AE4760" s="3"/>
      <c r="AF4760"/>
      <c r="AG4760"/>
      <c r="AH4760"/>
      <c r="AI4760"/>
      <c r="AJ4760"/>
      <c r="AK4760"/>
      <c r="AL4760"/>
      <c r="AM4760"/>
      <c r="AN4760"/>
      <c r="AO4760"/>
      <c r="AP4760"/>
      <c r="BC4760" s="451"/>
    </row>
    <row r="4761" spans="1:55" hidden="1" x14ac:dyDescent="0.2">
      <c r="A4761" s="3"/>
      <c r="B4761" s="3"/>
      <c r="C4761" s="393"/>
      <c r="D4761" s="393"/>
      <c r="E4761" s="393"/>
      <c r="F4761" s="393"/>
      <c r="G4761" s="393"/>
      <c r="H4761" s="393"/>
      <c r="I4761" s="393"/>
      <c r="J4761" s="3"/>
      <c r="K4761" s="3"/>
      <c r="L4761" s="3"/>
      <c r="M4761" s="3"/>
      <c r="N4761" s="3"/>
      <c r="O4761" s="393"/>
      <c r="P4761" s="393"/>
      <c r="Q4761" s="3"/>
      <c r="R4761" s="3"/>
      <c r="S4761" s="3"/>
      <c r="T4761" s="3"/>
      <c r="U4761" s="3"/>
      <c r="V4761" s="3"/>
      <c r="W4761"/>
      <c r="X4761"/>
      <c r="Y4761" s="451"/>
      <c r="Z4761" s="393"/>
      <c r="AA4761" s="3"/>
      <c r="AB4761" s="3"/>
      <c r="AC4761" s="3"/>
      <c r="AD4761" s="3"/>
      <c r="AE4761" s="3"/>
      <c r="AF4761"/>
      <c r="AG4761"/>
      <c r="AH4761"/>
      <c r="AI4761"/>
      <c r="AJ4761"/>
      <c r="AK4761"/>
      <c r="AL4761"/>
      <c r="AM4761"/>
      <c r="AN4761"/>
      <c r="AO4761"/>
      <c r="AP4761"/>
      <c r="BC4761" s="451"/>
    </row>
    <row r="4762" spans="1:55" hidden="1" x14ac:dyDescent="0.2">
      <c r="A4762" s="3"/>
      <c r="B4762" s="3"/>
      <c r="C4762" s="393"/>
      <c r="D4762" s="393"/>
      <c r="E4762" s="393"/>
      <c r="F4762" s="393"/>
      <c r="G4762" s="393"/>
      <c r="H4762" s="393"/>
      <c r="I4762" s="393"/>
      <c r="J4762" s="3"/>
      <c r="K4762" s="3"/>
      <c r="L4762" s="3"/>
      <c r="M4762" s="3"/>
      <c r="N4762" s="3"/>
      <c r="O4762" s="393"/>
      <c r="P4762" s="393"/>
      <c r="Q4762" s="3"/>
      <c r="R4762" s="3"/>
      <c r="S4762" s="3"/>
      <c r="T4762" s="3"/>
      <c r="U4762" s="3"/>
      <c r="V4762" s="3"/>
      <c r="W4762"/>
      <c r="X4762"/>
      <c r="Y4762" s="451"/>
      <c r="Z4762" s="393"/>
      <c r="AA4762" s="3"/>
      <c r="AB4762" s="3"/>
      <c r="AC4762" s="3"/>
      <c r="AD4762" s="3"/>
      <c r="AE4762" s="3"/>
      <c r="AF4762"/>
      <c r="AG4762"/>
      <c r="AH4762"/>
      <c r="AI4762"/>
      <c r="AJ4762"/>
      <c r="AK4762"/>
      <c r="AL4762"/>
      <c r="AM4762"/>
      <c r="AN4762"/>
      <c r="AO4762"/>
      <c r="AP4762"/>
      <c r="BC4762" s="451"/>
    </row>
    <row r="4763" spans="1:55" hidden="1" x14ac:dyDescent="0.2">
      <c r="A4763" s="3"/>
      <c r="B4763" s="3"/>
      <c r="C4763" s="393"/>
      <c r="D4763" s="393"/>
      <c r="E4763" s="393"/>
      <c r="F4763" s="393"/>
      <c r="G4763" s="393"/>
      <c r="H4763" s="393"/>
      <c r="I4763" s="393"/>
      <c r="J4763" s="3"/>
      <c r="K4763" s="3"/>
      <c r="L4763" s="3"/>
      <c r="M4763" s="3"/>
      <c r="N4763" s="3"/>
      <c r="O4763" s="393"/>
      <c r="P4763" s="393"/>
      <c r="Q4763" s="3"/>
      <c r="R4763" s="3"/>
      <c r="S4763" s="3"/>
      <c r="T4763" s="3"/>
      <c r="U4763" s="3"/>
      <c r="V4763" s="3"/>
      <c r="W4763"/>
      <c r="X4763"/>
      <c r="Y4763" s="451"/>
      <c r="Z4763" s="393"/>
      <c r="AA4763" s="3"/>
      <c r="AB4763" s="3"/>
      <c r="AC4763" s="3"/>
      <c r="AD4763" s="3"/>
      <c r="AE4763" s="3"/>
      <c r="AF4763"/>
      <c r="AG4763"/>
      <c r="AH4763"/>
      <c r="AI4763"/>
      <c r="AJ4763"/>
      <c r="AK4763"/>
      <c r="AL4763"/>
      <c r="AM4763"/>
      <c r="AN4763"/>
      <c r="AO4763"/>
      <c r="AP4763"/>
      <c r="BC4763" s="451"/>
    </row>
    <row r="4764" spans="1:55" hidden="1" x14ac:dyDescent="0.2">
      <c r="A4764" s="3"/>
      <c r="B4764" s="3"/>
      <c r="C4764" s="393"/>
      <c r="D4764" s="393"/>
      <c r="E4764" s="393"/>
      <c r="F4764" s="393"/>
      <c r="G4764" s="393"/>
      <c r="H4764" s="393"/>
      <c r="I4764" s="393"/>
      <c r="J4764" s="3"/>
      <c r="K4764" s="3"/>
      <c r="L4764" s="3"/>
      <c r="M4764" s="3"/>
      <c r="N4764" s="3"/>
      <c r="O4764" s="393"/>
      <c r="P4764" s="393"/>
      <c r="Q4764" s="3"/>
      <c r="R4764" s="3"/>
      <c r="S4764" s="3"/>
      <c r="T4764" s="3"/>
      <c r="U4764" s="3"/>
      <c r="V4764" s="3"/>
      <c r="W4764"/>
      <c r="X4764"/>
      <c r="Y4764" s="451"/>
      <c r="Z4764" s="393"/>
      <c r="AA4764" s="3"/>
      <c r="AB4764" s="3"/>
      <c r="AC4764" s="3"/>
      <c r="AD4764" s="3"/>
      <c r="AE4764" s="3"/>
      <c r="AF4764"/>
      <c r="AG4764"/>
      <c r="AH4764"/>
      <c r="AI4764"/>
      <c r="AJ4764"/>
      <c r="AK4764"/>
      <c r="AL4764"/>
      <c r="AM4764"/>
      <c r="AN4764"/>
      <c r="AO4764"/>
      <c r="AP4764"/>
      <c r="BC4764" s="451"/>
    </row>
    <row r="4765" spans="1:55" hidden="1" x14ac:dyDescent="0.2">
      <c r="A4765" s="3"/>
      <c r="B4765" s="3"/>
      <c r="C4765" s="393"/>
      <c r="D4765" s="393"/>
      <c r="E4765" s="393"/>
      <c r="F4765" s="393"/>
      <c r="G4765" s="393"/>
      <c r="H4765" s="393"/>
      <c r="I4765" s="393"/>
      <c r="J4765" s="3"/>
      <c r="K4765" s="3"/>
      <c r="L4765" s="3"/>
      <c r="M4765" s="3"/>
      <c r="N4765" s="3"/>
      <c r="O4765" s="393"/>
      <c r="P4765" s="393"/>
      <c r="Q4765" s="3"/>
      <c r="R4765" s="3"/>
      <c r="S4765" s="3"/>
      <c r="T4765" s="3"/>
      <c r="U4765" s="3"/>
      <c r="V4765" s="3"/>
      <c r="W4765"/>
      <c r="X4765"/>
      <c r="Y4765" s="451"/>
      <c r="Z4765" s="393"/>
      <c r="AA4765" s="3"/>
      <c r="AB4765" s="3"/>
      <c r="AC4765" s="3"/>
      <c r="AD4765" s="3"/>
      <c r="AE4765" s="3"/>
      <c r="AF4765"/>
      <c r="AG4765"/>
      <c r="AH4765"/>
      <c r="AI4765"/>
      <c r="AJ4765"/>
      <c r="AK4765"/>
      <c r="AL4765"/>
      <c r="AM4765"/>
      <c r="AN4765"/>
      <c r="AO4765"/>
      <c r="AP4765"/>
      <c r="BC4765" s="451"/>
    </row>
    <row r="4766" spans="1:55" hidden="1" x14ac:dyDescent="0.2">
      <c r="A4766" s="3"/>
      <c r="B4766" s="3"/>
      <c r="C4766" s="393"/>
      <c r="D4766" s="393"/>
      <c r="E4766" s="393"/>
      <c r="F4766" s="393"/>
      <c r="G4766" s="393"/>
      <c r="H4766" s="393"/>
      <c r="I4766" s="393"/>
      <c r="J4766" s="3"/>
      <c r="K4766" s="3"/>
      <c r="L4766" s="3"/>
      <c r="M4766" s="3"/>
      <c r="N4766" s="3"/>
      <c r="O4766" s="393"/>
      <c r="P4766" s="393"/>
      <c r="Q4766" s="3"/>
      <c r="R4766" s="3"/>
      <c r="S4766" s="3"/>
      <c r="T4766" s="3"/>
      <c r="U4766" s="3"/>
      <c r="V4766" s="3"/>
      <c r="W4766"/>
      <c r="X4766"/>
      <c r="Y4766" s="451"/>
      <c r="Z4766" s="393"/>
      <c r="AA4766" s="3"/>
      <c r="AB4766" s="3"/>
      <c r="AC4766" s="3"/>
      <c r="AD4766" s="3"/>
      <c r="AE4766" s="3"/>
      <c r="AF4766"/>
      <c r="AG4766"/>
      <c r="AH4766"/>
      <c r="AI4766"/>
      <c r="AJ4766"/>
      <c r="AK4766"/>
      <c r="AL4766"/>
      <c r="AM4766"/>
      <c r="AN4766"/>
      <c r="AO4766"/>
      <c r="AP4766"/>
      <c r="BC4766" s="451"/>
    </row>
    <row r="4767" spans="1:55" hidden="1" x14ac:dyDescent="0.2">
      <c r="A4767" s="3"/>
      <c r="B4767" s="3"/>
      <c r="C4767" s="393"/>
      <c r="D4767" s="393"/>
      <c r="E4767" s="393"/>
      <c r="F4767" s="393"/>
      <c r="G4767" s="393"/>
      <c r="H4767" s="393"/>
      <c r="I4767" s="393"/>
      <c r="J4767" s="3"/>
      <c r="K4767" s="3"/>
      <c r="L4767" s="3"/>
      <c r="M4767" s="3"/>
      <c r="N4767" s="3"/>
      <c r="O4767" s="393"/>
      <c r="P4767" s="393"/>
      <c r="Q4767" s="3"/>
      <c r="R4767" s="3"/>
      <c r="S4767" s="3"/>
      <c r="T4767" s="3"/>
      <c r="U4767" s="3"/>
      <c r="V4767" s="3"/>
      <c r="W4767"/>
      <c r="X4767"/>
      <c r="Y4767" s="451"/>
      <c r="Z4767" s="393"/>
      <c r="AA4767" s="3"/>
      <c r="AB4767" s="3"/>
      <c r="AC4767" s="3"/>
      <c r="AD4767" s="3"/>
      <c r="AE4767" s="3"/>
      <c r="AF4767"/>
      <c r="AG4767"/>
      <c r="AH4767"/>
      <c r="AI4767"/>
      <c r="AJ4767"/>
      <c r="AK4767"/>
      <c r="AL4767"/>
      <c r="AM4767"/>
      <c r="AN4767"/>
      <c r="AO4767"/>
      <c r="AP4767"/>
      <c r="BC4767" s="451"/>
    </row>
    <row r="4768" spans="1:55" hidden="1" x14ac:dyDescent="0.2">
      <c r="A4768" s="3"/>
      <c r="B4768" s="3"/>
      <c r="C4768" s="393"/>
      <c r="D4768" s="393"/>
      <c r="E4768" s="393"/>
      <c r="F4768" s="393"/>
      <c r="G4768" s="393"/>
      <c r="H4768" s="393"/>
      <c r="I4768" s="393"/>
      <c r="J4768" s="3"/>
      <c r="K4768" s="3"/>
      <c r="L4768" s="3"/>
      <c r="M4768" s="3"/>
      <c r="N4768" s="3"/>
      <c r="O4768" s="393"/>
      <c r="P4768" s="393"/>
      <c r="Q4768" s="3"/>
      <c r="R4768" s="3"/>
      <c r="S4768" s="3"/>
      <c r="T4768" s="3"/>
      <c r="U4768" s="3"/>
      <c r="V4768" s="3"/>
      <c r="W4768"/>
      <c r="X4768"/>
      <c r="Y4768" s="451"/>
      <c r="Z4768" s="393"/>
      <c r="AA4768" s="3"/>
      <c r="AB4768" s="3"/>
      <c r="AC4768" s="3"/>
      <c r="AD4768" s="3"/>
      <c r="AE4768" s="3"/>
      <c r="AF4768"/>
      <c r="AG4768"/>
      <c r="AH4768"/>
      <c r="AI4768"/>
      <c r="AJ4768"/>
      <c r="AK4768"/>
      <c r="AL4768"/>
      <c r="AM4768"/>
      <c r="AN4768"/>
      <c r="AO4768"/>
      <c r="AP4768"/>
      <c r="BC4768" s="451"/>
    </row>
    <row r="4769" spans="1:55" hidden="1" x14ac:dyDescent="0.2">
      <c r="A4769" s="3"/>
      <c r="B4769" s="3"/>
      <c r="C4769" s="393"/>
      <c r="D4769" s="393"/>
      <c r="E4769" s="393"/>
      <c r="F4769" s="393"/>
      <c r="G4769" s="393"/>
      <c r="H4769" s="393"/>
      <c r="I4769" s="393"/>
      <c r="J4769" s="3"/>
      <c r="K4769" s="3"/>
      <c r="L4769" s="3"/>
      <c r="M4769" s="3"/>
      <c r="N4769" s="3"/>
      <c r="O4769" s="393"/>
      <c r="P4769" s="393"/>
      <c r="Q4769" s="3"/>
      <c r="R4769" s="3"/>
      <c r="S4769" s="3"/>
      <c r="T4769" s="3"/>
      <c r="U4769" s="3"/>
      <c r="V4769" s="3"/>
      <c r="W4769"/>
      <c r="X4769"/>
      <c r="Y4769" s="451"/>
      <c r="Z4769" s="393"/>
      <c r="AA4769" s="3"/>
      <c r="AB4769" s="3"/>
      <c r="AC4769" s="3"/>
      <c r="AD4769" s="3"/>
      <c r="AE4769" s="3"/>
      <c r="AF4769"/>
      <c r="AG4769"/>
      <c r="AH4769"/>
      <c r="AI4769"/>
      <c r="AJ4769"/>
      <c r="AK4769"/>
      <c r="AL4769"/>
      <c r="AM4769"/>
      <c r="AN4769"/>
      <c r="AO4769"/>
      <c r="AP4769"/>
      <c r="BC4769" s="451"/>
    </row>
    <row r="4770" spans="1:55" hidden="1" x14ac:dyDescent="0.2">
      <c r="A4770" s="3"/>
      <c r="B4770" s="3"/>
      <c r="C4770" s="393"/>
      <c r="D4770" s="393"/>
      <c r="E4770" s="393"/>
      <c r="F4770" s="393"/>
      <c r="G4770" s="393"/>
      <c r="H4770" s="393"/>
      <c r="I4770" s="393"/>
      <c r="J4770" s="3"/>
      <c r="K4770" s="3"/>
      <c r="L4770" s="3"/>
      <c r="M4770" s="3"/>
      <c r="N4770" s="3"/>
      <c r="O4770" s="393"/>
      <c r="P4770" s="393"/>
      <c r="Q4770" s="3"/>
      <c r="R4770" s="3"/>
      <c r="S4770" s="3"/>
      <c r="T4770" s="3"/>
      <c r="U4770" s="3"/>
      <c r="V4770" s="3"/>
      <c r="W4770"/>
      <c r="X4770"/>
      <c r="Y4770" s="451"/>
      <c r="Z4770" s="393"/>
      <c r="AA4770" s="3"/>
      <c r="AB4770" s="3"/>
      <c r="AC4770" s="3"/>
      <c r="AD4770" s="3"/>
      <c r="AE4770" s="3"/>
      <c r="AF4770"/>
      <c r="AG4770"/>
      <c r="AH4770"/>
      <c r="AI4770"/>
      <c r="AJ4770"/>
      <c r="AK4770"/>
      <c r="AL4770"/>
      <c r="AM4770"/>
      <c r="AN4770"/>
      <c r="AO4770"/>
      <c r="AP4770"/>
      <c r="BC4770" s="451"/>
    </row>
    <row r="4771" spans="1:55" hidden="1" x14ac:dyDescent="0.2">
      <c r="A4771" s="3"/>
      <c r="B4771" s="3"/>
      <c r="C4771" s="393"/>
      <c r="D4771" s="393"/>
      <c r="E4771" s="393"/>
      <c r="F4771" s="393"/>
      <c r="G4771" s="393"/>
      <c r="H4771" s="393"/>
      <c r="I4771" s="393"/>
      <c r="J4771" s="3"/>
      <c r="K4771" s="3"/>
      <c r="L4771" s="3"/>
      <c r="M4771" s="3"/>
      <c r="N4771" s="3"/>
      <c r="O4771" s="393"/>
      <c r="P4771" s="393"/>
      <c r="Q4771" s="3"/>
      <c r="R4771" s="3"/>
      <c r="S4771" s="3"/>
      <c r="T4771" s="3"/>
      <c r="U4771" s="3"/>
      <c r="V4771" s="3"/>
      <c r="W4771"/>
      <c r="X4771"/>
      <c r="Y4771" s="451"/>
      <c r="Z4771" s="393"/>
      <c r="AA4771" s="3"/>
      <c r="AB4771" s="3"/>
      <c r="AC4771" s="3"/>
      <c r="AD4771" s="3"/>
      <c r="AE4771" s="3"/>
      <c r="AF4771"/>
      <c r="AG4771"/>
      <c r="AH4771"/>
      <c r="AI4771"/>
      <c r="AJ4771"/>
      <c r="AK4771"/>
      <c r="AL4771"/>
      <c r="AM4771"/>
      <c r="AN4771"/>
      <c r="AO4771"/>
      <c r="AP4771"/>
      <c r="BC4771" s="451"/>
    </row>
    <row r="4772" spans="1:55" hidden="1" x14ac:dyDescent="0.2">
      <c r="A4772" s="3"/>
      <c r="B4772" s="3"/>
      <c r="C4772" s="393"/>
      <c r="D4772" s="393"/>
      <c r="E4772" s="393"/>
      <c r="F4772" s="393"/>
      <c r="G4772" s="393"/>
      <c r="H4772" s="393"/>
      <c r="I4772" s="393"/>
      <c r="J4772" s="3"/>
      <c r="K4772" s="3"/>
      <c r="L4772" s="3"/>
      <c r="M4772" s="3"/>
      <c r="N4772" s="3"/>
      <c r="O4772" s="393"/>
      <c r="P4772" s="393"/>
      <c r="Q4772" s="3"/>
      <c r="R4772" s="3"/>
      <c r="S4772" s="3"/>
      <c r="T4772" s="3"/>
      <c r="U4772" s="3"/>
      <c r="V4772" s="3"/>
      <c r="W4772"/>
      <c r="X4772"/>
      <c r="Y4772" s="451"/>
      <c r="Z4772" s="393"/>
      <c r="AA4772" s="3"/>
      <c r="AB4772" s="3"/>
      <c r="AC4772" s="3"/>
      <c r="AD4772" s="3"/>
      <c r="AE4772" s="3"/>
      <c r="AF4772"/>
      <c r="AG4772"/>
      <c r="AH4772"/>
      <c r="AI4772"/>
      <c r="AJ4772"/>
      <c r="AK4772"/>
      <c r="AL4772"/>
      <c r="AM4772"/>
      <c r="AN4772"/>
      <c r="AO4772"/>
      <c r="AP4772"/>
      <c r="BC4772" s="451"/>
    </row>
    <row r="4773" spans="1:55" hidden="1" x14ac:dyDescent="0.2">
      <c r="A4773" s="3"/>
      <c r="B4773" s="3"/>
      <c r="C4773" s="393"/>
      <c r="D4773" s="393"/>
      <c r="E4773" s="393"/>
      <c r="F4773" s="393"/>
      <c r="G4773" s="393"/>
      <c r="H4773" s="393"/>
      <c r="I4773" s="393"/>
      <c r="J4773" s="3"/>
      <c r="K4773" s="3"/>
      <c r="L4773" s="3"/>
      <c r="M4773" s="3"/>
      <c r="N4773" s="3"/>
      <c r="O4773" s="393"/>
      <c r="P4773" s="393"/>
      <c r="Q4773" s="3"/>
      <c r="R4773" s="3"/>
      <c r="S4773" s="3"/>
      <c r="T4773" s="3"/>
      <c r="U4773" s="3"/>
      <c r="V4773" s="3"/>
      <c r="W4773"/>
      <c r="X4773"/>
      <c r="Y4773" s="451"/>
      <c r="Z4773" s="393"/>
      <c r="AA4773" s="3"/>
      <c r="AB4773" s="3"/>
      <c r="AC4773" s="3"/>
      <c r="AD4773" s="3"/>
      <c r="AE4773" s="3"/>
      <c r="AF4773"/>
      <c r="AG4773"/>
      <c r="AH4773"/>
      <c r="AI4773"/>
      <c r="AJ4773"/>
      <c r="AK4773"/>
      <c r="AL4773"/>
      <c r="AM4773"/>
      <c r="AN4773"/>
      <c r="AO4773"/>
      <c r="AP4773"/>
      <c r="BC4773" s="451"/>
    </row>
    <row r="4774" spans="1:55" hidden="1" x14ac:dyDescent="0.2">
      <c r="A4774" s="3"/>
      <c r="B4774" s="3"/>
      <c r="C4774" s="393"/>
      <c r="D4774" s="393"/>
      <c r="E4774" s="393"/>
      <c r="F4774" s="393"/>
      <c r="G4774" s="393"/>
      <c r="H4774" s="393"/>
      <c r="I4774" s="393"/>
      <c r="J4774" s="3"/>
      <c r="K4774" s="3"/>
      <c r="L4774" s="3"/>
      <c r="M4774" s="3"/>
      <c r="N4774" s="3"/>
      <c r="O4774" s="393"/>
      <c r="P4774" s="393"/>
      <c r="Q4774" s="3"/>
      <c r="R4774" s="3"/>
      <c r="S4774" s="3"/>
      <c r="T4774" s="3"/>
      <c r="U4774" s="3"/>
      <c r="V4774" s="3"/>
      <c r="W4774"/>
      <c r="X4774"/>
      <c r="Y4774" s="451"/>
      <c r="Z4774" s="393"/>
      <c r="AA4774" s="3"/>
      <c r="AB4774" s="3"/>
      <c r="AC4774" s="3"/>
      <c r="AD4774" s="3"/>
      <c r="AE4774" s="3"/>
      <c r="AF4774"/>
      <c r="AG4774"/>
      <c r="AH4774"/>
      <c r="AI4774"/>
      <c r="AJ4774"/>
      <c r="AK4774"/>
      <c r="AL4774"/>
      <c r="AM4774"/>
      <c r="AN4774"/>
      <c r="AO4774"/>
      <c r="AP4774"/>
      <c r="BC4774" s="451"/>
    </row>
    <row r="4775" spans="1:55" hidden="1" x14ac:dyDescent="0.2">
      <c r="A4775" s="3"/>
      <c r="B4775" s="3"/>
      <c r="C4775" s="393"/>
      <c r="D4775" s="393"/>
      <c r="E4775" s="393"/>
      <c r="F4775" s="393"/>
      <c r="G4775" s="393"/>
      <c r="H4775" s="393"/>
      <c r="I4775" s="393"/>
      <c r="J4775" s="3"/>
      <c r="K4775" s="3"/>
      <c r="L4775" s="3"/>
      <c r="M4775" s="3"/>
      <c r="N4775" s="3"/>
      <c r="O4775" s="393"/>
      <c r="P4775" s="393"/>
      <c r="Q4775" s="3"/>
      <c r="R4775" s="3"/>
      <c r="S4775" s="3"/>
      <c r="T4775" s="3"/>
      <c r="U4775" s="3"/>
      <c r="V4775" s="3"/>
      <c r="W4775"/>
      <c r="X4775"/>
      <c r="Y4775" s="451"/>
      <c r="Z4775" s="393"/>
      <c r="AA4775" s="3"/>
      <c r="AB4775" s="3"/>
      <c r="AC4775" s="3"/>
      <c r="AD4775" s="3"/>
      <c r="AE4775" s="3"/>
      <c r="AF4775"/>
      <c r="AG4775"/>
      <c r="AH4775"/>
      <c r="AI4775"/>
      <c r="AJ4775"/>
      <c r="AK4775"/>
      <c r="AL4775"/>
      <c r="AM4775"/>
      <c r="AN4775"/>
      <c r="AO4775"/>
      <c r="AP4775"/>
      <c r="BC4775" s="451"/>
    </row>
    <row r="4776" spans="1:55" hidden="1" x14ac:dyDescent="0.2">
      <c r="A4776" s="3"/>
      <c r="B4776" s="3"/>
      <c r="C4776" s="393"/>
      <c r="D4776" s="393"/>
      <c r="E4776" s="393"/>
      <c r="F4776" s="393"/>
      <c r="G4776" s="393"/>
      <c r="H4776" s="393"/>
      <c r="I4776" s="393"/>
      <c r="J4776" s="3"/>
      <c r="K4776" s="3"/>
      <c r="L4776" s="3"/>
      <c r="M4776" s="3"/>
      <c r="N4776" s="3"/>
      <c r="O4776" s="393"/>
      <c r="P4776" s="393"/>
      <c r="Q4776" s="3"/>
      <c r="R4776" s="3"/>
      <c r="S4776" s="3"/>
      <c r="T4776" s="3"/>
      <c r="U4776" s="3"/>
      <c r="V4776" s="3"/>
      <c r="W4776"/>
      <c r="X4776"/>
      <c r="Y4776" s="451"/>
      <c r="Z4776" s="393"/>
      <c r="AA4776" s="3"/>
      <c r="AB4776" s="3"/>
      <c r="AC4776" s="3"/>
      <c r="AD4776" s="3"/>
      <c r="AE4776" s="3"/>
      <c r="AF4776"/>
      <c r="AG4776"/>
      <c r="AH4776"/>
      <c r="AI4776"/>
      <c r="AJ4776"/>
      <c r="AK4776"/>
      <c r="AL4776"/>
      <c r="AM4776"/>
      <c r="AN4776"/>
      <c r="AO4776"/>
      <c r="AP4776"/>
      <c r="BC4776" s="451"/>
    </row>
    <row r="4777" spans="1:55" hidden="1" x14ac:dyDescent="0.2">
      <c r="A4777" s="3"/>
      <c r="B4777" s="3"/>
      <c r="C4777" s="393"/>
      <c r="D4777" s="393"/>
      <c r="E4777" s="393"/>
      <c r="F4777" s="393"/>
      <c r="G4777" s="393"/>
      <c r="H4777" s="393"/>
      <c r="I4777" s="393"/>
      <c r="J4777" s="3"/>
      <c r="K4777" s="3"/>
      <c r="L4777" s="3"/>
      <c r="M4777" s="3"/>
      <c r="N4777" s="3"/>
      <c r="O4777" s="393"/>
      <c r="P4777" s="393"/>
      <c r="Q4777" s="3"/>
      <c r="R4777" s="3"/>
      <c r="S4777" s="3"/>
      <c r="T4777" s="3"/>
      <c r="U4777" s="3"/>
      <c r="V4777" s="3"/>
      <c r="W4777"/>
      <c r="X4777"/>
      <c r="Y4777" s="451"/>
      <c r="Z4777" s="393"/>
      <c r="AA4777" s="3"/>
      <c r="AB4777" s="3"/>
      <c r="AC4777" s="3"/>
      <c r="AD4777" s="3"/>
      <c r="AE4777" s="3"/>
      <c r="AF4777"/>
      <c r="AG4777"/>
      <c r="AH4777"/>
      <c r="AI4777"/>
      <c r="AJ4777"/>
      <c r="AK4777"/>
      <c r="AL4777"/>
      <c r="AM4777"/>
      <c r="AN4777"/>
      <c r="AO4777"/>
      <c r="AP4777"/>
      <c r="BC4777" s="451"/>
    </row>
    <row r="4778" spans="1:55" hidden="1" x14ac:dyDescent="0.2">
      <c r="A4778" s="3"/>
      <c r="B4778" s="3"/>
      <c r="C4778" s="393"/>
      <c r="D4778" s="393"/>
      <c r="E4778" s="393"/>
      <c r="F4778" s="393"/>
      <c r="G4778" s="393"/>
      <c r="H4778" s="393"/>
      <c r="I4778" s="393"/>
      <c r="J4778" s="3"/>
      <c r="K4778" s="3"/>
      <c r="L4778" s="3"/>
      <c r="M4778" s="3"/>
      <c r="N4778" s="3"/>
      <c r="O4778" s="393"/>
      <c r="P4778" s="393"/>
      <c r="Q4778" s="3"/>
      <c r="R4778" s="3"/>
      <c r="S4778" s="3"/>
      <c r="T4778" s="3"/>
      <c r="U4778" s="3"/>
      <c r="V4778" s="3"/>
      <c r="W4778"/>
      <c r="X4778"/>
      <c r="Y4778" s="451"/>
      <c r="Z4778" s="393"/>
      <c r="AA4778" s="3"/>
      <c r="AB4778" s="3"/>
      <c r="AC4778" s="3"/>
      <c r="AD4778" s="3"/>
      <c r="AE4778" s="3"/>
      <c r="AF4778"/>
      <c r="AG4778"/>
      <c r="AH4778"/>
      <c r="AI4778"/>
      <c r="AJ4778"/>
      <c r="AK4778"/>
      <c r="AL4778"/>
      <c r="AM4778"/>
      <c r="AN4778"/>
      <c r="AO4778"/>
      <c r="AP4778"/>
      <c r="BC4778" s="451"/>
    </row>
    <row r="4779" spans="1:55" hidden="1" x14ac:dyDescent="0.2">
      <c r="A4779" s="3"/>
      <c r="B4779" s="3"/>
      <c r="C4779" s="393"/>
      <c r="D4779" s="393"/>
      <c r="E4779" s="393"/>
      <c r="F4779" s="393"/>
      <c r="G4779" s="393"/>
      <c r="H4779" s="393"/>
      <c r="I4779" s="393"/>
      <c r="J4779" s="3"/>
      <c r="K4779" s="3"/>
      <c r="L4779" s="3"/>
      <c r="M4779" s="3"/>
      <c r="N4779" s="3"/>
      <c r="O4779" s="393"/>
      <c r="P4779" s="393"/>
      <c r="Q4779" s="3"/>
      <c r="R4779" s="3"/>
      <c r="S4779" s="3"/>
      <c r="T4779" s="3"/>
      <c r="U4779" s="3"/>
      <c r="V4779" s="3"/>
      <c r="W4779"/>
      <c r="X4779"/>
      <c r="Y4779" s="451"/>
      <c r="Z4779" s="393"/>
      <c r="AA4779" s="3"/>
      <c r="AB4779" s="3"/>
      <c r="AC4779" s="3"/>
      <c r="AD4779" s="3"/>
      <c r="AE4779" s="3"/>
      <c r="AF4779"/>
      <c r="AG4779"/>
      <c r="AH4779"/>
      <c r="AI4779"/>
      <c r="AJ4779"/>
      <c r="AK4779"/>
      <c r="AL4779"/>
      <c r="AM4779"/>
      <c r="AN4779"/>
      <c r="AO4779"/>
      <c r="AP4779"/>
      <c r="BC4779" s="451"/>
    </row>
    <row r="4780" spans="1:55" hidden="1" x14ac:dyDescent="0.2">
      <c r="A4780" s="3"/>
      <c r="B4780" s="3"/>
      <c r="C4780" s="393"/>
      <c r="D4780" s="393"/>
      <c r="E4780" s="393"/>
      <c r="F4780" s="393"/>
      <c r="G4780" s="393"/>
      <c r="H4780" s="393"/>
      <c r="I4780" s="393"/>
      <c r="J4780" s="3"/>
      <c r="K4780" s="3"/>
      <c r="L4780" s="3"/>
      <c r="M4780" s="3"/>
      <c r="N4780" s="3"/>
      <c r="O4780" s="393"/>
      <c r="P4780" s="393"/>
      <c r="Q4780" s="3"/>
      <c r="R4780" s="3"/>
      <c r="S4780" s="3"/>
      <c r="T4780" s="3"/>
      <c r="U4780" s="3"/>
      <c r="V4780" s="3"/>
      <c r="W4780"/>
      <c r="X4780"/>
      <c r="Y4780" s="451"/>
      <c r="Z4780" s="393"/>
      <c r="AA4780" s="3"/>
      <c r="AB4780" s="3"/>
      <c r="AC4780" s="3"/>
      <c r="AD4780" s="3"/>
      <c r="AE4780" s="3"/>
      <c r="AF4780"/>
      <c r="AG4780"/>
      <c r="AH4780"/>
      <c r="AI4780"/>
      <c r="AJ4780"/>
      <c r="AK4780"/>
      <c r="AL4780"/>
      <c r="AM4780"/>
      <c r="AN4780"/>
      <c r="AO4780"/>
      <c r="AP4780"/>
      <c r="BC4780" s="451"/>
    </row>
    <row r="4781" spans="1:55" hidden="1" x14ac:dyDescent="0.2">
      <c r="A4781" s="3"/>
      <c r="B4781" s="3"/>
      <c r="C4781" s="393"/>
      <c r="D4781" s="393"/>
      <c r="E4781" s="393"/>
      <c r="F4781" s="393"/>
      <c r="G4781" s="393"/>
      <c r="H4781" s="393"/>
      <c r="I4781" s="393"/>
      <c r="J4781" s="3"/>
      <c r="K4781" s="3"/>
      <c r="L4781" s="3"/>
      <c r="M4781" s="3"/>
      <c r="N4781" s="3"/>
      <c r="O4781" s="393"/>
      <c r="P4781" s="393"/>
      <c r="Q4781" s="3"/>
      <c r="R4781" s="3"/>
      <c r="S4781" s="3"/>
      <c r="T4781" s="3"/>
      <c r="U4781" s="3"/>
      <c r="V4781" s="3"/>
      <c r="W4781"/>
      <c r="X4781"/>
      <c r="Y4781" s="451"/>
      <c r="Z4781" s="393"/>
      <c r="AA4781" s="3"/>
      <c r="AB4781" s="3"/>
      <c r="AC4781" s="3"/>
      <c r="AD4781" s="3"/>
      <c r="AE4781" s="3"/>
      <c r="AF4781"/>
      <c r="AG4781"/>
      <c r="AH4781"/>
      <c r="AI4781"/>
      <c r="AJ4781"/>
      <c r="AK4781"/>
      <c r="AL4781"/>
      <c r="AM4781"/>
      <c r="AN4781"/>
      <c r="AO4781"/>
      <c r="AP4781"/>
      <c r="BC4781" s="451"/>
    </row>
    <row r="4782" spans="1:55" hidden="1" x14ac:dyDescent="0.2">
      <c r="A4782" s="3"/>
      <c r="B4782" s="3"/>
      <c r="C4782" s="393"/>
      <c r="D4782" s="393"/>
      <c r="E4782" s="393"/>
      <c r="F4782" s="393"/>
      <c r="G4782" s="393"/>
      <c r="H4782" s="393"/>
      <c r="I4782" s="393"/>
      <c r="J4782" s="3"/>
      <c r="K4782" s="3"/>
      <c r="L4782" s="3"/>
      <c r="M4782" s="3"/>
      <c r="N4782" s="3"/>
      <c r="O4782" s="393"/>
      <c r="P4782" s="393"/>
      <c r="Q4782" s="3"/>
      <c r="R4782" s="3"/>
      <c r="S4782" s="3"/>
      <c r="T4782" s="3"/>
      <c r="U4782" s="3"/>
      <c r="V4782" s="3"/>
      <c r="W4782"/>
      <c r="X4782"/>
      <c r="Y4782" s="451"/>
      <c r="Z4782" s="393"/>
      <c r="AA4782" s="3"/>
      <c r="AB4782" s="3"/>
      <c r="AC4782" s="3"/>
      <c r="AD4782" s="3"/>
      <c r="AE4782" s="3"/>
      <c r="AF4782"/>
      <c r="AG4782"/>
      <c r="AH4782"/>
      <c r="AI4782"/>
      <c r="AJ4782"/>
      <c r="AK4782"/>
      <c r="AL4782"/>
      <c r="AM4782"/>
      <c r="AN4782"/>
      <c r="AO4782"/>
      <c r="AP4782"/>
      <c r="BC4782" s="451"/>
    </row>
    <row r="4783" spans="1:55" hidden="1" x14ac:dyDescent="0.2">
      <c r="A4783" s="3"/>
      <c r="B4783" s="3"/>
      <c r="C4783" s="393"/>
      <c r="D4783" s="393"/>
      <c r="E4783" s="393"/>
      <c r="F4783" s="393"/>
      <c r="G4783" s="393"/>
      <c r="H4783" s="393"/>
      <c r="I4783" s="393"/>
      <c r="J4783" s="3"/>
      <c r="K4783" s="3"/>
      <c r="L4783" s="3"/>
      <c r="M4783" s="3"/>
      <c r="N4783" s="3"/>
      <c r="O4783" s="393"/>
      <c r="P4783" s="393"/>
      <c r="Q4783" s="3"/>
      <c r="R4783" s="3"/>
      <c r="S4783" s="3"/>
      <c r="T4783" s="3"/>
      <c r="U4783" s="3"/>
      <c r="V4783" s="3"/>
      <c r="W4783"/>
      <c r="X4783"/>
      <c r="Y4783" s="451"/>
      <c r="Z4783" s="393"/>
      <c r="AA4783" s="3"/>
      <c r="AB4783" s="3"/>
      <c r="AC4783" s="3"/>
      <c r="AD4783" s="3"/>
      <c r="AE4783" s="3"/>
      <c r="AF4783"/>
      <c r="AG4783"/>
      <c r="AH4783"/>
      <c r="AI4783"/>
      <c r="AJ4783"/>
      <c r="AK4783"/>
      <c r="AL4783"/>
      <c r="AM4783"/>
      <c r="AN4783"/>
      <c r="AO4783"/>
      <c r="AP4783"/>
      <c r="BC4783" s="451"/>
    </row>
    <row r="4784" spans="1:55" hidden="1" x14ac:dyDescent="0.2">
      <c r="A4784" s="3"/>
      <c r="B4784" s="3"/>
      <c r="C4784" s="393"/>
      <c r="D4784" s="393"/>
      <c r="E4784" s="393"/>
      <c r="F4784" s="393"/>
      <c r="G4784" s="393"/>
      <c r="H4784" s="393"/>
      <c r="I4784" s="393"/>
      <c r="J4784" s="3"/>
      <c r="K4784" s="3"/>
      <c r="L4784" s="3"/>
      <c r="M4784" s="3"/>
      <c r="N4784" s="3"/>
      <c r="O4784" s="393"/>
      <c r="P4784" s="393"/>
      <c r="Q4784" s="3"/>
      <c r="R4784" s="3"/>
      <c r="S4784" s="3"/>
      <c r="T4784" s="3"/>
      <c r="U4784" s="3"/>
      <c r="V4784" s="3"/>
      <c r="W4784"/>
      <c r="X4784"/>
      <c r="Y4784" s="451"/>
      <c r="Z4784" s="393"/>
      <c r="AA4784" s="3"/>
      <c r="AB4784" s="3"/>
      <c r="AC4784" s="3"/>
      <c r="AD4784" s="3"/>
      <c r="AE4784" s="3"/>
      <c r="AF4784"/>
      <c r="AG4784"/>
      <c r="AH4784"/>
      <c r="AI4784"/>
      <c r="AJ4784"/>
      <c r="AK4784"/>
      <c r="AL4784"/>
      <c r="AM4784"/>
      <c r="AN4784"/>
      <c r="AO4784"/>
      <c r="AP4784"/>
      <c r="BC4784" s="451"/>
    </row>
    <row r="4785" spans="1:55" hidden="1" x14ac:dyDescent="0.2">
      <c r="A4785" s="3"/>
      <c r="B4785" s="3"/>
      <c r="C4785" s="393"/>
      <c r="D4785" s="393"/>
      <c r="E4785" s="393"/>
      <c r="F4785" s="393"/>
      <c r="G4785" s="393"/>
      <c r="H4785" s="393"/>
      <c r="I4785" s="393"/>
      <c r="J4785" s="3"/>
      <c r="K4785" s="3"/>
      <c r="L4785" s="3"/>
      <c r="M4785" s="3"/>
      <c r="N4785" s="3"/>
      <c r="O4785" s="393"/>
      <c r="P4785" s="393"/>
      <c r="Q4785" s="3"/>
      <c r="R4785" s="3"/>
      <c r="S4785" s="3"/>
      <c r="T4785" s="3"/>
      <c r="U4785" s="3"/>
      <c r="V4785" s="3"/>
      <c r="W4785"/>
      <c r="X4785"/>
      <c r="Y4785" s="451"/>
      <c r="Z4785" s="393"/>
      <c r="AA4785" s="3"/>
      <c r="AB4785" s="3"/>
      <c r="AC4785" s="3"/>
      <c r="AD4785" s="3"/>
      <c r="AE4785" s="3"/>
      <c r="AF4785"/>
      <c r="AG4785"/>
      <c r="AH4785"/>
      <c r="AI4785"/>
      <c r="AJ4785"/>
      <c r="AK4785"/>
      <c r="AL4785"/>
      <c r="AM4785"/>
      <c r="AN4785"/>
      <c r="AO4785"/>
      <c r="AP4785"/>
      <c r="BC4785" s="451"/>
    </row>
    <row r="4786" spans="1:55" hidden="1" x14ac:dyDescent="0.2">
      <c r="A4786" s="3"/>
      <c r="B4786" s="3"/>
      <c r="C4786" s="393"/>
      <c r="D4786" s="393"/>
      <c r="E4786" s="393"/>
      <c r="F4786" s="393"/>
      <c r="G4786" s="393"/>
      <c r="H4786" s="393"/>
      <c r="I4786" s="393"/>
      <c r="J4786" s="3"/>
      <c r="K4786" s="3"/>
      <c r="L4786" s="3"/>
      <c r="M4786" s="3"/>
      <c r="N4786" s="3"/>
      <c r="O4786" s="393"/>
      <c r="P4786" s="393"/>
      <c r="Q4786" s="3"/>
      <c r="R4786" s="3"/>
      <c r="S4786" s="3"/>
      <c r="T4786" s="3"/>
      <c r="U4786" s="3"/>
      <c r="V4786" s="3"/>
      <c r="W4786"/>
      <c r="X4786"/>
      <c r="Y4786" s="451"/>
      <c r="Z4786" s="393"/>
      <c r="AA4786" s="3"/>
      <c r="AB4786" s="3"/>
      <c r="AC4786" s="3"/>
      <c r="AD4786" s="3"/>
      <c r="AE4786" s="3"/>
      <c r="AF4786"/>
      <c r="AG4786"/>
      <c r="AH4786"/>
      <c r="AI4786"/>
      <c r="AJ4786"/>
      <c r="AK4786"/>
      <c r="AL4786"/>
      <c r="AM4786"/>
      <c r="AN4786"/>
      <c r="AO4786"/>
      <c r="AP4786"/>
      <c r="BC4786" s="451"/>
    </row>
    <row r="4787" spans="1:55" hidden="1" x14ac:dyDescent="0.2">
      <c r="A4787" s="3"/>
      <c r="B4787" s="3"/>
      <c r="C4787" s="393"/>
      <c r="D4787" s="393"/>
      <c r="E4787" s="393"/>
      <c r="F4787" s="393"/>
      <c r="G4787" s="393"/>
      <c r="H4787" s="393"/>
      <c r="I4787" s="393"/>
      <c r="J4787" s="3"/>
      <c r="K4787" s="3"/>
      <c r="L4787" s="3"/>
      <c r="M4787" s="3"/>
      <c r="N4787" s="3"/>
      <c r="O4787" s="393"/>
      <c r="P4787" s="393"/>
      <c r="Q4787" s="3"/>
      <c r="R4787" s="3"/>
      <c r="S4787" s="3"/>
      <c r="T4787" s="3"/>
      <c r="U4787" s="3"/>
      <c r="V4787" s="3"/>
      <c r="W4787"/>
      <c r="X4787"/>
      <c r="Y4787" s="451"/>
      <c r="Z4787" s="393"/>
      <c r="AA4787" s="3"/>
      <c r="AB4787" s="3"/>
      <c r="AC4787" s="3"/>
      <c r="AD4787" s="3"/>
      <c r="AE4787" s="3"/>
      <c r="AF4787"/>
      <c r="AG4787"/>
      <c r="AH4787"/>
      <c r="AI4787"/>
      <c r="AJ4787"/>
      <c r="AK4787"/>
      <c r="AL4787"/>
      <c r="AM4787"/>
      <c r="AN4787"/>
      <c r="AO4787"/>
      <c r="AP4787"/>
      <c r="BC4787" s="451"/>
    </row>
    <row r="4788" spans="1:55" hidden="1" x14ac:dyDescent="0.2">
      <c r="A4788" s="3"/>
      <c r="B4788" s="3"/>
      <c r="C4788" s="393"/>
      <c r="D4788" s="393"/>
      <c r="E4788" s="393"/>
      <c r="F4788" s="393"/>
      <c r="G4788" s="393"/>
      <c r="H4788" s="393"/>
      <c r="I4788" s="393"/>
      <c r="J4788" s="3"/>
      <c r="K4788" s="3"/>
      <c r="L4788" s="3"/>
      <c r="M4788" s="3"/>
      <c r="N4788" s="3"/>
      <c r="O4788" s="393"/>
      <c r="P4788" s="393"/>
      <c r="Q4788" s="3"/>
      <c r="R4788" s="3"/>
      <c r="S4788" s="3"/>
      <c r="T4788" s="3"/>
      <c r="U4788" s="3"/>
      <c r="V4788" s="3"/>
      <c r="W4788"/>
      <c r="X4788"/>
      <c r="Y4788" s="451"/>
      <c r="Z4788" s="393"/>
      <c r="AA4788" s="3"/>
      <c r="AB4788" s="3"/>
      <c r="AC4788" s="3"/>
      <c r="AD4788" s="3"/>
      <c r="AE4788" s="3"/>
      <c r="AF4788"/>
      <c r="AG4788"/>
      <c r="AH4788"/>
      <c r="AI4788"/>
      <c r="AJ4788"/>
      <c r="AK4788"/>
      <c r="AL4788"/>
      <c r="AM4788"/>
      <c r="AN4788"/>
      <c r="AO4788"/>
      <c r="AP4788"/>
      <c r="BC4788" s="451"/>
    </row>
    <row r="4789" spans="1:55" hidden="1" x14ac:dyDescent="0.2">
      <c r="A4789" s="3"/>
      <c r="B4789" s="3"/>
      <c r="C4789" s="393"/>
      <c r="D4789" s="393"/>
      <c r="E4789" s="393"/>
      <c r="F4789" s="393"/>
      <c r="G4789" s="393"/>
      <c r="H4789" s="393"/>
      <c r="I4789" s="393"/>
      <c r="J4789" s="3"/>
      <c r="K4789" s="3"/>
      <c r="L4789" s="3"/>
      <c r="M4789" s="3"/>
      <c r="N4789" s="3"/>
      <c r="O4789" s="393"/>
      <c r="P4789" s="393"/>
      <c r="Q4789" s="3"/>
      <c r="R4789" s="3"/>
      <c r="S4789" s="3"/>
      <c r="T4789" s="3"/>
      <c r="U4789" s="3"/>
      <c r="V4789" s="3"/>
      <c r="W4789"/>
      <c r="X4789"/>
      <c r="Y4789" s="451"/>
      <c r="Z4789" s="393"/>
      <c r="AA4789" s="3"/>
      <c r="AB4789" s="3"/>
      <c r="AC4789" s="3"/>
      <c r="AD4789" s="3"/>
      <c r="AE4789" s="3"/>
      <c r="AF4789"/>
      <c r="AG4789"/>
      <c r="AH4789"/>
      <c r="AI4789"/>
      <c r="AJ4789"/>
      <c r="AK4789"/>
      <c r="AL4789"/>
      <c r="AM4789"/>
      <c r="AN4789"/>
      <c r="AO4789"/>
      <c r="AP4789"/>
      <c r="BC4789" s="451"/>
    </row>
    <row r="4790" spans="1:55" hidden="1" x14ac:dyDescent="0.2">
      <c r="A4790" s="3"/>
      <c r="B4790" s="3"/>
      <c r="C4790" s="393"/>
      <c r="D4790" s="393"/>
      <c r="E4790" s="393"/>
      <c r="F4790" s="393"/>
      <c r="G4790" s="393"/>
      <c r="H4790" s="393"/>
      <c r="I4790" s="393"/>
      <c r="J4790" s="3"/>
      <c r="K4790" s="3"/>
      <c r="L4790" s="3"/>
      <c r="M4790" s="3"/>
      <c r="N4790" s="3"/>
      <c r="O4790" s="393"/>
      <c r="P4790" s="393"/>
      <c r="Q4790" s="3"/>
      <c r="R4790" s="3"/>
      <c r="S4790" s="3"/>
      <c r="T4790" s="3"/>
      <c r="U4790" s="3"/>
      <c r="V4790" s="3"/>
      <c r="W4790"/>
      <c r="X4790"/>
      <c r="Y4790" s="451"/>
      <c r="Z4790" s="393"/>
      <c r="AA4790" s="3"/>
      <c r="AB4790" s="3"/>
      <c r="AC4790" s="3"/>
      <c r="AD4790" s="3"/>
      <c r="AE4790" s="3"/>
      <c r="AF4790"/>
      <c r="AG4790"/>
      <c r="AH4790"/>
      <c r="AI4790"/>
      <c r="AJ4790"/>
      <c r="AK4790"/>
      <c r="AL4790"/>
      <c r="AM4790"/>
      <c r="AN4790"/>
      <c r="AO4790"/>
      <c r="AP4790"/>
      <c r="BC4790" s="451"/>
    </row>
    <row r="4791" spans="1:55" hidden="1" x14ac:dyDescent="0.2">
      <c r="A4791" s="3"/>
      <c r="B4791" s="3"/>
      <c r="C4791" s="393"/>
      <c r="D4791" s="393"/>
      <c r="E4791" s="393"/>
      <c r="F4791" s="393"/>
      <c r="G4791" s="393"/>
      <c r="H4791" s="393"/>
      <c r="I4791" s="393"/>
      <c r="J4791" s="3"/>
      <c r="K4791" s="3"/>
      <c r="L4791" s="3"/>
      <c r="M4791" s="3"/>
      <c r="N4791" s="3"/>
      <c r="O4791" s="393"/>
      <c r="P4791" s="393"/>
      <c r="Q4791" s="3"/>
      <c r="R4791" s="3"/>
      <c r="S4791" s="3"/>
      <c r="T4791" s="3"/>
      <c r="U4791" s="3"/>
      <c r="V4791" s="3"/>
      <c r="W4791"/>
      <c r="X4791"/>
      <c r="Y4791" s="451"/>
      <c r="Z4791" s="393"/>
      <c r="AA4791" s="3"/>
      <c r="AB4791" s="3"/>
      <c r="AC4791" s="3"/>
      <c r="AD4791" s="3"/>
      <c r="AE4791" s="3"/>
      <c r="AF4791"/>
      <c r="AG4791"/>
      <c r="AH4791"/>
      <c r="AI4791"/>
      <c r="AJ4791"/>
      <c r="AK4791"/>
      <c r="AL4791"/>
      <c r="AM4791"/>
      <c r="AN4791"/>
      <c r="AO4791"/>
      <c r="AP4791"/>
      <c r="BC4791" s="451"/>
    </row>
    <row r="4792" spans="1:55" hidden="1" x14ac:dyDescent="0.2">
      <c r="A4792" s="3"/>
      <c r="B4792" s="3"/>
      <c r="C4792" s="393"/>
      <c r="D4792" s="393"/>
      <c r="E4792" s="393"/>
      <c r="F4792" s="393"/>
      <c r="G4792" s="393"/>
      <c r="H4792" s="393"/>
      <c r="I4792" s="393"/>
      <c r="J4792" s="3"/>
      <c r="K4792" s="3"/>
      <c r="L4792" s="3"/>
      <c r="M4792" s="3"/>
      <c r="N4792" s="3"/>
      <c r="O4792" s="393"/>
      <c r="P4792" s="393"/>
      <c r="Q4792" s="3"/>
      <c r="R4792" s="3"/>
      <c r="S4792" s="3"/>
      <c r="T4792" s="3"/>
      <c r="U4792" s="3"/>
      <c r="V4792" s="3"/>
      <c r="W4792"/>
      <c r="X4792"/>
      <c r="Y4792" s="451"/>
      <c r="Z4792" s="393"/>
      <c r="AA4792" s="3"/>
      <c r="AB4792" s="3"/>
      <c r="AC4792" s="3"/>
      <c r="AD4792" s="3"/>
      <c r="AE4792" s="3"/>
      <c r="AF4792"/>
      <c r="AG4792"/>
      <c r="AH4792"/>
      <c r="AI4792"/>
      <c r="AJ4792"/>
      <c r="AK4792"/>
      <c r="AL4792"/>
      <c r="AM4792"/>
      <c r="AN4792"/>
      <c r="AO4792"/>
      <c r="AP4792"/>
      <c r="BC4792" s="451"/>
    </row>
    <row r="4793" spans="1:55" hidden="1" x14ac:dyDescent="0.2">
      <c r="A4793" s="3"/>
      <c r="B4793" s="3"/>
      <c r="C4793" s="393"/>
      <c r="D4793" s="393"/>
      <c r="E4793" s="393"/>
      <c r="F4793" s="393"/>
      <c r="G4793" s="393"/>
      <c r="H4793" s="393"/>
      <c r="I4793" s="393"/>
      <c r="J4793" s="3"/>
      <c r="K4793" s="3"/>
      <c r="L4793" s="3"/>
      <c r="M4793" s="3"/>
      <c r="N4793" s="3"/>
      <c r="O4793" s="393"/>
      <c r="P4793" s="393"/>
      <c r="Q4793" s="3"/>
      <c r="R4793" s="3"/>
      <c r="S4793" s="3"/>
      <c r="T4793" s="3"/>
      <c r="U4793" s="3"/>
      <c r="V4793" s="3"/>
      <c r="W4793"/>
      <c r="X4793"/>
      <c r="Y4793" s="451"/>
      <c r="Z4793" s="393"/>
      <c r="AA4793" s="3"/>
      <c r="AB4793" s="3"/>
      <c r="AC4793" s="3"/>
      <c r="AD4793" s="3"/>
      <c r="AE4793" s="3"/>
      <c r="AF4793"/>
      <c r="AG4793"/>
      <c r="AH4793"/>
      <c r="AI4793"/>
      <c r="AJ4793"/>
      <c r="AK4793"/>
      <c r="AL4793"/>
      <c r="AM4793"/>
      <c r="AN4793"/>
      <c r="AO4793"/>
      <c r="AP4793"/>
      <c r="BC4793" s="451"/>
    </row>
    <row r="4794" spans="1:55" hidden="1" x14ac:dyDescent="0.2">
      <c r="A4794" s="3"/>
      <c r="B4794" s="3"/>
      <c r="C4794" s="393"/>
      <c r="D4794" s="393"/>
      <c r="E4794" s="393"/>
      <c r="F4794" s="393"/>
      <c r="G4794" s="393"/>
      <c r="H4794" s="393"/>
      <c r="I4794" s="393"/>
      <c r="J4794" s="3"/>
      <c r="K4794" s="3"/>
      <c r="L4794" s="3"/>
      <c r="M4794" s="3"/>
      <c r="N4794" s="3"/>
      <c r="O4794" s="393"/>
      <c r="P4794" s="393"/>
      <c r="Q4794" s="3"/>
      <c r="R4794" s="3"/>
      <c r="S4794" s="3"/>
      <c r="T4794" s="3"/>
      <c r="U4794" s="3"/>
      <c r="V4794" s="3"/>
      <c r="W4794"/>
      <c r="X4794"/>
      <c r="Y4794" s="451"/>
      <c r="Z4794" s="393"/>
      <c r="AA4794" s="3"/>
      <c r="AB4794" s="3"/>
      <c r="AC4794" s="3"/>
      <c r="AD4794" s="3"/>
      <c r="AE4794" s="3"/>
      <c r="AF4794"/>
      <c r="AG4794"/>
      <c r="AH4794"/>
      <c r="AI4794"/>
      <c r="AJ4794"/>
      <c r="AK4794"/>
      <c r="AL4794"/>
      <c r="AM4794"/>
      <c r="AN4794"/>
      <c r="AO4794"/>
      <c r="AP4794"/>
      <c r="BC4794" s="451"/>
    </row>
    <row r="4795" spans="1:55" hidden="1" x14ac:dyDescent="0.2">
      <c r="A4795" s="3"/>
      <c r="B4795" s="3"/>
      <c r="C4795" s="393"/>
      <c r="D4795" s="393"/>
      <c r="E4795" s="393"/>
      <c r="F4795" s="393"/>
      <c r="G4795" s="393"/>
      <c r="H4795" s="393"/>
      <c r="I4795" s="393"/>
      <c r="J4795" s="3"/>
      <c r="K4795" s="3"/>
      <c r="L4795" s="3"/>
      <c r="M4795" s="3"/>
      <c r="N4795" s="3"/>
      <c r="O4795" s="393"/>
      <c r="P4795" s="393"/>
      <c r="Q4795" s="3"/>
      <c r="R4795" s="3"/>
      <c r="S4795" s="3"/>
      <c r="T4795" s="3"/>
      <c r="U4795" s="3"/>
      <c r="V4795" s="3"/>
      <c r="W4795"/>
      <c r="X4795"/>
      <c r="Y4795" s="451"/>
      <c r="Z4795" s="393"/>
      <c r="AA4795" s="3"/>
      <c r="AB4795" s="3"/>
      <c r="AC4795" s="3"/>
      <c r="AD4795" s="3"/>
      <c r="AE4795" s="3"/>
      <c r="AF4795"/>
      <c r="AG4795"/>
      <c r="AH4795"/>
      <c r="AI4795"/>
      <c r="AJ4795"/>
      <c r="AK4795"/>
      <c r="AL4795"/>
      <c r="AM4795"/>
      <c r="AN4795"/>
      <c r="AO4795"/>
      <c r="AP4795"/>
      <c r="BC4795" s="451"/>
    </row>
    <row r="4796" spans="1:55" hidden="1" x14ac:dyDescent="0.2">
      <c r="A4796" s="3"/>
      <c r="B4796" s="3"/>
      <c r="C4796" s="393"/>
      <c r="D4796" s="393"/>
      <c r="E4796" s="393"/>
      <c r="F4796" s="393"/>
      <c r="G4796" s="393"/>
      <c r="H4796" s="393"/>
      <c r="I4796" s="393"/>
      <c r="J4796" s="3"/>
      <c r="K4796" s="3"/>
      <c r="L4796" s="3"/>
      <c r="M4796" s="3"/>
      <c r="N4796" s="3"/>
      <c r="O4796" s="393"/>
      <c r="P4796" s="393"/>
      <c r="Q4796" s="3"/>
      <c r="R4796" s="3"/>
      <c r="S4796" s="3"/>
      <c r="T4796" s="3"/>
      <c r="U4796" s="3"/>
      <c r="V4796" s="3"/>
      <c r="W4796"/>
      <c r="X4796"/>
      <c r="Y4796" s="451"/>
      <c r="Z4796" s="393"/>
      <c r="AA4796" s="3"/>
      <c r="AB4796" s="3"/>
      <c r="AC4796" s="3"/>
      <c r="AD4796" s="3"/>
      <c r="AE4796" s="3"/>
      <c r="AF4796"/>
      <c r="AG4796"/>
      <c r="AH4796"/>
      <c r="AI4796"/>
      <c r="AJ4796"/>
      <c r="AK4796"/>
      <c r="AL4796"/>
      <c r="AM4796"/>
      <c r="AN4796"/>
      <c r="AO4796"/>
      <c r="AP4796"/>
      <c r="BC4796" s="451"/>
    </row>
    <row r="4797" spans="1:55" hidden="1" x14ac:dyDescent="0.2">
      <c r="A4797" s="3"/>
      <c r="B4797" s="3"/>
      <c r="C4797" s="393"/>
      <c r="D4797" s="393"/>
      <c r="E4797" s="393"/>
      <c r="F4797" s="393"/>
      <c r="G4797" s="393"/>
      <c r="H4797" s="393"/>
      <c r="I4797" s="393"/>
      <c r="J4797" s="3"/>
      <c r="K4797" s="3"/>
      <c r="L4797" s="3"/>
      <c r="M4797" s="3"/>
      <c r="N4797" s="3"/>
      <c r="O4797" s="393"/>
      <c r="P4797" s="393"/>
      <c r="Q4797" s="3"/>
      <c r="R4797" s="3"/>
      <c r="S4797" s="3"/>
      <c r="T4797" s="3"/>
      <c r="U4797" s="3"/>
      <c r="V4797" s="3"/>
      <c r="W4797"/>
      <c r="X4797"/>
      <c r="Y4797" s="451"/>
      <c r="Z4797" s="393"/>
      <c r="AA4797" s="3"/>
      <c r="AB4797" s="3"/>
      <c r="AC4797" s="3"/>
      <c r="AD4797" s="3"/>
      <c r="AE4797" s="3"/>
      <c r="AF4797"/>
      <c r="AG4797"/>
      <c r="AH4797"/>
      <c r="AI4797"/>
      <c r="AJ4797"/>
      <c r="AK4797"/>
      <c r="AL4797"/>
      <c r="AM4797"/>
      <c r="AN4797"/>
      <c r="AO4797"/>
      <c r="AP4797"/>
      <c r="BC4797" s="451"/>
    </row>
    <row r="4798" spans="1:55" hidden="1" x14ac:dyDescent="0.2">
      <c r="A4798" s="3"/>
      <c r="B4798" s="3"/>
      <c r="C4798" s="393"/>
      <c r="D4798" s="393"/>
      <c r="E4798" s="393"/>
      <c r="F4798" s="393"/>
      <c r="G4798" s="393"/>
      <c r="H4798" s="393"/>
      <c r="I4798" s="393"/>
      <c r="J4798" s="3"/>
      <c r="K4798" s="3"/>
      <c r="L4798" s="3"/>
      <c r="M4798" s="3"/>
      <c r="N4798" s="3"/>
      <c r="O4798" s="393"/>
      <c r="P4798" s="393"/>
      <c r="Q4798" s="3"/>
      <c r="R4798" s="3"/>
      <c r="S4798" s="3"/>
      <c r="T4798" s="3"/>
      <c r="U4798" s="3"/>
      <c r="V4798" s="3"/>
      <c r="W4798"/>
      <c r="X4798"/>
      <c r="Y4798" s="451"/>
      <c r="Z4798" s="393"/>
      <c r="AA4798" s="3"/>
      <c r="AB4798" s="3"/>
      <c r="AC4798" s="3"/>
      <c r="AD4798" s="3"/>
      <c r="AE4798" s="3"/>
      <c r="AF4798"/>
      <c r="AG4798"/>
      <c r="AH4798"/>
      <c r="AI4798"/>
      <c r="AJ4798"/>
      <c r="AK4798"/>
      <c r="AL4798"/>
      <c r="AM4798"/>
      <c r="AN4798"/>
      <c r="AO4798"/>
      <c r="AP4798"/>
      <c r="BC4798" s="451"/>
    </row>
    <row r="4799" spans="1:55" hidden="1" x14ac:dyDescent="0.2">
      <c r="A4799" s="3"/>
      <c r="B4799" s="3"/>
      <c r="C4799" s="393"/>
      <c r="D4799" s="393"/>
      <c r="E4799" s="393"/>
      <c r="F4799" s="393"/>
      <c r="G4799" s="393"/>
      <c r="H4799" s="393"/>
      <c r="I4799" s="393"/>
      <c r="J4799" s="3"/>
      <c r="K4799" s="3"/>
      <c r="L4799" s="3"/>
      <c r="M4799" s="3"/>
      <c r="N4799" s="3"/>
      <c r="O4799" s="393"/>
      <c r="P4799" s="393"/>
      <c r="Q4799" s="3"/>
      <c r="R4799" s="3"/>
      <c r="S4799" s="3"/>
      <c r="T4799" s="3"/>
      <c r="U4799" s="3"/>
      <c r="V4799" s="3"/>
      <c r="W4799"/>
      <c r="X4799"/>
      <c r="Y4799" s="451"/>
      <c r="Z4799" s="393"/>
      <c r="AA4799" s="3"/>
      <c r="AB4799" s="3"/>
      <c r="AC4799" s="3"/>
      <c r="AD4799" s="3"/>
      <c r="AE4799" s="3"/>
      <c r="AF4799"/>
      <c r="AG4799"/>
      <c r="AH4799"/>
      <c r="AI4799"/>
      <c r="AJ4799"/>
      <c r="AK4799"/>
      <c r="AL4799"/>
      <c r="AM4799"/>
      <c r="AN4799"/>
      <c r="AO4799"/>
      <c r="AP4799"/>
      <c r="BC4799" s="451"/>
    </row>
    <row r="4800" spans="1:55" hidden="1" x14ac:dyDescent="0.2">
      <c r="A4800" s="3"/>
      <c r="B4800" s="3"/>
      <c r="C4800" s="393"/>
      <c r="D4800" s="393"/>
      <c r="E4800" s="393"/>
      <c r="F4800" s="393"/>
      <c r="G4800" s="393"/>
      <c r="H4800" s="393"/>
      <c r="I4800" s="393"/>
      <c r="J4800" s="3"/>
      <c r="K4800" s="3"/>
      <c r="L4800" s="3"/>
      <c r="M4800" s="3"/>
      <c r="N4800" s="3"/>
      <c r="O4800" s="393"/>
      <c r="P4800" s="393"/>
      <c r="Q4800" s="3"/>
      <c r="R4800" s="3"/>
      <c r="S4800" s="3"/>
      <c r="T4800" s="3"/>
      <c r="U4800" s="3"/>
      <c r="V4800" s="3"/>
      <c r="W4800"/>
      <c r="X4800"/>
      <c r="Y4800" s="451"/>
      <c r="Z4800" s="393"/>
      <c r="AA4800" s="3"/>
      <c r="AB4800" s="3"/>
      <c r="AC4800" s="3"/>
      <c r="AD4800" s="3"/>
      <c r="AE4800" s="3"/>
      <c r="AF4800"/>
      <c r="AG4800"/>
      <c r="AH4800"/>
      <c r="AI4800"/>
      <c r="AJ4800"/>
      <c r="AK4800"/>
      <c r="AL4800"/>
      <c r="AM4800"/>
      <c r="AN4800"/>
      <c r="AO4800"/>
      <c r="AP4800"/>
      <c r="BC4800" s="451"/>
    </row>
    <row r="4801" spans="1:55" hidden="1" x14ac:dyDescent="0.2">
      <c r="A4801" s="3"/>
      <c r="B4801" s="3"/>
      <c r="C4801" s="393"/>
      <c r="D4801" s="393"/>
      <c r="E4801" s="393"/>
      <c r="F4801" s="393"/>
      <c r="G4801" s="393"/>
      <c r="H4801" s="393"/>
      <c r="I4801" s="393"/>
      <c r="J4801" s="3"/>
      <c r="K4801" s="3"/>
      <c r="L4801" s="3"/>
      <c r="M4801" s="3"/>
      <c r="N4801" s="3"/>
      <c r="O4801" s="393"/>
      <c r="P4801" s="393"/>
      <c r="Q4801" s="3"/>
      <c r="R4801" s="3"/>
      <c r="S4801" s="3"/>
      <c r="T4801" s="3"/>
      <c r="U4801" s="3"/>
      <c r="V4801" s="3"/>
      <c r="W4801"/>
      <c r="X4801"/>
      <c r="Y4801" s="451"/>
      <c r="Z4801" s="393"/>
      <c r="AA4801" s="3"/>
      <c r="AB4801" s="3"/>
      <c r="AC4801" s="3"/>
      <c r="AD4801" s="3"/>
      <c r="AE4801" s="3"/>
      <c r="AF4801"/>
      <c r="AG4801"/>
      <c r="AH4801"/>
      <c r="AI4801"/>
      <c r="AJ4801"/>
      <c r="AK4801"/>
      <c r="AL4801"/>
      <c r="AM4801"/>
      <c r="AN4801"/>
      <c r="AO4801"/>
      <c r="AP4801"/>
      <c r="BC4801" s="451"/>
    </row>
    <row r="4802" spans="1:55" hidden="1" x14ac:dyDescent="0.2">
      <c r="A4802" s="3"/>
      <c r="B4802" s="3"/>
      <c r="C4802" s="393"/>
      <c r="D4802" s="393"/>
      <c r="E4802" s="393"/>
      <c r="F4802" s="393"/>
      <c r="G4802" s="393"/>
      <c r="H4802" s="393"/>
      <c r="I4802" s="393"/>
      <c r="J4802" s="3"/>
      <c r="K4802" s="3"/>
      <c r="L4802" s="3"/>
      <c r="M4802" s="3"/>
      <c r="N4802" s="3"/>
      <c r="O4802" s="393"/>
      <c r="P4802" s="393"/>
      <c r="Q4802" s="3"/>
      <c r="R4802" s="3"/>
      <c r="S4802" s="3"/>
      <c r="T4802" s="3"/>
      <c r="U4802" s="3"/>
      <c r="V4802" s="3"/>
      <c r="W4802"/>
      <c r="X4802"/>
      <c r="Y4802" s="451"/>
      <c r="Z4802" s="393"/>
      <c r="AA4802" s="3"/>
      <c r="AB4802" s="3"/>
      <c r="AC4802" s="3"/>
      <c r="AD4802" s="3"/>
      <c r="AE4802" s="3"/>
      <c r="AF4802"/>
      <c r="AG4802"/>
      <c r="AH4802"/>
      <c r="AI4802"/>
      <c r="AJ4802"/>
      <c r="AK4802"/>
      <c r="AL4802"/>
      <c r="AM4802"/>
      <c r="AN4802"/>
      <c r="AO4802"/>
      <c r="AP4802"/>
      <c r="BC4802" s="451"/>
    </row>
    <row r="4803" spans="1:55" hidden="1" x14ac:dyDescent="0.2">
      <c r="A4803" s="3"/>
      <c r="B4803" s="3"/>
      <c r="C4803" s="393"/>
      <c r="D4803" s="393"/>
      <c r="E4803" s="393"/>
      <c r="F4803" s="393"/>
      <c r="G4803" s="393"/>
      <c r="H4803" s="393"/>
      <c r="I4803" s="393"/>
      <c r="J4803" s="3"/>
      <c r="K4803" s="3"/>
      <c r="L4803" s="3"/>
      <c r="M4803" s="3"/>
      <c r="N4803" s="3"/>
      <c r="O4803" s="393"/>
      <c r="P4803" s="393"/>
      <c r="Q4803" s="3"/>
      <c r="R4803" s="3"/>
      <c r="S4803" s="3"/>
      <c r="T4803" s="3"/>
      <c r="U4803" s="3"/>
      <c r="V4803" s="3"/>
      <c r="W4803"/>
      <c r="X4803"/>
      <c r="Y4803" s="451"/>
      <c r="Z4803" s="393"/>
      <c r="AA4803" s="3"/>
      <c r="AB4803" s="3"/>
      <c r="AC4803" s="3"/>
      <c r="AD4803" s="3"/>
      <c r="AE4803" s="3"/>
      <c r="AF4803"/>
      <c r="AG4803"/>
      <c r="AH4803"/>
      <c r="AI4803"/>
      <c r="AJ4803"/>
      <c r="AK4803"/>
      <c r="AL4803"/>
      <c r="AM4803"/>
      <c r="AN4803"/>
      <c r="AO4803"/>
      <c r="AP4803"/>
      <c r="BC4803" s="451"/>
    </row>
    <row r="4804" spans="1:55" hidden="1" x14ac:dyDescent="0.2">
      <c r="A4804" s="3"/>
      <c r="B4804" s="3"/>
      <c r="C4804" s="393"/>
      <c r="D4804" s="393"/>
      <c r="E4804" s="393"/>
      <c r="F4804" s="393"/>
      <c r="G4804" s="393"/>
      <c r="H4804" s="393"/>
      <c r="I4804" s="393"/>
      <c r="J4804" s="3"/>
      <c r="K4804" s="3"/>
      <c r="L4804" s="3"/>
      <c r="M4804" s="3"/>
      <c r="N4804" s="3"/>
      <c r="O4804" s="393"/>
      <c r="P4804" s="393"/>
      <c r="Q4804" s="3"/>
      <c r="R4804" s="3"/>
      <c r="S4804" s="3"/>
      <c r="T4804" s="3"/>
      <c r="U4804" s="3"/>
      <c r="V4804" s="3"/>
      <c r="W4804"/>
      <c r="X4804"/>
      <c r="Y4804" s="451"/>
      <c r="Z4804" s="393"/>
      <c r="AA4804" s="3"/>
      <c r="AB4804" s="3"/>
      <c r="AC4804" s="3"/>
      <c r="AD4804" s="3"/>
      <c r="AE4804" s="3"/>
      <c r="AF4804"/>
      <c r="AG4804"/>
      <c r="AH4804"/>
      <c r="AI4804"/>
      <c r="AJ4804"/>
      <c r="AK4804"/>
      <c r="AL4804"/>
      <c r="AM4804"/>
      <c r="AN4804"/>
      <c r="AO4804"/>
      <c r="AP4804"/>
      <c r="BC4804" s="451"/>
    </row>
    <row r="4805" spans="1:55" hidden="1" x14ac:dyDescent="0.2">
      <c r="A4805" s="3"/>
      <c r="B4805" s="3"/>
      <c r="C4805" s="393"/>
      <c r="D4805" s="393"/>
      <c r="E4805" s="393"/>
      <c r="F4805" s="393"/>
      <c r="G4805" s="393"/>
      <c r="H4805" s="393"/>
      <c r="I4805" s="393"/>
      <c r="J4805" s="3"/>
      <c r="K4805" s="3"/>
      <c r="L4805" s="3"/>
      <c r="M4805" s="3"/>
      <c r="N4805" s="3"/>
      <c r="O4805" s="393"/>
      <c r="P4805" s="393"/>
      <c r="Q4805" s="3"/>
      <c r="R4805" s="3"/>
      <c r="S4805" s="3"/>
      <c r="T4805" s="3"/>
      <c r="U4805" s="3"/>
      <c r="V4805" s="3"/>
      <c r="W4805"/>
      <c r="X4805"/>
      <c r="Y4805" s="451"/>
      <c r="Z4805" s="393"/>
      <c r="AA4805" s="3"/>
      <c r="AB4805" s="3"/>
      <c r="AC4805" s="3"/>
      <c r="AD4805" s="3"/>
      <c r="AE4805" s="3"/>
      <c r="AF4805"/>
      <c r="AG4805"/>
      <c r="AH4805"/>
      <c r="AI4805"/>
      <c r="AJ4805"/>
      <c r="AK4805"/>
      <c r="AL4805"/>
      <c r="AM4805"/>
      <c r="AN4805"/>
      <c r="AO4805"/>
      <c r="AP4805"/>
      <c r="BC4805" s="451"/>
    </row>
    <row r="4806" spans="1:55" hidden="1" x14ac:dyDescent="0.2">
      <c r="A4806" s="3"/>
      <c r="B4806" s="3"/>
      <c r="C4806" s="393"/>
      <c r="D4806" s="393"/>
      <c r="E4806" s="393"/>
      <c r="F4806" s="393"/>
      <c r="G4806" s="393"/>
      <c r="H4806" s="393"/>
      <c r="I4806" s="393"/>
      <c r="J4806" s="3"/>
      <c r="K4806" s="3"/>
      <c r="L4806" s="3"/>
      <c r="M4806" s="3"/>
      <c r="N4806" s="3"/>
      <c r="O4806" s="393"/>
      <c r="P4806" s="393"/>
      <c r="Q4806" s="3"/>
      <c r="R4806" s="3"/>
      <c r="S4806" s="3"/>
      <c r="T4806" s="3"/>
      <c r="U4806" s="3"/>
      <c r="V4806" s="3"/>
      <c r="W4806"/>
      <c r="X4806"/>
      <c r="Y4806" s="451"/>
      <c r="Z4806" s="393"/>
      <c r="AA4806" s="3"/>
      <c r="AB4806" s="3"/>
      <c r="AC4806" s="3"/>
      <c r="AD4806" s="3"/>
      <c r="AE4806" s="3"/>
      <c r="AF4806"/>
      <c r="AG4806"/>
      <c r="AH4806"/>
      <c r="AI4806"/>
      <c r="AJ4806"/>
      <c r="AK4806"/>
      <c r="AL4806"/>
      <c r="AM4806"/>
      <c r="AN4806"/>
      <c r="AO4806"/>
      <c r="AP4806"/>
      <c r="BC4806" s="451"/>
    </row>
    <row r="4807" spans="1:55" hidden="1" x14ac:dyDescent="0.2">
      <c r="A4807" s="3"/>
      <c r="B4807" s="3"/>
      <c r="C4807" s="393"/>
      <c r="D4807" s="393"/>
      <c r="E4807" s="393"/>
      <c r="F4807" s="393"/>
      <c r="G4807" s="393"/>
      <c r="H4807" s="393"/>
      <c r="I4807" s="393"/>
      <c r="J4807" s="3"/>
      <c r="K4807" s="3"/>
      <c r="L4807" s="3"/>
      <c r="M4807" s="3"/>
      <c r="N4807" s="3"/>
      <c r="O4807" s="393"/>
      <c r="P4807" s="393"/>
      <c r="Q4807" s="3"/>
      <c r="R4807" s="3"/>
      <c r="S4807" s="3"/>
      <c r="T4807" s="3"/>
      <c r="U4807" s="3"/>
      <c r="V4807" s="3"/>
      <c r="W4807"/>
      <c r="X4807"/>
      <c r="Y4807" s="451"/>
      <c r="Z4807" s="393"/>
      <c r="AA4807" s="3"/>
      <c r="AB4807" s="3"/>
      <c r="AC4807" s="3"/>
      <c r="AD4807" s="3"/>
      <c r="AE4807" s="3"/>
      <c r="AF4807"/>
      <c r="AG4807"/>
      <c r="AH4807"/>
      <c r="AI4807"/>
      <c r="AJ4807"/>
      <c r="AK4807"/>
      <c r="AL4807"/>
      <c r="AM4807"/>
      <c r="AN4807"/>
      <c r="AO4807"/>
      <c r="AP4807"/>
      <c r="BC4807" s="451"/>
    </row>
    <row r="4808" spans="1:55" hidden="1" x14ac:dyDescent="0.2">
      <c r="A4808" s="3"/>
      <c r="B4808" s="3"/>
      <c r="C4808" s="393"/>
      <c r="D4808" s="393"/>
      <c r="E4808" s="393"/>
      <c r="F4808" s="393"/>
      <c r="G4808" s="393"/>
      <c r="H4808" s="393"/>
      <c r="I4808" s="393"/>
      <c r="J4808" s="3"/>
      <c r="K4808" s="3"/>
      <c r="L4808" s="3"/>
      <c r="M4808" s="3"/>
      <c r="N4808" s="3"/>
      <c r="O4808" s="393"/>
      <c r="P4808" s="393"/>
      <c r="Q4808" s="3"/>
      <c r="R4808" s="3"/>
      <c r="S4808" s="3"/>
      <c r="T4808" s="3"/>
      <c r="U4808" s="3"/>
      <c r="V4808" s="3"/>
      <c r="W4808"/>
      <c r="X4808"/>
      <c r="Y4808" s="451"/>
      <c r="Z4808" s="393"/>
      <c r="AA4808" s="3"/>
      <c r="AB4808" s="3"/>
      <c r="AC4808" s="3"/>
      <c r="AD4808" s="3"/>
      <c r="AE4808" s="3"/>
      <c r="AF4808"/>
      <c r="AG4808"/>
      <c r="AH4808"/>
      <c r="AI4808"/>
      <c r="AJ4808"/>
      <c r="AK4808"/>
      <c r="AL4808"/>
      <c r="AM4808"/>
      <c r="AN4808"/>
      <c r="AO4808"/>
      <c r="AP4808"/>
      <c r="BC4808" s="451"/>
    </row>
    <row r="4809" spans="1:55" hidden="1" x14ac:dyDescent="0.2">
      <c r="A4809" s="3"/>
      <c r="B4809" s="3"/>
      <c r="C4809" s="393"/>
      <c r="D4809" s="393"/>
      <c r="E4809" s="393"/>
      <c r="F4809" s="393"/>
      <c r="G4809" s="393"/>
      <c r="H4809" s="393"/>
      <c r="I4809" s="393"/>
      <c r="J4809" s="3"/>
      <c r="K4809" s="3"/>
      <c r="L4809" s="3"/>
      <c r="M4809" s="3"/>
      <c r="N4809" s="3"/>
      <c r="O4809" s="393"/>
      <c r="P4809" s="393"/>
      <c r="Q4809" s="3"/>
      <c r="R4809" s="3"/>
      <c r="S4809" s="3"/>
      <c r="T4809" s="3"/>
      <c r="U4809" s="3"/>
      <c r="V4809" s="3"/>
      <c r="W4809"/>
      <c r="X4809"/>
      <c r="Y4809" s="451"/>
      <c r="Z4809" s="393"/>
      <c r="AA4809" s="3"/>
      <c r="AB4809" s="3"/>
      <c r="AC4809" s="3"/>
      <c r="AD4809" s="3"/>
      <c r="AE4809" s="3"/>
      <c r="AF4809"/>
      <c r="AG4809"/>
      <c r="AH4809"/>
      <c r="AI4809"/>
      <c r="AJ4809"/>
      <c r="AK4809"/>
      <c r="AL4809"/>
      <c r="AM4809"/>
      <c r="AN4809"/>
      <c r="AO4809"/>
      <c r="AP4809"/>
      <c r="BC4809" s="451"/>
    </row>
    <row r="4810" spans="1:55" hidden="1" x14ac:dyDescent="0.2">
      <c r="A4810" s="3"/>
      <c r="B4810" s="3"/>
      <c r="C4810" s="393"/>
      <c r="D4810" s="393"/>
      <c r="E4810" s="393"/>
      <c r="F4810" s="393"/>
      <c r="G4810" s="393"/>
      <c r="H4810" s="393"/>
      <c r="I4810" s="393"/>
      <c r="J4810" s="3"/>
      <c r="K4810" s="3"/>
      <c r="L4810" s="3"/>
      <c r="M4810" s="3"/>
      <c r="N4810" s="3"/>
      <c r="O4810" s="393"/>
      <c r="P4810" s="393"/>
      <c r="Q4810" s="3"/>
      <c r="R4810" s="3"/>
      <c r="S4810" s="3"/>
      <c r="T4810" s="3"/>
      <c r="U4810" s="3"/>
      <c r="V4810" s="3"/>
      <c r="W4810"/>
      <c r="X4810"/>
      <c r="Y4810" s="451"/>
      <c r="Z4810" s="393"/>
      <c r="AA4810" s="3"/>
      <c r="AB4810" s="3"/>
      <c r="AC4810" s="3"/>
      <c r="AD4810" s="3"/>
      <c r="AE4810" s="3"/>
      <c r="AF4810"/>
      <c r="AG4810"/>
      <c r="AH4810"/>
      <c r="AI4810"/>
      <c r="AJ4810"/>
      <c r="AK4810"/>
      <c r="AL4810"/>
      <c r="AM4810"/>
      <c r="AN4810"/>
      <c r="AO4810"/>
      <c r="AP4810"/>
      <c r="BC4810" s="451"/>
    </row>
    <row r="4811" spans="1:55" hidden="1" x14ac:dyDescent="0.2">
      <c r="A4811" s="3"/>
      <c r="B4811" s="3"/>
      <c r="C4811" s="393"/>
      <c r="D4811" s="393"/>
      <c r="E4811" s="393"/>
      <c r="F4811" s="393"/>
      <c r="G4811" s="393"/>
      <c r="H4811" s="393"/>
      <c r="I4811" s="393"/>
      <c r="J4811" s="3"/>
      <c r="K4811" s="3"/>
      <c r="L4811" s="3"/>
      <c r="M4811" s="3"/>
      <c r="N4811" s="3"/>
      <c r="O4811" s="393"/>
      <c r="P4811" s="393"/>
      <c r="Q4811" s="3"/>
      <c r="R4811" s="3"/>
      <c r="S4811" s="3"/>
      <c r="T4811" s="3"/>
      <c r="U4811" s="3"/>
      <c r="V4811" s="3"/>
      <c r="W4811"/>
      <c r="X4811"/>
      <c r="Y4811" s="451"/>
      <c r="Z4811" s="393"/>
      <c r="AA4811" s="3"/>
      <c r="AB4811" s="3"/>
      <c r="AC4811" s="3"/>
      <c r="AD4811" s="3"/>
      <c r="AE4811" s="3"/>
      <c r="AF4811"/>
      <c r="AG4811"/>
      <c r="AH4811"/>
      <c r="AI4811"/>
      <c r="AJ4811"/>
      <c r="AK4811"/>
      <c r="AL4811"/>
      <c r="AM4811"/>
      <c r="AN4811"/>
      <c r="AO4811"/>
      <c r="AP4811"/>
      <c r="BC4811" s="451"/>
    </row>
    <row r="4812" spans="1:55" hidden="1" x14ac:dyDescent="0.2">
      <c r="A4812" s="3"/>
      <c r="B4812" s="3"/>
      <c r="C4812" s="393"/>
      <c r="D4812" s="393"/>
      <c r="E4812" s="393"/>
      <c r="F4812" s="393"/>
      <c r="G4812" s="393"/>
      <c r="H4812" s="393"/>
      <c r="I4812" s="393"/>
      <c r="J4812" s="3"/>
      <c r="K4812" s="3"/>
      <c r="L4812" s="3"/>
      <c r="M4812" s="3"/>
      <c r="N4812" s="3"/>
      <c r="O4812" s="393"/>
      <c r="P4812" s="393"/>
      <c r="Q4812" s="3"/>
      <c r="R4812" s="3"/>
      <c r="S4812" s="3"/>
      <c r="T4812" s="3"/>
      <c r="U4812" s="3"/>
      <c r="V4812" s="3"/>
      <c r="W4812"/>
      <c r="X4812"/>
      <c r="Y4812" s="451"/>
      <c r="Z4812" s="393"/>
      <c r="AA4812" s="3"/>
      <c r="AB4812" s="3"/>
      <c r="AC4812" s="3"/>
      <c r="AD4812" s="3"/>
      <c r="AE4812" s="3"/>
      <c r="AF4812"/>
      <c r="AG4812"/>
      <c r="AH4812"/>
      <c r="AI4812"/>
      <c r="AJ4812"/>
      <c r="AK4812"/>
      <c r="AL4812"/>
      <c r="AM4812"/>
      <c r="AN4812"/>
      <c r="AO4812"/>
      <c r="AP4812"/>
      <c r="BC4812" s="451"/>
    </row>
    <row r="4813" spans="1:55" hidden="1" x14ac:dyDescent="0.2">
      <c r="A4813" s="3"/>
      <c r="B4813" s="3"/>
      <c r="C4813" s="393"/>
      <c r="D4813" s="393"/>
      <c r="E4813" s="393"/>
      <c r="F4813" s="393"/>
      <c r="G4813" s="393"/>
      <c r="H4813" s="393"/>
      <c r="I4813" s="393"/>
      <c r="J4813" s="3"/>
      <c r="K4813" s="3"/>
      <c r="L4813" s="3"/>
      <c r="M4813" s="3"/>
      <c r="N4813" s="3"/>
      <c r="O4813" s="393"/>
      <c r="P4813" s="393"/>
      <c r="Q4813" s="3"/>
      <c r="R4813" s="3"/>
      <c r="S4813" s="3"/>
      <c r="T4813" s="3"/>
      <c r="U4813" s="3"/>
      <c r="V4813" s="3"/>
      <c r="W4813"/>
      <c r="X4813"/>
      <c r="Y4813" s="451"/>
      <c r="Z4813" s="393"/>
      <c r="AA4813" s="3"/>
      <c r="AB4813" s="3"/>
      <c r="AC4813" s="3"/>
      <c r="AD4813" s="3"/>
      <c r="AE4813" s="3"/>
      <c r="AF4813"/>
      <c r="AG4813"/>
      <c r="AH4813"/>
      <c r="AI4813"/>
      <c r="AJ4813"/>
      <c r="AK4813"/>
      <c r="AL4813"/>
      <c r="AM4813"/>
      <c r="AN4813"/>
      <c r="AO4813"/>
      <c r="AP4813"/>
      <c r="BC4813" s="451"/>
    </row>
    <row r="4814" spans="1:55" hidden="1" x14ac:dyDescent="0.2">
      <c r="A4814" s="3"/>
      <c r="B4814" s="3"/>
      <c r="C4814" s="393"/>
      <c r="D4814" s="393"/>
      <c r="E4814" s="393"/>
      <c r="F4814" s="393"/>
      <c r="G4814" s="393"/>
      <c r="H4814" s="393"/>
      <c r="I4814" s="393"/>
      <c r="J4814" s="3"/>
      <c r="K4814" s="3"/>
      <c r="L4814" s="3"/>
      <c r="M4814" s="3"/>
      <c r="N4814" s="3"/>
      <c r="O4814" s="393"/>
      <c r="P4814" s="393"/>
      <c r="Q4814" s="3"/>
      <c r="R4814" s="3"/>
      <c r="S4814" s="3"/>
      <c r="T4814" s="3"/>
      <c r="U4814" s="3"/>
      <c r="V4814" s="3"/>
      <c r="W4814"/>
      <c r="X4814"/>
      <c r="Y4814" s="451"/>
      <c r="Z4814" s="393"/>
      <c r="AA4814" s="3"/>
      <c r="AB4814" s="3"/>
      <c r="AC4814" s="3"/>
      <c r="AD4814" s="3"/>
      <c r="AE4814" s="3"/>
      <c r="AF4814"/>
      <c r="AG4814"/>
      <c r="AH4814"/>
      <c r="AI4814"/>
      <c r="AJ4814"/>
      <c r="AK4814"/>
      <c r="AL4814"/>
      <c r="AM4814"/>
      <c r="AN4814"/>
      <c r="AO4814"/>
      <c r="AP4814"/>
      <c r="BC4814" s="451"/>
    </row>
    <row r="4815" spans="1:55" hidden="1" x14ac:dyDescent="0.2">
      <c r="A4815" s="3"/>
      <c r="B4815" s="3"/>
      <c r="C4815" s="393"/>
      <c r="D4815" s="393"/>
      <c r="E4815" s="393"/>
      <c r="F4815" s="393"/>
      <c r="G4815" s="393"/>
      <c r="H4815" s="393"/>
      <c r="I4815" s="393"/>
      <c r="J4815" s="3"/>
      <c r="K4815" s="3"/>
      <c r="L4815" s="3"/>
      <c r="M4815" s="3"/>
      <c r="N4815" s="3"/>
      <c r="O4815" s="393"/>
      <c r="P4815" s="393"/>
      <c r="Q4815" s="3"/>
      <c r="R4815" s="3"/>
      <c r="S4815" s="3"/>
      <c r="T4815" s="3"/>
      <c r="U4815" s="3"/>
      <c r="V4815" s="3"/>
      <c r="W4815"/>
      <c r="X4815"/>
      <c r="Y4815" s="451"/>
      <c r="Z4815" s="393"/>
      <c r="AA4815" s="3"/>
      <c r="AB4815" s="3"/>
      <c r="AC4815" s="3"/>
      <c r="AD4815" s="3"/>
      <c r="AE4815" s="3"/>
      <c r="AF4815"/>
      <c r="AG4815"/>
      <c r="AH4815"/>
      <c r="AI4815"/>
      <c r="AJ4815"/>
      <c r="AK4815"/>
      <c r="AL4815"/>
      <c r="AM4815"/>
      <c r="AN4815"/>
      <c r="AO4815"/>
      <c r="AP4815"/>
      <c r="BC4815" s="451"/>
    </row>
    <row r="4816" spans="1:55" hidden="1" x14ac:dyDescent="0.2">
      <c r="A4816" s="3"/>
      <c r="B4816" s="3"/>
      <c r="C4816" s="393"/>
      <c r="D4816" s="393"/>
      <c r="E4816" s="393"/>
      <c r="F4816" s="393"/>
      <c r="G4816" s="393"/>
      <c r="H4816" s="393"/>
      <c r="I4816" s="393"/>
      <c r="J4816" s="3"/>
      <c r="K4816" s="3"/>
      <c r="L4816" s="3"/>
      <c r="M4816" s="3"/>
      <c r="N4816" s="3"/>
      <c r="O4816" s="393"/>
      <c r="P4816" s="393"/>
      <c r="Q4816" s="3"/>
      <c r="R4816" s="3"/>
      <c r="S4816" s="3"/>
      <c r="T4816" s="3"/>
      <c r="U4816" s="3"/>
      <c r="V4816" s="3"/>
      <c r="W4816"/>
      <c r="X4816"/>
      <c r="Y4816" s="451"/>
      <c r="Z4816" s="393"/>
      <c r="AA4816" s="3"/>
      <c r="AB4816" s="3"/>
      <c r="AC4816" s="3"/>
      <c r="AD4816" s="3"/>
      <c r="AE4816" s="3"/>
      <c r="AF4816"/>
      <c r="AG4816"/>
      <c r="AH4816"/>
      <c r="AI4816"/>
      <c r="AJ4816"/>
      <c r="AK4816"/>
      <c r="AL4816"/>
      <c r="AM4816"/>
      <c r="AN4816"/>
      <c r="AO4816"/>
      <c r="AP4816"/>
      <c r="BC4816" s="451"/>
    </row>
    <row r="4817" spans="1:55" hidden="1" x14ac:dyDescent="0.2">
      <c r="A4817" s="3"/>
      <c r="B4817" s="3"/>
      <c r="C4817" s="393"/>
      <c r="D4817" s="393"/>
      <c r="E4817" s="393"/>
      <c r="F4817" s="393"/>
      <c r="G4817" s="393"/>
      <c r="H4817" s="393"/>
      <c r="I4817" s="393"/>
      <c r="J4817" s="3"/>
      <c r="K4817" s="3"/>
      <c r="L4817" s="3"/>
      <c r="M4817" s="3"/>
      <c r="N4817" s="3"/>
      <c r="O4817" s="393"/>
      <c r="P4817" s="393"/>
      <c r="Q4817" s="3"/>
      <c r="R4817" s="3"/>
      <c r="S4817" s="3"/>
      <c r="T4817" s="3"/>
      <c r="U4817" s="3"/>
      <c r="V4817" s="3"/>
      <c r="W4817"/>
      <c r="X4817"/>
      <c r="Y4817" s="451"/>
      <c r="Z4817" s="393"/>
      <c r="AA4817" s="3"/>
      <c r="AB4817" s="3"/>
      <c r="AC4817" s="3"/>
      <c r="AD4817" s="3"/>
      <c r="AE4817" s="3"/>
      <c r="AF4817"/>
      <c r="AG4817"/>
      <c r="AH4817"/>
      <c r="AI4817"/>
      <c r="AJ4817"/>
      <c r="AK4817"/>
      <c r="AL4817"/>
      <c r="AM4817"/>
      <c r="AN4817"/>
      <c r="AO4817"/>
      <c r="AP4817"/>
      <c r="BC4817" s="451"/>
    </row>
    <row r="4818" spans="1:55" hidden="1" x14ac:dyDescent="0.2">
      <c r="A4818" s="3"/>
      <c r="B4818" s="3"/>
      <c r="C4818" s="393"/>
      <c r="D4818" s="393"/>
      <c r="E4818" s="393"/>
      <c r="F4818" s="393"/>
      <c r="G4818" s="393"/>
      <c r="H4818" s="393"/>
      <c r="I4818" s="393"/>
      <c r="J4818" s="3"/>
      <c r="K4818" s="3"/>
      <c r="L4818" s="3"/>
      <c r="M4818" s="3"/>
      <c r="N4818" s="3"/>
      <c r="O4818" s="393"/>
      <c r="P4818" s="393"/>
      <c r="Q4818" s="3"/>
      <c r="R4818" s="3"/>
      <c r="S4818" s="3"/>
      <c r="T4818" s="3"/>
      <c r="U4818" s="3"/>
      <c r="V4818" s="3"/>
      <c r="W4818"/>
      <c r="X4818"/>
      <c r="Y4818" s="451"/>
      <c r="Z4818" s="393"/>
      <c r="AA4818" s="3"/>
      <c r="AB4818" s="3"/>
      <c r="AC4818" s="3"/>
      <c r="AD4818" s="3"/>
      <c r="AE4818" s="3"/>
      <c r="AF4818"/>
      <c r="AG4818"/>
      <c r="AH4818"/>
      <c r="AI4818"/>
      <c r="AJ4818"/>
      <c r="AK4818"/>
      <c r="AL4818"/>
      <c r="AM4818"/>
      <c r="AN4818"/>
      <c r="AO4818"/>
      <c r="AP4818"/>
      <c r="BC4818" s="451"/>
    </row>
    <row r="4819" spans="1:55" hidden="1" x14ac:dyDescent="0.2">
      <c r="A4819" s="3"/>
      <c r="B4819" s="3"/>
      <c r="C4819" s="393"/>
      <c r="D4819" s="393"/>
      <c r="E4819" s="393"/>
      <c r="F4819" s="393"/>
      <c r="G4819" s="393"/>
      <c r="H4819" s="393"/>
      <c r="I4819" s="393"/>
      <c r="J4819" s="3"/>
      <c r="K4819" s="3"/>
      <c r="L4819" s="3"/>
      <c r="M4819" s="3"/>
      <c r="N4819" s="3"/>
      <c r="O4819" s="393"/>
      <c r="P4819" s="393"/>
      <c r="Q4819" s="3"/>
      <c r="R4819" s="3"/>
      <c r="S4819" s="3"/>
      <c r="T4819" s="3"/>
      <c r="U4819" s="3"/>
      <c r="V4819" s="3"/>
      <c r="W4819"/>
      <c r="X4819"/>
      <c r="Y4819" s="451"/>
      <c r="Z4819" s="393"/>
      <c r="AA4819" s="3"/>
      <c r="AB4819" s="3"/>
      <c r="AC4819" s="3"/>
      <c r="AD4819" s="3"/>
      <c r="AE4819" s="3"/>
      <c r="AF4819"/>
      <c r="AG4819"/>
      <c r="AH4819"/>
      <c r="AI4819"/>
      <c r="AJ4819"/>
      <c r="AK4819"/>
      <c r="AL4819"/>
      <c r="AM4819"/>
      <c r="AN4819"/>
      <c r="AO4819"/>
      <c r="AP4819"/>
      <c r="BC4819" s="451"/>
    </row>
    <row r="4820" spans="1:55" hidden="1" x14ac:dyDescent="0.2">
      <c r="A4820" s="3"/>
      <c r="B4820" s="3"/>
      <c r="C4820" s="393"/>
      <c r="D4820" s="393"/>
      <c r="E4820" s="393"/>
      <c r="F4820" s="393"/>
      <c r="G4820" s="393"/>
      <c r="H4820" s="393"/>
      <c r="I4820" s="393"/>
      <c r="J4820" s="3"/>
      <c r="K4820" s="3"/>
      <c r="L4820" s="3"/>
      <c r="M4820" s="3"/>
      <c r="N4820" s="3"/>
      <c r="O4820" s="393"/>
      <c r="P4820" s="393"/>
      <c r="Q4820" s="3"/>
      <c r="R4820" s="3"/>
      <c r="S4820" s="3"/>
      <c r="T4820" s="3"/>
      <c r="U4820" s="3"/>
      <c r="V4820" s="3"/>
      <c r="W4820"/>
      <c r="X4820"/>
      <c r="Y4820" s="451"/>
      <c r="Z4820" s="393"/>
      <c r="AA4820" s="3"/>
      <c r="AB4820" s="3"/>
      <c r="AC4820" s="3"/>
      <c r="AD4820" s="3"/>
      <c r="AE4820" s="3"/>
      <c r="AF4820"/>
      <c r="AG4820"/>
      <c r="AH4820"/>
      <c r="AI4820"/>
      <c r="AJ4820"/>
      <c r="AK4820"/>
      <c r="AL4820"/>
      <c r="AM4820"/>
      <c r="AN4820"/>
      <c r="AO4820"/>
      <c r="AP4820"/>
      <c r="BC4820" s="451"/>
    </row>
    <row r="4821" spans="1:55" hidden="1" x14ac:dyDescent="0.2">
      <c r="A4821" s="3"/>
      <c r="B4821" s="3"/>
      <c r="C4821" s="393"/>
      <c r="D4821" s="393"/>
      <c r="E4821" s="393"/>
      <c r="F4821" s="393"/>
      <c r="G4821" s="393"/>
      <c r="H4821" s="393"/>
      <c r="I4821" s="393"/>
      <c r="J4821" s="3"/>
      <c r="K4821" s="3"/>
      <c r="L4821" s="3"/>
      <c r="M4821" s="3"/>
      <c r="N4821" s="3"/>
      <c r="O4821" s="393"/>
      <c r="P4821" s="393"/>
      <c r="Q4821" s="3"/>
      <c r="R4821" s="3"/>
      <c r="S4821" s="3"/>
      <c r="T4821" s="3"/>
      <c r="U4821" s="3"/>
      <c r="V4821" s="3"/>
      <c r="W4821"/>
      <c r="X4821"/>
      <c r="Y4821" s="451"/>
      <c r="Z4821" s="393"/>
      <c r="AA4821" s="3"/>
      <c r="AB4821" s="3"/>
      <c r="AC4821" s="3"/>
      <c r="AD4821" s="3"/>
      <c r="AE4821" s="3"/>
      <c r="AF4821"/>
      <c r="AG4821"/>
      <c r="AH4821"/>
      <c r="AI4821"/>
      <c r="AJ4821"/>
      <c r="AK4821"/>
      <c r="AL4821"/>
      <c r="AM4821"/>
      <c r="AN4821"/>
      <c r="AO4821"/>
      <c r="AP4821"/>
      <c r="BC4821" s="451"/>
    </row>
    <row r="4822" spans="1:55" hidden="1" x14ac:dyDescent="0.2">
      <c r="A4822" s="3"/>
      <c r="B4822" s="3"/>
      <c r="C4822" s="393"/>
      <c r="D4822" s="393"/>
      <c r="E4822" s="393"/>
      <c r="F4822" s="393"/>
      <c r="G4822" s="393"/>
      <c r="H4822" s="393"/>
      <c r="I4822" s="393"/>
      <c r="J4822" s="3"/>
      <c r="K4822" s="3"/>
      <c r="L4822" s="3"/>
      <c r="M4822" s="3"/>
      <c r="N4822" s="3"/>
      <c r="O4822" s="393"/>
      <c r="P4822" s="393"/>
      <c r="Q4822" s="3"/>
      <c r="R4822" s="3"/>
      <c r="S4822" s="3"/>
      <c r="T4822" s="3"/>
      <c r="U4822" s="3"/>
      <c r="V4822" s="3"/>
      <c r="W4822"/>
      <c r="X4822"/>
      <c r="Y4822" s="451"/>
      <c r="Z4822" s="393"/>
      <c r="AA4822" s="3"/>
      <c r="AB4822" s="3"/>
      <c r="AC4822" s="3"/>
      <c r="AD4822" s="3"/>
      <c r="AE4822" s="3"/>
      <c r="AF4822"/>
      <c r="AG4822"/>
      <c r="AH4822"/>
      <c r="AI4822"/>
      <c r="AJ4822"/>
      <c r="AK4822"/>
      <c r="AL4822"/>
      <c r="AM4822"/>
      <c r="AN4822"/>
      <c r="AO4822"/>
      <c r="AP4822"/>
      <c r="BC4822" s="451"/>
    </row>
    <row r="4823" spans="1:55" hidden="1" x14ac:dyDescent="0.2">
      <c r="A4823" s="3"/>
      <c r="B4823" s="3"/>
      <c r="C4823" s="393"/>
      <c r="D4823" s="393"/>
      <c r="E4823" s="393"/>
      <c r="F4823" s="393"/>
      <c r="G4823" s="393"/>
      <c r="H4823" s="393"/>
      <c r="I4823" s="393"/>
      <c r="J4823" s="3"/>
      <c r="K4823" s="3"/>
      <c r="L4823" s="3"/>
      <c r="M4823" s="3"/>
      <c r="N4823" s="3"/>
      <c r="O4823" s="393"/>
      <c r="P4823" s="393"/>
      <c r="Q4823" s="3"/>
      <c r="R4823" s="3"/>
      <c r="S4823" s="3"/>
      <c r="T4823" s="3"/>
      <c r="U4823" s="3"/>
      <c r="V4823" s="3"/>
      <c r="W4823"/>
      <c r="X4823"/>
      <c r="Y4823" s="451"/>
      <c r="Z4823" s="393"/>
      <c r="AA4823" s="3"/>
      <c r="AB4823" s="3"/>
      <c r="AC4823" s="3"/>
      <c r="AD4823" s="3"/>
      <c r="AE4823" s="3"/>
      <c r="AF4823"/>
      <c r="AG4823"/>
      <c r="AH4823"/>
      <c r="AI4823"/>
      <c r="AJ4823"/>
      <c r="AK4823"/>
      <c r="AL4823"/>
      <c r="AM4823"/>
      <c r="AN4823"/>
      <c r="AO4823"/>
      <c r="AP4823"/>
      <c r="BC4823" s="451"/>
    </row>
    <row r="4824" spans="1:55" hidden="1" x14ac:dyDescent="0.2">
      <c r="A4824" s="3"/>
      <c r="B4824" s="3"/>
      <c r="C4824" s="393"/>
      <c r="D4824" s="393"/>
      <c r="E4824" s="393"/>
      <c r="F4824" s="393"/>
      <c r="G4824" s="393"/>
      <c r="H4824" s="393"/>
      <c r="I4824" s="393"/>
      <c r="J4824" s="3"/>
      <c r="K4824" s="3"/>
      <c r="L4824" s="3"/>
      <c r="M4824" s="3"/>
      <c r="N4824" s="3"/>
      <c r="O4824" s="393"/>
      <c r="P4824" s="393"/>
      <c r="Q4824" s="3"/>
      <c r="R4824" s="3"/>
      <c r="S4824" s="3"/>
      <c r="T4824" s="3"/>
      <c r="U4824" s="3"/>
      <c r="V4824" s="3"/>
      <c r="W4824"/>
      <c r="X4824"/>
      <c r="Y4824" s="451"/>
      <c r="Z4824" s="393"/>
      <c r="AA4824" s="3"/>
      <c r="AB4824" s="3"/>
      <c r="AC4824" s="3"/>
      <c r="AD4824" s="3"/>
      <c r="AE4824" s="3"/>
      <c r="AF4824"/>
      <c r="AG4824"/>
      <c r="AH4824"/>
      <c r="AI4824"/>
      <c r="AJ4824"/>
      <c r="AK4824"/>
      <c r="AL4824"/>
      <c r="AM4824"/>
      <c r="AN4824"/>
      <c r="AO4824"/>
      <c r="AP4824"/>
      <c r="BC4824" s="451"/>
    </row>
    <row r="4825" spans="1:55" hidden="1" x14ac:dyDescent="0.2">
      <c r="A4825" s="3"/>
      <c r="B4825" s="3"/>
      <c r="C4825" s="393"/>
      <c r="D4825" s="393"/>
      <c r="E4825" s="393"/>
      <c r="F4825" s="393"/>
      <c r="G4825" s="393"/>
      <c r="H4825" s="393"/>
      <c r="I4825" s="393"/>
      <c r="J4825" s="3"/>
      <c r="K4825" s="3"/>
      <c r="L4825" s="3"/>
      <c r="M4825" s="3"/>
      <c r="N4825" s="3"/>
      <c r="O4825" s="393"/>
      <c r="P4825" s="393"/>
      <c r="Q4825" s="3"/>
      <c r="R4825" s="3"/>
      <c r="S4825" s="3"/>
      <c r="T4825" s="3"/>
      <c r="U4825" s="3"/>
      <c r="V4825" s="3"/>
      <c r="W4825"/>
      <c r="X4825"/>
      <c r="Y4825" s="451"/>
      <c r="Z4825" s="393"/>
      <c r="AA4825" s="3"/>
      <c r="AB4825" s="3"/>
      <c r="AC4825" s="3"/>
      <c r="AD4825" s="3"/>
      <c r="AE4825" s="3"/>
      <c r="AF4825"/>
      <c r="AG4825"/>
      <c r="AH4825"/>
      <c r="AI4825"/>
      <c r="AJ4825"/>
      <c r="AK4825"/>
      <c r="AL4825"/>
      <c r="AM4825"/>
      <c r="AN4825"/>
      <c r="AO4825"/>
      <c r="AP4825"/>
      <c r="BC4825" s="451"/>
    </row>
    <row r="4826" spans="1:55" hidden="1" x14ac:dyDescent="0.2">
      <c r="A4826" s="3"/>
      <c r="B4826" s="3"/>
      <c r="C4826" s="393"/>
      <c r="D4826" s="393"/>
      <c r="E4826" s="393"/>
      <c r="F4826" s="393"/>
      <c r="G4826" s="393"/>
      <c r="H4826" s="393"/>
      <c r="I4826" s="393"/>
      <c r="J4826" s="3"/>
      <c r="K4826" s="3"/>
      <c r="L4826" s="3"/>
      <c r="M4826" s="3"/>
      <c r="N4826" s="3"/>
      <c r="O4826" s="393"/>
      <c r="P4826" s="393"/>
      <c r="Q4826" s="3"/>
      <c r="R4826" s="3"/>
      <c r="S4826" s="3"/>
      <c r="T4826" s="3"/>
      <c r="U4826" s="3"/>
      <c r="V4826" s="3"/>
      <c r="W4826"/>
      <c r="X4826"/>
      <c r="Y4826" s="451"/>
      <c r="Z4826" s="393"/>
      <c r="AA4826" s="3"/>
      <c r="AB4826" s="3"/>
      <c r="AC4826" s="3"/>
      <c r="AD4826" s="3"/>
      <c r="AE4826" s="3"/>
      <c r="AF4826"/>
      <c r="AG4826"/>
      <c r="AH4826"/>
      <c r="AI4826"/>
      <c r="AJ4826"/>
      <c r="AK4826"/>
      <c r="AL4826"/>
      <c r="AM4826"/>
      <c r="AN4826"/>
      <c r="AO4826"/>
      <c r="AP4826"/>
      <c r="BC4826" s="451"/>
    </row>
    <row r="4827" spans="1:55" hidden="1" x14ac:dyDescent="0.2">
      <c r="A4827" s="3"/>
      <c r="B4827" s="3"/>
      <c r="C4827" s="393"/>
      <c r="D4827" s="393"/>
      <c r="E4827" s="393"/>
      <c r="F4827" s="393"/>
      <c r="G4827" s="393"/>
      <c r="H4827" s="393"/>
      <c r="I4827" s="393"/>
      <c r="J4827" s="3"/>
      <c r="K4827" s="3"/>
      <c r="L4827" s="3"/>
      <c r="M4827" s="3"/>
      <c r="N4827" s="3"/>
      <c r="O4827" s="393"/>
      <c r="P4827" s="393"/>
      <c r="Q4827" s="3"/>
      <c r="R4827" s="3"/>
      <c r="S4827" s="3"/>
      <c r="T4827" s="3"/>
      <c r="U4827" s="3"/>
      <c r="V4827" s="3"/>
      <c r="W4827"/>
      <c r="X4827"/>
      <c r="Y4827" s="451"/>
      <c r="Z4827" s="393"/>
      <c r="AA4827" s="3"/>
      <c r="AB4827" s="3"/>
      <c r="AC4827" s="3"/>
      <c r="AD4827" s="3"/>
      <c r="AE4827" s="3"/>
      <c r="AF4827"/>
      <c r="AG4827"/>
      <c r="AH4827"/>
      <c r="AI4827"/>
      <c r="AJ4827"/>
      <c r="AK4827"/>
      <c r="AL4827"/>
      <c r="AM4827"/>
      <c r="AN4827"/>
      <c r="AO4827"/>
      <c r="AP4827"/>
      <c r="BC4827" s="451"/>
    </row>
    <row r="4828" spans="1:55" hidden="1" x14ac:dyDescent="0.2">
      <c r="A4828" s="3"/>
      <c r="B4828" s="3"/>
      <c r="C4828" s="393"/>
      <c r="D4828" s="393"/>
      <c r="E4828" s="393"/>
      <c r="F4828" s="393"/>
      <c r="G4828" s="393"/>
      <c r="H4828" s="393"/>
      <c r="I4828" s="393"/>
      <c r="J4828" s="3"/>
      <c r="K4828" s="3"/>
      <c r="L4828" s="3"/>
      <c r="M4828" s="3"/>
      <c r="N4828" s="3"/>
      <c r="O4828" s="393"/>
      <c r="P4828" s="393"/>
      <c r="Q4828" s="3"/>
      <c r="R4828" s="3"/>
      <c r="S4828" s="3"/>
      <c r="T4828" s="3"/>
      <c r="U4828" s="3"/>
      <c r="V4828" s="3"/>
      <c r="W4828"/>
      <c r="X4828"/>
      <c r="Y4828" s="451"/>
      <c r="Z4828" s="393"/>
      <c r="AA4828" s="3"/>
      <c r="AB4828" s="3"/>
      <c r="AC4828" s="3"/>
      <c r="AD4828" s="3"/>
      <c r="AE4828" s="3"/>
      <c r="AF4828"/>
      <c r="AG4828"/>
      <c r="AH4828"/>
      <c r="AI4828"/>
      <c r="AJ4828"/>
      <c r="AK4828"/>
      <c r="AL4828"/>
      <c r="AM4828"/>
      <c r="AN4828"/>
      <c r="AO4828"/>
      <c r="AP4828"/>
      <c r="BC4828" s="451"/>
    </row>
    <row r="4829" spans="1:55" hidden="1" x14ac:dyDescent="0.2">
      <c r="A4829" s="3"/>
      <c r="B4829" s="3"/>
      <c r="C4829" s="393"/>
      <c r="D4829" s="393"/>
      <c r="E4829" s="393"/>
      <c r="F4829" s="393"/>
      <c r="G4829" s="393"/>
      <c r="H4829" s="393"/>
      <c r="I4829" s="393"/>
      <c r="J4829" s="3"/>
      <c r="K4829" s="3"/>
      <c r="L4829" s="3"/>
      <c r="M4829" s="3"/>
      <c r="N4829" s="3"/>
      <c r="O4829" s="393"/>
      <c r="P4829" s="393"/>
      <c r="Q4829" s="3"/>
      <c r="R4829" s="3"/>
      <c r="S4829" s="3"/>
      <c r="T4829" s="3"/>
      <c r="U4829" s="3"/>
      <c r="V4829" s="3"/>
      <c r="W4829"/>
      <c r="X4829"/>
      <c r="Y4829" s="451"/>
      <c r="Z4829" s="393"/>
      <c r="AA4829" s="3"/>
      <c r="AB4829" s="3"/>
      <c r="AC4829" s="3"/>
      <c r="AD4829" s="3"/>
      <c r="AE4829" s="3"/>
      <c r="AF4829"/>
      <c r="AG4829"/>
      <c r="AH4829"/>
      <c r="AI4829"/>
      <c r="AJ4829"/>
      <c r="AK4829"/>
      <c r="AL4829"/>
      <c r="AM4829"/>
      <c r="AN4829"/>
      <c r="AO4829"/>
      <c r="AP4829"/>
      <c r="BC4829" s="451"/>
    </row>
    <row r="4830" spans="1:55" hidden="1" x14ac:dyDescent="0.2">
      <c r="A4830" s="3"/>
      <c r="B4830" s="3"/>
      <c r="C4830" s="393"/>
      <c r="D4830" s="393"/>
      <c r="E4830" s="393"/>
      <c r="F4830" s="393"/>
      <c r="G4830" s="393"/>
      <c r="H4830" s="393"/>
      <c r="I4830" s="393"/>
      <c r="J4830" s="3"/>
      <c r="K4830" s="3"/>
      <c r="L4830" s="3"/>
      <c r="M4830" s="3"/>
      <c r="N4830" s="3"/>
      <c r="O4830" s="393"/>
      <c r="P4830" s="393"/>
      <c r="Q4830" s="3"/>
      <c r="R4830" s="3"/>
      <c r="S4830" s="3"/>
      <c r="T4830" s="3"/>
      <c r="U4830" s="3"/>
      <c r="V4830" s="3"/>
      <c r="W4830"/>
      <c r="X4830"/>
      <c r="Y4830" s="451"/>
      <c r="Z4830" s="393"/>
      <c r="AA4830" s="3"/>
      <c r="AB4830" s="3"/>
      <c r="AC4830" s="3"/>
      <c r="AD4830" s="3"/>
      <c r="AE4830" s="3"/>
      <c r="AF4830"/>
      <c r="AG4830"/>
      <c r="AH4830"/>
      <c r="AI4830"/>
      <c r="AJ4830"/>
      <c r="AK4830"/>
      <c r="AL4830"/>
      <c r="AM4830"/>
      <c r="AN4830"/>
      <c r="AO4830"/>
      <c r="AP4830"/>
      <c r="BC4830" s="451"/>
    </row>
    <row r="4831" spans="1:55" hidden="1" x14ac:dyDescent="0.2">
      <c r="A4831" s="3"/>
      <c r="B4831" s="3"/>
      <c r="C4831" s="393"/>
      <c r="D4831" s="393"/>
      <c r="E4831" s="393"/>
      <c r="F4831" s="393"/>
      <c r="G4831" s="393"/>
      <c r="H4831" s="393"/>
      <c r="I4831" s="393"/>
      <c r="J4831" s="3"/>
      <c r="K4831" s="3"/>
      <c r="L4831" s="3"/>
      <c r="M4831" s="3"/>
      <c r="N4831" s="3"/>
      <c r="O4831" s="393"/>
      <c r="P4831" s="393"/>
      <c r="Q4831" s="3"/>
      <c r="R4831" s="3"/>
      <c r="S4831" s="3"/>
      <c r="T4831" s="3"/>
      <c r="U4831" s="3"/>
      <c r="V4831" s="3"/>
      <c r="W4831"/>
      <c r="X4831"/>
      <c r="Y4831" s="451"/>
      <c r="Z4831" s="393"/>
      <c r="AA4831" s="3"/>
      <c r="AB4831" s="3"/>
      <c r="AC4831" s="3"/>
      <c r="AD4831" s="3"/>
      <c r="AE4831" s="3"/>
      <c r="AF4831"/>
      <c r="AG4831"/>
      <c r="AH4831"/>
      <c r="AI4831"/>
      <c r="AJ4831"/>
      <c r="AK4831"/>
      <c r="AL4831"/>
      <c r="AM4831"/>
      <c r="AN4831"/>
      <c r="AO4831"/>
      <c r="AP4831"/>
      <c r="BC4831" s="451"/>
    </row>
    <row r="4832" spans="1:55" hidden="1" x14ac:dyDescent="0.2">
      <c r="A4832" s="3"/>
      <c r="B4832" s="3"/>
      <c r="C4832" s="393"/>
      <c r="D4832" s="393"/>
      <c r="E4832" s="393"/>
      <c r="F4832" s="393"/>
      <c r="G4832" s="393"/>
      <c r="H4832" s="393"/>
      <c r="I4832" s="393"/>
      <c r="J4832" s="3"/>
      <c r="K4832" s="3"/>
      <c r="L4832" s="3"/>
      <c r="M4832" s="3"/>
      <c r="N4832" s="3"/>
      <c r="O4832" s="393"/>
      <c r="P4832" s="393"/>
      <c r="Q4832" s="3"/>
      <c r="R4832" s="3"/>
      <c r="S4832" s="3"/>
      <c r="T4832" s="3"/>
      <c r="U4832" s="3"/>
      <c r="V4832" s="3"/>
      <c r="W4832"/>
      <c r="X4832"/>
      <c r="Y4832" s="451"/>
      <c r="Z4832" s="393"/>
      <c r="AA4832" s="3"/>
      <c r="AB4832" s="3"/>
      <c r="AC4832" s="3"/>
      <c r="AD4832" s="3"/>
      <c r="AE4832" s="3"/>
      <c r="AF4832"/>
      <c r="AG4832"/>
      <c r="AH4832"/>
      <c r="AI4832"/>
      <c r="AJ4832"/>
      <c r="AK4832"/>
      <c r="AL4832"/>
      <c r="AM4832"/>
      <c r="AN4832"/>
      <c r="AO4832"/>
      <c r="AP4832"/>
      <c r="BC4832" s="451"/>
    </row>
    <row r="4833" spans="1:55" hidden="1" x14ac:dyDescent="0.2">
      <c r="A4833" s="3"/>
      <c r="B4833" s="3"/>
      <c r="C4833" s="393"/>
      <c r="D4833" s="393"/>
      <c r="E4833" s="393"/>
      <c r="F4833" s="393"/>
      <c r="G4833" s="393"/>
      <c r="H4833" s="393"/>
      <c r="I4833" s="393"/>
      <c r="J4833" s="3"/>
      <c r="K4833" s="3"/>
      <c r="L4833" s="3"/>
      <c r="M4833" s="3"/>
      <c r="N4833" s="3"/>
      <c r="O4833" s="393"/>
      <c r="P4833" s="393"/>
      <c r="Q4833" s="3"/>
      <c r="R4833" s="3"/>
      <c r="S4833" s="3"/>
      <c r="T4833" s="3"/>
      <c r="U4833" s="3"/>
      <c r="V4833" s="3"/>
      <c r="W4833"/>
      <c r="X4833"/>
      <c r="Y4833" s="451"/>
      <c r="Z4833" s="393"/>
      <c r="AA4833" s="3"/>
      <c r="AB4833" s="3"/>
      <c r="AC4833" s="3"/>
      <c r="AD4833" s="3"/>
      <c r="AE4833" s="3"/>
      <c r="AF4833"/>
      <c r="AG4833"/>
      <c r="AH4833"/>
      <c r="AI4833"/>
      <c r="AJ4833"/>
      <c r="AK4833"/>
      <c r="AL4833"/>
      <c r="AM4833"/>
      <c r="AN4833"/>
      <c r="AO4833"/>
      <c r="AP4833"/>
      <c r="BC4833" s="451"/>
    </row>
    <row r="4834" spans="1:55" hidden="1" x14ac:dyDescent="0.2">
      <c r="A4834" s="3"/>
      <c r="B4834" s="3"/>
      <c r="C4834" s="393"/>
      <c r="D4834" s="393"/>
      <c r="E4834" s="393"/>
      <c r="F4834" s="393"/>
      <c r="G4834" s="393"/>
      <c r="H4834" s="393"/>
      <c r="I4834" s="393"/>
      <c r="J4834" s="3"/>
      <c r="K4834" s="3"/>
      <c r="L4834" s="3"/>
      <c r="M4834" s="3"/>
      <c r="N4834" s="3"/>
      <c r="O4834" s="393"/>
      <c r="P4834" s="393"/>
      <c r="Q4834" s="3"/>
      <c r="R4834" s="3"/>
      <c r="S4834" s="3"/>
      <c r="T4834" s="3"/>
      <c r="U4834" s="3"/>
      <c r="V4834" s="3"/>
      <c r="W4834"/>
      <c r="X4834"/>
      <c r="Y4834" s="451"/>
      <c r="Z4834" s="393"/>
      <c r="AA4834" s="3"/>
      <c r="AB4834" s="3"/>
      <c r="AC4834" s="3"/>
      <c r="AD4834" s="3"/>
      <c r="AE4834" s="3"/>
      <c r="AF4834"/>
      <c r="AG4834"/>
      <c r="AH4834"/>
      <c r="AI4834"/>
      <c r="AJ4834"/>
      <c r="AK4834"/>
      <c r="AL4834"/>
      <c r="AM4834"/>
      <c r="AN4834"/>
      <c r="AO4834"/>
      <c r="AP4834"/>
      <c r="BC4834" s="451"/>
    </row>
    <row r="4835" spans="1:55" hidden="1" x14ac:dyDescent="0.2">
      <c r="A4835" s="3"/>
      <c r="B4835" s="3"/>
      <c r="C4835" s="393"/>
      <c r="D4835" s="393"/>
      <c r="E4835" s="393"/>
      <c r="F4835" s="393"/>
      <c r="G4835" s="393"/>
      <c r="H4835" s="393"/>
      <c r="I4835" s="393"/>
      <c r="J4835" s="3"/>
      <c r="K4835" s="3"/>
      <c r="L4835" s="3"/>
      <c r="M4835" s="3"/>
      <c r="N4835" s="3"/>
      <c r="O4835" s="393"/>
      <c r="P4835" s="393"/>
      <c r="Q4835" s="3"/>
      <c r="R4835" s="3"/>
      <c r="S4835" s="3"/>
      <c r="T4835" s="3"/>
      <c r="U4835" s="3"/>
      <c r="V4835" s="3"/>
      <c r="W4835"/>
      <c r="X4835"/>
      <c r="Y4835" s="451"/>
      <c r="Z4835" s="393"/>
      <c r="AA4835" s="3"/>
      <c r="AB4835" s="3"/>
      <c r="AC4835" s="3"/>
      <c r="AD4835" s="3"/>
      <c r="AE4835" s="3"/>
      <c r="AF4835"/>
      <c r="AG4835"/>
      <c r="AH4835"/>
      <c r="AI4835"/>
      <c r="AJ4835"/>
      <c r="AK4835"/>
      <c r="AL4835"/>
      <c r="AM4835"/>
      <c r="AN4835"/>
      <c r="AO4835"/>
      <c r="AP4835"/>
      <c r="BC4835" s="451"/>
    </row>
    <row r="4836" spans="1:55" hidden="1" x14ac:dyDescent="0.2">
      <c r="A4836" s="3"/>
      <c r="B4836" s="3"/>
      <c r="C4836" s="393"/>
      <c r="D4836" s="393"/>
      <c r="E4836" s="393"/>
      <c r="F4836" s="393"/>
      <c r="G4836" s="393"/>
      <c r="H4836" s="393"/>
      <c r="I4836" s="393"/>
      <c r="J4836" s="3"/>
      <c r="K4836" s="3"/>
      <c r="L4836" s="3"/>
      <c r="M4836" s="3"/>
      <c r="N4836" s="3"/>
      <c r="O4836" s="393"/>
      <c r="P4836" s="393"/>
      <c r="Q4836" s="3"/>
      <c r="R4836" s="3"/>
      <c r="S4836" s="3"/>
      <c r="T4836" s="3"/>
      <c r="U4836" s="3"/>
      <c r="V4836" s="3"/>
      <c r="W4836"/>
      <c r="X4836"/>
      <c r="Y4836" s="451"/>
      <c r="Z4836" s="393"/>
      <c r="AA4836" s="3"/>
      <c r="AB4836" s="3"/>
      <c r="AC4836" s="3"/>
      <c r="AD4836" s="3"/>
      <c r="AE4836" s="3"/>
      <c r="AF4836"/>
      <c r="AG4836"/>
      <c r="AH4836"/>
      <c r="AI4836"/>
      <c r="AJ4836"/>
      <c r="AK4836"/>
      <c r="AL4836"/>
      <c r="AM4836"/>
      <c r="AN4836"/>
      <c r="AO4836"/>
      <c r="AP4836"/>
      <c r="BC4836" s="451"/>
    </row>
    <row r="4837" spans="1:55" hidden="1" x14ac:dyDescent="0.2">
      <c r="A4837" s="3"/>
      <c r="B4837" s="3"/>
      <c r="C4837" s="393"/>
      <c r="D4837" s="393"/>
      <c r="E4837" s="393"/>
      <c r="F4837" s="393"/>
      <c r="G4837" s="393"/>
      <c r="H4837" s="393"/>
      <c r="I4837" s="393"/>
      <c r="J4837" s="3"/>
      <c r="K4837" s="3"/>
      <c r="L4837" s="3"/>
      <c r="M4837" s="3"/>
      <c r="N4837" s="3"/>
      <c r="O4837" s="393"/>
      <c r="P4837" s="393"/>
      <c r="Q4837" s="3"/>
      <c r="R4837" s="3"/>
      <c r="S4837" s="3"/>
      <c r="T4837" s="3"/>
      <c r="U4837" s="3"/>
      <c r="V4837" s="3"/>
      <c r="W4837"/>
      <c r="X4837"/>
      <c r="Y4837" s="451"/>
      <c r="Z4837" s="393"/>
      <c r="AA4837" s="3"/>
      <c r="AB4837" s="3"/>
      <c r="AC4837" s="3"/>
      <c r="AD4837" s="3"/>
      <c r="AE4837" s="3"/>
      <c r="AF4837"/>
      <c r="AG4837"/>
      <c r="AH4837"/>
      <c r="AI4837"/>
      <c r="AJ4837"/>
      <c r="AK4837"/>
      <c r="AL4837"/>
      <c r="AM4837"/>
      <c r="AN4837"/>
      <c r="AO4837"/>
      <c r="AP4837"/>
      <c r="BC4837" s="451"/>
    </row>
    <row r="4838" spans="1:55" hidden="1" x14ac:dyDescent="0.2">
      <c r="A4838" s="3"/>
      <c r="B4838" s="3"/>
      <c r="C4838" s="393"/>
      <c r="D4838" s="393"/>
      <c r="E4838" s="393"/>
      <c r="F4838" s="393"/>
      <c r="G4838" s="393"/>
      <c r="H4838" s="393"/>
      <c r="I4838" s="393"/>
      <c r="J4838" s="3"/>
      <c r="K4838" s="3"/>
      <c r="L4838" s="3"/>
      <c r="M4838" s="3"/>
      <c r="N4838" s="3"/>
      <c r="O4838" s="393"/>
      <c r="P4838" s="393"/>
      <c r="Q4838" s="3"/>
      <c r="R4838" s="3"/>
      <c r="S4838" s="3"/>
      <c r="T4838" s="3"/>
      <c r="U4838" s="3"/>
      <c r="V4838" s="3"/>
      <c r="W4838"/>
      <c r="X4838"/>
      <c r="Y4838" s="451"/>
      <c r="Z4838" s="393"/>
      <c r="AA4838" s="3"/>
      <c r="AB4838" s="3"/>
      <c r="AC4838" s="3"/>
      <c r="AD4838" s="3"/>
      <c r="AE4838" s="3"/>
      <c r="AF4838"/>
      <c r="AG4838"/>
      <c r="AH4838"/>
      <c r="AI4838"/>
      <c r="AJ4838"/>
      <c r="AK4838"/>
      <c r="AL4838"/>
      <c r="AM4838"/>
      <c r="AN4838"/>
      <c r="AO4838"/>
      <c r="AP4838"/>
      <c r="BC4838" s="451"/>
    </row>
    <row r="4839" spans="1:55" hidden="1" x14ac:dyDescent="0.2">
      <c r="A4839" s="3"/>
      <c r="B4839" s="3"/>
      <c r="C4839" s="393"/>
      <c r="D4839" s="393"/>
      <c r="E4839" s="393"/>
      <c r="F4839" s="393"/>
      <c r="G4839" s="393"/>
      <c r="H4839" s="393"/>
      <c r="I4839" s="393"/>
      <c r="J4839" s="3"/>
      <c r="K4839" s="3"/>
      <c r="L4839" s="3"/>
      <c r="M4839" s="3"/>
      <c r="N4839" s="3"/>
      <c r="O4839" s="393"/>
      <c r="P4839" s="393"/>
      <c r="Q4839" s="3"/>
      <c r="R4839" s="3"/>
      <c r="S4839" s="3"/>
      <c r="T4839" s="3"/>
      <c r="U4839" s="3"/>
      <c r="V4839" s="3"/>
      <c r="W4839"/>
      <c r="X4839"/>
      <c r="Y4839" s="451"/>
      <c r="Z4839" s="393"/>
      <c r="AA4839" s="3"/>
      <c r="AB4839" s="3"/>
      <c r="AC4839" s="3"/>
      <c r="AD4839" s="3"/>
      <c r="AE4839" s="3"/>
      <c r="AF4839"/>
      <c r="AG4839"/>
      <c r="AH4839"/>
      <c r="AI4839"/>
      <c r="AJ4839"/>
      <c r="AK4839"/>
      <c r="AL4839"/>
      <c r="AM4839"/>
      <c r="AN4839"/>
      <c r="AO4839"/>
      <c r="AP4839"/>
      <c r="BC4839" s="451"/>
    </row>
    <row r="4840" spans="1:55" hidden="1" x14ac:dyDescent="0.2">
      <c r="A4840" s="3"/>
      <c r="B4840" s="3"/>
      <c r="C4840" s="393"/>
      <c r="D4840" s="393"/>
      <c r="E4840" s="393"/>
      <c r="F4840" s="393"/>
      <c r="G4840" s="393"/>
      <c r="H4840" s="393"/>
      <c r="I4840" s="393"/>
      <c r="J4840" s="3"/>
      <c r="K4840" s="3"/>
      <c r="L4840" s="3"/>
      <c r="M4840" s="3"/>
      <c r="N4840" s="3"/>
      <c r="O4840" s="393"/>
      <c r="P4840" s="393"/>
      <c r="Q4840" s="3"/>
      <c r="R4840" s="3"/>
      <c r="S4840" s="3"/>
      <c r="T4840" s="3"/>
      <c r="U4840" s="3"/>
      <c r="V4840" s="3"/>
      <c r="W4840"/>
      <c r="X4840"/>
      <c r="Y4840" s="451"/>
      <c r="Z4840" s="393"/>
      <c r="AA4840" s="3"/>
      <c r="AB4840" s="3"/>
      <c r="AC4840" s="3"/>
      <c r="AD4840" s="3"/>
      <c r="AE4840" s="3"/>
      <c r="AF4840"/>
      <c r="AG4840"/>
      <c r="AH4840"/>
      <c r="AI4840"/>
      <c r="AJ4840"/>
      <c r="AK4840"/>
      <c r="AL4840"/>
      <c r="AM4840"/>
      <c r="AN4840"/>
      <c r="AO4840"/>
      <c r="AP4840"/>
      <c r="BC4840" s="451"/>
    </row>
    <row r="4841" spans="1:55" hidden="1" x14ac:dyDescent="0.2">
      <c r="A4841" s="3"/>
      <c r="B4841" s="3"/>
      <c r="C4841" s="393"/>
      <c r="D4841" s="393"/>
      <c r="E4841" s="393"/>
      <c r="F4841" s="393"/>
      <c r="G4841" s="393"/>
      <c r="H4841" s="393"/>
      <c r="I4841" s="393"/>
      <c r="J4841" s="3"/>
      <c r="K4841" s="3"/>
      <c r="L4841" s="3"/>
      <c r="M4841" s="3"/>
      <c r="N4841" s="3"/>
      <c r="O4841" s="393"/>
      <c r="P4841" s="393"/>
      <c r="Q4841" s="3"/>
      <c r="R4841" s="3"/>
      <c r="S4841" s="3"/>
      <c r="T4841" s="3"/>
      <c r="U4841" s="3"/>
      <c r="V4841" s="3"/>
      <c r="W4841"/>
      <c r="X4841"/>
      <c r="Y4841" s="451"/>
      <c r="Z4841" s="393"/>
      <c r="AA4841" s="3"/>
      <c r="AB4841" s="3"/>
      <c r="AC4841" s="3"/>
      <c r="AD4841" s="3"/>
      <c r="AE4841" s="3"/>
      <c r="AF4841"/>
      <c r="AG4841"/>
      <c r="AH4841"/>
      <c r="AI4841"/>
      <c r="AJ4841"/>
      <c r="AK4841"/>
      <c r="AL4841"/>
      <c r="AM4841"/>
      <c r="AN4841"/>
      <c r="AO4841"/>
      <c r="AP4841"/>
      <c r="BC4841" s="451"/>
    </row>
    <row r="4842" spans="1:55" hidden="1" x14ac:dyDescent="0.2">
      <c r="A4842" s="3"/>
      <c r="B4842" s="3"/>
      <c r="C4842" s="393"/>
      <c r="D4842" s="393"/>
      <c r="E4842" s="393"/>
      <c r="F4842" s="393"/>
      <c r="G4842" s="393"/>
      <c r="H4842" s="393"/>
      <c r="I4842" s="393"/>
      <c r="J4842" s="3"/>
      <c r="K4842" s="3"/>
      <c r="L4842" s="3"/>
      <c r="M4842" s="3"/>
      <c r="N4842" s="3"/>
      <c r="O4842" s="393"/>
      <c r="P4842" s="393"/>
      <c r="Q4842" s="3"/>
      <c r="R4842" s="3"/>
      <c r="S4842" s="3"/>
      <c r="T4842" s="3"/>
      <c r="U4842" s="3"/>
      <c r="V4842" s="3"/>
      <c r="W4842"/>
      <c r="X4842"/>
      <c r="Y4842" s="451"/>
      <c r="Z4842" s="393"/>
      <c r="AA4842" s="3"/>
      <c r="AB4842" s="3"/>
      <c r="AC4842" s="3"/>
      <c r="AD4842" s="3"/>
      <c r="AE4842" s="3"/>
      <c r="AF4842"/>
      <c r="AG4842"/>
      <c r="AH4842"/>
      <c r="AI4842"/>
      <c r="AJ4842"/>
      <c r="AK4842"/>
      <c r="AL4842"/>
      <c r="AM4842"/>
      <c r="AN4842"/>
      <c r="AO4842"/>
      <c r="AP4842"/>
      <c r="BC4842" s="451"/>
    </row>
    <row r="4843" spans="1:55" hidden="1" x14ac:dyDescent="0.2">
      <c r="A4843" s="3"/>
      <c r="B4843" s="3"/>
      <c r="C4843" s="393"/>
      <c r="D4843" s="393"/>
      <c r="E4843" s="393"/>
      <c r="F4843" s="393"/>
      <c r="G4843" s="393"/>
      <c r="H4843" s="393"/>
      <c r="I4843" s="393"/>
      <c r="J4843" s="3"/>
      <c r="K4843" s="3"/>
      <c r="L4843" s="3"/>
      <c r="M4843" s="3"/>
      <c r="N4843" s="3"/>
      <c r="O4843" s="393"/>
      <c r="P4843" s="393"/>
      <c r="Q4843" s="3"/>
      <c r="R4843" s="3"/>
      <c r="S4843" s="3"/>
      <c r="T4843" s="3"/>
      <c r="U4843" s="3"/>
      <c r="V4843" s="3"/>
      <c r="W4843"/>
      <c r="X4843"/>
      <c r="Y4843" s="451"/>
      <c r="Z4843" s="393"/>
      <c r="AA4843" s="3"/>
      <c r="AB4843" s="3"/>
      <c r="AC4843" s="3"/>
      <c r="AD4843" s="3"/>
      <c r="AE4843" s="3"/>
      <c r="AF4843"/>
      <c r="AG4843"/>
      <c r="AH4843"/>
      <c r="AI4843"/>
      <c r="AJ4843"/>
      <c r="AK4843"/>
      <c r="AL4843"/>
      <c r="AM4843"/>
      <c r="AN4843"/>
      <c r="AO4843"/>
      <c r="AP4843"/>
      <c r="BC4843" s="451"/>
    </row>
    <row r="4844" spans="1:55" hidden="1" x14ac:dyDescent="0.2">
      <c r="A4844" s="3"/>
      <c r="B4844" s="3"/>
      <c r="C4844" s="393"/>
      <c r="D4844" s="393"/>
      <c r="E4844" s="393"/>
      <c r="F4844" s="393"/>
      <c r="G4844" s="393"/>
      <c r="H4844" s="393"/>
      <c r="I4844" s="393"/>
      <c r="J4844" s="3"/>
      <c r="K4844" s="3"/>
      <c r="L4844" s="3"/>
      <c r="M4844" s="3"/>
      <c r="N4844" s="3"/>
      <c r="O4844" s="393"/>
      <c r="P4844" s="393"/>
      <c r="Q4844" s="3"/>
      <c r="R4844" s="3"/>
      <c r="S4844" s="3"/>
      <c r="T4844" s="3"/>
      <c r="U4844" s="3"/>
      <c r="V4844" s="3"/>
      <c r="W4844"/>
      <c r="X4844"/>
      <c r="Y4844" s="451"/>
      <c r="Z4844" s="393"/>
      <c r="AA4844" s="3"/>
      <c r="AB4844" s="3"/>
      <c r="AC4844" s="3"/>
      <c r="AD4844" s="3"/>
      <c r="AE4844" s="3"/>
      <c r="AF4844"/>
      <c r="AG4844"/>
      <c r="AH4844"/>
      <c r="AI4844"/>
      <c r="AJ4844"/>
      <c r="AK4844"/>
      <c r="AL4844"/>
      <c r="AM4844"/>
      <c r="AN4844"/>
      <c r="AO4844"/>
      <c r="AP4844"/>
      <c r="BC4844" s="451"/>
    </row>
    <row r="4845" spans="1:55" hidden="1" x14ac:dyDescent="0.2">
      <c r="A4845" s="3"/>
      <c r="B4845" s="3"/>
      <c r="C4845" s="393"/>
      <c r="D4845" s="393"/>
      <c r="E4845" s="393"/>
      <c r="F4845" s="393"/>
      <c r="G4845" s="393"/>
      <c r="H4845" s="393"/>
      <c r="I4845" s="393"/>
      <c r="J4845" s="3"/>
      <c r="K4845" s="3"/>
      <c r="L4845" s="3"/>
      <c r="M4845" s="3"/>
      <c r="N4845" s="3"/>
      <c r="O4845" s="393"/>
      <c r="P4845" s="393"/>
      <c r="Q4845" s="3"/>
      <c r="R4845" s="3"/>
      <c r="S4845" s="3"/>
      <c r="T4845" s="3"/>
      <c r="U4845" s="3"/>
      <c r="V4845" s="3"/>
      <c r="W4845"/>
      <c r="X4845"/>
      <c r="Y4845" s="451"/>
      <c r="Z4845" s="393"/>
      <c r="AA4845" s="3"/>
      <c r="AB4845" s="3"/>
      <c r="AC4845" s="3"/>
      <c r="AD4845" s="3"/>
      <c r="AE4845" s="3"/>
      <c r="AF4845"/>
      <c r="AG4845"/>
      <c r="AH4845"/>
      <c r="AI4845"/>
      <c r="AJ4845"/>
      <c r="AK4845"/>
      <c r="AL4845"/>
      <c r="AM4845"/>
      <c r="AN4845"/>
      <c r="AO4845"/>
      <c r="AP4845"/>
      <c r="BC4845" s="451"/>
    </row>
    <row r="4846" spans="1:55" hidden="1" x14ac:dyDescent="0.2">
      <c r="A4846" s="3"/>
      <c r="B4846" s="3"/>
      <c r="C4846" s="393"/>
      <c r="D4846" s="393"/>
      <c r="E4846" s="393"/>
      <c r="F4846" s="393"/>
      <c r="G4846" s="393"/>
      <c r="H4846" s="393"/>
      <c r="I4846" s="393"/>
      <c r="J4846" s="3"/>
      <c r="K4846" s="3"/>
      <c r="L4846" s="3"/>
      <c r="M4846" s="3"/>
      <c r="N4846" s="3"/>
      <c r="O4846" s="393"/>
      <c r="P4846" s="393"/>
      <c r="Q4846" s="3"/>
      <c r="R4846" s="3"/>
      <c r="S4846" s="3"/>
      <c r="T4846" s="3"/>
      <c r="U4846" s="3"/>
      <c r="V4846" s="3"/>
      <c r="W4846"/>
      <c r="X4846"/>
      <c r="Y4846" s="451"/>
      <c r="Z4846" s="393"/>
      <c r="AA4846" s="3"/>
      <c r="AB4846" s="3"/>
      <c r="AC4846" s="3"/>
      <c r="AD4846" s="3"/>
      <c r="AE4846" s="3"/>
      <c r="AF4846"/>
      <c r="AG4846"/>
      <c r="AH4846"/>
      <c r="AI4846"/>
      <c r="AJ4846"/>
      <c r="AK4846"/>
      <c r="AL4846"/>
      <c r="AM4846"/>
      <c r="AN4846"/>
      <c r="AO4846"/>
      <c r="AP4846"/>
      <c r="BC4846" s="451"/>
    </row>
    <row r="4847" spans="1:55" hidden="1" x14ac:dyDescent="0.2">
      <c r="A4847" s="3"/>
      <c r="B4847" s="3"/>
      <c r="C4847" s="393"/>
      <c r="D4847" s="393"/>
      <c r="E4847" s="393"/>
      <c r="F4847" s="393"/>
      <c r="G4847" s="393"/>
      <c r="H4847" s="393"/>
      <c r="I4847" s="393"/>
      <c r="J4847" s="3"/>
      <c r="K4847" s="3"/>
      <c r="L4847" s="3"/>
      <c r="M4847" s="3"/>
      <c r="N4847" s="3"/>
      <c r="O4847" s="393"/>
      <c r="P4847" s="393"/>
      <c r="Q4847" s="3"/>
      <c r="R4847" s="3"/>
      <c r="S4847" s="3"/>
      <c r="T4847" s="3"/>
      <c r="U4847" s="3"/>
      <c r="V4847" s="3"/>
      <c r="W4847"/>
      <c r="X4847"/>
      <c r="Y4847" s="451"/>
      <c r="Z4847" s="393"/>
      <c r="AA4847" s="3"/>
      <c r="AB4847" s="3"/>
      <c r="AC4847" s="3"/>
      <c r="AD4847" s="3"/>
      <c r="AE4847" s="3"/>
      <c r="AF4847"/>
      <c r="AG4847"/>
      <c r="AH4847"/>
      <c r="AI4847"/>
      <c r="AJ4847"/>
      <c r="AK4847"/>
      <c r="AL4847"/>
      <c r="AM4847"/>
      <c r="AN4847"/>
      <c r="AO4847"/>
      <c r="AP4847"/>
      <c r="BC4847" s="451"/>
    </row>
    <row r="4848" spans="1:55" hidden="1" x14ac:dyDescent="0.2">
      <c r="A4848" s="3"/>
      <c r="B4848" s="3"/>
      <c r="C4848" s="393"/>
      <c r="D4848" s="393"/>
      <c r="E4848" s="393"/>
      <c r="F4848" s="393"/>
      <c r="G4848" s="393"/>
      <c r="H4848" s="393"/>
      <c r="I4848" s="393"/>
      <c r="J4848" s="3"/>
      <c r="K4848" s="3"/>
      <c r="L4848" s="3"/>
      <c r="M4848" s="3"/>
      <c r="N4848" s="3"/>
      <c r="O4848" s="393"/>
      <c r="P4848" s="393"/>
      <c r="Q4848" s="3"/>
      <c r="R4848" s="3"/>
      <c r="S4848" s="3"/>
      <c r="T4848" s="3"/>
      <c r="U4848" s="3"/>
      <c r="V4848" s="3"/>
      <c r="W4848"/>
      <c r="X4848"/>
      <c r="Y4848" s="451"/>
      <c r="Z4848" s="393"/>
      <c r="AA4848" s="3"/>
      <c r="AB4848" s="3"/>
      <c r="AC4848" s="3"/>
      <c r="AD4848" s="3"/>
      <c r="AE4848" s="3"/>
      <c r="AF4848"/>
      <c r="AG4848"/>
      <c r="AH4848"/>
      <c r="AI4848"/>
      <c r="AJ4848"/>
      <c r="AK4848"/>
      <c r="AL4848"/>
      <c r="AM4848"/>
      <c r="AN4848"/>
      <c r="AO4848"/>
      <c r="AP4848"/>
      <c r="BC4848" s="451"/>
    </row>
    <row r="4849" spans="1:55" hidden="1" x14ac:dyDescent="0.2">
      <c r="A4849" s="3"/>
      <c r="B4849" s="3"/>
      <c r="C4849" s="393"/>
      <c r="D4849" s="393"/>
      <c r="E4849" s="393"/>
      <c r="F4849" s="393"/>
      <c r="G4849" s="393"/>
      <c r="H4849" s="393"/>
      <c r="I4849" s="393"/>
      <c r="J4849" s="3"/>
      <c r="K4849" s="3"/>
      <c r="L4849" s="3"/>
      <c r="M4849" s="3"/>
      <c r="N4849" s="3"/>
      <c r="O4849" s="393"/>
      <c r="P4849" s="393"/>
      <c r="Q4849" s="3"/>
      <c r="R4849" s="3"/>
      <c r="S4849" s="3"/>
      <c r="T4849" s="3"/>
      <c r="U4849" s="3"/>
      <c r="V4849" s="3"/>
      <c r="W4849"/>
      <c r="X4849"/>
      <c r="Y4849" s="451"/>
      <c r="Z4849" s="393"/>
      <c r="AA4849" s="3"/>
      <c r="AB4849" s="3"/>
      <c r="AC4849" s="3"/>
      <c r="AD4849" s="3"/>
      <c r="AE4849" s="3"/>
      <c r="AF4849"/>
      <c r="AG4849"/>
      <c r="AH4849"/>
      <c r="AI4849"/>
      <c r="AJ4849"/>
      <c r="AK4849"/>
      <c r="AL4849"/>
      <c r="AM4849"/>
      <c r="AN4849"/>
      <c r="AO4849"/>
      <c r="AP4849"/>
      <c r="BC4849" s="451"/>
    </row>
    <row r="4850" spans="1:55" hidden="1" x14ac:dyDescent="0.2">
      <c r="A4850" s="3"/>
      <c r="B4850" s="3"/>
      <c r="C4850" s="393"/>
      <c r="D4850" s="393"/>
      <c r="E4850" s="393"/>
      <c r="F4850" s="393"/>
      <c r="G4850" s="393"/>
      <c r="H4850" s="393"/>
      <c r="I4850" s="393"/>
      <c r="J4850" s="3"/>
      <c r="K4850" s="3"/>
      <c r="L4850" s="3"/>
      <c r="M4850" s="3"/>
      <c r="N4850" s="3"/>
      <c r="O4850" s="393"/>
      <c r="P4850" s="393"/>
      <c r="Q4850" s="3"/>
      <c r="R4850" s="3"/>
      <c r="S4850" s="3"/>
      <c r="T4850" s="3"/>
      <c r="U4850" s="3"/>
      <c r="V4850" s="3"/>
      <c r="W4850"/>
      <c r="X4850"/>
      <c r="Y4850" s="451"/>
      <c r="Z4850" s="393"/>
      <c r="AA4850" s="3"/>
      <c r="AB4850" s="3"/>
      <c r="AC4850" s="3"/>
      <c r="AD4850" s="3"/>
      <c r="AE4850" s="3"/>
      <c r="AF4850"/>
      <c r="AG4850"/>
      <c r="AH4850"/>
      <c r="AI4850"/>
      <c r="AJ4850"/>
      <c r="AK4850"/>
      <c r="AL4850"/>
      <c r="AM4850"/>
      <c r="AN4850"/>
      <c r="AO4850"/>
      <c r="AP4850"/>
      <c r="BC4850" s="451"/>
    </row>
    <row r="4851" spans="1:55" hidden="1" x14ac:dyDescent="0.2">
      <c r="A4851" s="3"/>
      <c r="B4851" s="3"/>
      <c r="C4851" s="393"/>
      <c r="D4851" s="393"/>
      <c r="E4851" s="393"/>
      <c r="F4851" s="393"/>
      <c r="G4851" s="393"/>
      <c r="H4851" s="393"/>
      <c r="I4851" s="393"/>
      <c r="J4851" s="3"/>
      <c r="K4851" s="3"/>
      <c r="L4851" s="3"/>
      <c r="M4851" s="3"/>
      <c r="N4851" s="3"/>
      <c r="O4851" s="393"/>
      <c r="P4851" s="393"/>
      <c r="Q4851" s="3"/>
      <c r="R4851" s="3"/>
      <c r="S4851" s="3"/>
      <c r="T4851" s="3"/>
      <c r="U4851" s="3"/>
      <c r="V4851" s="3"/>
      <c r="W4851"/>
      <c r="X4851"/>
      <c r="Y4851" s="451"/>
      <c r="Z4851" s="393"/>
      <c r="AA4851" s="3"/>
      <c r="AB4851" s="3"/>
      <c r="AC4851" s="3"/>
      <c r="AD4851" s="3"/>
      <c r="AE4851" s="3"/>
      <c r="AF4851"/>
      <c r="AG4851"/>
      <c r="AH4851"/>
      <c r="AI4851"/>
      <c r="AJ4851"/>
      <c r="AK4851"/>
      <c r="AL4851"/>
      <c r="AM4851"/>
      <c r="AN4851"/>
      <c r="AO4851"/>
      <c r="AP4851"/>
      <c r="BC4851" s="451"/>
    </row>
    <row r="4852" spans="1:55" hidden="1" x14ac:dyDescent="0.2">
      <c r="A4852" s="3"/>
      <c r="B4852" s="3"/>
      <c r="C4852" s="393"/>
      <c r="D4852" s="393"/>
      <c r="E4852" s="393"/>
      <c r="F4852" s="393"/>
      <c r="G4852" s="393"/>
      <c r="H4852" s="393"/>
      <c r="I4852" s="393"/>
      <c r="J4852" s="3"/>
      <c r="K4852" s="3"/>
      <c r="L4852" s="3"/>
      <c r="M4852" s="3"/>
      <c r="N4852" s="3"/>
      <c r="O4852" s="393"/>
      <c r="P4852" s="393"/>
      <c r="Q4852" s="3"/>
      <c r="R4852" s="3"/>
      <c r="S4852" s="3"/>
      <c r="T4852" s="3"/>
      <c r="U4852" s="3"/>
      <c r="V4852" s="3"/>
      <c r="W4852"/>
      <c r="X4852"/>
      <c r="Y4852" s="451"/>
      <c r="Z4852" s="393"/>
      <c r="AA4852" s="3"/>
      <c r="AB4852" s="3"/>
      <c r="AC4852" s="3"/>
      <c r="AD4852" s="3"/>
      <c r="AE4852" s="3"/>
      <c r="AF4852"/>
      <c r="AG4852"/>
      <c r="AH4852"/>
      <c r="AI4852"/>
      <c r="AJ4852"/>
      <c r="AK4852"/>
      <c r="AL4852"/>
      <c r="AM4852"/>
      <c r="AN4852"/>
      <c r="AO4852"/>
      <c r="AP4852"/>
      <c r="BC4852" s="451"/>
    </row>
    <row r="4853" spans="1:55" hidden="1" x14ac:dyDescent="0.2">
      <c r="A4853" s="3"/>
      <c r="B4853" s="3"/>
      <c r="C4853" s="393"/>
      <c r="D4853" s="393"/>
      <c r="E4853" s="393"/>
      <c r="F4853" s="393"/>
      <c r="G4853" s="393"/>
      <c r="H4853" s="393"/>
      <c r="I4853" s="393"/>
      <c r="J4853" s="3"/>
      <c r="K4853" s="3"/>
      <c r="L4853" s="3"/>
      <c r="M4853" s="3"/>
      <c r="N4853" s="3"/>
      <c r="O4853" s="393"/>
      <c r="P4853" s="393"/>
      <c r="Q4853" s="3"/>
      <c r="R4853" s="3"/>
      <c r="S4853" s="3"/>
      <c r="T4853" s="3"/>
      <c r="U4853" s="3"/>
      <c r="V4853" s="3"/>
      <c r="W4853"/>
      <c r="X4853"/>
      <c r="Y4853" s="451"/>
      <c r="Z4853" s="393"/>
      <c r="AA4853" s="3"/>
      <c r="AB4853" s="3"/>
      <c r="AC4853" s="3"/>
      <c r="AD4853" s="3"/>
      <c r="AE4853" s="3"/>
      <c r="AF4853"/>
      <c r="AG4853"/>
      <c r="AH4853"/>
      <c r="AI4853"/>
      <c r="AJ4853"/>
      <c r="AK4853"/>
      <c r="AL4853"/>
      <c r="AM4853"/>
      <c r="AN4853"/>
      <c r="AO4853"/>
      <c r="AP4853"/>
      <c r="BC4853" s="451"/>
    </row>
    <row r="4854" spans="1:55" hidden="1" x14ac:dyDescent="0.2">
      <c r="A4854" s="3"/>
      <c r="B4854" s="3"/>
      <c r="C4854" s="393"/>
      <c r="D4854" s="393"/>
      <c r="E4854" s="393"/>
      <c r="F4854" s="393"/>
      <c r="G4854" s="393"/>
      <c r="H4854" s="393"/>
      <c r="I4854" s="393"/>
      <c r="J4854" s="3"/>
      <c r="K4854" s="3"/>
      <c r="L4854" s="3"/>
      <c r="M4854" s="3"/>
      <c r="N4854" s="3"/>
      <c r="O4854" s="393"/>
      <c r="P4854" s="393"/>
      <c r="Q4854" s="3"/>
      <c r="R4854" s="3"/>
      <c r="S4854" s="3"/>
      <c r="T4854" s="3"/>
      <c r="U4854" s="3"/>
      <c r="V4854" s="3"/>
      <c r="W4854"/>
      <c r="X4854"/>
      <c r="Y4854" s="451"/>
      <c r="Z4854" s="393"/>
      <c r="AA4854" s="3"/>
      <c r="AB4854" s="3"/>
      <c r="AC4854" s="3"/>
      <c r="AD4854" s="3"/>
      <c r="AE4854" s="3"/>
      <c r="AF4854"/>
      <c r="AG4854"/>
      <c r="AH4854"/>
      <c r="AI4854"/>
      <c r="AJ4854"/>
      <c r="AK4854"/>
      <c r="AL4854"/>
      <c r="AM4854"/>
      <c r="AN4854"/>
      <c r="AO4854"/>
      <c r="AP4854"/>
      <c r="BC4854" s="451"/>
    </row>
    <row r="4855" spans="1:55" hidden="1" x14ac:dyDescent="0.2">
      <c r="A4855" s="3"/>
      <c r="B4855" s="3"/>
      <c r="C4855" s="393"/>
      <c r="D4855" s="393"/>
      <c r="E4855" s="393"/>
      <c r="F4855" s="393"/>
      <c r="G4855" s="393"/>
      <c r="H4855" s="393"/>
      <c r="I4855" s="393"/>
      <c r="J4855" s="3"/>
      <c r="K4855" s="3"/>
      <c r="L4855" s="3"/>
      <c r="M4855" s="3"/>
      <c r="N4855" s="3"/>
      <c r="O4855" s="393"/>
      <c r="P4855" s="393"/>
      <c r="Q4855" s="3"/>
      <c r="R4855" s="3"/>
      <c r="S4855" s="3"/>
      <c r="T4855" s="3"/>
      <c r="U4855" s="3"/>
      <c r="V4855" s="3"/>
      <c r="W4855"/>
      <c r="X4855"/>
      <c r="Y4855" s="451"/>
      <c r="Z4855" s="393"/>
      <c r="AA4855" s="3"/>
      <c r="AB4855" s="3"/>
      <c r="AC4855" s="3"/>
      <c r="AD4855" s="3"/>
      <c r="AE4855" s="3"/>
      <c r="AF4855"/>
      <c r="AG4855"/>
      <c r="AH4855"/>
      <c r="AI4855"/>
      <c r="AJ4855"/>
      <c r="AK4855"/>
      <c r="AL4855"/>
      <c r="AM4855"/>
      <c r="AN4855"/>
      <c r="AO4855"/>
      <c r="AP4855"/>
      <c r="BC4855" s="451"/>
    </row>
    <row r="4856" spans="1:55" hidden="1" x14ac:dyDescent="0.2">
      <c r="A4856" s="3"/>
      <c r="B4856" s="3"/>
      <c r="C4856" s="393"/>
      <c r="D4856" s="393"/>
      <c r="E4856" s="393"/>
      <c r="F4856" s="393"/>
      <c r="G4856" s="393"/>
      <c r="H4856" s="393"/>
      <c r="I4856" s="393"/>
      <c r="J4856" s="3"/>
      <c r="K4856" s="3"/>
      <c r="L4856" s="3"/>
      <c r="M4856" s="3"/>
      <c r="N4856" s="3"/>
      <c r="O4856" s="393"/>
      <c r="P4856" s="393"/>
      <c r="Q4856" s="3"/>
      <c r="R4856" s="3"/>
      <c r="S4856" s="3"/>
      <c r="T4856" s="3"/>
      <c r="U4856" s="3"/>
      <c r="V4856" s="3"/>
      <c r="W4856"/>
      <c r="X4856"/>
      <c r="Y4856" s="451"/>
      <c r="Z4856" s="393"/>
      <c r="AA4856" s="3"/>
      <c r="AB4856" s="3"/>
      <c r="AC4856" s="3"/>
      <c r="AD4856" s="3"/>
      <c r="AE4856" s="3"/>
      <c r="AF4856"/>
      <c r="AG4856"/>
      <c r="AH4856"/>
      <c r="AI4856"/>
      <c r="AJ4856"/>
      <c r="AK4856"/>
      <c r="AL4856"/>
      <c r="AM4856"/>
      <c r="AN4856"/>
      <c r="AO4856"/>
      <c r="AP4856"/>
      <c r="BC4856" s="451"/>
    </row>
    <row r="4857" spans="1:55" hidden="1" x14ac:dyDescent="0.2">
      <c r="A4857" s="3"/>
      <c r="B4857" s="3"/>
      <c r="C4857" s="393"/>
      <c r="D4857" s="393"/>
      <c r="E4857" s="393"/>
      <c r="F4857" s="393"/>
      <c r="G4857" s="393"/>
      <c r="H4857" s="393"/>
      <c r="I4857" s="393"/>
      <c r="J4857" s="3"/>
      <c r="K4857" s="3"/>
      <c r="L4857" s="3"/>
      <c r="M4857" s="3"/>
      <c r="N4857" s="3"/>
      <c r="O4857" s="393"/>
      <c r="P4857" s="393"/>
      <c r="Q4857" s="3"/>
      <c r="R4857" s="3"/>
      <c r="S4857" s="3"/>
      <c r="T4857" s="3"/>
      <c r="U4857" s="3"/>
      <c r="V4857" s="3"/>
      <c r="W4857"/>
      <c r="X4857"/>
      <c r="Y4857" s="451"/>
      <c r="Z4857" s="393"/>
      <c r="AA4857" s="3"/>
      <c r="AB4857" s="3"/>
      <c r="AC4857" s="3"/>
      <c r="AD4857" s="3"/>
      <c r="AE4857" s="3"/>
      <c r="AF4857"/>
      <c r="AG4857"/>
      <c r="AH4857"/>
      <c r="AI4857"/>
      <c r="AJ4857"/>
      <c r="AK4857"/>
      <c r="AL4857"/>
      <c r="AM4857"/>
      <c r="AN4857"/>
      <c r="AO4857"/>
      <c r="AP4857"/>
      <c r="BC4857" s="451"/>
    </row>
    <row r="4858" spans="1:55" hidden="1" x14ac:dyDescent="0.2">
      <c r="A4858" s="3"/>
      <c r="B4858" s="3"/>
      <c r="C4858" s="393"/>
      <c r="D4858" s="393"/>
      <c r="E4858" s="393"/>
      <c r="F4858" s="393"/>
      <c r="G4858" s="393"/>
      <c r="H4858" s="393"/>
      <c r="I4858" s="393"/>
      <c r="J4858" s="3"/>
      <c r="K4858" s="3"/>
      <c r="L4858" s="3"/>
      <c r="M4858" s="3"/>
      <c r="N4858" s="3"/>
      <c r="O4858" s="393"/>
      <c r="P4858" s="393"/>
      <c r="Q4858" s="3"/>
      <c r="R4858" s="3"/>
      <c r="S4858" s="3"/>
      <c r="T4858" s="3"/>
      <c r="U4858" s="3"/>
      <c r="V4858" s="3"/>
      <c r="W4858"/>
      <c r="X4858"/>
      <c r="Y4858" s="451"/>
      <c r="Z4858" s="393"/>
      <c r="AA4858" s="3"/>
      <c r="AB4858" s="3"/>
      <c r="AC4858" s="3"/>
      <c r="AD4858" s="3"/>
      <c r="AE4858" s="3"/>
      <c r="AF4858"/>
      <c r="AG4858"/>
      <c r="AH4858"/>
      <c r="AI4858"/>
      <c r="AJ4858"/>
      <c r="AK4858"/>
      <c r="AL4858"/>
      <c r="AM4858"/>
      <c r="AN4858"/>
      <c r="AO4858"/>
      <c r="AP4858"/>
      <c r="BC4858" s="451"/>
    </row>
    <row r="4859" spans="1:55" hidden="1" x14ac:dyDescent="0.2">
      <c r="A4859" s="3"/>
      <c r="B4859" s="3"/>
      <c r="C4859" s="393"/>
      <c r="D4859" s="393"/>
      <c r="E4859" s="393"/>
      <c r="F4859" s="393"/>
      <c r="G4859" s="393"/>
      <c r="H4859" s="393"/>
      <c r="I4859" s="393"/>
      <c r="J4859" s="3"/>
      <c r="K4859" s="3"/>
      <c r="L4859" s="3"/>
      <c r="M4859" s="3"/>
      <c r="N4859" s="3"/>
      <c r="O4859" s="393"/>
      <c r="P4859" s="393"/>
      <c r="Q4859" s="3"/>
      <c r="R4859" s="3"/>
      <c r="S4859" s="3"/>
      <c r="T4859" s="3"/>
      <c r="U4859" s="3"/>
      <c r="V4859" s="3"/>
      <c r="W4859"/>
      <c r="X4859"/>
      <c r="Y4859" s="451"/>
      <c r="Z4859" s="393"/>
      <c r="AA4859" s="3"/>
      <c r="AB4859" s="3"/>
      <c r="AC4859" s="3"/>
      <c r="AD4859" s="3"/>
      <c r="AE4859" s="3"/>
      <c r="AF4859"/>
      <c r="AG4859"/>
      <c r="AH4859"/>
      <c r="AI4859"/>
      <c r="AJ4859"/>
      <c r="AK4859"/>
      <c r="AL4859"/>
      <c r="AM4859"/>
      <c r="AN4859"/>
      <c r="AO4859"/>
      <c r="AP4859"/>
      <c r="BC4859" s="451"/>
    </row>
    <row r="4860" spans="1:55" hidden="1" x14ac:dyDescent="0.2">
      <c r="A4860" s="3"/>
      <c r="B4860" s="3"/>
      <c r="C4860" s="393"/>
      <c r="D4860" s="393"/>
      <c r="E4860" s="393"/>
      <c r="F4860" s="393"/>
      <c r="G4860" s="393"/>
      <c r="H4860" s="393"/>
      <c r="I4860" s="393"/>
      <c r="J4860" s="3"/>
      <c r="K4860" s="3"/>
      <c r="L4860" s="3"/>
      <c r="M4860" s="3"/>
      <c r="N4860" s="3"/>
      <c r="O4860" s="393"/>
      <c r="P4860" s="393"/>
      <c r="Q4860" s="3"/>
      <c r="R4860" s="3"/>
      <c r="S4860" s="3"/>
      <c r="T4860" s="3"/>
      <c r="U4860" s="3"/>
      <c r="V4860" s="3"/>
      <c r="W4860"/>
      <c r="X4860"/>
      <c r="Y4860" s="451"/>
      <c r="Z4860" s="393"/>
      <c r="AA4860" s="3"/>
      <c r="AB4860" s="3"/>
      <c r="AC4860" s="3"/>
      <c r="AD4860" s="3"/>
      <c r="AE4860" s="3"/>
      <c r="AF4860"/>
      <c r="AG4860"/>
      <c r="AH4860"/>
      <c r="AI4860"/>
      <c r="AJ4860"/>
      <c r="AK4860"/>
      <c r="AL4860"/>
      <c r="AM4860"/>
      <c r="AN4860"/>
      <c r="AO4860"/>
      <c r="AP4860"/>
      <c r="BC4860" s="451"/>
    </row>
    <row r="4861" spans="1:55" hidden="1" x14ac:dyDescent="0.2">
      <c r="A4861" s="3"/>
      <c r="B4861" s="3"/>
      <c r="C4861" s="393"/>
      <c r="D4861" s="393"/>
      <c r="E4861" s="393"/>
      <c r="F4861" s="393"/>
      <c r="G4861" s="393"/>
      <c r="H4861" s="393"/>
      <c r="I4861" s="393"/>
      <c r="J4861" s="3"/>
      <c r="K4861" s="3"/>
      <c r="L4861" s="3"/>
      <c r="M4861" s="3"/>
      <c r="N4861" s="3"/>
      <c r="O4861" s="393"/>
      <c r="P4861" s="393"/>
      <c r="Q4861" s="3"/>
      <c r="R4861" s="3"/>
      <c r="S4861" s="3"/>
      <c r="T4861" s="3"/>
      <c r="U4861" s="3"/>
      <c r="V4861" s="3"/>
      <c r="W4861"/>
      <c r="X4861"/>
      <c r="Y4861" s="451"/>
      <c r="Z4861" s="393"/>
      <c r="AA4861" s="3"/>
      <c r="AB4861" s="3"/>
      <c r="AC4861" s="3"/>
      <c r="AD4861" s="3"/>
      <c r="AE4861" s="3"/>
      <c r="AF4861"/>
      <c r="AG4861"/>
      <c r="AH4861"/>
      <c r="AI4861"/>
      <c r="AJ4861"/>
      <c r="AK4861"/>
      <c r="AL4861"/>
      <c r="AM4861"/>
      <c r="AN4861"/>
      <c r="AO4861"/>
      <c r="AP4861"/>
      <c r="BC4861" s="451"/>
    </row>
    <row r="4862" spans="1:55" hidden="1" x14ac:dyDescent="0.2">
      <c r="A4862" s="3"/>
      <c r="B4862" s="3"/>
      <c r="C4862" s="393"/>
      <c r="D4862" s="393"/>
      <c r="E4862" s="393"/>
      <c r="F4862" s="393"/>
      <c r="G4862" s="393"/>
      <c r="H4862" s="393"/>
      <c r="I4862" s="393"/>
      <c r="J4862" s="3"/>
      <c r="K4862" s="3"/>
      <c r="L4862" s="3"/>
      <c r="M4862" s="3"/>
      <c r="N4862" s="3"/>
      <c r="O4862" s="393"/>
      <c r="P4862" s="393"/>
      <c r="Q4862" s="3"/>
      <c r="R4862" s="3"/>
      <c r="S4862" s="3"/>
      <c r="T4862" s="3"/>
      <c r="U4862" s="3"/>
      <c r="V4862" s="3"/>
      <c r="W4862"/>
      <c r="X4862"/>
      <c r="Y4862" s="451"/>
      <c r="Z4862" s="393"/>
      <c r="AA4862" s="3"/>
      <c r="AB4862" s="3"/>
      <c r="AC4862" s="3"/>
      <c r="AD4862" s="3"/>
      <c r="AE4862" s="3"/>
      <c r="AF4862"/>
      <c r="AG4862"/>
      <c r="AH4862"/>
      <c r="AI4862"/>
      <c r="AJ4862"/>
      <c r="AK4862"/>
      <c r="AL4862"/>
      <c r="AM4862"/>
      <c r="AN4862"/>
      <c r="AO4862"/>
      <c r="AP4862"/>
      <c r="BC4862" s="451"/>
    </row>
    <row r="4863" spans="1:55" hidden="1" x14ac:dyDescent="0.2">
      <c r="A4863" s="3"/>
      <c r="B4863" s="3"/>
      <c r="C4863" s="393"/>
      <c r="D4863" s="393"/>
      <c r="E4863" s="393"/>
      <c r="F4863" s="393"/>
      <c r="G4863" s="393"/>
      <c r="H4863" s="393"/>
      <c r="I4863" s="393"/>
      <c r="J4863" s="3"/>
      <c r="K4863" s="3"/>
      <c r="L4863" s="3"/>
      <c r="M4863" s="3"/>
      <c r="N4863" s="3"/>
      <c r="O4863" s="393"/>
      <c r="P4863" s="393"/>
      <c r="Q4863" s="3"/>
      <c r="R4863" s="3"/>
      <c r="S4863" s="3"/>
      <c r="T4863" s="3"/>
      <c r="U4863" s="3"/>
      <c r="V4863" s="3"/>
      <c r="W4863"/>
      <c r="X4863"/>
      <c r="Y4863" s="451"/>
      <c r="Z4863" s="393"/>
      <c r="AA4863" s="3"/>
      <c r="AB4863" s="3"/>
      <c r="AC4863" s="3"/>
      <c r="AD4863" s="3"/>
      <c r="AE4863" s="3"/>
      <c r="AF4863"/>
      <c r="AG4863"/>
      <c r="AH4863"/>
      <c r="AI4863"/>
      <c r="AJ4863"/>
      <c r="AK4863"/>
      <c r="AL4863"/>
      <c r="AM4863"/>
      <c r="AN4863"/>
      <c r="AO4863"/>
      <c r="AP4863"/>
      <c r="BC4863" s="451"/>
    </row>
    <row r="4864" spans="1:55" hidden="1" x14ac:dyDescent="0.2">
      <c r="A4864" s="3"/>
      <c r="B4864" s="3"/>
      <c r="C4864" s="393"/>
      <c r="D4864" s="393"/>
      <c r="E4864" s="393"/>
      <c r="F4864" s="393"/>
      <c r="G4864" s="393"/>
      <c r="H4864" s="393"/>
      <c r="I4864" s="393"/>
      <c r="J4864" s="3"/>
      <c r="K4864" s="3"/>
      <c r="L4864" s="3"/>
      <c r="M4864" s="3"/>
      <c r="N4864" s="3"/>
      <c r="O4864" s="393"/>
      <c r="P4864" s="393"/>
      <c r="Q4864" s="3"/>
      <c r="R4864" s="3"/>
      <c r="S4864" s="3"/>
      <c r="T4864" s="3"/>
      <c r="U4864" s="3"/>
      <c r="V4864" s="3"/>
      <c r="W4864"/>
      <c r="X4864"/>
      <c r="Y4864" s="451"/>
      <c r="Z4864" s="393"/>
      <c r="AA4864" s="3"/>
      <c r="AB4864" s="3"/>
      <c r="AC4864" s="3"/>
      <c r="AD4864" s="3"/>
      <c r="AE4864" s="3"/>
      <c r="AF4864"/>
      <c r="AG4864"/>
      <c r="AH4864"/>
      <c r="AI4864"/>
      <c r="AJ4864"/>
      <c r="AK4864"/>
      <c r="AL4864"/>
      <c r="AM4864"/>
      <c r="AN4864"/>
      <c r="AO4864"/>
      <c r="AP4864"/>
      <c r="BC4864" s="451"/>
    </row>
    <row r="4865" spans="1:55" hidden="1" x14ac:dyDescent="0.2">
      <c r="A4865" s="3"/>
      <c r="B4865" s="3"/>
      <c r="C4865" s="393"/>
      <c r="D4865" s="393"/>
      <c r="E4865" s="393"/>
      <c r="F4865" s="393"/>
      <c r="G4865" s="393"/>
      <c r="H4865" s="393"/>
      <c r="I4865" s="393"/>
      <c r="J4865" s="3"/>
      <c r="K4865" s="3"/>
      <c r="L4865" s="3"/>
      <c r="M4865" s="3"/>
      <c r="N4865" s="3"/>
      <c r="O4865" s="393"/>
      <c r="P4865" s="393"/>
      <c r="Q4865" s="3"/>
      <c r="R4865" s="3"/>
      <c r="S4865" s="3"/>
      <c r="T4865" s="3"/>
      <c r="U4865" s="3"/>
      <c r="V4865" s="3"/>
      <c r="W4865"/>
      <c r="X4865"/>
      <c r="Y4865" s="451"/>
      <c r="Z4865" s="393"/>
      <c r="AA4865" s="3"/>
      <c r="AB4865" s="3"/>
      <c r="AC4865" s="3"/>
      <c r="AD4865" s="3"/>
      <c r="AE4865" s="3"/>
      <c r="AF4865"/>
      <c r="AG4865"/>
      <c r="AH4865"/>
      <c r="AI4865"/>
      <c r="AJ4865"/>
      <c r="AK4865"/>
      <c r="AL4865"/>
      <c r="AM4865"/>
      <c r="AN4865"/>
      <c r="AO4865"/>
      <c r="AP4865"/>
      <c r="BC4865" s="451"/>
    </row>
    <row r="4866" spans="1:55" hidden="1" x14ac:dyDescent="0.2">
      <c r="A4866" s="3"/>
      <c r="B4866" s="3"/>
      <c r="C4866" s="393"/>
      <c r="D4866" s="393"/>
      <c r="E4866" s="393"/>
      <c r="F4866" s="393"/>
      <c r="G4866" s="393"/>
      <c r="H4866" s="393"/>
      <c r="I4866" s="393"/>
      <c r="J4866" s="3"/>
      <c r="K4866" s="3"/>
      <c r="L4866" s="3"/>
      <c r="M4866" s="3"/>
      <c r="N4866" s="3"/>
      <c r="O4866" s="393"/>
      <c r="P4866" s="393"/>
      <c r="Q4866" s="3"/>
      <c r="R4866" s="3"/>
      <c r="S4866" s="3"/>
      <c r="T4866" s="3"/>
      <c r="U4866" s="3"/>
      <c r="V4866" s="3"/>
      <c r="W4866"/>
      <c r="X4866"/>
      <c r="Y4866" s="451"/>
      <c r="Z4866" s="393"/>
      <c r="AA4866" s="3"/>
      <c r="AB4866" s="3"/>
      <c r="AC4866" s="3"/>
      <c r="AD4866" s="3"/>
      <c r="AE4866" s="3"/>
      <c r="AF4866"/>
      <c r="AG4866"/>
      <c r="AH4866"/>
      <c r="AI4866"/>
      <c r="AJ4866"/>
      <c r="AK4866"/>
      <c r="AL4866"/>
      <c r="AM4866"/>
      <c r="AN4866"/>
      <c r="AO4866"/>
      <c r="AP4866"/>
      <c r="BC4866" s="451"/>
    </row>
    <row r="4867" spans="1:55" hidden="1" x14ac:dyDescent="0.2">
      <c r="A4867" s="3"/>
      <c r="B4867" s="3"/>
      <c r="C4867" s="393"/>
      <c r="D4867" s="393"/>
      <c r="E4867" s="393"/>
      <c r="F4867" s="393"/>
      <c r="G4867" s="393"/>
      <c r="H4867" s="393"/>
      <c r="I4867" s="393"/>
      <c r="J4867" s="3"/>
      <c r="K4867" s="3"/>
      <c r="L4867" s="3"/>
      <c r="M4867" s="3"/>
      <c r="N4867" s="3"/>
      <c r="O4867" s="393"/>
      <c r="P4867" s="393"/>
      <c r="Q4867" s="3"/>
      <c r="R4867" s="3"/>
      <c r="S4867" s="3"/>
      <c r="T4867" s="3"/>
      <c r="U4867" s="3"/>
      <c r="V4867" s="3"/>
      <c r="W4867"/>
      <c r="X4867"/>
      <c r="Y4867" s="451"/>
      <c r="Z4867" s="393"/>
      <c r="AA4867" s="3"/>
      <c r="AB4867" s="3"/>
      <c r="AC4867" s="3"/>
      <c r="AD4867" s="3"/>
      <c r="AE4867" s="3"/>
      <c r="AF4867"/>
      <c r="AG4867"/>
      <c r="AH4867"/>
      <c r="AI4867"/>
      <c r="AJ4867"/>
      <c r="AK4867"/>
      <c r="AL4867"/>
      <c r="AM4867"/>
      <c r="AN4867"/>
      <c r="AO4867"/>
      <c r="AP4867"/>
      <c r="BC4867" s="451"/>
    </row>
    <row r="4868" spans="1:55" hidden="1" x14ac:dyDescent="0.2">
      <c r="A4868" s="3"/>
      <c r="B4868" s="3"/>
      <c r="C4868" s="393"/>
      <c r="D4868" s="393"/>
      <c r="E4868" s="393"/>
      <c r="F4868" s="393"/>
      <c r="G4868" s="393"/>
      <c r="H4868" s="393"/>
      <c r="I4868" s="393"/>
      <c r="J4868" s="3"/>
      <c r="K4868" s="3"/>
      <c r="L4868" s="3"/>
      <c r="M4868" s="3"/>
      <c r="N4868" s="3"/>
      <c r="O4868" s="393"/>
      <c r="P4868" s="393"/>
      <c r="Q4868" s="3"/>
      <c r="R4868" s="3"/>
      <c r="S4868" s="3"/>
      <c r="T4868" s="3"/>
      <c r="U4868" s="3"/>
      <c r="V4868" s="3"/>
      <c r="W4868"/>
      <c r="X4868"/>
      <c r="Y4868" s="451"/>
      <c r="Z4868" s="393"/>
      <c r="AA4868" s="3"/>
      <c r="AB4868" s="3"/>
      <c r="AC4868" s="3"/>
      <c r="AD4868" s="3"/>
      <c r="AE4868" s="3"/>
      <c r="AF4868"/>
      <c r="AG4868"/>
      <c r="AH4868"/>
      <c r="AI4868"/>
      <c r="AJ4868"/>
      <c r="AK4868"/>
      <c r="AL4868"/>
      <c r="AM4868"/>
      <c r="AN4868"/>
      <c r="AO4868"/>
      <c r="AP4868"/>
      <c r="BC4868" s="451"/>
    </row>
    <row r="4869" spans="1:55" hidden="1" x14ac:dyDescent="0.2">
      <c r="A4869" s="3"/>
      <c r="B4869" s="3"/>
      <c r="C4869" s="393"/>
      <c r="D4869" s="393"/>
      <c r="E4869" s="393"/>
      <c r="F4869" s="393"/>
      <c r="G4869" s="393"/>
      <c r="H4869" s="393"/>
      <c r="I4869" s="393"/>
      <c r="J4869" s="3"/>
      <c r="K4869" s="3"/>
      <c r="L4869" s="3"/>
      <c r="M4869" s="3"/>
      <c r="N4869" s="3"/>
      <c r="O4869" s="393"/>
      <c r="P4869" s="393"/>
      <c r="Q4869" s="3"/>
      <c r="R4869" s="3"/>
      <c r="S4869" s="3"/>
      <c r="T4869" s="3"/>
      <c r="U4869" s="3"/>
      <c r="V4869" s="3"/>
      <c r="W4869"/>
      <c r="X4869"/>
      <c r="Y4869" s="451"/>
      <c r="Z4869" s="393"/>
      <c r="AA4869" s="3"/>
      <c r="AB4869" s="3"/>
      <c r="AC4869" s="3"/>
      <c r="AD4869" s="3"/>
      <c r="AE4869" s="3"/>
      <c r="AF4869"/>
      <c r="AG4869"/>
      <c r="AH4869"/>
      <c r="AI4869"/>
      <c r="AJ4869"/>
      <c r="AK4869"/>
      <c r="AL4869"/>
      <c r="AM4869"/>
      <c r="AN4869"/>
      <c r="AO4869"/>
      <c r="AP4869"/>
      <c r="BC4869" s="451"/>
    </row>
    <row r="4870" spans="1:55" hidden="1" x14ac:dyDescent="0.2">
      <c r="A4870" s="3"/>
      <c r="B4870" s="3"/>
      <c r="C4870" s="393"/>
      <c r="D4870" s="393"/>
      <c r="E4870" s="393"/>
      <c r="F4870" s="393"/>
      <c r="G4870" s="393"/>
      <c r="H4870" s="393"/>
      <c r="I4870" s="393"/>
      <c r="J4870" s="3"/>
      <c r="K4870" s="3"/>
      <c r="L4870" s="3"/>
      <c r="M4870" s="3"/>
      <c r="N4870" s="3"/>
      <c r="O4870" s="393"/>
      <c r="P4870" s="393"/>
      <c r="Q4870" s="3"/>
      <c r="R4870" s="3"/>
      <c r="S4870" s="3"/>
      <c r="T4870" s="3"/>
      <c r="U4870" s="3"/>
      <c r="V4870" s="3"/>
      <c r="W4870"/>
      <c r="X4870"/>
      <c r="Y4870" s="451"/>
      <c r="Z4870" s="393"/>
      <c r="AA4870" s="3"/>
      <c r="AB4870" s="3"/>
      <c r="AC4870" s="3"/>
      <c r="AD4870" s="3"/>
      <c r="AE4870" s="3"/>
      <c r="AF4870"/>
      <c r="AG4870"/>
      <c r="AH4870"/>
      <c r="AI4870"/>
      <c r="AJ4870"/>
      <c r="AK4870"/>
      <c r="AL4870"/>
      <c r="AM4870"/>
      <c r="AN4870"/>
      <c r="AO4870"/>
      <c r="AP4870"/>
      <c r="BC4870" s="451"/>
    </row>
    <row r="4871" spans="1:55" hidden="1" x14ac:dyDescent="0.2">
      <c r="A4871" s="3"/>
      <c r="B4871" s="3"/>
      <c r="C4871" s="393"/>
      <c r="D4871" s="393"/>
      <c r="E4871" s="393"/>
      <c r="F4871" s="393"/>
      <c r="G4871" s="393"/>
      <c r="H4871" s="393"/>
      <c r="I4871" s="393"/>
      <c r="J4871" s="3"/>
      <c r="K4871" s="3"/>
      <c r="L4871" s="3"/>
      <c r="M4871" s="3"/>
      <c r="N4871" s="3"/>
      <c r="O4871" s="393"/>
      <c r="P4871" s="393"/>
      <c r="Q4871" s="3"/>
      <c r="R4871" s="3"/>
      <c r="S4871" s="3"/>
      <c r="T4871" s="3"/>
      <c r="U4871" s="3"/>
      <c r="V4871" s="3"/>
      <c r="W4871"/>
      <c r="X4871"/>
      <c r="Y4871" s="451"/>
      <c r="Z4871" s="393"/>
      <c r="AA4871" s="3"/>
      <c r="AB4871" s="3"/>
      <c r="AC4871" s="3"/>
      <c r="AD4871" s="3"/>
      <c r="AE4871" s="3"/>
      <c r="AF4871"/>
      <c r="AG4871"/>
      <c r="AH4871"/>
      <c r="AI4871"/>
      <c r="AJ4871"/>
      <c r="AK4871"/>
      <c r="AL4871"/>
      <c r="AM4871"/>
      <c r="AN4871"/>
      <c r="AO4871"/>
      <c r="AP4871"/>
      <c r="BC4871" s="451"/>
    </row>
    <row r="4872" spans="1:55" hidden="1" x14ac:dyDescent="0.2">
      <c r="A4872" s="3"/>
      <c r="B4872" s="3"/>
      <c r="C4872" s="393"/>
      <c r="D4872" s="393"/>
      <c r="E4872" s="393"/>
      <c r="F4872" s="393"/>
      <c r="G4872" s="393"/>
      <c r="H4872" s="393"/>
      <c r="I4872" s="393"/>
      <c r="J4872" s="3"/>
      <c r="K4872" s="3"/>
      <c r="L4872" s="3"/>
      <c r="M4872" s="3"/>
      <c r="N4872" s="3"/>
      <c r="O4872" s="393"/>
      <c r="P4872" s="393"/>
      <c r="Q4872" s="3"/>
      <c r="R4872" s="3"/>
      <c r="S4872" s="3"/>
      <c r="T4872" s="3"/>
      <c r="U4872" s="3"/>
      <c r="V4872" s="3"/>
      <c r="W4872"/>
      <c r="X4872"/>
      <c r="Y4872" s="451"/>
      <c r="Z4872" s="393"/>
      <c r="AA4872" s="3"/>
      <c r="AB4872" s="3"/>
      <c r="AC4872" s="3"/>
      <c r="AD4872" s="3"/>
      <c r="AE4872" s="3"/>
      <c r="AF4872"/>
      <c r="AG4872"/>
      <c r="AH4872"/>
      <c r="AI4872"/>
      <c r="AJ4872"/>
      <c r="AK4872"/>
      <c r="AL4872"/>
      <c r="AM4872"/>
      <c r="AN4872"/>
      <c r="AO4872"/>
      <c r="AP4872"/>
      <c r="BC4872" s="451"/>
    </row>
    <row r="4873" spans="1:55" hidden="1" x14ac:dyDescent="0.2">
      <c r="A4873" s="3"/>
      <c r="B4873" s="3"/>
      <c r="C4873" s="393"/>
      <c r="D4873" s="393"/>
      <c r="E4873" s="393"/>
      <c r="F4873" s="393"/>
      <c r="G4873" s="393"/>
      <c r="H4873" s="393"/>
      <c r="I4873" s="393"/>
      <c r="J4873" s="3"/>
      <c r="K4873" s="3"/>
      <c r="L4873" s="3"/>
      <c r="M4873" s="3"/>
      <c r="N4873" s="3"/>
      <c r="O4873" s="393"/>
      <c r="P4873" s="393"/>
      <c r="Q4873" s="3"/>
      <c r="R4873" s="3"/>
      <c r="S4873" s="3"/>
      <c r="T4873" s="3"/>
      <c r="U4873" s="3"/>
      <c r="V4873" s="3"/>
      <c r="W4873"/>
      <c r="X4873"/>
      <c r="Y4873" s="451"/>
      <c r="Z4873" s="393"/>
      <c r="AA4873" s="3"/>
      <c r="AB4873" s="3"/>
      <c r="AC4873" s="3"/>
      <c r="AD4873" s="3"/>
      <c r="AE4873" s="3"/>
      <c r="AF4873"/>
      <c r="AG4873"/>
      <c r="AH4873"/>
      <c r="AI4873"/>
      <c r="AJ4873"/>
      <c r="AK4873"/>
      <c r="AL4873"/>
      <c r="AM4873"/>
      <c r="AN4873"/>
      <c r="AO4873"/>
      <c r="AP4873"/>
      <c r="BC4873" s="451"/>
    </row>
    <row r="4874" spans="1:55" hidden="1" x14ac:dyDescent="0.2">
      <c r="A4874" s="3"/>
      <c r="B4874" s="3"/>
      <c r="C4874" s="393"/>
      <c r="D4874" s="393"/>
      <c r="E4874" s="393"/>
      <c r="F4874" s="393"/>
      <c r="G4874" s="393"/>
      <c r="H4874" s="393"/>
      <c r="I4874" s="393"/>
      <c r="J4874" s="3"/>
      <c r="K4874" s="3"/>
      <c r="L4874" s="3"/>
      <c r="M4874" s="3"/>
      <c r="N4874" s="3"/>
      <c r="O4874" s="393"/>
      <c r="P4874" s="393"/>
      <c r="Q4874" s="3"/>
      <c r="R4874" s="3"/>
      <c r="S4874" s="3"/>
      <c r="T4874" s="3"/>
      <c r="U4874" s="3"/>
      <c r="V4874" s="3"/>
      <c r="W4874"/>
      <c r="X4874"/>
      <c r="Y4874" s="451"/>
      <c r="Z4874" s="393"/>
      <c r="AA4874" s="3"/>
      <c r="AB4874" s="3"/>
      <c r="AC4874" s="3"/>
      <c r="AD4874" s="3"/>
      <c r="AE4874" s="3"/>
      <c r="AF4874"/>
      <c r="AG4874"/>
      <c r="AH4874"/>
      <c r="AI4874"/>
      <c r="AJ4874"/>
      <c r="AK4874"/>
      <c r="AL4874"/>
      <c r="AM4874"/>
      <c r="AN4874"/>
      <c r="AO4874"/>
      <c r="AP4874"/>
      <c r="BC4874" s="451"/>
    </row>
    <row r="4875" spans="1:55" hidden="1" x14ac:dyDescent="0.2">
      <c r="A4875" s="3"/>
      <c r="B4875" s="3"/>
      <c r="C4875" s="393"/>
      <c r="D4875" s="393"/>
      <c r="E4875" s="393"/>
      <c r="F4875" s="393"/>
      <c r="G4875" s="393"/>
      <c r="H4875" s="393"/>
      <c r="I4875" s="393"/>
      <c r="J4875" s="3"/>
      <c r="K4875" s="3"/>
      <c r="L4875" s="3"/>
      <c r="M4875" s="3"/>
      <c r="N4875" s="3"/>
      <c r="O4875" s="393"/>
      <c r="P4875" s="393"/>
      <c r="Q4875" s="3"/>
      <c r="R4875" s="3"/>
      <c r="S4875" s="3"/>
      <c r="T4875" s="3"/>
      <c r="U4875" s="3"/>
      <c r="V4875" s="3"/>
      <c r="W4875"/>
      <c r="X4875"/>
      <c r="Y4875" s="451"/>
      <c r="Z4875" s="393"/>
      <c r="AA4875" s="3"/>
      <c r="AB4875" s="3"/>
      <c r="AC4875" s="3"/>
      <c r="AD4875" s="3"/>
      <c r="AE4875" s="3"/>
      <c r="AF4875"/>
      <c r="AG4875"/>
      <c r="AH4875"/>
      <c r="AI4875"/>
      <c r="AJ4875"/>
      <c r="AK4875"/>
      <c r="AL4875"/>
      <c r="AM4875"/>
      <c r="AN4875"/>
      <c r="AO4875"/>
      <c r="AP4875"/>
      <c r="BC4875" s="451"/>
    </row>
    <row r="4876" spans="1:55" hidden="1" x14ac:dyDescent="0.2">
      <c r="A4876" s="3"/>
      <c r="B4876" s="3"/>
      <c r="C4876" s="393"/>
      <c r="D4876" s="393"/>
      <c r="E4876" s="393"/>
      <c r="F4876" s="393"/>
      <c r="G4876" s="393"/>
      <c r="H4876" s="393"/>
      <c r="I4876" s="393"/>
      <c r="J4876" s="3"/>
      <c r="K4876" s="3"/>
      <c r="L4876" s="3"/>
      <c r="M4876" s="3"/>
      <c r="N4876" s="3"/>
      <c r="O4876" s="393"/>
      <c r="P4876" s="393"/>
      <c r="Q4876" s="3"/>
      <c r="R4876" s="3"/>
      <c r="S4876" s="3"/>
      <c r="T4876" s="3"/>
      <c r="U4876" s="3"/>
      <c r="V4876" s="3"/>
      <c r="W4876"/>
      <c r="X4876"/>
      <c r="Y4876" s="451"/>
      <c r="Z4876" s="393"/>
      <c r="AA4876" s="3"/>
      <c r="AB4876" s="3"/>
      <c r="AC4876" s="3"/>
      <c r="AD4876" s="3"/>
      <c r="AE4876" s="3"/>
      <c r="AF4876"/>
      <c r="AG4876"/>
      <c r="AH4876"/>
      <c r="AI4876"/>
      <c r="AJ4876"/>
      <c r="AK4876"/>
      <c r="AL4876"/>
      <c r="AM4876"/>
      <c r="AN4876"/>
      <c r="AO4876"/>
      <c r="AP4876"/>
      <c r="BC4876" s="451"/>
    </row>
    <row r="4877" spans="1:55" hidden="1" x14ac:dyDescent="0.2">
      <c r="A4877" s="3"/>
      <c r="B4877" s="3"/>
      <c r="C4877" s="393"/>
      <c r="D4877" s="393"/>
      <c r="E4877" s="393"/>
      <c r="F4877" s="393"/>
      <c r="G4877" s="393"/>
      <c r="H4877" s="393"/>
      <c r="I4877" s="393"/>
      <c r="J4877" s="3"/>
      <c r="K4877" s="3"/>
      <c r="L4877" s="3"/>
      <c r="M4877" s="3"/>
      <c r="N4877" s="3"/>
      <c r="O4877" s="393"/>
      <c r="P4877" s="393"/>
      <c r="Q4877" s="3"/>
      <c r="R4877" s="3"/>
      <c r="S4877" s="3"/>
      <c r="T4877" s="3"/>
      <c r="U4877" s="3"/>
      <c r="V4877" s="3"/>
      <c r="W4877"/>
      <c r="X4877"/>
      <c r="Y4877" s="451"/>
      <c r="Z4877" s="393"/>
      <c r="AA4877" s="3"/>
      <c r="AB4877" s="3"/>
      <c r="AC4877" s="3"/>
      <c r="AD4877" s="3"/>
      <c r="AE4877" s="3"/>
      <c r="AF4877"/>
      <c r="AG4877"/>
      <c r="AH4877"/>
      <c r="AI4877"/>
      <c r="AJ4877"/>
      <c r="AK4877"/>
      <c r="AL4877"/>
      <c r="AM4877"/>
      <c r="AN4877"/>
      <c r="AO4877"/>
      <c r="AP4877"/>
      <c r="BC4877" s="451"/>
    </row>
    <row r="4878" spans="1:55" hidden="1" x14ac:dyDescent="0.2">
      <c r="A4878" s="3"/>
      <c r="B4878" s="3"/>
      <c r="C4878" s="393"/>
      <c r="D4878" s="393"/>
      <c r="E4878" s="393"/>
      <c r="F4878" s="393"/>
      <c r="G4878" s="393"/>
      <c r="H4878" s="393"/>
      <c r="I4878" s="393"/>
      <c r="J4878" s="3"/>
      <c r="K4878" s="3"/>
      <c r="L4878" s="3"/>
      <c r="M4878" s="3"/>
      <c r="N4878" s="3"/>
      <c r="O4878" s="393"/>
      <c r="P4878" s="393"/>
      <c r="Q4878" s="3"/>
      <c r="R4878" s="3"/>
      <c r="S4878" s="3"/>
      <c r="T4878" s="3"/>
      <c r="U4878" s="3"/>
      <c r="V4878" s="3"/>
      <c r="W4878"/>
      <c r="X4878"/>
      <c r="Y4878" s="451"/>
      <c r="Z4878" s="393"/>
      <c r="AA4878" s="3"/>
      <c r="AB4878" s="3"/>
      <c r="AC4878" s="3"/>
      <c r="AD4878" s="3"/>
      <c r="AE4878" s="3"/>
      <c r="AF4878"/>
      <c r="AG4878"/>
      <c r="AH4878"/>
      <c r="AI4878"/>
      <c r="AJ4878"/>
      <c r="AK4878"/>
      <c r="AL4878"/>
      <c r="AM4878"/>
      <c r="AN4878"/>
      <c r="AO4878"/>
      <c r="AP4878"/>
      <c r="BC4878" s="451"/>
    </row>
    <row r="4879" spans="1:55" hidden="1" x14ac:dyDescent="0.2">
      <c r="A4879" s="3"/>
      <c r="B4879" s="3"/>
      <c r="C4879" s="393"/>
      <c r="D4879" s="393"/>
      <c r="E4879" s="393"/>
      <c r="F4879" s="393"/>
      <c r="G4879" s="393"/>
      <c r="H4879" s="393"/>
      <c r="I4879" s="393"/>
      <c r="J4879" s="3"/>
      <c r="K4879" s="3"/>
      <c r="L4879" s="3"/>
      <c r="M4879" s="3"/>
      <c r="N4879" s="3"/>
      <c r="O4879" s="393"/>
      <c r="P4879" s="393"/>
      <c r="Q4879" s="3"/>
      <c r="R4879" s="3"/>
      <c r="S4879" s="3"/>
      <c r="T4879" s="3"/>
      <c r="U4879" s="3"/>
      <c r="V4879" s="3"/>
      <c r="W4879"/>
      <c r="X4879"/>
      <c r="Y4879" s="451"/>
      <c r="Z4879" s="393"/>
      <c r="AA4879" s="3"/>
      <c r="AB4879" s="3"/>
      <c r="AC4879" s="3"/>
      <c r="AD4879" s="3"/>
      <c r="AE4879" s="3"/>
      <c r="AF4879"/>
      <c r="AG4879"/>
      <c r="AH4879"/>
      <c r="AI4879"/>
      <c r="AJ4879"/>
      <c r="AK4879"/>
      <c r="AL4879"/>
      <c r="AM4879"/>
      <c r="AN4879"/>
      <c r="AO4879"/>
      <c r="AP4879"/>
      <c r="BC4879" s="451"/>
    </row>
    <row r="4880" spans="1:55" hidden="1" x14ac:dyDescent="0.2">
      <c r="A4880" s="3"/>
      <c r="B4880" s="3"/>
      <c r="C4880" s="393"/>
      <c r="D4880" s="393"/>
      <c r="E4880" s="393"/>
      <c r="F4880" s="393"/>
      <c r="G4880" s="393"/>
      <c r="H4880" s="393"/>
      <c r="I4880" s="393"/>
      <c r="J4880" s="3"/>
      <c r="K4880" s="3"/>
      <c r="L4880" s="3"/>
      <c r="M4880" s="3"/>
      <c r="N4880" s="3"/>
      <c r="O4880" s="393"/>
      <c r="P4880" s="393"/>
      <c r="Q4880" s="3"/>
      <c r="R4880" s="3"/>
      <c r="S4880" s="3"/>
      <c r="T4880" s="3"/>
      <c r="U4880" s="3"/>
      <c r="V4880" s="3"/>
      <c r="W4880"/>
      <c r="X4880"/>
      <c r="Y4880" s="451"/>
      <c r="Z4880" s="393"/>
      <c r="AA4880" s="3"/>
      <c r="AB4880" s="3"/>
      <c r="AC4880" s="3"/>
      <c r="AD4880" s="3"/>
      <c r="AE4880" s="3"/>
      <c r="AF4880"/>
      <c r="AG4880"/>
      <c r="AH4880"/>
      <c r="AI4880"/>
      <c r="AJ4880"/>
      <c r="AK4880"/>
      <c r="AL4880"/>
      <c r="AM4880"/>
      <c r="AN4880"/>
      <c r="AO4880"/>
      <c r="AP4880"/>
      <c r="BC4880" s="451"/>
    </row>
    <row r="4881" spans="1:55" hidden="1" x14ac:dyDescent="0.2">
      <c r="A4881" s="3"/>
      <c r="B4881" s="3"/>
      <c r="C4881" s="393"/>
      <c r="D4881" s="393"/>
      <c r="E4881" s="393"/>
      <c r="F4881" s="393"/>
      <c r="G4881" s="393"/>
      <c r="H4881" s="393"/>
      <c r="I4881" s="393"/>
      <c r="J4881" s="3"/>
      <c r="K4881" s="3"/>
      <c r="L4881" s="3"/>
      <c r="M4881" s="3"/>
      <c r="N4881" s="3"/>
      <c r="O4881" s="393"/>
      <c r="P4881" s="393"/>
      <c r="Q4881" s="3"/>
      <c r="R4881" s="3"/>
      <c r="S4881" s="3"/>
      <c r="T4881" s="3"/>
      <c r="U4881" s="3"/>
      <c r="V4881" s="3"/>
      <c r="W4881"/>
      <c r="X4881"/>
      <c r="Y4881" s="451"/>
      <c r="Z4881" s="393"/>
      <c r="AA4881" s="3"/>
      <c r="AB4881" s="3"/>
      <c r="AC4881" s="3"/>
      <c r="AD4881" s="3"/>
      <c r="AE4881" s="3"/>
      <c r="AF4881"/>
      <c r="AG4881"/>
      <c r="AH4881"/>
      <c r="AI4881"/>
      <c r="AJ4881"/>
      <c r="AK4881"/>
      <c r="AL4881"/>
      <c r="AM4881"/>
      <c r="AN4881"/>
      <c r="AO4881"/>
      <c r="AP4881"/>
      <c r="BC4881" s="451"/>
    </row>
    <row r="4882" spans="1:55" hidden="1" x14ac:dyDescent="0.2">
      <c r="A4882" s="3"/>
      <c r="B4882" s="3"/>
      <c r="C4882" s="393"/>
      <c r="D4882" s="393"/>
      <c r="E4882" s="393"/>
      <c r="F4882" s="393"/>
      <c r="G4882" s="393"/>
      <c r="H4882" s="393"/>
      <c r="I4882" s="393"/>
      <c r="J4882" s="3"/>
      <c r="K4882" s="3"/>
      <c r="L4882" s="3"/>
      <c r="M4882" s="3"/>
      <c r="N4882" s="3"/>
      <c r="O4882" s="393"/>
      <c r="P4882" s="393"/>
      <c r="Q4882" s="3"/>
      <c r="R4882" s="3"/>
      <c r="S4882" s="3"/>
      <c r="T4882" s="3"/>
      <c r="U4882" s="3"/>
      <c r="V4882" s="3"/>
      <c r="W4882"/>
      <c r="X4882"/>
      <c r="Y4882" s="451"/>
      <c r="Z4882" s="393"/>
      <c r="AA4882" s="3"/>
      <c r="AB4882" s="3"/>
      <c r="AC4882" s="3"/>
      <c r="AD4882" s="3"/>
      <c r="AE4882" s="3"/>
      <c r="AF4882"/>
      <c r="AG4882"/>
      <c r="AH4882"/>
      <c r="AI4882"/>
      <c r="AJ4882"/>
      <c r="AK4882"/>
      <c r="AL4882"/>
      <c r="AM4882"/>
      <c r="AN4882"/>
      <c r="AO4882"/>
      <c r="AP4882"/>
      <c r="BC4882" s="451"/>
    </row>
    <row r="4883" spans="1:55" hidden="1" x14ac:dyDescent="0.2">
      <c r="A4883" s="3"/>
      <c r="B4883" s="3"/>
      <c r="C4883" s="393"/>
      <c r="D4883" s="393"/>
      <c r="E4883" s="393"/>
      <c r="F4883" s="393"/>
      <c r="G4883" s="393"/>
      <c r="H4883" s="393"/>
      <c r="I4883" s="393"/>
      <c r="J4883" s="3"/>
      <c r="K4883" s="3"/>
      <c r="L4883" s="3"/>
      <c r="M4883" s="3"/>
      <c r="N4883" s="3"/>
      <c r="O4883" s="393"/>
      <c r="P4883" s="393"/>
      <c r="Q4883" s="3"/>
      <c r="R4883" s="3"/>
      <c r="S4883" s="3"/>
      <c r="T4883" s="3"/>
      <c r="U4883" s="3"/>
      <c r="V4883" s="3"/>
      <c r="W4883"/>
      <c r="X4883"/>
      <c r="Y4883" s="451"/>
      <c r="Z4883" s="393"/>
      <c r="AA4883" s="3"/>
      <c r="AB4883" s="3"/>
      <c r="AC4883" s="3"/>
      <c r="AD4883" s="3"/>
      <c r="AE4883" s="3"/>
      <c r="AF4883"/>
      <c r="AG4883"/>
      <c r="AH4883"/>
      <c r="AI4883"/>
      <c r="AJ4883"/>
      <c r="AK4883"/>
      <c r="AL4883"/>
      <c r="AM4883"/>
      <c r="AN4883"/>
      <c r="AO4883"/>
      <c r="AP4883"/>
      <c r="BC4883" s="451"/>
    </row>
    <row r="4884" spans="1:55" hidden="1" x14ac:dyDescent="0.2">
      <c r="A4884" s="3"/>
      <c r="B4884" s="3"/>
      <c r="C4884" s="393"/>
      <c r="D4884" s="393"/>
      <c r="E4884" s="393"/>
      <c r="F4884" s="393"/>
      <c r="G4884" s="393"/>
      <c r="H4884" s="393"/>
      <c r="I4884" s="393"/>
      <c r="J4884" s="3"/>
      <c r="K4884" s="3"/>
      <c r="L4884" s="3"/>
      <c r="M4884" s="3"/>
      <c r="N4884" s="3"/>
      <c r="O4884" s="393"/>
      <c r="P4884" s="393"/>
      <c r="Q4884" s="3"/>
      <c r="R4884" s="3"/>
      <c r="S4884" s="3"/>
      <c r="T4884" s="3"/>
      <c r="U4884" s="3"/>
      <c r="V4884" s="3"/>
      <c r="W4884"/>
      <c r="X4884"/>
      <c r="Y4884" s="451"/>
      <c r="Z4884" s="393"/>
      <c r="AA4884" s="3"/>
      <c r="AB4884" s="3"/>
      <c r="AC4884" s="3"/>
      <c r="AD4884" s="3"/>
      <c r="AE4884" s="3"/>
      <c r="AF4884"/>
      <c r="AG4884"/>
      <c r="AH4884"/>
      <c r="AI4884"/>
      <c r="AJ4884"/>
      <c r="AK4884"/>
      <c r="AL4884"/>
      <c r="AM4884"/>
      <c r="AN4884"/>
      <c r="AO4884"/>
      <c r="AP4884"/>
      <c r="BC4884" s="451"/>
    </row>
    <row r="4885" spans="1:55" hidden="1" x14ac:dyDescent="0.2">
      <c r="A4885" s="3"/>
      <c r="B4885" s="3"/>
      <c r="C4885" s="393"/>
      <c r="D4885" s="393"/>
      <c r="E4885" s="393"/>
      <c r="F4885" s="393"/>
      <c r="G4885" s="393"/>
      <c r="H4885" s="393"/>
      <c r="I4885" s="393"/>
      <c r="J4885" s="3"/>
      <c r="K4885" s="3"/>
      <c r="L4885" s="3"/>
      <c r="M4885" s="3"/>
      <c r="N4885" s="3"/>
      <c r="O4885" s="393"/>
      <c r="P4885" s="393"/>
      <c r="Q4885" s="3"/>
      <c r="R4885" s="3"/>
      <c r="S4885" s="3"/>
      <c r="T4885" s="3"/>
      <c r="U4885" s="3"/>
      <c r="V4885" s="3"/>
      <c r="W4885"/>
      <c r="X4885"/>
      <c r="Y4885" s="451"/>
      <c r="Z4885" s="393"/>
      <c r="AA4885" s="3"/>
      <c r="AB4885" s="3"/>
      <c r="AC4885" s="3"/>
      <c r="AD4885" s="3"/>
      <c r="AE4885" s="3"/>
      <c r="AF4885"/>
      <c r="AG4885"/>
      <c r="AH4885"/>
      <c r="AI4885"/>
      <c r="AJ4885"/>
      <c r="AK4885"/>
      <c r="AL4885"/>
      <c r="AM4885"/>
      <c r="AN4885"/>
      <c r="AO4885"/>
      <c r="AP4885"/>
      <c r="BC4885" s="451"/>
    </row>
    <row r="4886" spans="1:55" hidden="1" x14ac:dyDescent="0.2">
      <c r="A4886" s="3"/>
      <c r="B4886" s="3"/>
      <c r="C4886" s="393"/>
      <c r="D4886" s="393"/>
      <c r="E4886" s="393"/>
      <c r="F4886" s="393"/>
      <c r="G4886" s="393"/>
      <c r="H4886" s="393"/>
      <c r="I4886" s="393"/>
      <c r="J4886" s="3"/>
      <c r="K4886" s="3"/>
      <c r="L4886" s="3"/>
      <c r="M4886" s="3"/>
      <c r="N4886" s="3"/>
      <c r="O4886" s="393"/>
      <c r="P4886" s="393"/>
      <c r="Q4886" s="3"/>
      <c r="R4886" s="3"/>
      <c r="S4886" s="3"/>
      <c r="T4886" s="3"/>
      <c r="U4886" s="3"/>
      <c r="V4886" s="3"/>
      <c r="W4886"/>
      <c r="X4886"/>
      <c r="Y4886" s="451"/>
      <c r="Z4886" s="393"/>
      <c r="AA4886" s="3"/>
      <c r="AB4886" s="3"/>
      <c r="AC4886" s="3"/>
      <c r="AD4886" s="3"/>
      <c r="AE4886" s="3"/>
      <c r="AF4886"/>
      <c r="AG4886"/>
      <c r="AH4886"/>
      <c r="AI4886"/>
      <c r="AJ4886"/>
      <c r="AK4886"/>
      <c r="AL4886"/>
      <c r="AM4886"/>
      <c r="AN4886"/>
      <c r="AO4886"/>
      <c r="AP4886"/>
      <c r="BC4886" s="451"/>
    </row>
    <row r="4887" spans="1:55" hidden="1" x14ac:dyDescent="0.2">
      <c r="A4887" s="3"/>
      <c r="B4887" s="3"/>
      <c r="C4887" s="393"/>
      <c r="D4887" s="393"/>
      <c r="E4887" s="393"/>
      <c r="F4887" s="393"/>
      <c r="G4887" s="393"/>
      <c r="H4887" s="393"/>
      <c r="I4887" s="393"/>
      <c r="J4887" s="3"/>
      <c r="K4887" s="3"/>
      <c r="L4887" s="3"/>
      <c r="M4887" s="3"/>
      <c r="N4887" s="3"/>
      <c r="O4887" s="393"/>
      <c r="P4887" s="393"/>
      <c r="Q4887" s="3"/>
      <c r="R4887" s="3"/>
      <c r="S4887" s="3"/>
      <c r="T4887" s="3"/>
      <c r="U4887" s="3"/>
      <c r="V4887" s="3"/>
      <c r="W4887"/>
      <c r="X4887"/>
      <c r="Y4887" s="451"/>
      <c r="Z4887" s="393"/>
      <c r="AA4887" s="3"/>
      <c r="AB4887" s="3"/>
      <c r="AC4887" s="3"/>
      <c r="AD4887" s="3"/>
      <c r="AE4887" s="3"/>
      <c r="AF4887"/>
      <c r="AG4887"/>
      <c r="AH4887"/>
      <c r="AI4887"/>
      <c r="AJ4887"/>
      <c r="AK4887"/>
      <c r="AL4887"/>
      <c r="AM4887"/>
      <c r="AN4887"/>
      <c r="AO4887"/>
      <c r="AP4887"/>
      <c r="BC4887" s="451"/>
    </row>
    <row r="4888" spans="1:55" hidden="1" x14ac:dyDescent="0.2">
      <c r="A4888" s="3"/>
      <c r="B4888" s="3"/>
      <c r="C4888" s="393"/>
      <c r="D4888" s="393"/>
      <c r="E4888" s="393"/>
      <c r="F4888" s="393"/>
      <c r="G4888" s="393"/>
      <c r="H4888" s="393"/>
      <c r="I4888" s="393"/>
      <c r="J4888" s="3"/>
      <c r="K4888" s="3"/>
      <c r="L4888" s="3"/>
      <c r="M4888" s="3"/>
      <c r="N4888" s="3"/>
      <c r="O4888" s="393"/>
      <c r="P4888" s="393"/>
      <c r="Q4888" s="3"/>
      <c r="R4888" s="3"/>
      <c r="S4888" s="3"/>
      <c r="T4888" s="3"/>
      <c r="U4888" s="3"/>
      <c r="V4888" s="3"/>
      <c r="W4888"/>
      <c r="X4888"/>
      <c r="Y4888" s="451"/>
      <c r="Z4888" s="393"/>
      <c r="AA4888" s="3"/>
      <c r="AB4888" s="3"/>
      <c r="AC4888" s="3"/>
      <c r="AD4888" s="3"/>
      <c r="AE4888" s="3"/>
      <c r="AF4888"/>
      <c r="AG4888"/>
      <c r="AH4888"/>
      <c r="AI4888"/>
      <c r="AJ4888"/>
      <c r="AK4888"/>
      <c r="AL4888"/>
      <c r="AM4888"/>
      <c r="AN4888"/>
      <c r="AO4888"/>
      <c r="AP4888"/>
      <c r="BC4888" s="451"/>
    </row>
    <row r="4889" spans="1:55" hidden="1" x14ac:dyDescent="0.2">
      <c r="A4889" s="3"/>
      <c r="B4889" s="3"/>
      <c r="C4889" s="393"/>
      <c r="D4889" s="393"/>
      <c r="E4889" s="393"/>
      <c r="F4889" s="393"/>
      <c r="G4889" s="393"/>
      <c r="H4889" s="393"/>
      <c r="I4889" s="393"/>
      <c r="J4889" s="3"/>
      <c r="K4889" s="3"/>
      <c r="L4889" s="3"/>
      <c r="M4889" s="3"/>
      <c r="N4889" s="3"/>
      <c r="O4889" s="393"/>
      <c r="P4889" s="393"/>
      <c r="Q4889" s="3"/>
      <c r="R4889" s="3"/>
      <c r="S4889" s="3"/>
      <c r="T4889" s="3"/>
      <c r="U4889" s="3"/>
      <c r="V4889" s="3"/>
      <c r="W4889"/>
      <c r="X4889"/>
      <c r="Y4889" s="451"/>
      <c r="Z4889" s="393"/>
      <c r="AA4889" s="3"/>
      <c r="AB4889" s="3"/>
      <c r="AC4889" s="3"/>
      <c r="AD4889" s="3"/>
      <c r="AE4889" s="3"/>
      <c r="AF4889"/>
      <c r="AG4889"/>
      <c r="AH4889"/>
      <c r="AI4889"/>
      <c r="AJ4889"/>
      <c r="AK4889"/>
      <c r="AL4889"/>
      <c r="AM4889"/>
      <c r="AN4889"/>
      <c r="AO4889"/>
      <c r="AP4889"/>
      <c r="BC4889" s="451"/>
    </row>
    <row r="4890" spans="1:55" hidden="1" x14ac:dyDescent="0.2">
      <c r="A4890" s="3"/>
      <c r="B4890" s="3"/>
      <c r="C4890" s="393"/>
      <c r="D4890" s="393"/>
      <c r="E4890" s="393"/>
      <c r="F4890" s="393"/>
      <c r="G4890" s="393"/>
      <c r="H4890" s="393"/>
      <c r="I4890" s="393"/>
      <c r="J4890" s="3"/>
      <c r="K4890" s="3"/>
      <c r="L4890" s="3"/>
      <c r="M4890" s="3"/>
      <c r="N4890" s="3"/>
      <c r="O4890" s="393"/>
      <c r="P4890" s="393"/>
      <c r="Q4890" s="3"/>
      <c r="R4890" s="3"/>
      <c r="S4890" s="3"/>
      <c r="T4890" s="3"/>
      <c r="U4890" s="3"/>
      <c r="V4890" s="3"/>
      <c r="W4890"/>
      <c r="X4890"/>
      <c r="Y4890" s="451"/>
      <c r="Z4890" s="393"/>
      <c r="AA4890" s="3"/>
      <c r="AB4890" s="3"/>
      <c r="AC4890" s="3"/>
      <c r="AD4890" s="3"/>
      <c r="AE4890" s="3"/>
      <c r="AF4890"/>
      <c r="AG4890"/>
      <c r="AH4890"/>
      <c r="AI4890"/>
      <c r="AJ4890"/>
      <c r="AK4890"/>
      <c r="AL4890"/>
      <c r="AM4890"/>
      <c r="AN4890"/>
      <c r="AO4890"/>
      <c r="AP4890"/>
      <c r="BC4890" s="451"/>
    </row>
    <row r="4891" spans="1:55" hidden="1" x14ac:dyDescent="0.2">
      <c r="A4891" s="3"/>
      <c r="B4891" s="3"/>
      <c r="C4891" s="393"/>
      <c r="D4891" s="393"/>
      <c r="E4891" s="393"/>
      <c r="F4891" s="393"/>
      <c r="G4891" s="393"/>
      <c r="H4891" s="393"/>
      <c r="I4891" s="393"/>
      <c r="J4891" s="3"/>
      <c r="K4891" s="3"/>
      <c r="L4891" s="3"/>
      <c r="M4891" s="3"/>
      <c r="N4891" s="3"/>
      <c r="O4891" s="393"/>
      <c r="P4891" s="393"/>
      <c r="Q4891" s="3"/>
      <c r="R4891" s="3"/>
      <c r="S4891" s="3"/>
      <c r="T4891" s="3"/>
      <c r="U4891" s="3"/>
      <c r="V4891" s="3"/>
      <c r="W4891"/>
      <c r="X4891"/>
      <c r="Y4891" s="451"/>
      <c r="Z4891" s="393"/>
      <c r="AA4891" s="3"/>
      <c r="AB4891" s="3"/>
      <c r="AC4891" s="3"/>
      <c r="AD4891" s="3"/>
      <c r="AE4891" s="3"/>
      <c r="AF4891"/>
      <c r="AG4891"/>
      <c r="AH4891"/>
      <c r="AI4891"/>
      <c r="AJ4891"/>
      <c r="AK4891"/>
      <c r="AL4891"/>
      <c r="AM4891"/>
      <c r="AN4891"/>
      <c r="AO4891"/>
      <c r="AP4891"/>
      <c r="BC4891" s="451"/>
    </row>
    <row r="4892" spans="1:55" hidden="1" x14ac:dyDescent="0.2">
      <c r="A4892" s="3"/>
      <c r="B4892" s="3"/>
      <c r="C4892" s="393"/>
      <c r="D4892" s="393"/>
      <c r="E4892" s="393"/>
      <c r="F4892" s="393"/>
      <c r="G4892" s="393"/>
      <c r="H4892" s="393"/>
      <c r="I4892" s="393"/>
      <c r="J4892" s="3"/>
      <c r="K4892" s="3"/>
      <c r="L4892" s="3"/>
      <c r="M4892" s="3"/>
      <c r="N4892" s="3"/>
      <c r="O4892" s="393"/>
      <c r="P4892" s="393"/>
      <c r="Q4892" s="3"/>
      <c r="R4892" s="3"/>
      <c r="S4892" s="3"/>
      <c r="T4892" s="3"/>
      <c r="U4892" s="3"/>
      <c r="V4892" s="3"/>
      <c r="W4892"/>
      <c r="X4892"/>
      <c r="Y4892" s="451"/>
      <c r="Z4892" s="393"/>
      <c r="AA4892" s="3"/>
      <c r="AB4892" s="3"/>
      <c r="AC4892" s="3"/>
      <c r="AD4892" s="3"/>
      <c r="AE4892" s="3"/>
      <c r="AF4892"/>
      <c r="AG4892"/>
      <c r="AH4892"/>
      <c r="AI4892"/>
      <c r="AJ4892"/>
      <c r="AK4892"/>
      <c r="AL4892"/>
      <c r="AM4892"/>
      <c r="AN4892"/>
      <c r="AO4892"/>
      <c r="AP4892"/>
      <c r="BC4892" s="451"/>
    </row>
    <row r="4893" spans="1:55" hidden="1" x14ac:dyDescent="0.2">
      <c r="A4893" s="3"/>
      <c r="B4893" s="3"/>
      <c r="C4893" s="393"/>
      <c r="D4893" s="393"/>
      <c r="E4893" s="393"/>
      <c r="F4893" s="393"/>
      <c r="G4893" s="393"/>
      <c r="H4893" s="393"/>
      <c r="I4893" s="393"/>
      <c r="J4893" s="3"/>
      <c r="K4893" s="3"/>
      <c r="L4893" s="3"/>
      <c r="M4893" s="3"/>
      <c r="N4893" s="3"/>
      <c r="O4893" s="393"/>
      <c r="P4893" s="393"/>
      <c r="Q4893" s="3"/>
      <c r="R4893" s="3"/>
      <c r="S4893" s="3"/>
      <c r="T4893" s="3"/>
      <c r="U4893" s="3"/>
      <c r="V4893" s="3"/>
      <c r="W4893"/>
      <c r="X4893"/>
      <c r="Y4893" s="451"/>
      <c r="Z4893" s="393"/>
      <c r="AA4893" s="3"/>
      <c r="AB4893" s="3"/>
      <c r="AC4893" s="3"/>
      <c r="AD4893" s="3"/>
      <c r="AE4893" s="3"/>
      <c r="AF4893"/>
      <c r="AG4893"/>
      <c r="AH4893"/>
      <c r="AI4893"/>
      <c r="AJ4893"/>
      <c r="AK4893"/>
      <c r="AL4893"/>
      <c r="AM4893"/>
      <c r="AN4893"/>
      <c r="AO4893"/>
      <c r="AP4893"/>
      <c r="BC4893" s="451"/>
    </row>
    <row r="4894" spans="1:55" hidden="1" x14ac:dyDescent="0.2">
      <c r="A4894" s="3"/>
      <c r="B4894" s="3"/>
      <c r="C4894" s="393"/>
      <c r="D4894" s="393"/>
      <c r="E4894" s="393"/>
      <c r="F4894" s="393"/>
      <c r="G4894" s="393"/>
      <c r="H4894" s="393"/>
      <c r="I4894" s="393"/>
      <c r="J4894" s="3"/>
      <c r="K4894" s="3"/>
      <c r="L4894" s="3"/>
      <c r="M4894" s="3"/>
      <c r="N4894" s="3"/>
      <c r="O4894" s="393"/>
      <c r="P4894" s="393"/>
      <c r="Q4894" s="3"/>
      <c r="R4894" s="3"/>
      <c r="S4894" s="3"/>
      <c r="T4894" s="3"/>
      <c r="U4894" s="3"/>
      <c r="V4894" s="3"/>
      <c r="W4894"/>
      <c r="X4894"/>
      <c r="Y4894" s="451"/>
      <c r="Z4894" s="393"/>
      <c r="AA4894" s="3"/>
      <c r="AB4894" s="3"/>
      <c r="AC4894" s="3"/>
      <c r="AD4894" s="3"/>
      <c r="AE4894" s="3"/>
      <c r="AF4894"/>
      <c r="AG4894"/>
      <c r="AH4894"/>
      <c r="AI4894"/>
      <c r="AJ4894"/>
      <c r="AK4894"/>
      <c r="AL4894"/>
      <c r="AM4894"/>
      <c r="AN4894"/>
      <c r="AO4894"/>
      <c r="AP4894"/>
      <c r="BC4894" s="451"/>
    </row>
    <row r="4895" spans="1:55" hidden="1" x14ac:dyDescent="0.2">
      <c r="A4895" s="3"/>
      <c r="B4895" s="3"/>
      <c r="C4895" s="393"/>
      <c r="D4895" s="393"/>
      <c r="E4895" s="393"/>
      <c r="F4895" s="393"/>
      <c r="G4895" s="393"/>
      <c r="H4895" s="393"/>
      <c r="I4895" s="393"/>
      <c r="J4895" s="3"/>
      <c r="K4895" s="3"/>
      <c r="L4895" s="3"/>
      <c r="M4895" s="3"/>
      <c r="N4895" s="3"/>
      <c r="O4895" s="393"/>
      <c r="P4895" s="393"/>
      <c r="Q4895" s="3"/>
      <c r="R4895" s="3"/>
      <c r="S4895" s="3"/>
      <c r="T4895" s="3"/>
      <c r="U4895" s="3"/>
      <c r="V4895" s="3"/>
      <c r="W4895"/>
      <c r="X4895"/>
      <c r="Y4895" s="451"/>
      <c r="Z4895" s="393"/>
      <c r="AA4895" s="3"/>
      <c r="AB4895" s="3"/>
      <c r="AC4895" s="3"/>
      <c r="AD4895" s="3"/>
      <c r="AE4895" s="3"/>
      <c r="AF4895"/>
      <c r="AG4895"/>
      <c r="AH4895"/>
      <c r="AI4895"/>
      <c r="AJ4895"/>
      <c r="AK4895"/>
      <c r="AL4895"/>
      <c r="AM4895"/>
      <c r="AN4895"/>
      <c r="AO4895"/>
      <c r="AP4895"/>
      <c r="BC4895" s="451"/>
    </row>
    <row r="4896" spans="1:55" hidden="1" x14ac:dyDescent="0.2">
      <c r="A4896" s="3"/>
      <c r="B4896" s="3"/>
      <c r="C4896" s="393"/>
      <c r="D4896" s="393"/>
      <c r="E4896" s="393"/>
      <c r="F4896" s="393"/>
      <c r="G4896" s="393"/>
      <c r="H4896" s="393"/>
      <c r="I4896" s="393"/>
      <c r="J4896" s="3"/>
      <c r="K4896" s="3"/>
      <c r="L4896" s="3"/>
      <c r="M4896" s="3"/>
      <c r="N4896" s="3"/>
      <c r="O4896" s="393"/>
      <c r="P4896" s="393"/>
      <c r="Q4896" s="3"/>
      <c r="R4896" s="3"/>
      <c r="S4896" s="3"/>
      <c r="T4896" s="3"/>
      <c r="U4896" s="3"/>
      <c r="V4896" s="3"/>
      <c r="W4896"/>
      <c r="X4896"/>
      <c r="Y4896" s="451"/>
      <c r="Z4896" s="393"/>
      <c r="AA4896" s="3"/>
      <c r="AB4896" s="3"/>
      <c r="AC4896" s="3"/>
      <c r="AD4896" s="3"/>
      <c r="AE4896" s="3"/>
      <c r="AF4896"/>
      <c r="AG4896"/>
      <c r="AH4896"/>
      <c r="AI4896"/>
      <c r="AJ4896"/>
      <c r="AK4896"/>
      <c r="AL4896"/>
      <c r="AM4896"/>
      <c r="AN4896"/>
      <c r="AO4896"/>
      <c r="AP4896"/>
      <c r="BC4896" s="451"/>
    </row>
    <row r="4897" spans="1:55" hidden="1" x14ac:dyDescent="0.2">
      <c r="A4897" s="3"/>
      <c r="B4897" s="3"/>
      <c r="C4897" s="393"/>
      <c r="D4897" s="393"/>
      <c r="E4897" s="393"/>
      <c r="F4897" s="393"/>
      <c r="G4897" s="393"/>
      <c r="H4897" s="393"/>
      <c r="I4897" s="393"/>
      <c r="J4897" s="3"/>
      <c r="K4897" s="3"/>
      <c r="L4897" s="3"/>
      <c r="M4897" s="3"/>
      <c r="N4897" s="3"/>
      <c r="O4897" s="393"/>
      <c r="P4897" s="393"/>
      <c r="Q4897" s="3"/>
      <c r="R4897" s="3"/>
      <c r="S4897" s="3"/>
      <c r="T4897" s="3"/>
      <c r="U4897" s="3"/>
      <c r="V4897" s="3"/>
      <c r="W4897"/>
      <c r="X4897"/>
      <c r="Y4897" s="451"/>
      <c r="Z4897" s="393"/>
      <c r="AA4897" s="3"/>
      <c r="AB4897" s="3"/>
      <c r="AC4897" s="3"/>
      <c r="AD4897" s="3"/>
      <c r="AE4897" s="3"/>
      <c r="AF4897"/>
      <c r="AG4897"/>
      <c r="AH4897"/>
      <c r="AI4897"/>
      <c r="AJ4897"/>
      <c r="AK4897"/>
      <c r="AL4897"/>
      <c r="AM4897"/>
      <c r="AN4897"/>
      <c r="AO4897"/>
      <c r="AP4897"/>
      <c r="BC4897" s="451"/>
    </row>
    <row r="4898" spans="1:55" hidden="1" x14ac:dyDescent="0.2">
      <c r="A4898" s="3"/>
      <c r="B4898" s="3"/>
      <c r="C4898" s="393"/>
      <c r="D4898" s="393"/>
      <c r="E4898" s="393"/>
      <c r="F4898" s="393"/>
      <c r="G4898" s="393"/>
      <c r="H4898" s="393"/>
      <c r="I4898" s="393"/>
      <c r="J4898" s="3"/>
      <c r="K4898" s="3"/>
      <c r="L4898" s="3"/>
      <c r="M4898" s="3"/>
      <c r="N4898" s="3"/>
      <c r="O4898" s="393"/>
      <c r="P4898" s="393"/>
      <c r="Q4898" s="3"/>
      <c r="R4898" s="3"/>
      <c r="S4898" s="3"/>
      <c r="T4898" s="3"/>
      <c r="U4898" s="3"/>
      <c r="V4898" s="3"/>
      <c r="W4898"/>
      <c r="X4898"/>
      <c r="Y4898" s="451"/>
      <c r="Z4898" s="393"/>
      <c r="AA4898" s="3"/>
      <c r="AB4898" s="3"/>
      <c r="AC4898" s="3"/>
      <c r="AD4898" s="3"/>
      <c r="AE4898" s="3"/>
      <c r="AF4898"/>
      <c r="AG4898"/>
      <c r="AH4898"/>
      <c r="AI4898"/>
      <c r="AJ4898"/>
      <c r="AK4898"/>
      <c r="AL4898"/>
      <c r="AM4898"/>
      <c r="AN4898"/>
      <c r="AO4898"/>
      <c r="AP4898"/>
      <c r="BC4898" s="451"/>
    </row>
    <row r="4899" spans="1:55" hidden="1" x14ac:dyDescent="0.2">
      <c r="A4899" s="3"/>
      <c r="B4899" s="3"/>
      <c r="C4899" s="393"/>
      <c r="D4899" s="393"/>
      <c r="E4899" s="393"/>
      <c r="F4899" s="393"/>
      <c r="G4899" s="393"/>
      <c r="H4899" s="393"/>
      <c r="I4899" s="393"/>
      <c r="J4899" s="3"/>
      <c r="K4899" s="3"/>
      <c r="L4899" s="3"/>
      <c r="M4899" s="3"/>
      <c r="N4899" s="3"/>
      <c r="O4899" s="393"/>
      <c r="P4899" s="393"/>
      <c r="Q4899" s="3"/>
      <c r="R4899" s="3"/>
      <c r="S4899" s="3"/>
      <c r="T4899" s="3"/>
      <c r="U4899" s="3"/>
      <c r="V4899" s="3"/>
      <c r="W4899"/>
      <c r="X4899"/>
      <c r="Y4899" s="451"/>
      <c r="Z4899" s="393"/>
      <c r="AA4899" s="3"/>
      <c r="AB4899" s="3"/>
      <c r="AC4899" s="3"/>
      <c r="AD4899" s="3"/>
      <c r="AE4899" s="3"/>
      <c r="AF4899"/>
      <c r="AG4899"/>
      <c r="AH4899"/>
      <c r="AI4899"/>
      <c r="AJ4899"/>
      <c r="AK4899"/>
      <c r="AL4899"/>
      <c r="AM4899"/>
      <c r="AN4899"/>
      <c r="AO4899"/>
      <c r="AP4899"/>
      <c r="BC4899" s="451"/>
    </row>
    <row r="4900" spans="1:55" hidden="1" x14ac:dyDescent="0.2">
      <c r="A4900" s="3"/>
      <c r="B4900" s="3"/>
      <c r="C4900" s="393"/>
      <c r="D4900" s="393"/>
      <c r="E4900" s="393"/>
      <c r="F4900" s="393"/>
      <c r="G4900" s="393"/>
      <c r="H4900" s="393"/>
      <c r="I4900" s="393"/>
      <c r="J4900" s="3"/>
      <c r="K4900" s="3"/>
      <c r="L4900" s="3"/>
      <c r="M4900" s="3"/>
      <c r="N4900" s="3"/>
      <c r="O4900" s="393"/>
      <c r="P4900" s="393"/>
      <c r="Q4900" s="3"/>
      <c r="R4900" s="3"/>
      <c r="S4900" s="3"/>
      <c r="T4900" s="3"/>
      <c r="U4900" s="3"/>
      <c r="V4900" s="3"/>
      <c r="W4900"/>
      <c r="X4900"/>
      <c r="Y4900" s="451"/>
      <c r="Z4900" s="393"/>
      <c r="AA4900" s="3"/>
      <c r="AB4900" s="3"/>
      <c r="AC4900" s="3"/>
      <c r="AD4900" s="3"/>
      <c r="AE4900" s="3"/>
      <c r="AF4900"/>
      <c r="AG4900"/>
      <c r="AH4900"/>
      <c r="AI4900"/>
      <c r="AJ4900"/>
      <c r="AK4900"/>
      <c r="AL4900"/>
      <c r="AM4900"/>
      <c r="AN4900"/>
      <c r="AO4900"/>
      <c r="AP4900"/>
      <c r="BC4900" s="451"/>
    </row>
    <row r="4901" spans="1:55" hidden="1" x14ac:dyDescent="0.2">
      <c r="A4901" s="3"/>
      <c r="B4901" s="3"/>
      <c r="C4901" s="393"/>
      <c r="D4901" s="393"/>
      <c r="E4901" s="393"/>
      <c r="F4901" s="393"/>
      <c r="G4901" s="393"/>
      <c r="H4901" s="393"/>
      <c r="I4901" s="393"/>
      <c r="J4901" s="3"/>
      <c r="K4901" s="3"/>
      <c r="L4901" s="3"/>
      <c r="M4901" s="3"/>
      <c r="N4901" s="3"/>
      <c r="O4901" s="393"/>
      <c r="P4901" s="393"/>
      <c r="Q4901" s="3"/>
      <c r="R4901" s="3"/>
      <c r="S4901" s="3"/>
      <c r="T4901" s="3"/>
      <c r="U4901" s="3"/>
      <c r="V4901" s="3"/>
      <c r="W4901"/>
      <c r="X4901"/>
      <c r="Y4901" s="451"/>
      <c r="Z4901" s="393"/>
      <c r="AA4901" s="3"/>
      <c r="AB4901" s="3"/>
      <c r="AC4901" s="3"/>
      <c r="AD4901" s="3"/>
      <c r="AE4901" s="3"/>
      <c r="AF4901"/>
      <c r="AG4901"/>
      <c r="AH4901"/>
      <c r="AI4901"/>
      <c r="AJ4901"/>
      <c r="AK4901"/>
      <c r="AL4901"/>
      <c r="AM4901"/>
      <c r="AN4901"/>
      <c r="AO4901"/>
      <c r="AP4901"/>
      <c r="BC4901" s="451"/>
    </row>
    <row r="4902" spans="1:55" hidden="1" x14ac:dyDescent="0.2">
      <c r="A4902" s="3"/>
      <c r="B4902" s="3"/>
      <c r="C4902" s="393"/>
      <c r="D4902" s="393"/>
      <c r="E4902" s="393"/>
      <c r="F4902" s="393"/>
      <c r="G4902" s="393"/>
      <c r="H4902" s="393"/>
      <c r="I4902" s="393"/>
      <c r="J4902" s="3"/>
      <c r="K4902" s="3"/>
      <c r="L4902" s="3"/>
      <c r="M4902" s="3"/>
      <c r="N4902" s="3"/>
      <c r="O4902" s="393"/>
      <c r="P4902" s="393"/>
      <c r="Q4902" s="3"/>
      <c r="R4902" s="3"/>
      <c r="S4902" s="3"/>
      <c r="T4902" s="3"/>
      <c r="U4902" s="3"/>
      <c r="V4902" s="3"/>
      <c r="W4902"/>
      <c r="X4902"/>
      <c r="Y4902" s="451"/>
      <c r="Z4902" s="393"/>
      <c r="AA4902" s="3"/>
      <c r="AB4902" s="3"/>
      <c r="AC4902" s="3"/>
      <c r="AD4902" s="3"/>
      <c r="AE4902" s="3"/>
      <c r="AF4902"/>
      <c r="AG4902"/>
      <c r="AH4902"/>
      <c r="AI4902"/>
      <c r="AJ4902"/>
      <c r="AK4902"/>
      <c r="AL4902"/>
      <c r="AM4902"/>
      <c r="AN4902"/>
      <c r="AO4902"/>
      <c r="AP4902"/>
      <c r="BC4902" s="451"/>
    </row>
    <row r="4903" spans="1:55" hidden="1" x14ac:dyDescent="0.2">
      <c r="A4903" s="3"/>
      <c r="B4903" s="3"/>
      <c r="C4903" s="393"/>
      <c r="D4903" s="393"/>
      <c r="E4903" s="393"/>
      <c r="F4903" s="393"/>
      <c r="G4903" s="393"/>
      <c r="H4903" s="393"/>
      <c r="I4903" s="393"/>
      <c r="J4903" s="3"/>
      <c r="K4903" s="3"/>
      <c r="L4903" s="3"/>
      <c r="M4903" s="3"/>
      <c r="N4903" s="3"/>
      <c r="O4903" s="393"/>
      <c r="P4903" s="393"/>
      <c r="Q4903" s="3"/>
      <c r="R4903" s="3"/>
      <c r="S4903" s="3"/>
      <c r="T4903" s="3"/>
      <c r="U4903" s="3"/>
      <c r="V4903" s="3"/>
      <c r="W4903"/>
      <c r="X4903"/>
      <c r="Y4903" s="451"/>
      <c r="Z4903" s="393"/>
      <c r="AA4903" s="3"/>
      <c r="AB4903" s="3"/>
      <c r="AC4903" s="3"/>
      <c r="AD4903" s="3"/>
      <c r="AE4903" s="3"/>
      <c r="AF4903"/>
      <c r="AG4903"/>
      <c r="AH4903"/>
      <c r="AI4903"/>
      <c r="AJ4903"/>
      <c r="AK4903"/>
      <c r="AL4903"/>
      <c r="AM4903"/>
      <c r="AN4903"/>
      <c r="AO4903"/>
      <c r="AP4903"/>
      <c r="BC4903" s="451"/>
    </row>
    <row r="4904" spans="1:55" hidden="1" x14ac:dyDescent="0.2">
      <c r="A4904" s="3"/>
      <c r="B4904" s="3"/>
      <c r="C4904" s="393"/>
      <c r="D4904" s="393"/>
      <c r="E4904" s="393"/>
      <c r="F4904" s="393"/>
      <c r="G4904" s="393"/>
      <c r="H4904" s="393"/>
      <c r="I4904" s="393"/>
      <c r="J4904" s="3"/>
      <c r="K4904" s="3"/>
      <c r="L4904" s="3"/>
      <c r="M4904" s="3"/>
      <c r="N4904" s="3"/>
      <c r="O4904" s="393"/>
      <c r="P4904" s="393"/>
      <c r="Q4904" s="3"/>
      <c r="R4904" s="3"/>
      <c r="S4904" s="3"/>
      <c r="T4904" s="3"/>
      <c r="U4904" s="3"/>
      <c r="V4904" s="3"/>
      <c r="W4904"/>
      <c r="X4904"/>
      <c r="Y4904" s="451"/>
      <c r="Z4904" s="393"/>
      <c r="AA4904" s="3"/>
      <c r="AB4904" s="3"/>
      <c r="AC4904" s="3"/>
      <c r="AD4904" s="3"/>
      <c r="AE4904" s="3"/>
      <c r="AF4904"/>
      <c r="AG4904"/>
      <c r="AH4904"/>
      <c r="AI4904"/>
      <c r="AJ4904"/>
      <c r="AK4904"/>
      <c r="AL4904"/>
      <c r="AM4904"/>
      <c r="AN4904"/>
      <c r="AO4904"/>
      <c r="AP4904"/>
      <c r="BC4904" s="451"/>
    </row>
    <row r="4905" spans="1:55" hidden="1" x14ac:dyDescent="0.2">
      <c r="A4905" s="3"/>
      <c r="B4905" s="3"/>
      <c r="C4905" s="393"/>
      <c r="D4905" s="393"/>
      <c r="E4905" s="393"/>
      <c r="F4905" s="393"/>
      <c r="G4905" s="393"/>
      <c r="H4905" s="393"/>
      <c r="I4905" s="393"/>
      <c r="J4905" s="3"/>
      <c r="K4905" s="3"/>
      <c r="L4905" s="3"/>
      <c r="M4905" s="3"/>
      <c r="N4905" s="3"/>
      <c r="O4905" s="393"/>
      <c r="P4905" s="393"/>
      <c r="Q4905" s="3"/>
      <c r="R4905" s="3"/>
      <c r="S4905" s="3"/>
      <c r="T4905" s="3"/>
      <c r="U4905" s="3"/>
      <c r="V4905" s="3"/>
      <c r="W4905"/>
      <c r="X4905"/>
      <c r="Y4905" s="451"/>
      <c r="Z4905" s="393"/>
      <c r="AA4905" s="3"/>
      <c r="AB4905" s="3"/>
      <c r="AC4905" s="3"/>
      <c r="AD4905" s="3"/>
      <c r="AE4905" s="3"/>
      <c r="AF4905"/>
      <c r="AG4905"/>
      <c r="AH4905"/>
      <c r="AI4905"/>
      <c r="AJ4905"/>
      <c r="AK4905"/>
      <c r="AL4905"/>
      <c r="AM4905"/>
      <c r="AN4905"/>
      <c r="AO4905"/>
      <c r="AP4905"/>
      <c r="BC4905" s="451"/>
    </row>
    <row r="4906" spans="1:55" hidden="1" x14ac:dyDescent="0.2">
      <c r="A4906" s="3"/>
      <c r="B4906" s="3"/>
      <c r="C4906" s="393"/>
      <c r="D4906" s="393"/>
      <c r="E4906" s="393"/>
      <c r="F4906" s="393"/>
      <c r="G4906" s="393"/>
      <c r="H4906" s="393"/>
      <c r="I4906" s="393"/>
      <c r="J4906" s="3"/>
      <c r="K4906" s="3"/>
      <c r="L4906" s="3"/>
      <c r="M4906" s="3"/>
      <c r="N4906" s="3"/>
      <c r="O4906" s="393"/>
      <c r="P4906" s="393"/>
      <c r="Q4906" s="3"/>
      <c r="R4906" s="3"/>
      <c r="S4906" s="3"/>
      <c r="T4906" s="3"/>
      <c r="U4906" s="3"/>
      <c r="V4906" s="3"/>
      <c r="W4906"/>
      <c r="X4906"/>
      <c r="Y4906" s="451"/>
      <c r="Z4906" s="393"/>
      <c r="AA4906" s="3"/>
      <c r="AB4906" s="3"/>
      <c r="AC4906" s="3"/>
      <c r="AD4906" s="3"/>
      <c r="AE4906" s="3"/>
      <c r="AF4906"/>
      <c r="AG4906"/>
      <c r="AH4906"/>
      <c r="AI4906"/>
      <c r="AJ4906"/>
      <c r="AK4906"/>
      <c r="AL4906"/>
      <c r="AM4906"/>
      <c r="AN4906"/>
      <c r="AO4906"/>
      <c r="AP4906"/>
      <c r="BC4906" s="451"/>
    </row>
    <row r="4907" spans="1:55" hidden="1" x14ac:dyDescent="0.2">
      <c r="A4907" s="3"/>
      <c r="B4907" s="3"/>
      <c r="C4907" s="393"/>
      <c r="D4907" s="393"/>
      <c r="E4907" s="393"/>
      <c r="F4907" s="393"/>
      <c r="G4907" s="393"/>
      <c r="H4907" s="393"/>
      <c r="I4907" s="393"/>
      <c r="J4907" s="3"/>
      <c r="K4907" s="3"/>
      <c r="L4907" s="3"/>
      <c r="M4907" s="3"/>
      <c r="N4907" s="3"/>
      <c r="O4907" s="393"/>
      <c r="P4907" s="393"/>
      <c r="Q4907" s="3"/>
      <c r="R4907" s="3"/>
      <c r="S4907" s="3"/>
      <c r="T4907" s="3"/>
      <c r="U4907" s="3"/>
      <c r="V4907" s="3"/>
      <c r="W4907"/>
      <c r="X4907"/>
      <c r="Y4907" s="451"/>
      <c r="Z4907" s="393"/>
      <c r="AA4907" s="3"/>
      <c r="AB4907" s="3"/>
      <c r="AC4907" s="3"/>
      <c r="AD4907" s="3"/>
      <c r="AE4907" s="3"/>
      <c r="AF4907"/>
      <c r="AG4907"/>
      <c r="AH4907"/>
      <c r="AI4907"/>
      <c r="AJ4907"/>
      <c r="AK4907"/>
      <c r="AL4907"/>
      <c r="AM4907"/>
      <c r="AN4907"/>
      <c r="AO4907"/>
      <c r="AP4907"/>
      <c r="BC4907" s="451"/>
    </row>
    <row r="4908" spans="1:55" hidden="1" x14ac:dyDescent="0.2">
      <c r="A4908" s="3"/>
      <c r="B4908" s="3"/>
      <c r="C4908" s="393"/>
      <c r="D4908" s="393"/>
      <c r="E4908" s="393"/>
      <c r="F4908" s="393"/>
      <c r="G4908" s="393"/>
      <c r="H4908" s="393"/>
      <c r="I4908" s="393"/>
      <c r="J4908" s="3"/>
      <c r="K4908" s="3"/>
      <c r="L4908" s="3"/>
      <c r="M4908" s="3"/>
      <c r="N4908" s="3"/>
      <c r="O4908" s="393"/>
      <c r="P4908" s="393"/>
      <c r="Q4908" s="3"/>
      <c r="R4908" s="3"/>
      <c r="S4908" s="3"/>
      <c r="T4908" s="3"/>
      <c r="U4908" s="3"/>
      <c r="V4908" s="3"/>
      <c r="W4908"/>
      <c r="X4908"/>
      <c r="Y4908" s="451"/>
      <c r="Z4908" s="393"/>
      <c r="AA4908" s="3"/>
      <c r="AB4908" s="3"/>
      <c r="AC4908" s="3"/>
      <c r="AD4908" s="3"/>
      <c r="AE4908" s="3"/>
      <c r="AF4908"/>
      <c r="AG4908"/>
      <c r="AH4908"/>
      <c r="AI4908"/>
      <c r="AJ4908"/>
      <c r="AK4908"/>
      <c r="AL4908"/>
      <c r="AM4908"/>
      <c r="AN4908"/>
      <c r="AO4908"/>
      <c r="AP4908"/>
      <c r="BC4908" s="451"/>
    </row>
    <row r="4909" spans="1:55" hidden="1" x14ac:dyDescent="0.2">
      <c r="A4909" s="3"/>
      <c r="B4909" s="3"/>
      <c r="C4909" s="393"/>
      <c r="D4909" s="393"/>
      <c r="E4909" s="393"/>
      <c r="F4909" s="393"/>
      <c r="G4909" s="393"/>
      <c r="H4909" s="393"/>
      <c r="I4909" s="393"/>
      <c r="J4909" s="3"/>
      <c r="K4909" s="3"/>
      <c r="L4909" s="3"/>
      <c r="M4909" s="3"/>
      <c r="N4909" s="3"/>
      <c r="O4909" s="393"/>
      <c r="P4909" s="393"/>
      <c r="Q4909" s="3"/>
      <c r="R4909" s="3"/>
      <c r="S4909" s="3"/>
      <c r="T4909" s="3"/>
      <c r="U4909" s="3"/>
      <c r="V4909" s="3"/>
      <c r="W4909"/>
      <c r="X4909"/>
      <c r="Y4909" s="451"/>
      <c r="Z4909" s="393"/>
      <c r="AA4909" s="3"/>
      <c r="AB4909" s="3"/>
      <c r="AC4909" s="3"/>
      <c r="AD4909" s="3"/>
      <c r="AE4909" s="3"/>
      <c r="AF4909"/>
      <c r="AG4909"/>
      <c r="AH4909"/>
      <c r="AI4909"/>
      <c r="AJ4909"/>
      <c r="AK4909"/>
      <c r="AL4909"/>
      <c r="AM4909"/>
      <c r="AN4909"/>
      <c r="AO4909"/>
      <c r="AP4909"/>
      <c r="BC4909" s="451"/>
    </row>
    <row r="4910" spans="1:55" hidden="1" x14ac:dyDescent="0.2">
      <c r="A4910" s="3"/>
      <c r="B4910" s="3"/>
      <c r="C4910" s="393"/>
      <c r="D4910" s="393"/>
      <c r="E4910" s="393"/>
      <c r="F4910" s="393"/>
      <c r="G4910" s="393"/>
      <c r="H4910" s="393"/>
      <c r="I4910" s="393"/>
      <c r="J4910" s="3"/>
      <c r="K4910" s="3"/>
      <c r="L4910" s="3"/>
      <c r="M4910" s="3"/>
      <c r="N4910" s="3"/>
      <c r="O4910" s="393"/>
      <c r="P4910" s="393"/>
      <c r="Q4910" s="3"/>
      <c r="R4910" s="3"/>
      <c r="S4910" s="3"/>
      <c r="T4910" s="3"/>
      <c r="U4910" s="3"/>
      <c r="V4910" s="3"/>
      <c r="W4910"/>
      <c r="X4910"/>
      <c r="Y4910" s="451"/>
      <c r="Z4910" s="393"/>
      <c r="AA4910" s="3"/>
      <c r="AB4910" s="3"/>
      <c r="AC4910" s="3"/>
      <c r="AD4910" s="3"/>
      <c r="AE4910" s="3"/>
      <c r="AF4910"/>
      <c r="AG4910"/>
      <c r="AH4910"/>
      <c r="AI4910"/>
      <c r="AJ4910"/>
      <c r="AK4910"/>
      <c r="AL4910"/>
      <c r="AM4910"/>
      <c r="AN4910"/>
      <c r="AO4910"/>
      <c r="AP4910"/>
      <c r="BC4910" s="451"/>
    </row>
    <row r="4911" spans="1:55" hidden="1" x14ac:dyDescent="0.2">
      <c r="A4911" s="3"/>
      <c r="B4911" s="3"/>
      <c r="C4911" s="393"/>
      <c r="D4911" s="393"/>
      <c r="E4911" s="393"/>
      <c r="F4911" s="393"/>
      <c r="G4911" s="393"/>
      <c r="H4911" s="393"/>
      <c r="I4911" s="393"/>
      <c r="J4911" s="3"/>
      <c r="K4911" s="3"/>
      <c r="L4911" s="3"/>
      <c r="M4911" s="3"/>
      <c r="N4911" s="3"/>
      <c r="O4911" s="393"/>
      <c r="P4911" s="393"/>
      <c r="Q4911" s="3"/>
      <c r="R4911" s="3"/>
      <c r="S4911" s="3"/>
      <c r="T4911" s="3"/>
      <c r="U4911" s="3"/>
      <c r="V4911" s="3"/>
      <c r="W4911"/>
      <c r="X4911"/>
      <c r="Y4911" s="451"/>
      <c r="Z4911" s="393"/>
      <c r="AA4911" s="3"/>
      <c r="AB4911" s="3"/>
      <c r="AC4911" s="3"/>
      <c r="AD4911" s="3"/>
      <c r="AE4911" s="3"/>
      <c r="AF4911"/>
      <c r="AG4911"/>
      <c r="AH4911"/>
      <c r="AI4911"/>
      <c r="AJ4911"/>
      <c r="AK4911"/>
      <c r="AL4911"/>
      <c r="AM4911"/>
      <c r="AN4911"/>
      <c r="AO4911"/>
      <c r="AP4911"/>
      <c r="BC4911" s="451"/>
    </row>
    <row r="4912" spans="1:55" hidden="1" x14ac:dyDescent="0.2">
      <c r="A4912" s="3"/>
      <c r="B4912" s="3"/>
      <c r="C4912" s="393"/>
      <c r="D4912" s="393"/>
      <c r="E4912" s="393"/>
      <c r="F4912" s="393"/>
      <c r="G4912" s="393"/>
      <c r="H4912" s="393"/>
      <c r="I4912" s="393"/>
      <c r="J4912" s="3"/>
      <c r="K4912" s="3"/>
      <c r="L4912" s="3"/>
      <c r="M4912" s="3"/>
      <c r="N4912" s="3"/>
      <c r="O4912" s="393"/>
      <c r="P4912" s="393"/>
      <c r="Q4912" s="3"/>
      <c r="R4912" s="3"/>
      <c r="S4912" s="3"/>
      <c r="T4912" s="3"/>
      <c r="U4912" s="3"/>
      <c r="V4912" s="3"/>
      <c r="W4912"/>
      <c r="X4912"/>
      <c r="Y4912" s="451"/>
      <c r="Z4912" s="393"/>
      <c r="AA4912" s="3"/>
      <c r="AB4912" s="3"/>
      <c r="AC4912" s="3"/>
      <c r="AD4912" s="3"/>
      <c r="AE4912" s="3"/>
      <c r="AF4912"/>
      <c r="AG4912"/>
      <c r="AH4912"/>
      <c r="AI4912"/>
      <c r="AJ4912"/>
      <c r="AK4912"/>
      <c r="AL4912"/>
      <c r="AM4912"/>
      <c r="AN4912"/>
      <c r="AO4912"/>
      <c r="AP4912"/>
      <c r="BC4912" s="451"/>
    </row>
    <row r="4913" spans="1:55" hidden="1" x14ac:dyDescent="0.2">
      <c r="A4913" s="3"/>
      <c r="B4913" s="3"/>
      <c r="C4913" s="393"/>
      <c r="D4913" s="393"/>
      <c r="E4913" s="393"/>
      <c r="F4913" s="393"/>
      <c r="G4913" s="393"/>
      <c r="H4913" s="393"/>
      <c r="I4913" s="393"/>
      <c r="J4913" s="3"/>
      <c r="K4913" s="3"/>
      <c r="L4913" s="3"/>
      <c r="M4913" s="3"/>
      <c r="N4913" s="3"/>
      <c r="O4913" s="393"/>
      <c r="P4913" s="393"/>
      <c r="Q4913" s="3"/>
      <c r="R4913" s="3"/>
      <c r="S4913" s="3"/>
      <c r="T4913" s="3"/>
      <c r="U4913" s="3"/>
      <c r="V4913" s="3"/>
      <c r="W4913"/>
      <c r="X4913"/>
      <c r="Y4913" s="451"/>
      <c r="Z4913" s="393"/>
      <c r="AA4913" s="3"/>
      <c r="AB4913" s="3"/>
      <c r="AC4913" s="3"/>
      <c r="AD4913" s="3"/>
      <c r="AE4913" s="3"/>
      <c r="AF4913"/>
      <c r="AG4913"/>
      <c r="AH4913"/>
      <c r="AI4913"/>
      <c r="AJ4913"/>
      <c r="AK4913"/>
      <c r="AL4913"/>
      <c r="AM4913"/>
      <c r="AN4913"/>
      <c r="AO4913"/>
      <c r="AP4913"/>
      <c r="BC4913" s="451"/>
    </row>
    <row r="4914" spans="1:55" hidden="1" x14ac:dyDescent="0.2">
      <c r="A4914" s="3"/>
      <c r="B4914" s="3"/>
      <c r="C4914" s="393"/>
      <c r="D4914" s="393"/>
      <c r="E4914" s="393"/>
      <c r="F4914" s="393"/>
      <c r="G4914" s="393"/>
      <c r="H4914" s="393"/>
      <c r="I4914" s="393"/>
      <c r="J4914" s="3"/>
      <c r="K4914" s="3"/>
      <c r="L4914" s="3"/>
      <c r="M4914" s="3"/>
      <c r="N4914" s="3"/>
      <c r="O4914" s="393"/>
      <c r="P4914" s="393"/>
      <c r="Q4914" s="3"/>
      <c r="R4914" s="3"/>
      <c r="S4914" s="3"/>
      <c r="T4914" s="3"/>
      <c r="U4914" s="3"/>
      <c r="V4914" s="3"/>
      <c r="W4914"/>
      <c r="X4914"/>
      <c r="Y4914" s="451"/>
      <c r="Z4914" s="393"/>
      <c r="AA4914" s="3"/>
      <c r="AB4914" s="3"/>
      <c r="AC4914" s="3"/>
      <c r="AD4914" s="3"/>
      <c r="AE4914" s="3"/>
      <c r="AF4914"/>
      <c r="AG4914"/>
      <c r="AH4914"/>
      <c r="AI4914"/>
      <c r="AJ4914"/>
      <c r="AK4914"/>
      <c r="AL4914"/>
      <c r="AM4914"/>
      <c r="AN4914"/>
      <c r="AO4914"/>
      <c r="AP4914"/>
      <c r="BC4914" s="451"/>
    </row>
    <row r="4915" spans="1:55" hidden="1" x14ac:dyDescent="0.2">
      <c r="A4915" s="3"/>
      <c r="B4915" s="3"/>
      <c r="C4915" s="393"/>
      <c r="D4915" s="393"/>
      <c r="E4915" s="393"/>
      <c r="F4915" s="393"/>
      <c r="G4915" s="393"/>
      <c r="H4915" s="393"/>
      <c r="I4915" s="393"/>
      <c r="J4915" s="3"/>
      <c r="K4915" s="3"/>
      <c r="L4915" s="3"/>
      <c r="M4915" s="3"/>
      <c r="N4915" s="3"/>
      <c r="O4915" s="393"/>
      <c r="P4915" s="393"/>
      <c r="Q4915" s="3"/>
      <c r="R4915" s="3"/>
      <c r="S4915" s="3"/>
      <c r="T4915" s="3"/>
      <c r="U4915" s="3"/>
      <c r="V4915" s="3"/>
      <c r="W4915"/>
      <c r="X4915"/>
      <c r="Y4915" s="451"/>
      <c r="Z4915" s="393"/>
      <c r="AA4915" s="3"/>
      <c r="AB4915" s="3"/>
      <c r="AC4915" s="3"/>
      <c r="AD4915" s="3"/>
      <c r="AE4915" s="3"/>
      <c r="AF4915"/>
      <c r="AG4915"/>
      <c r="AH4915"/>
      <c r="AI4915"/>
      <c r="AJ4915"/>
      <c r="AK4915"/>
      <c r="AL4915"/>
      <c r="AM4915"/>
      <c r="AN4915"/>
      <c r="AO4915"/>
      <c r="AP4915"/>
      <c r="BC4915" s="451"/>
    </row>
    <row r="4916" spans="1:55" hidden="1" x14ac:dyDescent="0.2">
      <c r="A4916" s="3"/>
      <c r="B4916" s="3"/>
      <c r="C4916" s="393"/>
      <c r="D4916" s="393"/>
      <c r="E4916" s="393"/>
      <c r="F4916" s="393"/>
      <c r="G4916" s="393"/>
      <c r="H4916" s="393"/>
      <c r="I4916" s="393"/>
      <c r="J4916" s="3"/>
      <c r="K4916" s="3"/>
      <c r="L4916" s="3"/>
      <c r="M4916" s="3"/>
      <c r="N4916" s="3"/>
      <c r="O4916" s="393"/>
      <c r="P4916" s="393"/>
      <c r="Q4916" s="3"/>
      <c r="R4916" s="3"/>
      <c r="S4916" s="3"/>
      <c r="T4916" s="3"/>
      <c r="U4916" s="3"/>
      <c r="V4916" s="3"/>
      <c r="W4916"/>
      <c r="X4916"/>
      <c r="Y4916" s="451"/>
      <c r="Z4916" s="393"/>
      <c r="AA4916" s="3"/>
      <c r="AB4916" s="3"/>
      <c r="AC4916" s="3"/>
      <c r="AD4916" s="3"/>
      <c r="AE4916" s="3"/>
      <c r="AF4916"/>
      <c r="AG4916"/>
      <c r="AH4916"/>
      <c r="AI4916"/>
      <c r="AJ4916"/>
      <c r="AK4916"/>
      <c r="AL4916"/>
      <c r="AM4916"/>
      <c r="AN4916"/>
      <c r="AO4916"/>
      <c r="AP4916"/>
      <c r="BC4916" s="451"/>
    </row>
    <row r="4917" spans="1:55" hidden="1" x14ac:dyDescent="0.2">
      <c r="A4917" s="3"/>
      <c r="B4917" s="3"/>
      <c r="C4917" s="393"/>
      <c r="D4917" s="393"/>
      <c r="E4917" s="393"/>
      <c r="F4917" s="393"/>
      <c r="G4917" s="393"/>
      <c r="H4917" s="393"/>
      <c r="I4917" s="393"/>
      <c r="J4917" s="3"/>
      <c r="K4917" s="3"/>
      <c r="L4917" s="3"/>
      <c r="M4917" s="3"/>
      <c r="N4917" s="3"/>
      <c r="O4917" s="393"/>
      <c r="P4917" s="393"/>
      <c r="Q4917" s="3"/>
      <c r="R4917" s="3"/>
      <c r="S4917" s="3"/>
      <c r="T4917" s="3"/>
      <c r="U4917" s="3"/>
      <c r="V4917" s="3"/>
      <c r="W4917"/>
      <c r="X4917"/>
      <c r="Y4917" s="451"/>
      <c r="Z4917" s="393"/>
      <c r="AA4917" s="3"/>
      <c r="AB4917" s="3"/>
      <c r="AC4917" s="3"/>
      <c r="AD4917" s="3"/>
      <c r="AE4917" s="3"/>
      <c r="AF4917"/>
      <c r="AG4917"/>
      <c r="AH4917"/>
      <c r="AI4917"/>
      <c r="AJ4917"/>
      <c r="AK4917"/>
      <c r="AL4917"/>
      <c r="AM4917"/>
      <c r="AN4917"/>
      <c r="AO4917"/>
      <c r="AP4917"/>
      <c r="BC4917" s="451"/>
    </row>
    <row r="4918" spans="1:55" hidden="1" x14ac:dyDescent="0.2">
      <c r="A4918" s="3"/>
      <c r="B4918" s="3"/>
      <c r="C4918" s="393"/>
      <c r="D4918" s="393"/>
      <c r="E4918" s="393"/>
      <c r="F4918" s="393"/>
      <c r="G4918" s="393"/>
      <c r="H4918" s="393"/>
      <c r="I4918" s="393"/>
      <c r="J4918" s="3"/>
      <c r="K4918" s="3"/>
      <c r="L4918" s="3"/>
      <c r="M4918" s="3"/>
      <c r="N4918" s="3"/>
      <c r="O4918" s="393"/>
      <c r="P4918" s="393"/>
      <c r="Q4918" s="3"/>
      <c r="R4918" s="3"/>
      <c r="S4918" s="3"/>
      <c r="T4918" s="3"/>
      <c r="U4918" s="3"/>
      <c r="V4918" s="3"/>
      <c r="W4918"/>
      <c r="X4918"/>
      <c r="Y4918" s="451"/>
      <c r="Z4918" s="393"/>
      <c r="AA4918" s="3"/>
      <c r="AB4918" s="3"/>
      <c r="AC4918" s="3"/>
      <c r="AD4918" s="3"/>
      <c r="AE4918" s="3"/>
      <c r="AF4918"/>
      <c r="AG4918"/>
      <c r="AH4918"/>
      <c r="AI4918"/>
      <c r="AJ4918"/>
      <c r="AK4918"/>
      <c r="AL4918"/>
      <c r="AM4918"/>
      <c r="AN4918"/>
      <c r="AO4918"/>
      <c r="AP4918"/>
      <c r="BC4918" s="451"/>
    </row>
    <row r="4919" spans="1:55" hidden="1" x14ac:dyDescent="0.2">
      <c r="A4919" s="3"/>
      <c r="B4919" s="3"/>
      <c r="C4919" s="393"/>
      <c r="D4919" s="393"/>
      <c r="E4919" s="393"/>
      <c r="F4919" s="393"/>
      <c r="G4919" s="393"/>
      <c r="H4919" s="393"/>
      <c r="I4919" s="393"/>
      <c r="J4919" s="3"/>
      <c r="K4919" s="3"/>
      <c r="L4919" s="3"/>
      <c r="M4919" s="3"/>
      <c r="N4919" s="3"/>
      <c r="O4919" s="393"/>
      <c r="P4919" s="393"/>
      <c r="Q4919" s="3"/>
      <c r="R4919" s="3"/>
      <c r="S4919" s="3"/>
      <c r="T4919" s="3"/>
      <c r="U4919" s="3"/>
      <c r="V4919" s="3"/>
      <c r="W4919"/>
      <c r="X4919"/>
      <c r="Y4919" s="451"/>
      <c r="Z4919" s="393"/>
      <c r="AA4919" s="3"/>
      <c r="AB4919" s="3"/>
      <c r="AC4919" s="3"/>
      <c r="AD4919" s="3"/>
      <c r="AE4919" s="3"/>
      <c r="AF4919"/>
      <c r="AG4919"/>
      <c r="AH4919"/>
      <c r="AI4919"/>
      <c r="AJ4919"/>
      <c r="AK4919"/>
      <c r="AL4919"/>
      <c r="AM4919"/>
      <c r="AN4919"/>
      <c r="AO4919"/>
      <c r="AP4919"/>
      <c r="BC4919" s="451"/>
    </row>
    <row r="4920" spans="1:55" hidden="1" x14ac:dyDescent="0.2">
      <c r="A4920" s="3"/>
      <c r="B4920" s="3"/>
      <c r="C4920" s="393"/>
      <c r="D4920" s="393"/>
      <c r="E4920" s="393"/>
      <c r="F4920" s="393"/>
      <c r="G4920" s="393"/>
      <c r="H4920" s="393"/>
      <c r="I4920" s="393"/>
      <c r="J4920" s="3"/>
      <c r="K4920" s="3"/>
      <c r="L4920" s="3"/>
      <c r="M4920" s="3"/>
      <c r="N4920" s="3"/>
      <c r="O4920" s="393"/>
      <c r="P4920" s="393"/>
      <c r="Q4920" s="3"/>
      <c r="R4920" s="3"/>
      <c r="S4920" s="3"/>
      <c r="T4920" s="3"/>
      <c r="U4920" s="3"/>
      <c r="V4920" s="3"/>
      <c r="W4920"/>
      <c r="X4920"/>
      <c r="Y4920" s="451"/>
      <c r="Z4920" s="393"/>
      <c r="AA4920" s="3"/>
      <c r="AB4920" s="3"/>
      <c r="AC4920" s="3"/>
      <c r="AD4920" s="3"/>
      <c r="AE4920" s="3"/>
      <c r="AF4920"/>
      <c r="AG4920"/>
      <c r="AH4920"/>
      <c r="AI4920"/>
      <c r="AJ4920"/>
      <c r="AK4920"/>
      <c r="AL4920"/>
      <c r="AM4920"/>
      <c r="AN4920"/>
      <c r="AO4920"/>
      <c r="AP4920"/>
      <c r="BC4920" s="451"/>
    </row>
    <row r="4921" spans="1:55" hidden="1" x14ac:dyDescent="0.2">
      <c r="A4921" s="3"/>
      <c r="B4921" s="3"/>
      <c r="C4921" s="393"/>
      <c r="D4921" s="393"/>
      <c r="E4921" s="393"/>
      <c r="F4921" s="393"/>
      <c r="G4921" s="393"/>
      <c r="H4921" s="393"/>
      <c r="I4921" s="393"/>
      <c r="J4921" s="3"/>
      <c r="K4921" s="3"/>
      <c r="L4921" s="3"/>
      <c r="M4921" s="3"/>
      <c r="N4921" s="3"/>
      <c r="O4921" s="393"/>
      <c r="P4921" s="393"/>
      <c r="Q4921" s="3"/>
      <c r="R4921" s="3"/>
      <c r="S4921" s="3"/>
      <c r="T4921" s="3"/>
      <c r="U4921" s="3"/>
      <c r="V4921" s="3"/>
      <c r="W4921"/>
      <c r="X4921"/>
      <c r="Y4921" s="451"/>
      <c r="Z4921" s="393"/>
      <c r="AA4921" s="3"/>
      <c r="AB4921" s="3"/>
      <c r="AC4921" s="3"/>
      <c r="AD4921" s="3"/>
      <c r="AE4921" s="3"/>
      <c r="AF4921"/>
      <c r="AG4921"/>
      <c r="AH4921"/>
      <c r="AI4921"/>
      <c r="AJ4921"/>
      <c r="AK4921"/>
      <c r="AL4921"/>
      <c r="AM4921"/>
      <c r="AN4921"/>
      <c r="AO4921"/>
      <c r="AP4921"/>
      <c r="BC4921" s="451"/>
    </row>
    <row r="4922" spans="1:55" hidden="1" x14ac:dyDescent="0.2">
      <c r="A4922" s="3"/>
      <c r="B4922" s="3"/>
      <c r="C4922" s="393"/>
      <c r="D4922" s="393"/>
      <c r="E4922" s="393"/>
      <c r="F4922" s="393"/>
      <c r="G4922" s="393"/>
      <c r="H4922" s="393"/>
      <c r="I4922" s="393"/>
      <c r="J4922" s="3"/>
      <c r="K4922" s="3"/>
      <c r="L4922" s="3"/>
      <c r="M4922" s="3"/>
      <c r="N4922" s="3"/>
      <c r="O4922" s="393"/>
      <c r="P4922" s="393"/>
      <c r="Q4922" s="3"/>
      <c r="R4922" s="3"/>
      <c r="S4922" s="3"/>
      <c r="T4922" s="3"/>
      <c r="U4922" s="3"/>
      <c r="V4922" s="3"/>
      <c r="W4922"/>
      <c r="X4922"/>
      <c r="Y4922" s="451"/>
      <c r="Z4922" s="393"/>
      <c r="AA4922" s="3"/>
      <c r="AB4922" s="3"/>
      <c r="AC4922" s="3"/>
      <c r="AD4922" s="3"/>
      <c r="AE4922" s="3"/>
      <c r="AF4922"/>
      <c r="AG4922"/>
      <c r="AH4922"/>
      <c r="AI4922"/>
      <c r="AJ4922"/>
      <c r="AK4922"/>
      <c r="AL4922"/>
      <c r="AM4922"/>
      <c r="AN4922"/>
      <c r="AO4922"/>
      <c r="AP4922"/>
      <c r="BC4922" s="451"/>
    </row>
    <row r="4923" spans="1:55" hidden="1" x14ac:dyDescent="0.2">
      <c r="A4923" s="3"/>
      <c r="B4923" s="3"/>
      <c r="C4923" s="393"/>
      <c r="D4923" s="393"/>
      <c r="E4923" s="393"/>
      <c r="F4923" s="393"/>
      <c r="G4923" s="393"/>
      <c r="H4923" s="393"/>
      <c r="I4923" s="393"/>
      <c r="J4923" s="3"/>
      <c r="K4923" s="3"/>
      <c r="L4923" s="3"/>
      <c r="M4923" s="3"/>
      <c r="N4923" s="3"/>
      <c r="O4923" s="393"/>
      <c r="P4923" s="393"/>
      <c r="Q4923" s="3"/>
      <c r="R4923" s="3"/>
      <c r="S4923" s="3"/>
      <c r="T4923" s="3"/>
      <c r="U4923" s="3"/>
      <c r="V4923" s="3"/>
      <c r="W4923"/>
      <c r="X4923"/>
      <c r="Y4923" s="451"/>
      <c r="Z4923" s="393"/>
      <c r="AA4923" s="3"/>
      <c r="AB4923" s="3"/>
      <c r="AC4923" s="3"/>
      <c r="AD4923" s="3"/>
      <c r="AE4923" s="3"/>
      <c r="AF4923"/>
      <c r="AG4923"/>
      <c r="AH4923"/>
      <c r="AI4923"/>
      <c r="AJ4923"/>
      <c r="AK4923"/>
      <c r="AL4923"/>
      <c r="AM4923"/>
      <c r="AN4923"/>
      <c r="AO4923"/>
      <c r="AP4923"/>
      <c r="BC4923" s="451"/>
    </row>
    <row r="4924" spans="1:55" hidden="1" x14ac:dyDescent="0.2">
      <c r="A4924" s="3"/>
      <c r="B4924" s="3"/>
      <c r="C4924" s="393"/>
      <c r="D4924" s="393"/>
      <c r="E4924" s="393"/>
      <c r="F4924" s="393"/>
      <c r="G4924" s="393"/>
      <c r="H4924" s="393"/>
      <c r="I4924" s="393"/>
      <c r="J4924" s="3"/>
      <c r="K4924" s="3"/>
      <c r="L4924" s="3"/>
      <c r="M4924" s="3"/>
      <c r="N4924" s="3"/>
      <c r="O4924" s="393"/>
      <c r="P4924" s="393"/>
      <c r="Q4924" s="3"/>
      <c r="R4924" s="3"/>
      <c r="S4924" s="3"/>
      <c r="T4924" s="3"/>
      <c r="U4924" s="3"/>
      <c r="V4924" s="3"/>
      <c r="W4924"/>
      <c r="X4924"/>
      <c r="Y4924" s="451"/>
      <c r="Z4924" s="393"/>
      <c r="AA4924" s="3"/>
      <c r="AB4924" s="3"/>
      <c r="AC4924" s="3"/>
      <c r="AD4924" s="3"/>
      <c r="AE4924" s="3"/>
      <c r="AF4924"/>
      <c r="AG4924"/>
      <c r="AH4924"/>
      <c r="AI4924"/>
      <c r="AJ4924"/>
      <c r="AK4924"/>
      <c r="AL4924"/>
      <c r="AM4924"/>
      <c r="AN4924"/>
      <c r="AO4924"/>
      <c r="AP4924"/>
      <c r="BC4924" s="451"/>
    </row>
    <row r="4925" spans="1:55" hidden="1" x14ac:dyDescent="0.2">
      <c r="A4925" s="3"/>
      <c r="B4925" s="3"/>
      <c r="C4925" s="393"/>
      <c r="D4925" s="393"/>
      <c r="E4925" s="393"/>
      <c r="F4925" s="393"/>
      <c r="G4925" s="393"/>
      <c r="H4925" s="393"/>
      <c r="I4925" s="393"/>
      <c r="J4925" s="3"/>
      <c r="K4925" s="3"/>
      <c r="L4925" s="3"/>
      <c r="M4925" s="3"/>
      <c r="N4925" s="3"/>
      <c r="O4925" s="393"/>
      <c r="P4925" s="393"/>
      <c r="Q4925" s="3"/>
      <c r="R4925" s="3"/>
      <c r="S4925" s="3"/>
      <c r="T4925" s="3"/>
      <c r="U4925" s="3"/>
      <c r="V4925" s="3"/>
      <c r="W4925"/>
      <c r="X4925"/>
      <c r="Y4925" s="451"/>
      <c r="Z4925" s="393"/>
      <c r="AA4925" s="3"/>
      <c r="AB4925" s="3"/>
      <c r="AC4925" s="3"/>
      <c r="AD4925" s="3"/>
      <c r="AE4925" s="3"/>
      <c r="AF4925"/>
      <c r="AG4925"/>
      <c r="AH4925"/>
      <c r="AI4925"/>
      <c r="AJ4925"/>
      <c r="AK4925"/>
      <c r="AL4925"/>
      <c r="AM4925"/>
      <c r="AN4925"/>
      <c r="AO4925"/>
      <c r="AP4925"/>
      <c r="BC4925" s="451"/>
    </row>
    <row r="4926" spans="1:55" hidden="1" x14ac:dyDescent="0.2">
      <c r="A4926" s="3"/>
      <c r="B4926" s="3"/>
      <c r="C4926" s="393"/>
      <c r="D4926" s="393"/>
      <c r="E4926" s="393"/>
      <c r="F4926" s="393"/>
      <c r="G4926" s="393"/>
      <c r="H4926" s="393"/>
      <c r="I4926" s="393"/>
      <c r="J4926" s="3"/>
      <c r="K4926" s="3"/>
      <c r="L4926" s="3"/>
      <c r="M4926" s="3"/>
      <c r="N4926" s="3"/>
      <c r="O4926" s="393"/>
      <c r="P4926" s="393"/>
      <c r="Q4926" s="3"/>
      <c r="R4926" s="3"/>
      <c r="S4926" s="3"/>
      <c r="T4926" s="3"/>
      <c r="U4926" s="3"/>
      <c r="V4926" s="3"/>
      <c r="W4926"/>
      <c r="X4926"/>
      <c r="Y4926" s="451"/>
      <c r="Z4926" s="393"/>
      <c r="AA4926" s="3"/>
      <c r="AB4926" s="3"/>
      <c r="AC4926" s="3"/>
      <c r="AD4926" s="3"/>
      <c r="AE4926" s="3"/>
      <c r="AF4926"/>
      <c r="AG4926"/>
      <c r="AH4926"/>
      <c r="AI4926"/>
      <c r="AJ4926"/>
      <c r="AK4926"/>
      <c r="AL4926"/>
      <c r="AM4926"/>
      <c r="AN4926"/>
      <c r="AO4926"/>
      <c r="AP4926"/>
      <c r="BC4926" s="451"/>
    </row>
    <row r="4927" spans="1:55" hidden="1" x14ac:dyDescent="0.2">
      <c r="A4927" s="3"/>
      <c r="B4927" s="3"/>
      <c r="C4927" s="393"/>
      <c r="D4927" s="393"/>
      <c r="E4927" s="393"/>
      <c r="F4927" s="393"/>
      <c r="G4927" s="393"/>
      <c r="H4927" s="393"/>
      <c r="I4927" s="393"/>
      <c r="J4927" s="3"/>
      <c r="K4927" s="3"/>
      <c r="L4927" s="3"/>
      <c r="M4927" s="3"/>
      <c r="N4927" s="3"/>
      <c r="O4927" s="393"/>
      <c r="P4927" s="393"/>
      <c r="Q4927" s="3"/>
      <c r="R4927" s="3"/>
      <c r="S4927" s="3"/>
      <c r="T4927" s="3"/>
      <c r="U4927" s="3"/>
      <c r="V4927" s="3"/>
      <c r="W4927"/>
      <c r="X4927"/>
      <c r="Y4927" s="451"/>
      <c r="Z4927" s="393"/>
      <c r="AA4927" s="3"/>
      <c r="AB4927" s="3"/>
      <c r="AC4927" s="3"/>
      <c r="AD4927" s="3"/>
      <c r="AE4927" s="3"/>
      <c r="AF4927"/>
      <c r="AG4927"/>
      <c r="AH4927"/>
      <c r="AI4927"/>
      <c r="AJ4927"/>
      <c r="AK4927"/>
      <c r="AL4927"/>
      <c r="AM4927"/>
      <c r="AN4927"/>
      <c r="AO4927"/>
      <c r="AP4927"/>
      <c r="BC4927" s="451"/>
    </row>
    <row r="4928" spans="1:55" hidden="1" x14ac:dyDescent="0.2">
      <c r="A4928" s="3"/>
      <c r="B4928" s="3"/>
      <c r="C4928" s="393"/>
      <c r="D4928" s="393"/>
      <c r="E4928" s="393"/>
      <c r="F4928" s="393"/>
      <c r="G4928" s="393"/>
      <c r="H4928" s="393"/>
      <c r="I4928" s="393"/>
      <c r="J4928" s="3"/>
      <c r="K4928" s="3"/>
      <c r="L4928" s="3"/>
      <c r="M4928" s="3"/>
      <c r="N4928" s="3"/>
      <c r="O4928" s="393"/>
      <c r="P4928" s="393"/>
      <c r="Q4928" s="3"/>
      <c r="R4928" s="3"/>
      <c r="S4928" s="3"/>
      <c r="T4928" s="3"/>
      <c r="U4928" s="3"/>
      <c r="V4928" s="3"/>
      <c r="W4928"/>
      <c r="X4928"/>
      <c r="Y4928" s="451"/>
      <c r="Z4928" s="393"/>
      <c r="AA4928" s="3"/>
      <c r="AB4928" s="3"/>
      <c r="AC4928" s="3"/>
      <c r="AD4928" s="3"/>
      <c r="AE4928" s="3"/>
      <c r="AF4928"/>
      <c r="AG4928"/>
      <c r="AH4928"/>
      <c r="AI4928"/>
      <c r="AJ4928"/>
      <c r="AK4928"/>
      <c r="AL4928"/>
      <c r="AM4928"/>
      <c r="AN4928"/>
      <c r="AO4928"/>
      <c r="AP4928"/>
      <c r="BC4928" s="451"/>
    </row>
    <row r="4929" spans="1:55" hidden="1" x14ac:dyDescent="0.2">
      <c r="A4929" s="3"/>
      <c r="B4929" s="3"/>
      <c r="C4929" s="393"/>
      <c r="D4929" s="393"/>
      <c r="E4929" s="393"/>
      <c r="F4929" s="393"/>
      <c r="G4929" s="393"/>
      <c r="H4929" s="393"/>
      <c r="I4929" s="393"/>
      <c r="J4929" s="3"/>
      <c r="K4929" s="3"/>
      <c r="L4929" s="3"/>
      <c r="M4929" s="3"/>
      <c r="N4929" s="3"/>
      <c r="O4929" s="393"/>
      <c r="P4929" s="393"/>
      <c r="Q4929" s="3"/>
      <c r="R4929" s="3"/>
      <c r="S4929" s="3"/>
      <c r="T4929" s="3"/>
      <c r="U4929" s="3"/>
      <c r="V4929" s="3"/>
      <c r="W4929"/>
      <c r="X4929"/>
      <c r="Y4929" s="451"/>
      <c r="Z4929" s="393"/>
      <c r="AA4929" s="3"/>
      <c r="AB4929" s="3"/>
      <c r="AC4929" s="3"/>
      <c r="AD4929" s="3"/>
      <c r="AE4929" s="3"/>
      <c r="AF4929"/>
      <c r="AG4929"/>
      <c r="AH4929"/>
      <c r="AI4929"/>
      <c r="AJ4929"/>
      <c r="AK4929"/>
      <c r="AL4929"/>
      <c r="AM4929"/>
      <c r="AN4929"/>
      <c r="AO4929"/>
      <c r="AP4929"/>
      <c r="BC4929" s="451"/>
    </row>
    <row r="4930" spans="1:55" hidden="1" x14ac:dyDescent="0.2">
      <c r="A4930" s="3"/>
      <c r="B4930" s="3"/>
      <c r="C4930" s="393"/>
      <c r="D4930" s="393"/>
      <c r="E4930" s="393"/>
      <c r="F4930" s="393"/>
      <c r="G4930" s="393"/>
      <c r="H4930" s="393"/>
      <c r="I4930" s="393"/>
      <c r="J4930" s="3"/>
      <c r="K4930" s="3"/>
      <c r="L4930" s="3"/>
      <c r="M4930" s="3"/>
      <c r="N4930" s="3"/>
      <c r="O4930" s="393"/>
      <c r="P4930" s="393"/>
      <c r="Q4930" s="3"/>
      <c r="R4930" s="3"/>
      <c r="S4930" s="3"/>
      <c r="T4930" s="3"/>
      <c r="U4930" s="3"/>
      <c r="V4930" s="3"/>
      <c r="W4930"/>
      <c r="X4930"/>
      <c r="Y4930" s="451"/>
      <c r="Z4930" s="393"/>
      <c r="AA4930" s="3"/>
      <c r="AB4930" s="3"/>
      <c r="AC4930" s="3"/>
      <c r="AD4930" s="3"/>
      <c r="AE4930" s="3"/>
      <c r="AF4930"/>
      <c r="AG4930"/>
      <c r="AH4930"/>
      <c r="AI4930"/>
      <c r="AJ4930"/>
      <c r="AK4930"/>
      <c r="AL4930"/>
      <c r="AM4930"/>
      <c r="AN4930"/>
      <c r="AO4930"/>
      <c r="AP4930"/>
      <c r="BC4930" s="451"/>
    </row>
    <row r="4931" spans="1:55" hidden="1" x14ac:dyDescent="0.2">
      <c r="A4931" s="3"/>
      <c r="B4931" s="3"/>
      <c r="C4931" s="393"/>
      <c r="D4931" s="393"/>
      <c r="E4931" s="393"/>
      <c r="F4931" s="393"/>
      <c r="G4931" s="393"/>
      <c r="H4931" s="393"/>
      <c r="I4931" s="393"/>
      <c r="J4931" s="3"/>
      <c r="K4931" s="3"/>
      <c r="L4931" s="3"/>
      <c r="M4931" s="3"/>
      <c r="N4931" s="3"/>
      <c r="O4931" s="393"/>
      <c r="P4931" s="393"/>
      <c r="Q4931" s="3"/>
      <c r="R4931" s="3"/>
      <c r="S4931" s="3"/>
      <c r="T4931" s="3"/>
      <c r="U4931" s="3"/>
      <c r="V4931" s="3"/>
      <c r="W4931"/>
      <c r="X4931"/>
      <c r="Y4931" s="451"/>
      <c r="Z4931" s="393"/>
      <c r="AA4931" s="3"/>
      <c r="AB4931" s="3"/>
      <c r="AC4931" s="3"/>
      <c r="AD4931" s="3"/>
      <c r="AE4931" s="3"/>
      <c r="AF4931"/>
      <c r="AG4931"/>
      <c r="AH4931"/>
      <c r="AI4931"/>
      <c r="AJ4931"/>
      <c r="AK4931"/>
      <c r="AL4931"/>
      <c r="AM4931"/>
      <c r="AN4931"/>
      <c r="AO4931"/>
      <c r="AP4931"/>
      <c r="BC4931" s="451"/>
    </row>
    <row r="4932" spans="1:55" hidden="1" x14ac:dyDescent="0.2">
      <c r="A4932" s="3"/>
      <c r="B4932" s="3"/>
      <c r="C4932" s="393"/>
      <c r="D4932" s="393"/>
      <c r="E4932" s="393"/>
      <c r="F4932" s="393"/>
      <c r="G4932" s="393"/>
      <c r="H4932" s="393"/>
      <c r="I4932" s="393"/>
      <c r="J4932" s="3"/>
      <c r="K4932" s="3"/>
      <c r="L4932" s="3"/>
      <c r="M4932" s="3"/>
      <c r="N4932" s="3"/>
      <c r="O4932" s="393"/>
      <c r="P4932" s="393"/>
      <c r="Q4932" s="3"/>
      <c r="R4932" s="3"/>
      <c r="S4932" s="3"/>
      <c r="T4932" s="3"/>
      <c r="U4932" s="3"/>
      <c r="V4932" s="3"/>
      <c r="W4932"/>
      <c r="X4932"/>
      <c r="Y4932" s="451"/>
      <c r="Z4932" s="393"/>
      <c r="AA4932" s="3"/>
      <c r="AB4932" s="3"/>
      <c r="AC4932" s="3"/>
      <c r="AD4932" s="3"/>
      <c r="AE4932" s="3"/>
      <c r="AF4932"/>
      <c r="AG4932"/>
      <c r="AH4932"/>
      <c r="AI4932"/>
      <c r="AJ4932"/>
      <c r="AK4932"/>
      <c r="AL4932"/>
      <c r="AM4932"/>
      <c r="AN4932"/>
      <c r="AO4932"/>
      <c r="AP4932"/>
      <c r="BC4932" s="451"/>
    </row>
    <row r="4933" spans="1:55" hidden="1" x14ac:dyDescent="0.2">
      <c r="A4933" s="3"/>
      <c r="B4933" s="3"/>
      <c r="C4933" s="393"/>
      <c r="D4933" s="393"/>
      <c r="E4933" s="393"/>
      <c r="F4933" s="393"/>
      <c r="G4933" s="393"/>
      <c r="H4933" s="393"/>
      <c r="I4933" s="393"/>
      <c r="J4933" s="3"/>
      <c r="K4933" s="3"/>
      <c r="L4933" s="3"/>
      <c r="M4933" s="3"/>
      <c r="N4933" s="3"/>
      <c r="O4933" s="393"/>
      <c r="P4933" s="393"/>
      <c r="Q4933" s="3"/>
      <c r="R4933" s="3"/>
      <c r="S4933" s="3"/>
      <c r="T4933" s="3"/>
      <c r="U4933" s="3"/>
      <c r="V4933" s="3"/>
      <c r="W4933"/>
      <c r="X4933"/>
      <c r="Y4933" s="451"/>
      <c r="Z4933" s="393"/>
      <c r="AA4933" s="3"/>
      <c r="AB4933" s="3"/>
      <c r="AC4933" s="3"/>
      <c r="AD4933" s="3"/>
      <c r="AE4933" s="3"/>
      <c r="AF4933"/>
      <c r="AG4933"/>
      <c r="AH4933"/>
      <c r="AI4933"/>
      <c r="AJ4933"/>
      <c r="AK4933"/>
      <c r="AL4933"/>
      <c r="AM4933"/>
      <c r="AN4933"/>
      <c r="AO4933"/>
      <c r="AP4933"/>
      <c r="BC4933" s="451"/>
    </row>
    <row r="4934" spans="1:55" hidden="1" x14ac:dyDescent="0.2">
      <c r="A4934" s="3"/>
      <c r="B4934" s="3"/>
      <c r="C4934" s="393"/>
      <c r="D4934" s="393"/>
      <c r="E4934" s="393"/>
      <c r="F4934" s="393"/>
      <c r="G4934" s="393"/>
      <c r="H4934" s="393"/>
      <c r="I4934" s="393"/>
      <c r="J4934" s="3"/>
      <c r="K4934" s="3"/>
      <c r="L4934" s="3"/>
      <c r="M4934" s="3"/>
      <c r="N4934" s="3"/>
      <c r="O4934" s="393"/>
      <c r="P4934" s="393"/>
      <c r="Q4934" s="3"/>
      <c r="R4934" s="3"/>
      <c r="S4934" s="3"/>
      <c r="T4934" s="3"/>
      <c r="U4934" s="3"/>
      <c r="V4934" s="3"/>
      <c r="W4934"/>
      <c r="X4934"/>
      <c r="Y4934" s="451"/>
      <c r="Z4934" s="393"/>
      <c r="AA4934" s="3"/>
      <c r="AB4934" s="3"/>
      <c r="AC4934" s="3"/>
      <c r="AD4934" s="3"/>
      <c r="AE4934" s="3"/>
      <c r="AF4934"/>
      <c r="AG4934"/>
      <c r="AH4934"/>
      <c r="AI4934"/>
      <c r="AJ4934"/>
      <c r="AK4934"/>
      <c r="AL4934"/>
      <c r="AM4934"/>
      <c r="AN4934"/>
      <c r="AO4934"/>
      <c r="AP4934"/>
      <c r="BC4934" s="451"/>
    </row>
    <row r="4935" spans="1:55" hidden="1" x14ac:dyDescent="0.2">
      <c r="A4935" s="3"/>
      <c r="B4935" s="3"/>
      <c r="C4935" s="393"/>
      <c r="D4935" s="393"/>
      <c r="E4935" s="393"/>
      <c r="F4935" s="393"/>
      <c r="G4935" s="393"/>
      <c r="H4935" s="393"/>
      <c r="I4935" s="393"/>
      <c r="J4935" s="3"/>
      <c r="K4935" s="3"/>
      <c r="L4935" s="3"/>
      <c r="M4935" s="3"/>
      <c r="N4935" s="3"/>
      <c r="O4935" s="393"/>
      <c r="P4935" s="393"/>
      <c r="Q4935" s="3"/>
      <c r="R4935" s="3"/>
      <c r="S4935" s="3"/>
      <c r="T4935" s="3"/>
      <c r="U4935" s="3"/>
      <c r="V4935" s="3"/>
      <c r="W4935"/>
      <c r="X4935"/>
      <c r="Y4935" s="451"/>
      <c r="Z4935" s="393"/>
      <c r="AA4935" s="3"/>
      <c r="AB4935" s="3"/>
      <c r="AC4935" s="3"/>
      <c r="AD4935" s="3"/>
      <c r="AE4935" s="3"/>
      <c r="AF4935"/>
      <c r="AG4935"/>
      <c r="AH4935"/>
      <c r="AI4935"/>
      <c r="AJ4935"/>
      <c r="AK4935"/>
      <c r="AL4935"/>
      <c r="AM4935"/>
      <c r="AN4935"/>
      <c r="AO4935"/>
      <c r="AP4935"/>
      <c r="BC4935" s="451"/>
    </row>
    <row r="4936" spans="1:55" hidden="1" x14ac:dyDescent="0.2">
      <c r="A4936" s="3"/>
      <c r="B4936" s="3"/>
      <c r="C4936" s="393"/>
      <c r="D4936" s="393"/>
      <c r="E4936" s="393"/>
      <c r="F4936" s="393"/>
      <c r="G4936" s="393"/>
      <c r="H4936" s="393"/>
      <c r="I4936" s="393"/>
      <c r="J4936" s="3"/>
      <c r="K4936" s="3"/>
      <c r="L4936" s="3"/>
      <c r="M4936" s="3"/>
      <c r="N4936" s="3"/>
      <c r="O4936" s="393"/>
      <c r="P4936" s="393"/>
      <c r="Q4936" s="3"/>
      <c r="R4936" s="3"/>
      <c r="S4936" s="3"/>
      <c r="T4936" s="3"/>
      <c r="U4936" s="3"/>
      <c r="V4936" s="3"/>
      <c r="W4936"/>
      <c r="X4936"/>
      <c r="Y4936" s="451"/>
      <c r="Z4936" s="393"/>
      <c r="AA4936" s="3"/>
      <c r="AB4936" s="3"/>
      <c r="AC4936" s="3"/>
      <c r="AD4936" s="3"/>
      <c r="AE4936" s="3"/>
      <c r="AF4936"/>
      <c r="AG4936"/>
      <c r="AH4936"/>
      <c r="AI4936"/>
      <c r="AJ4936"/>
      <c r="AK4936"/>
      <c r="AL4936"/>
      <c r="AM4936"/>
      <c r="AN4936"/>
      <c r="AO4936"/>
      <c r="AP4936"/>
      <c r="BC4936" s="451"/>
    </row>
    <row r="4937" spans="1:55" hidden="1" x14ac:dyDescent="0.2">
      <c r="A4937" s="3"/>
      <c r="B4937" s="3"/>
      <c r="C4937" s="393"/>
      <c r="D4937" s="393"/>
      <c r="E4937" s="393"/>
      <c r="F4937" s="393"/>
      <c r="G4937" s="393"/>
      <c r="H4937" s="393"/>
      <c r="I4937" s="393"/>
      <c r="J4937" s="3"/>
      <c r="K4937" s="3"/>
      <c r="L4937" s="3"/>
      <c r="M4937" s="3"/>
      <c r="N4937" s="3"/>
      <c r="O4937" s="393"/>
      <c r="P4937" s="393"/>
      <c r="Q4937" s="3"/>
      <c r="R4937" s="3"/>
      <c r="S4937" s="3"/>
      <c r="T4937" s="3"/>
      <c r="U4937" s="3"/>
      <c r="V4937" s="3"/>
      <c r="W4937"/>
      <c r="X4937"/>
      <c r="Y4937" s="451"/>
      <c r="Z4937" s="393"/>
      <c r="AA4937" s="3"/>
      <c r="AB4937" s="3"/>
      <c r="AC4937" s="3"/>
      <c r="AD4937" s="3"/>
      <c r="AE4937" s="3"/>
      <c r="AF4937"/>
      <c r="AG4937"/>
      <c r="AH4937"/>
      <c r="AI4937"/>
      <c r="AJ4937"/>
      <c r="AK4937"/>
      <c r="AL4937"/>
      <c r="AM4937"/>
      <c r="AN4937"/>
      <c r="AO4937"/>
      <c r="AP4937"/>
      <c r="BC4937" s="451"/>
    </row>
    <row r="4938" spans="1:55" hidden="1" x14ac:dyDescent="0.2">
      <c r="A4938" s="3"/>
      <c r="B4938" s="3"/>
      <c r="C4938" s="393"/>
      <c r="D4938" s="393"/>
      <c r="E4938" s="393"/>
      <c r="F4938" s="393"/>
      <c r="G4938" s="393"/>
      <c r="H4938" s="393"/>
      <c r="I4938" s="393"/>
      <c r="J4938" s="3"/>
      <c r="K4938" s="3"/>
      <c r="L4938" s="3"/>
      <c r="M4938" s="3"/>
      <c r="N4938" s="3"/>
      <c r="O4938" s="393"/>
      <c r="P4938" s="393"/>
      <c r="Q4938" s="3"/>
      <c r="R4938" s="3"/>
      <c r="S4938" s="3"/>
      <c r="T4938" s="3"/>
      <c r="U4938" s="3"/>
      <c r="V4938" s="3"/>
      <c r="W4938"/>
      <c r="X4938"/>
      <c r="Y4938" s="451"/>
      <c r="Z4938" s="393"/>
      <c r="AA4938" s="3"/>
      <c r="AB4938" s="3"/>
      <c r="AC4938" s="3"/>
      <c r="AD4938" s="3"/>
      <c r="AE4938" s="3"/>
      <c r="AF4938"/>
      <c r="AG4938"/>
      <c r="AH4938"/>
      <c r="AI4938"/>
      <c r="AJ4938"/>
      <c r="AK4938"/>
      <c r="AL4938"/>
      <c r="AM4938"/>
      <c r="AN4938"/>
      <c r="AO4938"/>
      <c r="AP4938"/>
      <c r="BC4938" s="451"/>
    </row>
    <row r="4939" spans="1:55" hidden="1" x14ac:dyDescent="0.2">
      <c r="A4939" s="3"/>
      <c r="B4939" s="3"/>
      <c r="C4939" s="393"/>
      <c r="D4939" s="393"/>
      <c r="E4939" s="393"/>
      <c r="F4939" s="393"/>
      <c r="G4939" s="393"/>
      <c r="H4939" s="393"/>
      <c r="I4939" s="393"/>
      <c r="J4939" s="3"/>
      <c r="K4939" s="3"/>
      <c r="L4939" s="3"/>
      <c r="M4939" s="3"/>
      <c r="N4939" s="3"/>
      <c r="O4939" s="393"/>
      <c r="P4939" s="393"/>
      <c r="Q4939" s="3"/>
      <c r="R4939" s="3"/>
      <c r="S4939" s="3"/>
      <c r="T4939" s="3"/>
      <c r="U4939" s="3"/>
      <c r="V4939" s="3"/>
      <c r="W4939"/>
      <c r="X4939"/>
      <c r="Y4939" s="451"/>
      <c r="Z4939" s="393"/>
      <c r="AA4939" s="3"/>
      <c r="AB4939" s="3"/>
      <c r="AC4939" s="3"/>
      <c r="AD4939" s="3"/>
      <c r="AE4939" s="3"/>
      <c r="AF4939"/>
      <c r="AG4939"/>
      <c r="AH4939"/>
      <c r="AI4939"/>
      <c r="AJ4939"/>
      <c r="AK4939"/>
      <c r="AL4939"/>
      <c r="AM4939"/>
      <c r="AN4939"/>
      <c r="AO4939"/>
      <c r="AP4939"/>
      <c r="BC4939" s="451"/>
    </row>
    <row r="4940" spans="1:55" hidden="1" x14ac:dyDescent="0.2">
      <c r="A4940" s="3"/>
      <c r="B4940" s="3"/>
      <c r="C4940" s="393"/>
      <c r="D4940" s="393"/>
      <c r="E4940" s="393"/>
      <c r="F4940" s="393"/>
      <c r="G4940" s="393"/>
      <c r="H4940" s="393"/>
      <c r="I4940" s="393"/>
      <c r="J4940" s="3"/>
      <c r="K4940" s="3"/>
      <c r="L4940" s="3"/>
      <c r="M4940" s="3"/>
      <c r="N4940" s="3"/>
      <c r="O4940" s="393"/>
      <c r="P4940" s="393"/>
      <c r="Q4940" s="3"/>
      <c r="R4940" s="3"/>
      <c r="S4940" s="3"/>
      <c r="T4940" s="3"/>
      <c r="U4940" s="3"/>
      <c r="V4940" s="3"/>
      <c r="W4940"/>
      <c r="X4940"/>
      <c r="Y4940" s="451"/>
      <c r="Z4940" s="393"/>
      <c r="AA4940" s="3"/>
      <c r="AB4940" s="3"/>
      <c r="AC4940" s="3"/>
      <c r="AD4940" s="3"/>
      <c r="AE4940" s="3"/>
      <c r="AF4940"/>
      <c r="AG4940"/>
      <c r="AH4940"/>
      <c r="AI4940"/>
      <c r="AJ4940"/>
      <c r="AK4940"/>
      <c r="AL4940"/>
      <c r="AM4940"/>
      <c r="AN4940"/>
      <c r="AO4940"/>
      <c r="AP4940"/>
      <c r="BC4940" s="451"/>
    </row>
    <row r="4941" spans="1:55" hidden="1" x14ac:dyDescent="0.2">
      <c r="A4941" s="3"/>
      <c r="B4941" s="3"/>
      <c r="C4941" s="393"/>
      <c r="D4941" s="393"/>
      <c r="E4941" s="393"/>
      <c r="F4941" s="393"/>
      <c r="G4941" s="393"/>
      <c r="H4941" s="393"/>
      <c r="I4941" s="393"/>
      <c r="J4941" s="3"/>
      <c r="K4941" s="3"/>
      <c r="L4941" s="3"/>
      <c r="M4941" s="3"/>
      <c r="N4941" s="3"/>
      <c r="O4941" s="393"/>
      <c r="P4941" s="393"/>
      <c r="Q4941" s="3"/>
      <c r="R4941" s="3"/>
      <c r="S4941" s="3"/>
      <c r="T4941" s="3"/>
      <c r="U4941" s="3"/>
      <c r="V4941" s="3"/>
      <c r="W4941"/>
      <c r="X4941"/>
      <c r="Y4941" s="451"/>
      <c r="Z4941" s="393"/>
      <c r="AA4941" s="3"/>
      <c r="AB4941" s="3"/>
      <c r="AC4941" s="3"/>
      <c r="AD4941" s="3"/>
      <c r="AE4941" s="3"/>
      <c r="AF4941"/>
      <c r="AG4941"/>
      <c r="AH4941"/>
      <c r="AI4941"/>
      <c r="AJ4941"/>
      <c r="AK4941"/>
      <c r="AL4941"/>
      <c r="AM4941"/>
      <c r="AN4941"/>
      <c r="AO4941"/>
      <c r="AP4941"/>
      <c r="BC4941" s="451"/>
    </row>
    <row r="4942" spans="1:55" hidden="1" x14ac:dyDescent="0.2">
      <c r="A4942" s="3"/>
      <c r="B4942" s="3"/>
      <c r="C4942" s="393"/>
      <c r="D4942" s="393"/>
      <c r="E4942" s="393"/>
      <c r="F4942" s="393"/>
      <c r="G4942" s="393"/>
      <c r="H4942" s="393"/>
      <c r="I4942" s="393"/>
      <c r="J4942" s="3"/>
      <c r="K4942" s="3"/>
      <c r="L4942" s="3"/>
      <c r="M4942" s="3"/>
      <c r="N4942" s="3"/>
      <c r="O4942" s="393"/>
      <c r="P4942" s="393"/>
      <c r="Q4942" s="3"/>
      <c r="R4942" s="3"/>
      <c r="S4942" s="3"/>
      <c r="T4942" s="3"/>
      <c r="U4942" s="3"/>
      <c r="V4942" s="3"/>
      <c r="W4942"/>
      <c r="X4942"/>
      <c r="Y4942" s="451"/>
      <c r="Z4942" s="393"/>
      <c r="AA4942" s="3"/>
      <c r="AB4942" s="3"/>
      <c r="AC4942" s="3"/>
      <c r="AD4942" s="3"/>
      <c r="AE4942" s="3"/>
      <c r="AF4942"/>
      <c r="AG4942"/>
      <c r="AH4942"/>
      <c r="AI4942"/>
      <c r="AJ4942"/>
      <c r="AK4942"/>
      <c r="AL4942"/>
      <c r="AM4942"/>
      <c r="AN4942"/>
      <c r="AO4942"/>
      <c r="AP4942"/>
      <c r="BC4942" s="451"/>
    </row>
    <row r="4943" spans="1:55" hidden="1" x14ac:dyDescent="0.2">
      <c r="A4943" s="3"/>
      <c r="B4943" s="3"/>
      <c r="C4943" s="393"/>
      <c r="D4943" s="393"/>
      <c r="E4943" s="393"/>
      <c r="F4943" s="393"/>
      <c r="G4943" s="393"/>
      <c r="H4943" s="393"/>
      <c r="I4943" s="393"/>
      <c r="J4943" s="3"/>
      <c r="K4943" s="3"/>
      <c r="L4943" s="3"/>
      <c r="M4943" s="3"/>
      <c r="N4943" s="3"/>
      <c r="O4943" s="393"/>
      <c r="P4943" s="393"/>
      <c r="Q4943" s="3"/>
      <c r="R4943" s="3"/>
      <c r="S4943" s="3"/>
      <c r="T4943" s="3"/>
      <c r="U4943" s="3"/>
      <c r="V4943" s="3"/>
      <c r="W4943"/>
      <c r="X4943"/>
      <c r="Y4943" s="451"/>
      <c r="Z4943" s="393"/>
      <c r="AA4943" s="3"/>
      <c r="AB4943" s="3"/>
      <c r="AC4943" s="3"/>
      <c r="AD4943" s="3"/>
      <c r="AE4943" s="3"/>
      <c r="AF4943"/>
      <c r="AG4943"/>
      <c r="AH4943"/>
      <c r="AI4943"/>
      <c r="AJ4943"/>
      <c r="AK4943"/>
      <c r="AL4943"/>
      <c r="AM4943"/>
      <c r="AN4943"/>
      <c r="AO4943"/>
      <c r="AP4943"/>
      <c r="BC4943" s="451"/>
    </row>
    <row r="4944" spans="1:55" hidden="1" x14ac:dyDescent="0.2">
      <c r="A4944" s="3"/>
      <c r="B4944" s="3"/>
      <c r="C4944" s="393"/>
      <c r="D4944" s="393"/>
      <c r="E4944" s="393"/>
      <c r="F4944" s="393"/>
      <c r="G4944" s="393"/>
      <c r="H4944" s="393"/>
      <c r="I4944" s="393"/>
      <c r="J4944" s="3"/>
      <c r="K4944" s="3"/>
      <c r="L4944" s="3"/>
      <c r="M4944" s="3"/>
      <c r="N4944" s="3"/>
      <c r="O4944" s="393"/>
      <c r="P4944" s="393"/>
      <c r="Q4944" s="3"/>
      <c r="R4944" s="3"/>
      <c r="S4944" s="3"/>
      <c r="T4944" s="3"/>
      <c r="U4944" s="3"/>
      <c r="V4944" s="3"/>
      <c r="W4944"/>
      <c r="X4944"/>
      <c r="Y4944" s="451"/>
      <c r="Z4944" s="393"/>
      <c r="AA4944" s="3"/>
      <c r="AB4944" s="3"/>
      <c r="AC4944" s="3"/>
      <c r="AD4944" s="3"/>
      <c r="AE4944" s="3"/>
      <c r="AF4944"/>
      <c r="AG4944"/>
      <c r="AH4944"/>
      <c r="AI4944"/>
      <c r="AJ4944"/>
      <c r="AK4944"/>
      <c r="AL4944"/>
      <c r="AM4944"/>
      <c r="AN4944"/>
      <c r="AO4944"/>
      <c r="AP4944"/>
      <c r="BC4944" s="451"/>
    </row>
    <row r="4945" spans="1:55" hidden="1" x14ac:dyDescent="0.2">
      <c r="A4945" s="3"/>
      <c r="B4945" s="3"/>
      <c r="C4945" s="393"/>
      <c r="D4945" s="393"/>
      <c r="E4945" s="393"/>
      <c r="F4945" s="393"/>
      <c r="G4945" s="393"/>
      <c r="H4945" s="393"/>
      <c r="I4945" s="393"/>
      <c r="J4945" s="3"/>
      <c r="K4945" s="3"/>
      <c r="L4945" s="3"/>
      <c r="M4945" s="3"/>
      <c r="N4945" s="3"/>
      <c r="O4945" s="393"/>
      <c r="P4945" s="393"/>
      <c r="Q4945" s="3"/>
      <c r="R4945" s="3"/>
      <c r="S4945" s="3"/>
      <c r="T4945" s="3"/>
      <c r="U4945" s="3"/>
      <c r="V4945" s="3"/>
      <c r="W4945"/>
      <c r="X4945"/>
      <c r="Y4945" s="451"/>
      <c r="Z4945" s="393"/>
      <c r="AA4945" s="3"/>
      <c r="AB4945" s="3"/>
      <c r="AC4945" s="3"/>
      <c r="AD4945" s="3"/>
      <c r="AE4945" s="3"/>
      <c r="AF4945"/>
      <c r="AG4945"/>
      <c r="AH4945"/>
      <c r="AI4945"/>
      <c r="AJ4945"/>
      <c r="AK4945"/>
      <c r="AL4945"/>
      <c r="AM4945"/>
      <c r="AN4945"/>
      <c r="AO4945"/>
      <c r="AP4945"/>
      <c r="BC4945" s="451"/>
    </row>
    <row r="4946" spans="1:55" hidden="1" x14ac:dyDescent="0.2">
      <c r="A4946" s="3"/>
      <c r="B4946" s="3"/>
      <c r="C4946" s="393"/>
      <c r="D4946" s="393"/>
      <c r="E4946" s="393"/>
      <c r="F4946" s="393"/>
      <c r="G4946" s="393"/>
      <c r="H4946" s="393"/>
      <c r="I4946" s="393"/>
      <c r="J4946" s="3"/>
      <c r="K4946" s="3"/>
      <c r="L4946" s="3"/>
      <c r="M4946" s="3"/>
      <c r="N4946" s="3"/>
      <c r="O4946" s="393"/>
      <c r="P4946" s="393"/>
      <c r="Q4946" s="3"/>
      <c r="R4946" s="3"/>
      <c r="S4946" s="3"/>
      <c r="T4946" s="3"/>
      <c r="U4946" s="3"/>
      <c r="V4946" s="3"/>
      <c r="W4946"/>
      <c r="X4946"/>
      <c r="Y4946" s="451"/>
      <c r="Z4946" s="393"/>
      <c r="AA4946" s="3"/>
      <c r="AB4946" s="3"/>
      <c r="AC4946" s="3"/>
      <c r="AD4946" s="3"/>
      <c r="AE4946" s="3"/>
      <c r="AF4946"/>
      <c r="AG4946"/>
      <c r="AH4946"/>
      <c r="AI4946"/>
      <c r="AJ4946"/>
      <c r="AK4946"/>
      <c r="AL4946"/>
      <c r="AM4946"/>
      <c r="AN4946"/>
      <c r="AO4946"/>
      <c r="AP4946"/>
      <c r="BC4946" s="451"/>
    </row>
    <row r="4947" spans="1:55" hidden="1" x14ac:dyDescent="0.2">
      <c r="A4947" s="3"/>
      <c r="B4947" s="3"/>
      <c r="C4947" s="393"/>
      <c r="D4947" s="393"/>
      <c r="E4947" s="393"/>
      <c r="F4947" s="393"/>
      <c r="G4947" s="393"/>
      <c r="H4947" s="393"/>
      <c r="I4947" s="393"/>
      <c r="J4947" s="3"/>
      <c r="K4947" s="3"/>
      <c r="L4947" s="3"/>
      <c r="M4947" s="3"/>
      <c r="N4947" s="3"/>
      <c r="O4947" s="393"/>
      <c r="P4947" s="393"/>
      <c r="Q4947" s="3"/>
      <c r="R4947" s="3"/>
      <c r="S4947" s="3"/>
      <c r="T4947" s="3"/>
      <c r="U4947" s="3"/>
      <c r="V4947" s="3"/>
      <c r="W4947"/>
      <c r="X4947"/>
      <c r="Y4947" s="451"/>
      <c r="Z4947" s="393"/>
      <c r="AA4947" s="3"/>
      <c r="AB4947" s="3"/>
      <c r="AC4947" s="3"/>
      <c r="AD4947" s="3"/>
      <c r="AE4947" s="3"/>
      <c r="AF4947"/>
      <c r="AG4947"/>
      <c r="AH4947"/>
      <c r="AI4947"/>
      <c r="AJ4947"/>
      <c r="AK4947"/>
      <c r="AL4947"/>
      <c r="AM4947"/>
      <c r="AN4947"/>
      <c r="AO4947"/>
      <c r="AP4947"/>
      <c r="BC4947" s="451"/>
    </row>
    <row r="4948" spans="1:55" hidden="1" x14ac:dyDescent="0.2">
      <c r="A4948" s="3"/>
      <c r="B4948" s="3"/>
      <c r="C4948" s="393"/>
      <c r="D4948" s="393"/>
      <c r="E4948" s="393"/>
      <c r="F4948" s="393"/>
      <c r="G4948" s="393"/>
      <c r="H4948" s="393"/>
      <c r="I4948" s="393"/>
      <c r="J4948" s="3"/>
      <c r="K4948" s="3"/>
      <c r="L4948" s="3"/>
      <c r="M4948" s="3"/>
      <c r="N4948" s="3"/>
      <c r="O4948" s="393"/>
      <c r="P4948" s="393"/>
      <c r="Q4948" s="3"/>
      <c r="R4948" s="3"/>
      <c r="S4948" s="3"/>
      <c r="T4948" s="3"/>
      <c r="U4948" s="3"/>
      <c r="V4948" s="3"/>
      <c r="W4948"/>
      <c r="X4948"/>
      <c r="Y4948" s="451"/>
      <c r="Z4948" s="393"/>
      <c r="AA4948" s="3"/>
      <c r="AB4948" s="3"/>
      <c r="AC4948" s="3"/>
      <c r="AD4948" s="3"/>
      <c r="AE4948" s="3"/>
      <c r="AF4948"/>
      <c r="AG4948"/>
      <c r="AH4948"/>
      <c r="AI4948"/>
      <c r="AJ4948"/>
      <c r="AK4948"/>
      <c r="AL4948"/>
      <c r="AM4948"/>
      <c r="AN4948"/>
      <c r="AO4948"/>
      <c r="AP4948"/>
      <c r="BC4948" s="451"/>
    </row>
    <row r="4949" spans="1:55" hidden="1" x14ac:dyDescent="0.2">
      <c r="A4949" s="3"/>
      <c r="B4949" s="3"/>
      <c r="C4949" s="393"/>
      <c r="D4949" s="393"/>
      <c r="E4949" s="393"/>
      <c r="F4949" s="393"/>
      <c r="G4949" s="393"/>
      <c r="H4949" s="393"/>
      <c r="I4949" s="393"/>
      <c r="J4949" s="3"/>
      <c r="K4949" s="3"/>
      <c r="L4949" s="3"/>
      <c r="M4949" s="3"/>
      <c r="N4949" s="3"/>
      <c r="O4949" s="393"/>
      <c r="P4949" s="393"/>
      <c r="Q4949" s="3"/>
      <c r="R4949" s="3"/>
      <c r="S4949" s="3"/>
      <c r="T4949" s="3"/>
      <c r="U4949" s="3"/>
      <c r="V4949" s="3"/>
      <c r="W4949"/>
      <c r="X4949"/>
      <c r="Y4949" s="451"/>
      <c r="Z4949" s="393"/>
      <c r="AA4949" s="3"/>
      <c r="AB4949" s="3"/>
      <c r="AC4949" s="3"/>
      <c r="AD4949" s="3"/>
      <c r="AE4949" s="3"/>
      <c r="AF4949"/>
      <c r="AG4949"/>
      <c r="AH4949"/>
      <c r="AI4949"/>
      <c r="AJ4949"/>
      <c r="AK4949"/>
      <c r="AL4949"/>
      <c r="AM4949"/>
      <c r="AN4949"/>
      <c r="AO4949"/>
      <c r="AP4949"/>
      <c r="BC4949" s="451"/>
    </row>
    <row r="4950" spans="1:55" hidden="1" x14ac:dyDescent="0.2">
      <c r="A4950" s="3"/>
      <c r="B4950" s="3"/>
      <c r="C4950" s="393"/>
      <c r="D4950" s="393"/>
      <c r="E4950" s="393"/>
      <c r="F4950" s="393"/>
      <c r="G4950" s="393"/>
      <c r="H4950" s="393"/>
      <c r="I4950" s="393"/>
      <c r="J4950" s="3"/>
      <c r="K4950" s="3"/>
      <c r="L4950" s="3"/>
      <c r="M4950" s="3"/>
      <c r="N4950" s="3"/>
      <c r="O4950" s="393"/>
      <c r="P4950" s="393"/>
      <c r="Q4950" s="3"/>
      <c r="R4950" s="3"/>
      <c r="S4950" s="3"/>
      <c r="T4950" s="3"/>
      <c r="U4950" s="3"/>
      <c r="V4950" s="3"/>
      <c r="W4950"/>
      <c r="X4950"/>
      <c r="Y4950" s="451"/>
      <c r="Z4950" s="393"/>
      <c r="AA4950" s="3"/>
      <c r="AB4950" s="3"/>
      <c r="AC4950" s="3"/>
      <c r="AD4950" s="3"/>
      <c r="AE4950" s="3"/>
      <c r="AF4950"/>
      <c r="AG4950"/>
      <c r="AH4950"/>
      <c r="AI4950"/>
      <c r="AJ4950"/>
      <c r="AK4950"/>
      <c r="AL4950"/>
      <c r="AM4950"/>
      <c r="AN4950"/>
      <c r="AO4950"/>
      <c r="AP4950"/>
      <c r="BC4950" s="451"/>
    </row>
    <row r="4951" spans="1:55" hidden="1" x14ac:dyDescent="0.2">
      <c r="A4951" s="3"/>
      <c r="B4951" s="3"/>
      <c r="C4951" s="393"/>
      <c r="D4951" s="393"/>
      <c r="E4951" s="393"/>
      <c r="F4951" s="393"/>
      <c r="G4951" s="393"/>
      <c r="H4951" s="393"/>
      <c r="I4951" s="393"/>
      <c r="J4951" s="3"/>
      <c r="K4951" s="3"/>
      <c r="L4951" s="3"/>
      <c r="M4951" s="3"/>
      <c r="N4951" s="3"/>
      <c r="O4951" s="393"/>
      <c r="P4951" s="393"/>
      <c r="Q4951" s="3"/>
      <c r="R4951" s="3"/>
      <c r="S4951" s="3"/>
      <c r="T4951" s="3"/>
      <c r="U4951" s="3"/>
      <c r="V4951" s="3"/>
      <c r="W4951"/>
      <c r="X4951"/>
      <c r="Y4951" s="451"/>
      <c r="Z4951" s="393"/>
      <c r="AA4951" s="3"/>
      <c r="AB4951" s="3"/>
      <c r="AC4951" s="3"/>
      <c r="AD4951" s="3"/>
      <c r="AE4951" s="3"/>
      <c r="AF4951"/>
      <c r="AG4951"/>
      <c r="AH4951"/>
      <c r="AI4951"/>
      <c r="AJ4951"/>
      <c r="AK4951"/>
      <c r="AL4951"/>
      <c r="AM4951"/>
      <c r="AN4951"/>
      <c r="AO4951"/>
      <c r="AP4951"/>
      <c r="BC4951" s="451"/>
    </row>
    <row r="4952" spans="1:55" hidden="1" x14ac:dyDescent="0.2">
      <c r="A4952" s="3"/>
      <c r="B4952" s="3"/>
      <c r="C4952" s="393"/>
      <c r="D4952" s="393"/>
      <c r="E4952" s="393"/>
      <c r="F4952" s="393"/>
      <c r="G4952" s="393"/>
      <c r="H4952" s="393"/>
      <c r="I4952" s="393"/>
      <c r="J4952" s="3"/>
      <c r="K4952" s="3"/>
      <c r="L4952" s="3"/>
      <c r="M4952" s="3"/>
      <c r="N4952" s="3"/>
      <c r="O4952" s="393"/>
      <c r="P4952" s="393"/>
      <c r="Q4952" s="3"/>
      <c r="R4952" s="3"/>
      <c r="S4952" s="3"/>
      <c r="T4952" s="3"/>
      <c r="U4952" s="3"/>
      <c r="V4952" s="3"/>
      <c r="W4952"/>
      <c r="X4952"/>
      <c r="Y4952" s="451"/>
      <c r="Z4952" s="393"/>
      <c r="AA4952" s="3"/>
      <c r="AB4952" s="3"/>
      <c r="AC4952" s="3"/>
      <c r="AD4952" s="3"/>
      <c r="AE4952" s="3"/>
      <c r="AF4952"/>
      <c r="AG4952"/>
      <c r="AH4952"/>
      <c r="AI4952"/>
      <c r="AJ4952"/>
      <c r="AK4952"/>
      <c r="AL4952"/>
      <c r="AM4952"/>
      <c r="AN4952"/>
      <c r="AO4952"/>
      <c r="AP4952"/>
      <c r="BC4952" s="451"/>
    </row>
    <row r="4953" spans="1:55" hidden="1" x14ac:dyDescent="0.2">
      <c r="A4953" s="3"/>
      <c r="B4953" s="3"/>
      <c r="C4953" s="393"/>
      <c r="D4953" s="393"/>
      <c r="E4953" s="393"/>
      <c r="F4953" s="393"/>
      <c r="G4953" s="393"/>
      <c r="H4953" s="393"/>
      <c r="I4953" s="393"/>
      <c r="J4953" s="3"/>
      <c r="K4953" s="3"/>
      <c r="L4953" s="3"/>
      <c r="M4953" s="3"/>
      <c r="N4953" s="3"/>
      <c r="O4953" s="393"/>
      <c r="P4953" s="393"/>
      <c r="Q4953" s="3"/>
      <c r="R4953" s="3"/>
      <c r="S4953" s="3"/>
      <c r="T4953" s="3"/>
      <c r="U4953" s="3"/>
      <c r="V4953" s="3"/>
      <c r="W4953"/>
      <c r="X4953"/>
      <c r="Y4953" s="451"/>
      <c r="Z4953" s="393"/>
      <c r="AA4953" s="3"/>
      <c r="AB4953" s="3"/>
      <c r="AC4953" s="3"/>
      <c r="AD4953" s="3"/>
      <c r="AE4953" s="3"/>
      <c r="AF4953"/>
      <c r="AG4953"/>
      <c r="AH4953"/>
      <c r="AI4953"/>
      <c r="AJ4953"/>
      <c r="AK4953"/>
      <c r="AL4953"/>
      <c r="AM4953"/>
      <c r="AN4953"/>
      <c r="AO4953"/>
      <c r="AP4953"/>
      <c r="BC4953" s="451"/>
    </row>
    <row r="4954" spans="1:55" hidden="1" x14ac:dyDescent="0.2">
      <c r="A4954" s="3"/>
      <c r="B4954" s="3"/>
      <c r="C4954" s="393"/>
      <c r="D4954" s="393"/>
      <c r="E4954" s="393"/>
      <c r="F4954" s="393"/>
      <c r="G4954" s="393"/>
      <c r="H4954" s="393"/>
      <c r="I4954" s="393"/>
      <c r="J4954" s="3"/>
      <c r="K4954" s="3"/>
      <c r="L4954" s="3"/>
      <c r="M4954" s="3"/>
      <c r="N4954" s="3"/>
      <c r="O4954" s="393"/>
      <c r="P4954" s="393"/>
      <c r="Q4954" s="3"/>
      <c r="R4954" s="3"/>
      <c r="S4954" s="3"/>
      <c r="T4954" s="3"/>
      <c r="U4954" s="3"/>
      <c r="V4954" s="3"/>
      <c r="W4954"/>
      <c r="X4954"/>
      <c r="Y4954" s="451"/>
      <c r="Z4954" s="393"/>
      <c r="AA4954" s="3"/>
      <c r="AB4954" s="3"/>
      <c r="AC4954" s="3"/>
      <c r="AD4954" s="3"/>
      <c r="AE4954" s="3"/>
      <c r="AF4954"/>
      <c r="AG4954"/>
      <c r="AH4954"/>
      <c r="AI4954"/>
      <c r="AJ4954"/>
      <c r="AK4954"/>
      <c r="AL4954"/>
      <c r="AM4954"/>
      <c r="AN4954"/>
      <c r="AO4954"/>
      <c r="AP4954"/>
      <c r="BC4954" s="451"/>
    </row>
    <row r="4955" spans="1:55" hidden="1" x14ac:dyDescent="0.2">
      <c r="A4955" s="3"/>
      <c r="B4955" s="3"/>
      <c r="C4955" s="393"/>
      <c r="D4955" s="393"/>
      <c r="E4955" s="393"/>
      <c r="F4955" s="393"/>
      <c r="G4955" s="393"/>
      <c r="H4955" s="393"/>
      <c r="I4955" s="393"/>
      <c r="J4955" s="3"/>
      <c r="K4955" s="3"/>
      <c r="L4955" s="3"/>
      <c r="M4955" s="3"/>
      <c r="N4955" s="3"/>
      <c r="O4955" s="393"/>
      <c r="P4955" s="393"/>
      <c r="Q4955" s="3"/>
      <c r="R4955" s="3"/>
      <c r="S4955" s="3"/>
      <c r="T4955" s="3"/>
      <c r="U4955" s="3"/>
      <c r="V4955" s="3"/>
      <c r="W4955"/>
      <c r="X4955"/>
      <c r="Y4955" s="451"/>
      <c r="Z4955" s="393"/>
      <c r="AA4955" s="3"/>
      <c r="AB4955" s="3"/>
      <c r="AC4955" s="3"/>
      <c r="AD4955" s="3"/>
      <c r="AE4955" s="3"/>
      <c r="AF4955"/>
      <c r="AG4955"/>
      <c r="AH4955"/>
      <c r="AI4955"/>
      <c r="AJ4955"/>
      <c r="AK4955"/>
      <c r="AL4955"/>
      <c r="AM4955"/>
      <c r="AN4955"/>
      <c r="AO4955"/>
      <c r="AP4955"/>
      <c r="BC4955" s="451"/>
    </row>
    <row r="4956" spans="1:55" hidden="1" x14ac:dyDescent="0.2">
      <c r="A4956" s="3"/>
      <c r="B4956" s="3"/>
      <c r="C4956" s="393"/>
      <c r="D4956" s="393"/>
      <c r="E4956" s="393"/>
      <c r="F4956" s="393"/>
      <c r="G4956" s="393"/>
      <c r="H4956" s="393"/>
      <c r="I4956" s="393"/>
      <c r="J4956" s="3"/>
      <c r="K4956" s="3"/>
      <c r="L4956" s="3"/>
      <c r="M4956" s="3"/>
      <c r="N4956" s="3"/>
      <c r="O4956" s="393"/>
      <c r="P4956" s="393"/>
      <c r="Q4956" s="3"/>
      <c r="R4956" s="3"/>
      <c r="S4956" s="3"/>
      <c r="T4956" s="3"/>
      <c r="U4956" s="3"/>
      <c r="V4956" s="3"/>
      <c r="W4956"/>
      <c r="X4956"/>
      <c r="Y4956" s="451"/>
      <c r="Z4956" s="393"/>
      <c r="AA4956" s="3"/>
      <c r="AB4956" s="3"/>
      <c r="AC4956" s="3"/>
      <c r="AD4956" s="3"/>
      <c r="AE4956" s="3"/>
      <c r="AF4956"/>
      <c r="AG4956"/>
      <c r="AH4956"/>
      <c r="AI4956"/>
      <c r="AJ4956"/>
      <c r="AK4956"/>
      <c r="AL4956"/>
      <c r="AM4956"/>
      <c r="AN4956"/>
      <c r="AO4956"/>
      <c r="AP4956"/>
      <c r="BC4956" s="451"/>
    </row>
    <row r="4957" spans="1:55" hidden="1" x14ac:dyDescent="0.2">
      <c r="A4957" s="3"/>
      <c r="B4957" s="3"/>
      <c r="C4957" s="393"/>
      <c r="D4957" s="393"/>
      <c r="E4957" s="393"/>
      <c r="F4957" s="393"/>
      <c r="G4957" s="393"/>
      <c r="H4957" s="393"/>
      <c r="I4957" s="393"/>
      <c r="J4957" s="3"/>
      <c r="K4957" s="3"/>
      <c r="L4957" s="3"/>
      <c r="M4957" s="3"/>
      <c r="N4957" s="3"/>
      <c r="O4957" s="393"/>
      <c r="P4957" s="393"/>
      <c r="Q4957" s="3"/>
      <c r="R4957" s="3"/>
      <c r="S4957" s="3"/>
      <c r="T4957" s="3"/>
      <c r="U4957" s="3"/>
      <c r="V4957" s="3"/>
      <c r="W4957"/>
      <c r="X4957"/>
      <c r="Y4957" s="451"/>
      <c r="Z4957" s="393"/>
      <c r="AA4957" s="3"/>
      <c r="AB4957" s="3"/>
      <c r="AC4957" s="3"/>
      <c r="AD4957" s="3"/>
      <c r="AE4957" s="3"/>
      <c r="AF4957"/>
      <c r="AG4957"/>
      <c r="AH4957"/>
      <c r="AI4957"/>
      <c r="AJ4957"/>
      <c r="AK4957"/>
      <c r="AL4957"/>
      <c r="AM4957"/>
      <c r="AN4957"/>
      <c r="AO4957"/>
      <c r="AP4957"/>
      <c r="BC4957" s="451"/>
    </row>
    <row r="4958" spans="1:55" hidden="1" x14ac:dyDescent="0.2">
      <c r="A4958" s="3"/>
      <c r="B4958" s="3"/>
      <c r="C4958" s="393"/>
      <c r="D4958" s="393"/>
      <c r="E4958" s="393"/>
      <c r="F4958" s="393"/>
      <c r="G4958" s="393"/>
      <c r="H4958" s="393"/>
      <c r="I4958" s="393"/>
      <c r="J4958" s="3"/>
      <c r="K4958" s="3"/>
      <c r="L4958" s="3"/>
      <c r="M4958" s="3"/>
      <c r="N4958" s="3"/>
      <c r="O4958" s="393"/>
      <c r="P4958" s="393"/>
      <c r="Q4958" s="3"/>
      <c r="R4958" s="3"/>
      <c r="S4958" s="3"/>
      <c r="T4958" s="3"/>
      <c r="U4958" s="3"/>
      <c r="V4958" s="3"/>
      <c r="W4958"/>
      <c r="X4958"/>
      <c r="Y4958" s="451"/>
      <c r="Z4958" s="393"/>
      <c r="AA4958" s="3"/>
      <c r="AB4958" s="3"/>
      <c r="AC4958" s="3"/>
      <c r="AD4958" s="3"/>
      <c r="AE4958" s="3"/>
      <c r="AF4958"/>
      <c r="AG4958"/>
      <c r="AH4958"/>
      <c r="AI4958"/>
      <c r="AJ4958"/>
      <c r="AK4958"/>
      <c r="AL4958"/>
      <c r="AM4958"/>
      <c r="AN4958"/>
      <c r="AO4958"/>
      <c r="AP4958"/>
      <c r="BC4958" s="451"/>
    </row>
    <row r="4959" spans="1:55" hidden="1" x14ac:dyDescent="0.2">
      <c r="A4959" s="3"/>
      <c r="B4959" s="3"/>
      <c r="C4959" s="393"/>
      <c r="D4959" s="393"/>
      <c r="E4959" s="393"/>
      <c r="F4959" s="393"/>
      <c r="G4959" s="393"/>
      <c r="H4959" s="393"/>
      <c r="I4959" s="393"/>
      <c r="J4959" s="3"/>
      <c r="K4959" s="3"/>
      <c r="L4959" s="3"/>
      <c r="M4959" s="3"/>
      <c r="N4959" s="3"/>
      <c r="O4959" s="393"/>
      <c r="P4959" s="393"/>
      <c r="Q4959" s="3"/>
      <c r="R4959" s="3"/>
      <c r="S4959" s="3"/>
      <c r="T4959" s="3"/>
      <c r="U4959" s="3"/>
      <c r="V4959" s="3"/>
      <c r="W4959"/>
      <c r="X4959"/>
      <c r="Y4959" s="451"/>
      <c r="Z4959" s="393"/>
      <c r="AA4959" s="3"/>
      <c r="AB4959" s="3"/>
      <c r="AC4959" s="3"/>
      <c r="AD4959" s="3"/>
      <c r="AE4959" s="3"/>
      <c r="AF4959"/>
      <c r="AG4959"/>
      <c r="AH4959"/>
      <c r="AI4959"/>
      <c r="AJ4959"/>
      <c r="AK4959"/>
      <c r="AL4959"/>
      <c r="AM4959"/>
      <c r="AN4959"/>
      <c r="AO4959"/>
      <c r="AP4959"/>
      <c r="BC4959" s="451"/>
    </row>
    <row r="4960" spans="1:55" hidden="1" x14ac:dyDescent="0.2">
      <c r="A4960" s="3"/>
      <c r="B4960" s="3"/>
      <c r="C4960" s="393"/>
      <c r="D4960" s="393"/>
      <c r="E4960" s="393"/>
      <c r="F4960" s="393"/>
      <c r="G4960" s="393"/>
      <c r="H4960" s="393"/>
      <c r="I4960" s="393"/>
      <c r="J4960" s="3"/>
      <c r="K4960" s="3"/>
      <c r="L4960" s="3"/>
      <c r="M4960" s="3"/>
      <c r="N4960" s="3"/>
      <c r="O4960" s="393"/>
      <c r="P4960" s="393"/>
      <c r="Q4960" s="3"/>
      <c r="R4960" s="3"/>
      <c r="S4960" s="3"/>
      <c r="T4960" s="3"/>
      <c r="U4960" s="3"/>
      <c r="V4960" s="3"/>
      <c r="W4960"/>
      <c r="X4960"/>
      <c r="Y4960" s="451"/>
      <c r="Z4960" s="393"/>
      <c r="AA4960" s="3"/>
      <c r="AB4960" s="3"/>
      <c r="AC4960" s="3"/>
      <c r="AD4960" s="3"/>
      <c r="AE4960" s="3"/>
      <c r="AF4960"/>
      <c r="AG4960"/>
      <c r="AH4960"/>
      <c r="AI4960"/>
      <c r="AJ4960"/>
      <c r="AK4960"/>
      <c r="AL4960"/>
      <c r="AM4960"/>
      <c r="AN4960"/>
      <c r="AO4960"/>
      <c r="AP4960"/>
      <c r="BC4960" s="451"/>
    </row>
    <row r="4961" spans="1:55" hidden="1" x14ac:dyDescent="0.2">
      <c r="A4961" s="3"/>
      <c r="B4961" s="3"/>
      <c r="C4961" s="393"/>
      <c r="D4961" s="393"/>
      <c r="E4961" s="393"/>
      <c r="F4961" s="393"/>
      <c r="G4961" s="393"/>
      <c r="H4961" s="393"/>
      <c r="I4961" s="393"/>
      <c r="J4961" s="3"/>
      <c r="K4961" s="3"/>
      <c r="L4961" s="3"/>
      <c r="M4961" s="3"/>
      <c r="N4961" s="3"/>
      <c r="O4961" s="393"/>
      <c r="P4961" s="393"/>
      <c r="Q4961" s="3"/>
      <c r="R4961" s="3"/>
      <c r="S4961" s="3"/>
      <c r="T4961" s="3"/>
      <c r="U4961" s="3"/>
      <c r="V4961" s="3"/>
      <c r="W4961"/>
      <c r="X4961"/>
      <c r="Y4961" s="451"/>
      <c r="Z4961" s="393"/>
      <c r="AA4961" s="3"/>
      <c r="AB4961" s="3"/>
      <c r="AC4961" s="3"/>
      <c r="AD4961" s="3"/>
      <c r="AE4961" s="3"/>
      <c r="AF4961"/>
      <c r="AG4961"/>
      <c r="AH4961"/>
      <c r="AI4961"/>
      <c r="AJ4961"/>
      <c r="AK4961"/>
      <c r="AL4961"/>
      <c r="AM4961"/>
      <c r="AN4961"/>
      <c r="AO4961"/>
      <c r="AP4961"/>
      <c r="BC4961" s="451"/>
    </row>
    <row r="4962" spans="1:55" hidden="1" x14ac:dyDescent="0.2">
      <c r="A4962" s="3"/>
      <c r="B4962" s="3"/>
      <c r="C4962" s="393"/>
      <c r="D4962" s="393"/>
      <c r="E4962" s="393"/>
      <c r="F4962" s="393"/>
      <c r="G4962" s="393"/>
      <c r="H4962" s="393"/>
      <c r="I4962" s="393"/>
      <c r="J4962" s="3"/>
      <c r="K4962" s="3"/>
      <c r="L4962" s="3"/>
      <c r="M4962" s="3"/>
      <c r="N4962" s="3"/>
      <c r="O4962" s="393"/>
      <c r="P4962" s="393"/>
      <c r="Q4962" s="3"/>
      <c r="R4962" s="3"/>
      <c r="S4962" s="3"/>
      <c r="T4962" s="3"/>
      <c r="U4962" s="3"/>
      <c r="V4962" s="3"/>
      <c r="W4962"/>
      <c r="X4962"/>
      <c r="Y4962" s="451"/>
      <c r="Z4962" s="393"/>
      <c r="AA4962" s="3"/>
      <c r="AB4962" s="3"/>
      <c r="AC4962" s="3"/>
      <c r="AD4962" s="3"/>
      <c r="AE4962" s="3"/>
      <c r="AF4962"/>
      <c r="AG4962"/>
      <c r="AH4962"/>
      <c r="AI4962"/>
      <c r="AJ4962"/>
      <c r="AK4962"/>
      <c r="AL4962"/>
      <c r="AM4962"/>
      <c r="AN4962"/>
      <c r="AO4962"/>
      <c r="AP4962"/>
      <c r="BC4962" s="451"/>
    </row>
    <row r="4963" spans="1:55" hidden="1" x14ac:dyDescent="0.2">
      <c r="A4963" s="3"/>
      <c r="B4963" s="3"/>
      <c r="C4963" s="393"/>
      <c r="D4963" s="393"/>
      <c r="E4963" s="393"/>
      <c r="F4963" s="393"/>
      <c r="G4963" s="393"/>
      <c r="H4963" s="393"/>
      <c r="I4963" s="393"/>
      <c r="J4963" s="3"/>
      <c r="K4963" s="3"/>
      <c r="L4963" s="3"/>
      <c r="M4963" s="3"/>
      <c r="N4963" s="3"/>
      <c r="O4963" s="393"/>
      <c r="P4963" s="393"/>
      <c r="Q4963" s="3"/>
      <c r="R4963" s="3"/>
      <c r="S4963" s="3"/>
      <c r="T4963" s="3"/>
      <c r="U4963" s="3"/>
      <c r="V4963" s="3"/>
      <c r="W4963"/>
      <c r="X4963"/>
      <c r="Y4963" s="451"/>
      <c r="Z4963" s="393"/>
      <c r="AA4963" s="3"/>
      <c r="AB4963" s="3"/>
      <c r="AC4963" s="3"/>
      <c r="AD4963" s="3"/>
      <c r="AE4963" s="3"/>
      <c r="AF4963"/>
      <c r="AG4963"/>
      <c r="AH4963"/>
      <c r="AI4963"/>
      <c r="AJ4963"/>
      <c r="AK4963"/>
      <c r="AL4963"/>
      <c r="AM4963"/>
      <c r="AN4963"/>
      <c r="AO4963"/>
      <c r="AP4963"/>
      <c r="BC4963" s="451"/>
    </row>
    <row r="4964" spans="1:55" hidden="1" x14ac:dyDescent="0.2">
      <c r="A4964" s="3"/>
      <c r="B4964" s="3"/>
      <c r="C4964" s="393"/>
      <c r="D4964" s="393"/>
      <c r="E4964" s="393"/>
      <c r="F4964" s="393"/>
      <c r="G4964" s="393"/>
      <c r="H4964" s="393"/>
      <c r="I4964" s="393"/>
      <c r="J4964" s="3"/>
      <c r="K4964" s="3"/>
      <c r="L4964" s="3"/>
      <c r="M4964" s="3"/>
      <c r="N4964" s="3"/>
      <c r="O4964" s="393"/>
      <c r="P4964" s="393"/>
      <c r="Q4964" s="3"/>
      <c r="R4964" s="3"/>
      <c r="S4964" s="3"/>
      <c r="T4964" s="3"/>
      <c r="U4964" s="3"/>
      <c r="V4964" s="3"/>
      <c r="W4964"/>
      <c r="X4964"/>
      <c r="Y4964" s="451"/>
      <c r="Z4964" s="393"/>
      <c r="AA4964" s="3"/>
      <c r="AB4964" s="3"/>
      <c r="AC4964" s="3"/>
      <c r="AD4964" s="3"/>
      <c r="AE4964" s="3"/>
      <c r="AF4964"/>
      <c r="AG4964"/>
      <c r="AH4964"/>
      <c r="AI4964"/>
      <c r="AJ4964"/>
      <c r="AK4964"/>
      <c r="AL4964"/>
      <c r="AM4964"/>
      <c r="AN4964"/>
      <c r="AO4964"/>
      <c r="AP4964"/>
      <c r="BC4964" s="451"/>
    </row>
    <row r="4965" spans="1:55" hidden="1" x14ac:dyDescent="0.2">
      <c r="A4965" s="3"/>
      <c r="B4965" s="3"/>
      <c r="C4965" s="393"/>
      <c r="D4965" s="393"/>
      <c r="E4965" s="393"/>
      <c r="F4965" s="393"/>
      <c r="G4965" s="393"/>
      <c r="H4965" s="393"/>
      <c r="I4965" s="393"/>
      <c r="J4965" s="3"/>
      <c r="K4965" s="3"/>
      <c r="L4965" s="3"/>
      <c r="M4965" s="3"/>
      <c r="N4965" s="3"/>
      <c r="O4965" s="393"/>
      <c r="P4965" s="393"/>
      <c r="Q4965" s="3"/>
      <c r="R4965" s="3"/>
      <c r="S4965" s="3"/>
      <c r="T4965" s="3"/>
      <c r="U4965" s="3"/>
      <c r="V4965" s="3"/>
      <c r="W4965"/>
      <c r="X4965"/>
      <c r="Y4965" s="451"/>
      <c r="Z4965" s="393"/>
      <c r="AA4965" s="3"/>
      <c r="AB4965" s="3"/>
      <c r="AC4965" s="3"/>
      <c r="AD4965" s="3"/>
      <c r="AE4965" s="3"/>
      <c r="AF4965"/>
      <c r="AG4965"/>
      <c r="AH4965"/>
      <c r="AI4965"/>
      <c r="AJ4965"/>
      <c r="AK4965"/>
      <c r="AL4965"/>
      <c r="AM4965"/>
      <c r="AN4965"/>
      <c r="AO4965"/>
      <c r="AP4965"/>
      <c r="BC4965" s="451"/>
    </row>
    <row r="4966" spans="1:55" hidden="1" x14ac:dyDescent="0.2">
      <c r="A4966" s="3"/>
      <c r="B4966" s="3"/>
      <c r="C4966" s="393"/>
      <c r="D4966" s="393"/>
      <c r="E4966" s="393"/>
      <c r="F4966" s="393"/>
      <c r="G4966" s="393"/>
      <c r="H4966" s="393"/>
      <c r="I4966" s="393"/>
      <c r="J4966" s="3"/>
      <c r="K4966" s="3"/>
      <c r="L4966" s="3"/>
      <c r="M4966" s="3"/>
      <c r="N4966" s="3"/>
      <c r="O4966" s="393"/>
      <c r="P4966" s="393"/>
      <c r="Q4966" s="3"/>
      <c r="R4966" s="3"/>
      <c r="S4966" s="3"/>
      <c r="T4966" s="3"/>
      <c r="U4966" s="3"/>
      <c r="V4966" s="3"/>
      <c r="W4966"/>
      <c r="X4966"/>
      <c r="Y4966" s="451"/>
      <c r="Z4966" s="393"/>
      <c r="AA4966" s="3"/>
      <c r="AB4966" s="3"/>
      <c r="AC4966" s="3"/>
      <c r="AD4966" s="3"/>
      <c r="AE4966" s="3"/>
      <c r="AF4966"/>
      <c r="AG4966"/>
      <c r="AH4966"/>
      <c r="AI4966"/>
      <c r="AJ4966"/>
      <c r="AK4966"/>
      <c r="AL4966"/>
      <c r="AM4966"/>
      <c r="AN4966"/>
      <c r="AO4966"/>
      <c r="AP4966"/>
      <c r="BC4966" s="451"/>
    </row>
    <row r="4967" spans="1:55" hidden="1" x14ac:dyDescent="0.2">
      <c r="A4967" s="3"/>
      <c r="B4967" s="3"/>
      <c r="C4967" s="393"/>
      <c r="D4967" s="393"/>
      <c r="E4967" s="393"/>
      <c r="F4967" s="393"/>
      <c r="G4967" s="393"/>
      <c r="H4967" s="393"/>
      <c r="I4967" s="393"/>
      <c r="J4967" s="3"/>
      <c r="K4967" s="3"/>
      <c r="L4967" s="3"/>
      <c r="M4967" s="3"/>
      <c r="N4967" s="3"/>
      <c r="O4967" s="393"/>
      <c r="P4967" s="393"/>
      <c r="Q4967" s="3"/>
      <c r="R4967" s="3"/>
      <c r="S4967" s="3"/>
      <c r="T4967" s="3"/>
      <c r="U4967" s="3"/>
      <c r="V4967" s="3"/>
      <c r="W4967"/>
      <c r="X4967"/>
      <c r="Y4967" s="451"/>
      <c r="Z4967" s="393"/>
      <c r="AA4967" s="3"/>
      <c r="AB4967" s="3"/>
      <c r="AC4967" s="3"/>
      <c r="AD4967" s="3"/>
      <c r="AE4967" s="3"/>
      <c r="AF4967"/>
      <c r="AG4967"/>
      <c r="AH4967"/>
      <c r="AI4967"/>
      <c r="AJ4967"/>
      <c r="AK4967"/>
      <c r="AL4967"/>
      <c r="AM4967"/>
      <c r="AN4967"/>
      <c r="AO4967"/>
      <c r="AP4967"/>
      <c r="BC4967" s="451"/>
    </row>
    <row r="4968" spans="1:55" hidden="1" x14ac:dyDescent="0.2">
      <c r="A4968" s="3"/>
      <c r="B4968" s="3"/>
      <c r="C4968" s="393"/>
      <c r="D4968" s="393"/>
      <c r="E4968" s="393"/>
      <c r="F4968" s="393"/>
      <c r="G4968" s="393"/>
      <c r="H4968" s="393"/>
      <c r="I4968" s="393"/>
      <c r="J4968" s="3"/>
      <c r="K4968" s="3"/>
      <c r="L4968" s="3"/>
      <c r="M4968" s="3"/>
      <c r="N4968" s="3"/>
      <c r="O4968" s="393"/>
      <c r="P4968" s="393"/>
      <c r="Q4968" s="3"/>
      <c r="R4968" s="3"/>
      <c r="S4968" s="3"/>
      <c r="T4968" s="3"/>
      <c r="U4968" s="3"/>
      <c r="V4968" s="3"/>
      <c r="W4968"/>
      <c r="X4968"/>
      <c r="Y4968" s="451"/>
      <c r="Z4968" s="393"/>
      <c r="AA4968" s="3"/>
      <c r="AB4968" s="3"/>
      <c r="AC4968" s="3"/>
      <c r="AD4968" s="3"/>
      <c r="AE4968" s="3"/>
      <c r="AF4968"/>
      <c r="AG4968"/>
      <c r="AH4968"/>
      <c r="AI4968"/>
      <c r="AJ4968"/>
      <c r="AK4968"/>
      <c r="AL4968"/>
      <c r="AM4968"/>
      <c r="AN4968"/>
      <c r="AO4968"/>
      <c r="AP4968"/>
      <c r="BC4968" s="451"/>
    </row>
    <row r="4969" spans="1:55" hidden="1" x14ac:dyDescent="0.2">
      <c r="A4969" s="3"/>
      <c r="B4969" s="3"/>
      <c r="C4969" s="393"/>
      <c r="D4969" s="393"/>
      <c r="E4969" s="393"/>
      <c r="F4969" s="393"/>
      <c r="G4969" s="393"/>
      <c r="H4969" s="393"/>
      <c r="I4969" s="393"/>
      <c r="J4969" s="3"/>
      <c r="K4969" s="3"/>
      <c r="L4969" s="3"/>
      <c r="M4969" s="3"/>
      <c r="N4969" s="3"/>
      <c r="O4969" s="393"/>
      <c r="P4969" s="393"/>
      <c r="Q4969" s="3"/>
      <c r="R4969" s="3"/>
      <c r="S4969" s="3"/>
      <c r="T4969" s="3"/>
      <c r="U4969" s="3"/>
      <c r="V4969" s="3"/>
      <c r="W4969"/>
      <c r="X4969"/>
      <c r="Y4969" s="451"/>
      <c r="Z4969" s="393"/>
      <c r="AA4969" s="3"/>
      <c r="AB4969" s="3"/>
      <c r="AC4969" s="3"/>
      <c r="AD4969" s="3"/>
      <c r="AE4969" s="3"/>
      <c r="AF4969"/>
      <c r="AG4969"/>
      <c r="AH4969"/>
      <c r="AI4969"/>
      <c r="AJ4969"/>
      <c r="AK4969"/>
      <c r="AL4969"/>
      <c r="AM4969"/>
      <c r="AN4969"/>
      <c r="AO4969"/>
      <c r="AP4969"/>
      <c r="BC4969" s="451"/>
    </row>
    <row r="4970" spans="1:55" hidden="1" x14ac:dyDescent="0.2">
      <c r="A4970" s="3"/>
      <c r="B4970" s="3"/>
      <c r="C4970" s="393"/>
      <c r="D4970" s="393"/>
      <c r="E4970" s="393"/>
      <c r="F4970" s="393"/>
      <c r="G4970" s="393"/>
      <c r="H4970" s="393"/>
      <c r="I4970" s="393"/>
      <c r="J4970" s="3"/>
      <c r="K4970" s="3"/>
      <c r="L4970" s="3"/>
      <c r="M4970" s="3"/>
      <c r="N4970" s="3"/>
      <c r="O4970" s="393"/>
      <c r="P4970" s="393"/>
      <c r="Q4970" s="3"/>
      <c r="R4970" s="3"/>
      <c r="S4970" s="3"/>
      <c r="T4970" s="3"/>
      <c r="U4970" s="3"/>
      <c r="V4970" s="3"/>
      <c r="W4970"/>
      <c r="X4970"/>
      <c r="Y4970" s="451"/>
      <c r="Z4970" s="393"/>
      <c r="AA4970" s="3"/>
      <c r="AB4970" s="3"/>
      <c r="AC4970" s="3"/>
      <c r="AD4970" s="3"/>
      <c r="AE4970" s="3"/>
      <c r="AF4970"/>
      <c r="AG4970"/>
      <c r="AH4970"/>
      <c r="AI4970"/>
      <c r="AJ4970"/>
      <c r="AK4970"/>
      <c r="AL4970"/>
      <c r="AM4970"/>
      <c r="AN4970"/>
      <c r="AO4970"/>
      <c r="AP4970"/>
      <c r="BC4970" s="451"/>
    </row>
    <row r="4971" spans="1:55" hidden="1" x14ac:dyDescent="0.2">
      <c r="A4971" s="3"/>
      <c r="B4971" s="3"/>
      <c r="C4971" s="393"/>
      <c r="D4971" s="393"/>
      <c r="E4971" s="393"/>
      <c r="F4971" s="393"/>
      <c r="G4971" s="393"/>
      <c r="H4971" s="393"/>
      <c r="I4971" s="393"/>
      <c r="J4971" s="3"/>
      <c r="K4971" s="3"/>
      <c r="L4971" s="3"/>
      <c r="M4971" s="3"/>
      <c r="N4971" s="3"/>
      <c r="O4971" s="393"/>
      <c r="P4971" s="393"/>
      <c r="Q4971" s="3"/>
      <c r="R4971" s="3"/>
      <c r="S4971" s="3"/>
      <c r="T4971" s="3"/>
      <c r="U4971" s="3"/>
      <c r="V4971" s="3"/>
      <c r="W4971"/>
      <c r="X4971"/>
      <c r="Y4971" s="451"/>
      <c r="Z4971" s="393"/>
      <c r="AA4971" s="3"/>
      <c r="AB4971" s="3"/>
      <c r="AC4971" s="3"/>
      <c r="AD4971" s="3"/>
      <c r="AE4971" s="3"/>
      <c r="AF4971"/>
      <c r="AG4971"/>
      <c r="AH4971"/>
      <c r="AI4971"/>
      <c r="AJ4971"/>
      <c r="AK4971"/>
      <c r="AL4971"/>
      <c r="AM4971"/>
      <c r="AN4971"/>
      <c r="AO4971"/>
      <c r="AP4971"/>
      <c r="BC4971" s="451"/>
    </row>
    <row r="4972" spans="1:55" hidden="1" x14ac:dyDescent="0.2">
      <c r="A4972" s="3"/>
      <c r="B4972" s="3"/>
      <c r="C4972" s="393"/>
      <c r="D4972" s="393"/>
      <c r="E4972" s="393"/>
      <c r="F4972" s="393"/>
      <c r="G4972" s="393"/>
      <c r="H4972" s="393"/>
      <c r="I4972" s="393"/>
      <c r="J4972" s="3"/>
      <c r="K4972" s="3"/>
      <c r="L4972" s="3"/>
      <c r="M4972" s="3"/>
      <c r="N4972" s="3"/>
      <c r="O4972" s="393"/>
      <c r="P4972" s="393"/>
      <c r="Q4972" s="3"/>
      <c r="R4972" s="3"/>
      <c r="S4972" s="3"/>
      <c r="T4972" s="3"/>
      <c r="U4972" s="3"/>
      <c r="V4972" s="3"/>
      <c r="W4972"/>
      <c r="X4972"/>
      <c r="Y4972" s="451"/>
      <c r="Z4972" s="393"/>
      <c r="AA4972" s="3"/>
      <c r="AB4972" s="3"/>
      <c r="AC4972" s="3"/>
      <c r="AD4972" s="3"/>
      <c r="AE4972" s="3"/>
      <c r="AF4972"/>
      <c r="AG4972"/>
      <c r="AH4972"/>
      <c r="AI4972"/>
      <c r="AJ4972"/>
      <c r="AK4972"/>
      <c r="AL4972"/>
      <c r="AM4972"/>
      <c r="AN4972"/>
      <c r="AO4972"/>
      <c r="AP4972"/>
      <c r="BC4972" s="451"/>
    </row>
    <row r="4973" spans="1:55" hidden="1" x14ac:dyDescent="0.2">
      <c r="A4973" s="3"/>
      <c r="B4973" s="3"/>
      <c r="C4973" s="393"/>
      <c r="D4973" s="393"/>
      <c r="E4973" s="393"/>
      <c r="F4973" s="393"/>
      <c r="G4973" s="393"/>
      <c r="H4973" s="393"/>
      <c r="I4973" s="393"/>
      <c r="J4973" s="3"/>
      <c r="K4973" s="3"/>
      <c r="L4973" s="3"/>
      <c r="M4973" s="3"/>
      <c r="N4973" s="3"/>
      <c r="O4973" s="393"/>
      <c r="P4973" s="393"/>
      <c r="Q4973" s="3"/>
      <c r="R4973" s="3"/>
      <c r="S4973" s="3"/>
      <c r="T4973" s="3"/>
      <c r="U4973" s="3"/>
      <c r="V4973" s="3"/>
      <c r="W4973"/>
      <c r="X4973"/>
      <c r="Y4973" s="451"/>
      <c r="Z4973" s="393"/>
      <c r="AA4973" s="3"/>
      <c r="AB4973" s="3"/>
      <c r="AC4973" s="3"/>
      <c r="AD4973" s="3"/>
      <c r="AE4973" s="3"/>
      <c r="AF4973"/>
      <c r="AG4973"/>
      <c r="AH4973"/>
      <c r="AI4973"/>
      <c r="AJ4973"/>
      <c r="AK4973"/>
      <c r="AL4973"/>
      <c r="AM4973"/>
      <c r="AN4973"/>
      <c r="AO4973"/>
      <c r="AP4973"/>
      <c r="BC4973" s="451"/>
    </row>
    <row r="4974" spans="1:55" hidden="1" x14ac:dyDescent="0.2">
      <c r="A4974" s="3"/>
      <c r="B4974" s="3"/>
      <c r="C4974" s="393"/>
      <c r="D4974" s="393"/>
      <c r="E4974" s="393"/>
      <c r="F4974" s="393"/>
      <c r="G4974" s="393"/>
      <c r="H4974" s="393"/>
      <c r="I4974" s="393"/>
      <c r="J4974" s="3"/>
      <c r="K4974" s="3"/>
      <c r="L4974" s="3"/>
      <c r="M4974" s="3"/>
      <c r="N4974" s="3"/>
      <c r="O4974" s="393"/>
      <c r="P4974" s="393"/>
      <c r="Q4974" s="3"/>
      <c r="R4974" s="3"/>
      <c r="S4974" s="3"/>
      <c r="T4974" s="3"/>
      <c r="U4974" s="3"/>
      <c r="V4974" s="3"/>
      <c r="W4974"/>
      <c r="X4974"/>
      <c r="Y4974" s="451"/>
      <c r="Z4974" s="393"/>
      <c r="AA4974" s="3"/>
      <c r="AB4974" s="3"/>
      <c r="AC4974" s="3"/>
      <c r="AD4974" s="3"/>
      <c r="AE4974" s="3"/>
      <c r="AF4974"/>
      <c r="AG4974"/>
      <c r="AH4974"/>
      <c r="AI4974"/>
      <c r="AJ4974"/>
      <c r="AK4974"/>
      <c r="AL4974"/>
      <c r="AM4974"/>
      <c r="AN4974"/>
      <c r="AO4974"/>
      <c r="AP4974"/>
      <c r="BC4974" s="451"/>
    </row>
    <row r="4975" spans="1:55" hidden="1" x14ac:dyDescent="0.2">
      <c r="A4975" s="3"/>
      <c r="B4975" s="3"/>
      <c r="C4975" s="393"/>
      <c r="D4975" s="393"/>
      <c r="E4975" s="393"/>
      <c r="F4975" s="393"/>
      <c r="G4975" s="393"/>
      <c r="H4975" s="393"/>
      <c r="I4975" s="393"/>
      <c r="J4975" s="3"/>
      <c r="K4975" s="3"/>
      <c r="L4975" s="3"/>
      <c r="M4975" s="3"/>
      <c r="N4975" s="3"/>
      <c r="O4975" s="393"/>
      <c r="P4975" s="393"/>
      <c r="Q4975" s="3"/>
      <c r="R4975" s="3"/>
      <c r="S4975" s="3"/>
      <c r="T4975" s="3"/>
      <c r="U4975" s="3"/>
      <c r="V4975" s="3"/>
      <c r="W4975"/>
      <c r="X4975"/>
      <c r="Y4975" s="451"/>
      <c r="Z4975" s="393"/>
      <c r="AA4975" s="3"/>
      <c r="AB4975" s="3"/>
      <c r="AC4975" s="3"/>
      <c r="AD4975" s="3"/>
      <c r="AE4975" s="3"/>
      <c r="AF4975"/>
      <c r="AG4975"/>
      <c r="AH4975"/>
      <c r="AI4975"/>
      <c r="AJ4975"/>
      <c r="AK4975"/>
      <c r="AL4975"/>
      <c r="AM4975"/>
      <c r="AN4975"/>
      <c r="AO4975"/>
      <c r="AP4975"/>
      <c r="BC4975" s="451"/>
    </row>
    <row r="4976" spans="1:55" hidden="1" x14ac:dyDescent="0.2">
      <c r="A4976" s="3"/>
      <c r="B4976" s="3"/>
      <c r="C4976" s="393"/>
      <c r="D4976" s="393"/>
      <c r="E4976" s="393"/>
      <c r="F4976" s="393"/>
      <c r="G4976" s="393"/>
      <c r="H4976" s="393"/>
      <c r="I4976" s="393"/>
      <c r="J4976" s="3"/>
      <c r="K4976" s="3"/>
      <c r="L4976" s="3"/>
      <c r="M4976" s="3"/>
      <c r="N4976" s="3"/>
      <c r="O4976" s="393"/>
      <c r="P4976" s="393"/>
      <c r="Q4976" s="3"/>
      <c r="R4976" s="3"/>
      <c r="S4976" s="3"/>
      <c r="T4976" s="3"/>
      <c r="U4976" s="3"/>
      <c r="V4976" s="3"/>
      <c r="W4976"/>
      <c r="X4976"/>
      <c r="Y4976" s="451"/>
      <c r="Z4976" s="393"/>
      <c r="AA4976" s="3"/>
      <c r="AB4976" s="3"/>
      <c r="AC4976" s="3"/>
      <c r="AD4976" s="3"/>
      <c r="AE4976" s="3"/>
      <c r="AF4976"/>
      <c r="AG4976"/>
      <c r="AH4976"/>
      <c r="AI4976"/>
      <c r="AJ4976"/>
      <c r="AK4976"/>
      <c r="AL4976"/>
      <c r="AM4976"/>
      <c r="AN4976"/>
      <c r="AO4976"/>
      <c r="AP4976"/>
      <c r="BC4976" s="451"/>
    </row>
    <row r="4977" spans="1:55" hidden="1" x14ac:dyDescent="0.2">
      <c r="A4977" s="3"/>
      <c r="B4977" s="3"/>
      <c r="C4977" s="393"/>
      <c r="D4977" s="393"/>
      <c r="E4977" s="393"/>
      <c r="F4977" s="393"/>
      <c r="G4977" s="393"/>
      <c r="H4977" s="393"/>
      <c r="I4977" s="393"/>
      <c r="J4977" s="3"/>
      <c r="K4977" s="3"/>
      <c r="L4977" s="3"/>
      <c r="M4977" s="3"/>
      <c r="N4977" s="3"/>
      <c r="O4977" s="393"/>
      <c r="P4977" s="393"/>
      <c r="Q4977" s="3"/>
      <c r="R4977" s="3"/>
      <c r="S4977" s="3"/>
      <c r="T4977" s="3"/>
      <c r="U4977" s="3"/>
      <c r="V4977" s="3"/>
      <c r="W4977"/>
      <c r="X4977"/>
      <c r="Y4977" s="451"/>
      <c r="Z4977" s="393"/>
      <c r="AA4977" s="3"/>
      <c r="AB4977" s="3"/>
      <c r="AC4977" s="3"/>
      <c r="AD4977" s="3"/>
      <c r="AE4977" s="3"/>
      <c r="AF4977"/>
      <c r="AG4977"/>
      <c r="AH4977"/>
      <c r="AI4977"/>
      <c r="AJ4977"/>
      <c r="AK4977"/>
      <c r="AL4977"/>
      <c r="AM4977"/>
      <c r="AN4977"/>
      <c r="AO4977"/>
      <c r="AP4977"/>
      <c r="BC4977" s="451"/>
    </row>
    <row r="4978" spans="1:55" hidden="1" x14ac:dyDescent="0.2">
      <c r="A4978" s="3"/>
      <c r="B4978" s="3"/>
      <c r="C4978" s="393"/>
      <c r="D4978" s="393"/>
      <c r="E4978" s="393"/>
      <c r="F4978" s="393"/>
      <c r="G4978" s="393"/>
      <c r="H4978" s="393"/>
      <c r="I4978" s="393"/>
      <c r="J4978" s="3"/>
      <c r="K4978" s="3"/>
      <c r="L4978" s="3"/>
      <c r="M4978" s="3"/>
      <c r="N4978" s="3"/>
      <c r="O4978" s="393"/>
      <c r="P4978" s="393"/>
      <c r="Q4978" s="3"/>
      <c r="R4978" s="3"/>
      <c r="S4978" s="3"/>
      <c r="T4978" s="3"/>
      <c r="U4978" s="3"/>
      <c r="V4978" s="3"/>
      <c r="W4978"/>
      <c r="X4978"/>
      <c r="Y4978" s="451"/>
      <c r="Z4978" s="393"/>
      <c r="AA4978" s="3"/>
      <c r="AB4978" s="3"/>
      <c r="AC4978" s="3"/>
      <c r="AD4978" s="3"/>
      <c r="AE4978" s="3"/>
      <c r="AF4978"/>
      <c r="AG4978"/>
      <c r="AH4978"/>
      <c r="AI4978"/>
      <c r="AJ4978"/>
      <c r="AK4978"/>
      <c r="AL4978"/>
      <c r="AM4978"/>
      <c r="AN4978"/>
      <c r="AO4978"/>
      <c r="AP4978"/>
      <c r="BC4978" s="451"/>
    </row>
    <row r="4979" spans="1:55" hidden="1" x14ac:dyDescent="0.2">
      <c r="A4979" s="3"/>
      <c r="B4979" s="3"/>
      <c r="C4979" s="393"/>
      <c r="D4979" s="393"/>
      <c r="E4979" s="393"/>
      <c r="F4979" s="393"/>
      <c r="G4979" s="393"/>
      <c r="H4979" s="393"/>
      <c r="I4979" s="393"/>
      <c r="J4979" s="3"/>
      <c r="K4979" s="3"/>
      <c r="L4979" s="3"/>
      <c r="M4979" s="3"/>
      <c r="N4979" s="3"/>
      <c r="O4979" s="393"/>
      <c r="P4979" s="393"/>
      <c r="Q4979" s="3"/>
      <c r="R4979" s="3"/>
      <c r="S4979" s="3"/>
      <c r="T4979" s="3"/>
      <c r="U4979" s="3"/>
      <c r="V4979" s="3"/>
      <c r="W4979"/>
      <c r="X4979"/>
      <c r="Y4979" s="451"/>
      <c r="Z4979" s="393"/>
      <c r="AA4979" s="3"/>
      <c r="AB4979" s="3"/>
      <c r="AC4979" s="3"/>
      <c r="AD4979" s="3"/>
      <c r="AE4979" s="3"/>
      <c r="AF4979"/>
      <c r="AG4979"/>
      <c r="AH4979"/>
      <c r="AI4979"/>
      <c r="AJ4979"/>
      <c r="AK4979"/>
      <c r="AL4979"/>
      <c r="AM4979"/>
      <c r="AN4979"/>
      <c r="AO4979"/>
      <c r="AP4979"/>
      <c r="BC4979" s="451"/>
    </row>
    <row r="4980" spans="1:55" hidden="1" x14ac:dyDescent="0.2">
      <c r="A4980" s="3"/>
      <c r="B4980" s="3"/>
      <c r="C4980" s="393"/>
      <c r="D4980" s="393"/>
      <c r="E4980" s="393"/>
      <c r="F4980" s="393"/>
      <c r="G4980" s="393"/>
      <c r="H4980" s="393"/>
      <c r="I4980" s="393"/>
      <c r="J4980" s="3"/>
      <c r="K4980" s="3"/>
      <c r="L4980" s="3"/>
      <c r="M4980" s="3"/>
      <c r="N4980" s="3"/>
      <c r="O4980" s="393"/>
      <c r="P4980" s="393"/>
      <c r="Q4980" s="3"/>
      <c r="R4980" s="3"/>
      <c r="S4980" s="3"/>
      <c r="T4980" s="3"/>
      <c r="U4980" s="3"/>
      <c r="V4980" s="3"/>
      <c r="W4980"/>
      <c r="X4980"/>
      <c r="Y4980" s="451"/>
      <c r="Z4980" s="393"/>
      <c r="AA4980" s="3"/>
      <c r="AB4980" s="3"/>
      <c r="AC4980" s="3"/>
      <c r="AD4980" s="3"/>
      <c r="AE4980" s="3"/>
      <c r="AF4980"/>
      <c r="AG4980"/>
      <c r="AH4980"/>
      <c r="AI4980"/>
      <c r="AJ4980"/>
      <c r="AK4980"/>
      <c r="AL4980"/>
      <c r="AM4980"/>
      <c r="AN4980"/>
      <c r="AO4980"/>
      <c r="AP4980"/>
      <c r="BC4980" s="451"/>
    </row>
    <row r="4981" spans="1:55" hidden="1" x14ac:dyDescent="0.2">
      <c r="A4981" s="3"/>
      <c r="B4981" s="3"/>
      <c r="C4981" s="393"/>
      <c r="D4981" s="393"/>
      <c r="E4981" s="393"/>
      <c r="F4981" s="393"/>
      <c r="G4981" s="393"/>
      <c r="H4981" s="393"/>
      <c r="I4981" s="393"/>
      <c r="J4981" s="3"/>
      <c r="K4981" s="3"/>
      <c r="L4981" s="3"/>
      <c r="M4981" s="3"/>
      <c r="N4981" s="3"/>
      <c r="O4981" s="393"/>
      <c r="P4981" s="393"/>
      <c r="Q4981" s="3"/>
      <c r="R4981" s="3"/>
      <c r="S4981" s="3"/>
      <c r="T4981" s="3"/>
      <c r="U4981" s="3"/>
      <c r="V4981" s="3"/>
      <c r="W4981"/>
      <c r="X4981"/>
      <c r="Y4981" s="451"/>
      <c r="Z4981" s="393"/>
      <c r="AA4981" s="3"/>
      <c r="AB4981" s="3"/>
      <c r="AC4981" s="3"/>
      <c r="AD4981" s="3"/>
      <c r="AE4981" s="3"/>
      <c r="AF4981"/>
      <c r="AG4981"/>
      <c r="AH4981"/>
      <c r="AI4981"/>
      <c r="AJ4981"/>
      <c r="AK4981"/>
      <c r="AL4981"/>
      <c r="AM4981"/>
      <c r="AN4981"/>
      <c r="AO4981"/>
      <c r="AP4981"/>
      <c r="BC4981" s="451"/>
    </row>
    <row r="4982" spans="1:55" hidden="1" x14ac:dyDescent="0.2">
      <c r="A4982" s="3"/>
      <c r="B4982" s="3"/>
      <c r="C4982" s="393"/>
      <c r="D4982" s="393"/>
      <c r="E4982" s="393"/>
      <c r="F4982" s="393"/>
      <c r="G4982" s="393"/>
      <c r="H4982" s="393"/>
      <c r="I4982" s="393"/>
      <c r="J4982" s="3"/>
      <c r="K4982" s="3"/>
      <c r="L4982" s="3"/>
      <c r="M4982" s="3"/>
      <c r="N4982" s="3"/>
      <c r="O4982" s="393"/>
      <c r="P4982" s="393"/>
      <c r="Q4982" s="3"/>
      <c r="R4982" s="3"/>
      <c r="S4982" s="3"/>
      <c r="T4982" s="3"/>
      <c r="U4982" s="3"/>
      <c r="V4982" s="3"/>
      <c r="W4982"/>
      <c r="X4982"/>
      <c r="Y4982" s="451"/>
      <c r="Z4982" s="393"/>
      <c r="AA4982" s="3"/>
      <c r="AB4982" s="3"/>
      <c r="AC4982" s="3"/>
      <c r="AD4982" s="3"/>
      <c r="AE4982" s="3"/>
      <c r="AF4982"/>
      <c r="AG4982"/>
      <c r="AH4982"/>
      <c r="AI4982"/>
      <c r="AJ4982"/>
      <c r="AK4982"/>
      <c r="AL4982"/>
      <c r="AM4982"/>
      <c r="AN4982"/>
      <c r="AO4982"/>
      <c r="AP4982"/>
      <c r="BC4982" s="451"/>
    </row>
    <row r="4983" spans="1:55" hidden="1" x14ac:dyDescent="0.2">
      <c r="A4983" s="3"/>
      <c r="B4983" s="3"/>
      <c r="C4983" s="393"/>
      <c r="D4983" s="393"/>
      <c r="E4983" s="393"/>
      <c r="F4983" s="393"/>
      <c r="G4983" s="393"/>
      <c r="H4983" s="393"/>
      <c r="I4983" s="393"/>
      <c r="J4983" s="3"/>
      <c r="K4983" s="3"/>
      <c r="L4983" s="3"/>
      <c r="M4983" s="3"/>
      <c r="N4983" s="3"/>
      <c r="O4983" s="393"/>
      <c r="P4983" s="393"/>
      <c r="Q4983" s="3"/>
      <c r="R4983" s="3"/>
      <c r="S4983" s="3"/>
      <c r="T4983" s="3"/>
      <c r="U4983" s="3"/>
      <c r="V4983" s="3"/>
      <c r="W4983"/>
      <c r="X4983"/>
      <c r="Y4983" s="451"/>
      <c r="Z4983" s="393"/>
      <c r="AA4983" s="3"/>
      <c r="AB4983" s="3"/>
      <c r="AC4983" s="3"/>
      <c r="AD4983" s="3"/>
      <c r="AE4983" s="3"/>
      <c r="AF4983"/>
      <c r="AG4983"/>
      <c r="AH4983"/>
      <c r="AI4983"/>
      <c r="AJ4983"/>
      <c r="AK4983"/>
      <c r="AL4983"/>
      <c r="AM4983"/>
      <c r="AN4983"/>
      <c r="AO4983"/>
      <c r="AP4983"/>
      <c r="BC4983" s="451"/>
    </row>
    <row r="4984" spans="1:55" hidden="1" x14ac:dyDescent="0.2">
      <c r="A4984" s="3"/>
      <c r="B4984" s="3"/>
      <c r="C4984" s="393"/>
      <c r="D4984" s="393"/>
      <c r="E4984" s="393"/>
      <c r="F4984" s="393"/>
      <c r="G4984" s="393"/>
      <c r="H4984" s="393"/>
      <c r="I4984" s="393"/>
      <c r="J4984" s="3"/>
      <c r="K4984" s="3"/>
      <c r="L4984" s="3"/>
      <c r="M4984" s="3"/>
      <c r="N4984" s="3"/>
      <c r="O4984" s="393"/>
      <c r="P4984" s="393"/>
      <c r="Q4984" s="3"/>
      <c r="R4984" s="3"/>
      <c r="S4984" s="3"/>
      <c r="T4984" s="3"/>
      <c r="U4984" s="3"/>
      <c r="V4984" s="3"/>
      <c r="W4984"/>
      <c r="X4984"/>
      <c r="Y4984" s="451"/>
      <c r="Z4984" s="393"/>
      <c r="AA4984" s="3"/>
      <c r="AB4984" s="3"/>
      <c r="AC4984" s="3"/>
      <c r="AD4984" s="3"/>
      <c r="AE4984" s="3"/>
      <c r="AF4984"/>
      <c r="AG4984"/>
      <c r="AH4984"/>
      <c r="AI4984"/>
      <c r="AJ4984"/>
      <c r="AK4984"/>
      <c r="AL4984"/>
      <c r="AM4984"/>
      <c r="AN4984"/>
      <c r="AO4984"/>
      <c r="AP4984"/>
      <c r="BC4984" s="451"/>
    </row>
    <row r="4985" spans="1:55" hidden="1" x14ac:dyDescent="0.2">
      <c r="A4985" s="3"/>
      <c r="B4985" s="3"/>
      <c r="C4985" s="393"/>
      <c r="D4985" s="393"/>
      <c r="E4985" s="393"/>
      <c r="F4985" s="393"/>
      <c r="G4985" s="393"/>
      <c r="H4985" s="393"/>
      <c r="I4985" s="393"/>
      <c r="J4985" s="3"/>
      <c r="K4985" s="3"/>
      <c r="L4985" s="3"/>
      <c r="M4985" s="3"/>
      <c r="N4985" s="3"/>
      <c r="O4985" s="393"/>
      <c r="P4985" s="393"/>
      <c r="Q4985" s="3"/>
      <c r="R4985" s="3"/>
      <c r="S4985" s="3"/>
      <c r="T4985" s="3"/>
      <c r="U4985" s="3"/>
      <c r="V4985" s="3"/>
      <c r="W4985"/>
      <c r="X4985"/>
      <c r="Y4985" s="451"/>
      <c r="Z4985" s="393"/>
      <c r="AA4985" s="3"/>
      <c r="AB4985" s="3"/>
      <c r="AC4985" s="3"/>
      <c r="AD4985" s="3"/>
      <c r="AE4985" s="3"/>
      <c r="AF4985"/>
      <c r="AG4985"/>
      <c r="AH4985"/>
      <c r="AI4985"/>
      <c r="AJ4985"/>
      <c r="AK4985"/>
      <c r="AL4985"/>
      <c r="AM4985"/>
      <c r="AN4985"/>
      <c r="AO4985"/>
      <c r="AP4985"/>
      <c r="BC4985" s="451"/>
    </row>
    <row r="4986" spans="1:55" hidden="1" x14ac:dyDescent="0.2">
      <c r="A4986" s="3"/>
      <c r="B4986" s="3"/>
      <c r="C4986" s="393"/>
      <c r="D4986" s="393"/>
      <c r="E4986" s="393"/>
      <c r="F4986" s="393"/>
      <c r="G4986" s="393"/>
      <c r="H4986" s="393"/>
      <c r="I4986" s="393"/>
      <c r="J4986" s="3"/>
      <c r="K4986" s="3"/>
      <c r="L4986" s="3"/>
      <c r="M4986" s="3"/>
      <c r="N4986" s="3"/>
      <c r="O4986" s="393"/>
      <c r="P4986" s="393"/>
      <c r="Q4986" s="3"/>
      <c r="R4986" s="3"/>
      <c r="S4986" s="3"/>
      <c r="T4986" s="3"/>
      <c r="U4986" s="3"/>
      <c r="V4986" s="3"/>
      <c r="W4986"/>
      <c r="X4986"/>
      <c r="Y4986" s="451"/>
      <c r="Z4986" s="393"/>
      <c r="AA4986" s="3"/>
      <c r="AB4986" s="3"/>
      <c r="AC4986" s="3"/>
      <c r="AD4986" s="3"/>
      <c r="AE4986" s="3"/>
      <c r="AF4986"/>
      <c r="AG4986"/>
      <c r="AH4986"/>
      <c r="AI4986"/>
      <c r="AJ4986"/>
      <c r="AK4986"/>
      <c r="AL4986"/>
      <c r="AM4986"/>
      <c r="AN4986"/>
      <c r="AO4986"/>
      <c r="AP4986"/>
      <c r="BC4986" s="451"/>
    </row>
    <row r="4987" spans="1:55" hidden="1" x14ac:dyDescent="0.2">
      <c r="A4987" s="3"/>
      <c r="B4987" s="3"/>
      <c r="C4987" s="393"/>
      <c r="D4987" s="393"/>
      <c r="E4987" s="393"/>
      <c r="F4987" s="393"/>
      <c r="G4987" s="393"/>
      <c r="H4987" s="393"/>
      <c r="I4987" s="393"/>
      <c r="J4987" s="3"/>
      <c r="K4987" s="3"/>
      <c r="L4987" s="3"/>
      <c r="M4987" s="3"/>
      <c r="N4987" s="3"/>
      <c r="O4987" s="393"/>
      <c r="P4987" s="393"/>
      <c r="Q4987" s="3"/>
      <c r="R4987" s="3"/>
      <c r="S4987" s="3"/>
      <c r="T4987" s="3"/>
      <c r="U4987" s="3"/>
      <c r="V4987" s="3"/>
      <c r="W4987"/>
      <c r="X4987"/>
      <c r="Y4987" s="451"/>
      <c r="Z4987" s="393"/>
      <c r="AA4987" s="3"/>
      <c r="AB4987" s="3"/>
      <c r="AC4987" s="3"/>
      <c r="AD4987" s="3"/>
      <c r="AE4987" s="3"/>
      <c r="AF4987"/>
      <c r="AG4987"/>
      <c r="AH4987"/>
      <c r="AI4987"/>
      <c r="AJ4987"/>
      <c r="AK4987"/>
      <c r="AL4987"/>
      <c r="AM4987"/>
      <c r="AN4987"/>
      <c r="AO4987"/>
      <c r="AP4987"/>
      <c r="BC4987" s="451"/>
    </row>
    <row r="4988" spans="1:55" hidden="1" x14ac:dyDescent="0.2">
      <c r="A4988" s="3"/>
      <c r="B4988" s="3"/>
      <c r="C4988" s="393"/>
      <c r="D4988" s="393"/>
      <c r="E4988" s="393"/>
      <c r="F4988" s="393"/>
      <c r="G4988" s="393"/>
      <c r="H4988" s="393"/>
      <c r="I4988" s="393"/>
      <c r="J4988" s="3"/>
      <c r="K4988" s="3"/>
      <c r="L4988" s="3"/>
      <c r="M4988" s="3"/>
      <c r="N4988" s="3"/>
      <c r="O4988" s="393"/>
      <c r="P4988" s="393"/>
      <c r="Q4988" s="3"/>
      <c r="R4988" s="3"/>
      <c r="S4988" s="3"/>
      <c r="T4988" s="3"/>
      <c r="U4988" s="3"/>
      <c r="V4988" s="3"/>
      <c r="W4988"/>
      <c r="X4988"/>
      <c r="Y4988" s="451"/>
      <c r="Z4988" s="393"/>
      <c r="AA4988" s="3"/>
      <c r="AB4988" s="3"/>
      <c r="AC4988" s="3"/>
      <c r="AD4988" s="3"/>
      <c r="AE4988" s="3"/>
      <c r="AF4988"/>
      <c r="AG4988"/>
      <c r="AH4988"/>
      <c r="AI4988"/>
      <c r="AJ4988"/>
      <c r="AK4988"/>
      <c r="AL4988"/>
      <c r="AM4988"/>
      <c r="AN4988"/>
      <c r="AO4988"/>
      <c r="AP4988"/>
      <c r="BC4988" s="451"/>
    </row>
    <row r="4989" spans="1:55" hidden="1" x14ac:dyDescent="0.2">
      <c r="A4989" s="3"/>
      <c r="B4989" s="3"/>
      <c r="C4989" s="393"/>
      <c r="D4989" s="393"/>
      <c r="E4989" s="393"/>
      <c r="F4989" s="393"/>
      <c r="G4989" s="393"/>
      <c r="H4989" s="393"/>
      <c r="I4989" s="393"/>
      <c r="J4989" s="3"/>
      <c r="K4989" s="3"/>
      <c r="L4989" s="3"/>
      <c r="M4989" s="3"/>
      <c r="N4989" s="3"/>
      <c r="O4989" s="393"/>
      <c r="P4989" s="393"/>
      <c r="Q4989" s="3"/>
      <c r="R4989" s="3"/>
      <c r="S4989" s="3"/>
      <c r="T4989" s="3"/>
      <c r="U4989" s="3"/>
      <c r="V4989" s="3"/>
      <c r="W4989"/>
      <c r="X4989"/>
      <c r="Y4989" s="451"/>
      <c r="Z4989" s="393"/>
      <c r="AA4989" s="3"/>
      <c r="AB4989" s="3"/>
      <c r="AC4989" s="3"/>
      <c r="AD4989" s="3"/>
      <c r="AE4989" s="3"/>
      <c r="AF4989"/>
      <c r="AG4989"/>
      <c r="AH4989"/>
      <c r="AI4989"/>
      <c r="AJ4989"/>
      <c r="AK4989"/>
      <c r="AL4989"/>
      <c r="AM4989"/>
      <c r="AN4989"/>
      <c r="AO4989"/>
      <c r="AP4989"/>
      <c r="BC4989" s="451"/>
    </row>
    <row r="4990" spans="1:55" hidden="1" x14ac:dyDescent="0.2">
      <c r="A4990" s="3"/>
      <c r="B4990" s="3"/>
      <c r="C4990" s="393"/>
      <c r="D4990" s="393"/>
      <c r="E4990" s="393"/>
      <c r="F4990" s="393"/>
      <c r="G4990" s="393"/>
      <c r="H4990" s="393"/>
      <c r="I4990" s="393"/>
      <c r="J4990" s="3"/>
      <c r="K4990" s="3"/>
      <c r="L4990" s="3"/>
      <c r="M4990" s="3"/>
      <c r="N4990" s="3"/>
      <c r="O4990" s="393"/>
      <c r="P4990" s="393"/>
      <c r="Q4990" s="3"/>
      <c r="R4990" s="3"/>
      <c r="S4990" s="3"/>
      <c r="T4990" s="3"/>
      <c r="U4990" s="3"/>
      <c r="V4990" s="3"/>
      <c r="W4990"/>
      <c r="X4990"/>
      <c r="Y4990" s="451"/>
      <c r="Z4990" s="393"/>
      <c r="AA4990" s="3"/>
      <c r="AB4990" s="3"/>
      <c r="AC4990" s="3"/>
      <c r="AD4990" s="3"/>
      <c r="AE4990" s="3"/>
      <c r="AF4990"/>
      <c r="AG4990"/>
      <c r="AH4990"/>
      <c r="AI4990"/>
      <c r="AJ4990"/>
      <c r="AK4990"/>
      <c r="AL4990"/>
      <c r="AM4990"/>
      <c r="AN4990"/>
      <c r="AO4990"/>
      <c r="AP4990"/>
      <c r="BC4990" s="451"/>
    </row>
    <row r="4991" spans="1:55" hidden="1" x14ac:dyDescent="0.2">
      <c r="A4991" s="3"/>
      <c r="B4991" s="3"/>
      <c r="C4991" s="393"/>
      <c r="D4991" s="393"/>
      <c r="E4991" s="393"/>
      <c r="F4991" s="393"/>
      <c r="G4991" s="393"/>
      <c r="H4991" s="393"/>
      <c r="I4991" s="393"/>
      <c r="J4991" s="3"/>
      <c r="K4991" s="3"/>
      <c r="L4991" s="3"/>
      <c r="M4991" s="3"/>
      <c r="N4991" s="3"/>
      <c r="O4991" s="393"/>
      <c r="P4991" s="393"/>
      <c r="Q4991" s="3"/>
      <c r="R4991" s="3"/>
      <c r="S4991" s="3"/>
      <c r="T4991" s="3"/>
      <c r="U4991" s="3"/>
      <c r="V4991" s="3"/>
      <c r="W4991"/>
      <c r="X4991"/>
      <c r="Y4991" s="451"/>
      <c r="Z4991" s="393"/>
      <c r="AA4991" s="3"/>
      <c r="AB4991" s="3"/>
      <c r="AC4991" s="3"/>
      <c r="AD4991" s="3"/>
      <c r="AE4991" s="3"/>
      <c r="AF4991"/>
      <c r="AG4991"/>
      <c r="AH4991"/>
      <c r="AI4991"/>
      <c r="AJ4991"/>
      <c r="AK4991"/>
      <c r="AL4991"/>
      <c r="AM4991"/>
      <c r="AN4991"/>
      <c r="AO4991"/>
      <c r="AP4991"/>
      <c r="BC4991" s="451"/>
    </row>
    <row r="4992" spans="1:55" hidden="1" x14ac:dyDescent="0.2">
      <c r="A4992" s="3"/>
      <c r="B4992" s="3"/>
      <c r="C4992" s="393"/>
      <c r="D4992" s="393"/>
      <c r="E4992" s="393"/>
      <c r="F4992" s="393"/>
      <c r="G4992" s="393"/>
      <c r="H4992" s="393"/>
      <c r="I4992" s="393"/>
      <c r="J4992" s="3"/>
      <c r="K4992" s="3"/>
      <c r="L4992" s="3"/>
      <c r="M4992" s="3"/>
      <c r="N4992" s="3"/>
      <c r="O4992" s="393"/>
      <c r="P4992" s="393"/>
      <c r="Q4992" s="3"/>
      <c r="R4992" s="3"/>
      <c r="S4992" s="3"/>
      <c r="T4992" s="3"/>
      <c r="U4992" s="3"/>
      <c r="V4992" s="3"/>
      <c r="W4992"/>
      <c r="X4992"/>
      <c r="Y4992" s="451"/>
      <c r="Z4992" s="393"/>
      <c r="AA4992" s="3"/>
      <c r="AB4992" s="3"/>
      <c r="AC4992" s="3"/>
      <c r="AD4992" s="3"/>
      <c r="AE4992" s="3"/>
      <c r="AF4992"/>
      <c r="AG4992"/>
      <c r="AH4992"/>
      <c r="AI4992"/>
      <c r="AJ4992"/>
      <c r="AK4992"/>
      <c r="AL4992"/>
      <c r="AM4992"/>
      <c r="AN4992"/>
      <c r="AO4992"/>
      <c r="AP4992"/>
      <c r="BC4992" s="451"/>
    </row>
    <row r="4993" spans="1:55" hidden="1" x14ac:dyDescent="0.2">
      <c r="A4993" s="3"/>
      <c r="B4993" s="3"/>
      <c r="C4993" s="393"/>
      <c r="D4993" s="393"/>
      <c r="E4993" s="393"/>
      <c r="F4993" s="393"/>
      <c r="G4993" s="393"/>
      <c r="H4993" s="393"/>
      <c r="I4993" s="393"/>
      <c r="J4993" s="3"/>
      <c r="K4993" s="3"/>
      <c r="L4993" s="3"/>
      <c r="M4993" s="3"/>
      <c r="N4993" s="3"/>
      <c r="O4993" s="393"/>
      <c r="P4993" s="393"/>
      <c r="Q4993" s="3"/>
      <c r="R4993" s="3"/>
      <c r="S4993" s="3"/>
      <c r="T4993" s="3"/>
      <c r="U4993" s="3"/>
      <c r="V4993" s="3"/>
      <c r="W4993"/>
      <c r="X4993"/>
      <c r="Y4993" s="451"/>
      <c r="Z4993" s="393"/>
      <c r="AA4993" s="3"/>
      <c r="AB4993" s="3"/>
      <c r="AC4993" s="3"/>
      <c r="AD4993" s="3"/>
      <c r="AE4993" s="3"/>
      <c r="AF4993"/>
      <c r="AG4993"/>
      <c r="AH4993"/>
      <c r="AI4993"/>
      <c r="AJ4993"/>
      <c r="AK4993"/>
      <c r="AL4993"/>
      <c r="AM4993"/>
      <c r="AN4993"/>
      <c r="AO4993"/>
      <c r="AP4993"/>
      <c r="BC4993" s="451"/>
    </row>
    <row r="4994" spans="1:55" hidden="1" x14ac:dyDescent="0.2">
      <c r="A4994" s="3"/>
      <c r="B4994" s="3"/>
      <c r="C4994" s="393"/>
      <c r="D4994" s="393"/>
      <c r="E4994" s="393"/>
      <c r="F4994" s="393"/>
      <c r="G4994" s="393"/>
      <c r="H4994" s="393"/>
      <c r="I4994" s="393"/>
      <c r="J4994" s="3"/>
      <c r="K4994" s="3"/>
      <c r="L4994" s="3"/>
      <c r="M4994" s="3"/>
      <c r="N4994" s="3"/>
      <c r="O4994" s="393"/>
      <c r="P4994" s="393"/>
      <c r="Q4994" s="3"/>
      <c r="R4994" s="3"/>
      <c r="S4994" s="3"/>
      <c r="T4994" s="3"/>
      <c r="U4994" s="3"/>
      <c r="V4994" s="3"/>
      <c r="W4994"/>
      <c r="X4994"/>
      <c r="Y4994" s="451"/>
      <c r="Z4994" s="393"/>
      <c r="AA4994" s="3"/>
      <c r="AB4994" s="3"/>
      <c r="AC4994" s="3"/>
      <c r="AD4994" s="3"/>
      <c r="AE4994" s="3"/>
      <c r="AF4994"/>
      <c r="AG4994"/>
      <c r="AH4994"/>
      <c r="AI4994"/>
      <c r="AJ4994"/>
      <c r="AK4994"/>
      <c r="AL4994"/>
      <c r="AM4994"/>
      <c r="AN4994"/>
      <c r="AO4994"/>
      <c r="AP4994"/>
      <c r="BC4994" s="451"/>
    </row>
    <row r="4995" spans="1:55" hidden="1" x14ac:dyDescent="0.2">
      <c r="A4995" s="3"/>
      <c r="B4995" s="3"/>
      <c r="C4995" s="393"/>
      <c r="D4995" s="393"/>
      <c r="E4995" s="393"/>
      <c r="F4995" s="393"/>
      <c r="G4995" s="393"/>
      <c r="H4995" s="393"/>
      <c r="I4995" s="393"/>
      <c r="J4995" s="3"/>
      <c r="K4995" s="3"/>
      <c r="L4995" s="3"/>
      <c r="M4995" s="3"/>
      <c r="N4995" s="3"/>
      <c r="O4995" s="393"/>
      <c r="P4995" s="393"/>
      <c r="Q4995" s="3"/>
      <c r="R4995" s="3"/>
      <c r="S4995" s="3"/>
      <c r="T4995" s="3"/>
      <c r="U4995" s="3"/>
      <c r="V4995" s="3"/>
      <c r="W4995"/>
      <c r="X4995"/>
      <c r="Y4995" s="451"/>
      <c r="Z4995" s="393"/>
      <c r="AA4995" s="3"/>
      <c r="AB4995" s="3"/>
      <c r="AC4995" s="3"/>
      <c r="AD4995" s="3"/>
      <c r="AE4995" s="3"/>
      <c r="AF4995"/>
      <c r="AG4995"/>
      <c r="AH4995"/>
      <c r="AI4995"/>
      <c r="AJ4995"/>
      <c r="AK4995"/>
      <c r="AL4995"/>
      <c r="AM4995"/>
      <c r="AN4995"/>
      <c r="AO4995"/>
      <c r="AP4995"/>
      <c r="BC4995" s="451"/>
    </row>
    <row r="4996" spans="1:55" hidden="1" x14ac:dyDescent="0.2">
      <c r="A4996" s="3"/>
      <c r="B4996" s="3"/>
      <c r="C4996" s="393"/>
      <c r="D4996" s="393"/>
      <c r="E4996" s="393"/>
      <c r="F4996" s="393"/>
      <c r="G4996" s="393"/>
      <c r="H4996" s="393"/>
      <c r="I4996" s="393"/>
      <c r="J4996" s="3"/>
      <c r="K4996" s="3"/>
      <c r="L4996" s="3"/>
      <c r="M4996" s="3"/>
      <c r="N4996" s="3"/>
      <c r="O4996" s="393"/>
      <c r="P4996" s="393"/>
      <c r="Q4996" s="3"/>
      <c r="R4996" s="3"/>
      <c r="S4996" s="3"/>
      <c r="T4996" s="3"/>
      <c r="U4996" s="3"/>
      <c r="V4996" s="3"/>
      <c r="W4996"/>
      <c r="X4996"/>
      <c r="Y4996" s="451"/>
      <c r="Z4996" s="393"/>
      <c r="AA4996" s="3"/>
      <c r="AB4996" s="3"/>
      <c r="AC4996" s="3"/>
      <c r="AD4996" s="3"/>
      <c r="AE4996" s="3"/>
      <c r="AF4996"/>
      <c r="AG4996"/>
      <c r="AH4996"/>
      <c r="AI4996"/>
      <c r="AJ4996"/>
      <c r="AK4996"/>
      <c r="AL4996"/>
      <c r="AM4996"/>
      <c r="AN4996"/>
      <c r="AO4996"/>
      <c r="AP4996"/>
      <c r="BC4996" s="451"/>
    </row>
    <row r="4997" spans="1:55" hidden="1" x14ac:dyDescent="0.2">
      <c r="A4997" s="3"/>
      <c r="B4997" s="3"/>
      <c r="C4997" s="393"/>
      <c r="D4997" s="393"/>
      <c r="E4997" s="393"/>
      <c r="F4997" s="393"/>
      <c r="G4997" s="393"/>
      <c r="H4997" s="393"/>
      <c r="I4997" s="393"/>
      <c r="J4997" s="3"/>
      <c r="K4997" s="3"/>
      <c r="L4997" s="3"/>
      <c r="M4997" s="3"/>
      <c r="N4997" s="3"/>
      <c r="O4997" s="393"/>
      <c r="P4997" s="393"/>
      <c r="Q4997" s="3"/>
      <c r="R4997" s="3"/>
      <c r="S4997" s="3"/>
      <c r="T4997" s="3"/>
      <c r="U4997" s="3"/>
      <c r="V4997" s="3"/>
      <c r="W4997"/>
      <c r="X4997"/>
      <c r="Y4997" s="451"/>
      <c r="Z4997" s="393"/>
      <c r="AA4997" s="3"/>
      <c r="AB4997" s="3"/>
      <c r="AC4997" s="3"/>
      <c r="AD4997" s="3"/>
      <c r="AE4997" s="3"/>
      <c r="AF4997"/>
      <c r="AG4997"/>
      <c r="AH4997"/>
      <c r="AI4997"/>
      <c r="AJ4997"/>
      <c r="AK4997"/>
      <c r="AL4997"/>
      <c r="AM4997"/>
      <c r="AN4997"/>
      <c r="AO4997"/>
      <c r="AP4997"/>
      <c r="BC4997" s="451"/>
    </row>
    <row r="4998" spans="1:55" hidden="1" x14ac:dyDescent="0.2">
      <c r="A4998" s="3"/>
      <c r="B4998" s="3"/>
      <c r="C4998" s="393"/>
      <c r="D4998" s="393"/>
      <c r="E4998" s="393"/>
      <c r="F4998" s="393"/>
      <c r="G4998" s="393"/>
      <c r="H4998" s="393"/>
      <c r="I4998" s="393"/>
      <c r="J4998" s="3"/>
      <c r="K4998" s="3"/>
      <c r="L4998" s="3"/>
      <c r="M4998" s="3"/>
      <c r="N4998" s="3"/>
      <c r="O4998" s="393"/>
      <c r="P4998" s="393"/>
      <c r="Q4998" s="3"/>
      <c r="R4998" s="3"/>
      <c r="S4998" s="3"/>
      <c r="T4998" s="3"/>
      <c r="U4998" s="3"/>
      <c r="V4998" s="3"/>
      <c r="W4998"/>
      <c r="X4998"/>
      <c r="Y4998" s="451"/>
      <c r="Z4998" s="393"/>
      <c r="AA4998" s="3"/>
      <c r="AB4998" s="3"/>
      <c r="AC4998" s="3"/>
      <c r="AD4998" s="3"/>
      <c r="AE4998" s="3"/>
      <c r="AF4998"/>
      <c r="AG4998"/>
      <c r="AH4998"/>
      <c r="AI4998"/>
      <c r="AJ4998"/>
      <c r="AK4998"/>
      <c r="AL4998"/>
      <c r="AM4998"/>
      <c r="AN4998"/>
      <c r="AO4998"/>
      <c r="AP4998"/>
      <c r="BC4998" s="451"/>
    </row>
    <row r="4999" spans="1:55" hidden="1" x14ac:dyDescent="0.2">
      <c r="A4999" s="3"/>
      <c r="B4999" s="3"/>
      <c r="C4999" s="393"/>
      <c r="D4999" s="393"/>
      <c r="E4999" s="393"/>
      <c r="F4999" s="393"/>
      <c r="G4999" s="393"/>
      <c r="H4999" s="393"/>
      <c r="I4999" s="393"/>
      <c r="J4999" s="3"/>
      <c r="K4999" s="3"/>
      <c r="L4999" s="3"/>
      <c r="M4999" s="3"/>
      <c r="N4999" s="3"/>
      <c r="O4999" s="393"/>
      <c r="P4999" s="393"/>
      <c r="Q4999" s="3"/>
      <c r="R4999" s="3"/>
      <c r="S4999" s="3"/>
      <c r="T4999" s="3"/>
      <c r="U4999" s="3"/>
      <c r="V4999" s="3"/>
      <c r="W4999"/>
      <c r="X4999"/>
      <c r="Y4999" s="451"/>
      <c r="Z4999" s="393"/>
      <c r="AA4999" s="3"/>
      <c r="AB4999" s="3"/>
      <c r="AC4999" s="3"/>
      <c r="AD4999" s="3"/>
      <c r="AE4999" s="3"/>
      <c r="AF4999"/>
      <c r="AG4999"/>
      <c r="AH4999"/>
      <c r="AI4999"/>
      <c r="AJ4999"/>
      <c r="AK4999"/>
      <c r="AL4999"/>
      <c r="AM4999"/>
      <c r="AN4999"/>
      <c r="AO4999"/>
      <c r="AP4999"/>
      <c r="BC4999" s="451"/>
    </row>
    <row r="5000" spans="1:55" hidden="1" x14ac:dyDescent="0.2">
      <c r="A5000" s="3"/>
      <c r="B5000" s="3"/>
      <c r="C5000" s="393"/>
      <c r="D5000" s="393"/>
      <c r="E5000" s="393"/>
      <c r="F5000" s="393"/>
      <c r="G5000" s="393"/>
      <c r="H5000" s="393"/>
      <c r="I5000" s="393"/>
      <c r="J5000" s="3"/>
      <c r="K5000" s="3"/>
      <c r="L5000" s="3"/>
      <c r="M5000" s="3"/>
      <c r="N5000" s="3"/>
      <c r="O5000" s="393"/>
      <c r="P5000" s="393"/>
      <c r="Q5000" s="3"/>
      <c r="R5000" s="3"/>
      <c r="S5000" s="3"/>
      <c r="T5000" s="3"/>
      <c r="U5000" s="3"/>
      <c r="V5000" s="3"/>
      <c r="W5000"/>
      <c r="X5000"/>
      <c r="Y5000" s="451"/>
      <c r="Z5000" s="393"/>
      <c r="AA5000" s="3"/>
      <c r="AB5000" s="3"/>
      <c r="AC5000" s="3"/>
      <c r="AD5000" s="3"/>
      <c r="AE5000" s="3"/>
      <c r="AF5000"/>
      <c r="AG5000"/>
      <c r="AH5000"/>
      <c r="AI5000"/>
      <c r="AJ5000"/>
      <c r="AK5000"/>
      <c r="AL5000"/>
      <c r="AM5000"/>
      <c r="AN5000"/>
      <c r="AO5000"/>
      <c r="AP5000"/>
      <c r="BC5000" s="451"/>
    </row>
    <row r="5001" spans="1:55" hidden="1" x14ac:dyDescent="0.2">
      <c r="A5001" s="3"/>
      <c r="B5001" s="3"/>
      <c r="C5001" s="393"/>
      <c r="D5001" s="393"/>
      <c r="E5001" s="393"/>
      <c r="F5001" s="393"/>
      <c r="G5001" s="393"/>
      <c r="H5001" s="393"/>
      <c r="I5001" s="393"/>
      <c r="J5001" s="3"/>
      <c r="K5001" s="3"/>
      <c r="L5001" s="3"/>
      <c r="M5001" s="3"/>
      <c r="N5001" s="3"/>
      <c r="O5001" s="393"/>
      <c r="P5001" s="393"/>
      <c r="Q5001" s="3"/>
      <c r="R5001" s="3"/>
      <c r="S5001" s="3"/>
      <c r="T5001" s="3"/>
      <c r="U5001" s="3"/>
      <c r="V5001" s="3"/>
      <c r="W5001"/>
      <c r="X5001"/>
      <c r="Y5001" s="451"/>
      <c r="Z5001" s="393"/>
      <c r="AA5001" s="3"/>
      <c r="AB5001" s="3"/>
      <c r="AC5001" s="3"/>
      <c r="AD5001" s="3"/>
      <c r="AE5001" s="3"/>
      <c r="AF5001"/>
      <c r="AG5001"/>
      <c r="AH5001"/>
      <c r="AI5001"/>
      <c r="AJ5001"/>
      <c r="AK5001"/>
      <c r="AL5001"/>
      <c r="AM5001"/>
      <c r="AN5001"/>
      <c r="AO5001"/>
      <c r="AP5001"/>
      <c r="BC5001" s="451"/>
    </row>
    <row r="5002" spans="1:55" hidden="1" x14ac:dyDescent="0.2">
      <c r="A5002" s="3"/>
      <c r="B5002" s="3"/>
      <c r="C5002" s="393"/>
      <c r="D5002" s="393"/>
      <c r="E5002" s="393"/>
      <c r="F5002" s="393"/>
      <c r="G5002" s="393"/>
      <c r="H5002" s="393"/>
      <c r="I5002" s="393"/>
      <c r="J5002" s="3"/>
      <c r="K5002" s="3"/>
      <c r="L5002" s="3"/>
      <c r="M5002" s="3"/>
      <c r="N5002" s="3"/>
      <c r="O5002" s="393"/>
      <c r="P5002" s="393"/>
      <c r="Q5002" s="3"/>
      <c r="R5002" s="3"/>
      <c r="S5002" s="3"/>
      <c r="T5002" s="3"/>
      <c r="U5002" s="3"/>
      <c r="V5002" s="3"/>
      <c r="W5002"/>
      <c r="X5002"/>
      <c r="Y5002" s="451"/>
      <c r="Z5002" s="393"/>
      <c r="AA5002" s="3"/>
      <c r="AB5002" s="3"/>
      <c r="AC5002" s="3"/>
      <c r="AD5002" s="3"/>
      <c r="AE5002" s="3"/>
      <c r="AF5002"/>
      <c r="AG5002"/>
      <c r="AH5002"/>
      <c r="AI5002"/>
      <c r="AJ5002"/>
      <c r="AK5002"/>
      <c r="AL5002"/>
      <c r="AM5002"/>
      <c r="AN5002"/>
      <c r="AO5002"/>
      <c r="AP5002"/>
      <c r="BC5002" s="451"/>
    </row>
    <row r="5003" spans="1:55" hidden="1" x14ac:dyDescent="0.2">
      <c r="A5003" s="3"/>
      <c r="B5003" s="3"/>
      <c r="C5003" s="393"/>
      <c r="D5003" s="393"/>
      <c r="E5003" s="393"/>
      <c r="F5003" s="393"/>
      <c r="G5003" s="393"/>
      <c r="H5003" s="393"/>
      <c r="I5003" s="393"/>
      <c r="J5003" s="3"/>
      <c r="K5003" s="3"/>
      <c r="L5003" s="3"/>
      <c r="M5003" s="3"/>
      <c r="N5003" s="3"/>
      <c r="O5003" s="393"/>
      <c r="P5003" s="393"/>
      <c r="Q5003" s="3"/>
      <c r="R5003" s="3"/>
      <c r="S5003" s="3"/>
      <c r="T5003" s="3"/>
      <c r="U5003" s="3"/>
      <c r="V5003" s="3"/>
      <c r="W5003"/>
      <c r="X5003"/>
      <c r="Y5003" s="451"/>
      <c r="Z5003" s="393"/>
      <c r="AA5003" s="3"/>
      <c r="AB5003" s="3"/>
      <c r="AC5003" s="3"/>
      <c r="AD5003" s="3"/>
      <c r="AE5003" s="3"/>
      <c r="AF5003"/>
      <c r="AG5003"/>
      <c r="AH5003"/>
      <c r="AI5003"/>
      <c r="AJ5003"/>
      <c r="AK5003"/>
      <c r="AL5003"/>
      <c r="AM5003"/>
      <c r="AN5003"/>
      <c r="AO5003"/>
      <c r="AP5003"/>
      <c r="BC5003" s="451"/>
    </row>
    <row r="5004" spans="1:55" hidden="1" x14ac:dyDescent="0.2">
      <c r="A5004" s="3"/>
      <c r="B5004" s="3"/>
      <c r="C5004" s="393"/>
      <c r="D5004" s="393"/>
      <c r="E5004" s="393"/>
      <c r="F5004" s="393"/>
      <c r="G5004" s="393"/>
      <c r="H5004" s="393"/>
      <c r="I5004" s="393"/>
      <c r="J5004" s="3"/>
      <c r="K5004" s="3"/>
      <c r="L5004" s="3"/>
      <c r="M5004" s="3"/>
      <c r="N5004" s="3"/>
      <c r="O5004" s="393"/>
      <c r="P5004" s="393"/>
      <c r="Q5004" s="3"/>
      <c r="R5004" s="3"/>
      <c r="S5004" s="3"/>
      <c r="T5004" s="3"/>
      <c r="U5004" s="3"/>
      <c r="V5004" s="3"/>
      <c r="W5004"/>
      <c r="X5004"/>
      <c r="Y5004" s="451"/>
      <c r="Z5004" s="393"/>
      <c r="AA5004" s="3"/>
      <c r="AB5004" s="3"/>
      <c r="AC5004" s="3"/>
      <c r="AD5004" s="3"/>
      <c r="AE5004" s="3"/>
      <c r="AF5004"/>
      <c r="AG5004"/>
      <c r="AH5004"/>
      <c r="AI5004"/>
      <c r="AJ5004"/>
      <c r="AK5004"/>
      <c r="AL5004"/>
      <c r="AM5004"/>
      <c r="AN5004"/>
      <c r="AO5004"/>
      <c r="AP5004"/>
      <c r="BC5004" s="451"/>
    </row>
    <row r="5005" spans="1:55" hidden="1" x14ac:dyDescent="0.2">
      <c r="A5005" s="3"/>
      <c r="B5005" s="3"/>
      <c r="C5005" s="393"/>
      <c r="D5005" s="393"/>
      <c r="E5005" s="393"/>
      <c r="F5005" s="393"/>
      <c r="G5005" s="393"/>
      <c r="H5005" s="393"/>
      <c r="I5005" s="393"/>
      <c r="J5005" s="3"/>
      <c r="K5005" s="3"/>
      <c r="L5005" s="3"/>
      <c r="M5005" s="3"/>
      <c r="N5005" s="3"/>
      <c r="O5005" s="393"/>
      <c r="P5005" s="393"/>
      <c r="Q5005" s="3"/>
      <c r="R5005" s="3"/>
      <c r="S5005" s="3"/>
      <c r="T5005" s="3"/>
      <c r="U5005" s="3"/>
      <c r="V5005" s="3"/>
      <c r="W5005"/>
      <c r="X5005"/>
      <c r="Y5005" s="451"/>
      <c r="Z5005" s="393"/>
      <c r="AA5005" s="3"/>
      <c r="AB5005" s="3"/>
      <c r="AC5005" s="3"/>
      <c r="AD5005" s="3"/>
      <c r="AE5005" s="3"/>
      <c r="AF5005"/>
      <c r="AG5005"/>
      <c r="AH5005"/>
      <c r="AI5005"/>
      <c r="AJ5005"/>
      <c r="AK5005"/>
      <c r="AL5005"/>
      <c r="AM5005"/>
      <c r="AN5005"/>
      <c r="AO5005"/>
      <c r="AP5005"/>
      <c r="BC5005" s="451"/>
    </row>
    <row r="5006" spans="1:55" hidden="1" x14ac:dyDescent="0.2">
      <c r="A5006" s="3"/>
      <c r="B5006" s="3"/>
      <c r="C5006" s="393"/>
      <c r="D5006" s="393"/>
      <c r="E5006" s="393"/>
      <c r="F5006" s="393"/>
      <c r="G5006" s="393"/>
      <c r="H5006" s="393"/>
      <c r="I5006" s="393"/>
      <c r="J5006" s="3"/>
      <c r="K5006" s="3"/>
      <c r="L5006" s="3"/>
      <c r="M5006" s="3"/>
      <c r="N5006" s="3"/>
      <c r="O5006" s="393"/>
      <c r="P5006" s="393"/>
      <c r="Q5006" s="3"/>
      <c r="R5006" s="3"/>
      <c r="S5006" s="3"/>
      <c r="T5006" s="3"/>
      <c r="U5006" s="3"/>
      <c r="V5006" s="3"/>
      <c r="W5006"/>
      <c r="X5006"/>
      <c r="Y5006" s="451"/>
      <c r="Z5006" s="393"/>
      <c r="AA5006" s="3"/>
      <c r="AB5006" s="3"/>
      <c r="AC5006" s="3"/>
      <c r="AD5006" s="3"/>
      <c r="AE5006" s="3"/>
      <c r="AF5006"/>
      <c r="AG5006"/>
      <c r="AH5006"/>
      <c r="AI5006"/>
      <c r="AJ5006"/>
      <c r="AK5006"/>
      <c r="AL5006"/>
      <c r="AM5006"/>
      <c r="AN5006"/>
      <c r="AO5006"/>
      <c r="AP5006"/>
      <c r="BC5006" s="451"/>
    </row>
    <row r="5007" spans="1:55" hidden="1" x14ac:dyDescent="0.2">
      <c r="A5007" s="3"/>
      <c r="B5007" s="3"/>
      <c r="C5007" s="393"/>
      <c r="D5007" s="393"/>
      <c r="E5007" s="393"/>
      <c r="F5007" s="393"/>
      <c r="G5007" s="393"/>
      <c r="H5007" s="393"/>
      <c r="I5007" s="393"/>
      <c r="J5007" s="3"/>
      <c r="K5007" s="3"/>
      <c r="L5007" s="3"/>
      <c r="M5007" s="3"/>
      <c r="N5007" s="3"/>
      <c r="O5007" s="393"/>
      <c r="P5007" s="393"/>
      <c r="Q5007" s="3"/>
      <c r="R5007" s="3"/>
      <c r="S5007" s="3"/>
      <c r="T5007" s="3"/>
      <c r="U5007" s="3"/>
      <c r="V5007" s="3"/>
      <c r="W5007"/>
      <c r="X5007"/>
      <c r="Y5007" s="451"/>
      <c r="Z5007" s="393"/>
      <c r="AA5007" s="3"/>
      <c r="AB5007" s="3"/>
      <c r="AC5007" s="3"/>
      <c r="AD5007" s="3"/>
      <c r="AE5007" s="3"/>
      <c r="AF5007"/>
      <c r="AG5007"/>
      <c r="AH5007"/>
      <c r="AI5007"/>
      <c r="AJ5007"/>
      <c r="AK5007"/>
      <c r="AL5007"/>
      <c r="AM5007"/>
      <c r="AN5007"/>
      <c r="AO5007"/>
      <c r="AP5007"/>
      <c r="BC5007" s="451"/>
    </row>
    <row r="5008" spans="1:55" hidden="1" x14ac:dyDescent="0.2">
      <c r="A5008" s="3"/>
      <c r="B5008" s="3"/>
      <c r="C5008" s="393"/>
      <c r="D5008" s="393"/>
      <c r="E5008" s="393"/>
      <c r="F5008" s="393"/>
      <c r="G5008" s="393"/>
      <c r="H5008" s="393"/>
      <c r="I5008" s="393"/>
      <c r="J5008" s="3"/>
      <c r="K5008" s="3"/>
      <c r="L5008" s="3"/>
      <c r="M5008" s="3"/>
      <c r="N5008" s="3"/>
      <c r="O5008" s="393"/>
      <c r="P5008" s="393"/>
      <c r="Q5008" s="3"/>
      <c r="R5008" s="3"/>
      <c r="S5008" s="3"/>
      <c r="T5008" s="3"/>
      <c r="U5008" s="3"/>
      <c r="V5008" s="3"/>
      <c r="W5008"/>
      <c r="X5008"/>
      <c r="Y5008" s="451"/>
      <c r="Z5008" s="393"/>
      <c r="AA5008" s="3"/>
      <c r="AB5008" s="3"/>
      <c r="AC5008" s="3"/>
      <c r="AD5008" s="3"/>
      <c r="AE5008" s="3"/>
      <c r="AF5008"/>
      <c r="AG5008"/>
      <c r="AH5008"/>
      <c r="AI5008"/>
      <c r="AJ5008"/>
      <c r="AK5008"/>
      <c r="AL5008"/>
      <c r="AM5008"/>
      <c r="AN5008"/>
      <c r="AO5008"/>
      <c r="AP5008"/>
      <c r="BC5008" s="451"/>
    </row>
    <row r="5009" spans="1:55" hidden="1" x14ac:dyDescent="0.2">
      <c r="A5009" s="3"/>
      <c r="B5009" s="3"/>
      <c r="C5009" s="393"/>
      <c r="D5009" s="393"/>
      <c r="E5009" s="393"/>
      <c r="F5009" s="393"/>
      <c r="G5009" s="393"/>
      <c r="H5009" s="393"/>
      <c r="I5009" s="393"/>
      <c r="J5009" s="3"/>
      <c r="K5009" s="3"/>
      <c r="L5009" s="3"/>
      <c r="M5009" s="3"/>
      <c r="N5009" s="3"/>
      <c r="O5009" s="393"/>
      <c r="P5009" s="393"/>
      <c r="Q5009" s="3"/>
      <c r="R5009" s="3"/>
      <c r="S5009" s="3"/>
      <c r="T5009" s="3"/>
      <c r="U5009" s="3"/>
      <c r="V5009" s="3"/>
      <c r="W5009"/>
      <c r="X5009"/>
      <c r="Y5009" s="451"/>
      <c r="Z5009" s="393"/>
      <c r="AA5009" s="3"/>
      <c r="AB5009" s="3"/>
      <c r="AC5009" s="3"/>
      <c r="AD5009" s="3"/>
      <c r="AE5009" s="3"/>
      <c r="AF5009"/>
      <c r="AG5009"/>
      <c r="AH5009"/>
      <c r="AI5009"/>
      <c r="AJ5009"/>
      <c r="AK5009"/>
      <c r="AL5009"/>
      <c r="AM5009"/>
      <c r="AN5009"/>
      <c r="AO5009"/>
      <c r="AP5009"/>
      <c r="BC5009" s="451"/>
    </row>
    <row r="5010" spans="1:55" hidden="1" x14ac:dyDescent="0.2">
      <c r="A5010" s="3"/>
      <c r="B5010" s="3"/>
      <c r="C5010" s="393"/>
      <c r="D5010" s="393"/>
      <c r="E5010" s="393"/>
      <c r="F5010" s="393"/>
      <c r="G5010" s="393"/>
      <c r="H5010" s="393"/>
      <c r="I5010" s="393"/>
      <c r="J5010" s="3"/>
      <c r="K5010" s="3"/>
      <c r="L5010" s="3"/>
      <c r="M5010" s="3"/>
      <c r="N5010" s="3"/>
      <c r="O5010" s="393"/>
      <c r="P5010" s="393"/>
      <c r="Q5010" s="3"/>
      <c r="R5010" s="3"/>
      <c r="S5010" s="3"/>
      <c r="T5010" s="3"/>
      <c r="U5010" s="3"/>
      <c r="V5010" s="3"/>
      <c r="W5010"/>
      <c r="X5010"/>
      <c r="Y5010" s="451"/>
      <c r="Z5010" s="393"/>
      <c r="AA5010" s="3"/>
      <c r="AB5010" s="3"/>
      <c r="AC5010" s="3"/>
      <c r="AD5010" s="3"/>
      <c r="AE5010" s="3"/>
      <c r="AF5010"/>
      <c r="AG5010"/>
      <c r="AH5010"/>
      <c r="AI5010"/>
      <c r="AJ5010"/>
      <c r="AK5010"/>
      <c r="AL5010"/>
      <c r="AM5010"/>
      <c r="AN5010"/>
      <c r="AO5010"/>
      <c r="AP5010"/>
      <c r="BC5010" s="451"/>
    </row>
    <row r="5011" spans="1:55" hidden="1" x14ac:dyDescent="0.2">
      <c r="A5011" s="3"/>
      <c r="B5011" s="3"/>
      <c r="C5011" s="393"/>
      <c r="D5011" s="393"/>
      <c r="E5011" s="393"/>
      <c r="F5011" s="393"/>
      <c r="G5011" s="393"/>
      <c r="H5011" s="393"/>
      <c r="I5011" s="393"/>
      <c r="J5011" s="3"/>
      <c r="K5011" s="3"/>
      <c r="L5011" s="3"/>
      <c r="M5011" s="3"/>
      <c r="N5011" s="3"/>
      <c r="O5011" s="393"/>
      <c r="P5011" s="393"/>
      <c r="Q5011" s="3"/>
      <c r="R5011" s="3"/>
      <c r="S5011" s="3"/>
      <c r="T5011" s="3"/>
      <c r="U5011" s="3"/>
      <c r="V5011" s="3"/>
      <c r="W5011"/>
      <c r="X5011"/>
      <c r="Y5011" s="451"/>
      <c r="Z5011" s="393"/>
      <c r="AA5011" s="3"/>
      <c r="AB5011" s="3"/>
      <c r="AC5011" s="3"/>
      <c r="AD5011" s="3"/>
      <c r="AE5011" s="3"/>
      <c r="AF5011"/>
      <c r="AG5011"/>
      <c r="AH5011"/>
      <c r="AI5011"/>
      <c r="AJ5011"/>
      <c r="AK5011"/>
      <c r="AL5011"/>
      <c r="AM5011"/>
      <c r="AN5011"/>
      <c r="AO5011"/>
      <c r="AP5011"/>
      <c r="BC5011" s="451"/>
    </row>
    <row r="5012" spans="1:55" hidden="1" x14ac:dyDescent="0.2">
      <c r="A5012" s="3"/>
      <c r="B5012" s="3"/>
      <c r="C5012" s="393"/>
      <c r="D5012" s="393"/>
      <c r="E5012" s="393"/>
      <c r="F5012" s="393"/>
      <c r="G5012" s="393"/>
      <c r="H5012" s="393"/>
      <c r="I5012" s="393"/>
      <c r="J5012" s="3"/>
      <c r="K5012" s="3"/>
      <c r="L5012" s="3"/>
      <c r="M5012" s="3"/>
      <c r="N5012" s="3"/>
      <c r="O5012" s="393"/>
      <c r="P5012" s="393"/>
      <c r="Q5012" s="3"/>
      <c r="R5012" s="3"/>
      <c r="S5012" s="3"/>
      <c r="T5012" s="3"/>
      <c r="U5012" s="3"/>
      <c r="V5012" s="3"/>
      <c r="W5012"/>
      <c r="X5012"/>
      <c r="Y5012" s="451"/>
      <c r="Z5012" s="393"/>
      <c r="AA5012" s="3"/>
      <c r="AB5012" s="3"/>
      <c r="AC5012" s="3"/>
      <c r="AD5012" s="3"/>
      <c r="AE5012" s="3"/>
      <c r="AF5012"/>
      <c r="AG5012"/>
      <c r="AH5012"/>
      <c r="AI5012"/>
      <c r="AJ5012"/>
      <c r="AK5012"/>
      <c r="AL5012"/>
      <c r="AM5012"/>
      <c r="AN5012"/>
      <c r="AO5012"/>
      <c r="AP5012"/>
      <c r="BC5012" s="451"/>
    </row>
    <row r="5013" spans="1:55" hidden="1" x14ac:dyDescent="0.2">
      <c r="A5013" s="3"/>
      <c r="B5013" s="3"/>
      <c r="C5013" s="393"/>
      <c r="D5013" s="393"/>
      <c r="E5013" s="393"/>
      <c r="F5013" s="393"/>
      <c r="G5013" s="393"/>
      <c r="H5013" s="393"/>
      <c r="I5013" s="393"/>
      <c r="J5013" s="3"/>
      <c r="K5013" s="3"/>
      <c r="L5013" s="3"/>
      <c r="M5013" s="3"/>
      <c r="N5013" s="3"/>
      <c r="O5013" s="393"/>
      <c r="P5013" s="393"/>
      <c r="Q5013" s="3"/>
      <c r="R5013" s="3"/>
      <c r="S5013" s="3"/>
      <c r="T5013" s="3"/>
      <c r="U5013" s="3"/>
      <c r="V5013" s="3"/>
      <c r="W5013"/>
      <c r="X5013"/>
      <c r="Y5013" s="451"/>
      <c r="Z5013" s="393"/>
      <c r="AA5013" s="3"/>
      <c r="AB5013" s="3"/>
      <c r="AC5013" s="3"/>
      <c r="AD5013" s="3"/>
      <c r="AE5013" s="3"/>
      <c r="AF5013"/>
      <c r="AG5013"/>
      <c r="AH5013"/>
      <c r="AI5013"/>
      <c r="AJ5013"/>
      <c r="AK5013"/>
      <c r="AL5013"/>
      <c r="AM5013"/>
      <c r="AN5013"/>
      <c r="AO5013"/>
      <c r="AP5013"/>
      <c r="BC5013" s="451"/>
    </row>
    <row r="5014" spans="1:55" hidden="1" x14ac:dyDescent="0.2">
      <c r="A5014" s="3"/>
      <c r="B5014" s="3"/>
      <c r="C5014" s="393"/>
      <c r="D5014" s="393"/>
      <c r="E5014" s="393"/>
      <c r="F5014" s="393"/>
      <c r="G5014" s="393"/>
      <c r="H5014" s="393"/>
      <c r="I5014" s="393"/>
      <c r="J5014" s="3"/>
      <c r="K5014" s="3"/>
      <c r="L5014" s="3"/>
      <c r="M5014" s="3"/>
      <c r="N5014" s="3"/>
      <c r="O5014" s="393"/>
      <c r="P5014" s="393"/>
      <c r="Q5014" s="3"/>
      <c r="R5014" s="3"/>
      <c r="S5014" s="3"/>
      <c r="T5014" s="3"/>
      <c r="U5014" s="3"/>
      <c r="V5014" s="3"/>
      <c r="W5014"/>
      <c r="X5014"/>
      <c r="Y5014" s="451"/>
      <c r="Z5014" s="393"/>
      <c r="AA5014" s="3"/>
      <c r="AB5014" s="3"/>
      <c r="AC5014" s="3"/>
      <c r="AD5014" s="3"/>
      <c r="AE5014" s="3"/>
      <c r="AF5014"/>
      <c r="AG5014"/>
      <c r="AH5014"/>
      <c r="AI5014"/>
      <c r="AJ5014"/>
      <c r="AK5014"/>
      <c r="AL5014"/>
      <c r="AM5014"/>
      <c r="AN5014"/>
      <c r="AO5014"/>
      <c r="AP5014"/>
      <c r="BC5014" s="451"/>
    </row>
    <row r="5015" spans="1:55" hidden="1" x14ac:dyDescent="0.2">
      <c r="A5015" s="3"/>
      <c r="B5015" s="3"/>
      <c r="C5015" s="393"/>
      <c r="D5015" s="393"/>
      <c r="E5015" s="393"/>
      <c r="F5015" s="393"/>
      <c r="G5015" s="393"/>
      <c r="H5015" s="393"/>
      <c r="I5015" s="393"/>
      <c r="J5015" s="3"/>
      <c r="K5015" s="3"/>
      <c r="L5015" s="3"/>
      <c r="M5015" s="3"/>
      <c r="N5015" s="3"/>
      <c r="O5015" s="393"/>
      <c r="P5015" s="393"/>
      <c r="Q5015" s="3"/>
      <c r="R5015" s="3"/>
      <c r="S5015" s="3"/>
      <c r="T5015" s="3"/>
      <c r="U5015" s="3"/>
      <c r="V5015" s="3"/>
      <c r="W5015"/>
      <c r="X5015"/>
      <c r="Y5015" s="451"/>
      <c r="Z5015" s="393"/>
      <c r="AA5015" s="3"/>
      <c r="AB5015" s="3"/>
      <c r="AC5015" s="3"/>
      <c r="AD5015" s="3"/>
      <c r="AE5015" s="3"/>
      <c r="AF5015"/>
      <c r="AG5015"/>
      <c r="AH5015"/>
      <c r="AI5015"/>
      <c r="AJ5015"/>
      <c r="AK5015"/>
      <c r="AL5015"/>
      <c r="AM5015"/>
      <c r="AN5015"/>
      <c r="AO5015"/>
      <c r="AP5015"/>
      <c r="BC5015" s="451"/>
    </row>
    <row r="5016" spans="1:55" hidden="1" x14ac:dyDescent="0.2">
      <c r="A5016" s="3"/>
      <c r="B5016" s="3"/>
      <c r="C5016" s="393"/>
      <c r="D5016" s="393"/>
      <c r="E5016" s="393"/>
      <c r="F5016" s="393"/>
      <c r="G5016" s="393"/>
      <c r="H5016" s="393"/>
      <c r="I5016" s="393"/>
      <c r="J5016" s="3"/>
      <c r="K5016" s="3"/>
      <c r="L5016" s="3"/>
      <c r="M5016" s="3"/>
      <c r="N5016" s="3"/>
      <c r="O5016" s="393"/>
      <c r="P5016" s="393"/>
      <c r="Q5016" s="3"/>
      <c r="R5016" s="3"/>
      <c r="S5016" s="3"/>
      <c r="T5016" s="3"/>
      <c r="U5016" s="3"/>
      <c r="V5016" s="3"/>
      <c r="W5016"/>
      <c r="X5016"/>
      <c r="Y5016" s="451"/>
      <c r="Z5016" s="393"/>
      <c r="AA5016" s="3"/>
      <c r="AB5016" s="3"/>
      <c r="AC5016" s="3"/>
      <c r="AD5016" s="3"/>
      <c r="AE5016" s="3"/>
      <c r="AF5016"/>
      <c r="AG5016"/>
      <c r="AH5016"/>
      <c r="AI5016"/>
      <c r="AJ5016"/>
      <c r="AK5016"/>
      <c r="AL5016"/>
      <c r="AM5016"/>
      <c r="AN5016"/>
      <c r="AO5016"/>
      <c r="AP5016"/>
      <c r="BC5016" s="451"/>
    </row>
    <row r="5017" spans="1:55" hidden="1" x14ac:dyDescent="0.2">
      <c r="A5017" s="3"/>
      <c r="B5017" s="3"/>
      <c r="C5017" s="393"/>
      <c r="D5017" s="393"/>
      <c r="E5017" s="393"/>
      <c r="F5017" s="393"/>
      <c r="G5017" s="393"/>
      <c r="H5017" s="393"/>
      <c r="I5017" s="393"/>
      <c r="J5017" s="3"/>
      <c r="K5017" s="3"/>
      <c r="L5017" s="3"/>
      <c r="M5017" s="3"/>
      <c r="N5017" s="3"/>
      <c r="O5017" s="393"/>
      <c r="P5017" s="393"/>
      <c r="Q5017" s="3"/>
      <c r="R5017" s="3"/>
      <c r="S5017" s="3"/>
      <c r="T5017" s="3"/>
      <c r="U5017" s="3"/>
      <c r="V5017" s="3"/>
      <c r="W5017"/>
      <c r="X5017"/>
      <c r="Y5017" s="451"/>
      <c r="Z5017" s="393"/>
      <c r="AA5017" s="3"/>
      <c r="AB5017" s="3"/>
      <c r="AC5017" s="3"/>
      <c r="AD5017" s="3"/>
      <c r="AE5017" s="3"/>
      <c r="AF5017"/>
      <c r="AG5017"/>
      <c r="AH5017"/>
      <c r="AI5017"/>
      <c r="AJ5017"/>
      <c r="AK5017"/>
      <c r="AL5017"/>
      <c r="AM5017"/>
      <c r="AN5017"/>
      <c r="AO5017"/>
      <c r="AP5017"/>
      <c r="BC5017" s="451"/>
    </row>
    <row r="5018" spans="1:55" hidden="1" x14ac:dyDescent="0.2">
      <c r="A5018" s="3"/>
      <c r="B5018" s="3"/>
      <c r="C5018" s="393"/>
      <c r="D5018" s="393"/>
      <c r="E5018" s="393"/>
      <c r="F5018" s="393"/>
      <c r="G5018" s="393"/>
      <c r="H5018" s="393"/>
      <c r="I5018" s="393"/>
      <c r="J5018" s="3"/>
      <c r="K5018" s="3"/>
      <c r="L5018" s="3"/>
      <c r="M5018" s="3"/>
      <c r="N5018" s="3"/>
      <c r="O5018" s="393"/>
      <c r="P5018" s="393"/>
      <c r="Q5018" s="3"/>
      <c r="R5018" s="3"/>
      <c r="S5018" s="3"/>
      <c r="T5018" s="3"/>
      <c r="U5018" s="3"/>
      <c r="V5018" s="3"/>
      <c r="W5018"/>
      <c r="X5018"/>
      <c r="Y5018" s="451"/>
      <c r="Z5018" s="393"/>
      <c r="AA5018" s="3"/>
      <c r="AB5018" s="3"/>
      <c r="AC5018" s="3"/>
      <c r="AD5018" s="3"/>
      <c r="AE5018" s="3"/>
      <c r="AF5018"/>
      <c r="AG5018"/>
      <c r="AH5018"/>
      <c r="AI5018"/>
      <c r="AJ5018"/>
      <c r="AK5018"/>
      <c r="AL5018"/>
      <c r="AM5018"/>
      <c r="AN5018"/>
      <c r="AO5018"/>
      <c r="AP5018"/>
      <c r="BC5018" s="451"/>
    </row>
    <row r="5019" spans="1:55" hidden="1" x14ac:dyDescent="0.2">
      <c r="A5019" s="3"/>
      <c r="B5019" s="3"/>
      <c r="C5019" s="393"/>
      <c r="D5019" s="393"/>
      <c r="E5019" s="393"/>
      <c r="F5019" s="393"/>
      <c r="G5019" s="393"/>
      <c r="H5019" s="393"/>
      <c r="I5019" s="393"/>
      <c r="J5019" s="3"/>
      <c r="K5019" s="3"/>
      <c r="L5019" s="3"/>
      <c r="M5019" s="3"/>
      <c r="N5019" s="3"/>
      <c r="O5019" s="393"/>
      <c r="P5019" s="393"/>
      <c r="Q5019" s="3"/>
      <c r="R5019" s="3"/>
      <c r="S5019" s="3"/>
      <c r="T5019" s="3"/>
      <c r="U5019" s="3"/>
      <c r="V5019" s="3"/>
      <c r="W5019"/>
      <c r="X5019"/>
      <c r="Y5019" s="451"/>
      <c r="Z5019" s="393"/>
      <c r="AA5019" s="3"/>
      <c r="AB5019" s="3"/>
      <c r="AC5019" s="3"/>
      <c r="AD5019" s="3"/>
      <c r="AE5019" s="3"/>
      <c r="AF5019"/>
      <c r="AG5019"/>
      <c r="AH5019"/>
      <c r="AI5019"/>
      <c r="AJ5019"/>
      <c r="AK5019"/>
      <c r="AL5019"/>
      <c r="AM5019"/>
      <c r="AN5019"/>
      <c r="AO5019"/>
      <c r="AP5019"/>
      <c r="BC5019" s="451"/>
    </row>
    <row r="5020" spans="1:55" hidden="1" x14ac:dyDescent="0.2">
      <c r="A5020" s="3"/>
      <c r="B5020" s="3"/>
      <c r="C5020" s="393"/>
      <c r="D5020" s="393"/>
      <c r="E5020" s="393"/>
      <c r="F5020" s="393"/>
      <c r="G5020" s="393"/>
      <c r="H5020" s="393"/>
      <c r="I5020" s="393"/>
      <c r="J5020" s="3"/>
      <c r="K5020" s="3"/>
      <c r="L5020" s="3"/>
      <c r="M5020" s="3"/>
      <c r="N5020" s="3"/>
      <c r="O5020" s="393"/>
      <c r="P5020" s="393"/>
      <c r="Q5020" s="3"/>
      <c r="R5020" s="3"/>
      <c r="S5020" s="3"/>
      <c r="T5020" s="3"/>
      <c r="U5020" s="3"/>
      <c r="V5020" s="3"/>
      <c r="W5020"/>
      <c r="X5020"/>
      <c r="Y5020" s="451"/>
      <c r="Z5020" s="393"/>
      <c r="AA5020" s="3"/>
      <c r="AB5020" s="3"/>
      <c r="AC5020" s="3"/>
      <c r="AD5020" s="3"/>
      <c r="AE5020" s="3"/>
      <c r="AF5020"/>
      <c r="AG5020"/>
      <c r="AH5020"/>
      <c r="AI5020"/>
      <c r="AJ5020"/>
      <c r="AK5020"/>
      <c r="AL5020"/>
      <c r="AM5020"/>
      <c r="AN5020"/>
      <c r="AO5020"/>
      <c r="AP5020"/>
      <c r="BC5020" s="451"/>
    </row>
    <row r="5021" spans="1:55" hidden="1" x14ac:dyDescent="0.2">
      <c r="A5021" s="3"/>
      <c r="B5021" s="3"/>
      <c r="C5021" s="393"/>
      <c r="D5021" s="393"/>
      <c r="E5021" s="393"/>
      <c r="F5021" s="393"/>
      <c r="G5021" s="393"/>
      <c r="H5021" s="393"/>
      <c r="I5021" s="393"/>
      <c r="J5021" s="3"/>
      <c r="K5021" s="3"/>
      <c r="L5021" s="3"/>
      <c r="M5021" s="3"/>
      <c r="N5021" s="3"/>
      <c r="O5021" s="393"/>
      <c r="P5021" s="393"/>
      <c r="Q5021" s="3"/>
      <c r="R5021" s="3"/>
      <c r="S5021" s="3"/>
      <c r="T5021" s="3"/>
      <c r="U5021" s="3"/>
      <c r="V5021" s="3"/>
      <c r="W5021"/>
      <c r="X5021"/>
      <c r="Y5021" s="451"/>
      <c r="Z5021" s="393"/>
      <c r="AA5021" s="3"/>
      <c r="AB5021" s="3"/>
      <c r="AC5021" s="3"/>
      <c r="AD5021" s="3"/>
      <c r="AE5021" s="3"/>
      <c r="AF5021"/>
      <c r="AG5021"/>
      <c r="AH5021"/>
      <c r="AI5021"/>
      <c r="AJ5021"/>
      <c r="AK5021"/>
      <c r="AL5021"/>
      <c r="AM5021"/>
      <c r="AN5021"/>
      <c r="AO5021"/>
      <c r="AP5021"/>
      <c r="BC5021" s="451"/>
    </row>
    <row r="5022" spans="1:55" hidden="1" x14ac:dyDescent="0.2">
      <c r="A5022" s="3"/>
      <c r="B5022" s="3"/>
      <c r="C5022" s="393"/>
      <c r="D5022" s="393"/>
      <c r="E5022" s="393"/>
      <c r="F5022" s="393"/>
      <c r="G5022" s="393"/>
      <c r="H5022" s="393"/>
      <c r="I5022" s="393"/>
      <c r="J5022" s="3"/>
      <c r="K5022" s="3"/>
      <c r="L5022" s="3"/>
      <c r="M5022" s="3"/>
      <c r="N5022" s="3"/>
      <c r="O5022" s="393"/>
      <c r="P5022" s="393"/>
      <c r="Q5022" s="3"/>
      <c r="R5022" s="3"/>
      <c r="S5022" s="3"/>
      <c r="T5022" s="3"/>
      <c r="U5022" s="3"/>
      <c r="V5022" s="3"/>
      <c r="W5022"/>
      <c r="X5022"/>
      <c r="Y5022" s="451"/>
      <c r="Z5022" s="393"/>
      <c r="AA5022" s="3"/>
      <c r="AB5022" s="3"/>
      <c r="AC5022" s="3"/>
      <c r="AD5022" s="3"/>
      <c r="AE5022" s="3"/>
      <c r="AF5022"/>
      <c r="AG5022"/>
      <c r="AH5022"/>
      <c r="AI5022"/>
      <c r="AJ5022"/>
      <c r="AK5022"/>
      <c r="AL5022"/>
      <c r="AM5022"/>
      <c r="AN5022"/>
      <c r="AO5022"/>
      <c r="AP5022"/>
      <c r="BC5022" s="451"/>
    </row>
    <row r="5023" spans="1:55" hidden="1" x14ac:dyDescent="0.2">
      <c r="A5023" s="3"/>
      <c r="B5023" s="3"/>
      <c r="C5023" s="393"/>
      <c r="D5023" s="393"/>
      <c r="E5023" s="393"/>
      <c r="F5023" s="393"/>
      <c r="G5023" s="393"/>
      <c r="H5023" s="393"/>
      <c r="I5023" s="393"/>
      <c r="J5023" s="3"/>
      <c r="K5023" s="3"/>
      <c r="L5023" s="3"/>
      <c r="M5023" s="3"/>
      <c r="N5023" s="3"/>
      <c r="O5023" s="393"/>
      <c r="P5023" s="393"/>
      <c r="Q5023" s="3"/>
      <c r="R5023" s="3"/>
      <c r="S5023" s="3"/>
      <c r="T5023" s="3"/>
      <c r="U5023" s="3"/>
      <c r="V5023" s="3"/>
      <c r="W5023"/>
      <c r="X5023"/>
      <c r="Y5023" s="451"/>
      <c r="Z5023" s="393"/>
      <c r="AA5023" s="3"/>
      <c r="AB5023" s="3"/>
      <c r="AC5023" s="3"/>
      <c r="AD5023" s="3"/>
      <c r="AE5023" s="3"/>
      <c r="AF5023"/>
      <c r="AG5023"/>
      <c r="AH5023"/>
      <c r="AI5023"/>
      <c r="AJ5023"/>
      <c r="AK5023"/>
      <c r="AL5023"/>
      <c r="AM5023"/>
      <c r="AN5023"/>
      <c r="AO5023"/>
      <c r="AP5023"/>
      <c r="BC5023" s="451"/>
    </row>
    <row r="5024" spans="1:55" hidden="1" x14ac:dyDescent="0.2">
      <c r="A5024" s="3"/>
      <c r="B5024" s="3"/>
      <c r="C5024" s="393"/>
      <c r="D5024" s="393"/>
      <c r="E5024" s="393"/>
      <c r="F5024" s="393"/>
      <c r="G5024" s="393"/>
      <c r="H5024" s="393"/>
      <c r="I5024" s="393"/>
      <c r="J5024" s="3"/>
      <c r="K5024" s="3"/>
      <c r="L5024" s="3"/>
      <c r="M5024" s="3"/>
      <c r="N5024" s="3"/>
      <c r="O5024" s="393"/>
      <c r="P5024" s="393"/>
      <c r="Q5024" s="3"/>
      <c r="R5024" s="3"/>
      <c r="S5024" s="3"/>
      <c r="T5024" s="3"/>
      <c r="U5024" s="3"/>
      <c r="V5024" s="3"/>
      <c r="W5024"/>
      <c r="X5024"/>
      <c r="Y5024" s="451"/>
      <c r="Z5024" s="393"/>
      <c r="AA5024" s="3"/>
      <c r="AB5024" s="3"/>
      <c r="AC5024" s="3"/>
      <c r="AD5024" s="3"/>
      <c r="AE5024" s="3"/>
      <c r="AF5024"/>
      <c r="AG5024"/>
      <c r="AH5024"/>
      <c r="AI5024"/>
      <c r="AJ5024"/>
      <c r="AK5024"/>
      <c r="AL5024"/>
      <c r="AM5024"/>
      <c r="AN5024"/>
      <c r="AO5024"/>
      <c r="AP5024"/>
      <c r="BC5024" s="451"/>
    </row>
    <row r="5025" spans="1:55" hidden="1" x14ac:dyDescent="0.2">
      <c r="A5025" s="3"/>
      <c r="B5025" s="3"/>
      <c r="C5025" s="393"/>
      <c r="D5025" s="393"/>
      <c r="E5025" s="393"/>
      <c r="F5025" s="393"/>
      <c r="G5025" s="393"/>
      <c r="H5025" s="393"/>
      <c r="I5025" s="393"/>
      <c r="J5025" s="3"/>
      <c r="K5025" s="3"/>
      <c r="L5025" s="3"/>
      <c r="M5025" s="3"/>
      <c r="N5025" s="3"/>
      <c r="O5025" s="393"/>
      <c r="P5025" s="393"/>
      <c r="Q5025" s="3"/>
      <c r="R5025" s="3"/>
      <c r="S5025" s="3"/>
      <c r="T5025" s="3"/>
      <c r="U5025" s="3"/>
      <c r="V5025" s="3"/>
      <c r="W5025"/>
      <c r="X5025"/>
      <c r="Y5025" s="451"/>
      <c r="Z5025" s="393"/>
      <c r="AA5025" s="3"/>
      <c r="AB5025" s="3"/>
      <c r="AC5025" s="3"/>
      <c r="AD5025" s="3"/>
      <c r="AE5025" s="3"/>
      <c r="AF5025"/>
      <c r="AG5025"/>
      <c r="AH5025"/>
      <c r="AI5025"/>
      <c r="AJ5025"/>
      <c r="AK5025"/>
      <c r="AL5025"/>
      <c r="AM5025"/>
      <c r="AN5025"/>
      <c r="AO5025"/>
      <c r="AP5025"/>
      <c r="BC5025" s="451"/>
    </row>
    <row r="5026" spans="1:55" hidden="1" x14ac:dyDescent="0.2">
      <c r="A5026" s="3"/>
      <c r="B5026" s="3"/>
      <c r="C5026" s="393"/>
      <c r="D5026" s="393"/>
      <c r="E5026" s="393"/>
      <c r="F5026" s="393"/>
      <c r="G5026" s="393"/>
      <c r="H5026" s="393"/>
      <c r="I5026" s="393"/>
      <c r="J5026" s="3"/>
      <c r="K5026" s="3"/>
      <c r="L5026" s="3"/>
      <c r="M5026" s="3"/>
      <c r="N5026" s="3"/>
      <c r="O5026" s="393"/>
      <c r="P5026" s="393"/>
      <c r="Q5026" s="3"/>
      <c r="R5026" s="3"/>
      <c r="S5026" s="3"/>
      <c r="T5026" s="3"/>
      <c r="U5026" s="3"/>
      <c r="V5026" s="3"/>
      <c r="W5026"/>
      <c r="X5026"/>
      <c r="Y5026" s="451"/>
      <c r="Z5026" s="393"/>
      <c r="AA5026" s="3"/>
      <c r="AB5026" s="3"/>
      <c r="AC5026" s="3"/>
      <c r="AD5026" s="3"/>
      <c r="AE5026" s="3"/>
      <c r="AF5026"/>
      <c r="AG5026"/>
      <c r="AH5026"/>
      <c r="AI5026"/>
      <c r="AJ5026"/>
      <c r="AK5026"/>
      <c r="AL5026"/>
      <c r="AM5026"/>
      <c r="AN5026"/>
      <c r="AO5026"/>
      <c r="AP5026"/>
      <c r="BC5026" s="451"/>
    </row>
    <row r="5027" spans="1:55" hidden="1" x14ac:dyDescent="0.2">
      <c r="A5027" s="3"/>
      <c r="B5027" s="3"/>
      <c r="C5027" s="393"/>
      <c r="D5027" s="393"/>
      <c r="E5027" s="393"/>
      <c r="F5027" s="393"/>
      <c r="G5027" s="393"/>
      <c r="H5027" s="393"/>
      <c r="I5027" s="393"/>
      <c r="J5027" s="3"/>
      <c r="K5027" s="3"/>
      <c r="L5027" s="3"/>
      <c r="M5027" s="3"/>
      <c r="N5027" s="3"/>
      <c r="O5027" s="393"/>
      <c r="P5027" s="393"/>
      <c r="Q5027" s="3"/>
      <c r="R5027" s="3"/>
      <c r="S5027" s="3"/>
      <c r="T5027" s="3"/>
      <c r="U5027" s="3"/>
      <c r="V5027" s="3"/>
      <c r="W5027"/>
      <c r="X5027"/>
      <c r="Y5027" s="451"/>
      <c r="Z5027" s="393"/>
      <c r="AA5027" s="3"/>
      <c r="AB5027" s="3"/>
      <c r="AC5027" s="3"/>
      <c r="AD5027" s="3"/>
      <c r="AE5027" s="3"/>
      <c r="AF5027"/>
      <c r="AG5027"/>
      <c r="AH5027"/>
      <c r="AI5027"/>
      <c r="AJ5027"/>
      <c r="AK5027"/>
      <c r="AL5027"/>
      <c r="AM5027"/>
      <c r="AN5027"/>
      <c r="AO5027"/>
      <c r="AP5027"/>
      <c r="BC5027" s="451"/>
    </row>
    <row r="5028" spans="1:55" hidden="1" x14ac:dyDescent="0.2">
      <c r="A5028" s="3"/>
      <c r="B5028" s="3"/>
      <c r="C5028" s="393"/>
      <c r="D5028" s="393"/>
      <c r="E5028" s="393"/>
      <c r="F5028" s="393"/>
      <c r="G5028" s="393"/>
      <c r="H5028" s="393"/>
      <c r="I5028" s="393"/>
      <c r="J5028" s="3"/>
      <c r="K5028" s="3"/>
      <c r="L5028" s="3"/>
      <c r="M5028" s="3"/>
      <c r="N5028" s="3"/>
      <c r="O5028" s="393"/>
      <c r="P5028" s="393"/>
      <c r="Q5028" s="3"/>
      <c r="R5028" s="3"/>
      <c r="S5028" s="3"/>
      <c r="T5028" s="3"/>
      <c r="U5028" s="3"/>
      <c r="V5028" s="3"/>
      <c r="W5028"/>
      <c r="X5028"/>
      <c r="Y5028" s="451"/>
      <c r="Z5028" s="393"/>
      <c r="AA5028" s="3"/>
      <c r="AB5028" s="3"/>
      <c r="AC5028" s="3"/>
      <c r="AD5028" s="3"/>
      <c r="AE5028" s="3"/>
      <c r="AF5028"/>
      <c r="AG5028"/>
      <c r="AH5028"/>
      <c r="AI5028"/>
      <c r="AJ5028"/>
      <c r="AK5028"/>
      <c r="AL5028"/>
      <c r="AM5028"/>
      <c r="AN5028"/>
      <c r="AO5028"/>
      <c r="AP5028"/>
      <c r="BC5028" s="451"/>
    </row>
    <row r="5029" spans="1:55" hidden="1" x14ac:dyDescent="0.2">
      <c r="A5029" s="3"/>
      <c r="B5029" s="3"/>
      <c r="C5029" s="393"/>
      <c r="D5029" s="393"/>
      <c r="E5029" s="393"/>
      <c r="F5029" s="393"/>
      <c r="G5029" s="393"/>
      <c r="H5029" s="393"/>
      <c r="I5029" s="393"/>
      <c r="J5029" s="3"/>
      <c r="K5029" s="3"/>
      <c r="L5029" s="3"/>
      <c r="M5029" s="3"/>
      <c r="N5029" s="3"/>
      <c r="O5029" s="393"/>
      <c r="P5029" s="393"/>
      <c r="Q5029" s="3"/>
      <c r="R5029" s="3"/>
      <c r="S5029" s="3"/>
      <c r="T5029" s="3"/>
      <c r="U5029" s="3"/>
      <c r="V5029" s="3"/>
      <c r="W5029"/>
      <c r="X5029"/>
      <c r="Y5029" s="451"/>
      <c r="Z5029" s="393"/>
      <c r="AA5029" s="3"/>
      <c r="AB5029" s="3"/>
      <c r="AC5029" s="3"/>
      <c r="AD5029" s="3"/>
      <c r="AE5029" s="3"/>
      <c r="AF5029"/>
      <c r="AG5029"/>
      <c r="AH5029"/>
      <c r="AI5029"/>
      <c r="AJ5029"/>
      <c r="AK5029"/>
      <c r="AL5029"/>
      <c r="AM5029"/>
      <c r="AN5029"/>
      <c r="AO5029"/>
      <c r="AP5029"/>
      <c r="BC5029" s="451"/>
    </row>
    <row r="5030" spans="1:55" hidden="1" x14ac:dyDescent="0.2">
      <c r="A5030" s="3"/>
      <c r="B5030" s="3"/>
      <c r="C5030" s="393"/>
      <c r="D5030" s="393"/>
      <c r="E5030" s="393"/>
      <c r="F5030" s="393"/>
      <c r="G5030" s="393"/>
      <c r="H5030" s="393"/>
      <c r="I5030" s="393"/>
      <c r="J5030" s="3"/>
      <c r="K5030" s="3"/>
      <c r="L5030" s="3"/>
      <c r="M5030" s="3"/>
      <c r="N5030" s="3"/>
      <c r="O5030" s="393"/>
      <c r="P5030" s="393"/>
      <c r="Q5030" s="3"/>
      <c r="R5030" s="3"/>
      <c r="S5030" s="3"/>
      <c r="T5030" s="3"/>
      <c r="U5030" s="3"/>
      <c r="V5030" s="3"/>
      <c r="W5030"/>
      <c r="X5030"/>
      <c r="Y5030" s="451"/>
      <c r="Z5030" s="393"/>
      <c r="AA5030" s="3"/>
      <c r="AB5030" s="3"/>
      <c r="AC5030" s="3"/>
      <c r="AD5030" s="3"/>
      <c r="AE5030" s="3"/>
      <c r="AF5030"/>
      <c r="AG5030"/>
      <c r="AH5030"/>
      <c r="AI5030"/>
      <c r="AJ5030"/>
      <c r="AK5030"/>
      <c r="AL5030"/>
      <c r="AM5030"/>
      <c r="AN5030"/>
      <c r="AO5030"/>
      <c r="AP5030"/>
      <c r="BC5030" s="451"/>
    </row>
    <row r="5031" spans="1:55" hidden="1" x14ac:dyDescent="0.2">
      <c r="A5031" s="3"/>
      <c r="B5031" s="3"/>
      <c r="C5031" s="393"/>
      <c r="D5031" s="393"/>
      <c r="E5031" s="393"/>
      <c r="F5031" s="393"/>
      <c r="G5031" s="393"/>
      <c r="H5031" s="393"/>
      <c r="I5031" s="393"/>
      <c r="J5031" s="3"/>
      <c r="K5031" s="3"/>
      <c r="L5031" s="3"/>
      <c r="M5031" s="3"/>
      <c r="N5031" s="3"/>
      <c r="O5031" s="393"/>
      <c r="P5031" s="393"/>
      <c r="Q5031" s="3"/>
      <c r="R5031" s="3"/>
      <c r="S5031" s="3"/>
      <c r="T5031" s="3"/>
      <c r="U5031" s="3"/>
      <c r="V5031" s="3"/>
      <c r="W5031"/>
      <c r="X5031"/>
      <c r="Y5031" s="451"/>
      <c r="Z5031" s="393"/>
      <c r="AA5031" s="3"/>
      <c r="AB5031" s="3"/>
      <c r="AC5031" s="3"/>
      <c r="AD5031" s="3"/>
      <c r="AE5031" s="3"/>
      <c r="AF5031"/>
      <c r="AG5031"/>
      <c r="AH5031"/>
      <c r="AI5031"/>
      <c r="AJ5031"/>
      <c r="AK5031"/>
      <c r="AL5031"/>
      <c r="AM5031"/>
      <c r="AN5031"/>
      <c r="AO5031"/>
      <c r="AP5031"/>
      <c r="BC5031" s="451"/>
    </row>
    <row r="5032" spans="1:55" hidden="1" x14ac:dyDescent="0.2">
      <c r="A5032" s="3"/>
      <c r="B5032" s="3"/>
      <c r="C5032" s="393"/>
      <c r="D5032" s="393"/>
      <c r="E5032" s="393"/>
      <c r="F5032" s="393"/>
      <c r="G5032" s="393"/>
      <c r="H5032" s="393"/>
      <c r="I5032" s="393"/>
      <c r="J5032" s="3"/>
      <c r="K5032" s="3"/>
      <c r="L5032" s="3"/>
      <c r="M5032" s="3"/>
      <c r="N5032" s="3"/>
      <c r="O5032" s="393"/>
      <c r="P5032" s="393"/>
      <c r="Q5032" s="3"/>
      <c r="R5032" s="3"/>
      <c r="S5032" s="3"/>
      <c r="T5032" s="3"/>
      <c r="U5032" s="3"/>
      <c r="V5032" s="3"/>
      <c r="W5032"/>
      <c r="X5032"/>
      <c r="Y5032" s="451"/>
      <c r="Z5032" s="393"/>
      <c r="AA5032" s="3"/>
      <c r="AB5032" s="3"/>
      <c r="AC5032" s="3"/>
      <c r="AD5032" s="3"/>
      <c r="AE5032" s="3"/>
      <c r="AF5032"/>
      <c r="AG5032"/>
      <c r="AH5032"/>
      <c r="AI5032"/>
      <c r="AJ5032"/>
      <c r="AK5032"/>
      <c r="AL5032"/>
      <c r="AM5032"/>
      <c r="AN5032"/>
      <c r="AO5032"/>
      <c r="AP5032"/>
      <c r="BC5032" s="451"/>
    </row>
    <row r="5033" spans="1:55" hidden="1" x14ac:dyDescent="0.2">
      <c r="A5033" s="3"/>
      <c r="B5033" s="3"/>
      <c r="C5033" s="393"/>
      <c r="D5033" s="393"/>
      <c r="E5033" s="393"/>
      <c r="F5033" s="393"/>
      <c r="G5033" s="393"/>
      <c r="H5033" s="393"/>
      <c r="I5033" s="393"/>
      <c r="J5033" s="3"/>
      <c r="K5033" s="3"/>
      <c r="L5033" s="3"/>
      <c r="M5033" s="3"/>
      <c r="N5033" s="3"/>
      <c r="O5033" s="393"/>
      <c r="P5033" s="393"/>
      <c r="Q5033" s="3"/>
      <c r="R5033" s="3"/>
      <c r="S5033" s="3"/>
      <c r="T5033" s="3"/>
      <c r="U5033" s="3"/>
      <c r="V5033" s="3"/>
      <c r="W5033"/>
      <c r="X5033"/>
      <c r="Y5033" s="451"/>
      <c r="Z5033" s="393"/>
      <c r="AA5033" s="3"/>
      <c r="AB5033" s="3"/>
      <c r="AC5033" s="3"/>
      <c r="AD5033" s="3"/>
      <c r="AE5033" s="3"/>
      <c r="AF5033"/>
      <c r="AG5033"/>
      <c r="AH5033"/>
      <c r="AI5033"/>
      <c r="AJ5033"/>
      <c r="AK5033"/>
      <c r="AL5033"/>
      <c r="AM5033"/>
      <c r="AN5033"/>
      <c r="AO5033"/>
      <c r="AP5033"/>
      <c r="BC5033" s="451"/>
    </row>
    <row r="5034" spans="1:55" hidden="1" x14ac:dyDescent="0.2">
      <c r="A5034" s="3"/>
      <c r="B5034" s="3"/>
      <c r="C5034" s="393"/>
      <c r="D5034" s="393"/>
      <c r="E5034" s="393"/>
      <c r="F5034" s="393"/>
      <c r="G5034" s="393"/>
      <c r="H5034" s="393"/>
      <c r="I5034" s="393"/>
      <c r="J5034" s="3"/>
      <c r="K5034" s="3"/>
      <c r="L5034" s="3"/>
      <c r="M5034" s="3"/>
      <c r="N5034" s="3"/>
      <c r="O5034" s="393"/>
      <c r="P5034" s="393"/>
      <c r="Q5034" s="3"/>
      <c r="R5034" s="3"/>
      <c r="S5034" s="3"/>
      <c r="T5034" s="3"/>
      <c r="U5034" s="3"/>
      <c r="V5034" s="3"/>
      <c r="W5034"/>
      <c r="X5034"/>
      <c r="Y5034" s="451"/>
      <c r="Z5034" s="393"/>
      <c r="AA5034" s="3"/>
      <c r="AB5034" s="3"/>
      <c r="AC5034" s="3"/>
      <c r="AD5034" s="3"/>
      <c r="AE5034" s="3"/>
      <c r="AF5034"/>
      <c r="AG5034"/>
      <c r="AH5034"/>
      <c r="AI5034"/>
      <c r="AJ5034"/>
      <c r="AK5034"/>
      <c r="AL5034"/>
      <c r="AM5034"/>
      <c r="AN5034"/>
      <c r="AO5034"/>
      <c r="AP5034"/>
      <c r="BC5034" s="451"/>
    </row>
    <row r="5035" spans="1:55" hidden="1" x14ac:dyDescent="0.2">
      <c r="A5035" s="3"/>
      <c r="B5035" s="3"/>
      <c r="C5035" s="393"/>
      <c r="D5035" s="393"/>
      <c r="E5035" s="393"/>
      <c r="F5035" s="393"/>
      <c r="G5035" s="393"/>
      <c r="H5035" s="393"/>
      <c r="I5035" s="393"/>
      <c r="J5035" s="3"/>
      <c r="K5035" s="3"/>
      <c r="L5035" s="3"/>
      <c r="M5035" s="3"/>
      <c r="N5035" s="3"/>
      <c r="O5035" s="393"/>
      <c r="P5035" s="393"/>
      <c r="Q5035" s="3"/>
      <c r="R5035" s="3"/>
      <c r="S5035" s="3"/>
      <c r="T5035" s="3"/>
      <c r="U5035" s="3"/>
      <c r="V5035" s="3"/>
      <c r="W5035"/>
      <c r="X5035"/>
      <c r="Y5035" s="451"/>
      <c r="Z5035" s="393"/>
      <c r="AA5035" s="3"/>
      <c r="AB5035" s="3"/>
      <c r="AC5035" s="3"/>
      <c r="AD5035" s="3"/>
      <c r="AE5035" s="3"/>
      <c r="AF5035"/>
      <c r="AG5035"/>
      <c r="AH5035"/>
      <c r="AI5035"/>
      <c r="AJ5035"/>
      <c r="AK5035"/>
      <c r="AL5035"/>
      <c r="AM5035"/>
      <c r="AN5035"/>
      <c r="AO5035"/>
      <c r="AP5035"/>
      <c r="BC5035" s="451"/>
    </row>
    <row r="5036" spans="1:55" hidden="1" x14ac:dyDescent="0.2">
      <c r="A5036" s="3"/>
      <c r="B5036" s="3"/>
      <c r="C5036" s="393"/>
      <c r="D5036" s="393"/>
      <c r="E5036" s="393"/>
      <c r="F5036" s="393"/>
      <c r="G5036" s="393"/>
      <c r="H5036" s="393"/>
      <c r="I5036" s="393"/>
      <c r="J5036" s="3"/>
      <c r="K5036" s="3"/>
      <c r="L5036" s="3"/>
      <c r="M5036" s="3"/>
      <c r="N5036" s="3"/>
      <c r="O5036" s="393"/>
      <c r="P5036" s="393"/>
      <c r="Q5036" s="3"/>
      <c r="R5036" s="3"/>
      <c r="S5036" s="3"/>
      <c r="T5036" s="3"/>
      <c r="U5036" s="3"/>
      <c r="V5036" s="3"/>
      <c r="W5036"/>
      <c r="X5036"/>
      <c r="Y5036" s="451"/>
      <c r="Z5036" s="393"/>
      <c r="AA5036" s="3"/>
      <c r="AB5036" s="3"/>
      <c r="AC5036" s="3"/>
      <c r="AD5036" s="3"/>
      <c r="AE5036" s="3"/>
      <c r="AF5036"/>
      <c r="AG5036"/>
      <c r="AH5036"/>
      <c r="AI5036"/>
      <c r="AJ5036"/>
      <c r="AK5036"/>
      <c r="AL5036"/>
      <c r="AM5036"/>
      <c r="AN5036"/>
      <c r="AO5036"/>
      <c r="AP5036"/>
      <c r="BC5036" s="451"/>
    </row>
    <row r="5037" spans="1:55" hidden="1" x14ac:dyDescent="0.2">
      <c r="A5037" s="3"/>
      <c r="B5037" s="3"/>
      <c r="C5037" s="393"/>
      <c r="D5037" s="393"/>
      <c r="E5037" s="393"/>
      <c r="F5037" s="393"/>
      <c r="G5037" s="393"/>
      <c r="H5037" s="393"/>
      <c r="I5037" s="393"/>
      <c r="J5037" s="3"/>
      <c r="K5037" s="3"/>
      <c r="L5037" s="3"/>
      <c r="M5037" s="3"/>
      <c r="N5037" s="3"/>
      <c r="O5037" s="393"/>
      <c r="P5037" s="393"/>
      <c r="Q5037" s="3"/>
      <c r="R5037" s="3"/>
      <c r="S5037" s="3"/>
      <c r="T5037" s="3"/>
      <c r="U5037" s="3"/>
      <c r="V5037" s="3"/>
      <c r="W5037"/>
      <c r="X5037"/>
      <c r="Y5037" s="451"/>
      <c r="Z5037" s="393"/>
      <c r="AA5037" s="3"/>
      <c r="AB5037" s="3"/>
      <c r="AC5037" s="3"/>
      <c r="AD5037" s="3"/>
      <c r="AE5037" s="3"/>
      <c r="AF5037"/>
      <c r="AG5037"/>
      <c r="AH5037"/>
      <c r="AI5037"/>
      <c r="AJ5037"/>
      <c r="AK5037"/>
      <c r="AL5037"/>
      <c r="AM5037"/>
      <c r="AN5037"/>
      <c r="AO5037"/>
      <c r="AP5037"/>
      <c r="BC5037" s="451"/>
    </row>
    <row r="5038" spans="1:55" hidden="1" x14ac:dyDescent="0.2">
      <c r="A5038" s="3"/>
      <c r="B5038" s="3"/>
      <c r="C5038" s="393"/>
      <c r="D5038" s="393"/>
      <c r="E5038" s="393"/>
      <c r="F5038" s="393"/>
      <c r="G5038" s="393"/>
      <c r="H5038" s="393"/>
      <c r="I5038" s="393"/>
      <c r="J5038" s="3"/>
      <c r="K5038" s="3"/>
      <c r="L5038" s="3"/>
      <c r="M5038" s="3"/>
      <c r="N5038" s="3"/>
      <c r="O5038" s="393"/>
      <c r="P5038" s="393"/>
      <c r="Q5038" s="3"/>
      <c r="R5038" s="3"/>
      <c r="S5038" s="3"/>
      <c r="T5038" s="3"/>
      <c r="U5038" s="3"/>
      <c r="V5038" s="3"/>
      <c r="W5038"/>
      <c r="X5038"/>
      <c r="Y5038" s="451"/>
      <c r="Z5038" s="393"/>
      <c r="AA5038" s="3"/>
      <c r="AB5038" s="3"/>
      <c r="AC5038" s="3"/>
      <c r="AD5038" s="3"/>
      <c r="AE5038" s="3"/>
      <c r="AF5038"/>
      <c r="AG5038"/>
      <c r="AH5038"/>
      <c r="AI5038"/>
      <c r="AJ5038"/>
      <c r="AK5038"/>
      <c r="AL5038"/>
      <c r="AM5038"/>
      <c r="AN5038"/>
      <c r="AO5038"/>
      <c r="AP5038"/>
      <c r="BC5038" s="451"/>
    </row>
    <row r="5039" spans="1:55" hidden="1" x14ac:dyDescent="0.2">
      <c r="A5039" s="3"/>
      <c r="B5039" s="3"/>
      <c r="C5039" s="393"/>
      <c r="D5039" s="393"/>
      <c r="E5039" s="393"/>
      <c r="F5039" s="393"/>
      <c r="G5039" s="393"/>
      <c r="H5039" s="393"/>
      <c r="I5039" s="393"/>
      <c r="J5039" s="3"/>
      <c r="K5039" s="3"/>
      <c r="L5039" s="3"/>
      <c r="M5039" s="3"/>
      <c r="N5039" s="3"/>
      <c r="O5039" s="393"/>
      <c r="P5039" s="393"/>
      <c r="Q5039" s="3"/>
      <c r="R5039" s="3"/>
      <c r="S5039" s="3"/>
      <c r="T5039" s="3"/>
      <c r="U5039" s="3"/>
      <c r="V5039" s="3"/>
      <c r="W5039"/>
      <c r="X5039"/>
      <c r="Y5039" s="451"/>
      <c r="Z5039" s="393"/>
      <c r="AA5039" s="3"/>
      <c r="AB5039" s="3"/>
      <c r="AC5039" s="3"/>
      <c r="AD5039" s="3"/>
      <c r="AE5039" s="3"/>
      <c r="AF5039"/>
      <c r="AG5039"/>
      <c r="AH5039"/>
      <c r="AI5039"/>
      <c r="AJ5039"/>
      <c r="AK5039"/>
      <c r="AL5039"/>
      <c r="AM5039"/>
      <c r="AN5039"/>
      <c r="AO5039"/>
      <c r="AP5039"/>
      <c r="BC5039" s="451"/>
    </row>
    <row r="5040" spans="1:55" hidden="1" x14ac:dyDescent="0.2">
      <c r="A5040" s="3"/>
      <c r="B5040" s="3"/>
      <c r="C5040" s="393"/>
      <c r="D5040" s="393"/>
      <c r="E5040" s="393"/>
      <c r="F5040" s="393"/>
      <c r="G5040" s="393"/>
      <c r="H5040" s="393"/>
      <c r="I5040" s="393"/>
      <c r="J5040" s="3"/>
      <c r="K5040" s="3"/>
      <c r="L5040" s="3"/>
      <c r="M5040" s="3"/>
      <c r="N5040" s="3"/>
      <c r="O5040" s="393"/>
      <c r="P5040" s="393"/>
      <c r="Q5040" s="3"/>
      <c r="R5040" s="3"/>
      <c r="S5040" s="3"/>
      <c r="T5040" s="3"/>
      <c r="U5040" s="3"/>
      <c r="V5040" s="3"/>
      <c r="W5040"/>
      <c r="X5040"/>
      <c r="Y5040" s="451"/>
      <c r="Z5040" s="393"/>
      <c r="AA5040" s="3"/>
      <c r="AB5040" s="3"/>
      <c r="AC5040" s="3"/>
      <c r="AD5040" s="3"/>
      <c r="AE5040" s="3"/>
      <c r="AF5040"/>
      <c r="AG5040"/>
      <c r="AH5040"/>
      <c r="AI5040"/>
      <c r="AJ5040"/>
      <c r="AK5040"/>
      <c r="AL5040"/>
      <c r="AM5040"/>
      <c r="AN5040"/>
      <c r="AO5040"/>
      <c r="AP5040"/>
      <c r="BC5040" s="451"/>
    </row>
    <row r="5041" spans="1:55" hidden="1" x14ac:dyDescent="0.2">
      <c r="A5041" s="3"/>
      <c r="B5041" s="3"/>
      <c r="C5041" s="393"/>
      <c r="D5041" s="393"/>
      <c r="E5041" s="393"/>
      <c r="F5041" s="393"/>
      <c r="G5041" s="393"/>
      <c r="H5041" s="393"/>
      <c r="I5041" s="393"/>
      <c r="J5041" s="3"/>
      <c r="K5041" s="3"/>
      <c r="L5041" s="3"/>
      <c r="M5041" s="3"/>
      <c r="N5041" s="3"/>
      <c r="O5041" s="393"/>
      <c r="P5041" s="393"/>
      <c r="Q5041" s="3"/>
      <c r="R5041" s="3"/>
      <c r="S5041" s="3"/>
      <c r="T5041" s="3"/>
      <c r="U5041" s="3"/>
      <c r="V5041" s="3"/>
      <c r="W5041"/>
      <c r="X5041"/>
      <c r="Y5041" s="451"/>
      <c r="Z5041" s="393"/>
      <c r="AA5041" s="3"/>
      <c r="AB5041" s="3"/>
      <c r="AC5041" s="3"/>
      <c r="AD5041" s="3"/>
      <c r="AE5041" s="3"/>
      <c r="AF5041"/>
      <c r="AG5041"/>
      <c r="AH5041"/>
      <c r="AI5041"/>
      <c r="AJ5041"/>
      <c r="AK5041"/>
      <c r="AL5041"/>
      <c r="AM5041"/>
      <c r="AN5041"/>
      <c r="AO5041"/>
      <c r="AP5041"/>
      <c r="BC5041" s="451"/>
    </row>
    <row r="5042" spans="1:55" hidden="1" x14ac:dyDescent="0.2">
      <c r="A5042" s="3"/>
      <c r="B5042" s="3"/>
      <c r="C5042" s="393"/>
      <c r="D5042" s="393"/>
      <c r="E5042" s="393"/>
      <c r="F5042" s="393"/>
      <c r="G5042" s="393"/>
      <c r="H5042" s="393"/>
      <c r="I5042" s="393"/>
      <c r="J5042" s="3"/>
      <c r="K5042" s="3"/>
      <c r="L5042" s="3"/>
      <c r="M5042" s="3"/>
      <c r="N5042" s="3"/>
      <c r="O5042" s="393"/>
      <c r="P5042" s="393"/>
      <c r="Q5042" s="3"/>
      <c r="R5042" s="3"/>
      <c r="S5042" s="3"/>
      <c r="T5042" s="3"/>
      <c r="U5042" s="3"/>
      <c r="V5042" s="3"/>
      <c r="W5042"/>
      <c r="X5042"/>
      <c r="Y5042" s="451"/>
      <c r="Z5042" s="393"/>
      <c r="AA5042" s="3"/>
      <c r="AB5042" s="3"/>
      <c r="AC5042" s="3"/>
      <c r="AD5042" s="3"/>
      <c r="AE5042" s="3"/>
      <c r="AF5042"/>
      <c r="AG5042"/>
      <c r="AH5042"/>
      <c r="AI5042"/>
      <c r="AJ5042"/>
      <c r="AK5042"/>
      <c r="AL5042"/>
      <c r="AM5042"/>
      <c r="AN5042"/>
      <c r="AO5042"/>
      <c r="AP5042"/>
      <c r="BC5042" s="451"/>
    </row>
    <row r="5043" spans="1:55" hidden="1" x14ac:dyDescent="0.2">
      <c r="A5043" s="3"/>
      <c r="B5043" s="3"/>
      <c r="C5043" s="393"/>
      <c r="D5043" s="393"/>
      <c r="E5043" s="393"/>
      <c r="F5043" s="393"/>
      <c r="G5043" s="393"/>
      <c r="H5043" s="393"/>
      <c r="I5043" s="393"/>
      <c r="J5043" s="3"/>
      <c r="K5043" s="3"/>
      <c r="L5043" s="3"/>
      <c r="M5043" s="3"/>
      <c r="N5043" s="3"/>
      <c r="O5043" s="393"/>
      <c r="P5043" s="393"/>
      <c r="Q5043" s="3"/>
      <c r="R5043" s="3"/>
      <c r="S5043" s="3"/>
      <c r="T5043" s="3"/>
      <c r="U5043" s="3"/>
      <c r="V5043" s="3"/>
      <c r="W5043"/>
      <c r="X5043"/>
      <c r="Y5043" s="451"/>
      <c r="Z5043" s="393"/>
      <c r="AA5043" s="3"/>
      <c r="AB5043" s="3"/>
      <c r="AC5043" s="3"/>
      <c r="AD5043" s="3"/>
      <c r="AE5043" s="3"/>
      <c r="AF5043"/>
      <c r="AG5043"/>
      <c r="AH5043"/>
      <c r="AI5043"/>
      <c r="AJ5043"/>
      <c r="AK5043"/>
      <c r="AL5043"/>
      <c r="AM5043"/>
      <c r="AN5043"/>
      <c r="AO5043"/>
      <c r="AP5043"/>
      <c r="BC5043" s="451"/>
    </row>
    <row r="5044" spans="1:55" hidden="1" x14ac:dyDescent="0.2">
      <c r="A5044" s="3"/>
      <c r="B5044" s="3"/>
      <c r="C5044" s="393"/>
      <c r="D5044" s="393"/>
      <c r="E5044" s="393"/>
      <c r="F5044" s="393"/>
      <c r="G5044" s="393"/>
      <c r="H5044" s="393"/>
      <c r="I5044" s="393"/>
      <c r="J5044" s="3"/>
      <c r="K5044" s="3"/>
      <c r="L5044" s="3"/>
      <c r="M5044" s="3"/>
      <c r="N5044" s="3"/>
      <c r="O5044" s="393"/>
      <c r="P5044" s="393"/>
      <c r="Q5044" s="3"/>
      <c r="R5044" s="3"/>
      <c r="S5044" s="3"/>
      <c r="T5044" s="3"/>
      <c r="U5044" s="3"/>
      <c r="V5044" s="3"/>
      <c r="W5044"/>
      <c r="X5044"/>
      <c r="Y5044" s="451"/>
      <c r="Z5044" s="393"/>
      <c r="AA5044" s="3"/>
      <c r="AB5044" s="3"/>
      <c r="AC5044" s="3"/>
      <c r="AD5044" s="3"/>
      <c r="AE5044" s="3"/>
      <c r="AF5044"/>
      <c r="AG5044"/>
      <c r="AH5044"/>
      <c r="AI5044"/>
      <c r="AJ5044"/>
      <c r="AK5044"/>
      <c r="AL5044"/>
      <c r="AM5044"/>
      <c r="AN5044"/>
      <c r="AO5044"/>
      <c r="AP5044"/>
      <c r="BC5044" s="451"/>
    </row>
    <row r="5045" spans="1:55" hidden="1" x14ac:dyDescent="0.2">
      <c r="A5045" s="3"/>
      <c r="B5045" s="3"/>
      <c r="C5045" s="393"/>
      <c r="D5045" s="393"/>
      <c r="E5045" s="393"/>
      <c r="F5045" s="393"/>
      <c r="G5045" s="393"/>
      <c r="H5045" s="393"/>
      <c r="I5045" s="393"/>
      <c r="J5045" s="3"/>
      <c r="K5045" s="3"/>
      <c r="L5045" s="3"/>
      <c r="M5045" s="3"/>
      <c r="N5045" s="3"/>
      <c r="O5045" s="393"/>
      <c r="P5045" s="393"/>
      <c r="Q5045" s="3"/>
      <c r="R5045" s="3"/>
      <c r="S5045" s="3"/>
      <c r="T5045" s="3"/>
      <c r="U5045" s="3"/>
      <c r="V5045" s="3"/>
      <c r="W5045"/>
      <c r="X5045"/>
      <c r="Y5045" s="451"/>
      <c r="Z5045" s="393"/>
      <c r="AA5045" s="3"/>
      <c r="AB5045" s="3"/>
      <c r="AC5045" s="3"/>
      <c r="AD5045" s="3"/>
      <c r="AE5045" s="3"/>
      <c r="AF5045"/>
      <c r="AG5045"/>
      <c r="AH5045"/>
      <c r="AI5045"/>
      <c r="AJ5045"/>
      <c r="AK5045"/>
      <c r="AL5045"/>
      <c r="AM5045"/>
      <c r="AN5045"/>
      <c r="AO5045"/>
      <c r="AP5045"/>
      <c r="BC5045" s="451"/>
    </row>
    <row r="5046" spans="1:55" hidden="1" x14ac:dyDescent="0.2">
      <c r="A5046" s="3"/>
      <c r="B5046" s="3"/>
      <c r="C5046" s="393"/>
      <c r="D5046" s="393"/>
      <c r="E5046" s="393"/>
      <c r="F5046" s="393"/>
      <c r="G5046" s="393"/>
      <c r="H5046" s="393"/>
      <c r="I5046" s="393"/>
      <c r="J5046" s="3"/>
      <c r="K5046" s="3"/>
      <c r="L5046" s="3"/>
      <c r="M5046" s="3"/>
      <c r="N5046" s="3"/>
      <c r="O5046" s="393"/>
      <c r="P5046" s="393"/>
      <c r="Q5046" s="3"/>
      <c r="R5046" s="3"/>
      <c r="S5046" s="3"/>
      <c r="T5046" s="3"/>
      <c r="U5046" s="3"/>
      <c r="V5046" s="3"/>
      <c r="W5046"/>
      <c r="X5046"/>
      <c r="Y5046" s="451"/>
      <c r="Z5046" s="393"/>
      <c r="AA5046" s="3"/>
      <c r="AB5046" s="3"/>
      <c r="AC5046" s="3"/>
      <c r="AD5046" s="3"/>
      <c r="AE5046" s="3"/>
      <c r="AF5046"/>
      <c r="AG5046"/>
      <c r="AH5046"/>
      <c r="AI5046"/>
      <c r="AJ5046"/>
      <c r="AK5046"/>
      <c r="AL5046"/>
      <c r="AM5046"/>
      <c r="AN5046"/>
      <c r="AO5046"/>
      <c r="AP5046"/>
      <c r="BC5046" s="451"/>
    </row>
    <row r="5047" spans="1:55" hidden="1" x14ac:dyDescent="0.2">
      <c r="A5047" s="3"/>
      <c r="B5047" s="3"/>
      <c r="C5047" s="393"/>
      <c r="D5047" s="393"/>
      <c r="E5047" s="393"/>
      <c r="F5047" s="393"/>
      <c r="G5047" s="393"/>
      <c r="H5047" s="393"/>
      <c r="I5047" s="393"/>
      <c r="J5047" s="3"/>
      <c r="K5047" s="3"/>
      <c r="L5047" s="3"/>
      <c r="M5047" s="3"/>
      <c r="N5047" s="3"/>
      <c r="O5047" s="393"/>
      <c r="P5047" s="393"/>
      <c r="Q5047" s="3"/>
      <c r="R5047" s="3"/>
      <c r="S5047" s="3"/>
      <c r="T5047" s="3"/>
      <c r="U5047" s="3"/>
      <c r="V5047" s="3"/>
      <c r="W5047"/>
      <c r="X5047"/>
      <c r="Y5047" s="451"/>
      <c r="Z5047" s="393"/>
      <c r="AA5047" s="3"/>
      <c r="AB5047" s="3"/>
      <c r="AC5047" s="3"/>
      <c r="AD5047" s="3"/>
      <c r="AE5047" s="3"/>
      <c r="AF5047"/>
      <c r="AG5047"/>
      <c r="AH5047"/>
      <c r="AI5047"/>
      <c r="AJ5047"/>
      <c r="AK5047"/>
      <c r="AL5047"/>
      <c r="AM5047"/>
      <c r="AN5047"/>
      <c r="AO5047"/>
      <c r="AP5047"/>
      <c r="BC5047" s="451"/>
    </row>
    <row r="5048" spans="1:55" hidden="1" x14ac:dyDescent="0.2">
      <c r="A5048" s="3"/>
      <c r="B5048" s="3"/>
      <c r="C5048" s="393"/>
      <c r="D5048" s="393"/>
      <c r="E5048" s="393"/>
      <c r="F5048" s="393"/>
      <c r="G5048" s="393"/>
      <c r="H5048" s="393"/>
      <c r="I5048" s="393"/>
      <c r="J5048" s="3"/>
      <c r="K5048" s="3"/>
      <c r="L5048" s="3"/>
      <c r="M5048" s="3"/>
      <c r="N5048" s="3"/>
      <c r="O5048" s="393"/>
      <c r="P5048" s="393"/>
      <c r="Q5048" s="3"/>
      <c r="R5048" s="3"/>
      <c r="S5048" s="3"/>
      <c r="T5048" s="3"/>
      <c r="U5048" s="3"/>
      <c r="V5048" s="3"/>
      <c r="W5048"/>
      <c r="X5048"/>
      <c r="Y5048" s="451"/>
      <c r="Z5048" s="393"/>
      <c r="AA5048" s="3"/>
      <c r="AB5048" s="3"/>
      <c r="AC5048" s="3"/>
      <c r="AD5048" s="3"/>
      <c r="AE5048" s="3"/>
      <c r="AF5048"/>
      <c r="AG5048"/>
      <c r="AH5048"/>
      <c r="AI5048"/>
      <c r="AJ5048"/>
      <c r="AK5048"/>
      <c r="AL5048"/>
      <c r="AM5048"/>
      <c r="AN5048"/>
      <c r="AO5048"/>
      <c r="AP5048"/>
      <c r="BC5048" s="451"/>
    </row>
    <row r="5049" spans="1:55" hidden="1" x14ac:dyDescent="0.2">
      <c r="A5049" s="3"/>
      <c r="B5049" s="3"/>
      <c r="C5049" s="393"/>
      <c r="D5049" s="393"/>
      <c r="E5049" s="393"/>
      <c r="F5049" s="393"/>
      <c r="G5049" s="393"/>
      <c r="H5049" s="393"/>
      <c r="I5049" s="393"/>
      <c r="J5049" s="3"/>
      <c r="K5049" s="3"/>
      <c r="L5049" s="3"/>
      <c r="M5049" s="3"/>
      <c r="N5049" s="3"/>
      <c r="O5049" s="393"/>
      <c r="P5049" s="393"/>
      <c r="Q5049" s="3"/>
      <c r="R5049" s="3"/>
      <c r="S5049" s="3"/>
      <c r="T5049" s="3"/>
      <c r="U5049" s="3"/>
      <c r="V5049" s="3"/>
      <c r="W5049"/>
      <c r="X5049"/>
      <c r="Y5049" s="451"/>
      <c r="Z5049" s="393"/>
      <c r="AA5049" s="3"/>
      <c r="AB5049" s="3"/>
      <c r="AC5049" s="3"/>
      <c r="AD5049" s="3"/>
      <c r="AE5049" s="3"/>
      <c r="AF5049"/>
      <c r="AG5049"/>
      <c r="AH5049"/>
      <c r="AI5049"/>
      <c r="AJ5049"/>
      <c r="AK5049"/>
      <c r="AL5049"/>
      <c r="AM5049"/>
      <c r="AN5049"/>
      <c r="AO5049"/>
      <c r="AP5049"/>
      <c r="BC5049" s="451"/>
    </row>
    <row r="5050" spans="1:55" hidden="1" x14ac:dyDescent="0.2">
      <c r="A5050" s="3"/>
      <c r="B5050" s="3"/>
      <c r="C5050" s="393"/>
      <c r="D5050" s="393"/>
      <c r="E5050" s="393"/>
      <c r="F5050" s="393"/>
      <c r="G5050" s="393"/>
      <c r="H5050" s="393"/>
      <c r="I5050" s="393"/>
      <c r="J5050" s="3"/>
      <c r="K5050" s="3"/>
      <c r="L5050" s="3"/>
      <c r="M5050" s="3"/>
      <c r="N5050" s="3"/>
      <c r="O5050" s="393"/>
      <c r="P5050" s="393"/>
      <c r="Q5050" s="3"/>
      <c r="R5050" s="3"/>
      <c r="S5050" s="3"/>
      <c r="T5050" s="3"/>
      <c r="U5050" s="3"/>
      <c r="V5050" s="3"/>
      <c r="W5050"/>
      <c r="X5050"/>
      <c r="Y5050" s="451"/>
      <c r="Z5050" s="393"/>
      <c r="AA5050" s="3"/>
      <c r="AB5050" s="3"/>
      <c r="AC5050" s="3"/>
      <c r="AD5050" s="3"/>
      <c r="AE5050" s="3"/>
      <c r="AF5050"/>
      <c r="AG5050"/>
      <c r="AH5050"/>
      <c r="AI5050"/>
      <c r="AJ5050"/>
      <c r="AK5050"/>
      <c r="AL5050"/>
      <c r="AM5050"/>
      <c r="AN5050"/>
      <c r="AO5050"/>
      <c r="AP5050"/>
      <c r="BC5050" s="451"/>
    </row>
    <row r="5051" spans="1:55" hidden="1" x14ac:dyDescent="0.2">
      <c r="A5051" s="3"/>
      <c r="B5051" s="3"/>
      <c r="C5051" s="393"/>
      <c r="D5051" s="393"/>
      <c r="E5051" s="393"/>
      <c r="F5051" s="393"/>
      <c r="G5051" s="393"/>
      <c r="H5051" s="393"/>
      <c r="I5051" s="393"/>
      <c r="J5051" s="3"/>
      <c r="K5051" s="3"/>
      <c r="L5051" s="3"/>
      <c r="M5051" s="3"/>
      <c r="N5051" s="3"/>
      <c r="O5051" s="393"/>
      <c r="P5051" s="393"/>
      <c r="Q5051" s="3"/>
      <c r="R5051" s="3"/>
      <c r="S5051" s="3"/>
      <c r="T5051" s="3"/>
      <c r="U5051" s="3"/>
      <c r="V5051" s="3"/>
      <c r="W5051"/>
      <c r="X5051"/>
      <c r="Y5051" s="451"/>
      <c r="Z5051" s="393"/>
      <c r="AA5051" s="3"/>
      <c r="AB5051" s="3"/>
      <c r="AC5051" s="3"/>
      <c r="AD5051" s="3"/>
      <c r="AE5051" s="3"/>
      <c r="AF5051"/>
      <c r="AG5051"/>
      <c r="AH5051"/>
      <c r="AI5051"/>
      <c r="AJ5051"/>
      <c r="AK5051"/>
      <c r="AL5051"/>
      <c r="AM5051"/>
      <c r="AN5051"/>
      <c r="AO5051"/>
      <c r="AP5051"/>
      <c r="BC5051" s="451"/>
    </row>
    <row r="5052" spans="1:55" hidden="1" x14ac:dyDescent="0.2">
      <c r="A5052" s="3"/>
      <c r="B5052" s="3"/>
      <c r="C5052" s="393"/>
      <c r="D5052" s="393"/>
      <c r="E5052" s="393"/>
      <c r="F5052" s="393"/>
      <c r="G5052" s="393"/>
      <c r="H5052" s="393"/>
      <c r="I5052" s="393"/>
      <c r="J5052" s="3"/>
      <c r="K5052" s="3"/>
      <c r="L5052" s="3"/>
      <c r="M5052" s="3"/>
      <c r="N5052" s="3"/>
      <c r="O5052" s="393"/>
      <c r="P5052" s="393"/>
      <c r="Q5052" s="3"/>
      <c r="R5052" s="3"/>
      <c r="S5052" s="3"/>
      <c r="T5052" s="3"/>
      <c r="U5052" s="3"/>
      <c r="V5052" s="3"/>
      <c r="W5052"/>
      <c r="X5052"/>
      <c r="Y5052" s="451"/>
      <c r="Z5052" s="393"/>
      <c r="AA5052" s="3"/>
      <c r="AB5052" s="3"/>
      <c r="AC5052" s="3"/>
      <c r="AD5052" s="3"/>
      <c r="AE5052" s="3"/>
      <c r="AF5052"/>
      <c r="AG5052"/>
      <c r="AH5052"/>
      <c r="AI5052"/>
      <c r="AJ5052"/>
      <c r="AK5052"/>
      <c r="AL5052"/>
      <c r="AM5052"/>
      <c r="AN5052"/>
      <c r="AO5052"/>
      <c r="AP5052"/>
      <c r="BC5052" s="451"/>
    </row>
    <row r="5053" spans="1:55" hidden="1" x14ac:dyDescent="0.2">
      <c r="A5053" s="3"/>
      <c r="B5053" s="3"/>
      <c r="C5053" s="393"/>
      <c r="D5053" s="393"/>
      <c r="E5053" s="393"/>
      <c r="F5053" s="393"/>
      <c r="G5053" s="393"/>
      <c r="H5053" s="393"/>
      <c r="I5053" s="393"/>
      <c r="J5053" s="3"/>
      <c r="K5053" s="3"/>
      <c r="L5053" s="3"/>
      <c r="M5053" s="3"/>
      <c r="N5053" s="3"/>
      <c r="O5053" s="393"/>
      <c r="P5053" s="393"/>
      <c r="Q5053" s="3"/>
      <c r="R5053" s="3"/>
      <c r="S5053" s="3"/>
      <c r="T5053" s="3"/>
      <c r="U5053" s="3"/>
      <c r="V5053" s="3"/>
      <c r="W5053"/>
      <c r="X5053"/>
      <c r="Y5053" s="451"/>
      <c r="Z5053" s="393"/>
      <c r="AA5053" s="3"/>
      <c r="AB5053" s="3"/>
      <c r="AC5053" s="3"/>
      <c r="AD5053" s="3"/>
      <c r="AE5053" s="3"/>
      <c r="AF5053"/>
      <c r="AG5053"/>
      <c r="AH5053"/>
      <c r="AI5053"/>
      <c r="AJ5053"/>
      <c r="AK5053"/>
      <c r="AL5053"/>
      <c r="AM5053"/>
      <c r="AN5053"/>
      <c r="AO5053"/>
      <c r="AP5053"/>
      <c r="BC5053" s="451"/>
    </row>
    <row r="5054" spans="1:55" hidden="1" x14ac:dyDescent="0.2">
      <c r="A5054" s="3"/>
      <c r="B5054" s="3"/>
      <c r="C5054" s="393"/>
      <c r="D5054" s="393"/>
      <c r="E5054" s="393"/>
      <c r="F5054" s="393"/>
      <c r="G5054" s="393"/>
      <c r="H5054" s="393"/>
      <c r="I5054" s="393"/>
      <c r="J5054" s="3"/>
      <c r="K5054" s="3"/>
      <c r="L5054" s="3"/>
      <c r="M5054" s="3"/>
      <c r="N5054" s="3"/>
      <c r="O5054" s="393"/>
      <c r="P5054" s="393"/>
      <c r="Q5054" s="3"/>
      <c r="R5054" s="3"/>
      <c r="S5054" s="3"/>
      <c r="T5054" s="3"/>
      <c r="U5054" s="3"/>
      <c r="V5054" s="3"/>
      <c r="W5054"/>
      <c r="X5054"/>
      <c r="Y5054" s="451"/>
      <c r="Z5054" s="393"/>
      <c r="AA5054" s="3"/>
      <c r="AB5054" s="3"/>
      <c r="AC5054" s="3"/>
      <c r="AD5054" s="3"/>
      <c r="AE5054" s="3"/>
      <c r="AF5054"/>
      <c r="AG5054"/>
      <c r="AH5054"/>
      <c r="AI5054"/>
      <c r="AJ5054"/>
      <c r="AK5054"/>
      <c r="AL5054"/>
      <c r="AM5054"/>
      <c r="AN5054"/>
      <c r="AO5054"/>
      <c r="AP5054"/>
      <c r="BC5054" s="451"/>
    </row>
    <row r="5055" spans="1:55" hidden="1" x14ac:dyDescent="0.2">
      <c r="A5055" s="3"/>
      <c r="B5055" s="3"/>
      <c r="C5055" s="393"/>
      <c r="D5055" s="393"/>
      <c r="E5055" s="393"/>
      <c r="F5055" s="393"/>
      <c r="G5055" s="393"/>
      <c r="H5055" s="393"/>
      <c r="I5055" s="393"/>
      <c r="J5055" s="3"/>
      <c r="K5055" s="3"/>
      <c r="L5055" s="3"/>
      <c r="M5055" s="3"/>
      <c r="N5055" s="3"/>
      <c r="O5055" s="393"/>
      <c r="P5055" s="393"/>
      <c r="Q5055" s="3"/>
      <c r="R5055" s="3"/>
      <c r="S5055" s="3"/>
      <c r="T5055" s="3"/>
      <c r="U5055" s="3"/>
      <c r="V5055" s="3"/>
      <c r="W5055"/>
      <c r="X5055"/>
      <c r="Y5055" s="451"/>
      <c r="Z5055" s="393"/>
      <c r="AA5055" s="3"/>
      <c r="AB5055" s="3"/>
      <c r="AC5055" s="3"/>
      <c r="AD5055" s="3"/>
      <c r="AE5055" s="3"/>
      <c r="AF5055"/>
      <c r="AG5055"/>
      <c r="AH5055"/>
      <c r="AI5055"/>
      <c r="AJ5055"/>
      <c r="AK5055"/>
      <c r="AL5055"/>
      <c r="AM5055"/>
      <c r="AN5055"/>
      <c r="AO5055"/>
      <c r="AP5055"/>
      <c r="BC5055" s="451"/>
    </row>
    <row r="5056" spans="1:55" hidden="1" x14ac:dyDescent="0.2">
      <c r="A5056" s="3"/>
      <c r="B5056" s="3"/>
      <c r="C5056" s="393"/>
      <c r="D5056" s="393"/>
      <c r="E5056" s="393"/>
      <c r="F5056" s="393"/>
      <c r="G5056" s="393"/>
      <c r="H5056" s="393"/>
      <c r="I5056" s="393"/>
      <c r="J5056" s="3"/>
      <c r="K5056" s="3"/>
      <c r="L5056" s="3"/>
      <c r="M5056" s="3"/>
      <c r="N5056" s="3"/>
      <c r="O5056" s="393"/>
      <c r="P5056" s="393"/>
      <c r="Q5056" s="3"/>
      <c r="R5056" s="3"/>
      <c r="S5056" s="3"/>
      <c r="T5056" s="3"/>
      <c r="U5056" s="3"/>
      <c r="V5056" s="3"/>
      <c r="W5056"/>
      <c r="X5056"/>
      <c r="Y5056" s="451"/>
      <c r="Z5056" s="393"/>
      <c r="AA5056" s="3"/>
      <c r="AB5056" s="3"/>
      <c r="AC5056" s="3"/>
      <c r="AD5056" s="3"/>
      <c r="AE5056" s="3"/>
      <c r="AF5056"/>
      <c r="AG5056"/>
      <c r="AH5056"/>
      <c r="AI5056"/>
      <c r="AJ5056"/>
      <c r="AK5056"/>
      <c r="AL5056"/>
      <c r="AM5056"/>
      <c r="AN5056"/>
      <c r="AO5056"/>
      <c r="AP5056"/>
      <c r="BC5056" s="451"/>
    </row>
    <row r="5057" spans="1:55" hidden="1" x14ac:dyDescent="0.2">
      <c r="A5057" s="3"/>
      <c r="B5057" s="3"/>
      <c r="C5057" s="393"/>
      <c r="D5057" s="393"/>
      <c r="E5057" s="393"/>
      <c r="F5057" s="393"/>
      <c r="G5057" s="393"/>
      <c r="H5057" s="393"/>
      <c r="I5057" s="393"/>
      <c r="J5057" s="3"/>
      <c r="K5057" s="3"/>
      <c r="L5057" s="3"/>
      <c r="M5057" s="3"/>
      <c r="N5057" s="3"/>
      <c r="O5057" s="393"/>
      <c r="P5057" s="393"/>
      <c r="Q5057" s="3"/>
      <c r="R5057" s="3"/>
      <c r="S5057" s="3"/>
      <c r="T5057" s="3"/>
      <c r="U5057" s="3"/>
      <c r="V5057" s="3"/>
      <c r="W5057"/>
      <c r="X5057"/>
      <c r="Y5057" s="451"/>
      <c r="Z5057" s="393"/>
      <c r="AA5057" s="3"/>
      <c r="AB5057" s="3"/>
      <c r="AC5057" s="3"/>
      <c r="AD5057" s="3"/>
      <c r="AE5057" s="3"/>
      <c r="AF5057"/>
      <c r="AG5057"/>
      <c r="AH5057"/>
      <c r="AI5057"/>
      <c r="AJ5057"/>
      <c r="AK5057"/>
      <c r="AL5057"/>
      <c r="AM5057"/>
      <c r="AN5057"/>
      <c r="AO5057"/>
      <c r="AP5057"/>
      <c r="BC5057" s="451"/>
    </row>
    <row r="5058" spans="1:55" hidden="1" x14ac:dyDescent="0.2">
      <c r="A5058" s="3"/>
      <c r="B5058" s="3"/>
      <c r="C5058" s="393"/>
      <c r="D5058" s="393"/>
      <c r="E5058" s="393"/>
      <c r="F5058" s="393"/>
      <c r="G5058" s="393"/>
      <c r="H5058" s="393"/>
      <c r="I5058" s="393"/>
      <c r="J5058" s="3"/>
      <c r="K5058" s="3"/>
      <c r="L5058" s="3"/>
      <c r="M5058" s="3"/>
      <c r="N5058" s="3"/>
      <c r="O5058" s="393"/>
      <c r="P5058" s="393"/>
      <c r="Q5058" s="3"/>
      <c r="R5058" s="3"/>
      <c r="S5058" s="3"/>
      <c r="T5058" s="3"/>
      <c r="U5058" s="3"/>
      <c r="V5058" s="3"/>
      <c r="W5058"/>
      <c r="X5058"/>
      <c r="Y5058" s="451"/>
      <c r="Z5058" s="393"/>
      <c r="AA5058" s="3"/>
      <c r="AB5058" s="3"/>
      <c r="AC5058" s="3"/>
      <c r="AD5058" s="3"/>
      <c r="AE5058" s="3"/>
      <c r="AF5058"/>
      <c r="AG5058"/>
      <c r="AH5058"/>
      <c r="AI5058"/>
      <c r="AJ5058"/>
      <c r="AK5058"/>
      <c r="AL5058"/>
      <c r="AM5058"/>
      <c r="AN5058"/>
      <c r="AO5058"/>
      <c r="AP5058"/>
      <c r="BC5058" s="451"/>
    </row>
    <row r="5059" spans="1:55" hidden="1" x14ac:dyDescent="0.2">
      <c r="A5059" s="3"/>
      <c r="B5059" s="3"/>
      <c r="C5059" s="393"/>
      <c r="D5059" s="393"/>
      <c r="E5059" s="393"/>
      <c r="F5059" s="393"/>
      <c r="G5059" s="393"/>
      <c r="H5059" s="393"/>
      <c r="I5059" s="393"/>
      <c r="J5059" s="3"/>
      <c r="K5059" s="3"/>
      <c r="L5059" s="3"/>
      <c r="M5059" s="3"/>
      <c r="N5059" s="3"/>
      <c r="O5059" s="393"/>
      <c r="P5059" s="393"/>
      <c r="Q5059" s="3"/>
      <c r="R5059" s="3"/>
      <c r="S5059" s="3"/>
      <c r="T5059" s="3"/>
      <c r="U5059" s="3"/>
      <c r="V5059" s="3"/>
      <c r="W5059"/>
      <c r="X5059"/>
      <c r="Y5059" s="451"/>
      <c r="Z5059" s="393"/>
      <c r="AA5059" s="3"/>
      <c r="AB5059" s="3"/>
      <c r="AC5059" s="3"/>
      <c r="AD5059" s="3"/>
      <c r="AE5059" s="3"/>
      <c r="AF5059"/>
      <c r="AG5059"/>
      <c r="AH5059"/>
      <c r="AI5059"/>
      <c r="AJ5059"/>
      <c r="AK5059"/>
      <c r="AL5059"/>
      <c r="AM5059"/>
      <c r="AN5059"/>
      <c r="AO5059"/>
      <c r="AP5059"/>
      <c r="BC5059" s="451"/>
    </row>
    <row r="5060" spans="1:55" hidden="1" x14ac:dyDescent="0.2">
      <c r="A5060" s="3"/>
      <c r="B5060" s="3"/>
      <c r="C5060" s="393"/>
      <c r="D5060" s="393"/>
      <c r="E5060" s="393"/>
      <c r="F5060" s="393"/>
      <c r="G5060" s="393"/>
      <c r="H5060" s="393"/>
      <c r="I5060" s="393"/>
      <c r="J5060" s="3"/>
      <c r="K5060" s="3"/>
      <c r="L5060" s="3"/>
      <c r="M5060" s="3"/>
      <c r="N5060" s="3"/>
      <c r="O5060" s="393"/>
      <c r="P5060" s="393"/>
      <c r="Q5060" s="3"/>
      <c r="R5060" s="3"/>
      <c r="S5060" s="3"/>
      <c r="T5060" s="3"/>
      <c r="U5060" s="3"/>
      <c r="V5060" s="3"/>
      <c r="W5060"/>
      <c r="X5060"/>
      <c r="Y5060" s="451"/>
      <c r="Z5060" s="393"/>
      <c r="AA5060" s="3"/>
      <c r="AB5060" s="3"/>
      <c r="AC5060" s="3"/>
      <c r="AD5060" s="3"/>
      <c r="AE5060" s="3"/>
      <c r="AF5060"/>
      <c r="AG5060"/>
      <c r="AH5060"/>
      <c r="AI5060"/>
      <c r="AJ5060"/>
      <c r="AK5060"/>
      <c r="AL5060"/>
      <c r="AM5060"/>
      <c r="AN5060"/>
      <c r="AO5060"/>
      <c r="AP5060"/>
      <c r="BC5060" s="451"/>
    </row>
    <row r="5061" spans="1:55" hidden="1" x14ac:dyDescent="0.2">
      <c r="A5061" s="3"/>
      <c r="B5061" s="3"/>
      <c r="C5061" s="393"/>
      <c r="D5061" s="393"/>
      <c r="E5061" s="393"/>
      <c r="F5061" s="393"/>
      <c r="G5061" s="393"/>
      <c r="H5061" s="393"/>
      <c r="I5061" s="393"/>
      <c r="J5061" s="3"/>
      <c r="K5061" s="3"/>
      <c r="L5061" s="3"/>
      <c r="M5061" s="3"/>
      <c r="N5061" s="3"/>
      <c r="O5061" s="393"/>
      <c r="P5061" s="393"/>
      <c r="Q5061" s="3"/>
      <c r="R5061" s="3"/>
      <c r="S5061" s="3"/>
      <c r="T5061" s="3"/>
      <c r="U5061" s="3"/>
      <c r="V5061" s="3"/>
      <c r="W5061"/>
      <c r="X5061"/>
      <c r="Y5061" s="451"/>
      <c r="Z5061" s="393"/>
      <c r="AA5061" s="3"/>
      <c r="AB5061" s="3"/>
      <c r="AC5061" s="3"/>
      <c r="AD5061" s="3"/>
      <c r="AE5061" s="3"/>
      <c r="AF5061"/>
      <c r="AG5061"/>
      <c r="AH5061"/>
      <c r="AI5061"/>
      <c r="AJ5061"/>
      <c r="AK5061"/>
      <c r="AL5061"/>
      <c r="AM5061"/>
      <c r="AN5061"/>
      <c r="AO5061"/>
      <c r="AP5061"/>
      <c r="BC5061" s="451"/>
    </row>
    <row r="5062" spans="1:55" hidden="1" x14ac:dyDescent="0.2">
      <c r="A5062" s="3"/>
      <c r="B5062" s="3"/>
      <c r="C5062" s="393"/>
      <c r="D5062" s="393"/>
      <c r="E5062" s="393"/>
      <c r="F5062" s="393"/>
      <c r="G5062" s="393"/>
      <c r="H5062" s="393"/>
      <c r="I5062" s="393"/>
      <c r="J5062" s="3"/>
      <c r="K5062" s="3"/>
      <c r="L5062" s="3"/>
      <c r="M5062" s="3"/>
      <c r="N5062" s="3"/>
      <c r="O5062" s="393"/>
      <c r="P5062" s="393"/>
      <c r="Q5062" s="3"/>
      <c r="R5062" s="3"/>
      <c r="S5062" s="3"/>
      <c r="T5062" s="3"/>
      <c r="U5062" s="3"/>
      <c r="V5062" s="3"/>
      <c r="W5062"/>
      <c r="X5062"/>
      <c r="Y5062" s="451"/>
      <c r="Z5062" s="393"/>
      <c r="AA5062" s="3"/>
      <c r="AB5062" s="3"/>
      <c r="AC5062" s="3"/>
      <c r="AD5062" s="3"/>
      <c r="AE5062" s="3"/>
      <c r="AF5062"/>
      <c r="AG5062"/>
      <c r="AH5062"/>
      <c r="AI5062"/>
      <c r="AJ5062"/>
      <c r="AK5062"/>
      <c r="AL5062"/>
      <c r="AM5062"/>
      <c r="AN5062"/>
      <c r="AO5062"/>
      <c r="AP5062"/>
      <c r="BC5062" s="451"/>
    </row>
    <row r="5063" spans="1:55" hidden="1" x14ac:dyDescent="0.2">
      <c r="A5063" s="3"/>
      <c r="B5063" s="3"/>
      <c r="C5063" s="393"/>
      <c r="D5063" s="393"/>
      <c r="E5063" s="393"/>
      <c r="F5063" s="393"/>
      <c r="G5063" s="393"/>
      <c r="H5063" s="393"/>
      <c r="I5063" s="393"/>
      <c r="J5063" s="3"/>
      <c r="K5063" s="3"/>
      <c r="L5063" s="3"/>
      <c r="M5063" s="3"/>
      <c r="N5063" s="3"/>
      <c r="O5063" s="393"/>
      <c r="P5063" s="393"/>
      <c r="Q5063" s="3"/>
      <c r="R5063" s="3"/>
      <c r="S5063" s="3"/>
      <c r="T5063" s="3"/>
      <c r="U5063" s="3"/>
      <c r="V5063" s="3"/>
      <c r="W5063"/>
      <c r="X5063"/>
      <c r="Y5063" s="451"/>
      <c r="Z5063" s="393"/>
      <c r="AA5063" s="3"/>
      <c r="AB5063" s="3"/>
      <c r="AC5063" s="3"/>
      <c r="AD5063" s="3"/>
      <c r="AE5063" s="3"/>
      <c r="AF5063"/>
      <c r="AG5063"/>
      <c r="AH5063"/>
      <c r="AI5063"/>
      <c r="AJ5063"/>
      <c r="AK5063"/>
      <c r="AL5063"/>
      <c r="AM5063"/>
      <c r="AN5063"/>
      <c r="AO5063"/>
      <c r="AP5063"/>
      <c r="BC5063" s="451"/>
    </row>
    <row r="5064" spans="1:55" hidden="1" x14ac:dyDescent="0.2">
      <c r="A5064" s="3"/>
      <c r="B5064" s="3"/>
      <c r="C5064" s="393"/>
      <c r="D5064" s="393"/>
      <c r="E5064" s="393"/>
      <c r="F5064" s="393"/>
      <c r="G5064" s="393"/>
      <c r="H5064" s="393"/>
      <c r="I5064" s="393"/>
      <c r="J5064" s="3"/>
      <c r="K5064" s="3"/>
      <c r="L5064" s="3"/>
      <c r="M5064" s="3"/>
      <c r="N5064" s="3"/>
      <c r="O5064" s="393"/>
      <c r="P5064" s="393"/>
      <c r="Q5064" s="3"/>
      <c r="R5064" s="3"/>
      <c r="S5064" s="3"/>
      <c r="T5064" s="3"/>
      <c r="U5064" s="3"/>
      <c r="V5064" s="3"/>
      <c r="W5064"/>
      <c r="X5064"/>
      <c r="Y5064" s="451"/>
      <c r="Z5064" s="393"/>
      <c r="AA5064" s="3"/>
      <c r="AB5064" s="3"/>
      <c r="AC5064" s="3"/>
      <c r="AD5064" s="3"/>
      <c r="AE5064" s="3"/>
      <c r="AF5064"/>
      <c r="AG5064"/>
      <c r="AH5064"/>
      <c r="AI5064"/>
      <c r="AJ5064"/>
      <c r="AK5064"/>
      <c r="AL5064"/>
      <c r="AM5064"/>
      <c r="AN5064"/>
      <c r="AO5064"/>
      <c r="AP5064"/>
      <c r="BC5064" s="451"/>
    </row>
    <row r="5065" spans="1:55" hidden="1" x14ac:dyDescent="0.2">
      <c r="A5065" s="3"/>
      <c r="B5065" s="3"/>
      <c r="C5065" s="393"/>
      <c r="D5065" s="393"/>
      <c r="E5065" s="393"/>
      <c r="F5065" s="393"/>
      <c r="G5065" s="393"/>
      <c r="H5065" s="393"/>
      <c r="I5065" s="393"/>
      <c r="J5065" s="3"/>
      <c r="K5065" s="3"/>
      <c r="L5065" s="3"/>
      <c r="M5065" s="3"/>
      <c r="N5065" s="3"/>
      <c r="O5065" s="393"/>
      <c r="P5065" s="393"/>
      <c r="Q5065" s="3"/>
      <c r="R5065" s="3"/>
      <c r="S5065" s="3"/>
      <c r="T5065" s="3"/>
      <c r="U5065" s="3"/>
      <c r="V5065" s="3"/>
      <c r="W5065"/>
      <c r="X5065"/>
      <c r="Y5065" s="451"/>
      <c r="Z5065" s="393"/>
      <c r="AA5065" s="3"/>
      <c r="AB5065" s="3"/>
      <c r="AC5065" s="3"/>
      <c r="AD5065" s="3"/>
      <c r="AE5065" s="3"/>
      <c r="AF5065"/>
      <c r="AG5065"/>
      <c r="AH5065"/>
      <c r="AI5065"/>
      <c r="AJ5065"/>
      <c r="AK5065"/>
      <c r="AL5065"/>
      <c r="AM5065"/>
      <c r="AN5065"/>
      <c r="AO5065"/>
      <c r="AP5065"/>
      <c r="BC5065" s="451"/>
    </row>
    <row r="5066" spans="1:55" hidden="1" x14ac:dyDescent="0.2">
      <c r="A5066" s="3"/>
      <c r="B5066" s="3"/>
      <c r="C5066" s="393"/>
      <c r="D5066" s="393"/>
      <c r="E5066" s="393"/>
      <c r="F5066" s="393"/>
      <c r="G5066" s="393"/>
      <c r="H5066" s="393"/>
      <c r="I5066" s="393"/>
      <c r="J5066" s="3"/>
      <c r="K5066" s="3"/>
      <c r="L5066" s="3"/>
      <c r="M5066" s="3"/>
      <c r="N5066" s="3"/>
      <c r="O5066" s="393"/>
      <c r="P5066" s="393"/>
      <c r="Q5066" s="3"/>
      <c r="R5066" s="3"/>
      <c r="S5066" s="3"/>
      <c r="T5066" s="3"/>
      <c r="U5066" s="3"/>
      <c r="V5066" s="3"/>
      <c r="W5066"/>
      <c r="X5066"/>
      <c r="Y5066" s="451"/>
      <c r="Z5066" s="393"/>
      <c r="AA5066" s="3"/>
      <c r="AB5066" s="3"/>
      <c r="AC5066" s="3"/>
      <c r="AD5066" s="3"/>
      <c r="AE5066" s="3"/>
      <c r="AF5066"/>
      <c r="AG5066"/>
      <c r="AH5066"/>
      <c r="AI5066"/>
      <c r="AJ5066"/>
      <c r="AK5066"/>
      <c r="AL5066"/>
      <c r="AM5066"/>
      <c r="AN5066"/>
      <c r="AO5066"/>
      <c r="AP5066"/>
      <c r="BC5066" s="451"/>
    </row>
    <row r="5067" spans="1:55" hidden="1" x14ac:dyDescent="0.2">
      <c r="A5067" s="3"/>
      <c r="B5067" s="3"/>
      <c r="C5067" s="393"/>
      <c r="D5067" s="393"/>
      <c r="E5067" s="393"/>
      <c r="F5067" s="393"/>
      <c r="G5067" s="393"/>
      <c r="H5067" s="393"/>
      <c r="I5067" s="393"/>
      <c r="J5067" s="3"/>
      <c r="K5067" s="3"/>
      <c r="L5067" s="3"/>
      <c r="M5067" s="3"/>
      <c r="N5067" s="3"/>
      <c r="O5067" s="393"/>
      <c r="P5067" s="393"/>
      <c r="Q5067" s="3"/>
      <c r="R5067" s="3"/>
      <c r="S5067" s="3"/>
      <c r="T5067" s="3"/>
      <c r="U5067" s="3"/>
      <c r="V5067" s="3"/>
      <c r="W5067"/>
      <c r="X5067"/>
      <c r="Y5067" s="451"/>
      <c r="Z5067" s="393"/>
      <c r="AA5067" s="3"/>
      <c r="AB5067" s="3"/>
      <c r="AC5067" s="3"/>
      <c r="AD5067" s="3"/>
      <c r="AE5067" s="3"/>
      <c r="AF5067"/>
      <c r="AG5067"/>
      <c r="AH5067"/>
      <c r="AI5067"/>
      <c r="AJ5067"/>
      <c r="AK5067"/>
      <c r="AL5067"/>
      <c r="AM5067"/>
      <c r="AN5067"/>
      <c r="AO5067"/>
      <c r="AP5067"/>
      <c r="BC5067" s="451"/>
    </row>
    <row r="5068" spans="1:55" hidden="1" x14ac:dyDescent="0.2">
      <c r="A5068" s="3"/>
      <c r="B5068" s="3"/>
      <c r="C5068" s="393"/>
      <c r="D5068" s="393"/>
      <c r="E5068" s="393"/>
      <c r="F5068" s="393"/>
      <c r="G5068" s="393"/>
      <c r="H5068" s="393"/>
      <c r="I5068" s="393"/>
      <c r="J5068" s="3"/>
      <c r="K5068" s="3"/>
      <c r="L5068" s="3"/>
      <c r="M5068" s="3"/>
      <c r="N5068" s="3"/>
      <c r="O5068" s="393"/>
      <c r="P5068" s="393"/>
      <c r="Q5068" s="3"/>
      <c r="R5068" s="3"/>
      <c r="S5068" s="3"/>
      <c r="T5068" s="3"/>
      <c r="U5068" s="3"/>
      <c r="V5068" s="3"/>
      <c r="W5068"/>
      <c r="X5068"/>
      <c r="Y5068" s="451"/>
      <c r="Z5068" s="393"/>
      <c r="AA5068" s="3"/>
      <c r="AB5068" s="3"/>
      <c r="AC5068" s="3"/>
      <c r="AD5068" s="3"/>
      <c r="AE5068" s="3"/>
      <c r="AF5068"/>
      <c r="AG5068"/>
      <c r="AH5068"/>
      <c r="AI5068"/>
      <c r="AJ5068"/>
      <c r="AK5068"/>
      <c r="AL5068"/>
      <c r="AM5068"/>
      <c r="AN5068"/>
      <c r="AO5068"/>
      <c r="AP5068"/>
      <c r="BC5068" s="451"/>
    </row>
    <row r="5069" spans="1:55" hidden="1" x14ac:dyDescent="0.2">
      <c r="A5069" s="3"/>
      <c r="B5069" s="3"/>
      <c r="C5069" s="393"/>
      <c r="D5069" s="393"/>
      <c r="E5069" s="393"/>
      <c r="F5069" s="393"/>
      <c r="G5069" s="393"/>
      <c r="H5069" s="393"/>
      <c r="I5069" s="393"/>
      <c r="J5069" s="3"/>
      <c r="K5069" s="3"/>
      <c r="L5069" s="3"/>
      <c r="M5069" s="3"/>
      <c r="N5069" s="3"/>
      <c r="O5069" s="393"/>
      <c r="P5069" s="393"/>
      <c r="Q5069" s="3"/>
      <c r="R5069" s="3"/>
      <c r="S5069" s="3"/>
      <c r="T5069" s="3"/>
      <c r="U5069" s="3"/>
      <c r="V5069" s="3"/>
      <c r="W5069"/>
      <c r="X5069"/>
      <c r="Y5069" s="451"/>
      <c r="Z5069" s="393"/>
      <c r="AA5069" s="3"/>
      <c r="AB5069" s="3"/>
      <c r="AC5069" s="3"/>
      <c r="AD5069" s="3"/>
      <c r="AE5069" s="3"/>
      <c r="AF5069"/>
      <c r="AG5069"/>
      <c r="AH5069"/>
      <c r="AI5069"/>
      <c r="AJ5069"/>
      <c r="AK5069"/>
      <c r="AL5069"/>
      <c r="AM5069"/>
      <c r="AN5069"/>
      <c r="AO5069"/>
      <c r="AP5069"/>
      <c r="BC5069" s="451"/>
    </row>
    <row r="5070" spans="1:55" hidden="1" x14ac:dyDescent="0.2">
      <c r="A5070" s="3"/>
      <c r="B5070" s="3"/>
      <c r="C5070" s="393"/>
      <c r="D5070" s="393"/>
      <c r="E5070" s="393"/>
      <c r="F5070" s="393"/>
      <c r="G5070" s="393"/>
      <c r="H5070" s="393"/>
      <c r="I5070" s="393"/>
      <c r="J5070" s="3"/>
      <c r="K5070" s="3"/>
      <c r="L5070" s="3"/>
      <c r="M5070" s="3"/>
      <c r="N5070" s="3"/>
      <c r="O5070" s="393"/>
      <c r="P5070" s="393"/>
      <c r="Q5070" s="3"/>
      <c r="R5070" s="3"/>
      <c r="S5070" s="3"/>
      <c r="T5070" s="3"/>
      <c r="U5070" s="3"/>
      <c r="V5070" s="3"/>
      <c r="W5070"/>
      <c r="X5070"/>
      <c r="Y5070" s="451"/>
      <c r="Z5070" s="393"/>
      <c r="AA5070" s="3"/>
      <c r="AB5070" s="3"/>
      <c r="AC5070" s="3"/>
      <c r="AD5070" s="3"/>
      <c r="AE5070" s="3"/>
      <c r="AF5070"/>
      <c r="AG5070"/>
      <c r="AH5070"/>
      <c r="AI5070"/>
      <c r="AJ5070"/>
      <c r="AK5070"/>
      <c r="AL5070"/>
      <c r="AM5070"/>
      <c r="AN5070"/>
      <c r="AO5070"/>
      <c r="AP5070"/>
      <c r="BC5070" s="451"/>
    </row>
    <row r="5071" spans="1:55" hidden="1" x14ac:dyDescent="0.2">
      <c r="A5071" s="3"/>
      <c r="B5071" s="3"/>
      <c r="C5071" s="393"/>
      <c r="D5071" s="393"/>
      <c r="E5071" s="393"/>
      <c r="F5071" s="393"/>
      <c r="G5071" s="393"/>
      <c r="H5071" s="393"/>
      <c r="I5071" s="393"/>
      <c r="J5071" s="3"/>
      <c r="K5071" s="3"/>
      <c r="L5071" s="3"/>
      <c r="M5071" s="3"/>
      <c r="N5071" s="3"/>
      <c r="O5071" s="393"/>
      <c r="P5071" s="393"/>
      <c r="Q5071" s="3"/>
      <c r="R5071" s="3"/>
      <c r="S5071" s="3"/>
      <c r="T5071" s="3"/>
      <c r="U5071" s="3"/>
      <c r="V5071" s="3"/>
      <c r="W5071"/>
      <c r="X5071"/>
      <c r="Y5071" s="451"/>
      <c r="Z5071" s="393"/>
      <c r="AA5071" s="3"/>
      <c r="AB5071" s="3"/>
      <c r="AC5071" s="3"/>
      <c r="AD5071" s="3"/>
      <c r="AE5071" s="3"/>
      <c r="AF5071"/>
      <c r="AG5071"/>
      <c r="AH5071"/>
      <c r="AI5071"/>
      <c r="AJ5071"/>
      <c r="AK5071"/>
      <c r="AL5071"/>
      <c r="AM5071"/>
      <c r="AN5071"/>
      <c r="AO5071"/>
      <c r="AP5071"/>
      <c r="BC5071" s="451"/>
    </row>
    <row r="5072" spans="1:55" hidden="1" x14ac:dyDescent="0.2">
      <c r="A5072" s="3"/>
      <c r="B5072" s="3"/>
      <c r="C5072" s="393"/>
      <c r="D5072" s="393"/>
      <c r="E5072" s="393"/>
      <c r="F5072" s="393"/>
      <c r="G5072" s="393"/>
      <c r="H5072" s="393"/>
      <c r="I5072" s="393"/>
      <c r="J5072" s="3"/>
      <c r="K5072" s="3"/>
      <c r="L5072" s="3"/>
      <c r="M5072" s="3"/>
      <c r="N5072" s="3"/>
      <c r="O5072" s="393"/>
      <c r="P5072" s="393"/>
      <c r="Q5072" s="3"/>
      <c r="R5072" s="3"/>
      <c r="S5072" s="3"/>
      <c r="T5072" s="3"/>
      <c r="U5072" s="3"/>
      <c r="V5072" s="3"/>
      <c r="W5072"/>
      <c r="X5072"/>
      <c r="Y5072" s="451"/>
      <c r="Z5072" s="393"/>
      <c r="AA5072" s="3"/>
      <c r="AB5072" s="3"/>
      <c r="AC5072" s="3"/>
      <c r="AD5072" s="3"/>
      <c r="AE5072" s="3"/>
      <c r="AF5072"/>
      <c r="AG5072"/>
      <c r="AH5072"/>
      <c r="AI5072"/>
      <c r="AJ5072"/>
      <c r="AK5072"/>
      <c r="AL5072"/>
      <c r="AM5072"/>
      <c r="AN5072"/>
      <c r="AO5072"/>
      <c r="AP5072"/>
      <c r="BC5072" s="451"/>
    </row>
    <row r="5073" spans="1:55" hidden="1" x14ac:dyDescent="0.2">
      <c r="A5073" s="3"/>
      <c r="B5073" s="3"/>
      <c r="C5073" s="393"/>
      <c r="D5073" s="393"/>
      <c r="E5073" s="393"/>
      <c r="F5073" s="393"/>
      <c r="G5073" s="393"/>
      <c r="H5073" s="393"/>
      <c r="I5073" s="393"/>
      <c r="J5073" s="3"/>
      <c r="K5073" s="3"/>
      <c r="L5073" s="3"/>
      <c r="M5073" s="3"/>
      <c r="N5073" s="3"/>
      <c r="O5073" s="393"/>
      <c r="P5073" s="393"/>
      <c r="Q5073" s="3"/>
      <c r="R5073" s="3"/>
      <c r="S5073" s="3"/>
      <c r="T5073" s="3"/>
      <c r="U5073" s="3"/>
      <c r="V5073" s="3"/>
      <c r="W5073"/>
      <c r="X5073"/>
      <c r="Y5073" s="451"/>
      <c r="Z5073" s="393"/>
      <c r="AA5073" s="3"/>
      <c r="AB5073" s="3"/>
      <c r="AC5073" s="3"/>
      <c r="AD5073" s="3"/>
      <c r="AE5073" s="3"/>
      <c r="AF5073"/>
      <c r="AG5073"/>
      <c r="AH5073"/>
      <c r="AI5073"/>
      <c r="AJ5073"/>
      <c r="AK5073"/>
      <c r="AL5073"/>
      <c r="AM5073"/>
      <c r="AN5073"/>
      <c r="AO5073"/>
      <c r="AP5073"/>
      <c r="BC5073" s="451"/>
    </row>
    <row r="5074" spans="1:55" hidden="1" x14ac:dyDescent="0.2">
      <c r="A5074" s="3"/>
      <c r="B5074" s="3"/>
      <c r="C5074" s="393"/>
      <c r="D5074" s="393"/>
      <c r="E5074" s="393"/>
      <c r="F5074" s="393"/>
      <c r="G5074" s="393"/>
      <c r="H5074" s="393"/>
      <c r="I5074" s="393"/>
      <c r="J5074" s="3"/>
      <c r="K5074" s="3"/>
      <c r="L5074" s="3"/>
      <c r="M5074" s="3"/>
      <c r="N5074" s="3"/>
      <c r="O5074" s="393"/>
      <c r="P5074" s="393"/>
      <c r="Q5074" s="3"/>
      <c r="R5074" s="3"/>
      <c r="S5074" s="3"/>
      <c r="T5074" s="3"/>
      <c r="U5074" s="3"/>
      <c r="V5074" s="3"/>
      <c r="W5074"/>
      <c r="X5074"/>
      <c r="Y5074" s="451"/>
      <c r="Z5074" s="393"/>
      <c r="AA5074" s="3"/>
      <c r="AB5074" s="3"/>
      <c r="AC5074" s="3"/>
      <c r="AD5074" s="3"/>
      <c r="AE5074" s="3"/>
      <c r="AF5074"/>
      <c r="AG5074"/>
      <c r="AH5074"/>
      <c r="AI5074"/>
      <c r="AJ5074"/>
      <c r="AK5074"/>
      <c r="AL5074"/>
      <c r="AM5074"/>
      <c r="AN5074"/>
      <c r="AO5074"/>
      <c r="AP5074"/>
      <c r="BC5074" s="451"/>
    </row>
    <row r="5075" spans="1:55" hidden="1" x14ac:dyDescent="0.2">
      <c r="A5075" s="3"/>
      <c r="B5075" s="3"/>
      <c r="C5075" s="393"/>
      <c r="D5075" s="393"/>
      <c r="E5075" s="393"/>
      <c r="F5075" s="393"/>
      <c r="G5075" s="393"/>
      <c r="H5075" s="393"/>
      <c r="I5075" s="393"/>
      <c r="J5075" s="3"/>
      <c r="K5075" s="3"/>
      <c r="L5075" s="3"/>
      <c r="M5075" s="3"/>
      <c r="N5075" s="3"/>
      <c r="O5075" s="393"/>
      <c r="P5075" s="393"/>
      <c r="Q5075" s="3"/>
      <c r="R5075" s="3"/>
      <c r="S5075" s="3"/>
      <c r="T5075" s="3"/>
      <c r="U5075" s="3"/>
      <c r="V5075" s="3"/>
      <c r="W5075"/>
      <c r="X5075"/>
      <c r="Y5075" s="451"/>
      <c r="Z5075" s="393"/>
      <c r="AA5075" s="3"/>
      <c r="AB5075" s="3"/>
      <c r="AC5075" s="3"/>
      <c r="AD5075" s="3"/>
      <c r="AE5075" s="3"/>
      <c r="AF5075"/>
      <c r="AG5075"/>
      <c r="AH5075"/>
      <c r="AI5075"/>
      <c r="AJ5075"/>
      <c r="AK5075"/>
      <c r="AL5075"/>
      <c r="AM5075"/>
      <c r="AN5075"/>
      <c r="AO5075"/>
      <c r="AP5075"/>
      <c r="BC5075" s="451"/>
    </row>
    <row r="5076" spans="1:55" hidden="1" x14ac:dyDescent="0.2">
      <c r="A5076" s="3"/>
      <c r="B5076" s="3"/>
      <c r="C5076" s="393"/>
      <c r="D5076" s="393"/>
      <c r="E5076" s="393"/>
      <c r="F5076" s="393"/>
      <c r="G5076" s="393"/>
      <c r="H5076" s="393"/>
      <c r="I5076" s="393"/>
      <c r="J5076" s="3"/>
      <c r="K5076" s="3"/>
      <c r="L5076" s="3"/>
      <c r="M5076" s="3"/>
      <c r="N5076" s="3"/>
      <c r="O5076" s="393"/>
      <c r="P5076" s="393"/>
      <c r="Q5076" s="3"/>
      <c r="R5076" s="3"/>
      <c r="S5076" s="3"/>
      <c r="T5076" s="3"/>
      <c r="U5076" s="3"/>
      <c r="V5076" s="3"/>
      <c r="W5076"/>
      <c r="X5076"/>
      <c r="Y5076" s="451"/>
      <c r="Z5076" s="393"/>
      <c r="AA5076" s="3"/>
      <c r="AB5076" s="3"/>
      <c r="AC5076" s="3"/>
      <c r="AD5076" s="3"/>
      <c r="AE5076" s="3"/>
      <c r="AF5076"/>
      <c r="AG5076"/>
      <c r="AH5076"/>
      <c r="AI5076"/>
      <c r="AJ5076"/>
      <c r="AK5076"/>
      <c r="AL5076"/>
      <c r="AM5076"/>
      <c r="AN5076"/>
      <c r="AO5076"/>
      <c r="AP5076"/>
      <c r="BC5076" s="451"/>
    </row>
    <row r="5077" spans="1:55" hidden="1" x14ac:dyDescent="0.2">
      <c r="A5077" s="3"/>
      <c r="B5077" s="3"/>
      <c r="C5077" s="393"/>
      <c r="D5077" s="393"/>
      <c r="E5077" s="393"/>
      <c r="F5077" s="393"/>
      <c r="G5077" s="393"/>
      <c r="H5077" s="393"/>
      <c r="I5077" s="393"/>
      <c r="J5077" s="3"/>
      <c r="K5077" s="3"/>
      <c r="L5077" s="3"/>
      <c r="M5077" s="3"/>
      <c r="N5077" s="3"/>
      <c r="O5077" s="393"/>
      <c r="P5077" s="393"/>
      <c r="Q5077" s="3"/>
      <c r="R5077" s="3"/>
      <c r="S5077" s="3"/>
      <c r="T5077" s="3"/>
      <c r="U5077" s="3"/>
      <c r="V5077" s="3"/>
      <c r="W5077"/>
      <c r="X5077"/>
      <c r="Y5077" s="451"/>
      <c r="Z5077" s="393"/>
      <c r="AA5077" s="3"/>
      <c r="AB5077" s="3"/>
      <c r="AC5077" s="3"/>
      <c r="AD5077" s="3"/>
      <c r="AE5077" s="3"/>
      <c r="AF5077"/>
      <c r="AG5077"/>
      <c r="AH5077"/>
      <c r="AI5077"/>
      <c r="AJ5077"/>
      <c r="AK5077"/>
      <c r="AL5077"/>
      <c r="AM5077"/>
      <c r="AN5077"/>
      <c r="AO5077"/>
      <c r="AP5077"/>
      <c r="BC5077" s="451"/>
    </row>
    <row r="5078" spans="1:55" hidden="1" x14ac:dyDescent="0.2">
      <c r="A5078" s="3"/>
      <c r="B5078" s="3"/>
      <c r="C5078" s="393"/>
      <c r="D5078" s="393"/>
      <c r="E5078" s="393"/>
      <c r="F5078" s="393"/>
      <c r="G5078" s="393"/>
      <c r="H5078" s="393"/>
      <c r="I5078" s="393"/>
      <c r="J5078" s="3"/>
      <c r="K5078" s="3"/>
      <c r="L5078" s="3"/>
      <c r="M5078" s="3"/>
      <c r="N5078" s="3"/>
      <c r="O5078" s="393"/>
      <c r="P5078" s="393"/>
      <c r="Q5078" s="3"/>
      <c r="R5078" s="3"/>
      <c r="S5078" s="3"/>
      <c r="T5078" s="3"/>
      <c r="U5078" s="3"/>
      <c r="V5078" s="3"/>
      <c r="W5078"/>
      <c r="X5078"/>
      <c r="Y5078" s="451"/>
      <c r="Z5078" s="393"/>
      <c r="AA5078" s="3"/>
      <c r="AB5078" s="3"/>
      <c r="AC5078" s="3"/>
      <c r="AD5078" s="3"/>
      <c r="AE5078" s="3"/>
      <c r="AF5078"/>
      <c r="AG5078"/>
      <c r="AH5078"/>
      <c r="AI5078"/>
      <c r="AJ5078"/>
      <c r="AK5078"/>
      <c r="AL5078"/>
      <c r="AM5078"/>
      <c r="AN5078"/>
      <c r="AO5078"/>
      <c r="AP5078"/>
      <c r="BC5078" s="451"/>
    </row>
    <row r="5079" spans="1:55" hidden="1" x14ac:dyDescent="0.2">
      <c r="A5079" s="3"/>
      <c r="B5079" s="3"/>
      <c r="C5079" s="393"/>
      <c r="D5079" s="393"/>
      <c r="E5079" s="393"/>
      <c r="F5079" s="393"/>
      <c r="G5079" s="393"/>
      <c r="H5079" s="393"/>
      <c r="I5079" s="393"/>
      <c r="J5079" s="3"/>
      <c r="K5079" s="3"/>
      <c r="L5079" s="3"/>
      <c r="M5079" s="3"/>
      <c r="N5079" s="3"/>
      <c r="O5079" s="393"/>
      <c r="P5079" s="393"/>
      <c r="Q5079" s="3"/>
      <c r="R5079" s="3"/>
      <c r="S5079" s="3"/>
      <c r="T5079" s="3"/>
      <c r="U5079" s="3"/>
      <c r="V5079" s="3"/>
      <c r="W5079"/>
      <c r="X5079"/>
      <c r="Y5079" s="451"/>
      <c r="Z5079" s="393"/>
      <c r="AA5079" s="3"/>
      <c r="AB5079" s="3"/>
      <c r="AC5079" s="3"/>
      <c r="AD5079" s="3"/>
      <c r="AE5079" s="3"/>
      <c r="AF5079"/>
      <c r="AG5079"/>
      <c r="AH5079"/>
      <c r="AI5079"/>
      <c r="AJ5079"/>
      <c r="AK5079"/>
      <c r="AL5079"/>
      <c r="AM5079"/>
      <c r="AN5079"/>
      <c r="AO5079"/>
      <c r="AP5079"/>
      <c r="BC5079" s="451"/>
    </row>
    <row r="5080" spans="1:55" hidden="1" x14ac:dyDescent="0.2">
      <c r="A5080" s="3"/>
      <c r="B5080" s="3"/>
      <c r="C5080" s="393"/>
      <c r="D5080" s="393"/>
      <c r="E5080" s="393"/>
      <c r="F5080" s="393"/>
      <c r="G5080" s="393"/>
      <c r="H5080" s="393"/>
      <c r="I5080" s="393"/>
      <c r="J5080" s="3"/>
      <c r="K5080" s="3"/>
      <c r="L5080" s="3"/>
      <c r="M5080" s="3"/>
      <c r="N5080" s="3"/>
      <c r="O5080" s="393"/>
      <c r="P5080" s="393"/>
      <c r="Q5080" s="3"/>
      <c r="R5080" s="3"/>
      <c r="S5080" s="3"/>
      <c r="T5080" s="3"/>
      <c r="U5080" s="3"/>
      <c r="V5080" s="3"/>
      <c r="W5080"/>
      <c r="X5080"/>
      <c r="Y5080" s="451"/>
      <c r="Z5080" s="393"/>
      <c r="AA5080" s="3"/>
      <c r="AB5080" s="3"/>
      <c r="AC5080" s="3"/>
      <c r="AD5080" s="3"/>
      <c r="AE5080" s="3"/>
      <c r="AF5080"/>
      <c r="AG5080"/>
      <c r="AH5080"/>
      <c r="AI5080"/>
      <c r="AJ5080"/>
      <c r="AK5080"/>
      <c r="AL5080"/>
      <c r="AM5080"/>
      <c r="AN5080"/>
      <c r="AO5080"/>
      <c r="AP5080"/>
      <c r="BC5080" s="451"/>
    </row>
    <row r="5081" spans="1:55" hidden="1" x14ac:dyDescent="0.2">
      <c r="A5081" s="3"/>
      <c r="B5081" s="3"/>
      <c r="C5081" s="393"/>
      <c r="D5081" s="393"/>
      <c r="E5081" s="393"/>
      <c r="F5081" s="393"/>
      <c r="G5081" s="393"/>
      <c r="H5081" s="393"/>
      <c r="I5081" s="393"/>
      <c r="J5081" s="3"/>
      <c r="K5081" s="3"/>
      <c r="L5081" s="3"/>
      <c r="M5081" s="3"/>
      <c r="N5081" s="3"/>
      <c r="O5081" s="393"/>
      <c r="P5081" s="393"/>
      <c r="Q5081" s="3"/>
      <c r="R5081" s="3"/>
      <c r="S5081" s="3"/>
      <c r="T5081" s="3"/>
      <c r="U5081" s="3"/>
      <c r="V5081" s="3"/>
      <c r="W5081"/>
      <c r="X5081"/>
      <c r="Y5081" s="451"/>
      <c r="Z5081" s="393"/>
      <c r="AA5081" s="3"/>
      <c r="AB5081" s="3"/>
      <c r="AC5081" s="3"/>
      <c r="AD5081" s="3"/>
      <c r="AE5081" s="3"/>
      <c r="AF5081"/>
      <c r="AG5081"/>
      <c r="AH5081"/>
      <c r="AI5081"/>
      <c r="AJ5081"/>
      <c r="AK5081"/>
      <c r="AL5081"/>
      <c r="AM5081"/>
      <c r="AN5081"/>
      <c r="AO5081"/>
      <c r="AP5081"/>
      <c r="BC5081" s="451"/>
    </row>
    <row r="5082" spans="1:55" hidden="1" x14ac:dyDescent="0.2">
      <c r="A5082" s="3"/>
      <c r="B5082" s="3"/>
      <c r="C5082" s="393"/>
      <c r="D5082" s="393"/>
      <c r="E5082" s="393"/>
      <c r="F5082" s="393"/>
      <c r="G5082" s="393"/>
      <c r="H5082" s="393"/>
      <c r="I5082" s="393"/>
      <c r="J5082" s="3"/>
      <c r="K5082" s="3"/>
      <c r="L5082" s="3"/>
      <c r="M5082" s="3"/>
      <c r="N5082" s="3"/>
      <c r="O5082" s="393"/>
      <c r="P5082" s="393"/>
      <c r="Q5082" s="3"/>
      <c r="R5082" s="3"/>
      <c r="S5082" s="3"/>
      <c r="T5082" s="3"/>
      <c r="U5082" s="3"/>
      <c r="V5082" s="3"/>
      <c r="W5082"/>
      <c r="X5082"/>
      <c r="Y5082" s="451"/>
      <c r="Z5082" s="393"/>
      <c r="AA5082" s="3"/>
      <c r="AB5082" s="3"/>
      <c r="AC5082" s="3"/>
      <c r="AD5082" s="3"/>
      <c r="AE5082" s="3"/>
      <c r="AF5082"/>
      <c r="AG5082"/>
      <c r="AH5082"/>
      <c r="AI5082"/>
      <c r="AJ5082"/>
      <c r="AK5082"/>
      <c r="AL5082"/>
      <c r="AM5082"/>
      <c r="AN5082"/>
      <c r="AO5082"/>
      <c r="AP5082"/>
      <c r="BC5082" s="451"/>
    </row>
    <row r="5083" spans="1:55" hidden="1" x14ac:dyDescent="0.2">
      <c r="A5083" s="3"/>
      <c r="B5083" s="3"/>
      <c r="C5083" s="393"/>
      <c r="D5083" s="393"/>
      <c r="E5083" s="393"/>
      <c r="F5083" s="393"/>
      <c r="G5083" s="393"/>
      <c r="H5083" s="393"/>
      <c r="I5083" s="393"/>
      <c r="J5083" s="3"/>
      <c r="K5083" s="3"/>
      <c r="L5083" s="3"/>
      <c r="M5083" s="3"/>
      <c r="N5083" s="3"/>
      <c r="O5083" s="393"/>
      <c r="P5083" s="393"/>
      <c r="Q5083" s="3"/>
      <c r="R5083" s="3"/>
      <c r="S5083" s="3"/>
      <c r="T5083" s="3"/>
      <c r="U5083" s="3"/>
      <c r="V5083" s="3"/>
      <c r="W5083"/>
      <c r="X5083"/>
      <c r="Y5083" s="451"/>
      <c r="Z5083" s="393"/>
      <c r="AA5083" s="3"/>
      <c r="AB5083" s="3"/>
      <c r="AC5083" s="3"/>
      <c r="AD5083" s="3"/>
      <c r="AE5083" s="3"/>
      <c r="AF5083"/>
      <c r="AG5083"/>
      <c r="AH5083"/>
      <c r="AI5083"/>
      <c r="AJ5083"/>
      <c r="AK5083"/>
      <c r="AL5083"/>
      <c r="AM5083"/>
      <c r="AN5083"/>
      <c r="AO5083"/>
      <c r="AP5083"/>
      <c r="BC5083" s="451"/>
    </row>
    <row r="5084" spans="1:55" hidden="1" x14ac:dyDescent="0.2">
      <c r="A5084" s="3"/>
      <c r="B5084" s="3"/>
      <c r="C5084" s="393"/>
      <c r="D5084" s="393"/>
      <c r="E5084" s="393"/>
      <c r="F5084" s="393"/>
      <c r="G5084" s="393"/>
      <c r="H5084" s="393"/>
      <c r="I5084" s="393"/>
      <c r="J5084" s="3"/>
      <c r="K5084" s="3"/>
      <c r="L5084" s="3"/>
      <c r="M5084" s="3"/>
      <c r="N5084" s="3"/>
      <c r="O5084" s="393"/>
      <c r="P5084" s="393"/>
      <c r="Q5084" s="3"/>
      <c r="R5084" s="3"/>
      <c r="S5084" s="3"/>
      <c r="T5084" s="3"/>
      <c r="U5084" s="3"/>
      <c r="V5084" s="3"/>
      <c r="W5084"/>
      <c r="X5084"/>
      <c r="Y5084" s="451"/>
      <c r="Z5084" s="393"/>
      <c r="AA5084" s="3"/>
      <c r="AB5084" s="3"/>
      <c r="AC5084" s="3"/>
      <c r="AD5084" s="3"/>
      <c r="AE5084" s="3"/>
      <c r="AF5084"/>
      <c r="AG5084"/>
      <c r="AH5084"/>
      <c r="AI5084"/>
      <c r="AJ5084"/>
      <c r="AK5084"/>
      <c r="AL5084"/>
      <c r="AM5084"/>
      <c r="AN5084"/>
      <c r="AO5084"/>
      <c r="AP5084"/>
      <c r="BC5084" s="451"/>
    </row>
    <row r="5085" spans="1:55" hidden="1" x14ac:dyDescent="0.2">
      <c r="A5085" s="3"/>
      <c r="B5085" s="3"/>
      <c r="C5085" s="393"/>
      <c r="D5085" s="393"/>
      <c r="E5085" s="393"/>
      <c r="F5085" s="393"/>
      <c r="G5085" s="393"/>
      <c r="H5085" s="393"/>
      <c r="I5085" s="393"/>
      <c r="J5085" s="3"/>
      <c r="K5085" s="3"/>
      <c r="L5085" s="3"/>
      <c r="M5085" s="3"/>
      <c r="N5085" s="3"/>
      <c r="O5085" s="393"/>
      <c r="P5085" s="393"/>
      <c r="Q5085" s="3"/>
      <c r="R5085" s="3"/>
      <c r="S5085" s="3"/>
      <c r="T5085" s="3"/>
      <c r="U5085" s="3"/>
      <c r="V5085" s="3"/>
      <c r="W5085"/>
      <c r="X5085"/>
      <c r="Y5085" s="451"/>
      <c r="Z5085" s="393"/>
      <c r="AA5085" s="3"/>
      <c r="AB5085" s="3"/>
      <c r="AC5085" s="3"/>
      <c r="AD5085" s="3"/>
      <c r="AE5085" s="3"/>
      <c r="AF5085"/>
      <c r="AG5085"/>
      <c r="AH5085"/>
      <c r="AI5085"/>
      <c r="AJ5085"/>
      <c r="AK5085"/>
      <c r="AL5085"/>
      <c r="AM5085"/>
      <c r="AN5085"/>
      <c r="AO5085"/>
      <c r="AP5085"/>
      <c r="BC5085" s="451"/>
    </row>
    <row r="5086" spans="1:55" hidden="1" x14ac:dyDescent="0.2">
      <c r="A5086" s="3"/>
      <c r="B5086" s="3"/>
      <c r="C5086" s="393"/>
      <c r="D5086" s="393"/>
      <c r="E5086" s="393"/>
      <c r="F5086" s="393"/>
      <c r="G5086" s="393"/>
      <c r="H5086" s="393"/>
      <c r="I5086" s="393"/>
      <c r="J5086" s="3"/>
      <c r="K5086" s="3"/>
      <c r="L5086" s="3"/>
      <c r="M5086" s="3"/>
      <c r="N5086" s="3"/>
      <c r="O5086" s="393"/>
      <c r="P5086" s="393"/>
      <c r="Q5086" s="3"/>
      <c r="R5086" s="3"/>
      <c r="S5086" s="3"/>
      <c r="T5086" s="3"/>
      <c r="U5086" s="3"/>
      <c r="V5086" s="3"/>
      <c r="W5086"/>
      <c r="X5086"/>
      <c r="Y5086" s="451"/>
      <c r="Z5086" s="393"/>
      <c r="AA5086" s="3"/>
      <c r="AB5086" s="3"/>
      <c r="AC5086" s="3"/>
      <c r="AD5086" s="3"/>
      <c r="AE5086" s="3"/>
      <c r="AF5086"/>
      <c r="AG5086"/>
      <c r="AH5086"/>
      <c r="AI5086"/>
      <c r="AJ5086"/>
      <c r="AK5086"/>
      <c r="AL5086"/>
      <c r="AM5086"/>
      <c r="AN5086"/>
      <c r="AO5086"/>
      <c r="AP5086"/>
      <c r="BC5086" s="451"/>
    </row>
    <row r="5087" spans="1:55" hidden="1" x14ac:dyDescent="0.2">
      <c r="A5087" s="3"/>
      <c r="B5087" s="3"/>
      <c r="C5087" s="393"/>
      <c r="D5087" s="393"/>
      <c r="E5087" s="393"/>
      <c r="F5087" s="393"/>
      <c r="G5087" s="393"/>
      <c r="H5087" s="393"/>
      <c r="I5087" s="393"/>
      <c r="J5087" s="3"/>
      <c r="K5087" s="3"/>
      <c r="L5087" s="3"/>
      <c r="M5087" s="3"/>
      <c r="N5087" s="3"/>
      <c r="O5087" s="393"/>
      <c r="P5087" s="393"/>
      <c r="Q5087" s="3"/>
      <c r="R5087" s="3"/>
      <c r="S5087" s="3"/>
      <c r="T5087" s="3"/>
      <c r="U5087" s="3"/>
      <c r="V5087" s="3"/>
      <c r="W5087"/>
      <c r="X5087"/>
      <c r="Y5087" s="451"/>
      <c r="Z5087" s="393"/>
      <c r="AA5087" s="3"/>
      <c r="AB5087" s="3"/>
      <c r="AC5087" s="3"/>
      <c r="AD5087" s="3"/>
      <c r="AE5087" s="3"/>
      <c r="AF5087"/>
      <c r="AG5087"/>
      <c r="AH5087"/>
      <c r="AI5087"/>
      <c r="AJ5087"/>
      <c r="AK5087"/>
      <c r="AL5087"/>
      <c r="AM5087"/>
      <c r="AN5087"/>
      <c r="AO5087"/>
      <c r="AP5087"/>
      <c r="BC5087" s="451"/>
    </row>
    <row r="5088" spans="1:55" hidden="1" x14ac:dyDescent="0.2">
      <c r="A5088" s="3"/>
      <c r="B5088" s="3"/>
      <c r="C5088" s="393"/>
      <c r="D5088" s="393"/>
      <c r="E5088" s="393"/>
      <c r="F5088" s="393"/>
      <c r="G5088" s="393"/>
      <c r="H5088" s="393"/>
      <c r="I5088" s="393"/>
      <c r="J5088" s="3"/>
      <c r="K5088" s="3"/>
      <c r="L5088" s="3"/>
      <c r="M5088" s="3"/>
      <c r="N5088" s="3"/>
      <c r="O5088" s="393"/>
      <c r="P5088" s="393"/>
      <c r="Q5088" s="3"/>
      <c r="R5088" s="3"/>
      <c r="S5088" s="3"/>
      <c r="T5088" s="3"/>
      <c r="U5088" s="3"/>
      <c r="V5088" s="3"/>
      <c r="W5088"/>
      <c r="X5088"/>
      <c r="Y5088" s="451"/>
      <c r="Z5088" s="393"/>
      <c r="AA5088" s="3"/>
      <c r="AB5088" s="3"/>
      <c r="AC5088" s="3"/>
      <c r="AD5088" s="3"/>
      <c r="AE5088" s="3"/>
      <c r="AF5088"/>
      <c r="AG5088"/>
      <c r="AH5088"/>
      <c r="AI5088"/>
      <c r="AJ5088"/>
      <c r="AK5088"/>
      <c r="AL5088"/>
      <c r="AM5088"/>
      <c r="AN5088"/>
      <c r="AO5088"/>
      <c r="AP5088"/>
      <c r="BC5088" s="451"/>
    </row>
    <row r="5089" spans="1:55" hidden="1" x14ac:dyDescent="0.2">
      <c r="A5089" s="3"/>
      <c r="B5089" s="3"/>
      <c r="C5089" s="393"/>
      <c r="D5089" s="393"/>
      <c r="E5089" s="393"/>
      <c r="F5089" s="393"/>
      <c r="G5089" s="393"/>
      <c r="H5089" s="393"/>
      <c r="I5089" s="393"/>
      <c r="J5089" s="3"/>
      <c r="K5089" s="3"/>
      <c r="L5089" s="3"/>
      <c r="M5089" s="3"/>
      <c r="N5089" s="3"/>
      <c r="O5089" s="393"/>
      <c r="P5089" s="393"/>
      <c r="Q5089" s="3"/>
      <c r="R5089" s="3"/>
      <c r="S5089" s="3"/>
      <c r="T5089" s="3"/>
      <c r="U5089" s="3"/>
      <c r="V5089" s="3"/>
      <c r="W5089"/>
      <c r="X5089"/>
      <c r="Y5089" s="451"/>
      <c r="Z5089" s="393"/>
      <c r="AA5089" s="3"/>
      <c r="AB5089" s="3"/>
      <c r="AC5089" s="3"/>
      <c r="AD5089" s="3"/>
      <c r="AE5089" s="3"/>
      <c r="AF5089"/>
      <c r="AG5089"/>
      <c r="AH5089"/>
      <c r="AI5089"/>
      <c r="AJ5089"/>
      <c r="AK5089"/>
      <c r="AL5089"/>
      <c r="AM5089"/>
      <c r="AN5089"/>
      <c r="AO5089"/>
      <c r="AP5089"/>
      <c r="BC5089" s="451"/>
    </row>
    <row r="5090" spans="1:55" hidden="1" x14ac:dyDescent="0.2">
      <c r="A5090" s="3"/>
      <c r="B5090" s="3"/>
      <c r="C5090" s="393"/>
      <c r="D5090" s="393"/>
      <c r="E5090" s="393"/>
      <c r="F5090" s="393"/>
      <c r="G5090" s="393"/>
      <c r="H5090" s="393"/>
      <c r="I5090" s="393"/>
      <c r="J5090" s="3"/>
      <c r="K5090" s="3"/>
      <c r="L5090" s="3"/>
      <c r="M5090" s="3"/>
      <c r="N5090" s="3"/>
      <c r="O5090" s="393"/>
      <c r="P5090" s="393"/>
      <c r="Q5090" s="3"/>
      <c r="R5090" s="3"/>
      <c r="S5090" s="3"/>
      <c r="T5090" s="3"/>
      <c r="U5090" s="3"/>
      <c r="V5090" s="3"/>
      <c r="W5090"/>
      <c r="X5090"/>
      <c r="Y5090" s="451"/>
      <c r="Z5090" s="393"/>
      <c r="AA5090" s="3"/>
      <c r="AB5090" s="3"/>
      <c r="AC5090" s="3"/>
      <c r="AD5090" s="3"/>
      <c r="AE5090" s="3"/>
      <c r="AF5090"/>
      <c r="AG5090"/>
      <c r="AH5090"/>
      <c r="AI5090"/>
      <c r="AJ5090"/>
      <c r="AK5090"/>
      <c r="AL5090"/>
      <c r="AM5090"/>
      <c r="AN5090"/>
      <c r="AO5090"/>
      <c r="AP5090"/>
      <c r="BC5090" s="451"/>
    </row>
    <row r="5091" spans="1:55" hidden="1" x14ac:dyDescent="0.2">
      <c r="A5091" s="3"/>
      <c r="B5091" s="3"/>
      <c r="C5091" s="393"/>
      <c r="D5091" s="393"/>
      <c r="E5091" s="393"/>
      <c r="F5091" s="393"/>
      <c r="G5091" s="393"/>
      <c r="H5091" s="393"/>
      <c r="I5091" s="393"/>
      <c r="J5091" s="3"/>
      <c r="K5091" s="3"/>
      <c r="L5091" s="3"/>
      <c r="M5091" s="3"/>
      <c r="N5091" s="3"/>
      <c r="O5091" s="393"/>
      <c r="P5091" s="393"/>
      <c r="Q5091" s="3"/>
      <c r="R5091" s="3"/>
      <c r="S5091" s="3"/>
      <c r="T5091" s="3"/>
      <c r="U5091" s="3"/>
      <c r="V5091" s="3"/>
      <c r="W5091"/>
      <c r="X5091"/>
      <c r="Y5091" s="451"/>
      <c r="Z5091" s="393"/>
      <c r="AA5091" s="3"/>
      <c r="AB5091" s="3"/>
      <c r="AC5091" s="3"/>
      <c r="AD5091" s="3"/>
      <c r="AE5091" s="3"/>
      <c r="AF5091"/>
      <c r="AG5091"/>
      <c r="AH5091"/>
      <c r="AI5091"/>
      <c r="AJ5091"/>
      <c r="AK5091"/>
      <c r="AL5091"/>
      <c r="AM5091"/>
      <c r="AN5091"/>
      <c r="AO5091"/>
      <c r="AP5091"/>
      <c r="BC5091" s="451"/>
    </row>
    <row r="5092" spans="1:55" hidden="1" x14ac:dyDescent="0.2">
      <c r="A5092" s="3"/>
      <c r="B5092" s="3"/>
      <c r="C5092" s="393"/>
      <c r="D5092" s="393"/>
      <c r="E5092" s="393"/>
      <c r="F5092" s="393"/>
      <c r="G5092" s="393"/>
      <c r="H5092" s="393"/>
      <c r="I5092" s="393"/>
      <c r="J5092" s="3"/>
      <c r="K5092" s="3"/>
      <c r="L5092" s="3"/>
      <c r="M5092" s="3"/>
      <c r="N5092" s="3"/>
      <c r="O5092" s="393"/>
      <c r="P5092" s="393"/>
      <c r="Q5092" s="3"/>
      <c r="R5092" s="3"/>
      <c r="S5092" s="3"/>
      <c r="T5092" s="3"/>
      <c r="U5092" s="3"/>
      <c r="V5092" s="3"/>
      <c r="W5092"/>
      <c r="X5092"/>
      <c r="Y5092" s="451"/>
      <c r="Z5092" s="393"/>
      <c r="AA5092" s="3"/>
      <c r="AB5092" s="3"/>
      <c r="AC5092" s="3"/>
      <c r="AD5092" s="3"/>
      <c r="AE5092" s="3"/>
      <c r="AF5092"/>
      <c r="AG5092"/>
      <c r="AH5092"/>
      <c r="AI5092"/>
      <c r="AJ5092"/>
      <c r="AK5092"/>
      <c r="AL5092"/>
      <c r="AM5092"/>
      <c r="AN5092"/>
      <c r="AO5092"/>
      <c r="AP5092"/>
      <c r="BC5092" s="451"/>
    </row>
    <row r="5093" spans="1:55" hidden="1" x14ac:dyDescent="0.2">
      <c r="A5093" s="3"/>
      <c r="B5093" s="3"/>
      <c r="C5093" s="393"/>
      <c r="D5093" s="393"/>
      <c r="E5093" s="393"/>
      <c r="F5093" s="393"/>
      <c r="G5093" s="393"/>
      <c r="H5093" s="393"/>
      <c r="I5093" s="393"/>
      <c r="J5093" s="3"/>
      <c r="K5093" s="3"/>
      <c r="L5093" s="3"/>
      <c r="M5093" s="3"/>
      <c r="N5093" s="3"/>
      <c r="O5093" s="393"/>
      <c r="P5093" s="393"/>
      <c r="Q5093" s="3"/>
      <c r="R5093" s="3"/>
      <c r="S5093" s="3"/>
      <c r="T5093" s="3"/>
      <c r="U5093" s="3"/>
      <c r="V5093" s="3"/>
      <c r="W5093"/>
      <c r="X5093"/>
      <c r="Y5093" s="451"/>
      <c r="Z5093" s="393"/>
      <c r="AA5093" s="3"/>
      <c r="AB5093" s="3"/>
      <c r="AC5093" s="3"/>
      <c r="AD5093" s="3"/>
      <c r="AE5093" s="3"/>
      <c r="AF5093"/>
      <c r="AG5093"/>
      <c r="AH5093"/>
      <c r="AI5093"/>
      <c r="AJ5093"/>
      <c r="AK5093"/>
      <c r="AL5093"/>
      <c r="AM5093"/>
      <c r="AN5093"/>
      <c r="AO5093"/>
      <c r="AP5093"/>
      <c r="BC5093" s="451"/>
    </row>
    <row r="5094" spans="1:55" hidden="1" x14ac:dyDescent="0.2">
      <c r="A5094" s="3"/>
      <c r="B5094" s="3"/>
      <c r="C5094" s="393"/>
      <c r="D5094" s="393"/>
      <c r="E5094" s="393"/>
      <c r="F5094" s="393"/>
      <c r="G5094" s="393"/>
      <c r="H5094" s="393"/>
      <c r="I5094" s="393"/>
      <c r="J5094" s="3"/>
      <c r="K5094" s="3"/>
      <c r="L5094" s="3"/>
      <c r="M5094" s="3"/>
      <c r="N5094" s="3"/>
      <c r="O5094" s="393"/>
      <c r="P5094" s="393"/>
      <c r="Q5094" s="3"/>
      <c r="R5094" s="3"/>
      <c r="S5094" s="3"/>
      <c r="T5094" s="3"/>
      <c r="U5094" s="3"/>
      <c r="V5094" s="3"/>
      <c r="W5094"/>
      <c r="X5094"/>
      <c r="Y5094" s="451"/>
      <c r="Z5094" s="393"/>
      <c r="AA5094" s="3"/>
      <c r="AB5094" s="3"/>
      <c r="AC5094" s="3"/>
      <c r="AD5094" s="3"/>
      <c r="AE5094" s="3"/>
      <c r="AF5094"/>
      <c r="AG5094"/>
      <c r="AH5094"/>
      <c r="AI5094"/>
      <c r="AJ5094"/>
      <c r="AK5094"/>
      <c r="AL5094"/>
      <c r="AM5094"/>
      <c r="AN5094"/>
      <c r="AO5094"/>
      <c r="AP5094"/>
      <c r="BC5094" s="451"/>
    </row>
    <row r="5095" spans="1:55" hidden="1" x14ac:dyDescent="0.2">
      <c r="A5095" s="3"/>
      <c r="B5095" s="3"/>
      <c r="C5095" s="393"/>
      <c r="D5095" s="393"/>
      <c r="E5095" s="393"/>
      <c r="F5095" s="393"/>
      <c r="G5095" s="393"/>
      <c r="H5095" s="393"/>
      <c r="I5095" s="393"/>
      <c r="J5095" s="3"/>
      <c r="K5095" s="3"/>
      <c r="L5095" s="3"/>
      <c r="M5095" s="3"/>
      <c r="N5095" s="3"/>
      <c r="O5095" s="393"/>
      <c r="P5095" s="393"/>
      <c r="Q5095" s="3"/>
      <c r="R5095" s="3"/>
      <c r="S5095" s="3"/>
      <c r="T5095" s="3"/>
      <c r="U5095" s="3"/>
      <c r="V5095" s="3"/>
      <c r="W5095"/>
      <c r="X5095"/>
      <c r="Y5095" s="451"/>
      <c r="Z5095" s="393"/>
      <c r="AA5095" s="3"/>
      <c r="AB5095" s="3"/>
      <c r="AC5095" s="3"/>
      <c r="AD5095" s="3"/>
      <c r="AE5095" s="3"/>
      <c r="AF5095"/>
      <c r="AG5095"/>
      <c r="AH5095"/>
      <c r="AI5095"/>
      <c r="AJ5095"/>
      <c r="AK5095"/>
      <c r="AL5095"/>
      <c r="AM5095"/>
      <c r="AN5095"/>
      <c r="AO5095"/>
      <c r="AP5095"/>
      <c r="BC5095" s="451"/>
    </row>
    <row r="5096" spans="1:55" hidden="1" x14ac:dyDescent="0.2">
      <c r="A5096" s="3"/>
      <c r="B5096" s="3"/>
      <c r="C5096" s="393"/>
      <c r="D5096" s="393"/>
      <c r="E5096" s="393"/>
      <c r="F5096" s="393"/>
      <c r="G5096" s="393"/>
      <c r="H5096" s="393"/>
      <c r="I5096" s="393"/>
      <c r="J5096" s="3"/>
      <c r="K5096" s="3"/>
      <c r="L5096" s="3"/>
      <c r="M5096" s="3"/>
      <c r="N5096" s="3"/>
      <c r="O5096" s="393"/>
      <c r="P5096" s="393"/>
      <c r="Q5096" s="3"/>
      <c r="R5096" s="3"/>
      <c r="S5096" s="3"/>
      <c r="T5096" s="3"/>
      <c r="U5096" s="3"/>
      <c r="V5096" s="3"/>
      <c r="W5096"/>
      <c r="X5096"/>
      <c r="Y5096" s="451"/>
      <c r="Z5096" s="393"/>
      <c r="AA5096" s="3"/>
      <c r="AB5096" s="3"/>
      <c r="AC5096" s="3"/>
      <c r="AD5096" s="3"/>
      <c r="AE5096" s="3"/>
      <c r="AF5096"/>
      <c r="AG5096"/>
      <c r="AH5096"/>
      <c r="AI5096"/>
      <c r="AJ5096"/>
      <c r="AK5096"/>
      <c r="AL5096"/>
      <c r="AM5096"/>
      <c r="AN5096"/>
      <c r="AO5096"/>
      <c r="AP5096"/>
      <c r="BC5096" s="451"/>
    </row>
    <row r="5097" spans="1:55" hidden="1" x14ac:dyDescent="0.2">
      <c r="A5097" s="3"/>
      <c r="B5097" s="3"/>
      <c r="C5097" s="393"/>
      <c r="D5097" s="393"/>
      <c r="E5097" s="393"/>
      <c r="F5097" s="393"/>
      <c r="G5097" s="393"/>
      <c r="H5097" s="393"/>
      <c r="I5097" s="393"/>
      <c r="J5097" s="3"/>
      <c r="K5097" s="3"/>
      <c r="L5097" s="3"/>
      <c r="M5097" s="3"/>
      <c r="N5097" s="3"/>
      <c r="O5097" s="393"/>
      <c r="P5097" s="393"/>
      <c r="Q5097" s="3"/>
      <c r="R5097" s="3"/>
      <c r="S5097" s="3"/>
      <c r="T5097" s="3"/>
      <c r="U5097" s="3"/>
      <c r="V5097" s="3"/>
      <c r="W5097"/>
      <c r="X5097"/>
      <c r="Y5097" s="451"/>
      <c r="Z5097" s="393"/>
      <c r="AA5097" s="3"/>
      <c r="AB5097" s="3"/>
      <c r="AC5097" s="3"/>
      <c r="AD5097" s="3"/>
      <c r="AE5097" s="3"/>
      <c r="AF5097"/>
      <c r="AG5097"/>
      <c r="AH5097"/>
      <c r="AI5097"/>
      <c r="AJ5097"/>
      <c r="AK5097"/>
      <c r="AL5097"/>
      <c r="AM5097"/>
      <c r="AN5097"/>
      <c r="AO5097"/>
      <c r="AP5097"/>
      <c r="BC5097" s="451"/>
    </row>
    <row r="5098" spans="1:55" hidden="1" x14ac:dyDescent="0.2">
      <c r="A5098" s="3"/>
      <c r="B5098" s="3"/>
      <c r="C5098" s="393"/>
      <c r="D5098" s="393"/>
      <c r="E5098" s="393"/>
      <c r="F5098" s="393"/>
      <c r="G5098" s="393"/>
      <c r="H5098" s="393"/>
      <c r="I5098" s="393"/>
      <c r="J5098" s="3"/>
      <c r="K5098" s="3"/>
      <c r="L5098" s="3"/>
      <c r="M5098" s="3"/>
      <c r="N5098" s="3"/>
      <c r="O5098" s="393"/>
      <c r="P5098" s="393"/>
      <c r="Q5098" s="3"/>
      <c r="R5098" s="3"/>
      <c r="S5098" s="3"/>
      <c r="T5098" s="3"/>
      <c r="U5098" s="3"/>
      <c r="V5098" s="3"/>
      <c r="W5098"/>
      <c r="X5098"/>
      <c r="Y5098" s="451"/>
      <c r="Z5098" s="393"/>
      <c r="AA5098" s="3"/>
      <c r="AB5098" s="3"/>
      <c r="AC5098" s="3"/>
      <c r="AD5098" s="3"/>
      <c r="AE5098" s="3"/>
      <c r="AF5098"/>
      <c r="AG5098"/>
      <c r="AH5098"/>
      <c r="AI5098"/>
      <c r="AJ5098"/>
      <c r="AK5098"/>
      <c r="AL5098"/>
      <c r="AM5098"/>
      <c r="AN5098"/>
      <c r="AO5098"/>
      <c r="AP5098"/>
      <c r="BC5098" s="451"/>
    </row>
    <row r="5099" spans="1:55" hidden="1" x14ac:dyDescent="0.2">
      <c r="A5099" s="3"/>
      <c r="B5099" s="3"/>
      <c r="C5099" s="393"/>
      <c r="D5099" s="393"/>
      <c r="E5099" s="393"/>
      <c r="F5099" s="393"/>
      <c r="G5099" s="393"/>
      <c r="H5099" s="393"/>
      <c r="I5099" s="393"/>
      <c r="J5099" s="3"/>
      <c r="K5099" s="3"/>
      <c r="L5099" s="3"/>
      <c r="M5099" s="3"/>
      <c r="N5099" s="3"/>
      <c r="O5099" s="393"/>
      <c r="P5099" s="393"/>
      <c r="Q5099" s="3"/>
      <c r="R5099" s="3"/>
      <c r="S5099" s="3"/>
      <c r="T5099" s="3"/>
      <c r="U5099" s="3"/>
      <c r="V5099" s="3"/>
      <c r="W5099"/>
      <c r="X5099"/>
      <c r="Y5099" s="451"/>
      <c r="Z5099" s="393"/>
      <c r="AA5099" s="3"/>
      <c r="AB5099" s="3"/>
      <c r="AC5099" s="3"/>
      <c r="AD5099" s="3"/>
      <c r="AE5099" s="3"/>
      <c r="AF5099"/>
      <c r="AG5099"/>
      <c r="AH5099"/>
      <c r="AI5099"/>
      <c r="AJ5099"/>
      <c r="AK5099"/>
      <c r="AL5099"/>
      <c r="AM5099"/>
      <c r="AN5099"/>
      <c r="AO5099"/>
      <c r="AP5099"/>
      <c r="BC5099" s="451"/>
    </row>
    <row r="5100" spans="1:55" hidden="1" x14ac:dyDescent="0.2">
      <c r="A5100" s="3"/>
      <c r="B5100" s="3"/>
      <c r="C5100" s="393"/>
      <c r="D5100" s="393"/>
      <c r="E5100" s="393"/>
      <c r="F5100" s="393"/>
      <c r="G5100" s="393"/>
      <c r="H5100" s="393"/>
      <c r="I5100" s="393"/>
      <c r="J5100" s="3"/>
      <c r="K5100" s="3"/>
      <c r="L5100" s="3"/>
      <c r="M5100" s="3"/>
      <c r="N5100" s="3"/>
      <c r="O5100" s="393"/>
      <c r="P5100" s="393"/>
      <c r="Q5100" s="3"/>
      <c r="R5100" s="3"/>
      <c r="S5100" s="3"/>
      <c r="T5100" s="3"/>
      <c r="U5100" s="3"/>
      <c r="V5100" s="3"/>
      <c r="W5100"/>
      <c r="X5100"/>
      <c r="Y5100" s="451"/>
      <c r="Z5100" s="393"/>
      <c r="AA5100" s="3"/>
      <c r="AB5100" s="3"/>
      <c r="AC5100" s="3"/>
      <c r="AD5100" s="3"/>
      <c r="AE5100" s="3"/>
      <c r="AF5100"/>
      <c r="AG5100"/>
      <c r="AH5100"/>
      <c r="AI5100"/>
      <c r="AJ5100"/>
      <c r="AK5100"/>
      <c r="AL5100"/>
      <c r="AM5100"/>
      <c r="AN5100"/>
      <c r="AO5100"/>
      <c r="AP5100"/>
      <c r="BC5100" s="451"/>
    </row>
    <row r="5101" spans="1:55" hidden="1" x14ac:dyDescent="0.2">
      <c r="A5101" s="3"/>
      <c r="B5101" s="3"/>
      <c r="C5101" s="393"/>
      <c r="D5101" s="393"/>
      <c r="E5101" s="393"/>
      <c r="F5101" s="393"/>
      <c r="G5101" s="393"/>
      <c r="H5101" s="393"/>
      <c r="I5101" s="393"/>
      <c r="J5101" s="3"/>
      <c r="K5101" s="3"/>
      <c r="L5101" s="3"/>
      <c r="M5101" s="3"/>
      <c r="N5101" s="3"/>
      <c r="O5101" s="393"/>
      <c r="P5101" s="393"/>
      <c r="Q5101" s="3"/>
      <c r="R5101" s="3"/>
      <c r="S5101" s="3"/>
      <c r="T5101" s="3"/>
      <c r="U5101" s="3"/>
      <c r="V5101" s="3"/>
      <c r="W5101"/>
      <c r="X5101"/>
      <c r="Y5101" s="451"/>
      <c r="Z5101" s="393"/>
      <c r="AA5101" s="3"/>
      <c r="AB5101" s="3"/>
      <c r="AC5101" s="3"/>
      <c r="AD5101" s="3"/>
      <c r="AE5101" s="3"/>
      <c r="AF5101"/>
      <c r="AG5101"/>
      <c r="AH5101"/>
      <c r="AI5101"/>
      <c r="AJ5101"/>
      <c r="AK5101"/>
      <c r="AL5101"/>
      <c r="AM5101"/>
      <c r="AN5101"/>
      <c r="AO5101"/>
      <c r="AP5101"/>
      <c r="BC5101" s="451"/>
    </row>
    <row r="5102" spans="1:55" hidden="1" x14ac:dyDescent="0.2">
      <c r="A5102" s="3"/>
      <c r="B5102" s="3"/>
      <c r="C5102" s="393"/>
      <c r="D5102" s="393"/>
      <c r="E5102" s="393"/>
      <c r="F5102" s="393"/>
      <c r="G5102" s="393"/>
      <c r="H5102" s="393"/>
      <c r="I5102" s="393"/>
      <c r="J5102" s="3"/>
      <c r="K5102" s="3"/>
      <c r="L5102" s="3"/>
      <c r="M5102" s="3"/>
      <c r="N5102" s="3"/>
      <c r="O5102" s="393"/>
      <c r="P5102" s="393"/>
      <c r="Q5102" s="3"/>
      <c r="R5102" s="3"/>
      <c r="S5102" s="3"/>
      <c r="T5102" s="3"/>
      <c r="U5102" s="3"/>
      <c r="V5102" s="3"/>
      <c r="W5102"/>
      <c r="X5102"/>
      <c r="Y5102" s="451"/>
      <c r="Z5102" s="393"/>
      <c r="AA5102" s="3"/>
      <c r="AB5102" s="3"/>
      <c r="AC5102" s="3"/>
      <c r="AD5102" s="3"/>
      <c r="AE5102" s="3"/>
      <c r="AF5102"/>
      <c r="AG5102"/>
      <c r="AH5102"/>
      <c r="AI5102"/>
      <c r="AJ5102"/>
      <c r="AK5102"/>
      <c r="AL5102"/>
      <c r="AM5102"/>
      <c r="AN5102"/>
      <c r="AO5102"/>
      <c r="AP5102"/>
      <c r="BC5102" s="451"/>
    </row>
    <row r="5103" spans="1:55" hidden="1" x14ac:dyDescent="0.2">
      <c r="A5103" s="3"/>
      <c r="B5103" s="3"/>
      <c r="C5103" s="393"/>
      <c r="D5103" s="393"/>
      <c r="E5103" s="393"/>
      <c r="F5103" s="393"/>
      <c r="G5103" s="393"/>
      <c r="H5103" s="393"/>
      <c r="I5103" s="393"/>
      <c r="J5103" s="3"/>
      <c r="K5103" s="3"/>
      <c r="L5103" s="3"/>
      <c r="M5103" s="3"/>
      <c r="N5103" s="3"/>
      <c r="O5103" s="393"/>
      <c r="P5103" s="393"/>
      <c r="Q5103" s="3"/>
      <c r="R5103" s="3"/>
      <c r="S5103" s="3"/>
      <c r="T5103" s="3"/>
      <c r="U5103" s="3"/>
      <c r="V5103" s="3"/>
      <c r="W5103"/>
      <c r="X5103"/>
      <c r="Y5103" s="451"/>
      <c r="Z5103" s="393"/>
      <c r="AA5103" s="3"/>
      <c r="AB5103" s="3"/>
      <c r="AC5103" s="3"/>
      <c r="AD5103" s="3"/>
      <c r="AE5103" s="3"/>
      <c r="AF5103"/>
      <c r="AG5103"/>
      <c r="AH5103"/>
      <c r="AI5103"/>
      <c r="AJ5103"/>
      <c r="AK5103"/>
      <c r="AL5103"/>
      <c r="AM5103"/>
      <c r="AN5103"/>
      <c r="AO5103"/>
      <c r="AP5103"/>
      <c r="BC5103" s="451"/>
    </row>
    <row r="5104" spans="1:55" hidden="1" x14ac:dyDescent="0.2">
      <c r="A5104" s="3"/>
      <c r="B5104" s="3"/>
      <c r="C5104" s="393"/>
      <c r="D5104" s="393"/>
      <c r="E5104" s="393"/>
      <c r="F5104" s="393"/>
      <c r="G5104" s="393"/>
      <c r="H5104" s="393"/>
      <c r="I5104" s="393"/>
      <c r="J5104" s="3"/>
      <c r="K5104" s="3"/>
      <c r="L5104" s="3"/>
      <c r="M5104" s="3"/>
      <c r="N5104" s="3"/>
      <c r="O5104" s="393"/>
      <c r="P5104" s="393"/>
      <c r="Q5104" s="3"/>
      <c r="R5104" s="3"/>
      <c r="S5104" s="3"/>
      <c r="T5104" s="3"/>
      <c r="U5104" s="3"/>
      <c r="V5104" s="3"/>
      <c r="W5104"/>
      <c r="X5104"/>
      <c r="Y5104" s="451"/>
      <c r="Z5104" s="393"/>
      <c r="AA5104" s="3"/>
      <c r="AB5104" s="3"/>
      <c r="AC5104" s="3"/>
      <c r="AD5104" s="3"/>
      <c r="AE5104" s="3"/>
      <c r="AF5104"/>
      <c r="AG5104"/>
      <c r="AH5104"/>
      <c r="AI5104"/>
      <c r="AJ5104"/>
      <c r="AK5104"/>
      <c r="AL5104"/>
      <c r="AM5104"/>
      <c r="AN5104"/>
      <c r="AO5104"/>
      <c r="AP5104"/>
      <c r="BC5104" s="451"/>
    </row>
    <row r="5105" spans="1:55" hidden="1" x14ac:dyDescent="0.2">
      <c r="A5105" s="3"/>
      <c r="B5105" s="3"/>
      <c r="C5105" s="393"/>
      <c r="D5105" s="393"/>
      <c r="E5105" s="393"/>
      <c r="F5105" s="393"/>
      <c r="G5105" s="393"/>
      <c r="H5105" s="393"/>
      <c r="I5105" s="393"/>
      <c r="J5105" s="3"/>
      <c r="K5105" s="3"/>
      <c r="L5105" s="3"/>
      <c r="M5105" s="3"/>
      <c r="N5105" s="3"/>
      <c r="O5105" s="393"/>
      <c r="P5105" s="393"/>
      <c r="Q5105" s="3"/>
      <c r="R5105" s="3"/>
      <c r="S5105" s="3"/>
      <c r="T5105" s="3"/>
      <c r="U5105" s="3"/>
      <c r="V5105" s="3"/>
      <c r="W5105"/>
      <c r="X5105"/>
      <c r="Y5105" s="451"/>
      <c r="Z5105" s="393"/>
      <c r="AA5105" s="3"/>
      <c r="AB5105" s="3"/>
      <c r="AC5105" s="3"/>
      <c r="AD5105" s="3"/>
      <c r="AE5105" s="3"/>
      <c r="AF5105"/>
      <c r="AG5105"/>
      <c r="AH5105"/>
      <c r="AI5105"/>
      <c r="AJ5105"/>
      <c r="AK5105"/>
      <c r="AL5105"/>
      <c r="AM5105"/>
      <c r="AN5105"/>
      <c r="AO5105"/>
      <c r="AP5105"/>
      <c r="BC5105" s="451"/>
    </row>
    <row r="5106" spans="1:55" hidden="1" x14ac:dyDescent="0.2">
      <c r="A5106" s="3"/>
      <c r="B5106" s="3"/>
      <c r="C5106" s="393"/>
      <c r="D5106" s="393"/>
      <c r="E5106" s="393"/>
      <c r="F5106" s="393"/>
      <c r="G5106" s="393"/>
      <c r="H5106" s="393"/>
      <c r="I5106" s="393"/>
      <c r="J5106" s="3"/>
      <c r="K5106" s="3"/>
      <c r="L5106" s="3"/>
      <c r="M5106" s="3"/>
      <c r="N5106" s="3"/>
      <c r="O5106" s="393"/>
      <c r="P5106" s="393"/>
      <c r="Q5106" s="3"/>
      <c r="R5106" s="3"/>
      <c r="S5106" s="3"/>
      <c r="T5106" s="3"/>
      <c r="U5106" s="3"/>
      <c r="V5106" s="3"/>
      <c r="W5106"/>
      <c r="X5106"/>
      <c r="Y5106" s="451"/>
      <c r="Z5106" s="393"/>
      <c r="AA5106" s="3"/>
      <c r="AB5106" s="3"/>
      <c r="AC5106" s="3"/>
      <c r="AD5106" s="3"/>
      <c r="AE5106" s="3"/>
      <c r="AF5106"/>
      <c r="AG5106"/>
      <c r="AH5106"/>
      <c r="AI5106"/>
      <c r="AJ5106"/>
      <c r="AK5106"/>
      <c r="AL5106"/>
      <c r="AM5106"/>
      <c r="AN5106"/>
      <c r="AO5106"/>
      <c r="AP5106"/>
      <c r="BC5106" s="451"/>
    </row>
    <row r="5107" spans="1:55" hidden="1" x14ac:dyDescent="0.2">
      <c r="A5107" s="3"/>
      <c r="B5107" s="3"/>
      <c r="C5107" s="393"/>
      <c r="D5107" s="393"/>
      <c r="E5107" s="393"/>
      <c r="F5107" s="393"/>
      <c r="G5107" s="393"/>
      <c r="H5107" s="393"/>
      <c r="I5107" s="393"/>
      <c r="J5107" s="3"/>
      <c r="K5107" s="3"/>
      <c r="L5107" s="3"/>
      <c r="M5107" s="3"/>
      <c r="N5107" s="3"/>
      <c r="O5107" s="393"/>
      <c r="P5107" s="393"/>
      <c r="Q5107" s="3"/>
      <c r="R5107" s="3"/>
      <c r="S5107" s="3"/>
      <c r="T5107" s="3"/>
      <c r="U5107" s="3"/>
      <c r="V5107" s="3"/>
      <c r="W5107"/>
      <c r="X5107"/>
      <c r="Y5107" s="451"/>
      <c r="Z5107" s="393"/>
      <c r="AA5107" s="3"/>
      <c r="AB5107" s="3"/>
      <c r="AC5107" s="3"/>
      <c r="AD5107" s="3"/>
      <c r="AE5107" s="3"/>
      <c r="AF5107"/>
      <c r="AG5107"/>
      <c r="AH5107"/>
      <c r="AI5107"/>
      <c r="AJ5107"/>
      <c r="AK5107"/>
      <c r="AL5107"/>
      <c r="AM5107"/>
      <c r="AN5107"/>
      <c r="AO5107"/>
      <c r="AP5107"/>
      <c r="BC5107" s="451"/>
    </row>
    <row r="5108" spans="1:55" hidden="1" x14ac:dyDescent="0.2">
      <c r="A5108" s="3"/>
      <c r="B5108" s="3"/>
      <c r="C5108" s="393"/>
      <c r="D5108" s="393"/>
      <c r="E5108" s="393"/>
      <c r="F5108" s="393"/>
      <c r="G5108" s="393"/>
      <c r="H5108" s="393"/>
      <c r="I5108" s="393"/>
      <c r="J5108" s="3"/>
      <c r="K5108" s="3"/>
      <c r="L5108" s="3"/>
      <c r="M5108" s="3"/>
      <c r="N5108" s="3"/>
      <c r="O5108" s="393"/>
      <c r="P5108" s="393"/>
      <c r="Q5108" s="3"/>
      <c r="R5108" s="3"/>
      <c r="S5108" s="3"/>
      <c r="T5108" s="3"/>
      <c r="U5108" s="3"/>
      <c r="V5108" s="3"/>
      <c r="W5108"/>
      <c r="X5108"/>
      <c r="Y5108" s="451"/>
      <c r="Z5108" s="393"/>
      <c r="AA5108" s="3"/>
      <c r="AB5108" s="3"/>
      <c r="AC5108" s="3"/>
      <c r="AD5108" s="3"/>
      <c r="AE5108" s="3"/>
      <c r="AF5108"/>
      <c r="AG5108"/>
      <c r="AH5108"/>
      <c r="AI5108"/>
      <c r="AJ5108"/>
      <c r="AK5108"/>
      <c r="AL5108"/>
      <c r="AM5108"/>
      <c r="AN5108"/>
      <c r="AO5108"/>
      <c r="AP5108"/>
      <c r="BC5108" s="451"/>
    </row>
    <row r="5109" spans="1:55" hidden="1" x14ac:dyDescent="0.2">
      <c r="A5109" s="3"/>
      <c r="B5109" s="3"/>
      <c r="C5109" s="393"/>
      <c r="D5109" s="393"/>
      <c r="E5109" s="393"/>
      <c r="F5109" s="393"/>
      <c r="G5109" s="393"/>
      <c r="H5109" s="393"/>
      <c r="I5109" s="393"/>
      <c r="J5109" s="3"/>
      <c r="K5109" s="3"/>
      <c r="L5109" s="3"/>
      <c r="M5109" s="3"/>
      <c r="N5109" s="3"/>
      <c r="O5109" s="393"/>
      <c r="P5109" s="393"/>
      <c r="Q5109" s="3"/>
      <c r="R5109" s="3"/>
      <c r="S5109" s="3"/>
      <c r="T5109" s="3"/>
      <c r="U5109" s="3"/>
      <c r="V5109" s="3"/>
      <c r="W5109"/>
      <c r="X5109"/>
      <c r="Y5109" s="451"/>
      <c r="Z5109" s="393"/>
      <c r="AA5109" s="3"/>
      <c r="AB5109" s="3"/>
      <c r="AC5109" s="3"/>
      <c r="AD5109" s="3"/>
      <c r="AE5109" s="3"/>
      <c r="AF5109"/>
      <c r="AG5109"/>
      <c r="AH5109"/>
      <c r="AI5109"/>
      <c r="AJ5109"/>
      <c r="AK5109"/>
      <c r="AL5109"/>
      <c r="AM5109"/>
      <c r="AN5109"/>
      <c r="AO5109"/>
      <c r="AP5109"/>
      <c r="BC5109" s="451"/>
    </row>
    <row r="5110" spans="1:55" hidden="1" x14ac:dyDescent="0.2">
      <c r="A5110" s="3"/>
      <c r="B5110" s="3"/>
      <c r="C5110" s="393"/>
      <c r="D5110" s="393"/>
      <c r="E5110" s="393"/>
      <c r="F5110" s="393"/>
      <c r="G5110" s="393"/>
      <c r="H5110" s="393"/>
      <c r="I5110" s="393"/>
      <c r="J5110" s="3"/>
      <c r="K5110" s="3"/>
      <c r="L5110" s="3"/>
      <c r="M5110" s="3"/>
      <c r="N5110" s="3"/>
      <c r="O5110" s="393"/>
      <c r="P5110" s="393"/>
      <c r="Q5110" s="3"/>
      <c r="R5110" s="3"/>
      <c r="S5110" s="3"/>
      <c r="T5110" s="3"/>
      <c r="U5110" s="3"/>
      <c r="V5110" s="3"/>
      <c r="W5110"/>
      <c r="X5110"/>
      <c r="Y5110" s="451"/>
      <c r="Z5110" s="393"/>
      <c r="AA5110" s="3"/>
      <c r="AB5110" s="3"/>
      <c r="AC5110" s="3"/>
      <c r="AD5110" s="3"/>
      <c r="AE5110" s="3"/>
      <c r="AF5110"/>
      <c r="AG5110"/>
      <c r="AH5110"/>
      <c r="AI5110"/>
      <c r="AJ5110"/>
      <c r="AK5110"/>
      <c r="AL5110"/>
      <c r="AM5110"/>
      <c r="AN5110"/>
      <c r="AO5110"/>
      <c r="AP5110"/>
      <c r="BC5110" s="451"/>
    </row>
    <row r="5111" spans="1:55" hidden="1" x14ac:dyDescent="0.2">
      <c r="A5111" s="3"/>
      <c r="B5111" s="3"/>
      <c r="C5111" s="393"/>
      <c r="D5111" s="393"/>
      <c r="E5111" s="393"/>
      <c r="F5111" s="393"/>
      <c r="G5111" s="393"/>
      <c r="H5111" s="393"/>
      <c r="I5111" s="393"/>
      <c r="J5111" s="3"/>
      <c r="K5111" s="3"/>
      <c r="L5111" s="3"/>
      <c r="M5111" s="3"/>
      <c r="N5111" s="3"/>
      <c r="O5111" s="393"/>
      <c r="P5111" s="393"/>
      <c r="Q5111" s="3"/>
      <c r="R5111" s="3"/>
      <c r="S5111" s="3"/>
      <c r="T5111" s="3"/>
      <c r="U5111" s="3"/>
      <c r="V5111" s="3"/>
      <c r="W5111"/>
      <c r="X5111"/>
      <c r="Y5111" s="451"/>
      <c r="Z5111" s="393"/>
      <c r="AA5111" s="3"/>
      <c r="AB5111" s="3"/>
      <c r="AC5111" s="3"/>
      <c r="AD5111" s="3"/>
      <c r="AE5111" s="3"/>
      <c r="AF5111"/>
      <c r="AG5111"/>
      <c r="AH5111"/>
      <c r="AI5111"/>
      <c r="AJ5111"/>
      <c r="AK5111"/>
      <c r="AL5111"/>
      <c r="AM5111"/>
      <c r="AN5111"/>
      <c r="AO5111"/>
      <c r="AP5111"/>
      <c r="BC5111" s="451"/>
    </row>
    <row r="5112" spans="1:55" hidden="1" x14ac:dyDescent="0.2">
      <c r="A5112" s="3"/>
      <c r="B5112" s="3"/>
      <c r="C5112" s="393"/>
      <c r="D5112" s="393"/>
      <c r="E5112" s="393"/>
      <c r="F5112" s="393"/>
      <c r="G5112" s="393"/>
      <c r="H5112" s="393"/>
      <c r="I5112" s="393"/>
      <c r="J5112" s="3"/>
      <c r="K5112" s="3"/>
      <c r="L5112" s="3"/>
      <c r="M5112" s="3"/>
      <c r="N5112" s="3"/>
      <c r="O5112" s="393"/>
      <c r="P5112" s="393"/>
      <c r="Q5112" s="3"/>
      <c r="R5112" s="3"/>
      <c r="S5112" s="3"/>
      <c r="T5112" s="3"/>
      <c r="U5112" s="3"/>
      <c r="V5112" s="3"/>
      <c r="W5112"/>
      <c r="X5112"/>
      <c r="Y5112" s="451"/>
      <c r="Z5112" s="393"/>
      <c r="AA5112" s="3"/>
      <c r="AB5112" s="3"/>
      <c r="AC5112" s="3"/>
      <c r="AD5112" s="3"/>
      <c r="AE5112" s="3"/>
      <c r="AF5112"/>
      <c r="AG5112"/>
      <c r="AH5112"/>
      <c r="AI5112"/>
      <c r="AJ5112"/>
      <c r="AK5112"/>
      <c r="AL5112"/>
      <c r="AM5112"/>
      <c r="AN5112"/>
      <c r="AO5112"/>
      <c r="AP5112"/>
      <c r="BC5112" s="451"/>
    </row>
    <row r="5113" spans="1:55" hidden="1" x14ac:dyDescent="0.2">
      <c r="A5113" s="3"/>
      <c r="B5113" s="3"/>
      <c r="C5113" s="393"/>
      <c r="D5113" s="393"/>
      <c r="E5113" s="393"/>
      <c r="F5113" s="393"/>
      <c r="G5113" s="393"/>
      <c r="H5113" s="393"/>
      <c r="I5113" s="393"/>
      <c r="J5113" s="3"/>
      <c r="K5113" s="3"/>
      <c r="L5113" s="3"/>
      <c r="M5113" s="3"/>
      <c r="N5113" s="3"/>
      <c r="O5113" s="393"/>
      <c r="P5113" s="393"/>
      <c r="Q5113" s="3"/>
      <c r="R5113" s="3"/>
      <c r="S5113" s="3"/>
      <c r="T5113" s="3"/>
      <c r="U5113" s="3"/>
      <c r="V5113" s="3"/>
      <c r="W5113"/>
      <c r="X5113"/>
      <c r="Y5113" s="451"/>
      <c r="Z5113" s="393"/>
      <c r="AA5113" s="3"/>
      <c r="AB5113" s="3"/>
      <c r="AC5113" s="3"/>
      <c r="AD5113" s="3"/>
      <c r="AE5113" s="3"/>
      <c r="AF5113"/>
      <c r="AG5113"/>
      <c r="AH5113"/>
      <c r="AI5113"/>
      <c r="AJ5113"/>
      <c r="AK5113"/>
      <c r="AL5113"/>
      <c r="AM5113"/>
      <c r="AN5113"/>
      <c r="AO5113"/>
      <c r="AP5113"/>
      <c r="BC5113" s="451"/>
    </row>
    <row r="5114" spans="1:55" hidden="1" x14ac:dyDescent="0.2">
      <c r="A5114" s="3"/>
      <c r="B5114" s="3"/>
      <c r="C5114" s="393"/>
      <c r="D5114" s="393"/>
      <c r="E5114" s="393"/>
      <c r="F5114" s="393"/>
      <c r="G5114" s="393"/>
      <c r="H5114" s="393"/>
      <c r="I5114" s="393"/>
      <c r="J5114" s="3"/>
      <c r="K5114" s="3"/>
      <c r="L5114" s="3"/>
      <c r="M5114" s="3"/>
      <c r="N5114" s="3"/>
      <c r="O5114" s="393"/>
      <c r="P5114" s="393"/>
      <c r="Q5114" s="3"/>
      <c r="R5114" s="3"/>
      <c r="S5114" s="3"/>
      <c r="T5114" s="3"/>
      <c r="U5114" s="3"/>
      <c r="V5114" s="3"/>
      <c r="W5114"/>
      <c r="X5114"/>
      <c r="Y5114" s="451"/>
      <c r="Z5114" s="393"/>
      <c r="AA5114" s="3"/>
      <c r="AB5114" s="3"/>
      <c r="AC5114" s="3"/>
      <c r="AD5114" s="3"/>
      <c r="AE5114" s="3"/>
      <c r="AF5114"/>
      <c r="AG5114"/>
      <c r="AH5114"/>
      <c r="AI5114"/>
      <c r="AJ5114"/>
      <c r="AK5114"/>
      <c r="AL5114"/>
      <c r="AM5114"/>
      <c r="AN5114"/>
      <c r="AO5114"/>
      <c r="AP5114"/>
      <c r="BC5114" s="451"/>
    </row>
    <row r="5115" spans="1:55" hidden="1" x14ac:dyDescent="0.2">
      <c r="A5115" s="3"/>
      <c r="B5115" s="3"/>
      <c r="C5115" s="393"/>
      <c r="D5115" s="393"/>
      <c r="E5115" s="393"/>
      <c r="F5115" s="393"/>
      <c r="G5115" s="393"/>
      <c r="H5115" s="393"/>
      <c r="I5115" s="393"/>
      <c r="J5115" s="3"/>
      <c r="K5115" s="3"/>
      <c r="L5115" s="3"/>
      <c r="M5115" s="3"/>
      <c r="N5115" s="3"/>
      <c r="O5115" s="393"/>
      <c r="P5115" s="393"/>
      <c r="Q5115" s="3"/>
      <c r="R5115" s="3"/>
      <c r="S5115" s="3"/>
      <c r="T5115" s="3"/>
      <c r="U5115" s="3"/>
      <c r="V5115" s="3"/>
      <c r="W5115"/>
      <c r="X5115"/>
      <c r="Y5115" s="451"/>
      <c r="Z5115" s="393"/>
      <c r="AA5115" s="3"/>
      <c r="AB5115" s="3"/>
      <c r="AC5115" s="3"/>
      <c r="AD5115" s="3"/>
      <c r="AE5115" s="3"/>
      <c r="AF5115"/>
      <c r="AG5115"/>
      <c r="AH5115"/>
      <c r="AI5115"/>
      <c r="AJ5115"/>
      <c r="AK5115"/>
      <c r="AL5115"/>
      <c r="AM5115"/>
      <c r="AN5115"/>
      <c r="AO5115"/>
      <c r="AP5115"/>
      <c r="BC5115" s="451"/>
    </row>
    <row r="5116" spans="1:55" hidden="1" x14ac:dyDescent="0.2">
      <c r="A5116" s="3"/>
      <c r="B5116" s="3"/>
      <c r="C5116" s="393"/>
      <c r="D5116" s="393"/>
      <c r="E5116" s="393"/>
      <c r="F5116" s="393"/>
      <c r="G5116" s="393"/>
      <c r="H5116" s="393"/>
      <c r="I5116" s="393"/>
      <c r="J5116" s="3"/>
      <c r="K5116" s="3"/>
      <c r="L5116" s="3"/>
      <c r="M5116" s="3"/>
      <c r="N5116" s="3"/>
      <c r="O5116" s="393"/>
      <c r="P5116" s="393"/>
      <c r="Q5116" s="3"/>
      <c r="R5116" s="3"/>
      <c r="S5116" s="3"/>
      <c r="T5116" s="3"/>
      <c r="U5116" s="3"/>
      <c r="V5116" s="3"/>
      <c r="W5116"/>
      <c r="X5116"/>
      <c r="Y5116" s="451"/>
      <c r="Z5116" s="393"/>
      <c r="AA5116" s="3"/>
      <c r="AB5116" s="3"/>
      <c r="AC5116" s="3"/>
      <c r="AD5116" s="3"/>
      <c r="AE5116" s="3"/>
      <c r="AF5116"/>
      <c r="AG5116"/>
      <c r="AH5116"/>
      <c r="AI5116"/>
      <c r="AJ5116"/>
      <c r="AK5116"/>
      <c r="AL5116"/>
      <c r="AM5116"/>
      <c r="AN5116"/>
      <c r="AO5116"/>
      <c r="AP5116"/>
      <c r="BC5116" s="451"/>
    </row>
    <row r="5117" spans="1:55" hidden="1" x14ac:dyDescent="0.2">
      <c r="A5117" s="3"/>
      <c r="B5117" s="3"/>
      <c r="C5117" s="393"/>
      <c r="D5117" s="393"/>
      <c r="E5117" s="393"/>
      <c r="F5117" s="393"/>
      <c r="G5117" s="393"/>
      <c r="H5117" s="393"/>
      <c r="I5117" s="393"/>
      <c r="J5117" s="3"/>
      <c r="K5117" s="3"/>
      <c r="L5117" s="3"/>
      <c r="M5117" s="3"/>
      <c r="N5117" s="3"/>
      <c r="O5117" s="393"/>
      <c r="P5117" s="393"/>
      <c r="Q5117" s="3"/>
      <c r="R5117" s="3"/>
      <c r="S5117" s="3"/>
      <c r="T5117" s="3"/>
      <c r="U5117" s="3"/>
      <c r="V5117" s="3"/>
      <c r="W5117"/>
      <c r="X5117"/>
      <c r="Y5117" s="451"/>
      <c r="Z5117" s="393"/>
      <c r="AA5117" s="3"/>
      <c r="AB5117" s="3"/>
      <c r="AC5117" s="3"/>
      <c r="AD5117" s="3"/>
      <c r="AE5117" s="3"/>
      <c r="AF5117"/>
      <c r="AG5117"/>
      <c r="AH5117"/>
      <c r="AI5117"/>
      <c r="AJ5117"/>
      <c r="AK5117"/>
      <c r="AL5117"/>
      <c r="AM5117"/>
      <c r="AN5117"/>
      <c r="AO5117"/>
      <c r="AP5117"/>
      <c r="BC5117" s="451"/>
    </row>
    <row r="5118" spans="1:55" hidden="1" x14ac:dyDescent="0.2">
      <c r="A5118" s="3"/>
      <c r="B5118" s="3"/>
      <c r="C5118" s="393"/>
      <c r="D5118" s="393"/>
      <c r="E5118" s="393"/>
      <c r="F5118" s="393"/>
      <c r="G5118" s="393"/>
      <c r="H5118" s="393"/>
      <c r="I5118" s="393"/>
      <c r="J5118" s="3"/>
      <c r="K5118" s="3"/>
      <c r="L5118" s="3"/>
      <c r="M5118" s="3"/>
      <c r="N5118" s="3"/>
      <c r="O5118" s="393"/>
      <c r="P5118" s="393"/>
      <c r="Q5118" s="3"/>
      <c r="R5118" s="3"/>
      <c r="S5118" s="3"/>
      <c r="T5118" s="3"/>
      <c r="U5118" s="3"/>
      <c r="V5118" s="3"/>
      <c r="W5118"/>
      <c r="X5118"/>
      <c r="Y5118" s="451"/>
      <c r="Z5118" s="393"/>
      <c r="AA5118" s="3"/>
      <c r="AB5118" s="3"/>
      <c r="AC5118" s="3"/>
      <c r="AD5118" s="3"/>
      <c r="AE5118" s="3"/>
      <c r="AF5118"/>
      <c r="AG5118"/>
      <c r="AH5118"/>
      <c r="AI5118"/>
      <c r="AJ5118"/>
      <c r="AK5118"/>
      <c r="AL5118"/>
      <c r="AM5118"/>
      <c r="AN5118"/>
      <c r="AO5118"/>
      <c r="AP5118"/>
      <c r="BC5118" s="451"/>
    </row>
    <row r="5119" spans="1:55" hidden="1" x14ac:dyDescent="0.2">
      <c r="A5119" s="3"/>
      <c r="B5119" s="3"/>
      <c r="C5119" s="393"/>
      <c r="D5119" s="393"/>
      <c r="E5119" s="393"/>
      <c r="F5119" s="393"/>
      <c r="G5119" s="393"/>
      <c r="H5119" s="393"/>
      <c r="I5119" s="393"/>
      <c r="J5119" s="3"/>
      <c r="K5119" s="3"/>
      <c r="L5119" s="3"/>
      <c r="M5119" s="3"/>
      <c r="N5119" s="3"/>
      <c r="O5119" s="393"/>
      <c r="P5119" s="393"/>
      <c r="Q5119" s="3"/>
      <c r="R5119" s="3"/>
      <c r="S5119" s="3"/>
      <c r="T5119" s="3"/>
      <c r="U5119" s="3"/>
      <c r="V5119" s="3"/>
      <c r="W5119"/>
      <c r="X5119"/>
      <c r="Y5119" s="451"/>
      <c r="Z5119" s="393"/>
      <c r="AA5119" s="3"/>
      <c r="AB5119" s="3"/>
      <c r="AC5119" s="3"/>
      <c r="AD5119" s="3"/>
      <c r="AE5119" s="3"/>
      <c r="AF5119"/>
      <c r="AG5119"/>
      <c r="AH5119"/>
      <c r="AI5119"/>
      <c r="AJ5119"/>
      <c r="AK5119"/>
      <c r="AL5119"/>
      <c r="AM5119"/>
      <c r="AN5119"/>
      <c r="AO5119"/>
      <c r="AP5119"/>
      <c r="BC5119" s="451"/>
    </row>
    <row r="5120" spans="1:55" hidden="1" x14ac:dyDescent="0.2">
      <c r="A5120" s="3"/>
      <c r="B5120" s="3"/>
      <c r="C5120" s="393"/>
      <c r="D5120" s="393"/>
      <c r="E5120" s="393"/>
      <c r="F5120" s="393"/>
      <c r="G5120" s="393"/>
      <c r="H5120" s="393"/>
      <c r="I5120" s="393"/>
      <c r="J5120" s="3"/>
      <c r="K5120" s="3"/>
      <c r="L5120" s="3"/>
      <c r="M5120" s="3"/>
      <c r="N5120" s="3"/>
      <c r="O5120" s="393"/>
      <c r="P5120" s="393"/>
      <c r="Q5120" s="3"/>
      <c r="R5120" s="3"/>
      <c r="S5120" s="3"/>
      <c r="T5120" s="3"/>
      <c r="U5120" s="3"/>
      <c r="V5120" s="3"/>
      <c r="W5120"/>
      <c r="X5120"/>
      <c r="Y5120" s="451"/>
      <c r="Z5120" s="393"/>
      <c r="AA5120" s="3"/>
      <c r="AB5120" s="3"/>
      <c r="AC5120" s="3"/>
      <c r="AD5120" s="3"/>
      <c r="AE5120" s="3"/>
      <c r="AF5120"/>
      <c r="AG5120"/>
      <c r="AH5120"/>
      <c r="AI5120"/>
      <c r="AJ5120"/>
      <c r="AK5120"/>
      <c r="AL5120"/>
      <c r="AM5120"/>
      <c r="AN5120"/>
      <c r="AO5120"/>
      <c r="AP5120"/>
      <c r="BC5120" s="451"/>
    </row>
    <row r="5121" spans="1:55" hidden="1" x14ac:dyDescent="0.2">
      <c r="A5121" s="3"/>
      <c r="B5121" s="3"/>
      <c r="C5121" s="393"/>
      <c r="D5121" s="393"/>
      <c r="E5121" s="393"/>
      <c r="F5121" s="393"/>
      <c r="G5121" s="393"/>
      <c r="H5121" s="393"/>
      <c r="I5121" s="393"/>
      <c r="J5121" s="3"/>
      <c r="K5121" s="3"/>
      <c r="L5121" s="3"/>
      <c r="M5121" s="3"/>
      <c r="N5121" s="3"/>
      <c r="O5121" s="393"/>
      <c r="P5121" s="393"/>
      <c r="Q5121" s="3"/>
      <c r="R5121" s="3"/>
      <c r="S5121" s="3"/>
      <c r="T5121" s="3"/>
      <c r="U5121" s="3"/>
      <c r="V5121" s="3"/>
      <c r="W5121"/>
      <c r="X5121"/>
      <c r="Y5121" s="451"/>
      <c r="Z5121" s="393"/>
      <c r="AA5121" s="3"/>
      <c r="AB5121" s="3"/>
      <c r="AC5121" s="3"/>
      <c r="AD5121" s="3"/>
      <c r="AE5121" s="3"/>
      <c r="AF5121"/>
      <c r="AG5121"/>
      <c r="AH5121"/>
      <c r="AI5121"/>
      <c r="AJ5121"/>
      <c r="AK5121"/>
      <c r="AL5121"/>
      <c r="AM5121"/>
      <c r="AN5121"/>
      <c r="AO5121"/>
      <c r="AP5121"/>
      <c r="BC5121" s="451"/>
    </row>
    <row r="5122" spans="1:55" hidden="1" x14ac:dyDescent="0.2">
      <c r="A5122" s="3"/>
      <c r="B5122" s="3"/>
      <c r="C5122" s="393"/>
      <c r="D5122" s="393"/>
      <c r="E5122" s="393"/>
      <c r="F5122" s="393"/>
      <c r="G5122" s="393"/>
      <c r="H5122" s="393"/>
      <c r="I5122" s="393"/>
      <c r="J5122" s="3"/>
      <c r="K5122" s="3"/>
      <c r="L5122" s="3"/>
      <c r="M5122" s="3"/>
      <c r="N5122" s="3"/>
      <c r="O5122" s="393"/>
      <c r="P5122" s="393"/>
      <c r="Q5122" s="3"/>
      <c r="R5122" s="3"/>
      <c r="S5122" s="3"/>
      <c r="T5122" s="3"/>
      <c r="U5122" s="3"/>
      <c r="V5122" s="3"/>
      <c r="W5122"/>
      <c r="X5122"/>
      <c r="Y5122" s="451"/>
      <c r="Z5122" s="393"/>
      <c r="AA5122" s="3"/>
      <c r="AB5122" s="3"/>
      <c r="AC5122" s="3"/>
      <c r="AD5122" s="3"/>
      <c r="AE5122" s="3"/>
      <c r="AF5122"/>
      <c r="AG5122"/>
      <c r="AH5122"/>
      <c r="AI5122"/>
      <c r="AJ5122"/>
      <c r="AK5122"/>
      <c r="AL5122"/>
      <c r="AM5122"/>
      <c r="AN5122"/>
      <c r="AO5122"/>
      <c r="AP5122"/>
      <c r="BC5122" s="451"/>
    </row>
    <row r="5123" spans="1:55" hidden="1" x14ac:dyDescent="0.2">
      <c r="A5123" s="3"/>
      <c r="B5123" s="3"/>
      <c r="C5123" s="393"/>
      <c r="D5123" s="393"/>
      <c r="E5123" s="393"/>
      <c r="F5123" s="393"/>
      <c r="G5123" s="393"/>
      <c r="H5123" s="393"/>
      <c r="I5123" s="393"/>
      <c r="J5123" s="3"/>
      <c r="K5123" s="3"/>
      <c r="L5123" s="3"/>
      <c r="M5123" s="3"/>
      <c r="N5123" s="3"/>
      <c r="O5123" s="393"/>
      <c r="P5123" s="393"/>
      <c r="Q5123" s="3"/>
      <c r="R5123" s="3"/>
      <c r="S5123" s="3"/>
      <c r="T5123" s="3"/>
      <c r="U5123" s="3"/>
      <c r="V5123" s="3"/>
      <c r="W5123"/>
      <c r="X5123"/>
      <c r="Y5123" s="451"/>
      <c r="Z5123" s="393"/>
      <c r="AA5123" s="3"/>
      <c r="AB5123" s="3"/>
      <c r="AC5123" s="3"/>
      <c r="AD5123" s="3"/>
      <c r="AE5123" s="3"/>
      <c r="AF5123"/>
      <c r="AG5123"/>
      <c r="AH5123"/>
      <c r="AI5123"/>
      <c r="AJ5123"/>
      <c r="AK5123"/>
      <c r="AL5123"/>
      <c r="AM5123"/>
      <c r="AN5123"/>
      <c r="AO5123"/>
      <c r="AP5123"/>
      <c r="BC5123" s="451"/>
    </row>
    <row r="5124" spans="1:55" hidden="1" x14ac:dyDescent="0.2">
      <c r="A5124" s="3"/>
      <c r="B5124" s="3"/>
      <c r="C5124" s="393"/>
      <c r="D5124" s="393"/>
      <c r="E5124" s="393"/>
      <c r="F5124" s="393"/>
      <c r="G5124" s="393"/>
      <c r="H5124" s="393"/>
      <c r="I5124" s="393"/>
      <c r="J5124" s="3"/>
      <c r="K5124" s="3"/>
      <c r="L5124" s="3"/>
      <c r="M5124" s="3"/>
      <c r="N5124" s="3"/>
      <c r="O5124" s="393"/>
      <c r="P5124" s="393"/>
      <c r="Q5124" s="3"/>
      <c r="R5124" s="3"/>
      <c r="S5124" s="3"/>
      <c r="T5124" s="3"/>
      <c r="U5124" s="3"/>
      <c r="V5124" s="3"/>
      <c r="W5124"/>
      <c r="X5124"/>
      <c r="Y5124" s="451"/>
      <c r="Z5124" s="393"/>
      <c r="AA5124" s="3"/>
      <c r="AB5124" s="3"/>
      <c r="AC5124" s="3"/>
      <c r="AD5124" s="3"/>
      <c r="AE5124" s="3"/>
      <c r="AF5124"/>
      <c r="AG5124"/>
      <c r="AH5124"/>
      <c r="AI5124"/>
      <c r="AJ5124"/>
      <c r="AK5124"/>
      <c r="AL5124"/>
      <c r="AM5124"/>
      <c r="AN5124"/>
      <c r="AO5124"/>
      <c r="AP5124"/>
      <c r="BC5124" s="451"/>
    </row>
    <row r="5125" spans="1:55" hidden="1" x14ac:dyDescent="0.2">
      <c r="A5125" s="3"/>
      <c r="B5125" s="3"/>
      <c r="C5125" s="393"/>
      <c r="D5125" s="393"/>
      <c r="E5125" s="393"/>
      <c r="F5125" s="393"/>
      <c r="G5125" s="393"/>
      <c r="H5125" s="393"/>
      <c r="I5125" s="393"/>
      <c r="J5125" s="3"/>
      <c r="K5125" s="3"/>
      <c r="L5125" s="3"/>
      <c r="M5125" s="3"/>
      <c r="N5125" s="3"/>
      <c r="O5125" s="393"/>
      <c r="P5125" s="393"/>
      <c r="Q5125" s="3"/>
      <c r="R5125" s="3"/>
      <c r="S5125" s="3"/>
      <c r="T5125" s="3"/>
      <c r="U5125" s="3"/>
      <c r="V5125" s="3"/>
      <c r="W5125"/>
      <c r="X5125"/>
      <c r="Y5125" s="451"/>
      <c r="Z5125" s="393"/>
      <c r="AA5125" s="3"/>
      <c r="AB5125" s="3"/>
      <c r="AC5125" s="3"/>
      <c r="AD5125" s="3"/>
      <c r="AE5125" s="3"/>
      <c r="AF5125"/>
      <c r="AG5125"/>
      <c r="AH5125"/>
      <c r="AI5125"/>
      <c r="AJ5125"/>
      <c r="AK5125"/>
      <c r="AL5125"/>
      <c r="AM5125"/>
      <c r="AN5125"/>
      <c r="AO5125"/>
      <c r="AP5125"/>
      <c r="BC5125" s="451"/>
    </row>
    <row r="5126" spans="1:55" hidden="1" x14ac:dyDescent="0.2">
      <c r="A5126" s="3"/>
      <c r="B5126" s="3"/>
      <c r="C5126" s="393"/>
      <c r="D5126" s="393"/>
      <c r="E5126" s="393"/>
      <c r="F5126" s="393"/>
      <c r="G5126" s="393"/>
      <c r="H5126" s="393"/>
      <c r="I5126" s="393"/>
      <c r="J5126" s="3"/>
      <c r="K5126" s="3"/>
      <c r="L5126" s="3"/>
      <c r="M5126" s="3"/>
      <c r="N5126" s="3"/>
      <c r="O5126" s="393"/>
      <c r="P5126" s="393"/>
      <c r="Q5126" s="3"/>
      <c r="R5126" s="3"/>
      <c r="S5126" s="3"/>
      <c r="T5126" s="3"/>
      <c r="U5126" s="3"/>
      <c r="V5126" s="3"/>
      <c r="W5126"/>
      <c r="X5126"/>
      <c r="Y5126" s="451"/>
      <c r="Z5126" s="393"/>
      <c r="AA5126" s="3"/>
      <c r="AB5126" s="3"/>
      <c r="AC5126" s="3"/>
      <c r="AD5126" s="3"/>
      <c r="AE5126" s="3"/>
      <c r="AF5126"/>
      <c r="AG5126"/>
      <c r="AH5126"/>
      <c r="AI5126"/>
      <c r="AJ5126"/>
      <c r="AK5126"/>
      <c r="AL5126"/>
      <c r="AM5126"/>
      <c r="AN5126"/>
      <c r="AO5126"/>
      <c r="AP5126"/>
      <c r="BC5126" s="451"/>
    </row>
    <row r="5127" spans="1:55" hidden="1" x14ac:dyDescent="0.2">
      <c r="A5127" s="3"/>
      <c r="B5127" s="3"/>
      <c r="C5127" s="393"/>
      <c r="D5127" s="393"/>
      <c r="E5127" s="393"/>
      <c r="F5127" s="393"/>
      <c r="G5127" s="393"/>
      <c r="H5127" s="393"/>
      <c r="I5127" s="393"/>
      <c r="J5127" s="3"/>
      <c r="K5127" s="3"/>
      <c r="L5127" s="3"/>
      <c r="M5127" s="3"/>
      <c r="N5127" s="3"/>
      <c r="O5127" s="393"/>
      <c r="P5127" s="393"/>
      <c r="Q5127" s="3"/>
      <c r="R5127" s="3"/>
      <c r="S5127" s="3"/>
      <c r="T5127" s="3"/>
      <c r="U5127" s="3"/>
      <c r="V5127" s="3"/>
      <c r="W5127"/>
      <c r="X5127"/>
      <c r="Y5127" s="451"/>
      <c r="Z5127" s="393"/>
      <c r="AA5127" s="3"/>
      <c r="AB5127" s="3"/>
      <c r="AC5127" s="3"/>
      <c r="AD5127" s="3"/>
      <c r="AE5127" s="3"/>
      <c r="AF5127"/>
      <c r="AG5127"/>
      <c r="AH5127"/>
      <c r="AI5127"/>
      <c r="AJ5127"/>
      <c r="AK5127"/>
      <c r="AL5127"/>
      <c r="AM5127"/>
      <c r="AN5127"/>
      <c r="AO5127"/>
      <c r="AP5127"/>
      <c r="BC5127" s="451"/>
    </row>
    <row r="5128" spans="1:55" hidden="1" x14ac:dyDescent="0.2">
      <c r="A5128" s="3"/>
      <c r="B5128" s="3"/>
      <c r="C5128" s="393"/>
      <c r="D5128" s="393"/>
      <c r="E5128" s="393"/>
      <c r="F5128" s="393"/>
      <c r="G5128" s="393"/>
      <c r="H5128" s="393"/>
      <c r="I5128" s="393"/>
      <c r="J5128" s="3"/>
      <c r="K5128" s="3"/>
      <c r="L5128" s="3"/>
      <c r="M5128" s="3"/>
      <c r="N5128" s="3"/>
      <c r="O5128" s="393"/>
      <c r="P5128" s="393"/>
      <c r="Q5128" s="3"/>
      <c r="R5128" s="3"/>
      <c r="S5128" s="3"/>
      <c r="T5128" s="3"/>
      <c r="U5128" s="3"/>
      <c r="V5128" s="3"/>
      <c r="W5128"/>
      <c r="X5128"/>
      <c r="Y5128" s="451"/>
      <c r="Z5128" s="393"/>
      <c r="AA5128" s="3"/>
      <c r="AB5128" s="3"/>
      <c r="AC5128" s="3"/>
      <c r="AD5128" s="3"/>
      <c r="AE5128" s="3"/>
      <c r="AF5128"/>
      <c r="AG5128"/>
      <c r="AH5128"/>
      <c r="AI5128"/>
      <c r="AJ5128"/>
      <c r="AK5128"/>
      <c r="AL5128"/>
      <c r="AM5128"/>
      <c r="AN5128"/>
      <c r="AO5128"/>
      <c r="AP5128"/>
      <c r="BC5128" s="451"/>
    </row>
    <row r="5129" spans="1:55" hidden="1" x14ac:dyDescent="0.2">
      <c r="A5129" s="3"/>
      <c r="B5129" s="3"/>
      <c r="C5129" s="393"/>
      <c r="D5129" s="393"/>
      <c r="E5129" s="393"/>
      <c r="F5129" s="393"/>
      <c r="G5129" s="393"/>
      <c r="H5129" s="393"/>
      <c r="I5129" s="393"/>
      <c r="J5129" s="3"/>
      <c r="K5129" s="3"/>
      <c r="L5129" s="3"/>
      <c r="M5129" s="3"/>
      <c r="N5129" s="3"/>
      <c r="O5129" s="393"/>
      <c r="P5129" s="393"/>
      <c r="Q5129" s="3"/>
      <c r="R5129" s="3"/>
      <c r="S5129" s="3"/>
      <c r="T5129" s="3"/>
      <c r="U5129" s="3"/>
      <c r="V5129" s="3"/>
      <c r="W5129"/>
      <c r="X5129"/>
      <c r="Y5129" s="451"/>
      <c r="Z5129" s="393"/>
      <c r="AA5129" s="3"/>
      <c r="AB5129" s="3"/>
      <c r="AC5129" s="3"/>
      <c r="AD5129" s="3"/>
      <c r="AE5129" s="3"/>
      <c r="AF5129"/>
      <c r="AG5129"/>
      <c r="AH5129"/>
      <c r="AI5129"/>
      <c r="AJ5129"/>
      <c r="AK5129"/>
      <c r="AL5129"/>
      <c r="AM5129"/>
      <c r="AN5129"/>
      <c r="AO5129"/>
      <c r="AP5129"/>
      <c r="BC5129" s="451"/>
    </row>
    <row r="5130" spans="1:55" hidden="1" x14ac:dyDescent="0.2">
      <c r="A5130" s="3"/>
      <c r="B5130" s="3"/>
      <c r="C5130" s="393"/>
      <c r="D5130" s="393"/>
      <c r="E5130" s="393"/>
      <c r="F5130" s="393"/>
      <c r="G5130" s="393"/>
      <c r="H5130" s="393"/>
      <c r="I5130" s="393"/>
      <c r="J5130" s="3"/>
      <c r="K5130" s="3"/>
      <c r="L5130" s="3"/>
      <c r="M5130" s="3"/>
      <c r="N5130" s="3"/>
      <c r="O5130" s="393"/>
      <c r="P5130" s="393"/>
      <c r="Q5130" s="3"/>
      <c r="R5130" s="3"/>
      <c r="S5130" s="3"/>
      <c r="T5130" s="3"/>
      <c r="U5130" s="3"/>
      <c r="V5130" s="3"/>
      <c r="W5130"/>
      <c r="X5130"/>
      <c r="Y5130" s="451"/>
      <c r="Z5130" s="393"/>
      <c r="AA5130" s="3"/>
      <c r="AB5130" s="3"/>
      <c r="AC5130" s="3"/>
      <c r="AD5130" s="3"/>
      <c r="AE5130" s="3"/>
      <c r="AF5130"/>
      <c r="AG5130"/>
      <c r="AH5130"/>
      <c r="AI5130"/>
      <c r="AJ5130"/>
      <c r="AK5130"/>
      <c r="AL5130"/>
      <c r="AM5130"/>
      <c r="AN5130"/>
      <c r="AO5130"/>
      <c r="AP5130"/>
      <c r="BC5130" s="451"/>
    </row>
    <row r="5131" spans="1:55" hidden="1" x14ac:dyDescent="0.2">
      <c r="A5131" s="3"/>
      <c r="B5131" s="3"/>
      <c r="C5131" s="393"/>
      <c r="D5131" s="393"/>
      <c r="E5131" s="393"/>
      <c r="F5131" s="393"/>
      <c r="G5131" s="393"/>
      <c r="H5131" s="393"/>
      <c r="I5131" s="393"/>
      <c r="J5131" s="3"/>
      <c r="K5131" s="3"/>
      <c r="L5131" s="3"/>
      <c r="M5131" s="3"/>
      <c r="N5131" s="3"/>
      <c r="O5131" s="393"/>
      <c r="P5131" s="393"/>
      <c r="Q5131" s="3"/>
      <c r="R5131" s="3"/>
      <c r="S5131" s="3"/>
      <c r="T5131" s="3"/>
      <c r="U5131" s="3"/>
      <c r="V5131" s="3"/>
      <c r="W5131"/>
      <c r="X5131"/>
      <c r="Y5131" s="451"/>
      <c r="Z5131" s="393"/>
      <c r="AA5131" s="3"/>
      <c r="AB5131" s="3"/>
      <c r="AC5131" s="3"/>
      <c r="AD5131" s="3"/>
      <c r="AE5131" s="3"/>
      <c r="AF5131"/>
      <c r="AG5131"/>
      <c r="AH5131"/>
      <c r="AI5131"/>
      <c r="AJ5131"/>
      <c r="AK5131"/>
      <c r="AL5131"/>
      <c r="AM5131"/>
      <c r="AN5131"/>
      <c r="AO5131"/>
      <c r="AP5131"/>
      <c r="BC5131" s="451"/>
    </row>
    <row r="5132" spans="1:55" hidden="1" x14ac:dyDescent="0.2">
      <c r="A5132" s="3"/>
      <c r="B5132" s="3"/>
      <c r="C5132" s="393"/>
      <c r="D5132" s="393"/>
      <c r="E5132" s="393"/>
      <c r="F5132" s="393"/>
      <c r="G5132" s="393"/>
      <c r="H5132" s="393"/>
      <c r="I5132" s="393"/>
      <c r="J5132" s="3"/>
      <c r="K5132" s="3"/>
      <c r="L5132" s="3"/>
      <c r="M5132" s="3"/>
      <c r="N5132" s="3"/>
      <c r="O5132" s="393"/>
      <c r="P5132" s="393"/>
      <c r="Q5132" s="3"/>
      <c r="R5132" s="3"/>
      <c r="S5132" s="3"/>
      <c r="T5132" s="3"/>
      <c r="U5132" s="3"/>
      <c r="V5132" s="3"/>
      <c r="W5132"/>
      <c r="X5132"/>
      <c r="Y5132" s="451"/>
      <c r="Z5132" s="393"/>
      <c r="AA5132" s="3"/>
      <c r="AB5132" s="3"/>
      <c r="AC5132" s="3"/>
      <c r="AD5132" s="3"/>
      <c r="AE5132" s="3"/>
      <c r="AF5132"/>
      <c r="AG5132"/>
      <c r="AH5132"/>
      <c r="AI5132"/>
      <c r="AJ5132"/>
      <c r="AK5132"/>
      <c r="AL5132"/>
      <c r="AM5132"/>
      <c r="AN5132"/>
      <c r="AO5132"/>
      <c r="AP5132"/>
      <c r="BC5132" s="451"/>
    </row>
    <row r="5133" spans="1:55" hidden="1" x14ac:dyDescent="0.2">
      <c r="A5133" s="3"/>
      <c r="B5133" s="3"/>
      <c r="C5133" s="393"/>
      <c r="D5133" s="393"/>
      <c r="E5133" s="393"/>
      <c r="F5133" s="393"/>
      <c r="G5133" s="393"/>
      <c r="H5133" s="393"/>
      <c r="I5133" s="393"/>
      <c r="J5133" s="3"/>
      <c r="K5133" s="3"/>
      <c r="L5133" s="3"/>
      <c r="M5133" s="3"/>
      <c r="N5133" s="3"/>
      <c r="O5133" s="393"/>
      <c r="P5133" s="393"/>
      <c r="Q5133" s="3"/>
      <c r="R5133" s="3"/>
      <c r="S5133" s="3"/>
      <c r="T5133" s="3"/>
      <c r="U5133" s="3"/>
      <c r="V5133" s="3"/>
      <c r="W5133"/>
      <c r="X5133"/>
      <c r="Y5133" s="451"/>
      <c r="Z5133" s="393"/>
      <c r="AA5133" s="3"/>
      <c r="AB5133" s="3"/>
      <c r="AC5133" s="3"/>
      <c r="AD5133" s="3"/>
      <c r="AE5133" s="3"/>
      <c r="AF5133"/>
      <c r="AG5133"/>
      <c r="AH5133"/>
      <c r="AI5133"/>
      <c r="AJ5133"/>
      <c r="AK5133"/>
      <c r="AL5133"/>
      <c r="AM5133"/>
      <c r="AN5133"/>
      <c r="AO5133"/>
      <c r="AP5133"/>
      <c r="BC5133" s="451"/>
    </row>
    <row r="5134" spans="1:55" hidden="1" x14ac:dyDescent="0.2">
      <c r="A5134" s="3"/>
      <c r="B5134" s="3"/>
      <c r="C5134" s="393"/>
      <c r="D5134" s="393"/>
      <c r="E5134" s="393"/>
      <c r="F5134" s="393"/>
      <c r="G5134" s="393"/>
      <c r="H5134" s="393"/>
      <c r="I5134" s="393"/>
      <c r="J5134" s="3"/>
      <c r="K5134" s="3"/>
      <c r="L5134" s="3"/>
      <c r="M5134" s="3"/>
      <c r="N5134" s="3"/>
      <c r="O5134" s="393"/>
      <c r="P5134" s="393"/>
      <c r="Q5134" s="3"/>
      <c r="R5134" s="3"/>
      <c r="S5134" s="3"/>
      <c r="T5134" s="3"/>
      <c r="U5134" s="3"/>
      <c r="V5134" s="3"/>
      <c r="W5134"/>
      <c r="X5134"/>
      <c r="Y5134" s="451"/>
      <c r="Z5134" s="393"/>
      <c r="AA5134" s="3"/>
      <c r="AB5134" s="3"/>
      <c r="AC5134" s="3"/>
      <c r="AD5134" s="3"/>
      <c r="AE5134" s="3"/>
      <c r="AF5134"/>
      <c r="AG5134"/>
      <c r="AH5134"/>
      <c r="AI5134"/>
      <c r="AJ5134"/>
      <c r="AK5134"/>
      <c r="AL5134"/>
      <c r="AM5134"/>
      <c r="AN5134"/>
      <c r="AO5134"/>
      <c r="AP5134"/>
      <c r="BC5134" s="451"/>
    </row>
    <row r="5135" spans="1:55" hidden="1" x14ac:dyDescent="0.2">
      <c r="A5135" s="3"/>
      <c r="B5135" s="3"/>
      <c r="C5135" s="393"/>
      <c r="D5135" s="393"/>
      <c r="E5135" s="393"/>
      <c r="F5135" s="393"/>
      <c r="G5135" s="393"/>
      <c r="H5135" s="393"/>
      <c r="I5135" s="393"/>
      <c r="J5135" s="3"/>
      <c r="K5135" s="3"/>
      <c r="L5135" s="3"/>
      <c r="M5135" s="3"/>
      <c r="N5135" s="3"/>
      <c r="O5135" s="393"/>
      <c r="P5135" s="393"/>
      <c r="Q5135" s="3"/>
      <c r="R5135" s="3"/>
      <c r="S5135" s="3"/>
      <c r="T5135" s="3"/>
      <c r="U5135" s="3"/>
      <c r="V5135" s="3"/>
      <c r="W5135"/>
      <c r="X5135"/>
      <c r="Y5135" s="451"/>
      <c r="Z5135" s="393"/>
      <c r="AA5135" s="3"/>
      <c r="AB5135" s="3"/>
      <c r="AC5135" s="3"/>
      <c r="AD5135" s="3"/>
      <c r="AE5135" s="3"/>
      <c r="AF5135"/>
      <c r="AG5135"/>
      <c r="AH5135"/>
      <c r="AI5135"/>
      <c r="AJ5135"/>
      <c r="AK5135"/>
      <c r="AL5135"/>
      <c r="AM5135"/>
      <c r="AN5135"/>
      <c r="AO5135"/>
      <c r="AP5135"/>
      <c r="BC5135" s="451"/>
    </row>
    <row r="5136" spans="1:55" hidden="1" x14ac:dyDescent="0.2">
      <c r="A5136" s="3"/>
      <c r="B5136" s="3"/>
      <c r="C5136" s="393"/>
      <c r="D5136" s="393"/>
      <c r="E5136" s="393"/>
      <c r="F5136" s="393"/>
      <c r="G5136" s="393"/>
      <c r="H5136" s="393"/>
      <c r="I5136" s="393"/>
      <c r="J5136" s="3"/>
      <c r="K5136" s="3"/>
      <c r="L5136" s="3"/>
      <c r="M5136" s="3"/>
      <c r="N5136" s="3"/>
      <c r="O5136" s="393"/>
      <c r="P5136" s="393"/>
      <c r="Q5136" s="3"/>
      <c r="R5136" s="3"/>
      <c r="S5136" s="3"/>
      <c r="T5136" s="3"/>
      <c r="U5136" s="3"/>
      <c r="V5136" s="3"/>
      <c r="W5136"/>
      <c r="X5136"/>
      <c r="Y5136" s="451"/>
      <c r="Z5136" s="393"/>
      <c r="AA5136" s="3"/>
      <c r="AB5136" s="3"/>
      <c r="AC5136" s="3"/>
      <c r="AD5136" s="3"/>
      <c r="AE5136" s="3"/>
      <c r="AF5136"/>
      <c r="AG5136"/>
      <c r="AH5136"/>
      <c r="AI5136"/>
      <c r="AJ5136"/>
      <c r="AK5136"/>
      <c r="AL5136"/>
      <c r="AM5136"/>
      <c r="AN5136"/>
      <c r="AO5136"/>
      <c r="AP5136"/>
      <c r="BC5136" s="451"/>
    </row>
    <row r="5137" spans="1:55" hidden="1" x14ac:dyDescent="0.2">
      <c r="A5137" s="3"/>
      <c r="B5137" s="3"/>
      <c r="C5137" s="393"/>
      <c r="D5137" s="393"/>
      <c r="E5137" s="393"/>
      <c r="F5137" s="393"/>
      <c r="G5137" s="393"/>
      <c r="H5137" s="393"/>
      <c r="I5137" s="393"/>
      <c r="J5137" s="3"/>
      <c r="K5137" s="3"/>
      <c r="L5137" s="3"/>
      <c r="M5137" s="3"/>
      <c r="N5137" s="3"/>
      <c r="O5137" s="393"/>
      <c r="P5137" s="393"/>
      <c r="Q5137" s="3"/>
      <c r="R5137" s="3"/>
      <c r="S5137" s="3"/>
      <c r="T5137" s="3"/>
      <c r="U5137" s="3"/>
      <c r="V5137" s="3"/>
      <c r="W5137"/>
      <c r="X5137"/>
      <c r="Y5137" s="451"/>
      <c r="Z5137" s="393"/>
      <c r="AA5137" s="3"/>
      <c r="AB5137" s="3"/>
      <c r="AC5137" s="3"/>
      <c r="AD5137" s="3"/>
      <c r="AE5137" s="3"/>
      <c r="AF5137"/>
      <c r="AG5137"/>
      <c r="AH5137"/>
      <c r="AI5137"/>
      <c r="AJ5137"/>
      <c r="AK5137"/>
      <c r="AL5137"/>
      <c r="AM5137"/>
      <c r="AN5137"/>
      <c r="AO5137"/>
      <c r="AP5137"/>
      <c r="BC5137" s="451"/>
    </row>
    <row r="5138" spans="1:55" hidden="1" x14ac:dyDescent="0.2">
      <c r="A5138" s="3"/>
      <c r="B5138" s="3"/>
      <c r="C5138" s="393"/>
      <c r="D5138" s="393"/>
      <c r="E5138" s="393"/>
      <c r="F5138" s="393"/>
      <c r="G5138" s="393"/>
      <c r="H5138" s="393"/>
      <c r="I5138" s="393"/>
      <c r="J5138" s="3"/>
      <c r="K5138" s="3"/>
      <c r="L5138" s="3"/>
      <c r="M5138" s="3"/>
      <c r="N5138" s="3"/>
      <c r="O5138" s="393"/>
      <c r="P5138" s="393"/>
      <c r="Q5138" s="3"/>
      <c r="R5138" s="3"/>
      <c r="S5138" s="3"/>
      <c r="T5138" s="3"/>
      <c r="U5138" s="3"/>
      <c r="V5138" s="3"/>
      <c r="W5138"/>
      <c r="X5138"/>
      <c r="Y5138" s="451"/>
      <c r="Z5138" s="393"/>
      <c r="AA5138" s="3"/>
      <c r="AB5138" s="3"/>
      <c r="AC5138" s="3"/>
      <c r="AD5138" s="3"/>
      <c r="AE5138" s="3"/>
      <c r="AF5138"/>
      <c r="AG5138"/>
      <c r="AH5138"/>
      <c r="AI5138"/>
      <c r="AJ5138"/>
      <c r="AK5138"/>
      <c r="AL5138"/>
      <c r="AM5138"/>
      <c r="AN5138"/>
      <c r="AO5138"/>
      <c r="AP5138"/>
      <c r="BC5138" s="451"/>
    </row>
    <row r="5139" spans="1:55" hidden="1" x14ac:dyDescent="0.2">
      <c r="A5139" s="3"/>
      <c r="B5139" s="3"/>
      <c r="C5139" s="393"/>
      <c r="D5139" s="393"/>
      <c r="E5139" s="393"/>
      <c r="F5139" s="393"/>
      <c r="G5139" s="393"/>
      <c r="H5139" s="393"/>
      <c r="I5139" s="393"/>
      <c r="J5139" s="3"/>
      <c r="K5139" s="3"/>
      <c r="L5139" s="3"/>
      <c r="M5139" s="3"/>
      <c r="N5139" s="3"/>
      <c r="O5139" s="393"/>
      <c r="P5139" s="393"/>
      <c r="Q5139" s="3"/>
      <c r="R5139" s="3"/>
      <c r="S5139" s="3"/>
      <c r="T5139" s="3"/>
      <c r="U5139" s="3"/>
      <c r="V5139" s="3"/>
      <c r="W5139"/>
      <c r="X5139"/>
      <c r="Y5139" s="451"/>
      <c r="Z5139" s="393"/>
      <c r="AA5139" s="3"/>
      <c r="AB5139" s="3"/>
      <c r="AC5139" s="3"/>
      <c r="AD5139" s="3"/>
      <c r="AE5139" s="3"/>
      <c r="AF5139"/>
      <c r="AG5139"/>
      <c r="AH5139"/>
      <c r="AI5139"/>
      <c r="AJ5139"/>
      <c r="AK5139"/>
      <c r="AL5139"/>
      <c r="AM5139"/>
      <c r="AN5139"/>
      <c r="AO5139"/>
      <c r="AP5139"/>
      <c r="BC5139" s="451"/>
    </row>
    <row r="5140" spans="1:55" hidden="1" x14ac:dyDescent="0.2">
      <c r="A5140" s="3"/>
      <c r="B5140" s="3"/>
      <c r="C5140" s="393"/>
      <c r="D5140" s="393"/>
      <c r="E5140" s="393"/>
      <c r="F5140" s="393"/>
      <c r="G5140" s="393"/>
      <c r="H5140" s="393"/>
      <c r="I5140" s="393"/>
      <c r="J5140" s="3"/>
      <c r="K5140" s="3"/>
      <c r="L5140" s="3"/>
      <c r="M5140" s="3"/>
      <c r="N5140" s="3"/>
      <c r="O5140" s="393"/>
      <c r="P5140" s="393"/>
      <c r="Q5140" s="3"/>
      <c r="R5140" s="3"/>
      <c r="S5140" s="3"/>
      <c r="T5140" s="3"/>
      <c r="U5140" s="3"/>
      <c r="V5140" s="3"/>
      <c r="W5140"/>
      <c r="X5140"/>
      <c r="Y5140" s="451"/>
      <c r="Z5140" s="393"/>
      <c r="AA5140" s="3"/>
      <c r="AB5140" s="3"/>
      <c r="AC5140" s="3"/>
      <c r="AD5140" s="3"/>
      <c r="AE5140" s="3"/>
      <c r="AF5140"/>
      <c r="AG5140"/>
      <c r="AH5140"/>
      <c r="AI5140"/>
      <c r="AJ5140"/>
      <c r="AK5140"/>
      <c r="AL5140"/>
      <c r="AM5140"/>
      <c r="AN5140"/>
      <c r="AO5140"/>
      <c r="AP5140"/>
      <c r="BC5140" s="451"/>
    </row>
    <row r="5141" spans="1:55" hidden="1" x14ac:dyDescent="0.2">
      <c r="A5141" s="3"/>
      <c r="B5141" s="3"/>
      <c r="C5141" s="393"/>
      <c r="D5141" s="393"/>
      <c r="E5141" s="393"/>
      <c r="F5141" s="393"/>
      <c r="G5141" s="393"/>
      <c r="H5141" s="393"/>
      <c r="I5141" s="393"/>
      <c r="J5141" s="3"/>
      <c r="K5141" s="3"/>
      <c r="L5141" s="3"/>
      <c r="M5141" s="3"/>
      <c r="N5141" s="3"/>
      <c r="O5141" s="393"/>
      <c r="P5141" s="393"/>
      <c r="Q5141" s="3"/>
      <c r="R5141" s="3"/>
      <c r="S5141" s="3"/>
      <c r="T5141" s="3"/>
      <c r="U5141" s="3"/>
      <c r="V5141" s="3"/>
      <c r="W5141"/>
      <c r="X5141"/>
      <c r="Y5141" s="451"/>
      <c r="Z5141" s="393"/>
      <c r="AA5141" s="3"/>
      <c r="AB5141" s="3"/>
      <c r="AC5141" s="3"/>
      <c r="AD5141" s="3"/>
      <c r="AE5141" s="3"/>
      <c r="AF5141"/>
      <c r="AG5141"/>
      <c r="AH5141"/>
      <c r="AI5141"/>
      <c r="AJ5141"/>
      <c r="AK5141"/>
      <c r="AL5141"/>
      <c r="AM5141"/>
      <c r="AN5141"/>
      <c r="AO5141"/>
      <c r="AP5141"/>
      <c r="BC5141" s="451"/>
    </row>
    <row r="5142" spans="1:55" hidden="1" x14ac:dyDescent="0.2">
      <c r="A5142" s="3"/>
      <c r="B5142" s="3"/>
      <c r="C5142" s="393"/>
      <c r="D5142" s="393"/>
      <c r="E5142" s="393"/>
      <c r="F5142" s="393"/>
      <c r="G5142" s="393"/>
      <c r="H5142" s="393"/>
      <c r="I5142" s="393"/>
      <c r="J5142" s="3"/>
      <c r="K5142" s="3"/>
      <c r="L5142" s="3"/>
      <c r="M5142" s="3"/>
      <c r="N5142" s="3"/>
      <c r="O5142" s="393"/>
      <c r="P5142" s="393"/>
      <c r="Q5142" s="3"/>
      <c r="R5142" s="3"/>
      <c r="S5142" s="3"/>
      <c r="T5142" s="3"/>
      <c r="U5142" s="3"/>
      <c r="V5142" s="3"/>
      <c r="W5142"/>
      <c r="X5142"/>
      <c r="Y5142" s="451"/>
      <c r="Z5142" s="393"/>
      <c r="AA5142" s="3"/>
      <c r="AB5142" s="3"/>
      <c r="AC5142" s="3"/>
      <c r="AD5142" s="3"/>
      <c r="AE5142" s="3"/>
      <c r="AF5142"/>
      <c r="AG5142"/>
      <c r="AH5142"/>
      <c r="AI5142"/>
      <c r="AJ5142"/>
      <c r="AK5142"/>
      <c r="AL5142"/>
      <c r="AM5142"/>
      <c r="AN5142"/>
      <c r="AO5142"/>
      <c r="AP5142"/>
      <c r="BC5142" s="451"/>
    </row>
    <row r="5143" spans="1:55" hidden="1" x14ac:dyDescent="0.2">
      <c r="A5143" s="3"/>
      <c r="B5143" s="3"/>
      <c r="C5143" s="393"/>
      <c r="D5143" s="393"/>
      <c r="E5143" s="393"/>
      <c r="F5143" s="393"/>
      <c r="G5143" s="393"/>
      <c r="H5143" s="393"/>
      <c r="I5143" s="393"/>
      <c r="J5143" s="3"/>
      <c r="K5143" s="3"/>
      <c r="L5143" s="3"/>
      <c r="M5143" s="3"/>
      <c r="N5143" s="3"/>
      <c r="O5143" s="393"/>
      <c r="P5143" s="393"/>
      <c r="Q5143" s="3"/>
      <c r="R5143" s="3"/>
      <c r="S5143" s="3"/>
      <c r="T5143" s="3"/>
      <c r="U5143" s="3"/>
      <c r="V5143" s="3"/>
      <c r="W5143"/>
      <c r="X5143"/>
      <c r="Y5143" s="451"/>
      <c r="Z5143" s="393"/>
      <c r="AA5143" s="3"/>
      <c r="AB5143" s="3"/>
      <c r="AC5143" s="3"/>
      <c r="AD5143" s="3"/>
      <c r="AE5143" s="3"/>
      <c r="AF5143"/>
      <c r="AG5143"/>
      <c r="AH5143"/>
      <c r="AI5143"/>
      <c r="AJ5143"/>
      <c r="AK5143"/>
      <c r="AL5143"/>
      <c r="AM5143"/>
      <c r="AN5143"/>
      <c r="AO5143"/>
      <c r="AP5143"/>
      <c r="BC5143" s="451"/>
    </row>
    <row r="5144" spans="1:55" hidden="1" x14ac:dyDescent="0.2">
      <c r="A5144" s="3"/>
      <c r="B5144" s="3"/>
      <c r="C5144" s="393"/>
      <c r="D5144" s="393"/>
      <c r="E5144" s="393"/>
      <c r="F5144" s="393"/>
      <c r="G5144" s="393"/>
      <c r="H5144" s="393"/>
      <c r="I5144" s="393"/>
      <c r="J5144" s="3"/>
      <c r="K5144" s="3"/>
      <c r="L5144" s="3"/>
      <c r="M5144" s="3"/>
      <c r="N5144" s="3"/>
      <c r="O5144" s="393"/>
      <c r="P5144" s="393"/>
      <c r="Q5144" s="3"/>
      <c r="R5144" s="3"/>
      <c r="S5144" s="3"/>
      <c r="T5144" s="3"/>
      <c r="U5144" s="3"/>
      <c r="V5144" s="3"/>
      <c r="W5144"/>
      <c r="X5144"/>
      <c r="Y5144" s="451"/>
      <c r="Z5144" s="393"/>
      <c r="AA5144" s="3"/>
      <c r="AB5144" s="3"/>
      <c r="AC5144" s="3"/>
      <c r="AD5144" s="3"/>
      <c r="AE5144" s="3"/>
      <c r="AF5144"/>
      <c r="AG5144"/>
      <c r="AH5144"/>
      <c r="AI5144"/>
      <c r="AJ5144"/>
      <c r="AK5144"/>
      <c r="AL5144"/>
      <c r="AM5144"/>
      <c r="AN5144"/>
      <c r="AO5144"/>
      <c r="AP5144"/>
      <c r="BC5144" s="451"/>
    </row>
    <row r="5145" spans="1:55" hidden="1" x14ac:dyDescent="0.2">
      <c r="A5145" s="3"/>
      <c r="B5145" s="3"/>
      <c r="C5145" s="393"/>
      <c r="D5145" s="393"/>
      <c r="E5145" s="393"/>
      <c r="F5145" s="393"/>
      <c r="G5145" s="393"/>
      <c r="H5145" s="393"/>
      <c r="I5145" s="393"/>
      <c r="J5145" s="3"/>
      <c r="K5145" s="3"/>
      <c r="L5145" s="3"/>
      <c r="M5145" s="3"/>
      <c r="N5145" s="3"/>
      <c r="O5145" s="393"/>
      <c r="P5145" s="393"/>
      <c r="Q5145" s="3"/>
      <c r="R5145" s="3"/>
      <c r="S5145" s="3"/>
      <c r="T5145" s="3"/>
      <c r="U5145" s="3"/>
      <c r="V5145" s="3"/>
      <c r="W5145"/>
      <c r="X5145"/>
      <c r="Y5145" s="451"/>
      <c r="Z5145" s="393"/>
      <c r="AA5145" s="3"/>
      <c r="AB5145" s="3"/>
      <c r="AC5145" s="3"/>
      <c r="AD5145" s="3"/>
      <c r="AE5145" s="3"/>
      <c r="AF5145"/>
      <c r="AG5145"/>
      <c r="AH5145"/>
      <c r="AI5145"/>
      <c r="AJ5145"/>
      <c r="AK5145"/>
      <c r="AL5145"/>
      <c r="AM5145"/>
      <c r="AN5145"/>
      <c r="AO5145"/>
      <c r="AP5145"/>
      <c r="BC5145" s="451"/>
    </row>
    <row r="5146" spans="1:55" hidden="1" x14ac:dyDescent="0.2">
      <c r="A5146" s="3"/>
      <c r="B5146" s="3"/>
      <c r="C5146" s="393"/>
      <c r="D5146" s="393"/>
      <c r="E5146" s="393"/>
      <c r="F5146" s="393"/>
      <c r="G5146" s="393"/>
      <c r="H5146" s="393"/>
      <c r="I5146" s="393"/>
      <c r="J5146" s="3"/>
      <c r="K5146" s="3"/>
      <c r="L5146" s="3"/>
      <c r="M5146" s="3"/>
      <c r="N5146" s="3"/>
      <c r="O5146" s="393"/>
      <c r="P5146" s="393"/>
      <c r="Q5146" s="3"/>
      <c r="R5146" s="3"/>
      <c r="S5146" s="3"/>
      <c r="T5146" s="3"/>
      <c r="U5146" s="3"/>
      <c r="V5146" s="3"/>
      <c r="W5146"/>
      <c r="X5146"/>
      <c r="Y5146" s="451"/>
      <c r="Z5146" s="393"/>
      <c r="AA5146" s="3"/>
      <c r="AB5146" s="3"/>
      <c r="AC5146" s="3"/>
      <c r="AD5146" s="3"/>
      <c r="AE5146" s="3"/>
      <c r="AF5146"/>
      <c r="AG5146"/>
      <c r="AH5146"/>
      <c r="AI5146"/>
      <c r="AJ5146"/>
      <c r="AK5146"/>
      <c r="AL5146"/>
      <c r="AM5146"/>
      <c r="AN5146"/>
      <c r="AO5146"/>
      <c r="AP5146"/>
      <c r="BC5146" s="451"/>
    </row>
    <row r="5147" spans="1:55" hidden="1" x14ac:dyDescent="0.2">
      <c r="A5147" s="3"/>
      <c r="B5147" s="3"/>
      <c r="C5147" s="393"/>
      <c r="D5147" s="393"/>
      <c r="E5147" s="393"/>
      <c r="F5147" s="393"/>
      <c r="G5147" s="393"/>
      <c r="H5147" s="393"/>
      <c r="I5147" s="393"/>
      <c r="J5147" s="3"/>
      <c r="K5147" s="3"/>
      <c r="L5147" s="3"/>
      <c r="M5147" s="3"/>
      <c r="N5147" s="3"/>
      <c r="O5147" s="393"/>
      <c r="P5147" s="393"/>
      <c r="Q5147" s="3"/>
      <c r="R5147" s="3"/>
      <c r="S5147" s="3"/>
      <c r="T5147" s="3"/>
      <c r="U5147" s="3"/>
      <c r="V5147" s="3"/>
      <c r="W5147"/>
      <c r="X5147"/>
      <c r="Y5147" s="451"/>
      <c r="Z5147" s="393"/>
      <c r="AA5147" s="3"/>
      <c r="AB5147" s="3"/>
      <c r="AC5147" s="3"/>
      <c r="AD5147" s="3"/>
      <c r="AE5147" s="3"/>
      <c r="AF5147"/>
      <c r="AG5147"/>
      <c r="AH5147"/>
      <c r="AI5147"/>
      <c r="AJ5147"/>
      <c r="AK5147"/>
      <c r="AL5147"/>
      <c r="AM5147"/>
      <c r="AN5147"/>
      <c r="AO5147"/>
      <c r="AP5147"/>
      <c r="BC5147" s="451"/>
    </row>
    <row r="5148" spans="1:55" hidden="1" x14ac:dyDescent="0.2">
      <c r="A5148" s="3"/>
      <c r="B5148" s="3"/>
      <c r="C5148" s="393"/>
      <c r="D5148" s="393"/>
      <c r="E5148" s="393"/>
      <c r="F5148" s="393"/>
      <c r="G5148" s="393"/>
      <c r="H5148" s="393"/>
      <c r="I5148" s="393"/>
      <c r="J5148" s="3"/>
      <c r="K5148" s="3"/>
      <c r="L5148" s="3"/>
      <c r="M5148" s="3"/>
      <c r="N5148" s="3"/>
      <c r="O5148" s="393"/>
      <c r="P5148" s="393"/>
      <c r="Q5148" s="3"/>
      <c r="R5148" s="3"/>
      <c r="S5148" s="3"/>
      <c r="T5148" s="3"/>
      <c r="U5148" s="3"/>
      <c r="V5148" s="3"/>
      <c r="W5148"/>
      <c r="X5148"/>
      <c r="Y5148" s="451"/>
      <c r="Z5148" s="393"/>
      <c r="AA5148" s="3"/>
      <c r="AB5148" s="3"/>
      <c r="AC5148" s="3"/>
      <c r="AD5148" s="3"/>
      <c r="AE5148" s="3"/>
      <c r="AF5148"/>
      <c r="AG5148"/>
      <c r="AH5148"/>
      <c r="AI5148"/>
      <c r="AJ5148"/>
      <c r="AK5148"/>
      <c r="AL5148"/>
      <c r="AM5148"/>
      <c r="AN5148"/>
      <c r="AO5148"/>
      <c r="AP5148"/>
      <c r="BC5148" s="451"/>
    </row>
    <row r="5149" spans="1:55" hidden="1" x14ac:dyDescent="0.2">
      <c r="A5149" s="3"/>
      <c r="B5149" s="3"/>
      <c r="C5149" s="393"/>
      <c r="D5149" s="393"/>
      <c r="E5149" s="393"/>
      <c r="F5149" s="393"/>
      <c r="G5149" s="393"/>
      <c r="H5149" s="393"/>
      <c r="I5149" s="393"/>
      <c r="J5149" s="3"/>
      <c r="K5149" s="3"/>
      <c r="L5149" s="3"/>
      <c r="M5149" s="3"/>
      <c r="N5149" s="3"/>
      <c r="O5149" s="393"/>
      <c r="P5149" s="393"/>
      <c r="Q5149" s="3"/>
      <c r="R5149" s="3"/>
      <c r="S5149" s="3"/>
      <c r="T5149" s="3"/>
      <c r="U5149" s="3"/>
      <c r="V5149" s="3"/>
      <c r="W5149"/>
      <c r="X5149"/>
      <c r="Y5149" s="451"/>
      <c r="Z5149" s="393"/>
      <c r="AA5149" s="3"/>
      <c r="AB5149" s="3"/>
      <c r="AC5149" s="3"/>
      <c r="AD5149" s="3"/>
      <c r="AE5149" s="3"/>
      <c r="AF5149"/>
      <c r="AG5149"/>
      <c r="AH5149"/>
      <c r="AI5149"/>
      <c r="AJ5149"/>
      <c r="AK5149"/>
      <c r="AL5149"/>
      <c r="AM5149"/>
      <c r="AN5149"/>
      <c r="AO5149"/>
      <c r="AP5149"/>
      <c r="BC5149" s="451"/>
    </row>
    <row r="5150" spans="1:55" hidden="1" x14ac:dyDescent="0.2">
      <c r="A5150" s="3"/>
      <c r="B5150" s="3"/>
      <c r="C5150" s="393"/>
      <c r="D5150" s="393"/>
      <c r="E5150" s="393"/>
      <c r="F5150" s="393"/>
      <c r="G5150" s="393"/>
      <c r="H5150" s="393"/>
      <c r="I5150" s="393"/>
      <c r="J5150" s="3"/>
      <c r="K5150" s="3"/>
      <c r="L5150" s="3"/>
      <c r="M5150" s="3"/>
      <c r="N5150" s="3"/>
      <c r="O5150" s="393"/>
      <c r="P5150" s="393"/>
      <c r="Q5150" s="3"/>
      <c r="R5150" s="3"/>
      <c r="S5150" s="3"/>
      <c r="T5150" s="3"/>
      <c r="U5150" s="3"/>
      <c r="V5150" s="3"/>
      <c r="W5150"/>
      <c r="X5150"/>
      <c r="Y5150" s="451"/>
      <c r="Z5150" s="393"/>
      <c r="AA5150" s="3"/>
      <c r="AB5150" s="3"/>
      <c r="AC5150" s="3"/>
      <c r="AD5150" s="3"/>
      <c r="AE5150" s="3"/>
      <c r="AF5150"/>
      <c r="AG5150"/>
      <c r="AH5150"/>
      <c r="AI5150"/>
      <c r="AJ5150"/>
      <c r="AK5150"/>
      <c r="AL5150"/>
      <c r="AM5150"/>
      <c r="AN5150"/>
      <c r="AO5150"/>
      <c r="AP5150"/>
      <c r="BC5150" s="451"/>
    </row>
    <row r="5151" spans="1:55" hidden="1" x14ac:dyDescent="0.2">
      <c r="A5151" s="3"/>
      <c r="B5151" s="3"/>
      <c r="C5151" s="393"/>
      <c r="D5151" s="393"/>
      <c r="E5151" s="393"/>
      <c r="F5151" s="393"/>
      <c r="G5151" s="393"/>
      <c r="H5151" s="393"/>
      <c r="I5151" s="393"/>
      <c r="J5151" s="3"/>
      <c r="K5151" s="3"/>
      <c r="L5151" s="3"/>
      <c r="M5151" s="3"/>
      <c r="N5151" s="3"/>
      <c r="O5151" s="393"/>
      <c r="P5151" s="393"/>
      <c r="Q5151" s="3"/>
      <c r="R5151" s="3"/>
      <c r="S5151" s="3"/>
      <c r="T5151" s="3"/>
      <c r="U5151" s="3"/>
      <c r="V5151" s="3"/>
      <c r="W5151"/>
      <c r="X5151"/>
      <c r="Y5151" s="451"/>
      <c r="Z5151" s="393"/>
      <c r="AA5151" s="3"/>
      <c r="AB5151" s="3"/>
      <c r="AC5151" s="3"/>
      <c r="AD5151" s="3"/>
      <c r="AE5151" s="3"/>
      <c r="AF5151"/>
      <c r="AG5151"/>
      <c r="AH5151"/>
      <c r="AI5151"/>
      <c r="AJ5151"/>
      <c r="AK5151"/>
      <c r="AL5151"/>
      <c r="AM5151"/>
      <c r="AN5151"/>
      <c r="AO5151"/>
      <c r="AP5151"/>
      <c r="BC5151" s="451"/>
    </row>
    <row r="5152" spans="1:55" hidden="1" x14ac:dyDescent="0.2">
      <c r="A5152" s="3"/>
      <c r="B5152" s="3"/>
      <c r="C5152" s="393"/>
      <c r="D5152" s="393"/>
      <c r="E5152" s="393"/>
      <c r="F5152" s="393"/>
      <c r="G5152" s="393"/>
      <c r="H5152" s="393"/>
      <c r="I5152" s="393"/>
      <c r="J5152" s="3"/>
      <c r="K5152" s="3"/>
      <c r="L5152" s="3"/>
      <c r="M5152" s="3"/>
      <c r="N5152" s="3"/>
      <c r="O5152" s="393"/>
      <c r="P5152" s="393"/>
      <c r="Q5152" s="3"/>
      <c r="R5152" s="3"/>
      <c r="S5152" s="3"/>
      <c r="T5152" s="3"/>
      <c r="U5152" s="3"/>
      <c r="V5152" s="3"/>
      <c r="W5152"/>
      <c r="X5152"/>
      <c r="Y5152" s="451"/>
      <c r="Z5152" s="393"/>
      <c r="AA5152" s="3"/>
      <c r="AB5152" s="3"/>
      <c r="AC5152" s="3"/>
      <c r="AD5152" s="3"/>
      <c r="AE5152" s="3"/>
      <c r="AF5152"/>
      <c r="AG5152"/>
      <c r="AH5152"/>
      <c r="AI5152"/>
      <c r="AJ5152"/>
      <c r="AK5152"/>
      <c r="AL5152"/>
      <c r="AM5152"/>
      <c r="AN5152"/>
      <c r="AO5152"/>
      <c r="AP5152"/>
      <c r="BC5152" s="451"/>
    </row>
    <row r="5153" spans="1:55" hidden="1" x14ac:dyDescent="0.2">
      <c r="A5153" s="3"/>
      <c r="B5153" s="3"/>
      <c r="C5153" s="393"/>
      <c r="D5153" s="393"/>
      <c r="E5153" s="393"/>
      <c r="F5153" s="393"/>
      <c r="G5153" s="393"/>
      <c r="H5153" s="393"/>
      <c r="I5153" s="393"/>
      <c r="J5153" s="3"/>
      <c r="K5153" s="3"/>
      <c r="L5153" s="3"/>
      <c r="M5153" s="3"/>
      <c r="N5153" s="3"/>
      <c r="O5153" s="393"/>
      <c r="P5153" s="393"/>
      <c r="Q5153" s="3"/>
      <c r="R5153" s="3"/>
      <c r="S5153" s="3"/>
      <c r="T5153" s="3"/>
      <c r="U5153" s="3"/>
      <c r="V5153" s="3"/>
      <c r="W5153"/>
      <c r="X5153"/>
      <c r="Y5153" s="451"/>
      <c r="Z5153" s="393"/>
      <c r="AA5153" s="3"/>
      <c r="AB5153" s="3"/>
      <c r="AC5153" s="3"/>
      <c r="AD5153" s="3"/>
      <c r="AE5153" s="3"/>
      <c r="AF5153"/>
      <c r="AG5153"/>
      <c r="AH5153"/>
      <c r="AI5153"/>
      <c r="AJ5153"/>
      <c r="AK5153"/>
      <c r="AL5153"/>
      <c r="AM5153"/>
      <c r="AN5153"/>
      <c r="AO5153"/>
      <c r="AP5153"/>
      <c r="BC5153" s="451"/>
    </row>
    <row r="5154" spans="1:55" hidden="1" x14ac:dyDescent="0.2">
      <c r="A5154" s="3"/>
      <c r="B5154" s="3"/>
      <c r="C5154" s="393"/>
      <c r="D5154" s="393"/>
      <c r="E5154" s="393"/>
      <c r="F5154" s="393"/>
      <c r="G5154" s="393"/>
      <c r="H5154" s="393"/>
      <c r="I5154" s="393"/>
      <c r="J5154" s="3"/>
      <c r="K5154" s="3"/>
      <c r="L5154" s="3"/>
      <c r="M5154" s="3"/>
      <c r="N5154" s="3"/>
      <c r="O5154" s="393"/>
      <c r="P5154" s="393"/>
      <c r="Q5154" s="3"/>
      <c r="R5154" s="3"/>
      <c r="S5154" s="3"/>
      <c r="T5154" s="3"/>
      <c r="U5154" s="3"/>
      <c r="V5154" s="3"/>
      <c r="W5154"/>
      <c r="X5154"/>
      <c r="Y5154" s="451"/>
      <c r="Z5154" s="393"/>
      <c r="AA5154" s="3"/>
      <c r="AB5154" s="3"/>
      <c r="AC5154" s="3"/>
      <c r="AD5154" s="3"/>
      <c r="AE5154" s="3"/>
      <c r="AF5154"/>
      <c r="AG5154"/>
      <c r="AH5154"/>
      <c r="AI5154"/>
      <c r="AJ5154"/>
      <c r="AK5154"/>
      <c r="AL5154"/>
      <c r="AM5154"/>
      <c r="AN5154"/>
      <c r="AO5154"/>
      <c r="AP5154"/>
      <c r="BC5154" s="451"/>
    </row>
    <row r="5155" spans="1:55" hidden="1" x14ac:dyDescent="0.2">
      <c r="A5155" s="3"/>
      <c r="B5155" s="3"/>
      <c r="C5155" s="393"/>
      <c r="D5155" s="393"/>
      <c r="E5155" s="393"/>
      <c r="F5155" s="393"/>
      <c r="G5155" s="393"/>
      <c r="H5155" s="393"/>
      <c r="I5155" s="393"/>
      <c r="J5155" s="3"/>
      <c r="K5155" s="3"/>
      <c r="L5155" s="3"/>
      <c r="M5155" s="3"/>
      <c r="N5155" s="3"/>
      <c r="O5155" s="393"/>
      <c r="P5155" s="393"/>
      <c r="Q5155" s="3"/>
      <c r="R5155" s="3"/>
      <c r="S5155" s="3"/>
      <c r="T5155" s="3"/>
      <c r="U5155" s="3"/>
      <c r="V5155" s="3"/>
      <c r="W5155"/>
      <c r="X5155"/>
      <c r="Y5155" s="451"/>
      <c r="Z5155" s="393"/>
      <c r="AA5155" s="3"/>
      <c r="AB5155" s="3"/>
      <c r="AC5155" s="3"/>
      <c r="AD5155" s="3"/>
      <c r="AE5155" s="3"/>
      <c r="AF5155"/>
      <c r="AG5155"/>
      <c r="AH5155"/>
      <c r="AI5155"/>
      <c r="AJ5155"/>
      <c r="AK5155"/>
      <c r="AL5155"/>
      <c r="AM5155"/>
      <c r="AN5155"/>
      <c r="AO5155"/>
      <c r="AP5155"/>
      <c r="BC5155" s="451"/>
    </row>
    <row r="5156" spans="1:55" hidden="1" x14ac:dyDescent="0.2">
      <c r="A5156" s="3"/>
      <c r="B5156" s="3"/>
      <c r="C5156" s="393"/>
      <c r="D5156" s="393"/>
      <c r="E5156" s="393"/>
      <c r="F5156" s="393"/>
      <c r="G5156" s="393"/>
      <c r="H5156" s="393"/>
      <c r="I5156" s="393"/>
      <c r="J5156" s="3"/>
      <c r="K5156" s="3"/>
      <c r="L5156" s="3"/>
      <c r="M5156" s="3"/>
      <c r="N5156" s="3"/>
      <c r="O5156" s="393"/>
      <c r="P5156" s="393"/>
      <c r="Q5156" s="3"/>
      <c r="R5156" s="3"/>
      <c r="S5156" s="3"/>
      <c r="T5156" s="3"/>
      <c r="U5156" s="3"/>
      <c r="V5156" s="3"/>
      <c r="W5156"/>
      <c r="X5156"/>
      <c r="Y5156" s="451"/>
      <c r="Z5156" s="393"/>
      <c r="AA5156" s="3"/>
      <c r="AB5156" s="3"/>
      <c r="AC5156" s="3"/>
      <c r="AD5156" s="3"/>
      <c r="AE5156" s="3"/>
      <c r="AF5156"/>
      <c r="AG5156"/>
      <c r="AH5156"/>
      <c r="AI5156"/>
      <c r="AJ5156"/>
      <c r="AK5156"/>
      <c r="AL5156"/>
      <c r="AM5156"/>
      <c r="AN5156"/>
      <c r="AO5156"/>
      <c r="AP5156"/>
      <c r="BC5156" s="451"/>
    </row>
    <row r="5157" spans="1:55" hidden="1" x14ac:dyDescent="0.2">
      <c r="A5157" s="3"/>
      <c r="B5157" s="3"/>
      <c r="C5157" s="393"/>
      <c r="D5157" s="393"/>
      <c r="E5157" s="393"/>
      <c r="F5157" s="393"/>
      <c r="G5157" s="393"/>
      <c r="H5157" s="393"/>
      <c r="I5157" s="393"/>
      <c r="J5157" s="3"/>
      <c r="K5157" s="3"/>
      <c r="L5157" s="3"/>
      <c r="M5157" s="3"/>
      <c r="N5157" s="3"/>
      <c r="O5157" s="393"/>
      <c r="P5157" s="393"/>
      <c r="Q5157" s="3"/>
      <c r="R5157" s="3"/>
      <c r="S5157" s="3"/>
      <c r="T5157" s="3"/>
      <c r="U5157" s="3"/>
      <c r="V5157" s="3"/>
      <c r="W5157"/>
      <c r="X5157"/>
      <c r="Y5157" s="451"/>
      <c r="Z5157" s="393"/>
      <c r="AA5157" s="3"/>
      <c r="AB5157" s="3"/>
      <c r="AC5157" s="3"/>
      <c r="AD5157" s="3"/>
      <c r="AE5157" s="3"/>
      <c r="AF5157"/>
      <c r="AG5157"/>
      <c r="AH5157"/>
      <c r="AI5157"/>
      <c r="AJ5157"/>
      <c r="AK5157"/>
      <c r="AL5157"/>
      <c r="AM5157"/>
      <c r="AN5157"/>
      <c r="AO5157"/>
      <c r="AP5157"/>
      <c r="BC5157" s="451"/>
    </row>
    <row r="5158" spans="1:55" hidden="1" x14ac:dyDescent="0.2">
      <c r="A5158" s="3"/>
      <c r="B5158" s="3"/>
      <c r="C5158" s="393"/>
      <c r="D5158" s="393"/>
      <c r="E5158" s="393"/>
      <c r="F5158" s="393"/>
      <c r="G5158" s="393"/>
      <c r="H5158" s="393"/>
      <c r="I5158" s="393"/>
      <c r="J5158" s="3"/>
      <c r="K5158" s="3"/>
      <c r="L5158" s="3"/>
      <c r="M5158" s="3"/>
      <c r="N5158" s="3"/>
      <c r="O5158" s="393"/>
      <c r="P5158" s="393"/>
      <c r="Q5158" s="3"/>
      <c r="R5158" s="3"/>
      <c r="S5158" s="3"/>
      <c r="T5158" s="3"/>
      <c r="U5158" s="3"/>
      <c r="V5158" s="3"/>
      <c r="W5158"/>
      <c r="X5158"/>
      <c r="Y5158" s="451"/>
      <c r="Z5158" s="393"/>
      <c r="AA5158" s="3"/>
      <c r="AB5158" s="3"/>
      <c r="AC5158" s="3"/>
      <c r="AD5158" s="3"/>
      <c r="AE5158" s="3"/>
      <c r="AF5158"/>
      <c r="AG5158"/>
      <c r="AH5158"/>
      <c r="AI5158"/>
      <c r="AJ5158"/>
      <c r="AK5158"/>
      <c r="AL5158"/>
      <c r="AM5158"/>
      <c r="AN5158"/>
      <c r="AO5158"/>
      <c r="AP5158"/>
      <c r="BC5158" s="451"/>
    </row>
    <row r="5159" spans="1:55" hidden="1" x14ac:dyDescent="0.2">
      <c r="A5159" s="3"/>
      <c r="B5159" s="3"/>
      <c r="C5159" s="393"/>
      <c r="D5159" s="393"/>
      <c r="E5159" s="393"/>
      <c r="F5159" s="393"/>
      <c r="G5159" s="393"/>
      <c r="H5159" s="393"/>
      <c r="I5159" s="393"/>
      <c r="J5159" s="3"/>
      <c r="K5159" s="3"/>
      <c r="L5159" s="3"/>
      <c r="M5159" s="3"/>
      <c r="N5159" s="3"/>
      <c r="O5159" s="393"/>
      <c r="P5159" s="393"/>
      <c r="Q5159" s="3"/>
      <c r="R5159" s="3"/>
      <c r="S5159" s="3"/>
      <c r="T5159" s="3"/>
      <c r="U5159" s="3"/>
      <c r="V5159" s="3"/>
      <c r="W5159"/>
      <c r="X5159"/>
      <c r="Y5159" s="451"/>
      <c r="Z5159" s="393"/>
      <c r="AA5159" s="3"/>
      <c r="AB5159" s="3"/>
      <c r="AC5159" s="3"/>
      <c r="AD5159" s="3"/>
      <c r="AE5159" s="3"/>
      <c r="AF5159"/>
      <c r="AG5159"/>
      <c r="AH5159"/>
      <c r="AI5159"/>
      <c r="AJ5159"/>
      <c r="AK5159"/>
      <c r="AL5159"/>
      <c r="AM5159"/>
      <c r="AN5159"/>
      <c r="AO5159"/>
      <c r="AP5159"/>
      <c r="BC5159" s="451"/>
    </row>
    <row r="5160" spans="1:55" hidden="1" x14ac:dyDescent="0.2">
      <c r="A5160" s="3"/>
      <c r="B5160" s="3"/>
      <c r="C5160" s="393"/>
      <c r="D5160" s="393"/>
      <c r="E5160" s="393"/>
      <c r="F5160" s="393"/>
      <c r="G5160" s="393"/>
      <c r="H5160" s="393"/>
      <c r="I5160" s="393"/>
      <c r="J5160" s="3"/>
      <c r="K5160" s="3"/>
      <c r="L5160" s="3"/>
      <c r="M5160" s="3"/>
      <c r="N5160" s="3"/>
      <c r="O5160" s="393"/>
      <c r="P5160" s="393"/>
      <c r="Q5160" s="3"/>
      <c r="R5160" s="3"/>
      <c r="S5160" s="3"/>
      <c r="T5160" s="3"/>
      <c r="U5160" s="3"/>
      <c r="V5160" s="3"/>
      <c r="W5160"/>
      <c r="X5160"/>
      <c r="Y5160" s="451"/>
      <c r="Z5160" s="393"/>
      <c r="AA5160" s="3"/>
      <c r="AB5160" s="3"/>
      <c r="AC5160" s="3"/>
      <c r="AD5160" s="3"/>
      <c r="AE5160" s="3"/>
      <c r="AF5160"/>
      <c r="AG5160"/>
      <c r="AH5160"/>
      <c r="AI5160"/>
      <c r="AJ5160"/>
      <c r="AK5160"/>
      <c r="AL5160"/>
      <c r="AM5160"/>
      <c r="AN5160"/>
      <c r="AO5160"/>
      <c r="AP5160"/>
      <c r="BC5160" s="451"/>
    </row>
    <row r="5161" spans="1:55" hidden="1" x14ac:dyDescent="0.2">
      <c r="A5161" s="3"/>
      <c r="B5161" s="3"/>
      <c r="C5161" s="393"/>
      <c r="D5161" s="393"/>
      <c r="E5161" s="393"/>
      <c r="F5161" s="393"/>
      <c r="G5161" s="393"/>
      <c r="H5161" s="393"/>
      <c r="I5161" s="393"/>
      <c r="J5161" s="3"/>
      <c r="K5161" s="3"/>
      <c r="L5161" s="3"/>
      <c r="M5161" s="3"/>
      <c r="N5161" s="3"/>
      <c r="O5161" s="393"/>
      <c r="P5161" s="393"/>
      <c r="Q5161" s="3"/>
      <c r="R5161" s="3"/>
      <c r="S5161" s="3"/>
      <c r="T5161" s="3"/>
      <c r="U5161" s="3"/>
      <c r="V5161" s="3"/>
      <c r="W5161"/>
      <c r="X5161"/>
      <c r="Y5161" s="451"/>
      <c r="Z5161" s="393"/>
      <c r="AA5161" s="3"/>
      <c r="AB5161" s="3"/>
      <c r="AC5161" s="3"/>
      <c r="AD5161" s="3"/>
      <c r="AE5161" s="3"/>
      <c r="AF5161"/>
      <c r="AG5161"/>
      <c r="AH5161"/>
      <c r="AI5161"/>
      <c r="AJ5161"/>
      <c r="AK5161"/>
      <c r="AL5161"/>
      <c r="AM5161"/>
      <c r="AN5161"/>
      <c r="AO5161"/>
      <c r="AP5161"/>
      <c r="BC5161" s="451"/>
    </row>
    <row r="5162" spans="1:55" hidden="1" x14ac:dyDescent="0.2">
      <c r="A5162" s="3"/>
      <c r="B5162" s="3"/>
      <c r="C5162" s="393"/>
      <c r="D5162" s="393"/>
      <c r="E5162" s="393"/>
      <c r="F5162" s="393"/>
      <c r="G5162" s="393"/>
      <c r="H5162" s="393"/>
      <c r="I5162" s="393"/>
      <c r="J5162" s="3"/>
      <c r="K5162" s="3"/>
      <c r="L5162" s="3"/>
      <c r="M5162" s="3"/>
      <c r="N5162" s="3"/>
      <c r="O5162" s="393"/>
      <c r="P5162" s="393"/>
      <c r="Q5162" s="3"/>
      <c r="R5162" s="3"/>
      <c r="S5162" s="3"/>
      <c r="T5162" s="3"/>
      <c r="U5162" s="3"/>
      <c r="V5162" s="3"/>
      <c r="W5162"/>
      <c r="X5162"/>
      <c r="Y5162" s="451"/>
      <c r="Z5162" s="393"/>
      <c r="AA5162" s="3"/>
      <c r="AB5162" s="3"/>
      <c r="AC5162" s="3"/>
      <c r="AD5162" s="3"/>
      <c r="AE5162" s="3"/>
      <c r="AF5162"/>
      <c r="AG5162"/>
      <c r="AH5162"/>
      <c r="AI5162"/>
      <c r="AJ5162"/>
      <c r="AK5162"/>
      <c r="AL5162"/>
      <c r="AM5162"/>
      <c r="AN5162"/>
      <c r="AO5162"/>
      <c r="AP5162"/>
      <c r="BC5162" s="451"/>
    </row>
    <row r="5163" spans="1:55" hidden="1" x14ac:dyDescent="0.2">
      <c r="A5163" s="3"/>
      <c r="B5163" s="3"/>
      <c r="C5163" s="393"/>
      <c r="D5163" s="393"/>
      <c r="E5163" s="393"/>
      <c r="F5163" s="393"/>
      <c r="G5163" s="393"/>
      <c r="H5163" s="393"/>
      <c r="I5163" s="393"/>
      <c r="J5163" s="3"/>
      <c r="K5163" s="3"/>
      <c r="L5163" s="3"/>
      <c r="M5163" s="3"/>
      <c r="N5163" s="3"/>
      <c r="O5163" s="393"/>
      <c r="P5163" s="393"/>
      <c r="Q5163" s="3"/>
      <c r="R5163" s="3"/>
      <c r="S5163" s="3"/>
      <c r="T5163" s="3"/>
      <c r="U5163" s="3"/>
      <c r="V5163" s="3"/>
      <c r="W5163"/>
      <c r="X5163"/>
      <c r="Y5163" s="451"/>
      <c r="Z5163" s="393"/>
      <c r="AA5163" s="3"/>
      <c r="AB5163" s="3"/>
      <c r="AC5163" s="3"/>
      <c r="AD5163" s="3"/>
      <c r="AE5163" s="3"/>
      <c r="AF5163"/>
      <c r="AG5163"/>
      <c r="AH5163"/>
      <c r="AI5163"/>
      <c r="AJ5163"/>
      <c r="AK5163"/>
      <c r="AL5163"/>
      <c r="AM5163"/>
      <c r="AN5163"/>
      <c r="AO5163"/>
      <c r="AP5163"/>
      <c r="BC5163" s="451"/>
    </row>
    <row r="5164" spans="1:55" hidden="1" x14ac:dyDescent="0.2">
      <c r="A5164" s="3"/>
      <c r="B5164" s="3"/>
      <c r="C5164" s="393"/>
      <c r="D5164" s="393"/>
      <c r="E5164" s="393"/>
      <c r="F5164" s="393"/>
      <c r="G5164" s="393"/>
      <c r="H5164" s="393"/>
      <c r="I5164" s="393"/>
      <c r="J5164" s="3"/>
      <c r="K5164" s="3"/>
      <c r="L5164" s="3"/>
      <c r="M5164" s="3"/>
      <c r="N5164" s="3"/>
      <c r="O5164" s="393"/>
      <c r="P5164" s="393"/>
      <c r="Q5164" s="3"/>
      <c r="R5164" s="3"/>
      <c r="S5164" s="3"/>
      <c r="T5164" s="3"/>
      <c r="U5164" s="3"/>
      <c r="V5164" s="3"/>
      <c r="W5164"/>
      <c r="X5164"/>
      <c r="Y5164" s="451"/>
      <c r="Z5164" s="393"/>
      <c r="AA5164" s="3"/>
      <c r="AB5164" s="3"/>
      <c r="AC5164" s="3"/>
      <c r="AD5164" s="3"/>
      <c r="AE5164" s="3"/>
      <c r="AF5164"/>
      <c r="AG5164"/>
      <c r="AH5164"/>
      <c r="AI5164"/>
      <c r="AJ5164"/>
      <c r="AK5164"/>
      <c r="AL5164"/>
      <c r="AM5164"/>
      <c r="AN5164"/>
      <c r="AO5164"/>
      <c r="AP5164"/>
      <c r="BC5164" s="451"/>
    </row>
    <row r="5165" spans="1:55" hidden="1" x14ac:dyDescent="0.2">
      <c r="A5165" s="3"/>
      <c r="B5165" s="3"/>
      <c r="C5165" s="393"/>
      <c r="D5165" s="393"/>
      <c r="E5165" s="393"/>
      <c r="F5165" s="393"/>
      <c r="G5165" s="393"/>
      <c r="H5165" s="393"/>
      <c r="I5165" s="393"/>
      <c r="J5165" s="3"/>
      <c r="K5165" s="3"/>
      <c r="L5165" s="3"/>
      <c r="M5165" s="3"/>
      <c r="N5165" s="3"/>
      <c r="O5165" s="393"/>
      <c r="P5165" s="393"/>
      <c r="Q5165" s="3"/>
      <c r="R5165" s="3"/>
      <c r="S5165" s="3"/>
      <c r="T5165" s="3"/>
      <c r="U5165" s="3"/>
      <c r="V5165" s="3"/>
      <c r="W5165"/>
      <c r="X5165"/>
      <c r="Y5165" s="451"/>
      <c r="Z5165" s="393"/>
      <c r="AA5165" s="3"/>
      <c r="AB5165" s="3"/>
      <c r="AC5165" s="3"/>
      <c r="AD5165" s="3"/>
      <c r="AE5165" s="3"/>
      <c r="AF5165"/>
      <c r="AG5165"/>
      <c r="AH5165"/>
      <c r="AI5165"/>
      <c r="AJ5165"/>
      <c r="AK5165"/>
      <c r="AL5165"/>
      <c r="AM5165"/>
      <c r="AN5165"/>
      <c r="AO5165"/>
      <c r="AP5165"/>
      <c r="BC5165" s="451"/>
    </row>
    <row r="5166" spans="1:55" hidden="1" x14ac:dyDescent="0.2">
      <c r="A5166" s="3"/>
      <c r="B5166" s="3"/>
      <c r="C5166" s="393"/>
      <c r="D5166" s="393"/>
      <c r="E5166" s="393"/>
      <c r="F5166" s="393"/>
      <c r="G5166" s="393"/>
      <c r="H5166" s="393"/>
      <c r="I5166" s="393"/>
      <c r="J5166" s="3"/>
      <c r="K5166" s="3"/>
      <c r="L5166" s="3"/>
      <c r="M5166" s="3"/>
      <c r="N5166" s="3"/>
      <c r="O5166" s="393"/>
      <c r="P5166" s="393"/>
      <c r="Q5166" s="3"/>
      <c r="R5166" s="3"/>
      <c r="S5166" s="3"/>
      <c r="T5166" s="3"/>
      <c r="U5166" s="3"/>
      <c r="V5166" s="3"/>
      <c r="W5166"/>
      <c r="X5166"/>
      <c r="Y5166" s="451"/>
      <c r="Z5166" s="393"/>
      <c r="AA5166" s="3"/>
      <c r="AB5166" s="3"/>
      <c r="AC5166" s="3"/>
      <c r="AD5166" s="3"/>
      <c r="AE5166" s="3"/>
      <c r="AF5166"/>
      <c r="AG5166"/>
      <c r="AH5166"/>
      <c r="AI5166"/>
      <c r="AJ5166"/>
      <c r="AK5166"/>
      <c r="AL5166"/>
      <c r="AM5166"/>
      <c r="AN5166"/>
      <c r="AO5166"/>
      <c r="AP5166"/>
      <c r="BC5166" s="451"/>
    </row>
    <row r="5167" spans="1:55" hidden="1" x14ac:dyDescent="0.2">
      <c r="A5167" s="3"/>
      <c r="B5167" s="3"/>
      <c r="C5167" s="393"/>
      <c r="D5167" s="393"/>
      <c r="E5167" s="393"/>
      <c r="F5167" s="393"/>
      <c r="G5167" s="393"/>
      <c r="H5167" s="393"/>
      <c r="I5167" s="393"/>
      <c r="J5167" s="3"/>
      <c r="K5167" s="3"/>
      <c r="L5167" s="3"/>
      <c r="M5167" s="3"/>
      <c r="N5167" s="3"/>
      <c r="O5167" s="393"/>
      <c r="P5167" s="393"/>
      <c r="Q5167" s="3"/>
      <c r="R5167" s="3"/>
      <c r="S5167" s="3"/>
      <c r="T5167" s="3"/>
      <c r="U5167" s="3"/>
      <c r="V5167" s="3"/>
      <c r="W5167"/>
      <c r="X5167"/>
      <c r="Y5167" s="451"/>
      <c r="Z5167" s="393"/>
      <c r="AA5167" s="3"/>
      <c r="AB5167" s="3"/>
      <c r="AC5167" s="3"/>
      <c r="AD5167" s="3"/>
      <c r="AE5167" s="3"/>
      <c r="AF5167"/>
      <c r="AG5167"/>
      <c r="AH5167"/>
      <c r="AI5167"/>
      <c r="AJ5167"/>
      <c r="AK5167"/>
      <c r="AL5167"/>
      <c r="AM5167"/>
      <c r="AN5167"/>
      <c r="AO5167"/>
      <c r="AP5167"/>
      <c r="BC5167" s="451"/>
    </row>
    <row r="5168" spans="1:55" hidden="1" x14ac:dyDescent="0.2">
      <c r="A5168" s="3"/>
      <c r="B5168" s="3"/>
      <c r="C5168" s="393"/>
      <c r="D5168" s="393"/>
      <c r="E5168" s="393"/>
      <c r="F5168" s="393"/>
      <c r="G5168" s="393"/>
      <c r="H5168" s="393"/>
      <c r="I5168" s="393"/>
      <c r="J5168" s="3"/>
      <c r="K5168" s="3"/>
      <c r="L5168" s="3"/>
      <c r="M5168" s="3"/>
      <c r="N5168" s="3"/>
      <c r="O5168" s="393"/>
      <c r="P5168" s="393"/>
      <c r="Q5168" s="3"/>
      <c r="R5168" s="3"/>
      <c r="S5168" s="3"/>
      <c r="T5168" s="3"/>
      <c r="U5168" s="3"/>
      <c r="V5168" s="3"/>
      <c r="W5168"/>
      <c r="X5168"/>
      <c r="Y5168" s="451"/>
      <c r="Z5168" s="393"/>
      <c r="AA5168" s="3"/>
      <c r="AB5168" s="3"/>
      <c r="AC5168" s="3"/>
      <c r="AD5168" s="3"/>
      <c r="AE5168" s="3"/>
      <c r="AF5168"/>
      <c r="AG5168"/>
      <c r="AH5168"/>
      <c r="AI5168"/>
      <c r="AJ5168"/>
      <c r="AK5168"/>
      <c r="AL5168"/>
      <c r="AM5168"/>
      <c r="AN5168"/>
      <c r="AO5168"/>
      <c r="AP5168"/>
      <c r="BC5168" s="451"/>
    </row>
    <row r="5169" spans="1:55" hidden="1" x14ac:dyDescent="0.2">
      <c r="A5169" s="3"/>
      <c r="B5169" s="3"/>
      <c r="C5169" s="393"/>
      <c r="D5169" s="393"/>
      <c r="E5169" s="393"/>
      <c r="F5169" s="393"/>
      <c r="G5169" s="393"/>
      <c r="H5169" s="393"/>
      <c r="I5169" s="393"/>
      <c r="J5169" s="3"/>
      <c r="K5169" s="3"/>
      <c r="L5169" s="3"/>
      <c r="M5169" s="3"/>
      <c r="N5169" s="3"/>
      <c r="O5169" s="393"/>
      <c r="P5169" s="393"/>
      <c r="Q5169" s="3"/>
      <c r="R5169" s="3"/>
      <c r="S5169" s="3"/>
      <c r="T5169" s="3"/>
      <c r="U5169" s="3"/>
      <c r="V5169" s="3"/>
      <c r="W5169"/>
      <c r="X5169"/>
      <c r="Y5169" s="451"/>
      <c r="Z5169" s="393"/>
      <c r="AA5169" s="3"/>
      <c r="AB5169" s="3"/>
      <c r="AC5169" s="3"/>
      <c r="AD5169" s="3"/>
      <c r="AE5169" s="3"/>
      <c r="AF5169"/>
      <c r="AG5169"/>
      <c r="AH5169"/>
      <c r="AI5169"/>
      <c r="AJ5169"/>
      <c r="AK5169"/>
      <c r="AL5169"/>
      <c r="AM5169"/>
      <c r="AN5169"/>
      <c r="AO5169"/>
      <c r="AP5169"/>
      <c r="BC5169" s="451"/>
    </row>
    <row r="5170" spans="1:55" hidden="1" x14ac:dyDescent="0.2">
      <c r="A5170" s="3"/>
      <c r="B5170" s="3"/>
      <c r="C5170" s="393"/>
      <c r="D5170" s="393"/>
      <c r="E5170" s="393"/>
      <c r="F5170" s="393"/>
      <c r="G5170" s="393"/>
      <c r="H5170" s="393"/>
      <c r="I5170" s="393"/>
      <c r="J5170" s="3"/>
      <c r="K5170" s="3"/>
      <c r="L5170" s="3"/>
      <c r="M5170" s="3"/>
      <c r="N5170" s="3"/>
      <c r="O5170" s="393"/>
      <c r="P5170" s="393"/>
      <c r="Q5170" s="3"/>
      <c r="R5170" s="3"/>
      <c r="S5170" s="3"/>
      <c r="T5170" s="3"/>
      <c r="U5170" s="3"/>
      <c r="V5170" s="3"/>
      <c r="W5170"/>
      <c r="X5170"/>
      <c r="Y5170" s="451"/>
      <c r="Z5170" s="393"/>
      <c r="AA5170" s="3"/>
      <c r="AB5170" s="3"/>
      <c r="AC5170" s="3"/>
      <c r="AD5170" s="3"/>
      <c r="AE5170" s="3"/>
      <c r="AF5170"/>
      <c r="AG5170"/>
      <c r="AH5170"/>
      <c r="AI5170"/>
      <c r="AJ5170"/>
      <c r="AK5170"/>
      <c r="AL5170"/>
      <c r="AM5170"/>
      <c r="AN5170"/>
      <c r="AO5170"/>
      <c r="AP5170"/>
      <c r="BC5170" s="451"/>
    </row>
    <row r="5171" spans="1:55" hidden="1" x14ac:dyDescent="0.2">
      <c r="A5171" s="3"/>
      <c r="B5171" s="3"/>
      <c r="C5171" s="393"/>
      <c r="D5171" s="393"/>
      <c r="E5171" s="393"/>
      <c r="F5171" s="393"/>
      <c r="G5171" s="393"/>
      <c r="H5171" s="393"/>
      <c r="I5171" s="393"/>
      <c r="J5171" s="3"/>
      <c r="K5171" s="3"/>
      <c r="L5171" s="3"/>
      <c r="M5171" s="3"/>
      <c r="N5171" s="3"/>
      <c r="O5171" s="393"/>
      <c r="P5171" s="393"/>
      <c r="Q5171" s="3"/>
      <c r="R5171" s="3"/>
      <c r="S5171" s="3"/>
      <c r="T5171" s="3"/>
      <c r="U5171" s="3"/>
      <c r="V5171" s="3"/>
      <c r="W5171"/>
      <c r="X5171"/>
      <c r="Y5171" s="451"/>
      <c r="Z5171" s="393"/>
      <c r="AA5171" s="3"/>
      <c r="AB5171" s="3"/>
      <c r="AC5171" s="3"/>
      <c r="AD5171" s="3"/>
      <c r="AE5171" s="3"/>
      <c r="AF5171"/>
      <c r="AG5171"/>
      <c r="AH5171"/>
      <c r="AI5171"/>
      <c r="AJ5171"/>
      <c r="AK5171"/>
      <c r="AL5171"/>
      <c r="AM5171"/>
      <c r="AN5171"/>
      <c r="AO5171"/>
      <c r="AP5171"/>
      <c r="BC5171" s="451"/>
    </row>
    <row r="5172" spans="1:55" hidden="1" x14ac:dyDescent="0.2">
      <c r="A5172" s="3"/>
      <c r="B5172" s="3"/>
      <c r="C5172" s="393"/>
      <c r="D5172" s="393"/>
      <c r="E5172" s="393"/>
      <c r="F5172" s="393"/>
      <c r="G5172" s="393"/>
      <c r="H5172" s="393"/>
      <c r="I5172" s="393"/>
      <c r="J5172" s="3"/>
      <c r="K5172" s="3"/>
      <c r="L5172" s="3"/>
      <c r="M5172" s="3"/>
      <c r="N5172" s="3"/>
      <c r="O5172" s="393"/>
      <c r="P5172" s="393"/>
      <c r="Q5172" s="3"/>
      <c r="R5172" s="3"/>
      <c r="S5172" s="3"/>
      <c r="T5172" s="3"/>
      <c r="U5172" s="3"/>
      <c r="V5172" s="3"/>
      <c r="W5172"/>
      <c r="X5172"/>
      <c r="Y5172" s="451"/>
      <c r="Z5172" s="393"/>
      <c r="AA5172" s="3"/>
      <c r="AB5172" s="3"/>
      <c r="AC5172" s="3"/>
      <c r="AD5172" s="3"/>
      <c r="AE5172" s="3"/>
      <c r="AF5172"/>
      <c r="AG5172"/>
      <c r="AH5172"/>
      <c r="AI5172"/>
      <c r="AJ5172"/>
      <c r="AK5172"/>
      <c r="AL5172"/>
      <c r="AM5172"/>
      <c r="AN5172"/>
      <c r="AO5172"/>
      <c r="AP5172"/>
      <c r="BC5172" s="451"/>
    </row>
    <row r="5173" spans="1:55" hidden="1" x14ac:dyDescent="0.2">
      <c r="A5173" s="3"/>
      <c r="B5173" s="3"/>
      <c r="C5173" s="393"/>
      <c r="D5173" s="393"/>
      <c r="E5173" s="393"/>
      <c r="F5173" s="393"/>
      <c r="G5173" s="393"/>
      <c r="H5173" s="393"/>
      <c r="I5173" s="393"/>
      <c r="J5173" s="3"/>
      <c r="K5173" s="3"/>
      <c r="L5173" s="3"/>
      <c r="M5173" s="3"/>
      <c r="N5173" s="3"/>
      <c r="O5173" s="393"/>
      <c r="P5173" s="393"/>
      <c r="Q5173" s="3"/>
      <c r="R5173" s="3"/>
      <c r="S5173" s="3"/>
      <c r="T5173" s="3"/>
      <c r="U5173" s="3"/>
      <c r="V5173" s="3"/>
      <c r="W5173"/>
      <c r="X5173"/>
      <c r="Y5173" s="451"/>
      <c r="Z5173" s="393"/>
      <c r="AA5173" s="3"/>
      <c r="AB5173" s="3"/>
      <c r="AC5173" s="3"/>
      <c r="AD5173" s="3"/>
      <c r="AE5173" s="3"/>
      <c r="AF5173"/>
      <c r="AG5173"/>
      <c r="AH5173"/>
      <c r="AI5173"/>
      <c r="AJ5173"/>
      <c r="AK5173"/>
      <c r="AL5173"/>
      <c r="AM5173"/>
      <c r="AN5173"/>
      <c r="AO5173"/>
      <c r="AP5173"/>
      <c r="BC5173" s="451"/>
    </row>
    <row r="5174" spans="1:55" hidden="1" x14ac:dyDescent="0.2">
      <c r="A5174" s="3"/>
      <c r="B5174" s="3"/>
      <c r="C5174" s="393"/>
      <c r="D5174" s="393"/>
      <c r="E5174" s="393"/>
      <c r="F5174" s="393"/>
      <c r="G5174" s="393"/>
      <c r="H5174" s="393"/>
      <c r="I5174" s="393"/>
      <c r="J5174" s="3"/>
      <c r="K5174" s="3"/>
      <c r="L5174" s="3"/>
      <c r="M5174" s="3"/>
      <c r="N5174" s="3"/>
      <c r="O5174" s="393"/>
      <c r="P5174" s="393"/>
      <c r="Q5174" s="3"/>
      <c r="R5174" s="3"/>
      <c r="S5174" s="3"/>
      <c r="T5174" s="3"/>
      <c r="U5174" s="3"/>
      <c r="V5174" s="3"/>
      <c r="W5174"/>
      <c r="X5174"/>
      <c r="Y5174" s="451"/>
      <c r="Z5174" s="393"/>
      <c r="AA5174" s="3"/>
      <c r="AB5174" s="3"/>
      <c r="AC5174" s="3"/>
      <c r="AD5174" s="3"/>
      <c r="AE5174" s="3"/>
      <c r="AF5174"/>
      <c r="AG5174"/>
      <c r="AH5174"/>
      <c r="AI5174"/>
      <c r="AJ5174"/>
      <c r="AK5174"/>
      <c r="AL5174"/>
      <c r="AM5174"/>
      <c r="AN5174"/>
      <c r="AO5174"/>
      <c r="AP5174"/>
      <c r="BC5174" s="451"/>
    </row>
    <row r="5175" spans="1:55" hidden="1" x14ac:dyDescent="0.2">
      <c r="A5175" s="3"/>
      <c r="B5175" s="3"/>
      <c r="C5175" s="393"/>
      <c r="D5175" s="393"/>
      <c r="E5175" s="393"/>
      <c r="F5175" s="393"/>
      <c r="G5175" s="393"/>
      <c r="H5175" s="393"/>
      <c r="I5175" s="393"/>
      <c r="J5175" s="3"/>
      <c r="K5175" s="3"/>
      <c r="L5175" s="3"/>
      <c r="M5175" s="3"/>
      <c r="N5175" s="3"/>
      <c r="O5175" s="393"/>
      <c r="P5175" s="393"/>
      <c r="Q5175" s="3"/>
      <c r="R5175" s="3"/>
      <c r="S5175" s="3"/>
      <c r="T5175" s="3"/>
      <c r="U5175" s="3"/>
      <c r="V5175" s="3"/>
      <c r="W5175"/>
      <c r="X5175"/>
      <c r="Y5175" s="451"/>
      <c r="Z5175" s="393"/>
      <c r="AA5175" s="3"/>
      <c r="AB5175" s="3"/>
      <c r="AC5175" s="3"/>
      <c r="AD5175" s="3"/>
      <c r="AE5175" s="3"/>
      <c r="AF5175"/>
      <c r="AG5175"/>
      <c r="AH5175"/>
      <c r="AI5175"/>
      <c r="AJ5175"/>
      <c r="AK5175"/>
      <c r="AL5175"/>
      <c r="AM5175"/>
      <c r="AN5175"/>
      <c r="AO5175"/>
      <c r="AP5175"/>
      <c r="BC5175" s="451"/>
    </row>
    <row r="5176" spans="1:55" hidden="1" x14ac:dyDescent="0.2">
      <c r="A5176" s="3"/>
      <c r="B5176" s="3"/>
      <c r="C5176" s="393"/>
      <c r="D5176" s="393"/>
      <c r="E5176" s="393"/>
      <c r="F5176" s="393"/>
      <c r="G5176" s="393"/>
      <c r="H5176" s="393"/>
      <c r="I5176" s="393"/>
      <c r="J5176" s="3"/>
      <c r="K5176" s="3"/>
      <c r="L5176" s="3"/>
      <c r="M5176" s="3"/>
      <c r="N5176" s="3"/>
      <c r="O5176" s="393"/>
      <c r="P5176" s="393"/>
      <c r="Q5176" s="3"/>
      <c r="R5176" s="3"/>
      <c r="S5176" s="3"/>
      <c r="T5176" s="3"/>
      <c r="U5176" s="3"/>
      <c r="V5176" s="3"/>
      <c r="W5176"/>
      <c r="X5176"/>
      <c r="Y5176" s="451"/>
      <c r="Z5176" s="393"/>
      <c r="AA5176" s="3"/>
      <c r="AB5176" s="3"/>
      <c r="AC5176" s="3"/>
      <c r="AD5176" s="3"/>
      <c r="AE5176" s="3"/>
      <c r="AF5176"/>
      <c r="AG5176"/>
      <c r="AH5176"/>
      <c r="AI5176"/>
      <c r="AJ5176"/>
      <c r="AK5176"/>
      <c r="AL5176"/>
      <c r="AM5176"/>
      <c r="AN5176"/>
      <c r="AO5176"/>
      <c r="AP5176"/>
      <c r="BC5176" s="451"/>
    </row>
    <row r="5177" spans="1:55" hidden="1" x14ac:dyDescent="0.2">
      <c r="A5177" s="3"/>
      <c r="B5177" s="3"/>
      <c r="C5177" s="393"/>
      <c r="D5177" s="393"/>
      <c r="E5177" s="393"/>
      <c r="F5177" s="393"/>
      <c r="G5177" s="393"/>
      <c r="H5177" s="393"/>
      <c r="I5177" s="393"/>
      <c r="J5177" s="3"/>
      <c r="K5177" s="3"/>
      <c r="L5177" s="3"/>
      <c r="M5177" s="3"/>
      <c r="N5177" s="3"/>
      <c r="O5177" s="393"/>
      <c r="P5177" s="393"/>
      <c r="Q5177" s="3"/>
      <c r="R5177" s="3"/>
      <c r="S5177" s="3"/>
      <c r="T5177" s="3"/>
      <c r="U5177" s="3"/>
      <c r="V5177" s="3"/>
      <c r="W5177"/>
      <c r="X5177"/>
      <c r="Y5177" s="451"/>
      <c r="Z5177" s="393"/>
      <c r="AA5177" s="3"/>
      <c r="AB5177" s="3"/>
      <c r="AC5177" s="3"/>
      <c r="AD5177" s="3"/>
      <c r="AE5177" s="3"/>
      <c r="AF5177"/>
      <c r="AG5177"/>
      <c r="AH5177"/>
      <c r="AI5177"/>
      <c r="AJ5177"/>
      <c r="AK5177"/>
      <c r="AL5177"/>
      <c r="AM5177"/>
      <c r="AN5177"/>
      <c r="AO5177"/>
      <c r="AP5177"/>
      <c r="BC5177" s="451"/>
    </row>
    <row r="5178" spans="1:55" hidden="1" x14ac:dyDescent="0.2">
      <c r="A5178" s="3"/>
      <c r="B5178" s="3"/>
      <c r="C5178" s="393"/>
      <c r="D5178" s="393"/>
      <c r="E5178" s="393"/>
      <c r="F5178" s="393"/>
      <c r="G5178" s="393"/>
      <c r="H5178" s="393"/>
      <c r="I5178" s="393"/>
      <c r="J5178" s="3"/>
      <c r="K5178" s="3"/>
      <c r="L5178" s="3"/>
      <c r="M5178" s="3"/>
      <c r="N5178" s="3"/>
      <c r="O5178" s="393"/>
      <c r="P5178" s="393"/>
      <c r="Q5178" s="3"/>
      <c r="R5178" s="3"/>
      <c r="S5178" s="3"/>
      <c r="T5178" s="3"/>
      <c r="U5178" s="3"/>
      <c r="V5178" s="3"/>
      <c r="W5178"/>
      <c r="X5178"/>
      <c r="Y5178" s="451"/>
      <c r="Z5178" s="393"/>
      <c r="AA5178" s="3"/>
      <c r="AB5178" s="3"/>
      <c r="AC5178" s="3"/>
      <c r="AD5178" s="3"/>
      <c r="AE5178" s="3"/>
      <c r="AF5178"/>
      <c r="AG5178"/>
      <c r="AH5178"/>
      <c r="AI5178"/>
      <c r="AJ5178"/>
      <c r="AK5178"/>
      <c r="AL5178"/>
      <c r="AM5178"/>
      <c r="AN5178"/>
      <c r="AO5178"/>
      <c r="AP5178"/>
      <c r="BC5178" s="451"/>
    </row>
    <row r="5179" spans="1:55" hidden="1" x14ac:dyDescent="0.2">
      <c r="A5179" s="3"/>
      <c r="B5179" s="3"/>
      <c r="C5179" s="393"/>
      <c r="D5179" s="393"/>
      <c r="E5179" s="393"/>
      <c r="F5179" s="393"/>
      <c r="G5179" s="393"/>
      <c r="H5179" s="393"/>
      <c r="I5179" s="393"/>
      <c r="J5179" s="3"/>
      <c r="K5179" s="3"/>
      <c r="L5179" s="3"/>
      <c r="M5179" s="3"/>
      <c r="N5179" s="3"/>
      <c r="O5179" s="393"/>
      <c r="P5179" s="393"/>
      <c r="Q5179" s="3"/>
      <c r="R5179" s="3"/>
      <c r="S5179" s="3"/>
      <c r="T5179" s="3"/>
      <c r="U5179" s="3"/>
      <c r="V5179" s="3"/>
      <c r="W5179"/>
      <c r="X5179"/>
      <c r="Y5179" s="451"/>
      <c r="Z5179" s="393"/>
      <c r="AA5179" s="3"/>
      <c r="AB5179" s="3"/>
      <c r="AC5179" s="3"/>
      <c r="AD5179" s="3"/>
      <c r="AE5179" s="3"/>
      <c r="AF5179"/>
      <c r="AG5179"/>
      <c r="AH5179"/>
      <c r="AI5179"/>
      <c r="AJ5179"/>
      <c r="AK5179"/>
      <c r="AL5179"/>
      <c r="AM5179"/>
      <c r="AN5179"/>
      <c r="AO5179"/>
      <c r="AP5179"/>
      <c r="BC5179" s="451"/>
    </row>
    <row r="5180" spans="1:55" hidden="1" x14ac:dyDescent="0.2">
      <c r="A5180" s="3"/>
      <c r="B5180" s="3"/>
      <c r="C5180" s="393"/>
      <c r="D5180" s="393"/>
      <c r="E5180" s="393"/>
      <c r="F5180" s="393"/>
      <c r="G5180" s="393"/>
      <c r="H5180" s="393"/>
      <c r="I5180" s="393"/>
      <c r="J5180" s="3"/>
      <c r="K5180" s="3"/>
      <c r="L5180" s="3"/>
      <c r="M5180" s="3"/>
      <c r="N5180" s="3"/>
      <c r="O5180" s="393"/>
      <c r="P5180" s="393"/>
      <c r="Q5180" s="3"/>
      <c r="R5180" s="3"/>
      <c r="S5180" s="3"/>
      <c r="T5180" s="3"/>
      <c r="U5180" s="3"/>
      <c r="V5180" s="3"/>
      <c r="W5180"/>
      <c r="X5180"/>
      <c r="Y5180" s="451"/>
      <c r="Z5180" s="393"/>
      <c r="AA5180" s="3"/>
      <c r="AB5180" s="3"/>
      <c r="AC5180" s="3"/>
      <c r="AD5180" s="3"/>
      <c r="AE5180" s="3"/>
      <c r="AF5180"/>
      <c r="AG5180"/>
      <c r="AH5180"/>
      <c r="AI5180"/>
      <c r="AJ5180"/>
      <c r="AK5180"/>
      <c r="AL5180"/>
      <c r="AM5180"/>
      <c r="AN5180"/>
      <c r="AO5180"/>
      <c r="AP5180"/>
      <c r="BC5180" s="451"/>
    </row>
    <row r="5181" spans="1:55" hidden="1" x14ac:dyDescent="0.2">
      <c r="A5181" s="3"/>
      <c r="B5181" s="3"/>
      <c r="C5181" s="393"/>
      <c r="D5181" s="393"/>
      <c r="E5181" s="393"/>
      <c r="F5181" s="393"/>
      <c r="G5181" s="393"/>
      <c r="H5181" s="393"/>
      <c r="I5181" s="393"/>
      <c r="J5181" s="3"/>
      <c r="K5181" s="3"/>
      <c r="L5181" s="3"/>
      <c r="M5181" s="3"/>
      <c r="N5181" s="3"/>
      <c r="O5181" s="393"/>
      <c r="P5181" s="393"/>
      <c r="Q5181" s="3"/>
      <c r="R5181" s="3"/>
      <c r="S5181" s="3"/>
      <c r="T5181" s="3"/>
      <c r="U5181" s="3"/>
      <c r="V5181" s="3"/>
      <c r="W5181"/>
      <c r="X5181"/>
      <c r="Y5181" s="451"/>
      <c r="Z5181" s="393"/>
      <c r="AA5181" s="3"/>
      <c r="AB5181" s="3"/>
      <c r="AC5181" s="3"/>
      <c r="AD5181" s="3"/>
      <c r="AE5181" s="3"/>
      <c r="AF5181"/>
      <c r="AG5181"/>
      <c r="AH5181"/>
      <c r="AI5181"/>
      <c r="AJ5181"/>
      <c r="AK5181"/>
      <c r="AL5181"/>
      <c r="AM5181"/>
      <c r="AN5181"/>
      <c r="AO5181"/>
      <c r="AP5181"/>
      <c r="BC5181" s="451"/>
    </row>
    <row r="5182" spans="1:55" hidden="1" x14ac:dyDescent="0.2">
      <c r="A5182" s="3"/>
      <c r="B5182" s="3"/>
      <c r="C5182" s="393"/>
      <c r="D5182" s="393"/>
      <c r="E5182" s="393"/>
      <c r="F5182" s="393"/>
      <c r="G5182" s="393"/>
      <c r="H5182" s="393"/>
      <c r="I5182" s="393"/>
      <c r="J5182" s="3"/>
      <c r="K5182" s="3"/>
      <c r="L5182" s="3"/>
      <c r="M5182" s="3"/>
      <c r="N5182" s="3"/>
      <c r="O5182" s="393"/>
      <c r="P5182" s="393"/>
      <c r="Q5182" s="3"/>
      <c r="R5182" s="3"/>
      <c r="S5182" s="3"/>
      <c r="T5182" s="3"/>
      <c r="U5182" s="3"/>
      <c r="V5182" s="3"/>
      <c r="W5182"/>
      <c r="X5182"/>
      <c r="Y5182" s="451"/>
      <c r="Z5182" s="393"/>
      <c r="AA5182" s="3"/>
      <c r="AB5182" s="3"/>
      <c r="AC5182" s="3"/>
      <c r="AD5182" s="3"/>
      <c r="AE5182" s="3"/>
      <c r="AF5182"/>
      <c r="AG5182"/>
      <c r="AH5182"/>
      <c r="AI5182"/>
      <c r="AJ5182"/>
      <c r="AK5182"/>
      <c r="AL5182"/>
      <c r="AM5182"/>
      <c r="AN5182"/>
      <c r="AO5182"/>
      <c r="AP5182"/>
      <c r="BC5182" s="451"/>
    </row>
    <row r="5183" spans="1:55" hidden="1" x14ac:dyDescent="0.2">
      <c r="A5183" s="3"/>
      <c r="B5183" s="3"/>
      <c r="C5183" s="393"/>
      <c r="D5183" s="393"/>
      <c r="E5183" s="393"/>
      <c r="F5183" s="393"/>
      <c r="G5183" s="393"/>
      <c r="H5183" s="393"/>
      <c r="I5183" s="393"/>
      <c r="J5183" s="3"/>
      <c r="K5183" s="3"/>
      <c r="L5183" s="3"/>
      <c r="M5183" s="3"/>
      <c r="N5183" s="3"/>
      <c r="O5183" s="393"/>
      <c r="P5183" s="393"/>
      <c r="Q5183" s="3"/>
      <c r="R5183" s="3"/>
      <c r="S5183" s="3"/>
      <c r="T5183" s="3"/>
      <c r="U5183" s="3"/>
      <c r="V5183" s="3"/>
      <c r="W5183"/>
      <c r="X5183"/>
      <c r="Y5183" s="451"/>
      <c r="Z5183" s="393"/>
      <c r="AA5183" s="3"/>
      <c r="AB5183" s="3"/>
      <c r="AC5183" s="3"/>
      <c r="AD5183" s="3"/>
      <c r="AE5183" s="3"/>
      <c r="AF5183"/>
      <c r="AG5183"/>
      <c r="AH5183"/>
      <c r="AI5183"/>
      <c r="AJ5183"/>
      <c r="AK5183"/>
      <c r="AL5183"/>
      <c r="AM5183"/>
      <c r="AN5183"/>
      <c r="AO5183"/>
      <c r="AP5183"/>
      <c r="BC5183" s="451"/>
    </row>
    <row r="5184" spans="1:55" hidden="1" x14ac:dyDescent="0.2">
      <c r="A5184" s="3"/>
      <c r="B5184" s="3"/>
      <c r="C5184" s="393"/>
      <c r="D5184" s="393"/>
      <c r="E5184" s="393"/>
      <c r="F5184" s="393"/>
      <c r="G5184" s="393"/>
      <c r="H5184" s="393"/>
      <c r="I5184" s="393"/>
      <c r="J5184" s="3"/>
      <c r="K5184" s="3"/>
      <c r="L5184" s="3"/>
      <c r="M5184" s="3"/>
      <c r="N5184" s="3"/>
      <c r="O5184" s="393"/>
      <c r="P5184" s="393"/>
      <c r="Q5184" s="3"/>
      <c r="R5184" s="3"/>
      <c r="S5184" s="3"/>
      <c r="T5184" s="3"/>
      <c r="U5184" s="3"/>
      <c r="V5184" s="3"/>
      <c r="W5184"/>
      <c r="X5184"/>
      <c r="Y5184" s="451"/>
      <c r="Z5184" s="393"/>
      <c r="AA5184" s="3"/>
      <c r="AB5184" s="3"/>
      <c r="AC5184" s="3"/>
      <c r="AD5184" s="3"/>
      <c r="AE5184" s="3"/>
      <c r="AF5184"/>
      <c r="AG5184"/>
      <c r="AH5184"/>
      <c r="AI5184"/>
      <c r="AJ5184"/>
      <c r="AK5184"/>
      <c r="AL5184"/>
      <c r="AM5184"/>
      <c r="AN5184"/>
      <c r="AO5184"/>
      <c r="AP5184"/>
      <c r="BC5184" s="451"/>
    </row>
    <row r="5185" spans="1:55" hidden="1" x14ac:dyDescent="0.2">
      <c r="A5185" s="3"/>
      <c r="B5185" s="3"/>
      <c r="C5185" s="393"/>
      <c r="D5185" s="393"/>
      <c r="E5185" s="393"/>
      <c r="F5185" s="393"/>
      <c r="G5185" s="393"/>
      <c r="H5185" s="393"/>
      <c r="I5185" s="393"/>
      <c r="J5185" s="3"/>
      <c r="K5185" s="3"/>
      <c r="L5185" s="3"/>
      <c r="M5185" s="3"/>
      <c r="N5185" s="3"/>
      <c r="O5185" s="393"/>
      <c r="P5185" s="393"/>
      <c r="Q5185" s="3"/>
      <c r="R5185" s="3"/>
      <c r="S5185" s="3"/>
      <c r="T5185" s="3"/>
      <c r="U5185" s="3"/>
      <c r="V5185" s="3"/>
      <c r="W5185"/>
      <c r="X5185"/>
      <c r="Y5185" s="451"/>
      <c r="Z5185" s="393"/>
      <c r="AA5185" s="3"/>
      <c r="AB5185" s="3"/>
      <c r="AC5185" s="3"/>
      <c r="AD5185" s="3"/>
      <c r="AE5185" s="3"/>
      <c r="AF5185"/>
      <c r="AG5185"/>
      <c r="AH5185"/>
      <c r="AI5185"/>
      <c r="AJ5185"/>
      <c r="AK5185"/>
      <c r="AL5185"/>
      <c r="AM5185"/>
      <c r="AN5185"/>
      <c r="AO5185"/>
      <c r="AP5185"/>
      <c r="BC5185" s="451"/>
    </row>
    <row r="5186" spans="1:55" hidden="1" x14ac:dyDescent="0.2">
      <c r="A5186" s="3"/>
      <c r="B5186" s="3"/>
      <c r="C5186" s="393"/>
      <c r="D5186" s="393"/>
      <c r="E5186" s="393"/>
      <c r="F5186" s="393"/>
      <c r="G5186" s="393"/>
      <c r="H5186" s="393"/>
      <c r="I5186" s="393"/>
      <c r="J5186" s="3"/>
      <c r="K5186" s="3"/>
      <c r="L5186" s="3"/>
      <c r="M5186" s="3"/>
      <c r="N5186" s="3"/>
      <c r="O5186" s="393"/>
      <c r="P5186" s="393"/>
      <c r="Q5186" s="3"/>
      <c r="R5186" s="3"/>
      <c r="S5186" s="3"/>
      <c r="T5186" s="3"/>
      <c r="U5186" s="3"/>
      <c r="V5186" s="3"/>
      <c r="W5186"/>
      <c r="X5186"/>
      <c r="Y5186" s="451"/>
      <c r="Z5186" s="393"/>
      <c r="AA5186" s="3"/>
      <c r="AB5186" s="3"/>
      <c r="AC5186" s="3"/>
      <c r="AD5186" s="3"/>
      <c r="AE5186" s="3"/>
      <c r="AF5186"/>
      <c r="AG5186"/>
      <c r="AH5186"/>
      <c r="AI5186"/>
      <c r="AJ5186"/>
      <c r="AK5186"/>
      <c r="AL5186"/>
      <c r="AM5186"/>
      <c r="AN5186"/>
      <c r="AO5186"/>
      <c r="AP5186"/>
      <c r="BC5186" s="451"/>
    </row>
    <row r="5187" spans="1:55" hidden="1" x14ac:dyDescent="0.2">
      <c r="A5187" s="3"/>
      <c r="B5187" s="3"/>
      <c r="C5187" s="393"/>
      <c r="D5187" s="393"/>
      <c r="E5187" s="393"/>
      <c r="F5187" s="393"/>
      <c r="G5187" s="393"/>
      <c r="H5187" s="393"/>
      <c r="I5187" s="393"/>
      <c r="J5187" s="3"/>
      <c r="K5187" s="3"/>
      <c r="L5187" s="3"/>
      <c r="M5187" s="3"/>
      <c r="N5187" s="3"/>
      <c r="O5187" s="393"/>
      <c r="P5187" s="393"/>
      <c r="Q5187" s="3"/>
      <c r="R5187" s="3"/>
      <c r="S5187" s="3"/>
      <c r="T5187" s="3"/>
      <c r="U5187" s="3"/>
      <c r="V5187" s="3"/>
      <c r="W5187"/>
      <c r="X5187"/>
      <c r="Y5187" s="451"/>
      <c r="Z5187" s="393"/>
      <c r="AA5187" s="3"/>
      <c r="AB5187" s="3"/>
      <c r="AC5187" s="3"/>
      <c r="AD5187" s="3"/>
      <c r="AE5187" s="3"/>
      <c r="AF5187"/>
      <c r="AG5187"/>
      <c r="AH5187"/>
      <c r="AI5187"/>
      <c r="AJ5187"/>
      <c r="AK5187"/>
      <c r="AL5187"/>
      <c r="AM5187"/>
      <c r="AN5187"/>
      <c r="AO5187"/>
      <c r="AP5187"/>
      <c r="BC5187" s="451"/>
    </row>
    <row r="5188" spans="1:55" hidden="1" x14ac:dyDescent="0.2">
      <c r="A5188" s="3"/>
      <c r="B5188" s="3"/>
      <c r="C5188" s="393"/>
      <c r="D5188" s="393"/>
      <c r="E5188" s="393"/>
      <c r="F5188" s="393"/>
      <c r="G5188" s="393"/>
      <c r="H5188" s="393"/>
      <c r="I5188" s="393"/>
      <c r="J5188" s="3"/>
      <c r="K5188" s="3"/>
      <c r="L5188" s="3"/>
      <c r="M5188" s="3"/>
      <c r="N5188" s="3"/>
      <c r="O5188" s="393"/>
      <c r="P5188" s="393"/>
      <c r="Q5188" s="3"/>
      <c r="R5188" s="3"/>
      <c r="S5188" s="3"/>
      <c r="T5188" s="3"/>
      <c r="U5188" s="3"/>
      <c r="V5188" s="3"/>
      <c r="W5188"/>
      <c r="X5188"/>
      <c r="Y5188" s="451"/>
      <c r="Z5188" s="393"/>
      <c r="AA5188" s="3"/>
      <c r="AB5188" s="3"/>
      <c r="AC5188" s="3"/>
      <c r="AD5188" s="3"/>
      <c r="AE5188" s="3"/>
      <c r="AF5188"/>
      <c r="AG5188"/>
      <c r="AH5188"/>
      <c r="AI5188"/>
      <c r="AJ5188"/>
      <c r="AK5188"/>
      <c r="AL5188"/>
      <c r="AM5188"/>
      <c r="AN5188"/>
      <c r="AO5188"/>
      <c r="AP5188"/>
      <c r="BC5188" s="451"/>
    </row>
    <row r="5189" spans="1:55" hidden="1" x14ac:dyDescent="0.2">
      <c r="A5189" s="3"/>
      <c r="B5189" s="3"/>
      <c r="C5189" s="393"/>
      <c r="D5189" s="393"/>
      <c r="E5189" s="393"/>
      <c r="F5189" s="393"/>
      <c r="G5189" s="393"/>
      <c r="H5189" s="393"/>
      <c r="I5189" s="393"/>
      <c r="J5189" s="3"/>
      <c r="K5189" s="3"/>
      <c r="L5189" s="3"/>
      <c r="M5189" s="3"/>
      <c r="N5189" s="3"/>
      <c r="O5189" s="393"/>
      <c r="P5189" s="393"/>
      <c r="Q5189" s="3"/>
      <c r="R5189" s="3"/>
      <c r="S5189" s="3"/>
      <c r="T5189" s="3"/>
      <c r="U5189" s="3"/>
      <c r="V5189" s="3"/>
      <c r="W5189"/>
      <c r="X5189"/>
      <c r="Y5189" s="451"/>
      <c r="Z5189" s="393"/>
      <c r="AA5189" s="3"/>
      <c r="AB5189" s="3"/>
      <c r="AC5189" s="3"/>
      <c r="AD5189" s="3"/>
      <c r="AE5189" s="3"/>
      <c r="AF5189"/>
      <c r="AG5189"/>
      <c r="AH5189"/>
      <c r="AI5189"/>
      <c r="AJ5189"/>
      <c r="AK5189"/>
      <c r="AL5189"/>
      <c r="AM5189"/>
      <c r="AN5189"/>
      <c r="AO5189"/>
      <c r="AP5189"/>
      <c r="BC5189" s="451"/>
    </row>
    <row r="5190" spans="1:55" hidden="1" x14ac:dyDescent="0.2">
      <c r="A5190" s="3"/>
      <c r="B5190" s="3"/>
      <c r="C5190" s="393"/>
      <c r="D5190" s="393"/>
      <c r="E5190" s="393"/>
      <c r="F5190" s="393"/>
      <c r="G5190" s="393"/>
      <c r="H5190" s="393"/>
      <c r="I5190" s="393"/>
      <c r="J5190" s="3"/>
      <c r="K5190" s="3"/>
      <c r="L5190" s="3"/>
      <c r="M5190" s="3"/>
      <c r="N5190" s="3"/>
      <c r="O5190" s="393"/>
      <c r="P5190" s="393"/>
      <c r="Q5190" s="3"/>
      <c r="R5190" s="3"/>
      <c r="S5190" s="3"/>
      <c r="T5190" s="3"/>
      <c r="U5190" s="3"/>
      <c r="V5190" s="3"/>
      <c r="W5190"/>
      <c r="X5190"/>
      <c r="Y5190" s="451"/>
      <c r="Z5190" s="393"/>
      <c r="AA5190" s="3"/>
      <c r="AB5190" s="3"/>
      <c r="AC5190" s="3"/>
      <c r="AD5190" s="3"/>
      <c r="AE5190" s="3"/>
      <c r="AF5190"/>
      <c r="AG5190"/>
      <c r="AH5190"/>
      <c r="AI5190"/>
      <c r="AJ5190"/>
      <c r="AK5190"/>
      <c r="AL5190"/>
      <c r="AM5190"/>
      <c r="AN5190"/>
      <c r="AO5190"/>
      <c r="AP5190"/>
      <c r="BC5190" s="451"/>
    </row>
    <row r="5191" spans="1:55" hidden="1" x14ac:dyDescent="0.2">
      <c r="A5191" s="3"/>
      <c r="B5191" s="3"/>
      <c r="C5191" s="393"/>
      <c r="D5191" s="393"/>
      <c r="E5191" s="393"/>
      <c r="F5191" s="393"/>
      <c r="G5191" s="393"/>
      <c r="H5191" s="393"/>
      <c r="I5191" s="393"/>
      <c r="J5191" s="3"/>
      <c r="K5191" s="3"/>
      <c r="L5191" s="3"/>
      <c r="M5191" s="3"/>
      <c r="N5191" s="3"/>
      <c r="O5191" s="393"/>
      <c r="P5191" s="393"/>
      <c r="Q5191" s="3"/>
      <c r="R5191" s="3"/>
      <c r="S5191" s="3"/>
      <c r="T5191" s="3"/>
      <c r="U5191" s="3"/>
      <c r="V5191" s="3"/>
      <c r="W5191"/>
      <c r="X5191"/>
      <c r="Y5191" s="451"/>
      <c r="Z5191" s="393"/>
      <c r="AA5191" s="3"/>
      <c r="AB5191" s="3"/>
      <c r="AC5191" s="3"/>
      <c r="AD5191" s="3"/>
      <c r="AE5191" s="3"/>
      <c r="AF5191"/>
      <c r="AG5191"/>
      <c r="AH5191"/>
      <c r="AI5191"/>
      <c r="AJ5191"/>
      <c r="AK5191"/>
      <c r="AL5191"/>
      <c r="AM5191"/>
      <c r="AN5191"/>
      <c r="AO5191"/>
      <c r="AP5191"/>
      <c r="BC5191" s="451"/>
    </row>
    <row r="5192" spans="1:55" hidden="1" x14ac:dyDescent="0.2">
      <c r="A5192" s="3"/>
      <c r="B5192" s="3"/>
      <c r="C5192" s="393"/>
      <c r="D5192" s="393"/>
      <c r="E5192" s="393"/>
      <c r="F5192" s="393"/>
      <c r="G5192" s="393"/>
      <c r="H5192" s="393"/>
      <c r="I5192" s="393"/>
      <c r="J5192" s="3"/>
      <c r="K5192" s="3"/>
      <c r="L5192" s="3"/>
      <c r="M5192" s="3"/>
      <c r="N5192" s="3"/>
      <c r="O5192" s="393"/>
      <c r="P5192" s="393"/>
      <c r="Q5192" s="3"/>
      <c r="R5192" s="3"/>
      <c r="S5192" s="3"/>
      <c r="T5192" s="3"/>
      <c r="U5192" s="3"/>
      <c r="V5192" s="3"/>
      <c r="W5192"/>
      <c r="X5192"/>
      <c r="Y5192" s="451"/>
      <c r="Z5192" s="393"/>
      <c r="AA5192" s="3"/>
      <c r="AB5192" s="3"/>
      <c r="AC5192" s="3"/>
      <c r="AD5192" s="3"/>
      <c r="AE5192" s="3"/>
      <c r="AF5192"/>
      <c r="AG5192"/>
      <c r="AH5192"/>
      <c r="AI5192"/>
      <c r="AJ5192"/>
      <c r="AK5192"/>
      <c r="AL5192"/>
      <c r="AM5192"/>
      <c r="AN5192"/>
      <c r="AO5192"/>
      <c r="AP5192"/>
      <c r="BC5192" s="451"/>
    </row>
    <row r="5193" spans="1:55" hidden="1" x14ac:dyDescent="0.2">
      <c r="A5193" s="3"/>
      <c r="B5193" s="3"/>
      <c r="C5193" s="393"/>
      <c r="D5193" s="393"/>
      <c r="E5193" s="393"/>
      <c r="F5193" s="393"/>
      <c r="G5193" s="393"/>
      <c r="H5193" s="393"/>
      <c r="I5193" s="393"/>
      <c r="J5193" s="3"/>
      <c r="K5193" s="3"/>
      <c r="L5193" s="3"/>
      <c r="M5193" s="3"/>
      <c r="N5193" s="3"/>
      <c r="O5193" s="393"/>
      <c r="P5193" s="393"/>
      <c r="Q5193" s="3"/>
      <c r="R5193" s="3"/>
      <c r="S5193" s="3"/>
      <c r="T5193" s="3"/>
      <c r="U5193" s="3"/>
      <c r="V5193" s="3"/>
      <c r="W5193"/>
      <c r="X5193"/>
      <c r="Y5193" s="451"/>
      <c r="Z5193" s="393"/>
      <c r="AA5193" s="3"/>
      <c r="AB5193" s="3"/>
      <c r="AC5193" s="3"/>
      <c r="AD5193" s="3"/>
      <c r="AE5193" s="3"/>
      <c r="AF5193"/>
      <c r="AG5193"/>
      <c r="AH5193"/>
      <c r="AI5193"/>
      <c r="AJ5193"/>
      <c r="AK5193"/>
      <c r="AL5193"/>
      <c r="AM5193"/>
      <c r="AN5193"/>
      <c r="AO5193"/>
      <c r="AP5193"/>
      <c r="BC5193" s="451"/>
    </row>
    <row r="5194" spans="1:55" hidden="1" x14ac:dyDescent="0.2">
      <c r="A5194" s="3"/>
      <c r="B5194" s="3"/>
      <c r="C5194" s="393"/>
      <c r="D5194" s="393"/>
      <c r="E5194" s="393"/>
      <c r="F5194" s="393"/>
      <c r="G5194" s="393"/>
      <c r="H5194" s="393"/>
      <c r="I5194" s="393"/>
      <c r="J5194" s="3"/>
      <c r="K5194" s="3"/>
      <c r="L5194" s="3"/>
      <c r="M5194" s="3"/>
      <c r="N5194" s="3"/>
      <c r="O5194" s="393"/>
      <c r="P5194" s="393"/>
      <c r="Q5194" s="3"/>
      <c r="R5194" s="3"/>
      <c r="S5194" s="3"/>
      <c r="T5194" s="3"/>
      <c r="U5194" s="3"/>
      <c r="V5194" s="3"/>
      <c r="W5194"/>
      <c r="X5194"/>
      <c r="Y5194" s="451"/>
      <c r="Z5194" s="393"/>
      <c r="AA5194" s="3"/>
      <c r="AB5194" s="3"/>
      <c r="AC5194" s="3"/>
      <c r="AD5194" s="3"/>
      <c r="AE5194" s="3"/>
      <c r="AF5194"/>
      <c r="AG5194"/>
      <c r="AH5194"/>
      <c r="AI5194"/>
      <c r="AJ5194"/>
      <c r="AK5194"/>
      <c r="AL5194"/>
      <c r="AM5194"/>
      <c r="AN5194"/>
      <c r="AO5194"/>
      <c r="AP5194"/>
      <c r="BC5194" s="451"/>
    </row>
    <row r="5195" spans="1:55" hidden="1" x14ac:dyDescent="0.2">
      <c r="A5195" s="3"/>
      <c r="B5195" s="3"/>
      <c r="C5195" s="393"/>
      <c r="D5195" s="393"/>
      <c r="E5195" s="393"/>
      <c r="F5195" s="393"/>
      <c r="G5195" s="393"/>
      <c r="H5195" s="393"/>
      <c r="I5195" s="393"/>
      <c r="J5195" s="3"/>
      <c r="K5195" s="3"/>
      <c r="L5195" s="3"/>
      <c r="M5195" s="3"/>
      <c r="N5195" s="3"/>
      <c r="O5195" s="393"/>
      <c r="P5195" s="393"/>
      <c r="Q5195" s="3"/>
      <c r="R5195" s="3"/>
      <c r="S5195" s="3"/>
      <c r="T5195" s="3"/>
      <c r="U5195" s="3"/>
      <c r="V5195" s="3"/>
      <c r="W5195"/>
      <c r="X5195"/>
      <c r="Y5195" s="451"/>
      <c r="Z5195" s="393"/>
      <c r="AA5195" s="3"/>
      <c r="AB5195" s="3"/>
      <c r="AC5195" s="3"/>
      <c r="AD5195" s="3"/>
      <c r="AE5195" s="3"/>
      <c r="AF5195"/>
      <c r="AG5195"/>
      <c r="AH5195"/>
      <c r="AI5195"/>
      <c r="AJ5195"/>
      <c r="AK5195"/>
      <c r="AL5195"/>
      <c r="AM5195"/>
      <c r="AN5195"/>
      <c r="AO5195"/>
      <c r="AP5195"/>
      <c r="BC5195" s="451"/>
    </row>
    <row r="5196" spans="1:55" hidden="1" x14ac:dyDescent="0.2">
      <c r="A5196" s="3"/>
      <c r="B5196" s="3"/>
      <c r="C5196" s="393"/>
      <c r="D5196" s="393"/>
      <c r="E5196" s="393"/>
      <c r="F5196" s="393"/>
      <c r="G5196" s="393"/>
      <c r="H5196" s="393"/>
      <c r="I5196" s="393"/>
      <c r="J5196" s="3"/>
      <c r="K5196" s="3"/>
      <c r="L5196" s="3"/>
      <c r="M5196" s="3"/>
      <c r="N5196" s="3"/>
      <c r="O5196" s="393"/>
      <c r="P5196" s="393"/>
      <c r="Q5196" s="3"/>
      <c r="R5196" s="3"/>
      <c r="S5196" s="3"/>
      <c r="T5196" s="3"/>
      <c r="U5196" s="3"/>
      <c r="V5196" s="3"/>
      <c r="W5196"/>
      <c r="X5196"/>
      <c r="Y5196" s="451"/>
      <c r="Z5196" s="393"/>
      <c r="AA5196" s="3"/>
      <c r="AB5196" s="3"/>
      <c r="AC5196" s="3"/>
      <c r="AD5196" s="3"/>
      <c r="AE5196" s="3"/>
      <c r="AF5196"/>
      <c r="AG5196"/>
      <c r="AH5196"/>
      <c r="AI5196"/>
      <c r="AJ5196"/>
      <c r="AK5196"/>
      <c r="AL5196"/>
      <c r="AM5196"/>
      <c r="AN5196"/>
      <c r="AO5196"/>
      <c r="AP5196"/>
      <c r="BC5196" s="451"/>
    </row>
    <row r="5197" spans="1:55" hidden="1" x14ac:dyDescent="0.2">
      <c r="A5197" s="3"/>
      <c r="B5197" s="3"/>
      <c r="C5197" s="393"/>
      <c r="D5197" s="393"/>
      <c r="E5197" s="393"/>
      <c r="F5197" s="393"/>
      <c r="G5197" s="393"/>
      <c r="H5197" s="393"/>
      <c r="I5197" s="393"/>
      <c r="J5197" s="3"/>
      <c r="K5197" s="3"/>
      <c r="L5197" s="3"/>
      <c r="M5197" s="3"/>
      <c r="N5197" s="3"/>
      <c r="O5197" s="393"/>
      <c r="P5197" s="393"/>
      <c r="Q5197" s="3"/>
      <c r="R5197" s="3"/>
      <c r="S5197" s="3"/>
      <c r="T5197" s="3"/>
      <c r="U5197" s="3"/>
      <c r="V5197" s="3"/>
      <c r="W5197"/>
      <c r="X5197"/>
      <c r="Y5197" s="451"/>
      <c r="Z5197" s="393"/>
      <c r="AA5197" s="3"/>
      <c r="AB5197" s="3"/>
      <c r="AC5197" s="3"/>
      <c r="AD5197" s="3"/>
      <c r="AE5197" s="3"/>
      <c r="AF5197"/>
      <c r="AG5197"/>
      <c r="AH5197"/>
      <c r="AI5197"/>
      <c r="AJ5197"/>
      <c r="AK5197"/>
      <c r="AL5197"/>
      <c r="AM5197"/>
      <c r="AN5197"/>
      <c r="AO5197"/>
      <c r="AP5197"/>
      <c r="BC5197" s="451"/>
    </row>
    <row r="5198" spans="1:55" hidden="1" x14ac:dyDescent="0.2">
      <c r="A5198" s="3"/>
      <c r="B5198" s="3"/>
      <c r="C5198" s="393"/>
      <c r="D5198" s="393"/>
      <c r="E5198" s="393"/>
      <c r="F5198" s="393"/>
      <c r="G5198" s="393"/>
      <c r="H5198" s="393"/>
      <c r="I5198" s="393"/>
      <c r="J5198" s="3"/>
      <c r="K5198" s="3"/>
      <c r="L5198" s="3"/>
      <c r="M5198" s="3"/>
      <c r="N5198" s="3"/>
      <c r="O5198" s="393"/>
      <c r="P5198" s="393"/>
      <c r="Q5198" s="3"/>
      <c r="R5198" s="3"/>
      <c r="S5198" s="3"/>
      <c r="T5198" s="3"/>
      <c r="U5198" s="3"/>
      <c r="V5198" s="3"/>
      <c r="W5198"/>
      <c r="X5198"/>
      <c r="Y5198" s="451"/>
      <c r="Z5198" s="393"/>
      <c r="AA5198" s="3"/>
      <c r="AB5198" s="3"/>
      <c r="AC5198" s="3"/>
      <c r="AD5198" s="3"/>
      <c r="AE5198" s="3"/>
      <c r="AF5198"/>
      <c r="AG5198"/>
      <c r="AH5198"/>
      <c r="AI5198"/>
      <c r="AJ5198"/>
      <c r="AK5198"/>
      <c r="AL5198"/>
      <c r="AM5198"/>
      <c r="AN5198"/>
      <c r="AO5198"/>
      <c r="AP5198"/>
      <c r="BC5198" s="451"/>
    </row>
    <row r="5199" spans="1:55" hidden="1" x14ac:dyDescent="0.2">
      <c r="A5199" s="3"/>
      <c r="B5199" s="3"/>
      <c r="C5199" s="393"/>
      <c r="D5199" s="393"/>
      <c r="E5199" s="393"/>
      <c r="F5199" s="393"/>
      <c r="G5199" s="393"/>
      <c r="H5199" s="393"/>
      <c r="I5199" s="393"/>
      <c r="J5199" s="3"/>
      <c r="K5199" s="3"/>
      <c r="L5199" s="3"/>
      <c r="M5199" s="3"/>
      <c r="N5199" s="3"/>
      <c r="O5199" s="393"/>
      <c r="P5199" s="393"/>
      <c r="Q5199" s="3"/>
      <c r="R5199" s="3"/>
      <c r="S5199" s="3"/>
      <c r="T5199" s="3"/>
      <c r="U5199" s="3"/>
      <c r="V5199" s="3"/>
      <c r="W5199"/>
      <c r="X5199"/>
      <c r="Y5199" s="451"/>
      <c r="Z5199" s="393"/>
      <c r="AA5199" s="3"/>
      <c r="AB5199" s="3"/>
      <c r="AC5199" s="3"/>
      <c r="AD5199" s="3"/>
      <c r="AE5199" s="3"/>
      <c r="AF5199"/>
      <c r="AG5199"/>
      <c r="AH5199"/>
      <c r="AI5199"/>
      <c r="AJ5199"/>
      <c r="AK5199"/>
      <c r="AL5199"/>
      <c r="AM5199"/>
      <c r="AN5199"/>
      <c r="AO5199"/>
      <c r="AP5199"/>
      <c r="BC5199" s="451"/>
    </row>
    <row r="5200" spans="1:55" hidden="1" x14ac:dyDescent="0.2">
      <c r="A5200" s="3"/>
      <c r="B5200" s="3"/>
      <c r="C5200" s="393"/>
      <c r="D5200" s="393"/>
      <c r="E5200" s="393"/>
      <c r="F5200" s="393"/>
      <c r="G5200" s="393"/>
      <c r="H5200" s="393"/>
      <c r="I5200" s="393"/>
      <c r="J5200" s="3"/>
      <c r="K5200" s="3"/>
      <c r="L5200" s="3"/>
      <c r="M5200" s="3"/>
      <c r="N5200" s="3"/>
      <c r="O5200" s="393"/>
      <c r="P5200" s="393"/>
      <c r="Q5200" s="3"/>
      <c r="R5200" s="3"/>
      <c r="S5200" s="3"/>
      <c r="T5200" s="3"/>
      <c r="U5200" s="3"/>
      <c r="V5200" s="3"/>
      <c r="W5200"/>
      <c r="X5200"/>
      <c r="Y5200" s="451"/>
      <c r="Z5200" s="393"/>
      <c r="AA5200" s="3"/>
      <c r="AB5200" s="3"/>
      <c r="AC5200" s="3"/>
      <c r="AD5200" s="3"/>
      <c r="AE5200" s="3"/>
      <c r="AF5200"/>
      <c r="AG5200"/>
      <c r="AH5200"/>
      <c r="AI5200"/>
      <c r="AJ5200"/>
      <c r="AK5200"/>
      <c r="AL5200"/>
      <c r="AM5200"/>
      <c r="AN5200"/>
      <c r="AO5200"/>
      <c r="AP5200"/>
      <c r="BC5200" s="451"/>
    </row>
    <row r="5201" spans="1:55" hidden="1" x14ac:dyDescent="0.2">
      <c r="A5201" s="3"/>
      <c r="B5201" s="3"/>
      <c r="C5201" s="393"/>
      <c r="D5201" s="393"/>
      <c r="E5201" s="393"/>
      <c r="F5201" s="393"/>
      <c r="G5201" s="393"/>
      <c r="H5201" s="393"/>
      <c r="I5201" s="393"/>
      <c r="J5201" s="3"/>
      <c r="K5201" s="3"/>
      <c r="L5201" s="3"/>
      <c r="M5201" s="3"/>
      <c r="N5201" s="3"/>
      <c r="O5201" s="393"/>
      <c r="P5201" s="393"/>
      <c r="Q5201" s="3"/>
      <c r="R5201" s="3"/>
      <c r="S5201" s="3"/>
      <c r="T5201" s="3"/>
      <c r="U5201" s="3"/>
      <c r="V5201" s="3"/>
      <c r="W5201"/>
      <c r="X5201"/>
      <c r="Y5201" s="451"/>
      <c r="Z5201" s="393"/>
      <c r="AA5201" s="3"/>
      <c r="AB5201" s="3"/>
      <c r="AC5201" s="3"/>
      <c r="AD5201" s="3"/>
      <c r="AE5201" s="3"/>
      <c r="AF5201"/>
      <c r="AG5201"/>
      <c r="AH5201"/>
      <c r="AI5201"/>
      <c r="AJ5201"/>
      <c r="AK5201"/>
      <c r="AL5201"/>
      <c r="AM5201"/>
      <c r="AN5201"/>
      <c r="AO5201"/>
      <c r="AP5201"/>
      <c r="BC5201" s="451"/>
    </row>
    <row r="5202" spans="1:55" hidden="1" x14ac:dyDescent="0.2">
      <c r="A5202" s="3"/>
      <c r="B5202" s="3"/>
      <c r="C5202" s="393"/>
      <c r="D5202" s="393"/>
      <c r="E5202" s="393"/>
      <c r="F5202" s="393"/>
      <c r="G5202" s="393"/>
      <c r="H5202" s="393"/>
      <c r="I5202" s="393"/>
      <c r="J5202" s="3"/>
      <c r="K5202" s="3"/>
      <c r="L5202" s="3"/>
      <c r="M5202" s="3"/>
      <c r="N5202" s="3"/>
      <c r="O5202" s="393"/>
      <c r="P5202" s="393"/>
      <c r="Q5202" s="3"/>
      <c r="R5202" s="3"/>
      <c r="S5202" s="3"/>
      <c r="T5202" s="3"/>
      <c r="U5202" s="3"/>
      <c r="V5202" s="3"/>
      <c r="W5202"/>
      <c r="X5202"/>
      <c r="Y5202" s="451"/>
      <c r="Z5202" s="393"/>
      <c r="AA5202" s="3"/>
      <c r="AB5202" s="3"/>
      <c r="AC5202" s="3"/>
      <c r="AD5202" s="3"/>
      <c r="AE5202" s="3"/>
      <c r="AF5202"/>
      <c r="AG5202"/>
      <c r="AH5202"/>
      <c r="AI5202"/>
      <c r="AJ5202"/>
      <c r="AK5202"/>
      <c r="AL5202"/>
      <c r="AM5202"/>
      <c r="AN5202"/>
      <c r="AO5202"/>
      <c r="AP5202"/>
      <c r="BC5202" s="451"/>
    </row>
    <row r="5203" spans="1:55" hidden="1" x14ac:dyDescent="0.2">
      <c r="A5203" s="3"/>
      <c r="B5203" s="3"/>
      <c r="C5203" s="393"/>
      <c r="D5203" s="393"/>
      <c r="E5203" s="393"/>
      <c r="F5203" s="393"/>
      <c r="G5203" s="393"/>
      <c r="H5203" s="393"/>
      <c r="I5203" s="393"/>
      <c r="J5203" s="3"/>
      <c r="K5203" s="3"/>
      <c r="L5203" s="3"/>
      <c r="M5203" s="3"/>
      <c r="N5203" s="3"/>
      <c r="O5203" s="393"/>
      <c r="P5203" s="393"/>
      <c r="Q5203" s="3"/>
      <c r="R5203" s="3"/>
      <c r="S5203" s="3"/>
      <c r="T5203" s="3"/>
      <c r="U5203" s="3"/>
      <c r="V5203" s="3"/>
      <c r="W5203"/>
      <c r="X5203"/>
      <c r="Y5203" s="451"/>
      <c r="Z5203" s="393"/>
      <c r="AA5203" s="3"/>
      <c r="AB5203" s="3"/>
      <c r="AC5203" s="3"/>
      <c r="AD5203" s="3"/>
      <c r="AE5203" s="3"/>
      <c r="AF5203"/>
      <c r="AG5203"/>
      <c r="AH5203"/>
      <c r="AI5203"/>
      <c r="AJ5203"/>
      <c r="AK5203"/>
      <c r="AL5203"/>
      <c r="AM5203"/>
      <c r="AN5203"/>
      <c r="AO5203"/>
      <c r="AP5203"/>
      <c r="BC5203" s="451"/>
    </row>
    <row r="5204" spans="1:55" hidden="1" x14ac:dyDescent="0.2">
      <c r="A5204" s="3"/>
      <c r="B5204" s="3"/>
      <c r="C5204" s="393"/>
      <c r="D5204" s="393"/>
      <c r="E5204" s="393"/>
      <c r="F5204" s="393"/>
      <c r="G5204" s="393"/>
      <c r="H5204" s="393"/>
      <c r="I5204" s="393"/>
      <c r="J5204" s="3"/>
      <c r="K5204" s="3"/>
      <c r="L5204" s="3"/>
      <c r="M5204" s="3"/>
      <c r="N5204" s="3"/>
      <c r="O5204" s="393"/>
      <c r="P5204" s="393"/>
      <c r="Q5204" s="3"/>
      <c r="R5204" s="3"/>
      <c r="S5204" s="3"/>
      <c r="T5204" s="3"/>
      <c r="U5204" s="3"/>
      <c r="V5204" s="3"/>
      <c r="W5204"/>
      <c r="X5204"/>
      <c r="Y5204" s="451"/>
      <c r="Z5204" s="393"/>
      <c r="AA5204" s="3"/>
      <c r="AB5204" s="3"/>
      <c r="AC5204" s="3"/>
      <c r="AD5204" s="3"/>
      <c r="AE5204" s="3"/>
      <c r="AF5204"/>
      <c r="AG5204"/>
      <c r="AH5204"/>
      <c r="AI5204"/>
      <c r="AJ5204"/>
      <c r="AK5204"/>
      <c r="AL5204"/>
      <c r="AM5204"/>
      <c r="AN5204"/>
      <c r="AO5204"/>
      <c r="AP5204"/>
      <c r="BC5204" s="451"/>
    </row>
    <row r="5205" spans="1:55" hidden="1" x14ac:dyDescent="0.2">
      <c r="A5205" s="3"/>
      <c r="B5205" s="3"/>
      <c r="C5205" s="393"/>
      <c r="D5205" s="393"/>
      <c r="E5205" s="393"/>
      <c r="F5205" s="393"/>
      <c r="G5205" s="393"/>
      <c r="H5205" s="393"/>
      <c r="I5205" s="393"/>
      <c r="J5205" s="3"/>
      <c r="K5205" s="3"/>
      <c r="L5205" s="3"/>
      <c r="M5205" s="3"/>
      <c r="N5205" s="3"/>
      <c r="O5205" s="393"/>
      <c r="P5205" s="393"/>
      <c r="Q5205" s="3"/>
      <c r="R5205" s="3"/>
      <c r="S5205" s="3"/>
      <c r="T5205" s="3"/>
      <c r="U5205" s="3"/>
      <c r="V5205" s="3"/>
      <c r="W5205"/>
      <c r="X5205"/>
      <c r="Y5205" s="451"/>
      <c r="Z5205" s="393"/>
      <c r="AA5205" s="3"/>
      <c r="AB5205" s="3"/>
      <c r="AC5205" s="3"/>
      <c r="AD5205" s="3"/>
      <c r="AE5205" s="3"/>
      <c r="AF5205"/>
      <c r="AG5205"/>
      <c r="AH5205"/>
      <c r="AI5205"/>
      <c r="AJ5205"/>
      <c r="AK5205"/>
      <c r="AL5205"/>
      <c r="AM5205"/>
      <c r="AN5205"/>
      <c r="AO5205"/>
      <c r="AP5205"/>
      <c r="BC5205" s="451"/>
    </row>
    <row r="5206" spans="1:55" hidden="1" x14ac:dyDescent="0.2">
      <c r="A5206" s="3"/>
      <c r="B5206" s="3"/>
      <c r="C5206" s="393"/>
      <c r="D5206" s="393"/>
      <c r="E5206" s="393"/>
      <c r="F5206" s="393"/>
      <c r="G5206" s="393"/>
      <c r="H5206" s="393"/>
      <c r="I5206" s="393"/>
      <c r="J5206" s="3"/>
      <c r="K5206" s="3"/>
      <c r="L5206" s="3"/>
      <c r="M5206" s="3"/>
      <c r="N5206" s="3"/>
      <c r="O5206" s="393"/>
      <c r="P5206" s="393"/>
      <c r="Q5206" s="3"/>
      <c r="R5206" s="3"/>
      <c r="S5206" s="3"/>
      <c r="T5206" s="3"/>
      <c r="U5206" s="3"/>
      <c r="V5206" s="3"/>
      <c r="W5206"/>
      <c r="X5206"/>
      <c r="Y5206" s="451"/>
      <c r="Z5206" s="393"/>
      <c r="AA5206" s="3"/>
      <c r="AB5206" s="3"/>
      <c r="AC5206" s="3"/>
      <c r="AD5206" s="3"/>
      <c r="AE5206" s="3"/>
      <c r="AF5206"/>
      <c r="AG5206"/>
      <c r="AH5206"/>
      <c r="AI5206"/>
      <c r="AJ5206"/>
      <c r="AK5206"/>
      <c r="AL5206"/>
      <c r="AM5206"/>
      <c r="AN5206"/>
      <c r="AO5206"/>
      <c r="AP5206"/>
      <c r="BC5206" s="451"/>
    </row>
    <row r="5207" spans="1:55" hidden="1" x14ac:dyDescent="0.2">
      <c r="A5207" s="3"/>
      <c r="B5207" s="3"/>
      <c r="C5207" s="393"/>
      <c r="D5207" s="393"/>
      <c r="E5207" s="393"/>
      <c r="F5207" s="393"/>
      <c r="G5207" s="393"/>
      <c r="H5207" s="393"/>
      <c r="I5207" s="393"/>
      <c r="J5207" s="3"/>
      <c r="K5207" s="3"/>
      <c r="L5207" s="3"/>
      <c r="M5207" s="3"/>
      <c r="N5207" s="3"/>
      <c r="O5207" s="393"/>
      <c r="P5207" s="393"/>
      <c r="Q5207" s="3"/>
      <c r="R5207" s="3"/>
      <c r="S5207" s="3"/>
      <c r="T5207" s="3"/>
      <c r="U5207" s="3"/>
      <c r="V5207" s="3"/>
      <c r="W5207"/>
      <c r="X5207"/>
      <c r="Y5207" s="451"/>
      <c r="Z5207" s="393"/>
      <c r="AA5207" s="3"/>
      <c r="AB5207" s="3"/>
      <c r="AC5207" s="3"/>
      <c r="AD5207" s="3"/>
      <c r="AE5207" s="3"/>
      <c r="AF5207"/>
      <c r="AG5207"/>
      <c r="AH5207"/>
      <c r="AI5207"/>
      <c r="AJ5207"/>
      <c r="AK5207"/>
      <c r="AL5207"/>
      <c r="AM5207"/>
      <c r="AN5207"/>
      <c r="AO5207"/>
      <c r="AP5207"/>
      <c r="BC5207" s="451"/>
    </row>
    <row r="5208" spans="1:55" hidden="1" x14ac:dyDescent="0.2">
      <c r="A5208" s="3"/>
      <c r="B5208" s="3"/>
      <c r="C5208" s="393"/>
      <c r="D5208" s="393"/>
      <c r="E5208" s="393"/>
      <c r="F5208" s="393"/>
      <c r="G5208" s="393"/>
      <c r="H5208" s="393"/>
      <c r="I5208" s="393"/>
      <c r="J5208" s="3"/>
      <c r="K5208" s="3"/>
      <c r="L5208" s="3"/>
      <c r="M5208" s="3"/>
      <c r="N5208" s="3"/>
      <c r="O5208" s="393"/>
      <c r="P5208" s="393"/>
      <c r="Q5208" s="3"/>
      <c r="R5208" s="3"/>
      <c r="S5208" s="3"/>
      <c r="T5208" s="3"/>
      <c r="U5208" s="3"/>
      <c r="V5208" s="3"/>
      <c r="W5208"/>
      <c r="X5208"/>
      <c r="Y5208" s="451"/>
      <c r="Z5208" s="393"/>
      <c r="AA5208" s="3"/>
      <c r="AB5208" s="3"/>
      <c r="AC5208" s="3"/>
      <c r="AD5208" s="3"/>
      <c r="AE5208" s="3"/>
      <c r="AF5208"/>
      <c r="AG5208"/>
      <c r="AH5208"/>
      <c r="AI5208"/>
      <c r="AJ5208"/>
      <c r="AK5208"/>
      <c r="AL5208"/>
      <c r="AM5208"/>
      <c r="AN5208"/>
      <c r="AO5208"/>
      <c r="AP5208"/>
      <c r="BC5208" s="451"/>
    </row>
    <row r="5209" spans="1:55" hidden="1" x14ac:dyDescent="0.2">
      <c r="A5209" s="3"/>
      <c r="B5209" s="3"/>
      <c r="C5209" s="393"/>
      <c r="D5209" s="393"/>
      <c r="E5209" s="393"/>
      <c r="F5209" s="393"/>
      <c r="G5209" s="393"/>
      <c r="H5209" s="393"/>
      <c r="I5209" s="393"/>
      <c r="J5209" s="3"/>
      <c r="K5209" s="3"/>
      <c r="L5209" s="3"/>
      <c r="M5209" s="3"/>
      <c r="N5209" s="3"/>
      <c r="O5209" s="393"/>
      <c r="P5209" s="393"/>
      <c r="Q5209" s="3"/>
      <c r="R5209" s="3"/>
      <c r="S5209" s="3"/>
      <c r="T5209" s="3"/>
      <c r="U5209" s="3"/>
      <c r="V5209" s="3"/>
      <c r="W5209"/>
      <c r="X5209"/>
      <c r="Y5209" s="451"/>
      <c r="Z5209" s="393"/>
      <c r="AA5209" s="3"/>
      <c r="AB5209" s="3"/>
      <c r="AC5209" s="3"/>
      <c r="AD5209" s="3"/>
      <c r="AE5209" s="3"/>
      <c r="AF5209"/>
      <c r="AG5209"/>
      <c r="AH5209"/>
      <c r="AI5209"/>
      <c r="AJ5209"/>
      <c r="AK5209"/>
      <c r="AL5209"/>
      <c r="AM5209"/>
      <c r="AN5209"/>
      <c r="AO5209"/>
      <c r="AP5209"/>
      <c r="BC5209" s="451"/>
    </row>
    <row r="5210" spans="1:55" hidden="1" x14ac:dyDescent="0.2">
      <c r="A5210" s="3"/>
      <c r="B5210" s="3"/>
      <c r="C5210" s="393"/>
      <c r="D5210" s="393"/>
      <c r="E5210" s="393"/>
      <c r="F5210" s="393"/>
      <c r="G5210" s="393"/>
      <c r="H5210" s="393"/>
      <c r="I5210" s="393"/>
      <c r="J5210" s="3"/>
      <c r="K5210" s="3"/>
      <c r="L5210" s="3"/>
      <c r="M5210" s="3"/>
      <c r="N5210" s="3"/>
      <c r="O5210" s="393"/>
      <c r="P5210" s="393"/>
      <c r="Q5210" s="3"/>
      <c r="R5210" s="3"/>
      <c r="S5210" s="3"/>
      <c r="T5210" s="3"/>
      <c r="U5210" s="3"/>
      <c r="V5210" s="3"/>
      <c r="W5210"/>
      <c r="X5210"/>
      <c r="Y5210" s="451"/>
      <c r="Z5210" s="393"/>
      <c r="AA5210" s="3"/>
      <c r="AB5210" s="3"/>
      <c r="AC5210" s="3"/>
      <c r="AD5210" s="3"/>
      <c r="AE5210" s="3"/>
      <c r="AF5210"/>
      <c r="AG5210"/>
      <c r="AH5210"/>
      <c r="AI5210"/>
      <c r="AJ5210"/>
      <c r="AK5210"/>
      <c r="AL5210"/>
      <c r="AM5210"/>
      <c r="AN5210"/>
      <c r="AO5210"/>
      <c r="AP5210"/>
      <c r="BC5210" s="451"/>
    </row>
    <row r="5211" spans="1:55" hidden="1" x14ac:dyDescent="0.2">
      <c r="A5211" s="3"/>
      <c r="B5211" s="3"/>
      <c r="C5211" s="393"/>
      <c r="D5211" s="393"/>
      <c r="E5211" s="393"/>
      <c r="F5211" s="393"/>
      <c r="G5211" s="393"/>
      <c r="H5211" s="393"/>
      <c r="I5211" s="393"/>
      <c r="J5211" s="3"/>
      <c r="K5211" s="3"/>
      <c r="L5211" s="3"/>
      <c r="M5211" s="3"/>
      <c r="N5211" s="3"/>
      <c r="O5211" s="393"/>
      <c r="P5211" s="393"/>
      <c r="Q5211" s="3"/>
      <c r="R5211" s="3"/>
      <c r="S5211" s="3"/>
      <c r="T5211" s="3"/>
      <c r="U5211" s="3"/>
      <c r="V5211" s="3"/>
      <c r="W5211"/>
      <c r="X5211"/>
      <c r="Y5211" s="451"/>
      <c r="Z5211" s="393"/>
      <c r="AA5211" s="3"/>
      <c r="AB5211" s="3"/>
      <c r="AC5211" s="3"/>
      <c r="AD5211" s="3"/>
      <c r="AE5211" s="3"/>
      <c r="AF5211"/>
      <c r="AG5211"/>
      <c r="AH5211"/>
      <c r="AI5211"/>
      <c r="AJ5211"/>
      <c r="AK5211"/>
      <c r="AL5211"/>
      <c r="AM5211"/>
      <c r="AN5211"/>
      <c r="AO5211"/>
      <c r="AP5211"/>
      <c r="BC5211" s="451"/>
    </row>
    <row r="5212" spans="1:55" hidden="1" x14ac:dyDescent="0.2">
      <c r="A5212" s="3"/>
      <c r="B5212" s="3"/>
      <c r="C5212" s="393"/>
      <c r="D5212" s="393"/>
      <c r="E5212" s="393"/>
      <c r="F5212" s="393"/>
      <c r="G5212" s="393"/>
      <c r="H5212" s="393"/>
      <c r="I5212" s="393"/>
      <c r="J5212" s="3"/>
      <c r="K5212" s="3"/>
      <c r="L5212" s="3"/>
      <c r="M5212" s="3"/>
      <c r="N5212" s="3"/>
      <c r="O5212" s="393"/>
      <c r="P5212" s="393"/>
      <c r="Q5212" s="3"/>
      <c r="R5212" s="3"/>
      <c r="S5212" s="3"/>
      <c r="T5212" s="3"/>
      <c r="U5212" s="3"/>
      <c r="V5212" s="3"/>
      <c r="W5212"/>
      <c r="X5212"/>
      <c r="Y5212" s="451"/>
      <c r="Z5212" s="393"/>
      <c r="AA5212" s="3"/>
      <c r="AB5212" s="3"/>
      <c r="AC5212" s="3"/>
      <c r="AD5212" s="3"/>
      <c r="AE5212" s="3"/>
      <c r="AF5212"/>
      <c r="AG5212"/>
      <c r="AH5212"/>
      <c r="AI5212"/>
      <c r="AJ5212"/>
      <c r="AK5212"/>
      <c r="AL5212"/>
      <c r="AM5212"/>
      <c r="AN5212"/>
      <c r="AO5212"/>
      <c r="AP5212"/>
      <c r="BC5212" s="451"/>
    </row>
    <row r="5213" spans="1:55" hidden="1" x14ac:dyDescent="0.2">
      <c r="A5213" s="3"/>
      <c r="B5213" s="3"/>
      <c r="C5213" s="393"/>
      <c r="D5213" s="393"/>
      <c r="E5213" s="393"/>
      <c r="F5213" s="393"/>
      <c r="G5213" s="393"/>
      <c r="H5213" s="393"/>
      <c r="I5213" s="393"/>
      <c r="J5213" s="3"/>
      <c r="K5213" s="3"/>
      <c r="L5213" s="3"/>
      <c r="M5213" s="3"/>
      <c r="N5213" s="3"/>
      <c r="O5213" s="393"/>
      <c r="P5213" s="393"/>
      <c r="Q5213" s="3"/>
      <c r="R5213" s="3"/>
      <c r="S5213" s="3"/>
      <c r="T5213" s="3"/>
      <c r="U5213" s="3"/>
      <c r="V5213" s="3"/>
      <c r="W5213"/>
      <c r="X5213"/>
      <c r="Y5213" s="451"/>
      <c r="Z5213" s="393"/>
      <c r="AA5213" s="3"/>
      <c r="AB5213" s="3"/>
      <c r="AC5213" s="3"/>
      <c r="AD5213" s="3"/>
      <c r="AE5213" s="3"/>
      <c r="AF5213"/>
      <c r="AG5213"/>
      <c r="AH5213"/>
      <c r="AI5213"/>
      <c r="AJ5213"/>
      <c r="AK5213"/>
      <c r="AL5213"/>
      <c r="AM5213"/>
      <c r="AN5213"/>
      <c r="AO5213"/>
      <c r="AP5213"/>
      <c r="BC5213" s="451"/>
    </row>
    <row r="5214" spans="1:55" hidden="1" x14ac:dyDescent="0.2">
      <c r="A5214" s="3"/>
      <c r="B5214" s="3"/>
      <c r="C5214" s="393"/>
      <c r="D5214" s="393"/>
      <c r="E5214" s="393"/>
      <c r="F5214" s="393"/>
      <c r="G5214" s="393"/>
      <c r="H5214" s="393"/>
      <c r="I5214" s="393"/>
      <c r="J5214" s="3"/>
      <c r="K5214" s="3"/>
      <c r="L5214" s="3"/>
      <c r="M5214" s="3"/>
      <c r="N5214" s="3"/>
      <c r="O5214" s="393"/>
      <c r="P5214" s="393"/>
      <c r="Q5214" s="3"/>
      <c r="R5214" s="3"/>
      <c r="S5214" s="3"/>
      <c r="T5214" s="3"/>
      <c r="U5214" s="3"/>
      <c r="V5214" s="3"/>
      <c r="W5214"/>
      <c r="X5214"/>
      <c r="Y5214" s="451"/>
      <c r="Z5214" s="393"/>
      <c r="AA5214" s="3"/>
      <c r="AB5214" s="3"/>
      <c r="AC5214" s="3"/>
      <c r="AD5214" s="3"/>
      <c r="AE5214" s="3"/>
      <c r="AF5214"/>
      <c r="AG5214"/>
      <c r="AH5214"/>
      <c r="AI5214"/>
      <c r="AJ5214"/>
      <c r="AK5214"/>
      <c r="AL5214"/>
      <c r="AM5214"/>
      <c r="AN5214"/>
      <c r="AO5214"/>
      <c r="AP5214"/>
      <c r="BC5214" s="451"/>
    </row>
    <row r="5215" spans="1:55" hidden="1" x14ac:dyDescent="0.2">
      <c r="A5215" s="3"/>
      <c r="B5215" s="3"/>
      <c r="C5215" s="393"/>
      <c r="D5215" s="393"/>
      <c r="E5215" s="393"/>
      <c r="F5215" s="393"/>
      <c r="G5215" s="393"/>
      <c r="H5215" s="393"/>
      <c r="I5215" s="393"/>
      <c r="J5215" s="3"/>
      <c r="K5215" s="3"/>
      <c r="L5215" s="3"/>
      <c r="M5215" s="3"/>
      <c r="N5215" s="3"/>
      <c r="O5215" s="393"/>
      <c r="P5215" s="393"/>
      <c r="Q5215" s="3"/>
      <c r="R5215" s="3"/>
      <c r="S5215" s="3"/>
      <c r="T5215" s="3"/>
      <c r="U5215" s="3"/>
      <c r="V5215" s="3"/>
      <c r="W5215"/>
      <c r="X5215"/>
      <c r="Y5215" s="451"/>
      <c r="Z5215" s="393"/>
      <c r="AA5215" s="3"/>
      <c r="AB5215" s="3"/>
      <c r="AC5215" s="3"/>
      <c r="AD5215" s="3"/>
      <c r="AE5215" s="3"/>
      <c r="AF5215"/>
      <c r="AG5215"/>
      <c r="AH5215"/>
      <c r="AI5215"/>
      <c r="AJ5215"/>
      <c r="AK5215"/>
      <c r="AL5215"/>
      <c r="AM5215"/>
      <c r="AN5215"/>
      <c r="AO5215"/>
      <c r="AP5215"/>
      <c r="BC5215" s="451"/>
    </row>
    <row r="5216" spans="1:55" hidden="1" x14ac:dyDescent="0.2">
      <c r="A5216" s="3"/>
      <c r="B5216" s="3"/>
      <c r="C5216" s="393"/>
      <c r="D5216" s="393"/>
      <c r="E5216" s="393"/>
      <c r="F5216" s="393"/>
      <c r="G5216" s="393"/>
      <c r="H5216" s="393"/>
      <c r="I5216" s="393"/>
      <c r="J5216" s="3"/>
      <c r="K5216" s="3"/>
      <c r="L5216" s="3"/>
      <c r="M5216" s="3"/>
      <c r="N5216" s="3"/>
      <c r="O5216" s="393"/>
      <c r="P5216" s="393"/>
      <c r="Q5216" s="3"/>
      <c r="R5216" s="3"/>
      <c r="S5216" s="3"/>
      <c r="T5216" s="3"/>
      <c r="U5216" s="3"/>
      <c r="V5216" s="3"/>
      <c r="W5216"/>
      <c r="X5216"/>
      <c r="Y5216" s="451"/>
      <c r="Z5216" s="393"/>
      <c r="AA5216" s="3"/>
      <c r="AB5216" s="3"/>
      <c r="AC5216" s="3"/>
      <c r="AD5216" s="3"/>
      <c r="AE5216" s="3"/>
      <c r="AF5216"/>
      <c r="AG5216"/>
      <c r="AH5216"/>
      <c r="AI5216"/>
      <c r="AJ5216"/>
      <c r="AK5216"/>
      <c r="AL5216"/>
      <c r="AM5216"/>
      <c r="AN5216"/>
      <c r="AO5216"/>
      <c r="AP5216"/>
      <c r="BC5216" s="451"/>
    </row>
    <row r="5217" spans="1:55" hidden="1" x14ac:dyDescent="0.2">
      <c r="A5217" s="3"/>
      <c r="B5217" s="3"/>
      <c r="C5217" s="393"/>
      <c r="D5217" s="393"/>
      <c r="E5217" s="393"/>
      <c r="F5217" s="393"/>
      <c r="G5217" s="393"/>
      <c r="H5217" s="393"/>
      <c r="I5217" s="393"/>
      <c r="J5217" s="3"/>
      <c r="K5217" s="3"/>
      <c r="L5217" s="3"/>
      <c r="M5217" s="3"/>
      <c r="N5217" s="3"/>
      <c r="O5217" s="393"/>
      <c r="P5217" s="393"/>
      <c r="Q5217" s="3"/>
      <c r="R5217" s="3"/>
      <c r="S5217" s="3"/>
      <c r="T5217" s="3"/>
      <c r="U5217" s="3"/>
      <c r="V5217" s="3"/>
      <c r="W5217"/>
      <c r="X5217"/>
      <c r="Y5217" s="451"/>
      <c r="Z5217" s="393"/>
      <c r="AA5217" s="3"/>
      <c r="AB5217" s="3"/>
      <c r="AC5217" s="3"/>
      <c r="AD5217" s="3"/>
      <c r="AE5217" s="3"/>
      <c r="AF5217"/>
      <c r="AG5217"/>
      <c r="AH5217"/>
      <c r="AI5217"/>
      <c r="AJ5217"/>
      <c r="AK5217"/>
      <c r="AL5217"/>
      <c r="AM5217"/>
      <c r="AN5217"/>
      <c r="AO5217"/>
      <c r="AP5217"/>
      <c r="BC5217" s="451"/>
    </row>
    <row r="5218" spans="1:55" hidden="1" x14ac:dyDescent="0.2">
      <c r="A5218" s="3"/>
      <c r="B5218" s="3"/>
      <c r="C5218" s="393"/>
      <c r="D5218" s="393"/>
      <c r="E5218" s="393"/>
      <c r="F5218" s="393"/>
      <c r="G5218" s="393"/>
      <c r="H5218" s="393"/>
      <c r="I5218" s="393"/>
      <c r="J5218" s="3"/>
      <c r="K5218" s="3"/>
      <c r="L5218" s="3"/>
      <c r="M5218" s="3"/>
      <c r="N5218" s="3"/>
      <c r="O5218" s="393"/>
      <c r="P5218" s="393"/>
      <c r="Q5218" s="3"/>
      <c r="R5218" s="3"/>
      <c r="S5218" s="3"/>
      <c r="T5218" s="3"/>
      <c r="U5218" s="3"/>
      <c r="V5218" s="3"/>
      <c r="W5218"/>
      <c r="X5218"/>
      <c r="Y5218" s="451"/>
      <c r="Z5218" s="393"/>
      <c r="AA5218" s="3"/>
      <c r="AB5218" s="3"/>
      <c r="AC5218" s="3"/>
      <c r="AD5218" s="3"/>
      <c r="AE5218" s="3"/>
      <c r="AF5218"/>
      <c r="AG5218"/>
      <c r="AH5218"/>
      <c r="AI5218"/>
      <c r="AJ5218"/>
      <c r="AK5218"/>
      <c r="AL5218"/>
      <c r="AM5218"/>
      <c r="AN5218"/>
      <c r="AO5218"/>
      <c r="AP5218"/>
      <c r="BC5218" s="451"/>
    </row>
    <row r="5219" spans="1:55" hidden="1" x14ac:dyDescent="0.2">
      <c r="A5219" s="3"/>
      <c r="B5219" s="3"/>
      <c r="C5219" s="393"/>
      <c r="D5219" s="393"/>
      <c r="E5219" s="393"/>
      <c r="F5219" s="393"/>
      <c r="G5219" s="393"/>
      <c r="H5219" s="393"/>
      <c r="I5219" s="393"/>
      <c r="J5219" s="3"/>
      <c r="K5219" s="3"/>
      <c r="L5219" s="3"/>
      <c r="M5219" s="3"/>
      <c r="N5219" s="3"/>
      <c r="O5219" s="393"/>
      <c r="P5219" s="393"/>
      <c r="Q5219" s="3"/>
      <c r="R5219" s="3"/>
      <c r="S5219" s="3"/>
      <c r="T5219" s="3"/>
      <c r="U5219" s="3"/>
      <c r="V5219" s="3"/>
      <c r="W5219"/>
      <c r="X5219"/>
      <c r="Y5219" s="451"/>
      <c r="Z5219" s="393"/>
      <c r="AA5219" s="3"/>
      <c r="AB5219" s="3"/>
      <c r="AC5219" s="3"/>
      <c r="AD5219" s="3"/>
      <c r="AE5219" s="3"/>
      <c r="AF5219"/>
      <c r="AG5219"/>
      <c r="AH5219"/>
      <c r="AI5219"/>
      <c r="AJ5219"/>
      <c r="AK5219"/>
      <c r="AL5219"/>
      <c r="AM5219"/>
      <c r="AN5219"/>
      <c r="AO5219"/>
      <c r="AP5219"/>
      <c r="BC5219" s="451"/>
    </row>
    <row r="5220" spans="1:55" hidden="1" x14ac:dyDescent="0.2">
      <c r="A5220" s="3"/>
      <c r="B5220" s="3"/>
      <c r="C5220" s="393"/>
      <c r="D5220" s="393"/>
      <c r="E5220" s="393"/>
      <c r="F5220" s="393"/>
      <c r="G5220" s="393"/>
      <c r="H5220" s="393"/>
      <c r="I5220" s="393"/>
      <c r="J5220" s="3"/>
      <c r="K5220" s="3"/>
      <c r="L5220" s="3"/>
      <c r="M5220" s="3"/>
      <c r="N5220" s="3"/>
      <c r="O5220" s="393"/>
      <c r="P5220" s="393"/>
      <c r="Q5220" s="3"/>
      <c r="R5220" s="3"/>
      <c r="S5220" s="3"/>
      <c r="T5220" s="3"/>
      <c r="U5220" s="3"/>
      <c r="V5220" s="3"/>
      <c r="W5220"/>
      <c r="X5220"/>
      <c r="Y5220" s="451"/>
      <c r="Z5220" s="393"/>
      <c r="AA5220" s="3"/>
      <c r="AB5220" s="3"/>
      <c r="AC5220" s="3"/>
      <c r="AD5220" s="3"/>
      <c r="AE5220" s="3"/>
      <c r="AF5220"/>
      <c r="AG5220"/>
      <c r="AH5220"/>
      <c r="AI5220"/>
      <c r="AJ5220"/>
      <c r="AK5220"/>
      <c r="AL5220"/>
      <c r="AM5220"/>
      <c r="AN5220"/>
      <c r="AO5220"/>
      <c r="AP5220"/>
      <c r="BC5220" s="451"/>
    </row>
    <row r="5221" spans="1:55" hidden="1" x14ac:dyDescent="0.2">
      <c r="A5221" s="3"/>
      <c r="B5221" s="3"/>
      <c r="C5221" s="393"/>
      <c r="D5221" s="393"/>
      <c r="E5221" s="393"/>
      <c r="F5221" s="393"/>
      <c r="G5221" s="393"/>
      <c r="H5221" s="393"/>
      <c r="I5221" s="393"/>
      <c r="J5221" s="3"/>
      <c r="K5221" s="3"/>
      <c r="L5221" s="3"/>
      <c r="M5221" s="3"/>
      <c r="N5221" s="3"/>
      <c r="O5221" s="393"/>
      <c r="P5221" s="393"/>
      <c r="Q5221" s="3"/>
      <c r="R5221" s="3"/>
      <c r="S5221" s="3"/>
      <c r="T5221" s="3"/>
      <c r="U5221" s="3"/>
      <c r="V5221" s="3"/>
      <c r="W5221"/>
      <c r="X5221"/>
      <c r="Y5221" s="451"/>
      <c r="Z5221" s="393"/>
      <c r="AA5221" s="3"/>
      <c r="AB5221" s="3"/>
      <c r="AC5221" s="3"/>
      <c r="AD5221" s="3"/>
      <c r="AE5221" s="3"/>
      <c r="AF5221"/>
      <c r="AG5221"/>
      <c r="AH5221"/>
      <c r="AI5221"/>
      <c r="AJ5221"/>
      <c r="AK5221"/>
      <c r="AL5221"/>
      <c r="AM5221"/>
      <c r="AN5221"/>
      <c r="AO5221"/>
      <c r="AP5221"/>
      <c r="BC5221" s="451"/>
    </row>
    <row r="5222" spans="1:55" hidden="1" x14ac:dyDescent="0.2">
      <c r="A5222" s="3"/>
      <c r="B5222" s="3"/>
      <c r="C5222" s="393"/>
      <c r="D5222" s="393"/>
      <c r="E5222" s="393"/>
      <c r="F5222" s="393"/>
      <c r="G5222" s="393"/>
      <c r="H5222" s="393"/>
      <c r="I5222" s="393"/>
      <c r="J5222" s="3"/>
      <c r="K5222" s="3"/>
      <c r="L5222" s="3"/>
      <c r="M5222" s="3"/>
      <c r="N5222" s="3"/>
      <c r="O5222" s="393"/>
      <c r="P5222" s="393"/>
      <c r="Q5222" s="3"/>
      <c r="R5222" s="3"/>
      <c r="S5222" s="3"/>
      <c r="T5222" s="3"/>
      <c r="U5222" s="3"/>
      <c r="V5222" s="3"/>
      <c r="W5222"/>
      <c r="X5222"/>
      <c r="Y5222" s="451"/>
      <c r="Z5222" s="393"/>
      <c r="AA5222" s="3"/>
      <c r="AB5222" s="3"/>
      <c r="AC5222" s="3"/>
      <c r="AD5222" s="3"/>
      <c r="AE5222" s="3"/>
      <c r="AF5222"/>
      <c r="AG5222"/>
      <c r="AH5222"/>
      <c r="AI5222"/>
      <c r="AJ5222"/>
      <c r="AK5222"/>
      <c r="AL5222"/>
      <c r="AM5222"/>
      <c r="AN5222"/>
      <c r="AO5222"/>
      <c r="AP5222"/>
      <c r="BC5222" s="451"/>
    </row>
    <row r="5223" spans="1:55" hidden="1" x14ac:dyDescent="0.2">
      <c r="A5223" s="3"/>
      <c r="B5223" s="3"/>
      <c r="C5223" s="393"/>
      <c r="D5223" s="393"/>
      <c r="E5223" s="393"/>
      <c r="F5223" s="393"/>
      <c r="G5223" s="393"/>
      <c r="H5223" s="393"/>
      <c r="I5223" s="393"/>
      <c r="J5223" s="3"/>
      <c r="K5223" s="3"/>
      <c r="L5223" s="3"/>
      <c r="M5223" s="3"/>
      <c r="N5223" s="3"/>
      <c r="O5223" s="393"/>
      <c r="P5223" s="393"/>
      <c r="Q5223" s="3"/>
      <c r="R5223" s="3"/>
      <c r="S5223" s="3"/>
      <c r="T5223" s="3"/>
      <c r="U5223" s="3"/>
      <c r="V5223" s="3"/>
      <c r="W5223"/>
      <c r="X5223"/>
      <c r="Y5223" s="451"/>
      <c r="Z5223" s="393"/>
      <c r="AA5223" s="3"/>
      <c r="AB5223" s="3"/>
      <c r="AC5223" s="3"/>
      <c r="AD5223" s="3"/>
      <c r="AE5223" s="3"/>
      <c r="AF5223"/>
      <c r="AG5223"/>
      <c r="AH5223"/>
      <c r="AI5223"/>
      <c r="AJ5223"/>
      <c r="AK5223"/>
      <c r="AL5223"/>
      <c r="AM5223"/>
      <c r="AN5223"/>
      <c r="AO5223"/>
      <c r="AP5223"/>
      <c r="BC5223" s="451"/>
    </row>
    <row r="5224" spans="1:55" hidden="1" x14ac:dyDescent="0.2">
      <c r="A5224" s="3"/>
      <c r="B5224" s="3"/>
      <c r="C5224" s="393"/>
      <c r="D5224" s="393"/>
      <c r="E5224" s="393"/>
      <c r="F5224" s="393"/>
      <c r="G5224" s="393"/>
      <c r="H5224" s="393"/>
      <c r="I5224" s="393"/>
      <c r="J5224" s="3"/>
      <c r="K5224" s="3"/>
      <c r="L5224" s="3"/>
      <c r="M5224" s="3"/>
      <c r="N5224" s="3"/>
      <c r="O5224" s="393"/>
      <c r="P5224" s="393"/>
      <c r="Q5224" s="3"/>
      <c r="R5224" s="3"/>
      <c r="S5224" s="3"/>
      <c r="T5224" s="3"/>
      <c r="U5224" s="3"/>
      <c r="V5224" s="3"/>
      <c r="W5224"/>
      <c r="X5224"/>
      <c r="Y5224" s="451"/>
      <c r="Z5224" s="393"/>
      <c r="AA5224" s="3"/>
      <c r="AB5224" s="3"/>
      <c r="AC5224" s="3"/>
      <c r="AD5224" s="3"/>
      <c r="AE5224" s="3"/>
      <c r="AF5224"/>
      <c r="AG5224"/>
      <c r="AH5224"/>
      <c r="AI5224"/>
      <c r="AJ5224"/>
      <c r="AK5224"/>
      <c r="AL5224"/>
      <c r="AM5224"/>
      <c r="AN5224"/>
      <c r="AO5224"/>
      <c r="AP5224"/>
      <c r="BC5224" s="451"/>
    </row>
    <row r="5225" spans="1:55" hidden="1" x14ac:dyDescent="0.2">
      <c r="A5225" s="3"/>
      <c r="B5225" s="3"/>
      <c r="C5225" s="393"/>
      <c r="D5225" s="393"/>
      <c r="E5225" s="393"/>
      <c r="F5225" s="393"/>
      <c r="G5225" s="393"/>
      <c r="H5225" s="393"/>
      <c r="I5225" s="393"/>
      <c r="J5225" s="3"/>
      <c r="K5225" s="3"/>
      <c r="L5225" s="3"/>
      <c r="M5225" s="3"/>
      <c r="N5225" s="3"/>
      <c r="O5225" s="393"/>
      <c r="P5225" s="393"/>
      <c r="Q5225" s="3"/>
      <c r="R5225" s="3"/>
      <c r="S5225" s="3"/>
      <c r="T5225" s="3"/>
      <c r="U5225" s="3"/>
      <c r="V5225" s="3"/>
      <c r="W5225"/>
      <c r="X5225"/>
      <c r="Y5225" s="451"/>
      <c r="Z5225" s="393"/>
      <c r="AA5225" s="3"/>
      <c r="AB5225" s="3"/>
      <c r="AC5225" s="3"/>
      <c r="AD5225" s="3"/>
      <c r="AE5225" s="3"/>
      <c r="AF5225"/>
      <c r="AG5225"/>
      <c r="AH5225"/>
      <c r="AI5225"/>
      <c r="AJ5225"/>
      <c r="AK5225"/>
      <c r="AL5225"/>
      <c r="AM5225"/>
      <c r="AN5225"/>
      <c r="AO5225"/>
      <c r="AP5225"/>
      <c r="BC5225" s="451"/>
    </row>
    <row r="5226" spans="1:55" hidden="1" x14ac:dyDescent="0.2">
      <c r="A5226" s="3"/>
      <c r="B5226" s="3"/>
      <c r="C5226" s="393"/>
      <c r="D5226" s="393"/>
      <c r="E5226" s="393"/>
      <c r="F5226" s="393"/>
      <c r="G5226" s="393"/>
      <c r="H5226" s="393"/>
      <c r="I5226" s="393"/>
      <c r="J5226" s="3"/>
      <c r="K5226" s="3"/>
      <c r="L5226" s="3"/>
      <c r="M5226" s="3"/>
      <c r="N5226" s="3"/>
      <c r="O5226" s="393"/>
      <c r="P5226" s="393"/>
      <c r="Q5226" s="3"/>
      <c r="R5226" s="3"/>
      <c r="S5226" s="3"/>
      <c r="T5226" s="3"/>
      <c r="U5226" s="3"/>
      <c r="V5226" s="3"/>
      <c r="W5226"/>
      <c r="X5226"/>
      <c r="Y5226" s="451"/>
      <c r="Z5226" s="393"/>
      <c r="AA5226" s="3"/>
      <c r="AB5226" s="3"/>
      <c r="AC5226" s="3"/>
      <c r="AD5226" s="3"/>
      <c r="AE5226" s="3"/>
      <c r="AF5226"/>
      <c r="AG5226"/>
      <c r="AH5226"/>
      <c r="AI5226"/>
      <c r="AJ5226"/>
      <c r="AK5226"/>
      <c r="AL5226"/>
      <c r="AM5226"/>
      <c r="AN5226"/>
      <c r="AO5226"/>
      <c r="AP5226"/>
      <c r="BC5226" s="451"/>
    </row>
    <row r="5227" spans="1:55" hidden="1" x14ac:dyDescent="0.2">
      <c r="A5227" s="3"/>
      <c r="B5227" s="3"/>
      <c r="C5227" s="393"/>
      <c r="D5227" s="393"/>
      <c r="E5227" s="393"/>
      <c r="F5227" s="393"/>
      <c r="G5227" s="393"/>
      <c r="H5227" s="393"/>
      <c r="I5227" s="393"/>
      <c r="J5227" s="3"/>
      <c r="K5227" s="3"/>
      <c r="L5227" s="3"/>
      <c r="M5227" s="3"/>
      <c r="N5227" s="3"/>
      <c r="O5227" s="393"/>
      <c r="P5227" s="393"/>
      <c r="Q5227" s="3"/>
      <c r="R5227" s="3"/>
      <c r="S5227" s="3"/>
      <c r="T5227" s="3"/>
      <c r="U5227" s="3"/>
      <c r="V5227" s="3"/>
      <c r="W5227"/>
      <c r="X5227"/>
      <c r="Y5227" s="451"/>
      <c r="Z5227" s="393"/>
      <c r="AA5227" s="3"/>
      <c r="AB5227" s="3"/>
      <c r="AC5227" s="3"/>
      <c r="AD5227" s="3"/>
      <c r="AE5227" s="3"/>
      <c r="AF5227"/>
      <c r="AG5227"/>
      <c r="AH5227"/>
      <c r="AI5227"/>
      <c r="AJ5227"/>
      <c r="AK5227"/>
      <c r="AL5227"/>
      <c r="AM5227"/>
      <c r="AN5227"/>
      <c r="AO5227"/>
      <c r="AP5227"/>
      <c r="BC5227" s="451"/>
    </row>
    <row r="5228" spans="1:55" hidden="1" x14ac:dyDescent="0.2">
      <c r="A5228" s="3"/>
      <c r="B5228" s="3"/>
      <c r="C5228" s="393"/>
      <c r="D5228" s="393"/>
      <c r="E5228" s="393"/>
      <c r="F5228" s="393"/>
      <c r="G5228" s="393"/>
      <c r="H5228" s="393"/>
      <c r="I5228" s="393"/>
      <c r="J5228" s="3"/>
      <c r="K5228" s="3"/>
      <c r="L5228" s="3"/>
      <c r="M5228" s="3"/>
      <c r="N5228" s="3"/>
      <c r="O5228" s="393"/>
      <c r="P5228" s="393"/>
      <c r="Q5228" s="3"/>
      <c r="R5228" s="3"/>
      <c r="S5228" s="3"/>
      <c r="T5228" s="3"/>
      <c r="U5228" s="3"/>
      <c r="V5228" s="3"/>
      <c r="W5228"/>
      <c r="X5228"/>
      <c r="Y5228" s="451"/>
      <c r="Z5228" s="393"/>
      <c r="AA5228" s="3"/>
      <c r="AB5228" s="3"/>
      <c r="AC5228" s="3"/>
      <c r="AD5228" s="3"/>
      <c r="AE5228" s="3"/>
      <c r="AF5228"/>
      <c r="AG5228"/>
      <c r="AH5228"/>
      <c r="AI5228"/>
      <c r="AJ5228"/>
      <c r="AK5228"/>
      <c r="AL5228"/>
      <c r="AM5228"/>
      <c r="AN5228"/>
      <c r="AO5228"/>
      <c r="AP5228"/>
      <c r="BC5228" s="451"/>
    </row>
    <row r="5229" spans="1:55" hidden="1" x14ac:dyDescent="0.2">
      <c r="A5229" s="3"/>
      <c r="B5229" s="3"/>
      <c r="C5229" s="393"/>
      <c r="D5229" s="393"/>
      <c r="E5229" s="393"/>
      <c r="F5229" s="393"/>
      <c r="G5229" s="393"/>
      <c r="H5229" s="393"/>
      <c r="I5229" s="393"/>
      <c r="J5229" s="3"/>
      <c r="K5229" s="3"/>
      <c r="L5229" s="3"/>
      <c r="M5229" s="3"/>
      <c r="N5229" s="3"/>
      <c r="O5229" s="393"/>
      <c r="P5229" s="393"/>
      <c r="Q5229" s="3"/>
      <c r="R5229" s="3"/>
      <c r="S5229" s="3"/>
      <c r="T5229" s="3"/>
      <c r="U5229" s="3"/>
      <c r="V5229" s="3"/>
      <c r="W5229"/>
      <c r="X5229"/>
      <c r="Y5229" s="451"/>
      <c r="Z5229" s="393"/>
      <c r="AA5229" s="3"/>
      <c r="AB5229" s="3"/>
      <c r="AC5229" s="3"/>
      <c r="AD5229" s="3"/>
      <c r="AE5229" s="3"/>
      <c r="AF5229"/>
      <c r="AG5229"/>
      <c r="AH5229"/>
      <c r="AI5229"/>
      <c r="AJ5229"/>
      <c r="AK5229"/>
      <c r="AL5229"/>
      <c r="AM5229"/>
      <c r="AN5229"/>
      <c r="AO5229"/>
      <c r="AP5229"/>
      <c r="BC5229" s="451"/>
    </row>
    <row r="5230" spans="1:55" hidden="1" x14ac:dyDescent="0.2">
      <c r="A5230" s="3"/>
      <c r="B5230" s="3"/>
      <c r="C5230" s="393"/>
      <c r="D5230" s="393"/>
      <c r="E5230" s="393"/>
      <c r="F5230" s="393"/>
      <c r="G5230" s="393"/>
      <c r="H5230" s="393"/>
      <c r="I5230" s="393"/>
      <c r="J5230" s="3"/>
      <c r="K5230" s="3"/>
      <c r="L5230" s="3"/>
      <c r="M5230" s="3"/>
      <c r="N5230" s="3"/>
      <c r="O5230" s="393"/>
      <c r="P5230" s="393"/>
      <c r="Q5230" s="3"/>
      <c r="R5230" s="3"/>
      <c r="S5230" s="3"/>
      <c r="T5230" s="3"/>
      <c r="U5230" s="3"/>
      <c r="V5230" s="3"/>
      <c r="W5230"/>
      <c r="X5230"/>
      <c r="Y5230" s="451"/>
      <c r="Z5230" s="393"/>
      <c r="AA5230" s="3"/>
      <c r="AB5230" s="3"/>
      <c r="AC5230" s="3"/>
      <c r="AD5230" s="3"/>
      <c r="AE5230" s="3"/>
      <c r="AF5230"/>
      <c r="AG5230"/>
      <c r="AH5230"/>
      <c r="AI5230"/>
      <c r="AJ5230"/>
      <c r="AK5230"/>
      <c r="AL5230"/>
      <c r="AM5230"/>
      <c r="AN5230"/>
      <c r="AO5230"/>
      <c r="AP5230"/>
      <c r="BC5230" s="451"/>
    </row>
    <row r="5231" spans="1:55" hidden="1" x14ac:dyDescent="0.2">
      <c r="A5231" s="3"/>
      <c r="B5231" s="3"/>
      <c r="C5231" s="393"/>
      <c r="D5231" s="393"/>
      <c r="E5231" s="393"/>
      <c r="F5231" s="393"/>
      <c r="G5231" s="393"/>
      <c r="H5231" s="393"/>
      <c r="I5231" s="393"/>
      <c r="J5231" s="3"/>
      <c r="K5231" s="3"/>
      <c r="L5231" s="3"/>
      <c r="M5231" s="3"/>
      <c r="N5231" s="3"/>
      <c r="O5231" s="393"/>
      <c r="P5231" s="393"/>
      <c r="Q5231" s="3"/>
      <c r="R5231" s="3"/>
      <c r="S5231" s="3"/>
      <c r="T5231" s="3"/>
      <c r="U5231" s="3"/>
      <c r="V5231" s="3"/>
      <c r="W5231"/>
      <c r="X5231"/>
      <c r="Y5231" s="451"/>
      <c r="Z5231" s="393"/>
      <c r="AA5231" s="3"/>
      <c r="AB5231" s="3"/>
      <c r="AC5231" s="3"/>
      <c r="AD5231" s="3"/>
      <c r="AE5231" s="3"/>
      <c r="AF5231"/>
      <c r="AG5231"/>
      <c r="AH5231"/>
      <c r="AI5231"/>
      <c r="AJ5231"/>
      <c r="AK5231"/>
      <c r="AL5231"/>
      <c r="AM5231"/>
      <c r="AN5231"/>
      <c r="AO5231"/>
      <c r="AP5231"/>
      <c r="BC5231" s="451"/>
    </row>
    <row r="5232" spans="1:55" hidden="1" x14ac:dyDescent="0.2">
      <c r="A5232" s="3"/>
      <c r="B5232" s="3"/>
      <c r="C5232" s="393"/>
      <c r="D5232" s="393"/>
      <c r="E5232" s="393"/>
      <c r="F5232" s="393"/>
      <c r="G5232" s="393"/>
      <c r="H5232" s="393"/>
      <c r="I5232" s="393"/>
      <c r="J5232" s="3"/>
      <c r="K5232" s="3"/>
      <c r="L5232" s="3"/>
      <c r="M5232" s="3"/>
      <c r="N5232" s="3"/>
      <c r="O5232" s="393"/>
      <c r="P5232" s="393"/>
      <c r="Q5232" s="3"/>
      <c r="R5232" s="3"/>
      <c r="S5232" s="3"/>
      <c r="T5232" s="3"/>
      <c r="U5232" s="3"/>
      <c r="V5232" s="3"/>
      <c r="W5232"/>
      <c r="X5232"/>
      <c r="Y5232" s="451"/>
      <c r="Z5232" s="393"/>
      <c r="AA5232" s="3"/>
      <c r="AB5232" s="3"/>
      <c r="AC5232" s="3"/>
      <c r="AD5232" s="3"/>
      <c r="AE5232" s="3"/>
      <c r="AF5232"/>
      <c r="AG5232"/>
      <c r="AH5232"/>
      <c r="AI5232"/>
      <c r="AJ5232"/>
      <c r="AK5232"/>
      <c r="AL5232"/>
      <c r="AM5232"/>
      <c r="AN5232"/>
      <c r="AO5232"/>
      <c r="AP5232"/>
      <c r="BC5232" s="451"/>
    </row>
    <row r="5233" spans="1:55" hidden="1" x14ac:dyDescent="0.2">
      <c r="A5233" s="3"/>
      <c r="B5233" s="3"/>
      <c r="C5233" s="393"/>
      <c r="D5233" s="393"/>
      <c r="E5233" s="393"/>
      <c r="F5233" s="393"/>
      <c r="G5233" s="393"/>
      <c r="H5233" s="393"/>
      <c r="I5233" s="393"/>
      <c r="J5233" s="3"/>
      <c r="K5233" s="3"/>
      <c r="L5233" s="3"/>
      <c r="M5233" s="3"/>
      <c r="N5233" s="3"/>
      <c r="O5233" s="393"/>
      <c r="P5233" s="393"/>
      <c r="Q5233" s="3"/>
      <c r="R5233" s="3"/>
      <c r="S5233" s="3"/>
      <c r="T5233" s="3"/>
      <c r="U5233" s="3"/>
      <c r="V5233" s="3"/>
      <c r="W5233"/>
      <c r="X5233"/>
      <c r="Y5233" s="451"/>
      <c r="Z5233" s="393"/>
      <c r="AA5233" s="3"/>
      <c r="AB5233" s="3"/>
      <c r="AC5233" s="3"/>
      <c r="AD5233" s="3"/>
      <c r="AE5233" s="3"/>
      <c r="AF5233"/>
      <c r="AG5233"/>
      <c r="AH5233"/>
      <c r="AI5233"/>
      <c r="AJ5233"/>
      <c r="AK5233"/>
      <c r="AL5233"/>
      <c r="AM5233"/>
      <c r="AN5233"/>
      <c r="AO5233"/>
      <c r="AP5233"/>
      <c r="BC5233" s="451"/>
    </row>
    <row r="5234" spans="1:55" hidden="1" x14ac:dyDescent="0.2">
      <c r="A5234" s="3"/>
      <c r="B5234" s="3"/>
      <c r="C5234" s="393"/>
      <c r="D5234" s="393"/>
      <c r="E5234" s="393"/>
      <c r="F5234" s="393"/>
      <c r="G5234" s="393"/>
      <c r="H5234" s="393"/>
      <c r="I5234" s="393"/>
      <c r="J5234" s="3"/>
      <c r="K5234" s="3"/>
      <c r="L5234" s="3"/>
      <c r="M5234" s="3"/>
      <c r="N5234" s="3"/>
      <c r="O5234" s="393"/>
      <c r="P5234" s="393"/>
      <c r="Q5234" s="3"/>
      <c r="R5234" s="3"/>
      <c r="S5234" s="3"/>
      <c r="T5234" s="3"/>
      <c r="U5234" s="3"/>
      <c r="V5234" s="3"/>
      <c r="W5234"/>
      <c r="X5234"/>
      <c r="Y5234" s="451"/>
      <c r="Z5234" s="393"/>
      <c r="AA5234" s="3"/>
      <c r="AB5234" s="3"/>
      <c r="AC5234" s="3"/>
      <c r="AD5234" s="3"/>
      <c r="AE5234" s="3"/>
      <c r="AF5234"/>
      <c r="AG5234"/>
      <c r="AH5234"/>
      <c r="AI5234"/>
      <c r="AJ5234"/>
      <c r="AK5234"/>
      <c r="AL5234"/>
      <c r="AM5234"/>
      <c r="AN5234"/>
      <c r="AO5234"/>
      <c r="AP5234"/>
      <c r="BC5234" s="451"/>
    </row>
    <row r="5235" spans="1:55" hidden="1" x14ac:dyDescent="0.2">
      <c r="A5235" s="3"/>
      <c r="B5235" s="3"/>
      <c r="C5235" s="393"/>
      <c r="D5235" s="393"/>
      <c r="E5235" s="393"/>
      <c r="F5235" s="393"/>
      <c r="G5235" s="393"/>
      <c r="H5235" s="393"/>
      <c r="I5235" s="393"/>
      <c r="J5235" s="3"/>
      <c r="K5235" s="3"/>
      <c r="L5235" s="3"/>
      <c r="M5235" s="3"/>
      <c r="N5235" s="3"/>
      <c r="O5235" s="393"/>
      <c r="P5235" s="393"/>
      <c r="Q5235" s="3"/>
      <c r="R5235" s="3"/>
      <c r="S5235" s="3"/>
      <c r="T5235" s="3"/>
      <c r="U5235" s="3"/>
      <c r="V5235" s="3"/>
      <c r="W5235"/>
      <c r="X5235"/>
      <c r="Y5235" s="451"/>
      <c r="Z5235" s="393"/>
      <c r="AA5235" s="3"/>
      <c r="AB5235" s="3"/>
      <c r="AC5235" s="3"/>
      <c r="AD5235" s="3"/>
      <c r="AE5235" s="3"/>
      <c r="AF5235"/>
      <c r="AG5235"/>
      <c r="AH5235"/>
      <c r="AI5235"/>
      <c r="AJ5235"/>
      <c r="AK5235"/>
      <c r="AL5235"/>
      <c r="AM5235"/>
      <c r="AN5235"/>
      <c r="AO5235"/>
      <c r="AP5235"/>
      <c r="BC5235" s="451"/>
    </row>
    <row r="5236" spans="1:55" hidden="1" x14ac:dyDescent="0.2">
      <c r="A5236" s="3"/>
      <c r="B5236" s="3"/>
      <c r="C5236" s="393"/>
      <c r="D5236" s="393"/>
      <c r="E5236" s="393"/>
      <c r="F5236" s="393"/>
      <c r="G5236" s="393"/>
      <c r="H5236" s="393"/>
      <c r="I5236" s="393"/>
      <c r="J5236" s="3"/>
      <c r="K5236" s="3"/>
      <c r="L5236" s="3"/>
      <c r="M5236" s="3"/>
      <c r="N5236" s="3"/>
      <c r="O5236" s="393"/>
      <c r="P5236" s="393"/>
      <c r="Q5236" s="3"/>
      <c r="R5236" s="3"/>
      <c r="S5236" s="3"/>
      <c r="T5236" s="3"/>
      <c r="U5236" s="3"/>
      <c r="V5236" s="3"/>
      <c r="W5236"/>
      <c r="X5236"/>
      <c r="Y5236" s="451"/>
      <c r="Z5236" s="393"/>
      <c r="AA5236" s="3"/>
      <c r="AB5236" s="3"/>
      <c r="AC5236" s="3"/>
      <c r="AD5236" s="3"/>
      <c r="AE5236" s="3"/>
      <c r="AF5236"/>
      <c r="AG5236"/>
      <c r="AH5236"/>
      <c r="AI5236"/>
      <c r="AJ5236"/>
      <c r="AK5236"/>
      <c r="AL5236"/>
      <c r="AM5236"/>
      <c r="AN5236"/>
      <c r="AO5236"/>
      <c r="AP5236"/>
      <c r="BC5236" s="451"/>
    </row>
    <row r="5237" spans="1:55" hidden="1" x14ac:dyDescent="0.2">
      <c r="A5237" s="3"/>
      <c r="B5237" s="3"/>
      <c r="C5237" s="393"/>
      <c r="D5237" s="393"/>
      <c r="E5237" s="393"/>
      <c r="F5237" s="393"/>
      <c r="G5237" s="393"/>
      <c r="H5237" s="393"/>
      <c r="I5237" s="393"/>
      <c r="J5237" s="3"/>
      <c r="K5237" s="3"/>
      <c r="L5237" s="3"/>
      <c r="M5237" s="3"/>
      <c r="N5237" s="3"/>
      <c r="O5237" s="393"/>
      <c r="P5237" s="393"/>
      <c r="Q5237" s="3"/>
      <c r="R5237" s="3"/>
      <c r="S5237" s="3"/>
      <c r="T5237" s="3"/>
      <c r="U5237" s="3"/>
      <c r="V5237" s="3"/>
      <c r="W5237"/>
      <c r="X5237"/>
      <c r="Y5237" s="451"/>
      <c r="Z5237" s="393"/>
      <c r="AA5237" s="3"/>
      <c r="AB5237" s="3"/>
      <c r="AC5237" s="3"/>
      <c r="AD5237" s="3"/>
      <c r="AE5237" s="3"/>
      <c r="AF5237"/>
      <c r="AG5237"/>
      <c r="AH5237"/>
      <c r="AI5237"/>
      <c r="AJ5237"/>
      <c r="AK5237"/>
      <c r="AL5237"/>
      <c r="AM5237"/>
      <c r="AN5237"/>
      <c r="AO5237"/>
      <c r="AP5237"/>
      <c r="BC5237" s="451"/>
    </row>
    <row r="5238" spans="1:55" hidden="1" x14ac:dyDescent="0.2">
      <c r="A5238" s="3"/>
      <c r="B5238" s="3"/>
      <c r="C5238" s="393"/>
      <c r="D5238" s="393"/>
      <c r="E5238" s="393"/>
      <c r="F5238" s="393"/>
      <c r="G5238" s="393"/>
      <c r="H5238" s="393"/>
      <c r="I5238" s="393"/>
      <c r="J5238" s="3"/>
      <c r="K5238" s="3"/>
      <c r="L5238" s="3"/>
      <c r="M5238" s="3"/>
      <c r="N5238" s="3"/>
      <c r="O5238" s="393"/>
      <c r="P5238" s="393"/>
      <c r="Q5238" s="3"/>
      <c r="R5238" s="3"/>
      <c r="S5238" s="3"/>
      <c r="T5238" s="3"/>
      <c r="U5238" s="3"/>
      <c r="V5238" s="3"/>
      <c r="W5238"/>
      <c r="X5238"/>
      <c r="Y5238" s="451"/>
      <c r="Z5238" s="393"/>
      <c r="AA5238" s="3"/>
      <c r="AB5238" s="3"/>
      <c r="AC5238" s="3"/>
      <c r="AD5238" s="3"/>
      <c r="AE5238" s="3"/>
      <c r="AF5238"/>
      <c r="AG5238"/>
      <c r="AH5238"/>
      <c r="AI5238"/>
      <c r="AJ5238"/>
      <c r="AK5238"/>
      <c r="AL5238"/>
      <c r="AM5238"/>
      <c r="AN5238"/>
      <c r="AO5238"/>
      <c r="AP5238"/>
      <c r="BC5238" s="451"/>
    </row>
    <row r="5239" spans="1:55" hidden="1" x14ac:dyDescent="0.2">
      <c r="A5239" s="3"/>
      <c r="B5239" s="3"/>
      <c r="C5239" s="393"/>
      <c r="D5239" s="393"/>
      <c r="E5239" s="393"/>
      <c r="F5239" s="393"/>
      <c r="G5239" s="393"/>
      <c r="H5239" s="393"/>
      <c r="I5239" s="393"/>
      <c r="J5239" s="3"/>
      <c r="K5239" s="3"/>
      <c r="L5239" s="3"/>
      <c r="M5239" s="3"/>
      <c r="N5239" s="3"/>
      <c r="O5239" s="393"/>
      <c r="P5239" s="393"/>
      <c r="Q5239" s="3"/>
      <c r="R5239" s="3"/>
      <c r="S5239" s="3"/>
      <c r="T5239" s="3"/>
      <c r="U5239" s="3"/>
      <c r="V5239" s="3"/>
      <c r="W5239"/>
      <c r="X5239"/>
      <c r="Y5239" s="451"/>
      <c r="Z5239" s="393"/>
      <c r="AA5239" s="3"/>
      <c r="AB5239" s="3"/>
      <c r="AC5239" s="3"/>
      <c r="AD5239" s="3"/>
      <c r="AE5239" s="3"/>
      <c r="AF5239"/>
      <c r="AG5239"/>
      <c r="AH5239"/>
      <c r="AI5239"/>
      <c r="AJ5239"/>
      <c r="AK5239"/>
      <c r="AL5239"/>
      <c r="AM5239"/>
      <c r="AN5239"/>
      <c r="AO5239"/>
      <c r="AP5239"/>
      <c r="BC5239" s="451"/>
    </row>
    <row r="5240" spans="1:55" hidden="1" x14ac:dyDescent="0.2">
      <c r="A5240" s="3"/>
      <c r="B5240" s="3"/>
      <c r="C5240" s="393"/>
      <c r="D5240" s="393"/>
      <c r="E5240" s="393"/>
      <c r="F5240" s="393"/>
      <c r="G5240" s="393"/>
      <c r="H5240" s="393"/>
      <c r="I5240" s="393"/>
      <c r="J5240" s="3"/>
      <c r="K5240" s="3"/>
      <c r="L5240" s="3"/>
      <c r="M5240" s="3"/>
      <c r="N5240" s="3"/>
      <c r="O5240" s="393"/>
      <c r="P5240" s="393"/>
      <c r="Q5240" s="3"/>
      <c r="R5240" s="3"/>
      <c r="S5240" s="3"/>
      <c r="T5240" s="3"/>
      <c r="U5240" s="3"/>
      <c r="V5240" s="3"/>
      <c r="W5240"/>
      <c r="X5240"/>
      <c r="Y5240" s="451"/>
      <c r="Z5240" s="393"/>
      <c r="AA5240" s="3"/>
      <c r="AB5240" s="3"/>
      <c r="AC5240" s="3"/>
      <c r="AD5240" s="3"/>
      <c r="AE5240" s="3"/>
      <c r="AF5240"/>
      <c r="AG5240"/>
      <c r="AH5240"/>
      <c r="AI5240"/>
      <c r="AJ5240"/>
      <c r="AK5240"/>
      <c r="AL5240"/>
      <c r="AM5240"/>
      <c r="AN5240"/>
      <c r="AO5240"/>
      <c r="AP5240"/>
      <c r="BC5240" s="451"/>
    </row>
    <row r="5241" spans="1:55" hidden="1" x14ac:dyDescent="0.2">
      <c r="A5241" s="3"/>
      <c r="B5241" s="3"/>
      <c r="C5241" s="393"/>
      <c r="D5241" s="393"/>
      <c r="E5241" s="393"/>
      <c r="F5241" s="393"/>
      <c r="G5241" s="393"/>
      <c r="H5241" s="393"/>
      <c r="I5241" s="393"/>
      <c r="J5241" s="3"/>
      <c r="K5241" s="3"/>
      <c r="L5241" s="3"/>
      <c r="M5241" s="3"/>
      <c r="N5241" s="3"/>
      <c r="O5241" s="393"/>
      <c r="P5241" s="393"/>
      <c r="Q5241" s="3"/>
      <c r="R5241" s="3"/>
      <c r="S5241" s="3"/>
      <c r="T5241" s="3"/>
      <c r="U5241" s="3"/>
      <c r="V5241" s="3"/>
      <c r="W5241"/>
      <c r="X5241"/>
      <c r="Y5241" s="451"/>
      <c r="Z5241" s="393"/>
      <c r="AA5241" s="3"/>
      <c r="AB5241" s="3"/>
      <c r="AC5241" s="3"/>
      <c r="AD5241" s="3"/>
      <c r="AE5241" s="3"/>
      <c r="AF5241"/>
      <c r="AG5241"/>
      <c r="AH5241"/>
      <c r="AI5241"/>
      <c r="AJ5241"/>
      <c r="AK5241"/>
      <c r="AL5241"/>
      <c r="AM5241"/>
      <c r="AN5241"/>
      <c r="AO5241"/>
      <c r="AP5241"/>
      <c r="BC5241" s="451"/>
    </row>
    <row r="5242" spans="1:55" hidden="1" x14ac:dyDescent="0.2">
      <c r="A5242" s="3"/>
      <c r="B5242" s="3"/>
      <c r="C5242" s="393"/>
      <c r="D5242" s="393"/>
      <c r="E5242" s="393"/>
      <c r="F5242" s="393"/>
      <c r="G5242" s="393"/>
      <c r="H5242" s="393"/>
      <c r="I5242" s="393"/>
      <c r="J5242" s="3"/>
      <c r="K5242" s="3"/>
      <c r="L5242" s="3"/>
      <c r="M5242" s="3"/>
      <c r="N5242" s="3"/>
      <c r="O5242" s="393"/>
      <c r="P5242" s="393"/>
      <c r="Q5242" s="3"/>
      <c r="R5242" s="3"/>
      <c r="S5242" s="3"/>
      <c r="T5242" s="3"/>
      <c r="U5242" s="3"/>
      <c r="V5242" s="3"/>
      <c r="W5242"/>
      <c r="X5242"/>
      <c r="Y5242" s="451"/>
      <c r="Z5242" s="393"/>
      <c r="AA5242" s="3"/>
      <c r="AB5242" s="3"/>
      <c r="AC5242" s="3"/>
      <c r="AD5242" s="3"/>
      <c r="AE5242" s="3"/>
      <c r="AF5242"/>
      <c r="AG5242"/>
      <c r="AH5242"/>
      <c r="AI5242"/>
      <c r="AJ5242"/>
      <c r="AK5242"/>
      <c r="AL5242"/>
      <c r="AM5242"/>
      <c r="AN5242"/>
      <c r="AO5242"/>
      <c r="AP5242"/>
      <c r="BC5242" s="451"/>
    </row>
    <row r="5243" spans="1:55" hidden="1" x14ac:dyDescent="0.2">
      <c r="A5243" s="3"/>
      <c r="B5243" s="3"/>
      <c r="C5243" s="393"/>
      <c r="D5243" s="393"/>
      <c r="E5243" s="393"/>
      <c r="F5243" s="393"/>
      <c r="G5243" s="393"/>
      <c r="H5243" s="393"/>
      <c r="I5243" s="393"/>
      <c r="J5243" s="3"/>
      <c r="K5243" s="3"/>
      <c r="L5243" s="3"/>
      <c r="M5243" s="3"/>
      <c r="N5243" s="3"/>
      <c r="O5243" s="393"/>
      <c r="P5243" s="393"/>
      <c r="Q5243" s="3"/>
      <c r="R5243" s="3"/>
      <c r="S5243" s="3"/>
      <c r="T5243" s="3"/>
      <c r="U5243" s="3"/>
      <c r="V5243" s="3"/>
      <c r="W5243"/>
      <c r="X5243"/>
      <c r="Y5243" s="451"/>
      <c r="Z5243" s="393"/>
      <c r="AA5243" s="3"/>
      <c r="AB5243" s="3"/>
      <c r="AC5243" s="3"/>
      <c r="AD5243" s="3"/>
      <c r="AE5243" s="3"/>
      <c r="AF5243"/>
      <c r="AG5243"/>
      <c r="AH5243"/>
      <c r="AI5243"/>
      <c r="AJ5243"/>
      <c r="AK5243"/>
      <c r="AL5243"/>
      <c r="AM5243"/>
      <c r="AN5243"/>
      <c r="AO5243"/>
      <c r="AP5243"/>
      <c r="BC5243" s="451"/>
    </row>
    <row r="5244" spans="1:55" hidden="1" x14ac:dyDescent="0.2">
      <c r="A5244" s="3"/>
      <c r="B5244" s="3"/>
      <c r="C5244" s="393"/>
      <c r="D5244" s="393"/>
      <c r="E5244" s="393"/>
      <c r="F5244" s="393"/>
      <c r="G5244" s="393"/>
      <c r="H5244" s="393"/>
      <c r="I5244" s="393"/>
      <c r="J5244" s="3"/>
      <c r="K5244" s="3"/>
      <c r="L5244" s="3"/>
      <c r="M5244" s="3"/>
      <c r="N5244" s="3"/>
      <c r="O5244" s="393"/>
      <c r="P5244" s="393"/>
      <c r="Q5244" s="3"/>
      <c r="R5244" s="3"/>
      <c r="S5244" s="3"/>
      <c r="T5244" s="3"/>
      <c r="U5244" s="3"/>
      <c r="V5244" s="3"/>
      <c r="W5244"/>
      <c r="X5244"/>
      <c r="Y5244" s="451"/>
      <c r="Z5244" s="393"/>
      <c r="AA5244" s="3"/>
      <c r="AB5244" s="3"/>
      <c r="AC5244" s="3"/>
      <c r="AD5244" s="3"/>
      <c r="AE5244" s="3"/>
      <c r="AF5244"/>
      <c r="AG5244"/>
      <c r="AH5244"/>
      <c r="AI5244"/>
      <c r="AJ5244"/>
      <c r="AK5244"/>
      <c r="AL5244"/>
      <c r="AM5244"/>
      <c r="AN5244"/>
      <c r="AO5244"/>
      <c r="AP5244"/>
      <c r="BC5244" s="451"/>
    </row>
    <row r="5245" spans="1:55" hidden="1" x14ac:dyDescent="0.2">
      <c r="A5245" s="3"/>
      <c r="B5245" s="3"/>
      <c r="C5245" s="393"/>
      <c r="D5245" s="393"/>
      <c r="E5245" s="393"/>
      <c r="F5245" s="393"/>
      <c r="G5245" s="393"/>
      <c r="H5245" s="393"/>
      <c r="I5245" s="393"/>
      <c r="J5245" s="3"/>
      <c r="K5245" s="3"/>
      <c r="L5245" s="3"/>
      <c r="M5245" s="3"/>
      <c r="N5245" s="3"/>
      <c r="O5245" s="393"/>
      <c r="P5245" s="393"/>
      <c r="Q5245" s="3"/>
      <c r="R5245" s="3"/>
      <c r="S5245" s="3"/>
      <c r="T5245" s="3"/>
      <c r="U5245" s="3"/>
      <c r="V5245" s="3"/>
      <c r="W5245"/>
      <c r="X5245"/>
      <c r="Y5245" s="451"/>
      <c r="Z5245" s="393"/>
      <c r="AA5245" s="3"/>
      <c r="AB5245" s="3"/>
      <c r="AC5245" s="3"/>
      <c r="AD5245" s="3"/>
      <c r="AE5245" s="3"/>
      <c r="AF5245"/>
      <c r="AG5245"/>
      <c r="AH5245"/>
      <c r="AI5245"/>
      <c r="AJ5245"/>
      <c r="AK5245"/>
      <c r="AL5245"/>
      <c r="AM5245"/>
      <c r="AN5245"/>
      <c r="AO5245"/>
      <c r="AP5245"/>
      <c r="BC5245" s="451"/>
    </row>
    <row r="5246" spans="1:55" hidden="1" x14ac:dyDescent="0.2">
      <c r="A5246" s="3"/>
      <c r="B5246" s="3"/>
      <c r="C5246" s="393"/>
      <c r="D5246" s="393"/>
      <c r="E5246" s="393"/>
      <c r="F5246" s="393"/>
      <c r="G5246" s="393"/>
      <c r="H5246" s="393"/>
      <c r="I5246" s="393"/>
      <c r="J5246" s="3"/>
      <c r="K5246" s="3"/>
      <c r="L5246" s="3"/>
      <c r="M5246" s="3"/>
      <c r="N5246" s="3"/>
      <c r="O5246" s="393"/>
      <c r="P5246" s="393"/>
      <c r="Q5246" s="3"/>
      <c r="R5246" s="3"/>
      <c r="S5246" s="3"/>
      <c r="T5246" s="3"/>
      <c r="U5246" s="3"/>
      <c r="V5246" s="3"/>
      <c r="W5246"/>
      <c r="X5246"/>
      <c r="Y5246" s="451"/>
      <c r="Z5246" s="393"/>
      <c r="AA5246" s="3"/>
      <c r="AB5246" s="3"/>
      <c r="AC5246" s="3"/>
      <c r="AD5246" s="3"/>
      <c r="AE5246" s="3"/>
      <c r="AF5246"/>
      <c r="AG5246"/>
      <c r="AH5246"/>
      <c r="AI5246"/>
      <c r="AJ5246"/>
      <c r="AK5246"/>
      <c r="AL5246"/>
      <c r="AM5246"/>
      <c r="AN5246"/>
      <c r="AO5246"/>
      <c r="AP5246"/>
      <c r="BC5246" s="451"/>
    </row>
    <row r="5247" spans="1:55" hidden="1" x14ac:dyDescent="0.2">
      <c r="A5247" s="3"/>
      <c r="B5247" s="3"/>
      <c r="C5247" s="393"/>
      <c r="D5247" s="393"/>
      <c r="E5247" s="393"/>
      <c r="F5247" s="393"/>
      <c r="G5247" s="393"/>
      <c r="H5247" s="393"/>
      <c r="I5247" s="393"/>
      <c r="J5247" s="3"/>
      <c r="K5247" s="3"/>
      <c r="L5247" s="3"/>
      <c r="M5247" s="3"/>
      <c r="N5247" s="3"/>
      <c r="O5247" s="393"/>
      <c r="P5247" s="393"/>
      <c r="Q5247" s="3"/>
      <c r="R5247" s="3"/>
      <c r="S5247" s="3"/>
      <c r="T5247" s="3"/>
      <c r="U5247" s="3"/>
      <c r="V5247" s="3"/>
      <c r="W5247"/>
      <c r="X5247"/>
      <c r="Y5247" s="451"/>
      <c r="Z5247" s="393"/>
      <c r="AA5247" s="3"/>
      <c r="AB5247" s="3"/>
      <c r="AC5247" s="3"/>
      <c r="AD5247" s="3"/>
      <c r="AE5247" s="3"/>
      <c r="AF5247"/>
      <c r="AG5247"/>
      <c r="AH5247"/>
      <c r="AI5247"/>
      <c r="AJ5247"/>
      <c r="AK5247"/>
      <c r="AL5247"/>
      <c r="AM5247"/>
      <c r="AN5247"/>
      <c r="AO5247"/>
      <c r="AP5247"/>
      <c r="BC5247" s="451"/>
    </row>
    <row r="5248" spans="1:55" hidden="1" x14ac:dyDescent="0.2">
      <c r="A5248" s="3"/>
      <c r="B5248" s="3"/>
      <c r="C5248" s="393"/>
      <c r="D5248" s="393"/>
      <c r="E5248" s="393"/>
      <c r="F5248" s="393"/>
      <c r="G5248" s="393"/>
      <c r="H5248" s="393"/>
      <c r="I5248" s="393"/>
      <c r="J5248" s="3"/>
      <c r="K5248" s="3"/>
      <c r="L5248" s="3"/>
      <c r="M5248" s="3"/>
      <c r="N5248" s="3"/>
      <c r="O5248" s="393"/>
      <c r="P5248" s="393"/>
      <c r="Q5248" s="3"/>
      <c r="R5248" s="3"/>
      <c r="S5248" s="3"/>
      <c r="T5248" s="3"/>
      <c r="U5248" s="3"/>
      <c r="V5248" s="3"/>
      <c r="W5248"/>
      <c r="X5248"/>
      <c r="Y5248" s="451"/>
      <c r="Z5248" s="393"/>
      <c r="AA5248" s="3"/>
      <c r="AB5248" s="3"/>
      <c r="AC5248" s="3"/>
      <c r="AD5248" s="3"/>
      <c r="AE5248" s="3"/>
      <c r="AF5248"/>
      <c r="AG5248"/>
      <c r="AH5248"/>
      <c r="AI5248"/>
      <c r="AJ5248"/>
      <c r="AK5248"/>
      <c r="AL5248"/>
      <c r="AM5248"/>
      <c r="AN5248"/>
      <c r="AO5248"/>
      <c r="AP5248"/>
      <c r="BC5248" s="451"/>
    </row>
    <row r="5249" spans="1:55" hidden="1" x14ac:dyDescent="0.2">
      <c r="A5249" s="3"/>
      <c r="B5249" s="3"/>
      <c r="C5249" s="393"/>
      <c r="D5249" s="393"/>
      <c r="E5249" s="393"/>
      <c r="F5249" s="393"/>
      <c r="G5249" s="393"/>
      <c r="H5249" s="393"/>
      <c r="I5249" s="393"/>
      <c r="J5249" s="3"/>
      <c r="K5249" s="3"/>
      <c r="L5249" s="3"/>
      <c r="M5249" s="3"/>
      <c r="N5249" s="3"/>
      <c r="O5249" s="393"/>
      <c r="P5249" s="393"/>
      <c r="Q5249" s="3"/>
      <c r="R5249" s="3"/>
      <c r="S5249" s="3"/>
      <c r="T5249" s="3"/>
      <c r="U5249" s="3"/>
      <c r="V5249" s="3"/>
      <c r="W5249"/>
      <c r="X5249"/>
      <c r="Y5249" s="451"/>
      <c r="Z5249" s="393"/>
      <c r="AA5249" s="3"/>
      <c r="AB5249" s="3"/>
      <c r="AC5249" s="3"/>
      <c r="AD5249" s="3"/>
      <c r="AE5249" s="3"/>
      <c r="AF5249"/>
      <c r="AG5249"/>
      <c r="AH5249"/>
      <c r="AI5249"/>
      <c r="AJ5249"/>
      <c r="AK5249"/>
      <c r="AL5249"/>
      <c r="AM5249"/>
      <c r="AN5249"/>
      <c r="AO5249"/>
      <c r="AP5249"/>
      <c r="BC5249" s="451"/>
    </row>
    <row r="5250" spans="1:55" hidden="1" x14ac:dyDescent="0.2">
      <c r="A5250" s="3"/>
      <c r="B5250" s="3"/>
      <c r="C5250" s="393"/>
      <c r="D5250" s="393"/>
      <c r="E5250" s="393"/>
      <c r="F5250" s="393"/>
      <c r="G5250" s="393"/>
      <c r="H5250" s="393"/>
      <c r="I5250" s="393"/>
      <c r="J5250" s="3"/>
      <c r="K5250" s="3"/>
      <c r="L5250" s="3"/>
      <c r="M5250" s="3"/>
      <c r="N5250" s="3"/>
      <c r="O5250" s="393"/>
      <c r="P5250" s="393"/>
      <c r="Q5250" s="3"/>
      <c r="R5250" s="3"/>
      <c r="S5250" s="3"/>
      <c r="T5250" s="3"/>
      <c r="U5250" s="3"/>
      <c r="V5250" s="3"/>
      <c r="W5250"/>
      <c r="X5250"/>
      <c r="Y5250" s="451"/>
      <c r="Z5250" s="393"/>
      <c r="AA5250" s="3"/>
      <c r="AB5250" s="3"/>
      <c r="AC5250" s="3"/>
      <c r="AD5250" s="3"/>
      <c r="AE5250" s="3"/>
      <c r="AF5250"/>
      <c r="AG5250"/>
      <c r="AH5250"/>
      <c r="AI5250"/>
      <c r="AJ5250"/>
      <c r="AK5250"/>
      <c r="AL5250"/>
      <c r="AM5250"/>
      <c r="AN5250"/>
      <c r="AO5250"/>
      <c r="AP5250"/>
      <c r="BC5250" s="451"/>
    </row>
    <row r="5251" spans="1:55" hidden="1" x14ac:dyDescent="0.2">
      <c r="A5251" s="3"/>
      <c r="B5251" s="3"/>
      <c r="C5251" s="393"/>
      <c r="D5251" s="393"/>
      <c r="E5251" s="393"/>
      <c r="F5251" s="393"/>
      <c r="G5251" s="393"/>
      <c r="H5251" s="393"/>
      <c r="I5251" s="393"/>
      <c r="J5251" s="3"/>
      <c r="K5251" s="3"/>
      <c r="L5251" s="3"/>
      <c r="M5251" s="3"/>
      <c r="N5251" s="3"/>
      <c r="O5251" s="393"/>
      <c r="P5251" s="393"/>
      <c r="Q5251" s="3"/>
      <c r="R5251" s="3"/>
      <c r="S5251" s="3"/>
      <c r="T5251" s="3"/>
      <c r="U5251" s="3"/>
      <c r="V5251" s="3"/>
      <c r="W5251"/>
      <c r="X5251"/>
      <c r="Y5251" s="451"/>
      <c r="Z5251" s="393"/>
      <c r="AA5251" s="3"/>
      <c r="AB5251" s="3"/>
      <c r="AC5251" s="3"/>
      <c r="AD5251" s="3"/>
      <c r="AE5251" s="3"/>
      <c r="AF5251"/>
      <c r="AG5251"/>
      <c r="AH5251"/>
      <c r="AI5251"/>
      <c r="AJ5251"/>
      <c r="AK5251"/>
      <c r="AL5251"/>
      <c r="AM5251"/>
      <c r="AN5251"/>
      <c r="AO5251"/>
      <c r="AP5251"/>
      <c r="BC5251" s="451"/>
    </row>
    <row r="5252" spans="1:55" hidden="1" x14ac:dyDescent="0.2">
      <c r="A5252" s="3"/>
      <c r="B5252" s="3"/>
      <c r="C5252" s="393"/>
      <c r="D5252" s="393"/>
      <c r="E5252" s="393"/>
      <c r="F5252" s="393"/>
      <c r="G5252" s="393"/>
      <c r="H5252" s="393"/>
      <c r="I5252" s="393"/>
      <c r="J5252" s="3"/>
      <c r="K5252" s="3"/>
      <c r="L5252" s="3"/>
      <c r="M5252" s="3"/>
      <c r="N5252" s="3"/>
      <c r="O5252" s="393"/>
      <c r="P5252" s="393"/>
      <c r="Q5252" s="3"/>
      <c r="R5252" s="3"/>
      <c r="S5252" s="3"/>
      <c r="T5252" s="3"/>
      <c r="U5252" s="3"/>
      <c r="V5252" s="3"/>
      <c r="W5252"/>
      <c r="X5252"/>
      <c r="Y5252" s="451"/>
      <c r="Z5252" s="393"/>
      <c r="AA5252" s="3"/>
      <c r="AB5252" s="3"/>
      <c r="AC5252" s="3"/>
      <c r="AD5252" s="3"/>
      <c r="AE5252" s="3"/>
      <c r="AF5252"/>
      <c r="AG5252"/>
      <c r="AH5252"/>
      <c r="AI5252"/>
      <c r="AJ5252"/>
      <c r="AK5252"/>
      <c r="AL5252"/>
      <c r="AM5252"/>
      <c r="AN5252"/>
      <c r="AO5252"/>
      <c r="AP5252"/>
      <c r="BC5252" s="451"/>
    </row>
    <row r="5253" spans="1:55" hidden="1" x14ac:dyDescent="0.2">
      <c r="A5253" s="3"/>
      <c r="B5253" s="3"/>
      <c r="C5253" s="393"/>
      <c r="D5253" s="393"/>
      <c r="E5253" s="393"/>
      <c r="F5253" s="393"/>
      <c r="G5253" s="393"/>
      <c r="H5253" s="393"/>
      <c r="I5253" s="393"/>
      <c r="J5253" s="3"/>
      <c r="K5253" s="3"/>
      <c r="L5253" s="3"/>
      <c r="M5253" s="3"/>
      <c r="N5253" s="3"/>
      <c r="O5253" s="393"/>
      <c r="P5253" s="393"/>
      <c r="Q5253" s="3"/>
      <c r="R5253" s="3"/>
      <c r="S5253" s="3"/>
      <c r="T5253" s="3"/>
      <c r="U5253" s="3"/>
      <c r="V5253" s="3"/>
      <c r="W5253"/>
      <c r="X5253"/>
      <c r="Y5253" s="451"/>
      <c r="Z5253" s="393"/>
      <c r="AA5253" s="3"/>
      <c r="AB5253" s="3"/>
      <c r="AC5253" s="3"/>
      <c r="AD5253" s="3"/>
      <c r="AE5253" s="3"/>
      <c r="AF5253"/>
      <c r="AG5253"/>
      <c r="AH5253"/>
      <c r="AI5253"/>
      <c r="AJ5253"/>
      <c r="AK5253"/>
      <c r="AL5253"/>
      <c r="AM5253"/>
      <c r="AN5253"/>
      <c r="AO5253"/>
      <c r="AP5253"/>
      <c r="BC5253" s="451"/>
    </row>
    <row r="5254" spans="1:55" hidden="1" x14ac:dyDescent="0.2">
      <c r="A5254" s="3"/>
      <c r="B5254" s="3"/>
      <c r="C5254" s="393"/>
      <c r="D5254" s="393"/>
      <c r="E5254" s="393"/>
      <c r="F5254" s="393"/>
      <c r="G5254" s="393"/>
      <c r="H5254" s="393"/>
      <c r="I5254" s="393"/>
      <c r="J5254" s="3"/>
      <c r="K5254" s="3"/>
      <c r="L5254" s="3"/>
      <c r="M5254" s="3"/>
      <c r="N5254" s="3"/>
      <c r="O5254" s="393"/>
      <c r="P5254" s="393"/>
      <c r="Q5254" s="3"/>
      <c r="R5254" s="3"/>
      <c r="S5254" s="3"/>
      <c r="T5254" s="3"/>
      <c r="U5254" s="3"/>
      <c r="V5254" s="3"/>
      <c r="W5254"/>
      <c r="X5254"/>
      <c r="Y5254" s="451"/>
      <c r="Z5254" s="393"/>
      <c r="AA5254" s="3"/>
      <c r="AB5254" s="3"/>
      <c r="AC5254" s="3"/>
      <c r="AD5254" s="3"/>
      <c r="AE5254" s="3"/>
      <c r="AF5254"/>
      <c r="AG5254"/>
      <c r="AH5254"/>
      <c r="AI5254"/>
      <c r="AJ5254"/>
      <c r="AK5254"/>
      <c r="AL5254"/>
      <c r="AM5254"/>
      <c r="AN5254"/>
      <c r="AO5254"/>
      <c r="AP5254"/>
      <c r="BC5254" s="451"/>
    </row>
    <row r="5255" spans="1:55" hidden="1" x14ac:dyDescent="0.2">
      <c r="C5255" s="1"/>
      <c r="D5255" s="1"/>
      <c r="E5255" s="1"/>
      <c r="F5255" s="1"/>
      <c r="G5255" s="1"/>
      <c r="H5255" s="1"/>
      <c r="I5255" s="1"/>
      <c r="O5255" s="1"/>
      <c r="P5255" s="1"/>
      <c r="Y5255" s="1"/>
      <c r="Z5255" s="1"/>
      <c r="BC5255" s="451"/>
    </row>
    <row r="5256" spans="1:55" hidden="1" x14ac:dyDescent="0.2">
      <c r="C5256" s="1"/>
      <c r="D5256" s="1"/>
      <c r="E5256" s="1"/>
      <c r="F5256" s="1"/>
      <c r="G5256" s="1"/>
      <c r="H5256" s="1"/>
      <c r="I5256" s="1"/>
      <c r="O5256" s="1"/>
      <c r="P5256" s="1"/>
      <c r="Y5256" s="1"/>
      <c r="Z5256" s="1"/>
      <c r="BC5256" s="451"/>
    </row>
    <row r="5257" spans="1:55" hidden="1" x14ac:dyDescent="0.2">
      <c r="C5257" s="1"/>
      <c r="D5257" s="1"/>
      <c r="E5257" s="1"/>
      <c r="F5257" s="1"/>
      <c r="G5257" s="1"/>
      <c r="H5257" s="1"/>
      <c r="I5257" s="1"/>
      <c r="O5257" s="1"/>
      <c r="P5257" s="1"/>
      <c r="Y5257" s="1"/>
      <c r="Z5257" s="1"/>
      <c r="BC5257" s="451"/>
    </row>
    <row r="5258" spans="1:55" hidden="1" x14ac:dyDescent="0.2">
      <c r="C5258" s="1"/>
      <c r="D5258" s="1"/>
      <c r="E5258" s="1"/>
      <c r="F5258" s="1"/>
      <c r="G5258" s="1"/>
      <c r="H5258" s="1"/>
      <c r="I5258" s="1"/>
      <c r="Y5258" s="1"/>
      <c r="Z5258" s="1"/>
      <c r="BC5258" s="451"/>
    </row>
    <row r="5259" spans="1:55" hidden="1" x14ac:dyDescent="0.2">
      <c r="C5259" s="1"/>
      <c r="D5259" s="1"/>
      <c r="E5259" s="1"/>
      <c r="F5259" s="1"/>
      <c r="G5259" s="1"/>
      <c r="H5259" s="1"/>
      <c r="I5259" s="1"/>
      <c r="Y5259" s="1"/>
      <c r="Z5259" s="1"/>
      <c r="BC5259" s="451"/>
    </row>
    <row r="5260" spans="1:55" hidden="1" x14ac:dyDescent="0.2">
      <c r="C5260" s="1"/>
      <c r="D5260" s="1"/>
      <c r="E5260" s="1"/>
      <c r="F5260" s="1"/>
      <c r="G5260" s="1"/>
      <c r="H5260" s="1"/>
      <c r="I5260" s="1"/>
      <c r="Y5260" s="1"/>
      <c r="Z5260" s="1"/>
      <c r="BC5260" s="451"/>
    </row>
    <row r="5261" spans="1:55" hidden="1" x14ac:dyDescent="0.2">
      <c r="C5261" s="1"/>
      <c r="D5261" s="1"/>
      <c r="E5261" s="1"/>
      <c r="F5261" s="1"/>
      <c r="G5261" s="1"/>
      <c r="H5261" s="1"/>
      <c r="I5261" s="1"/>
      <c r="Y5261" s="1"/>
      <c r="Z5261" s="1"/>
      <c r="BC5261" s="451"/>
    </row>
    <row r="5262" spans="1:55" hidden="1" x14ac:dyDescent="0.2">
      <c r="C5262" s="1"/>
      <c r="D5262" s="1"/>
      <c r="E5262" s="1"/>
      <c r="F5262" s="1"/>
      <c r="G5262" s="1"/>
      <c r="H5262" s="1"/>
      <c r="I5262" s="1"/>
      <c r="Y5262" s="1"/>
      <c r="Z5262" s="1"/>
      <c r="BC5262" s="451"/>
    </row>
    <row r="5263" spans="1:55" hidden="1" x14ac:dyDescent="0.2">
      <c r="C5263" s="1"/>
      <c r="D5263" s="1"/>
      <c r="E5263" s="1"/>
      <c r="F5263" s="1"/>
      <c r="G5263" s="1"/>
      <c r="H5263" s="1"/>
      <c r="I5263" s="1"/>
      <c r="Y5263" s="1"/>
      <c r="Z5263" s="1"/>
      <c r="BC5263" s="451"/>
    </row>
    <row r="5264" spans="1:55" hidden="1" x14ac:dyDescent="0.2">
      <c r="C5264" s="1"/>
      <c r="D5264" s="1"/>
      <c r="E5264" s="1"/>
      <c r="F5264" s="1"/>
      <c r="G5264" s="1"/>
      <c r="H5264" s="1"/>
      <c r="I5264" s="1"/>
      <c r="Y5264" s="1"/>
      <c r="Z5264" s="1"/>
      <c r="BC5264" s="451"/>
    </row>
    <row r="5265" spans="3:55" hidden="1" x14ac:dyDescent="0.2">
      <c r="C5265" s="1"/>
      <c r="D5265" s="1"/>
      <c r="E5265" s="1"/>
      <c r="F5265" s="1"/>
      <c r="G5265" s="1"/>
      <c r="H5265" s="1"/>
      <c r="I5265" s="1"/>
      <c r="Y5265" s="1"/>
      <c r="Z5265" s="1"/>
      <c r="BC5265" s="451"/>
    </row>
    <row r="5266" spans="3:55" hidden="1" x14ac:dyDescent="0.2">
      <c r="C5266" s="1"/>
      <c r="D5266" s="1"/>
      <c r="E5266" s="1"/>
      <c r="F5266" s="1"/>
      <c r="G5266" s="1"/>
      <c r="H5266" s="1"/>
      <c r="I5266" s="1"/>
      <c r="Y5266" s="1"/>
      <c r="Z5266" s="1"/>
      <c r="BC5266" s="451"/>
    </row>
    <row r="5267" spans="3:55" hidden="1" x14ac:dyDescent="0.2">
      <c r="C5267" s="1"/>
      <c r="D5267" s="1"/>
      <c r="E5267" s="1"/>
      <c r="F5267" s="1"/>
      <c r="G5267" s="1"/>
      <c r="H5267" s="1"/>
      <c r="I5267" s="1"/>
      <c r="Y5267" s="1"/>
      <c r="Z5267" s="1"/>
      <c r="BC5267" s="451"/>
    </row>
    <row r="5268" spans="3:55" hidden="1" x14ac:dyDescent="0.2">
      <c r="C5268" s="1"/>
      <c r="D5268" s="1"/>
      <c r="E5268" s="1"/>
      <c r="F5268" s="1"/>
      <c r="G5268" s="1"/>
      <c r="H5268" s="1"/>
      <c r="I5268" s="1"/>
      <c r="Y5268" s="1"/>
      <c r="Z5268" s="1"/>
      <c r="BC5268" s="451"/>
    </row>
    <row r="5269" spans="3:55" hidden="1" x14ac:dyDescent="0.2">
      <c r="C5269" s="1"/>
      <c r="D5269" s="1"/>
      <c r="E5269" s="1"/>
      <c r="F5269" s="1"/>
      <c r="G5269" s="1"/>
      <c r="H5269" s="1"/>
      <c r="I5269" s="1"/>
      <c r="Y5269" s="1"/>
      <c r="Z5269" s="1"/>
      <c r="BC5269" s="451"/>
    </row>
    <row r="5270" spans="3:55" hidden="1" x14ac:dyDescent="0.2">
      <c r="C5270" s="1"/>
      <c r="D5270" s="1"/>
      <c r="E5270" s="1"/>
      <c r="F5270" s="1"/>
      <c r="G5270" s="1"/>
      <c r="H5270" s="1"/>
      <c r="I5270" s="1"/>
      <c r="Y5270" s="1"/>
      <c r="Z5270" s="1"/>
      <c r="BC5270" s="451"/>
    </row>
    <row r="5271" spans="3:55" hidden="1" x14ac:dyDescent="0.2">
      <c r="C5271" s="1"/>
      <c r="D5271" s="1"/>
      <c r="E5271" s="1"/>
      <c r="F5271" s="1"/>
      <c r="G5271" s="1"/>
      <c r="H5271" s="1"/>
      <c r="I5271" s="1"/>
      <c r="Y5271" s="1"/>
      <c r="Z5271" s="1"/>
      <c r="BC5271" s="451"/>
    </row>
    <row r="5272" spans="3:55" hidden="1" x14ac:dyDescent="0.2">
      <c r="C5272" s="1"/>
      <c r="D5272" s="1"/>
      <c r="E5272" s="1"/>
      <c r="F5272" s="1"/>
      <c r="G5272" s="1"/>
      <c r="H5272" s="1"/>
      <c r="I5272" s="1"/>
      <c r="Y5272" s="1"/>
      <c r="Z5272" s="1"/>
      <c r="BC5272" s="451"/>
    </row>
    <row r="5273" spans="3:55" hidden="1" x14ac:dyDescent="0.2">
      <c r="C5273" s="1"/>
      <c r="D5273" s="1"/>
      <c r="E5273" s="1"/>
      <c r="F5273" s="1"/>
      <c r="G5273" s="1"/>
      <c r="H5273" s="1"/>
      <c r="I5273" s="1"/>
      <c r="Y5273" s="1"/>
      <c r="Z5273" s="1"/>
      <c r="BC5273" s="451"/>
    </row>
    <row r="5274" spans="3:55" hidden="1" x14ac:dyDescent="0.2">
      <c r="C5274" s="1"/>
      <c r="D5274" s="1"/>
      <c r="E5274" s="1"/>
      <c r="F5274" s="1"/>
      <c r="G5274" s="1"/>
      <c r="H5274" s="1"/>
      <c r="I5274" s="1"/>
      <c r="Y5274" s="1"/>
      <c r="Z5274" s="1"/>
      <c r="BC5274" s="451"/>
    </row>
    <row r="5275" spans="3:55" hidden="1" x14ac:dyDescent="0.2">
      <c r="C5275" s="1"/>
      <c r="D5275" s="1"/>
      <c r="E5275" s="1"/>
      <c r="F5275" s="1"/>
      <c r="G5275" s="1"/>
      <c r="H5275" s="1"/>
      <c r="I5275" s="1"/>
      <c r="Y5275" s="1"/>
      <c r="Z5275" s="1"/>
      <c r="BC5275" s="451"/>
    </row>
    <row r="5276" spans="3:55" hidden="1" x14ac:dyDescent="0.2">
      <c r="C5276" s="1"/>
      <c r="D5276" s="1"/>
      <c r="E5276" s="1"/>
      <c r="F5276" s="1"/>
      <c r="G5276" s="1"/>
      <c r="H5276" s="1"/>
      <c r="I5276" s="1"/>
      <c r="Y5276" s="1"/>
      <c r="Z5276" s="1"/>
      <c r="BC5276" s="451"/>
    </row>
    <row r="5277" spans="3:55" hidden="1" x14ac:dyDescent="0.2">
      <c r="C5277" s="1"/>
      <c r="D5277" s="1"/>
      <c r="E5277" s="1"/>
      <c r="F5277" s="1"/>
      <c r="G5277" s="1"/>
      <c r="H5277" s="1"/>
      <c r="I5277" s="1"/>
      <c r="Y5277" s="1"/>
      <c r="Z5277" s="1"/>
      <c r="BC5277" s="451"/>
    </row>
    <row r="5278" spans="3:55" hidden="1" x14ac:dyDescent="0.2">
      <c r="C5278" s="1"/>
      <c r="D5278" s="1"/>
      <c r="E5278" s="1"/>
      <c r="F5278" s="1"/>
      <c r="G5278" s="1"/>
      <c r="H5278" s="1"/>
      <c r="I5278" s="1"/>
      <c r="Y5278" s="1"/>
      <c r="Z5278" s="1"/>
      <c r="BC5278" s="451"/>
    </row>
    <row r="5279" spans="3:55" hidden="1" x14ac:dyDescent="0.2">
      <c r="C5279" s="1"/>
      <c r="D5279" s="1"/>
      <c r="E5279" s="1"/>
      <c r="F5279" s="1"/>
      <c r="G5279" s="1"/>
      <c r="H5279" s="1"/>
      <c r="I5279" s="1"/>
      <c r="Y5279" s="1"/>
      <c r="Z5279" s="1"/>
      <c r="BC5279" s="451"/>
    </row>
    <row r="5280" spans="3:55" hidden="1" x14ac:dyDescent="0.2">
      <c r="C5280" s="1"/>
      <c r="D5280" s="1"/>
      <c r="E5280" s="1"/>
      <c r="F5280" s="1"/>
      <c r="G5280" s="1"/>
      <c r="H5280" s="1"/>
      <c r="I5280" s="1"/>
      <c r="Y5280" s="1"/>
      <c r="Z5280" s="1"/>
      <c r="BC5280" s="451"/>
    </row>
    <row r="5281" spans="3:55" hidden="1" x14ac:dyDescent="0.2">
      <c r="C5281" s="1"/>
      <c r="D5281" s="1"/>
      <c r="E5281" s="1"/>
      <c r="F5281" s="1"/>
      <c r="G5281" s="1"/>
      <c r="H5281" s="1"/>
      <c r="I5281" s="1"/>
      <c r="Y5281" s="1"/>
      <c r="Z5281" s="1"/>
      <c r="BC5281" s="451"/>
    </row>
    <row r="5282" spans="3:55" hidden="1" x14ac:dyDescent="0.2">
      <c r="C5282" s="1"/>
      <c r="D5282" s="1"/>
      <c r="E5282" s="1"/>
      <c r="F5282" s="1"/>
      <c r="G5282" s="1"/>
      <c r="H5282" s="1"/>
      <c r="I5282" s="1"/>
      <c r="Y5282" s="1"/>
      <c r="Z5282" s="1"/>
      <c r="BC5282" s="451"/>
    </row>
    <row r="5283" spans="3:55" hidden="1" x14ac:dyDescent="0.2">
      <c r="C5283" s="1"/>
      <c r="D5283" s="1"/>
      <c r="E5283" s="1"/>
      <c r="F5283" s="1"/>
      <c r="G5283" s="1"/>
      <c r="H5283" s="1"/>
      <c r="I5283" s="1"/>
      <c r="Y5283" s="1"/>
      <c r="Z5283" s="1"/>
      <c r="BC5283" s="451"/>
    </row>
    <row r="5284" spans="3:55" hidden="1" x14ac:dyDescent="0.2">
      <c r="C5284" s="1"/>
      <c r="D5284" s="1"/>
      <c r="E5284" s="1"/>
      <c r="F5284" s="1"/>
      <c r="G5284" s="1"/>
      <c r="H5284" s="1"/>
      <c r="I5284" s="1"/>
      <c r="Y5284" s="1"/>
      <c r="Z5284" s="1"/>
      <c r="BC5284" s="451"/>
    </row>
    <row r="5285" spans="3:55" hidden="1" x14ac:dyDescent="0.2">
      <c r="C5285" s="1"/>
      <c r="D5285" s="1"/>
      <c r="E5285" s="1"/>
      <c r="F5285" s="1"/>
      <c r="G5285" s="1"/>
      <c r="H5285" s="1"/>
      <c r="I5285" s="1"/>
      <c r="Y5285" s="1"/>
      <c r="Z5285" s="1"/>
      <c r="BC5285" s="451"/>
    </row>
    <row r="5286" spans="3:55" hidden="1" x14ac:dyDescent="0.2">
      <c r="C5286" s="1"/>
      <c r="D5286" s="1"/>
      <c r="E5286" s="1"/>
      <c r="F5286" s="1"/>
      <c r="G5286" s="1"/>
      <c r="H5286" s="1"/>
      <c r="I5286" s="1"/>
      <c r="Y5286" s="1"/>
      <c r="Z5286" s="1"/>
      <c r="BC5286" s="451"/>
    </row>
    <row r="5287" spans="3:55" hidden="1" x14ac:dyDescent="0.2">
      <c r="C5287" s="1"/>
      <c r="D5287" s="1"/>
      <c r="E5287" s="1"/>
      <c r="F5287" s="1"/>
      <c r="G5287" s="1"/>
      <c r="H5287" s="1"/>
      <c r="I5287" s="1"/>
      <c r="Y5287" s="1"/>
      <c r="Z5287" s="1"/>
      <c r="BC5287" s="451"/>
    </row>
    <row r="5288" spans="3:55" hidden="1" x14ac:dyDescent="0.2">
      <c r="C5288" s="1"/>
      <c r="D5288" s="1"/>
      <c r="E5288" s="1"/>
      <c r="F5288" s="1"/>
      <c r="G5288" s="1"/>
      <c r="H5288" s="1"/>
      <c r="I5288" s="1"/>
      <c r="Y5288" s="1"/>
      <c r="Z5288" s="1"/>
      <c r="BC5288" s="451"/>
    </row>
    <row r="5289" spans="3:55" hidden="1" x14ac:dyDescent="0.2">
      <c r="C5289" s="1"/>
      <c r="D5289" s="1"/>
      <c r="E5289" s="1"/>
      <c r="F5289" s="1"/>
      <c r="G5289" s="1"/>
      <c r="H5289" s="1"/>
      <c r="I5289" s="1"/>
      <c r="Y5289" s="1"/>
      <c r="Z5289" s="1"/>
      <c r="BC5289" s="451"/>
    </row>
    <row r="5290" spans="3:55" hidden="1" x14ac:dyDescent="0.2">
      <c r="C5290" s="1"/>
      <c r="D5290" s="1"/>
      <c r="E5290" s="1"/>
      <c r="F5290" s="1"/>
      <c r="G5290" s="1"/>
      <c r="H5290" s="1"/>
      <c r="I5290" s="1"/>
      <c r="Y5290" s="1"/>
      <c r="Z5290" s="1"/>
      <c r="BC5290" s="451"/>
    </row>
    <row r="5291" spans="3:55" hidden="1" x14ac:dyDescent="0.2">
      <c r="C5291" s="1"/>
      <c r="D5291" s="1"/>
      <c r="E5291" s="1"/>
      <c r="F5291" s="1"/>
      <c r="G5291" s="1"/>
      <c r="H5291" s="1"/>
      <c r="I5291" s="1"/>
      <c r="Y5291" s="1"/>
      <c r="Z5291" s="1"/>
      <c r="BC5291" s="451"/>
    </row>
    <row r="5292" spans="3:55" hidden="1" x14ac:dyDescent="0.2">
      <c r="C5292" s="1"/>
      <c r="D5292" s="1"/>
      <c r="E5292" s="1"/>
      <c r="F5292" s="1"/>
      <c r="G5292" s="1"/>
      <c r="H5292" s="1"/>
      <c r="I5292" s="1"/>
      <c r="Y5292" s="1"/>
      <c r="Z5292" s="1"/>
      <c r="BC5292" s="451"/>
    </row>
    <row r="5293" spans="3:55" hidden="1" x14ac:dyDescent="0.2">
      <c r="C5293" s="1"/>
      <c r="D5293" s="1"/>
      <c r="E5293" s="1"/>
      <c r="F5293" s="1"/>
      <c r="G5293" s="1"/>
      <c r="H5293" s="1"/>
      <c r="I5293" s="1"/>
      <c r="Y5293" s="1"/>
      <c r="Z5293" s="1"/>
      <c r="BC5293" s="451"/>
    </row>
    <row r="5294" spans="3:55" hidden="1" x14ac:dyDescent="0.2">
      <c r="C5294" s="1"/>
      <c r="D5294" s="1"/>
      <c r="E5294" s="1"/>
      <c r="F5294" s="1"/>
      <c r="G5294" s="1"/>
      <c r="H5294" s="1"/>
      <c r="I5294" s="1"/>
      <c r="Y5294" s="1"/>
      <c r="Z5294" s="1"/>
      <c r="BC5294" s="451"/>
    </row>
    <row r="5295" spans="3:55" hidden="1" x14ac:dyDescent="0.2">
      <c r="C5295" s="1"/>
      <c r="D5295" s="1"/>
      <c r="E5295" s="1"/>
      <c r="F5295" s="1"/>
      <c r="G5295" s="1"/>
      <c r="H5295" s="1"/>
      <c r="I5295" s="1"/>
      <c r="Y5295" s="1"/>
      <c r="Z5295" s="1"/>
      <c r="BC5295" s="451"/>
    </row>
    <row r="5296" spans="3:55" hidden="1" x14ac:dyDescent="0.2">
      <c r="C5296" s="1"/>
      <c r="D5296" s="1"/>
      <c r="E5296" s="1"/>
      <c r="F5296" s="1"/>
      <c r="G5296" s="1"/>
      <c r="H5296" s="1"/>
      <c r="I5296" s="1"/>
      <c r="Y5296" s="1"/>
      <c r="Z5296" s="1"/>
      <c r="BC5296" s="451"/>
    </row>
    <row r="5297" spans="3:55" hidden="1" x14ac:dyDescent="0.2">
      <c r="C5297" s="1"/>
      <c r="D5297" s="1"/>
      <c r="E5297" s="1"/>
      <c r="F5297" s="1"/>
      <c r="G5297" s="1"/>
      <c r="H5297" s="1"/>
      <c r="I5297" s="1"/>
      <c r="Y5297" s="1"/>
      <c r="Z5297" s="1"/>
      <c r="BC5297" s="451"/>
    </row>
    <row r="5298" spans="3:55" hidden="1" x14ac:dyDescent="0.2">
      <c r="C5298" s="1"/>
      <c r="D5298" s="1"/>
      <c r="E5298" s="1"/>
      <c r="F5298" s="1"/>
      <c r="G5298" s="1"/>
      <c r="H5298" s="1"/>
      <c r="I5298" s="1"/>
      <c r="Y5298" s="1"/>
      <c r="Z5298" s="1"/>
      <c r="BC5298" s="451"/>
    </row>
    <row r="5299" spans="3:55" hidden="1" x14ac:dyDescent="0.2">
      <c r="C5299" s="1"/>
      <c r="D5299" s="1"/>
      <c r="E5299" s="1"/>
      <c r="F5299" s="1"/>
      <c r="G5299" s="1"/>
      <c r="H5299" s="1"/>
      <c r="I5299" s="1"/>
      <c r="Y5299" s="1"/>
      <c r="Z5299" s="1"/>
      <c r="BC5299" s="451"/>
    </row>
    <row r="5300" spans="3:55" hidden="1" x14ac:dyDescent="0.2">
      <c r="C5300" s="1"/>
      <c r="D5300" s="1"/>
      <c r="E5300" s="1"/>
      <c r="F5300" s="1"/>
      <c r="G5300" s="1"/>
      <c r="H5300" s="1"/>
      <c r="I5300" s="1"/>
      <c r="Y5300" s="1"/>
      <c r="Z5300" s="1"/>
      <c r="BC5300" s="451"/>
    </row>
    <row r="5301" spans="3:55" hidden="1" x14ac:dyDescent="0.2">
      <c r="C5301" s="1"/>
      <c r="D5301" s="1"/>
      <c r="E5301" s="1"/>
      <c r="F5301" s="1"/>
      <c r="G5301" s="1"/>
      <c r="H5301" s="1"/>
      <c r="I5301" s="1"/>
      <c r="Y5301" s="1"/>
      <c r="Z5301" s="1"/>
      <c r="BC5301" s="451"/>
    </row>
    <row r="5302" spans="3:55" hidden="1" x14ac:dyDescent="0.2">
      <c r="C5302" s="1"/>
      <c r="D5302" s="1"/>
      <c r="E5302" s="1"/>
      <c r="F5302" s="1"/>
      <c r="G5302" s="1"/>
      <c r="H5302" s="1"/>
      <c r="I5302" s="1"/>
      <c r="Y5302" s="1"/>
      <c r="Z5302" s="1"/>
      <c r="BC5302" s="451"/>
    </row>
    <row r="5303" spans="3:55" hidden="1" x14ac:dyDescent="0.2">
      <c r="C5303" s="1"/>
      <c r="D5303" s="1"/>
      <c r="E5303" s="1"/>
      <c r="F5303" s="1"/>
      <c r="G5303" s="1"/>
      <c r="H5303" s="1"/>
      <c r="I5303" s="1"/>
      <c r="Y5303" s="1"/>
      <c r="Z5303" s="1"/>
      <c r="BC5303" s="451"/>
    </row>
    <row r="5304" spans="3:55" hidden="1" x14ac:dyDescent="0.2">
      <c r="C5304" s="1"/>
      <c r="D5304" s="1"/>
      <c r="E5304" s="1"/>
      <c r="F5304" s="1"/>
      <c r="G5304" s="1"/>
      <c r="H5304" s="1"/>
      <c r="I5304" s="1"/>
      <c r="Y5304" s="1"/>
      <c r="Z5304" s="1"/>
      <c r="BC5304" s="451"/>
    </row>
    <row r="5305" spans="3:55" hidden="1" x14ac:dyDescent="0.2">
      <c r="C5305" s="1"/>
      <c r="D5305" s="1"/>
      <c r="E5305" s="1"/>
      <c r="F5305" s="1"/>
      <c r="G5305" s="1"/>
      <c r="H5305" s="1"/>
      <c r="I5305" s="1"/>
      <c r="Y5305" s="1"/>
      <c r="Z5305" s="1"/>
      <c r="BC5305" s="451"/>
    </row>
    <row r="5306" spans="3:55" hidden="1" x14ac:dyDescent="0.2">
      <c r="C5306" s="1"/>
      <c r="D5306" s="1"/>
      <c r="E5306" s="1"/>
      <c r="F5306" s="1"/>
      <c r="G5306" s="1"/>
      <c r="H5306" s="1"/>
      <c r="I5306" s="1"/>
      <c r="Y5306" s="1"/>
      <c r="Z5306" s="1"/>
      <c r="BC5306" s="451"/>
    </row>
    <row r="5307" spans="3:55" hidden="1" x14ac:dyDescent="0.2">
      <c r="C5307" s="1"/>
      <c r="D5307" s="1"/>
      <c r="E5307" s="1"/>
      <c r="F5307" s="1"/>
      <c r="G5307" s="1"/>
      <c r="H5307" s="1"/>
      <c r="I5307" s="1"/>
      <c r="Y5307" s="1"/>
      <c r="Z5307" s="1"/>
      <c r="BC5307" s="451"/>
    </row>
    <row r="5308" spans="3:55" hidden="1" x14ac:dyDescent="0.2">
      <c r="C5308" s="1"/>
      <c r="D5308" s="1"/>
      <c r="E5308" s="1"/>
      <c r="F5308" s="1"/>
      <c r="G5308" s="1"/>
      <c r="H5308" s="1"/>
      <c r="I5308" s="1"/>
      <c r="Y5308" s="1"/>
      <c r="Z5308" s="1"/>
      <c r="BC5308" s="451"/>
    </row>
    <row r="5309" spans="3:55" hidden="1" x14ac:dyDescent="0.2">
      <c r="C5309" s="1"/>
      <c r="D5309" s="1"/>
      <c r="E5309" s="1"/>
      <c r="F5309" s="1"/>
      <c r="G5309" s="1"/>
      <c r="H5309" s="1"/>
      <c r="I5309" s="1"/>
      <c r="Y5309" s="1"/>
      <c r="Z5309" s="1"/>
      <c r="BC5309" s="451"/>
    </row>
    <row r="5310" spans="3:55" hidden="1" x14ac:dyDescent="0.2">
      <c r="C5310" s="1"/>
      <c r="D5310" s="1"/>
      <c r="E5310" s="1"/>
      <c r="F5310" s="1"/>
      <c r="G5310" s="1"/>
      <c r="H5310" s="1"/>
      <c r="I5310" s="1"/>
      <c r="Y5310" s="1"/>
      <c r="Z5310" s="1"/>
      <c r="BC5310" s="451"/>
    </row>
    <row r="5311" spans="3:55" hidden="1" x14ac:dyDescent="0.2">
      <c r="C5311" s="1"/>
      <c r="D5311" s="1"/>
      <c r="E5311" s="1"/>
      <c r="F5311" s="1"/>
      <c r="G5311" s="1"/>
      <c r="H5311" s="1"/>
      <c r="I5311" s="1"/>
      <c r="Y5311" s="1"/>
      <c r="Z5311" s="1"/>
      <c r="BC5311" s="451"/>
    </row>
    <row r="5312" spans="3:55" hidden="1" x14ac:dyDescent="0.2">
      <c r="C5312" s="1"/>
      <c r="D5312" s="1"/>
      <c r="E5312" s="1"/>
      <c r="F5312" s="1"/>
      <c r="G5312" s="1"/>
      <c r="H5312" s="1"/>
      <c r="I5312" s="1"/>
      <c r="Y5312" s="1"/>
      <c r="Z5312" s="1"/>
      <c r="BC5312" s="451"/>
    </row>
    <row r="5313" spans="3:55" hidden="1" x14ac:dyDescent="0.2">
      <c r="C5313" s="1"/>
      <c r="D5313" s="1"/>
      <c r="E5313" s="1"/>
      <c r="F5313" s="1"/>
      <c r="G5313" s="1"/>
      <c r="H5313" s="1"/>
      <c r="I5313" s="1"/>
      <c r="Y5313" s="1"/>
      <c r="Z5313" s="1"/>
      <c r="BC5313" s="451"/>
    </row>
    <row r="5314" spans="3:55" hidden="1" x14ac:dyDescent="0.2">
      <c r="C5314" s="1"/>
      <c r="D5314" s="1"/>
      <c r="E5314" s="1"/>
      <c r="F5314" s="1"/>
      <c r="G5314" s="1"/>
      <c r="H5314" s="1"/>
      <c r="I5314" s="1"/>
      <c r="Y5314" s="1"/>
      <c r="Z5314" s="1"/>
      <c r="BC5314" s="451"/>
    </row>
    <row r="5315" spans="3:55" hidden="1" x14ac:dyDescent="0.2">
      <c r="C5315" s="1"/>
      <c r="D5315" s="1"/>
      <c r="E5315" s="1"/>
      <c r="F5315" s="1"/>
      <c r="G5315" s="1"/>
      <c r="H5315" s="1"/>
      <c r="I5315" s="1"/>
      <c r="Y5315" s="1"/>
      <c r="Z5315" s="1"/>
      <c r="BC5315" s="451"/>
    </row>
    <row r="5316" spans="3:55" hidden="1" x14ac:dyDescent="0.2">
      <c r="C5316" s="1"/>
      <c r="D5316" s="1"/>
      <c r="E5316" s="1"/>
      <c r="F5316" s="1"/>
      <c r="G5316" s="1"/>
      <c r="H5316" s="1"/>
      <c r="I5316" s="1"/>
      <c r="Y5316" s="1"/>
      <c r="Z5316" s="1"/>
      <c r="BC5316" s="451"/>
    </row>
    <row r="5317" spans="3:55" hidden="1" x14ac:dyDescent="0.2">
      <c r="C5317" s="1"/>
      <c r="D5317" s="1"/>
      <c r="E5317" s="1"/>
      <c r="F5317" s="1"/>
      <c r="G5317" s="1"/>
      <c r="H5317" s="1"/>
      <c r="I5317" s="1"/>
      <c r="Y5317" s="1"/>
      <c r="Z5317" s="1"/>
      <c r="BC5317" s="451"/>
    </row>
    <row r="5318" spans="3:55" hidden="1" x14ac:dyDescent="0.2">
      <c r="C5318" s="1"/>
      <c r="D5318" s="1"/>
      <c r="E5318" s="1"/>
      <c r="F5318" s="1"/>
      <c r="G5318" s="1"/>
      <c r="H5318" s="1"/>
      <c r="I5318" s="1"/>
      <c r="Y5318" s="1"/>
      <c r="Z5318" s="1"/>
      <c r="BC5318" s="451"/>
    </row>
    <row r="5319" spans="3:55" hidden="1" x14ac:dyDescent="0.2">
      <c r="C5319" s="1"/>
      <c r="D5319" s="1"/>
      <c r="E5319" s="1"/>
      <c r="F5319" s="1"/>
      <c r="G5319" s="1"/>
      <c r="H5319" s="1"/>
      <c r="I5319" s="1"/>
      <c r="Y5319" s="1"/>
      <c r="Z5319" s="1"/>
      <c r="BC5319" s="451"/>
    </row>
    <row r="5320" spans="3:55" hidden="1" x14ac:dyDescent="0.2">
      <c r="C5320" s="1"/>
      <c r="D5320" s="1"/>
      <c r="E5320" s="1"/>
      <c r="F5320" s="1"/>
      <c r="G5320" s="1"/>
      <c r="H5320" s="1"/>
      <c r="I5320" s="1"/>
      <c r="Y5320" s="1"/>
      <c r="Z5320" s="1"/>
      <c r="BC5320" s="451"/>
    </row>
    <row r="5321" spans="3:55" hidden="1" x14ac:dyDescent="0.2">
      <c r="C5321" s="1"/>
      <c r="D5321" s="1"/>
      <c r="E5321" s="1"/>
      <c r="F5321" s="1"/>
      <c r="G5321" s="1"/>
      <c r="H5321" s="1"/>
      <c r="I5321" s="1"/>
      <c r="Y5321" s="1"/>
      <c r="Z5321" s="1"/>
      <c r="BC5321" s="451"/>
    </row>
    <row r="5322" spans="3:55" hidden="1" x14ac:dyDescent="0.2">
      <c r="C5322" s="1"/>
      <c r="D5322" s="1"/>
      <c r="E5322" s="1"/>
      <c r="F5322" s="1"/>
      <c r="G5322" s="1"/>
      <c r="H5322" s="1"/>
      <c r="I5322" s="1"/>
      <c r="Y5322" s="1"/>
      <c r="Z5322" s="1"/>
      <c r="BC5322" s="451"/>
    </row>
    <row r="5323" spans="3:55" hidden="1" x14ac:dyDescent="0.2">
      <c r="C5323" s="1"/>
      <c r="D5323" s="1"/>
      <c r="E5323" s="1"/>
      <c r="F5323" s="1"/>
      <c r="G5323" s="1"/>
      <c r="H5323" s="1"/>
      <c r="I5323" s="1"/>
      <c r="Y5323" s="1"/>
      <c r="Z5323" s="1"/>
      <c r="BC5323" s="451"/>
    </row>
    <row r="5324" spans="3:55" hidden="1" x14ac:dyDescent="0.2">
      <c r="C5324" s="1"/>
      <c r="D5324" s="1"/>
      <c r="E5324" s="1"/>
      <c r="F5324" s="1"/>
      <c r="G5324" s="1"/>
      <c r="H5324" s="1"/>
      <c r="I5324" s="1"/>
      <c r="Y5324" s="1"/>
      <c r="Z5324" s="1"/>
      <c r="BC5324" s="451"/>
    </row>
    <row r="5325" spans="3:55" hidden="1" x14ac:dyDescent="0.2">
      <c r="C5325" s="1"/>
      <c r="D5325" s="1"/>
      <c r="E5325" s="1"/>
      <c r="F5325" s="1"/>
      <c r="G5325" s="1"/>
      <c r="H5325" s="1"/>
      <c r="I5325" s="1"/>
      <c r="Y5325" s="1"/>
      <c r="Z5325" s="1"/>
      <c r="BC5325" s="451"/>
    </row>
    <row r="5326" spans="3:55" hidden="1" x14ac:dyDescent="0.2">
      <c r="C5326" s="1"/>
      <c r="D5326" s="1"/>
      <c r="E5326" s="1"/>
      <c r="F5326" s="1"/>
      <c r="G5326" s="1"/>
      <c r="H5326" s="1"/>
      <c r="I5326" s="1"/>
      <c r="Y5326" s="1"/>
      <c r="Z5326" s="1"/>
      <c r="BC5326" s="451"/>
    </row>
    <row r="5327" spans="3:55" hidden="1" x14ac:dyDescent="0.2">
      <c r="C5327" s="1"/>
      <c r="D5327" s="1"/>
      <c r="E5327" s="1"/>
      <c r="F5327" s="1"/>
      <c r="G5327" s="1"/>
      <c r="H5327" s="1"/>
      <c r="I5327" s="1"/>
      <c r="Y5327" s="1"/>
      <c r="Z5327" s="1"/>
      <c r="BC5327" s="451"/>
    </row>
    <row r="5328" spans="3:55" hidden="1" x14ac:dyDescent="0.2">
      <c r="C5328" s="1"/>
      <c r="D5328" s="1"/>
      <c r="E5328" s="1"/>
      <c r="F5328" s="1"/>
      <c r="G5328" s="1"/>
      <c r="H5328" s="1"/>
      <c r="I5328" s="1"/>
      <c r="Y5328" s="1"/>
      <c r="Z5328" s="1"/>
      <c r="BC5328" s="451"/>
    </row>
    <row r="5329" spans="3:55" hidden="1" x14ac:dyDescent="0.2">
      <c r="C5329" s="1"/>
      <c r="D5329" s="1"/>
      <c r="E5329" s="1"/>
      <c r="F5329" s="1"/>
      <c r="G5329" s="1"/>
      <c r="H5329" s="1"/>
      <c r="I5329" s="1"/>
      <c r="Y5329" s="1"/>
      <c r="Z5329" s="1"/>
      <c r="BC5329" s="451"/>
    </row>
    <row r="5330" spans="3:55" hidden="1" x14ac:dyDescent="0.2">
      <c r="C5330" s="1"/>
      <c r="D5330" s="1"/>
      <c r="E5330" s="1"/>
      <c r="F5330" s="1"/>
      <c r="G5330" s="1"/>
      <c r="H5330" s="1"/>
      <c r="I5330" s="1"/>
      <c r="Y5330" s="1"/>
      <c r="Z5330" s="1"/>
      <c r="BC5330" s="451"/>
    </row>
    <row r="5331" spans="3:55" hidden="1" x14ac:dyDescent="0.2">
      <c r="C5331" s="1"/>
      <c r="D5331" s="1"/>
      <c r="E5331" s="1"/>
      <c r="F5331" s="1"/>
      <c r="G5331" s="1"/>
      <c r="H5331" s="1"/>
      <c r="I5331" s="1"/>
      <c r="Y5331" s="1"/>
      <c r="Z5331" s="1"/>
      <c r="BC5331" s="451"/>
    </row>
    <row r="5332" spans="3:55" hidden="1" x14ac:dyDescent="0.2">
      <c r="C5332" s="1"/>
      <c r="D5332" s="1"/>
      <c r="E5332" s="1"/>
      <c r="F5332" s="1"/>
      <c r="G5332" s="1"/>
      <c r="H5332" s="1"/>
      <c r="I5332" s="1"/>
      <c r="Y5332" s="1"/>
      <c r="Z5332" s="1"/>
      <c r="BC5332" s="451"/>
    </row>
    <row r="5333" spans="3:55" hidden="1" x14ac:dyDescent="0.2">
      <c r="C5333" s="1"/>
      <c r="D5333" s="1"/>
      <c r="E5333" s="1"/>
      <c r="F5333" s="1"/>
      <c r="G5333" s="1"/>
      <c r="H5333" s="1"/>
      <c r="I5333" s="1"/>
      <c r="Y5333" s="1"/>
      <c r="Z5333" s="1"/>
      <c r="BC5333" s="451"/>
    </row>
    <row r="5334" spans="3:55" hidden="1" x14ac:dyDescent="0.2">
      <c r="C5334" s="1"/>
      <c r="D5334" s="1"/>
      <c r="E5334" s="1"/>
      <c r="F5334" s="1"/>
      <c r="G5334" s="1"/>
      <c r="H5334" s="1"/>
      <c r="I5334" s="1"/>
      <c r="Y5334" s="1"/>
      <c r="Z5334" s="1"/>
      <c r="BC5334" s="451"/>
    </row>
    <row r="5335" spans="3:55" hidden="1" x14ac:dyDescent="0.2">
      <c r="C5335" s="1"/>
      <c r="D5335" s="1"/>
      <c r="E5335" s="1"/>
      <c r="F5335" s="1"/>
      <c r="G5335" s="1"/>
      <c r="H5335" s="1"/>
      <c r="I5335" s="1"/>
      <c r="Y5335" s="1"/>
      <c r="Z5335" s="1"/>
      <c r="BC5335" s="451"/>
    </row>
    <row r="5336" spans="3:55" hidden="1" x14ac:dyDescent="0.2">
      <c r="C5336" s="1"/>
      <c r="D5336" s="1"/>
      <c r="E5336" s="1"/>
      <c r="F5336" s="1"/>
      <c r="G5336" s="1"/>
      <c r="H5336" s="1"/>
      <c r="I5336" s="1"/>
      <c r="Y5336" s="1"/>
      <c r="Z5336" s="1"/>
      <c r="BC5336" s="451"/>
    </row>
    <row r="5337" spans="3:55" hidden="1" x14ac:dyDescent="0.2">
      <c r="C5337" s="1"/>
      <c r="D5337" s="1"/>
      <c r="E5337" s="1"/>
      <c r="F5337" s="1"/>
      <c r="G5337" s="1"/>
      <c r="H5337" s="1"/>
      <c r="I5337" s="1"/>
      <c r="Y5337" s="1"/>
      <c r="Z5337" s="1"/>
      <c r="BC5337" s="451"/>
    </row>
    <row r="5338" spans="3:55" hidden="1" x14ac:dyDescent="0.2">
      <c r="C5338" s="1"/>
      <c r="D5338" s="1"/>
      <c r="E5338" s="1"/>
      <c r="F5338" s="1"/>
      <c r="G5338" s="1"/>
      <c r="H5338" s="1"/>
      <c r="I5338" s="1"/>
      <c r="Y5338" s="1"/>
      <c r="Z5338" s="1"/>
      <c r="BC5338" s="451"/>
    </row>
    <row r="5339" spans="3:55" hidden="1" x14ac:dyDescent="0.2">
      <c r="C5339" s="1"/>
      <c r="D5339" s="1"/>
      <c r="E5339" s="1"/>
      <c r="F5339" s="1"/>
      <c r="G5339" s="1"/>
      <c r="H5339" s="1"/>
      <c r="I5339" s="1"/>
      <c r="Y5339" s="1"/>
      <c r="Z5339" s="1"/>
      <c r="BC5339" s="451"/>
    </row>
    <row r="5340" spans="3:55" hidden="1" x14ac:dyDescent="0.2">
      <c r="C5340" s="1"/>
      <c r="D5340" s="1"/>
      <c r="E5340" s="1"/>
      <c r="F5340" s="1"/>
      <c r="G5340" s="1"/>
      <c r="H5340" s="1"/>
      <c r="I5340" s="1"/>
      <c r="Y5340" s="1"/>
      <c r="Z5340" s="1"/>
      <c r="BC5340" s="451"/>
    </row>
    <row r="5341" spans="3:55" hidden="1" x14ac:dyDescent="0.2">
      <c r="C5341" s="1"/>
      <c r="D5341" s="1"/>
      <c r="E5341" s="1"/>
      <c r="F5341" s="1"/>
      <c r="G5341" s="1"/>
      <c r="H5341" s="1"/>
      <c r="I5341" s="1"/>
      <c r="Y5341" s="1"/>
      <c r="Z5341" s="1"/>
      <c r="BC5341" s="451"/>
    </row>
    <row r="5342" spans="3:55" hidden="1" x14ac:dyDescent="0.2">
      <c r="C5342" s="1"/>
      <c r="D5342" s="1"/>
      <c r="E5342" s="1"/>
      <c r="F5342" s="1"/>
      <c r="G5342" s="1"/>
      <c r="H5342" s="1"/>
      <c r="I5342" s="1"/>
      <c r="Y5342" s="1"/>
      <c r="Z5342" s="1"/>
      <c r="BC5342" s="451"/>
    </row>
    <row r="5343" spans="3:55" hidden="1" x14ac:dyDescent="0.2">
      <c r="C5343" s="1"/>
      <c r="D5343" s="1"/>
      <c r="E5343" s="1"/>
      <c r="F5343" s="1"/>
      <c r="G5343" s="1"/>
      <c r="H5343" s="1"/>
      <c r="I5343" s="1"/>
      <c r="Y5343" s="1"/>
      <c r="Z5343" s="1"/>
      <c r="BC5343" s="451"/>
    </row>
    <row r="5344" spans="3:55" hidden="1" x14ac:dyDescent="0.2">
      <c r="C5344" s="1"/>
      <c r="D5344" s="1"/>
      <c r="E5344" s="1"/>
      <c r="F5344" s="1"/>
      <c r="G5344" s="1"/>
      <c r="H5344" s="1"/>
      <c r="I5344" s="1"/>
      <c r="Y5344" s="1"/>
      <c r="Z5344" s="1"/>
      <c r="BC5344" s="451"/>
    </row>
    <row r="5345" spans="3:55" hidden="1" x14ac:dyDescent="0.2">
      <c r="C5345" s="1"/>
      <c r="D5345" s="1"/>
      <c r="E5345" s="1"/>
      <c r="F5345" s="1"/>
      <c r="G5345" s="1"/>
      <c r="H5345" s="1"/>
      <c r="I5345" s="1"/>
      <c r="Y5345" s="1"/>
      <c r="Z5345" s="1"/>
      <c r="BC5345" s="451"/>
    </row>
    <row r="5346" spans="3:55" hidden="1" x14ac:dyDescent="0.2">
      <c r="C5346" s="1"/>
      <c r="D5346" s="1"/>
      <c r="E5346" s="1"/>
      <c r="F5346" s="1"/>
      <c r="G5346" s="1"/>
      <c r="H5346" s="1"/>
      <c r="I5346" s="1"/>
      <c r="Y5346" s="1"/>
      <c r="Z5346" s="1"/>
      <c r="BC5346" s="451"/>
    </row>
    <row r="5347" spans="3:55" hidden="1" x14ac:dyDescent="0.2">
      <c r="C5347" s="1"/>
      <c r="D5347" s="1"/>
      <c r="E5347" s="1"/>
      <c r="F5347" s="1"/>
      <c r="G5347" s="1"/>
      <c r="H5347" s="1"/>
      <c r="I5347" s="1"/>
      <c r="Y5347" s="1"/>
      <c r="Z5347" s="1"/>
      <c r="BC5347" s="451"/>
    </row>
    <row r="5348" spans="3:55" hidden="1" x14ac:dyDescent="0.2">
      <c r="C5348" s="1"/>
      <c r="D5348" s="1"/>
      <c r="E5348" s="1"/>
      <c r="F5348" s="1"/>
      <c r="G5348" s="1"/>
      <c r="H5348" s="1"/>
      <c r="I5348" s="1"/>
      <c r="Y5348" s="1"/>
      <c r="Z5348" s="1"/>
      <c r="BC5348" s="451"/>
    </row>
    <row r="5349" spans="3:55" hidden="1" x14ac:dyDescent="0.2">
      <c r="C5349" s="1"/>
      <c r="D5349" s="1"/>
      <c r="E5349" s="1"/>
      <c r="F5349" s="1"/>
      <c r="G5349" s="1"/>
      <c r="H5349" s="1"/>
      <c r="I5349" s="1"/>
      <c r="Y5349" s="1"/>
      <c r="Z5349" s="1"/>
      <c r="BC5349" s="451"/>
    </row>
    <row r="5350" spans="3:55" hidden="1" x14ac:dyDescent="0.2">
      <c r="C5350" s="1"/>
      <c r="D5350" s="1"/>
      <c r="E5350" s="1"/>
      <c r="F5350" s="1"/>
      <c r="G5350" s="1"/>
      <c r="H5350" s="1"/>
      <c r="I5350" s="1"/>
      <c r="Y5350" s="1"/>
      <c r="Z5350" s="1"/>
      <c r="BC5350" s="451"/>
    </row>
    <row r="5351" spans="3:55" hidden="1" x14ac:dyDescent="0.2">
      <c r="C5351" s="1"/>
      <c r="D5351" s="1"/>
      <c r="E5351" s="1"/>
      <c r="F5351" s="1"/>
      <c r="G5351" s="1"/>
      <c r="H5351" s="1"/>
      <c r="I5351" s="1"/>
      <c r="Y5351" s="1"/>
      <c r="Z5351" s="1"/>
      <c r="BC5351" s="451"/>
    </row>
    <row r="5352" spans="3:55" hidden="1" x14ac:dyDescent="0.2">
      <c r="C5352" s="1"/>
      <c r="D5352" s="1"/>
      <c r="E5352" s="1"/>
      <c r="F5352" s="1"/>
      <c r="G5352" s="1"/>
      <c r="H5352" s="1"/>
      <c r="I5352" s="1"/>
      <c r="Y5352" s="1"/>
      <c r="Z5352" s="1"/>
      <c r="BC5352" s="451"/>
    </row>
    <row r="5353" spans="3:55" hidden="1" x14ac:dyDescent="0.2">
      <c r="C5353" s="1"/>
      <c r="D5353" s="1"/>
      <c r="E5353" s="1"/>
      <c r="F5353" s="1"/>
      <c r="G5353" s="1"/>
      <c r="H5353" s="1"/>
      <c r="I5353" s="1"/>
      <c r="Y5353" s="1"/>
      <c r="Z5353" s="1"/>
      <c r="BC5353" s="451"/>
    </row>
    <row r="5354" spans="3:55" hidden="1" x14ac:dyDescent="0.2">
      <c r="C5354" s="1"/>
      <c r="D5354" s="1"/>
      <c r="E5354" s="1"/>
      <c r="F5354" s="1"/>
      <c r="G5354" s="1"/>
      <c r="H5354" s="1"/>
      <c r="I5354" s="1"/>
      <c r="Y5354" s="1"/>
      <c r="Z5354" s="1"/>
      <c r="BC5354" s="451"/>
    </row>
    <row r="5355" spans="3:55" hidden="1" x14ac:dyDescent="0.2">
      <c r="C5355" s="1"/>
      <c r="D5355" s="1"/>
      <c r="E5355" s="1"/>
      <c r="F5355" s="1"/>
      <c r="G5355" s="1"/>
      <c r="H5355" s="1"/>
      <c r="I5355" s="1"/>
      <c r="Y5355" s="1"/>
      <c r="Z5355" s="1"/>
      <c r="BC5355" s="451"/>
    </row>
    <row r="5356" spans="3:55" hidden="1" x14ac:dyDescent="0.2">
      <c r="C5356" s="1"/>
      <c r="D5356" s="1"/>
      <c r="E5356" s="1"/>
      <c r="F5356" s="1"/>
      <c r="G5356" s="1"/>
      <c r="H5356" s="1"/>
      <c r="I5356" s="1"/>
      <c r="Y5356" s="1"/>
      <c r="Z5356" s="1"/>
      <c r="BC5356" s="451"/>
    </row>
    <row r="5357" spans="3:55" hidden="1" x14ac:dyDescent="0.2">
      <c r="C5357" s="1"/>
      <c r="D5357" s="1"/>
      <c r="E5357" s="1"/>
      <c r="F5357" s="1"/>
      <c r="G5357" s="1"/>
      <c r="H5357" s="1"/>
      <c r="I5357" s="1"/>
      <c r="Y5357" s="1"/>
      <c r="Z5357" s="1"/>
      <c r="BC5357" s="451"/>
    </row>
    <row r="5358" spans="3:55" hidden="1" x14ac:dyDescent="0.2">
      <c r="C5358" s="1"/>
      <c r="D5358" s="1"/>
      <c r="E5358" s="1"/>
      <c r="F5358" s="1"/>
      <c r="G5358" s="1"/>
      <c r="H5358" s="1"/>
      <c r="I5358" s="1"/>
      <c r="Y5358" s="1"/>
      <c r="Z5358" s="1"/>
      <c r="BC5358" s="451"/>
    </row>
    <row r="5359" spans="3:55" hidden="1" x14ac:dyDescent="0.2">
      <c r="C5359" s="1"/>
      <c r="D5359" s="1"/>
      <c r="E5359" s="1"/>
      <c r="F5359" s="1"/>
      <c r="G5359" s="1"/>
      <c r="H5359" s="1"/>
      <c r="I5359" s="1"/>
      <c r="Y5359" s="1"/>
      <c r="Z5359" s="1"/>
      <c r="BC5359" s="451"/>
    </row>
    <row r="5360" spans="3:55" hidden="1" x14ac:dyDescent="0.2">
      <c r="C5360" s="1"/>
      <c r="D5360" s="1"/>
      <c r="E5360" s="1"/>
      <c r="F5360" s="1"/>
      <c r="G5360" s="1"/>
      <c r="H5360" s="1"/>
      <c r="I5360" s="1"/>
      <c r="Y5360" s="1"/>
      <c r="Z5360" s="1"/>
      <c r="BC5360" s="451"/>
    </row>
    <row r="5361" spans="3:55" hidden="1" x14ac:dyDescent="0.2">
      <c r="C5361" s="1"/>
      <c r="D5361" s="1"/>
      <c r="E5361" s="1"/>
      <c r="F5361" s="1"/>
      <c r="G5361" s="1"/>
      <c r="H5361" s="1"/>
      <c r="I5361" s="1"/>
      <c r="Y5361" s="1"/>
      <c r="Z5361" s="1"/>
      <c r="BC5361" s="451"/>
    </row>
    <row r="5362" spans="3:55" hidden="1" x14ac:dyDescent="0.2">
      <c r="C5362" s="1"/>
      <c r="D5362" s="1"/>
      <c r="E5362" s="1"/>
      <c r="F5362" s="1"/>
      <c r="G5362" s="1"/>
      <c r="H5362" s="1"/>
      <c r="I5362" s="1"/>
      <c r="Y5362" s="1"/>
      <c r="Z5362" s="1"/>
      <c r="BC5362" s="451"/>
    </row>
    <row r="5363" spans="3:55" hidden="1" x14ac:dyDescent="0.2">
      <c r="C5363" s="1"/>
      <c r="D5363" s="1"/>
      <c r="E5363" s="1"/>
      <c r="F5363" s="1"/>
      <c r="G5363" s="1"/>
      <c r="H5363" s="1"/>
      <c r="I5363" s="1"/>
      <c r="Y5363" s="1"/>
      <c r="Z5363" s="1"/>
      <c r="BC5363" s="451"/>
    </row>
    <row r="5364" spans="3:55" hidden="1" x14ac:dyDescent="0.2">
      <c r="C5364" s="1"/>
      <c r="D5364" s="1"/>
      <c r="E5364" s="1"/>
      <c r="F5364" s="1"/>
      <c r="G5364" s="1"/>
      <c r="H5364" s="1"/>
      <c r="I5364" s="1"/>
      <c r="Y5364" s="1"/>
      <c r="Z5364" s="1"/>
      <c r="BC5364" s="451"/>
    </row>
    <row r="5365" spans="3:55" hidden="1" x14ac:dyDescent="0.2">
      <c r="C5365" s="1"/>
      <c r="D5365" s="1"/>
      <c r="E5365" s="1"/>
      <c r="F5365" s="1"/>
      <c r="G5365" s="1"/>
      <c r="H5365" s="1"/>
      <c r="I5365" s="1"/>
      <c r="Y5365" s="1"/>
      <c r="Z5365" s="1"/>
      <c r="BC5365" s="451"/>
    </row>
    <row r="5366" spans="3:55" hidden="1" x14ac:dyDescent="0.2">
      <c r="C5366" s="1"/>
      <c r="D5366" s="1"/>
      <c r="E5366" s="1"/>
      <c r="F5366" s="1"/>
      <c r="G5366" s="1"/>
      <c r="H5366" s="1"/>
      <c r="I5366" s="1"/>
      <c r="Y5366" s="1"/>
      <c r="Z5366" s="1"/>
      <c r="BC5366" s="451"/>
    </row>
    <row r="5367" spans="3:55" hidden="1" x14ac:dyDescent="0.2">
      <c r="C5367" s="1"/>
      <c r="D5367" s="1"/>
      <c r="E5367" s="1"/>
      <c r="F5367" s="1"/>
      <c r="G5367" s="1"/>
      <c r="H5367" s="1"/>
      <c r="I5367" s="1"/>
      <c r="Y5367" s="1"/>
      <c r="Z5367" s="1"/>
      <c r="BC5367" s="451"/>
    </row>
    <row r="5368" spans="3:55" hidden="1" x14ac:dyDescent="0.2">
      <c r="C5368" s="1"/>
      <c r="D5368" s="1"/>
      <c r="E5368" s="1"/>
      <c r="F5368" s="1"/>
      <c r="G5368" s="1"/>
      <c r="H5368" s="1"/>
      <c r="I5368" s="1"/>
      <c r="Y5368" s="1"/>
      <c r="Z5368" s="1"/>
      <c r="BC5368" s="451"/>
    </row>
    <row r="5369" spans="3:55" hidden="1" x14ac:dyDescent="0.2">
      <c r="C5369" s="1"/>
      <c r="D5369" s="1"/>
      <c r="E5369" s="1"/>
      <c r="F5369" s="1"/>
      <c r="G5369" s="1"/>
      <c r="H5369" s="1"/>
      <c r="I5369" s="1"/>
      <c r="Y5369" s="1"/>
      <c r="Z5369" s="1"/>
      <c r="BC5369" s="451"/>
    </row>
    <row r="5370" spans="3:55" hidden="1" x14ac:dyDescent="0.2">
      <c r="C5370" s="1"/>
      <c r="D5370" s="1"/>
      <c r="E5370" s="1"/>
      <c r="F5370" s="1"/>
      <c r="G5370" s="1"/>
      <c r="H5370" s="1"/>
      <c r="I5370" s="1"/>
      <c r="Y5370" s="1"/>
      <c r="Z5370" s="1"/>
      <c r="BC5370" s="451"/>
    </row>
    <row r="5371" spans="3:55" hidden="1" x14ac:dyDescent="0.2">
      <c r="C5371" s="1"/>
      <c r="D5371" s="1"/>
      <c r="E5371" s="1"/>
      <c r="F5371" s="1"/>
      <c r="G5371" s="1"/>
      <c r="H5371" s="1"/>
      <c r="I5371" s="1"/>
      <c r="Y5371" s="1"/>
      <c r="Z5371" s="1"/>
      <c r="BC5371" s="451"/>
    </row>
    <row r="5372" spans="3:55" hidden="1" x14ac:dyDescent="0.2">
      <c r="C5372" s="1"/>
      <c r="D5372" s="1"/>
      <c r="E5372" s="1"/>
      <c r="F5372" s="1"/>
      <c r="G5372" s="1"/>
      <c r="H5372" s="1"/>
      <c r="I5372" s="1"/>
      <c r="Y5372" s="1"/>
      <c r="Z5372" s="1"/>
      <c r="BC5372" s="451"/>
    </row>
    <row r="5373" spans="3:55" hidden="1" x14ac:dyDescent="0.2">
      <c r="C5373" s="1"/>
      <c r="D5373" s="1"/>
      <c r="E5373" s="1"/>
      <c r="F5373" s="1"/>
      <c r="G5373" s="1"/>
      <c r="H5373" s="1"/>
      <c r="I5373" s="1"/>
      <c r="Y5373" s="1"/>
      <c r="Z5373" s="1"/>
      <c r="BC5373" s="451"/>
    </row>
    <row r="5374" spans="3:55" hidden="1" x14ac:dyDescent="0.2">
      <c r="C5374" s="1"/>
      <c r="D5374" s="1"/>
      <c r="E5374" s="1"/>
      <c r="F5374" s="1"/>
      <c r="G5374" s="1"/>
      <c r="H5374" s="1"/>
      <c r="I5374" s="1"/>
      <c r="Y5374" s="1"/>
      <c r="Z5374" s="1"/>
      <c r="BC5374" s="451"/>
    </row>
    <row r="5375" spans="3:55" hidden="1" x14ac:dyDescent="0.2">
      <c r="C5375" s="1"/>
      <c r="D5375" s="1"/>
      <c r="E5375" s="1"/>
      <c r="F5375" s="1"/>
      <c r="G5375" s="1"/>
      <c r="H5375" s="1"/>
      <c r="I5375" s="1"/>
      <c r="Y5375" s="1"/>
      <c r="Z5375" s="1"/>
      <c r="BC5375" s="451"/>
    </row>
    <row r="5376" spans="3:55" hidden="1" x14ac:dyDescent="0.2">
      <c r="C5376" s="1"/>
      <c r="D5376" s="1"/>
      <c r="E5376" s="1"/>
      <c r="F5376" s="1"/>
      <c r="G5376" s="1"/>
      <c r="H5376" s="1"/>
      <c r="I5376" s="1"/>
      <c r="Y5376" s="1"/>
      <c r="Z5376" s="1"/>
      <c r="BC5376" s="451"/>
    </row>
    <row r="5377" spans="3:55" hidden="1" x14ac:dyDescent="0.2">
      <c r="C5377" s="1"/>
      <c r="D5377" s="1"/>
      <c r="E5377" s="1"/>
      <c r="F5377" s="1"/>
      <c r="G5377" s="1"/>
      <c r="H5377" s="1"/>
      <c r="I5377" s="1"/>
      <c r="Y5377" s="1"/>
      <c r="Z5377" s="1"/>
      <c r="BC5377" s="451"/>
    </row>
    <row r="5378" spans="3:55" hidden="1" x14ac:dyDescent="0.2">
      <c r="C5378" s="1"/>
      <c r="D5378" s="1"/>
      <c r="E5378" s="1"/>
      <c r="F5378" s="1"/>
      <c r="G5378" s="1"/>
      <c r="H5378" s="1"/>
      <c r="I5378" s="1"/>
      <c r="Y5378" s="1"/>
      <c r="Z5378" s="1"/>
      <c r="BC5378" s="451"/>
    </row>
    <row r="5379" spans="3:55" hidden="1" x14ac:dyDescent="0.2">
      <c r="C5379" s="1"/>
      <c r="D5379" s="1"/>
      <c r="E5379" s="1"/>
      <c r="F5379" s="1"/>
      <c r="G5379" s="1"/>
      <c r="H5379" s="1"/>
      <c r="I5379" s="1"/>
      <c r="Y5379" s="1"/>
      <c r="Z5379" s="1"/>
      <c r="BC5379" s="451"/>
    </row>
    <row r="5380" spans="3:55" hidden="1" x14ac:dyDescent="0.2">
      <c r="C5380" s="1"/>
      <c r="D5380" s="1"/>
      <c r="E5380" s="1"/>
      <c r="F5380" s="1"/>
      <c r="G5380" s="1"/>
      <c r="H5380" s="1"/>
      <c r="I5380" s="1"/>
      <c r="Y5380" s="1"/>
      <c r="Z5380" s="1"/>
      <c r="BC5380" s="451"/>
    </row>
    <row r="5381" spans="3:55" hidden="1" x14ac:dyDescent="0.2">
      <c r="C5381" s="1"/>
      <c r="D5381" s="1"/>
      <c r="E5381" s="1"/>
      <c r="F5381" s="1"/>
      <c r="G5381" s="1"/>
      <c r="H5381" s="1"/>
      <c r="I5381" s="1"/>
      <c r="Y5381" s="1"/>
      <c r="Z5381" s="1"/>
      <c r="BC5381" s="451"/>
    </row>
    <row r="5382" spans="3:55" hidden="1" x14ac:dyDescent="0.2">
      <c r="C5382" s="1"/>
      <c r="D5382" s="1"/>
      <c r="E5382" s="1"/>
      <c r="F5382" s="1"/>
      <c r="G5382" s="1"/>
      <c r="H5382" s="1"/>
      <c r="I5382" s="1"/>
      <c r="Y5382" s="1"/>
      <c r="Z5382" s="1"/>
      <c r="BC5382" s="451"/>
    </row>
    <row r="5383" spans="3:55" hidden="1" x14ac:dyDescent="0.2">
      <c r="C5383" s="1"/>
      <c r="D5383" s="1"/>
      <c r="E5383" s="1"/>
      <c r="F5383" s="1"/>
      <c r="G5383" s="1"/>
      <c r="H5383" s="1"/>
      <c r="I5383" s="1"/>
      <c r="Y5383" s="1"/>
      <c r="Z5383" s="1"/>
      <c r="BC5383" s="451"/>
    </row>
    <row r="5384" spans="3:55" hidden="1" x14ac:dyDescent="0.2">
      <c r="C5384" s="1"/>
      <c r="D5384" s="1"/>
      <c r="E5384" s="1"/>
      <c r="F5384" s="1"/>
      <c r="G5384" s="1"/>
      <c r="H5384" s="1"/>
      <c r="I5384" s="1"/>
      <c r="Y5384" s="1"/>
      <c r="Z5384" s="1"/>
      <c r="BC5384" s="451"/>
    </row>
    <row r="5385" spans="3:55" hidden="1" x14ac:dyDescent="0.2">
      <c r="C5385" s="1"/>
      <c r="D5385" s="1"/>
      <c r="E5385" s="1"/>
      <c r="F5385" s="1"/>
      <c r="G5385" s="1"/>
      <c r="H5385" s="1"/>
      <c r="I5385" s="1"/>
      <c r="Y5385" s="1"/>
      <c r="Z5385" s="1"/>
      <c r="BC5385" s="451"/>
    </row>
    <row r="5386" spans="3:55" hidden="1" x14ac:dyDescent="0.2">
      <c r="C5386" s="1"/>
      <c r="D5386" s="1"/>
      <c r="E5386" s="1"/>
      <c r="F5386" s="1"/>
      <c r="G5386" s="1"/>
      <c r="H5386" s="1"/>
      <c r="I5386" s="1"/>
      <c r="Y5386" s="1"/>
      <c r="Z5386" s="1"/>
      <c r="BC5386" s="451"/>
    </row>
    <row r="5387" spans="3:55" hidden="1" x14ac:dyDescent="0.2">
      <c r="C5387" s="1"/>
      <c r="D5387" s="1"/>
      <c r="E5387" s="1"/>
      <c r="F5387" s="1"/>
      <c r="G5387" s="1"/>
      <c r="H5387" s="1"/>
      <c r="I5387" s="1"/>
      <c r="Y5387" s="1"/>
      <c r="Z5387" s="1"/>
      <c r="BC5387" s="451"/>
    </row>
    <row r="5388" spans="3:55" hidden="1" x14ac:dyDescent="0.2">
      <c r="C5388" s="1"/>
      <c r="D5388" s="1"/>
      <c r="E5388" s="1"/>
      <c r="F5388" s="1"/>
      <c r="G5388" s="1"/>
      <c r="H5388" s="1"/>
      <c r="I5388" s="1"/>
      <c r="Y5388" s="1"/>
      <c r="Z5388" s="1"/>
      <c r="BC5388" s="451"/>
    </row>
    <row r="5389" spans="3:55" hidden="1" x14ac:dyDescent="0.2">
      <c r="C5389" s="1"/>
      <c r="D5389" s="1"/>
      <c r="E5389" s="1"/>
      <c r="F5389" s="1"/>
      <c r="G5389" s="1"/>
      <c r="H5389" s="1"/>
      <c r="I5389" s="1"/>
      <c r="Y5389" s="1"/>
      <c r="Z5389" s="1"/>
      <c r="BC5389" s="451"/>
    </row>
    <row r="5390" spans="3:55" hidden="1" x14ac:dyDescent="0.2">
      <c r="C5390" s="1"/>
      <c r="D5390" s="1"/>
      <c r="E5390" s="1"/>
      <c r="F5390" s="1"/>
      <c r="G5390" s="1"/>
      <c r="H5390" s="1"/>
      <c r="I5390" s="1"/>
      <c r="Y5390" s="1"/>
      <c r="Z5390" s="1"/>
      <c r="BC5390" s="451"/>
    </row>
    <row r="5391" spans="3:55" hidden="1" x14ac:dyDescent="0.2">
      <c r="C5391" s="1"/>
      <c r="D5391" s="1"/>
      <c r="E5391" s="1"/>
      <c r="F5391" s="1"/>
      <c r="G5391" s="1"/>
      <c r="H5391" s="1"/>
      <c r="I5391" s="1"/>
      <c r="Y5391" s="1"/>
      <c r="Z5391" s="1"/>
      <c r="BC5391" s="451"/>
    </row>
    <row r="5392" spans="3:55" hidden="1" x14ac:dyDescent="0.2">
      <c r="C5392" s="1"/>
      <c r="D5392" s="1"/>
      <c r="E5392" s="1"/>
      <c r="F5392" s="1"/>
      <c r="G5392" s="1"/>
      <c r="H5392" s="1"/>
      <c r="I5392" s="1"/>
      <c r="Y5392" s="1"/>
      <c r="Z5392" s="1"/>
      <c r="BC5392" s="451"/>
    </row>
    <row r="5393" spans="3:55" hidden="1" x14ac:dyDescent="0.2">
      <c r="C5393" s="1"/>
      <c r="D5393" s="1"/>
      <c r="E5393" s="1"/>
      <c r="F5393" s="1"/>
      <c r="G5393" s="1"/>
      <c r="H5393" s="1"/>
      <c r="I5393" s="1"/>
      <c r="Y5393" s="1"/>
      <c r="Z5393" s="1"/>
      <c r="BC5393" s="451"/>
    </row>
    <row r="5394" spans="3:55" hidden="1" x14ac:dyDescent="0.2">
      <c r="C5394" s="1"/>
      <c r="D5394" s="1"/>
      <c r="E5394" s="1"/>
      <c r="F5394" s="1"/>
      <c r="G5394" s="1"/>
      <c r="H5394" s="1"/>
      <c r="I5394" s="1"/>
      <c r="Y5394" s="1"/>
      <c r="Z5394" s="1"/>
      <c r="BC5394" s="451"/>
    </row>
    <row r="5395" spans="3:55" hidden="1" x14ac:dyDescent="0.2">
      <c r="C5395" s="1"/>
      <c r="D5395" s="1"/>
      <c r="E5395" s="1"/>
      <c r="F5395" s="1"/>
      <c r="G5395" s="1"/>
      <c r="H5395" s="1"/>
      <c r="I5395" s="1"/>
      <c r="Y5395" s="1"/>
      <c r="Z5395" s="1"/>
      <c r="BC5395" s="451"/>
    </row>
    <row r="5396" spans="3:55" hidden="1" x14ac:dyDescent="0.2">
      <c r="C5396" s="1"/>
      <c r="D5396" s="1"/>
      <c r="E5396" s="1"/>
      <c r="F5396" s="1"/>
      <c r="G5396" s="1"/>
      <c r="H5396" s="1"/>
      <c r="I5396" s="1"/>
      <c r="Y5396" s="1"/>
      <c r="Z5396" s="1"/>
      <c r="BC5396" s="451"/>
    </row>
    <row r="5397" spans="3:55" hidden="1" x14ac:dyDescent="0.2">
      <c r="C5397" s="1"/>
      <c r="D5397" s="1"/>
      <c r="E5397" s="1"/>
      <c r="F5397" s="1"/>
      <c r="G5397" s="1"/>
      <c r="H5397" s="1"/>
      <c r="I5397" s="1"/>
      <c r="Y5397" s="1"/>
      <c r="Z5397" s="1"/>
      <c r="BC5397" s="451"/>
    </row>
    <row r="5398" spans="3:55" hidden="1" x14ac:dyDescent="0.2">
      <c r="C5398" s="1"/>
      <c r="D5398" s="1"/>
      <c r="E5398" s="1"/>
      <c r="F5398" s="1"/>
      <c r="G5398" s="1"/>
      <c r="H5398" s="1"/>
      <c r="I5398" s="1"/>
      <c r="Y5398" s="1"/>
      <c r="Z5398" s="1"/>
      <c r="BC5398" s="451"/>
    </row>
    <row r="5399" spans="3:55" hidden="1" x14ac:dyDescent="0.2">
      <c r="C5399" s="1"/>
      <c r="D5399" s="1"/>
      <c r="E5399" s="1"/>
      <c r="F5399" s="1"/>
      <c r="G5399" s="1"/>
      <c r="H5399" s="1"/>
      <c r="I5399" s="1"/>
      <c r="Y5399" s="1"/>
      <c r="Z5399" s="1"/>
      <c r="BC5399" s="451"/>
    </row>
    <row r="5400" spans="3:55" hidden="1" x14ac:dyDescent="0.2">
      <c r="C5400" s="1"/>
      <c r="D5400" s="1"/>
      <c r="E5400" s="1"/>
      <c r="F5400" s="1"/>
      <c r="G5400" s="1"/>
      <c r="H5400" s="1"/>
      <c r="I5400" s="1"/>
      <c r="Y5400" s="1"/>
      <c r="Z5400" s="1"/>
      <c r="BC5400" s="451"/>
    </row>
    <row r="5401" spans="3:55" hidden="1" x14ac:dyDescent="0.2">
      <c r="C5401" s="1"/>
      <c r="D5401" s="1"/>
      <c r="E5401" s="1"/>
      <c r="F5401" s="1"/>
      <c r="G5401" s="1"/>
      <c r="H5401" s="1"/>
      <c r="I5401" s="1"/>
      <c r="Y5401" s="1"/>
      <c r="Z5401" s="1"/>
      <c r="BC5401" s="451"/>
    </row>
    <row r="5402" spans="3:55" hidden="1" x14ac:dyDescent="0.2">
      <c r="C5402" s="1"/>
      <c r="D5402" s="1"/>
      <c r="E5402" s="1"/>
      <c r="F5402" s="1"/>
      <c r="G5402" s="1"/>
      <c r="H5402" s="1"/>
      <c r="I5402" s="1"/>
      <c r="Y5402" s="1"/>
      <c r="Z5402" s="1"/>
      <c r="BC5402" s="451"/>
    </row>
    <row r="5403" spans="3:55" hidden="1" x14ac:dyDescent="0.2">
      <c r="C5403" s="1"/>
      <c r="D5403" s="1"/>
      <c r="E5403" s="1"/>
      <c r="F5403" s="1"/>
      <c r="G5403" s="1"/>
      <c r="H5403" s="1"/>
      <c r="I5403" s="1"/>
      <c r="Y5403" s="1"/>
      <c r="Z5403" s="1"/>
      <c r="BC5403" s="451"/>
    </row>
    <row r="5404" spans="3:55" hidden="1" x14ac:dyDescent="0.2">
      <c r="C5404" s="1"/>
      <c r="D5404" s="1"/>
      <c r="E5404" s="1"/>
      <c r="F5404" s="1"/>
      <c r="G5404" s="1"/>
      <c r="H5404" s="1"/>
      <c r="I5404" s="1"/>
      <c r="Y5404" s="1"/>
      <c r="Z5404" s="1"/>
      <c r="BC5404" s="451"/>
    </row>
    <row r="5405" spans="3:55" hidden="1" x14ac:dyDescent="0.2">
      <c r="C5405" s="1"/>
      <c r="D5405" s="1"/>
      <c r="E5405" s="1"/>
      <c r="F5405" s="1"/>
      <c r="G5405" s="1"/>
      <c r="H5405" s="1"/>
      <c r="I5405" s="1"/>
      <c r="Y5405" s="1"/>
      <c r="Z5405" s="1"/>
      <c r="BC5405" s="451"/>
    </row>
    <row r="5406" spans="3:55" hidden="1" x14ac:dyDescent="0.2">
      <c r="C5406" s="1"/>
      <c r="D5406" s="1"/>
      <c r="E5406" s="1"/>
      <c r="F5406" s="1"/>
      <c r="G5406" s="1"/>
      <c r="H5406" s="1"/>
      <c r="I5406" s="1"/>
      <c r="Y5406" s="1"/>
      <c r="Z5406" s="1"/>
      <c r="BC5406" s="451"/>
    </row>
    <row r="5407" spans="3:55" hidden="1" x14ac:dyDescent="0.2">
      <c r="C5407" s="1"/>
      <c r="D5407" s="1"/>
      <c r="E5407" s="1"/>
      <c r="F5407" s="1"/>
      <c r="G5407" s="1"/>
      <c r="H5407" s="1"/>
      <c r="I5407" s="1"/>
      <c r="Y5407" s="1"/>
      <c r="Z5407" s="1"/>
      <c r="BC5407" s="451"/>
    </row>
    <row r="5408" spans="3:55" hidden="1" x14ac:dyDescent="0.2">
      <c r="C5408" s="1"/>
      <c r="D5408" s="1"/>
      <c r="E5408" s="1"/>
      <c r="F5408" s="1"/>
      <c r="G5408" s="1"/>
      <c r="H5408" s="1"/>
      <c r="I5408" s="1"/>
      <c r="Y5408" s="1"/>
      <c r="Z5408" s="1"/>
      <c r="BC5408" s="451"/>
    </row>
    <row r="5409" spans="3:55" hidden="1" x14ac:dyDescent="0.2">
      <c r="C5409" s="1"/>
      <c r="D5409" s="1"/>
      <c r="E5409" s="1"/>
      <c r="F5409" s="1"/>
      <c r="G5409" s="1"/>
      <c r="H5409" s="1"/>
      <c r="I5409" s="1"/>
      <c r="Y5409" s="1"/>
      <c r="Z5409" s="1"/>
      <c r="BC5409" s="451"/>
    </row>
    <row r="5410" spans="3:55" hidden="1" x14ac:dyDescent="0.2">
      <c r="C5410" s="1"/>
      <c r="D5410" s="1"/>
      <c r="E5410" s="1"/>
      <c r="F5410" s="1"/>
      <c r="G5410" s="1"/>
      <c r="H5410" s="1"/>
      <c r="I5410" s="1"/>
      <c r="Y5410" s="1"/>
      <c r="Z5410" s="1"/>
      <c r="BC5410" s="451"/>
    </row>
    <row r="5411" spans="3:55" hidden="1" x14ac:dyDescent="0.2">
      <c r="C5411" s="1"/>
      <c r="D5411" s="1"/>
      <c r="E5411" s="1"/>
      <c r="F5411" s="1"/>
      <c r="G5411" s="1"/>
      <c r="H5411" s="1"/>
      <c r="I5411" s="1"/>
      <c r="Y5411" s="1"/>
      <c r="Z5411" s="1"/>
      <c r="BC5411" s="451"/>
    </row>
    <row r="5412" spans="3:55" hidden="1" x14ac:dyDescent="0.2">
      <c r="C5412" s="1"/>
      <c r="D5412" s="1"/>
      <c r="E5412" s="1"/>
      <c r="F5412" s="1"/>
      <c r="G5412" s="1"/>
      <c r="H5412" s="1"/>
      <c r="I5412" s="1"/>
      <c r="Y5412" s="1"/>
      <c r="Z5412" s="1"/>
      <c r="BC5412" s="451"/>
    </row>
    <row r="5413" spans="3:55" hidden="1" x14ac:dyDescent="0.2">
      <c r="C5413" s="1"/>
      <c r="D5413" s="1"/>
      <c r="E5413" s="1"/>
      <c r="F5413" s="1"/>
      <c r="G5413" s="1"/>
      <c r="H5413" s="1"/>
      <c r="I5413" s="1"/>
      <c r="Y5413" s="1"/>
      <c r="Z5413" s="1"/>
      <c r="BC5413" s="451"/>
    </row>
    <row r="5414" spans="3:55" hidden="1" x14ac:dyDescent="0.2">
      <c r="C5414" s="1"/>
      <c r="D5414" s="1"/>
      <c r="E5414" s="1"/>
      <c r="F5414" s="1"/>
      <c r="G5414" s="1"/>
      <c r="H5414" s="1"/>
      <c r="I5414" s="1"/>
      <c r="Y5414" s="1"/>
      <c r="Z5414" s="1"/>
      <c r="BC5414" s="451"/>
    </row>
    <row r="5415" spans="3:55" hidden="1" x14ac:dyDescent="0.2">
      <c r="C5415" s="1"/>
      <c r="D5415" s="1"/>
      <c r="E5415" s="1"/>
      <c r="F5415" s="1"/>
      <c r="G5415" s="1"/>
      <c r="H5415" s="1"/>
      <c r="I5415" s="1"/>
      <c r="Y5415" s="1"/>
      <c r="Z5415" s="1"/>
      <c r="BC5415" s="451"/>
    </row>
    <row r="5416" spans="3:55" hidden="1" x14ac:dyDescent="0.2">
      <c r="C5416" s="1"/>
      <c r="D5416" s="1"/>
      <c r="E5416" s="1"/>
      <c r="F5416" s="1"/>
      <c r="G5416" s="1"/>
      <c r="H5416" s="1"/>
      <c r="I5416" s="1"/>
      <c r="Y5416" s="1"/>
      <c r="Z5416" s="1"/>
      <c r="BC5416" s="451"/>
    </row>
    <row r="5417" spans="3:55" hidden="1" x14ac:dyDescent="0.2">
      <c r="C5417" s="1"/>
      <c r="D5417" s="1"/>
      <c r="E5417" s="1"/>
      <c r="F5417" s="1"/>
      <c r="G5417" s="1"/>
      <c r="H5417" s="1"/>
      <c r="I5417" s="1"/>
      <c r="Y5417" s="1"/>
      <c r="Z5417" s="1"/>
      <c r="BC5417" s="451"/>
    </row>
    <row r="5418" spans="3:55" hidden="1" x14ac:dyDescent="0.2">
      <c r="C5418" s="1"/>
      <c r="D5418" s="1"/>
      <c r="E5418" s="1"/>
      <c r="F5418" s="1"/>
      <c r="G5418" s="1"/>
      <c r="H5418" s="1"/>
      <c r="I5418" s="1"/>
      <c r="Y5418" s="1"/>
      <c r="Z5418" s="1"/>
      <c r="BC5418" s="451"/>
    </row>
    <row r="5419" spans="3:55" hidden="1" x14ac:dyDescent="0.2">
      <c r="C5419" s="1"/>
      <c r="D5419" s="1"/>
      <c r="E5419" s="1"/>
      <c r="F5419" s="1"/>
      <c r="G5419" s="1"/>
      <c r="H5419" s="1"/>
      <c r="I5419" s="1"/>
      <c r="Y5419" s="1"/>
      <c r="Z5419" s="1"/>
      <c r="BC5419" s="451"/>
    </row>
    <row r="5420" spans="3:55" hidden="1" x14ac:dyDescent="0.2">
      <c r="C5420" s="1"/>
      <c r="D5420" s="1"/>
      <c r="E5420" s="1"/>
      <c r="F5420" s="1"/>
      <c r="G5420" s="1"/>
      <c r="H5420" s="1"/>
      <c r="I5420" s="1"/>
      <c r="Y5420" s="1"/>
      <c r="Z5420" s="1"/>
      <c r="BC5420" s="451"/>
    </row>
    <row r="5421" spans="3:55" hidden="1" x14ac:dyDescent="0.2">
      <c r="C5421" s="1"/>
      <c r="D5421" s="1"/>
      <c r="E5421" s="1"/>
      <c r="F5421" s="1"/>
      <c r="G5421" s="1"/>
      <c r="H5421" s="1"/>
      <c r="I5421" s="1"/>
      <c r="Y5421" s="1"/>
      <c r="Z5421" s="1"/>
      <c r="BC5421" s="451"/>
    </row>
    <row r="5422" spans="3:55" hidden="1" x14ac:dyDescent="0.2">
      <c r="C5422" s="1"/>
      <c r="D5422" s="1"/>
      <c r="E5422" s="1"/>
      <c r="F5422" s="1"/>
      <c r="G5422" s="1"/>
      <c r="H5422" s="1"/>
      <c r="I5422" s="1"/>
      <c r="Y5422" s="1"/>
      <c r="Z5422" s="1"/>
      <c r="BC5422" s="451"/>
    </row>
    <row r="5423" spans="3:55" hidden="1" x14ac:dyDescent="0.2">
      <c r="C5423" s="1"/>
      <c r="D5423" s="1"/>
      <c r="E5423" s="1"/>
      <c r="F5423" s="1"/>
      <c r="G5423" s="1"/>
      <c r="H5423" s="1"/>
      <c r="I5423" s="1"/>
      <c r="Y5423" s="1"/>
      <c r="Z5423" s="1"/>
      <c r="BC5423" s="451"/>
    </row>
    <row r="5424" spans="3:55" hidden="1" x14ac:dyDescent="0.2">
      <c r="C5424" s="1"/>
      <c r="D5424" s="1"/>
      <c r="E5424" s="1"/>
      <c r="F5424" s="1"/>
      <c r="G5424" s="1"/>
      <c r="H5424" s="1"/>
      <c r="I5424" s="1"/>
      <c r="Y5424" s="1"/>
      <c r="Z5424" s="1"/>
      <c r="BC5424" s="451"/>
    </row>
    <row r="5425" spans="3:55" hidden="1" x14ac:dyDescent="0.2">
      <c r="C5425" s="1"/>
      <c r="D5425" s="1"/>
      <c r="E5425" s="1"/>
      <c r="F5425" s="1"/>
      <c r="G5425" s="1"/>
      <c r="H5425" s="1"/>
      <c r="I5425" s="1"/>
      <c r="Y5425" s="1"/>
      <c r="Z5425" s="1"/>
      <c r="BC5425" s="451"/>
    </row>
    <row r="5426" spans="3:55" hidden="1" x14ac:dyDescent="0.2">
      <c r="C5426" s="1"/>
      <c r="D5426" s="1"/>
      <c r="E5426" s="1"/>
      <c r="F5426" s="1"/>
      <c r="G5426" s="1"/>
      <c r="H5426" s="1"/>
      <c r="I5426" s="1"/>
      <c r="Y5426" s="1"/>
      <c r="Z5426" s="1"/>
      <c r="BC5426" s="451"/>
    </row>
    <row r="5427" spans="3:55" hidden="1" x14ac:dyDescent="0.2">
      <c r="C5427" s="1"/>
      <c r="D5427" s="1"/>
      <c r="E5427" s="1"/>
      <c r="F5427" s="1"/>
      <c r="G5427" s="1"/>
      <c r="H5427" s="1"/>
      <c r="I5427" s="1"/>
      <c r="Y5427" s="1"/>
      <c r="Z5427" s="1"/>
      <c r="BC5427" s="451"/>
    </row>
    <row r="5428" spans="3:55" hidden="1" x14ac:dyDescent="0.2">
      <c r="C5428" s="1"/>
      <c r="D5428" s="1"/>
      <c r="E5428" s="1"/>
      <c r="F5428" s="1"/>
      <c r="G5428" s="1"/>
      <c r="H5428" s="1"/>
      <c r="I5428" s="1"/>
      <c r="Y5428" s="1"/>
      <c r="Z5428" s="1"/>
      <c r="BC5428" s="451"/>
    </row>
    <row r="5429" spans="3:55" hidden="1" x14ac:dyDescent="0.2">
      <c r="C5429" s="1"/>
      <c r="D5429" s="1"/>
      <c r="E5429" s="1"/>
      <c r="F5429" s="1"/>
      <c r="G5429" s="1"/>
      <c r="H5429" s="1"/>
      <c r="I5429" s="1"/>
      <c r="Y5429" s="1"/>
      <c r="Z5429" s="1"/>
      <c r="BC5429" s="451"/>
    </row>
    <row r="5430" spans="3:55" hidden="1" x14ac:dyDescent="0.2">
      <c r="C5430" s="1"/>
      <c r="D5430" s="1"/>
      <c r="E5430" s="1"/>
      <c r="F5430" s="1"/>
      <c r="G5430" s="1"/>
      <c r="H5430" s="1"/>
      <c r="I5430" s="1"/>
      <c r="Y5430" s="1"/>
      <c r="Z5430" s="1"/>
      <c r="BC5430" s="451"/>
    </row>
    <row r="5431" spans="3:55" hidden="1" x14ac:dyDescent="0.2">
      <c r="C5431" s="1"/>
      <c r="D5431" s="1"/>
      <c r="E5431" s="1"/>
      <c r="F5431" s="1"/>
      <c r="G5431" s="1"/>
      <c r="H5431" s="1"/>
      <c r="I5431" s="1"/>
      <c r="Y5431" s="1"/>
      <c r="Z5431" s="1"/>
      <c r="BC5431" s="451"/>
    </row>
    <row r="5432" spans="3:55" hidden="1" x14ac:dyDescent="0.2">
      <c r="C5432" s="1"/>
      <c r="D5432" s="1"/>
      <c r="E5432" s="1"/>
      <c r="F5432" s="1"/>
      <c r="G5432" s="1"/>
      <c r="H5432" s="1"/>
      <c r="I5432" s="1"/>
      <c r="Y5432" s="1"/>
      <c r="Z5432" s="1"/>
      <c r="BC5432" s="451"/>
    </row>
    <row r="5433" spans="3:55" hidden="1" x14ac:dyDescent="0.2">
      <c r="C5433" s="1"/>
      <c r="D5433" s="1"/>
      <c r="E5433" s="1"/>
      <c r="F5433" s="1"/>
      <c r="G5433" s="1"/>
      <c r="H5433" s="1"/>
      <c r="I5433" s="1"/>
      <c r="Y5433" s="1"/>
      <c r="Z5433" s="1"/>
      <c r="BC5433" s="451"/>
    </row>
    <row r="5434" spans="3:55" hidden="1" x14ac:dyDescent="0.2">
      <c r="C5434" s="1"/>
      <c r="D5434" s="1"/>
      <c r="E5434" s="1"/>
      <c r="F5434" s="1"/>
      <c r="G5434" s="1"/>
      <c r="H5434" s="1"/>
      <c r="I5434" s="1"/>
      <c r="Y5434" s="1"/>
      <c r="Z5434" s="1"/>
      <c r="BC5434" s="451"/>
    </row>
    <row r="5435" spans="3:55" hidden="1" x14ac:dyDescent="0.2">
      <c r="C5435" s="1"/>
      <c r="D5435" s="1"/>
      <c r="E5435" s="1"/>
      <c r="F5435" s="1"/>
      <c r="G5435" s="1"/>
      <c r="H5435" s="1"/>
      <c r="I5435" s="1"/>
      <c r="Y5435" s="1"/>
      <c r="Z5435" s="1"/>
      <c r="BC5435" s="451"/>
    </row>
    <row r="5436" spans="3:55" hidden="1" x14ac:dyDescent="0.2">
      <c r="C5436" s="1"/>
      <c r="D5436" s="1"/>
      <c r="E5436" s="1"/>
      <c r="F5436" s="1"/>
      <c r="G5436" s="1"/>
      <c r="H5436" s="1"/>
      <c r="I5436" s="1"/>
      <c r="Y5436" s="1"/>
      <c r="Z5436" s="1"/>
      <c r="BC5436" s="451"/>
    </row>
    <row r="5437" spans="3:55" hidden="1" x14ac:dyDescent="0.2">
      <c r="C5437" s="1"/>
      <c r="D5437" s="1"/>
      <c r="E5437" s="1"/>
      <c r="F5437" s="1"/>
      <c r="G5437" s="1"/>
      <c r="H5437" s="1"/>
      <c r="I5437" s="1"/>
      <c r="Y5437" s="1"/>
      <c r="Z5437" s="1"/>
      <c r="BC5437" s="451"/>
    </row>
    <row r="5438" spans="3:55" hidden="1" x14ac:dyDescent="0.2">
      <c r="C5438" s="1"/>
      <c r="D5438" s="1"/>
      <c r="E5438" s="1"/>
      <c r="F5438" s="1"/>
      <c r="G5438" s="1"/>
      <c r="H5438" s="1"/>
      <c r="I5438" s="1"/>
      <c r="Y5438" s="1"/>
      <c r="Z5438" s="1"/>
      <c r="BC5438" s="451"/>
    </row>
    <row r="5439" spans="3:55" hidden="1" x14ac:dyDescent="0.2">
      <c r="C5439" s="1"/>
      <c r="D5439" s="1"/>
      <c r="E5439" s="1"/>
      <c r="F5439" s="1"/>
      <c r="G5439" s="1"/>
      <c r="H5439" s="1"/>
      <c r="I5439" s="1"/>
      <c r="Y5439" s="1"/>
      <c r="Z5439" s="1"/>
      <c r="BC5439" s="451"/>
    </row>
    <row r="5440" spans="3:55" hidden="1" x14ac:dyDescent="0.2">
      <c r="C5440" s="1"/>
      <c r="D5440" s="1"/>
      <c r="E5440" s="1"/>
      <c r="F5440" s="1"/>
      <c r="G5440" s="1"/>
      <c r="H5440" s="1"/>
      <c r="I5440" s="1"/>
      <c r="Y5440" s="1"/>
      <c r="Z5440" s="1"/>
      <c r="BC5440" s="451"/>
    </row>
    <row r="5441" spans="3:55" hidden="1" x14ac:dyDescent="0.2">
      <c r="C5441" s="1"/>
      <c r="D5441" s="1"/>
      <c r="E5441" s="1"/>
      <c r="F5441" s="1"/>
      <c r="G5441" s="1"/>
      <c r="H5441" s="1"/>
      <c r="I5441" s="1"/>
      <c r="Y5441" s="1"/>
      <c r="Z5441" s="1"/>
      <c r="BC5441" s="451"/>
    </row>
    <row r="5442" spans="3:55" hidden="1" x14ac:dyDescent="0.2">
      <c r="C5442" s="1"/>
      <c r="D5442" s="1"/>
      <c r="E5442" s="1"/>
      <c r="F5442" s="1"/>
      <c r="G5442" s="1"/>
      <c r="H5442" s="1"/>
      <c r="I5442" s="1"/>
      <c r="Y5442" s="1"/>
      <c r="Z5442" s="1"/>
      <c r="BC5442" s="451"/>
    </row>
    <row r="5443" spans="3:55" hidden="1" x14ac:dyDescent="0.2">
      <c r="C5443" s="1"/>
      <c r="D5443" s="1"/>
      <c r="E5443" s="1"/>
      <c r="F5443" s="1"/>
      <c r="G5443" s="1"/>
      <c r="H5443" s="1"/>
      <c r="I5443" s="1"/>
      <c r="Y5443" s="1"/>
      <c r="Z5443" s="1"/>
      <c r="BC5443" s="451"/>
    </row>
    <row r="5444" spans="3:55" hidden="1" x14ac:dyDescent="0.2">
      <c r="C5444" s="1"/>
      <c r="D5444" s="1"/>
      <c r="E5444" s="1"/>
      <c r="F5444" s="1"/>
      <c r="G5444" s="1"/>
      <c r="H5444" s="1"/>
      <c r="I5444" s="1"/>
      <c r="Y5444" s="1"/>
      <c r="Z5444" s="1"/>
      <c r="BC5444" s="451"/>
    </row>
    <row r="5445" spans="3:55" hidden="1" x14ac:dyDescent="0.2">
      <c r="C5445" s="1"/>
      <c r="D5445" s="1"/>
      <c r="E5445" s="1"/>
      <c r="F5445" s="1"/>
      <c r="G5445" s="1"/>
      <c r="H5445" s="1"/>
      <c r="I5445" s="1"/>
      <c r="Y5445" s="1"/>
      <c r="Z5445" s="1"/>
      <c r="BC5445" s="451"/>
    </row>
    <row r="5446" spans="3:55" hidden="1" x14ac:dyDescent="0.2">
      <c r="C5446" s="1"/>
      <c r="D5446" s="1"/>
      <c r="E5446" s="1"/>
      <c r="F5446" s="1"/>
      <c r="G5446" s="1"/>
      <c r="H5446" s="1"/>
      <c r="I5446" s="1"/>
      <c r="Y5446" s="1"/>
      <c r="Z5446" s="1"/>
      <c r="BC5446" s="451"/>
    </row>
    <row r="5447" spans="3:55" hidden="1" x14ac:dyDescent="0.2">
      <c r="C5447" s="1"/>
      <c r="D5447" s="1"/>
      <c r="E5447" s="1"/>
      <c r="F5447" s="1"/>
      <c r="G5447" s="1"/>
      <c r="H5447" s="1"/>
      <c r="I5447" s="1"/>
      <c r="Y5447" s="1"/>
      <c r="Z5447" s="1"/>
      <c r="BC5447" s="451"/>
    </row>
    <row r="5448" spans="3:55" hidden="1" x14ac:dyDescent="0.2">
      <c r="C5448" s="1"/>
      <c r="D5448" s="1"/>
      <c r="E5448" s="1"/>
      <c r="F5448" s="1"/>
      <c r="G5448" s="1"/>
      <c r="H5448" s="1"/>
      <c r="I5448" s="1"/>
      <c r="Y5448" s="1"/>
      <c r="Z5448" s="1"/>
      <c r="BC5448" s="451"/>
    </row>
    <row r="5449" spans="3:55" hidden="1" x14ac:dyDescent="0.2">
      <c r="C5449" s="1"/>
      <c r="D5449" s="1"/>
      <c r="E5449" s="1"/>
      <c r="F5449" s="1"/>
      <c r="G5449" s="1"/>
      <c r="H5449" s="1"/>
      <c r="I5449" s="1"/>
      <c r="Y5449" s="1"/>
      <c r="Z5449" s="1"/>
      <c r="BC5449" s="451"/>
    </row>
    <row r="5450" spans="3:55" hidden="1" x14ac:dyDescent="0.2">
      <c r="C5450" s="1"/>
      <c r="D5450" s="1"/>
      <c r="E5450" s="1"/>
      <c r="F5450" s="1"/>
      <c r="G5450" s="1"/>
      <c r="H5450" s="1"/>
      <c r="I5450" s="1"/>
      <c r="Y5450" s="1"/>
      <c r="Z5450" s="1"/>
      <c r="BC5450" s="451"/>
    </row>
    <row r="5451" spans="3:55" hidden="1" x14ac:dyDescent="0.2">
      <c r="C5451" s="1"/>
      <c r="D5451" s="1"/>
      <c r="E5451" s="1"/>
      <c r="F5451" s="1"/>
      <c r="G5451" s="1"/>
      <c r="H5451" s="1"/>
      <c r="I5451" s="1"/>
      <c r="Y5451" s="1"/>
      <c r="Z5451" s="1"/>
      <c r="BC5451" s="451"/>
    </row>
    <row r="5452" spans="3:55" hidden="1" x14ac:dyDescent="0.2">
      <c r="C5452" s="1"/>
      <c r="D5452" s="1"/>
      <c r="E5452" s="1"/>
      <c r="F5452" s="1"/>
      <c r="G5452" s="1"/>
      <c r="H5452" s="1"/>
      <c r="I5452" s="1"/>
      <c r="Y5452" s="1"/>
      <c r="Z5452" s="1"/>
      <c r="BC5452" s="451"/>
    </row>
    <row r="5453" spans="3:55" hidden="1" x14ac:dyDescent="0.2">
      <c r="C5453" s="1"/>
      <c r="D5453" s="1"/>
      <c r="E5453" s="1"/>
      <c r="F5453" s="1"/>
      <c r="G5453" s="1"/>
      <c r="H5453" s="1"/>
      <c r="I5453" s="1"/>
      <c r="Y5453" s="1"/>
      <c r="Z5453" s="1"/>
      <c r="BC5453" s="451"/>
    </row>
    <row r="5454" spans="3:55" hidden="1" x14ac:dyDescent="0.2">
      <c r="C5454" s="1"/>
      <c r="D5454" s="1"/>
      <c r="E5454" s="1"/>
      <c r="F5454" s="1"/>
      <c r="G5454" s="1"/>
      <c r="H5454" s="1"/>
      <c r="I5454" s="1"/>
      <c r="Y5454" s="1"/>
      <c r="Z5454" s="1"/>
      <c r="BC5454" s="451"/>
    </row>
    <row r="5455" spans="3:55" hidden="1" x14ac:dyDescent="0.2">
      <c r="C5455" s="1"/>
      <c r="D5455" s="1"/>
      <c r="E5455" s="1"/>
      <c r="F5455" s="1"/>
      <c r="G5455" s="1"/>
      <c r="H5455" s="1"/>
      <c r="I5455" s="1"/>
      <c r="Y5455" s="1"/>
      <c r="Z5455" s="1"/>
      <c r="BC5455" s="451"/>
    </row>
    <row r="5456" spans="3:55" hidden="1" x14ac:dyDescent="0.2">
      <c r="C5456" s="1"/>
      <c r="D5456" s="1"/>
      <c r="E5456" s="1"/>
      <c r="F5456" s="1"/>
      <c r="G5456" s="1"/>
      <c r="H5456" s="1"/>
      <c r="I5456" s="1"/>
      <c r="Y5456" s="1"/>
      <c r="Z5456" s="1"/>
      <c r="BC5456" s="451"/>
    </row>
    <row r="5457" spans="3:55" hidden="1" x14ac:dyDescent="0.2">
      <c r="C5457" s="1"/>
      <c r="D5457" s="1"/>
      <c r="E5457" s="1"/>
      <c r="F5457" s="1"/>
      <c r="G5457" s="1"/>
      <c r="H5457" s="1"/>
      <c r="I5457" s="1"/>
      <c r="Y5457" s="1"/>
      <c r="Z5457" s="1"/>
      <c r="BC5457" s="451"/>
    </row>
    <row r="5458" spans="3:55" hidden="1" x14ac:dyDescent="0.2">
      <c r="C5458" s="1"/>
      <c r="D5458" s="1"/>
      <c r="E5458" s="1"/>
      <c r="F5458" s="1"/>
      <c r="G5458" s="1"/>
      <c r="H5458" s="1"/>
      <c r="I5458" s="1"/>
      <c r="Y5458" s="1"/>
      <c r="Z5458" s="1"/>
      <c r="BC5458" s="451"/>
    </row>
    <row r="5459" spans="3:55" hidden="1" x14ac:dyDescent="0.2">
      <c r="C5459" s="1"/>
      <c r="D5459" s="1"/>
      <c r="E5459" s="1"/>
      <c r="F5459" s="1"/>
      <c r="G5459" s="1"/>
      <c r="H5459" s="1"/>
      <c r="I5459" s="1"/>
      <c r="Y5459" s="1"/>
      <c r="Z5459" s="1"/>
      <c r="BC5459" s="451"/>
    </row>
    <row r="5460" spans="3:55" hidden="1" x14ac:dyDescent="0.2">
      <c r="C5460" s="1"/>
      <c r="D5460" s="1"/>
      <c r="E5460" s="1"/>
      <c r="F5460" s="1"/>
      <c r="G5460" s="1"/>
      <c r="H5460" s="1"/>
      <c r="I5460" s="1"/>
      <c r="Y5460" s="1"/>
      <c r="Z5460" s="1"/>
      <c r="BC5460" s="451"/>
    </row>
    <row r="5461" spans="3:55" hidden="1" x14ac:dyDescent="0.2">
      <c r="C5461" s="1"/>
      <c r="D5461" s="1"/>
      <c r="E5461" s="1"/>
      <c r="F5461" s="1"/>
      <c r="G5461" s="1"/>
      <c r="H5461" s="1"/>
      <c r="I5461" s="1"/>
      <c r="Y5461" s="1"/>
      <c r="Z5461" s="1"/>
      <c r="BC5461" s="451"/>
    </row>
    <row r="5462" spans="3:55" hidden="1" x14ac:dyDescent="0.2">
      <c r="C5462" s="1"/>
      <c r="D5462" s="1"/>
      <c r="E5462" s="1"/>
      <c r="F5462" s="1"/>
      <c r="G5462" s="1"/>
      <c r="H5462" s="1"/>
      <c r="I5462" s="1"/>
      <c r="Y5462" s="1"/>
      <c r="Z5462" s="1"/>
      <c r="BC5462" s="451"/>
    </row>
    <row r="5463" spans="3:55" hidden="1" x14ac:dyDescent="0.2">
      <c r="C5463" s="1"/>
      <c r="D5463" s="1"/>
      <c r="E5463" s="1"/>
      <c r="F5463" s="1"/>
      <c r="G5463" s="1"/>
      <c r="H5463" s="1"/>
      <c r="I5463" s="1"/>
      <c r="Y5463" s="1"/>
      <c r="Z5463" s="1"/>
      <c r="BC5463" s="451"/>
    </row>
    <row r="5464" spans="3:55" hidden="1" x14ac:dyDescent="0.2">
      <c r="C5464" s="1"/>
      <c r="D5464" s="1"/>
      <c r="E5464" s="1"/>
      <c r="F5464" s="1"/>
      <c r="G5464" s="1"/>
      <c r="H5464" s="1"/>
      <c r="I5464" s="1"/>
      <c r="Y5464" s="1"/>
      <c r="Z5464" s="1"/>
      <c r="BC5464" s="451"/>
    </row>
    <row r="5465" spans="3:55" hidden="1" x14ac:dyDescent="0.2">
      <c r="C5465" s="1"/>
      <c r="D5465" s="1"/>
      <c r="E5465" s="1"/>
      <c r="F5465" s="1"/>
      <c r="G5465" s="1"/>
      <c r="H5465" s="1"/>
      <c r="I5465" s="1"/>
      <c r="Y5465" s="1"/>
      <c r="Z5465" s="1"/>
      <c r="BC5465" s="451"/>
    </row>
    <row r="5466" spans="3:55" hidden="1" x14ac:dyDescent="0.2">
      <c r="C5466" s="1"/>
      <c r="D5466" s="1"/>
      <c r="E5466" s="1"/>
      <c r="F5466" s="1"/>
      <c r="G5466" s="1"/>
      <c r="H5466" s="1"/>
      <c r="I5466" s="1"/>
      <c r="Y5466" s="1"/>
      <c r="Z5466" s="1"/>
      <c r="BC5466" s="451"/>
    </row>
    <row r="5467" spans="3:55" hidden="1" x14ac:dyDescent="0.2">
      <c r="C5467" s="1"/>
      <c r="D5467" s="1"/>
      <c r="E5467" s="1"/>
      <c r="F5467" s="1"/>
      <c r="G5467" s="1"/>
      <c r="H5467" s="1"/>
      <c r="I5467" s="1"/>
      <c r="Y5467" s="1"/>
      <c r="Z5467" s="1"/>
      <c r="BC5467" s="451"/>
    </row>
    <row r="5468" spans="3:55" hidden="1" x14ac:dyDescent="0.2">
      <c r="C5468" s="1"/>
      <c r="D5468" s="1"/>
      <c r="E5468" s="1"/>
      <c r="F5468" s="1"/>
      <c r="G5468" s="1"/>
      <c r="H5468" s="1"/>
      <c r="I5468" s="1"/>
      <c r="Y5468" s="1"/>
      <c r="Z5468" s="1"/>
      <c r="BC5468" s="451"/>
    </row>
    <row r="5469" spans="3:55" hidden="1" x14ac:dyDescent="0.2">
      <c r="C5469" s="1"/>
      <c r="D5469" s="1"/>
      <c r="E5469" s="1"/>
      <c r="F5469" s="1"/>
      <c r="G5469" s="1"/>
      <c r="H5469" s="1"/>
      <c r="I5469" s="1"/>
      <c r="Y5469" s="1"/>
      <c r="Z5469" s="1"/>
      <c r="BC5469" s="451"/>
    </row>
    <row r="5470" spans="3:55" hidden="1" x14ac:dyDescent="0.2">
      <c r="C5470" s="1"/>
      <c r="D5470" s="1"/>
      <c r="E5470" s="1"/>
      <c r="F5470" s="1"/>
      <c r="G5470" s="1"/>
      <c r="H5470" s="1"/>
      <c r="I5470" s="1"/>
      <c r="Y5470" s="1"/>
      <c r="Z5470" s="1"/>
      <c r="BC5470" s="451"/>
    </row>
    <row r="5471" spans="3:55" hidden="1" x14ac:dyDescent="0.2">
      <c r="C5471" s="1"/>
      <c r="D5471" s="1"/>
      <c r="E5471" s="1"/>
      <c r="F5471" s="1"/>
      <c r="G5471" s="1"/>
      <c r="H5471" s="1"/>
      <c r="I5471" s="1"/>
      <c r="Y5471" s="1"/>
      <c r="Z5471" s="1"/>
      <c r="BC5471" s="451"/>
    </row>
    <row r="5472" spans="3:55" hidden="1" x14ac:dyDescent="0.2">
      <c r="C5472" s="1"/>
      <c r="D5472" s="1"/>
      <c r="E5472" s="1"/>
      <c r="F5472" s="1"/>
      <c r="G5472" s="1"/>
      <c r="H5472" s="1"/>
      <c r="I5472" s="1"/>
      <c r="Y5472" s="1"/>
      <c r="Z5472" s="1"/>
      <c r="BC5472" s="451"/>
    </row>
    <row r="5473" spans="3:55" hidden="1" x14ac:dyDescent="0.2">
      <c r="C5473" s="1"/>
      <c r="D5473" s="1"/>
      <c r="E5473" s="1"/>
      <c r="F5473" s="1"/>
      <c r="G5473" s="1"/>
      <c r="H5473" s="1"/>
      <c r="I5473" s="1"/>
      <c r="Y5473" s="1"/>
      <c r="Z5473" s="1"/>
      <c r="BC5473" s="451"/>
    </row>
    <row r="5474" spans="3:55" hidden="1" x14ac:dyDescent="0.2">
      <c r="C5474" s="1"/>
      <c r="D5474" s="1"/>
      <c r="E5474" s="1"/>
      <c r="F5474" s="1"/>
      <c r="G5474" s="1"/>
      <c r="H5474" s="1"/>
      <c r="I5474" s="1"/>
      <c r="Y5474" s="1"/>
      <c r="Z5474" s="1"/>
      <c r="BC5474" s="451"/>
    </row>
    <row r="5475" spans="3:55" hidden="1" x14ac:dyDescent="0.2">
      <c r="C5475" s="1"/>
      <c r="D5475" s="1"/>
      <c r="E5475" s="1"/>
      <c r="F5475" s="1"/>
      <c r="G5475" s="1"/>
      <c r="H5475" s="1"/>
      <c r="I5475" s="1"/>
      <c r="Y5475" s="1"/>
      <c r="Z5475" s="1"/>
      <c r="BC5475" s="451"/>
    </row>
    <row r="5476" spans="3:55" hidden="1" x14ac:dyDescent="0.2">
      <c r="C5476" s="1"/>
      <c r="D5476" s="1"/>
      <c r="E5476" s="1"/>
      <c r="F5476" s="1"/>
      <c r="G5476" s="1"/>
      <c r="H5476" s="1"/>
      <c r="I5476" s="1"/>
      <c r="Y5476" s="1"/>
      <c r="Z5476" s="1"/>
      <c r="BC5476" s="451"/>
    </row>
    <row r="5477" spans="3:55" hidden="1" x14ac:dyDescent="0.2">
      <c r="C5477" s="1"/>
      <c r="D5477" s="1"/>
      <c r="E5477" s="1"/>
      <c r="F5477" s="1"/>
      <c r="G5477" s="1"/>
      <c r="H5477" s="1"/>
      <c r="I5477" s="1"/>
      <c r="Y5477" s="1"/>
      <c r="Z5477" s="1"/>
      <c r="BC5477" s="451"/>
    </row>
    <row r="5478" spans="3:55" hidden="1" x14ac:dyDescent="0.2">
      <c r="C5478" s="1"/>
      <c r="D5478" s="1"/>
      <c r="E5478" s="1"/>
      <c r="F5478" s="1"/>
      <c r="G5478" s="1"/>
      <c r="H5478" s="1"/>
      <c r="I5478" s="1"/>
      <c r="Y5478" s="1"/>
      <c r="Z5478" s="1"/>
      <c r="BC5478" s="451"/>
    </row>
    <row r="5479" spans="3:55" hidden="1" x14ac:dyDescent="0.2">
      <c r="C5479" s="1"/>
      <c r="D5479" s="1"/>
      <c r="E5479" s="1"/>
      <c r="F5479" s="1"/>
      <c r="G5479" s="1"/>
      <c r="H5479" s="1"/>
      <c r="I5479" s="1"/>
      <c r="Y5479" s="1"/>
      <c r="Z5479" s="1"/>
      <c r="BC5479" s="451"/>
    </row>
    <row r="5480" spans="3:55" hidden="1" x14ac:dyDescent="0.2">
      <c r="C5480" s="1"/>
      <c r="D5480" s="1"/>
      <c r="E5480" s="1"/>
      <c r="F5480" s="1"/>
      <c r="G5480" s="1"/>
      <c r="H5480" s="1"/>
      <c r="I5480" s="1"/>
      <c r="Y5480" s="1"/>
      <c r="Z5480" s="1"/>
      <c r="BC5480" s="451"/>
    </row>
    <row r="5481" spans="3:55" hidden="1" x14ac:dyDescent="0.2">
      <c r="C5481" s="1"/>
      <c r="D5481" s="1"/>
      <c r="E5481" s="1"/>
      <c r="F5481" s="1"/>
      <c r="G5481" s="1"/>
      <c r="H5481" s="1"/>
      <c r="I5481" s="1"/>
      <c r="Y5481" s="1"/>
      <c r="Z5481" s="1"/>
      <c r="BC5481" s="451"/>
    </row>
    <row r="5482" spans="3:55" hidden="1" x14ac:dyDescent="0.2">
      <c r="C5482" s="1"/>
      <c r="D5482" s="1"/>
      <c r="E5482" s="1"/>
      <c r="F5482" s="1"/>
      <c r="G5482" s="1"/>
      <c r="H5482" s="1"/>
      <c r="I5482" s="1"/>
      <c r="Y5482" s="1"/>
      <c r="Z5482" s="1"/>
      <c r="BC5482" s="451"/>
    </row>
    <row r="5483" spans="3:55" hidden="1" x14ac:dyDescent="0.2">
      <c r="C5483" s="1"/>
      <c r="D5483" s="1"/>
      <c r="E5483" s="1"/>
      <c r="F5483" s="1"/>
      <c r="G5483" s="1"/>
      <c r="H5483" s="1"/>
      <c r="I5483" s="1"/>
      <c r="Y5483" s="1"/>
      <c r="Z5483" s="1"/>
      <c r="BC5483" s="451"/>
    </row>
    <row r="5484" spans="3:55" hidden="1" x14ac:dyDescent="0.2">
      <c r="C5484" s="1"/>
      <c r="D5484" s="1"/>
      <c r="E5484" s="1"/>
      <c r="F5484" s="1"/>
      <c r="G5484" s="1"/>
      <c r="H5484" s="1"/>
      <c r="I5484" s="1"/>
      <c r="Y5484" s="1"/>
      <c r="Z5484" s="1"/>
      <c r="BC5484" s="451"/>
    </row>
    <row r="5485" spans="3:55" hidden="1" x14ac:dyDescent="0.2">
      <c r="C5485" s="1"/>
      <c r="D5485" s="1"/>
      <c r="E5485" s="1"/>
      <c r="F5485" s="1"/>
      <c r="G5485" s="1"/>
      <c r="H5485" s="1"/>
      <c r="I5485" s="1"/>
      <c r="Y5485" s="1"/>
      <c r="Z5485" s="1"/>
      <c r="BC5485" s="451"/>
    </row>
    <row r="5486" spans="3:55" hidden="1" x14ac:dyDescent="0.2">
      <c r="C5486" s="1"/>
      <c r="D5486" s="1"/>
      <c r="E5486" s="1"/>
      <c r="F5486" s="1"/>
      <c r="G5486" s="1"/>
      <c r="H5486" s="1"/>
      <c r="I5486" s="1"/>
      <c r="Y5486" s="1"/>
      <c r="Z5486" s="1"/>
      <c r="BC5486" s="451"/>
    </row>
    <row r="5487" spans="3:55" hidden="1" x14ac:dyDescent="0.2">
      <c r="C5487" s="1"/>
      <c r="D5487" s="1"/>
      <c r="E5487" s="1"/>
      <c r="F5487" s="1"/>
      <c r="G5487" s="1"/>
      <c r="H5487" s="1"/>
      <c r="I5487" s="1"/>
      <c r="Y5487" s="1"/>
      <c r="Z5487" s="1"/>
      <c r="BC5487" s="451"/>
    </row>
    <row r="5488" spans="3:55" hidden="1" x14ac:dyDescent="0.2">
      <c r="C5488" s="1"/>
      <c r="D5488" s="1"/>
      <c r="E5488" s="1"/>
      <c r="F5488" s="1"/>
      <c r="G5488" s="1"/>
      <c r="H5488" s="1"/>
      <c r="I5488" s="1"/>
      <c r="Y5488" s="1"/>
      <c r="Z5488" s="1"/>
      <c r="BC5488" s="451"/>
    </row>
    <row r="5489" spans="3:55" hidden="1" x14ac:dyDescent="0.2">
      <c r="C5489" s="1"/>
      <c r="D5489" s="1"/>
      <c r="E5489" s="1"/>
      <c r="F5489" s="1"/>
      <c r="G5489" s="1"/>
      <c r="H5489" s="1"/>
      <c r="I5489" s="1"/>
      <c r="Y5489" s="1"/>
      <c r="Z5489" s="1"/>
      <c r="BC5489" s="451"/>
    </row>
    <row r="5490" spans="3:55" hidden="1" x14ac:dyDescent="0.2">
      <c r="C5490" s="1"/>
      <c r="D5490" s="1"/>
      <c r="E5490" s="1"/>
      <c r="F5490" s="1"/>
      <c r="G5490" s="1"/>
      <c r="H5490" s="1"/>
      <c r="I5490" s="1"/>
      <c r="Y5490" s="1"/>
      <c r="Z5490" s="1"/>
      <c r="BC5490" s="451"/>
    </row>
    <row r="5491" spans="3:55" hidden="1" x14ac:dyDescent="0.2">
      <c r="C5491" s="1"/>
      <c r="D5491" s="1"/>
      <c r="E5491" s="1"/>
      <c r="F5491" s="1"/>
      <c r="G5491" s="1"/>
      <c r="H5491" s="1"/>
      <c r="I5491" s="1"/>
      <c r="Y5491" s="1"/>
      <c r="Z5491" s="1"/>
      <c r="BC5491" s="451"/>
    </row>
    <row r="5492" spans="3:55" hidden="1" x14ac:dyDescent="0.2">
      <c r="C5492" s="1"/>
      <c r="D5492" s="1"/>
      <c r="E5492" s="1"/>
      <c r="F5492" s="1"/>
      <c r="G5492" s="1"/>
      <c r="H5492" s="1"/>
      <c r="I5492" s="1"/>
      <c r="Y5492" s="1"/>
      <c r="Z5492" s="1"/>
      <c r="BC5492" s="451"/>
    </row>
    <row r="5493" spans="3:55" hidden="1" x14ac:dyDescent="0.2">
      <c r="C5493" s="1"/>
      <c r="D5493" s="1"/>
      <c r="E5493" s="1"/>
      <c r="F5493" s="1"/>
      <c r="G5493" s="1"/>
      <c r="H5493" s="1"/>
      <c r="I5493" s="1"/>
      <c r="Y5493" s="1"/>
      <c r="Z5493" s="1"/>
      <c r="BC5493" s="451"/>
    </row>
    <row r="5494" spans="3:55" hidden="1" x14ac:dyDescent="0.2">
      <c r="C5494" s="1"/>
      <c r="D5494" s="1"/>
      <c r="E5494" s="1"/>
      <c r="F5494" s="1"/>
      <c r="G5494" s="1"/>
      <c r="H5494" s="1"/>
      <c r="I5494" s="1"/>
      <c r="Y5494" s="1"/>
      <c r="Z5494" s="1"/>
      <c r="BC5494" s="451"/>
    </row>
    <row r="5495" spans="3:55" hidden="1" x14ac:dyDescent="0.2">
      <c r="C5495" s="1"/>
      <c r="D5495" s="1"/>
      <c r="E5495" s="1"/>
      <c r="F5495" s="1"/>
      <c r="G5495" s="1"/>
      <c r="H5495" s="1"/>
      <c r="I5495" s="1"/>
      <c r="Y5495" s="1"/>
      <c r="Z5495" s="1"/>
      <c r="BC5495" s="451"/>
    </row>
    <row r="5496" spans="3:55" hidden="1" x14ac:dyDescent="0.2">
      <c r="C5496" s="1"/>
      <c r="D5496" s="1"/>
      <c r="E5496" s="1"/>
      <c r="F5496" s="1"/>
      <c r="G5496" s="1"/>
      <c r="H5496" s="1"/>
      <c r="I5496" s="1"/>
      <c r="Y5496" s="1"/>
      <c r="Z5496" s="1"/>
      <c r="BC5496" s="451"/>
    </row>
    <row r="5497" spans="3:55" hidden="1" x14ac:dyDescent="0.2">
      <c r="C5497" s="1"/>
      <c r="D5497" s="1"/>
      <c r="E5497" s="1"/>
      <c r="F5497" s="1"/>
      <c r="G5497" s="1"/>
      <c r="H5497" s="1"/>
      <c r="I5497" s="1"/>
      <c r="Y5497" s="1"/>
      <c r="Z5497" s="1"/>
      <c r="BC5497" s="451"/>
    </row>
    <row r="5498" spans="3:55" hidden="1" x14ac:dyDescent="0.2">
      <c r="C5498" s="1"/>
      <c r="D5498" s="1"/>
      <c r="E5498" s="1"/>
      <c r="F5498" s="1"/>
      <c r="G5498" s="1"/>
      <c r="H5498" s="1"/>
      <c r="I5498" s="1"/>
      <c r="Y5498" s="1"/>
      <c r="Z5498" s="1"/>
      <c r="BC5498" s="451"/>
    </row>
    <row r="5499" spans="3:55" hidden="1" x14ac:dyDescent="0.2">
      <c r="C5499" s="1"/>
      <c r="D5499" s="1"/>
      <c r="E5499" s="1"/>
      <c r="F5499" s="1"/>
      <c r="G5499" s="1"/>
      <c r="H5499" s="1"/>
      <c r="I5499" s="1"/>
      <c r="Y5499" s="1"/>
      <c r="Z5499" s="1"/>
      <c r="BC5499" s="451"/>
    </row>
    <row r="5500" spans="3:55" hidden="1" x14ac:dyDescent="0.2">
      <c r="C5500" s="1"/>
      <c r="D5500" s="1"/>
      <c r="E5500" s="1"/>
      <c r="F5500" s="1"/>
      <c r="G5500" s="1"/>
      <c r="H5500" s="1"/>
      <c r="I5500" s="1"/>
      <c r="Y5500" s="1"/>
      <c r="Z5500" s="1"/>
      <c r="BC5500" s="451"/>
    </row>
    <row r="5501" spans="3:55" hidden="1" x14ac:dyDescent="0.2">
      <c r="C5501" s="1"/>
      <c r="D5501" s="1"/>
      <c r="E5501" s="1"/>
      <c r="F5501" s="1"/>
      <c r="G5501" s="1"/>
      <c r="H5501" s="1"/>
      <c r="I5501" s="1"/>
      <c r="Y5501" s="1"/>
      <c r="Z5501" s="1"/>
      <c r="BC5501" s="451"/>
    </row>
    <row r="5502" spans="3:55" hidden="1" x14ac:dyDescent="0.2">
      <c r="C5502" s="1"/>
      <c r="D5502" s="1"/>
      <c r="E5502" s="1"/>
      <c r="F5502" s="1"/>
      <c r="G5502" s="1"/>
      <c r="H5502" s="1"/>
      <c r="I5502" s="1"/>
      <c r="Y5502" s="1"/>
      <c r="Z5502" s="1"/>
      <c r="BC5502" s="451"/>
    </row>
    <row r="5503" spans="3:55" hidden="1" x14ac:dyDescent="0.2">
      <c r="C5503" s="1"/>
      <c r="D5503" s="1"/>
      <c r="E5503" s="1"/>
      <c r="F5503" s="1"/>
      <c r="G5503" s="1"/>
      <c r="H5503" s="1"/>
      <c r="I5503" s="1"/>
      <c r="Y5503" s="1"/>
      <c r="Z5503" s="1"/>
      <c r="BC5503" s="451"/>
    </row>
    <row r="5504" spans="3:55" hidden="1" x14ac:dyDescent="0.2">
      <c r="C5504" s="1"/>
      <c r="D5504" s="1"/>
      <c r="E5504" s="1"/>
      <c r="F5504" s="1"/>
      <c r="G5504" s="1"/>
      <c r="H5504" s="1"/>
      <c r="I5504" s="1"/>
      <c r="Y5504" s="1"/>
      <c r="Z5504" s="1"/>
      <c r="BC5504" s="451"/>
    </row>
    <row r="5505" spans="3:55" hidden="1" x14ac:dyDescent="0.2">
      <c r="C5505" s="1"/>
      <c r="D5505" s="1"/>
      <c r="E5505" s="1"/>
      <c r="F5505" s="1"/>
      <c r="G5505" s="1"/>
      <c r="H5505" s="1"/>
      <c r="I5505" s="1"/>
      <c r="Y5505" s="1"/>
      <c r="Z5505" s="1"/>
      <c r="BC5505" s="451"/>
    </row>
    <row r="5506" spans="3:55" hidden="1" x14ac:dyDescent="0.2">
      <c r="C5506" s="1"/>
      <c r="D5506" s="1"/>
      <c r="E5506" s="1"/>
      <c r="F5506" s="1"/>
      <c r="G5506" s="1"/>
      <c r="H5506" s="1"/>
      <c r="I5506" s="1"/>
      <c r="Y5506" s="1"/>
      <c r="Z5506" s="1"/>
      <c r="BC5506" s="451"/>
    </row>
    <row r="5507" spans="3:55" hidden="1" x14ac:dyDescent="0.2">
      <c r="C5507" s="1"/>
      <c r="D5507" s="1"/>
      <c r="E5507" s="1"/>
      <c r="F5507" s="1"/>
      <c r="G5507" s="1"/>
      <c r="H5507" s="1"/>
      <c r="I5507" s="1"/>
      <c r="Y5507" s="1"/>
      <c r="Z5507" s="1"/>
      <c r="BC5507" s="451"/>
    </row>
    <row r="5508" spans="3:55" hidden="1" x14ac:dyDescent="0.2">
      <c r="C5508" s="1"/>
      <c r="D5508" s="1"/>
      <c r="E5508" s="1"/>
      <c r="F5508" s="1"/>
      <c r="G5508" s="1"/>
      <c r="H5508" s="1"/>
      <c r="I5508" s="1"/>
      <c r="Y5508" s="1"/>
      <c r="Z5508" s="1"/>
      <c r="BC5508" s="451"/>
    </row>
    <row r="5509" spans="3:55" hidden="1" x14ac:dyDescent="0.2">
      <c r="C5509" s="1"/>
      <c r="D5509" s="1"/>
      <c r="E5509" s="1"/>
      <c r="F5509" s="1"/>
      <c r="G5509" s="1"/>
      <c r="H5509" s="1"/>
      <c r="I5509" s="1"/>
      <c r="Y5509" s="1"/>
      <c r="Z5509" s="1"/>
      <c r="BC5509" s="451"/>
    </row>
    <row r="5510" spans="3:55" hidden="1" x14ac:dyDescent="0.2">
      <c r="C5510" s="1"/>
      <c r="D5510" s="1"/>
      <c r="E5510" s="1"/>
      <c r="F5510" s="1"/>
      <c r="G5510" s="1"/>
      <c r="H5510" s="1"/>
      <c r="I5510" s="1"/>
      <c r="Y5510" s="1"/>
      <c r="Z5510" s="1"/>
      <c r="BC5510" s="451"/>
    </row>
    <row r="5511" spans="3:55" hidden="1" x14ac:dyDescent="0.2">
      <c r="C5511" s="1"/>
      <c r="D5511" s="1"/>
      <c r="E5511" s="1"/>
      <c r="F5511" s="1"/>
      <c r="G5511" s="1"/>
      <c r="H5511" s="1"/>
      <c r="I5511" s="1"/>
      <c r="Y5511" s="1"/>
      <c r="Z5511" s="1"/>
      <c r="BC5511" s="451"/>
    </row>
    <row r="5512" spans="3:55" hidden="1" x14ac:dyDescent="0.2">
      <c r="C5512" s="1"/>
      <c r="D5512" s="1"/>
      <c r="E5512" s="1"/>
      <c r="F5512" s="1"/>
      <c r="G5512" s="1"/>
      <c r="H5512" s="1"/>
      <c r="I5512" s="1"/>
      <c r="Y5512" s="1"/>
      <c r="Z5512" s="1"/>
      <c r="BC5512" s="451"/>
    </row>
    <row r="5513" spans="3:55" hidden="1" x14ac:dyDescent="0.2">
      <c r="C5513" s="1"/>
      <c r="D5513" s="1"/>
      <c r="E5513" s="1"/>
      <c r="F5513" s="1"/>
      <c r="G5513" s="1"/>
      <c r="H5513" s="1"/>
      <c r="I5513" s="1"/>
      <c r="Y5513" s="1"/>
      <c r="Z5513" s="1"/>
      <c r="BC5513" s="451"/>
    </row>
    <row r="5514" spans="3:55" hidden="1" x14ac:dyDescent="0.2">
      <c r="C5514" s="1"/>
      <c r="D5514" s="1"/>
      <c r="E5514" s="1"/>
      <c r="F5514" s="1"/>
      <c r="G5514" s="1"/>
      <c r="H5514" s="1"/>
      <c r="I5514" s="1"/>
      <c r="Y5514" s="1"/>
      <c r="Z5514" s="1"/>
      <c r="BC5514" s="451"/>
    </row>
    <row r="5515" spans="3:55" hidden="1" x14ac:dyDescent="0.2">
      <c r="C5515" s="1"/>
      <c r="D5515" s="1"/>
      <c r="E5515" s="1"/>
      <c r="F5515" s="1"/>
      <c r="G5515" s="1"/>
      <c r="H5515" s="1"/>
      <c r="I5515" s="1"/>
      <c r="Y5515" s="1"/>
      <c r="Z5515" s="1"/>
      <c r="BC5515" s="451"/>
    </row>
    <row r="5516" spans="3:55" hidden="1" x14ac:dyDescent="0.2">
      <c r="C5516" s="1"/>
      <c r="D5516" s="1"/>
      <c r="E5516" s="1"/>
      <c r="F5516" s="1"/>
      <c r="G5516" s="1"/>
      <c r="H5516" s="1"/>
      <c r="I5516" s="1"/>
      <c r="Y5516" s="1"/>
      <c r="Z5516" s="1"/>
      <c r="BC5516" s="451"/>
    </row>
    <row r="5517" spans="3:55" hidden="1" x14ac:dyDescent="0.2">
      <c r="C5517" s="1"/>
      <c r="D5517" s="1"/>
      <c r="E5517" s="1"/>
      <c r="F5517" s="1"/>
      <c r="G5517" s="1"/>
      <c r="H5517" s="1"/>
      <c r="I5517" s="1"/>
      <c r="Y5517" s="1"/>
      <c r="Z5517" s="1"/>
      <c r="BC5517" s="451"/>
    </row>
    <row r="5518" spans="3:55" hidden="1" x14ac:dyDescent="0.2">
      <c r="C5518" s="1"/>
      <c r="D5518" s="1"/>
      <c r="E5518" s="1"/>
      <c r="F5518" s="1"/>
      <c r="G5518" s="1"/>
      <c r="H5518" s="1"/>
      <c r="I5518" s="1"/>
      <c r="Y5518" s="1"/>
      <c r="Z5518" s="1"/>
      <c r="BC5518" s="451"/>
    </row>
    <row r="5519" spans="3:55" hidden="1" x14ac:dyDescent="0.2">
      <c r="C5519" s="1"/>
      <c r="D5519" s="1"/>
      <c r="E5519" s="1"/>
      <c r="F5519" s="1"/>
      <c r="G5519" s="1"/>
      <c r="H5519" s="1"/>
      <c r="I5519" s="1"/>
      <c r="Y5519" s="1"/>
      <c r="Z5519" s="1"/>
      <c r="BC5519" s="451"/>
    </row>
    <row r="5520" spans="3:55" hidden="1" x14ac:dyDescent="0.2">
      <c r="C5520" s="1"/>
      <c r="D5520" s="1"/>
      <c r="E5520" s="1"/>
      <c r="F5520" s="1"/>
      <c r="G5520" s="1"/>
      <c r="H5520" s="1"/>
      <c r="I5520" s="1"/>
      <c r="Y5520" s="1"/>
      <c r="Z5520" s="1"/>
      <c r="BC5520" s="451"/>
    </row>
    <row r="5521" spans="3:55" hidden="1" x14ac:dyDescent="0.2">
      <c r="C5521" s="1"/>
      <c r="D5521" s="1"/>
      <c r="E5521" s="1"/>
      <c r="F5521" s="1"/>
      <c r="G5521" s="1"/>
      <c r="H5521" s="1"/>
      <c r="I5521" s="1"/>
      <c r="Y5521" s="1"/>
      <c r="Z5521" s="1"/>
      <c r="BC5521" s="451"/>
    </row>
    <row r="5522" spans="3:55" hidden="1" x14ac:dyDescent="0.2">
      <c r="C5522" s="1"/>
      <c r="D5522" s="1"/>
      <c r="E5522" s="1"/>
      <c r="F5522" s="1"/>
      <c r="G5522" s="1"/>
      <c r="H5522" s="1"/>
      <c r="I5522" s="1"/>
      <c r="Y5522" s="1"/>
      <c r="Z5522" s="1"/>
      <c r="BC5522" s="451"/>
    </row>
    <row r="5523" spans="3:55" hidden="1" x14ac:dyDescent="0.2">
      <c r="C5523" s="1"/>
      <c r="D5523" s="1"/>
      <c r="E5523" s="1"/>
      <c r="F5523" s="1"/>
      <c r="G5523" s="1"/>
      <c r="H5523" s="1"/>
      <c r="I5523" s="1"/>
      <c r="Y5523" s="1"/>
      <c r="Z5523" s="1"/>
      <c r="BC5523" s="451"/>
    </row>
    <row r="5524" spans="3:55" hidden="1" x14ac:dyDescent="0.2">
      <c r="C5524" s="1"/>
      <c r="D5524" s="1"/>
      <c r="E5524" s="1"/>
      <c r="F5524" s="1"/>
      <c r="G5524" s="1"/>
      <c r="H5524" s="1"/>
      <c r="I5524" s="1"/>
      <c r="Y5524" s="1"/>
      <c r="Z5524" s="1"/>
      <c r="BC5524" s="451"/>
    </row>
    <row r="5525" spans="3:55" hidden="1" x14ac:dyDescent="0.2">
      <c r="C5525" s="1"/>
      <c r="D5525" s="1"/>
      <c r="E5525" s="1"/>
      <c r="F5525" s="1"/>
      <c r="G5525" s="1"/>
      <c r="H5525" s="1"/>
      <c r="I5525" s="1"/>
      <c r="Y5525" s="1"/>
      <c r="Z5525" s="1"/>
      <c r="BC5525" s="451"/>
    </row>
    <row r="5526" spans="3:55" hidden="1" x14ac:dyDescent="0.2">
      <c r="C5526" s="1"/>
      <c r="D5526" s="1"/>
      <c r="E5526" s="1"/>
      <c r="F5526" s="1"/>
      <c r="G5526" s="1"/>
      <c r="H5526" s="1"/>
      <c r="I5526" s="1"/>
      <c r="Y5526" s="1"/>
      <c r="Z5526" s="1"/>
      <c r="BC5526" s="451"/>
    </row>
    <row r="5527" spans="3:55" hidden="1" x14ac:dyDescent="0.2">
      <c r="C5527" s="1"/>
      <c r="D5527" s="1"/>
      <c r="E5527" s="1"/>
      <c r="F5527" s="1"/>
      <c r="G5527" s="1"/>
      <c r="H5527" s="1"/>
      <c r="I5527" s="1"/>
      <c r="Y5527" s="1"/>
      <c r="Z5527" s="1"/>
      <c r="BC5527" s="451"/>
    </row>
    <row r="5528" spans="3:55" hidden="1" x14ac:dyDescent="0.2">
      <c r="C5528" s="1"/>
      <c r="D5528" s="1"/>
      <c r="E5528" s="1"/>
      <c r="F5528" s="1"/>
      <c r="G5528" s="1"/>
      <c r="H5528" s="1"/>
      <c r="I5528" s="1"/>
      <c r="Y5528" s="1"/>
      <c r="Z5528" s="1"/>
      <c r="BC5528" s="451"/>
    </row>
    <row r="5529" spans="3:55" hidden="1" x14ac:dyDescent="0.2">
      <c r="C5529" s="1"/>
      <c r="D5529" s="1"/>
      <c r="E5529" s="1"/>
      <c r="F5529" s="1"/>
      <c r="G5529" s="1"/>
      <c r="H5529" s="1"/>
      <c r="I5529" s="1"/>
      <c r="Y5529" s="1"/>
      <c r="Z5529" s="1"/>
      <c r="BC5529" s="451"/>
    </row>
    <row r="5530" spans="3:55" hidden="1" x14ac:dyDescent="0.2">
      <c r="C5530" s="1"/>
      <c r="D5530" s="1"/>
      <c r="E5530" s="1"/>
      <c r="F5530" s="1"/>
      <c r="G5530" s="1"/>
      <c r="H5530" s="1"/>
      <c r="I5530" s="1"/>
      <c r="Y5530" s="1"/>
      <c r="Z5530" s="1"/>
      <c r="BC5530" s="451"/>
    </row>
    <row r="5531" spans="3:55" hidden="1" x14ac:dyDescent="0.2">
      <c r="C5531" s="1"/>
      <c r="D5531" s="1"/>
      <c r="E5531" s="1"/>
      <c r="F5531" s="1"/>
      <c r="G5531" s="1"/>
      <c r="H5531" s="1"/>
      <c r="I5531" s="1"/>
      <c r="Y5531" s="1"/>
      <c r="Z5531" s="1"/>
      <c r="BC5531" s="451"/>
    </row>
    <row r="5532" spans="3:55" hidden="1" x14ac:dyDescent="0.2">
      <c r="C5532" s="1"/>
      <c r="D5532" s="1"/>
      <c r="E5532" s="1"/>
      <c r="F5532" s="1"/>
      <c r="G5532" s="1"/>
      <c r="H5532" s="1"/>
      <c r="I5532" s="1"/>
      <c r="Y5532" s="1"/>
      <c r="Z5532" s="1"/>
      <c r="BC5532" s="451"/>
    </row>
    <row r="5533" spans="3:55" hidden="1" x14ac:dyDescent="0.2">
      <c r="C5533" s="1"/>
      <c r="D5533" s="1"/>
      <c r="E5533" s="1"/>
      <c r="F5533" s="1"/>
      <c r="G5533" s="1"/>
      <c r="H5533" s="1"/>
      <c r="I5533" s="1"/>
      <c r="Y5533" s="1"/>
      <c r="Z5533" s="1"/>
      <c r="BC5533" s="451"/>
    </row>
    <row r="5534" spans="3:55" hidden="1" x14ac:dyDescent="0.2">
      <c r="C5534" s="1"/>
      <c r="D5534" s="1"/>
      <c r="E5534" s="1"/>
      <c r="F5534" s="1"/>
      <c r="G5534" s="1"/>
      <c r="H5534" s="1"/>
      <c r="I5534" s="1"/>
      <c r="Y5534" s="1"/>
      <c r="Z5534" s="1"/>
      <c r="BC5534" s="451"/>
    </row>
    <row r="5535" spans="3:55" hidden="1" x14ac:dyDescent="0.2">
      <c r="C5535" s="1"/>
      <c r="D5535" s="1"/>
      <c r="E5535" s="1"/>
      <c r="F5535" s="1"/>
      <c r="G5535" s="1"/>
      <c r="H5535" s="1"/>
      <c r="I5535" s="1"/>
      <c r="Y5535" s="1"/>
      <c r="Z5535" s="1"/>
      <c r="BC5535" s="451"/>
    </row>
    <row r="5536" spans="3:55" hidden="1" x14ac:dyDescent="0.2">
      <c r="C5536" s="1"/>
      <c r="D5536" s="1"/>
      <c r="E5536" s="1"/>
      <c r="F5536" s="1"/>
      <c r="G5536" s="1"/>
      <c r="H5536" s="1"/>
      <c r="I5536" s="1"/>
      <c r="Y5536" s="1"/>
      <c r="Z5536" s="1"/>
      <c r="BC5536" s="451"/>
    </row>
    <row r="5537" spans="3:55" hidden="1" x14ac:dyDescent="0.2">
      <c r="C5537" s="1"/>
      <c r="D5537" s="1"/>
      <c r="E5537" s="1"/>
      <c r="F5537" s="1"/>
      <c r="G5537" s="1"/>
      <c r="H5537" s="1"/>
      <c r="I5537" s="1"/>
      <c r="Y5537" s="1"/>
      <c r="Z5537" s="1"/>
      <c r="BC5537" s="451"/>
    </row>
    <row r="5538" spans="3:55" hidden="1" x14ac:dyDescent="0.2">
      <c r="C5538" s="1"/>
      <c r="D5538" s="1"/>
      <c r="E5538" s="1"/>
      <c r="F5538" s="1"/>
      <c r="G5538" s="1"/>
      <c r="H5538" s="1"/>
      <c r="I5538" s="1"/>
      <c r="Y5538" s="1"/>
      <c r="Z5538" s="1"/>
      <c r="BC5538" s="451"/>
    </row>
    <row r="5539" spans="3:55" hidden="1" x14ac:dyDescent="0.2">
      <c r="C5539" s="1"/>
      <c r="D5539" s="1"/>
      <c r="E5539" s="1"/>
      <c r="F5539" s="1"/>
      <c r="G5539" s="1"/>
      <c r="H5539" s="1"/>
      <c r="I5539" s="1"/>
      <c r="Y5539" s="1"/>
      <c r="Z5539" s="1"/>
      <c r="BC5539" s="451"/>
    </row>
    <row r="5540" spans="3:55" hidden="1" x14ac:dyDescent="0.2">
      <c r="C5540" s="1"/>
      <c r="D5540" s="1"/>
      <c r="E5540" s="1"/>
      <c r="F5540" s="1"/>
      <c r="G5540" s="1"/>
      <c r="H5540" s="1"/>
      <c r="I5540" s="1"/>
      <c r="Y5540" s="1"/>
      <c r="Z5540" s="1"/>
      <c r="BC5540" s="451"/>
    </row>
    <row r="5541" spans="3:55" hidden="1" x14ac:dyDescent="0.2">
      <c r="C5541" s="1"/>
      <c r="D5541" s="1"/>
      <c r="E5541" s="1"/>
      <c r="F5541" s="1"/>
      <c r="G5541" s="1"/>
      <c r="H5541" s="1"/>
      <c r="I5541" s="1"/>
      <c r="Y5541" s="1"/>
      <c r="Z5541" s="1"/>
      <c r="BC5541" s="451"/>
    </row>
    <row r="5542" spans="3:55" hidden="1" x14ac:dyDescent="0.2">
      <c r="C5542" s="1"/>
      <c r="D5542" s="1"/>
      <c r="E5542" s="1"/>
      <c r="F5542" s="1"/>
      <c r="G5542" s="1"/>
      <c r="H5542" s="1"/>
      <c r="I5542" s="1"/>
      <c r="Y5542" s="1"/>
      <c r="Z5542" s="1"/>
      <c r="BC5542" s="451"/>
    </row>
    <row r="5543" spans="3:55" hidden="1" x14ac:dyDescent="0.2">
      <c r="C5543" s="1"/>
      <c r="D5543" s="1"/>
      <c r="E5543" s="1"/>
      <c r="F5543" s="1"/>
      <c r="G5543" s="1"/>
      <c r="H5543" s="1"/>
      <c r="I5543" s="1"/>
      <c r="Y5543" s="1"/>
      <c r="Z5543" s="1"/>
      <c r="BC5543" s="451"/>
    </row>
    <row r="5544" spans="3:55" hidden="1" x14ac:dyDescent="0.2">
      <c r="C5544" s="1"/>
      <c r="D5544" s="1"/>
      <c r="E5544" s="1"/>
      <c r="F5544" s="1"/>
      <c r="G5544" s="1"/>
      <c r="H5544" s="1"/>
      <c r="I5544" s="1"/>
      <c r="Y5544" s="1"/>
      <c r="Z5544" s="1"/>
      <c r="BC5544" s="451"/>
    </row>
    <row r="5545" spans="3:55" hidden="1" x14ac:dyDescent="0.2">
      <c r="C5545" s="1"/>
      <c r="D5545" s="1"/>
      <c r="E5545" s="1"/>
      <c r="F5545" s="1"/>
      <c r="G5545" s="1"/>
      <c r="H5545" s="1"/>
      <c r="I5545" s="1"/>
      <c r="Y5545" s="1"/>
      <c r="Z5545" s="1"/>
      <c r="BC5545" s="451"/>
    </row>
    <row r="5546" spans="3:55" hidden="1" x14ac:dyDescent="0.2">
      <c r="C5546" s="1"/>
      <c r="D5546" s="1"/>
      <c r="E5546" s="1"/>
      <c r="F5546" s="1"/>
      <c r="G5546" s="1"/>
      <c r="H5546" s="1"/>
      <c r="I5546" s="1"/>
      <c r="Y5546" s="1"/>
      <c r="Z5546" s="1"/>
      <c r="BC5546" s="451"/>
    </row>
    <row r="5547" spans="3:55" hidden="1" x14ac:dyDescent="0.2">
      <c r="C5547" s="1"/>
      <c r="D5547" s="1"/>
      <c r="E5547" s="1"/>
      <c r="F5547" s="1"/>
      <c r="G5547" s="1"/>
      <c r="H5547" s="1"/>
      <c r="I5547" s="1"/>
      <c r="Y5547" s="1"/>
      <c r="Z5547" s="1"/>
      <c r="BC5547" s="451"/>
    </row>
    <row r="5548" spans="3:55" hidden="1" x14ac:dyDescent="0.2">
      <c r="C5548" s="1"/>
      <c r="D5548" s="1"/>
      <c r="E5548" s="1"/>
      <c r="F5548" s="1"/>
      <c r="G5548" s="1"/>
      <c r="H5548" s="1"/>
      <c r="I5548" s="1"/>
      <c r="Y5548" s="1"/>
      <c r="Z5548" s="1"/>
      <c r="BC5548" s="451"/>
    </row>
    <row r="5549" spans="3:55" hidden="1" x14ac:dyDescent="0.2">
      <c r="C5549" s="1"/>
      <c r="D5549" s="1"/>
      <c r="E5549" s="1"/>
      <c r="F5549" s="1"/>
      <c r="G5549" s="1"/>
      <c r="H5549" s="1"/>
      <c r="I5549" s="1"/>
      <c r="Y5549" s="1"/>
      <c r="Z5549" s="1"/>
      <c r="BC5549" s="451"/>
    </row>
    <row r="5550" spans="3:55" hidden="1" x14ac:dyDescent="0.2">
      <c r="C5550" s="1"/>
      <c r="D5550" s="1"/>
      <c r="E5550" s="1"/>
      <c r="F5550" s="1"/>
      <c r="G5550" s="1"/>
      <c r="H5550" s="1"/>
      <c r="I5550" s="1"/>
      <c r="Y5550" s="1"/>
      <c r="Z5550" s="1"/>
      <c r="BC5550" s="451"/>
    </row>
    <row r="5551" spans="3:55" hidden="1" x14ac:dyDescent="0.2">
      <c r="C5551" s="1"/>
      <c r="D5551" s="1"/>
      <c r="E5551" s="1"/>
      <c r="F5551" s="1"/>
      <c r="G5551" s="1"/>
      <c r="H5551" s="1"/>
      <c r="I5551" s="1"/>
      <c r="Y5551" s="1"/>
      <c r="Z5551" s="1"/>
      <c r="BC5551" s="451"/>
    </row>
    <row r="5552" spans="3:55" hidden="1" x14ac:dyDescent="0.2">
      <c r="C5552" s="1"/>
      <c r="D5552" s="1"/>
      <c r="E5552" s="1"/>
      <c r="F5552" s="1"/>
      <c r="G5552" s="1"/>
      <c r="H5552" s="1"/>
      <c r="I5552" s="1"/>
      <c r="Y5552" s="1"/>
      <c r="Z5552" s="1"/>
      <c r="BC5552" s="451"/>
    </row>
    <row r="5553" spans="3:55" hidden="1" x14ac:dyDescent="0.2">
      <c r="C5553" s="1"/>
      <c r="D5553" s="1"/>
      <c r="E5553" s="1"/>
      <c r="F5553" s="1"/>
      <c r="G5553" s="1"/>
      <c r="H5553" s="1"/>
      <c r="I5553" s="1"/>
      <c r="Y5553" s="1"/>
      <c r="Z5553" s="1"/>
      <c r="BC5553" s="451"/>
    </row>
    <row r="5554" spans="3:55" hidden="1" x14ac:dyDescent="0.2">
      <c r="C5554" s="1"/>
      <c r="D5554" s="1"/>
      <c r="E5554" s="1"/>
      <c r="F5554" s="1"/>
      <c r="G5554" s="1"/>
      <c r="H5554" s="1"/>
      <c r="I5554" s="1"/>
      <c r="Y5554" s="1"/>
      <c r="Z5554" s="1"/>
      <c r="BC5554" s="451"/>
    </row>
    <row r="5555" spans="3:55" hidden="1" x14ac:dyDescent="0.2">
      <c r="C5555" s="1"/>
      <c r="D5555" s="1"/>
      <c r="E5555" s="1"/>
      <c r="F5555" s="1"/>
      <c r="G5555" s="1"/>
      <c r="H5555" s="1"/>
      <c r="I5555" s="1"/>
      <c r="Y5555" s="1"/>
      <c r="Z5555" s="1"/>
      <c r="BC5555" s="451"/>
    </row>
    <row r="5556" spans="3:55" hidden="1" x14ac:dyDescent="0.2">
      <c r="C5556" s="1"/>
      <c r="D5556" s="1"/>
      <c r="E5556" s="1"/>
      <c r="F5556" s="1"/>
      <c r="G5556" s="1"/>
      <c r="H5556" s="1"/>
      <c r="I5556" s="1"/>
      <c r="Y5556" s="1"/>
      <c r="Z5556" s="1"/>
      <c r="BC5556" s="451"/>
    </row>
    <row r="5557" spans="3:55" hidden="1" x14ac:dyDescent="0.2">
      <c r="C5557" s="1"/>
      <c r="D5557" s="1"/>
      <c r="E5557" s="1"/>
      <c r="F5557" s="1"/>
      <c r="G5557" s="1"/>
      <c r="H5557" s="1"/>
      <c r="I5557" s="1"/>
      <c r="Y5557" s="1"/>
      <c r="Z5557" s="1"/>
      <c r="BC5557" s="451"/>
    </row>
    <row r="5558" spans="3:55" hidden="1" x14ac:dyDescent="0.2">
      <c r="C5558" s="1"/>
      <c r="D5558" s="1"/>
      <c r="E5558" s="1"/>
      <c r="F5558" s="1"/>
      <c r="G5558" s="1"/>
      <c r="H5558" s="1"/>
      <c r="I5558" s="1"/>
      <c r="Y5558" s="1"/>
      <c r="Z5558" s="1"/>
      <c r="BC5558" s="451"/>
    </row>
    <row r="5559" spans="3:55" hidden="1" x14ac:dyDescent="0.2">
      <c r="C5559" s="1"/>
      <c r="D5559" s="1"/>
      <c r="E5559" s="1"/>
      <c r="F5559" s="1"/>
      <c r="G5559" s="1"/>
      <c r="H5559" s="1"/>
      <c r="I5559" s="1"/>
      <c r="Y5559" s="1"/>
      <c r="Z5559" s="1"/>
      <c r="BC5559" s="451"/>
    </row>
    <row r="5560" spans="3:55" hidden="1" x14ac:dyDescent="0.2">
      <c r="C5560" s="1"/>
      <c r="D5560" s="1"/>
      <c r="E5560" s="1"/>
      <c r="F5560" s="1"/>
      <c r="G5560" s="1"/>
      <c r="H5560" s="1"/>
      <c r="I5560" s="1"/>
      <c r="Y5560" s="1"/>
      <c r="Z5560" s="1"/>
      <c r="BC5560" s="451"/>
    </row>
    <row r="5561" spans="3:55" hidden="1" x14ac:dyDescent="0.2">
      <c r="C5561" s="1"/>
      <c r="D5561" s="1"/>
      <c r="E5561" s="1"/>
      <c r="F5561" s="1"/>
      <c r="G5561" s="1"/>
      <c r="H5561" s="1"/>
      <c r="I5561" s="1"/>
      <c r="Y5561" s="1"/>
      <c r="Z5561" s="1"/>
      <c r="BC5561" s="451"/>
    </row>
    <row r="5562" spans="3:55" hidden="1" x14ac:dyDescent="0.2">
      <c r="C5562" s="1"/>
      <c r="D5562" s="1"/>
      <c r="E5562" s="1"/>
      <c r="F5562" s="1"/>
      <c r="G5562" s="1"/>
      <c r="H5562" s="1"/>
      <c r="I5562" s="1"/>
      <c r="Y5562" s="1"/>
      <c r="Z5562" s="1"/>
      <c r="BC5562" s="451"/>
    </row>
    <row r="5563" spans="3:55" hidden="1" x14ac:dyDescent="0.2">
      <c r="C5563" s="1"/>
      <c r="D5563" s="1"/>
      <c r="E5563" s="1"/>
      <c r="F5563" s="1"/>
      <c r="G5563" s="1"/>
      <c r="H5563" s="1"/>
      <c r="I5563" s="1"/>
      <c r="Y5563" s="1"/>
      <c r="Z5563" s="1"/>
      <c r="BC5563" s="451"/>
    </row>
    <row r="5564" spans="3:55" hidden="1" x14ac:dyDescent="0.2">
      <c r="C5564" s="1"/>
      <c r="D5564" s="1"/>
      <c r="E5564" s="1"/>
      <c r="F5564" s="1"/>
      <c r="G5564" s="1"/>
      <c r="H5564" s="1"/>
      <c r="I5564" s="1"/>
      <c r="Y5564" s="1"/>
      <c r="Z5564" s="1"/>
      <c r="BC5564" s="451"/>
    </row>
    <row r="5565" spans="3:55" hidden="1" x14ac:dyDescent="0.2">
      <c r="C5565" s="1"/>
      <c r="D5565" s="1"/>
      <c r="E5565" s="1"/>
      <c r="F5565" s="1"/>
      <c r="G5565" s="1"/>
      <c r="H5565" s="1"/>
      <c r="I5565" s="1"/>
      <c r="Y5565" s="1"/>
      <c r="Z5565" s="1"/>
      <c r="BC5565" s="451"/>
    </row>
    <row r="5566" spans="3:55" hidden="1" x14ac:dyDescent="0.2">
      <c r="C5566" s="1"/>
      <c r="D5566" s="1"/>
      <c r="E5566" s="1"/>
      <c r="F5566" s="1"/>
      <c r="G5566" s="1"/>
      <c r="H5566" s="1"/>
      <c r="I5566" s="1"/>
      <c r="Y5566" s="1"/>
      <c r="Z5566" s="1"/>
      <c r="BC5566" s="451"/>
    </row>
    <row r="5567" spans="3:55" hidden="1" x14ac:dyDescent="0.2">
      <c r="C5567" s="1"/>
      <c r="D5567" s="1"/>
      <c r="E5567" s="1"/>
      <c r="F5567" s="1"/>
      <c r="G5567" s="1"/>
      <c r="H5567" s="1"/>
      <c r="I5567" s="1"/>
      <c r="Y5567" s="1"/>
      <c r="Z5567" s="1"/>
      <c r="BC5567" s="451"/>
    </row>
    <row r="5568" spans="3:55" hidden="1" x14ac:dyDescent="0.2">
      <c r="C5568" s="1"/>
      <c r="D5568" s="1"/>
      <c r="E5568" s="1"/>
      <c r="F5568" s="1"/>
      <c r="G5568" s="1"/>
      <c r="H5568" s="1"/>
      <c r="I5568" s="1"/>
      <c r="Y5568" s="1"/>
      <c r="Z5568" s="1"/>
      <c r="BC5568" s="451"/>
    </row>
    <row r="5569" spans="3:55" hidden="1" x14ac:dyDescent="0.2">
      <c r="C5569" s="1"/>
      <c r="D5569" s="1"/>
      <c r="E5569" s="1"/>
      <c r="F5569" s="1"/>
      <c r="G5569" s="1"/>
      <c r="H5569" s="1"/>
      <c r="I5569" s="1"/>
      <c r="Y5569" s="1"/>
      <c r="Z5569" s="1"/>
      <c r="BC5569" s="451"/>
    </row>
    <row r="5570" spans="3:55" hidden="1" x14ac:dyDescent="0.2">
      <c r="C5570" s="1"/>
      <c r="D5570" s="1"/>
      <c r="E5570" s="1"/>
      <c r="F5570" s="1"/>
      <c r="G5570" s="1"/>
      <c r="H5570" s="1"/>
      <c r="I5570" s="1"/>
      <c r="Y5570" s="1"/>
      <c r="Z5570" s="1"/>
      <c r="BC5570" s="451"/>
    </row>
    <row r="5571" spans="3:55" hidden="1" x14ac:dyDescent="0.2">
      <c r="C5571" s="1"/>
      <c r="D5571" s="1"/>
      <c r="E5571" s="1"/>
      <c r="F5571" s="1"/>
      <c r="G5571" s="1"/>
      <c r="H5571" s="1"/>
      <c r="I5571" s="1"/>
      <c r="Y5571" s="1"/>
      <c r="Z5571" s="1"/>
      <c r="BC5571" s="451"/>
    </row>
    <row r="5572" spans="3:55" hidden="1" x14ac:dyDescent="0.2">
      <c r="C5572" s="1"/>
      <c r="D5572" s="1"/>
      <c r="E5572" s="1"/>
      <c r="F5572" s="1"/>
      <c r="G5572" s="1"/>
      <c r="H5572" s="1"/>
      <c r="I5572" s="1"/>
      <c r="Y5572" s="1"/>
      <c r="Z5572" s="1"/>
      <c r="BC5572" s="451"/>
    </row>
    <row r="5573" spans="3:55" hidden="1" x14ac:dyDescent="0.2">
      <c r="C5573" s="1"/>
      <c r="D5573" s="1"/>
      <c r="E5573" s="1"/>
      <c r="F5573" s="1"/>
      <c r="G5573" s="1"/>
      <c r="H5573" s="1"/>
      <c r="I5573" s="1"/>
      <c r="Y5573" s="1"/>
      <c r="Z5573" s="1"/>
      <c r="BC5573" s="451"/>
    </row>
    <row r="5574" spans="3:55" hidden="1" x14ac:dyDescent="0.2">
      <c r="C5574" s="1"/>
      <c r="D5574" s="1"/>
      <c r="E5574" s="1"/>
      <c r="F5574" s="1"/>
      <c r="G5574" s="1"/>
      <c r="H5574" s="1"/>
      <c r="I5574" s="1"/>
      <c r="Y5574" s="1"/>
      <c r="Z5574" s="1"/>
      <c r="BC5574" s="451"/>
    </row>
    <row r="5575" spans="3:55" hidden="1" x14ac:dyDescent="0.2">
      <c r="C5575" s="1"/>
      <c r="D5575" s="1"/>
      <c r="E5575" s="1"/>
      <c r="F5575" s="1"/>
      <c r="G5575" s="1"/>
      <c r="H5575" s="1"/>
      <c r="I5575" s="1"/>
      <c r="Y5575" s="1"/>
      <c r="Z5575" s="1"/>
      <c r="BC5575" s="451"/>
    </row>
    <row r="5576" spans="3:55" hidden="1" x14ac:dyDescent="0.2">
      <c r="C5576" s="1"/>
      <c r="D5576" s="1"/>
      <c r="E5576" s="1"/>
      <c r="F5576" s="1"/>
      <c r="G5576" s="1"/>
      <c r="H5576" s="1"/>
      <c r="I5576" s="1"/>
      <c r="Y5576" s="1"/>
      <c r="Z5576" s="1"/>
      <c r="BC5576" s="451"/>
    </row>
    <row r="5577" spans="3:55" hidden="1" x14ac:dyDescent="0.2">
      <c r="C5577" s="1"/>
      <c r="D5577" s="1"/>
      <c r="E5577" s="1"/>
      <c r="F5577" s="1"/>
      <c r="G5577" s="1"/>
      <c r="H5577" s="1"/>
      <c r="I5577" s="1"/>
      <c r="Y5577" s="1"/>
      <c r="Z5577" s="1"/>
      <c r="BC5577" s="451"/>
    </row>
    <row r="5578" spans="3:55" hidden="1" x14ac:dyDescent="0.2">
      <c r="C5578" s="1"/>
      <c r="D5578" s="1"/>
      <c r="E5578" s="1"/>
      <c r="F5578" s="1"/>
      <c r="G5578" s="1"/>
      <c r="H5578" s="1"/>
      <c r="I5578" s="1"/>
      <c r="Y5578" s="1"/>
      <c r="Z5578" s="1"/>
      <c r="BC5578" s="451"/>
    </row>
    <row r="5579" spans="3:55" hidden="1" x14ac:dyDescent="0.2">
      <c r="C5579" s="1"/>
      <c r="D5579" s="1"/>
      <c r="E5579" s="1"/>
      <c r="F5579" s="1"/>
      <c r="G5579" s="1"/>
      <c r="H5579" s="1"/>
      <c r="I5579" s="1"/>
      <c r="Y5579" s="1"/>
      <c r="Z5579" s="1"/>
      <c r="BC5579" s="451"/>
    </row>
    <row r="5580" spans="3:55" hidden="1" x14ac:dyDescent="0.2">
      <c r="C5580" s="1"/>
      <c r="D5580" s="1"/>
      <c r="E5580" s="1"/>
      <c r="F5580" s="1"/>
      <c r="G5580" s="1"/>
      <c r="H5580" s="1"/>
      <c r="I5580" s="1"/>
      <c r="Y5580" s="1"/>
      <c r="Z5580" s="1"/>
      <c r="BC5580" s="451"/>
    </row>
    <row r="5581" spans="3:55" hidden="1" x14ac:dyDescent="0.2">
      <c r="C5581" s="1"/>
      <c r="D5581" s="1"/>
      <c r="E5581" s="1"/>
      <c r="F5581" s="1"/>
      <c r="G5581" s="1"/>
      <c r="H5581" s="1"/>
      <c r="I5581" s="1"/>
      <c r="Y5581" s="1"/>
      <c r="Z5581" s="1"/>
      <c r="BC5581" s="451"/>
    </row>
    <row r="5582" spans="3:55" hidden="1" x14ac:dyDescent="0.2">
      <c r="C5582" s="1"/>
      <c r="D5582" s="1"/>
      <c r="E5582" s="1"/>
      <c r="F5582" s="1"/>
      <c r="G5582" s="1"/>
      <c r="H5582" s="1"/>
      <c r="I5582" s="1"/>
      <c r="Y5582" s="1"/>
      <c r="Z5582" s="1"/>
      <c r="BC5582" s="451"/>
    </row>
    <row r="5583" spans="3:55" hidden="1" x14ac:dyDescent="0.2">
      <c r="C5583" s="1"/>
      <c r="D5583" s="1"/>
      <c r="E5583" s="1"/>
      <c r="F5583" s="1"/>
      <c r="G5583" s="1"/>
      <c r="H5583" s="1"/>
      <c r="I5583" s="1"/>
      <c r="Y5583" s="1"/>
      <c r="Z5583" s="1"/>
      <c r="BC5583" s="451"/>
    </row>
    <row r="5584" spans="3:55" hidden="1" x14ac:dyDescent="0.2">
      <c r="C5584" s="1"/>
      <c r="D5584" s="1"/>
      <c r="E5584" s="1"/>
      <c r="F5584" s="1"/>
      <c r="G5584" s="1"/>
      <c r="H5584" s="1"/>
      <c r="I5584" s="1"/>
      <c r="Y5584" s="1"/>
      <c r="Z5584" s="1"/>
      <c r="BC5584" s="451"/>
    </row>
    <row r="5585" spans="3:55" hidden="1" x14ac:dyDescent="0.2">
      <c r="C5585" s="1"/>
      <c r="D5585" s="1"/>
      <c r="E5585" s="1"/>
      <c r="F5585" s="1"/>
      <c r="G5585" s="1"/>
      <c r="H5585" s="1"/>
      <c r="I5585" s="1"/>
      <c r="Y5585" s="1"/>
      <c r="Z5585" s="1"/>
      <c r="BC5585" s="451"/>
    </row>
    <row r="5586" spans="3:55" hidden="1" x14ac:dyDescent="0.2">
      <c r="C5586" s="1"/>
      <c r="D5586" s="1"/>
      <c r="E5586" s="1"/>
      <c r="F5586" s="1"/>
      <c r="G5586" s="1"/>
      <c r="H5586" s="1"/>
      <c r="I5586" s="1"/>
      <c r="Y5586" s="1"/>
      <c r="Z5586" s="1"/>
      <c r="BC5586" s="451"/>
    </row>
    <row r="5587" spans="3:55" hidden="1" x14ac:dyDescent="0.2">
      <c r="C5587" s="1"/>
      <c r="D5587" s="1"/>
      <c r="E5587" s="1"/>
      <c r="F5587" s="1"/>
      <c r="G5587" s="1"/>
      <c r="H5587" s="1"/>
      <c r="I5587" s="1"/>
      <c r="Y5587" s="1"/>
      <c r="Z5587" s="1"/>
      <c r="BC5587" s="451"/>
    </row>
    <row r="5588" spans="3:55" hidden="1" x14ac:dyDescent="0.2">
      <c r="C5588" s="1"/>
      <c r="D5588" s="1"/>
      <c r="E5588" s="1"/>
      <c r="F5588" s="1"/>
      <c r="G5588" s="1"/>
      <c r="H5588" s="1"/>
      <c r="I5588" s="1"/>
      <c r="Y5588" s="1"/>
      <c r="Z5588" s="1"/>
      <c r="BC5588" s="451"/>
    </row>
    <row r="5589" spans="3:55" hidden="1" x14ac:dyDescent="0.2">
      <c r="C5589" s="1"/>
      <c r="D5589" s="1"/>
      <c r="E5589" s="1"/>
      <c r="F5589" s="1"/>
      <c r="G5589" s="1"/>
      <c r="H5589" s="1"/>
      <c r="I5589" s="1"/>
      <c r="Y5589" s="1"/>
      <c r="Z5589" s="1"/>
      <c r="BC5589" s="451"/>
    </row>
    <row r="5590" spans="3:55" hidden="1" x14ac:dyDescent="0.2">
      <c r="C5590" s="1"/>
      <c r="D5590" s="1"/>
      <c r="E5590" s="1"/>
      <c r="F5590" s="1"/>
      <c r="G5590" s="1"/>
      <c r="H5590" s="1"/>
      <c r="I5590" s="1"/>
      <c r="Y5590" s="1"/>
      <c r="Z5590" s="1"/>
      <c r="BC5590" s="451"/>
    </row>
    <row r="5591" spans="3:55" hidden="1" x14ac:dyDescent="0.2">
      <c r="C5591" s="1"/>
      <c r="D5591" s="1"/>
      <c r="E5591" s="1"/>
      <c r="F5591" s="1"/>
      <c r="G5591" s="1"/>
      <c r="H5591" s="1"/>
      <c r="I5591" s="1"/>
      <c r="Y5591" s="1"/>
      <c r="Z5591" s="1"/>
      <c r="BC5591" s="451"/>
    </row>
    <row r="5592" spans="3:55" hidden="1" x14ac:dyDescent="0.2">
      <c r="C5592" s="1"/>
      <c r="D5592" s="1"/>
      <c r="E5592" s="1"/>
      <c r="F5592" s="1"/>
      <c r="G5592" s="1"/>
      <c r="H5592" s="1"/>
      <c r="I5592" s="1"/>
      <c r="Y5592" s="1"/>
      <c r="Z5592" s="1"/>
      <c r="BC5592" s="451"/>
    </row>
    <row r="5593" spans="3:55" hidden="1" x14ac:dyDescent="0.2">
      <c r="C5593" s="1"/>
      <c r="D5593" s="1"/>
      <c r="E5593" s="1"/>
      <c r="F5593" s="1"/>
      <c r="G5593" s="1"/>
      <c r="H5593" s="1"/>
      <c r="I5593" s="1"/>
      <c r="Y5593" s="1"/>
      <c r="Z5593" s="1"/>
      <c r="BC5593" s="451"/>
    </row>
    <row r="5594" spans="3:55" hidden="1" x14ac:dyDescent="0.2">
      <c r="C5594" s="1"/>
      <c r="D5594" s="1"/>
      <c r="E5594" s="1"/>
      <c r="F5594" s="1"/>
      <c r="G5594" s="1"/>
      <c r="H5594" s="1"/>
      <c r="I5594" s="1"/>
      <c r="Y5594" s="1"/>
      <c r="Z5594" s="1"/>
      <c r="BC5594" s="451"/>
    </row>
    <row r="5595" spans="3:55" hidden="1" x14ac:dyDescent="0.2">
      <c r="C5595" s="1"/>
      <c r="D5595" s="1"/>
      <c r="E5595" s="1"/>
      <c r="F5595" s="1"/>
      <c r="G5595" s="1"/>
      <c r="H5595" s="1"/>
      <c r="I5595" s="1"/>
      <c r="Y5595" s="1"/>
      <c r="Z5595" s="1"/>
      <c r="BC5595" s="451"/>
    </row>
    <row r="5596" spans="3:55" hidden="1" x14ac:dyDescent="0.2">
      <c r="C5596" s="1"/>
      <c r="D5596" s="1"/>
      <c r="E5596" s="1"/>
      <c r="F5596" s="1"/>
      <c r="G5596" s="1"/>
      <c r="H5596" s="1"/>
      <c r="I5596" s="1"/>
      <c r="Y5596" s="1"/>
      <c r="Z5596" s="1"/>
      <c r="BC5596" s="451"/>
    </row>
    <row r="5597" spans="3:55" hidden="1" x14ac:dyDescent="0.2">
      <c r="C5597" s="1"/>
      <c r="D5597" s="1"/>
      <c r="E5597" s="1"/>
      <c r="F5597" s="1"/>
      <c r="G5597" s="1"/>
      <c r="H5597" s="1"/>
      <c r="I5597" s="1"/>
      <c r="Y5597" s="1"/>
      <c r="Z5597" s="1"/>
      <c r="BC5597" s="451"/>
    </row>
    <row r="5598" spans="3:55" hidden="1" x14ac:dyDescent="0.2">
      <c r="C5598" s="1"/>
      <c r="D5598" s="1"/>
      <c r="E5598" s="1"/>
      <c r="F5598" s="1"/>
      <c r="G5598" s="1"/>
      <c r="H5598" s="1"/>
      <c r="I5598" s="1"/>
      <c r="Y5598" s="1"/>
      <c r="Z5598" s="1"/>
      <c r="BC5598" s="451"/>
    </row>
    <row r="5599" spans="3:55" hidden="1" x14ac:dyDescent="0.2">
      <c r="C5599" s="1"/>
      <c r="D5599" s="1"/>
      <c r="E5599" s="1"/>
      <c r="F5599" s="1"/>
      <c r="G5599" s="1"/>
      <c r="H5599" s="1"/>
      <c r="I5599" s="1"/>
      <c r="Y5599" s="1"/>
      <c r="Z5599" s="1"/>
      <c r="BC5599" s="451"/>
    </row>
    <row r="5600" spans="3:55" hidden="1" x14ac:dyDescent="0.2">
      <c r="C5600" s="1"/>
      <c r="D5600" s="1"/>
      <c r="E5600" s="1"/>
      <c r="F5600" s="1"/>
      <c r="G5600" s="1"/>
      <c r="H5600" s="1"/>
      <c r="I5600" s="1"/>
      <c r="Y5600" s="1"/>
      <c r="Z5600" s="1"/>
      <c r="BC5600" s="451"/>
    </row>
    <row r="5601" spans="3:55" hidden="1" x14ac:dyDescent="0.2">
      <c r="C5601" s="1"/>
      <c r="D5601" s="1"/>
      <c r="E5601" s="1"/>
      <c r="F5601" s="1"/>
      <c r="G5601" s="1"/>
      <c r="H5601" s="1"/>
      <c r="I5601" s="1"/>
      <c r="Y5601" s="1"/>
      <c r="Z5601" s="1"/>
      <c r="BC5601" s="451"/>
    </row>
    <row r="5602" spans="3:55" hidden="1" x14ac:dyDescent="0.2">
      <c r="C5602" s="1"/>
      <c r="D5602" s="1"/>
      <c r="E5602" s="1"/>
      <c r="F5602" s="1"/>
      <c r="G5602" s="1"/>
      <c r="H5602" s="1"/>
      <c r="I5602" s="1"/>
      <c r="Y5602" s="1"/>
      <c r="Z5602" s="1"/>
      <c r="BC5602" s="451"/>
    </row>
    <row r="5603" spans="3:55" hidden="1" x14ac:dyDescent="0.2">
      <c r="C5603" s="1"/>
      <c r="D5603" s="1"/>
      <c r="E5603" s="1"/>
      <c r="F5603" s="1"/>
      <c r="G5603" s="1"/>
      <c r="H5603" s="1"/>
      <c r="I5603" s="1"/>
      <c r="Y5603" s="1"/>
      <c r="Z5603" s="1"/>
      <c r="BC5603" s="451"/>
    </row>
    <row r="5604" spans="3:55" hidden="1" x14ac:dyDescent="0.2">
      <c r="C5604" s="1"/>
      <c r="D5604" s="1"/>
      <c r="E5604" s="1"/>
      <c r="F5604" s="1"/>
      <c r="G5604" s="1"/>
      <c r="H5604" s="1"/>
      <c r="I5604" s="1"/>
      <c r="Y5604" s="1"/>
      <c r="Z5604" s="1"/>
      <c r="BC5604" s="451"/>
    </row>
    <row r="5605" spans="3:55" hidden="1" x14ac:dyDescent="0.2">
      <c r="C5605" s="1"/>
      <c r="D5605" s="1"/>
      <c r="E5605" s="1"/>
      <c r="F5605" s="1"/>
      <c r="G5605" s="1"/>
      <c r="H5605" s="1"/>
      <c r="I5605" s="1"/>
      <c r="Y5605" s="1"/>
      <c r="Z5605" s="1"/>
      <c r="BC5605" s="451"/>
    </row>
    <row r="5606" spans="3:55" hidden="1" x14ac:dyDescent="0.2">
      <c r="C5606" s="1"/>
      <c r="D5606" s="1"/>
      <c r="E5606" s="1"/>
      <c r="F5606" s="1"/>
      <c r="G5606" s="1"/>
      <c r="H5606" s="1"/>
      <c r="I5606" s="1"/>
      <c r="Y5606" s="1"/>
      <c r="Z5606" s="1"/>
      <c r="BC5606" s="451"/>
    </row>
    <row r="5607" spans="3:55" hidden="1" x14ac:dyDescent="0.2">
      <c r="C5607" s="1"/>
      <c r="D5607" s="1"/>
      <c r="E5607" s="1"/>
      <c r="F5607" s="1"/>
      <c r="G5607" s="1"/>
      <c r="H5607" s="1"/>
      <c r="I5607" s="1"/>
      <c r="Y5607" s="1"/>
      <c r="Z5607" s="1"/>
      <c r="BC5607" s="451"/>
    </row>
    <row r="5608" spans="3:55" hidden="1" x14ac:dyDescent="0.2">
      <c r="C5608" s="1"/>
      <c r="D5608" s="1"/>
      <c r="E5608" s="1"/>
      <c r="F5608" s="1"/>
      <c r="G5608" s="1"/>
      <c r="H5608" s="1"/>
      <c r="I5608" s="1"/>
      <c r="Y5608" s="1"/>
      <c r="Z5608" s="1"/>
      <c r="BC5608" s="451"/>
    </row>
    <row r="5609" spans="3:55" hidden="1" x14ac:dyDescent="0.2">
      <c r="C5609" s="1"/>
      <c r="D5609" s="1"/>
      <c r="E5609" s="1"/>
      <c r="F5609" s="1"/>
      <c r="G5609" s="1"/>
      <c r="H5609" s="1"/>
      <c r="I5609" s="1"/>
      <c r="Y5609" s="1"/>
      <c r="Z5609" s="1"/>
      <c r="BC5609" s="451"/>
    </row>
    <row r="5610" spans="3:55" hidden="1" x14ac:dyDescent="0.2">
      <c r="C5610" s="1"/>
      <c r="D5610" s="1"/>
      <c r="E5610" s="1"/>
      <c r="F5610" s="1"/>
      <c r="G5610" s="1"/>
      <c r="H5610" s="1"/>
      <c r="I5610" s="1"/>
      <c r="Y5610" s="1"/>
      <c r="Z5610" s="1"/>
      <c r="BC5610" s="451"/>
    </row>
    <row r="5611" spans="3:55" hidden="1" x14ac:dyDescent="0.2">
      <c r="C5611" s="1"/>
      <c r="D5611" s="1"/>
      <c r="E5611" s="1"/>
      <c r="F5611" s="1"/>
      <c r="G5611" s="1"/>
      <c r="H5611" s="1"/>
      <c r="I5611" s="1"/>
      <c r="Y5611" s="1"/>
      <c r="Z5611" s="1"/>
      <c r="BC5611" s="451"/>
    </row>
    <row r="5612" spans="3:55" hidden="1" x14ac:dyDescent="0.2">
      <c r="C5612" s="1"/>
      <c r="D5612" s="1"/>
      <c r="E5612" s="1"/>
      <c r="F5612" s="1"/>
      <c r="G5612" s="1"/>
      <c r="H5612" s="1"/>
      <c r="I5612" s="1"/>
      <c r="Y5612" s="1"/>
      <c r="Z5612" s="1"/>
      <c r="BC5612" s="451"/>
    </row>
    <row r="5613" spans="3:55" hidden="1" x14ac:dyDescent="0.2">
      <c r="C5613" s="1"/>
      <c r="D5613" s="1"/>
      <c r="E5613" s="1"/>
      <c r="F5613" s="1"/>
      <c r="G5613" s="1"/>
      <c r="H5613" s="1"/>
      <c r="I5613" s="1"/>
      <c r="Y5613" s="1"/>
      <c r="Z5613" s="1"/>
      <c r="BC5613" s="451"/>
    </row>
    <row r="5614" spans="3:55" hidden="1" x14ac:dyDescent="0.2">
      <c r="C5614" s="1"/>
      <c r="D5614" s="1"/>
      <c r="E5614" s="1"/>
      <c r="F5614" s="1"/>
      <c r="G5614" s="1"/>
      <c r="H5614" s="1"/>
      <c r="I5614" s="1"/>
      <c r="Y5614" s="1"/>
      <c r="Z5614" s="1"/>
      <c r="BC5614" s="451"/>
    </row>
    <row r="5615" spans="3:55" hidden="1" x14ac:dyDescent="0.2">
      <c r="C5615" s="1"/>
      <c r="D5615" s="1"/>
      <c r="E5615" s="1"/>
      <c r="F5615" s="1"/>
      <c r="G5615" s="1"/>
      <c r="H5615" s="1"/>
      <c r="I5615" s="1"/>
      <c r="Y5615" s="1"/>
      <c r="Z5615" s="1"/>
      <c r="BC5615" s="451"/>
    </row>
    <row r="5616" spans="3:55" hidden="1" x14ac:dyDescent="0.2">
      <c r="C5616" s="1"/>
      <c r="D5616" s="1"/>
      <c r="E5616" s="1"/>
      <c r="F5616" s="1"/>
      <c r="G5616" s="1"/>
      <c r="H5616" s="1"/>
      <c r="I5616" s="1"/>
      <c r="Y5616" s="1"/>
      <c r="Z5616" s="1"/>
      <c r="BC5616" s="451"/>
    </row>
    <row r="5617" spans="3:55" hidden="1" x14ac:dyDescent="0.2">
      <c r="C5617" s="1"/>
      <c r="D5617" s="1"/>
      <c r="E5617" s="1"/>
      <c r="F5617" s="1"/>
      <c r="G5617" s="1"/>
      <c r="H5617" s="1"/>
      <c r="I5617" s="1"/>
      <c r="Y5617" s="1"/>
      <c r="Z5617" s="1"/>
      <c r="BC5617" s="451"/>
    </row>
    <row r="5618" spans="3:55" hidden="1" x14ac:dyDescent="0.2">
      <c r="C5618" s="1"/>
      <c r="D5618" s="1"/>
      <c r="E5618" s="1"/>
      <c r="F5618" s="1"/>
      <c r="G5618" s="1"/>
      <c r="H5618" s="1"/>
      <c r="I5618" s="1"/>
      <c r="Y5618" s="1"/>
      <c r="Z5618" s="1"/>
      <c r="BC5618" s="451"/>
    </row>
    <row r="5619" spans="3:55" hidden="1" x14ac:dyDescent="0.2">
      <c r="C5619" s="1"/>
      <c r="D5619" s="1"/>
      <c r="E5619" s="1"/>
      <c r="F5619" s="1"/>
      <c r="G5619" s="1"/>
      <c r="H5619" s="1"/>
      <c r="I5619" s="1"/>
      <c r="Y5619" s="1"/>
      <c r="Z5619" s="1"/>
      <c r="BC5619" s="451"/>
    </row>
    <row r="5620" spans="3:55" hidden="1" x14ac:dyDescent="0.2">
      <c r="C5620" s="1"/>
      <c r="D5620" s="1"/>
      <c r="E5620" s="1"/>
      <c r="F5620" s="1"/>
      <c r="G5620" s="1"/>
      <c r="H5620" s="1"/>
      <c r="I5620" s="1"/>
      <c r="Y5620" s="1"/>
      <c r="Z5620" s="1"/>
      <c r="BC5620" s="451"/>
    </row>
    <row r="5621" spans="3:55" hidden="1" x14ac:dyDescent="0.2">
      <c r="C5621" s="1"/>
      <c r="D5621" s="1"/>
      <c r="E5621" s="1"/>
      <c r="F5621" s="1"/>
      <c r="G5621" s="1"/>
      <c r="H5621" s="1"/>
      <c r="I5621" s="1"/>
      <c r="Y5621" s="1"/>
      <c r="Z5621" s="1"/>
      <c r="BC5621" s="451"/>
    </row>
    <row r="5622" spans="3:55" hidden="1" x14ac:dyDescent="0.2">
      <c r="C5622" s="1"/>
      <c r="D5622" s="1"/>
      <c r="E5622" s="1"/>
      <c r="F5622" s="1"/>
      <c r="G5622" s="1"/>
      <c r="H5622" s="1"/>
      <c r="I5622" s="1"/>
      <c r="Y5622" s="1"/>
      <c r="Z5622" s="1"/>
      <c r="BC5622" s="451"/>
    </row>
    <row r="5623" spans="3:55" hidden="1" x14ac:dyDescent="0.2">
      <c r="C5623" s="1"/>
      <c r="D5623" s="1"/>
      <c r="E5623" s="1"/>
      <c r="F5623" s="1"/>
      <c r="G5623" s="1"/>
      <c r="H5623" s="1"/>
      <c r="I5623" s="1"/>
      <c r="Y5623" s="1"/>
      <c r="Z5623" s="1"/>
      <c r="BC5623" s="451"/>
    </row>
    <row r="5624" spans="3:55" hidden="1" x14ac:dyDescent="0.2">
      <c r="C5624" s="1"/>
      <c r="D5624" s="1"/>
      <c r="E5624" s="1"/>
      <c r="F5624" s="1"/>
      <c r="G5624" s="1"/>
      <c r="H5624" s="1"/>
      <c r="I5624" s="1"/>
      <c r="Y5624" s="1"/>
      <c r="Z5624" s="1"/>
      <c r="BC5624" s="451"/>
    </row>
    <row r="5625" spans="3:55" hidden="1" x14ac:dyDescent="0.2">
      <c r="C5625" s="1"/>
      <c r="D5625" s="1"/>
      <c r="E5625" s="1"/>
      <c r="F5625" s="1"/>
      <c r="G5625" s="1"/>
      <c r="H5625" s="1"/>
      <c r="I5625" s="1"/>
      <c r="Y5625" s="1"/>
      <c r="Z5625" s="1"/>
      <c r="BC5625" s="451"/>
    </row>
    <row r="5626" spans="3:55" hidden="1" x14ac:dyDescent="0.2">
      <c r="C5626" s="1"/>
      <c r="D5626" s="1"/>
      <c r="E5626" s="1"/>
      <c r="F5626" s="1"/>
      <c r="G5626" s="1"/>
      <c r="H5626" s="1"/>
      <c r="I5626" s="1"/>
      <c r="Y5626" s="1"/>
      <c r="Z5626" s="1"/>
      <c r="BC5626" s="451"/>
    </row>
    <row r="5627" spans="3:55" hidden="1" x14ac:dyDescent="0.2">
      <c r="C5627" s="1"/>
      <c r="D5627" s="1"/>
      <c r="E5627" s="1"/>
      <c r="F5627" s="1"/>
      <c r="G5627" s="1"/>
      <c r="H5627" s="1"/>
      <c r="I5627" s="1"/>
      <c r="Y5627" s="1"/>
      <c r="Z5627" s="1"/>
      <c r="BC5627" s="451"/>
    </row>
    <row r="5628" spans="3:55" hidden="1" x14ac:dyDescent="0.2">
      <c r="C5628" s="1"/>
      <c r="D5628" s="1"/>
      <c r="E5628" s="1"/>
      <c r="F5628" s="1"/>
      <c r="G5628" s="1"/>
      <c r="H5628" s="1"/>
      <c r="I5628" s="1"/>
      <c r="Y5628" s="1"/>
      <c r="Z5628" s="1"/>
      <c r="BC5628" s="451"/>
    </row>
    <row r="5629" spans="3:55" hidden="1" x14ac:dyDescent="0.2">
      <c r="C5629" s="1"/>
      <c r="D5629" s="1"/>
      <c r="E5629" s="1"/>
      <c r="F5629" s="1"/>
      <c r="G5629" s="1"/>
      <c r="H5629" s="1"/>
      <c r="I5629" s="1"/>
      <c r="Y5629" s="1"/>
      <c r="Z5629" s="1"/>
      <c r="BC5629" s="451"/>
    </row>
    <row r="5630" spans="3:55" hidden="1" x14ac:dyDescent="0.2">
      <c r="C5630" s="1"/>
      <c r="D5630" s="1"/>
      <c r="E5630" s="1"/>
      <c r="F5630" s="1"/>
      <c r="G5630" s="1"/>
      <c r="H5630" s="1"/>
      <c r="I5630" s="1"/>
      <c r="Y5630" s="1"/>
      <c r="Z5630" s="1"/>
      <c r="BC5630" s="451"/>
    </row>
    <row r="5631" spans="3:55" hidden="1" x14ac:dyDescent="0.2">
      <c r="C5631" s="1"/>
      <c r="D5631" s="1"/>
      <c r="E5631" s="1"/>
      <c r="F5631" s="1"/>
      <c r="G5631" s="1"/>
      <c r="H5631" s="1"/>
      <c r="I5631" s="1"/>
      <c r="Y5631" s="1"/>
      <c r="Z5631" s="1"/>
      <c r="BC5631" s="451"/>
    </row>
    <row r="5632" spans="3:55" hidden="1" x14ac:dyDescent="0.2">
      <c r="C5632" s="1"/>
      <c r="D5632" s="1"/>
      <c r="E5632" s="1"/>
      <c r="F5632" s="1"/>
      <c r="G5632" s="1"/>
      <c r="H5632" s="1"/>
      <c r="I5632" s="1"/>
      <c r="Y5632" s="1"/>
      <c r="Z5632" s="1"/>
      <c r="BC5632" s="451"/>
    </row>
    <row r="5633" spans="3:55" hidden="1" x14ac:dyDescent="0.2">
      <c r="C5633" s="1"/>
      <c r="D5633" s="1"/>
      <c r="E5633" s="1"/>
      <c r="F5633" s="1"/>
      <c r="G5633" s="1"/>
      <c r="H5633" s="1"/>
      <c r="I5633" s="1"/>
      <c r="Y5633" s="1"/>
      <c r="Z5633" s="1"/>
      <c r="BC5633" s="451"/>
    </row>
    <row r="5634" spans="3:55" hidden="1" x14ac:dyDescent="0.2">
      <c r="C5634" s="1"/>
      <c r="D5634" s="1"/>
      <c r="E5634" s="1"/>
      <c r="F5634" s="1"/>
      <c r="G5634" s="1"/>
      <c r="H5634" s="1"/>
      <c r="I5634" s="1"/>
      <c r="Y5634" s="1"/>
      <c r="Z5634" s="1"/>
      <c r="BC5634" s="451"/>
    </row>
    <row r="5635" spans="3:55" hidden="1" x14ac:dyDescent="0.2">
      <c r="C5635" s="1"/>
      <c r="D5635" s="1"/>
      <c r="E5635" s="1"/>
      <c r="F5635" s="1"/>
      <c r="G5635" s="1"/>
      <c r="H5635" s="1"/>
      <c r="I5635" s="1"/>
      <c r="Y5635" s="1"/>
      <c r="Z5635" s="1"/>
      <c r="BC5635" s="451"/>
    </row>
    <row r="5636" spans="3:55" hidden="1" x14ac:dyDescent="0.2">
      <c r="C5636" s="1"/>
      <c r="D5636" s="1"/>
      <c r="E5636" s="1"/>
      <c r="F5636" s="1"/>
      <c r="G5636" s="1"/>
      <c r="H5636" s="1"/>
      <c r="I5636" s="1"/>
      <c r="Y5636" s="1"/>
      <c r="Z5636" s="1"/>
      <c r="BC5636" s="451"/>
    </row>
    <row r="5637" spans="3:55" hidden="1" x14ac:dyDescent="0.2">
      <c r="C5637" s="1"/>
      <c r="D5637" s="1"/>
      <c r="E5637" s="1"/>
      <c r="F5637" s="1"/>
      <c r="G5637" s="1"/>
      <c r="H5637" s="1"/>
      <c r="I5637" s="1"/>
      <c r="Y5637" s="1"/>
      <c r="Z5637" s="1"/>
      <c r="BC5637" s="451"/>
    </row>
    <row r="5638" spans="3:55" hidden="1" x14ac:dyDescent="0.2">
      <c r="C5638" s="1"/>
      <c r="D5638" s="1"/>
      <c r="E5638" s="1"/>
      <c r="F5638" s="1"/>
      <c r="G5638" s="1"/>
      <c r="H5638" s="1"/>
      <c r="I5638" s="1"/>
      <c r="Y5638" s="1"/>
      <c r="Z5638" s="1"/>
      <c r="BC5638" s="451"/>
    </row>
    <row r="5639" spans="3:55" hidden="1" x14ac:dyDescent="0.2">
      <c r="C5639" s="1"/>
      <c r="D5639" s="1"/>
      <c r="E5639" s="1"/>
      <c r="F5639" s="1"/>
      <c r="G5639" s="1"/>
      <c r="H5639" s="1"/>
      <c r="I5639" s="1"/>
      <c r="Y5639" s="1"/>
      <c r="Z5639" s="1"/>
      <c r="BC5639" s="451"/>
    </row>
    <row r="5640" spans="3:55" hidden="1" x14ac:dyDescent="0.2">
      <c r="C5640" s="1"/>
      <c r="D5640" s="1"/>
      <c r="E5640" s="1"/>
      <c r="F5640" s="1"/>
      <c r="G5640" s="1"/>
      <c r="H5640" s="1"/>
      <c r="I5640" s="1"/>
      <c r="Y5640" s="1"/>
      <c r="Z5640" s="1"/>
      <c r="BC5640" s="451"/>
    </row>
    <row r="5641" spans="3:55" hidden="1" x14ac:dyDescent="0.2">
      <c r="C5641" s="1"/>
      <c r="D5641" s="1"/>
      <c r="E5641" s="1"/>
      <c r="F5641" s="1"/>
      <c r="G5641" s="1"/>
      <c r="H5641" s="1"/>
      <c r="I5641" s="1"/>
      <c r="Y5641" s="1"/>
      <c r="Z5641" s="1"/>
      <c r="BC5641" s="451"/>
    </row>
    <row r="5642" spans="3:55" hidden="1" x14ac:dyDescent="0.2">
      <c r="C5642" s="1"/>
      <c r="D5642" s="1"/>
      <c r="E5642" s="1"/>
      <c r="F5642" s="1"/>
      <c r="G5642" s="1"/>
      <c r="H5642" s="1"/>
      <c r="I5642" s="1"/>
      <c r="Y5642" s="1"/>
      <c r="Z5642" s="1"/>
      <c r="BC5642" s="451"/>
    </row>
    <row r="5643" spans="3:55" hidden="1" x14ac:dyDescent="0.2">
      <c r="C5643" s="1"/>
      <c r="D5643" s="1"/>
      <c r="E5643" s="1"/>
      <c r="F5643" s="1"/>
      <c r="G5643" s="1"/>
      <c r="H5643" s="1"/>
      <c r="I5643" s="1"/>
      <c r="Y5643" s="1"/>
      <c r="Z5643" s="1"/>
      <c r="BC5643" s="451"/>
    </row>
    <row r="5644" spans="3:55" hidden="1" x14ac:dyDescent="0.2">
      <c r="C5644" s="1"/>
      <c r="D5644" s="1"/>
      <c r="E5644" s="1"/>
      <c r="F5644" s="1"/>
      <c r="G5644" s="1"/>
      <c r="H5644" s="1"/>
      <c r="I5644" s="1"/>
      <c r="Y5644" s="1"/>
      <c r="Z5644" s="1"/>
      <c r="BC5644" s="451"/>
    </row>
    <row r="5645" spans="3:55" hidden="1" x14ac:dyDescent="0.2">
      <c r="C5645" s="1"/>
      <c r="D5645" s="1"/>
      <c r="E5645" s="1"/>
      <c r="F5645" s="1"/>
      <c r="G5645" s="1"/>
      <c r="H5645" s="1"/>
      <c r="I5645" s="1"/>
      <c r="Y5645" s="1"/>
      <c r="Z5645" s="1"/>
      <c r="BC5645" s="451"/>
    </row>
    <row r="5646" spans="3:55" hidden="1" x14ac:dyDescent="0.2">
      <c r="C5646" s="1"/>
      <c r="D5646" s="1"/>
      <c r="E5646" s="1"/>
      <c r="F5646" s="1"/>
      <c r="G5646" s="1"/>
      <c r="H5646" s="1"/>
      <c r="I5646" s="1"/>
      <c r="Y5646" s="1"/>
      <c r="Z5646" s="1"/>
      <c r="BC5646" s="451"/>
    </row>
    <row r="5647" spans="3:55" hidden="1" x14ac:dyDescent="0.2">
      <c r="C5647" s="1"/>
      <c r="D5647" s="1"/>
      <c r="E5647" s="1"/>
      <c r="F5647" s="1"/>
      <c r="G5647" s="1"/>
      <c r="H5647" s="1"/>
      <c r="I5647" s="1"/>
      <c r="Y5647" s="1"/>
      <c r="Z5647" s="1"/>
      <c r="BC5647" s="451"/>
    </row>
    <row r="5648" spans="3:55" hidden="1" x14ac:dyDescent="0.2">
      <c r="C5648" s="1"/>
      <c r="D5648" s="1"/>
      <c r="E5648" s="1"/>
      <c r="F5648" s="1"/>
      <c r="G5648" s="1"/>
      <c r="H5648" s="1"/>
      <c r="I5648" s="1"/>
      <c r="Y5648" s="1"/>
      <c r="Z5648" s="1"/>
      <c r="BC5648" s="451"/>
    </row>
    <row r="5649" spans="3:55" hidden="1" x14ac:dyDescent="0.2">
      <c r="C5649" s="1"/>
      <c r="D5649" s="1"/>
      <c r="E5649" s="1"/>
      <c r="F5649" s="1"/>
      <c r="G5649" s="1"/>
      <c r="H5649" s="1"/>
      <c r="I5649" s="1"/>
      <c r="Y5649" s="1"/>
      <c r="Z5649" s="1"/>
      <c r="BC5649" s="451"/>
    </row>
    <row r="5650" spans="3:55" hidden="1" x14ac:dyDescent="0.2">
      <c r="C5650" s="1"/>
      <c r="D5650" s="1"/>
      <c r="E5650" s="1"/>
      <c r="F5650" s="1"/>
      <c r="G5650" s="1"/>
      <c r="H5650" s="1"/>
      <c r="I5650" s="1"/>
      <c r="Y5650" s="1"/>
      <c r="Z5650" s="1"/>
      <c r="BC5650" s="451"/>
    </row>
    <row r="5651" spans="3:55" hidden="1" x14ac:dyDescent="0.2">
      <c r="C5651" s="1"/>
      <c r="D5651" s="1"/>
      <c r="E5651" s="1"/>
      <c r="F5651" s="1"/>
      <c r="G5651" s="1"/>
      <c r="H5651" s="1"/>
      <c r="I5651" s="1"/>
      <c r="Y5651" s="1"/>
      <c r="Z5651" s="1"/>
      <c r="BC5651" s="451"/>
    </row>
    <row r="5652" spans="3:55" hidden="1" x14ac:dyDescent="0.2">
      <c r="C5652" s="1"/>
      <c r="D5652" s="1"/>
      <c r="E5652" s="1"/>
      <c r="F5652" s="1"/>
      <c r="G5652" s="1"/>
      <c r="H5652" s="1"/>
      <c r="I5652" s="1"/>
      <c r="Y5652" s="1"/>
      <c r="Z5652" s="1"/>
      <c r="BC5652" s="451"/>
    </row>
    <row r="5653" spans="3:55" hidden="1" x14ac:dyDescent="0.2">
      <c r="C5653" s="1"/>
      <c r="D5653" s="1"/>
      <c r="E5653" s="1"/>
      <c r="F5653" s="1"/>
      <c r="G5653" s="1"/>
      <c r="H5653" s="1"/>
      <c r="I5653" s="1"/>
      <c r="Y5653" s="1"/>
      <c r="Z5653" s="1"/>
      <c r="BC5653" s="451"/>
    </row>
    <row r="5654" spans="3:55" hidden="1" x14ac:dyDescent="0.2">
      <c r="C5654" s="1"/>
      <c r="D5654" s="1"/>
      <c r="E5654" s="1"/>
      <c r="F5654" s="1"/>
      <c r="G5654" s="1"/>
      <c r="H5654" s="1"/>
      <c r="I5654" s="1"/>
      <c r="Y5654" s="1"/>
      <c r="Z5654" s="1"/>
      <c r="BC5654" s="451"/>
    </row>
    <row r="5655" spans="3:55" hidden="1" x14ac:dyDescent="0.2">
      <c r="C5655" s="1"/>
      <c r="D5655" s="1"/>
      <c r="E5655" s="1"/>
      <c r="F5655" s="1"/>
      <c r="G5655" s="1"/>
      <c r="H5655" s="1"/>
      <c r="I5655" s="1"/>
      <c r="Y5655" s="1"/>
      <c r="Z5655" s="1"/>
      <c r="BC5655" s="451"/>
    </row>
    <row r="5656" spans="3:55" hidden="1" x14ac:dyDescent="0.2">
      <c r="C5656" s="1"/>
      <c r="D5656" s="1"/>
      <c r="E5656" s="1"/>
      <c r="F5656" s="1"/>
      <c r="G5656" s="1"/>
      <c r="H5656" s="1"/>
      <c r="I5656" s="1"/>
      <c r="Y5656" s="1"/>
      <c r="Z5656" s="1"/>
      <c r="BC5656" s="451"/>
    </row>
    <row r="5657" spans="3:55" hidden="1" x14ac:dyDescent="0.2">
      <c r="C5657" s="1"/>
      <c r="D5657" s="1"/>
      <c r="E5657" s="1"/>
      <c r="F5657" s="1"/>
      <c r="G5657" s="1"/>
      <c r="H5657" s="1"/>
      <c r="I5657" s="1"/>
      <c r="Y5657" s="1"/>
      <c r="Z5657" s="1"/>
      <c r="BC5657" s="451"/>
    </row>
    <row r="5658" spans="3:55" hidden="1" x14ac:dyDescent="0.2">
      <c r="C5658" s="1"/>
      <c r="D5658" s="1"/>
      <c r="E5658" s="1"/>
      <c r="F5658" s="1"/>
      <c r="G5658" s="1"/>
      <c r="H5658" s="1"/>
      <c r="I5658" s="1"/>
      <c r="Y5658" s="1"/>
      <c r="Z5658" s="1"/>
      <c r="BC5658" s="451"/>
    </row>
    <row r="5659" spans="3:55" hidden="1" x14ac:dyDescent="0.2">
      <c r="C5659" s="1"/>
      <c r="D5659" s="1"/>
      <c r="E5659" s="1"/>
      <c r="F5659" s="1"/>
      <c r="G5659" s="1"/>
      <c r="H5659" s="1"/>
      <c r="I5659" s="1"/>
      <c r="Y5659" s="1"/>
      <c r="Z5659" s="1"/>
      <c r="BC5659" s="451"/>
    </row>
    <row r="5660" spans="3:55" hidden="1" x14ac:dyDescent="0.2">
      <c r="C5660" s="1"/>
      <c r="D5660" s="1"/>
      <c r="E5660" s="1"/>
      <c r="F5660" s="1"/>
      <c r="G5660" s="1"/>
      <c r="H5660" s="1"/>
      <c r="I5660" s="1"/>
      <c r="Y5660" s="1"/>
      <c r="Z5660" s="1"/>
      <c r="BC5660" s="451"/>
    </row>
    <row r="5661" spans="3:55" hidden="1" x14ac:dyDescent="0.2">
      <c r="C5661" s="1"/>
      <c r="D5661" s="1"/>
      <c r="E5661" s="1"/>
      <c r="F5661" s="1"/>
      <c r="G5661" s="1"/>
      <c r="H5661" s="1"/>
      <c r="I5661" s="1"/>
      <c r="Y5661" s="1"/>
      <c r="Z5661" s="1"/>
      <c r="BC5661" s="451"/>
    </row>
    <row r="5662" spans="3:55" hidden="1" x14ac:dyDescent="0.2">
      <c r="C5662" s="1"/>
      <c r="D5662" s="1"/>
      <c r="E5662" s="1"/>
      <c r="F5662" s="1"/>
      <c r="G5662" s="1"/>
      <c r="H5662" s="1"/>
      <c r="I5662" s="1"/>
      <c r="Y5662" s="1"/>
      <c r="Z5662" s="1"/>
      <c r="BC5662" s="451"/>
    </row>
    <row r="5663" spans="3:55" hidden="1" x14ac:dyDescent="0.2">
      <c r="C5663" s="1"/>
      <c r="D5663" s="1"/>
      <c r="E5663" s="1"/>
      <c r="F5663" s="1"/>
      <c r="G5663" s="1"/>
      <c r="H5663" s="1"/>
      <c r="I5663" s="1"/>
      <c r="Y5663" s="1"/>
      <c r="Z5663" s="1"/>
      <c r="BC5663" s="451"/>
    </row>
    <row r="5664" spans="3:55" hidden="1" x14ac:dyDescent="0.2">
      <c r="C5664" s="1"/>
      <c r="D5664" s="1"/>
      <c r="E5664" s="1"/>
      <c r="F5664" s="1"/>
      <c r="G5664" s="1"/>
      <c r="H5664" s="1"/>
      <c r="I5664" s="1"/>
      <c r="Y5664" s="1"/>
      <c r="Z5664" s="1"/>
      <c r="BC5664" s="451"/>
    </row>
    <row r="5665" spans="3:55" hidden="1" x14ac:dyDescent="0.2">
      <c r="C5665" s="1"/>
      <c r="D5665" s="1"/>
      <c r="E5665" s="1"/>
      <c r="F5665" s="1"/>
      <c r="G5665" s="1"/>
      <c r="H5665" s="1"/>
      <c r="I5665" s="1"/>
      <c r="Y5665" s="1"/>
      <c r="Z5665" s="1"/>
      <c r="BC5665" s="451"/>
    </row>
    <row r="5666" spans="3:55" hidden="1" x14ac:dyDescent="0.2">
      <c r="C5666" s="1"/>
      <c r="D5666" s="1"/>
      <c r="E5666" s="1"/>
      <c r="F5666" s="1"/>
      <c r="G5666" s="1"/>
      <c r="H5666" s="1"/>
      <c r="I5666" s="1"/>
      <c r="Y5666" s="1"/>
      <c r="Z5666" s="1"/>
      <c r="BC5666" s="451"/>
    </row>
    <row r="5667" spans="3:55" hidden="1" x14ac:dyDescent="0.2">
      <c r="C5667" s="1"/>
      <c r="D5667" s="1"/>
      <c r="E5667" s="1"/>
      <c r="F5667" s="1"/>
      <c r="G5667" s="1"/>
      <c r="H5667" s="1"/>
      <c r="I5667" s="1"/>
      <c r="Y5667" s="1"/>
      <c r="Z5667" s="1"/>
      <c r="BC5667" s="451"/>
    </row>
    <row r="5668" spans="3:55" hidden="1" x14ac:dyDescent="0.2">
      <c r="C5668" s="1"/>
      <c r="D5668" s="1"/>
      <c r="E5668" s="1"/>
      <c r="F5668" s="1"/>
      <c r="G5668" s="1"/>
      <c r="H5668" s="1"/>
      <c r="I5668" s="1"/>
      <c r="Y5668" s="1"/>
      <c r="Z5668" s="1"/>
      <c r="BC5668" s="451"/>
    </row>
    <row r="5669" spans="3:55" hidden="1" x14ac:dyDescent="0.2">
      <c r="C5669" s="1"/>
      <c r="D5669" s="1"/>
      <c r="E5669" s="1"/>
      <c r="F5669" s="1"/>
      <c r="G5669" s="1"/>
      <c r="H5669" s="1"/>
      <c r="I5669" s="1"/>
      <c r="Y5669" s="1"/>
      <c r="Z5669" s="1"/>
      <c r="BC5669" s="451"/>
    </row>
    <row r="5670" spans="3:55" hidden="1" x14ac:dyDescent="0.2">
      <c r="C5670" s="1"/>
      <c r="D5670" s="1"/>
      <c r="E5670" s="1"/>
      <c r="F5670" s="1"/>
      <c r="G5670" s="1"/>
      <c r="H5670" s="1"/>
      <c r="I5670" s="1"/>
      <c r="Y5670" s="1"/>
      <c r="Z5670" s="1"/>
      <c r="BC5670" s="451"/>
    </row>
    <row r="5671" spans="3:55" hidden="1" x14ac:dyDescent="0.2">
      <c r="C5671" s="1"/>
      <c r="D5671" s="1"/>
      <c r="E5671" s="1"/>
      <c r="F5671" s="1"/>
      <c r="G5671" s="1"/>
      <c r="H5671" s="1"/>
      <c r="I5671" s="1"/>
      <c r="Y5671" s="1"/>
      <c r="Z5671" s="1"/>
      <c r="BC5671" s="451"/>
    </row>
    <row r="5672" spans="3:55" hidden="1" x14ac:dyDescent="0.2">
      <c r="C5672" s="1"/>
      <c r="D5672" s="1"/>
      <c r="E5672" s="1"/>
      <c r="F5672" s="1"/>
      <c r="G5672" s="1"/>
      <c r="H5672" s="1"/>
      <c r="I5672" s="1"/>
      <c r="Y5672" s="1"/>
      <c r="Z5672" s="1"/>
      <c r="BC5672" s="451"/>
    </row>
    <row r="5673" spans="3:55" hidden="1" x14ac:dyDescent="0.2">
      <c r="C5673" s="1"/>
      <c r="D5673" s="1"/>
      <c r="E5673" s="1"/>
      <c r="F5673" s="1"/>
      <c r="G5673" s="1"/>
      <c r="H5673" s="1"/>
      <c r="I5673" s="1"/>
      <c r="Y5673" s="1"/>
      <c r="Z5673" s="1"/>
      <c r="BC5673" s="451"/>
    </row>
    <row r="5674" spans="3:55" hidden="1" x14ac:dyDescent="0.2">
      <c r="C5674" s="1"/>
      <c r="D5674" s="1"/>
      <c r="E5674" s="1"/>
      <c r="F5674" s="1"/>
      <c r="G5674" s="1"/>
      <c r="H5674" s="1"/>
      <c r="I5674" s="1"/>
      <c r="Y5674" s="1"/>
      <c r="Z5674" s="1"/>
      <c r="BC5674" s="451"/>
    </row>
    <row r="5675" spans="3:55" hidden="1" x14ac:dyDescent="0.2">
      <c r="C5675" s="1"/>
      <c r="D5675" s="1"/>
      <c r="E5675" s="1"/>
      <c r="F5675" s="1"/>
      <c r="G5675" s="1"/>
      <c r="H5675" s="1"/>
      <c r="I5675" s="1"/>
      <c r="Y5675" s="1"/>
      <c r="Z5675" s="1"/>
      <c r="BC5675" s="451"/>
    </row>
    <row r="5676" spans="3:55" hidden="1" x14ac:dyDescent="0.2">
      <c r="C5676" s="1"/>
      <c r="D5676" s="1"/>
      <c r="E5676" s="1"/>
      <c r="F5676" s="1"/>
      <c r="G5676" s="1"/>
      <c r="H5676" s="1"/>
      <c r="I5676" s="1"/>
      <c r="Y5676" s="1"/>
      <c r="Z5676" s="1"/>
      <c r="BC5676" s="451"/>
    </row>
    <row r="5677" spans="3:55" hidden="1" x14ac:dyDescent="0.2">
      <c r="C5677" s="1"/>
      <c r="D5677" s="1"/>
      <c r="E5677" s="1"/>
      <c r="F5677" s="1"/>
      <c r="G5677" s="1"/>
      <c r="H5677" s="1"/>
      <c r="I5677" s="1"/>
      <c r="Y5677" s="1"/>
      <c r="Z5677" s="1"/>
      <c r="BC5677" s="451"/>
    </row>
    <row r="5678" spans="3:55" hidden="1" x14ac:dyDescent="0.2">
      <c r="C5678" s="1"/>
      <c r="D5678" s="1"/>
      <c r="E5678" s="1"/>
      <c r="F5678" s="1"/>
      <c r="G5678" s="1"/>
      <c r="H5678" s="1"/>
      <c r="I5678" s="1"/>
      <c r="Y5678" s="1"/>
      <c r="Z5678" s="1"/>
      <c r="BC5678" s="451"/>
    </row>
    <row r="5679" spans="3:55" hidden="1" x14ac:dyDescent="0.2">
      <c r="C5679" s="1"/>
      <c r="D5679" s="1"/>
      <c r="E5679" s="1"/>
      <c r="F5679" s="1"/>
      <c r="G5679" s="1"/>
      <c r="H5679" s="1"/>
      <c r="I5679" s="1"/>
      <c r="Y5679" s="1"/>
      <c r="Z5679" s="1"/>
      <c r="BC5679" s="451"/>
    </row>
    <row r="5680" spans="3:55" hidden="1" x14ac:dyDescent="0.2">
      <c r="C5680" s="1"/>
      <c r="D5680" s="1"/>
      <c r="E5680" s="1"/>
      <c r="F5680" s="1"/>
      <c r="G5680" s="1"/>
      <c r="H5680" s="1"/>
      <c r="I5680" s="1"/>
      <c r="Y5680" s="1"/>
      <c r="Z5680" s="1"/>
      <c r="BC5680" s="451"/>
    </row>
    <row r="5681" spans="3:55" hidden="1" x14ac:dyDescent="0.2">
      <c r="C5681" s="1"/>
      <c r="D5681" s="1"/>
      <c r="E5681" s="1"/>
      <c r="F5681" s="1"/>
      <c r="G5681" s="1"/>
      <c r="H5681" s="1"/>
      <c r="I5681" s="1"/>
      <c r="Y5681" s="1"/>
      <c r="Z5681" s="1"/>
      <c r="BC5681" s="451"/>
    </row>
    <row r="5682" spans="3:55" hidden="1" x14ac:dyDescent="0.2">
      <c r="C5682" s="1"/>
      <c r="D5682" s="1"/>
      <c r="E5682" s="1"/>
      <c r="F5682" s="1"/>
      <c r="G5682" s="1"/>
      <c r="H5682" s="1"/>
      <c r="I5682" s="1"/>
      <c r="Y5682" s="1"/>
      <c r="Z5682" s="1"/>
      <c r="BC5682" s="451"/>
    </row>
    <row r="5683" spans="3:55" hidden="1" x14ac:dyDescent="0.2">
      <c r="C5683" s="1"/>
      <c r="D5683" s="1"/>
      <c r="E5683" s="1"/>
      <c r="F5683" s="1"/>
      <c r="G5683" s="1"/>
      <c r="H5683" s="1"/>
      <c r="I5683" s="1"/>
      <c r="Y5683" s="1"/>
      <c r="Z5683" s="1"/>
      <c r="BC5683" s="451"/>
    </row>
    <row r="5684" spans="3:55" hidden="1" x14ac:dyDescent="0.2">
      <c r="C5684" s="1"/>
      <c r="D5684" s="1"/>
      <c r="E5684" s="1"/>
      <c r="F5684" s="1"/>
      <c r="G5684" s="1"/>
      <c r="H5684" s="1"/>
      <c r="I5684" s="1"/>
      <c r="Y5684" s="1"/>
      <c r="Z5684" s="1"/>
      <c r="BC5684" s="451"/>
    </row>
    <row r="5685" spans="3:55" hidden="1" x14ac:dyDescent="0.2">
      <c r="C5685" s="1"/>
      <c r="D5685" s="1"/>
      <c r="E5685" s="1"/>
      <c r="F5685" s="1"/>
      <c r="G5685" s="1"/>
      <c r="H5685" s="1"/>
      <c r="I5685" s="1"/>
      <c r="Y5685" s="1"/>
      <c r="Z5685" s="1"/>
      <c r="BC5685" s="451"/>
    </row>
    <row r="5686" spans="3:55" hidden="1" x14ac:dyDescent="0.2">
      <c r="C5686" s="1"/>
      <c r="D5686" s="1"/>
      <c r="E5686" s="1"/>
      <c r="F5686" s="1"/>
      <c r="G5686" s="1"/>
      <c r="H5686" s="1"/>
      <c r="I5686" s="1"/>
      <c r="Y5686" s="1"/>
      <c r="Z5686" s="1"/>
      <c r="BC5686" s="451"/>
    </row>
    <row r="5687" spans="3:55" hidden="1" x14ac:dyDescent="0.2">
      <c r="C5687" s="1"/>
      <c r="D5687" s="1"/>
      <c r="E5687" s="1"/>
      <c r="F5687" s="1"/>
      <c r="G5687" s="1"/>
      <c r="H5687" s="1"/>
      <c r="I5687" s="1"/>
      <c r="Y5687" s="1"/>
      <c r="Z5687" s="1"/>
      <c r="BC5687" s="451"/>
    </row>
    <row r="5688" spans="3:55" hidden="1" x14ac:dyDescent="0.2">
      <c r="C5688" s="1"/>
      <c r="D5688" s="1"/>
      <c r="E5688" s="1"/>
      <c r="F5688" s="1"/>
      <c r="G5688" s="1"/>
      <c r="H5688" s="1"/>
      <c r="I5688" s="1"/>
      <c r="Y5688" s="1"/>
      <c r="Z5688" s="1"/>
      <c r="BC5688" s="451"/>
    </row>
    <row r="5689" spans="3:55" hidden="1" x14ac:dyDescent="0.2">
      <c r="C5689" s="1"/>
      <c r="D5689" s="1"/>
      <c r="E5689" s="1"/>
      <c r="F5689" s="1"/>
      <c r="G5689" s="1"/>
      <c r="H5689" s="1"/>
      <c r="I5689" s="1"/>
      <c r="Y5689" s="1"/>
      <c r="Z5689" s="1"/>
      <c r="BC5689" s="451"/>
    </row>
    <row r="5690" spans="3:55" hidden="1" x14ac:dyDescent="0.2">
      <c r="C5690" s="1"/>
      <c r="D5690" s="1"/>
      <c r="E5690" s="1"/>
      <c r="F5690" s="1"/>
      <c r="G5690" s="1"/>
      <c r="H5690" s="1"/>
      <c r="I5690" s="1"/>
      <c r="Y5690" s="1"/>
      <c r="Z5690" s="1"/>
      <c r="BC5690" s="451"/>
    </row>
    <row r="5691" spans="3:55" hidden="1" x14ac:dyDescent="0.2">
      <c r="C5691" s="1"/>
      <c r="D5691" s="1"/>
      <c r="E5691" s="1"/>
      <c r="F5691" s="1"/>
      <c r="G5691" s="1"/>
      <c r="H5691" s="1"/>
      <c r="I5691" s="1"/>
      <c r="Y5691" s="1"/>
      <c r="Z5691" s="1"/>
      <c r="BC5691" s="451"/>
    </row>
    <row r="5692" spans="3:55" hidden="1" x14ac:dyDescent="0.2">
      <c r="C5692" s="1"/>
      <c r="D5692" s="1"/>
      <c r="E5692" s="1"/>
      <c r="F5692" s="1"/>
      <c r="G5692" s="1"/>
      <c r="H5692" s="1"/>
      <c r="I5692" s="1"/>
      <c r="Y5692" s="1"/>
      <c r="Z5692" s="1"/>
      <c r="BC5692" s="451"/>
    </row>
    <row r="5693" spans="3:55" hidden="1" x14ac:dyDescent="0.2">
      <c r="C5693" s="1"/>
      <c r="D5693" s="1"/>
      <c r="E5693" s="1"/>
      <c r="F5693" s="1"/>
      <c r="G5693" s="1"/>
      <c r="H5693" s="1"/>
      <c r="I5693" s="1"/>
      <c r="Y5693" s="1"/>
      <c r="Z5693" s="1"/>
      <c r="BC5693" s="451"/>
    </row>
    <row r="5694" spans="3:55" hidden="1" x14ac:dyDescent="0.2">
      <c r="C5694" s="1"/>
      <c r="D5694" s="1"/>
      <c r="E5694" s="1"/>
      <c r="F5694" s="1"/>
      <c r="G5694" s="1"/>
      <c r="H5694" s="1"/>
      <c r="I5694" s="1"/>
      <c r="Y5694" s="1"/>
      <c r="Z5694" s="1"/>
      <c r="BC5694" s="451"/>
    </row>
    <row r="5695" spans="3:55" hidden="1" x14ac:dyDescent="0.2">
      <c r="C5695" s="1"/>
      <c r="D5695" s="1"/>
      <c r="E5695" s="1"/>
      <c r="F5695" s="1"/>
      <c r="G5695" s="1"/>
      <c r="H5695" s="1"/>
      <c r="I5695" s="1"/>
      <c r="Y5695" s="1"/>
      <c r="Z5695" s="1"/>
      <c r="BC5695" s="451"/>
    </row>
    <row r="5696" spans="3:55" hidden="1" x14ac:dyDescent="0.2">
      <c r="C5696" s="1"/>
      <c r="D5696" s="1"/>
      <c r="E5696" s="1"/>
      <c r="F5696" s="1"/>
      <c r="G5696" s="1"/>
      <c r="H5696" s="1"/>
      <c r="I5696" s="1"/>
      <c r="Y5696" s="1"/>
      <c r="Z5696" s="1"/>
      <c r="BC5696" s="451"/>
    </row>
    <row r="5697" spans="3:55" hidden="1" x14ac:dyDescent="0.2">
      <c r="C5697" s="1"/>
      <c r="D5697" s="1"/>
      <c r="E5697" s="1"/>
      <c r="F5697" s="1"/>
      <c r="G5697" s="1"/>
      <c r="H5697" s="1"/>
      <c r="I5697" s="1"/>
      <c r="Y5697" s="1"/>
      <c r="Z5697" s="1"/>
      <c r="BC5697" s="451"/>
    </row>
    <row r="5698" spans="3:55" hidden="1" x14ac:dyDescent="0.2">
      <c r="C5698" s="1"/>
      <c r="D5698" s="1"/>
      <c r="E5698" s="1"/>
      <c r="F5698" s="1"/>
      <c r="G5698" s="1"/>
      <c r="H5698" s="1"/>
      <c r="I5698" s="1"/>
      <c r="Y5698" s="1"/>
      <c r="Z5698" s="1"/>
      <c r="BC5698" s="451"/>
    </row>
    <row r="5699" spans="3:55" hidden="1" x14ac:dyDescent="0.2">
      <c r="C5699" s="1"/>
      <c r="D5699" s="1"/>
      <c r="E5699" s="1"/>
      <c r="F5699" s="1"/>
      <c r="G5699" s="1"/>
      <c r="H5699" s="1"/>
      <c r="I5699" s="1"/>
      <c r="Y5699" s="1"/>
      <c r="Z5699" s="1"/>
      <c r="BC5699" s="451"/>
    </row>
    <row r="5700" spans="3:55" hidden="1" x14ac:dyDescent="0.2">
      <c r="C5700" s="1"/>
      <c r="D5700" s="1"/>
      <c r="E5700" s="1"/>
      <c r="F5700" s="1"/>
      <c r="G5700" s="1"/>
      <c r="H5700" s="1"/>
      <c r="I5700" s="1"/>
      <c r="Y5700" s="1"/>
      <c r="Z5700" s="1"/>
      <c r="BC5700" s="451"/>
    </row>
    <row r="5701" spans="3:55" hidden="1" x14ac:dyDescent="0.2">
      <c r="C5701" s="1"/>
      <c r="D5701" s="1"/>
      <c r="E5701" s="1"/>
      <c r="F5701" s="1"/>
      <c r="G5701" s="1"/>
      <c r="H5701" s="1"/>
      <c r="I5701" s="1"/>
      <c r="Y5701" s="1"/>
      <c r="Z5701" s="1"/>
      <c r="BC5701" s="451"/>
    </row>
    <row r="5702" spans="3:55" hidden="1" x14ac:dyDescent="0.2">
      <c r="C5702" s="1"/>
      <c r="D5702" s="1"/>
      <c r="E5702" s="1"/>
      <c r="F5702" s="1"/>
      <c r="G5702" s="1"/>
      <c r="H5702" s="1"/>
      <c r="I5702" s="1"/>
      <c r="Y5702" s="1"/>
      <c r="Z5702" s="1"/>
      <c r="BC5702" s="451"/>
    </row>
    <row r="5703" spans="3:55" hidden="1" x14ac:dyDescent="0.2">
      <c r="C5703" s="1"/>
      <c r="D5703" s="1"/>
      <c r="E5703" s="1"/>
      <c r="F5703" s="1"/>
      <c r="G5703" s="1"/>
      <c r="H5703" s="1"/>
      <c r="I5703" s="1"/>
      <c r="Y5703" s="1"/>
      <c r="Z5703" s="1"/>
      <c r="BC5703" s="451"/>
    </row>
    <row r="5704" spans="3:55" hidden="1" x14ac:dyDescent="0.2">
      <c r="C5704" s="1"/>
      <c r="D5704" s="1"/>
      <c r="E5704" s="1"/>
      <c r="F5704" s="1"/>
      <c r="G5704" s="1"/>
      <c r="H5704" s="1"/>
      <c r="I5704" s="1"/>
      <c r="Y5704" s="1"/>
      <c r="Z5704" s="1"/>
      <c r="BC5704" s="451"/>
    </row>
    <row r="5705" spans="3:55" hidden="1" x14ac:dyDescent="0.2">
      <c r="C5705" s="1"/>
      <c r="D5705" s="1"/>
      <c r="E5705" s="1"/>
      <c r="F5705" s="1"/>
      <c r="G5705" s="1"/>
      <c r="H5705" s="1"/>
      <c r="I5705" s="1"/>
      <c r="Y5705" s="1"/>
      <c r="Z5705" s="1"/>
      <c r="BC5705" s="451"/>
    </row>
    <row r="5706" spans="3:55" hidden="1" x14ac:dyDescent="0.2">
      <c r="C5706" s="1"/>
      <c r="D5706" s="1"/>
      <c r="E5706" s="1"/>
      <c r="F5706" s="1"/>
      <c r="G5706" s="1"/>
      <c r="H5706" s="1"/>
      <c r="I5706" s="1"/>
      <c r="Y5706" s="1"/>
      <c r="Z5706" s="1"/>
      <c r="BC5706" s="451"/>
    </row>
    <row r="5707" spans="3:55" hidden="1" x14ac:dyDescent="0.2">
      <c r="C5707" s="1"/>
      <c r="D5707" s="1"/>
      <c r="E5707" s="1"/>
      <c r="F5707" s="1"/>
      <c r="G5707" s="1"/>
      <c r="H5707" s="1"/>
      <c r="I5707" s="1"/>
      <c r="Y5707" s="1"/>
      <c r="Z5707" s="1"/>
      <c r="BC5707" s="451"/>
    </row>
    <row r="5708" spans="3:55" hidden="1" x14ac:dyDescent="0.2">
      <c r="C5708" s="1"/>
      <c r="D5708" s="1"/>
      <c r="E5708" s="1"/>
      <c r="F5708" s="1"/>
      <c r="G5708" s="1"/>
      <c r="H5708" s="1"/>
      <c r="I5708" s="1"/>
      <c r="Y5708" s="1"/>
      <c r="Z5708" s="1"/>
      <c r="BC5708" s="451"/>
    </row>
    <row r="5709" spans="3:55" hidden="1" x14ac:dyDescent="0.2">
      <c r="C5709" s="1"/>
      <c r="D5709" s="1"/>
      <c r="E5709" s="1"/>
      <c r="F5709" s="1"/>
      <c r="G5709" s="1"/>
      <c r="H5709" s="1"/>
      <c r="I5709" s="1"/>
      <c r="Y5709" s="1"/>
      <c r="Z5709" s="1"/>
      <c r="BC5709" s="451"/>
    </row>
    <row r="5710" spans="3:55" hidden="1" x14ac:dyDescent="0.2">
      <c r="C5710" s="1"/>
      <c r="D5710" s="1"/>
      <c r="E5710" s="1"/>
      <c r="F5710" s="1"/>
      <c r="G5710" s="1"/>
      <c r="H5710" s="1"/>
      <c r="I5710" s="1"/>
      <c r="Y5710" s="1"/>
      <c r="Z5710" s="1"/>
      <c r="BC5710" s="451"/>
    </row>
    <row r="5711" spans="3:55" hidden="1" x14ac:dyDescent="0.2">
      <c r="C5711" s="1"/>
      <c r="D5711" s="1"/>
      <c r="E5711" s="1"/>
      <c r="F5711" s="1"/>
      <c r="G5711" s="1"/>
      <c r="H5711" s="1"/>
      <c r="I5711" s="1"/>
      <c r="Y5711" s="1"/>
      <c r="Z5711" s="1"/>
      <c r="BC5711" s="451"/>
    </row>
    <row r="5712" spans="3:55" hidden="1" x14ac:dyDescent="0.2">
      <c r="C5712" s="1"/>
      <c r="D5712" s="1"/>
      <c r="E5712" s="1"/>
      <c r="F5712" s="1"/>
      <c r="G5712" s="1"/>
      <c r="H5712" s="1"/>
      <c r="I5712" s="1"/>
      <c r="Y5712" s="1"/>
      <c r="Z5712" s="1"/>
      <c r="BC5712" s="451"/>
    </row>
    <row r="5713" spans="3:55" hidden="1" x14ac:dyDescent="0.2">
      <c r="C5713" s="1"/>
      <c r="D5713" s="1"/>
      <c r="E5713" s="1"/>
      <c r="F5713" s="1"/>
      <c r="G5713" s="1"/>
      <c r="H5713" s="1"/>
      <c r="I5713" s="1"/>
      <c r="Y5713" s="1"/>
      <c r="Z5713" s="1"/>
      <c r="BC5713" s="451"/>
    </row>
    <row r="5714" spans="3:55" hidden="1" x14ac:dyDescent="0.2">
      <c r="C5714" s="1"/>
      <c r="D5714" s="1"/>
      <c r="E5714" s="1"/>
      <c r="F5714" s="1"/>
      <c r="G5714" s="1"/>
      <c r="H5714" s="1"/>
      <c r="I5714" s="1"/>
      <c r="Y5714" s="1"/>
      <c r="Z5714" s="1"/>
      <c r="BC5714" s="451"/>
    </row>
    <row r="5715" spans="3:55" hidden="1" x14ac:dyDescent="0.2">
      <c r="C5715" s="1"/>
      <c r="D5715" s="1"/>
      <c r="E5715" s="1"/>
      <c r="F5715" s="1"/>
      <c r="G5715" s="1"/>
      <c r="H5715" s="1"/>
      <c r="I5715" s="1"/>
      <c r="Y5715" s="1"/>
      <c r="Z5715" s="1"/>
      <c r="BC5715" s="451"/>
    </row>
    <row r="5716" spans="3:55" hidden="1" x14ac:dyDescent="0.2">
      <c r="C5716" s="1"/>
      <c r="D5716" s="1"/>
      <c r="E5716" s="1"/>
      <c r="F5716" s="1"/>
      <c r="G5716" s="1"/>
      <c r="H5716" s="1"/>
      <c r="I5716" s="1"/>
      <c r="Y5716" s="1"/>
      <c r="Z5716" s="1"/>
      <c r="BC5716" s="451"/>
    </row>
    <row r="5717" spans="3:55" hidden="1" x14ac:dyDescent="0.2">
      <c r="C5717" s="1"/>
      <c r="D5717" s="1"/>
      <c r="E5717" s="1"/>
      <c r="F5717" s="1"/>
      <c r="G5717" s="1"/>
      <c r="H5717" s="1"/>
      <c r="I5717" s="1"/>
      <c r="Y5717" s="1"/>
      <c r="Z5717" s="1"/>
      <c r="BC5717" s="451"/>
    </row>
    <row r="5718" spans="3:55" hidden="1" x14ac:dyDescent="0.2">
      <c r="C5718" s="1"/>
      <c r="D5718" s="1"/>
      <c r="E5718" s="1"/>
      <c r="F5718" s="1"/>
      <c r="G5718" s="1"/>
      <c r="H5718" s="1"/>
      <c r="I5718" s="1"/>
      <c r="Y5718" s="1"/>
      <c r="Z5718" s="1"/>
      <c r="BC5718" s="451"/>
    </row>
    <row r="5719" spans="3:55" hidden="1" x14ac:dyDescent="0.2">
      <c r="C5719" s="1"/>
      <c r="D5719" s="1"/>
      <c r="E5719" s="1"/>
      <c r="F5719" s="1"/>
      <c r="G5719" s="1"/>
      <c r="H5719" s="1"/>
      <c r="I5719" s="1"/>
      <c r="Y5719" s="1"/>
      <c r="Z5719" s="1"/>
      <c r="BC5719" s="451"/>
    </row>
    <row r="5720" spans="3:55" hidden="1" x14ac:dyDescent="0.2">
      <c r="C5720" s="1"/>
      <c r="D5720" s="1"/>
      <c r="E5720" s="1"/>
      <c r="F5720" s="1"/>
      <c r="G5720" s="1"/>
      <c r="H5720" s="1"/>
      <c r="I5720" s="1"/>
      <c r="Y5720" s="1"/>
      <c r="Z5720" s="1"/>
      <c r="BC5720" s="451"/>
    </row>
    <row r="5721" spans="3:55" hidden="1" x14ac:dyDescent="0.2">
      <c r="C5721" s="1"/>
      <c r="D5721" s="1"/>
      <c r="E5721" s="1"/>
      <c r="F5721" s="1"/>
      <c r="G5721" s="1"/>
      <c r="H5721" s="1"/>
      <c r="I5721" s="1"/>
      <c r="Y5721" s="1"/>
      <c r="Z5721" s="1"/>
      <c r="BC5721" s="451"/>
    </row>
    <row r="5722" spans="3:55" hidden="1" x14ac:dyDescent="0.2">
      <c r="C5722" s="1"/>
      <c r="D5722" s="1"/>
      <c r="E5722" s="1"/>
      <c r="F5722" s="1"/>
      <c r="G5722" s="1"/>
      <c r="H5722" s="1"/>
      <c r="I5722" s="1"/>
      <c r="Y5722" s="1"/>
      <c r="Z5722" s="1"/>
      <c r="BC5722" s="451"/>
    </row>
    <row r="5723" spans="3:55" hidden="1" x14ac:dyDescent="0.2">
      <c r="C5723" s="1"/>
      <c r="D5723" s="1"/>
      <c r="E5723" s="1"/>
      <c r="F5723" s="1"/>
      <c r="G5723" s="1"/>
      <c r="H5723" s="1"/>
      <c r="I5723" s="1"/>
      <c r="Y5723" s="1"/>
      <c r="Z5723" s="1"/>
      <c r="BC5723" s="451"/>
    </row>
    <row r="5724" spans="3:55" hidden="1" x14ac:dyDescent="0.2">
      <c r="C5724" s="1"/>
      <c r="D5724" s="1"/>
      <c r="E5724" s="1"/>
      <c r="F5724" s="1"/>
      <c r="G5724" s="1"/>
      <c r="H5724" s="1"/>
      <c r="I5724" s="1"/>
      <c r="Y5724" s="1"/>
      <c r="Z5724" s="1"/>
      <c r="BC5724" s="451"/>
    </row>
    <row r="5725" spans="3:55" hidden="1" x14ac:dyDescent="0.2">
      <c r="C5725" s="1"/>
      <c r="D5725" s="1"/>
      <c r="E5725" s="1"/>
      <c r="F5725" s="1"/>
      <c r="G5725" s="1"/>
      <c r="H5725" s="1"/>
      <c r="I5725" s="1"/>
      <c r="Y5725" s="1"/>
      <c r="Z5725" s="1"/>
      <c r="BC5725" s="451"/>
    </row>
    <row r="5726" spans="3:55" hidden="1" x14ac:dyDescent="0.2">
      <c r="C5726" s="1"/>
      <c r="D5726" s="1"/>
      <c r="E5726" s="1"/>
      <c r="F5726" s="1"/>
      <c r="G5726" s="1"/>
      <c r="H5726" s="1"/>
      <c r="I5726" s="1"/>
      <c r="Y5726" s="1"/>
      <c r="Z5726" s="1"/>
      <c r="BC5726" s="451"/>
    </row>
    <row r="5727" spans="3:55" hidden="1" x14ac:dyDescent="0.2">
      <c r="C5727" s="1"/>
      <c r="D5727" s="1"/>
      <c r="E5727" s="1"/>
      <c r="F5727" s="1"/>
      <c r="G5727" s="1"/>
      <c r="H5727" s="1"/>
      <c r="I5727" s="1"/>
      <c r="Y5727" s="1"/>
      <c r="Z5727" s="1"/>
      <c r="BC5727" s="451"/>
    </row>
    <row r="5728" spans="3:55" hidden="1" x14ac:dyDescent="0.2">
      <c r="C5728" s="1"/>
      <c r="D5728" s="1"/>
      <c r="E5728" s="1"/>
      <c r="F5728" s="1"/>
      <c r="G5728" s="1"/>
      <c r="H5728" s="1"/>
      <c r="I5728" s="1"/>
      <c r="Y5728" s="1"/>
      <c r="Z5728" s="1"/>
      <c r="BC5728" s="451"/>
    </row>
    <row r="5729" spans="3:55" hidden="1" x14ac:dyDescent="0.2">
      <c r="C5729" s="1"/>
      <c r="D5729" s="1"/>
      <c r="E5729" s="1"/>
      <c r="F5729" s="1"/>
      <c r="G5729" s="1"/>
      <c r="H5729" s="1"/>
      <c r="I5729" s="1"/>
      <c r="Y5729" s="1"/>
      <c r="Z5729" s="1"/>
      <c r="BC5729" s="451"/>
    </row>
    <row r="5730" spans="3:55" hidden="1" x14ac:dyDescent="0.2">
      <c r="C5730" s="1"/>
      <c r="D5730" s="1"/>
      <c r="E5730" s="1"/>
      <c r="F5730" s="1"/>
      <c r="G5730" s="1"/>
      <c r="H5730" s="1"/>
      <c r="I5730" s="1"/>
      <c r="Y5730" s="1"/>
      <c r="Z5730" s="1"/>
      <c r="BC5730" s="451"/>
    </row>
    <row r="5731" spans="3:55" hidden="1" x14ac:dyDescent="0.2">
      <c r="C5731" s="1"/>
      <c r="D5731" s="1"/>
      <c r="E5731" s="1"/>
      <c r="F5731" s="1"/>
      <c r="G5731" s="1"/>
      <c r="H5731" s="1"/>
      <c r="I5731" s="1"/>
      <c r="Y5731" s="1"/>
      <c r="Z5731" s="1"/>
      <c r="BC5731" s="451"/>
    </row>
    <row r="5732" spans="3:55" hidden="1" x14ac:dyDescent="0.2">
      <c r="C5732" s="1"/>
      <c r="D5732" s="1"/>
      <c r="E5732" s="1"/>
      <c r="F5732" s="1"/>
      <c r="G5732" s="1"/>
      <c r="H5732" s="1"/>
      <c r="I5732" s="1"/>
      <c r="Y5732" s="1"/>
      <c r="Z5732" s="1"/>
      <c r="BC5732" s="451"/>
    </row>
    <row r="5733" spans="3:55" hidden="1" x14ac:dyDescent="0.2">
      <c r="C5733" s="1"/>
      <c r="D5733" s="1"/>
      <c r="E5733" s="1"/>
      <c r="F5733" s="1"/>
      <c r="G5733" s="1"/>
      <c r="H5733" s="1"/>
      <c r="I5733" s="1"/>
      <c r="Y5733" s="1"/>
      <c r="Z5733" s="1"/>
      <c r="BC5733" s="451"/>
    </row>
    <row r="5734" spans="3:55" hidden="1" x14ac:dyDescent="0.2">
      <c r="C5734" s="1"/>
      <c r="D5734" s="1"/>
      <c r="E5734" s="1"/>
      <c r="F5734" s="1"/>
      <c r="G5734" s="1"/>
      <c r="H5734" s="1"/>
      <c r="I5734" s="1"/>
      <c r="Y5734" s="1"/>
      <c r="Z5734" s="1"/>
      <c r="BC5734" s="451"/>
    </row>
    <row r="5735" spans="3:55" hidden="1" x14ac:dyDescent="0.2">
      <c r="C5735" s="1"/>
      <c r="D5735" s="1"/>
      <c r="E5735" s="1"/>
      <c r="F5735" s="1"/>
      <c r="G5735" s="1"/>
      <c r="H5735" s="1"/>
      <c r="I5735" s="1"/>
      <c r="Y5735" s="1"/>
      <c r="Z5735" s="1"/>
      <c r="BC5735" s="451"/>
    </row>
    <row r="5736" spans="3:55" hidden="1" x14ac:dyDescent="0.2">
      <c r="C5736" s="1"/>
      <c r="D5736" s="1"/>
      <c r="E5736" s="1"/>
      <c r="F5736" s="1"/>
      <c r="G5736" s="1"/>
      <c r="H5736" s="1"/>
      <c r="I5736" s="1"/>
      <c r="Y5736" s="1"/>
      <c r="Z5736" s="1"/>
      <c r="BC5736" s="451"/>
    </row>
    <row r="5737" spans="3:55" hidden="1" x14ac:dyDescent="0.2">
      <c r="C5737" s="1"/>
      <c r="D5737" s="1"/>
      <c r="E5737" s="1"/>
      <c r="F5737" s="1"/>
      <c r="G5737" s="1"/>
      <c r="H5737" s="1"/>
      <c r="I5737" s="1"/>
      <c r="Y5737" s="1"/>
      <c r="Z5737" s="1"/>
      <c r="BC5737" s="451"/>
    </row>
    <row r="5738" spans="3:55" hidden="1" x14ac:dyDescent="0.2">
      <c r="C5738" s="1"/>
      <c r="D5738" s="1"/>
      <c r="E5738" s="1"/>
      <c r="F5738" s="1"/>
      <c r="G5738" s="1"/>
      <c r="H5738" s="1"/>
      <c r="I5738" s="1"/>
      <c r="Y5738" s="1"/>
      <c r="Z5738" s="1"/>
      <c r="BC5738" s="451"/>
    </row>
    <row r="5739" spans="3:55" hidden="1" x14ac:dyDescent="0.2">
      <c r="C5739" s="1"/>
      <c r="D5739" s="1"/>
      <c r="E5739" s="1"/>
      <c r="F5739" s="1"/>
      <c r="G5739" s="1"/>
      <c r="H5739" s="1"/>
      <c r="I5739" s="1"/>
      <c r="Y5739" s="1"/>
      <c r="Z5739" s="1"/>
      <c r="BC5739" s="451"/>
    </row>
    <row r="5740" spans="3:55" hidden="1" x14ac:dyDescent="0.2">
      <c r="C5740" s="1"/>
      <c r="D5740" s="1"/>
      <c r="E5740" s="1"/>
      <c r="F5740" s="1"/>
      <c r="G5740" s="1"/>
      <c r="H5740" s="1"/>
      <c r="I5740" s="1"/>
      <c r="Y5740" s="1"/>
      <c r="Z5740" s="1"/>
      <c r="BC5740" s="451"/>
    </row>
    <row r="5741" spans="3:55" hidden="1" x14ac:dyDescent="0.2">
      <c r="C5741" s="1"/>
      <c r="D5741" s="1"/>
      <c r="E5741" s="1"/>
      <c r="F5741" s="1"/>
      <c r="G5741" s="1"/>
      <c r="H5741" s="1"/>
      <c r="I5741" s="1"/>
      <c r="Y5741" s="1"/>
      <c r="Z5741" s="1"/>
      <c r="BC5741" s="451"/>
    </row>
    <row r="5742" spans="3:55" hidden="1" x14ac:dyDescent="0.2">
      <c r="C5742" s="1"/>
      <c r="D5742" s="1"/>
      <c r="E5742" s="1"/>
      <c r="F5742" s="1"/>
      <c r="G5742" s="1"/>
      <c r="H5742" s="1"/>
      <c r="I5742" s="1"/>
      <c r="Y5742" s="1"/>
      <c r="Z5742" s="1"/>
      <c r="BC5742" s="451"/>
    </row>
    <row r="5743" spans="3:55" hidden="1" x14ac:dyDescent="0.2">
      <c r="C5743" s="1"/>
      <c r="D5743" s="1"/>
      <c r="E5743" s="1"/>
      <c r="F5743" s="1"/>
      <c r="G5743" s="1"/>
      <c r="H5743" s="1"/>
      <c r="I5743" s="1"/>
      <c r="Y5743" s="1"/>
      <c r="Z5743" s="1"/>
      <c r="BC5743" s="451"/>
    </row>
    <row r="5744" spans="3:55" hidden="1" x14ac:dyDescent="0.2">
      <c r="C5744" s="1"/>
      <c r="D5744" s="1"/>
      <c r="E5744" s="1"/>
      <c r="F5744" s="1"/>
      <c r="G5744" s="1"/>
      <c r="H5744" s="1"/>
      <c r="I5744" s="1"/>
      <c r="Y5744" s="1"/>
      <c r="Z5744" s="1"/>
      <c r="BC5744" s="451"/>
    </row>
    <row r="5745" spans="3:55" hidden="1" x14ac:dyDescent="0.2">
      <c r="C5745" s="1"/>
      <c r="D5745" s="1"/>
      <c r="E5745" s="1"/>
      <c r="F5745" s="1"/>
      <c r="G5745" s="1"/>
      <c r="H5745" s="1"/>
      <c r="I5745" s="1"/>
      <c r="Y5745" s="1"/>
      <c r="Z5745" s="1"/>
      <c r="BC5745" s="451"/>
    </row>
    <row r="5746" spans="3:55" hidden="1" x14ac:dyDescent="0.2">
      <c r="C5746" s="1"/>
      <c r="D5746" s="1"/>
      <c r="E5746" s="1"/>
      <c r="F5746" s="1"/>
      <c r="G5746" s="1"/>
      <c r="H5746" s="1"/>
      <c r="I5746" s="1"/>
      <c r="Y5746" s="1"/>
      <c r="Z5746" s="1"/>
      <c r="BC5746" s="451"/>
    </row>
    <row r="5747" spans="3:55" hidden="1" x14ac:dyDescent="0.2">
      <c r="C5747" s="1"/>
      <c r="D5747" s="1"/>
      <c r="E5747" s="1"/>
      <c r="F5747" s="1"/>
      <c r="G5747" s="1"/>
      <c r="H5747" s="1"/>
      <c r="I5747" s="1"/>
      <c r="Y5747" s="1"/>
      <c r="Z5747" s="1"/>
      <c r="BC5747" s="451"/>
    </row>
    <row r="5748" spans="3:55" hidden="1" x14ac:dyDescent="0.2">
      <c r="C5748" s="1"/>
      <c r="D5748" s="1"/>
      <c r="E5748" s="1"/>
      <c r="F5748" s="1"/>
      <c r="G5748" s="1"/>
      <c r="H5748" s="1"/>
      <c r="I5748" s="1"/>
      <c r="Y5748" s="1"/>
      <c r="Z5748" s="1"/>
      <c r="BC5748" s="451"/>
    </row>
    <row r="5749" spans="3:55" hidden="1" x14ac:dyDescent="0.2">
      <c r="C5749" s="1"/>
      <c r="D5749" s="1"/>
      <c r="E5749" s="1"/>
      <c r="F5749" s="1"/>
      <c r="G5749" s="1"/>
      <c r="H5749" s="1"/>
      <c r="I5749" s="1"/>
      <c r="Y5749" s="1"/>
      <c r="Z5749" s="1"/>
      <c r="BC5749" s="451"/>
    </row>
    <row r="5750" spans="3:55" hidden="1" x14ac:dyDescent="0.2">
      <c r="C5750" s="1"/>
      <c r="D5750" s="1"/>
      <c r="E5750" s="1"/>
      <c r="F5750" s="1"/>
      <c r="G5750" s="1"/>
      <c r="H5750" s="1"/>
      <c r="I5750" s="1"/>
      <c r="Y5750" s="1"/>
      <c r="Z5750" s="1"/>
      <c r="BC5750" s="451"/>
    </row>
    <row r="5751" spans="3:55" hidden="1" x14ac:dyDescent="0.2">
      <c r="C5751" s="1"/>
      <c r="D5751" s="1"/>
      <c r="E5751" s="1"/>
      <c r="F5751" s="1"/>
      <c r="G5751" s="1"/>
      <c r="H5751" s="1"/>
      <c r="I5751" s="1"/>
      <c r="Y5751" s="1"/>
      <c r="Z5751" s="1"/>
      <c r="BC5751" s="451"/>
    </row>
    <row r="5752" spans="3:55" hidden="1" x14ac:dyDescent="0.2">
      <c r="C5752" s="1"/>
      <c r="D5752" s="1"/>
      <c r="E5752" s="1"/>
      <c r="F5752" s="1"/>
      <c r="G5752" s="1"/>
      <c r="H5752" s="1"/>
      <c r="I5752" s="1"/>
      <c r="Y5752" s="1"/>
      <c r="Z5752" s="1"/>
      <c r="BC5752" s="451"/>
    </row>
    <row r="5753" spans="3:55" hidden="1" x14ac:dyDescent="0.2">
      <c r="C5753" s="1"/>
      <c r="D5753" s="1"/>
      <c r="E5753" s="1"/>
      <c r="F5753" s="1"/>
      <c r="G5753" s="1"/>
      <c r="H5753" s="1"/>
      <c r="I5753" s="1"/>
      <c r="Y5753" s="1"/>
      <c r="Z5753" s="1"/>
      <c r="BC5753" s="451"/>
    </row>
    <row r="5754" spans="3:55" hidden="1" x14ac:dyDescent="0.2">
      <c r="C5754" s="1"/>
      <c r="D5754" s="1"/>
      <c r="E5754" s="1"/>
      <c r="F5754" s="1"/>
      <c r="G5754" s="1"/>
      <c r="H5754" s="1"/>
      <c r="I5754" s="1"/>
      <c r="Y5754" s="1"/>
      <c r="Z5754" s="1"/>
      <c r="BC5754" s="451"/>
    </row>
    <row r="5755" spans="3:55" hidden="1" x14ac:dyDescent="0.2">
      <c r="C5755" s="1"/>
      <c r="D5755" s="1"/>
      <c r="E5755" s="1"/>
      <c r="F5755" s="1"/>
      <c r="G5755" s="1"/>
      <c r="H5755" s="1"/>
      <c r="I5755" s="1"/>
      <c r="Y5755" s="1"/>
      <c r="Z5755" s="1"/>
      <c r="BC5755" s="451"/>
    </row>
    <row r="5756" spans="3:55" hidden="1" x14ac:dyDescent="0.2">
      <c r="C5756" s="1"/>
      <c r="D5756" s="1"/>
      <c r="E5756" s="1"/>
      <c r="F5756" s="1"/>
      <c r="G5756" s="1"/>
      <c r="H5756" s="1"/>
      <c r="I5756" s="1"/>
      <c r="Y5756" s="1"/>
      <c r="Z5756" s="1"/>
      <c r="BC5756" s="451"/>
    </row>
    <row r="5757" spans="3:55" hidden="1" x14ac:dyDescent="0.2">
      <c r="C5757" s="1"/>
      <c r="D5757" s="1"/>
      <c r="E5757" s="1"/>
      <c r="F5757" s="1"/>
      <c r="G5757" s="1"/>
      <c r="H5757" s="1"/>
      <c r="I5757" s="1"/>
      <c r="Y5757" s="1"/>
      <c r="Z5757" s="1"/>
      <c r="BC5757" s="451"/>
    </row>
    <row r="5758" spans="3:55" hidden="1" x14ac:dyDescent="0.2">
      <c r="C5758" s="1"/>
      <c r="D5758" s="1"/>
      <c r="E5758" s="1"/>
      <c r="F5758" s="1"/>
      <c r="G5758" s="1"/>
      <c r="H5758" s="1"/>
      <c r="I5758" s="1"/>
      <c r="Y5758" s="1"/>
      <c r="Z5758" s="1"/>
      <c r="BC5758" s="451"/>
    </row>
    <row r="5759" spans="3:55" hidden="1" x14ac:dyDescent="0.2">
      <c r="C5759" s="1"/>
      <c r="D5759" s="1"/>
      <c r="E5759" s="1"/>
      <c r="F5759" s="1"/>
      <c r="G5759" s="1"/>
      <c r="H5759" s="1"/>
      <c r="I5759" s="1"/>
      <c r="Y5759" s="1"/>
      <c r="Z5759" s="1"/>
      <c r="BC5759" s="451"/>
    </row>
    <row r="5760" spans="3:55" hidden="1" x14ac:dyDescent="0.2">
      <c r="C5760" s="1"/>
      <c r="D5760" s="1"/>
      <c r="E5760" s="1"/>
      <c r="F5760" s="1"/>
      <c r="G5760" s="1"/>
      <c r="H5760" s="1"/>
      <c r="I5760" s="1"/>
      <c r="Y5760" s="1"/>
      <c r="Z5760" s="1"/>
      <c r="BC5760" s="451"/>
    </row>
    <row r="5761" spans="3:55" hidden="1" x14ac:dyDescent="0.2">
      <c r="C5761" s="1"/>
      <c r="D5761" s="1"/>
      <c r="E5761" s="1"/>
      <c r="F5761" s="1"/>
      <c r="G5761" s="1"/>
      <c r="H5761" s="1"/>
      <c r="I5761" s="1"/>
      <c r="Y5761" s="1"/>
      <c r="Z5761" s="1"/>
      <c r="BC5761" s="451"/>
    </row>
    <row r="5762" spans="3:55" hidden="1" x14ac:dyDescent="0.2">
      <c r="C5762" s="1"/>
      <c r="D5762" s="1"/>
      <c r="E5762" s="1"/>
      <c r="F5762" s="1"/>
      <c r="G5762" s="1"/>
      <c r="H5762" s="1"/>
      <c r="I5762" s="1"/>
      <c r="Y5762" s="1"/>
      <c r="Z5762" s="1"/>
      <c r="BC5762" s="451"/>
    </row>
    <row r="5763" spans="3:55" hidden="1" x14ac:dyDescent="0.2">
      <c r="C5763" s="1"/>
      <c r="D5763" s="1"/>
      <c r="E5763" s="1"/>
      <c r="F5763" s="1"/>
      <c r="G5763" s="1"/>
      <c r="H5763" s="1"/>
      <c r="I5763" s="1"/>
      <c r="Y5763" s="1"/>
      <c r="Z5763" s="1"/>
      <c r="BC5763" s="451"/>
    </row>
    <row r="5764" spans="3:55" hidden="1" x14ac:dyDescent="0.2">
      <c r="C5764" s="1"/>
      <c r="D5764" s="1"/>
      <c r="E5764" s="1"/>
      <c r="F5764" s="1"/>
      <c r="G5764" s="1"/>
      <c r="H5764" s="1"/>
      <c r="I5764" s="1"/>
      <c r="Y5764" s="1"/>
      <c r="Z5764" s="1"/>
      <c r="BC5764" s="451"/>
    </row>
    <row r="5765" spans="3:55" hidden="1" x14ac:dyDescent="0.2">
      <c r="C5765" s="1"/>
      <c r="D5765" s="1"/>
      <c r="E5765" s="1"/>
      <c r="F5765" s="1"/>
      <c r="G5765" s="1"/>
      <c r="H5765" s="1"/>
      <c r="I5765" s="1"/>
      <c r="Y5765" s="1"/>
      <c r="Z5765" s="1"/>
      <c r="BC5765" s="451"/>
    </row>
    <row r="5766" spans="3:55" hidden="1" x14ac:dyDescent="0.2">
      <c r="C5766" s="1"/>
      <c r="D5766" s="1"/>
      <c r="E5766" s="1"/>
      <c r="F5766" s="1"/>
      <c r="G5766" s="1"/>
      <c r="H5766" s="1"/>
      <c r="I5766" s="1"/>
      <c r="Y5766" s="1"/>
      <c r="Z5766" s="1"/>
      <c r="BC5766" s="451"/>
    </row>
    <row r="5767" spans="3:55" hidden="1" x14ac:dyDescent="0.2">
      <c r="C5767" s="1"/>
      <c r="D5767" s="1"/>
      <c r="E5767" s="1"/>
      <c r="F5767" s="1"/>
      <c r="G5767" s="1"/>
      <c r="H5767" s="1"/>
      <c r="I5767" s="1"/>
      <c r="Y5767" s="1"/>
      <c r="Z5767" s="1"/>
      <c r="BC5767" s="451"/>
    </row>
    <row r="5768" spans="3:55" hidden="1" x14ac:dyDescent="0.2">
      <c r="C5768" s="1"/>
      <c r="D5768" s="1"/>
      <c r="E5768" s="1"/>
      <c r="F5768" s="1"/>
      <c r="G5768" s="1"/>
      <c r="H5768" s="1"/>
      <c r="I5768" s="1"/>
      <c r="Y5768" s="1"/>
      <c r="Z5768" s="1"/>
      <c r="BC5768" s="451"/>
    </row>
    <row r="5769" spans="3:55" hidden="1" x14ac:dyDescent="0.2">
      <c r="C5769" s="1"/>
      <c r="D5769" s="1"/>
      <c r="E5769" s="1"/>
      <c r="F5769" s="1"/>
      <c r="G5769" s="1"/>
      <c r="H5769" s="1"/>
      <c r="I5769" s="1"/>
      <c r="Y5769" s="1"/>
      <c r="Z5769" s="1"/>
      <c r="BC5769" s="451"/>
    </row>
    <row r="5770" spans="3:55" hidden="1" x14ac:dyDescent="0.2">
      <c r="C5770" s="1"/>
      <c r="D5770" s="1"/>
      <c r="E5770" s="1"/>
      <c r="F5770" s="1"/>
      <c r="G5770" s="1"/>
      <c r="H5770" s="1"/>
      <c r="I5770" s="1"/>
      <c r="Y5770" s="1"/>
      <c r="Z5770" s="1"/>
      <c r="BC5770" s="451"/>
    </row>
    <row r="5771" spans="3:55" hidden="1" x14ac:dyDescent="0.2">
      <c r="C5771" s="1"/>
      <c r="D5771" s="1"/>
      <c r="E5771" s="1"/>
      <c r="F5771" s="1"/>
      <c r="G5771" s="1"/>
      <c r="H5771" s="1"/>
      <c r="I5771" s="1"/>
      <c r="Y5771" s="1"/>
      <c r="Z5771" s="1"/>
      <c r="BC5771" s="451"/>
    </row>
    <row r="5772" spans="3:55" hidden="1" x14ac:dyDescent="0.2">
      <c r="C5772" s="1"/>
      <c r="D5772" s="1"/>
      <c r="E5772" s="1"/>
      <c r="F5772" s="1"/>
      <c r="G5772" s="1"/>
      <c r="H5772" s="1"/>
      <c r="I5772" s="1"/>
      <c r="Y5772" s="1"/>
      <c r="Z5772" s="1"/>
      <c r="BC5772" s="451"/>
    </row>
    <row r="5773" spans="3:55" hidden="1" x14ac:dyDescent="0.2">
      <c r="C5773" s="1"/>
      <c r="D5773" s="1"/>
      <c r="E5773" s="1"/>
      <c r="F5773" s="1"/>
      <c r="G5773" s="1"/>
      <c r="H5773" s="1"/>
      <c r="I5773" s="1"/>
      <c r="Y5773" s="1"/>
      <c r="Z5773" s="1"/>
      <c r="BC5773" s="451"/>
    </row>
    <row r="5774" spans="3:55" hidden="1" x14ac:dyDescent="0.2">
      <c r="C5774" s="1"/>
      <c r="D5774" s="1"/>
      <c r="E5774" s="1"/>
      <c r="F5774" s="1"/>
      <c r="G5774" s="1"/>
      <c r="H5774" s="1"/>
      <c r="I5774" s="1"/>
      <c r="Y5774" s="1"/>
      <c r="Z5774" s="1"/>
      <c r="BC5774" s="451"/>
    </row>
    <row r="5775" spans="3:55" hidden="1" x14ac:dyDescent="0.2">
      <c r="C5775" s="1"/>
      <c r="D5775" s="1"/>
      <c r="E5775" s="1"/>
      <c r="F5775" s="1"/>
      <c r="G5775" s="1"/>
      <c r="H5775" s="1"/>
      <c r="I5775" s="1"/>
      <c r="Y5775" s="1"/>
      <c r="Z5775" s="1"/>
      <c r="BC5775" s="451"/>
    </row>
    <row r="5776" spans="3:55" hidden="1" x14ac:dyDescent="0.2">
      <c r="C5776" s="1"/>
      <c r="D5776" s="1"/>
      <c r="E5776" s="1"/>
      <c r="F5776" s="1"/>
      <c r="G5776" s="1"/>
      <c r="H5776" s="1"/>
      <c r="I5776" s="1"/>
      <c r="Y5776" s="1"/>
      <c r="Z5776" s="1"/>
      <c r="BC5776" s="451"/>
    </row>
    <row r="5777" spans="3:55" hidden="1" x14ac:dyDescent="0.2">
      <c r="C5777" s="1"/>
      <c r="D5777" s="1"/>
      <c r="E5777" s="1"/>
      <c r="F5777" s="1"/>
      <c r="G5777" s="1"/>
      <c r="H5777" s="1"/>
      <c r="I5777" s="1"/>
      <c r="Y5777" s="1"/>
      <c r="Z5777" s="1"/>
      <c r="BC5777" s="451"/>
    </row>
    <row r="5778" spans="3:55" hidden="1" x14ac:dyDescent="0.2">
      <c r="C5778" s="1"/>
      <c r="D5778" s="1"/>
      <c r="E5778" s="1"/>
      <c r="F5778" s="1"/>
      <c r="G5778" s="1"/>
      <c r="H5778" s="1"/>
      <c r="I5778" s="1"/>
      <c r="Y5778" s="1"/>
      <c r="Z5778" s="1"/>
      <c r="BC5778" s="451"/>
    </row>
    <row r="5779" spans="3:55" hidden="1" x14ac:dyDescent="0.2">
      <c r="C5779" s="1"/>
      <c r="D5779" s="1"/>
      <c r="E5779" s="1"/>
      <c r="F5779" s="1"/>
      <c r="G5779" s="1"/>
      <c r="H5779" s="1"/>
      <c r="I5779" s="1"/>
      <c r="Y5779" s="1"/>
      <c r="Z5779" s="1"/>
      <c r="BC5779" s="451"/>
    </row>
    <row r="5780" spans="3:55" hidden="1" x14ac:dyDescent="0.2">
      <c r="C5780" s="1"/>
      <c r="D5780" s="1"/>
      <c r="E5780" s="1"/>
      <c r="F5780" s="1"/>
      <c r="G5780" s="1"/>
      <c r="H5780" s="1"/>
      <c r="I5780" s="1"/>
      <c r="Y5780" s="1"/>
      <c r="Z5780" s="1"/>
      <c r="BC5780" s="451"/>
    </row>
    <row r="5781" spans="3:55" hidden="1" x14ac:dyDescent="0.2">
      <c r="C5781" s="1"/>
      <c r="D5781" s="1"/>
      <c r="E5781" s="1"/>
      <c r="F5781" s="1"/>
      <c r="G5781" s="1"/>
      <c r="H5781" s="1"/>
      <c r="I5781" s="1"/>
      <c r="Y5781" s="1"/>
      <c r="Z5781" s="1"/>
      <c r="BC5781" s="451"/>
    </row>
    <row r="5782" spans="3:55" hidden="1" x14ac:dyDescent="0.2">
      <c r="C5782" s="1"/>
      <c r="D5782" s="1"/>
      <c r="E5782" s="1"/>
      <c r="F5782" s="1"/>
      <c r="G5782" s="1"/>
      <c r="H5782" s="1"/>
      <c r="I5782" s="1"/>
      <c r="Y5782" s="1"/>
      <c r="Z5782" s="1"/>
      <c r="BC5782" s="451"/>
    </row>
    <row r="5783" spans="3:55" hidden="1" x14ac:dyDescent="0.2">
      <c r="C5783" s="1"/>
      <c r="D5783" s="1"/>
      <c r="E5783" s="1"/>
      <c r="F5783" s="1"/>
      <c r="G5783" s="1"/>
      <c r="H5783" s="1"/>
      <c r="I5783" s="1"/>
      <c r="Y5783" s="1"/>
      <c r="Z5783" s="1"/>
      <c r="BC5783" s="451"/>
    </row>
    <row r="5784" spans="3:55" hidden="1" x14ac:dyDescent="0.2">
      <c r="C5784" s="1"/>
      <c r="D5784" s="1"/>
      <c r="E5784" s="1"/>
      <c r="F5784" s="1"/>
      <c r="G5784" s="1"/>
      <c r="H5784" s="1"/>
      <c r="I5784" s="1"/>
      <c r="Y5784" s="1"/>
      <c r="Z5784" s="1"/>
      <c r="BC5784" s="451"/>
    </row>
    <row r="5785" spans="3:55" hidden="1" x14ac:dyDescent="0.2">
      <c r="C5785" s="1"/>
      <c r="D5785" s="1"/>
      <c r="E5785" s="1"/>
      <c r="F5785" s="1"/>
      <c r="G5785" s="1"/>
      <c r="H5785" s="1"/>
      <c r="I5785" s="1"/>
      <c r="Y5785" s="1"/>
      <c r="Z5785" s="1"/>
      <c r="BC5785" s="451"/>
    </row>
    <row r="5786" spans="3:55" hidden="1" x14ac:dyDescent="0.2">
      <c r="C5786" s="1"/>
      <c r="D5786" s="1"/>
      <c r="E5786" s="1"/>
      <c r="F5786" s="1"/>
      <c r="G5786" s="1"/>
      <c r="H5786" s="1"/>
      <c r="I5786" s="1"/>
      <c r="Y5786" s="1"/>
      <c r="Z5786" s="1"/>
      <c r="BC5786" s="451"/>
    </row>
    <row r="5787" spans="3:55" hidden="1" x14ac:dyDescent="0.2">
      <c r="C5787" s="1"/>
      <c r="D5787" s="1"/>
      <c r="E5787" s="1"/>
      <c r="F5787" s="1"/>
      <c r="G5787" s="1"/>
      <c r="H5787" s="1"/>
      <c r="I5787" s="1"/>
      <c r="Y5787" s="1"/>
      <c r="Z5787" s="1"/>
      <c r="BC5787" s="451"/>
    </row>
    <row r="5788" spans="3:55" hidden="1" x14ac:dyDescent="0.2">
      <c r="C5788" s="1"/>
      <c r="D5788" s="1"/>
      <c r="E5788" s="1"/>
      <c r="F5788" s="1"/>
      <c r="G5788" s="1"/>
      <c r="H5788" s="1"/>
      <c r="I5788" s="1"/>
      <c r="Y5788" s="1"/>
      <c r="Z5788" s="1"/>
      <c r="BC5788" s="451"/>
    </row>
    <row r="5789" spans="3:55" hidden="1" x14ac:dyDescent="0.2">
      <c r="C5789" s="1"/>
      <c r="D5789" s="1"/>
      <c r="E5789" s="1"/>
      <c r="F5789" s="1"/>
      <c r="G5789" s="1"/>
      <c r="H5789" s="1"/>
      <c r="I5789" s="1"/>
      <c r="Y5789" s="1"/>
      <c r="Z5789" s="1"/>
      <c r="BC5789" s="451"/>
    </row>
    <row r="5790" spans="3:55" hidden="1" x14ac:dyDescent="0.2">
      <c r="C5790" s="1"/>
      <c r="D5790" s="1"/>
      <c r="E5790" s="1"/>
      <c r="F5790" s="1"/>
      <c r="G5790" s="1"/>
      <c r="H5790" s="1"/>
      <c r="I5790" s="1"/>
      <c r="Y5790" s="1"/>
      <c r="Z5790" s="1"/>
      <c r="BC5790" s="451"/>
    </row>
    <row r="5791" spans="3:55" hidden="1" x14ac:dyDescent="0.2">
      <c r="C5791" s="1"/>
      <c r="D5791" s="1"/>
      <c r="E5791" s="1"/>
      <c r="F5791" s="1"/>
      <c r="G5791" s="1"/>
      <c r="H5791" s="1"/>
      <c r="I5791" s="1"/>
      <c r="Y5791" s="1"/>
      <c r="Z5791" s="1"/>
      <c r="BC5791" s="451"/>
    </row>
    <row r="5792" spans="3:55" hidden="1" x14ac:dyDescent="0.2">
      <c r="C5792" s="1"/>
      <c r="D5792" s="1"/>
      <c r="E5792" s="1"/>
      <c r="F5792" s="1"/>
      <c r="G5792" s="1"/>
      <c r="H5792" s="1"/>
      <c r="I5792" s="1"/>
      <c r="Y5792" s="1"/>
      <c r="Z5792" s="1"/>
      <c r="BC5792" s="451"/>
    </row>
    <row r="5793" spans="3:55" hidden="1" x14ac:dyDescent="0.2">
      <c r="C5793" s="1"/>
      <c r="D5793" s="1"/>
      <c r="E5793" s="1"/>
      <c r="F5793" s="1"/>
      <c r="G5793" s="1"/>
      <c r="H5793" s="1"/>
      <c r="I5793" s="1"/>
      <c r="Y5793" s="1"/>
      <c r="Z5793" s="1"/>
      <c r="BC5793" s="451"/>
    </row>
    <row r="5794" spans="3:55" hidden="1" x14ac:dyDescent="0.2">
      <c r="C5794" s="1"/>
      <c r="D5794" s="1"/>
      <c r="E5794" s="1"/>
      <c r="F5794" s="1"/>
      <c r="G5794" s="1"/>
      <c r="H5794" s="1"/>
      <c r="I5794" s="1"/>
      <c r="Y5794" s="1"/>
      <c r="Z5794" s="1"/>
      <c r="BC5794" s="451"/>
    </row>
    <row r="5795" spans="3:55" hidden="1" x14ac:dyDescent="0.2">
      <c r="C5795" s="1"/>
      <c r="D5795" s="1"/>
      <c r="E5795" s="1"/>
      <c r="F5795" s="1"/>
      <c r="G5795" s="1"/>
      <c r="H5795" s="1"/>
      <c r="I5795" s="1"/>
      <c r="Y5795" s="1"/>
      <c r="Z5795" s="1"/>
      <c r="BC5795" s="451"/>
    </row>
    <row r="5796" spans="3:55" hidden="1" x14ac:dyDescent="0.2">
      <c r="C5796" s="1"/>
      <c r="D5796" s="1"/>
      <c r="E5796" s="1"/>
      <c r="F5796" s="1"/>
      <c r="G5796" s="1"/>
      <c r="H5796" s="1"/>
      <c r="I5796" s="1"/>
      <c r="Y5796" s="1"/>
      <c r="Z5796" s="1"/>
      <c r="BC5796" s="451"/>
    </row>
    <row r="5797" spans="3:55" hidden="1" x14ac:dyDescent="0.2">
      <c r="C5797" s="1"/>
      <c r="D5797" s="1"/>
      <c r="E5797" s="1"/>
      <c r="F5797" s="1"/>
      <c r="G5797" s="1"/>
      <c r="H5797" s="1"/>
      <c r="I5797" s="1"/>
      <c r="Y5797" s="1"/>
      <c r="Z5797" s="1"/>
      <c r="BC5797" s="451"/>
    </row>
    <row r="5798" spans="3:55" hidden="1" x14ac:dyDescent="0.2">
      <c r="C5798" s="1"/>
      <c r="D5798" s="1"/>
      <c r="E5798" s="1"/>
      <c r="F5798" s="1"/>
      <c r="G5798" s="1"/>
      <c r="H5798" s="1"/>
      <c r="I5798" s="1"/>
      <c r="Y5798" s="1"/>
      <c r="Z5798" s="1"/>
      <c r="BC5798" s="451"/>
    </row>
    <row r="5799" spans="3:55" hidden="1" x14ac:dyDescent="0.2">
      <c r="C5799" s="1"/>
      <c r="D5799" s="1"/>
      <c r="E5799" s="1"/>
      <c r="F5799" s="1"/>
      <c r="G5799" s="1"/>
      <c r="H5799" s="1"/>
      <c r="I5799" s="1"/>
      <c r="Y5799" s="1"/>
      <c r="Z5799" s="1"/>
      <c r="BC5799" s="451"/>
    </row>
    <row r="5800" spans="3:55" hidden="1" x14ac:dyDescent="0.2">
      <c r="C5800" s="1"/>
      <c r="D5800" s="1"/>
      <c r="E5800" s="1"/>
      <c r="F5800" s="1"/>
      <c r="G5800" s="1"/>
      <c r="H5800" s="1"/>
      <c r="I5800" s="1"/>
      <c r="Y5800" s="1"/>
      <c r="Z5800" s="1"/>
      <c r="BC5800" s="451"/>
    </row>
    <row r="5801" spans="3:55" hidden="1" x14ac:dyDescent="0.2">
      <c r="C5801" s="1"/>
      <c r="D5801" s="1"/>
      <c r="E5801" s="1"/>
      <c r="F5801" s="1"/>
      <c r="G5801" s="1"/>
      <c r="H5801" s="1"/>
      <c r="I5801" s="1"/>
      <c r="Y5801" s="1"/>
      <c r="Z5801" s="1"/>
      <c r="BC5801" s="451"/>
    </row>
    <row r="5802" spans="3:55" hidden="1" x14ac:dyDescent="0.2">
      <c r="C5802" s="1"/>
      <c r="D5802" s="1"/>
      <c r="E5802" s="1"/>
      <c r="F5802" s="1"/>
      <c r="G5802" s="1"/>
      <c r="H5802" s="1"/>
      <c r="I5802" s="1"/>
      <c r="Y5802" s="1"/>
      <c r="Z5802" s="1"/>
      <c r="BC5802" s="451"/>
    </row>
    <row r="5803" spans="3:55" hidden="1" x14ac:dyDescent="0.2">
      <c r="C5803" s="1"/>
      <c r="D5803" s="1"/>
      <c r="E5803" s="1"/>
      <c r="F5803" s="1"/>
      <c r="G5803" s="1"/>
      <c r="H5803" s="1"/>
      <c r="I5803" s="1"/>
      <c r="Y5803" s="1"/>
      <c r="Z5803" s="1"/>
      <c r="BC5803" s="451"/>
    </row>
    <row r="5804" spans="3:55" hidden="1" x14ac:dyDescent="0.2">
      <c r="C5804" s="1"/>
      <c r="D5804" s="1"/>
      <c r="E5804" s="1"/>
      <c r="F5804" s="1"/>
      <c r="G5804" s="1"/>
      <c r="H5804" s="1"/>
      <c r="I5804" s="1"/>
      <c r="Y5804" s="1"/>
      <c r="Z5804" s="1"/>
      <c r="BC5804" s="451"/>
    </row>
    <row r="5805" spans="3:55" hidden="1" x14ac:dyDescent="0.2">
      <c r="C5805" s="1"/>
      <c r="D5805" s="1"/>
      <c r="E5805" s="1"/>
      <c r="F5805" s="1"/>
      <c r="G5805" s="1"/>
      <c r="H5805" s="1"/>
      <c r="I5805" s="1"/>
      <c r="Y5805" s="1"/>
      <c r="Z5805" s="1"/>
      <c r="BC5805" s="451"/>
    </row>
    <row r="5806" spans="3:55" hidden="1" x14ac:dyDescent="0.2">
      <c r="C5806" s="1"/>
      <c r="D5806" s="1"/>
      <c r="E5806" s="1"/>
      <c r="F5806" s="1"/>
      <c r="G5806" s="1"/>
      <c r="H5806" s="1"/>
      <c r="I5806" s="1"/>
      <c r="Y5806" s="1"/>
      <c r="Z5806" s="1"/>
      <c r="BC5806" s="451"/>
    </row>
    <row r="5807" spans="3:55" hidden="1" x14ac:dyDescent="0.2">
      <c r="C5807" s="1"/>
      <c r="D5807" s="1"/>
      <c r="E5807" s="1"/>
      <c r="F5807" s="1"/>
      <c r="G5807" s="1"/>
      <c r="H5807" s="1"/>
      <c r="I5807" s="1"/>
      <c r="Y5807" s="1"/>
      <c r="Z5807" s="1"/>
      <c r="BC5807" s="451"/>
    </row>
    <row r="5808" spans="3:55" hidden="1" x14ac:dyDescent="0.2">
      <c r="C5808" s="1"/>
      <c r="D5808" s="1"/>
      <c r="E5808" s="1"/>
      <c r="F5808" s="1"/>
      <c r="G5808" s="1"/>
      <c r="H5808" s="1"/>
      <c r="I5808" s="1"/>
      <c r="Y5808" s="1"/>
      <c r="Z5808" s="1"/>
      <c r="BC5808" s="451"/>
    </row>
    <row r="5809" spans="3:55" hidden="1" x14ac:dyDescent="0.2">
      <c r="C5809" s="1"/>
      <c r="D5809" s="1"/>
      <c r="E5809" s="1"/>
      <c r="F5809" s="1"/>
      <c r="G5809" s="1"/>
      <c r="H5809" s="1"/>
      <c r="I5809" s="1"/>
      <c r="Y5809" s="1"/>
      <c r="Z5809" s="1"/>
      <c r="BC5809" s="451"/>
    </row>
    <row r="5810" spans="3:55" hidden="1" x14ac:dyDescent="0.2">
      <c r="C5810" s="1"/>
      <c r="D5810" s="1"/>
      <c r="E5810" s="1"/>
      <c r="F5810" s="1"/>
      <c r="G5810" s="1"/>
      <c r="H5810" s="1"/>
      <c r="I5810" s="1"/>
      <c r="Y5810" s="1"/>
      <c r="Z5810" s="1"/>
      <c r="BC5810" s="451"/>
    </row>
    <row r="5811" spans="3:55" hidden="1" x14ac:dyDescent="0.2">
      <c r="C5811" s="1"/>
      <c r="D5811" s="1"/>
      <c r="E5811" s="1"/>
      <c r="F5811" s="1"/>
      <c r="G5811" s="1"/>
      <c r="H5811" s="1"/>
      <c r="I5811" s="1"/>
      <c r="Y5811" s="1"/>
      <c r="Z5811" s="1"/>
      <c r="BC5811" s="451"/>
    </row>
    <row r="5812" spans="3:55" hidden="1" x14ac:dyDescent="0.2">
      <c r="C5812" s="1"/>
      <c r="D5812" s="1"/>
      <c r="E5812" s="1"/>
      <c r="F5812" s="1"/>
      <c r="G5812" s="1"/>
      <c r="H5812" s="1"/>
      <c r="I5812" s="1"/>
      <c r="Y5812" s="1"/>
      <c r="Z5812" s="1"/>
      <c r="BC5812" s="451"/>
    </row>
    <row r="5813" spans="3:55" hidden="1" x14ac:dyDescent="0.2">
      <c r="C5813" s="1"/>
      <c r="D5813" s="1"/>
      <c r="E5813" s="1"/>
      <c r="F5813" s="1"/>
      <c r="G5813" s="1"/>
      <c r="H5813" s="1"/>
      <c r="I5813" s="1"/>
      <c r="Y5813" s="1"/>
      <c r="Z5813" s="1"/>
      <c r="BC5813" s="451"/>
    </row>
    <row r="5814" spans="3:55" hidden="1" x14ac:dyDescent="0.2">
      <c r="C5814" s="1"/>
      <c r="D5814" s="1"/>
      <c r="E5814" s="1"/>
      <c r="F5814" s="1"/>
      <c r="G5814" s="1"/>
      <c r="H5814" s="1"/>
      <c r="I5814" s="1"/>
      <c r="Y5814" s="1"/>
      <c r="Z5814" s="1"/>
      <c r="BC5814" s="451"/>
    </row>
    <row r="5815" spans="3:55" hidden="1" x14ac:dyDescent="0.2">
      <c r="C5815" s="1"/>
      <c r="D5815" s="1"/>
      <c r="E5815" s="1"/>
      <c r="F5815" s="1"/>
      <c r="G5815" s="1"/>
      <c r="H5815" s="1"/>
      <c r="I5815" s="1"/>
      <c r="Y5815" s="1"/>
      <c r="Z5815" s="1"/>
      <c r="BC5815" s="451"/>
    </row>
    <row r="5816" spans="3:55" hidden="1" x14ac:dyDescent="0.2">
      <c r="C5816" s="1"/>
      <c r="D5816" s="1"/>
      <c r="E5816" s="1"/>
      <c r="F5816" s="1"/>
      <c r="G5816" s="1"/>
      <c r="H5816" s="1"/>
      <c r="I5816" s="1"/>
      <c r="Y5816" s="1"/>
      <c r="Z5816" s="1"/>
      <c r="BC5816" s="451"/>
    </row>
    <row r="5817" spans="3:55" hidden="1" x14ac:dyDescent="0.2">
      <c r="C5817" s="1"/>
      <c r="D5817" s="1"/>
      <c r="E5817" s="1"/>
      <c r="F5817" s="1"/>
      <c r="G5817" s="1"/>
      <c r="H5817" s="1"/>
      <c r="I5817" s="1"/>
      <c r="Y5817" s="1"/>
      <c r="Z5817" s="1"/>
      <c r="BC5817" s="451"/>
    </row>
    <row r="5818" spans="3:55" hidden="1" x14ac:dyDescent="0.2">
      <c r="C5818" s="1"/>
      <c r="D5818" s="1"/>
      <c r="E5818" s="1"/>
      <c r="F5818" s="1"/>
      <c r="G5818" s="1"/>
      <c r="H5818" s="1"/>
      <c r="I5818" s="1"/>
      <c r="Y5818" s="1"/>
      <c r="Z5818" s="1"/>
      <c r="BC5818" s="451"/>
    </row>
    <row r="5819" spans="3:55" hidden="1" x14ac:dyDescent="0.2">
      <c r="C5819" s="1"/>
      <c r="D5819" s="1"/>
      <c r="E5819" s="1"/>
      <c r="F5819" s="1"/>
      <c r="G5819" s="1"/>
      <c r="H5819" s="1"/>
      <c r="I5819" s="1"/>
      <c r="Y5819" s="1"/>
      <c r="Z5819" s="1"/>
      <c r="BC5819" s="451"/>
    </row>
    <row r="5820" spans="3:55" hidden="1" x14ac:dyDescent="0.2">
      <c r="C5820" s="1"/>
      <c r="D5820" s="1"/>
      <c r="E5820" s="1"/>
      <c r="F5820" s="1"/>
      <c r="G5820" s="1"/>
      <c r="H5820" s="1"/>
      <c r="I5820" s="1"/>
      <c r="Y5820" s="1"/>
      <c r="Z5820" s="1"/>
      <c r="BC5820" s="451"/>
    </row>
    <row r="5821" spans="3:55" hidden="1" x14ac:dyDescent="0.2">
      <c r="C5821" s="1"/>
      <c r="D5821" s="1"/>
      <c r="E5821" s="1"/>
      <c r="F5821" s="1"/>
      <c r="G5821" s="1"/>
      <c r="H5821" s="1"/>
      <c r="I5821" s="1"/>
      <c r="Y5821" s="1"/>
      <c r="Z5821" s="1"/>
      <c r="BC5821" s="451"/>
    </row>
    <row r="5822" spans="3:55" hidden="1" x14ac:dyDescent="0.2">
      <c r="C5822" s="1"/>
      <c r="D5822" s="1"/>
      <c r="E5822" s="1"/>
      <c r="F5822" s="1"/>
      <c r="G5822" s="1"/>
      <c r="H5822" s="1"/>
      <c r="I5822" s="1"/>
      <c r="Y5822" s="1"/>
      <c r="Z5822" s="1"/>
      <c r="BC5822" s="451"/>
    </row>
    <row r="5823" spans="3:55" hidden="1" x14ac:dyDescent="0.2">
      <c r="C5823" s="1"/>
      <c r="D5823" s="1"/>
      <c r="E5823" s="1"/>
      <c r="F5823" s="1"/>
      <c r="G5823" s="1"/>
      <c r="H5823" s="1"/>
      <c r="I5823" s="1"/>
      <c r="Y5823" s="1"/>
      <c r="Z5823" s="1"/>
      <c r="BC5823" s="451"/>
    </row>
    <row r="5824" spans="3:55" hidden="1" x14ac:dyDescent="0.2">
      <c r="C5824" s="1"/>
      <c r="D5824" s="1"/>
      <c r="E5824" s="1"/>
      <c r="F5824" s="1"/>
      <c r="G5824" s="1"/>
      <c r="H5824" s="1"/>
      <c r="I5824" s="1"/>
      <c r="Y5824" s="1"/>
      <c r="Z5824" s="1"/>
      <c r="BC5824" s="451"/>
    </row>
    <row r="5825" spans="3:55" hidden="1" x14ac:dyDescent="0.2">
      <c r="C5825" s="1"/>
      <c r="D5825" s="1"/>
      <c r="E5825" s="1"/>
      <c r="F5825" s="1"/>
      <c r="G5825" s="1"/>
      <c r="H5825" s="1"/>
      <c r="I5825" s="1"/>
      <c r="Y5825" s="1"/>
      <c r="Z5825" s="1"/>
      <c r="BC5825" s="451"/>
    </row>
    <row r="5826" spans="3:55" hidden="1" x14ac:dyDescent="0.2">
      <c r="C5826" s="1"/>
      <c r="D5826" s="1"/>
      <c r="E5826" s="1"/>
      <c r="F5826" s="1"/>
      <c r="G5826" s="1"/>
      <c r="H5826" s="1"/>
      <c r="I5826" s="1"/>
      <c r="Y5826" s="1"/>
      <c r="Z5826" s="1"/>
      <c r="BC5826" s="451"/>
    </row>
    <row r="5827" spans="3:55" hidden="1" x14ac:dyDescent="0.2">
      <c r="C5827" s="1"/>
      <c r="D5827" s="1"/>
      <c r="E5827" s="1"/>
      <c r="F5827" s="1"/>
      <c r="G5827" s="1"/>
      <c r="H5827" s="1"/>
      <c r="I5827" s="1"/>
      <c r="Y5827" s="1"/>
      <c r="Z5827" s="1"/>
      <c r="BC5827" s="451"/>
    </row>
    <row r="5828" spans="3:55" hidden="1" x14ac:dyDescent="0.2">
      <c r="C5828" s="1"/>
      <c r="D5828" s="1"/>
      <c r="E5828" s="1"/>
      <c r="F5828" s="1"/>
      <c r="G5828" s="1"/>
      <c r="H5828" s="1"/>
      <c r="I5828" s="1"/>
      <c r="Y5828" s="1"/>
      <c r="Z5828" s="1"/>
      <c r="BC5828" s="451"/>
    </row>
    <row r="5829" spans="3:55" hidden="1" x14ac:dyDescent="0.2">
      <c r="C5829" s="1"/>
      <c r="D5829" s="1"/>
      <c r="E5829" s="1"/>
      <c r="F5829" s="1"/>
      <c r="G5829" s="1"/>
      <c r="H5829" s="1"/>
      <c r="I5829" s="1"/>
      <c r="Y5829" s="1"/>
      <c r="Z5829" s="1"/>
      <c r="BC5829" s="451"/>
    </row>
    <row r="5830" spans="3:55" hidden="1" x14ac:dyDescent="0.2">
      <c r="C5830" s="1"/>
      <c r="D5830" s="1"/>
      <c r="E5830" s="1"/>
      <c r="F5830" s="1"/>
      <c r="G5830" s="1"/>
      <c r="H5830" s="1"/>
      <c r="I5830" s="1"/>
      <c r="Y5830" s="1"/>
      <c r="Z5830" s="1"/>
      <c r="BC5830" s="451"/>
    </row>
    <row r="5831" spans="3:55" hidden="1" x14ac:dyDescent="0.2">
      <c r="C5831" s="1"/>
      <c r="D5831" s="1"/>
      <c r="E5831" s="1"/>
      <c r="F5831" s="1"/>
      <c r="G5831" s="1"/>
      <c r="H5831" s="1"/>
      <c r="I5831" s="1"/>
      <c r="Y5831" s="1"/>
      <c r="Z5831" s="1"/>
      <c r="BC5831" s="451"/>
    </row>
    <row r="5832" spans="3:55" hidden="1" x14ac:dyDescent="0.2">
      <c r="C5832" s="1"/>
      <c r="D5832" s="1"/>
      <c r="E5832" s="1"/>
      <c r="F5832" s="1"/>
      <c r="G5832" s="1"/>
      <c r="H5832" s="1"/>
      <c r="I5832" s="1"/>
      <c r="Y5832" s="1"/>
      <c r="Z5832" s="1"/>
      <c r="BC5832" s="451"/>
    </row>
    <row r="5833" spans="3:55" hidden="1" x14ac:dyDescent="0.2">
      <c r="C5833" s="1"/>
      <c r="D5833" s="1"/>
      <c r="E5833" s="1"/>
      <c r="F5833" s="1"/>
      <c r="G5833" s="1"/>
      <c r="H5833" s="1"/>
      <c r="I5833" s="1"/>
      <c r="Y5833" s="1"/>
      <c r="Z5833" s="1"/>
      <c r="BC5833" s="451"/>
    </row>
    <row r="5834" spans="3:55" hidden="1" x14ac:dyDescent="0.2">
      <c r="C5834" s="1"/>
      <c r="D5834" s="1"/>
      <c r="E5834" s="1"/>
      <c r="F5834" s="1"/>
      <c r="G5834" s="1"/>
      <c r="H5834" s="1"/>
      <c r="I5834" s="1"/>
      <c r="Y5834" s="1"/>
      <c r="Z5834" s="1"/>
      <c r="BC5834" s="451"/>
    </row>
    <row r="5835" spans="3:55" hidden="1" x14ac:dyDescent="0.2">
      <c r="C5835" s="1"/>
      <c r="D5835" s="1"/>
      <c r="E5835" s="1"/>
      <c r="F5835" s="1"/>
      <c r="G5835" s="1"/>
      <c r="H5835" s="1"/>
      <c r="I5835" s="1"/>
      <c r="Y5835" s="1"/>
      <c r="Z5835" s="1"/>
      <c r="BC5835" s="451"/>
    </row>
    <row r="5836" spans="3:55" hidden="1" x14ac:dyDescent="0.2">
      <c r="C5836" s="1"/>
      <c r="D5836" s="1"/>
      <c r="E5836" s="1"/>
      <c r="F5836" s="1"/>
      <c r="G5836" s="1"/>
      <c r="H5836" s="1"/>
      <c r="I5836" s="1"/>
      <c r="Y5836" s="1"/>
      <c r="Z5836" s="1"/>
      <c r="BC5836" s="451"/>
    </row>
    <row r="5837" spans="3:55" hidden="1" x14ac:dyDescent="0.2">
      <c r="C5837" s="1"/>
      <c r="D5837" s="1"/>
      <c r="E5837" s="1"/>
      <c r="F5837" s="1"/>
      <c r="G5837" s="1"/>
      <c r="H5837" s="1"/>
      <c r="I5837" s="1"/>
      <c r="Y5837" s="1"/>
      <c r="Z5837" s="1"/>
      <c r="BC5837" s="451"/>
    </row>
    <row r="5838" spans="3:55" hidden="1" x14ac:dyDescent="0.2">
      <c r="C5838" s="1"/>
      <c r="D5838" s="1"/>
      <c r="E5838" s="1"/>
      <c r="F5838" s="1"/>
      <c r="G5838" s="1"/>
      <c r="H5838" s="1"/>
      <c r="I5838" s="1"/>
      <c r="Y5838" s="1"/>
      <c r="Z5838" s="1"/>
      <c r="BC5838" s="451"/>
    </row>
    <row r="5839" spans="3:55" hidden="1" x14ac:dyDescent="0.2">
      <c r="C5839" s="1"/>
      <c r="D5839" s="1"/>
      <c r="E5839" s="1"/>
      <c r="F5839" s="1"/>
      <c r="G5839" s="1"/>
      <c r="H5839" s="1"/>
      <c r="I5839" s="1"/>
      <c r="Y5839" s="1"/>
      <c r="Z5839" s="1"/>
      <c r="BC5839" s="451"/>
    </row>
    <row r="5840" spans="3:55" hidden="1" x14ac:dyDescent="0.2">
      <c r="C5840" s="1"/>
      <c r="D5840" s="1"/>
      <c r="E5840" s="1"/>
      <c r="F5840" s="1"/>
      <c r="G5840" s="1"/>
      <c r="H5840" s="1"/>
      <c r="I5840" s="1"/>
      <c r="Y5840" s="1"/>
      <c r="Z5840" s="1"/>
      <c r="BC5840" s="451"/>
    </row>
    <row r="5841" spans="3:55" hidden="1" x14ac:dyDescent="0.2">
      <c r="C5841" s="1"/>
      <c r="D5841" s="1"/>
      <c r="E5841" s="1"/>
      <c r="F5841" s="1"/>
      <c r="G5841" s="1"/>
      <c r="H5841" s="1"/>
      <c r="I5841" s="1"/>
      <c r="Y5841" s="1"/>
      <c r="Z5841" s="1"/>
      <c r="BC5841" s="451"/>
    </row>
    <row r="5842" spans="3:55" hidden="1" x14ac:dyDescent="0.2">
      <c r="C5842" s="1"/>
      <c r="D5842" s="1"/>
      <c r="E5842" s="1"/>
      <c r="F5842" s="1"/>
      <c r="G5842" s="1"/>
      <c r="H5842" s="1"/>
      <c r="I5842" s="1"/>
      <c r="Y5842" s="1"/>
      <c r="Z5842" s="1"/>
      <c r="BC5842" s="451"/>
    </row>
    <row r="5843" spans="3:55" hidden="1" x14ac:dyDescent="0.2">
      <c r="C5843" s="1"/>
      <c r="D5843" s="1"/>
      <c r="E5843" s="1"/>
      <c r="F5843" s="1"/>
      <c r="G5843" s="1"/>
      <c r="H5843" s="1"/>
      <c r="I5843" s="1"/>
      <c r="Y5843" s="1"/>
      <c r="Z5843" s="1"/>
      <c r="BC5843" s="451"/>
    </row>
    <row r="5844" spans="3:55" hidden="1" x14ac:dyDescent="0.2">
      <c r="C5844" s="1"/>
      <c r="D5844" s="1"/>
      <c r="E5844" s="1"/>
      <c r="F5844" s="1"/>
      <c r="G5844" s="1"/>
      <c r="H5844" s="1"/>
      <c r="I5844" s="1"/>
      <c r="Y5844" s="1"/>
      <c r="Z5844" s="1"/>
      <c r="BC5844" s="451"/>
    </row>
    <row r="5845" spans="3:55" hidden="1" x14ac:dyDescent="0.2">
      <c r="C5845" s="1"/>
      <c r="D5845" s="1"/>
      <c r="E5845" s="1"/>
      <c r="F5845" s="1"/>
      <c r="G5845" s="1"/>
      <c r="H5845" s="1"/>
      <c r="I5845" s="1"/>
      <c r="Y5845" s="1"/>
      <c r="Z5845" s="1"/>
      <c r="BC5845" s="451"/>
    </row>
    <row r="5846" spans="3:55" hidden="1" x14ac:dyDescent="0.2">
      <c r="C5846" s="1"/>
      <c r="D5846" s="1"/>
      <c r="E5846" s="1"/>
      <c r="F5846" s="1"/>
      <c r="G5846" s="1"/>
      <c r="H5846" s="1"/>
      <c r="I5846" s="1"/>
      <c r="Y5846" s="1"/>
      <c r="Z5846" s="1"/>
      <c r="BC5846" s="451"/>
    </row>
    <row r="5847" spans="3:55" hidden="1" x14ac:dyDescent="0.2">
      <c r="C5847" s="1"/>
      <c r="D5847" s="1"/>
      <c r="E5847" s="1"/>
      <c r="F5847" s="1"/>
      <c r="G5847" s="1"/>
      <c r="H5847" s="1"/>
      <c r="I5847" s="1"/>
      <c r="Y5847" s="1"/>
      <c r="Z5847" s="1"/>
      <c r="BC5847" s="451"/>
    </row>
    <row r="5848" spans="3:55" hidden="1" x14ac:dyDescent="0.2">
      <c r="C5848" s="1"/>
      <c r="D5848" s="1"/>
      <c r="E5848" s="1"/>
      <c r="F5848" s="1"/>
      <c r="G5848" s="1"/>
      <c r="H5848" s="1"/>
      <c r="I5848" s="1"/>
      <c r="Y5848" s="1"/>
      <c r="Z5848" s="1"/>
      <c r="BC5848" s="451"/>
    </row>
    <row r="5849" spans="3:55" hidden="1" x14ac:dyDescent="0.2">
      <c r="C5849" s="1"/>
      <c r="D5849" s="1"/>
      <c r="E5849" s="1"/>
      <c r="F5849" s="1"/>
      <c r="G5849" s="1"/>
      <c r="H5849" s="1"/>
      <c r="I5849" s="1"/>
      <c r="Y5849" s="1"/>
      <c r="Z5849" s="1"/>
      <c r="BC5849" s="451"/>
    </row>
    <row r="5850" spans="3:55" hidden="1" x14ac:dyDescent="0.2">
      <c r="C5850" s="1"/>
      <c r="D5850" s="1"/>
      <c r="E5850" s="1"/>
      <c r="F5850" s="1"/>
      <c r="G5850" s="1"/>
      <c r="H5850" s="1"/>
      <c r="I5850" s="1"/>
      <c r="Y5850" s="1"/>
      <c r="Z5850" s="1"/>
      <c r="BC5850" s="451"/>
    </row>
    <row r="5851" spans="3:55" hidden="1" x14ac:dyDescent="0.2">
      <c r="C5851" s="1"/>
      <c r="D5851" s="1"/>
      <c r="E5851" s="1"/>
      <c r="F5851" s="1"/>
      <c r="G5851" s="1"/>
      <c r="H5851" s="1"/>
      <c r="I5851" s="1"/>
      <c r="Y5851" s="1"/>
      <c r="Z5851" s="1"/>
      <c r="BC5851" s="451"/>
    </row>
    <row r="5852" spans="3:55" hidden="1" x14ac:dyDescent="0.2">
      <c r="C5852" s="1"/>
      <c r="D5852" s="1"/>
      <c r="E5852" s="1"/>
      <c r="F5852" s="1"/>
      <c r="G5852" s="1"/>
      <c r="H5852" s="1"/>
      <c r="I5852" s="1"/>
      <c r="Y5852" s="1"/>
      <c r="Z5852" s="1"/>
      <c r="BC5852" s="451"/>
    </row>
    <row r="5853" spans="3:55" hidden="1" x14ac:dyDescent="0.2">
      <c r="C5853" s="1"/>
      <c r="D5853" s="1"/>
      <c r="E5853" s="1"/>
      <c r="F5853" s="1"/>
      <c r="G5853" s="1"/>
      <c r="H5853" s="1"/>
      <c r="I5853" s="1"/>
      <c r="Y5853" s="1"/>
      <c r="Z5853" s="1"/>
      <c r="BC5853" s="451"/>
    </row>
    <row r="5854" spans="3:55" hidden="1" x14ac:dyDescent="0.2">
      <c r="C5854" s="1"/>
      <c r="D5854" s="1"/>
      <c r="E5854" s="1"/>
      <c r="F5854" s="1"/>
      <c r="G5854" s="1"/>
      <c r="H5854" s="1"/>
      <c r="I5854" s="1"/>
      <c r="Y5854" s="1"/>
      <c r="Z5854" s="1"/>
      <c r="BC5854" s="451"/>
    </row>
    <row r="5855" spans="3:55" hidden="1" x14ac:dyDescent="0.2">
      <c r="C5855" s="1"/>
      <c r="D5855" s="1"/>
      <c r="E5855" s="1"/>
      <c r="F5855" s="1"/>
      <c r="G5855" s="1"/>
      <c r="H5855" s="1"/>
      <c r="I5855" s="1"/>
      <c r="Y5855" s="1"/>
      <c r="Z5855" s="1"/>
      <c r="BC5855" s="451"/>
    </row>
    <row r="5856" spans="3:55" hidden="1" x14ac:dyDescent="0.2">
      <c r="C5856" s="1"/>
      <c r="D5856" s="1"/>
      <c r="E5856" s="1"/>
      <c r="F5856" s="1"/>
      <c r="G5856" s="1"/>
      <c r="H5856" s="1"/>
      <c r="I5856" s="1"/>
      <c r="Y5856" s="1"/>
      <c r="Z5856" s="1"/>
      <c r="BC5856" s="451"/>
    </row>
    <row r="5857" spans="3:55" hidden="1" x14ac:dyDescent="0.2">
      <c r="C5857" s="1"/>
      <c r="D5857" s="1"/>
      <c r="E5857" s="1"/>
      <c r="F5857" s="1"/>
      <c r="G5857" s="1"/>
      <c r="H5857" s="1"/>
      <c r="I5857" s="1"/>
      <c r="Y5857" s="1"/>
      <c r="Z5857" s="1"/>
      <c r="BC5857" s="451"/>
    </row>
    <row r="5858" spans="3:55" hidden="1" x14ac:dyDescent="0.2">
      <c r="C5858" s="1"/>
      <c r="D5858" s="1"/>
      <c r="E5858" s="1"/>
      <c r="F5858" s="1"/>
      <c r="G5858" s="1"/>
      <c r="H5858" s="1"/>
      <c r="I5858" s="1"/>
      <c r="Y5858" s="1"/>
      <c r="Z5858" s="1"/>
      <c r="BC5858" s="451"/>
    </row>
    <row r="5859" spans="3:55" hidden="1" x14ac:dyDescent="0.2">
      <c r="C5859" s="1"/>
      <c r="D5859" s="1"/>
      <c r="E5859" s="1"/>
      <c r="F5859" s="1"/>
      <c r="G5859" s="1"/>
      <c r="H5859" s="1"/>
      <c r="I5859" s="1"/>
      <c r="Y5859" s="1"/>
      <c r="Z5859" s="1"/>
      <c r="BC5859" s="451"/>
    </row>
    <row r="5860" spans="3:55" hidden="1" x14ac:dyDescent="0.2">
      <c r="C5860" s="1"/>
      <c r="D5860" s="1"/>
      <c r="E5860" s="1"/>
      <c r="F5860" s="1"/>
      <c r="G5860" s="1"/>
      <c r="H5860" s="1"/>
      <c r="I5860" s="1"/>
      <c r="Y5860" s="1"/>
      <c r="Z5860" s="1"/>
      <c r="BC5860" s="451"/>
    </row>
    <row r="5861" spans="3:55" hidden="1" x14ac:dyDescent="0.2">
      <c r="C5861" s="1"/>
      <c r="D5861" s="1"/>
      <c r="E5861" s="1"/>
      <c r="F5861" s="1"/>
      <c r="G5861" s="1"/>
      <c r="H5861" s="1"/>
      <c r="I5861" s="1"/>
      <c r="Y5861" s="1"/>
      <c r="Z5861" s="1"/>
      <c r="BC5861" s="451"/>
    </row>
    <row r="5862" spans="3:55" hidden="1" x14ac:dyDescent="0.2">
      <c r="C5862" s="1"/>
      <c r="D5862" s="1"/>
      <c r="E5862" s="1"/>
      <c r="F5862" s="1"/>
      <c r="G5862" s="1"/>
      <c r="H5862" s="1"/>
      <c r="I5862" s="1"/>
      <c r="Y5862" s="1"/>
      <c r="Z5862" s="1"/>
      <c r="BC5862" s="451"/>
    </row>
    <row r="5863" spans="3:55" hidden="1" x14ac:dyDescent="0.2">
      <c r="C5863" s="1"/>
      <c r="D5863" s="1"/>
      <c r="E5863" s="1"/>
      <c r="F5863" s="1"/>
      <c r="G5863" s="1"/>
      <c r="H5863" s="1"/>
      <c r="I5863" s="1"/>
      <c r="Y5863" s="1"/>
      <c r="Z5863" s="1"/>
      <c r="BC5863" s="451"/>
    </row>
    <row r="5864" spans="3:55" hidden="1" x14ac:dyDescent="0.2">
      <c r="C5864" s="1"/>
      <c r="D5864" s="1"/>
      <c r="E5864" s="1"/>
      <c r="F5864" s="1"/>
      <c r="G5864" s="1"/>
      <c r="H5864" s="1"/>
      <c r="I5864" s="1"/>
      <c r="Y5864" s="1"/>
      <c r="Z5864" s="1"/>
      <c r="BC5864" s="451"/>
    </row>
    <row r="5865" spans="3:55" hidden="1" x14ac:dyDescent="0.2">
      <c r="C5865" s="1"/>
      <c r="D5865" s="1"/>
      <c r="E5865" s="1"/>
      <c r="F5865" s="1"/>
      <c r="G5865" s="1"/>
      <c r="H5865" s="1"/>
      <c r="I5865" s="1"/>
      <c r="Y5865" s="1"/>
      <c r="Z5865" s="1"/>
      <c r="BC5865" s="451"/>
    </row>
    <row r="5866" spans="3:55" hidden="1" x14ac:dyDescent="0.2">
      <c r="C5866" s="1"/>
      <c r="D5866" s="1"/>
      <c r="E5866" s="1"/>
      <c r="F5866" s="1"/>
      <c r="G5866" s="1"/>
      <c r="H5866" s="1"/>
      <c r="I5866" s="1"/>
      <c r="Y5866" s="1"/>
      <c r="Z5866" s="1"/>
      <c r="BC5866" s="451"/>
    </row>
    <row r="5867" spans="3:55" hidden="1" x14ac:dyDescent="0.2">
      <c r="C5867" s="1"/>
      <c r="D5867" s="1"/>
      <c r="E5867" s="1"/>
      <c r="F5867" s="1"/>
      <c r="G5867" s="1"/>
      <c r="H5867" s="1"/>
      <c r="I5867" s="1"/>
      <c r="Y5867" s="1"/>
      <c r="Z5867" s="1"/>
      <c r="BC5867" s="451"/>
    </row>
    <row r="5868" spans="3:55" hidden="1" x14ac:dyDescent="0.2">
      <c r="C5868" s="1"/>
      <c r="D5868" s="1"/>
      <c r="E5868" s="1"/>
      <c r="F5868" s="1"/>
      <c r="G5868" s="1"/>
      <c r="H5868" s="1"/>
      <c r="I5868" s="1"/>
      <c r="Y5868" s="1"/>
      <c r="Z5868" s="1"/>
      <c r="BC5868" s="451"/>
    </row>
    <row r="5869" spans="3:55" hidden="1" x14ac:dyDescent="0.2">
      <c r="C5869" s="1"/>
      <c r="D5869" s="1"/>
      <c r="E5869" s="1"/>
      <c r="F5869" s="1"/>
      <c r="G5869" s="1"/>
      <c r="H5869" s="1"/>
      <c r="I5869" s="1"/>
      <c r="Y5869" s="1"/>
      <c r="Z5869" s="1"/>
      <c r="BC5869" s="451"/>
    </row>
    <row r="5870" spans="3:55" hidden="1" x14ac:dyDescent="0.2">
      <c r="C5870" s="1"/>
      <c r="D5870" s="1"/>
      <c r="E5870" s="1"/>
      <c r="F5870" s="1"/>
      <c r="G5870" s="1"/>
      <c r="H5870" s="1"/>
      <c r="I5870" s="1"/>
      <c r="Y5870" s="1"/>
      <c r="Z5870" s="1"/>
      <c r="BC5870" s="451"/>
    </row>
    <row r="5871" spans="3:55" hidden="1" x14ac:dyDescent="0.2">
      <c r="C5871" s="1"/>
      <c r="D5871" s="1"/>
      <c r="E5871" s="1"/>
      <c r="F5871" s="1"/>
      <c r="G5871" s="1"/>
      <c r="H5871" s="1"/>
      <c r="I5871" s="1"/>
      <c r="Y5871" s="1"/>
      <c r="Z5871" s="1"/>
      <c r="BC5871" s="451"/>
    </row>
    <row r="5872" spans="3:55" hidden="1" x14ac:dyDescent="0.2">
      <c r="C5872" s="1"/>
      <c r="D5872" s="1"/>
      <c r="E5872" s="1"/>
      <c r="F5872" s="1"/>
      <c r="G5872" s="1"/>
      <c r="H5872" s="1"/>
      <c r="I5872" s="1"/>
      <c r="Y5872" s="1"/>
      <c r="Z5872" s="1"/>
      <c r="BC5872" s="451"/>
    </row>
    <row r="5873" spans="3:55" hidden="1" x14ac:dyDescent="0.2">
      <c r="C5873" s="1"/>
      <c r="D5873" s="1"/>
      <c r="E5873" s="1"/>
      <c r="F5873" s="1"/>
      <c r="G5873" s="1"/>
      <c r="H5873" s="1"/>
      <c r="I5873" s="1"/>
      <c r="Y5873" s="1"/>
      <c r="Z5873" s="1"/>
      <c r="BC5873" s="451"/>
    </row>
    <row r="5874" spans="3:55" hidden="1" x14ac:dyDescent="0.2">
      <c r="C5874" s="1"/>
      <c r="D5874" s="1"/>
      <c r="E5874" s="1"/>
      <c r="F5874" s="1"/>
      <c r="G5874" s="1"/>
      <c r="H5874" s="1"/>
      <c r="I5874" s="1"/>
      <c r="Y5874" s="1"/>
      <c r="Z5874" s="1"/>
      <c r="BC5874" s="451"/>
    </row>
    <row r="5875" spans="3:55" hidden="1" x14ac:dyDescent="0.2">
      <c r="C5875" s="1"/>
      <c r="D5875" s="1"/>
      <c r="E5875" s="1"/>
      <c r="F5875" s="1"/>
      <c r="G5875" s="1"/>
      <c r="H5875" s="1"/>
      <c r="I5875" s="1"/>
      <c r="Y5875" s="1"/>
      <c r="Z5875" s="1"/>
      <c r="BC5875" s="451"/>
    </row>
    <row r="5876" spans="3:55" hidden="1" x14ac:dyDescent="0.2">
      <c r="C5876" s="1"/>
      <c r="D5876" s="1"/>
      <c r="E5876" s="1"/>
      <c r="F5876" s="1"/>
      <c r="G5876" s="1"/>
      <c r="H5876" s="1"/>
      <c r="I5876" s="1"/>
      <c r="Y5876" s="1"/>
      <c r="Z5876" s="1"/>
      <c r="BC5876" s="451"/>
    </row>
    <row r="5877" spans="3:55" hidden="1" x14ac:dyDescent="0.2">
      <c r="C5877" s="1"/>
      <c r="D5877" s="1"/>
      <c r="E5877" s="1"/>
      <c r="F5877" s="1"/>
      <c r="G5877" s="1"/>
      <c r="H5877" s="1"/>
      <c r="I5877" s="1"/>
      <c r="Y5877" s="1"/>
      <c r="Z5877" s="1"/>
      <c r="BC5877" s="451"/>
    </row>
    <row r="5878" spans="3:55" hidden="1" x14ac:dyDescent="0.2">
      <c r="C5878" s="1"/>
      <c r="D5878" s="1"/>
      <c r="E5878" s="1"/>
      <c r="F5878" s="1"/>
      <c r="G5878" s="1"/>
      <c r="H5878" s="1"/>
      <c r="I5878" s="1"/>
      <c r="Y5878" s="1"/>
      <c r="Z5878" s="1"/>
      <c r="BC5878" s="451"/>
    </row>
    <row r="5879" spans="3:55" hidden="1" x14ac:dyDescent="0.2">
      <c r="C5879" s="1"/>
      <c r="D5879" s="1"/>
      <c r="E5879" s="1"/>
      <c r="F5879" s="1"/>
      <c r="G5879" s="1"/>
      <c r="H5879" s="1"/>
      <c r="I5879" s="1"/>
      <c r="Y5879" s="1"/>
      <c r="Z5879" s="1"/>
      <c r="BC5879" s="451"/>
    </row>
    <row r="5880" spans="3:55" hidden="1" x14ac:dyDescent="0.2">
      <c r="C5880" s="1"/>
      <c r="D5880" s="1"/>
      <c r="E5880" s="1"/>
      <c r="F5880" s="1"/>
      <c r="G5880" s="1"/>
      <c r="H5880" s="1"/>
      <c r="I5880" s="1"/>
      <c r="Y5880" s="1"/>
      <c r="Z5880" s="1"/>
      <c r="BC5880" s="451"/>
    </row>
    <row r="5881" spans="3:55" hidden="1" x14ac:dyDescent="0.2">
      <c r="C5881" s="1"/>
      <c r="D5881" s="1"/>
      <c r="E5881" s="1"/>
      <c r="F5881" s="1"/>
      <c r="G5881" s="1"/>
      <c r="H5881" s="1"/>
      <c r="I5881" s="1"/>
      <c r="Y5881" s="1"/>
      <c r="Z5881" s="1"/>
      <c r="BC5881" s="451"/>
    </row>
    <row r="5882" spans="3:55" hidden="1" x14ac:dyDescent="0.2">
      <c r="C5882" s="1"/>
      <c r="D5882" s="1"/>
      <c r="E5882" s="1"/>
      <c r="F5882" s="1"/>
      <c r="G5882" s="1"/>
      <c r="H5882" s="1"/>
      <c r="I5882" s="1"/>
      <c r="Y5882" s="1"/>
      <c r="Z5882" s="1"/>
      <c r="BC5882" s="451"/>
    </row>
    <row r="5883" spans="3:55" hidden="1" x14ac:dyDescent="0.2">
      <c r="C5883" s="1"/>
      <c r="D5883" s="1"/>
      <c r="E5883" s="1"/>
      <c r="F5883" s="1"/>
      <c r="G5883" s="1"/>
      <c r="H5883" s="1"/>
      <c r="I5883" s="1"/>
      <c r="Y5883" s="1"/>
      <c r="Z5883" s="1"/>
      <c r="BC5883" s="451"/>
    </row>
    <row r="5884" spans="3:55" hidden="1" x14ac:dyDescent="0.2">
      <c r="C5884" s="1"/>
      <c r="D5884" s="1"/>
      <c r="E5884" s="1"/>
      <c r="F5884" s="1"/>
      <c r="G5884" s="1"/>
      <c r="H5884" s="1"/>
      <c r="I5884" s="1"/>
      <c r="Y5884" s="1"/>
      <c r="Z5884" s="1"/>
      <c r="BC5884" s="451"/>
    </row>
    <row r="5885" spans="3:55" hidden="1" x14ac:dyDescent="0.2">
      <c r="C5885" s="1"/>
      <c r="D5885" s="1"/>
      <c r="E5885" s="1"/>
      <c r="F5885" s="1"/>
      <c r="G5885" s="1"/>
      <c r="H5885" s="1"/>
      <c r="I5885" s="1"/>
      <c r="Y5885" s="1"/>
      <c r="Z5885" s="1"/>
      <c r="BC5885" s="451"/>
    </row>
    <row r="5886" spans="3:55" hidden="1" x14ac:dyDescent="0.2">
      <c r="C5886" s="1"/>
      <c r="D5886" s="1"/>
      <c r="E5886" s="1"/>
      <c r="F5886" s="1"/>
      <c r="G5886" s="1"/>
      <c r="H5886" s="1"/>
      <c r="I5886" s="1"/>
      <c r="Y5886" s="1"/>
      <c r="Z5886" s="1"/>
      <c r="BC5886" s="451"/>
    </row>
    <row r="5887" spans="3:55" hidden="1" x14ac:dyDescent="0.2">
      <c r="C5887" s="1"/>
      <c r="D5887" s="1"/>
      <c r="E5887" s="1"/>
      <c r="F5887" s="1"/>
      <c r="G5887" s="1"/>
      <c r="H5887" s="1"/>
      <c r="I5887" s="1"/>
      <c r="Y5887" s="1"/>
      <c r="Z5887" s="1"/>
      <c r="BC5887" s="451"/>
    </row>
    <row r="5888" spans="3:55" hidden="1" x14ac:dyDescent="0.2">
      <c r="C5888" s="1"/>
      <c r="D5888" s="1"/>
      <c r="E5888" s="1"/>
      <c r="F5888" s="1"/>
      <c r="G5888" s="1"/>
      <c r="H5888" s="1"/>
      <c r="I5888" s="1"/>
      <c r="Y5888" s="1"/>
      <c r="Z5888" s="1"/>
      <c r="BC5888" s="451"/>
    </row>
    <row r="5889" spans="3:55" hidden="1" x14ac:dyDescent="0.2">
      <c r="C5889" s="1"/>
      <c r="D5889" s="1"/>
      <c r="E5889" s="1"/>
      <c r="F5889" s="1"/>
      <c r="G5889" s="1"/>
      <c r="H5889" s="1"/>
      <c r="I5889" s="1"/>
      <c r="Y5889" s="1"/>
      <c r="Z5889" s="1"/>
      <c r="BC5889" s="451"/>
    </row>
    <row r="5890" spans="3:55" hidden="1" x14ac:dyDescent="0.2">
      <c r="C5890" s="1"/>
      <c r="D5890" s="1"/>
      <c r="E5890" s="1"/>
      <c r="F5890" s="1"/>
      <c r="G5890" s="1"/>
      <c r="H5890" s="1"/>
      <c r="I5890" s="1"/>
      <c r="Y5890" s="1"/>
      <c r="Z5890" s="1"/>
      <c r="BC5890" s="451"/>
    </row>
    <row r="5891" spans="3:55" hidden="1" x14ac:dyDescent="0.2">
      <c r="C5891" s="1"/>
      <c r="D5891" s="1"/>
      <c r="E5891" s="1"/>
      <c r="F5891" s="1"/>
      <c r="G5891" s="1"/>
      <c r="H5891" s="1"/>
      <c r="I5891" s="1"/>
      <c r="Y5891" s="1"/>
      <c r="Z5891" s="1"/>
      <c r="BC5891" s="451"/>
    </row>
    <row r="5892" spans="3:55" hidden="1" x14ac:dyDescent="0.2">
      <c r="C5892" s="1"/>
      <c r="D5892" s="1"/>
      <c r="E5892" s="1"/>
      <c r="F5892" s="1"/>
      <c r="G5892" s="1"/>
      <c r="H5892" s="1"/>
      <c r="I5892" s="1"/>
      <c r="Y5892" s="1"/>
      <c r="Z5892" s="1"/>
      <c r="BC5892" s="451"/>
    </row>
    <row r="5893" spans="3:55" hidden="1" x14ac:dyDescent="0.2">
      <c r="C5893" s="1"/>
      <c r="D5893" s="1"/>
      <c r="E5893" s="1"/>
      <c r="F5893" s="1"/>
      <c r="G5893" s="1"/>
      <c r="H5893" s="1"/>
      <c r="I5893" s="1"/>
      <c r="Y5893" s="1"/>
      <c r="Z5893" s="1"/>
      <c r="BC5893" s="451"/>
    </row>
    <row r="5894" spans="3:55" hidden="1" x14ac:dyDescent="0.2">
      <c r="C5894" s="1"/>
      <c r="D5894" s="1"/>
      <c r="E5894" s="1"/>
      <c r="F5894" s="1"/>
      <c r="G5894" s="1"/>
      <c r="H5894" s="1"/>
      <c r="I5894" s="1"/>
      <c r="Y5894" s="1"/>
      <c r="Z5894" s="1"/>
      <c r="BC5894" s="451"/>
    </row>
    <row r="5895" spans="3:55" hidden="1" x14ac:dyDescent="0.2">
      <c r="C5895" s="1"/>
      <c r="D5895" s="1"/>
      <c r="E5895" s="1"/>
      <c r="F5895" s="1"/>
      <c r="G5895" s="1"/>
      <c r="H5895" s="1"/>
      <c r="I5895" s="1"/>
      <c r="Y5895" s="1"/>
      <c r="Z5895" s="1"/>
      <c r="BC5895" s="451"/>
    </row>
    <row r="5896" spans="3:55" hidden="1" x14ac:dyDescent="0.2">
      <c r="C5896" s="1"/>
      <c r="D5896" s="1"/>
      <c r="E5896" s="1"/>
      <c r="F5896" s="1"/>
      <c r="G5896" s="1"/>
      <c r="H5896" s="1"/>
      <c r="I5896" s="1"/>
      <c r="Y5896" s="1"/>
      <c r="Z5896" s="1"/>
      <c r="BC5896" s="451"/>
    </row>
    <row r="5897" spans="3:55" hidden="1" x14ac:dyDescent="0.2">
      <c r="C5897" s="1"/>
      <c r="D5897" s="1"/>
      <c r="E5897" s="1"/>
      <c r="F5897" s="1"/>
      <c r="G5897" s="1"/>
      <c r="H5897" s="1"/>
      <c r="I5897" s="1"/>
      <c r="Y5897" s="1"/>
      <c r="Z5897" s="1"/>
      <c r="BC5897" s="451"/>
    </row>
    <row r="5898" spans="3:55" hidden="1" x14ac:dyDescent="0.2">
      <c r="C5898" s="1"/>
      <c r="D5898" s="1"/>
      <c r="E5898" s="1"/>
      <c r="F5898" s="1"/>
      <c r="G5898" s="1"/>
      <c r="H5898" s="1"/>
      <c r="I5898" s="1"/>
      <c r="Y5898" s="1"/>
      <c r="Z5898" s="1"/>
      <c r="BC5898" s="451"/>
    </row>
    <row r="5899" spans="3:55" hidden="1" x14ac:dyDescent="0.2">
      <c r="C5899" s="1"/>
      <c r="D5899" s="1"/>
      <c r="E5899" s="1"/>
      <c r="F5899" s="1"/>
      <c r="G5899" s="1"/>
      <c r="H5899" s="1"/>
      <c r="I5899" s="1"/>
      <c r="Y5899" s="1"/>
      <c r="Z5899" s="1"/>
      <c r="BC5899" s="451"/>
    </row>
    <row r="5900" spans="3:55" hidden="1" x14ac:dyDescent="0.2">
      <c r="C5900" s="1"/>
      <c r="D5900" s="1"/>
      <c r="E5900" s="1"/>
      <c r="F5900" s="1"/>
      <c r="G5900" s="1"/>
      <c r="H5900" s="1"/>
      <c r="I5900" s="1"/>
      <c r="Y5900" s="1"/>
      <c r="Z5900" s="1"/>
      <c r="BC5900" s="451"/>
    </row>
    <row r="5901" spans="3:55" hidden="1" x14ac:dyDescent="0.2">
      <c r="C5901" s="1"/>
      <c r="D5901" s="1"/>
      <c r="E5901" s="1"/>
      <c r="F5901" s="1"/>
      <c r="G5901" s="1"/>
      <c r="H5901" s="1"/>
      <c r="I5901" s="1"/>
      <c r="Y5901" s="1"/>
      <c r="Z5901" s="1"/>
      <c r="BC5901" s="451"/>
    </row>
    <row r="5902" spans="3:55" hidden="1" x14ac:dyDescent="0.2">
      <c r="C5902" s="1"/>
      <c r="D5902" s="1"/>
      <c r="E5902" s="1"/>
      <c r="F5902" s="1"/>
      <c r="G5902" s="1"/>
      <c r="H5902" s="1"/>
      <c r="I5902" s="1"/>
      <c r="Y5902" s="1"/>
      <c r="Z5902" s="1"/>
      <c r="BC5902" s="451"/>
    </row>
    <row r="5903" spans="3:55" hidden="1" x14ac:dyDescent="0.2">
      <c r="C5903" s="1"/>
      <c r="D5903" s="1"/>
      <c r="E5903" s="1"/>
      <c r="F5903" s="1"/>
      <c r="G5903" s="1"/>
      <c r="H5903" s="1"/>
      <c r="I5903" s="1"/>
      <c r="Y5903" s="1"/>
      <c r="Z5903" s="1"/>
      <c r="BC5903" s="451"/>
    </row>
    <row r="5904" spans="3:55" hidden="1" x14ac:dyDescent="0.2">
      <c r="C5904" s="1"/>
      <c r="D5904" s="1"/>
      <c r="E5904" s="1"/>
      <c r="F5904" s="1"/>
      <c r="G5904" s="1"/>
      <c r="H5904" s="1"/>
      <c r="I5904" s="1"/>
      <c r="Y5904" s="1"/>
      <c r="Z5904" s="1"/>
      <c r="BC5904" s="451"/>
    </row>
    <row r="5905" spans="3:55" hidden="1" x14ac:dyDescent="0.2">
      <c r="C5905" s="1"/>
      <c r="D5905" s="1"/>
      <c r="E5905" s="1"/>
      <c r="F5905" s="1"/>
      <c r="G5905" s="1"/>
      <c r="H5905" s="1"/>
      <c r="I5905" s="1"/>
      <c r="Y5905" s="1"/>
      <c r="Z5905" s="1"/>
      <c r="BC5905" s="451"/>
    </row>
    <row r="5906" spans="3:55" hidden="1" x14ac:dyDescent="0.2">
      <c r="C5906" s="1"/>
      <c r="D5906" s="1"/>
      <c r="E5906" s="1"/>
      <c r="F5906" s="1"/>
      <c r="G5906" s="1"/>
      <c r="H5906" s="1"/>
      <c r="I5906" s="1"/>
      <c r="Y5906" s="1"/>
      <c r="Z5906" s="1"/>
      <c r="BC5906" s="451"/>
    </row>
    <row r="5907" spans="3:55" hidden="1" x14ac:dyDescent="0.2">
      <c r="C5907" s="1"/>
      <c r="D5907" s="1"/>
      <c r="E5907" s="1"/>
      <c r="F5907" s="1"/>
      <c r="G5907" s="1"/>
      <c r="H5907" s="1"/>
      <c r="I5907" s="1"/>
      <c r="Y5907" s="1"/>
      <c r="Z5907" s="1"/>
      <c r="BC5907" s="451"/>
    </row>
    <row r="5908" spans="3:55" hidden="1" x14ac:dyDescent="0.2">
      <c r="C5908" s="1"/>
      <c r="D5908" s="1"/>
      <c r="E5908" s="1"/>
      <c r="F5908" s="1"/>
      <c r="G5908" s="1"/>
      <c r="H5908" s="1"/>
      <c r="I5908" s="1"/>
      <c r="Y5908" s="1"/>
      <c r="Z5908" s="1"/>
      <c r="BC5908" s="451"/>
    </row>
    <row r="5909" spans="3:55" hidden="1" x14ac:dyDescent="0.2">
      <c r="C5909" s="1"/>
      <c r="D5909" s="1"/>
      <c r="E5909" s="1"/>
      <c r="F5909" s="1"/>
      <c r="G5909" s="1"/>
      <c r="H5909" s="1"/>
      <c r="I5909" s="1"/>
      <c r="Y5909" s="1"/>
      <c r="Z5909" s="1"/>
      <c r="BC5909" s="451"/>
    </row>
    <row r="5910" spans="3:55" hidden="1" x14ac:dyDescent="0.2">
      <c r="C5910" s="1"/>
      <c r="D5910" s="1"/>
      <c r="E5910" s="1"/>
      <c r="F5910" s="1"/>
      <c r="G5910" s="1"/>
      <c r="H5910" s="1"/>
      <c r="I5910" s="1"/>
      <c r="Y5910" s="1"/>
      <c r="Z5910" s="1"/>
      <c r="BC5910" s="451"/>
    </row>
    <row r="5911" spans="3:55" hidden="1" x14ac:dyDescent="0.2">
      <c r="C5911" s="1"/>
      <c r="D5911" s="1"/>
      <c r="E5911" s="1"/>
      <c r="F5911" s="1"/>
      <c r="G5911" s="1"/>
      <c r="H5911" s="1"/>
      <c r="I5911" s="1"/>
      <c r="Y5911" s="1"/>
      <c r="Z5911" s="1"/>
      <c r="BC5911" s="451"/>
    </row>
    <row r="5912" spans="3:55" hidden="1" x14ac:dyDescent="0.2">
      <c r="C5912" s="1"/>
      <c r="D5912" s="1"/>
      <c r="E5912" s="1"/>
      <c r="F5912" s="1"/>
      <c r="G5912" s="1"/>
      <c r="H5912" s="1"/>
      <c r="I5912" s="1"/>
      <c r="Y5912" s="1"/>
      <c r="Z5912" s="1"/>
      <c r="BC5912" s="451"/>
    </row>
    <row r="5913" spans="3:55" hidden="1" x14ac:dyDescent="0.2">
      <c r="C5913" s="1"/>
      <c r="D5913" s="1"/>
      <c r="E5913" s="1"/>
      <c r="F5913" s="1"/>
      <c r="G5913" s="1"/>
      <c r="H5913" s="1"/>
      <c r="I5913" s="1"/>
      <c r="Y5913" s="1"/>
      <c r="Z5913" s="1"/>
      <c r="BC5913" s="451"/>
    </row>
    <row r="5914" spans="3:55" hidden="1" x14ac:dyDescent="0.2">
      <c r="C5914" s="1"/>
      <c r="D5914" s="1"/>
      <c r="E5914" s="1"/>
      <c r="F5914" s="1"/>
      <c r="G5914" s="1"/>
      <c r="H5914" s="1"/>
      <c r="I5914" s="1"/>
      <c r="Y5914" s="1"/>
      <c r="Z5914" s="1"/>
      <c r="BC5914" s="451"/>
    </row>
    <row r="5915" spans="3:55" hidden="1" x14ac:dyDescent="0.2">
      <c r="C5915" s="1"/>
      <c r="D5915" s="1"/>
      <c r="E5915" s="1"/>
      <c r="F5915" s="1"/>
      <c r="G5915" s="1"/>
      <c r="H5915" s="1"/>
      <c r="I5915" s="1"/>
      <c r="Y5915" s="1"/>
      <c r="Z5915" s="1"/>
      <c r="BC5915" s="451"/>
    </row>
    <row r="5916" spans="3:55" hidden="1" x14ac:dyDescent="0.2">
      <c r="C5916" s="1"/>
      <c r="D5916" s="1"/>
      <c r="E5916" s="1"/>
      <c r="F5916" s="1"/>
      <c r="G5916" s="1"/>
      <c r="H5916" s="1"/>
      <c r="I5916" s="1"/>
      <c r="Y5916" s="1"/>
      <c r="Z5916" s="1"/>
      <c r="BC5916" s="451"/>
    </row>
    <row r="5917" spans="3:55" hidden="1" x14ac:dyDescent="0.2">
      <c r="C5917" s="1"/>
      <c r="D5917" s="1"/>
      <c r="E5917" s="1"/>
      <c r="F5917" s="1"/>
      <c r="G5917" s="1"/>
      <c r="H5917" s="1"/>
      <c r="I5917" s="1"/>
      <c r="Y5917" s="1"/>
      <c r="Z5917" s="1"/>
      <c r="BC5917" s="451"/>
    </row>
    <row r="5918" spans="3:55" hidden="1" x14ac:dyDescent="0.2">
      <c r="C5918" s="1"/>
      <c r="D5918" s="1"/>
      <c r="E5918" s="1"/>
      <c r="F5918" s="1"/>
      <c r="G5918" s="1"/>
      <c r="H5918" s="1"/>
      <c r="I5918" s="1"/>
      <c r="Y5918" s="1"/>
      <c r="Z5918" s="1"/>
      <c r="BC5918" s="451"/>
    </row>
    <row r="5919" spans="3:55" hidden="1" x14ac:dyDescent="0.2">
      <c r="C5919" s="1"/>
      <c r="D5919" s="1"/>
      <c r="E5919" s="1"/>
      <c r="F5919" s="1"/>
      <c r="G5919" s="1"/>
      <c r="H5919" s="1"/>
      <c r="I5919" s="1"/>
      <c r="Y5919" s="1"/>
      <c r="Z5919" s="1"/>
      <c r="BC5919" s="451"/>
    </row>
    <row r="5920" spans="3:55" hidden="1" x14ac:dyDescent="0.2">
      <c r="C5920" s="1"/>
      <c r="D5920" s="1"/>
      <c r="E5920" s="1"/>
      <c r="F5920" s="1"/>
      <c r="G5920" s="1"/>
      <c r="H5920" s="1"/>
      <c r="I5920" s="1"/>
      <c r="Y5920" s="1"/>
      <c r="Z5920" s="1"/>
      <c r="BC5920" s="451"/>
    </row>
    <row r="5921" spans="3:55" hidden="1" x14ac:dyDescent="0.2">
      <c r="C5921" s="1"/>
      <c r="D5921" s="1"/>
      <c r="E5921" s="1"/>
      <c r="F5921" s="1"/>
      <c r="G5921" s="1"/>
      <c r="H5921" s="1"/>
      <c r="I5921" s="1"/>
      <c r="Y5921" s="1"/>
      <c r="Z5921" s="1"/>
      <c r="BC5921" s="451"/>
    </row>
    <row r="5922" spans="3:55" hidden="1" x14ac:dyDescent="0.2">
      <c r="C5922" s="1"/>
      <c r="D5922" s="1"/>
      <c r="E5922" s="1"/>
      <c r="F5922" s="1"/>
      <c r="G5922" s="1"/>
      <c r="H5922" s="1"/>
      <c r="I5922" s="1"/>
      <c r="Y5922" s="1"/>
      <c r="Z5922" s="1"/>
      <c r="BC5922" s="451"/>
    </row>
    <row r="5923" spans="3:55" hidden="1" x14ac:dyDescent="0.2">
      <c r="C5923" s="1"/>
      <c r="D5923" s="1"/>
      <c r="E5923" s="1"/>
      <c r="F5923" s="1"/>
      <c r="G5923" s="1"/>
      <c r="H5923" s="1"/>
      <c r="I5923" s="1"/>
      <c r="Y5923" s="1"/>
      <c r="Z5923" s="1"/>
      <c r="BC5923" s="451"/>
    </row>
    <row r="5924" spans="3:55" hidden="1" x14ac:dyDescent="0.2">
      <c r="C5924" s="1"/>
      <c r="D5924" s="1"/>
      <c r="E5924" s="1"/>
      <c r="F5924" s="1"/>
      <c r="G5924" s="1"/>
      <c r="H5924" s="1"/>
      <c r="I5924" s="1"/>
      <c r="Y5924" s="1"/>
      <c r="Z5924" s="1"/>
      <c r="BC5924" s="451"/>
    </row>
    <row r="5925" spans="3:55" hidden="1" x14ac:dyDescent="0.2">
      <c r="C5925" s="1"/>
      <c r="D5925" s="1"/>
      <c r="E5925" s="1"/>
      <c r="F5925" s="1"/>
      <c r="G5925" s="1"/>
      <c r="H5925" s="1"/>
      <c r="I5925" s="1"/>
      <c r="Y5925" s="1"/>
      <c r="Z5925" s="1"/>
      <c r="BC5925" s="451"/>
    </row>
    <row r="5926" spans="3:55" hidden="1" x14ac:dyDescent="0.2">
      <c r="C5926" s="1"/>
      <c r="D5926" s="1"/>
      <c r="E5926" s="1"/>
      <c r="F5926" s="1"/>
      <c r="G5926" s="1"/>
      <c r="H5926" s="1"/>
      <c r="I5926" s="1"/>
      <c r="Y5926" s="1"/>
      <c r="Z5926" s="1"/>
      <c r="BC5926" s="451"/>
    </row>
    <row r="5927" spans="3:55" hidden="1" x14ac:dyDescent="0.2">
      <c r="C5927" s="1"/>
      <c r="D5927" s="1"/>
      <c r="E5927" s="1"/>
      <c r="F5927" s="1"/>
      <c r="G5927" s="1"/>
      <c r="H5927" s="1"/>
      <c r="I5927" s="1"/>
      <c r="Y5927" s="1"/>
      <c r="Z5927" s="1"/>
      <c r="BC5927" s="451"/>
    </row>
    <row r="5928" spans="3:55" hidden="1" x14ac:dyDescent="0.2">
      <c r="C5928" s="1"/>
      <c r="D5928" s="1"/>
      <c r="E5928" s="1"/>
      <c r="F5928" s="1"/>
      <c r="G5928" s="1"/>
      <c r="H5928" s="1"/>
      <c r="I5928" s="1"/>
      <c r="Y5928" s="1"/>
      <c r="Z5928" s="1"/>
      <c r="BC5928" s="451"/>
    </row>
    <row r="5929" spans="3:55" hidden="1" x14ac:dyDescent="0.2">
      <c r="C5929" s="1"/>
      <c r="D5929" s="1"/>
      <c r="E5929" s="1"/>
      <c r="F5929" s="1"/>
      <c r="G5929" s="1"/>
      <c r="H5929" s="1"/>
      <c r="I5929" s="1"/>
      <c r="Y5929" s="1"/>
      <c r="Z5929" s="1"/>
      <c r="BC5929" s="451"/>
    </row>
    <row r="5930" spans="3:55" hidden="1" x14ac:dyDescent="0.2">
      <c r="C5930" s="1"/>
      <c r="D5930" s="1"/>
      <c r="E5930" s="1"/>
      <c r="F5930" s="1"/>
      <c r="G5930" s="1"/>
      <c r="H5930" s="1"/>
      <c r="I5930" s="1"/>
      <c r="Y5930" s="1"/>
      <c r="Z5930" s="1"/>
      <c r="BC5930" s="451"/>
    </row>
    <row r="5931" spans="3:55" hidden="1" x14ac:dyDescent="0.2">
      <c r="C5931" s="1"/>
      <c r="D5931" s="1"/>
      <c r="E5931" s="1"/>
      <c r="F5931" s="1"/>
      <c r="G5931" s="1"/>
      <c r="H5931" s="1"/>
      <c r="I5931" s="1"/>
      <c r="Y5931" s="1"/>
      <c r="Z5931" s="1"/>
      <c r="BC5931" s="451"/>
    </row>
    <row r="5932" spans="3:55" hidden="1" x14ac:dyDescent="0.2">
      <c r="C5932" s="1"/>
      <c r="D5932" s="1"/>
      <c r="E5932" s="1"/>
      <c r="F5932" s="1"/>
      <c r="G5932" s="1"/>
      <c r="H5932" s="1"/>
      <c r="I5932" s="1"/>
      <c r="Y5932" s="1"/>
      <c r="Z5932" s="1"/>
      <c r="BC5932" s="451"/>
    </row>
    <row r="5933" spans="3:55" hidden="1" x14ac:dyDescent="0.2">
      <c r="C5933" s="1"/>
      <c r="D5933" s="1"/>
      <c r="E5933" s="1"/>
      <c r="F5933" s="1"/>
      <c r="G5933" s="1"/>
      <c r="H5933" s="1"/>
      <c r="I5933" s="1"/>
      <c r="Y5933" s="1"/>
      <c r="Z5933" s="1"/>
      <c r="BC5933" s="451"/>
    </row>
    <row r="5934" spans="3:55" hidden="1" x14ac:dyDescent="0.2">
      <c r="C5934" s="1"/>
      <c r="D5934" s="1"/>
      <c r="E5934" s="1"/>
      <c r="F5934" s="1"/>
      <c r="G5934" s="1"/>
      <c r="H5934" s="1"/>
      <c r="I5934" s="1"/>
      <c r="Y5934" s="1"/>
      <c r="Z5934" s="1"/>
      <c r="BC5934" s="451"/>
    </row>
    <row r="5935" spans="3:55" hidden="1" x14ac:dyDescent="0.2">
      <c r="C5935" s="1"/>
      <c r="D5935" s="1"/>
      <c r="E5935" s="1"/>
      <c r="F5935" s="1"/>
      <c r="G5935" s="1"/>
      <c r="H5935" s="1"/>
      <c r="I5935" s="1"/>
      <c r="Y5935" s="1"/>
      <c r="Z5935" s="1"/>
      <c r="BC5935" s="451"/>
    </row>
    <row r="5936" spans="3:55" hidden="1" x14ac:dyDescent="0.2">
      <c r="C5936" s="1"/>
      <c r="D5936" s="1"/>
      <c r="E5936" s="1"/>
      <c r="F5936" s="1"/>
      <c r="G5936" s="1"/>
      <c r="H5936" s="1"/>
      <c r="I5936" s="1"/>
      <c r="Y5936" s="1"/>
      <c r="Z5936" s="1"/>
      <c r="BC5936" s="451"/>
    </row>
    <row r="5937" spans="3:55" hidden="1" x14ac:dyDescent="0.2">
      <c r="C5937" s="1"/>
      <c r="D5937" s="1"/>
      <c r="E5937" s="1"/>
      <c r="F5937" s="1"/>
      <c r="G5937" s="1"/>
      <c r="H5937" s="1"/>
      <c r="I5937" s="1"/>
      <c r="Y5937" s="1"/>
      <c r="Z5937" s="1"/>
      <c r="BC5937" s="451"/>
    </row>
    <row r="5938" spans="3:55" hidden="1" x14ac:dyDescent="0.2">
      <c r="C5938" s="1"/>
      <c r="D5938" s="1"/>
      <c r="E5938" s="1"/>
      <c r="F5938" s="1"/>
      <c r="G5938" s="1"/>
      <c r="H5938" s="1"/>
      <c r="I5938" s="1"/>
      <c r="Y5938" s="1"/>
      <c r="Z5938" s="1"/>
      <c r="BC5938" s="451"/>
    </row>
    <row r="5939" spans="3:55" hidden="1" x14ac:dyDescent="0.2">
      <c r="C5939" s="1"/>
      <c r="D5939" s="1"/>
      <c r="E5939" s="1"/>
      <c r="F5939" s="1"/>
      <c r="G5939" s="1"/>
      <c r="H5939" s="1"/>
      <c r="I5939" s="1"/>
      <c r="Y5939" s="1"/>
      <c r="Z5939" s="1"/>
      <c r="BC5939" s="451"/>
    </row>
    <row r="5940" spans="3:55" hidden="1" x14ac:dyDescent="0.2">
      <c r="C5940" s="1"/>
      <c r="D5940" s="1"/>
      <c r="E5940" s="1"/>
      <c r="F5940" s="1"/>
      <c r="G5940" s="1"/>
      <c r="H5940" s="1"/>
      <c r="I5940" s="1"/>
      <c r="Y5940" s="1"/>
      <c r="Z5940" s="1"/>
      <c r="BC5940" s="451"/>
    </row>
    <row r="5941" spans="3:55" hidden="1" x14ac:dyDescent="0.2">
      <c r="C5941" s="1"/>
      <c r="D5941" s="1"/>
      <c r="E5941" s="1"/>
      <c r="F5941" s="1"/>
      <c r="G5941" s="1"/>
      <c r="H5941" s="1"/>
      <c r="I5941" s="1"/>
      <c r="Y5941" s="1"/>
      <c r="Z5941" s="1"/>
      <c r="BC5941" s="451"/>
    </row>
    <row r="5942" spans="3:55" hidden="1" x14ac:dyDescent="0.2">
      <c r="C5942" s="1"/>
      <c r="D5942" s="1"/>
      <c r="E5942" s="1"/>
      <c r="F5942" s="1"/>
      <c r="G5942" s="1"/>
      <c r="H5942" s="1"/>
      <c r="I5942" s="1"/>
      <c r="Y5942" s="1"/>
      <c r="Z5942" s="1"/>
      <c r="BC5942" s="451"/>
    </row>
    <row r="5943" spans="3:55" hidden="1" x14ac:dyDescent="0.2">
      <c r="C5943" s="1"/>
      <c r="D5943" s="1"/>
      <c r="E5943" s="1"/>
      <c r="F5943" s="1"/>
      <c r="G5943" s="1"/>
      <c r="H5943" s="1"/>
      <c r="I5943" s="1"/>
      <c r="Y5943" s="1"/>
      <c r="Z5943" s="1"/>
      <c r="BC5943" s="451"/>
    </row>
    <row r="5944" spans="3:55" hidden="1" x14ac:dyDescent="0.2">
      <c r="C5944" s="1"/>
      <c r="D5944" s="1"/>
      <c r="E5944" s="1"/>
      <c r="F5944" s="1"/>
      <c r="G5944" s="1"/>
      <c r="H5944" s="1"/>
      <c r="I5944" s="1"/>
      <c r="Y5944" s="1"/>
      <c r="Z5944" s="1"/>
      <c r="BC5944" s="451"/>
    </row>
    <row r="5945" spans="3:55" hidden="1" x14ac:dyDescent="0.2">
      <c r="C5945" s="1"/>
      <c r="D5945" s="1"/>
      <c r="E5945" s="1"/>
      <c r="F5945" s="1"/>
      <c r="G5945" s="1"/>
      <c r="H5945" s="1"/>
      <c r="I5945" s="1"/>
      <c r="Y5945" s="1"/>
      <c r="Z5945" s="1"/>
      <c r="BC5945" s="451"/>
    </row>
    <row r="5946" spans="3:55" hidden="1" x14ac:dyDescent="0.2">
      <c r="C5946" s="1"/>
      <c r="D5946" s="1"/>
      <c r="E5946" s="1"/>
      <c r="F5946" s="1"/>
      <c r="G5946" s="1"/>
      <c r="H5946" s="1"/>
      <c r="I5946" s="1"/>
      <c r="Y5946" s="1"/>
      <c r="Z5946" s="1"/>
      <c r="BC5946" s="451"/>
    </row>
    <row r="5947" spans="3:55" hidden="1" x14ac:dyDescent="0.2">
      <c r="C5947" s="1"/>
      <c r="D5947" s="1"/>
      <c r="E5947" s="1"/>
      <c r="F5947" s="1"/>
      <c r="G5947" s="1"/>
      <c r="H5947" s="1"/>
      <c r="I5947" s="1"/>
      <c r="Y5947" s="1"/>
      <c r="Z5947" s="1"/>
      <c r="BC5947" s="451"/>
    </row>
    <row r="5948" spans="3:55" hidden="1" x14ac:dyDescent="0.2">
      <c r="C5948" s="1"/>
      <c r="D5948" s="1"/>
      <c r="E5948" s="1"/>
      <c r="F5948" s="1"/>
      <c r="G5948" s="1"/>
      <c r="H5948" s="1"/>
      <c r="I5948" s="1"/>
      <c r="Y5948" s="1"/>
      <c r="Z5948" s="1"/>
      <c r="BC5948" s="451"/>
    </row>
    <row r="5949" spans="3:55" hidden="1" x14ac:dyDescent="0.2">
      <c r="C5949" s="1"/>
      <c r="D5949" s="1"/>
      <c r="E5949" s="1"/>
      <c r="F5949" s="1"/>
      <c r="G5949" s="1"/>
      <c r="H5949" s="1"/>
      <c r="I5949" s="1"/>
      <c r="Y5949" s="1"/>
      <c r="Z5949" s="1"/>
      <c r="BC5949" s="451"/>
    </row>
    <row r="5950" spans="3:55" hidden="1" x14ac:dyDescent="0.2">
      <c r="C5950" s="1"/>
      <c r="D5950" s="1"/>
      <c r="E5950" s="1"/>
      <c r="F5950" s="1"/>
      <c r="G5950" s="1"/>
      <c r="H5950" s="1"/>
      <c r="I5950" s="1"/>
      <c r="Y5950" s="1"/>
      <c r="Z5950" s="1"/>
      <c r="BC5950" s="451"/>
    </row>
    <row r="5951" spans="3:55" hidden="1" x14ac:dyDescent="0.2">
      <c r="C5951" s="1"/>
      <c r="D5951" s="1"/>
      <c r="E5951" s="1"/>
      <c r="F5951" s="1"/>
      <c r="G5951" s="1"/>
      <c r="H5951" s="1"/>
      <c r="I5951" s="1"/>
      <c r="Y5951" s="1"/>
      <c r="Z5951" s="1"/>
      <c r="BC5951" s="451"/>
    </row>
    <row r="5952" spans="3:55" hidden="1" x14ac:dyDescent="0.2">
      <c r="C5952" s="1"/>
      <c r="D5952" s="1"/>
      <c r="E5952" s="1"/>
      <c r="F5952" s="1"/>
      <c r="G5952" s="1"/>
      <c r="H5952" s="1"/>
      <c r="I5952" s="1"/>
      <c r="Y5952" s="1"/>
      <c r="Z5952" s="1"/>
      <c r="BC5952" s="451"/>
    </row>
    <row r="5953" spans="3:55" hidden="1" x14ac:dyDescent="0.2">
      <c r="C5953" s="1"/>
      <c r="D5953" s="1"/>
      <c r="E5953" s="1"/>
      <c r="F5953" s="1"/>
      <c r="G5953" s="1"/>
      <c r="H5953" s="1"/>
      <c r="I5953" s="1"/>
      <c r="Y5953" s="1"/>
      <c r="Z5953" s="1"/>
      <c r="BC5953" s="451"/>
    </row>
    <row r="5954" spans="3:55" hidden="1" x14ac:dyDescent="0.2">
      <c r="C5954" s="1"/>
      <c r="D5954" s="1"/>
      <c r="E5954" s="1"/>
      <c r="F5954" s="1"/>
      <c r="G5954" s="1"/>
      <c r="H5954" s="1"/>
      <c r="I5954" s="1"/>
      <c r="Y5954" s="1"/>
      <c r="Z5954" s="1"/>
      <c r="BC5954" s="451"/>
    </row>
    <row r="5955" spans="3:55" hidden="1" x14ac:dyDescent="0.2">
      <c r="C5955" s="1"/>
      <c r="D5955" s="1"/>
      <c r="E5955" s="1"/>
      <c r="F5955" s="1"/>
      <c r="G5955" s="1"/>
      <c r="H5955" s="1"/>
      <c r="I5955" s="1"/>
      <c r="Y5955" s="1"/>
      <c r="Z5955" s="1"/>
      <c r="BC5955" s="451"/>
    </row>
    <row r="5956" spans="3:55" hidden="1" x14ac:dyDescent="0.2">
      <c r="C5956" s="1"/>
      <c r="D5956" s="1"/>
      <c r="E5956" s="1"/>
      <c r="F5956" s="1"/>
      <c r="G5956" s="1"/>
      <c r="H5956" s="1"/>
      <c r="I5956" s="1"/>
      <c r="Y5956" s="1"/>
      <c r="Z5956" s="1"/>
      <c r="BC5956" s="451"/>
    </row>
    <row r="5957" spans="3:55" hidden="1" x14ac:dyDescent="0.2">
      <c r="C5957" s="1"/>
      <c r="D5957" s="1"/>
      <c r="E5957" s="1"/>
      <c r="F5957" s="1"/>
      <c r="G5957" s="1"/>
      <c r="H5957" s="1"/>
      <c r="I5957" s="1"/>
      <c r="Y5957" s="1"/>
      <c r="Z5957" s="1"/>
      <c r="BC5957" s="451"/>
    </row>
    <row r="5958" spans="3:55" hidden="1" x14ac:dyDescent="0.2">
      <c r="C5958" s="1"/>
      <c r="D5958" s="1"/>
      <c r="E5958" s="1"/>
      <c r="F5958" s="1"/>
      <c r="G5958" s="1"/>
      <c r="H5958" s="1"/>
      <c r="I5958" s="1"/>
      <c r="Y5958" s="1"/>
      <c r="Z5958" s="1"/>
      <c r="BC5958" s="451"/>
    </row>
    <row r="5959" spans="3:55" hidden="1" x14ac:dyDescent="0.2">
      <c r="C5959" s="1"/>
      <c r="D5959" s="1"/>
      <c r="E5959" s="1"/>
      <c r="F5959" s="1"/>
      <c r="G5959" s="1"/>
      <c r="H5959" s="1"/>
      <c r="I5959" s="1"/>
      <c r="Y5959" s="1"/>
      <c r="Z5959" s="1"/>
      <c r="BC5959" s="451"/>
    </row>
    <row r="5960" spans="3:55" hidden="1" x14ac:dyDescent="0.2">
      <c r="C5960" s="1"/>
      <c r="D5960" s="1"/>
      <c r="E5960" s="1"/>
      <c r="F5960" s="1"/>
      <c r="G5960" s="1"/>
      <c r="H5960" s="1"/>
      <c r="I5960" s="1"/>
      <c r="Y5960" s="1"/>
      <c r="Z5960" s="1"/>
      <c r="BC5960" s="451"/>
    </row>
    <row r="5961" spans="3:55" hidden="1" x14ac:dyDescent="0.2">
      <c r="C5961" s="1"/>
      <c r="D5961" s="1"/>
      <c r="E5961" s="1"/>
      <c r="F5961" s="1"/>
      <c r="G5961" s="1"/>
      <c r="H5961" s="1"/>
      <c r="I5961" s="1"/>
      <c r="Y5961" s="1"/>
      <c r="Z5961" s="1"/>
      <c r="BC5961" s="451"/>
    </row>
    <row r="5962" spans="3:55" hidden="1" x14ac:dyDescent="0.2">
      <c r="C5962" s="1"/>
      <c r="D5962" s="1"/>
      <c r="E5962" s="1"/>
      <c r="F5962" s="1"/>
      <c r="G5962" s="1"/>
      <c r="H5962" s="1"/>
      <c r="I5962" s="1"/>
      <c r="Y5962" s="1"/>
      <c r="Z5962" s="1"/>
      <c r="BC5962" s="451"/>
    </row>
    <row r="5963" spans="3:55" hidden="1" x14ac:dyDescent="0.2">
      <c r="C5963" s="1"/>
      <c r="D5963" s="1"/>
      <c r="E5963" s="1"/>
      <c r="F5963" s="1"/>
      <c r="G5963" s="1"/>
      <c r="H5963" s="1"/>
      <c r="I5963" s="1"/>
      <c r="Y5963" s="1"/>
      <c r="Z5963" s="1"/>
      <c r="BC5963" s="451"/>
    </row>
    <row r="5964" spans="3:55" hidden="1" x14ac:dyDescent="0.2">
      <c r="C5964" s="1"/>
      <c r="D5964" s="1"/>
      <c r="E5964" s="1"/>
      <c r="F5964" s="1"/>
      <c r="G5964" s="1"/>
      <c r="H5964" s="1"/>
      <c r="I5964" s="1"/>
      <c r="Y5964" s="1"/>
      <c r="Z5964" s="1"/>
      <c r="BC5964" s="451"/>
    </row>
    <row r="5965" spans="3:55" hidden="1" x14ac:dyDescent="0.2">
      <c r="C5965" s="1"/>
      <c r="D5965" s="1"/>
      <c r="E5965" s="1"/>
      <c r="F5965" s="1"/>
      <c r="G5965" s="1"/>
      <c r="H5965" s="1"/>
      <c r="I5965" s="1"/>
      <c r="Y5965" s="1"/>
      <c r="Z5965" s="1"/>
      <c r="BC5965" s="451"/>
    </row>
    <row r="5966" spans="3:55" hidden="1" x14ac:dyDescent="0.2">
      <c r="C5966" s="1"/>
      <c r="D5966" s="1"/>
      <c r="E5966" s="1"/>
      <c r="F5966" s="1"/>
      <c r="G5966" s="1"/>
      <c r="H5966" s="1"/>
      <c r="I5966" s="1"/>
      <c r="Y5966" s="1"/>
      <c r="Z5966" s="1"/>
      <c r="BC5966" s="451"/>
    </row>
    <row r="5967" spans="3:55" hidden="1" x14ac:dyDescent="0.2">
      <c r="C5967" s="1"/>
      <c r="D5967" s="1"/>
      <c r="E5967" s="1"/>
      <c r="F5967" s="1"/>
      <c r="G5967" s="1"/>
      <c r="H5967" s="1"/>
      <c r="I5967" s="1"/>
      <c r="Y5967" s="1"/>
      <c r="Z5967" s="1"/>
      <c r="BC5967" s="451"/>
    </row>
    <row r="5968" spans="3:55" hidden="1" x14ac:dyDescent="0.2">
      <c r="C5968" s="1"/>
      <c r="D5968" s="1"/>
      <c r="E5968" s="1"/>
      <c r="F5968" s="1"/>
      <c r="G5968" s="1"/>
      <c r="H5968" s="1"/>
      <c r="I5968" s="1"/>
      <c r="Y5968" s="1"/>
      <c r="Z5968" s="1"/>
      <c r="BC5968" s="451"/>
    </row>
    <row r="5969" spans="3:55" hidden="1" x14ac:dyDescent="0.2">
      <c r="C5969" s="1"/>
      <c r="D5969" s="1"/>
      <c r="E5969" s="1"/>
      <c r="F5969" s="1"/>
      <c r="G5969" s="1"/>
      <c r="H5969" s="1"/>
      <c r="I5969" s="1"/>
      <c r="Y5969" s="1"/>
      <c r="Z5969" s="1"/>
      <c r="BC5969" s="451"/>
    </row>
    <row r="5970" spans="3:55" hidden="1" x14ac:dyDescent="0.2">
      <c r="C5970" s="1"/>
      <c r="D5970" s="1"/>
      <c r="E5970" s="1"/>
      <c r="F5970" s="1"/>
      <c r="G5970" s="1"/>
      <c r="H5970" s="1"/>
      <c r="I5970" s="1"/>
      <c r="Y5970" s="1"/>
      <c r="Z5970" s="1"/>
      <c r="BC5970" s="451"/>
    </row>
    <row r="5971" spans="3:55" hidden="1" x14ac:dyDescent="0.2">
      <c r="C5971" s="1"/>
      <c r="D5971" s="1"/>
      <c r="E5971" s="1"/>
      <c r="F5971" s="1"/>
      <c r="G5971" s="1"/>
      <c r="H5971" s="1"/>
      <c r="I5971" s="1"/>
      <c r="Y5971" s="1"/>
      <c r="Z5971" s="1"/>
      <c r="BC5971" s="451"/>
    </row>
    <row r="5972" spans="3:55" hidden="1" x14ac:dyDescent="0.2">
      <c r="C5972" s="1"/>
      <c r="D5972" s="1"/>
      <c r="E5972" s="1"/>
      <c r="F5972" s="1"/>
      <c r="G5972" s="1"/>
      <c r="H5972" s="1"/>
      <c r="I5972" s="1"/>
      <c r="Y5972" s="1"/>
      <c r="Z5972" s="1"/>
      <c r="BC5972" s="451"/>
    </row>
    <row r="5973" spans="3:55" hidden="1" x14ac:dyDescent="0.2">
      <c r="C5973" s="1"/>
      <c r="D5973" s="1"/>
      <c r="E5973" s="1"/>
      <c r="F5973" s="1"/>
      <c r="G5973" s="1"/>
      <c r="H5973" s="1"/>
      <c r="I5973" s="1"/>
      <c r="Y5973" s="1"/>
      <c r="Z5973" s="1"/>
      <c r="BC5973" s="451"/>
    </row>
    <row r="5974" spans="3:55" hidden="1" x14ac:dyDescent="0.2">
      <c r="C5974" s="1"/>
      <c r="D5974" s="1"/>
      <c r="E5974" s="1"/>
      <c r="F5974" s="1"/>
      <c r="G5974" s="1"/>
      <c r="H5974" s="1"/>
      <c r="I5974" s="1"/>
      <c r="Y5974" s="1"/>
      <c r="Z5974" s="1"/>
      <c r="BC5974" s="451"/>
    </row>
    <row r="5975" spans="3:55" hidden="1" x14ac:dyDescent="0.2">
      <c r="C5975" s="1"/>
      <c r="D5975" s="1"/>
      <c r="E5975" s="1"/>
      <c r="F5975" s="1"/>
      <c r="G5975" s="1"/>
      <c r="H5975" s="1"/>
      <c r="I5975" s="1"/>
      <c r="Y5975" s="1"/>
      <c r="Z5975" s="1"/>
      <c r="BC5975" s="451"/>
    </row>
    <row r="5976" spans="3:55" hidden="1" x14ac:dyDescent="0.2">
      <c r="C5976" s="1"/>
      <c r="D5976" s="1"/>
      <c r="E5976" s="1"/>
      <c r="F5976" s="1"/>
      <c r="G5976" s="1"/>
      <c r="H5976" s="1"/>
      <c r="I5976" s="1"/>
      <c r="Y5976" s="1"/>
      <c r="Z5976" s="1"/>
      <c r="BC5976" s="451"/>
    </row>
    <row r="5977" spans="3:55" hidden="1" x14ac:dyDescent="0.2">
      <c r="C5977" s="1"/>
      <c r="D5977" s="1"/>
      <c r="E5977" s="1"/>
      <c r="F5977" s="1"/>
      <c r="G5977" s="1"/>
      <c r="H5977" s="1"/>
      <c r="I5977" s="1"/>
      <c r="Y5977" s="1"/>
      <c r="Z5977" s="1"/>
      <c r="BC5977" s="451"/>
    </row>
    <row r="5978" spans="3:55" hidden="1" x14ac:dyDescent="0.2">
      <c r="C5978" s="1"/>
      <c r="D5978" s="1"/>
      <c r="E5978" s="1"/>
      <c r="F5978" s="1"/>
      <c r="G5978" s="1"/>
      <c r="H5978" s="1"/>
      <c r="I5978" s="1"/>
      <c r="Y5978" s="1"/>
      <c r="Z5978" s="1"/>
      <c r="BC5978" s="451"/>
    </row>
    <row r="5979" spans="3:55" hidden="1" x14ac:dyDescent="0.2">
      <c r="C5979" s="1"/>
      <c r="D5979" s="1"/>
      <c r="E5979" s="1"/>
      <c r="F5979" s="1"/>
      <c r="G5979" s="1"/>
      <c r="H5979" s="1"/>
      <c r="I5979" s="1"/>
      <c r="Y5979" s="1"/>
      <c r="Z5979" s="1"/>
      <c r="BC5979" s="451"/>
    </row>
    <row r="5980" spans="3:55" hidden="1" x14ac:dyDescent="0.2">
      <c r="C5980" s="1"/>
      <c r="D5980" s="1"/>
      <c r="E5980" s="1"/>
      <c r="F5980" s="1"/>
      <c r="G5980" s="1"/>
      <c r="H5980" s="1"/>
      <c r="I5980" s="1"/>
      <c r="Y5980" s="1"/>
      <c r="Z5980" s="1"/>
      <c r="BC5980" s="451"/>
    </row>
    <row r="5981" spans="3:55" hidden="1" x14ac:dyDescent="0.2">
      <c r="C5981" s="1"/>
      <c r="D5981" s="1"/>
      <c r="E5981" s="1"/>
      <c r="F5981" s="1"/>
      <c r="G5981" s="1"/>
      <c r="H5981" s="1"/>
      <c r="I5981" s="1"/>
      <c r="Y5981" s="1"/>
      <c r="Z5981" s="1"/>
      <c r="BC5981" s="451"/>
    </row>
    <row r="5982" spans="3:55" hidden="1" x14ac:dyDescent="0.2">
      <c r="C5982" s="1"/>
      <c r="D5982" s="1"/>
      <c r="E5982" s="1"/>
      <c r="F5982" s="1"/>
      <c r="G5982" s="1"/>
      <c r="H5982" s="1"/>
      <c r="I5982" s="1"/>
      <c r="Y5982" s="1"/>
      <c r="Z5982" s="1"/>
      <c r="BC5982" s="451"/>
    </row>
    <row r="5983" spans="3:55" hidden="1" x14ac:dyDescent="0.2">
      <c r="C5983" s="1"/>
      <c r="D5983" s="1"/>
      <c r="E5983" s="1"/>
      <c r="F5983" s="1"/>
      <c r="G5983" s="1"/>
      <c r="H5983" s="1"/>
      <c r="I5983" s="1"/>
      <c r="Y5983" s="1"/>
      <c r="Z5983" s="1"/>
      <c r="BC5983" s="451"/>
    </row>
    <row r="5984" spans="3:55" hidden="1" x14ac:dyDescent="0.2">
      <c r="C5984" s="1"/>
      <c r="D5984" s="1"/>
      <c r="E5984" s="1"/>
      <c r="F5984" s="1"/>
      <c r="G5984" s="1"/>
      <c r="H5984" s="1"/>
      <c r="I5984" s="1"/>
      <c r="Y5984" s="1"/>
      <c r="Z5984" s="1"/>
      <c r="BC5984" s="451"/>
    </row>
    <row r="5985" spans="3:55" hidden="1" x14ac:dyDescent="0.2">
      <c r="C5985" s="1"/>
      <c r="D5985" s="1"/>
      <c r="E5985" s="1"/>
      <c r="F5985" s="1"/>
      <c r="G5985" s="1"/>
      <c r="H5985" s="1"/>
      <c r="I5985" s="1"/>
      <c r="Y5985" s="1"/>
      <c r="Z5985" s="1"/>
      <c r="BC5985" s="451"/>
    </row>
    <row r="5986" spans="3:55" hidden="1" x14ac:dyDescent="0.2">
      <c r="C5986" s="1"/>
      <c r="D5986" s="1"/>
      <c r="E5986" s="1"/>
      <c r="F5986" s="1"/>
      <c r="G5986" s="1"/>
      <c r="H5986" s="1"/>
      <c r="I5986" s="1"/>
      <c r="Y5986" s="1"/>
      <c r="Z5986" s="1"/>
      <c r="BC5986" s="451"/>
    </row>
    <row r="5987" spans="3:55" hidden="1" x14ac:dyDescent="0.2">
      <c r="C5987" s="1"/>
      <c r="D5987" s="1"/>
      <c r="E5987" s="1"/>
      <c r="F5987" s="1"/>
      <c r="G5987" s="1"/>
      <c r="H5987" s="1"/>
      <c r="I5987" s="1"/>
      <c r="Y5987" s="1"/>
      <c r="Z5987" s="1"/>
      <c r="BC5987" s="451"/>
    </row>
    <row r="5988" spans="3:55" hidden="1" x14ac:dyDescent="0.2">
      <c r="C5988" s="1"/>
      <c r="D5988" s="1"/>
      <c r="E5988" s="1"/>
      <c r="F5988" s="1"/>
      <c r="G5988" s="1"/>
      <c r="H5988" s="1"/>
      <c r="I5988" s="1"/>
      <c r="Y5988" s="1"/>
      <c r="Z5988" s="1"/>
      <c r="BC5988" s="451"/>
    </row>
    <row r="5989" spans="3:55" hidden="1" x14ac:dyDescent="0.2">
      <c r="C5989" s="1"/>
      <c r="D5989" s="1"/>
      <c r="E5989" s="1"/>
      <c r="F5989" s="1"/>
      <c r="G5989" s="1"/>
      <c r="H5989" s="1"/>
      <c r="I5989" s="1"/>
      <c r="Y5989" s="1"/>
      <c r="Z5989" s="1"/>
      <c r="BC5989" s="451"/>
    </row>
    <row r="5990" spans="3:55" hidden="1" x14ac:dyDescent="0.2">
      <c r="C5990" s="1"/>
      <c r="D5990" s="1"/>
      <c r="E5990" s="1"/>
      <c r="F5990" s="1"/>
      <c r="G5990" s="1"/>
      <c r="H5990" s="1"/>
      <c r="I5990" s="1"/>
      <c r="Y5990" s="1"/>
      <c r="Z5990" s="1"/>
      <c r="BC5990" s="451"/>
    </row>
    <row r="5991" spans="3:55" hidden="1" x14ac:dyDescent="0.2">
      <c r="C5991" s="1"/>
      <c r="D5991" s="1"/>
      <c r="E5991" s="1"/>
      <c r="F5991" s="1"/>
      <c r="G5991" s="1"/>
      <c r="H5991" s="1"/>
      <c r="I5991" s="1"/>
      <c r="Y5991" s="1"/>
      <c r="Z5991" s="1"/>
      <c r="BC5991" s="451"/>
    </row>
    <row r="5992" spans="3:55" hidden="1" x14ac:dyDescent="0.2">
      <c r="C5992" s="1"/>
      <c r="D5992" s="1"/>
      <c r="E5992" s="1"/>
      <c r="F5992" s="1"/>
      <c r="G5992" s="1"/>
      <c r="H5992" s="1"/>
      <c r="I5992" s="1"/>
      <c r="Y5992" s="1"/>
      <c r="Z5992" s="1"/>
      <c r="BC5992" s="451"/>
    </row>
    <row r="5993" spans="3:55" hidden="1" x14ac:dyDescent="0.2">
      <c r="C5993" s="1"/>
      <c r="D5993" s="1"/>
      <c r="E5993" s="1"/>
      <c r="F5993" s="1"/>
      <c r="G5993" s="1"/>
      <c r="H5993" s="1"/>
      <c r="I5993" s="1"/>
      <c r="Y5993" s="1"/>
      <c r="Z5993" s="1"/>
      <c r="BC5993" s="451"/>
    </row>
    <row r="5994" spans="3:55" hidden="1" x14ac:dyDescent="0.2">
      <c r="C5994" s="1"/>
      <c r="D5994" s="1"/>
      <c r="E5994" s="1"/>
      <c r="F5994" s="1"/>
      <c r="G5994" s="1"/>
      <c r="H5994" s="1"/>
      <c r="I5994" s="1"/>
      <c r="Y5994" s="1"/>
      <c r="Z5994" s="1"/>
      <c r="BC5994" s="451"/>
    </row>
    <row r="5995" spans="3:55" hidden="1" x14ac:dyDescent="0.2">
      <c r="C5995" s="1"/>
      <c r="D5995" s="1"/>
      <c r="E5995" s="1"/>
      <c r="F5995" s="1"/>
      <c r="G5995" s="1"/>
      <c r="H5995" s="1"/>
      <c r="I5995" s="1"/>
      <c r="Y5995" s="1"/>
      <c r="Z5995" s="1"/>
      <c r="BC5995" s="451"/>
    </row>
    <row r="5996" spans="3:55" hidden="1" x14ac:dyDescent="0.2">
      <c r="C5996" s="1"/>
      <c r="D5996" s="1"/>
      <c r="E5996" s="1"/>
      <c r="F5996" s="1"/>
      <c r="G5996" s="1"/>
      <c r="H5996" s="1"/>
      <c r="I5996" s="1"/>
      <c r="Y5996" s="1"/>
      <c r="Z5996" s="1"/>
      <c r="BC5996" s="451"/>
    </row>
    <row r="5997" spans="3:55" hidden="1" x14ac:dyDescent="0.2">
      <c r="C5997" s="1"/>
      <c r="D5997" s="1"/>
      <c r="E5997" s="1"/>
      <c r="F5997" s="1"/>
      <c r="G5997" s="1"/>
      <c r="H5997" s="1"/>
      <c r="I5997" s="1"/>
      <c r="Y5997" s="1"/>
      <c r="Z5997" s="1"/>
      <c r="BC5997" s="451"/>
    </row>
    <row r="5998" spans="3:55" hidden="1" x14ac:dyDescent="0.2">
      <c r="C5998" s="1"/>
      <c r="D5998" s="1"/>
      <c r="E5998" s="1"/>
      <c r="F5998" s="1"/>
      <c r="G5998" s="1"/>
      <c r="H5998" s="1"/>
      <c r="I5998" s="1"/>
      <c r="Y5998" s="1"/>
      <c r="Z5998" s="1"/>
      <c r="BC5998" s="451"/>
    </row>
    <row r="5999" spans="3:55" hidden="1" x14ac:dyDescent="0.2">
      <c r="C5999" s="1"/>
      <c r="D5999" s="1"/>
      <c r="E5999" s="1"/>
      <c r="F5999" s="1"/>
      <c r="G5999" s="1"/>
      <c r="H5999" s="1"/>
      <c r="I5999" s="1"/>
      <c r="Y5999" s="1"/>
      <c r="Z5999" s="1"/>
      <c r="BC5999" s="451"/>
    </row>
    <row r="6000" spans="3:55" hidden="1" x14ac:dyDescent="0.2">
      <c r="C6000" s="1"/>
      <c r="D6000" s="1"/>
      <c r="E6000" s="1"/>
      <c r="F6000" s="1"/>
      <c r="G6000" s="1"/>
      <c r="H6000" s="1"/>
      <c r="I6000" s="1"/>
      <c r="Y6000" s="1"/>
      <c r="Z6000" s="1"/>
      <c r="BC6000" s="451"/>
    </row>
    <row r="6001" spans="3:55" hidden="1" x14ac:dyDescent="0.2">
      <c r="C6001" s="1"/>
      <c r="D6001" s="1"/>
      <c r="E6001" s="1"/>
      <c r="F6001" s="1"/>
      <c r="G6001" s="1"/>
      <c r="H6001" s="1"/>
      <c r="I6001" s="1"/>
      <c r="Y6001" s="1"/>
      <c r="Z6001" s="1"/>
      <c r="BC6001" s="451"/>
    </row>
    <row r="6002" spans="3:55" hidden="1" x14ac:dyDescent="0.2">
      <c r="C6002" s="1"/>
      <c r="D6002" s="1"/>
      <c r="E6002" s="1"/>
      <c r="F6002" s="1"/>
      <c r="G6002" s="1"/>
      <c r="H6002" s="1"/>
      <c r="I6002" s="1"/>
      <c r="Y6002" s="1"/>
      <c r="Z6002" s="1"/>
      <c r="BC6002" s="451"/>
    </row>
    <row r="6003" spans="3:55" hidden="1" x14ac:dyDescent="0.2">
      <c r="C6003" s="1"/>
      <c r="D6003" s="1"/>
      <c r="E6003" s="1"/>
      <c r="F6003" s="1"/>
      <c r="G6003" s="1"/>
      <c r="H6003" s="1"/>
      <c r="I6003" s="1"/>
      <c r="Y6003" s="1"/>
      <c r="Z6003" s="1"/>
      <c r="BC6003" s="451"/>
    </row>
    <row r="6004" spans="3:55" hidden="1" x14ac:dyDescent="0.2">
      <c r="C6004" s="1"/>
      <c r="D6004" s="1"/>
      <c r="E6004" s="1"/>
      <c r="F6004" s="1"/>
      <c r="G6004" s="1"/>
      <c r="H6004" s="1"/>
      <c r="I6004" s="1"/>
      <c r="Y6004" s="1"/>
      <c r="Z6004" s="1"/>
      <c r="BC6004" s="451"/>
    </row>
    <row r="6005" spans="3:55" hidden="1" x14ac:dyDescent="0.2">
      <c r="C6005" s="1"/>
      <c r="D6005" s="1"/>
      <c r="E6005" s="1"/>
      <c r="F6005" s="1"/>
      <c r="G6005" s="1"/>
      <c r="H6005" s="1"/>
      <c r="I6005" s="1"/>
      <c r="Y6005" s="1"/>
      <c r="Z6005" s="1"/>
      <c r="BC6005" s="451"/>
    </row>
    <row r="6006" spans="3:55" hidden="1" x14ac:dyDescent="0.2">
      <c r="C6006" s="1"/>
      <c r="D6006" s="1"/>
      <c r="E6006" s="1"/>
      <c r="F6006" s="1"/>
      <c r="G6006" s="1"/>
      <c r="H6006" s="1"/>
      <c r="I6006" s="1"/>
      <c r="Y6006" s="1"/>
      <c r="Z6006" s="1"/>
      <c r="BC6006" s="451"/>
    </row>
    <row r="6007" spans="3:55" hidden="1" x14ac:dyDescent="0.2">
      <c r="C6007" s="1"/>
      <c r="D6007" s="1"/>
      <c r="E6007" s="1"/>
      <c r="F6007" s="1"/>
      <c r="G6007" s="1"/>
      <c r="H6007" s="1"/>
      <c r="I6007" s="1"/>
      <c r="Y6007" s="1"/>
      <c r="Z6007" s="1"/>
      <c r="BC6007" s="451"/>
    </row>
    <row r="6008" spans="3:55" hidden="1" x14ac:dyDescent="0.2">
      <c r="C6008" s="1"/>
      <c r="D6008" s="1"/>
      <c r="E6008" s="1"/>
      <c r="F6008" s="1"/>
      <c r="G6008" s="1"/>
      <c r="H6008" s="1"/>
      <c r="I6008" s="1"/>
      <c r="Y6008" s="1"/>
      <c r="Z6008" s="1"/>
      <c r="BC6008" s="451"/>
    </row>
    <row r="6009" spans="3:55" hidden="1" x14ac:dyDescent="0.2">
      <c r="C6009" s="1"/>
      <c r="D6009" s="1"/>
      <c r="E6009" s="1"/>
      <c r="F6009" s="1"/>
      <c r="G6009" s="1"/>
      <c r="H6009" s="1"/>
      <c r="I6009" s="1"/>
      <c r="Y6009" s="1"/>
      <c r="Z6009" s="1"/>
      <c r="BC6009" s="451"/>
    </row>
    <row r="6010" spans="3:55" hidden="1" x14ac:dyDescent="0.2">
      <c r="C6010" s="1"/>
      <c r="D6010" s="1"/>
      <c r="E6010" s="1"/>
      <c r="F6010" s="1"/>
      <c r="G6010" s="1"/>
      <c r="H6010" s="1"/>
      <c r="I6010" s="1"/>
      <c r="Y6010" s="1"/>
      <c r="Z6010" s="1"/>
      <c r="BC6010" s="451"/>
    </row>
    <row r="6011" spans="3:55" hidden="1" x14ac:dyDescent="0.2">
      <c r="C6011" s="1"/>
      <c r="D6011" s="1"/>
      <c r="E6011" s="1"/>
      <c r="F6011" s="1"/>
      <c r="G6011" s="1"/>
      <c r="H6011" s="1"/>
      <c r="I6011" s="1"/>
      <c r="Y6011" s="1"/>
      <c r="Z6011" s="1"/>
      <c r="BC6011" s="451"/>
    </row>
    <row r="6012" spans="3:55" hidden="1" x14ac:dyDescent="0.2">
      <c r="C6012" s="1"/>
      <c r="D6012" s="1"/>
      <c r="E6012" s="1"/>
      <c r="F6012" s="1"/>
      <c r="G6012" s="1"/>
      <c r="H6012" s="1"/>
      <c r="I6012" s="1"/>
      <c r="Y6012" s="1"/>
      <c r="Z6012" s="1"/>
      <c r="BC6012" s="451"/>
    </row>
    <row r="6013" spans="3:55" hidden="1" x14ac:dyDescent="0.2">
      <c r="C6013" s="1"/>
      <c r="D6013" s="1"/>
      <c r="E6013" s="1"/>
      <c r="F6013" s="1"/>
      <c r="G6013" s="1"/>
      <c r="H6013" s="1"/>
      <c r="I6013" s="1"/>
      <c r="Y6013" s="1"/>
      <c r="Z6013" s="1"/>
      <c r="BC6013" s="451"/>
    </row>
    <row r="6014" spans="3:55" hidden="1" x14ac:dyDescent="0.2">
      <c r="C6014" s="1"/>
      <c r="D6014" s="1"/>
      <c r="E6014" s="1"/>
      <c r="F6014" s="1"/>
      <c r="G6014" s="1"/>
      <c r="H6014" s="1"/>
      <c r="I6014" s="1"/>
      <c r="Y6014" s="1"/>
      <c r="Z6014" s="1"/>
      <c r="BC6014" s="451"/>
    </row>
    <row r="6015" spans="3:55" hidden="1" x14ac:dyDescent="0.2">
      <c r="C6015" s="1"/>
      <c r="D6015" s="1"/>
      <c r="E6015" s="1"/>
      <c r="F6015" s="1"/>
      <c r="G6015" s="1"/>
      <c r="H6015" s="1"/>
      <c r="I6015" s="1"/>
      <c r="Y6015" s="1"/>
      <c r="Z6015" s="1"/>
      <c r="BC6015" s="451"/>
    </row>
    <row r="6016" spans="3:55" hidden="1" x14ac:dyDescent="0.2">
      <c r="C6016" s="1"/>
      <c r="D6016" s="1"/>
      <c r="E6016" s="1"/>
      <c r="F6016" s="1"/>
      <c r="G6016" s="1"/>
      <c r="H6016" s="1"/>
      <c r="I6016" s="1"/>
      <c r="Y6016" s="1"/>
      <c r="Z6016" s="1"/>
      <c r="BC6016" s="451"/>
    </row>
    <row r="6017" spans="3:55" hidden="1" x14ac:dyDescent="0.2">
      <c r="C6017" s="1"/>
      <c r="D6017" s="1"/>
      <c r="E6017" s="1"/>
      <c r="F6017" s="1"/>
      <c r="G6017" s="1"/>
      <c r="H6017" s="1"/>
      <c r="I6017" s="1"/>
      <c r="Y6017" s="1"/>
      <c r="Z6017" s="1"/>
      <c r="BC6017" s="451"/>
    </row>
    <row r="6018" spans="3:55" hidden="1" x14ac:dyDescent="0.2">
      <c r="C6018" s="1"/>
      <c r="D6018" s="1"/>
      <c r="E6018" s="1"/>
      <c r="F6018" s="1"/>
      <c r="G6018" s="1"/>
      <c r="H6018" s="1"/>
      <c r="I6018" s="1"/>
      <c r="Y6018" s="1"/>
      <c r="Z6018" s="1"/>
      <c r="BC6018" s="451"/>
    </row>
    <row r="6019" spans="3:55" hidden="1" x14ac:dyDescent="0.2">
      <c r="C6019" s="1"/>
      <c r="D6019" s="1"/>
      <c r="E6019" s="1"/>
      <c r="F6019" s="1"/>
      <c r="G6019" s="1"/>
      <c r="H6019" s="1"/>
      <c r="I6019" s="1"/>
      <c r="Y6019" s="1"/>
      <c r="Z6019" s="1"/>
      <c r="BC6019" s="451"/>
    </row>
    <row r="6020" spans="3:55" hidden="1" x14ac:dyDescent="0.2">
      <c r="C6020" s="1"/>
      <c r="D6020" s="1"/>
      <c r="E6020" s="1"/>
      <c r="F6020" s="1"/>
      <c r="G6020" s="1"/>
      <c r="H6020" s="1"/>
      <c r="I6020" s="1"/>
      <c r="Y6020" s="1"/>
      <c r="Z6020" s="1"/>
      <c r="BC6020" s="451"/>
    </row>
    <row r="6021" spans="3:55" hidden="1" x14ac:dyDescent="0.2">
      <c r="C6021" s="1"/>
      <c r="D6021" s="1"/>
      <c r="E6021" s="1"/>
      <c r="F6021" s="1"/>
      <c r="G6021" s="1"/>
      <c r="H6021" s="1"/>
      <c r="I6021" s="1"/>
      <c r="Y6021" s="1"/>
      <c r="Z6021" s="1"/>
      <c r="BC6021" s="451"/>
    </row>
    <row r="6022" spans="3:55" hidden="1" x14ac:dyDescent="0.2">
      <c r="C6022" s="1"/>
      <c r="D6022" s="1"/>
      <c r="E6022" s="1"/>
      <c r="F6022" s="1"/>
      <c r="G6022" s="1"/>
      <c r="H6022" s="1"/>
      <c r="I6022" s="1"/>
      <c r="Y6022" s="1"/>
      <c r="Z6022" s="1"/>
      <c r="BC6022" s="451"/>
    </row>
    <row r="6023" spans="3:55" hidden="1" x14ac:dyDescent="0.2">
      <c r="C6023" s="1"/>
      <c r="D6023" s="1"/>
      <c r="E6023" s="1"/>
      <c r="F6023" s="1"/>
      <c r="G6023" s="1"/>
      <c r="H6023" s="1"/>
      <c r="I6023" s="1"/>
      <c r="Y6023" s="1"/>
      <c r="Z6023" s="1"/>
      <c r="BC6023" s="451"/>
    </row>
    <row r="6024" spans="3:55" hidden="1" x14ac:dyDescent="0.2">
      <c r="C6024" s="1"/>
      <c r="D6024" s="1"/>
      <c r="E6024" s="1"/>
      <c r="F6024" s="1"/>
      <c r="G6024" s="1"/>
      <c r="H6024" s="1"/>
      <c r="I6024" s="1"/>
      <c r="Y6024" s="1"/>
      <c r="Z6024" s="1"/>
      <c r="BC6024" s="451"/>
    </row>
    <row r="6025" spans="3:55" hidden="1" x14ac:dyDescent="0.2">
      <c r="C6025" s="1"/>
      <c r="D6025" s="1"/>
      <c r="E6025" s="1"/>
      <c r="F6025" s="1"/>
      <c r="G6025" s="1"/>
      <c r="H6025" s="1"/>
      <c r="I6025" s="1"/>
      <c r="Y6025" s="1"/>
      <c r="Z6025" s="1"/>
      <c r="BC6025" s="451"/>
    </row>
    <row r="6026" spans="3:55" hidden="1" x14ac:dyDescent="0.2">
      <c r="C6026" s="1"/>
      <c r="D6026" s="1"/>
      <c r="E6026" s="1"/>
      <c r="F6026" s="1"/>
      <c r="G6026" s="1"/>
      <c r="H6026" s="1"/>
      <c r="I6026" s="1"/>
      <c r="Y6026" s="1"/>
      <c r="Z6026" s="1"/>
      <c r="BC6026" s="451"/>
    </row>
    <row r="6027" spans="3:55" hidden="1" x14ac:dyDescent="0.2">
      <c r="C6027" s="1"/>
      <c r="D6027" s="1"/>
      <c r="E6027" s="1"/>
      <c r="F6027" s="1"/>
      <c r="G6027" s="1"/>
      <c r="H6027" s="1"/>
      <c r="I6027" s="1"/>
      <c r="Y6027" s="1"/>
      <c r="Z6027" s="1"/>
      <c r="BC6027" s="451"/>
    </row>
    <row r="6028" spans="3:55" hidden="1" x14ac:dyDescent="0.2">
      <c r="C6028" s="1"/>
      <c r="D6028" s="1"/>
      <c r="E6028" s="1"/>
      <c r="F6028" s="1"/>
      <c r="G6028" s="1"/>
      <c r="H6028" s="1"/>
      <c r="I6028" s="1"/>
      <c r="Y6028" s="1"/>
      <c r="Z6028" s="1"/>
      <c r="BC6028" s="451"/>
    </row>
    <row r="6029" spans="3:55" hidden="1" x14ac:dyDescent="0.2">
      <c r="C6029" s="1"/>
      <c r="D6029" s="1"/>
      <c r="E6029" s="1"/>
      <c r="F6029" s="1"/>
      <c r="G6029" s="1"/>
      <c r="H6029" s="1"/>
      <c r="I6029" s="1"/>
      <c r="Y6029" s="1"/>
      <c r="Z6029" s="1"/>
      <c r="BC6029" s="451"/>
    </row>
    <row r="6030" spans="3:55" hidden="1" x14ac:dyDescent="0.2">
      <c r="C6030" s="1"/>
      <c r="D6030" s="1"/>
      <c r="E6030" s="1"/>
      <c r="F6030" s="1"/>
      <c r="G6030" s="1"/>
      <c r="H6030" s="1"/>
      <c r="I6030" s="1"/>
      <c r="Y6030" s="1"/>
      <c r="Z6030" s="1"/>
      <c r="BC6030" s="451"/>
    </row>
    <row r="6031" spans="3:55" hidden="1" x14ac:dyDescent="0.2">
      <c r="C6031" s="1"/>
      <c r="D6031" s="1"/>
      <c r="E6031" s="1"/>
      <c r="F6031" s="1"/>
      <c r="G6031" s="1"/>
      <c r="H6031" s="1"/>
      <c r="I6031" s="1"/>
      <c r="Y6031" s="1"/>
      <c r="Z6031" s="1"/>
      <c r="BC6031" s="451"/>
    </row>
    <row r="6032" spans="3:55" hidden="1" x14ac:dyDescent="0.2">
      <c r="C6032" s="1"/>
      <c r="D6032" s="1"/>
      <c r="E6032" s="1"/>
      <c r="F6032" s="1"/>
      <c r="G6032" s="1"/>
      <c r="H6032" s="1"/>
      <c r="I6032" s="1"/>
      <c r="Y6032" s="1"/>
      <c r="Z6032" s="1"/>
      <c r="BC6032" s="451"/>
    </row>
    <row r="6033" spans="3:55" hidden="1" x14ac:dyDescent="0.2">
      <c r="C6033" s="1"/>
      <c r="D6033" s="1"/>
      <c r="E6033" s="1"/>
      <c r="F6033" s="1"/>
      <c r="G6033" s="1"/>
      <c r="H6033" s="1"/>
      <c r="I6033" s="1"/>
      <c r="Y6033" s="1"/>
      <c r="Z6033" s="1"/>
      <c r="BC6033" s="451"/>
    </row>
    <row r="6034" spans="3:55" hidden="1" x14ac:dyDescent="0.2">
      <c r="C6034" s="1"/>
      <c r="D6034" s="1"/>
      <c r="E6034" s="1"/>
      <c r="F6034" s="1"/>
      <c r="G6034" s="1"/>
      <c r="H6034" s="1"/>
      <c r="I6034" s="1"/>
      <c r="Y6034" s="1"/>
      <c r="Z6034" s="1"/>
      <c r="BC6034" s="451"/>
    </row>
    <row r="6035" spans="3:55" hidden="1" x14ac:dyDescent="0.2">
      <c r="C6035" s="1"/>
      <c r="D6035" s="1"/>
      <c r="E6035" s="1"/>
      <c r="F6035" s="1"/>
      <c r="G6035" s="1"/>
      <c r="H6035" s="1"/>
      <c r="I6035" s="1"/>
      <c r="Y6035" s="1"/>
      <c r="Z6035" s="1"/>
      <c r="BC6035" s="451"/>
    </row>
    <row r="6036" spans="3:55" hidden="1" x14ac:dyDescent="0.2">
      <c r="C6036" s="1"/>
      <c r="D6036" s="1"/>
      <c r="E6036" s="1"/>
      <c r="F6036" s="1"/>
      <c r="G6036" s="1"/>
      <c r="H6036" s="1"/>
      <c r="I6036" s="1"/>
      <c r="Y6036" s="1"/>
      <c r="Z6036" s="1"/>
      <c r="BC6036" s="451"/>
    </row>
    <row r="6037" spans="3:55" hidden="1" x14ac:dyDescent="0.2">
      <c r="C6037" s="1"/>
      <c r="D6037" s="1"/>
      <c r="E6037" s="1"/>
      <c r="F6037" s="1"/>
      <c r="G6037" s="1"/>
      <c r="H6037" s="1"/>
      <c r="I6037" s="1"/>
      <c r="Y6037" s="1"/>
      <c r="Z6037" s="1"/>
      <c r="BC6037" s="451"/>
    </row>
    <row r="6038" spans="3:55" hidden="1" x14ac:dyDescent="0.2">
      <c r="C6038" s="1"/>
      <c r="D6038" s="1"/>
      <c r="E6038" s="1"/>
      <c r="F6038" s="1"/>
      <c r="G6038" s="1"/>
      <c r="H6038" s="1"/>
      <c r="I6038" s="1"/>
      <c r="Y6038" s="1"/>
      <c r="Z6038" s="1"/>
      <c r="BC6038" s="451"/>
    </row>
    <row r="6039" spans="3:55" hidden="1" x14ac:dyDescent="0.2">
      <c r="C6039" s="1"/>
      <c r="D6039" s="1"/>
      <c r="E6039" s="1"/>
      <c r="F6039" s="1"/>
      <c r="G6039" s="1"/>
      <c r="H6039" s="1"/>
      <c r="I6039" s="1"/>
      <c r="Y6039" s="1"/>
      <c r="Z6039" s="1"/>
      <c r="BC6039" s="451"/>
    </row>
    <row r="6040" spans="3:55" hidden="1" x14ac:dyDescent="0.2">
      <c r="C6040" s="1"/>
      <c r="D6040" s="1"/>
      <c r="E6040" s="1"/>
      <c r="F6040" s="1"/>
      <c r="G6040" s="1"/>
      <c r="H6040" s="1"/>
      <c r="I6040" s="1"/>
      <c r="Y6040" s="1"/>
      <c r="Z6040" s="1"/>
      <c r="BC6040" s="451"/>
    </row>
    <row r="6041" spans="3:55" hidden="1" x14ac:dyDescent="0.2">
      <c r="C6041" s="1"/>
      <c r="D6041" s="1"/>
      <c r="E6041" s="1"/>
      <c r="F6041" s="1"/>
      <c r="G6041" s="1"/>
      <c r="H6041" s="1"/>
      <c r="I6041" s="1"/>
      <c r="Y6041" s="1"/>
      <c r="Z6041" s="1"/>
      <c r="BC6041" s="451"/>
    </row>
    <row r="6042" spans="3:55" hidden="1" x14ac:dyDescent="0.2">
      <c r="C6042" s="1"/>
      <c r="D6042" s="1"/>
      <c r="E6042" s="1"/>
      <c r="F6042" s="1"/>
      <c r="G6042" s="1"/>
      <c r="H6042" s="1"/>
      <c r="I6042" s="1"/>
      <c r="Y6042" s="1"/>
      <c r="Z6042" s="1"/>
      <c r="BC6042" s="451"/>
    </row>
    <row r="6043" spans="3:55" hidden="1" x14ac:dyDescent="0.2">
      <c r="C6043" s="1"/>
      <c r="D6043" s="1"/>
      <c r="E6043" s="1"/>
      <c r="F6043" s="1"/>
      <c r="G6043" s="1"/>
      <c r="H6043" s="1"/>
      <c r="I6043" s="1"/>
      <c r="Y6043" s="1"/>
      <c r="Z6043" s="1"/>
      <c r="BC6043" s="451"/>
    </row>
    <row r="6044" spans="3:55" hidden="1" x14ac:dyDescent="0.2">
      <c r="C6044" s="1"/>
      <c r="D6044" s="1"/>
      <c r="E6044" s="1"/>
      <c r="F6044" s="1"/>
      <c r="G6044" s="1"/>
      <c r="H6044" s="1"/>
      <c r="I6044" s="1"/>
      <c r="Y6044" s="1"/>
      <c r="Z6044" s="1"/>
      <c r="BC6044" s="451"/>
    </row>
    <row r="6045" spans="3:55" hidden="1" x14ac:dyDescent="0.2">
      <c r="C6045" s="1"/>
      <c r="D6045" s="1"/>
      <c r="E6045" s="1"/>
      <c r="F6045" s="1"/>
      <c r="G6045" s="1"/>
      <c r="H6045" s="1"/>
      <c r="I6045" s="1"/>
      <c r="Y6045" s="1"/>
      <c r="Z6045" s="1"/>
      <c r="BC6045" s="451"/>
    </row>
    <row r="6046" spans="3:55" hidden="1" x14ac:dyDescent="0.2">
      <c r="C6046" s="1"/>
      <c r="D6046" s="1"/>
      <c r="E6046" s="1"/>
      <c r="F6046" s="1"/>
      <c r="G6046" s="1"/>
      <c r="H6046" s="1"/>
      <c r="I6046" s="1"/>
      <c r="Y6046" s="1"/>
      <c r="Z6046" s="1"/>
      <c r="BC6046" s="451"/>
    </row>
    <row r="6047" spans="3:55" hidden="1" x14ac:dyDescent="0.2">
      <c r="C6047" s="1"/>
      <c r="D6047" s="1"/>
      <c r="E6047" s="1"/>
      <c r="F6047" s="1"/>
      <c r="G6047" s="1"/>
      <c r="H6047" s="1"/>
      <c r="I6047" s="1"/>
      <c r="Y6047" s="1"/>
      <c r="Z6047" s="1"/>
      <c r="BC6047" s="451"/>
    </row>
    <row r="6048" spans="3:55" hidden="1" x14ac:dyDescent="0.2">
      <c r="C6048" s="1"/>
      <c r="D6048" s="1"/>
      <c r="E6048" s="1"/>
      <c r="F6048" s="1"/>
      <c r="G6048" s="1"/>
      <c r="H6048" s="1"/>
      <c r="I6048" s="1"/>
      <c r="Y6048" s="1"/>
      <c r="Z6048" s="1"/>
      <c r="BC6048" s="451"/>
    </row>
    <row r="6049" spans="3:55" hidden="1" x14ac:dyDescent="0.2">
      <c r="C6049" s="1"/>
      <c r="D6049" s="1"/>
      <c r="E6049" s="1"/>
      <c r="F6049" s="1"/>
      <c r="G6049" s="1"/>
      <c r="H6049" s="1"/>
      <c r="I6049" s="1"/>
      <c r="Y6049" s="1"/>
      <c r="Z6049" s="1"/>
      <c r="BC6049" s="451"/>
    </row>
    <row r="6050" spans="3:55" hidden="1" x14ac:dyDescent="0.2">
      <c r="C6050" s="1"/>
      <c r="D6050" s="1"/>
      <c r="E6050" s="1"/>
      <c r="F6050" s="1"/>
      <c r="G6050" s="1"/>
      <c r="H6050" s="1"/>
      <c r="I6050" s="1"/>
      <c r="Y6050" s="1"/>
      <c r="Z6050" s="1"/>
      <c r="BC6050" s="451"/>
    </row>
    <row r="6051" spans="3:55" hidden="1" x14ac:dyDescent="0.2">
      <c r="C6051" s="1"/>
      <c r="D6051" s="1"/>
      <c r="E6051" s="1"/>
      <c r="F6051" s="1"/>
      <c r="G6051" s="1"/>
      <c r="H6051" s="1"/>
      <c r="I6051" s="1"/>
      <c r="Y6051" s="1"/>
      <c r="Z6051" s="1"/>
      <c r="BC6051" s="451"/>
    </row>
    <row r="6052" spans="3:55" hidden="1" x14ac:dyDescent="0.2">
      <c r="C6052" s="1"/>
      <c r="D6052" s="1"/>
      <c r="E6052" s="1"/>
      <c r="F6052" s="1"/>
      <c r="G6052" s="1"/>
      <c r="H6052" s="1"/>
      <c r="I6052" s="1"/>
      <c r="Y6052" s="1"/>
      <c r="Z6052" s="1"/>
      <c r="BC6052" s="451"/>
    </row>
    <row r="6053" spans="3:55" hidden="1" x14ac:dyDescent="0.2">
      <c r="C6053" s="1"/>
      <c r="D6053" s="1"/>
      <c r="E6053" s="1"/>
      <c r="F6053" s="1"/>
      <c r="G6053" s="1"/>
      <c r="H6053" s="1"/>
      <c r="I6053" s="1"/>
      <c r="Y6053" s="1"/>
      <c r="Z6053" s="1"/>
      <c r="BC6053" s="451"/>
    </row>
    <row r="6054" spans="3:55" hidden="1" x14ac:dyDescent="0.2">
      <c r="C6054" s="1"/>
      <c r="D6054" s="1"/>
      <c r="E6054" s="1"/>
      <c r="F6054" s="1"/>
      <c r="G6054" s="1"/>
      <c r="H6054" s="1"/>
      <c r="I6054" s="1"/>
      <c r="Y6054" s="1"/>
      <c r="Z6054" s="1"/>
      <c r="BC6054" s="451"/>
    </row>
    <row r="6055" spans="3:55" hidden="1" x14ac:dyDescent="0.2">
      <c r="C6055" s="1"/>
      <c r="D6055" s="1"/>
      <c r="E6055" s="1"/>
      <c r="F6055" s="1"/>
      <c r="G6055" s="1"/>
      <c r="H6055" s="1"/>
      <c r="I6055" s="1"/>
      <c r="Y6055" s="1"/>
      <c r="Z6055" s="1"/>
      <c r="BC6055" s="451"/>
    </row>
    <row r="6056" spans="3:55" hidden="1" x14ac:dyDescent="0.2">
      <c r="C6056" s="1"/>
      <c r="D6056" s="1"/>
      <c r="E6056" s="1"/>
      <c r="F6056" s="1"/>
      <c r="G6056" s="1"/>
      <c r="H6056" s="1"/>
      <c r="I6056" s="1"/>
      <c r="Y6056" s="1"/>
      <c r="Z6056" s="1"/>
      <c r="BC6056" s="451"/>
    </row>
    <row r="6057" spans="3:55" hidden="1" x14ac:dyDescent="0.2">
      <c r="C6057" s="1"/>
      <c r="D6057" s="1"/>
      <c r="E6057" s="1"/>
      <c r="F6057" s="1"/>
      <c r="G6057" s="1"/>
      <c r="H6057" s="1"/>
      <c r="I6057" s="1"/>
      <c r="Y6057" s="1"/>
      <c r="Z6057" s="1"/>
      <c r="BC6057" s="451"/>
    </row>
    <row r="6058" spans="3:55" hidden="1" x14ac:dyDescent="0.2">
      <c r="C6058" s="1"/>
      <c r="D6058" s="1"/>
      <c r="E6058" s="1"/>
      <c r="F6058" s="1"/>
      <c r="G6058" s="1"/>
      <c r="H6058" s="1"/>
      <c r="I6058" s="1"/>
      <c r="Y6058" s="1"/>
      <c r="Z6058" s="1"/>
      <c r="BC6058" s="451"/>
    </row>
    <row r="6059" spans="3:55" hidden="1" x14ac:dyDescent="0.2">
      <c r="C6059" s="1"/>
      <c r="D6059" s="1"/>
      <c r="E6059" s="1"/>
      <c r="F6059" s="1"/>
      <c r="G6059" s="1"/>
      <c r="H6059" s="1"/>
      <c r="I6059" s="1"/>
      <c r="Y6059" s="1"/>
      <c r="Z6059" s="1"/>
      <c r="BC6059" s="451"/>
    </row>
    <row r="6060" spans="3:55" hidden="1" x14ac:dyDescent="0.2">
      <c r="C6060" s="1"/>
      <c r="D6060" s="1"/>
      <c r="E6060" s="1"/>
      <c r="F6060" s="1"/>
      <c r="G6060" s="1"/>
      <c r="H6060" s="1"/>
      <c r="I6060" s="1"/>
      <c r="Y6060" s="1"/>
      <c r="Z6060" s="1"/>
      <c r="BC6060" s="451"/>
    </row>
    <row r="6061" spans="3:55" hidden="1" x14ac:dyDescent="0.2">
      <c r="C6061" s="1"/>
      <c r="D6061" s="1"/>
      <c r="E6061" s="1"/>
      <c r="F6061" s="1"/>
      <c r="G6061" s="1"/>
      <c r="H6061" s="1"/>
      <c r="I6061" s="1"/>
      <c r="Y6061" s="1"/>
      <c r="Z6061" s="1"/>
      <c r="BC6061" s="451"/>
    </row>
    <row r="6062" spans="3:55" hidden="1" x14ac:dyDescent="0.2">
      <c r="C6062" s="1"/>
      <c r="D6062" s="1"/>
      <c r="E6062" s="1"/>
      <c r="F6062" s="1"/>
      <c r="G6062" s="1"/>
      <c r="H6062" s="1"/>
      <c r="I6062" s="1"/>
      <c r="Y6062" s="1"/>
      <c r="Z6062" s="1"/>
      <c r="BC6062" s="451"/>
    </row>
    <row r="6063" spans="3:55" hidden="1" x14ac:dyDescent="0.2">
      <c r="C6063" s="1"/>
      <c r="D6063" s="1"/>
      <c r="E6063" s="1"/>
      <c r="F6063" s="1"/>
      <c r="G6063" s="1"/>
      <c r="H6063" s="1"/>
      <c r="I6063" s="1"/>
      <c r="Y6063" s="1"/>
      <c r="Z6063" s="1"/>
      <c r="BC6063" s="451"/>
    </row>
    <row r="6064" spans="3:55" hidden="1" x14ac:dyDescent="0.2">
      <c r="C6064" s="1"/>
      <c r="D6064" s="1"/>
      <c r="E6064" s="1"/>
      <c r="F6064" s="1"/>
      <c r="G6064" s="1"/>
      <c r="H6064" s="1"/>
      <c r="I6064" s="1"/>
      <c r="Y6064" s="1"/>
      <c r="Z6064" s="1"/>
      <c r="BC6064" s="451"/>
    </row>
    <row r="6065" spans="3:55" hidden="1" x14ac:dyDescent="0.2">
      <c r="C6065" s="1"/>
      <c r="D6065" s="1"/>
      <c r="E6065" s="1"/>
      <c r="F6065" s="1"/>
      <c r="G6065" s="1"/>
      <c r="H6065" s="1"/>
      <c r="I6065" s="1"/>
      <c r="Y6065" s="1"/>
      <c r="Z6065" s="1"/>
      <c r="BC6065" s="451"/>
    </row>
    <row r="6066" spans="3:55" hidden="1" x14ac:dyDescent="0.2">
      <c r="C6066" s="1"/>
      <c r="D6066" s="1"/>
      <c r="E6066" s="1"/>
      <c r="F6066" s="1"/>
      <c r="G6066" s="1"/>
      <c r="H6066" s="1"/>
      <c r="I6066" s="1"/>
      <c r="Y6066" s="1"/>
      <c r="Z6066" s="1"/>
      <c r="BC6066" s="451"/>
    </row>
    <row r="6067" spans="3:55" hidden="1" x14ac:dyDescent="0.2">
      <c r="C6067" s="1"/>
      <c r="D6067" s="1"/>
      <c r="E6067" s="1"/>
      <c r="F6067" s="1"/>
      <c r="G6067" s="1"/>
      <c r="H6067" s="1"/>
      <c r="I6067" s="1"/>
      <c r="Y6067" s="1"/>
      <c r="Z6067" s="1"/>
      <c r="BC6067" s="451"/>
    </row>
    <row r="6068" spans="3:55" hidden="1" x14ac:dyDescent="0.2">
      <c r="C6068" s="1"/>
      <c r="D6068" s="1"/>
      <c r="E6068" s="1"/>
      <c r="F6068" s="1"/>
      <c r="G6068" s="1"/>
      <c r="H6068" s="1"/>
      <c r="I6068" s="1"/>
      <c r="Y6068" s="1"/>
      <c r="Z6068" s="1"/>
      <c r="BC6068" s="451"/>
    </row>
    <row r="6069" spans="3:55" hidden="1" x14ac:dyDescent="0.2">
      <c r="C6069" s="1"/>
      <c r="D6069" s="1"/>
      <c r="E6069" s="1"/>
      <c r="F6069" s="1"/>
      <c r="G6069" s="1"/>
      <c r="H6069" s="1"/>
      <c r="I6069" s="1"/>
      <c r="Y6069" s="1"/>
      <c r="Z6069" s="1"/>
      <c r="BC6069" s="451"/>
    </row>
    <row r="6070" spans="3:55" hidden="1" x14ac:dyDescent="0.2">
      <c r="C6070" s="1"/>
      <c r="D6070" s="1"/>
      <c r="E6070" s="1"/>
      <c r="F6070" s="1"/>
      <c r="G6070" s="1"/>
      <c r="H6070" s="1"/>
      <c r="I6070" s="1"/>
      <c r="Y6070" s="1"/>
      <c r="Z6070" s="1"/>
      <c r="BC6070" s="451"/>
    </row>
    <row r="6071" spans="3:55" hidden="1" x14ac:dyDescent="0.2">
      <c r="C6071" s="1"/>
      <c r="D6071" s="1"/>
      <c r="E6071" s="1"/>
      <c r="F6071" s="1"/>
      <c r="G6071" s="1"/>
      <c r="H6071" s="1"/>
      <c r="I6071" s="1"/>
      <c r="Y6071" s="1"/>
      <c r="Z6071" s="1"/>
      <c r="BC6071" s="451"/>
    </row>
    <row r="6072" spans="3:55" hidden="1" x14ac:dyDescent="0.2">
      <c r="C6072" s="1"/>
      <c r="D6072" s="1"/>
      <c r="E6072" s="1"/>
      <c r="F6072" s="1"/>
      <c r="G6072" s="1"/>
      <c r="H6072" s="1"/>
      <c r="I6072" s="1"/>
      <c r="Y6072" s="1"/>
      <c r="Z6072" s="1"/>
      <c r="BC6072" s="451"/>
    </row>
    <row r="6073" spans="3:55" hidden="1" x14ac:dyDescent="0.2">
      <c r="C6073" s="1"/>
      <c r="D6073" s="1"/>
      <c r="E6073" s="1"/>
      <c r="F6073" s="1"/>
      <c r="G6073" s="1"/>
      <c r="H6073" s="1"/>
      <c r="I6073" s="1"/>
      <c r="Y6073" s="1"/>
      <c r="Z6073" s="1"/>
      <c r="BC6073" s="451"/>
    </row>
    <row r="6074" spans="3:55" hidden="1" x14ac:dyDescent="0.2">
      <c r="C6074" s="1"/>
      <c r="D6074" s="1"/>
      <c r="E6074" s="1"/>
      <c r="F6074" s="1"/>
      <c r="G6074" s="1"/>
      <c r="H6074" s="1"/>
      <c r="I6074" s="1"/>
      <c r="Y6074" s="1"/>
      <c r="Z6074" s="1"/>
      <c r="BC6074" s="451"/>
    </row>
    <row r="6075" spans="3:55" hidden="1" x14ac:dyDescent="0.2">
      <c r="C6075" s="1"/>
      <c r="D6075" s="1"/>
      <c r="E6075" s="1"/>
      <c r="F6075" s="1"/>
      <c r="G6075" s="1"/>
      <c r="H6075" s="1"/>
      <c r="I6075" s="1"/>
      <c r="Y6075" s="1"/>
      <c r="Z6075" s="1"/>
      <c r="BC6075" s="451"/>
    </row>
    <row r="6076" spans="3:55" hidden="1" x14ac:dyDescent="0.2">
      <c r="C6076" s="1"/>
      <c r="D6076" s="1"/>
      <c r="E6076" s="1"/>
      <c r="F6076" s="1"/>
      <c r="G6076" s="1"/>
      <c r="H6076" s="1"/>
      <c r="I6076" s="1"/>
      <c r="Y6076" s="1"/>
      <c r="Z6076" s="1"/>
      <c r="BC6076" s="451"/>
    </row>
    <row r="6077" spans="3:55" hidden="1" x14ac:dyDescent="0.2">
      <c r="C6077" s="1"/>
      <c r="D6077" s="1"/>
      <c r="E6077" s="1"/>
      <c r="F6077" s="1"/>
      <c r="G6077" s="1"/>
      <c r="H6077" s="1"/>
      <c r="I6077" s="1"/>
      <c r="Y6077" s="1"/>
      <c r="Z6077" s="1"/>
      <c r="BC6077" s="451"/>
    </row>
    <row r="6078" spans="3:55" hidden="1" x14ac:dyDescent="0.2">
      <c r="C6078" s="1"/>
      <c r="D6078" s="1"/>
      <c r="E6078" s="1"/>
      <c r="F6078" s="1"/>
      <c r="G6078" s="1"/>
      <c r="H6078" s="1"/>
      <c r="I6078" s="1"/>
      <c r="Y6078" s="1"/>
      <c r="Z6078" s="1"/>
      <c r="BC6078" s="451"/>
    </row>
    <row r="6079" spans="3:55" hidden="1" x14ac:dyDescent="0.2">
      <c r="C6079" s="1"/>
      <c r="D6079" s="1"/>
      <c r="E6079" s="1"/>
      <c r="F6079" s="1"/>
      <c r="G6079" s="1"/>
      <c r="H6079" s="1"/>
      <c r="I6079" s="1"/>
      <c r="Y6079" s="1"/>
      <c r="Z6079" s="1"/>
      <c r="BC6079" s="451"/>
    </row>
    <row r="6080" spans="3:55" hidden="1" x14ac:dyDescent="0.2">
      <c r="C6080" s="1"/>
      <c r="D6080" s="1"/>
      <c r="E6080" s="1"/>
      <c r="F6080" s="1"/>
      <c r="G6080" s="1"/>
      <c r="H6080" s="1"/>
      <c r="I6080" s="1"/>
      <c r="Y6080" s="1"/>
      <c r="Z6080" s="1"/>
      <c r="BC6080" s="451"/>
    </row>
    <row r="6081" spans="3:55" hidden="1" x14ac:dyDescent="0.2">
      <c r="C6081" s="1"/>
      <c r="D6081" s="1"/>
      <c r="E6081" s="1"/>
      <c r="F6081" s="1"/>
      <c r="G6081" s="1"/>
      <c r="H6081" s="1"/>
      <c r="I6081" s="1"/>
      <c r="Y6081" s="1"/>
      <c r="Z6081" s="1"/>
      <c r="BC6081" s="451"/>
    </row>
    <row r="6082" spans="3:55" hidden="1" x14ac:dyDescent="0.2">
      <c r="C6082" s="1"/>
      <c r="D6082" s="1"/>
      <c r="E6082" s="1"/>
      <c r="F6082" s="1"/>
      <c r="G6082" s="1"/>
      <c r="H6082" s="1"/>
      <c r="I6082" s="1"/>
      <c r="Y6082" s="1"/>
      <c r="Z6082" s="1"/>
      <c r="BC6082" s="451"/>
    </row>
    <row r="6083" spans="3:55" hidden="1" x14ac:dyDescent="0.2">
      <c r="C6083" s="1"/>
      <c r="D6083" s="1"/>
      <c r="E6083" s="1"/>
      <c r="F6083" s="1"/>
      <c r="G6083" s="1"/>
      <c r="H6083" s="1"/>
      <c r="I6083" s="1"/>
      <c r="Y6083" s="1"/>
      <c r="Z6083" s="1"/>
      <c r="BC6083" s="451"/>
    </row>
    <row r="6084" spans="3:55" hidden="1" x14ac:dyDescent="0.2">
      <c r="C6084" s="1"/>
      <c r="D6084" s="1"/>
      <c r="E6084" s="1"/>
      <c r="F6084" s="1"/>
      <c r="G6084" s="1"/>
      <c r="H6084" s="1"/>
      <c r="I6084" s="1"/>
      <c r="Y6084" s="1"/>
      <c r="Z6084" s="1"/>
      <c r="BC6084" s="451"/>
    </row>
    <row r="6085" spans="3:55" hidden="1" x14ac:dyDescent="0.2">
      <c r="C6085" s="1"/>
      <c r="D6085" s="1"/>
      <c r="E6085" s="1"/>
      <c r="F6085" s="1"/>
      <c r="G6085" s="1"/>
      <c r="H6085" s="1"/>
      <c r="I6085" s="1"/>
      <c r="Y6085" s="1"/>
      <c r="Z6085" s="1"/>
      <c r="BC6085" s="451"/>
    </row>
    <row r="6086" spans="3:55" hidden="1" x14ac:dyDescent="0.2">
      <c r="C6086" s="1"/>
      <c r="D6086" s="1"/>
      <c r="E6086" s="1"/>
      <c r="F6086" s="1"/>
      <c r="G6086" s="1"/>
      <c r="H6086" s="1"/>
      <c r="I6086" s="1"/>
      <c r="Y6086" s="1"/>
      <c r="Z6086" s="1"/>
      <c r="BC6086" s="451"/>
    </row>
    <row r="6087" spans="3:55" hidden="1" x14ac:dyDescent="0.2">
      <c r="C6087" s="1"/>
      <c r="D6087" s="1"/>
      <c r="E6087" s="1"/>
      <c r="F6087" s="1"/>
      <c r="G6087" s="1"/>
      <c r="H6087" s="1"/>
      <c r="I6087" s="1"/>
      <c r="Y6087" s="1"/>
      <c r="Z6087" s="1"/>
      <c r="BC6087" s="451"/>
    </row>
    <row r="6088" spans="3:55" hidden="1" x14ac:dyDescent="0.2">
      <c r="C6088" s="1"/>
      <c r="D6088" s="1"/>
      <c r="E6088" s="1"/>
      <c r="F6088" s="1"/>
      <c r="G6088" s="1"/>
      <c r="H6088" s="1"/>
      <c r="I6088" s="1"/>
      <c r="Y6088" s="1"/>
      <c r="Z6088" s="1"/>
      <c r="BC6088" s="451"/>
    </row>
    <row r="6089" spans="3:55" hidden="1" x14ac:dyDescent="0.2">
      <c r="C6089" s="1"/>
      <c r="D6089" s="1"/>
      <c r="E6089" s="1"/>
      <c r="F6089" s="1"/>
      <c r="G6089" s="1"/>
      <c r="H6089" s="1"/>
      <c r="I6089" s="1"/>
      <c r="Y6089" s="1"/>
      <c r="Z6089" s="1"/>
      <c r="BC6089" s="451"/>
    </row>
    <row r="6090" spans="3:55" hidden="1" x14ac:dyDescent="0.2">
      <c r="C6090" s="1"/>
      <c r="D6090" s="1"/>
      <c r="E6090" s="1"/>
      <c r="F6090" s="1"/>
      <c r="G6090" s="1"/>
      <c r="H6090" s="1"/>
      <c r="I6090" s="1"/>
      <c r="Y6090" s="1"/>
      <c r="Z6090" s="1"/>
      <c r="BC6090" s="451"/>
    </row>
    <row r="6091" spans="3:55" hidden="1" x14ac:dyDescent="0.2">
      <c r="C6091" s="1"/>
      <c r="D6091" s="1"/>
      <c r="E6091" s="1"/>
      <c r="F6091" s="1"/>
      <c r="G6091" s="1"/>
      <c r="H6091" s="1"/>
      <c r="I6091" s="1"/>
      <c r="Y6091" s="1"/>
      <c r="Z6091" s="1"/>
      <c r="BC6091" s="451"/>
    </row>
    <row r="6092" spans="3:55" hidden="1" x14ac:dyDescent="0.2">
      <c r="C6092" s="1"/>
      <c r="D6092" s="1"/>
      <c r="E6092" s="1"/>
      <c r="F6092" s="1"/>
      <c r="G6092" s="1"/>
      <c r="H6092" s="1"/>
      <c r="I6092" s="1"/>
      <c r="Y6092" s="1"/>
      <c r="Z6092" s="1"/>
      <c r="BC6092" s="451"/>
    </row>
    <row r="6093" spans="3:55" hidden="1" x14ac:dyDescent="0.2">
      <c r="C6093" s="1"/>
      <c r="D6093" s="1"/>
      <c r="E6093" s="1"/>
      <c r="F6093" s="1"/>
      <c r="G6093" s="1"/>
      <c r="H6093" s="1"/>
      <c r="I6093" s="1"/>
      <c r="Y6093" s="1"/>
      <c r="Z6093" s="1"/>
      <c r="BC6093" s="451"/>
    </row>
    <row r="6094" spans="3:55" hidden="1" x14ac:dyDescent="0.2">
      <c r="C6094" s="1"/>
      <c r="D6094" s="1"/>
      <c r="E6094" s="1"/>
      <c r="F6094" s="1"/>
      <c r="G6094" s="1"/>
      <c r="H6094" s="1"/>
      <c r="I6094" s="1"/>
      <c r="Y6094" s="1"/>
      <c r="Z6094" s="1"/>
      <c r="BC6094" s="451"/>
    </row>
    <row r="6095" spans="3:55" hidden="1" x14ac:dyDescent="0.2">
      <c r="C6095" s="1"/>
      <c r="D6095" s="1"/>
      <c r="E6095" s="1"/>
      <c r="F6095" s="1"/>
      <c r="G6095" s="1"/>
      <c r="H6095" s="1"/>
      <c r="I6095" s="1"/>
      <c r="Y6095" s="1"/>
      <c r="Z6095" s="1"/>
      <c r="BC6095" s="451"/>
    </row>
    <row r="6096" spans="3:55" hidden="1" x14ac:dyDescent="0.2">
      <c r="C6096" s="1"/>
      <c r="D6096" s="1"/>
      <c r="E6096" s="1"/>
      <c r="F6096" s="1"/>
      <c r="G6096" s="1"/>
      <c r="H6096" s="1"/>
      <c r="I6096" s="1"/>
      <c r="Y6096" s="1"/>
      <c r="Z6096" s="1"/>
      <c r="BC6096" s="451"/>
    </row>
    <row r="6097" spans="3:55" hidden="1" x14ac:dyDescent="0.2">
      <c r="C6097" s="1"/>
      <c r="D6097" s="1"/>
      <c r="E6097" s="1"/>
      <c r="F6097" s="1"/>
      <c r="G6097" s="1"/>
      <c r="H6097" s="1"/>
      <c r="I6097" s="1"/>
      <c r="Y6097" s="1"/>
      <c r="Z6097" s="1"/>
      <c r="BC6097" s="451"/>
    </row>
    <row r="6098" spans="3:55" hidden="1" x14ac:dyDescent="0.2">
      <c r="C6098" s="1"/>
      <c r="D6098" s="1"/>
      <c r="E6098" s="1"/>
      <c r="F6098" s="1"/>
      <c r="G6098" s="1"/>
      <c r="H6098" s="1"/>
      <c r="I6098" s="1"/>
      <c r="Y6098" s="1"/>
      <c r="Z6098" s="1"/>
      <c r="BC6098" s="451"/>
    </row>
    <row r="6099" spans="3:55" hidden="1" x14ac:dyDescent="0.2">
      <c r="C6099" s="1"/>
      <c r="D6099" s="1"/>
      <c r="E6099" s="1"/>
      <c r="F6099" s="1"/>
      <c r="G6099" s="1"/>
      <c r="H6099" s="1"/>
      <c r="I6099" s="1"/>
      <c r="Y6099" s="1"/>
      <c r="Z6099" s="1"/>
      <c r="BC6099" s="451"/>
    </row>
    <row r="6100" spans="3:55" hidden="1" x14ac:dyDescent="0.2">
      <c r="C6100" s="1"/>
      <c r="D6100" s="1"/>
      <c r="E6100" s="1"/>
      <c r="F6100" s="1"/>
      <c r="G6100" s="1"/>
      <c r="H6100" s="1"/>
      <c r="I6100" s="1"/>
      <c r="Y6100" s="1"/>
      <c r="Z6100" s="1"/>
      <c r="BC6100" s="451"/>
    </row>
    <row r="6101" spans="3:55" hidden="1" x14ac:dyDescent="0.2">
      <c r="C6101" s="1"/>
      <c r="D6101" s="1"/>
      <c r="E6101" s="1"/>
      <c r="F6101" s="1"/>
      <c r="G6101" s="1"/>
      <c r="H6101" s="1"/>
      <c r="I6101" s="1"/>
      <c r="Y6101" s="1"/>
      <c r="Z6101" s="1"/>
      <c r="BC6101" s="451"/>
    </row>
    <row r="6102" spans="3:55" hidden="1" x14ac:dyDescent="0.2">
      <c r="C6102" s="1"/>
      <c r="D6102" s="1"/>
      <c r="E6102" s="1"/>
      <c r="F6102" s="1"/>
      <c r="G6102" s="1"/>
      <c r="H6102" s="1"/>
      <c r="I6102" s="1"/>
      <c r="Y6102" s="1"/>
      <c r="Z6102" s="1"/>
      <c r="BC6102" s="451"/>
    </row>
    <row r="6103" spans="3:55" hidden="1" x14ac:dyDescent="0.2">
      <c r="C6103" s="1"/>
      <c r="D6103" s="1"/>
      <c r="E6103" s="1"/>
      <c r="F6103" s="1"/>
      <c r="G6103" s="1"/>
      <c r="H6103" s="1"/>
      <c r="I6103" s="1"/>
      <c r="Y6103" s="1"/>
      <c r="Z6103" s="1"/>
      <c r="BC6103" s="451"/>
    </row>
    <row r="6104" spans="3:55" hidden="1" x14ac:dyDescent="0.2">
      <c r="C6104" s="1"/>
      <c r="D6104" s="1"/>
      <c r="E6104" s="1"/>
      <c r="F6104" s="1"/>
      <c r="G6104" s="1"/>
      <c r="H6104" s="1"/>
      <c r="I6104" s="1"/>
      <c r="Y6104" s="1"/>
      <c r="Z6104" s="1"/>
      <c r="BC6104" s="451"/>
    </row>
    <row r="6105" spans="3:55" hidden="1" x14ac:dyDescent="0.2">
      <c r="C6105" s="1"/>
      <c r="D6105" s="1"/>
      <c r="E6105" s="1"/>
      <c r="F6105" s="1"/>
      <c r="G6105" s="1"/>
      <c r="H6105" s="1"/>
      <c r="I6105" s="1"/>
      <c r="Y6105" s="1"/>
      <c r="Z6105" s="1"/>
      <c r="BC6105" s="451"/>
    </row>
    <row r="6106" spans="3:55" hidden="1" x14ac:dyDescent="0.2">
      <c r="C6106" s="1"/>
      <c r="D6106" s="1"/>
      <c r="E6106" s="1"/>
      <c r="F6106" s="1"/>
      <c r="G6106" s="1"/>
      <c r="H6106" s="1"/>
      <c r="I6106" s="1"/>
      <c r="Y6106" s="1"/>
      <c r="Z6106" s="1"/>
      <c r="BC6106" s="451"/>
    </row>
    <row r="6107" spans="3:55" hidden="1" x14ac:dyDescent="0.2">
      <c r="C6107" s="1"/>
      <c r="D6107" s="1"/>
      <c r="E6107" s="1"/>
      <c r="F6107" s="1"/>
      <c r="G6107" s="1"/>
      <c r="H6107" s="1"/>
      <c r="I6107" s="1"/>
      <c r="Y6107" s="1"/>
      <c r="Z6107" s="1"/>
      <c r="BC6107" s="451"/>
    </row>
    <row r="6108" spans="3:55" hidden="1" x14ac:dyDescent="0.2">
      <c r="C6108" s="1"/>
      <c r="D6108" s="1"/>
      <c r="E6108" s="1"/>
      <c r="F6108" s="1"/>
      <c r="G6108" s="1"/>
      <c r="H6108" s="1"/>
      <c r="I6108" s="1"/>
      <c r="Y6108" s="1"/>
      <c r="Z6108" s="1"/>
      <c r="BC6108" s="451"/>
    </row>
    <row r="6109" spans="3:55" hidden="1" x14ac:dyDescent="0.2">
      <c r="C6109" s="1"/>
      <c r="D6109" s="1"/>
      <c r="E6109" s="1"/>
      <c r="F6109" s="1"/>
      <c r="G6109" s="1"/>
      <c r="H6109" s="1"/>
      <c r="I6109" s="1"/>
      <c r="Y6109" s="1"/>
      <c r="Z6109" s="1"/>
      <c r="BC6109" s="451"/>
    </row>
    <row r="6110" spans="3:55" hidden="1" x14ac:dyDescent="0.2">
      <c r="C6110" s="1"/>
      <c r="D6110" s="1"/>
      <c r="E6110" s="1"/>
      <c r="F6110" s="1"/>
      <c r="G6110" s="1"/>
      <c r="H6110" s="1"/>
      <c r="I6110" s="1"/>
      <c r="Y6110" s="1"/>
      <c r="Z6110" s="1"/>
      <c r="BC6110" s="451"/>
    </row>
    <row r="6111" spans="3:55" hidden="1" x14ac:dyDescent="0.2">
      <c r="C6111" s="1"/>
      <c r="D6111" s="1"/>
      <c r="E6111" s="1"/>
      <c r="F6111" s="1"/>
      <c r="G6111" s="1"/>
      <c r="H6111" s="1"/>
      <c r="I6111" s="1"/>
      <c r="Y6111" s="1"/>
      <c r="Z6111" s="1"/>
      <c r="BC6111" s="451"/>
    </row>
    <row r="6112" spans="3:55" hidden="1" x14ac:dyDescent="0.2">
      <c r="C6112" s="1"/>
      <c r="D6112" s="1"/>
      <c r="E6112" s="1"/>
      <c r="F6112" s="1"/>
      <c r="G6112" s="1"/>
      <c r="H6112" s="1"/>
      <c r="I6112" s="1"/>
      <c r="Y6112" s="1"/>
      <c r="Z6112" s="1"/>
      <c r="BC6112" s="451"/>
    </row>
    <row r="6113" spans="3:55" hidden="1" x14ac:dyDescent="0.2">
      <c r="C6113" s="1"/>
      <c r="D6113" s="1"/>
      <c r="E6113" s="1"/>
      <c r="F6113" s="1"/>
      <c r="G6113" s="1"/>
      <c r="H6113" s="1"/>
      <c r="I6113" s="1"/>
      <c r="Y6113" s="1"/>
      <c r="Z6113" s="1"/>
      <c r="BC6113" s="451"/>
    </row>
    <row r="6114" spans="3:55" hidden="1" x14ac:dyDescent="0.2">
      <c r="C6114" s="1"/>
      <c r="D6114" s="1"/>
      <c r="E6114" s="1"/>
      <c r="F6114" s="1"/>
      <c r="G6114" s="1"/>
      <c r="H6114" s="1"/>
      <c r="I6114" s="1"/>
      <c r="Y6114" s="1"/>
      <c r="Z6114" s="1"/>
      <c r="BC6114" s="451"/>
    </row>
    <row r="6115" spans="3:55" hidden="1" x14ac:dyDescent="0.2">
      <c r="C6115" s="1"/>
      <c r="D6115" s="1"/>
      <c r="E6115" s="1"/>
      <c r="F6115" s="1"/>
      <c r="G6115" s="1"/>
      <c r="H6115" s="1"/>
      <c r="I6115" s="1"/>
      <c r="Y6115" s="1"/>
      <c r="Z6115" s="1"/>
      <c r="BC6115" s="451"/>
    </row>
    <row r="6116" spans="3:55" hidden="1" x14ac:dyDescent="0.2">
      <c r="C6116" s="1"/>
      <c r="D6116" s="1"/>
      <c r="E6116" s="1"/>
      <c r="F6116" s="1"/>
      <c r="G6116" s="1"/>
      <c r="H6116" s="1"/>
      <c r="I6116" s="1"/>
      <c r="Y6116" s="1"/>
      <c r="Z6116" s="1"/>
      <c r="BC6116" s="451"/>
    </row>
    <row r="6117" spans="3:55" hidden="1" x14ac:dyDescent="0.2">
      <c r="C6117" s="1"/>
      <c r="D6117" s="1"/>
      <c r="E6117" s="1"/>
      <c r="F6117" s="1"/>
      <c r="G6117" s="1"/>
      <c r="H6117" s="1"/>
      <c r="I6117" s="1"/>
      <c r="Y6117" s="1"/>
      <c r="Z6117" s="1"/>
      <c r="BC6117" s="451"/>
    </row>
    <row r="6118" spans="3:55" hidden="1" x14ac:dyDescent="0.2">
      <c r="C6118" s="1"/>
      <c r="D6118" s="1"/>
      <c r="E6118" s="1"/>
      <c r="F6118" s="1"/>
      <c r="G6118" s="1"/>
      <c r="H6118" s="1"/>
      <c r="I6118" s="1"/>
      <c r="Y6118" s="1"/>
      <c r="Z6118" s="1"/>
      <c r="BC6118" s="451"/>
    </row>
    <row r="6119" spans="3:55" hidden="1" x14ac:dyDescent="0.2">
      <c r="C6119" s="1"/>
      <c r="D6119" s="1"/>
      <c r="E6119" s="1"/>
      <c r="F6119" s="1"/>
      <c r="G6119" s="1"/>
      <c r="H6119" s="1"/>
      <c r="I6119" s="1"/>
      <c r="Y6119" s="1"/>
      <c r="Z6119" s="1"/>
      <c r="BC6119" s="451"/>
    </row>
    <row r="6120" spans="3:55" hidden="1" x14ac:dyDescent="0.2">
      <c r="C6120" s="1"/>
      <c r="D6120" s="1"/>
      <c r="E6120" s="1"/>
      <c r="F6120" s="1"/>
      <c r="G6120" s="1"/>
      <c r="H6120" s="1"/>
      <c r="I6120" s="1"/>
      <c r="Y6120" s="1"/>
      <c r="Z6120" s="1"/>
      <c r="BC6120" s="451"/>
    </row>
    <row r="6121" spans="3:55" hidden="1" x14ac:dyDescent="0.2">
      <c r="C6121" s="1"/>
      <c r="D6121" s="1"/>
      <c r="E6121" s="1"/>
      <c r="F6121" s="1"/>
      <c r="G6121" s="1"/>
      <c r="H6121" s="1"/>
      <c r="I6121" s="1"/>
      <c r="Y6121" s="1"/>
      <c r="Z6121" s="1"/>
      <c r="BC6121" s="451"/>
    </row>
    <row r="6122" spans="3:55" hidden="1" x14ac:dyDescent="0.2">
      <c r="C6122" s="1"/>
      <c r="D6122" s="1"/>
      <c r="E6122" s="1"/>
      <c r="F6122" s="1"/>
      <c r="G6122" s="1"/>
      <c r="H6122" s="1"/>
      <c r="I6122" s="1"/>
      <c r="Y6122" s="1"/>
      <c r="Z6122" s="1"/>
      <c r="BC6122" s="451"/>
    </row>
    <row r="6123" spans="3:55" hidden="1" x14ac:dyDescent="0.2">
      <c r="C6123" s="1"/>
      <c r="D6123" s="1"/>
      <c r="E6123" s="1"/>
      <c r="F6123" s="1"/>
      <c r="G6123" s="1"/>
      <c r="H6123" s="1"/>
      <c r="I6123" s="1"/>
      <c r="Y6123" s="1"/>
      <c r="Z6123" s="1"/>
      <c r="BC6123" s="451"/>
    </row>
    <row r="6124" spans="3:55" hidden="1" x14ac:dyDescent="0.2">
      <c r="C6124" s="1"/>
      <c r="D6124" s="1"/>
      <c r="E6124" s="1"/>
      <c r="F6124" s="1"/>
      <c r="G6124" s="1"/>
      <c r="H6124" s="1"/>
      <c r="I6124" s="1"/>
      <c r="Y6124" s="1"/>
      <c r="Z6124" s="1"/>
      <c r="BC6124" s="451"/>
    </row>
    <row r="6125" spans="3:55" hidden="1" x14ac:dyDescent="0.2">
      <c r="C6125" s="1"/>
      <c r="D6125" s="1"/>
      <c r="E6125" s="1"/>
      <c r="F6125" s="1"/>
      <c r="G6125" s="1"/>
      <c r="H6125" s="1"/>
      <c r="I6125" s="1"/>
      <c r="Y6125" s="1"/>
      <c r="Z6125" s="1"/>
      <c r="BC6125" s="451"/>
    </row>
    <row r="6126" spans="3:55" hidden="1" x14ac:dyDescent="0.2">
      <c r="C6126" s="1"/>
      <c r="D6126" s="1"/>
      <c r="E6126" s="1"/>
      <c r="F6126" s="1"/>
      <c r="G6126" s="1"/>
      <c r="H6126" s="1"/>
      <c r="I6126" s="1"/>
      <c r="Y6126" s="1"/>
      <c r="Z6126" s="1"/>
      <c r="BC6126" s="451"/>
    </row>
    <row r="6127" spans="3:55" hidden="1" x14ac:dyDescent="0.2">
      <c r="C6127" s="1"/>
      <c r="D6127" s="1"/>
      <c r="E6127" s="1"/>
      <c r="F6127" s="1"/>
      <c r="G6127" s="1"/>
      <c r="H6127" s="1"/>
      <c r="I6127" s="1"/>
      <c r="Y6127" s="1"/>
      <c r="Z6127" s="1"/>
      <c r="BC6127" s="451"/>
    </row>
    <row r="6128" spans="3:55" hidden="1" x14ac:dyDescent="0.2">
      <c r="C6128" s="1"/>
      <c r="D6128" s="1"/>
      <c r="E6128" s="1"/>
      <c r="F6128" s="1"/>
      <c r="G6128" s="1"/>
      <c r="H6128" s="1"/>
      <c r="I6128" s="1"/>
      <c r="Y6128" s="1"/>
      <c r="Z6128" s="1"/>
      <c r="BC6128" s="451"/>
    </row>
    <row r="6129" spans="3:55" hidden="1" x14ac:dyDescent="0.2">
      <c r="C6129" s="1"/>
      <c r="D6129" s="1"/>
      <c r="E6129" s="1"/>
      <c r="F6129" s="1"/>
      <c r="G6129" s="1"/>
      <c r="H6129" s="1"/>
      <c r="I6129" s="1"/>
      <c r="Y6129" s="1"/>
      <c r="Z6129" s="1"/>
      <c r="BC6129" s="451"/>
    </row>
    <row r="6130" spans="3:55" hidden="1" x14ac:dyDescent="0.2">
      <c r="C6130" s="1"/>
      <c r="D6130" s="1"/>
      <c r="E6130" s="1"/>
      <c r="F6130" s="1"/>
      <c r="G6130" s="1"/>
      <c r="H6130" s="1"/>
      <c r="I6130" s="1"/>
      <c r="Y6130" s="1"/>
      <c r="Z6130" s="1"/>
      <c r="BC6130" s="451"/>
    </row>
    <row r="6131" spans="3:55" hidden="1" x14ac:dyDescent="0.2">
      <c r="C6131" s="1"/>
      <c r="D6131" s="1"/>
      <c r="E6131" s="1"/>
      <c r="F6131" s="1"/>
      <c r="G6131" s="1"/>
      <c r="H6131" s="1"/>
      <c r="I6131" s="1"/>
      <c r="Y6131" s="1"/>
      <c r="Z6131" s="1"/>
      <c r="BC6131" s="451"/>
    </row>
    <row r="6132" spans="3:55" hidden="1" x14ac:dyDescent="0.2">
      <c r="C6132" s="1"/>
      <c r="D6132" s="1"/>
      <c r="E6132" s="1"/>
      <c r="F6132" s="1"/>
      <c r="G6132" s="1"/>
      <c r="H6132" s="1"/>
      <c r="I6132" s="1"/>
      <c r="Y6132" s="1"/>
      <c r="Z6132" s="1"/>
      <c r="BC6132" s="451"/>
    </row>
    <row r="6133" spans="3:55" hidden="1" x14ac:dyDescent="0.2">
      <c r="C6133" s="1"/>
      <c r="D6133" s="1"/>
      <c r="E6133" s="1"/>
      <c r="F6133" s="1"/>
      <c r="G6133" s="1"/>
      <c r="H6133" s="1"/>
      <c r="I6133" s="1"/>
      <c r="Y6133" s="1"/>
      <c r="Z6133" s="1"/>
      <c r="BC6133" s="451"/>
    </row>
    <row r="6134" spans="3:55" hidden="1" x14ac:dyDescent="0.2">
      <c r="C6134" s="1"/>
      <c r="D6134" s="1"/>
      <c r="E6134" s="1"/>
      <c r="F6134" s="1"/>
      <c r="G6134" s="1"/>
      <c r="H6134" s="1"/>
      <c r="I6134" s="1"/>
      <c r="Y6134" s="1"/>
      <c r="Z6134" s="1"/>
      <c r="BC6134" s="451"/>
    </row>
    <row r="6135" spans="3:55" hidden="1" x14ac:dyDescent="0.2">
      <c r="C6135" s="1"/>
      <c r="D6135" s="1"/>
      <c r="E6135" s="1"/>
      <c r="F6135" s="1"/>
      <c r="G6135" s="1"/>
      <c r="H6135" s="1"/>
      <c r="I6135" s="1"/>
      <c r="Y6135" s="1"/>
      <c r="Z6135" s="1"/>
      <c r="BC6135" s="451"/>
    </row>
    <row r="6136" spans="3:55" hidden="1" x14ac:dyDescent="0.2">
      <c r="C6136" s="1"/>
      <c r="D6136" s="1"/>
      <c r="E6136" s="1"/>
      <c r="F6136" s="1"/>
      <c r="G6136" s="1"/>
      <c r="H6136" s="1"/>
      <c r="I6136" s="1"/>
      <c r="Y6136" s="1"/>
      <c r="Z6136" s="1"/>
      <c r="BC6136" s="451"/>
    </row>
    <row r="6137" spans="3:55" hidden="1" x14ac:dyDescent="0.2">
      <c r="C6137" s="1"/>
      <c r="D6137" s="1"/>
      <c r="E6137" s="1"/>
      <c r="F6137" s="1"/>
      <c r="G6137" s="1"/>
      <c r="H6137" s="1"/>
      <c r="I6137" s="1"/>
      <c r="Y6137" s="1"/>
      <c r="Z6137" s="1"/>
      <c r="BC6137" s="451"/>
    </row>
    <row r="6138" spans="3:55" hidden="1" x14ac:dyDescent="0.2">
      <c r="C6138" s="1"/>
      <c r="D6138" s="1"/>
      <c r="E6138" s="1"/>
      <c r="F6138" s="1"/>
      <c r="G6138" s="1"/>
      <c r="H6138" s="1"/>
      <c r="I6138" s="1"/>
      <c r="Y6138" s="1"/>
      <c r="Z6138" s="1"/>
      <c r="BC6138" s="451"/>
    </row>
    <row r="6139" spans="3:55" hidden="1" x14ac:dyDescent="0.2">
      <c r="C6139" s="1"/>
      <c r="D6139" s="1"/>
      <c r="E6139" s="1"/>
      <c r="F6139" s="1"/>
      <c r="G6139" s="1"/>
      <c r="H6139" s="1"/>
      <c r="I6139" s="1"/>
      <c r="Y6139" s="1"/>
      <c r="Z6139" s="1"/>
      <c r="BC6139" s="451"/>
    </row>
    <row r="6140" spans="3:55" hidden="1" x14ac:dyDescent="0.2">
      <c r="C6140" s="1"/>
      <c r="D6140" s="1"/>
      <c r="E6140" s="1"/>
      <c r="F6140" s="1"/>
      <c r="G6140" s="1"/>
      <c r="H6140" s="1"/>
      <c r="I6140" s="1"/>
      <c r="Y6140" s="1"/>
      <c r="Z6140" s="1"/>
      <c r="BC6140" s="451"/>
    </row>
    <row r="6141" spans="3:55" hidden="1" x14ac:dyDescent="0.2">
      <c r="C6141" s="1"/>
      <c r="D6141" s="1"/>
      <c r="E6141" s="1"/>
      <c r="F6141" s="1"/>
      <c r="G6141" s="1"/>
      <c r="H6141" s="1"/>
      <c r="I6141" s="1"/>
      <c r="Y6141" s="1"/>
      <c r="Z6141" s="1"/>
      <c r="BC6141" s="451"/>
    </row>
    <row r="6142" spans="3:55" hidden="1" x14ac:dyDescent="0.2">
      <c r="C6142" s="1"/>
      <c r="D6142" s="1"/>
      <c r="E6142" s="1"/>
      <c r="F6142" s="1"/>
      <c r="G6142" s="1"/>
      <c r="H6142" s="1"/>
      <c r="I6142" s="1"/>
      <c r="Y6142" s="1"/>
      <c r="Z6142" s="1"/>
      <c r="BC6142" s="451"/>
    </row>
    <row r="6143" spans="3:55" hidden="1" x14ac:dyDescent="0.2">
      <c r="C6143" s="1"/>
      <c r="D6143" s="1"/>
      <c r="E6143" s="1"/>
      <c r="F6143" s="1"/>
      <c r="G6143" s="1"/>
      <c r="H6143" s="1"/>
      <c r="I6143" s="1"/>
      <c r="Y6143" s="1"/>
      <c r="Z6143" s="1"/>
      <c r="BC6143" s="451"/>
    </row>
    <row r="6144" spans="3:55" hidden="1" x14ac:dyDescent="0.2">
      <c r="C6144" s="1"/>
      <c r="D6144" s="1"/>
      <c r="E6144" s="1"/>
      <c r="F6144" s="1"/>
      <c r="G6144" s="1"/>
      <c r="H6144" s="1"/>
      <c r="I6144" s="1"/>
      <c r="Y6144" s="1"/>
      <c r="Z6144" s="1"/>
      <c r="BC6144" s="451"/>
    </row>
    <row r="6145" spans="3:55" hidden="1" x14ac:dyDescent="0.2">
      <c r="C6145" s="1"/>
      <c r="D6145" s="1"/>
      <c r="E6145" s="1"/>
      <c r="F6145" s="1"/>
      <c r="G6145" s="1"/>
      <c r="H6145" s="1"/>
      <c r="I6145" s="1"/>
      <c r="Y6145" s="1"/>
      <c r="Z6145" s="1"/>
      <c r="BC6145" s="451"/>
    </row>
    <row r="6146" spans="3:55" hidden="1" x14ac:dyDescent="0.2">
      <c r="C6146" s="1"/>
      <c r="D6146" s="1"/>
      <c r="E6146" s="1"/>
      <c r="F6146" s="1"/>
      <c r="G6146" s="1"/>
      <c r="H6146" s="1"/>
      <c r="I6146" s="1"/>
      <c r="Y6146" s="1"/>
      <c r="Z6146" s="1"/>
      <c r="BC6146" s="451"/>
    </row>
    <row r="6147" spans="3:55" hidden="1" x14ac:dyDescent="0.2">
      <c r="C6147" s="1"/>
      <c r="D6147" s="1"/>
      <c r="E6147" s="1"/>
      <c r="F6147" s="1"/>
      <c r="G6147" s="1"/>
      <c r="H6147" s="1"/>
      <c r="I6147" s="1"/>
      <c r="Y6147" s="1"/>
      <c r="Z6147" s="1"/>
      <c r="BC6147" s="451"/>
    </row>
    <row r="6148" spans="3:55" hidden="1" x14ac:dyDescent="0.2">
      <c r="C6148" s="1"/>
      <c r="D6148" s="1"/>
      <c r="E6148" s="1"/>
      <c r="F6148" s="1"/>
      <c r="G6148" s="1"/>
      <c r="H6148" s="1"/>
      <c r="I6148" s="1"/>
      <c r="Y6148" s="1"/>
      <c r="Z6148" s="1"/>
      <c r="BC6148" s="451"/>
    </row>
    <row r="6149" spans="3:55" hidden="1" x14ac:dyDescent="0.2">
      <c r="C6149" s="1"/>
      <c r="D6149" s="1"/>
      <c r="E6149" s="1"/>
      <c r="F6149" s="1"/>
      <c r="G6149" s="1"/>
      <c r="H6149" s="1"/>
      <c r="I6149" s="1"/>
      <c r="Y6149" s="1"/>
      <c r="Z6149" s="1"/>
      <c r="BC6149" s="451"/>
    </row>
    <row r="6150" spans="3:55" hidden="1" x14ac:dyDescent="0.2">
      <c r="C6150" s="1"/>
      <c r="D6150" s="1"/>
      <c r="E6150" s="1"/>
      <c r="F6150" s="1"/>
      <c r="G6150" s="1"/>
      <c r="H6150" s="1"/>
      <c r="I6150" s="1"/>
      <c r="Y6150" s="1"/>
      <c r="Z6150" s="1"/>
      <c r="BC6150" s="451"/>
    </row>
    <row r="6151" spans="3:55" hidden="1" x14ac:dyDescent="0.2">
      <c r="C6151" s="1"/>
      <c r="D6151" s="1"/>
      <c r="E6151" s="1"/>
      <c r="F6151" s="1"/>
      <c r="G6151" s="1"/>
      <c r="H6151" s="1"/>
      <c r="I6151" s="1"/>
      <c r="Y6151" s="1"/>
      <c r="Z6151" s="1"/>
      <c r="BC6151" s="451"/>
    </row>
    <row r="6152" spans="3:55" hidden="1" x14ac:dyDescent="0.2">
      <c r="C6152" s="1"/>
      <c r="D6152" s="1"/>
      <c r="E6152" s="1"/>
      <c r="F6152" s="1"/>
      <c r="G6152" s="1"/>
      <c r="H6152" s="1"/>
      <c r="I6152" s="1"/>
      <c r="Y6152" s="1"/>
      <c r="Z6152" s="1"/>
      <c r="BC6152" s="451"/>
    </row>
    <row r="6153" spans="3:55" hidden="1" x14ac:dyDescent="0.2">
      <c r="C6153" s="1"/>
      <c r="D6153" s="1"/>
      <c r="E6153" s="1"/>
      <c r="F6153" s="1"/>
      <c r="G6153" s="1"/>
      <c r="H6153" s="1"/>
      <c r="I6153" s="1"/>
      <c r="Y6153" s="1"/>
      <c r="Z6153" s="1"/>
      <c r="BC6153" s="451"/>
    </row>
    <row r="6154" spans="3:55" hidden="1" x14ac:dyDescent="0.2">
      <c r="C6154" s="1"/>
      <c r="D6154" s="1"/>
      <c r="E6154" s="1"/>
      <c r="F6154" s="1"/>
      <c r="G6154" s="1"/>
      <c r="H6154" s="1"/>
      <c r="I6154" s="1"/>
      <c r="Y6154" s="1"/>
      <c r="Z6154" s="1"/>
      <c r="BC6154" s="451"/>
    </row>
    <row r="6155" spans="3:55" hidden="1" x14ac:dyDescent="0.2">
      <c r="C6155" s="1"/>
      <c r="D6155" s="1"/>
      <c r="E6155" s="1"/>
      <c r="F6155" s="1"/>
      <c r="G6155" s="1"/>
      <c r="H6155" s="1"/>
      <c r="I6155" s="1"/>
      <c r="Y6155" s="1"/>
      <c r="Z6155" s="1"/>
      <c r="BC6155" s="451"/>
    </row>
    <row r="6156" spans="3:55" hidden="1" x14ac:dyDescent="0.2">
      <c r="C6156" s="1"/>
      <c r="D6156" s="1"/>
      <c r="E6156" s="1"/>
      <c r="F6156" s="1"/>
      <c r="G6156" s="1"/>
      <c r="H6156" s="1"/>
      <c r="I6156" s="1"/>
      <c r="Y6156" s="1"/>
      <c r="Z6156" s="1"/>
      <c r="BC6156" s="451"/>
    </row>
    <row r="6157" spans="3:55" hidden="1" x14ac:dyDescent="0.2">
      <c r="C6157" s="1"/>
      <c r="D6157" s="1"/>
      <c r="E6157" s="1"/>
      <c r="F6157" s="1"/>
      <c r="G6157" s="1"/>
      <c r="H6157" s="1"/>
      <c r="I6157" s="1"/>
      <c r="Y6157" s="1"/>
      <c r="Z6157" s="1"/>
      <c r="BC6157" s="451"/>
    </row>
    <row r="6158" spans="3:55" hidden="1" x14ac:dyDescent="0.2">
      <c r="C6158" s="1"/>
      <c r="D6158" s="1"/>
      <c r="E6158" s="1"/>
      <c r="F6158" s="1"/>
      <c r="G6158" s="1"/>
      <c r="H6158" s="1"/>
      <c r="I6158" s="1"/>
      <c r="Y6158" s="1"/>
      <c r="Z6158" s="1"/>
      <c r="BC6158" s="451"/>
    </row>
    <row r="6159" spans="3:55" hidden="1" x14ac:dyDescent="0.2">
      <c r="C6159" s="1"/>
      <c r="D6159" s="1"/>
      <c r="E6159" s="1"/>
      <c r="F6159" s="1"/>
      <c r="G6159" s="1"/>
      <c r="H6159" s="1"/>
      <c r="I6159" s="1"/>
      <c r="Y6159" s="1"/>
      <c r="Z6159" s="1"/>
      <c r="BC6159" s="451"/>
    </row>
    <row r="6160" spans="3:55" hidden="1" x14ac:dyDescent="0.2">
      <c r="C6160" s="1"/>
      <c r="D6160" s="1"/>
      <c r="E6160" s="1"/>
      <c r="F6160" s="1"/>
      <c r="G6160" s="1"/>
      <c r="H6160" s="1"/>
      <c r="I6160" s="1"/>
      <c r="Y6160" s="1"/>
      <c r="Z6160" s="1"/>
      <c r="BC6160" s="451"/>
    </row>
    <row r="6161" spans="3:55" hidden="1" x14ac:dyDescent="0.2">
      <c r="C6161" s="1"/>
      <c r="D6161" s="1"/>
      <c r="E6161" s="1"/>
      <c r="F6161" s="1"/>
      <c r="G6161" s="1"/>
      <c r="H6161" s="1"/>
      <c r="I6161" s="1"/>
      <c r="Y6161" s="1"/>
      <c r="Z6161" s="1"/>
      <c r="BC6161" s="451"/>
    </row>
    <row r="6162" spans="3:55" hidden="1" x14ac:dyDescent="0.2">
      <c r="C6162" s="1"/>
      <c r="D6162" s="1"/>
      <c r="E6162" s="1"/>
      <c r="F6162" s="1"/>
      <c r="G6162" s="1"/>
      <c r="H6162" s="1"/>
      <c r="I6162" s="1"/>
      <c r="Y6162" s="1"/>
      <c r="Z6162" s="1"/>
      <c r="BC6162" s="451"/>
    </row>
    <row r="6163" spans="3:55" hidden="1" x14ac:dyDescent="0.2">
      <c r="C6163" s="1"/>
      <c r="D6163" s="1"/>
      <c r="E6163" s="1"/>
      <c r="F6163" s="1"/>
      <c r="G6163" s="1"/>
      <c r="H6163" s="1"/>
      <c r="I6163" s="1"/>
      <c r="Y6163" s="1"/>
      <c r="Z6163" s="1"/>
      <c r="BC6163" s="451"/>
    </row>
    <row r="6164" spans="3:55" hidden="1" x14ac:dyDescent="0.2">
      <c r="C6164" s="1"/>
      <c r="D6164" s="1"/>
      <c r="E6164" s="1"/>
      <c r="F6164" s="1"/>
      <c r="G6164" s="1"/>
      <c r="H6164" s="1"/>
      <c r="I6164" s="1"/>
      <c r="Y6164" s="1"/>
      <c r="Z6164" s="1"/>
      <c r="BC6164" s="451"/>
    </row>
    <row r="6165" spans="3:55" hidden="1" x14ac:dyDescent="0.2">
      <c r="C6165" s="1"/>
      <c r="D6165" s="1"/>
      <c r="E6165" s="1"/>
      <c r="F6165" s="1"/>
      <c r="G6165" s="1"/>
      <c r="H6165" s="1"/>
      <c r="I6165" s="1"/>
      <c r="Y6165" s="1"/>
      <c r="Z6165" s="1"/>
      <c r="BC6165" s="451"/>
    </row>
    <row r="6166" spans="3:55" hidden="1" x14ac:dyDescent="0.2">
      <c r="C6166" s="1"/>
      <c r="D6166" s="1"/>
      <c r="E6166" s="1"/>
      <c r="F6166" s="1"/>
      <c r="G6166" s="1"/>
      <c r="H6166" s="1"/>
      <c r="I6166" s="1"/>
      <c r="Y6166" s="1"/>
      <c r="Z6166" s="1"/>
      <c r="BC6166" s="451"/>
    </row>
    <row r="6167" spans="3:55" hidden="1" x14ac:dyDescent="0.2">
      <c r="C6167" s="1"/>
      <c r="D6167" s="1"/>
      <c r="E6167" s="1"/>
      <c r="F6167" s="1"/>
      <c r="G6167" s="1"/>
      <c r="H6167" s="1"/>
      <c r="I6167" s="1"/>
      <c r="Y6167" s="1"/>
      <c r="Z6167" s="1"/>
      <c r="BC6167" s="451"/>
    </row>
    <row r="6168" spans="3:55" hidden="1" x14ac:dyDescent="0.2">
      <c r="C6168" s="1"/>
      <c r="D6168" s="1"/>
      <c r="E6168" s="1"/>
      <c r="F6168" s="1"/>
      <c r="G6168" s="1"/>
      <c r="H6168" s="1"/>
      <c r="I6168" s="1"/>
      <c r="Y6168" s="1"/>
      <c r="Z6168" s="1"/>
      <c r="BC6168" s="451"/>
    </row>
    <row r="6169" spans="3:55" hidden="1" x14ac:dyDescent="0.2">
      <c r="C6169" s="1"/>
      <c r="D6169" s="1"/>
      <c r="E6169" s="1"/>
      <c r="F6169" s="1"/>
      <c r="G6169" s="1"/>
      <c r="H6169" s="1"/>
      <c r="I6169" s="1"/>
      <c r="Y6169" s="1"/>
      <c r="Z6169" s="1"/>
      <c r="BC6169" s="451"/>
    </row>
    <row r="6170" spans="3:55" hidden="1" x14ac:dyDescent="0.2">
      <c r="C6170" s="1"/>
      <c r="D6170" s="1"/>
      <c r="E6170" s="1"/>
      <c r="F6170" s="1"/>
      <c r="G6170" s="1"/>
      <c r="H6170" s="1"/>
      <c r="I6170" s="1"/>
      <c r="Y6170" s="1"/>
      <c r="Z6170" s="1"/>
      <c r="BC6170" s="451"/>
    </row>
    <row r="6171" spans="3:55" hidden="1" x14ac:dyDescent="0.2">
      <c r="C6171" s="1"/>
      <c r="D6171" s="1"/>
      <c r="E6171" s="1"/>
      <c r="F6171" s="1"/>
      <c r="G6171" s="1"/>
      <c r="H6171" s="1"/>
      <c r="I6171" s="1"/>
      <c r="Y6171" s="1"/>
      <c r="Z6171" s="1"/>
      <c r="BC6171" s="451"/>
    </row>
    <row r="6172" spans="3:55" hidden="1" x14ac:dyDescent="0.2">
      <c r="C6172" s="1"/>
      <c r="D6172" s="1"/>
      <c r="E6172" s="1"/>
      <c r="F6172" s="1"/>
      <c r="G6172" s="1"/>
      <c r="H6172" s="1"/>
      <c r="I6172" s="1"/>
      <c r="Y6172" s="1"/>
      <c r="Z6172" s="1"/>
      <c r="BC6172" s="451"/>
    </row>
    <row r="6173" spans="3:55" hidden="1" x14ac:dyDescent="0.2">
      <c r="C6173" s="1"/>
      <c r="D6173" s="1"/>
      <c r="E6173" s="1"/>
      <c r="F6173" s="1"/>
      <c r="G6173" s="1"/>
      <c r="H6173" s="1"/>
      <c r="I6173" s="1"/>
      <c r="Y6173" s="1"/>
      <c r="Z6173" s="1"/>
      <c r="BC6173" s="451"/>
    </row>
    <row r="6174" spans="3:55" hidden="1" x14ac:dyDescent="0.2">
      <c r="C6174" s="1"/>
      <c r="D6174" s="1"/>
      <c r="E6174" s="1"/>
      <c r="F6174" s="1"/>
      <c r="G6174" s="1"/>
      <c r="H6174" s="1"/>
      <c r="I6174" s="1"/>
      <c r="Y6174" s="1"/>
      <c r="Z6174" s="1"/>
      <c r="BC6174" s="451"/>
    </row>
    <row r="6175" spans="3:55" hidden="1" x14ac:dyDescent="0.2">
      <c r="C6175" s="1"/>
      <c r="D6175" s="1"/>
      <c r="E6175" s="1"/>
      <c r="F6175" s="1"/>
      <c r="G6175" s="1"/>
      <c r="H6175" s="1"/>
      <c r="I6175" s="1"/>
      <c r="Y6175" s="1"/>
      <c r="Z6175" s="1"/>
      <c r="BC6175" s="451"/>
    </row>
    <row r="6176" spans="3:55" hidden="1" x14ac:dyDescent="0.2">
      <c r="C6176" s="1"/>
      <c r="D6176" s="1"/>
      <c r="E6176" s="1"/>
      <c r="F6176" s="1"/>
      <c r="G6176" s="1"/>
      <c r="H6176" s="1"/>
      <c r="I6176" s="1"/>
      <c r="Y6176" s="1"/>
      <c r="Z6176" s="1"/>
      <c r="BC6176" s="451"/>
    </row>
    <row r="6177" spans="3:55" hidden="1" x14ac:dyDescent="0.2">
      <c r="C6177" s="1"/>
      <c r="D6177" s="1"/>
      <c r="E6177" s="1"/>
      <c r="F6177" s="1"/>
      <c r="G6177" s="1"/>
      <c r="H6177" s="1"/>
      <c r="I6177" s="1"/>
      <c r="Y6177" s="1"/>
      <c r="Z6177" s="1"/>
      <c r="BC6177" s="451"/>
    </row>
    <row r="6178" spans="3:55" hidden="1" x14ac:dyDescent="0.2">
      <c r="C6178" s="1"/>
      <c r="D6178" s="1"/>
      <c r="E6178" s="1"/>
      <c r="F6178" s="1"/>
      <c r="G6178" s="1"/>
      <c r="H6178" s="1"/>
      <c r="I6178" s="1"/>
      <c r="Y6178" s="1"/>
      <c r="Z6178" s="1"/>
      <c r="BC6178" s="451"/>
    </row>
    <row r="6179" spans="3:55" hidden="1" x14ac:dyDescent="0.2">
      <c r="C6179" s="1"/>
      <c r="D6179" s="1"/>
      <c r="E6179" s="1"/>
      <c r="F6179" s="1"/>
      <c r="G6179" s="1"/>
      <c r="H6179" s="1"/>
      <c r="I6179" s="1"/>
      <c r="Y6179" s="1"/>
      <c r="Z6179" s="1"/>
      <c r="BC6179" s="451"/>
    </row>
    <row r="6180" spans="3:55" hidden="1" x14ac:dyDescent="0.2">
      <c r="C6180" s="1"/>
      <c r="D6180" s="1"/>
      <c r="E6180" s="1"/>
      <c r="F6180" s="1"/>
      <c r="G6180" s="1"/>
      <c r="H6180" s="1"/>
      <c r="I6180" s="1"/>
      <c r="Y6180" s="1"/>
      <c r="Z6180" s="1"/>
      <c r="BC6180" s="451"/>
    </row>
    <row r="6181" spans="3:55" hidden="1" x14ac:dyDescent="0.2">
      <c r="C6181" s="1"/>
      <c r="D6181" s="1"/>
      <c r="E6181" s="1"/>
      <c r="F6181" s="1"/>
      <c r="G6181" s="1"/>
      <c r="H6181" s="1"/>
      <c r="I6181" s="1"/>
      <c r="Y6181" s="1"/>
      <c r="Z6181" s="1"/>
      <c r="BC6181" s="451"/>
    </row>
    <row r="6182" spans="3:55" hidden="1" x14ac:dyDescent="0.2">
      <c r="C6182" s="1"/>
      <c r="D6182" s="1"/>
      <c r="E6182" s="1"/>
      <c r="F6182" s="1"/>
      <c r="G6182" s="1"/>
      <c r="H6182" s="1"/>
      <c r="I6182" s="1"/>
      <c r="Y6182" s="1"/>
      <c r="Z6182" s="1"/>
      <c r="BC6182" s="451"/>
    </row>
    <row r="6183" spans="3:55" hidden="1" x14ac:dyDescent="0.2">
      <c r="C6183" s="1"/>
      <c r="D6183" s="1"/>
      <c r="E6183" s="1"/>
      <c r="F6183" s="1"/>
      <c r="G6183" s="1"/>
      <c r="H6183" s="1"/>
      <c r="I6183" s="1"/>
      <c r="Y6183" s="1"/>
      <c r="Z6183" s="1"/>
      <c r="BC6183" s="451"/>
    </row>
    <row r="6184" spans="3:55" hidden="1" x14ac:dyDescent="0.2">
      <c r="C6184" s="1"/>
      <c r="D6184" s="1"/>
      <c r="E6184" s="1"/>
      <c r="F6184" s="1"/>
      <c r="G6184" s="1"/>
      <c r="H6184" s="1"/>
      <c r="I6184" s="1"/>
      <c r="Y6184" s="1"/>
      <c r="Z6184" s="1"/>
      <c r="BC6184" s="451"/>
    </row>
    <row r="6185" spans="3:55" hidden="1" x14ac:dyDescent="0.2">
      <c r="C6185" s="1"/>
      <c r="D6185" s="1"/>
      <c r="E6185" s="1"/>
      <c r="F6185" s="1"/>
      <c r="G6185" s="1"/>
      <c r="H6185" s="1"/>
      <c r="I6185" s="1"/>
      <c r="Y6185" s="1"/>
      <c r="Z6185" s="1"/>
      <c r="BC6185" s="451"/>
    </row>
    <row r="6186" spans="3:55" hidden="1" x14ac:dyDescent="0.2">
      <c r="C6186" s="1"/>
      <c r="D6186" s="1"/>
      <c r="E6186" s="1"/>
      <c r="F6186" s="1"/>
      <c r="G6186" s="1"/>
      <c r="H6186" s="1"/>
      <c r="I6186" s="1"/>
      <c r="Y6186" s="1"/>
      <c r="Z6186" s="1"/>
      <c r="BC6186" s="451"/>
    </row>
    <row r="6187" spans="3:55" hidden="1" x14ac:dyDescent="0.2">
      <c r="C6187" s="1"/>
      <c r="D6187" s="1"/>
      <c r="E6187" s="1"/>
      <c r="F6187" s="1"/>
      <c r="G6187" s="1"/>
      <c r="H6187" s="1"/>
      <c r="I6187" s="1"/>
      <c r="Y6187" s="1"/>
      <c r="Z6187" s="1"/>
      <c r="BC6187" s="451"/>
    </row>
    <row r="6188" spans="3:55" hidden="1" x14ac:dyDescent="0.2">
      <c r="C6188" s="1"/>
      <c r="D6188" s="1"/>
      <c r="E6188" s="1"/>
      <c r="F6188" s="1"/>
      <c r="G6188" s="1"/>
      <c r="H6188" s="1"/>
      <c r="I6188" s="1"/>
      <c r="Y6188" s="1"/>
      <c r="Z6188" s="1"/>
      <c r="BC6188" s="451"/>
    </row>
    <row r="6189" spans="3:55" hidden="1" x14ac:dyDescent="0.2">
      <c r="C6189" s="1"/>
      <c r="D6189" s="1"/>
      <c r="E6189" s="1"/>
      <c r="F6189" s="1"/>
      <c r="G6189" s="1"/>
      <c r="H6189" s="1"/>
      <c r="I6189" s="1"/>
      <c r="Y6189" s="1"/>
      <c r="Z6189" s="1"/>
      <c r="BC6189" s="451"/>
    </row>
    <row r="6190" spans="3:55" hidden="1" x14ac:dyDescent="0.2">
      <c r="C6190" s="1"/>
      <c r="D6190" s="1"/>
      <c r="E6190" s="1"/>
      <c r="F6190" s="1"/>
      <c r="G6190" s="1"/>
      <c r="H6190" s="1"/>
      <c r="I6190" s="1"/>
      <c r="Y6190" s="1"/>
      <c r="Z6190" s="1"/>
      <c r="BC6190" s="451"/>
    </row>
    <row r="6191" spans="3:55" hidden="1" x14ac:dyDescent="0.2">
      <c r="C6191" s="1"/>
      <c r="D6191" s="1"/>
      <c r="E6191" s="1"/>
      <c r="F6191" s="1"/>
      <c r="G6191" s="1"/>
      <c r="H6191" s="1"/>
      <c r="I6191" s="1"/>
      <c r="Y6191" s="1"/>
      <c r="Z6191" s="1"/>
      <c r="BC6191" s="451"/>
    </row>
    <row r="6192" spans="3:55" hidden="1" x14ac:dyDescent="0.2">
      <c r="C6192" s="1"/>
      <c r="D6192" s="1"/>
      <c r="E6192" s="1"/>
      <c r="F6192" s="1"/>
      <c r="G6192" s="1"/>
      <c r="H6192" s="1"/>
      <c r="I6192" s="1"/>
      <c r="Y6192" s="1"/>
      <c r="Z6192" s="1"/>
      <c r="BC6192" s="451"/>
    </row>
    <row r="6193" spans="3:55" hidden="1" x14ac:dyDescent="0.2">
      <c r="C6193" s="1"/>
      <c r="D6193" s="1"/>
      <c r="E6193" s="1"/>
      <c r="F6193" s="1"/>
      <c r="G6193" s="1"/>
      <c r="H6193" s="1"/>
      <c r="I6193" s="1"/>
      <c r="Y6193" s="1"/>
      <c r="Z6193" s="1"/>
      <c r="BC6193" s="451"/>
    </row>
    <row r="6194" spans="3:55" hidden="1" x14ac:dyDescent="0.2">
      <c r="C6194" s="1"/>
      <c r="D6194" s="1"/>
      <c r="E6194" s="1"/>
      <c r="F6194" s="1"/>
      <c r="G6194" s="1"/>
      <c r="H6194" s="1"/>
      <c r="I6194" s="1"/>
      <c r="Y6194" s="1"/>
      <c r="Z6194" s="1"/>
      <c r="BC6194" s="451"/>
    </row>
    <row r="6195" spans="3:55" hidden="1" x14ac:dyDescent="0.2">
      <c r="C6195" s="1"/>
      <c r="D6195" s="1"/>
      <c r="E6195" s="1"/>
      <c r="F6195" s="1"/>
      <c r="G6195" s="1"/>
      <c r="H6195" s="1"/>
      <c r="I6195" s="1"/>
      <c r="Y6195" s="1"/>
      <c r="Z6195" s="1"/>
      <c r="BC6195" s="451"/>
    </row>
    <row r="6196" spans="3:55" hidden="1" x14ac:dyDescent="0.2">
      <c r="C6196" s="1"/>
      <c r="D6196" s="1"/>
      <c r="E6196" s="1"/>
      <c r="F6196" s="1"/>
      <c r="G6196" s="1"/>
      <c r="H6196" s="1"/>
      <c r="I6196" s="1"/>
      <c r="Y6196" s="1"/>
      <c r="Z6196" s="1"/>
      <c r="BC6196" s="451"/>
    </row>
    <row r="6197" spans="3:55" hidden="1" x14ac:dyDescent="0.2">
      <c r="C6197" s="1"/>
      <c r="D6197" s="1"/>
      <c r="E6197" s="1"/>
      <c r="F6197" s="1"/>
      <c r="G6197" s="1"/>
      <c r="H6197" s="1"/>
      <c r="I6197" s="1"/>
      <c r="Y6197" s="1"/>
      <c r="Z6197" s="1"/>
      <c r="BC6197" s="451"/>
    </row>
    <row r="6198" spans="3:55" hidden="1" x14ac:dyDescent="0.2">
      <c r="C6198" s="1"/>
      <c r="D6198" s="1"/>
      <c r="E6198" s="1"/>
      <c r="F6198" s="1"/>
      <c r="G6198" s="1"/>
      <c r="H6198" s="1"/>
      <c r="I6198" s="1"/>
      <c r="Y6198" s="1"/>
      <c r="Z6198" s="1"/>
      <c r="BC6198" s="451"/>
    </row>
    <row r="6199" spans="3:55" hidden="1" x14ac:dyDescent="0.2">
      <c r="C6199" s="1"/>
      <c r="D6199" s="1"/>
      <c r="E6199" s="1"/>
      <c r="F6199" s="1"/>
      <c r="G6199" s="1"/>
      <c r="H6199" s="1"/>
      <c r="I6199" s="1"/>
      <c r="Y6199" s="1"/>
      <c r="Z6199" s="1"/>
      <c r="BC6199" s="451"/>
    </row>
    <row r="6200" spans="3:55" hidden="1" x14ac:dyDescent="0.2">
      <c r="C6200" s="1"/>
      <c r="D6200" s="1"/>
      <c r="E6200" s="1"/>
      <c r="F6200" s="1"/>
      <c r="G6200" s="1"/>
      <c r="H6200" s="1"/>
      <c r="I6200" s="1"/>
      <c r="Y6200" s="1"/>
      <c r="Z6200" s="1"/>
      <c r="BC6200" s="451"/>
    </row>
    <row r="6201" spans="3:55" hidden="1" x14ac:dyDescent="0.2">
      <c r="C6201" s="1"/>
      <c r="D6201" s="1"/>
      <c r="E6201" s="1"/>
      <c r="F6201" s="1"/>
      <c r="G6201" s="1"/>
      <c r="H6201" s="1"/>
      <c r="I6201" s="1"/>
      <c r="Y6201" s="1"/>
      <c r="Z6201" s="1"/>
      <c r="BC6201" s="451"/>
    </row>
    <row r="6202" spans="3:55" hidden="1" x14ac:dyDescent="0.2">
      <c r="C6202" s="1"/>
      <c r="D6202" s="1"/>
      <c r="E6202" s="1"/>
      <c r="F6202" s="1"/>
      <c r="G6202" s="1"/>
      <c r="H6202" s="1"/>
      <c r="I6202" s="1"/>
      <c r="Y6202" s="1"/>
      <c r="Z6202" s="1"/>
      <c r="BC6202" s="451"/>
    </row>
    <row r="6203" spans="3:55" hidden="1" x14ac:dyDescent="0.2">
      <c r="C6203" s="1"/>
      <c r="D6203" s="1"/>
      <c r="E6203" s="1"/>
      <c r="F6203" s="1"/>
      <c r="G6203" s="1"/>
      <c r="H6203" s="1"/>
      <c r="I6203" s="1"/>
      <c r="Y6203" s="1"/>
      <c r="Z6203" s="1"/>
      <c r="BC6203" s="451"/>
    </row>
    <row r="6204" spans="3:55" hidden="1" x14ac:dyDescent="0.2">
      <c r="C6204" s="1"/>
      <c r="D6204" s="1"/>
      <c r="E6204" s="1"/>
      <c r="F6204" s="1"/>
      <c r="G6204" s="1"/>
      <c r="H6204" s="1"/>
      <c r="I6204" s="1"/>
      <c r="Y6204" s="1"/>
      <c r="Z6204" s="1"/>
      <c r="BC6204" s="451"/>
    </row>
    <row r="6205" spans="3:55" hidden="1" x14ac:dyDescent="0.2">
      <c r="C6205" s="1"/>
      <c r="D6205" s="1"/>
      <c r="E6205" s="1"/>
      <c r="F6205" s="1"/>
      <c r="G6205" s="1"/>
      <c r="H6205" s="1"/>
      <c r="I6205" s="1"/>
      <c r="Y6205" s="1"/>
      <c r="Z6205" s="1"/>
      <c r="BC6205" s="451"/>
    </row>
    <row r="6206" spans="3:55" hidden="1" x14ac:dyDescent="0.2">
      <c r="C6206" s="1"/>
      <c r="D6206" s="1"/>
      <c r="E6206" s="1"/>
      <c r="F6206" s="1"/>
      <c r="G6206" s="1"/>
      <c r="H6206" s="1"/>
      <c r="I6206" s="1"/>
      <c r="Y6206" s="1"/>
      <c r="Z6206" s="1"/>
      <c r="BC6206" s="451"/>
    </row>
    <row r="6207" spans="3:55" hidden="1" x14ac:dyDescent="0.2">
      <c r="C6207" s="1"/>
      <c r="D6207" s="1"/>
      <c r="E6207" s="1"/>
      <c r="F6207" s="1"/>
      <c r="G6207" s="1"/>
      <c r="H6207" s="1"/>
      <c r="I6207" s="1"/>
      <c r="Y6207" s="1"/>
      <c r="Z6207" s="1"/>
      <c r="BC6207" s="451"/>
    </row>
    <row r="6208" spans="3:55" hidden="1" x14ac:dyDescent="0.2">
      <c r="C6208" s="1"/>
      <c r="D6208" s="1"/>
      <c r="E6208" s="1"/>
      <c r="F6208" s="1"/>
      <c r="G6208" s="1"/>
      <c r="H6208" s="1"/>
      <c r="I6208" s="1"/>
      <c r="Y6208" s="1"/>
      <c r="Z6208" s="1"/>
      <c r="BC6208" s="451"/>
    </row>
    <row r="6209" spans="3:55" hidden="1" x14ac:dyDescent="0.2">
      <c r="C6209" s="1"/>
      <c r="D6209" s="1"/>
      <c r="E6209" s="1"/>
      <c r="F6209" s="1"/>
      <c r="G6209" s="1"/>
      <c r="H6209" s="1"/>
      <c r="I6209" s="1"/>
      <c r="Y6209" s="1"/>
      <c r="Z6209" s="1"/>
      <c r="BC6209" s="451"/>
    </row>
    <row r="6210" spans="3:55" hidden="1" x14ac:dyDescent="0.2">
      <c r="C6210" s="1"/>
      <c r="D6210" s="1"/>
      <c r="E6210" s="1"/>
      <c r="F6210" s="1"/>
      <c r="G6210" s="1"/>
      <c r="H6210" s="1"/>
      <c r="I6210" s="1"/>
      <c r="Y6210" s="1"/>
      <c r="Z6210" s="1"/>
      <c r="BC6210" s="451"/>
    </row>
    <row r="6211" spans="3:55" hidden="1" x14ac:dyDescent="0.2">
      <c r="C6211" s="1"/>
      <c r="D6211" s="1"/>
      <c r="E6211" s="1"/>
      <c r="F6211" s="1"/>
      <c r="G6211" s="1"/>
      <c r="H6211" s="1"/>
      <c r="I6211" s="1"/>
      <c r="Y6211" s="1"/>
      <c r="Z6211" s="1"/>
      <c r="BC6211" s="451"/>
    </row>
    <row r="6212" spans="3:55" hidden="1" x14ac:dyDescent="0.2">
      <c r="C6212" s="1"/>
      <c r="D6212" s="1"/>
      <c r="E6212" s="1"/>
      <c r="F6212" s="1"/>
      <c r="G6212" s="1"/>
      <c r="H6212" s="1"/>
      <c r="I6212" s="1"/>
      <c r="Y6212" s="1"/>
      <c r="Z6212" s="1"/>
      <c r="BC6212" s="451"/>
    </row>
    <row r="6213" spans="3:55" hidden="1" x14ac:dyDescent="0.2">
      <c r="C6213" s="1"/>
      <c r="D6213" s="1"/>
      <c r="E6213" s="1"/>
      <c r="F6213" s="1"/>
      <c r="G6213" s="1"/>
      <c r="H6213" s="1"/>
      <c r="I6213" s="1"/>
      <c r="Y6213" s="1"/>
      <c r="Z6213" s="1"/>
      <c r="BC6213" s="451"/>
    </row>
    <row r="6214" spans="3:55" hidden="1" x14ac:dyDescent="0.2">
      <c r="C6214" s="1"/>
      <c r="D6214" s="1"/>
      <c r="E6214" s="1"/>
      <c r="F6214" s="1"/>
      <c r="G6214" s="1"/>
      <c r="H6214" s="1"/>
      <c r="I6214" s="1"/>
      <c r="Y6214" s="1"/>
      <c r="Z6214" s="1"/>
      <c r="BC6214" s="451"/>
    </row>
    <row r="6215" spans="3:55" hidden="1" x14ac:dyDescent="0.2">
      <c r="C6215" s="1"/>
      <c r="D6215" s="1"/>
      <c r="E6215" s="1"/>
      <c r="F6215" s="1"/>
      <c r="G6215" s="1"/>
      <c r="H6215" s="1"/>
      <c r="I6215" s="1"/>
      <c r="Y6215" s="1"/>
      <c r="Z6215" s="1"/>
      <c r="BC6215" s="451"/>
    </row>
    <row r="6216" spans="3:55" hidden="1" x14ac:dyDescent="0.2">
      <c r="C6216" s="1"/>
      <c r="D6216" s="1"/>
      <c r="E6216" s="1"/>
      <c r="F6216" s="1"/>
      <c r="G6216" s="1"/>
      <c r="H6216" s="1"/>
      <c r="I6216" s="1"/>
      <c r="Y6216" s="1"/>
      <c r="Z6216" s="1"/>
      <c r="BC6216" s="451"/>
    </row>
    <row r="6217" spans="3:55" hidden="1" x14ac:dyDescent="0.2">
      <c r="C6217" s="1"/>
      <c r="D6217" s="1"/>
      <c r="E6217" s="1"/>
      <c r="F6217" s="1"/>
      <c r="G6217" s="1"/>
      <c r="H6217" s="1"/>
      <c r="I6217" s="1"/>
      <c r="Y6217" s="1"/>
      <c r="Z6217" s="1"/>
      <c r="BC6217" s="451"/>
    </row>
    <row r="6218" spans="3:55" hidden="1" x14ac:dyDescent="0.2">
      <c r="C6218" s="1"/>
      <c r="D6218" s="1"/>
      <c r="E6218" s="1"/>
      <c r="F6218" s="1"/>
      <c r="G6218" s="1"/>
      <c r="H6218" s="1"/>
      <c r="I6218" s="1"/>
      <c r="Y6218" s="1"/>
      <c r="Z6218" s="1"/>
      <c r="BC6218" s="451"/>
    </row>
    <row r="6219" spans="3:55" hidden="1" x14ac:dyDescent="0.2">
      <c r="C6219" s="1"/>
      <c r="D6219" s="1"/>
      <c r="E6219" s="1"/>
      <c r="F6219" s="1"/>
      <c r="G6219" s="1"/>
      <c r="H6219" s="1"/>
      <c r="I6219" s="1"/>
      <c r="Y6219" s="1"/>
      <c r="Z6219" s="1"/>
      <c r="BC6219" s="451"/>
    </row>
    <row r="6220" spans="3:55" hidden="1" x14ac:dyDescent="0.2">
      <c r="C6220" s="1"/>
      <c r="D6220" s="1"/>
      <c r="E6220" s="1"/>
      <c r="F6220" s="1"/>
      <c r="G6220" s="1"/>
      <c r="H6220" s="1"/>
      <c r="I6220" s="1"/>
      <c r="Y6220" s="1"/>
      <c r="Z6220" s="1"/>
      <c r="BC6220" s="451"/>
    </row>
    <row r="6221" spans="3:55" hidden="1" x14ac:dyDescent="0.2">
      <c r="C6221" s="1"/>
      <c r="D6221" s="1"/>
      <c r="E6221" s="1"/>
      <c r="F6221" s="1"/>
      <c r="G6221" s="1"/>
      <c r="H6221" s="1"/>
      <c r="I6221" s="1"/>
      <c r="Y6221" s="1"/>
      <c r="Z6221" s="1"/>
      <c r="BC6221" s="451"/>
    </row>
    <row r="6222" spans="3:55" hidden="1" x14ac:dyDescent="0.2">
      <c r="C6222" s="1"/>
      <c r="D6222" s="1"/>
      <c r="E6222" s="1"/>
      <c r="F6222" s="1"/>
      <c r="G6222" s="1"/>
      <c r="H6222" s="1"/>
      <c r="I6222" s="1"/>
      <c r="Y6222" s="1"/>
      <c r="Z6222" s="1"/>
      <c r="BC6222" s="451"/>
    </row>
    <row r="6223" spans="3:55" hidden="1" x14ac:dyDescent="0.2">
      <c r="C6223" s="1"/>
      <c r="D6223" s="1"/>
      <c r="E6223" s="1"/>
      <c r="F6223" s="1"/>
      <c r="G6223" s="1"/>
      <c r="H6223" s="1"/>
      <c r="I6223" s="1"/>
      <c r="Y6223" s="1"/>
      <c r="Z6223" s="1"/>
      <c r="BC6223" s="451"/>
    </row>
    <row r="6224" spans="3:55" hidden="1" x14ac:dyDescent="0.2">
      <c r="C6224" s="1"/>
      <c r="D6224" s="1"/>
      <c r="E6224" s="1"/>
      <c r="F6224" s="1"/>
      <c r="G6224" s="1"/>
      <c r="H6224" s="1"/>
      <c r="I6224" s="1"/>
      <c r="Y6224" s="1"/>
      <c r="Z6224" s="1"/>
      <c r="BC6224" s="451"/>
    </row>
    <row r="6225" spans="3:55" hidden="1" x14ac:dyDescent="0.2">
      <c r="C6225" s="1"/>
      <c r="D6225" s="1"/>
      <c r="E6225" s="1"/>
      <c r="F6225" s="1"/>
      <c r="G6225" s="1"/>
      <c r="H6225" s="1"/>
      <c r="I6225" s="1"/>
      <c r="Y6225" s="1"/>
      <c r="Z6225" s="1"/>
      <c r="BC6225" s="451"/>
    </row>
    <row r="6226" spans="3:55" hidden="1" x14ac:dyDescent="0.2">
      <c r="C6226" s="1"/>
      <c r="D6226" s="1"/>
      <c r="E6226" s="1"/>
      <c r="F6226" s="1"/>
      <c r="G6226" s="1"/>
      <c r="H6226" s="1"/>
      <c r="I6226" s="1"/>
      <c r="Y6226" s="1"/>
      <c r="Z6226" s="1"/>
      <c r="BC6226" s="451"/>
    </row>
    <row r="6227" spans="3:55" hidden="1" x14ac:dyDescent="0.2">
      <c r="C6227" s="1"/>
      <c r="D6227" s="1"/>
      <c r="E6227" s="1"/>
      <c r="F6227" s="1"/>
      <c r="G6227" s="1"/>
      <c r="H6227" s="1"/>
      <c r="I6227" s="1"/>
      <c r="Y6227" s="1"/>
      <c r="Z6227" s="1"/>
      <c r="BC6227" s="451"/>
    </row>
    <row r="6228" spans="3:55" hidden="1" x14ac:dyDescent="0.2">
      <c r="C6228" s="1"/>
      <c r="D6228" s="1"/>
      <c r="E6228" s="1"/>
      <c r="F6228" s="1"/>
      <c r="G6228" s="1"/>
      <c r="H6228" s="1"/>
      <c r="I6228" s="1"/>
      <c r="Y6228" s="1"/>
      <c r="Z6228" s="1"/>
      <c r="BC6228" s="451"/>
    </row>
    <row r="6229" spans="3:55" hidden="1" x14ac:dyDescent="0.2">
      <c r="C6229" s="1"/>
      <c r="D6229" s="1"/>
      <c r="E6229" s="1"/>
      <c r="F6229" s="1"/>
      <c r="G6229" s="1"/>
      <c r="H6229" s="1"/>
      <c r="I6229" s="1"/>
      <c r="Y6229" s="1"/>
      <c r="Z6229" s="1"/>
      <c r="BC6229" s="451"/>
    </row>
    <row r="6230" spans="3:55" hidden="1" x14ac:dyDescent="0.2">
      <c r="C6230" s="1"/>
      <c r="D6230" s="1"/>
      <c r="E6230" s="1"/>
      <c r="F6230" s="1"/>
      <c r="G6230" s="1"/>
      <c r="H6230" s="1"/>
      <c r="I6230" s="1"/>
      <c r="Y6230" s="1"/>
      <c r="Z6230" s="1"/>
      <c r="BC6230" s="451"/>
    </row>
    <row r="6231" spans="3:55" hidden="1" x14ac:dyDescent="0.2">
      <c r="C6231" s="1"/>
      <c r="D6231" s="1"/>
      <c r="E6231" s="1"/>
      <c r="F6231" s="1"/>
      <c r="G6231" s="1"/>
      <c r="H6231" s="1"/>
      <c r="I6231" s="1"/>
      <c r="Y6231" s="1"/>
      <c r="Z6231" s="1"/>
      <c r="BC6231" s="451"/>
    </row>
    <row r="6232" spans="3:55" hidden="1" x14ac:dyDescent="0.2">
      <c r="C6232" s="1"/>
      <c r="D6232" s="1"/>
      <c r="E6232" s="1"/>
      <c r="F6232" s="1"/>
      <c r="G6232" s="1"/>
      <c r="H6232" s="1"/>
      <c r="I6232" s="1"/>
      <c r="Y6232" s="1"/>
      <c r="Z6232" s="1"/>
      <c r="BC6232" s="451"/>
    </row>
    <row r="6233" spans="3:55" hidden="1" x14ac:dyDescent="0.2">
      <c r="C6233" s="1"/>
      <c r="D6233" s="1"/>
      <c r="E6233" s="1"/>
      <c r="F6233" s="1"/>
      <c r="G6233" s="1"/>
      <c r="H6233" s="1"/>
      <c r="I6233" s="1"/>
      <c r="Y6233" s="1"/>
      <c r="Z6233" s="1"/>
      <c r="BC6233" s="451"/>
    </row>
    <row r="6234" spans="3:55" hidden="1" x14ac:dyDescent="0.2">
      <c r="C6234" s="1"/>
      <c r="D6234" s="1"/>
      <c r="E6234" s="1"/>
      <c r="F6234" s="1"/>
      <c r="G6234" s="1"/>
      <c r="H6234" s="1"/>
      <c r="I6234" s="1"/>
      <c r="Y6234" s="1"/>
      <c r="Z6234" s="1"/>
      <c r="BC6234" s="451"/>
    </row>
    <row r="6235" spans="3:55" hidden="1" x14ac:dyDescent="0.2">
      <c r="C6235" s="1"/>
      <c r="D6235" s="1"/>
      <c r="E6235" s="1"/>
      <c r="F6235" s="1"/>
      <c r="G6235" s="1"/>
      <c r="H6235" s="1"/>
      <c r="I6235" s="1"/>
      <c r="Y6235" s="1"/>
      <c r="Z6235" s="1"/>
      <c r="BC6235" s="451"/>
    </row>
    <row r="6236" spans="3:55" hidden="1" x14ac:dyDescent="0.2">
      <c r="C6236" s="1"/>
      <c r="D6236" s="1"/>
      <c r="E6236" s="1"/>
      <c r="F6236" s="1"/>
      <c r="G6236" s="1"/>
      <c r="H6236" s="1"/>
      <c r="I6236" s="1"/>
      <c r="Y6236" s="1"/>
      <c r="Z6236" s="1"/>
      <c r="BC6236" s="451"/>
    </row>
    <row r="6237" spans="3:55" hidden="1" x14ac:dyDescent="0.2">
      <c r="C6237" s="1"/>
      <c r="D6237" s="1"/>
      <c r="E6237" s="1"/>
      <c r="F6237" s="1"/>
      <c r="G6237" s="1"/>
      <c r="H6237" s="1"/>
      <c r="I6237" s="1"/>
      <c r="Y6237" s="1"/>
      <c r="Z6237" s="1"/>
      <c r="BC6237" s="451"/>
    </row>
    <row r="6238" spans="3:55" hidden="1" x14ac:dyDescent="0.2">
      <c r="C6238" s="1"/>
      <c r="D6238" s="1"/>
      <c r="E6238" s="1"/>
      <c r="F6238" s="1"/>
      <c r="G6238" s="1"/>
      <c r="H6238" s="1"/>
      <c r="I6238" s="1"/>
      <c r="Y6238" s="1"/>
      <c r="Z6238" s="1"/>
      <c r="BC6238" s="451"/>
    </row>
    <row r="6239" spans="3:55" hidden="1" x14ac:dyDescent="0.2">
      <c r="C6239" s="1"/>
      <c r="D6239" s="1"/>
      <c r="E6239" s="1"/>
      <c r="F6239" s="1"/>
      <c r="G6239" s="1"/>
      <c r="H6239" s="1"/>
      <c r="I6239" s="1"/>
      <c r="Y6239" s="1"/>
      <c r="Z6239" s="1"/>
      <c r="BC6239" s="451"/>
    </row>
    <row r="6240" spans="3:55" hidden="1" x14ac:dyDescent="0.2">
      <c r="C6240" s="1"/>
      <c r="D6240" s="1"/>
      <c r="E6240" s="1"/>
      <c r="F6240" s="1"/>
      <c r="G6240" s="1"/>
      <c r="H6240" s="1"/>
      <c r="I6240" s="1"/>
      <c r="Y6240" s="1"/>
      <c r="Z6240" s="1"/>
      <c r="BC6240" s="451"/>
    </row>
    <row r="6241" spans="3:55" hidden="1" x14ac:dyDescent="0.2">
      <c r="C6241" s="1"/>
      <c r="D6241" s="1"/>
      <c r="E6241" s="1"/>
      <c r="F6241" s="1"/>
      <c r="G6241" s="1"/>
      <c r="H6241" s="1"/>
      <c r="I6241" s="1"/>
      <c r="Y6241" s="1"/>
      <c r="Z6241" s="1"/>
      <c r="BC6241" s="451"/>
    </row>
    <row r="6242" spans="3:55" hidden="1" x14ac:dyDescent="0.2">
      <c r="C6242" s="1"/>
      <c r="D6242" s="1"/>
      <c r="E6242" s="1"/>
      <c r="F6242" s="1"/>
      <c r="G6242" s="1"/>
      <c r="H6242" s="1"/>
      <c r="I6242" s="1"/>
      <c r="Y6242" s="1"/>
      <c r="Z6242" s="1"/>
      <c r="BC6242" s="451"/>
    </row>
    <row r="6243" spans="3:55" hidden="1" x14ac:dyDescent="0.2">
      <c r="C6243" s="1"/>
      <c r="D6243" s="1"/>
      <c r="E6243" s="1"/>
      <c r="F6243" s="1"/>
      <c r="G6243" s="1"/>
      <c r="H6243" s="1"/>
      <c r="I6243" s="1"/>
      <c r="Y6243" s="1"/>
      <c r="Z6243" s="1"/>
      <c r="BC6243" s="451"/>
    </row>
    <row r="6244" spans="3:55" hidden="1" x14ac:dyDescent="0.2">
      <c r="C6244" s="1"/>
      <c r="D6244" s="1"/>
      <c r="E6244" s="1"/>
      <c r="F6244" s="1"/>
      <c r="G6244" s="1"/>
      <c r="H6244" s="1"/>
      <c r="I6244" s="1"/>
      <c r="Y6244" s="1"/>
      <c r="Z6244" s="1"/>
      <c r="BC6244" s="451"/>
    </row>
    <row r="6245" spans="3:55" hidden="1" x14ac:dyDescent="0.2">
      <c r="C6245" s="1"/>
      <c r="D6245" s="1"/>
      <c r="E6245" s="1"/>
      <c r="F6245" s="1"/>
      <c r="G6245" s="1"/>
      <c r="H6245" s="1"/>
      <c r="I6245" s="1"/>
      <c r="Y6245" s="1"/>
      <c r="Z6245" s="1"/>
      <c r="BC6245" s="451"/>
    </row>
    <row r="6246" spans="3:55" hidden="1" x14ac:dyDescent="0.2">
      <c r="C6246" s="1"/>
      <c r="D6246" s="1"/>
      <c r="E6246" s="1"/>
      <c r="F6246" s="1"/>
      <c r="G6246" s="1"/>
      <c r="H6246" s="1"/>
      <c r="I6246" s="1"/>
      <c r="Y6246" s="1"/>
      <c r="Z6246" s="1"/>
      <c r="BC6246" s="451"/>
    </row>
    <row r="6247" spans="3:55" hidden="1" x14ac:dyDescent="0.2">
      <c r="C6247" s="1"/>
      <c r="D6247" s="1"/>
      <c r="E6247" s="1"/>
      <c r="F6247" s="1"/>
      <c r="G6247" s="1"/>
      <c r="H6247" s="1"/>
      <c r="I6247" s="1"/>
      <c r="Y6247" s="1"/>
      <c r="Z6247" s="1"/>
      <c r="BC6247" s="451"/>
    </row>
    <row r="6248" spans="3:55" hidden="1" x14ac:dyDescent="0.2">
      <c r="C6248" s="1"/>
      <c r="D6248" s="1"/>
      <c r="E6248" s="1"/>
      <c r="F6248" s="1"/>
      <c r="G6248" s="1"/>
      <c r="H6248" s="1"/>
      <c r="I6248" s="1"/>
      <c r="Y6248" s="1"/>
      <c r="Z6248" s="1"/>
      <c r="BC6248" s="451"/>
    </row>
    <row r="6249" spans="3:55" hidden="1" x14ac:dyDescent="0.2">
      <c r="C6249" s="1"/>
      <c r="D6249" s="1"/>
      <c r="E6249" s="1"/>
      <c r="F6249" s="1"/>
      <c r="G6249" s="1"/>
      <c r="H6249" s="1"/>
      <c r="I6249" s="1"/>
      <c r="Y6249" s="1"/>
      <c r="Z6249" s="1"/>
      <c r="BC6249" s="451"/>
    </row>
    <row r="6250" spans="3:55" hidden="1" x14ac:dyDescent="0.2">
      <c r="C6250" s="1"/>
      <c r="D6250" s="1"/>
      <c r="E6250" s="1"/>
      <c r="F6250" s="1"/>
      <c r="G6250" s="1"/>
      <c r="H6250" s="1"/>
      <c r="I6250" s="1"/>
      <c r="Y6250" s="1"/>
      <c r="Z6250" s="1"/>
      <c r="BC6250" s="451"/>
    </row>
    <row r="6251" spans="3:55" hidden="1" x14ac:dyDescent="0.2">
      <c r="C6251" s="1"/>
      <c r="D6251" s="1"/>
      <c r="E6251" s="1"/>
      <c r="F6251" s="1"/>
      <c r="G6251" s="1"/>
      <c r="H6251" s="1"/>
      <c r="I6251" s="1"/>
      <c r="Y6251" s="1"/>
      <c r="Z6251" s="1"/>
      <c r="BC6251" s="451"/>
    </row>
    <row r="6252" spans="3:55" hidden="1" x14ac:dyDescent="0.2">
      <c r="C6252" s="1"/>
      <c r="D6252" s="1"/>
      <c r="E6252" s="1"/>
      <c r="F6252" s="1"/>
      <c r="G6252" s="1"/>
      <c r="H6252" s="1"/>
      <c r="I6252" s="1"/>
      <c r="Y6252" s="1"/>
      <c r="Z6252" s="1"/>
      <c r="BC6252" s="451"/>
    </row>
    <row r="6253" spans="3:55" hidden="1" x14ac:dyDescent="0.2">
      <c r="C6253" s="1"/>
      <c r="D6253" s="1"/>
      <c r="E6253" s="1"/>
      <c r="F6253" s="1"/>
      <c r="G6253" s="1"/>
      <c r="H6253" s="1"/>
      <c r="I6253" s="1"/>
      <c r="Y6253" s="1"/>
      <c r="Z6253" s="1"/>
      <c r="BC6253" s="451"/>
    </row>
    <row r="6254" spans="3:55" hidden="1" x14ac:dyDescent="0.2">
      <c r="C6254" s="1"/>
      <c r="D6254" s="1"/>
      <c r="E6254" s="1"/>
      <c r="F6254" s="1"/>
      <c r="G6254" s="1"/>
      <c r="H6254" s="1"/>
      <c r="I6254" s="1"/>
      <c r="Y6254" s="1"/>
      <c r="Z6254" s="1"/>
      <c r="BC6254" s="451"/>
    </row>
    <row r="6255" spans="3:55" hidden="1" x14ac:dyDescent="0.2">
      <c r="C6255" s="1"/>
      <c r="D6255" s="1"/>
      <c r="E6255" s="1"/>
      <c r="F6255" s="1"/>
      <c r="G6255" s="1"/>
      <c r="H6255" s="1"/>
      <c r="I6255" s="1"/>
      <c r="Y6255" s="1"/>
      <c r="Z6255" s="1"/>
      <c r="BC6255" s="451"/>
    </row>
    <row r="6256" spans="3:55" hidden="1" x14ac:dyDescent="0.2">
      <c r="C6256" s="1"/>
      <c r="D6256" s="1"/>
      <c r="E6256" s="1"/>
      <c r="F6256" s="1"/>
      <c r="G6256" s="1"/>
      <c r="H6256" s="1"/>
      <c r="I6256" s="1"/>
      <c r="Y6256" s="1"/>
      <c r="Z6256" s="1"/>
      <c r="BC6256" s="451"/>
    </row>
    <row r="6257" spans="3:55" hidden="1" x14ac:dyDescent="0.2">
      <c r="C6257" s="1"/>
      <c r="D6257" s="1"/>
      <c r="E6257" s="1"/>
      <c r="F6257" s="1"/>
      <c r="G6257" s="1"/>
      <c r="H6257" s="1"/>
      <c r="I6257" s="1"/>
      <c r="Y6257" s="1"/>
      <c r="Z6257" s="1"/>
      <c r="BC6257" s="451"/>
    </row>
    <row r="6258" spans="3:55" hidden="1" x14ac:dyDescent="0.2">
      <c r="C6258" s="1"/>
      <c r="D6258" s="1"/>
      <c r="E6258" s="1"/>
      <c r="F6258" s="1"/>
      <c r="G6258" s="1"/>
      <c r="H6258" s="1"/>
      <c r="I6258" s="1"/>
      <c r="Y6258" s="1"/>
      <c r="Z6258" s="1"/>
      <c r="BC6258" s="451"/>
    </row>
    <row r="6259" spans="3:55" hidden="1" x14ac:dyDescent="0.2">
      <c r="C6259" s="1"/>
      <c r="D6259" s="1"/>
      <c r="E6259" s="1"/>
      <c r="F6259" s="1"/>
      <c r="G6259" s="1"/>
      <c r="H6259" s="1"/>
      <c r="I6259" s="1"/>
      <c r="Y6259" s="1"/>
      <c r="Z6259" s="1"/>
      <c r="BC6259" s="451"/>
    </row>
    <row r="6260" spans="3:55" hidden="1" x14ac:dyDescent="0.2">
      <c r="C6260" s="1"/>
      <c r="D6260" s="1"/>
      <c r="E6260" s="1"/>
      <c r="F6260" s="1"/>
      <c r="G6260" s="1"/>
      <c r="H6260" s="1"/>
      <c r="I6260" s="1"/>
      <c r="Y6260" s="1"/>
      <c r="Z6260" s="1"/>
      <c r="BC6260" s="451"/>
    </row>
    <row r="6261" spans="3:55" hidden="1" x14ac:dyDescent="0.2">
      <c r="C6261" s="1"/>
      <c r="D6261" s="1"/>
      <c r="E6261" s="1"/>
      <c r="F6261" s="1"/>
      <c r="G6261" s="1"/>
      <c r="H6261" s="1"/>
      <c r="I6261" s="1"/>
      <c r="Y6261" s="1"/>
      <c r="Z6261" s="1"/>
      <c r="BC6261" s="451"/>
    </row>
    <row r="6262" spans="3:55" hidden="1" x14ac:dyDescent="0.2">
      <c r="C6262" s="1"/>
      <c r="D6262" s="1"/>
      <c r="E6262" s="1"/>
      <c r="F6262" s="1"/>
      <c r="G6262" s="1"/>
      <c r="H6262" s="1"/>
      <c r="I6262" s="1"/>
      <c r="Y6262" s="1"/>
      <c r="Z6262" s="1"/>
      <c r="BC6262" s="451"/>
    </row>
    <row r="6263" spans="3:55" hidden="1" x14ac:dyDescent="0.2">
      <c r="C6263" s="1"/>
      <c r="D6263" s="1"/>
      <c r="E6263" s="1"/>
      <c r="F6263" s="1"/>
      <c r="G6263" s="1"/>
      <c r="H6263" s="1"/>
      <c r="I6263" s="1"/>
      <c r="Y6263" s="1"/>
      <c r="Z6263" s="1"/>
      <c r="BC6263" s="451"/>
    </row>
    <row r="6264" spans="3:55" hidden="1" x14ac:dyDescent="0.2">
      <c r="C6264" s="1"/>
      <c r="D6264" s="1"/>
      <c r="E6264" s="1"/>
      <c r="F6264" s="1"/>
      <c r="G6264" s="1"/>
      <c r="H6264" s="1"/>
      <c r="I6264" s="1"/>
      <c r="Y6264" s="1"/>
      <c r="Z6264" s="1"/>
      <c r="BC6264" s="451"/>
    </row>
    <row r="6265" spans="3:55" hidden="1" x14ac:dyDescent="0.2">
      <c r="C6265" s="1"/>
      <c r="D6265" s="1"/>
      <c r="E6265" s="1"/>
      <c r="F6265" s="1"/>
      <c r="G6265" s="1"/>
      <c r="H6265" s="1"/>
      <c r="I6265" s="1"/>
      <c r="Y6265" s="1"/>
      <c r="Z6265" s="1"/>
      <c r="BC6265" s="451"/>
    </row>
    <row r="6266" spans="3:55" hidden="1" x14ac:dyDescent="0.2">
      <c r="C6266" s="1"/>
      <c r="D6266" s="1"/>
      <c r="E6266" s="1"/>
      <c r="F6266" s="1"/>
      <c r="G6266" s="1"/>
      <c r="H6266" s="1"/>
      <c r="I6266" s="1"/>
      <c r="Y6266" s="1"/>
      <c r="Z6266" s="1"/>
      <c r="BC6266" s="451"/>
    </row>
    <row r="6267" spans="3:55" hidden="1" x14ac:dyDescent="0.2">
      <c r="C6267" s="1"/>
      <c r="D6267" s="1"/>
      <c r="E6267" s="1"/>
      <c r="F6267" s="1"/>
      <c r="G6267" s="1"/>
      <c r="H6267" s="1"/>
      <c r="I6267" s="1"/>
      <c r="Y6267" s="1"/>
      <c r="Z6267" s="1"/>
      <c r="BC6267" s="451"/>
    </row>
    <row r="6268" spans="3:55" hidden="1" x14ac:dyDescent="0.2">
      <c r="C6268" s="1"/>
      <c r="D6268" s="1"/>
      <c r="E6268" s="1"/>
      <c r="F6268" s="1"/>
      <c r="G6268" s="1"/>
      <c r="H6268" s="1"/>
      <c r="I6268" s="1"/>
      <c r="Y6268" s="1"/>
      <c r="Z6268" s="1"/>
      <c r="BC6268" s="451"/>
    </row>
    <row r="6269" spans="3:55" hidden="1" x14ac:dyDescent="0.2">
      <c r="C6269" s="1"/>
      <c r="D6269" s="1"/>
      <c r="E6269" s="1"/>
      <c r="F6269" s="1"/>
      <c r="G6269" s="1"/>
      <c r="H6269" s="1"/>
      <c r="I6269" s="1"/>
      <c r="Y6269" s="1"/>
      <c r="Z6269" s="1"/>
      <c r="BC6269" s="451"/>
    </row>
    <row r="6270" spans="3:55" hidden="1" x14ac:dyDescent="0.2">
      <c r="C6270" s="1"/>
      <c r="D6270" s="1"/>
      <c r="E6270" s="1"/>
      <c r="F6270" s="1"/>
      <c r="G6270" s="1"/>
      <c r="H6270" s="1"/>
      <c r="I6270" s="1"/>
      <c r="Y6270" s="1"/>
      <c r="Z6270" s="1"/>
      <c r="BC6270" s="451"/>
    </row>
    <row r="6271" spans="3:55" hidden="1" x14ac:dyDescent="0.2">
      <c r="C6271" s="1"/>
      <c r="D6271" s="1"/>
      <c r="E6271" s="1"/>
      <c r="F6271" s="1"/>
      <c r="G6271" s="1"/>
      <c r="H6271" s="1"/>
      <c r="I6271" s="1"/>
      <c r="Y6271" s="1"/>
      <c r="Z6271" s="1"/>
      <c r="BC6271" s="451"/>
    </row>
    <row r="6272" spans="3:55" hidden="1" x14ac:dyDescent="0.2">
      <c r="C6272" s="1"/>
      <c r="D6272" s="1"/>
      <c r="E6272" s="1"/>
      <c r="F6272" s="1"/>
      <c r="G6272" s="1"/>
      <c r="H6272" s="1"/>
      <c r="I6272" s="1"/>
      <c r="Y6272" s="1"/>
      <c r="Z6272" s="1"/>
      <c r="BC6272" s="451"/>
    </row>
    <row r="6273" spans="3:55" hidden="1" x14ac:dyDescent="0.2">
      <c r="C6273" s="1"/>
      <c r="D6273" s="1"/>
      <c r="E6273" s="1"/>
      <c r="F6273" s="1"/>
      <c r="G6273" s="1"/>
      <c r="H6273" s="1"/>
      <c r="I6273" s="1"/>
      <c r="Y6273" s="1"/>
      <c r="Z6273" s="1"/>
      <c r="BC6273" s="451"/>
    </row>
    <row r="6274" spans="3:55" hidden="1" x14ac:dyDescent="0.2">
      <c r="C6274" s="1"/>
      <c r="D6274" s="1"/>
      <c r="E6274" s="1"/>
      <c r="F6274" s="1"/>
      <c r="G6274" s="1"/>
      <c r="H6274" s="1"/>
      <c r="I6274" s="1"/>
      <c r="Y6274" s="1"/>
      <c r="Z6274" s="1"/>
      <c r="BC6274" s="451"/>
    </row>
    <row r="6275" spans="3:55" hidden="1" x14ac:dyDescent="0.2">
      <c r="C6275" s="1"/>
      <c r="D6275" s="1"/>
      <c r="E6275" s="1"/>
      <c r="F6275" s="1"/>
      <c r="G6275" s="1"/>
      <c r="H6275" s="1"/>
      <c r="I6275" s="1"/>
      <c r="Y6275" s="1"/>
      <c r="Z6275" s="1"/>
      <c r="BC6275" s="451"/>
    </row>
    <row r="6276" spans="3:55" hidden="1" x14ac:dyDescent="0.2">
      <c r="C6276" s="1"/>
      <c r="D6276" s="1"/>
      <c r="E6276" s="1"/>
      <c r="F6276" s="1"/>
      <c r="G6276" s="1"/>
      <c r="H6276" s="1"/>
      <c r="I6276" s="1"/>
      <c r="Y6276" s="1"/>
      <c r="Z6276" s="1"/>
      <c r="BC6276" s="451"/>
    </row>
    <row r="6277" spans="3:55" hidden="1" x14ac:dyDescent="0.2">
      <c r="C6277" s="1"/>
      <c r="D6277" s="1"/>
      <c r="E6277" s="1"/>
      <c r="F6277" s="1"/>
      <c r="G6277" s="1"/>
      <c r="H6277" s="1"/>
      <c r="I6277" s="1"/>
      <c r="Y6277" s="1"/>
      <c r="Z6277" s="1"/>
      <c r="BC6277" s="451"/>
    </row>
    <row r="6278" spans="3:55" hidden="1" x14ac:dyDescent="0.2">
      <c r="C6278" s="1"/>
      <c r="D6278" s="1"/>
      <c r="E6278" s="1"/>
      <c r="F6278" s="1"/>
      <c r="G6278" s="1"/>
      <c r="H6278" s="1"/>
      <c r="I6278" s="1"/>
      <c r="Y6278" s="1"/>
      <c r="Z6278" s="1"/>
      <c r="BC6278" s="451"/>
    </row>
    <row r="6279" spans="3:55" hidden="1" x14ac:dyDescent="0.2">
      <c r="C6279" s="1"/>
      <c r="D6279" s="1"/>
      <c r="E6279" s="1"/>
      <c r="F6279" s="1"/>
      <c r="G6279" s="1"/>
      <c r="H6279" s="1"/>
      <c r="I6279" s="1"/>
      <c r="Y6279" s="1"/>
      <c r="Z6279" s="1"/>
      <c r="BC6279" s="451"/>
    </row>
    <row r="6280" spans="3:55" hidden="1" x14ac:dyDescent="0.2">
      <c r="C6280" s="1"/>
      <c r="D6280" s="1"/>
      <c r="E6280" s="1"/>
      <c r="F6280" s="1"/>
      <c r="G6280" s="1"/>
      <c r="H6280" s="1"/>
      <c r="I6280" s="1"/>
      <c r="Y6280" s="1"/>
      <c r="Z6280" s="1"/>
      <c r="BC6280" s="451"/>
    </row>
    <row r="6281" spans="3:55" hidden="1" x14ac:dyDescent="0.2">
      <c r="C6281" s="1"/>
      <c r="D6281" s="1"/>
      <c r="E6281" s="1"/>
      <c r="F6281" s="1"/>
      <c r="G6281" s="1"/>
      <c r="H6281" s="1"/>
      <c r="I6281" s="1"/>
      <c r="Y6281" s="1"/>
      <c r="Z6281" s="1"/>
      <c r="BC6281" s="451"/>
    </row>
    <row r="6282" spans="3:55" hidden="1" x14ac:dyDescent="0.2">
      <c r="C6282" s="1"/>
      <c r="D6282" s="1"/>
      <c r="E6282" s="1"/>
      <c r="F6282" s="1"/>
      <c r="G6282" s="1"/>
      <c r="H6282" s="1"/>
      <c r="I6282" s="1"/>
      <c r="Y6282" s="1"/>
      <c r="Z6282" s="1"/>
      <c r="BC6282" s="451"/>
    </row>
    <row r="6283" spans="3:55" hidden="1" x14ac:dyDescent="0.2">
      <c r="C6283" s="1"/>
      <c r="D6283" s="1"/>
      <c r="E6283" s="1"/>
      <c r="F6283" s="1"/>
      <c r="G6283" s="1"/>
      <c r="H6283" s="1"/>
      <c r="I6283" s="1"/>
      <c r="Y6283" s="1"/>
      <c r="Z6283" s="1"/>
      <c r="BC6283" s="451"/>
    </row>
    <row r="6284" spans="3:55" hidden="1" x14ac:dyDescent="0.2">
      <c r="C6284" s="1"/>
      <c r="D6284" s="1"/>
      <c r="E6284" s="1"/>
      <c r="F6284" s="1"/>
      <c r="G6284" s="1"/>
      <c r="H6284" s="1"/>
      <c r="I6284" s="1"/>
      <c r="Y6284" s="1"/>
      <c r="Z6284" s="1"/>
      <c r="BC6284" s="451"/>
    </row>
    <row r="6285" spans="3:55" hidden="1" x14ac:dyDescent="0.2">
      <c r="C6285" s="1"/>
      <c r="D6285" s="1"/>
      <c r="E6285" s="1"/>
      <c r="F6285" s="1"/>
      <c r="G6285" s="1"/>
      <c r="H6285" s="1"/>
      <c r="I6285" s="1"/>
      <c r="Y6285" s="1"/>
      <c r="Z6285" s="1"/>
      <c r="BC6285" s="451"/>
    </row>
    <row r="6286" spans="3:55" hidden="1" x14ac:dyDescent="0.2">
      <c r="C6286" s="1"/>
      <c r="D6286" s="1"/>
      <c r="E6286" s="1"/>
      <c r="F6286" s="1"/>
      <c r="G6286" s="1"/>
      <c r="H6286" s="1"/>
      <c r="I6286" s="1"/>
      <c r="Y6286" s="1"/>
      <c r="Z6286" s="1"/>
      <c r="BC6286" s="451"/>
    </row>
    <row r="6287" spans="3:55" hidden="1" x14ac:dyDescent="0.2">
      <c r="C6287" s="1"/>
      <c r="D6287" s="1"/>
      <c r="E6287" s="1"/>
      <c r="F6287" s="1"/>
      <c r="G6287" s="1"/>
      <c r="H6287" s="1"/>
      <c r="I6287" s="1"/>
      <c r="Y6287" s="1"/>
      <c r="Z6287" s="1"/>
      <c r="BC6287" s="451"/>
    </row>
    <row r="6288" spans="3:55" hidden="1" x14ac:dyDescent="0.2">
      <c r="C6288" s="1"/>
      <c r="D6288" s="1"/>
      <c r="E6288" s="1"/>
      <c r="F6288" s="1"/>
      <c r="G6288" s="1"/>
      <c r="H6288" s="1"/>
      <c r="I6288" s="1"/>
      <c r="Y6288" s="1"/>
      <c r="Z6288" s="1"/>
      <c r="BC6288" s="451"/>
    </row>
    <row r="6289" spans="3:55" hidden="1" x14ac:dyDescent="0.2">
      <c r="C6289" s="1"/>
      <c r="D6289" s="1"/>
      <c r="E6289" s="1"/>
      <c r="F6289" s="1"/>
      <c r="G6289" s="1"/>
      <c r="H6289" s="1"/>
      <c r="I6289" s="1"/>
      <c r="Y6289" s="1"/>
      <c r="Z6289" s="1"/>
      <c r="BC6289" s="451"/>
    </row>
    <row r="6290" spans="3:55" hidden="1" x14ac:dyDescent="0.2">
      <c r="C6290" s="1"/>
      <c r="D6290" s="1"/>
      <c r="E6290" s="1"/>
      <c r="F6290" s="1"/>
      <c r="G6290" s="1"/>
      <c r="H6290" s="1"/>
      <c r="I6290" s="1"/>
      <c r="Y6290" s="1"/>
      <c r="Z6290" s="1"/>
      <c r="BC6290" s="451"/>
    </row>
    <row r="6291" spans="3:55" hidden="1" x14ac:dyDescent="0.2">
      <c r="C6291" s="1"/>
      <c r="D6291" s="1"/>
      <c r="E6291" s="1"/>
      <c r="F6291" s="1"/>
      <c r="G6291" s="1"/>
      <c r="H6291" s="1"/>
      <c r="I6291" s="1"/>
      <c r="Y6291" s="1"/>
      <c r="Z6291" s="1"/>
      <c r="BC6291" s="451"/>
    </row>
    <row r="6292" spans="3:55" hidden="1" x14ac:dyDescent="0.2">
      <c r="C6292" s="1"/>
      <c r="D6292" s="1"/>
      <c r="E6292" s="1"/>
      <c r="F6292" s="1"/>
      <c r="G6292" s="1"/>
      <c r="H6292" s="1"/>
      <c r="I6292" s="1"/>
      <c r="Y6292" s="1"/>
      <c r="Z6292" s="1"/>
      <c r="BC6292" s="451"/>
    </row>
    <row r="6293" spans="3:55" hidden="1" x14ac:dyDescent="0.2">
      <c r="C6293" s="1"/>
      <c r="D6293" s="1"/>
      <c r="E6293" s="1"/>
      <c r="F6293" s="1"/>
      <c r="G6293" s="1"/>
      <c r="H6293" s="1"/>
      <c r="I6293" s="1"/>
      <c r="Y6293" s="1"/>
      <c r="Z6293" s="1"/>
      <c r="BC6293" s="451"/>
    </row>
    <row r="6294" spans="3:55" hidden="1" x14ac:dyDescent="0.2">
      <c r="C6294" s="1"/>
      <c r="D6294" s="1"/>
      <c r="E6294" s="1"/>
      <c r="F6294" s="1"/>
      <c r="G6294" s="1"/>
      <c r="H6294" s="1"/>
      <c r="I6294" s="1"/>
      <c r="Y6294" s="1"/>
      <c r="Z6294" s="1"/>
      <c r="BC6294" s="451"/>
    </row>
    <row r="6295" spans="3:55" hidden="1" x14ac:dyDescent="0.2">
      <c r="C6295" s="1"/>
      <c r="D6295" s="1"/>
      <c r="E6295" s="1"/>
      <c r="F6295" s="1"/>
      <c r="G6295" s="1"/>
      <c r="H6295" s="1"/>
      <c r="I6295" s="1"/>
      <c r="Y6295" s="1"/>
      <c r="Z6295" s="1"/>
      <c r="BC6295" s="451"/>
    </row>
    <row r="6296" spans="3:55" hidden="1" x14ac:dyDescent="0.2">
      <c r="C6296" s="1"/>
      <c r="D6296" s="1"/>
      <c r="E6296" s="1"/>
      <c r="F6296" s="1"/>
      <c r="G6296" s="1"/>
      <c r="H6296" s="1"/>
      <c r="I6296" s="1"/>
      <c r="Y6296" s="1"/>
      <c r="Z6296" s="1"/>
      <c r="BC6296" s="451"/>
    </row>
    <row r="6297" spans="3:55" hidden="1" x14ac:dyDescent="0.2">
      <c r="C6297" s="1"/>
      <c r="D6297" s="1"/>
      <c r="E6297" s="1"/>
      <c r="F6297" s="1"/>
      <c r="G6297" s="1"/>
      <c r="H6297" s="1"/>
      <c r="I6297" s="1"/>
      <c r="Y6297" s="1"/>
      <c r="Z6297" s="1"/>
      <c r="BC6297" s="451"/>
    </row>
    <row r="6298" spans="3:55" hidden="1" x14ac:dyDescent="0.2">
      <c r="C6298" s="1"/>
      <c r="D6298" s="1"/>
      <c r="E6298" s="1"/>
      <c r="F6298" s="1"/>
      <c r="G6298" s="1"/>
      <c r="H6298" s="1"/>
      <c r="I6298" s="1"/>
      <c r="Y6298" s="1"/>
      <c r="Z6298" s="1"/>
      <c r="BC6298" s="451"/>
    </row>
    <row r="6299" spans="3:55" hidden="1" x14ac:dyDescent="0.2">
      <c r="C6299" s="1"/>
      <c r="D6299" s="1"/>
      <c r="E6299" s="1"/>
      <c r="F6299" s="1"/>
      <c r="G6299" s="1"/>
      <c r="H6299" s="1"/>
      <c r="I6299" s="1"/>
      <c r="Y6299" s="1"/>
      <c r="Z6299" s="1"/>
      <c r="BC6299" s="451"/>
    </row>
    <row r="6300" spans="3:55" hidden="1" x14ac:dyDescent="0.2">
      <c r="C6300" s="1"/>
      <c r="D6300" s="1"/>
      <c r="E6300" s="1"/>
      <c r="F6300" s="1"/>
      <c r="G6300" s="1"/>
      <c r="H6300" s="1"/>
      <c r="I6300" s="1"/>
      <c r="Y6300" s="1"/>
      <c r="Z6300" s="1"/>
      <c r="BC6300" s="451"/>
    </row>
    <row r="6301" spans="3:55" hidden="1" x14ac:dyDescent="0.2">
      <c r="C6301" s="1"/>
      <c r="D6301" s="1"/>
      <c r="E6301" s="1"/>
      <c r="F6301" s="1"/>
      <c r="G6301" s="1"/>
      <c r="H6301" s="1"/>
      <c r="I6301" s="1"/>
      <c r="Y6301" s="1"/>
      <c r="Z6301" s="1"/>
      <c r="BC6301" s="451"/>
    </row>
    <row r="6302" spans="3:55" hidden="1" x14ac:dyDescent="0.2">
      <c r="C6302" s="1"/>
      <c r="D6302" s="1"/>
      <c r="E6302" s="1"/>
      <c r="F6302" s="1"/>
      <c r="G6302" s="1"/>
      <c r="H6302" s="1"/>
      <c r="I6302" s="1"/>
      <c r="Y6302" s="1"/>
      <c r="Z6302" s="1"/>
      <c r="BC6302" s="451"/>
    </row>
    <row r="6303" spans="3:55" hidden="1" x14ac:dyDescent="0.2">
      <c r="C6303" s="1"/>
      <c r="D6303" s="1"/>
      <c r="E6303" s="1"/>
      <c r="F6303" s="1"/>
      <c r="G6303" s="1"/>
      <c r="H6303" s="1"/>
      <c r="I6303" s="1"/>
      <c r="Y6303" s="1"/>
      <c r="Z6303" s="1"/>
      <c r="BC6303" s="451"/>
    </row>
    <row r="6304" spans="3:55" hidden="1" x14ac:dyDescent="0.2">
      <c r="C6304" s="1"/>
      <c r="D6304" s="1"/>
      <c r="E6304" s="1"/>
      <c r="F6304" s="1"/>
      <c r="G6304" s="1"/>
      <c r="H6304" s="1"/>
      <c r="I6304" s="1"/>
      <c r="Y6304" s="1"/>
      <c r="Z6304" s="1"/>
      <c r="BC6304" s="451"/>
    </row>
    <row r="6305" spans="3:55" hidden="1" x14ac:dyDescent="0.2">
      <c r="C6305" s="1"/>
      <c r="D6305" s="1"/>
      <c r="E6305" s="1"/>
      <c r="F6305" s="1"/>
      <c r="G6305" s="1"/>
      <c r="H6305" s="1"/>
      <c r="I6305" s="1"/>
      <c r="Y6305" s="1"/>
      <c r="Z6305" s="1"/>
      <c r="BC6305" s="451"/>
    </row>
    <row r="6306" spans="3:55" hidden="1" x14ac:dyDescent="0.2">
      <c r="C6306" s="1"/>
      <c r="D6306" s="1"/>
      <c r="E6306" s="1"/>
      <c r="F6306" s="1"/>
      <c r="G6306" s="1"/>
      <c r="H6306" s="1"/>
      <c r="I6306" s="1"/>
      <c r="Y6306" s="1"/>
      <c r="Z6306" s="1"/>
      <c r="BC6306" s="451"/>
    </row>
    <row r="6307" spans="3:55" hidden="1" x14ac:dyDescent="0.2">
      <c r="C6307" s="1"/>
      <c r="D6307" s="1"/>
      <c r="E6307" s="1"/>
      <c r="F6307" s="1"/>
      <c r="G6307" s="1"/>
      <c r="H6307" s="1"/>
      <c r="I6307" s="1"/>
      <c r="Y6307" s="1"/>
      <c r="Z6307" s="1"/>
      <c r="BC6307" s="451"/>
    </row>
    <row r="6308" spans="3:55" hidden="1" x14ac:dyDescent="0.2">
      <c r="C6308" s="1"/>
      <c r="D6308" s="1"/>
      <c r="E6308" s="1"/>
      <c r="F6308" s="1"/>
      <c r="G6308" s="1"/>
      <c r="H6308" s="1"/>
      <c r="I6308" s="1"/>
      <c r="Y6308" s="1"/>
      <c r="Z6308" s="1"/>
      <c r="BC6308" s="451"/>
    </row>
    <row r="6309" spans="3:55" hidden="1" x14ac:dyDescent="0.2">
      <c r="C6309" s="1"/>
      <c r="D6309" s="1"/>
      <c r="E6309" s="1"/>
      <c r="F6309" s="1"/>
      <c r="G6309" s="1"/>
      <c r="H6309" s="1"/>
      <c r="I6309" s="1"/>
      <c r="Y6309" s="1"/>
      <c r="Z6309" s="1"/>
      <c r="BC6309" s="451"/>
    </row>
    <row r="6310" spans="3:55" hidden="1" x14ac:dyDescent="0.2">
      <c r="C6310" s="1"/>
      <c r="D6310" s="1"/>
      <c r="E6310" s="1"/>
      <c r="F6310" s="1"/>
      <c r="G6310" s="1"/>
      <c r="H6310" s="1"/>
      <c r="I6310" s="1"/>
      <c r="Y6310" s="1"/>
      <c r="Z6310" s="1"/>
      <c r="BC6310" s="451"/>
    </row>
    <row r="6311" spans="3:55" hidden="1" x14ac:dyDescent="0.2">
      <c r="C6311" s="1"/>
      <c r="D6311" s="1"/>
      <c r="E6311" s="1"/>
      <c r="F6311" s="1"/>
      <c r="G6311" s="1"/>
      <c r="H6311" s="1"/>
      <c r="I6311" s="1"/>
      <c r="Y6311" s="1"/>
      <c r="Z6311" s="1"/>
      <c r="BC6311" s="451"/>
    </row>
    <row r="6312" spans="3:55" hidden="1" x14ac:dyDescent="0.2">
      <c r="C6312" s="1"/>
      <c r="D6312" s="1"/>
      <c r="E6312" s="1"/>
      <c r="F6312" s="1"/>
      <c r="G6312" s="1"/>
      <c r="H6312" s="1"/>
      <c r="I6312" s="1"/>
      <c r="Y6312" s="1"/>
      <c r="Z6312" s="1"/>
      <c r="BC6312" s="451"/>
    </row>
    <row r="6313" spans="3:55" hidden="1" x14ac:dyDescent="0.2">
      <c r="C6313" s="1"/>
      <c r="D6313" s="1"/>
      <c r="E6313" s="1"/>
      <c r="F6313" s="1"/>
      <c r="G6313" s="1"/>
      <c r="H6313" s="1"/>
      <c r="I6313" s="1"/>
      <c r="Y6313" s="1"/>
      <c r="Z6313" s="1"/>
      <c r="BC6313" s="451"/>
    </row>
    <row r="6314" spans="3:55" hidden="1" x14ac:dyDescent="0.2">
      <c r="C6314" s="1"/>
      <c r="D6314" s="1"/>
      <c r="E6314" s="1"/>
      <c r="F6314" s="1"/>
      <c r="G6314" s="1"/>
      <c r="H6314" s="1"/>
      <c r="I6314" s="1"/>
      <c r="Y6314" s="1"/>
      <c r="Z6314" s="1"/>
      <c r="BC6314" s="451"/>
    </row>
    <row r="6315" spans="3:55" hidden="1" x14ac:dyDescent="0.2">
      <c r="C6315" s="1"/>
      <c r="D6315" s="1"/>
      <c r="E6315" s="1"/>
      <c r="F6315" s="1"/>
      <c r="G6315" s="1"/>
      <c r="H6315" s="1"/>
      <c r="I6315" s="1"/>
      <c r="Y6315" s="1"/>
      <c r="Z6315" s="1"/>
      <c r="BC6315" s="451"/>
    </row>
    <row r="6316" spans="3:55" hidden="1" x14ac:dyDescent="0.2">
      <c r="C6316" s="1"/>
      <c r="D6316" s="1"/>
      <c r="E6316" s="1"/>
      <c r="F6316" s="1"/>
      <c r="G6316" s="1"/>
      <c r="H6316" s="1"/>
      <c r="I6316" s="1"/>
      <c r="Y6316" s="1"/>
      <c r="Z6316" s="1"/>
      <c r="BC6316" s="451"/>
    </row>
    <row r="6317" spans="3:55" hidden="1" x14ac:dyDescent="0.2">
      <c r="C6317" s="1"/>
      <c r="D6317" s="1"/>
      <c r="E6317" s="1"/>
      <c r="F6317" s="1"/>
      <c r="G6317" s="1"/>
      <c r="H6317" s="1"/>
      <c r="I6317" s="1"/>
      <c r="Y6317" s="1"/>
      <c r="Z6317" s="1"/>
      <c r="BC6317" s="451"/>
    </row>
    <row r="6318" spans="3:55" hidden="1" x14ac:dyDescent="0.2">
      <c r="C6318" s="1"/>
      <c r="D6318" s="1"/>
      <c r="E6318" s="1"/>
      <c r="F6318" s="1"/>
      <c r="G6318" s="1"/>
      <c r="H6318" s="1"/>
      <c r="I6318" s="1"/>
      <c r="Y6318" s="1"/>
      <c r="Z6318" s="1"/>
      <c r="BC6318" s="451"/>
    </row>
    <row r="6319" spans="3:55" hidden="1" x14ac:dyDescent="0.2">
      <c r="C6319" s="1"/>
      <c r="D6319" s="1"/>
      <c r="E6319" s="1"/>
      <c r="F6319" s="1"/>
      <c r="G6319" s="1"/>
      <c r="H6319" s="1"/>
      <c r="I6319" s="1"/>
      <c r="Y6319" s="1"/>
      <c r="Z6319" s="1"/>
      <c r="BC6319" s="451"/>
    </row>
    <row r="6320" spans="3:55" hidden="1" x14ac:dyDescent="0.2">
      <c r="C6320" s="1"/>
      <c r="D6320" s="1"/>
      <c r="E6320" s="1"/>
      <c r="F6320" s="1"/>
      <c r="G6320" s="1"/>
      <c r="H6320" s="1"/>
      <c r="I6320" s="1"/>
      <c r="Y6320" s="1"/>
      <c r="Z6320" s="1"/>
      <c r="BC6320" s="451"/>
    </row>
    <row r="6321" spans="3:55" hidden="1" x14ac:dyDescent="0.2">
      <c r="C6321" s="1"/>
      <c r="D6321" s="1"/>
      <c r="E6321" s="1"/>
      <c r="F6321" s="1"/>
      <c r="G6321" s="1"/>
      <c r="H6321" s="1"/>
      <c r="I6321" s="1"/>
      <c r="Y6321" s="1"/>
      <c r="Z6321" s="1"/>
      <c r="BC6321" s="451"/>
    </row>
    <row r="6322" spans="3:55" hidden="1" x14ac:dyDescent="0.2">
      <c r="C6322" s="1"/>
      <c r="D6322" s="1"/>
      <c r="E6322" s="1"/>
      <c r="F6322" s="1"/>
      <c r="G6322" s="1"/>
      <c r="H6322" s="1"/>
      <c r="I6322" s="1"/>
      <c r="Y6322" s="1"/>
      <c r="Z6322" s="1"/>
      <c r="BC6322" s="451"/>
    </row>
    <row r="6323" spans="3:55" hidden="1" x14ac:dyDescent="0.2">
      <c r="C6323" s="1"/>
      <c r="D6323" s="1"/>
      <c r="E6323" s="1"/>
      <c r="F6323" s="1"/>
      <c r="G6323" s="1"/>
      <c r="H6323" s="1"/>
      <c r="I6323" s="1"/>
      <c r="Y6323" s="1"/>
      <c r="Z6323" s="1"/>
      <c r="BC6323" s="451"/>
    </row>
    <row r="6324" spans="3:55" hidden="1" x14ac:dyDescent="0.2">
      <c r="C6324" s="1"/>
      <c r="D6324" s="1"/>
      <c r="E6324" s="1"/>
      <c r="F6324" s="1"/>
      <c r="G6324" s="1"/>
      <c r="H6324" s="1"/>
      <c r="I6324" s="1"/>
      <c r="Y6324" s="1"/>
      <c r="Z6324" s="1"/>
      <c r="BC6324" s="451"/>
    </row>
    <row r="6325" spans="3:55" hidden="1" x14ac:dyDescent="0.2">
      <c r="C6325" s="1"/>
      <c r="D6325" s="1"/>
      <c r="E6325" s="1"/>
      <c r="F6325" s="1"/>
      <c r="G6325" s="1"/>
      <c r="H6325" s="1"/>
      <c r="I6325" s="1"/>
      <c r="Y6325" s="1"/>
      <c r="Z6325" s="1"/>
      <c r="BC6325" s="451"/>
    </row>
    <row r="6326" spans="3:55" hidden="1" x14ac:dyDescent="0.2">
      <c r="C6326" s="1"/>
      <c r="D6326" s="1"/>
      <c r="E6326" s="1"/>
      <c r="F6326" s="1"/>
      <c r="G6326" s="1"/>
      <c r="H6326" s="1"/>
      <c r="I6326" s="1"/>
      <c r="Y6326" s="1"/>
      <c r="Z6326" s="1"/>
      <c r="BC6326" s="451"/>
    </row>
    <row r="6327" spans="3:55" hidden="1" x14ac:dyDescent="0.2">
      <c r="C6327" s="1"/>
      <c r="D6327" s="1"/>
      <c r="E6327" s="1"/>
      <c r="F6327" s="1"/>
      <c r="G6327" s="1"/>
      <c r="H6327" s="1"/>
      <c r="I6327" s="1"/>
      <c r="Y6327" s="1"/>
      <c r="Z6327" s="1"/>
      <c r="BC6327" s="451"/>
    </row>
    <row r="6328" spans="3:55" hidden="1" x14ac:dyDescent="0.2">
      <c r="C6328" s="1"/>
      <c r="D6328" s="1"/>
      <c r="E6328" s="1"/>
      <c r="F6328" s="1"/>
      <c r="G6328" s="1"/>
      <c r="H6328" s="1"/>
      <c r="I6328" s="1"/>
      <c r="Y6328" s="1"/>
      <c r="Z6328" s="1"/>
      <c r="BC6328" s="451"/>
    </row>
    <row r="6329" spans="3:55" hidden="1" x14ac:dyDescent="0.2">
      <c r="C6329" s="1"/>
      <c r="D6329" s="1"/>
      <c r="E6329" s="1"/>
      <c r="F6329" s="1"/>
      <c r="G6329" s="1"/>
      <c r="H6329" s="1"/>
      <c r="I6329" s="1"/>
      <c r="Y6329" s="1"/>
      <c r="Z6329" s="1"/>
      <c r="BC6329" s="451"/>
    </row>
    <row r="6330" spans="3:55" hidden="1" x14ac:dyDescent="0.2">
      <c r="C6330" s="1"/>
      <c r="D6330" s="1"/>
      <c r="E6330" s="1"/>
      <c r="F6330" s="1"/>
      <c r="G6330" s="1"/>
      <c r="H6330" s="1"/>
      <c r="I6330" s="1"/>
      <c r="Y6330" s="1"/>
      <c r="Z6330" s="1"/>
      <c r="BC6330" s="451"/>
    </row>
    <row r="6331" spans="3:55" hidden="1" x14ac:dyDescent="0.2">
      <c r="C6331" s="1"/>
      <c r="D6331" s="1"/>
      <c r="E6331" s="1"/>
      <c r="F6331" s="1"/>
      <c r="G6331" s="1"/>
      <c r="H6331" s="1"/>
      <c r="I6331" s="1"/>
      <c r="Y6331" s="1"/>
      <c r="Z6331" s="1"/>
      <c r="BC6331" s="451"/>
    </row>
    <row r="6332" spans="3:55" hidden="1" x14ac:dyDescent="0.2">
      <c r="C6332" s="1"/>
      <c r="D6332" s="1"/>
      <c r="E6332" s="1"/>
      <c r="F6332" s="1"/>
      <c r="G6332" s="1"/>
      <c r="H6332" s="1"/>
      <c r="I6332" s="1"/>
      <c r="Y6332" s="1"/>
      <c r="Z6332" s="1"/>
      <c r="BC6332" s="451"/>
    </row>
    <row r="6333" spans="3:55" hidden="1" x14ac:dyDescent="0.2">
      <c r="C6333" s="1"/>
      <c r="D6333" s="1"/>
      <c r="E6333" s="1"/>
      <c r="F6333" s="1"/>
      <c r="G6333" s="1"/>
      <c r="H6333" s="1"/>
      <c r="I6333" s="1"/>
      <c r="Y6333" s="1"/>
      <c r="Z6333" s="1"/>
      <c r="BC6333" s="451"/>
    </row>
    <row r="6334" spans="3:55" hidden="1" x14ac:dyDescent="0.2">
      <c r="C6334" s="1"/>
      <c r="D6334" s="1"/>
      <c r="E6334" s="1"/>
      <c r="F6334" s="1"/>
      <c r="G6334" s="1"/>
      <c r="H6334" s="1"/>
      <c r="I6334" s="1"/>
      <c r="Y6334" s="1"/>
      <c r="Z6334" s="1"/>
      <c r="BC6334" s="451"/>
    </row>
    <row r="6335" spans="3:55" hidden="1" x14ac:dyDescent="0.2">
      <c r="C6335" s="1"/>
      <c r="D6335" s="1"/>
      <c r="E6335" s="1"/>
      <c r="F6335" s="1"/>
      <c r="G6335" s="1"/>
      <c r="H6335" s="1"/>
      <c r="I6335" s="1"/>
      <c r="Y6335" s="1"/>
      <c r="Z6335" s="1"/>
      <c r="BC6335" s="451"/>
    </row>
    <row r="6336" spans="3:55" hidden="1" x14ac:dyDescent="0.2">
      <c r="C6336" s="1"/>
      <c r="D6336" s="1"/>
      <c r="E6336" s="1"/>
      <c r="F6336" s="1"/>
      <c r="G6336" s="1"/>
      <c r="H6336" s="1"/>
      <c r="I6336" s="1"/>
      <c r="Y6336" s="1"/>
      <c r="Z6336" s="1"/>
      <c r="BC6336" s="451"/>
    </row>
    <row r="6337" spans="3:55" hidden="1" x14ac:dyDescent="0.2">
      <c r="C6337" s="1"/>
      <c r="D6337" s="1"/>
      <c r="E6337" s="1"/>
      <c r="F6337" s="1"/>
      <c r="G6337" s="1"/>
      <c r="H6337" s="1"/>
      <c r="I6337" s="1"/>
      <c r="Y6337" s="1"/>
      <c r="Z6337" s="1"/>
      <c r="BC6337" s="451"/>
    </row>
    <row r="6338" spans="3:55" hidden="1" x14ac:dyDescent="0.2">
      <c r="C6338" s="1"/>
      <c r="D6338" s="1"/>
      <c r="E6338" s="1"/>
      <c r="F6338" s="1"/>
      <c r="G6338" s="1"/>
      <c r="H6338" s="1"/>
      <c r="I6338" s="1"/>
      <c r="Y6338" s="1"/>
      <c r="Z6338" s="1"/>
      <c r="BC6338" s="451"/>
    </row>
    <row r="6339" spans="3:55" hidden="1" x14ac:dyDescent="0.2">
      <c r="C6339" s="1"/>
      <c r="D6339" s="1"/>
      <c r="E6339" s="1"/>
      <c r="F6339" s="1"/>
      <c r="G6339" s="1"/>
      <c r="H6339" s="1"/>
      <c r="I6339" s="1"/>
      <c r="Y6339" s="1"/>
      <c r="Z6339" s="1"/>
      <c r="BC6339" s="451"/>
    </row>
    <row r="6340" spans="3:55" hidden="1" x14ac:dyDescent="0.2">
      <c r="C6340" s="1"/>
      <c r="D6340" s="1"/>
      <c r="E6340" s="1"/>
      <c r="F6340" s="1"/>
      <c r="G6340" s="1"/>
      <c r="H6340" s="1"/>
      <c r="I6340" s="1"/>
      <c r="Y6340" s="1"/>
      <c r="Z6340" s="1"/>
      <c r="BC6340" s="451"/>
    </row>
    <row r="6341" spans="3:55" hidden="1" x14ac:dyDescent="0.2">
      <c r="C6341" s="1"/>
      <c r="D6341" s="1"/>
      <c r="E6341" s="1"/>
      <c r="F6341" s="1"/>
      <c r="G6341" s="1"/>
      <c r="H6341" s="1"/>
      <c r="I6341" s="1"/>
      <c r="Y6341" s="1"/>
      <c r="Z6341" s="1"/>
      <c r="BC6341" s="451"/>
    </row>
    <row r="6342" spans="3:55" hidden="1" x14ac:dyDescent="0.2">
      <c r="C6342" s="1"/>
      <c r="D6342" s="1"/>
      <c r="E6342" s="1"/>
      <c r="F6342" s="1"/>
      <c r="G6342" s="1"/>
      <c r="H6342" s="1"/>
      <c r="I6342" s="1"/>
      <c r="Y6342" s="1"/>
      <c r="Z6342" s="1"/>
      <c r="BC6342" s="451"/>
    </row>
    <row r="6343" spans="3:55" hidden="1" x14ac:dyDescent="0.2">
      <c r="C6343" s="1"/>
      <c r="D6343" s="1"/>
      <c r="E6343" s="1"/>
      <c r="F6343" s="1"/>
      <c r="G6343" s="1"/>
      <c r="H6343" s="1"/>
      <c r="I6343" s="1"/>
      <c r="Y6343" s="1"/>
      <c r="Z6343" s="1"/>
      <c r="BC6343" s="451"/>
    </row>
    <row r="6344" spans="3:55" hidden="1" x14ac:dyDescent="0.2">
      <c r="C6344" s="1"/>
      <c r="D6344" s="1"/>
      <c r="E6344" s="1"/>
      <c r="F6344" s="1"/>
      <c r="G6344" s="1"/>
      <c r="H6344" s="1"/>
      <c r="I6344" s="1"/>
      <c r="Y6344" s="1"/>
      <c r="Z6344" s="1"/>
      <c r="BC6344" s="451"/>
    </row>
    <row r="6345" spans="3:55" hidden="1" x14ac:dyDescent="0.2">
      <c r="C6345" s="1"/>
      <c r="D6345" s="1"/>
      <c r="E6345" s="1"/>
      <c r="F6345" s="1"/>
      <c r="G6345" s="1"/>
      <c r="H6345" s="1"/>
      <c r="I6345" s="1"/>
      <c r="Y6345" s="1"/>
      <c r="Z6345" s="1"/>
      <c r="BC6345" s="451"/>
    </row>
    <row r="6346" spans="3:55" hidden="1" x14ac:dyDescent="0.2">
      <c r="C6346" s="1"/>
      <c r="D6346" s="1"/>
      <c r="E6346" s="1"/>
      <c r="F6346" s="1"/>
      <c r="G6346" s="1"/>
      <c r="H6346" s="1"/>
      <c r="I6346" s="1"/>
      <c r="Y6346" s="1"/>
      <c r="Z6346" s="1"/>
      <c r="BC6346" s="451"/>
    </row>
    <row r="6347" spans="3:55" hidden="1" x14ac:dyDescent="0.2">
      <c r="C6347" s="1"/>
      <c r="D6347" s="1"/>
      <c r="E6347" s="1"/>
      <c r="F6347" s="1"/>
      <c r="G6347" s="1"/>
      <c r="H6347" s="1"/>
      <c r="I6347" s="1"/>
      <c r="Y6347" s="1"/>
      <c r="Z6347" s="1"/>
      <c r="BC6347" s="451"/>
    </row>
    <row r="6348" spans="3:55" hidden="1" x14ac:dyDescent="0.2">
      <c r="C6348" s="1"/>
      <c r="D6348" s="1"/>
      <c r="E6348" s="1"/>
      <c r="F6348" s="1"/>
      <c r="G6348" s="1"/>
      <c r="H6348" s="1"/>
      <c r="I6348" s="1"/>
      <c r="Y6348" s="1"/>
      <c r="Z6348" s="1"/>
      <c r="BC6348" s="451"/>
    </row>
    <row r="6349" spans="3:55" hidden="1" x14ac:dyDescent="0.2">
      <c r="C6349" s="1"/>
      <c r="D6349" s="1"/>
      <c r="E6349" s="1"/>
      <c r="F6349" s="1"/>
      <c r="G6349" s="1"/>
      <c r="H6349" s="1"/>
      <c r="I6349" s="1"/>
      <c r="Y6349" s="1"/>
      <c r="Z6349" s="1"/>
      <c r="BC6349" s="451"/>
    </row>
    <row r="6350" spans="3:55" hidden="1" x14ac:dyDescent="0.2">
      <c r="C6350" s="1"/>
      <c r="D6350" s="1"/>
      <c r="E6350" s="1"/>
      <c r="F6350" s="1"/>
      <c r="G6350" s="1"/>
      <c r="H6350" s="1"/>
      <c r="I6350" s="1"/>
      <c r="Y6350" s="1"/>
      <c r="Z6350" s="1"/>
      <c r="BC6350" s="451"/>
    </row>
    <row r="6351" spans="3:55" hidden="1" x14ac:dyDescent="0.2">
      <c r="C6351" s="1"/>
      <c r="D6351" s="1"/>
      <c r="E6351" s="1"/>
      <c r="F6351" s="1"/>
      <c r="G6351" s="1"/>
      <c r="H6351" s="1"/>
      <c r="I6351" s="1"/>
      <c r="Y6351" s="1"/>
      <c r="Z6351" s="1"/>
      <c r="BC6351" s="451"/>
    </row>
    <row r="6352" spans="3:55" hidden="1" x14ac:dyDescent="0.2">
      <c r="C6352" s="1"/>
      <c r="D6352" s="1"/>
      <c r="E6352" s="1"/>
      <c r="F6352" s="1"/>
      <c r="G6352" s="1"/>
      <c r="H6352" s="1"/>
      <c r="I6352" s="1"/>
      <c r="Y6352" s="1"/>
      <c r="Z6352" s="1"/>
      <c r="BC6352" s="451"/>
    </row>
    <row r="6353" spans="3:55" hidden="1" x14ac:dyDescent="0.2">
      <c r="C6353" s="1"/>
      <c r="D6353" s="1"/>
      <c r="E6353" s="1"/>
      <c r="F6353" s="1"/>
      <c r="G6353" s="1"/>
      <c r="H6353" s="1"/>
      <c r="I6353" s="1"/>
      <c r="Y6353" s="1"/>
      <c r="Z6353" s="1"/>
      <c r="BC6353" s="451"/>
    </row>
    <row r="6354" spans="3:55" hidden="1" x14ac:dyDescent="0.2">
      <c r="C6354" s="1"/>
      <c r="D6354" s="1"/>
      <c r="E6354" s="1"/>
      <c r="F6354" s="1"/>
      <c r="G6354" s="1"/>
      <c r="H6354" s="1"/>
      <c r="I6354" s="1"/>
      <c r="Y6354" s="1"/>
      <c r="Z6354" s="1"/>
      <c r="BC6354" s="451"/>
    </row>
    <row r="6355" spans="3:55" hidden="1" x14ac:dyDescent="0.2">
      <c r="C6355" s="1"/>
      <c r="D6355" s="1"/>
      <c r="E6355" s="1"/>
      <c r="F6355" s="1"/>
      <c r="G6355" s="1"/>
      <c r="H6355" s="1"/>
      <c r="I6355" s="1"/>
      <c r="Y6355" s="1"/>
      <c r="Z6355" s="1"/>
      <c r="BC6355" s="451"/>
    </row>
    <row r="6356" spans="3:55" hidden="1" x14ac:dyDescent="0.2">
      <c r="C6356" s="1"/>
      <c r="D6356" s="1"/>
      <c r="E6356" s="1"/>
      <c r="F6356" s="1"/>
      <c r="G6356" s="1"/>
      <c r="H6356" s="1"/>
      <c r="I6356" s="1"/>
      <c r="Y6356" s="1"/>
      <c r="Z6356" s="1"/>
      <c r="BC6356" s="451"/>
    </row>
    <row r="6357" spans="3:55" hidden="1" x14ac:dyDescent="0.2">
      <c r="C6357" s="1"/>
      <c r="D6357" s="1"/>
      <c r="E6357" s="1"/>
      <c r="F6357" s="1"/>
      <c r="G6357" s="1"/>
      <c r="H6357" s="1"/>
      <c r="I6357" s="1"/>
      <c r="Y6357" s="1"/>
      <c r="Z6357" s="1"/>
      <c r="BC6357" s="451"/>
    </row>
    <row r="6358" spans="3:55" hidden="1" x14ac:dyDescent="0.2">
      <c r="C6358" s="1"/>
      <c r="D6358" s="1"/>
      <c r="E6358" s="1"/>
      <c r="F6358" s="1"/>
      <c r="G6358" s="1"/>
      <c r="H6358" s="1"/>
      <c r="I6358" s="1"/>
      <c r="Y6358" s="1"/>
      <c r="Z6358" s="1"/>
      <c r="BC6358" s="451"/>
    </row>
    <row r="6359" spans="3:55" hidden="1" x14ac:dyDescent="0.2">
      <c r="C6359" s="1"/>
      <c r="D6359" s="1"/>
      <c r="E6359" s="1"/>
      <c r="F6359" s="1"/>
      <c r="G6359" s="1"/>
      <c r="H6359" s="1"/>
      <c r="I6359" s="1"/>
      <c r="Y6359" s="1"/>
      <c r="Z6359" s="1"/>
      <c r="BC6359" s="451"/>
    </row>
    <row r="6360" spans="3:55" hidden="1" x14ac:dyDescent="0.2">
      <c r="C6360" s="1"/>
      <c r="D6360" s="1"/>
      <c r="E6360" s="1"/>
      <c r="F6360" s="1"/>
      <c r="G6360" s="1"/>
      <c r="H6360" s="1"/>
      <c r="I6360" s="1"/>
      <c r="Y6360" s="1"/>
      <c r="Z6360" s="1"/>
      <c r="BC6360" s="451"/>
    </row>
    <row r="6361" spans="3:55" hidden="1" x14ac:dyDescent="0.2">
      <c r="C6361" s="1"/>
      <c r="D6361" s="1"/>
      <c r="E6361" s="1"/>
      <c r="F6361" s="1"/>
      <c r="G6361" s="1"/>
      <c r="H6361" s="1"/>
      <c r="I6361" s="1"/>
      <c r="Y6361" s="1"/>
      <c r="Z6361" s="1"/>
      <c r="BC6361" s="451"/>
    </row>
    <row r="6362" spans="3:55" hidden="1" x14ac:dyDescent="0.2">
      <c r="C6362" s="1"/>
      <c r="D6362" s="1"/>
      <c r="E6362" s="1"/>
      <c r="F6362" s="1"/>
      <c r="G6362" s="1"/>
      <c r="H6362" s="1"/>
      <c r="I6362" s="1"/>
      <c r="Y6362" s="1"/>
      <c r="Z6362" s="1"/>
      <c r="BC6362" s="451"/>
    </row>
    <row r="6363" spans="3:55" hidden="1" x14ac:dyDescent="0.2">
      <c r="C6363" s="1"/>
      <c r="D6363" s="1"/>
      <c r="E6363" s="1"/>
      <c r="F6363" s="1"/>
      <c r="G6363" s="1"/>
      <c r="H6363" s="1"/>
      <c r="I6363" s="1"/>
      <c r="Y6363" s="1"/>
      <c r="Z6363" s="1"/>
      <c r="BC6363" s="451"/>
    </row>
    <row r="6364" spans="3:55" hidden="1" x14ac:dyDescent="0.2">
      <c r="C6364" s="1"/>
      <c r="D6364" s="1"/>
      <c r="E6364" s="1"/>
      <c r="F6364" s="1"/>
      <c r="G6364" s="1"/>
      <c r="H6364" s="1"/>
      <c r="I6364" s="1"/>
      <c r="Y6364" s="1"/>
      <c r="Z6364" s="1"/>
      <c r="BC6364" s="451"/>
    </row>
    <row r="6365" spans="3:55" hidden="1" x14ac:dyDescent="0.2">
      <c r="C6365" s="1"/>
      <c r="D6365" s="1"/>
      <c r="E6365" s="1"/>
      <c r="F6365" s="1"/>
      <c r="G6365" s="1"/>
      <c r="H6365" s="1"/>
      <c r="I6365" s="1"/>
      <c r="Y6365" s="1"/>
      <c r="Z6365" s="1"/>
      <c r="BC6365" s="451"/>
    </row>
    <row r="6366" spans="3:55" hidden="1" x14ac:dyDescent="0.2">
      <c r="C6366" s="1"/>
      <c r="D6366" s="1"/>
      <c r="E6366" s="1"/>
      <c r="F6366" s="1"/>
      <c r="G6366" s="1"/>
      <c r="H6366" s="1"/>
      <c r="I6366" s="1"/>
      <c r="Y6366" s="1"/>
      <c r="Z6366" s="1"/>
      <c r="BC6366" s="451"/>
    </row>
    <row r="6367" spans="3:55" hidden="1" x14ac:dyDescent="0.2">
      <c r="C6367" s="1"/>
      <c r="D6367" s="1"/>
      <c r="E6367" s="1"/>
      <c r="F6367" s="1"/>
      <c r="G6367" s="1"/>
      <c r="H6367" s="1"/>
      <c r="I6367" s="1"/>
      <c r="Y6367" s="1"/>
      <c r="Z6367" s="1"/>
      <c r="BC6367" s="451"/>
    </row>
    <row r="6368" spans="3:55" hidden="1" x14ac:dyDescent="0.2">
      <c r="C6368" s="1"/>
      <c r="D6368" s="1"/>
      <c r="E6368" s="1"/>
      <c r="F6368" s="1"/>
      <c r="G6368" s="1"/>
      <c r="H6368" s="1"/>
      <c r="I6368" s="1"/>
      <c r="Y6368" s="1"/>
      <c r="Z6368" s="1"/>
      <c r="BC6368" s="451"/>
    </row>
    <row r="6369" spans="3:55" hidden="1" x14ac:dyDescent="0.2">
      <c r="C6369" s="1"/>
      <c r="D6369" s="1"/>
      <c r="E6369" s="1"/>
      <c r="F6369" s="1"/>
      <c r="G6369" s="1"/>
      <c r="H6369" s="1"/>
      <c r="I6369" s="1"/>
      <c r="Y6369" s="1"/>
      <c r="Z6369" s="1"/>
      <c r="BC6369" s="451"/>
    </row>
    <row r="6370" spans="3:55" hidden="1" x14ac:dyDescent="0.2">
      <c r="C6370" s="1"/>
      <c r="D6370" s="1"/>
      <c r="E6370" s="1"/>
      <c r="F6370" s="1"/>
      <c r="G6370" s="1"/>
      <c r="H6370" s="1"/>
      <c r="I6370" s="1"/>
      <c r="Y6370" s="1"/>
      <c r="Z6370" s="1"/>
      <c r="BC6370" s="451"/>
    </row>
    <row r="6371" spans="3:55" hidden="1" x14ac:dyDescent="0.2">
      <c r="C6371" s="1"/>
      <c r="D6371" s="1"/>
      <c r="E6371" s="1"/>
      <c r="F6371" s="1"/>
      <c r="G6371" s="1"/>
      <c r="H6371" s="1"/>
      <c r="I6371" s="1"/>
      <c r="Y6371" s="1"/>
      <c r="Z6371" s="1"/>
      <c r="BC6371" s="451"/>
    </row>
    <row r="6372" spans="3:55" hidden="1" x14ac:dyDescent="0.2">
      <c r="C6372" s="1"/>
      <c r="D6372" s="1"/>
      <c r="E6372" s="1"/>
      <c r="F6372" s="1"/>
      <c r="G6372" s="1"/>
      <c r="H6372" s="1"/>
      <c r="I6372" s="1"/>
      <c r="Y6372" s="1"/>
      <c r="Z6372" s="1"/>
      <c r="BC6372" s="451"/>
    </row>
    <row r="6373" spans="3:55" hidden="1" x14ac:dyDescent="0.2">
      <c r="C6373" s="1"/>
      <c r="D6373" s="1"/>
      <c r="E6373" s="1"/>
      <c r="F6373" s="1"/>
      <c r="G6373" s="1"/>
      <c r="H6373" s="1"/>
      <c r="I6373" s="1"/>
      <c r="Y6373" s="1"/>
      <c r="Z6373" s="1"/>
      <c r="BC6373" s="451"/>
    </row>
    <row r="6374" spans="3:55" hidden="1" x14ac:dyDescent="0.2">
      <c r="C6374" s="1"/>
      <c r="D6374" s="1"/>
      <c r="E6374" s="1"/>
      <c r="F6374" s="1"/>
      <c r="G6374" s="1"/>
      <c r="H6374" s="1"/>
      <c r="I6374" s="1"/>
      <c r="Y6374" s="1"/>
      <c r="Z6374" s="1"/>
      <c r="BC6374" s="451"/>
    </row>
    <row r="6375" spans="3:55" hidden="1" x14ac:dyDescent="0.2">
      <c r="C6375" s="1"/>
      <c r="D6375" s="1"/>
      <c r="E6375" s="1"/>
      <c r="F6375" s="1"/>
      <c r="G6375" s="1"/>
      <c r="H6375" s="1"/>
      <c r="I6375" s="1"/>
      <c r="Y6375" s="1"/>
      <c r="Z6375" s="1"/>
      <c r="BC6375" s="451"/>
    </row>
    <row r="6376" spans="3:55" hidden="1" x14ac:dyDescent="0.2">
      <c r="C6376" s="1"/>
      <c r="D6376" s="1"/>
      <c r="E6376" s="1"/>
      <c r="F6376" s="1"/>
      <c r="G6376" s="1"/>
      <c r="H6376" s="1"/>
      <c r="I6376" s="1"/>
      <c r="Y6376" s="1"/>
      <c r="Z6376" s="1"/>
      <c r="BC6376" s="451"/>
    </row>
    <row r="6377" spans="3:55" hidden="1" x14ac:dyDescent="0.2">
      <c r="C6377" s="1"/>
      <c r="D6377" s="1"/>
      <c r="E6377" s="1"/>
      <c r="F6377" s="1"/>
      <c r="G6377" s="1"/>
      <c r="H6377" s="1"/>
      <c r="I6377" s="1"/>
      <c r="Y6377" s="1"/>
      <c r="Z6377" s="1"/>
      <c r="BC6377" s="451"/>
    </row>
    <row r="6378" spans="3:55" hidden="1" x14ac:dyDescent="0.2">
      <c r="C6378" s="1"/>
      <c r="D6378" s="1"/>
      <c r="E6378" s="1"/>
      <c r="F6378" s="1"/>
      <c r="G6378" s="1"/>
      <c r="H6378" s="1"/>
      <c r="I6378" s="1"/>
      <c r="Y6378" s="1"/>
      <c r="Z6378" s="1"/>
      <c r="BC6378" s="451"/>
    </row>
    <row r="6379" spans="3:55" hidden="1" x14ac:dyDescent="0.2">
      <c r="C6379" s="1"/>
      <c r="D6379" s="1"/>
      <c r="E6379" s="1"/>
      <c r="F6379" s="1"/>
      <c r="G6379" s="1"/>
      <c r="H6379" s="1"/>
      <c r="I6379" s="1"/>
      <c r="Y6379" s="1"/>
      <c r="Z6379" s="1"/>
      <c r="BC6379" s="451"/>
    </row>
    <row r="6380" spans="3:55" hidden="1" x14ac:dyDescent="0.2">
      <c r="C6380" s="1"/>
      <c r="D6380" s="1"/>
      <c r="E6380" s="1"/>
      <c r="F6380" s="1"/>
      <c r="G6380" s="1"/>
      <c r="H6380" s="1"/>
      <c r="I6380" s="1"/>
      <c r="Y6380" s="1"/>
      <c r="Z6380" s="1"/>
      <c r="BC6380" s="451"/>
    </row>
    <row r="6381" spans="3:55" hidden="1" x14ac:dyDescent="0.2">
      <c r="C6381" s="1"/>
      <c r="D6381" s="1"/>
      <c r="E6381" s="1"/>
      <c r="F6381" s="1"/>
      <c r="G6381" s="1"/>
      <c r="H6381" s="1"/>
      <c r="I6381" s="1"/>
      <c r="Y6381" s="1"/>
      <c r="Z6381" s="1"/>
      <c r="BC6381" s="451"/>
    </row>
    <row r="6382" spans="3:55" hidden="1" x14ac:dyDescent="0.2">
      <c r="C6382" s="1"/>
      <c r="D6382" s="1"/>
      <c r="E6382" s="1"/>
      <c r="F6382" s="1"/>
      <c r="G6382" s="1"/>
      <c r="H6382" s="1"/>
      <c r="I6382" s="1"/>
      <c r="Y6382" s="1"/>
      <c r="Z6382" s="1"/>
      <c r="BC6382" s="451"/>
    </row>
    <row r="6383" spans="3:55" hidden="1" x14ac:dyDescent="0.2">
      <c r="C6383" s="1"/>
      <c r="D6383" s="1"/>
      <c r="E6383" s="1"/>
      <c r="F6383" s="1"/>
      <c r="G6383" s="1"/>
      <c r="H6383" s="1"/>
      <c r="I6383" s="1"/>
      <c r="Y6383" s="1"/>
      <c r="Z6383" s="1"/>
      <c r="BC6383" s="451"/>
    </row>
    <row r="6384" spans="3:55" hidden="1" x14ac:dyDescent="0.2">
      <c r="C6384" s="1"/>
      <c r="D6384" s="1"/>
      <c r="E6384" s="1"/>
      <c r="F6384" s="1"/>
      <c r="G6384" s="1"/>
      <c r="H6384" s="1"/>
      <c r="I6384" s="1"/>
      <c r="Y6384" s="1"/>
      <c r="Z6384" s="1"/>
      <c r="BC6384" s="451"/>
    </row>
    <row r="6385" spans="3:55" hidden="1" x14ac:dyDescent="0.2">
      <c r="C6385" s="1"/>
      <c r="D6385" s="1"/>
      <c r="E6385" s="1"/>
      <c r="F6385" s="1"/>
      <c r="G6385" s="1"/>
      <c r="H6385" s="1"/>
      <c r="I6385" s="1"/>
      <c r="Y6385" s="1"/>
      <c r="Z6385" s="1"/>
      <c r="BC6385" s="451"/>
    </row>
    <row r="6386" spans="3:55" hidden="1" x14ac:dyDescent="0.2">
      <c r="C6386" s="1"/>
      <c r="D6386" s="1"/>
      <c r="E6386" s="1"/>
      <c r="F6386" s="1"/>
      <c r="G6386" s="1"/>
      <c r="H6386" s="1"/>
      <c r="I6386" s="1"/>
      <c r="Y6386" s="1"/>
      <c r="Z6386" s="1"/>
      <c r="BC6386" s="451"/>
    </row>
    <row r="6387" spans="3:55" hidden="1" x14ac:dyDescent="0.2">
      <c r="C6387" s="1"/>
      <c r="D6387" s="1"/>
      <c r="E6387" s="1"/>
      <c r="F6387" s="1"/>
      <c r="G6387" s="1"/>
      <c r="H6387" s="1"/>
      <c r="I6387" s="1"/>
      <c r="Y6387" s="1"/>
      <c r="Z6387" s="1"/>
      <c r="BC6387" s="451"/>
    </row>
    <row r="6388" spans="3:55" hidden="1" x14ac:dyDescent="0.2">
      <c r="C6388" s="1"/>
      <c r="D6388" s="1"/>
      <c r="E6388" s="1"/>
      <c r="F6388" s="1"/>
      <c r="G6388" s="1"/>
      <c r="H6388" s="1"/>
      <c r="I6388" s="1"/>
      <c r="Y6388" s="1"/>
      <c r="Z6388" s="1"/>
      <c r="BC6388" s="451"/>
    </row>
    <row r="6389" spans="3:55" hidden="1" x14ac:dyDescent="0.2">
      <c r="C6389" s="1"/>
      <c r="D6389" s="1"/>
      <c r="E6389" s="1"/>
      <c r="F6389" s="1"/>
      <c r="G6389" s="1"/>
      <c r="H6389" s="1"/>
      <c r="I6389" s="1"/>
      <c r="Y6389" s="1"/>
      <c r="Z6389" s="1"/>
      <c r="BC6389" s="451"/>
    </row>
    <row r="6390" spans="3:55" hidden="1" x14ac:dyDescent="0.2">
      <c r="C6390" s="1"/>
      <c r="D6390" s="1"/>
      <c r="E6390" s="1"/>
      <c r="F6390" s="1"/>
      <c r="G6390" s="1"/>
      <c r="H6390" s="1"/>
      <c r="I6390" s="1"/>
      <c r="Y6390" s="1"/>
      <c r="Z6390" s="1"/>
      <c r="BC6390" s="451"/>
    </row>
    <row r="6391" spans="3:55" hidden="1" x14ac:dyDescent="0.2">
      <c r="C6391" s="1"/>
      <c r="D6391" s="1"/>
      <c r="E6391" s="1"/>
      <c r="F6391" s="1"/>
      <c r="G6391" s="1"/>
      <c r="H6391" s="1"/>
      <c r="I6391" s="1"/>
      <c r="Y6391" s="1"/>
      <c r="Z6391" s="1"/>
      <c r="BC6391" s="451"/>
    </row>
    <row r="6392" spans="3:55" hidden="1" x14ac:dyDescent="0.2">
      <c r="C6392" s="1"/>
      <c r="D6392" s="1"/>
      <c r="E6392" s="1"/>
      <c r="F6392" s="1"/>
      <c r="G6392" s="1"/>
      <c r="H6392" s="1"/>
      <c r="I6392" s="1"/>
      <c r="Y6392" s="1"/>
      <c r="Z6392" s="1"/>
      <c r="BC6392" s="451"/>
    </row>
    <row r="6393" spans="3:55" hidden="1" x14ac:dyDescent="0.2">
      <c r="C6393" s="1"/>
      <c r="D6393" s="1"/>
      <c r="E6393" s="1"/>
      <c r="F6393" s="1"/>
      <c r="G6393" s="1"/>
      <c r="H6393" s="1"/>
      <c r="I6393" s="1"/>
      <c r="Y6393" s="1"/>
      <c r="Z6393" s="1"/>
      <c r="BC6393" s="451"/>
    </row>
    <row r="6394" spans="3:55" hidden="1" x14ac:dyDescent="0.2">
      <c r="C6394" s="1"/>
      <c r="D6394" s="1"/>
      <c r="E6394" s="1"/>
      <c r="F6394" s="1"/>
      <c r="G6394" s="1"/>
      <c r="H6394" s="1"/>
      <c r="I6394" s="1"/>
      <c r="Y6394" s="1"/>
      <c r="Z6394" s="1"/>
      <c r="BC6394" s="451"/>
    </row>
    <row r="6395" spans="3:55" hidden="1" x14ac:dyDescent="0.2">
      <c r="C6395" s="1"/>
      <c r="D6395" s="1"/>
      <c r="E6395" s="1"/>
      <c r="F6395" s="1"/>
      <c r="G6395" s="1"/>
      <c r="H6395" s="1"/>
      <c r="I6395" s="1"/>
      <c r="Y6395" s="1"/>
      <c r="Z6395" s="1"/>
      <c r="BC6395" s="451"/>
    </row>
    <row r="6396" spans="3:55" hidden="1" x14ac:dyDescent="0.2">
      <c r="C6396" s="1"/>
      <c r="D6396" s="1"/>
      <c r="E6396" s="1"/>
      <c r="F6396" s="1"/>
      <c r="G6396" s="1"/>
      <c r="H6396" s="1"/>
      <c r="I6396" s="1"/>
      <c r="Y6396" s="1"/>
      <c r="Z6396" s="1"/>
      <c r="BC6396" s="451"/>
    </row>
    <row r="6397" spans="3:55" hidden="1" x14ac:dyDescent="0.2">
      <c r="C6397" s="1"/>
      <c r="D6397" s="1"/>
      <c r="E6397" s="1"/>
      <c r="F6397" s="1"/>
      <c r="G6397" s="1"/>
      <c r="H6397" s="1"/>
      <c r="I6397" s="1"/>
      <c r="Y6397" s="1"/>
      <c r="Z6397" s="1"/>
      <c r="BC6397" s="451"/>
    </row>
    <row r="6398" spans="3:55" hidden="1" x14ac:dyDescent="0.2">
      <c r="C6398" s="1"/>
      <c r="D6398" s="1"/>
      <c r="E6398" s="1"/>
      <c r="F6398" s="1"/>
      <c r="G6398" s="1"/>
      <c r="H6398" s="1"/>
      <c r="I6398" s="1"/>
      <c r="Y6398" s="1"/>
      <c r="Z6398" s="1"/>
      <c r="BC6398" s="451"/>
    </row>
    <row r="6399" spans="3:55" hidden="1" x14ac:dyDescent="0.2">
      <c r="C6399" s="1"/>
      <c r="D6399" s="1"/>
      <c r="E6399" s="1"/>
      <c r="F6399" s="1"/>
      <c r="G6399" s="1"/>
      <c r="H6399" s="1"/>
      <c r="I6399" s="1"/>
      <c r="Y6399" s="1"/>
      <c r="Z6399" s="1"/>
      <c r="BC6399" s="451"/>
    </row>
    <row r="6400" spans="3:55" hidden="1" x14ac:dyDescent="0.2">
      <c r="C6400" s="1"/>
      <c r="D6400" s="1"/>
      <c r="E6400" s="1"/>
      <c r="F6400" s="1"/>
      <c r="G6400" s="1"/>
      <c r="H6400" s="1"/>
      <c r="I6400" s="1"/>
      <c r="Y6400" s="1"/>
      <c r="Z6400" s="1"/>
      <c r="BC6400" s="451"/>
    </row>
    <row r="6401" spans="3:55" hidden="1" x14ac:dyDescent="0.2">
      <c r="C6401" s="1"/>
      <c r="D6401" s="1"/>
      <c r="E6401" s="1"/>
      <c r="F6401" s="1"/>
      <c r="G6401" s="1"/>
      <c r="H6401" s="1"/>
      <c r="I6401" s="1"/>
      <c r="Y6401" s="1"/>
      <c r="Z6401" s="1"/>
      <c r="BC6401" s="451"/>
    </row>
    <row r="6402" spans="3:55" hidden="1" x14ac:dyDescent="0.2">
      <c r="C6402" s="1"/>
      <c r="D6402" s="1"/>
      <c r="E6402" s="1"/>
      <c r="F6402" s="1"/>
      <c r="G6402" s="1"/>
      <c r="H6402" s="1"/>
      <c r="I6402" s="1"/>
      <c r="Y6402" s="1"/>
      <c r="Z6402" s="1"/>
      <c r="BC6402" s="451"/>
    </row>
    <row r="6403" spans="3:55" hidden="1" x14ac:dyDescent="0.2">
      <c r="C6403" s="1"/>
      <c r="D6403" s="1"/>
      <c r="E6403" s="1"/>
      <c r="F6403" s="1"/>
      <c r="G6403" s="1"/>
      <c r="H6403" s="1"/>
      <c r="I6403" s="1"/>
      <c r="Y6403" s="1"/>
      <c r="Z6403" s="1"/>
      <c r="BC6403" s="451"/>
    </row>
    <row r="6404" spans="3:55" hidden="1" x14ac:dyDescent="0.2">
      <c r="C6404" s="1"/>
      <c r="D6404" s="1"/>
      <c r="E6404" s="1"/>
      <c r="F6404" s="1"/>
      <c r="G6404" s="1"/>
      <c r="H6404" s="1"/>
      <c r="I6404" s="1"/>
      <c r="Y6404" s="1"/>
      <c r="Z6404" s="1"/>
      <c r="BC6404" s="451"/>
    </row>
    <row r="6405" spans="3:55" hidden="1" x14ac:dyDescent="0.2">
      <c r="C6405" s="1"/>
      <c r="D6405" s="1"/>
      <c r="E6405" s="1"/>
      <c r="F6405" s="1"/>
      <c r="G6405" s="1"/>
      <c r="H6405" s="1"/>
      <c r="I6405" s="1"/>
      <c r="Y6405" s="1"/>
      <c r="Z6405" s="1"/>
      <c r="BC6405" s="451"/>
    </row>
    <row r="6406" spans="3:55" hidden="1" x14ac:dyDescent="0.2">
      <c r="C6406" s="1"/>
      <c r="D6406" s="1"/>
      <c r="E6406" s="1"/>
      <c r="F6406" s="1"/>
      <c r="G6406" s="1"/>
      <c r="H6406" s="1"/>
      <c r="I6406" s="1"/>
      <c r="Y6406" s="1"/>
      <c r="Z6406" s="1"/>
      <c r="BC6406" s="451"/>
    </row>
    <row r="6407" spans="3:55" hidden="1" x14ac:dyDescent="0.2">
      <c r="C6407" s="1"/>
      <c r="D6407" s="1"/>
      <c r="E6407" s="1"/>
      <c r="F6407" s="1"/>
      <c r="G6407" s="1"/>
      <c r="H6407" s="1"/>
      <c r="I6407" s="1"/>
      <c r="Y6407" s="1"/>
      <c r="Z6407" s="1"/>
      <c r="BC6407" s="451"/>
    </row>
    <row r="6408" spans="3:55" hidden="1" x14ac:dyDescent="0.2">
      <c r="C6408" s="1"/>
      <c r="D6408" s="1"/>
      <c r="E6408" s="1"/>
      <c r="F6408" s="1"/>
      <c r="G6408" s="1"/>
      <c r="H6408" s="1"/>
      <c r="I6408" s="1"/>
      <c r="Y6408" s="1"/>
      <c r="Z6408" s="1"/>
      <c r="BC6408" s="451"/>
    </row>
    <row r="6409" spans="3:55" hidden="1" x14ac:dyDescent="0.2">
      <c r="C6409" s="1"/>
      <c r="D6409" s="1"/>
      <c r="E6409" s="1"/>
      <c r="F6409" s="1"/>
      <c r="G6409" s="1"/>
      <c r="H6409" s="1"/>
      <c r="I6409" s="1"/>
      <c r="Y6409" s="1"/>
      <c r="Z6409" s="1"/>
      <c r="BC6409" s="451"/>
    </row>
    <row r="6410" spans="3:55" hidden="1" x14ac:dyDescent="0.2">
      <c r="C6410" s="1"/>
      <c r="D6410" s="1"/>
      <c r="E6410" s="1"/>
      <c r="F6410" s="1"/>
      <c r="G6410" s="1"/>
      <c r="H6410" s="1"/>
      <c r="I6410" s="1"/>
      <c r="Y6410" s="1"/>
      <c r="Z6410" s="1"/>
      <c r="BC6410" s="451"/>
    </row>
    <row r="6411" spans="3:55" hidden="1" x14ac:dyDescent="0.2">
      <c r="C6411" s="1"/>
      <c r="D6411" s="1"/>
      <c r="E6411" s="1"/>
      <c r="F6411" s="1"/>
      <c r="G6411" s="1"/>
      <c r="H6411" s="1"/>
      <c r="I6411" s="1"/>
      <c r="Y6411" s="1"/>
      <c r="Z6411" s="1"/>
      <c r="BC6411" s="451"/>
    </row>
    <row r="6412" spans="3:55" hidden="1" x14ac:dyDescent="0.2">
      <c r="C6412" s="1"/>
      <c r="D6412" s="1"/>
      <c r="E6412" s="1"/>
      <c r="F6412" s="1"/>
      <c r="G6412" s="1"/>
      <c r="H6412" s="1"/>
      <c r="I6412" s="1"/>
      <c r="Y6412" s="1"/>
      <c r="Z6412" s="1"/>
      <c r="BC6412" s="451"/>
    </row>
    <row r="6413" spans="3:55" hidden="1" x14ac:dyDescent="0.2">
      <c r="C6413" s="1"/>
      <c r="D6413" s="1"/>
      <c r="E6413" s="1"/>
      <c r="F6413" s="1"/>
      <c r="G6413" s="1"/>
      <c r="H6413" s="1"/>
      <c r="I6413" s="1"/>
      <c r="Y6413" s="1"/>
      <c r="Z6413" s="1"/>
      <c r="BC6413" s="451"/>
    </row>
    <row r="6414" spans="3:55" hidden="1" x14ac:dyDescent="0.2">
      <c r="C6414" s="1"/>
      <c r="D6414" s="1"/>
      <c r="E6414" s="1"/>
      <c r="F6414" s="1"/>
      <c r="G6414" s="1"/>
      <c r="H6414" s="1"/>
      <c r="I6414" s="1"/>
      <c r="Y6414" s="1"/>
      <c r="Z6414" s="1"/>
      <c r="BC6414" s="451"/>
    </row>
    <row r="6415" spans="3:55" hidden="1" x14ac:dyDescent="0.2">
      <c r="C6415" s="1"/>
      <c r="D6415" s="1"/>
      <c r="E6415" s="1"/>
      <c r="F6415" s="1"/>
      <c r="G6415" s="1"/>
      <c r="H6415" s="1"/>
      <c r="I6415" s="1"/>
      <c r="Y6415" s="1"/>
      <c r="Z6415" s="1"/>
      <c r="BC6415" s="451"/>
    </row>
    <row r="6416" spans="3:55" hidden="1" x14ac:dyDescent="0.2">
      <c r="C6416" s="1"/>
      <c r="D6416" s="1"/>
      <c r="E6416" s="1"/>
      <c r="F6416" s="1"/>
      <c r="G6416" s="1"/>
      <c r="H6416" s="1"/>
      <c r="I6416" s="1"/>
      <c r="Y6416" s="1"/>
      <c r="Z6416" s="1"/>
      <c r="BC6416" s="451"/>
    </row>
    <row r="6417" spans="3:55" hidden="1" x14ac:dyDescent="0.2">
      <c r="C6417" s="1"/>
      <c r="D6417" s="1"/>
      <c r="E6417" s="1"/>
      <c r="F6417" s="1"/>
      <c r="G6417" s="1"/>
      <c r="H6417" s="1"/>
      <c r="I6417" s="1"/>
      <c r="Y6417" s="1"/>
      <c r="Z6417" s="1"/>
      <c r="BC6417" s="451"/>
    </row>
    <row r="6418" spans="3:55" hidden="1" x14ac:dyDescent="0.2">
      <c r="C6418" s="1"/>
      <c r="D6418" s="1"/>
      <c r="E6418" s="1"/>
      <c r="F6418" s="1"/>
      <c r="G6418" s="1"/>
      <c r="H6418" s="1"/>
      <c r="I6418" s="1"/>
      <c r="Y6418" s="1"/>
      <c r="Z6418" s="1"/>
      <c r="BC6418" s="451"/>
    </row>
    <row r="6419" spans="3:55" hidden="1" x14ac:dyDescent="0.2">
      <c r="C6419" s="1"/>
      <c r="D6419" s="1"/>
      <c r="E6419" s="1"/>
      <c r="F6419" s="1"/>
      <c r="G6419" s="1"/>
      <c r="H6419" s="1"/>
      <c r="I6419" s="1"/>
      <c r="Y6419" s="1"/>
      <c r="Z6419" s="1"/>
      <c r="BC6419" s="451"/>
    </row>
    <row r="6420" spans="3:55" hidden="1" x14ac:dyDescent="0.2">
      <c r="C6420" s="1"/>
      <c r="D6420" s="1"/>
      <c r="E6420" s="1"/>
      <c r="F6420" s="1"/>
      <c r="G6420" s="1"/>
      <c r="H6420" s="1"/>
      <c r="I6420" s="1"/>
      <c r="Y6420" s="1"/>
      <c r="Z6420" s="1"/>
      <c r="BC6420" s="451"/>
    </row>
    <row r="6421" spans="3:55" hidden="1" x14ac:dyDescent="0.2">
      <c r="C6421" s="1"/>
      <c r="D6421" s="1"/>
      <c r="E6421" s="1"/>
      <c r="F6421" s="1"/>
      <c r="G6421" s="1"/>
      <c r="H6421" s="1"/>
      <c r="I6421" s="1"/>
      <c r="Y6421" s="1"/>
      <c r="Z6421" s="1"/>
      <c r="BC6421" s="451"/>
    </row>
    <row r="6422" spans="3:55" hidden="1" x14ac:dyDescent="0.2">
      <c r="C6422" s="1"/>
      <c r="D6422" s="1"/>
      <c r="E6422" s="1"/>
      <c r="F6422" s="1"/>
      <c r="G6422" s="1"/>
      <c r="H6422" s="1"/>
      <c r="I6422" s="1"/>
      <c r="Y6422" s="1"/>
      <c r="Z6422" s="1"/>
      <c r="BC6422" s="451"/>
    </row>
    <row r="6423" spans="3:55" hidden="1" x14ac:dyDescent="0.2">
      <c r="C6423" s="1"/>
      <c r="D6423" s="1"/>
      <c r="E6423" s="1"/>
      <c r="F6423" s="1"/>
      <c r="G6423" s="1"/>
      <c r="H6423" s="1"/>
      <c r="I6423" s="1"/>
      <c r="Y6423" s="1"/>
      <c r="Z6423" s="1"/>
      <c r="BC6423" s="451"/>
    </row>
    <row r="6424" spans="3:55" hidden="1" x14ac:dyDescent="0.2">
      <c r="C6424" s="1"/>
      <c r="D6424" s="1"/>
      <c r="E6424" s="1"/>
      <c r="F6424" s="1"/>
      <c r="G6424" s="1"/>
      <c r="H6424" s="1"/>
      <c r="I6424" s="1"/>
      <c r="Y6424" s="1"/>
      <c r="Z6424" s="1"/>
      <c r="BC6424" s="451"/>
    </row>
    <row r="6425" spans="3:55" hidden="1" x14ac:dyDescent="0.2">
      <c r="C6425" s="1"/>
      <c r="D6425" s="1"/>
      <c r="E6425" s="1"/>
      <c r="F6425" s="1"/>
      <c r="G6425" s="1"/>
      <c r="H6425" s="1"/>
      <c r="I6425" s="1"/>
      <c r="Y6425" s="1"/>
      <c r="Z6425" s="1"/>
      <c r="BC6425" s="451"/>
    </row>
    <row r="6426" spans="3:55" hidden="1" x14ac:dyDescent="0.2">
      <c r="C6426" s="1"/>
      <c r="D6426" s="1"/>
      <c r="E6426" s="1"/>
      <c r="F6426" s="1"/>
      <c r="G6426" s="1"/>
      <c r="H6426" s="1"/>
      <c r="I6426" s="1"/>
      <c r="Y6426" s="1"/>
      <c r="Z6426" s="1"/>
      <c r="BC6426" s="451"/>
    </row>
    <row r="6427" spans="3:55" hidden="1" x14ac:dyDescent="0.2">
      <c r="C6427" s="1"/>
      <c r="D6427" s="1"/>
      <c r="E6427" s="1"/>
      <c r="F6427" s="1"/>
      <c r="G6427" s="1"/>
      <c r="H6427" s="1"/>
      <c r="I6427" s="1"/>
      <c r="Y6427" s="1"/>
      <c r="Z6427" s="1"/>
      <c r="BC6427" s="451"/>
    </row>
    <row r="6428" spans="3:55" hidden="1" x14ac:dyDescent="0.2">
      <c r="C6428" s="1"/>
      <c r="D6428" s="1"/>
      <c r="E6428" s="1"/>
      <c r="F6428" s="1"/>
      <c r="G6428" s="1"/>
      <c r="H6428" s="1"/>
      <c r="I6428" s="1"/>
      <c r="Y6428" s="1"/>
      <c r="Z6428" s="1"/>
      <c r="BC6428" s="451"/>
    </row>
    <row r="6429" spans="3:55" hidden="1" x14ac:dyDescent="0.2">
      <c r="C6429" s="1"/>
      <c r="D6429" s="1"/>
      <c r="E6429" s="1"/>
      <c r="F6429" s="1"/>
      <c r="G6429" s="1"/>
      <c r="H6429" s="1"/>
      <c r="I6429" s="1"/>
      <c r="Y6429" s="1"/>
      <c r="Z6429" s="1"/>
      <c r="BC6429" s="451"/>
    </row>
    <row r="6430" spans="3:55" hidden="1" x14ac:dyDescent="0.2">
      <c r="C6430" s="1"/>
      <c r="D6430" s="1"/>
      <c r="E6430" s="1"/>
      <c r="F6430" s="1"/>
      <c r="G6430" s="1"/>
      <c r="H6430" s="1"/>
      <c r="I6430" s="1"/>
      <c r="Y6430" s="1"/>
      <c r="Z6430" s="1"/>
      <c r="BC6430" s="451"/>
    </row>
    <row r="6431" spans="3:55" hidden="1" x14ac:dyDescent="0.2">
      <c r="C6431" s="1"/>
      <c r="D6431" s="1"/>
      <c r="E6431" s="1"/>
      <c r="F6431" s="1"/>
      <c r="G6431" s="1"/>
      <c r="H6431" s="1"/>
      <c r="I6431" s="1"/>
      <c r="Y6431" s="1"/>
      <c r="Z6431" s="1"/>
      <c r="BC6431" s="451"/>
    </row>
    <row r="6432" spans="3:55" hidden="1" x14ac:dyDescent="0.2">
      <c r="C6432" s="1"/>
      <c r="D6432" s="1"/>
      <c r="E6432" s="1"/>
      <c r="F6432" s="1"/>
      <c r="G6432" s="1"/>
      <c r="H6432" s="1"/>
      <c r="I6432" s="1"/>
      <c r="Y6432" s="1"/>
      <c r="Z6432" s="1"/>
      <c r="BC6432" s="451"/>
    </row>
    <row r="6433" spans="3:55" hidden="1" x14ac:dyDescent="0.2">
      <c r="C6433" s="1"/>
      <c r="D6433" s="1"/>
      <c r="E6433" s="1"/>
      <c r="F6433" s="1"/>
      <c r="G6433" s="1"/>
      <c r="H6433" s="1"/>
      <c r="I6433" s="1"/>
      <c r="Y6433" s="1"/>
      <c r="Z6433" s="1"/>
      <c r="BC6433" s="451"/>
    </row>
    <row r="6434" spans="3:55" hidden="1" x14ac:dyDescent="0.2">
      <c r="C6434" s="1"/>
      <c r="D6434" s="1"/>
      <c r="E6434" s="1"/>
      <c r="F6434" s="1"/>
      <c r="G6434" s="1"/>
      <c r="H6434" s="1"/>
      <c r="I6434" s="1"/>
      <c r="Y6434" s="1"/>
      <c r="Z6434" s="1"/>
      <c r="BC6434" s="451"/>
    </row>
    <row r="6435" spans="3:55" hidden="1" x14ac:dyDescent="0.2">
      <c r="C6435" s="1"/>
      <c r="D6435" s="1"/>
      <c r="E6435" s="1"/>
      <c r="F6435" s="1"/>
      <c r="G6435" s="1"/>
      <c r="H6435" s="1"/>
      <c r="I6435" s="1"/>
      <c r="Y6435" s="1"/>
      <c r="Z6435" s="1"/>
      <c r="BC6435" s="451"/>
    </row>
    <row r="6436" spans="3:55" hidden="1" x14ac:dyDescent="0.2">
      <c r="C6436" s="1"/>
      <c r="D6436" s="1"/>
      <c r="E6436" s="1"/>
      <c r="F6436" s="1"/>
      <c r="G6436" s="1"/>
      <c r="H6436" s="1"/>
      <c r="I6436" s="1"/>
      <c r="Y6436" s="1"/>
      <c r="Z6436" s="1"/>
      <c r="BC6436" s="451"/>
    </row>
    <row r="6437" spans="3:55" hidden="1" x14ac:dyDescent="0.2">
      <c r="C6437" s="1"/>
      <c r="D6437" s="1"/>
      <c r="E6437" s="1"/>
      <c r="F6437" s="1"/>
      <c r="G6437" s="1"/>
      <c r="H6437" s="1"/>
      <c r="I6437" s="1"/>
      <c r="Y6437" s="1"/>
      <c r="Z6437" s="1"/>
      <c r="BC6437" s="451"/>
    </row>
    <row r="6438" spans="3:55" hidden="1" x14ac:dyDescent="0.2">
      <c r="C6438" s="1"/>
      <c r="D6438" s="1"/>
      <c r="E6438" s="1"/>
      <c r="F6438" s="1"/>
      <c r="G6438" s="1"/>
      <c r="H6438" s="1"/>
      <c r="I6438" s="1"/>
      <c r="Y6438" s="1"/>
      <c r="Z6438" s="1"/>
      <c r="BC6438" s="451"/>
    </row>
    <row r="6439" spans="3:55" hidden="1" x14ac:dyDescent="0.2">
      <c r="C6439" s="1"/>
      <c r="D6439" s="1"/>
      <c r="E6439" s="1"/>
      <c r="F6439" s="1"/>
      <c r="G6439" s="1"/>
      <c r="H6439" s="1"/>
      <c r="I6439" s="1"/>
      <c r="Y6439" s="1"/>
      <c r="Z6439" s="1"/>
      <c r="BC6439" s="451"/>
    </row>
    <row r="6440" spans="3:55" hidden="1" x14ac:dyDescent="0.2">
      <c r="C6440" s="1"/>
      <c r="D6440" s="1"/>
      <c r="E6440" s="1"/>
      <c r="F6440" s="1"/>
      <c r="G6440" s="1"/>
      <c r="H6440" s="1"/>
      <c r="I6440" s="1"/>
      <c r="Y6440" s="1"/>
      <c r="Z6440" s="1"/>
      <c r="BC6440" s="451"/>
    </row>
    <row r="6441" spans="3:55" hidden="1" x14ac:dyDescent="0.2">
      <c r="C6441" s="1"/>
      <c r="D6441" s="1"/>
      <c r="E6441" s="1"/>
      <c r="F6441" s="1"/>
      <c r="G6441" s="1"/>
      <c r="H6441" s="1"/>
      <c r="I6441" s="1"/>
      <c r="Y6441" s="1"/>
      <c r="Z6441" s="1"/>
      <c r="BC6441" s="451"/>
    </row>
    <row r="6442" spans="3:55" hidden="1" x14ac:dyDescent="0.2">
      <c r="C6442" s="1"/>
      <c r="D6442" s="1"/>
      <c r="E6442" s="1"/>
      <c r="F6442" s="1"/>
      <c r="G6442" s="1"/>
      <c r="H6442" s="1"/>
      <c r="I6442" s="1"/>
      <c r="Y6442" s="1"/>
      <c r="Z6442" s="1"/>
      <c r="BC6442" s="451"/>
    </row>
    <row r="6443" spans="3:55" hidden="1" x14ac:dyDescent="0.2">
      <c r="C6443" s="1"/>
      <c r="D6443" s="1"/>
      <c r="E6443" s="1"/>
      <c r="F6443" s="1"/>
      <c r="G6443" s="1"/>
      <c r="H6443" s="1"/>
      <c r="I6443" s="1"/>
      <c r="Y6443" s="1"/>
      <c r="Z6443" s="1"/>
      <c r="BC6443" s="451"/>
    </row>
    <row r="6444" spans="3:55" hidden="1" x14ac:dyDescent="0.2">
      <c r="C6444" s="1"/>
      <c r="D6444" s="1"/>
      <c r="E6444" s="1"/>
      <c r="F6444" s="1"/>
      <c r="G6444" s="1"/>
      <c r="H6444" s="1"/>
      <c r="I6444" s="1"/>
      <c r="Y6444" s="1"/>
      <c r="Z6444" s="1"/>
      <c r="BC6444" s="451"/>
    </row>
    <row r="6445" spans="3:55" hidden="1" x14ac:dyDescent="0.2">
      <c r="C6445" s="1"/>
      <c r="D6445" s="1"/>
      <c r="E6445" s="1"/>
      <c r="F6445" s="1"/>
      <c r="G6445" s="1"/>
      <c r="H6445" s="1"/>
      <c r="I6445" s="1"/>
      <c r="Y6445" s="1"/>
      <c r="Z6445" s="1"/>
      <c r="BC6445" s="451"/>
    </row>
    <row r="6446" spans="3:55" hidden="1" x14ac:dyDescent="0.2">
      <c r="C6446" s="1"/>
      <c r="D6446" s="1"/>
      <c r="E6446" s="1"/>
      <c r="F6446" s="1"/>
      <c r="G6446" s="1"/>
      <c r="H6446" s="1"/>
      <c r="I6446" s="1"/>
      <c r="Y6446" s="1"/>
      <c r="Z6446" s="1"/>
      <c r="BC6446" s="451"/>
    </row>
    <row r="6447" spans="3:55" hidden="1" x14ac:dyDescent="0.2">
      <c r="C6447" s="1"/>
      <c r="D6447" s="1"/>
      <c r="E6447" s="1"/>
      <c r="F6447" s="1"/>
      <c r="G6447" s="1"/>
      <c r="H6447" s="1"/>
      <c r="I6447" s="1"/>
      <c r="Y6447" s="1"/>
      <c r="Z6447" s="1"/>
      <c r="BC6447" s="451"/>
    </row>
    <row r="6448" spans="3:55" hidden="1" x14ac:dyDescent="0.2">
      <c r="C6448" s="1"/>
      <c r="D6448" s="1"/>
      <c r="E6448" s="1"/>
      <c r="F6448" s="1"/>
      <c r="G6448" s="1"/>
      <c r="H6448" s="1"/>
      <c r="I6448" s="1"/>
      <c r="Y6448" s="1"/>
      <c r="Z6448" s="1"/>
      <c r="BC6448" s="451"/>
    </row>
    <row r="6449" spans="3:55" hidden="1" x14ac:dyDescent="0.2">
      <c r="C6449" s="1"/>
      <c r="D6449" s="1"/>
      <c r="E6449" s="1"/>
      <c r="F6449" s="1"/>
      <c r="G6449" s="1"/>
      <c r="H6449" s="1"/>
      <c r="I6449" s="1"/>
      <c r="Y6449" s="1"/>
      <c r="Z6449" s="1"/>
      <c r="BC6449" s="451"/>
    </row>
    <row r="6450" spans="3:55" hidden="1" x14ac:dyDescent="0.2">
      <c r="C6450" s="1"/>
      <c r="D6450" s="1"/>
      <c r="E6450" s="1"/>
      <c r="F6450" s="1"/>
      <c r="G6450" s="1"/>
      <c r="H6450" s="1"/>
      <c r="I6450" s="1"/>
      <c r="Y6450" s="1"/>
      <c r="Z6450" s="1"/>
      <c r="BC6450" s="451"/>
    </row>
    <row r="6451" spans="3:55" hidden="1" x14ac:dyDescent="0.2">
      <c r="C6451" s="1"/>
      <c r="D6451" s="1"/>
      <c r="E6451" s="1"/>
      <c r="F6451" s="1"/>
      <c r="G6451" s="1"/>
      <c r="H6451" s="1"/>
      <c r="I6451" s="1"/>
      <c r="Y6451" s="1"/>
      <c r="Z6451" s="1"/>
      <c r="BC6451" s="451"/>
    </row>
    <row r="6452" spans="3:55" hidden="1" x14ac:dyDescent="0.2">
      <c r="C6452" s="1"/>
      <c r="D6452" s="1"/>
      <c r="E6452" s="1"/>
      <c r="F6452" s="1"/>
      <c r="G6452" s="1"/>
      <c r="H6452" s="1"/>
      <c r="I6452" s="1"/>
      <c r="Y6452" s="1"/>
      <c r="Z6452" s="1"/>
      <c r="BC6452" s="451"/>
    </row>
    <row r="6453" spans="3:55" hidden="1" x14ac:dyDescent="0.2">
      <c r="C6453" s="1"/>
      <c r="D6453" s="1"/>
      <c r="E6453" s="1"/>
      <c r="F6453" s="1"/>
      <c r="G6453" s="1"/>
      <c r="H6453" s="1"/>
      <c r="I6453" s="1"/>
      <c r="Y6453" s="1"/>
      <c r="Z6453" s="1"/>
      <c r="BC6453" s="451"/>
    </row>
    <row r="6454" spans="3:55" hidden="1" x14ac:dyDescent="0.2">
      <c r="C6454" s="1"/>
      <c r="D6454" s="1"/>
      <c r="E6454" s="1"/>
      <c r="F6454" s="1"/>
      <c r="G6454" s="1"/>
      <c r="H6454" s="1"/>
      <c r="I6454" s="1"/>
      <c r="Y6454" s="1"/>
      <c r="Z6454" s="1"/>
      <c r="BC6454" s="451"/>
    </row>
    <row r="6455" spans="3:55" hidden="1" x14ac:dyDescent="0.2">
      <c r="C6455" s="1"/>
      <c r="D6455" s="1"/>
      <c r="E6455" s="1"/>
      <c r="F6455" s="1"/>
      <c r="G6455" s="1"/>
      <c r="H6455" s="1"/>
      <c r="I6455" s="1"/>
      <c r="Y6455" s="1"/>
      <c r="Z6455" s="1"/>
      <c r="BC6455" s="451"/>
    </row>
    <row r="6456" spans="3:55" hidden="1" x14ac:dyDescent="0.2">
      <c r="C6456" s="1"/>
      <c r="D6456" s="1"/>
      <c r="E6456" s="1"/>
      <c r="F6456" s="1"/>
      <c r="G6456" s="1"/>
      <c r="H6456" s="1"/>
      <c r="I6456" s="1"/>
      <c r="Y6456" s="1"/>
      <c r="Z6456" s="1"/>
      <c r="BC6456" s="451"/>
    </row>
    <row r="6457" spans="3:55" hidden="1" x14ac:dyDescent="0.2">
      <c r="C6457" s="1"/>
      <c r="D6457" s="1"/>
      <c r="E6457" s="1"/>
      <c r="F6457" s="1"/>
      <c r="G6457" s="1"/>
      <c r="H6457" s="1"/>
      <c r="I6457" s="1"/>
      <c r="Y6457" s="1"/>
      <c r="Z6457" s="1"/>
      <c r="BC6457" s="451"/>
    </row>
    <row r="6458" spans="3:55" hidden="1" x14ac:dyDescent="0.2">
      <c r="C6458" s="1"/>
      <c r="D6458" s="1"/>
      <c r="E6458" s="1"/>
      <c r="F6458" s="1"/>
      <c r="G6458" s="1"/>
      <c r="H6458" s="1"/>
      <c r="I6458" s="1"/>
      <c r="Y6458" s="1"/>
      <c r="Z6458" s="1"/>
      <c r="BC6458" s="451"/>
    </row>
    <row r="6459" spans="3:55" hidden="1" x14ac:dyDescent="0.2">
      <c r="C6459" s="1"/>
      <c r="D6459" s="1"/>
      <c r="E6459" s="1"/>
      <c r="F6459" s="1"/>
      <c r="G6459" s="1"/>
      <c r="H6459" s="1"/>
      <c r="I6459" s="1"/>
      <c r="Y6459" s="1"/>
      <c r="Z6459" s="1"/>
      <c r="BC6459" s="451"/>
    </row>
    <row r="6460" spans="3:55" hidden="1" x14ac:dyDescent="0.2">
      <c r="C6460" s="1"/>
      <c r="D6460" s="1"/>
      <c r="E6460" s="1"/>
      <c r="F6460" s="1"/>
      <c r="G6460" s="1"/>
      <c r="H6460" s="1"/>
      <c r="I6460" s="1"/>
      <c r="Y6460" s="1"/>
      <c r="Z6460" s="1"/>
      <c r="BC6460" s="451"/>
    </row>
    <row r="6461" spans="3:55" hidden="1" x14ac:dyDescent="0.2">
      <c r="C6461" s="1"/>
      <c r="D6461" s="1"/>
      <c r="E6461" s="1"/>
      <c r="F6461" s="1"/>
      <c r="G6461" s="1"/>
      <c r="H6461" s="1"/>
      <c r="I6461" s="1"/>
      <c r="Y6461" s="1"/>
      <c r="Z6461" s="1"/>
      <c r="BC6461" s="451"/>
    </row>
    <row r="6462" spans="3:55" hidden="1" x14ac:dyDescent="0.2">
      <c r="C6462" s="1"/>
      <c r="D6462" s="1"/>
      <c r="E6462" s="1"/>
      <c r="F6462" s="1"/>
      <c r="G6462" s="1"/>
      <c r="H6462" s="1"/>
      <c r="I6462" s="1"/>
      <c r="Y6462" s="1"/>
      <c r="Z6462" s="1"/>
      <c r="BC6462" s="451"/>
    </row>
    <row r="6463" spans="3:55" hidden="1" x14ac:dyDescent="0.2">
      <c r="C6463" s="1"/>
      <c r="D6463" s="1"/>
      <c r="E6463" s="1"/>
      <c r="F6463" s="1"/>
      <c r="G6463" s="1"/>
      <c r="H6463" s="1"/>
      <c r="I6463" s="1"/>
      <c r="Y6463" s="1"/>
      <c r="Z6463" s="1"/>
      <c r="BC6463" s="451"/>
    </row>
    <row r="6464" spans="3:55" hidden="1" x14ac:dyDescent="0.2">
      <c r="C6464" s="1"/>
      <c r="D6464" s="1"/>
      <c r="E6464" s="1"/>
      <c r="F6464" s="1"/>
      <c r="G6464" s="1"/>
      <c r="H6464" s="1"/>
      <c r="I6464" s="1"/>
      <c r="Y6464" s="1"/>
      <c r="Z6464" s="1"/>
      <c r="BC6464" s="451"/>
    </row>
    <row r="6465" spans="3:55" hidden="1" x14ac:dyDescent="0.2">
      <c r="C6465" s="1"/>
      <c r="D6465" s="1"/>
      <c r="E6465" s="1"/>
      <c r="F6465" s="1"/>
      <c r="G6465" s="1"/>
      <c r="H6465" s="1"/>
      <c r="I6465" s="1"/>
      <c r="Y6465" s="1"/>
      <c r="Z6465" s="1"/>
      <c r="BC6465" s="451"/>
    </row>
    <row r="6466" spans="3:55" hidden="1" x14ac:dyDescent="0.2">
      <c r="C6466" s="1"/>
      <c r="D6466" s="1"/>
      <c r="E6466" s="1"/>
      <c r="F6466" s="1"/>
      <c r="G6466" s="1"/>
      <c r="H6466" s="1"/>
      <c r="I6466" s="1"/>
      <c r="Y6466" s="1"/>
      <c r="Z6466" s="1"/>
      <c r="BC6466" s="451"/>
    </row>
    <row r="6467" spans="3:55" hidden="1" x14ac:dyDescent="0.2">
      <c r="C6467" s="1"/>
      <c r="D6467" s="1"/>
      <c r="E6467" s="1"/>
      <c r="F6467" s="1"/>
      <c r="G6467" s="1"/>
      <c r="H6467" s="1"/>
      <c r="I6467" s="1"/>
      <c r="Y6467" s="1"/>
      <c r="Z6467" s="1"/>
      <c r="BC6467" s="451"/>
    </row>
    <row r="6468" spans="3:55" hidden="1" x14ac:dyDescent="0.2">
      <c r="C6468" s="1"/>
      <c r="D6468" s="1"/>
      <c r="E6468" s="1"/>
      <c r="F6468" s="1"/>
      <c r="G6468" s="1"/>
      <c r="H6468" s="1"/>
      <c r="I6468" s="1"/>
      <c r="Y6468" s="1"/>
      <c r="Z6468" s="1"/>
      <c r="BC6468" s="451"/>
    </row>
    <row r="6469" spans="3:55" hidden="1" x14ac:dyDescent="0.2">
      <c r="C6469" s="1"/>
      <c r="D6469" s="1"/>
      <c r="E6469" s="1"/>
      <c r="F6469" s="1"/>
      <c r="G6469" s="1"/>
      <c r="H6469" s="1"/>
      <c r="I6469" s="1"/>
      <c r="Y6469" s="1"/>
      <c r="Z6469" s="1"/>
      <c r="BC6469" s="451"/>
    </row>
    <row r="6470" spans="3:55" hidden="1" x14ac:dyDescent="0.2">
      <c r="C6470" s="1"/>
      <c r="D6470" s="1"/>
      <c r="E6470" s="1"/>
      <c r="F6470" s="1"/>
      <c r="G6470" s="1"/>
      <c r="H6470" s="1"/>
      <c r="I6470" s="1"/>
      <c r="Y6470" s="1"/>
      <c r="Z6470" s="1"/>
      <c r="BC6470" s="451"/>
    </row>
    <row r="6471" spans="3:55" hidden="1" x14ac:dyDescent="0.2">
      <c r="C6471" s="1"/>
      <c r="D6471" s="1"/>
      <c r="E6471" s="1"/>
      <c r="F6471" s="1"/>
      <c r="G6471" s="1"/>
      <c r="H6471" s="1"/>
      <c r="I6471" s="1"/>
      <c r="Y6471" s="1"/>
      <c r="Z6471" s="1"/>
      <c r="BC6471" s="451"/>
    </row>
    <row r="6472" spans="3:55" hidden="1" x14ac:dyDescent="0.2">
      <c r="C6472" s="1"/>
      <c r="D6472" s="1"/>
      <c r="E6472" s="1"/>
      <c r="F6472" s="1"/>
      <c r="G6472" s="1"/>
      <c r="H6472" s="1"/>
      <c r="I6472" s="1"/>
      <c r="Y6472" s="1"/>
      <c r="Z6472" s="1"/>
      <c r="BC6472" s="451"/>
    </row>
    <row r="6473" spans="3:55" hidden="1" x14ac:dyDescent="0.2">
      <c r="C6473" s="1"/>
      <c r="D6473" s="1"/>
      <c r="E6473" s="1"/>
      <c r="F6473" s="1"/>
      <c r="G6473" s="1"/>
      <c r="H6473" s="1"/>
      <c r="I6473" s="1"/>
      <c r="Y6473" s="1"/>
      <c r="Z6473" s="1"/>
      <c r="BC6473" s="451"/>
    </row>
    <row r="6474" spans="3:55" hidden="1" x14ac:dyDescent="0.2">
      <c r="C6474" s="1"/>
      <c r="D6474" s="1"/>
      <c r="E6474" s="1"/>
      <c r="F6474" s="1"/>
      <c r="G6474" s="1"/>
      <c r="H6474" s="1"/>
      <c r="I6474" s="1"/>
      <c r="Y6474" s="1"/>
      <c r="Z6474" s="1"/>
      <c r="BC6474" s="451"/>
    </row>
    <row r="6475" spans="3:55" hidden="1" x14ac:dyDescent="0.2">
      <c r="C6475" s="1"/>
      <c r="D6475" s="1"/>
      <c r="E6475" s="1"/>
      <c r="F6475" s="1"/>
      <c r="G6475" s="1"/>
      <c r="H6475" s="1"/>
      <c r="I6475" s="1"/>
      <c r="Y6475" s="1"/>
      <c r="Z6475" s="1"/>
      <c r="BC6475" s="451"/>
    </row>
    <row r="6476" spans="3:55" hidden="1" x14ac:dyDescent="0.2">
      <c r="C6476" s="1"/>
      <c r="D6476" s="1"/>
      <c r="E6476" s="1"/>
      <c r="F6476" s="1"/>
      <c r="G6476" s="1"/>
      <c r="H6476" s="1"/>
      <c r="I6476" s="1"/>
      <c r="Y6476" s="1"/>
      <c r="Z6476" s="1"/>
      <c r="BC6476" s="451"/>
    </row>
    <row r="6477" spans="3:55" hidden="1" x14ac:dyDescent="0.2">
      <c r="C6477" s="1"/>
      <c r="D6477" s="1"/>
      <c r="E6477" s="1"/>
      <c r="F6477" s="1"/>
      <c r="G6477" s="1"/>
      <c r="H6477" s="1"/>
      <c r="I6477" s="1"/>
      <c r="Y6477" s="1"/>
      <c r="Z6477" s="1"/>
      <c r="BC6477" s="451"/>
    </row>
    <row r="6478" spans="3:55" hidden="1" x14ac:dyDescent="0.2">
      <c r="C6478" s="1"/>
      <c r="D6478" s="1"/>
      <c r="E6478" s="1"/>
      <c r="F6478" s="1"/>
      <c r="G6478" s="1"/>
      <c r="H6478" s="1"/>
      <c r="I6478" s="1"/>
      <c r="Y6478" s="1"/>
      <c r="Z6478" s="1"/>
      <c r="BC6478" s="451"/>
    </row>
    <row r="6479" spans="3:55" hidden="1" x14ac:dyDescent="0.2">
      <c r="C6479" s="1"/>
      <c r="D6479" s="1"/>
      <c r="E6479" s="1"/>
      <c r="F6479" s="1"/>
      <c r="G6479" s="1"/>
      <c r="H6479" s="1"/>
      <c r="I6479" s="1"/>
      <c r="Y6479" s="1"/>
      <c r="Z6479" s="1"/>
      <c r="BC6479" s="451"/>
    </row>
    <row r="6480" spans="3:55" hidden="1" x14ac:dyDescent="0.2">
      <c r="C6480" s="1"/>
      <c r="D6480" s="1"/>
      <c r="E6480" s="1"/>
      <c r="F6480" s="1"/>
      <c r="G6480" s="1"/>
      <c r="H6480" s="1"/>
      <c r="I6480" s="1"/>
      <c r="Y6480" s="1"/>
      <c r="Z6480" s="1"/>
      <c r="BC6480" s="451"/>
    </row>
    <row r="6481" spans="3:55" hidden="1" x14ac:dyDescent="0.2">
      <c r="C6481" s="1"/>
      <c r="D6481" s="1"/>
      <c r="E6481" s="1"/>
      <c r="F6481" s="1"/>
      <c r="G6481" s="1"/>
      <c r="H6481" s="1"/>
      <c r="I6481" s="1"/>
      <c r="Y6481" s="1"/>
      <c r="Z6481" s="1"/>
      <c r="BC6481" s="451"/>
    </row>
    <row r="6482" spans="3:55" hidden="1" x14ac:dyDescent="0.2">
      <c r="C6482" s="1"/>
      <c r="D6482" s="1"/>
      <c r="E6482" s="1"/>
      <c r="F6482" s="1"/>
      <c r="G6482" s="1"/>
      <c r="H6482" s="1"/>
      <c r="I6482" s="1"/>
      <c r="Y6482" s="1"/>
      <c r="Z6482" s="1"/>
      <c r="BC6482" s="451"/>
    </row>
    <row r="6483" spans="3:55" hidden="1" x14ac:dyDescent="0.2">
      <c r="C6483" s="1"/>
      <c r="D6483" s="1"/>
      <c r="E6483" s="1"/>
      <c r="F6483" s="1"/>
      <c r="G6483" s="1"/>
      <c r="H6483" s="1"/>
      <c r="I6483" s="1"/>
      <c r="Y6483" s="1"/>
      <c r="Z6483" s="1"/>
      <c r="BC6483" s="451"/>
    </row>
    <row r="6484" spans="3:55" hidden="1" x14ac:dyDescent="0.2">
      <c r="C6484" s="1"/>
      <c r="D6484" s="1"/>
      <c r="E6484" s="1"/>
      <c r="F6484" s="1"/>
      <c r="G6484" s="1"/>
      <c r="H6484" s="1"/>
      <c r="I6484" s="1"/>
      <c r="Y6484" s="1"/>
      <c r="Z6484" s="1"/>
      <c r="BC6484" s="451"/>
    </row>
    <row r="6485" spans="3:55" hidden="1" x14ac:dyDescent="0.2">
      <c r="C6485" s="1"/>
      <c r="D6485" s="1"/>
      <c r="E6485" s="1"/>
      <c r="F6485" s="1"/>
      <c r="G6485" s="1"/>
      <c r="H6485" s="1"/>
      <c r="I6485" s="1"/>
      <c r="Y6485" s="1"/>
      <c r="Z6485" s="1"/>
      <c r="BC6485" s="451"/>
    </row>
    <row r="6486" spans="3:55" hidden="1" x14ac:dyDescent="0.2">
      <c r="C6486" s="1"/>
      <c r="D6486" s="1"/>
      <c r="E6486" s="1"/>
      <c r="F6486" s="1"/>
      <c r="G6486" s="1"/>
      <c r="H6486" s="1"/>
      <c r="I6486" s="1"/>
      <c r="Y6486" s="1"/>
      <c r="Z6486" s="1"/>
      <c r="BC6486" s="451"/>
    </row>
    <row r="6487" spans="3:55" hidden="1" x14ac:dyDescent="0.2">
      <c r="C6487" s="1"/>
      <c r="D6487" s="1"/>
      <c r="E6487" s="1"/>
      <c r="F6487" s="1"/>
      <c r="G6487" s="1"/>
      <c r="H6487" s="1"/>
      <c r="I6487" s="1"/>
      <c r="Y6487" s="1"/>
      <c r="Z6487" s="1"/>
      <c r="BC6487" s="451"/>
    </row>
    <row r="6488" spans="3:55" hidden="1" x14ac:dyDescent="0.2">
      <c r="C6488" s="1"/>
      <c r="D6488" s="1"/>
      <c r="E6488" s="1"/>
      <c r="F6488" s="1"/>
      <c r="G6488" s="1"/>
      <c r="H6488" s="1"/>
      <c r="I6488" s="1"/>
      <c r="Y6488" s="1"/>
      <c r="Z6488" s="1"/>
      <c r="BC6488" s="451"/>
    </row>
    <row r="6489" spans="3:55" hidden="1" x14ac:dyDescent="0.2">
      <c r="C6489" s="1"/>
      <c r="D6489" s="1"/>
      <c r="E6489" s="1"/>
      <c r="F6489" s="1"/>
      <c r="G6489" s="1"/>
      <c r="H6489" s="1"/>
      <c r="I6489" s="1"/>
      <c r="Y6489" s="1"/>
      <c r="Z6489" s="1"/>
      <c r="BC6489" s="451"/>
    </row>
    <row r="6490" spans="3:55" hidden="1" x14ac:dyDescent="0.2">
      <c r="C6490" s="1"/>
      <c r="D6490" s="1"/>
      <c r="E6490" s="1"/>
      <c r="F6490" s="1"/>
      <c r="G6490" s="1"/>
      <c r="H6490" s="1"/>
      <c r="I6490" s="1"/>
      <c r="Y6490" s="1"/>
      <c r="Z6490" s="1"/>
      <c r="BC6490" s="451"/>
    </row>
    <row r="6491" spans="3:55" hidden="1" x14ac:dyDescent="0.2">
      <c r="C6491" s="1"/>
      <c r="D6491" s="1"/>
      <c r="E6491" s="1"/>
      <c r="F6491" s="1"/>
      <c r="G6491" s="1"/>
      <c r="H6491" s="1"/>
      <c r="I6491" s="1"/>
      <c r="Y6491" s="1"/>
      <c r="Z6491" s="1"/>
      <c r="BC6491" s="451"/>
    </row>
    <row r="6492" spans="3:55" hidden="1" x14ac:dyDescent="0.2">
      <c r="C6492" s="1"/>
      <c r="D6492" s="1"/>
      <c r="E6492" s="1"/>
      <c r="F6492" s="1"/>
      <c r="G6492" s="1"/>
      <c r="H6492" s="1"/>
      <c r="I6492" s="1"/>
      <c r="Y6492" s="1"/>
      <c r="Z6492" s="1"/>
      <c r="BC6492" s="451"/>
    </row>
    <row r="6493" spans="3:55" hidden="1" x14ac:dyDescent="0.2">
      <c r="C6493" s="1"/>
      <c r="D6493" s="1"/>
      <c r="E6493" s="1"/>
      <c r="F6493" s="1"/>
      <c r="G6493" s="1"/>
      <c r="H6493" s="1"/>
      <c r="I6493" s="1"/>
      <c r="Y6493" s="1"/>
      <c r="Z6493" s="1"/>
      <c r="BC6493" s="451"/>
    </row>
    <row r="6494" spans="3:55" hidden="1" x14ac:dyDescent="0.2">
      <c r="C6494" s="1"/>
      <c r="D6494" s="1"/>
      <c r="E6494" s="1"/>
      <c r="F6494" s="1"/>
      <c r="G6494" s="1"/>
      <c r="H6494" s="1"/>
      <c r="I6494" s="1"/>
      <c r="Y6494" s="1"/>
      <c r="Z6494" s="1"/>
      <c r="BC6494" s="451"/>
    </row>
    <row r="6495" spans="3:55" hidden="1" x14ac:dyDescent="0.2">
      <c r="C6495" s="1"/>
      <c r="D6495" s="1"/>
      <c r="E6495" s="1"/>
      <c r="F6495" s="1"/>
      <c r="G6495" s="1"/>
      <c r="H6495" s="1"/>
      <c r="I6495" s="1"/>
      <c r="Y6495" s="1"/>
      <c r="Z6495" s="1"/>
      <c r="BC6495" s="451"/>
    </row>
    <row r="6496" spans="3:55" hidden="1" x14ac:dyDescent="0.2">
      <c r="C6496" s="1"/>
      <c r="D6496" s="1"/>
      <c r="E6496" s="1"/>
      <c r="F6496" s="1"/>
      <c r="G6496" s="1"/>
      <c r="H6496" s="1"/>
      <c r="I6496" s="1"/>
      <c r="Y6496" s="1"/>
      <c r="Z6496" s="1"/>
      <c r="BC6496" s="451"/>
    </row>
    <row r="6497" spans="3:55" hidden="1" x14ac:dyDescent="0.2">
      <c r="C6497" s="1"/>
      <c r="D6497" s="1"/>
      <c r="E6497" s="1"/>
      <c r="F6497" s="1"/>
      <c r="G6497" s="1"/>
      <c r="H6497" s="1"/>
      <c r="I6497" s="1"/>
      <c r="Y6497" s="1"/>
      <c r="Z6497" s="1"/>
      <c r="BC6497" s="451"/>
    </row>
    <row r="6498" spans="3:55" hidden="1" x14ac:dyDescent="0.2">
      <c r="C6498" s="1"/>
      <c r="D6498" s="1"/>
      <c r="E6498" s="1"/>
      <c r="F6498" s="1"/>
      <c r="G6498" s="1"/>
      <c r="H6498" s="1"/>
      <c r="I6498" s="1"/>
      <c r="Y6498" s="1"/>
      <c r="Z6498" s="1"/>
      <c r="BC6498" s="451"/>
    </row>
    <row r="6499" spans="3:55" hidden="1" x14ac:dyDescent="0.2">
      <c r="C6499" s="1"/>
      <c r="D6499" s="1"/>
      <c r="E6499" s="1"/>
      <c r="F6499" s="1"/>
      <c r="G6499" s="1"/>
      <c r="H6499" s="1"/>
      <c r="I6499" s="1"/>
      <c r="Y6499" s="1"/>
      <c r="Z6499" s="1"/>
      <c r="BC6499" s="451"/>
    </row>
    <row r="6500" spans="3:55" hidden="1" x14ac:dyDescent="0.2">
      <c r="C6500" s="1"/>
      <c r="D6500" s="1"/>
      <c r="E6500" s="1"/>
      <c r="F6500" s="1"/>
      <c r="G6500" s="1"/>
      <c r="H6500" s="1"/>
      <c r="I6500" s="1"/>
      <c r="Y6500" s="1"/>
      <c r="Z6500" s="1"/>
      <c r="BC6500" s="451"/>
    </row>
    <row r="6501" spans="3:55" hidden="1" x14ac:dyDescent="0.2">
      <c r="C6501" s="1"/>
      <c r="D6501" s="1"/>
      <c r="E6501" s="1"/>
      <c r="F6501" s="1"/>
      <c r="G6501" s="1"/>
      <c r="H6501" s="1"/>
      <c r="I6501" s="1"/>
      <c r="Y6501" s="1"/>
      <c r="Z6501" s="1"/>
      <c r="BC6501" s="451"/>
    </row>
    <row r="6502" spans="3:55" hidden="1" x14ac:dyDescent="0.2">
      <c r="C6502" s="1"/>
      <c r="D6502" s="1"/>
      <c r="E6502" s="1"/>
      <c r="F6502" s="1"/>
      <c r="G6502" s="1"/>
      <c r="H6502" s="1"/>
      <c r="I6502" s="1"/>
      <c r="Y6502" s="1"/>
      <c r="Z6502" s="1"/>
      <c r="BC6502" s="451"/>
    </row>
    <row r="6503" spans="3:55" hidden="1" x14ac:dyDescent="0.2">
      <c r="C6503" s="1"/>
      <c r="D6503" s="1"/>
      <c r="E6503" s="1"/>
      <c r="F6503" s="1"/>
      <c r="G6503" s="1"/>
      <c r="H6503" s="1"/>
      <c r="I6503" s="1"/>
      <c r="Y6503" s="1"/>
      <c r="Z6503" s="1"/>
      <c r="BC6503" s="451"/>
    </row>
    <row r="6504" spans="3:55" hidden="1" x14ac:dyDescent="0.2">
      <c r="C6504" s="1"/>
      <c r="D6504" s="1"/>
      <c r="E6504" s="1"/>
      <c r="F6504" s="1"/>
      <c r="G6504" s="1"/>
      <c r="H6504" s="1"/>
      <c r="I6504" s="1"/>
      <c r="Y6504" s="1"/>
      <c r="Z6504" s="1"/>
      <c r="BC6504" s="451"/>
    </row>
    <row r="6505" spans="3:55" hidden="1" x14ac:dyDescent="0.2">
      <c r="C6505" s="1"/>
      <c r="D6505" s="1"/>
      <c r="E6505" s="1"/>
      <c r="F6505" s="1"/>
      <c r="G6505" s="1"/>
      <c r="H6505" s="1"/>
      <c r="I6505" s="1"/>
      <c r="Y6505" s="1"/>
      <c r="Z6505" s="1"/>
      <c r="BC6505" s="451"/>
    </row>
    <row r="6506" spans="3:55" hidden="1" x14ac:dyDescent="0.2">
      <c r="C6506" s="1"/>
      <c r="D6506" s="1"/>
      <c r="E6506" s="1"/>
      <c r="F6506" s="1"/>
      <c r="G6506" s="1"/>
      <c r="H6506" s="1"/>
      <c r="I6506" s="1"/>
      <c r="Y6506" s="1"/>
      <c r="Z6506" s="1"/>
      <c r="BC6506" s="451"/>
    </row>
    <row r="6507" spans="3:55" hidden="1" x14ac:dyDescent="0.2">
      <c r="C6507" s="1"/>
      <c r="D6507" s="1"/>
      <c r="E6507" s="1"/>
      <c r="F6507" s="1"/>
      <c r="G6507" s="1"/>
      <c r="H6507" s="1"/>
      <c r="I6507" s="1"/>
      <c r="Y6507" s="1"/>
      <c r="Z6507" s="1"/>
      <c r="BC6507" s="451"/>
    </row>
    <row r="6508" spans="3:55" hidden="1" x14ac:dyDescent="0.2">
      <c r="C6508" s="1"/>
      <c r="D6508" s="1"/>
      <c r="E6508" s="1"/>
      <c r="F6508" s="1"/>
      <c r="G6508" s="1"/>
      <c r="H6508" s="1"/>
      <c r="I6508" s="1"/>
      <c r="Y6508" s="1"/>
      <c r="Z6508" s="1"/>
      <c r="BC6508" s="451"/>
    </row>
    <row r="6509" spans="3:55" hidden="1" x14ac:dyDescent="0.2">
      <c r="C6509" s="1"/>
      <c r="D6509" s="1"/>
      <c r="E6509" s="1"/>
      <c r="F6509" s="1"/>
      <c r="G6509" s="1"/>
      <c r="H6509" s="1"/>
      <c r="I6509" s="1"/>
      <c r="Y6509" s="1"/>
      <c r="Z6509" s="1"/>
      <c r="BC6509" s="451"/>
    </row>
    <row r="6510" spans="3:55" hidden="1" x14ac:dyDescent="0.2">
      <c r="C6510" s="1"/>
      <c r="D6510" s="1"/>
      <c r="E6510" s="1"/>
      <c r="F6510" s="1"/>
      <c r="G6510" s="1"/>
      <c r="H6510" s="1"/>
      <c r="I6510" s="1"/>
      <c r="Y6510" s="1"/>
      <c r="Z6510" s="1"/>
      <c r="BC6510" s="451"/>
    </row>
    <row r="6511" spans="3:55" hidden="1" x14ac:dyDescent="0.2">
      <c r="C6511" s="1"/>
      <c r="D6511" s="1"/>
      <c r="E6511" s="1"/>
      <c r="F6511" s="1"/>
      <c r="G6511" s="1"/>
      <c r="H6511" s="1"/>
      <c r="I6511" s="1"/>
      <c r="Y6511" s="1"/>
      <c r="Z6511" s="1"/>
      <c r="BC6511" s="451"/>
    </row>
    <row r="6512" spans="3:55" hidden="1" x14ac:dyDescent="0.2">
      <c r="C6512" s="1"/>
      <c r="D6512" s="1"/>
      <c r="E6512" s="1"/>
      <c r="F6512" s="1"/>
      <c r="G6512" s="1"/>
      <c r="H6512" s="1"/>
      <c r="I6512" s="1"/>
      <c r="Y6512" s="1"/>
      <c r="Z6512" s="1"/>
      <c r="BC6512" s="451"/>
    </row>
    <row r="6513" spans="3:55" hidden="1" x14ac:dyDescent="0.2">
      <c r="C6513" s="1"/>
      <c r="D6513" s="1"/>
      <c r="E6513" s="1"/>
      <c r="F6513" s="1"/>
      <c r="G6513" s="1"/>
      <c r="H6513" s="1"/>
      <c r="I6513" s="1"/>
      <c r="Y6513" s="1"/>
      <c r="Z6513" s="1"/>
      <c r="BC6513" s="451"/>
    </row>
    <row r="6514" spans="3:55" hidden="1" x14ac:dyDescent="0.2">
      <c r="C6514" s="1"/>
      <c r="D6514" s="1"/>
      <c r="E6514" s="1"/>
      <c r="F6514" s="1"/>
      <c r="G6514" s="1"/>
      <c r="H6514" s="1"/>
      <c r="I6514" s="1"/>
      <c r="Y6514" s="1"/>
      <c r="Z6514" s="1"/>
      <c r="BC6514" s="451"/>
    </row>
    <row r="6515" spans="3:55" hidden="1" x14ac:dyDescent="0.2">
      <c r="C6515" s="1"/>
      <c r="D6515" s="1"/>
      <c r="E6515" s="1"/>
      <c r="F6515" s="1"/>
      <c r="G6515" s="1"/>
      <c r="H6515" s="1"/>
      <c r="I6515" s="1"/>
      <c r="Y6515" s="1"/>
      <c r="Z6515" s="1"/>
      <c r="BC6515" s="451"/>
    </row>
    <row r="6516" spans="3:55" hidden="1" x14ac:dyDescent="0.2">
      <c r="C6516" s="1"/>
      <c r="D6516" s="1"/>
      <c r="E6516" s="1"/>
      <c r="F6516" s="1"/>
      <c r="G6516" s="1"/>
      <c r="H6516" s="1"/>
      <c r="I6516" s="1"/>
      <c r="Y6516" s="1"/>
      <c r="Z6516" s="1"/>
      <c r="BC6516" s="451"/>
    </row>
    <row r="6517" spans="3:55" hidden="1" x14ac:dyDescent="0.2">
      <c r="C6517" s="1"/>
      <c r="D6517" s="1"/>
      <c r="E6517" s="1"/>
      <c r="F6517" s="1"/>
      <c r="G6517" s="1"/>
      <c r="H6517" s="1"/>
      <c r="I6517" s="1"/>
      <c r="Y6517" s="1"/>
      <c r="Z6517" s="1"/>
      <c r="BC6517" s="451"/>
    </row>
    <row r="6518" spans="3:55" hidden="1" x14ac:dyDescent="0.2">
      <c r="C6518" s="1"/>
      <c r="D6518" s="1"/>
      <c r="E6518" s="1"/>
      <c r="F6518" s="1"/>
      <c r="G6518" s="1"/>
      <c r="H6518" s="1"/>
      <c r="I6518" s="1"/>
      <c r="Y6518" s="1"/>
      <c r="Z6518" s="1"/>
      <c r="BC6518" s="451"/>
    </row>
    <row r="6519" spans="3:55" hidden="1" x14ac:dyDescent="0.2">
      <c r="C6519" s="1"/>
      <c r="D6519" s="1"/>
      <c r="E6519" s="1"/>
      <c r="F6519" s="1"/>
      <c r="G6519" s="1"/>
      <c r="H6519" s="1"/>
      <c r="I6519" s="1"/>
      <c r="Y6519" s="1"/>
      <c r="Z6519" s="1"/>
      <c r="BC6519" s="451"/>
    </row>
    <row r="6520" spans="3:55" hidden="1" x14ac:dyDescent="0.2">
      <c r="C6520" s="1"/>
      <c r="D6520" s="1"/>
      <c r="E6520" s="1"/>
      <c r="F6520" s="1"/>
      <c r="G6520" s="1"/>
      <c r="H6520" s="1"/>
      <c r="I6520" s="1"/>
      <c r="Y6520" s="1"/>
      <c r="Z6520" s="1"/>
      <c r="BC6520" s="451"/>
    </row>
    <row r="6521" spans="3:55" hidden="1" x14ac:dyDescent="0.2">
      <c r="C6521" s="1"/>
      <c r="D6521" s="1"/>
      <c r="E6521" s="1"/>
      <c r="F6521" s="1"/>
      <c r="G6521" s="1"/>
      <c r="H6521" s="1"/>
      <c r="I6521" s="1"/>
      <c r="Y6521" s="1"/>
      <c r="Z6521" s="1"/>
      <c r="BC6521" s="451"/>
    </row>
    <row r="6522" spans="3:55" hidden="1" x14ac:dyDescent="0.2">
      <c r="C6522" s="1"/>
      <c r="D6522" s="1"/>
      <c r="E6522" s="1"/>
      <c r="F6522" s="1"/>
      <c r="G6522" s="1"/>
      <c r="H6522" s="1"/>
      <c r="I6522" s="1"/>
      <c r="Y6522" s="1"/>
      <c r="Z6522" s="1"/>
      <c r="BC6522" s="451"/>
    </row>
    <row r="6523" spans="3:55" hidden="1" x14ac:dyDescent="0.2">
      <c r="C6523" s="1"/>
      <c r="D6523" s="1"/>
      <c r="E6523" s="1"/>
      <c r="F6523" s="1"/>
      <c r="G6523" s="1"/>
      <c r="H6523" s="1"/>
      <c r="I6523" s="1"/>
      <c r="Y6523" s="1"/>
      <c r="Z6523" s="1"/>
      <c r="BC6523" s="451"/>
    </row>
    <row r="6524" spans="3:55" hidden="1" x14ac:dyDescent="0.2">
      <c r="C6524" s="1"/>
      <c r="D6524" s="1"/>
      <c r="E6524" s="1"/>
      <c r="F6524" s="1"/>
      <c r="G6524" s="1"/>
      <c r="H6524" s="1"/>
      <c r="I6524" s="1"/>
      <c r="Y6524" s="1"/>
      <c r="Z6524" s="1"/>
      <c r="BC6524" s="451"/>
    </row>
    <row r="6525" spans="3:55" hidden="1" x14ac:dyDescent="0.2">
      <c r="C6525" s="1"/>
      <c r="D6525" s="1"/>
      <c r="E6525" s="1"/>
      <c r="F6525" s="1"/>
      <c r="G6525" s="1"/>
      <c r="H6525" s="1"/>
      <c r="I6525" s="1"/>
      <c r="Y6525" s="1"/>
      <c r="Z6525" s="1"/>
      <c r="BC6525" s="451"/>
    </row>
    <row r="6526" spans="3:55" hidden="1" x14ac:dyDescent="0.2">
      <c r="C6526" s="1"/>
      <c r="D6526" s="1"/>
      <c r="E6526" s="1"/>
      <c r="F6526" s="1"/>
      <c r="G6526" s="1"/>
      <c r="H6526" s="1"/>
      <c r="I6526" s="1"/>
      <c r="Y6526" s="1"/>
      <c r="Z6526" s="1"/>
      <c r="BC6526" s="451"/>
    </row>
    <row r="6527" spans="3:55" hidden="1" x14ac:dyDescent="0.2">
      <c r="C6527" s="1"/>
      <c r="D6527" s="1"/>
      <c r="E6527" s="1"/>
      <c r="F6527" s="1"/>
      <c r="G6527" s="1"/>
      <c r="H6527" s="1"/>
      <c r="I6527" s="1"/>
      <c r="Y6527" s="1"/>
      <c r="Z6527" s="1"/>
      <c r="BC6527" s="451"/>
    </row>
    <row r="6528" spans="3:55" hidden="1" x14ac:dyDescent="0.2">
      <c r="C6528" s="1"/>
      <c r="D6528" s="1"/>
      <c r="E6528" s="1"/>
      <c r="F6528" s="1"/>
      <c r="G6528" s="1"/>
      <c r="H6528" s="1"/>
      <c r="I6528" s="1"/>
      <c r="Y6528" s="1"/>
      <c r="Z6528" s="1"/>
      <c r="BC6528" s="451"/>
    </row>
    <row r="6529" spans="3:55" hidden="1" x14ac:dyDescent="0.2">
      <c r="C6529" s="1"/>
      <c r="D6529" s="1"/>
      <c r="E6529" s="1"/>
      <c r="F6529" s="1"/>
      <c r="G6529" s="1"/>
      <c r="H6529" s="1"/>
      <c r="I6529" s="1"/>
      <c r="Y6529" s="1"/>
      <c r="Z6529" s="1"/>
      <c r="BC6529" s="451"/>
    </row>
    <row r="6530" spans="3:55" hidden="1" x14ac:dyDescent="0.2">
      <c r="C6530" s="1"/>
      <c r="D6530" s="1"/>
      <c r="E6530" s="1"/>
      <c r="F6530" s="1"/>
      <c r="G6530" s="1"/>
      <c r="H6530" s="1"/>
      <c r="I6530" s="1"/>
      <c r="Y6530" s="1"/>
      <c r="Z6530" s="1"/>
      <c r="BC6530" s="451"/>
    </row>
    <row r="6531" spans="3:55" hidden="1" x14ac:dyDescent="0.2">
      <c r="C6531" s="1"/>
      <c r="D6531" s="1"/>
      <c r="E6531" s="1"/>
      <c r="F6531" s="1"/>
      <c r="G6531" s="1"/>
      <c r="H6531" s="1"/>
      <c r="I6531" s="1"/>
      <c r="Y6531" s="1"/>
      <c r="Z6531" s="1"/>
      <c r="BC6531" s="451"/>
    </row>
    <row r="6532" spans="3:55" hidden="1" x14ac:dyDescent="0.2">
      <c r="C6532" s="1"/>
      <c r="D6532" s="1"/>
      <c r="E6532" s="1"/>
      <c r="F6532" s="1"/>
      <c r="G6532" s="1"/>
      <c r="H6532" s="1"/>
      <c r="I6532" s="1"/>
      <c r="Y6532" s="1"/>
      <c r="Z6532" s="1"/>
      <c r="BC6532" s="451"/>
    </row>
    <row r="6533" spans="3:55" hidden="1" x14ac:dyDescent="0.2">
      <c r="C6533" s="1"/>
      <c r="D6533" s="1"/>
      <c r="E6533" s="1"/>
      <c r="F6533" s="1"/>
      <c r="G6533" s="1"/>
      <c r="H6533" s="1"/>
      <c r="I6533" s="1"/>
      <c r="Y6533" s="1"/>
      <c r="Z6533" s="1"/>
      <c r="BC6533" s="451"/>
    </row>
    <row r="6534" spans="3:55" hidden="1" x14ac:dyDescent="0.2">
      <c r="C6534" s="1"/>
      <c r="D6534" s="1"/>
      <c r="E6534" s="1"/>
      <c r="F6534" s="1"/>
      <c r="G6534" s="1"/>
      <c r="H6534" s="1"/>
      <c r="I6534" s="1"/>
      <c r="Y6534" s="1"/>
      <c r="Z6534" s="1"/>
      <c r="BC6534" s="451"/>
    </row>
    <row r="6535" spans="3:55" hidden="1" x14ac:dyDescent="0.2">
      <c r="C6535" s="1"/>
      <c r="D6535" s="1"/>
      <c r="E6535" s="1"/>
      <c r="F6535" s="1"/>
      <c r="G6535" s="1"/>
      <c r="H6535" s="1"/>
      <c r="I6535" s="1"/>
      <c r="Y6535" s="1"/>
      <c r="Z6535" s="1"/>
      <c r="BC6535" s="451"/>
    </row>
    <row r="6536" spans="3:55" hidden="1" x14ac:dyDescent="0.2">
      <c r="C6536" s="1"/>
      <c r="D6536" s="1"/>
      <c r="E6536" s="1"/>
      <c r="F6536" s="1"/>
      <c r="G6536" s="1"/>
      <c r="H6536" s="1"/>
      <c r="I6536" s="1"/>
      <c r="Y6536" s="1"/>
      <c r="Z6536" s="1"/>
      <c r="BC6536" s="451"/>
    </row>
    <row r="6537" spans="3:55" hidden="1" x14ac:dyDescent="0.2">
      <c r="C6537" s="1"/>
      <c r="D6537" s="1"/>
      <c r="E6537" s="1"/>
      <c r="F6537" s="1"/>
      <c r="G6537" s="1"/>
      <c r="H6537" s="1"/>
      <c r="I6537" s="1"/>
      <c r="Y6537" s="1"/>
      <c r="Z6537" s="1"/>
      <c r="BC6537" s="451"/>
    </row>
    <row r="6538" spans="3:55" hidden="1" x14ac:dyDescent="0.2">
      <c r="C6538" s="1"/>
      <c r="D6538" s="1"/>
      <c r="E6538" s="1"/>
      <c r="F6538" s="1"/>
      <c r="G6538" s="1"/>
      <c r="H6538" s="1"/>
      <c r="I6538" s="1"/>
      <c r="Y6538" s="1"/>
      <c r="Z6538" s="1"/>
      <c r="BC6538" s="451"/>
    </row>
    <row r="6539" spans="3:55" hidden="1" x14ac:dyDescent="0.2">
      <c r="C6539" s="1"/>
      <c r="D6539" s="1"/>
      <c r="E6539" s="1"/>
      <c r="F6539" s="1"/>
      <c r="G6539" s="1"/>
      <c r="H6539" s="1"/>
      <c r="I6539" s="1"/>
      <c r="Y6539" s="1"/>
      <c r="Z6539" s="1"/>
      <c r="BC6539" s="451"/>
    </row>
    <row r="6540" spans="3:55" hidden="1" x14ac:dyDescent="0.2">
      <c r="C6540" s="1"/>
      <c r="D6540" s="1"/>
      <c r="E6540" s="1"/>
      <c r="F6540" s="1"/>
      <c r="G6540" s="1"/>
      <c r="H6540" s="1"/>
      <c r="I6540" s="1"/>
      <c r="Y6540" s="1"/>
      <c r="Z6540" s="1"/>
      <c r="BC6540" s="451"/>
    </row>
    <row r="6541" spans="3:55" hidden="1" x14ac:dyDescent="0.2">
      <c r="C6541" s="1"/>
      <c r="D6541" s="1"/>
      <c r="E6541" s="1"/>
      <c r="F6541" s="1"/>
      <c r="G6541" s="1"/>
      <c r="H6541" s="1"/>
      <c r="I6541" s="1"/>
      <c r="Y6541" s="1"/>
      <c r="Z6541" s="1"/>
      <c r="BC6541" s="451"/>
    </row>
    <row r="6542" spans="3:55" hidden="1" x14ac:dyDescent="0.2">
      <c r="C6542" s="1"/>
      <c r="D6542" s="1"/>
      <c r="E6542" s="1"/>
      <c r="F6542" s="1"/>
      <c r="G6542" s="1"/>
      <c r="H6542" s="1"/>
      <c r="I6542" s="1"/>
      <c r="Y6542" s="1"/>
      <c r="Z6542" s="1"/>
      <c r="BC6542" s="451"/>
    </row>
    <row r="6543" spans="3:55" hidden="1" x14ac:dyDescent="0.2">
      <c r="C6543" s="1"/>
      <c r="D6543" s="1"/>
      <c r="E6543" s="1"/>
      <c r="F6543" s="1"/>
      <c r="G6543" s="1"/>
      <c r="H6543" s="1"/>
      <c r="I6543" s="1"/>
      <c r="Y6543" s="1"/>
      <c r="Z6543" s="1"/>
      <c r="BC6543" s="451"/>
    </row>
    <row r="6544" spans="3:55" hidden="1" x14ac:dyDescent="0.2">
      <c r="C6544" s="1"/>
      <c r="D6544" s="1"/>
      <c r="E6544" s="1"/>
      <c r="F6544" s="1"/>
      <c r="G6544" s="1"/>
      <c r="H6544" s="1"/>
      <c r="I6544" s="1"/>
      <c r="Y6544" s="1"/>
      <c r="Z6544" s="1"/>
      <c r="BC6544" s="451"/>
    </row>
    <row r="6545" spans="3:55" hidden="1" x14ac:dyDescent="0.2">
      <c r="C6545" s="1"/>
      <c r="D6545" s="1"/>
      <c r="E6545" s="1"/>
      <c r="F6545" s="1"/>
      <c r="G6545" s="1"/>
      <c r="H6545" s="1"/>
      <c r="I6545" s="1"/>
      <c r="Y6545" s="1"/>
      <c r="Z6545" s="1"/>
      <c r="BC6545" s="451"/>
    </row>
    <row r="6546" spans="3:55" hidden="1" x14ac:dyDescent="0.2">
      <c r="C6546" s="1"/>
      <c r="D6546" s="1"/>
      <c r="E6546" s="1"/>
      <c r="F6546" s="1"/>
      <c r="G6546" s="1"/>
      <c r="H6546" s="1"/>
      <c r="I6546" s="1"/>
      <c r="Y6546" s="1"/>
      <c r="Z6546" s="1"/>
      <c r="BC6546" s="451"/>
    </row>
    <row r="6547" spans="3:55" hidden="1" x14ac:dyDescent="0.2">
      <c r="C6547" s="1"/>
      <c r="D6547" s="1"/>
      <c r="E6547" s="1"/>
      <c r="F6547" s="1"/>
      <c r="G6547" s="1"/>
      <c r="H6547" s="1"/>
      <c r="I6547" s="1"/>
      <c r="Y6547" s="1"/>
      <c r="Z6547" s="1"/>
      <c r="BC6547" s="451"/>
    </row>
    <row r="6548" spans="3:55" hidden="1" x14ac:dyDescent="0.2">
      <c r="C6548" s="1"/>
      <c r="D6548" s="1"/>
      <c r="E6548" s="1"/>
      <c r="F6548" s="1"/>
      <c r="G6548" s="1"/>
      <c r="H6548" s="1"/>
      <c r="I6548" s="1"/>
      <c r="Y6548" s="1"/>
      <c r="Z6548" s="1"/>
      <c r="BC6548" s="451"/>
    </row>
    <row r="6549" spans="3:55" hidden="1" x14ac:dyDescent="0.2">
      <c r="C6549" s="1"/>
      <c r="D6549" s="1"/>
      <c r="E6549" s="1"/>
      <c r="F6549" s="1"/>
      <c r="G6549" s="1"/>
      <c r="H6549" s="1"/>
      <c r="I6549" s="1"/>
      <c r="Y6549" s="1"/>
      <c r="Z6549" s="1"/>
      <c r="BC6549" s="451"/>
    </row>
    <row r="6550" spans="3:55" hidden="1" x14ac:dyDescent="0.2">
      <c r="C6550" s="1"/>
      <c r="D6550" s="1"/>
      <c r="E6550" s="1"/>
      <c r="F6550" s="1"/>
      <c r="G6550" s="1"/>
      <c r="H6550" s="1"/>
      <c r="I6550" s="1"/>
      <c r="Y6550" s="1"/>
      <c r="Z6550" s="1"/>
      <c r="BC6550" s="451"/>
    </row>
    <row r="6551" spans="3:55" hidden="1" x14ac:dyDescent="0.2">
      <c r="C6551" s="1"/>
      <c r="D6551" s="1"/>
      <c r="E6551" s="1"/>
      <c r="F6551" s="1"/>
      <c r="G6551" s="1"/>
      <c r="H6551" s="1"/>
      <c r="I6551" s="1"/>
      <c r="Y6551" s="1"/>
      <c r="Z6551" s="1"/>
      <c r="BC6551" s="451"/>
    </row>
    <row r="6552" spans="3:55" hidden="1" x14ac:dyDescent="0.2">
      <c r="C6552" s="1"/>
      <c r="D6552" s="1"/>
      <c r="E6552" s="1"/>
      <c r="F6552" s="1"/>
      <c r="G6552" s="1"/>
      <c r="H6552" s="1"/>
      <c r="I6552" s="1"/>
      <c r="Y6552" s="1"/>
      <c r="Z6552" s="1"/>
      <c r="BC6552" s="451"/>
    </row>
    <row r="6553" spans="3:55" hidden="1" x14ac:dyDescent="0.2">
      <c r="C6553" s="1"/>
      <c r="D6553" s="1"/>
      <c r="E6553" s="1"/>
      <c r="F6553" s="1"/>
      <c r="G6553" s="1"/>
      <c r="H6553" s="1"/>
      <c r="I6553" s="1"/>
      <c r="Y6553" s="1"/>
      <c r="Z6553" s="1"/>
      <c r="BC6553" s="451"/>
    </row>
    <row r="6554" spans="3:55" hidden="1" x14ac:dyDescent="0.2">
      <c r="C6554" s="1"/>
      <c r="D6554" s="1"/>
      <c r="E6554" s="1"/>
      <c r="F6554" s="1"/>
      <c r="G6554" s="1"/>
      <c r="H6554" s="1"/>
      <c r="I6554" s="1"/>
      <c r="Y6554" s="1"/>
      <c r="Z6554" s="1"/>
      <c r="BC6554" s="451"/>
    </row>
    <row r="6555" spans="3:55" hidden="1" x14ac:dyDescent="0.2">
      <c r="C6555" s="1"/>
      <c r="D6555" s="1"/>
      <c r="E6555" s="1"/>
      <c r="F6555" s="1"/>
      <c r="G6555" s="1"/>
      <c r="H6555" s="1"/>
      <c r="I6555" s="1"/>
      <c r="Y6555" s="1"/>
      <c r="Z6555" s="1"/>
      <c r="BC6555" s="451"/>
    </row>
    <row r="6556" spans="3:55" hidden="1" x14ac:dyDescent="0.2">
      <c r="C6556" s="1"/>
      <c r="D6556" s="1"/>
      <c r="E6556" s="1"/>
      <c r="F6556" s="1"/>
      <c r="G6556" s="1"/>
      <c r="H6556" s="1"/>
      <c r="I6556" s="1"/>
      <c r="Y6556" s="1"/>
      <c r="Z6556" s="1"/>
      <c r="BC6556" s="451"/>
    </row>
    <row r="6557" spans="3:55" hidden="1" x14ac:dyDescent="0.2">
      <c r="C6557" s="1"/>
      <c r="D6557" s="1"/>
      <c r="E6557" s="1"/>
      <c r="F6557" s="1"/>
      <c r="G6557" s="1"/>
      <c r="H6557" s="1"/>
      <c r="I6557" s="1"/>
      <c r="Y6557" s="1"/>
      <c r="Z6557" s="1"/>
      <c r="BC6557" s="451"/>
    </row>
    <row r="6558" spans="3:55" hidden="1" x14ac:dyDescent="0.2">
      <c r="C6558" s="1"/>
      <c r="D6558" s="1"/>
      <c r="E6558" s="1"/>
      <c r="F6558" s="1"/>
      <c r="G6558" s="1"/>
      <c r="H6558" s="1"/>
      <c r="I6558" s="1"/>
      <c r="Y6558" s="1"/>
      <c r="Z6558" s="1"/>
      <c r="BC6558" s="451"/>
    </row>
    <row r="6559" spans="3:55" hidden="1" x14ac:dyDescent="0.2">
      <c r="C6559" s="1"/>
      <c r="D6559" s="1"/>
      <c r="E6559" s="1"/>
      <c r="F6559" s="1"/>
      <c r="G6559" s="1"/>
      <c r="H6559" s="1"/>
      <c r="I6559" s="1"/>
      <c r="Y6559" s="1"/>
      <c r="Z6559" s="1"/>
      <c r="BC6559" s="451"/>
    </row>
    <row r="6560" spans="3:55" hidden="1" x14ac:dyDescent="0.2">
      <c r="C6560" s="1"/>
      <c r="D6560" s="1"/>
      <c r="E6560" s="1"/>
      <c r="F6560" s="1"/>
      <c r="G6560" s="1"/>
      <c r="H6560" s="1"/>
      <c r="I6560" s="1"/>
      <c r="Y6560" s="1"/>
      <c r="Z6560" s="1"/>
      <c r="BC6560" s="451"/>
    </row>
    <row r="6561" spans="3:55" hidden="1" x14ac:dyDescent="0.2">
      <c r="C6561" s="1"/>
      <c r="D6561" s="1"/>
      <c r="E6561" s="1"/>
      <c r="F6561" s="1"/>
      <c r="G6561" s="1"/>
      <c r="H6561" s="1"/>
      <c r="I6561" s="1"/>
      <c r="Y6561" s="1"/>
      <c r="Z6561" s="1"/>
      <c r="BC6561" s="451"/>
    </row>
    <row r="6562" spans="3:55" hidden="1" x14ac:dyDescent="0.2">
      <c r="C6562" s="1"/>
      <c r="D6562" s="1"/>
      <c r="E6562" s="1"/>
      <c r="F6562" s="1"/>
      <c r="G6562" s="1"/>
      <c r="H6562" s="1"/>
      <c r="I6562" s="1"/>
      <c r="Y6562" s="1"/>
      <c r="Z6562" s="1"/>
      <c r="BC6562" s="451"/>
    </row>
    <row r="6563" spans="3:55" hidden="1" x14ac:dyDescent="0.2">
      <c r="C6563" s="1"/>
      <c r="D6563" s="1"/>
      <c r="E6563" s="1"/>
      <c r="F6563" s="1"/>
      <c r="G6563" s="1"/>
      <c r="H6563" s="1"/>
      <c r="I6563" s="1"/>
      <c r="Y6563" s="1"/>
      <c r="Z6563" s="1"/>
      <c r="BC6563" s="451"/>
    </row>
    <row r="6564" spans="3:55" hidden="1" x14ac:dyDescent="0.2">
      <c r="C6564" s="1"/>
      <c r="D6564" s="1"/>
      <c r="E6564" s="1"/>
      <c r="F6564" s="1"/>
      <c r="G6564" s="1"/>
      <c r="H6564" s="1"/>
      <c r="I6564" s="1"/>
      <c r="Y6564" s="1"/>
      <c r="Z6564" s="1"/>
      <c r="BC6564" s="451"/>
    </row>
    <row r="6565" spans="3:55" hidden="1" x14ac:dyDescent="0.2">
      <c r="C6565" s="1"/>
      <c r="D6565" s="1"/>
      <c r="E6565" s="1"/>
      <c r="F6565" s="1"/>
      <c r="G6565" s="1"/>
      <c r="H6565" s="1"/>
      <c r="I6565" s="1"/>
      <c r="Y6565" s="1"/>
      <c r="Z6565" s="1"/>
      <c r="BC6565" s="451"/>
    </row>
    <row r="6566" spans="3:55" hidden="1" x14ac:dyDescent="0.2">
      <c r="C6566" s="1"/>
      <c r="D6566" s="1"/>
      <c r="E6566" s="1"/>
      <c r="F6566" s="1"/>
      <c r="G6566" s="1"/>
      <c r="H6566" s="1"/>
      <c r="I6566" s="1"/>
      <c r="Y6566" s="1"/>
      <c r="Z6566" s="1"/>
      <c r="BC6566" s="451"/>
    </row>
    <row r="6567" spans="3:55" hidden="1" x14ac:dyDescent="0.2">
      <c r="C6567" s="1"/>
      <c r="D6567" s="1"/>
      <c r="E6567" s="1"/>
      <c r="F6567" s="1"/>
      <c r="G6567" s="1"/>
      <c r="H6567" s="1"/>
      <c r="I6567" s="1"/>
      <c r="Y6567" s="1"/>
      <c r="Z6567" s="1"/>
      <c r="BC6567" s="451"/>
    </row>
    <row r="6568" spans="3:55" hidden="1" x14ac:dyDescent="0.2">
      <c r="C6568" s="1"/>
      <c r="D6568" s="1"/>
      <c r="E6568" s="1"/>
      <c r="F6568" s="1"/>
      <c r="G6568" s="1"/>
      <c r="H6568" s="1"/>
      <c r="I6568" s="1"/>
      <c r="Y6568" s="1"/>
      <c r="Z6568" s="1"/>
      <c r="BC6568" s="451"/>
    </row>
    <row r="6569" spans="3:55" hidden="1" x14ac:dyDescent="0.2">
      <c r="C6569" s="1"/>
      <c r="D6569" s="1"/>
      <c r="E6569" s="1"/>
      <c r="F6569" s="1"/>
      <c r="G6569" s="1"/>
      <c r="H6569" s="1"/>
      <c r="I6569" s="1"/>
      <c r="Y6569" s="1"/>
      <c r="Z6569" s="1"/>
      <c r="BC6569" s="451"/>
    </row>
    <row r="6570" spans="3:55" hidden="1" x14ac:dyDescent="0.2">
      <c r="C6570" s="1"/>
      <c r="D6570" s="1"/>
      <c r="E6570" s="1"/>
      <c r="F6570" s="1"/>
      <c r="G6570" s="1"/>
      <c r="H6570" s="1"/>
      <c r="I6570" s="1"/>
      <c r="Y6570" s="1"/>
      <c r="Z6570" s="1"/>
      <c r="BC6570" s="451"/>
    </row>
    <row r="6571" spans="3:55" hidden="1" x14ac:dyDescent="0.2">
      <c r="C6571" s="1"/>
      <c r="D6571" s="1"/>
      <c r="E6571" s="1"/>
      <c r="F6571" s="1"/>
      <c r="G6571" s="1"/>
      <c r="H6571" s="1"/>
      <c r="I6571" s="1"/>
      <c r="Y6571" s="1"/>
      <c r="Z6571" s="1"/>
      <c r="BC6571" s="451"/>
    </row>
    <row r="6572" spans="3:55" hidden="1" x14ac:dyDescent="0.2">
      <c r="C6572" s="1"/>
      <c r="D6572" s="1"/>
      <c r="E6572" s="1"/>
      <c r="F6572" s="1"/>
      <c r="G6572" s="1"/>
      <c r="H6572" s="1"/>
      <c r="I6572" s="1"/>
      <c r="Y6572" s="1"/>
      <c r="Z6572" s="1"/>
      <c r="BC6572" s="451"/>
    </row>
    <row r="6573" spans="3:55" hidden="1" x14ac:dyDescent="0.2">
      <c r="C6573" s="1"/>
      <c r="D6573" s="1"/>
      <c r="E6573" s="1"/>
      <c r="F6573" s="1"/>
      <c r="G6573" s="1"/>
      <c r="H6573" s="1"/>
      <c r="I6573" s="1"/>
      <c r="Y6573" s="1"/>
      <c r="Z6573" s="1"/>
      <c r="BC6573" s="451"/>
    </row>
    <row r="6574" spans="3:55" hidden="1" x14ac:dyDescent="0.2">
      <c r="C6574" s="1"/>
      <c r="D6574" s="1"/>
      <c r="E6574" s="1"/>
      <c r="F6574" s="1"/>
      <c r="G6574" s="1"/>
      <c r="H6574" s="1"/>
      <c r="I6574" s="1"/>
      <c r="Y6574" s="1"/>
      <c r="Z6574" s="1"/>
      <c r="BC6574" s="451"/>
    </row>
    <row r="6575" spans="3:55" hidden="1" x14ac:dyDescent="0.2">
      <c r="C6575" s="1"/>
      <c r="D6575" s="1"/>
      <c r="E6575" s="1"/>
      <c r="F6575" s="1"/>
      <c r="G6575" s="1"/>
      <c r="H6575" s="1"/>
      <c r="I6575" s="1"/>
      <c r="Y6575" s="1"/>
      <c r="Z6575" s="1"/>
      <c r="BC6575" s="451"/>
    </row>
    <row r="6576" spans="3:55" hidden="1" x14ac:dyDescent="0.2">
      <c r="C6576" s="1"/>
      <c r="D6576" s="1"/>
      <c r="E6576" s="1"/>
      <c r="F6576" s="1"/>
      <c r="G6576" s="1"/>
      <c r="H6576" s="1"/>
      <c r="I6576" s="1"/>
      <c r="Y6576" s="1"/>
      <c r="Z6576" s="1"/>
      <c r="BC6576" s="451"/>
    </row>
    <row r="6577" spans="3:55" hidden="1" x14ac:dyDescent="0.2">
      <c r="C6577" s="1"/>
      <c r="D6577" s="1"/>
      <c r="E6577" s="1"/>
      <c r="F6577" s="1"/>
      <c r="G6577" s="1"/>
      <c r="H6577" s="1"/>
      <c r="I6577" s="1"/>
      <c r="Y6577" s="1"/>
      <c r="Z6577" s="1"/>
      <c r="BC6577" s="451"/>
    </row>
    <row r="6578" spans="3:55" hidden="1" x14ac:dyDescent="0.2">
      <c r="C6578" s="1"/>
      <c r="D6578" s="1"/>
      <c r="E6578" s="1"/>
      <c r="F6578" s="1"/>
      <c r="G6578" s="1"/>
      <c r="H6578" s="1"/>
      <c r="I6578" s="1"/>
      <c r="Y6578" s="1"/>
      <c r="Z6578" s="1"/>
      <c r="BC6578" s="451"/>
    </row>
    <row r="6579" spans="3:55" hidden="1" x14ac:dyDescent="0.2">
      <c r="C6579" s="1"/>
      <c r="D6579" s="1"/>
      <c r="E6579" s="1"/>
      <c r="F6579" s="1"/>
      <c r="G6579" s="1"/>
      <c r="H6579" s="1"/>
      <c r="I6579" s="1"/>
      <c r="Y6579" s="1"/>
      <c r="Z6579" s="1"/>
      <c r="BC6579" s="451"/>
    </row>
    <row r="6580" spans="3:55" hidden="1" x14ac:dyDescent="0.2">
      <c r="C6580" s="1"/>
      <c r="D6580" s="1"/>
      <c r="E6580" s="1"/>
      <c r="F6580" s="1"/>
      <c r="G6580" s="1"/>
      <c r="H6580" s="1"/>
      <c r="I6580" s="1"/>
      <c r="Y6580" s="1"/>
      <c r="Z6580" s="1"/>
      <c r="BC6580" s="451"/>
    </row>
    <row r="6581" spans="3:55" hidden="1" x14ac:dyDescent="0.2">
      <c r="C6581" s="1"/>
      <c r="D6581" s="1"/>
      <c r="E6581" s="1"/>
      <c r="F6581" s="1"/>
      <c r="G6581" s="1"/>
      <c r="H6581" s="1"/>
      <c r="I6581" s="1"/>
      <c r="Y6581" s="1"/>
      <c r="Z6581" s="1"/>
      <c r="BC6581" s="451"/>
    </row>
    <row r="6582" spans="3:55" hidden="1" x14ac:dyDescent="0.2">
      <c r="C6582" s="1"/>
      <c r="D6582" s="1"/>
      <c r="E6582" s="1"/>
      <c r="F6582" s="1"/>
      <c r="G6582" s="1"/>
      <c r="H6582" s="1"/>
      <c r="I6582" s="1"/>
      <c r="Y6582" s="1"/>
      <c r="Z6582" s="1"/>
      <c r="BC6582" s="451"/>
    </row>
    <row r="6583" spans="3:55" hidden="1" x14ac:dyDescent="0.2">
      <c r="C6583" s="1"/>
      <c r="D6583" s="1"/>
      <c r="E6583" s="1"/>
      <c r="F6583" s="1"/>
      <c r="G6583" s="1"/>
      <c r="H6583" s="1"/>
      <c r="I6583" s="1"/>
      <c r="Y6583" s="1"/>
      <c r="Z6583" s="1"/>
      <c r="BC6583" s="451"/>
    </row>
    <row r="6584" spans="3:55" hidden="1" x14ac:dyDescent="0.2">
      <c r="C6584" s="1"/>
      <c r="D6584" s="1"/>
      <c r="E6584" s="1"/>
      <c r="F6584" s="1"/>
      <c r="G6584" s="1"/>
      <c r="H6584" s="1"/>
      <c r="I6584" s="1"/>
      <c r="Y6584" s="1"/>
      <c r="Z6584" s="1"/>
      <c r="BC6584" s="451"/>
    </row>
    <row r="6585" spans="3:55" hidden="1" x14ac:dyDescent="0.2">
      <c r="C6585" s="1"/>
      <c r="D6585" s="1"/>
      <c r="E6585" s="1"/>
      <c r="F6585" s="1"/>
      <c r="G6585" s="1"/>
      <c r="H6585" s="1"/>
      <c r="I6585" s="1"/>
      <c r="Y6585" s="1"/>
      <c r="Z6585" s="1"/>
      <c r="BC6585" s="451"/>
    </row>
    <row r="6586" spans="3:55" hidden="1" x14ac:dyDescent="0.2">
      <c r="C6586" s="1"/>
      <c r="D6586" s="1"/>
      <c r="E6586" s="1"/>
      <c r="F6586" s="1"/>
      <c r="G6586" s="1"/>
      <c r="H6586" s="1"/>
      <c r="I6586" s="1"/>
      <c r="Y6586" s="1"/>
      <c r="Z6586" s="1"/>
      <c r="BC6586" s="451"/>
    </row>
    <row r="6587" spans="3:55" hidden="1" x14ac:dyDescent="0.2">
      <c r="C6587" s="1"/>
      <c r="D6587" s="1"/>
      <c r="E6587" s="1"/>
      <c r="F6587" s="1"/>
      <c r="G6587" s="1"/>
      <c r="H6587" s="1"/>
      <c r="I6587" s="1"/>
      <c r="Y6587" s="1"/>
      <c r="Z6587" s="1"/>
      <c r="BC6587" s="451"/>
    </row>
    <row r="6588" spans="3:55" hidden="1" x14ac:dyDescent="0.2">
      <c r="C6588" s="1"/>
      <c r="D6588" s="1"/>
      <c r="E6588" s="1"/>
      <c r="F6588" s="1"/>
      <c r="G6588" s="1"/>
      <c r="H6588" s="1"/>
      <c r="I6588" s="1"/>
      <c r="Y6588" s="1"/>
      <c r="Z6588" s="1"/>
      <c r="BC6588" s="451"/>
    </row>
    <row r="6589" spans="3:55" hidden="1" x14ac:dyDescent="0.2">
      <c r="C6589" s="1"/>
      <c r="D6589" s="1"/>
      <c r="E6589" s="1"/>
      <c r="F6589" s="1"/>
      <c r="G6589" s="1"/>
      <c r="H6589" s="1"/>
      <c r="I6589" s="1"/>
      <c r="Y6589" s="1"/>
      <c r="Z6589" s="1"/>
      <c r="BC6589" s="451"/>
    </row>
    <row r="6590" spans="3:55" hidden="1" x14ac:dyDescent="0.2">
      <c r="C6590" s="1"/>
      <c r="D6590" s="1"/>
      <c r="E6590" s="1"/>
      <c r="F6590" s="1"/>
      <c r="G6590" s="1"/>
      <c r="H6590" s="1"/>
      <c r="I6590" s="1"/>
      <c r="Y6590" s="1"/>
      <c r="Z6590" s="1"/>
      <c r="BC6590" s="451"/>
    </row>
    <row r="6591" spans="3:55" hidden="1" x14ac:dyDescent="0.2">
      <c r="C6591" s="1"/>
      <c r="D6591" s="1"/>
      <c r="E6591" s="1"/>
      <c r="F6591" s="1"/>
      <c r="G6591" s="1"/>
      <c r="H6591" s="1"/>
      <c r="I6591" s="1"/>
      <c r="Y6591" s="1"/>
      <c r="Z6591" s="1"/>
      <c r="BC6591" s="451"/>
    </row>
    <row r="6592" spans="3:55" hidden="1" x14ac:dyDescent="0.2">
      <c r="C6592" s="1"/>
      <c r="D6592" s="1"/>
      <c r="E6592" s="1"/>
      <c r="F6592" s="1"/>
      <c r="G6592" s="1"/>
      <c r="H6592" s="1"/>
      <c r="I6592" s="1"/>
      <c r="Y6592" s="1"/>
      <c r="Z6592" s="1"/>
      <c r="BC6592" s="451"/>
    </row>
    <row r="6593" spans="3:55" hidden="1" x14ac:dyDescent="0.2">
      <c r="C6593" s="1"/>
      <c r="D6593" s="1"/>
      <c r="E6593" s="1"/>
      <c r="F6593" s="1"/>
      <c r="G6593" s="1"/>
      <c r="H6593" s="1"/>
      <c r="I6593" s="1"/>
      <c r="Y6593" s="1"/>
      <c r="Z6593" s="1"/>
      <c r="BC6593" s="451"/>
    </row>
    <row r="6594" spans="3:55" hidden="1" x14ac:dyDescent="0.2">
      <c r="C6594" s="1"/>
      <c r="D6594" s="1"/>
      <c r="E6594" s="1"/>
      <c r="F6594" s="1"/>
      <c r="G6594" s="1"/>
      <c r="H6594" s="1"/>
      <c r="I6594" s="1"/>
      <c r="Y6594" s="1"/>
      <c r="Z6594" s="1"/>
      <c r="BC6594" s="451"/>
    </row>
    <row r="6595" spans="3:55" hidden="1" x14ac:dyDescent="0.2">
      <c r="C6595" s="1"/>
      <c r="D6595" s="1"/>
      <c r="E6595" s="1"/>
      <c r="F6595" s="1"/>
      <c r="G6595" s="1"/>
      <c r="H6595" s="1"/>
      <c r="I6595" s="1"/>
      <c r="Y6595" s="1"/>
      <c r="Z6595" s="1"/>
      <c r="BC6595" s="451"/>
    </row>
    <row r="6596" spans="3:55" hidden="1" x14ac:dyDescent="0.2">
      <c r="C6596" s="1"/>
      <c r="D6596" s="1"/>
      <c r="E6596" s="1"/>
      <c r="F6596" s="1"/>
      <c r="G6596" s="1"/>
      <c r="H6596" s="1"/>
      <c r="I6596" s="1"/>
      <c r="Y6596" s="1"/>
      <c r="Z6596" s="1"/>
      <c r="BC6596" s="451"/>
    </row>
    <row r="6597" spans="3:55" hidden="1" x14ac:dyDescent="0.2">
      <c r="C6597" s="1"/>
      <c r="D6597" s="1"/>
      <c r="E6597" s="1"/>
      <c r="F6597" s="1"/>
      <c r="G6597" s="1"/>
      <c r="H6597" s="1"/>
      <c r="I6597" s="1"/>
      <c r="Y6597" s="1"/>
      <c r="Z6597" s="1"/>
      <c r="BC6597" s="451"/>
    </row>
    <row r="6598" spans="3:55" hidden="1" x14ac:dyDescent="0.2">
      <c r="C6598" s="1"/>
      <c r="D6598" s="1"/>
      <c r="E6598" s="1"/>
      <c r="F6598" s="1"/>
      <c r="G6598" s="1"/>
      <c r="H6598" s="1"/>
      <c r="I6598" s="1"/>
      <c r="Y6598" s="1"/>
      <c r="Z6598" s="1"/>
      <c r="BC6598" s="451"/>
    </row>
    <row r="6599" spans="3:55" hidden="1" x14ac:dyDescent="0.2">
      <c r="C6599" s="1"/>
      <c r="D6599" s="1"/>
      <c r="E6599" s="1"/>
      <c r="F6599" s="1"/>
      <c r="G6599" s="1"/>
      <c r="H6599" s="1"/>
      <c r="I6599" s="1"/>
      <c r="Y6599" s="1"/>
      <c r="Z6599" s="1"/>
      <c r="BC6599" s="451"/>
    </row>
    <row r="6600" spans="3:55" hidden="1" x14ac:dyDescent="0.2">
      <c r="C6600" s="1"/>
      <c r="D6600" s="1"/>
      <c r="E6600" s="1"/>
      <c r="F6600" s="1"/>
      <c r="G6600" s="1"/>
      <c r="H6600" s="1"/>
      <c r="I6600" s="1"/>
      <c r="Y6600" s="1"/>
      <c r="Z6600" s="1"/>
      <c r="BC6600" s="451"/>
    </row>
    <row r="6601" spans="3:55" hidden="1" x14ac:dyDescent="0.2">
      <c r="C6601" s="1"/>
      <c r="D6601" s="1"/>
      <c r="E6601" s="1"/>
      <c r="F6601" s="1"/>
      <c r="G6601" s="1"/>
      <c r="H6601" s="1"/>
      <c r="I6601" s="1"/>
      <c r="Y6601" s="1"/>
      <c r="Z6601" s="1"/>
      <c r="BC6601" s="451"/>
    </row>
    <row r="6602" spans="3:55" hidden="1" x14ac:dyDescent="0.2">
      <c r="C6602" s="1"/>
      <c r="D6602" s="1"/>
      <c r="E6602" s="1"/>
      <c r="F6602" s="1"/>
      <c r="G6602" s="1"/>
      <c r="H6602" s="1"/>
      <c r="I6602" s="1"/>
      <c r="Y6602" s="1"/>
      <c r="Z6602" s="1"/>
      <c r="BC6602" s="451"/>
    </row>
    <row r="6603" spans="3:55" hidden="1" x14ac:dyDescent="0.2">
      <c r="C6603" s="1"/>
      <c r="D6603" s="1"/>
      <c r="E6603" s="1"/>
      <c r="F6603" s="1"/>
      <c r="G6603" s="1"/>
      <c r="H6603" s="1"/>
      <c r="I6603" s="1"/>
      <c r="Y6603" s="1"/>
      <c r="Z6603" s="1"/>
      <c r="BC6603" s="451"/>
    </row>
    <row r="6604" spans="3:55" hidden="1" x14ac:dyDescent="0.2">
      <c r="C6604" s="1"/>
      <c r="D6604" s="1"/>
      <c r="E6604" s="1"/>
      <c r="F6604" s="1"/>
      <c r="G6604" s="1"/>
      <c r="H6604" s="1"/>
      <c r="I6604" s="1"/>
      <c r="Y6604" s="1"/>
      <c r="Z6604" s="1"/>
      <c r="BC6604" s="451"/>
    </row>
    <row r="6605" spans="3:55" hidden="1" x14ac:dyDescent="0.2">
      <c r="C6605" s="1"/>
      <c r="D6605" s="1"/>
      <c r="E6605" s="1"/>
      <c r="F6605" s="1"/>
      <c r="G6605" s="1"/>
      <c r="H6605" s="1"/>
      <c r="I6605" s="1"/>
      <c r="Y6605" s="1"/>
      <c r="Z6605" s="1"/>
      <c r="BC6605" s="451"/>
    </row>
    <row r="6606" spans="3:55" hidden="1" x14ac:dyDescent="0.2">
      <c r="C6606" s="1"/>
      <c r="D6606" s="1"/>
      <c r="E6606" s="1"/>
      <c r="F6606" s="1"/>
      <c r="G6606" s="1"/>
      <c r="H6606" s="1"/>
      <c r="I6606" s="1"/>
      <c r="Y6606" s="1"/>
      <c r="Z6606" s="1"/>
      <c r="BC6606" s="451"/>
    </row>
    <row r="6607" spans="3:55" hidden="1" x14ac:dyDescent="0.2">
      <c r="C6607" s="1"/>
      <c r="D6607" s="1"/>
      <c r="E6607" s="1"/>
      <c r="F6607" s="1"/>
      <c r="G6607" s="1"/>
      <c r="H6607" s="1"/>
      <c r="I6607" s="1"/>
      <c r="Y6607" s="1"/>
      <c r="Z6607" s="1"/>
      <c r="BC6607" s="451"/>
    </row>
    <row r="6608" spans="3:55" hidden="1" x14ac:dyDescent="0.2">
      <c r="C6608" s="1"/>
      <c r="D6608" s="1"/>
      <c r="E6608" s="1"/>
      <c r="F6608" s="1"/>
      <c r="G6608" s="1"/>
      <c r="H6608" s="1"/>
      <c r="I6608" s="1"/>
      <c r="Y6608" s="1"/>
      <c r="Z6608" s="1"/>
      <c r="BC6608" s="451"/>
    </row>
    <row r="6609" spans="3:55" hidden="1" x14ac:dyDescent="0.2">
      <c r="C6609" s="1"/>
      <c r="D6609" s="1"/>
      <c r="E6609" s="1"/>
      <c r="F6609" s="1"/>
      <c r="G6609" s="1"/>
      <c r="H6609" s="1"/>
      <c r="I6609" s="1"/>
      <c r="Y6609" s="1"/>
      <c r="Z6609" s="1"/>
      <c r="BC6609" s="451"/>
    </row>
    <row r="6610" spans="3:55" hidden="1" x14ac:dyDescent="0.2">
      <c r="C6610" s="1"/>
      <c r="D6610" s="1"/>
      <c r="E6610" s="1"/>
      <c r="F6610" s="1"/>
      <c r="G6610" s="1"/>
      <c r="H6610" s="1"/>
      <c r="I6610" s="1"/>
      <c r="Y6610" s="1"/>
      <c r="Z6610" s="1"/>
      <c r="BC6610" s="451"/>
    </row>
    <row r="6611" spans="3:55" hidden="1" x14ac:dyDescent="0.2">
      <c r="C6611" s="1"/>
      <c r="D6611" s="1"/>
      <c r="E6611" s="1"/>
      <c r="F6611" s="1"/>
      <c r="G6611" s="1"/>
      <c r="H6611" s="1"/>
      <c r="I6611" s="1"/>
      <c r="Y6611" s="1"/>
      <c r="Z6611" s="1"/>
      <c r="BC6611" s="451"/>
    </row>
    <row r="6612" spans="3:55" hidden="1" x14ac:dyDescent="0.2">
      <c r="C6612" s="1"/>
      <c r="D6612" s="1"/>
      <c r="E6612" s="1"/>
      <c r="F6612" s="1"/>
      <c r="G6612" s="1"/>
      <c r="H6612" s="1"/>
      <c r="I6612" s="1"/>
      <c r="Y6612" s="1"/>
      <c r="Z6612" s="1"/>
      <c r="BC6612" s="451"/>
    </row>
    <row r="6613" spans="3:55" hidden="1" x14ac:dyDescent="0.2">
      <c r="C6613" s="1"/>
      <c r="D6613" s="1"/>
      <c r="E6613" s="1"/>
      <c r="F6613" s="1"/>
      <c r="G6613" s="1"/>
      <c r="H6613" s="1"/>
      <c r="I6613" s="1"/>
      <c r="Y6613" s="1"/>
      <c r="Z6613" s="1"/>
      <c r="BC6613" s="451"/>
    </row>
    <row r="6614" spans="3:55" hidden="1" x14ac:dyDescent="0.2">
      <c r="C6614" s="1"/>
      <c r="D6614" s="1"/>
      <c r="E6614" s="1"/>
      <c r="F6614" s="1"/>
      <c r="G6614" s="1"/>
      <c r="H6614" s="1"/>
      <c r="I6614" s="1"/>
      <c r="Y6614" s="1"/>
      <c r="Z6614" s="1"/>
      <c r="BC6614" s="451"/>
    </row>
    <row r="6615" spans="3:55" hidden="1" x14ac:dyDescent="0.2">
      <c r="C6615" s="1"/>
      <c r="D6615" s="1"/>
      <c r="E6615" s="1"/>
      <c r="F6615" s="1"/>
      <c r="G6615" s="1"/>
      <c r="H6615" s="1"/>
      <c r="I6615" s="1"/>
      <c r="Y6615" s="1"/>
      <c r="Z6615" s="1"/>
      <c r="BC6615" s="451"/>
    </row>
    <row r="6616" spans="3:55" hidden="1" x14ac:dyDescent="0.2">
      <c r="C6616" s="1"/>
      <c r="D6616" s="1"/>
      <c r="E6616" s="1"/>
      <c r="F6616" s="1"/>
      <c r="G6616" s="1"/>
      <c r="H6616" s="1"/>
      <c r="I6616" s="1"/>
      <c r="Y6616" s="1"/>
      <c r="Z6616" s="1"/>
      <c r="BC6616" s="451"/>
    </row>
    <row r="6617" spans="3:55" hidden="1" x14ac:dyDescent="0.2">
      <c r="C6617" s="1"/>
      <c r="D6617" s="1"/>
      <c r="E6617" s="1"/>
      <c r="F6617" s="1"/>
      <c r="G6617" s="1"/>
      <c r="H6617" s="1"/>
      <c r="I6617" s="1"/>
      <c r="Y6617" s="1"/>
      <c r="Z6617" s="1"/>
      <c r="BC6617" s="451"/>
    </row>
    <row r="6618" spans="3:55" hidden="1" x14ac:dyDescent="0.2">
      <c r="C6618" s="1"/>
      <c r="D6618" s="1"/>
      <c r="E6618" s="1"/>
      <c r="F6618" s="1"/>
      <c r="G6618" s="1"/>
      <c r="H6618" s="1"/>
      <c r="I6618" s="1"/>
      <c r="Y6618" s="1"/>
      <c r="Z6618" s="1"/>
      <c r="BC6618" s="451"/>
    </row>
    <row r="6619" spans="3:55" hidden="1" x14ac:dyDescent="0.2">
      <c r="C6619" s="1"/>
      <c r="D6619" s="1"/>
      <c r="E6619" s="1"/>
      <c r="F6619" s="1"/>
      <c r="G6619" s="1"/>
      <c r="H6619" s="1"/>
      <c r="I6619" s="1"/>
      <c r="Y6619" s="1"/>
      <c r="Z6619" s="1"/>
      <c r="BC6619" s="451"/>
    </row>
    <row r="6620" spans="3:55" hidden="1" x14ac:dyDescent="0.2">
      <c r="C6620" s="1"/>
      <c r="D6620" s="1"/>
      <c r="E6620" s="1"/>
      <c r="F6620" s="1"/>
      <c r="G6620" s="1"/>
      <c r="H6620" s="1"/>
      <c r="I6620" s="1"/>
      <c r="Y6620" s="1"/>
      <c r="Z6620" s="1"/>
      <c r="BC6620" s="451"/>
    </row>
    <row r="6621" spans="3:55" hidden="1" x14ac:dyDescent="0.2">
      <c r="C6621" s="1"/>
      <c r="D6621" s="1"/>
      <c r="E6621" s="1"/>
      <c r="F6621" s="1"/>
      <c r="G6621" s="1"/>
      <c r="H6621" s="1"/>
      <c r="I6621" s="1"/>
      <c r="Y6621" s="1"/>
      <c r="Z6621" s="1"/>
      <c r="BC6621" s="451"/>
    </row>
    <row r="6622" spans="3:55" hidden="1" x14ac:dyDescent="0.2">
      <c r="C6622" s="1"/>
      <c r="D6622" s="1"/>
      <c r="E6622" s="1"/>
      <c r="F6622" s="1"/>
      <c r="G6622" s="1"/>
      <c r="H6622" s="1"/>
      <c r="I6622" s="1"/>
      <c r="Y6622" s="1"/>
      <c r="Z6622" s="1"/>
      <c r="BC6622" s="451"/>
    </row>
    <row r="6623" spans="3:55" hidden="1" x14ac:dyDescent="0.2">
      <c r="C6623" s="1"/>
      <c r="D6623" s="1"/>
      <c r="E6623" s="1"/>
      <c r="F6623" s="1"/>
      <c r="G6623" s="1"/>
      <c r="H6623" s="1"/>
      <c r="I6623" s="1"/>
      <c r="Y6623" s="1"/>
      <c r="Z6623" s="1"/>
      <c r="BC6623" s="451"/>
    </row>
    <row r="6624" spans="3:55" hidden="1" x14ac:dyDescent="0.2">
      <c r="C6624" s="1"/>
      <c r="D6624" s="1"/>
      <c r="E6624" s="1"/>
      <c r="F6624" s="1"/>
      <c r="G6624" s="1"/>
      <c r="H6624" s="1"/>
      <c r="I6624" s="1"/>
      <c r="Y6624" s="1"/>
      <c r="Z6624" s="1"/>
      <c r="BC6624" s="451"/>
    </row>
    <row r="6625" spans="3:55" hidden="1" x14ac:dyDescent="0.2">
      <c r="C6625" s="1"/>
      <c r="D6625" s="1"/>
      <c r="E6625" s="1"/>
      <c r="F6625" s="1"/>
      <c r="G6625" s="1"/>
      <c r="H6625" s="1"/>
      <c r="I6625" s="1"/>
      <c r="Y6625" s="1"/>
      <c r="Z6625" s="1"/>
      <c r="BC6625" s="451"/>
    </row>
    <row r="6626" spans="3:55" hidden="1" x14ac:dyDescent="0.2">
      <c r="C6626" s="1"/>
      <c r="D6626" s="1"/>
      <c r="E6626" s="1"/>
      <c r="F6626" s="1"/>
      <c r="G6626" s="1"/>
      <c r="H6626" s="1"/>
      <c r="I6626" s="1"/>
      <c r="Y6626" s="1"/>
      <c r="Z6626" s="1"/>
      <c r="BC6626" s="451"/>
    </row>
    <row r="6627" spans="3:55" hidden="1" x14ac:dyDescent="0.2">
      <c r="C6627" s="1"/>
      <c r="D6627" s="1"/>
      <c r="E6627" s="1"/>
      <c r="F6627" s="1"/>
      <c r="G6627" s="1"/>
      <c r="H6627" s="1"/>
      <c r="I6627" s="1"/>
      <c r="Y6627" s="1"/>
      <c r="Z6627" s="1"/>
      <c r="BC6627" s="451"/>
    </row>
    <row r="6628" spans="3:55" hidden="1" x14ac:dyDescent="0.2">
      <c r="C6628" s="1"/>
      <c r="D6628" s="1"/>
      <c r="E6628" s="1"/>
      <c r="F6628" s="1"/>
      <c r="G6628" s="1"/>
      <c r="H6628" s="1"/>
      <c r="I6628" s="1"/>
      <c r="Y6628" s="1"/>
      <c r="Z6628" s="1"/>
      <c r="BC6628" s="451"/>
    </row>
    <row r="6629" spans="3:55" hidden="1" x14ac:dyDescent="0.2">
      <c r="C6629" s="1"/>
      <c r="D6629" s="1"/>
      <c r="E6629" s="1"/>
      <c r="F6629" s="1"/>
      <c r="G6629" s="1"/>
      <c r="H6629" s="1"/>
      <c r="I6629" s="1"/>
      <c r="Y6629" s="1"/>
      <c r="Z6629" s="1"/>
      <c r="BC6629" s="451"/>
    </row>
    <row r="6630" spans="3:55" hidden="1" x14ac:dyDescent="0.2">
      <c r="C6630" s="1"/>
      <c r="D6630" s="1"/>
      <c r="E6630" s="1"/>
      <c r="F6630" s="1"/>
      <c r="G6630" s="1"/>
      <c r="H6630" s="1"/>
      <c r="I6630" s="1"/>
      <c r="Y6630" s="1"/>
      <c r="Z6630" s="1"/>
      <c r="BC6630" s="451"/>
    </row>
    <row r="6631" spans="3:55" hidden="1" x14ac:dyDescent="0.2">
      <c r="C6631" s="1"/>
      <c r="D6631" s="1"/>
      <c r="E6631" s="1"/>
      <c r="F6631" s="1"/>
      <c r="G6631" s="1"/>
      <c r="H6631" s="1"/>
      <c r="I6631" s="1"/>
      <c r="Y6631" s="1"/>
      <c r="Z6631" s="1"/>
      <c r="BC6631" s="451"/>
    </row>
    <row r="6632" spans="3:55" hidden="1" x14ac:dyDescent="0.2">
      <c r="C6632" s="1"/>
      <c r="D6632" s="1"/>
      <c r="E6632" s="1"/>
      <c r="F6632" s="1"/>
      <c r="G6632" s="1"/>
      <c r="H6632" s="1"/>
      <c r="I6632" s="1"/>
      <c r="Y6632" s="1"/>
      <c r="Z6632" s="1"/>
      <c r="BC6632" s="451"/>
    </row>
    <row r="6633" spans="3:55" hidden="1" x14ac:dyDescent="0.2">
      <c r="C6633" s="1"/>
      <c r="D6633" s="1"/>
      <c r="E6633" s="1"/>
      <c r="F6633" s="1"/>
      <c r="G6633" s="1"/>
      <c r="H6633" s="1"/>
      <c r="I6633" s="1"/>
      <c r="Y6633" s="1"/>
      <c r="Z6633" s="1"/>
      <c r="BC6633" s="451"/>
    </row>
    <row r="6634" spans="3:55" hidden="1" x14ac:dyDescent="0.2">
      <c r="C6634" s="1"/>
      <c r="D6634" s="1"/>
      <c r="E6634" s="1"/>
      <c r="F6634" s="1"/>
      <c r="G6634" s="1"/>
      <c r="H6634" s="1"/>
      <c r="I6634" s="1"/>
      <c r="Y6634" s="1"/>
      <c r="Z6634" s="1"/>
      <c r="BC6634" s="451"/>
    </row>
    <row r="6635" spans="3:55" hidden="1" x14ac:dyDescent="0.2">
      <c r="C6635" s="1"/>
      <c r="D6635" s="1"/>
      <c r="E6635" s="1"/>
      <c r="F6635" s="1"/>
      <c r="G6635" s="1"/>
      <c r="H6635" s="1"/>
      <c r="I6635" s="1"/>
      <c r="Y6635" s="1"/>
      <c r="Z6635" s="1"/>
      <c r="BC6635" s="451"/>
    </row>
    <row r="6636" spans="3:55" hidden="1" x14ac:dyDescent="0.2">
      <c r="C6636" s="1"/>
      <c r="D6636" s="1"/>
      <c r="E6636" s="1"/>
      <c r="F6636" s="1"/>
      <c r="G6636" s="1"/>
      <c r="H6636" s="1"/>
      <c r="I6636" s="1"/>
      <c r="Y6636" s="1"/>
      <c r="Z6636" s="1"/>
      <c r="BC6636" s="451"/>
    </row>
    <row r="6637" spans="3:55" hidden="1" x14ac:dyDescent="0.2">
      <c r="C6637" s="1"/>
      <c r="D6637" s="1"/>
      <c r="E6637" s="1"/>
      <c r="F6637" s="1"/>
      <c r="G6637" s="1"/>
      <c r="H6637" s="1"/>
      <c r="I6637" s="1"/>
      <c r="Y6637" s="1"/>
      <c r="Z6637" s="1"/>
      <c r="BC6637" s="451"/>
    </row>
    <row r="6638" spans="3:55" hidden="1" x14ac:dyDescent="0.2">
      <c r="C6638" s="1"/>
      <c r="D6638" s="1"/>
      <c r="E6638" s="1"/>
      <c r="F6638" s="1"/>
      <c r="G6638" s="1"/>
      <c r="H6638" s="1"/>
      <c r="I6638" s="1"/>
      <c r="Y6638" s="1"/>
      <c r="Z6638" s="1"/>
      <c r="BC6638" s="451"/>
    </row>
    <row r="6639" spans="3:55" hidden="1" x14ac:dyDescent="0.2">
      <c r="C6639" s="1"/>
      <c r="D6639" s="1"/>
      <c r="E6639" s="1"/>
      <c r="F6639" s="1"/>
      <c r="G6639" s="1"/>
      <c r="H6639" s="1"/>
      <c r="I6639" s="1"/>
      <c r="Y6639" s="1"/>
      <c r="Z6639" s="1"/>
      <c r="BC6639" s="451"/>
    </row>
    <row r="6640" spans="3:55" hidden="1" x14ac:dyDescent="0.2">
      <c r="C6640" s="1"/>
      <c r="D6640" s="1"/>
      <c r="E6640" s="1"/>
      <c r="F6640" s="1"/>
      <c r="G6640" s="1"/>
      <c r="H6640" s="1"/>
      <c r="I6640" s="1"/>
      <c r="Y6640" s="1"/>
      <c r="Z6640" s="1"/>
      <c r="BC6640" s="451"/>
    </row>
    <row r="6641" spans="3:55" hidden="1" x14ac:dyDescent="0.2">
      <c r="C6641" s="1"/>
      <c r="D6641" s="1"/>
      <c r="E6641" s="1"/>
      <c r="F6641" s="1"/>
      <c r="G6641" s="1"/>
      <c r="H6641" s="1"/>
      <c r="I6641" s="1"/>
      <c r="Y6641" s="1"/>
      <c r="Z6641" s="1"/>
      <c r="BC6641" s="451"/>
    </row>
    <row r="6642" spans="3:55" hidden="1" x14ac:dyDescent="0.2">
      <c r="C6642" s="1"/>
      <c r="D6642" s="1"/>
      <c r="E6642" s="1"/>
      <c r="F6642" s="1"/>
      <c r="G6642" s="1"/>
      <c r="H6642" s="1"/>
      <c r="I6642" s="1"/>
      <c r="Y6642" s="1"/>
      <c r="Z6642" s="1"/>
      <c r="BC6642" s="451"/>
    </row>
    <row r="6643" spans="3:55" hidden="1" x14ac:dyDescent="0.2">
      <c r="C6643" s="1"/>
      <c r="D6643" s="1"/>
      <c r="E6643" s="1"/>
      <c r="F6643" s="1"/>
      <c r="G6643" s="1"/>
      <c r="H6643" s="1"/>
      <c r="I6643" s="1"/>
      <c r="Y6643" s="1"/>
      <c r="Z6643" s="1"/>
      <c r="BC6643" s="451"/>
    </row>
    <row r="6644" spans="3:55" hidden="1" x14ac:dyDescent="0.2">
      <c r="C6644" s="1"/>
      <c r="D6644" s="1"/>
      <c r="E6644" s="1"/>
      <c r="F6644" s="1"/>
      <c r="G6644" s="1"/>
      <c r="H6644" s="1"/>
      <c r="I6644" s="1"/>
      <c r="Y6644" s="1"/>
      <c r="Z6644" s="1"/>
      <c r="BC6644" s="451"/>
    </row>
    <row r="6645" spans="3:55" hidden="1" x14ac:dyDescent="0.2">
      <c r="C6645" s="1"/>
      <c r="D6645" s="1"/>
      <c r="E6645" s="1"/>
      <c r="F6645" s="1"/>
      <c r="G6645" s="1"/>
      <c r="H6645" s="1"/>
      <c r="I6645" s="1"/>
      <c r="Y6645" s="1"/>
      <c r="Z6645" s="1"/>
      <c r="BC6645" s="451"/>
    </row>
    <row r="6646" spans="3:55" hidden="1" x14ac:dyDescent="0.2">
      <c r="C6646" s="1"/>
      <c r="D6646" s="1"/>
      <c r="E6646" s="1"/>
      <c r="F6646" s="1"/>
      <c r="G6646" s="1"/>
      <c r="H6646" s="1"/>
      <c r="I6646" s="1"/>
      <c r="Y6646" s="1"/>
      <c r="Z6646" s="1"/>
      <c r="BC6646" s="451"/>
    </row>
    <row r="6647" spans="3:55" hidden="1" x14ac:dyDescent="0.2">
      <c r="C6647" s="1"/>
      <c r="D6647" s="1"/>
      <c r="E6647" s="1"/>
      <c r="F6647" s="1"/>
      <c r="G6647" s="1"/>
      <c r="H6647" s="1"/>
      <c r="I6647" s="1"/>
      <c r="Y6647" s="1"/>
      <c r="Z6647" s="1"/>
      <c r="BC6647" s="451"/>
    </row>
    <row r="6648" spans="3:55" hidden="1" x14ac:dyDescent="0.2">
      <c r="C6648" s="1"/>
      <c r="D6648" s="1"/>
      <c r="E6648" s="1"/>
      <c r="F6648" s="1"/>
      <c r="G6648" s="1"/>
      <c r="H6648" s="1"/>
      <c r="I6648" s="1"/>
      <c r="Y6648" s="1"/>
      <c r="Z6648" s="1"/>
      <c r="BC6648" s="451"/>
    </row>
    <row r="6649" spans="3:55" hidden="1" x14ac:dyDescent="0.2">
      <c r="C6649" s="1"/>
      <c r="D6649" s="1"/>
      <c r="E6649" s="1"/>
      <c r="F6649" s="1"/>
      <c r="G6649" s="1"/>
      <c r="H6649" s="1"/>
      <c r="I6649" s="1"/>
      <c r="Y6649" s="1"/>
      <c r="Z6649" s="1"/>
      <c r="BC6649" s="451"/>
    </row>
    <row r="6650" spans="3:55" hidden="1" x14ac:dyDescent="0.2">
      <c r="C6650" s="1"/>
      <c r="D6650" s="1"/>
      <c r="E6650" s="1"/>
      <c r="F6650" s="1"/>
      <c r="G6650" s="1"/>
      <c r="H6650" s="1"/>
      <c r="I6650" s="1"/>
      <c r="Y6650" s="1"/>
      <c r="Z6650" s="1"/>
      <c r="BC6650" s="451"/>
    </row>
    <row r="6651" spans="3:55" hidden="1" x14ac:dyDescent="0.2">
      <c r="C6651" s="1"/>
      <c r="D6651" s="1"/>
      <c r="E6651" s="1"/>
      <c r="F6651" s="1"/>
      <c r="G6651" s="1"/>
      <c r="H6651" s="1"/>
      <c r="I6651" s="1"/>
      <c r="Y6651" s="1"/>
      <c r="Z6651" s="1"/>
      <c r="BC6651" s="451"/>
    </row>
    <row r="6652" spans="3:55" hidden="1" x14ac:dyDescent="0.2">
      <c r="C6652" s="1"/>
      <c r="D6652" s="1"/>
      <c r="E6652" s="1"/>
      <c r="F6652" s="1"/>
      <c r="G6652" s="1"/>
      <c r="H6652" s="1"/>
      <c r="I6652" s="1"/>
      <c r="Y6652" s="1"/>
      <c r="Z6652" s="1"/>
      <c r="BC6652" s="451"/>
    </row>
    <row r="6653" spans="3:55" hidden="1" x14ac:dyDescent="0.2">
      <c r="C6653" s="1"/>
      <c r="D6653" s="1"/>
      <c r="E6653" s="1"/>
      <c r="F6653" s="1"/>
      <c r="G6653" s="1"/>
      <c r="H6653" s="1"/>
      <c r="I6653" s="1"/>
      <c r="Y6653" s="1"/>
      <c r="Z6653" s="1"/>
      <c r="BC6653" s="451"/>
    </row>
    <row r="6654" spans="3:55" hidden="1" x14ac:dyDescent="0.2">
      <c r="C6654" s="1"/>
      <c r="D6654" s="1"/>
      <c r="E6654" s="1"/>
      <c r="F6654" s="1"/>
      <c r="G6654" s="1"/>
      <c r="H6654" s="1"/>
      <c r="I6654" s="1"/>
      <c r="Y6654" s="1"/>
      <c r="Z6654" s="1"/>
      <c r="BC6654" s="451"/>
    </row>
    <row r="6655" spans="3:55" hidden="1" x14ac:dyDescent="0.2">
      <c r="C6655" s="1"/>
      <c r="D6655" s="1"/>
      <c r="E6655" s="1"/>
      <c r="F6655" s="1"/>
      <c r="G6655" s="1"/>
      <c r="H6655" s="1"/>
      <c r="I6655" s="1"/>
      <c r="Y6655" s="1"/>
      <c r="Z6655" s="1"/>
      <c r="BC6655" s="451"/>
    </row>
    <row r="6656" spans="3:55" hidden="1" x14ac:dyDescent="0.2">
      <c r="C6656" s="1"/>
      <c r="D6656" s="1"/>
      <c r="E6656" s="1"/>
      <c r="F6656" s="1"/>
      <c r="G6656" s="1"/>
      <c r="H6656" s="1"/>
      <c r="I6656" s="1"/>
      <c r="Y6656" s="1"/>
      <c r="Z6656" s="1"/>
      <c r="BC6656" s="451"/>
    </row>
    <row r="6657" spans="3:55" hidden="1" x14ac:dyDescent="0.2">
      <c r="C6657" s="1"/>
      <c r="D6657" s="1"/>
      <c r="E6657" s="1"/>
      <c r="F6657" s="1"/>
      <c r="G6657" s="1"/>
      <c r="H6657" s="1"/>
      <c r="I6657" s="1"/>
      <c r="Y6657" s="1"/>
      <c r="Z6657" s="1"/>
      <c r="BC6657" s="451"/>
    </row>
    <row r="6658" spans="3:55" hidden="1" x14ac:dyDescent="0.2">
      <c r="C6658" s="1"/>
      <c r="D6658" s="1"/>
      <c r="E6658" s="1"/>
      <c r="F6658" s="1"/>
      <c r="G6658" s="1"/>
      <c r="H6658" s="1"/>
      <c r="I6658" s="1"/>
      <c r="Y6658" s="1"/>
      <c r="Z6658" s="1"/>
      <c r="BC6658" s="451"/>
    </row>
    <row r="6659" spans="3:55" hidden="1" x14ac:dyDescent="0.2">
      <c r="C6659" s="1"/>
      <c r="D6659" s="1"/>
      <c r="E6659" s="1"/>
      <c r="F6659" s="1"/>
      <c r="G6659" s="1"/>
      <c r="H6659" s="1"/>
      <c r="I6659" s="1"/>
      <c r="Y6659" s="1"/>
      <c r="Z6659" s="1"/>
      <c r="BC6659" s="451"/>
    </row>
    <row r="6660" spans="3:55" hidden="1" x14ac:dyDescent="0.2">
      <c r="C6660" s="1"/>
      <c r="D6660" s="1"/>
      <c r="E6660" s="1"/>
      <c r="F6660" s="1"/>
      <c r="G6660" s="1"/>
      <c r="H6660" s="1"/>
      <c r="I6660" s="1"/>
      <c r="Y6660" s="1"/>
      <c r="Z6660" s="1"/>
      <c r="BC6660" s="451"/>
    </row>
    <row r="6661" spans="3:55" hidden="1" x14ac:dyDescent="0.2">
      <c r="C6661" s="1"/>
      <c r="D6661" s="1"/>
      <c r="E6661" s="1"/>
      <c r="F6661" s="1"/>
      <c r="G6661" s="1"/>
      <c r="H6661" s="1"/>
      <c r="I6661" s="1"/>
      <c r="Y6661" s="1"/>
      <c r="Z6661" s="1"/>
      <c r="BC6661" s="451"/>
    </row>
    <row r="6662" spans="3:55" hidden="1" x14ac:dyDescent="0.2">
      <c r="C6662" s="1"/>
      <c r="D6662" s="1"/>
      <c r="E6662" s="1"/>
      <c r="F6662" s="1"/>
      <c r="G6662" s="1"/>
      <c r="H6662" s="1"/>
      <c r="I6662" s="1"/>
      <c r="Y6662" s="1"/>
      <c r="Z6662" s="1"/>
      <c r="BC6662" s="451"/>
    </row>
    <row r="6663" spans="3:55" hidden="1" x14ac:dyDescent="0.2">
      <c r="C6663" s="1"/>
      <c r="D6663" s="1"/>
      <c r="E6663" s="1"/>
      <c r="F6663" s="1"/>
      <c r="G6663" s="1"/>
      <c r="H6663" s="1"/>
      <c r="I6663" s="1"/>
      <c r="Y6663" s="1"/>
      <c r="Z6663" s="1"/>
      <c r="BC6663" s="451"/>
    </row>
    <row r="6664" spans="3:55" hidden="1" x14ac:dyDescent="0.2">
      <c r="C6664" s="1"/>
      <c r="D6664" s="1"/>
      <c r="E6664" s="1"/>
      <c r="F6664" s="1"/>
      <c r="G6664" s="1"/>
      <c r="H6664" s="1"/>
      <c r="I6664" s="1"/>
      <c r="Y6664" s="1"/>
      <c r="Z6664" s="1"/>
      <c r="BC6664" s="451"/>
    </row>
    <row r="6665" spans="3:55" hidden="1" x14ac:dyDescent="0.2">
      <c r="C6665" s="1"/>
      <c r="D6665" s="1"/>
      <c r="E6665" s="1"/>
      <c r="F6665" s="1"/>
      <c r="G6665" s="1"/>
      <c r="H6665" s="1"/>
      <c r="I6665" s="1"/>
      <c r="Y6665" s="1"/>
      <c r="Z6665" s="1"/>
      <c r="BC6665" s="451"/>
    </row>
    <row r="6666" spans="3:55" hidden="1" x14ac:dyDescent="0.2">
      <c r="C6666" s="1"/>
      <c r="D6666" s="1"/>
      <c r="E6666" s="1"/>
      <c r="F6666" s="1"/>
      <c r="G6666" s="1"/>
      <c r="H6666" s="1"/>
      <c r="I6666" s="1"/>
      <c r="Y6666" s="1"/>
      <c r="Z6666" s="1"/>
      <c r="BC6666" s="451"/>
    </row>
    <row r="6667" spans="3:55" hidden="1" x14ac:dyDescent="0.2">
      <c r="C6667" s="1"/>
      <c r="D6667" s="1"/>
      <c r="E6667" s="1"/>
      <c r="F6667" s="1"/>
      <c r="G6667" s="1"/>
      <c r="H6667" s="1"/>
      <c r="I6667" s="1"/>
      <c r="Y6667" s="1"/>
      <c r="Z6667" s="1"/>
      <c r="BC6667" s="451"/>
    </row>
    <row r="6668" spans="3:55" hidden="1" x14ac:dyDescent="0.2">
      <c r="C6668" s="1"/>
      <c r="D6668" s="1"/>
      <c r="E6668" s="1"/>
      <c r="F6668" s="1"/>
      <c r="G6668" s="1"/>
      <c r="H6668" s="1"/>
      <c r="I6668" s="1"/>
      <c r="Y6668" s="1"/>
      <c r="Z6668" s="1"/>
      <c r="BC6668" s="451"/>
    </row>
    <row r="6669" spans="3:55" hidden="1" x14ac:dyDescent="0.2">
      <c r="C6669" s="1"/>
      <c r="D6669" s="1"/>
      <c r="E6669" s="1"/>
      <c r="F6669" s="1"/>
      <c r="G6669" s="1"/>
      <c r="H6669" s="1"/>
      <c r="I6669" s="1"/>
      <c r="Y6669" s="1"/>
      <c r="Z6669" s="1"/>
      <c r="BC6669" s="451"/>
    </row>
    <row r="6670" spans="3:55" hidden="1" x14ac:dyDescent="0.2">
      <c r="C6670" s="1"/>
      <c r="D6670" s="1"/>
      <c r="E6670" s="1"/>
      <c r="F6670" s="1"/>
      <c r="G6670" s="1"/>
      <c r="H6670" s="1"/>
      <c r="I6670" s="1"/>
      <c r="Y6670" s="1"/>
      <c r="Z6670" s="1"/>
      <c r="BC6670" s="451"/>
    </row>
    <row r="6671" spans="3:55" hidden="1" x14ac:dyDescent="0.2">
      <c r="C6671" s="1"/>
      <c r="D6671" s="1"/>
      <c r="E6671" s="1"/>
      <c r="F6671" s="1"/>
      <c r="G6671" s="1"/>
      <c r="H6671" s="1"/>
      <c r="I6671" s="1"/>
      <c r="Y6671" s="1"/>
      <c r="Z6671" s="1"/>
      <c r="BC6671" s="451"/>
    </row>
    <row r="6672" spans="3:55" hidden="1" x14ac:dyDescent="0.2">
      <c r="C6672" s="1"/>
      <c r="D6672" s="1"/>
      <c r="E6672" s="1"/>
      <c r="F6672" s="1"/>
      <c r="G6672" s="1"/>
      <c r="H6672" s="1"/>
      <c r="I6672" s="1"/>
      <c r="Y6672" s="1"/>
      <c r="Z6672" s="1"/>
      <c r="BC6672" s="451"/>
    </row>
    <row r="6673" spans="3:55" hidden="1" x14ac:dyDescent="0.2">
      <c r="C6673" s="1"/>
      <c r="D6673" s="1"/>
      <c r="E6673" s="1"/>
      <c r="F6673" s="1"/>
      <c r="G6673" s="1"/>
      <c r="H6673" s="1"/>
      <c r="I6673" s="1"/>
      <c r="Y6673" s="1"/>
      <c r="Z6673" s="1"/>
      <c r="BC6673" s="451"/>
    </row>
    <row r="6674" spans="3:55" hidden="1" x14ac:dyDescent="0.2">
      <c r="C6674" s="1"/>
      <c r="D6674" s="1"/>
      <c r="E6674" s="1"/>
      <c r="F6674" s="1"/>
      <c r="G6674" s="1"/>
      <c r="H6674" s="1"/>
      <c r="I6674" s="1"/>
      <c r="Y6674" s="1"/>
      <c r="Z6674" s="1"/>
      <c r="BC6674" s="451"/>
    </row>
    <row r="6675" spans="3:55" hidden="1" x14ac:dyDescent="0.2">
      <c r="C6675" s="1"/>
      <c r="D6675" s="1"/>
      <c r="E6675" s="1"/>
      <c r="F6675" s="1"/>
      <c r="G6675" s="1"/>
      <c r="H6675" s="1"/>
      <c r="I6675" s="1"/>
      <c r="Y6675" s="1"/>
      <c r="Z6675" s="1"/>
      <c r="BC6675" s="451"/>
    </row>
    <row r="6676" spans="3:55" hidden="1" x14ac:dyDescent="0.2">
      <c r="C6676" s="1"/>
      <c r="D6676" s="1"/>
      <c r="E6676" s="1"/>
      <c r="F6676" s="1"/>
      <c r="G6676" s="1"/>
      <c r="H6676" s="1"/>
      <c r="I6676" s="1"/>
      <c r="Y6676" s="1"/>
      <c r="Z6676" s="1"/>
      <c r="BC6676" s="451"/>
    </row>
    <row r="6677" spans="3:55" hidden="1" x14ac:dyDescent="0.2">
      <c r="C6677" s="1"/>
      <c r="D6677" s="1"/>
      <c r="E6677" s="1"/>
      <c r="F6677" s="1"/>
      <c r="G6677" s="1"/>
      <c r="H6677" s="1"/>
      <c r="I6677" s="1"/>
      <c r="Y6677" s="1"/>
      <c r="Z6677" s="1"/>
      <c r="BC6677" s="451"/>
    </row>
    <row r="6678" spans="3:55" hidden="1" x14ac:dyDescent="0.2">
      <c r="C6678" s="1"/>
      <c r="D6678" s="1"/>
      <c r="E6678" s="1"/>
      <c r="F6678" s="1"/>
      <c r="G6678" s="1"/>
      <c r="H6678" s="1"/>
      <c r="I6678" s="1"/>
      <c r="Y6678" s="1"/>
      <c r="Z6678" s="1"/>
      <c r="BC6678" s="451"/>
    </row>
    <row r="6679" spans="3:55" hidden="1" x14ac:dyDescent="0.2">
      <c r="C6679" s="1"/>
      <c r="D6679" s="1"/>
      <c r="E6679" s="1"/>
      <c r="F6679" s="1"/>
      <c r="G6679" s="1"/>
      <c r="H6679" s="1"/>
      <c r="I6679" s="1"/>
      <c r="Y6679" s="1"/>
      <c r="Z6679" s="1"/>
      <c r="BC6679" s="451"/>
    </row>
    <row r="6680" spans="3:55" hidden="1" x14ac:dyDescent="0.2">
      <c r="C6680" s="1"/>
      <c r="D6680" s="1"/>
      <c r="E6680" s="1"/>
      <c r="F6680" s="1"/>
      <c r="G6680" s="1"/>
      <c r="H6680" s="1"/>
      <c r="I6680" s="1"/>
      <c r="Y6680" s="1"/>
      <c r="Z6680" s="1"/>
      <c r="BC6680" s="451"/>
    </row>
    <row r="6681" spans="3:55" hidden="1" x14ac:dyDescent="0.2">
      <c r="C6681" s="1"/>
      <c r="D6681" s="1"/>
      <c r="E6681" s="1"/>
      <c r="F6681" s="1"/>
      <c r="G6681" s="1"/>
      <c r="H6681" s="1"/>
      <c r="I6681" s="1"/>
      <c r="Y6681" s="1"/>
      <c r="Z6681" s="1"/>
      <c r="BC6681" s="451"/>
    </row>
    <row r="6682" spans="3:55" hidden="1" x14ac:dyDescent="0.2">
      <c r="C6682" s="1"/>
      <c r="D6682" s="1"/>
      <c r="E6682" s="1"/>
      <c r="F6682" s="1"/>
      <c r="G6682" s="1"/>
      <c r="H6682" s="1"/>
      <c r="I6682" s="1"/>
      <c r="Y6682" s="1"/>
      <c r="Z6682" s="1"/>
      <c r="BC6682" s="451"/>
    </row>
    <row r="6683" spans="3:55" hidden="1" x14ac:dyDescent="0.2">
      <c r="C6683" s="1"/>
      <c r="D6683" s="1"/>
      <c r="E6683" s="1"/>
      <c r="F6683" s="1"/>
      <c r="G6683" s="1"/>
      <c r="H6683" s="1"/>
      <c r="I6683" s="1"/>
      <c r="Y6683" s="1"/>
      <c r="Z6683" s="1"/>
      <c r="BC6683" s="451"/>
    </row>
    <row r="6684" spans="3:55" hidden="1" x14ac:dyDescent="0.2">
      <c r="C6684" s="1"/>
      <c r="D6684" s="1"/>
      <c r="E6684" s="1"/>
      <c r="F6684" s="1"/>
      <c r="G6684" s="1"/>
      <c r="H6684" s="1"/>
      <c r="I6684" s="1"/>
      <c r="Y6684" s="1"/>
      <c r="Z6684" s="1"/>
      <c r="BC6684" s="451"/>
    </row>
    <row r="6685" spans="3:55" hidden="1" x14ac:dyDescent="0.2">
      <c r="C6685" s="1"/>
      <c r="D6685" s="1"/>
      <c r="E6685" s="1"/>
      <c r="F6685" s="1"/>
      <c r="G6685" s="1"/>
      <c r="H6685" s="1"/>
      <c r="I6685" s="1"/>
      <c r="Y6685" s="1"/>
      <c r="Z6685" s="1"/>
      <c r="BC6685" s="451"/>
    </row>
    <row r="6686" spans="3:55" hidden="1" x14ac:dyDescent="0.2">
      <c r="C6686" s="1"/>
      <c r="D6686" s="1"/>
      <c r="E6686" s="1"/>
      <c r="F6686" s="1"/>
      <c r="G6686" s="1"/>
      <c r="H6686" s="1"/>
      <c r="I6686" s="1"/>
      <c r="Y6686" s="1"/>
      <c r="Z6686" s="1"/>
      <c r="BC6686" s="451"/>
    </row>
    <row r="6687" spans="3:55" hidden="1" x14ac:dyDescent="0.2">
      <c r="C6687" s="1"/>
      <c r="D6687" s="1"/>
      <c r="E6687" s="1"/>
      <c r="F6687" s="1"/>
      <c r="G6687" s="1"/>
      <c r="H6687" s="1"/>
      <c r="I6687" s="1"/>
      <c r="Y6687" s="1"/>
      <c r="Z6687" s="1"/>
      <c r="BC6687" s="451"/>
    </row>
    <row r="6688" spans="3:55" hidden="1" x14ac:dyDescent="0.2">
      <c r="C6688" s="1"/>
      <c r="D6688" s="1"/>
      <c r="E6688" s="1"/>
      <c r="F6688" s="1"/>
      <c r="G6688" s="1"/>
      <c r="H6688" s="1"/>
      <c r="I6688" s="1"/>
      <c r="Y6688" s="1"/>
      <c r="Z6688" s="1"/>
      <c r="BC6688" s="451"/>
    </row>
    <row r="6689" spans="3:55" hidden="1" x14ac:dyDescent="0.2">
      <c r="C6689" s="1"/>
      <c r="D6689" s="1"/>
      <c r="E6689" s="1"/>
      <c r="F6689" s="1"/>
      <c r="G6689" s="1"/>
      <c r="H6689" s="1"/>
      <c r="I6689" s="1"/>
      <c r="Y6689" s="1"/>
      <c r="Z6689" s="1"/>
      <c r="BC6689" s="451"/>
    </row>
    <row r="6690" spans="3:55" hidden="1" x14ac:dyDescent="0.2">
      <c r="C6690" s="1"/>
      <c r="D6690" s="1"/>
      <c r="E6690" s="1"/>
      <c r="F6690" s="1"/>
      <c r="G6690" s="1"/>
      <c r="H6690" s="1"/>
      <c r="I6690" s="1"/>
      <c r="Y6690" s="1"/>
      <c r="Z6690" s="1"/>
      <c r="BC6690" s="451"/>
    </row>
    <row r="6691" spans="3:55" hidden="1" x14ac:dyDescent="0.2">
      <c r="C6691" s="1"/>
      <c r="D6691" s="1"/>
      <c r="E6691" s="1"/>
      <c r="F6691" s="1"/>
      <c r="G6691" s="1"/>
      <c r="H6691" s="1"/>
      <c r="I6691" s="1"/>
      <c r="Y6691" s="1"/>
      <c r="Z6691" s="1"/>
      <c r="BC6691" s="451"/>
    </row>
    <row r="6692" spans="3:55" hidden="1" x14ac:dyDescent="0.2">
      <c r="C6692" s="1"/>
      <c r="D6692" s="1"/>
      <c r="E6692" s="1"/>
      <c r="F6692" s="1"/>
      <c r="G6692" s="1"/>
      <c r="H6692" s="1"/>
      <c r="I6692" s="1"/>
      <c r="Y6692" s="1"/>
      <c r="Z6692" s="1"/>
      <c r="BC6692" s="451"/>
    </row>
    <row r="6693" spans="3:55" hidden="1" x14ac:dyDescent="0.2">
      <c r="C6693" s="1"/>
      <c r="D6693" s="1"/>
      <c r="E6693" s="1"/>
      <c r="F6693" s="1"/>
      <c r="G6693" s="1"/>
      <c r="H6693" s="1"/>
      <c r="I6693" s="1"/>
      <c r="Y6693" s="1"/>
      <c r="Z6693" s="1"/>
      <c r="BC6693" s="451"/>
    </row>
    <row r="6694" spans="3:55" hidden="1" x14ac:dyDescent="0.2">
      <c r="C6694" s="1"/>
      <c r="D6694" s="1"/>
      <c r="E6694" s="1"/>
      <c r="F6694" s="1"/>
      <c r="G6694" s="1"/>
      <c r="H6694" s="1"/>
      <c r="I6694" s="1"/>
      <c r="Y6694" s="1"/>
      <c r="Z6694" s="1"/>
      <c r="BC6694" s="451"/>
    </row>
    <row r="6695" spans="3:55" hidden="1" x14ac:dyDescent="0.2">
      <c r="C6695" s="1"/>
      <c r="D6695" s="1"/>
      <c r="E6695" s="1"/>
      <c r="F6695" s="1"/>
      <c r="G6695" s="1"/>
      <c r="H6695" s="1"/>
      <c r="I6695" s="1"/>
      <c r="Y6695" s="1"/>
      <c r="Z6695" s="1"/>
      <c r="BC6695" s="451"/>
    </row>
    <row r="6696" spans="3:55" hidden="1" x14ac:dyDescent="0.2">
      <c r="C6696" s="1"/>
      <c r="D6696" s="1"/>
      <c r="E6696" s="1"/>
      <c r="F6696" s="1"/>
      <c r="G6696" s="1"/>
      <c r="H6696" s="1"/>
      <c r="I6696" s="1"/>
      <c r="Y6696" s="1"/>
      <c r="Z6696" s="1"/>
      <c r="BC6696" s="451"/>
    </row>
    <row r="6697" spans="3:55" hidden="1" x14ac:dyDescent="0.2">
      <c r="C6697" s="1"/>
      <c r="D6697" s="1"/>
      <c r="E6697" s="1"/>
      <c r="F6697" s="1"/>
      <c r="G6697" s="1"/>
      <c r="H6697" s="1"/>
      <c r="I6697" s="1"/>
      <c r="Y6697" s="1"/>
      <c r="Z6697" s="1"/>
      <c r="BC6697" s="451"/>
    </row>
    <row r="6698" spans="3:55" hidden="1" x14ac:dyDescent="0.2">
      <c r="C6698" s="1"/>
      <c r="D6698" s="1"/>
      <c r="E6698" s="1"/>
      <c r="F6698" s="1"/>
      <c r="G6698" s="1"/>
      <c r="H6698" s="1"/>
      <c r="I6698" s="1"/>
      <c r="Y6698" s="1"/>
      <c r="Z6698" s="1"/>
      <c r="BC6698" s="451"/>
    </row>
    <row r="6699" spans="3:55" hidden="1" x14ac:dyDescent="0.2">
      <c r="C6699" s="1"/>
      <c r="D6699" s="1"/>
      <c r="E6699" s="1"/>
      <c r="F6699" s="1"/>
      <c r="G6699" s="1"/>
      <c r="H6699" s="1"/>
      <c r="I6699" s="1"/>
      <c r="Y6699" s="1"/>
      <c r="Z6699" s="1"/>
      <c r="BC6699" s="451"/>
    </row>
    <row r="6700" spans="3:55" hidden="1" x14ac:dyDescent="0.2">
      <c r="C6700" s="1"/>
      <c r="D6700" s="1"/>
      <c r="E6700" s="1"/>
      <c r="F6700" s="1"/>
      <c r="G6700" s="1"/>
      <c r="H6700" s="1"/>
      <c r="I6700" s="1"/>
      <c r="Y6700" s="1"/>
      <c r="Z6700" s="1"/>
      <c r="BC6700" s="451"/>
    </row>
    <row r="6701" spans="3:55" hidden="1" x14ac:dyDescent="0.2">
      <c r="C6701" s="1"/>
      <c r="D6701" s="1"/>
      <c r="E6701" s="1"/>
      <c r="F6701" s="1"/>
      <c r="G6701" s="1"/>
      <c r="H6701" s="1"/>
      <c r="I6701" s="1"/>
      <c r="Y6701" s="1"/>
      <c r="Z6701" s="1"/>
      <c r="BC6701" s="451"/>
    </row>
    <row r="6702" spans="3:55" hidden="1" x14ac:dyDescent="0.2">
      <c r="C6702" s="1"/>
      <c r="D6702" s="1"/>
      <c r="E6702" s="1"/>
      <c r="F6702" s="1"/>
      <c r="G6702" s="1"/>
      <c r="H6702" s="1"/>
      <c r="I6702" s="1"/>
      <c r="Y6702" s="1"/>
      <c r="Z6702" s="1"/>
      <c r="BC6702" s="451"/>
    </row>
    <row r="6703" spans="3:55" hidden="1" x14ac:dyDescent="0.2">
      <c r="C6703" s="1"/>
      <c r="D6703" s="1"/>
      <c r="E6703" s="1"/>
      <c r="F6703" s="1"/>
      <c r="G6703" s="1"/>
      <c r="H6703" s="1"/>
      <c r="I6703" s="1"/>
      <c r="Y6703" s="1"/>
      <c r="Z6703" s="1"/>
      <c r="BC6703" s="451"/>
    </row>
    <row r="6704" spans="3:55" hidden="1" x14ac:dyDescent="0.2">
      <c r="C6704" s="1"/>
      <c r="D6704" s="1"/>
      <c r="E6704" s="1"/>
      <c r="F6704" s="1"/>
      <c r="G6704" s="1"/>
      <c r="H6704" s="1"/>
      <c r="I6704" s="1"/>
      <c r="Y6704" s="1"/>
      <c r="Z6704" s="1"/>
      <c r="BC6704" s="451"/>
    </row>
    <row r="6705" spans="3:55" hidden="1" x14ac:dyDescent="0.2">
      <c r="C6705" s="1"/>
      <c r="D6705" s="1"/>
      <c r="E6705" s="1"/>
      <c r="F6705" s="1"/>
      <c r="G6705" s="1"/>
      <c r="H6705" s="1"/>
      <c r="I6705" s="1"/>
      <c r="Y6705" s="1"/>
      <c r="Z6705" s="1"/>
      <c r="BC6705" s="451"/>
    </row>
    <row r="6706" spans="3:55" hidden="1" x14ac:dyDescent="0.2">
      <c r="C6706" s="1"/>
      <c r="D6706" s="1"/>
      <c r="E6706" s="1"/>
      <c r="F6706" s="1"/>
      <c r="G6706" s="1"/>
      <c r="H6706" s="1"/>
      <c r="I6706" s="1"/>
      <c r="Y6706" s="1"/>
      <c r="Z6706" s="1"/>
      <c r="BC6706" s="451"/>
    </row>
    <row r="6707" spans="3:55" hidden="1" x14ac:dyDescent="0.2">
      <c r="C6707" s="1"/>
      <c r="D6707" s="1"/>
      <c r="E6707" s="1"/>
      <c r="F6707" s="1"/>
      <c r="G6707" s="1"/>
      <c r="H6707" s="1"/>
      <c r="I6707" s="1"/>
      <c r="Y6707" s="1"/>
      <c r="Z6707" s="1"/>
      <c r="BC6707" s="451"/>
    </row>
    <row r="6708" spans="3:55" hidden="1" x14ac:dyDescent="0.2">
      <c r="C6708" s="1"/>
      <c r="D6708" s="1"/>
      <c r="E6708" s="1"/>
      <c r="F6708" s="1"/>
      <c r="G6708" s="1"/>
      <c r="H6708" s="1"/>
      <c r="I6708" s="1"/>
      <c r="Y6708" s="1"/>
      <c r="Z6708" s="1"/>
      <c r="BC6708" s="451"/>
    </row>
    <row r="6709" spans="3:55" hidden="1" x14ac:dyDescent="0.2">
      <c r="C6709" s="1"/>
      <c r="D6709" s="1"/>
      <c r="E6709" s="1"/>
      <c r="F6709" s="1"/>
      <c r="G6709" s="1"/>
      <c r="H6709" s="1"/>
      <c r="I6709" s="1"/>
      <c r="Y6709" s="1"/>
      <c r="Z6709" s="1"/>
      <c r="BC6709" s="451"/>
    </row>
    <row r="6710" spans="3:55" hidden="1" x14ac:dyDescent="0.2">
      <c r="C6710" s="1"/>
      <c r="D6710" s="1"/>
      <c r="E6710" s="1"/>
      <c r="F6710" s="1"/>
      <c r="G6710" s="1"/>
      <c r="H6710" s="1"/>
      <c r="I6710" s="1"/>
      <c r="Y6710" s="1"/>
      <c r="Z6710" s="1"/>
      <c r="BC6710" s="451"/>
    </row>
    <row r="6711" spans="3:55" hidden="1" x14ac:dyDescent="0.2">
      <c r="C6711" s="1"/>
      <c r="D6711" s="1"/>
      <c r="E6711" s="1"/>
      <c r="F6711" s="1"/>
      <c r="G6711" s="1"/>
      <c r="H6711" s="1"/>
      <c r="I6711" s="1"/>
      <c r="Y6711" s="1"/>
      <c r="Z6711" s="1"/>
      <c r="BC6711" s="451"/>
    </row>
    <row r="6712" spans="3:55" hidden="1" x14ac:dyDescent="0.2">
      <c r="C6712" s="1"/>
      <c r="D6712" s="1"/>
      <c r="E6712" s="1"/>
      <c r="F6712" s="1"/>
      <c r="G6712" s="1"/>
      <c r="H6712" s="1"/>
      <c r="I6712" s="1"/>
      <c r="Y6712" s="1"/>
      <c r="Z6712" s="1"/>
      <c r="BC6712" s="451"/>
    </row>
    <row r="6713" spans="3:55" hidden="1" x14ac:dyDescent="0.2">
      <c r="C6713" s="1"/>
      <c r="D6713" s="1"/>
      <c r="E6713" s="1"/>
      <c r="F6713" s="1"/>
      <c r="G6713" s="1"/>
      <c r="H6713" s="1"/>
      <c r="I6713" s="1"/>
      <c r="Y6713" s="1"/>
      <c r="Z6713" s="1"/>
      <c r="BC6713" s="451"/>
    </row>
    <row r="6714" spans="3:55" hidden="1" x14ac:dyDescent="0.2">
      <c r="C6714" s="1"/>
      <c r="D6714" s="1"/>
      <c r="E6714" s="1"/>
      <c r="F6714" s="1"/>
      <c r="G6714" s="1"/>
      <c r="H6714" s="1"/>
      <c r="I6714" s="1"/>
      <c r="Y6714" s="1"/>
      <c r="Z6714" s="1"/>
      <c r="BC6714" s="451"/>
    </row>
    <row r="6715" spans="3:55" hidden="1" x14ac:dyDescent="0.2">
      <c r="C6715" s="1"/>
      <c r="D6715" s="1"/>
      <c r="E6715" s="1"/>
      <c r="F6715" s="1"/>
      <c r="G6715" s="1"/>
      <c r="H6715" s="1"/>
      <c r="I6715" s="1"/>
      <c r="Y6715" s="1"/>
      <c r="Z6715" s="1"/>
      <c r="BC6715" s="451"/>
    </row>
    <row r="6716" spans="3:55" hidden="1" x14ac:dyDescent="0.2">
      <c r="C6716" s="1"/>
      <c r="D6716" s="1"/>
      <c r="E6716" s="1"/>
      <c r="F6716" s="1"/>
      <c r="G6716" s="1"/>
      <c r="H6716" s="1"/>
      <c r="I6716" s="1"/>
      <c r="Y6716" s="1"/>
      <c r="Z6716" s="1"/>
      <c r="BC6716" s="451"/>
    </row>
    <row r="6717" spans="3:55" hidden="1" x14ac:dyDescent="0.2">
      <c r="C6717" s="1"/>
      <c r="D6717" s="1"/>
      <c r="E6717" s="1"/>
      <c r="F6717" s="1"/>
      <c r="G6717" s="1"/>
      <c r="H6717" s="1"/>
      <c r="I6717" s="1"/>
      <c r="Y6717" s="1"/>
      <c r="Z6717" s="1"/>
      <c r="BC6717" s="451"/>
    </row>
    <row r="6718" spans="3:55" hidden="1" x14ac:dyDescent="0.2">
      <c r="C6718" s="1"/>
      <c r="D6718" s="1"/>
      <c r="E6718" s="1"/>
      <c r="F6718" s="1"/>
      <c r="G6718" s="1"/>
      <c r="H6718" s="1"/>
      <c r="I6718" s="1"/>
      <c r="Y6718" s="1"/>
      <c r="Z6718" s="1"/>
      <c r="BC6718" s="451"/>
    </row>
    <row r="6719" spans="3:55" hidden="1" x14ac:dyDescent="0.2">
      <c r="C6719" s="1"/>
      <c r="D6719" s="1"/>
      <c r="E6719" s="1"/>
      <c r="F6719" s="1"/>
      <c r="G6719" s="1"/>
      <c r="H6719" s="1"/>
      <c r="I6719" s="1"/>
      <c r="Y6719" s="1"/>
      <c r="Z6719" s="1"/>
      <c r="BC6719" s="451"/>
    </row>
    <row r="6720" spans="3:55" hidden="1" x14ac:dyDescent="0.2">
      <c r="C6720" s="1"/>
      <c r="D6720" s="1"/>
      <c r="E6720" s="1"/>
      <c r="F6720" s="1"/>
      <c r="G6720" s="1"/>
      <c r="H6720" s="1"/>
      <c r="I6720" s="1"/>
      <c r="Y6720" s="1"/>
      <c r="Z6720" s="1"/>
      <c r="BC6720" s="451"/>
    </row>
    <row r="6721" spans="3:55" hidden="1" x14ac:dyDescent="0.2">
      <c r="C6721" s="1"/>
      <c r="D6721" s="1"/>
      <c r="E6721" s="1"/>
      <c r="F6721" s="1"/>
      <c r="G6721" s="1"/>
      <c r="H6721" s="1"/>
      <c r="I6721" s="1"/>
      <c r="Y6721" s="1"/>
      <c r="Z6721" s="1"/>
      <c r="BC6721" s="451"/>
    </row>
    <row r="6722" spans="3:55" hidden="1" x14ac:dyDescent="0.2">
      <c r="C6722" s="1"/>
      <c r="D6722" s="1"/>
      <c r="E6722" s="1"/>
      <c r="F6722" s="1"/>
      <c r="G6722" s="1"/>
      <c r="H6722" s="1"/>
      <c r="I6722" s="1"/>
      <c r="Y6722" s="1"/>
      <c r="Z6722" s="1"/>
      <c r="BC6722" s="451"/>
    </row>
    <row r="6723" spans="3:55" hidden="1" x14ac:dyDescent="0.2">
      <c r="C6723" s="1"/>
      <c r="D6723" s="1"/>
      <c r="E6723" s="1"/>
      <c r="F6723" s="1"/>
      <c r="G6723" s="1"/>
      <c r="H6723" s="1"/>
      <c r="I6723" s="1"/>
      <c r="Y6723" s="1"/>
      <c r="Z6723" s="1"/>
      <c r="BC6723" s="451"/>
    </row>
    <row r="6724" spans="3:55" hidden="1" x14ac:dyDescent="0.2">
      <c r="C6724" s="1"/>
      <c r="D6724" s="1"/>
      <c r="E6724" s="1"/>
      <c r="F6724" s="1"/>
      <c r="G6724" s="1"/>
      <c r="H6724" s="1"/>
      <c r="I6724" s="1"/>
      <c r="Y6724" s="1"/>
      <c r="Z6724" s="1"/>
      <c r="BC6724" s="451"/>
    </row>
    <row r="6725" spans="3:55" hidden="1" x14ac:dyDescent="0.2">
      <c r="C6725" s="1"/>
      <c r="D6725" s="1"/>
      <c r="E6725" s="1"/>
      <c r="F6725" s="1"/>
      <c r="G6725" s="1"/>
      <c r="H6725" s="1"/>
      <c r="I6725" s="1"/>
      <c r="Y6725" s="1"/>
      <c r="Z6725" s="1"/>
      <c r="BC6725" s="451"/>
    </row>
    <row r="6726" spans="3:55" hidden="1" x14ac:dyDescent="0.2">
      <c r="C6726" s="1"/>
      <c r="D6726" s="1"/>
      <c r="E6726" s="1"/>
      <c r="F6726" s="1"/>
      <c r="G6726" s="1"/>
      <c r="H6726" s="1"/>
      <c r="I6726" s="1"/>
      <c r="Y6726" s="1"/>
      <c r="Z6726" s="1"/>
      <c r="BC6726" s="451"/>
    </row>
    <row r="6727" spans="3:55" hidden="1" x14ac:dyDescent="0.2">
      <c r="C6727" s="1"/>
      <c r="D6727" s="1"/>
      <c r="E6727" s="1"/>
      <c r="F6727" s="1"/>
      <c r="G6727" s="1"/>
      <c r="H6727" s="1"/>
      <c r="I6727" s="1"/>
      <c r="Y6727" s="1"/>
      <c r="Z6727" s="1"/>
      <c r="BC6727" s="451"/>
    </row>
    <row r="6728" spans="3:55" hidden="1" x14ac:dyDescent="0.2">
      <c r="C6728" s="1"/>
      <c r="D6728" s="1"/>
      <c r="E6728" s="1"/>
      <c r="F6728" s="1"/>
      <c r="G6728" s="1"/>
      <c r="H6728" s="1"/>
      <c r="I6728" s="1"/>
      <c r="Y6728" s="1"/>
      <c r="Z6728" s="1"/>
      <c r="BC6728" s="451"/>
    </row>
    <row r="6729" spans="3:55" hidden="1" x14ac:dyDescent="0.2">
      <c r="C6729" s="1"/>
      <c r="D6729" s="1"/>
      <c r="E6729" s="1"/>
      <c r="F6729" s="1"/>
      <c r="G6729" s="1"/>
      <c r="H6729" s="1"/>
      <c r="I6729" s="1"/>
      <c r="Y6729" s="1"/>
      <c r="Z6729" s="1"/>
      <c r="BC6729" s="451"/>
    </row>
    <row r="6730" spans="3:55" hidden="1" x14ac:dyDescent="0.2">
      <c r="C6730" s="1"/>
      <c r="D6730" s="1"/>
      <c r="E6730" s="1"/>
      <c r="F6730" s="1"/>
      <c r="G6730" s="1"/>
      <c r="H6730" s="1"/>
      <c r="I6730" s="1"/>
      <c r="Y6730" s="1"/>
      <c r="Z6730" s="1"/>
      <c r="BC6730" s="451"/>
    </row>
    <row r="6731" spans="3:55" hidden="1" x14ac:dyDescent="0.2">
      <c r="C6731" s="1"/>
      <c r="D6731" s="1"/>
      <c r="E6731" s="1"/>
      <c r="F6731" s="1"/>
      <c r="G6731" s="1"/>
      <c r="H6731" s="1"/>
      <c r="I6731" s="1"/>
      <c r="Y6731" s="1"/>
      <c r="Z6731" s="1"/>
      <c r="BC6731" s="451"/>
    </row>
    <row r="6732" spans="3:55" hidden="1" x14ac:dyDescent="0.2">
      <c r="C6732" s="1"/>
      <c r="D6732" s="1"/>
      <c r="E6732" s="1"/>
      <c r="F6732" s="1"/>
      <c r="G6732" s="1"/>
      <c r="H6732" s="1"/>
      <c r="I6732" s="1"/>
      <c r="Y6732" s="1"/>
      <c r="Z6732" s="1"/>
      <c r="BC6732" s="451"/>
    </row>
    <row r="6733" spans="3:55" hidden="1" x14ac:dyDescent="0.2">
      <c r="C6733" s="1"/>
      <c r="D6733" s="1"/>
      <c r="E6733" s="1"/>
      <c r="F6733" s="1"/>
      <c r="G6733" s="1"/>
      <c r="H6733" s="1"/>
      <c r="I6733" s="1"/>
      <c r="Y6733" s="1"/>
      <c r="Z6733" s="1"/>
      <c r="BC6733" s="451"/>
    </row>
    <row r="6734" spans="3:55" hidden="1" x14ac:dyDescent="0.2">
      <c r="C6734" s="1"/>
      <c r="D6734" s="1"/>
      <c r="E6734" s="1"/>
      <c r="F6734" s="1"/>
      <c r="G6734" s="1"/>
      <c r="H6734" s="1"/>
      <c r="I6734" s="1"/>
      <c r="Y6734" s="1"/>
      <c r="Z6734" s="1"/>
      <c r="BC6734" s="451"/>
    </row>
    <row r="6735" spans="3:55" hidden="1" x14ac:dyDescent="0.2">
      <c r="C6735" s="1"/>
      <c r="D6735" s="1"/>
      <c r="E6735" s="1"/>
      <c r="F6735" s="1"/>
      <c r="G6735" s="1"/>
      <c r="H6735" s="1"/>
      <c r="I6735" s="1"/>
      <c r="Y6735" s="1"/>
      <c r="Z6735" s="1"/>
      <c r="BC6735" s="451"/>
    </row>
    <row r="6736" spans="3:55" hidden="1" x14ac:dyDescent="0.2">
      <c r="C6736" s="1"/>
      <c r="D6736" s="1"/>
      <c r="E6736" s="1"/>
      <c r="F6736" s="1"/>
      <c r="G6736" s="1"/>
      <c r="H6736" s="1"/>
      <c r="I6736" s="1"/>
      <c r="Y6736" s="1"/>
      <c r="Z6736" s="1"/>
      <c r="BC6736" s="451"/>
    </row>
    <row r="6737" spans="3:55" hidden="1" x14ac:dyDescent="0.2">
      <c r="C6737" s="1"/>
      <c r="D6737" s="1"/>
      <c r="E6737" s="1"/>
      <c r="F6737" s="1"/>
      <c r="G6737" s="1"/>
      <c r="H6737" s="1"/>
      <c r="I6737" s="1"/>
      <c r="Y6737" s="1"/>
      <c r="Z6737" s="1"/>
      <c r="BC6737" s="451"/>
    </row>
    <row r="6738" spans="3:55" hidden="1" x14ac:dyDescent="0.2">
      <c r="C6738" s="1"/>
      <c r="D6738" s="1"/>
      <c r="E6738" s="1"/>
      <c r="F6738" s="1"/>
      <c r="G6738" s="1"/>
      <c r="H6738" s="1"/>
      <c r="I6738" s="1"/>
      <c r="Y6738" s="1"/>
      <c r="Z6738" s="1"/>
      <c r="BC6738" s="451"/>
    </row>
    <row r="6739" spans="3:55" hidden="1" x14ac:dyDescent="0.2">
      <c r="C6739" s="1"/>
      <c r="D6739" s="1"/>
      <c r="E6739" s="1"/>
      <c r="F6739" s="1"/>
      <c r="G6739" s="1"/>
      <c r="H6739" s="1"/>
      <c r="I6739" s="1"/>
      <c r="Y6739" s="1"/>
      <c r="Z6739" s="1"/>
      <c r="BC6739" s="451"/>
    </row>
    <row r="6740" spans="3:55" hidden="1" x14ac:dyDescent="0.2">
      <c r="C6740" s="1"/>
      <c r="D6740" s="1"/>
      <c r="E6740" s="1"/>
      <c r="F6740" s="1"/>
      <c r="G6740" s="1"/>
      <c r="H6740" s="1"/>
      <c r="I6740" s="1"/>
      <c r="Y6740" s="1"/>
      <c r="Z6740" s="1"/>
      <c r="BC6740" s="451"/>
    </row>
    <row r="6741" spans="3:55" hidden="1" x14ac:dyDescent="0.2">
      <c r="C6741" s="1"/>
      <c r="D6741" s="1"/>
      <c r="E6741" s="1"/>
      <c r="F6741" s="1"/>
      <c r="G6741" s="1"/>
      <c r="H6741" s="1"/>
      <c r="I6741" s="1"/>
      <c r="Y6741" s="1"/>
      <c r="Z6741" s="1"/>
      <c r="BC6741" s="451"/>
    </row>
    <row r="6742" spans="3:55" hidden="1" x14ac:dyDescent="0.2">
      <c r="C6742" s="1"/>
      <c r="D6742" s="1"/>
      <c r="E6742" s="1"/>
      <c r="F6742" s="1"/>
      <c r="G6742" s="1"/>
      <c r="H6742" s="1"/>
      <c r="I6742" s="1"/>
      <c r="Y6742" s="1"/>
      <c r="Z6742" s="1"/>
      <c r="BC6742" s="451"/>
    </row>
    <row r="6743" spans="3:55" hidden="1" x14ac:dyDescent="0.2">
      <c r="C6743" s="1"/>
      <c r="D6743" s="1"/>
      <c r="E6743" s="1"/>
      <c r="F6743" s="1"/>
      <c r="G6743" s="1"/>
      <c r="H6743" s="1"/>
      <c r="I6743" s="1"/>
      <c r="Y6743" s="1"/>
      <c r="Z6743" s="1"/>
      <c r="BC6743" s="451"/>
    </row>
    <row r="6744" spans="3:55" hidden="1" x14ac:dyDescent="0.2">
      <c r="C6744" s="1"/>
      <c r="D6744" s="1"/>
      <c r="E6744" s="1"/>
      <c r="F6744" s="1"/>
      <c r="G6744" s="1"/>
      <c r="H6744" s="1"/>
      <c r="I6744" s="1"/>
      <c r="Y6744" s="1"/>
      <c r="Z6744" s="1"/>
      <c r="BC6744" s="451"/>
    </row>
    <row r="6745" spans="3:55" hidden="1" x14ac:dyDescent="0.2">
      <c r="C6745" s="1"/>
      <c r="D6745" s="1"/>
      <c r="E6745" s="1"/>
      <c r="F6745" s="1"/>
      <c r="G6745" s="1"/>
      <c r="H6745" s="1"/>
      <c r="I6745" s="1"/>
      <c r="Y6745" s="1"/>
      <c r="Z6745" s="1"/>
      <c r="BC6745" s="451"/>
    </row>
    <row r="6746" spans="3:55" hidden="1" x14ac:dyDescent="0.2">
      <c r="C6746" s="1"/>
      <c r="D6746" s="1"/>
      <c r="E6746" s="1"/>
      <c r="F6746" s="1"/>
      <c r="G6746" s="1"/>
      <c r="H6746" s="1"/>
      <c r="I6746" s="1"/>
      <c r="Y6746" s="1"/>
      <c r="Z6746" s="1"/>
      <c r="BC6746" s="451"/>
    </row>
    <row r="6747" spans="3:55" hidden="1" x14ac:dyDescent="0.2">
      <c r="C6747" s="1"/>
      <c r="D6747" s="1"/>
      <c r="E6747" s="1"/>
      <c r="F6747" s="1"/>
      <c r="G6747" s="1"/>
      <c r="H6747" s="1"/>
      <c r="I6747" s="1"/>
      <c r="Y6747" s="1"/>
      <c r="Z6747" s="1"/>
      <c r="BC6747" s="451"/>
    </row>
    <row r="6748" spans="3:55" hidden="1" x14ac:dyDescent="0.2">
      <c r="C6748" s="1"/>
      <c r="D6748" s="1"/>
      <c r="E6748" s="1"/>
      <c r="F6748" s="1"/>
      <c r="G6748" s="1"/>
      <c r="H6748" s="1"/>
      <c r="I6748" s="1"/>
      <c r="Y6748" s="1"/>
      <c r="Z6748" s="1"/>
      <c r="BC6748" s="451"/>
    </row>
    <row r="6749" spans="3:55" hidden="1" x14ac:dyDescent="0.2">
      <c r="C6749" s="1"/>
      <c r="D6749" s="1"/>
      <c r="E6749" s="1"/>
      <c r="F6749" s="1"/>
      <c r="G6749" s="1"/>
      <c r="H6749" s="1"/>
      <c r="I6749" s="1"/>
      <c r="Y6749" s="1"/>
      <c r="Z6749" s="1"/>
      <c r="BC6749" s="451"/>
    </row>
    <row r="6750" spans="3:55" hidden="1" x14ac:dyDescent="0.2">
      <c r="C6750" s="1"/>
      <c r="D6750" s="1"/>
      <c r="E6750" s="1"/>
      <c r="F6750" s="1"/>
      <c r="G6750" s="1"/>
      <c r="H6750" s="1"/>
      <c r="I6750" s="1"/>
      <c r="Y6750" s="1"/>
      <c r="Z6750" s="1"/>
      <c r="BC6750" s="451"/>
    </row>
    <row r="6751" spans="3:55" hidden="1" x14ac:dyDescent="0.2">
      <c r="C6751" s="1"/>
      <c r="D6751" s="1"/>
      <c r="E6751" s="1"/>
      <c r="F6751" s="1"/>
      <c r="G6751" s="1"/>
      <c r="H6751" s="1"/>
      <c r="I6751" s="1"/>
      <c r="Y6751" s="1"/>
      <c r="Z6751" s="1"/>
      <c r="BC6751" s="451"/>
    </row>
    <row r="6752" spans="3:55" hidden="1" x14ac:dyDescent="0.2">
      <c r="C6752" s="1"/>
      <c r="D6752" s="1"/>
      <c r="E6752" s="1"/>
      <c r="F6752" s="1"/>
      <c r="G6752" s="1"/>
      <c r="H6752" s="1"/>
      <c r="I6752" s="1"/>
      <c r="Y6752" s="1"/>
      <c r="Z6752" s="1"/>
      <c r="BC6752" s="451"/>
    </row>
    <row r="6753" spans="3:55" hidden="1" x14ac:dyDescent="0.2">
      <c r="C6753" s="1"/>
      <c r="D6753" s="1"/>
      <c r="E6753" s="1"/>
      <c r="F6753" s="1"/>
      <c r="G6753" s="1"/>
      <c r="H6753" s="1"/>
      <c r="I6753" s="1"/>
      <c r="Y6753" s="1"/>
      <c r="Z6753" s="1"/>
      <c r="BC6753" s="451"/>
    </row>
    <row r="6754" spans="3:55" hidden="1" x14ac:dyDescent="0.2">
      <c r="C6754" s="1"/>
      <c r="D6754" s="1"/>
      <c r="E6754" s="1"/>
      <c r="F6754" s="1"/>
      <c r="G6754" s="1"/>
      <c r="H6754" s="1"/>
      <c r="I6754" s="1"/>
      <c r="Y6754" s="1"/>
      <c r="Z6754" s="1"/>
      <c r="BC6754" s="451"/>
    </row>
    <row r="6755" spans="3:55" hidden="1" x14ac:dyDescent="0.2">
      <c r="C6755" s="1"/>
      <c r="D6755" s="1"/>
      <c r="E6755" s="1"/>
      <c r="F6755" s="1"/>
      <c r="G6755" s="1"/>
      <c r="H6755" s="1"/>
      <c r="I6755" s="1"/>
      <c r="Y6755" s="1"/>
      <c r="Z6755" s="1"/>
      <c r="BC6755" s="451"/>
    </row>
    <row r="6756" spans="3:55" hidden="1" x14ac:dyDescent="0.2">
      <c r="C6756" s="1"/>
      <c r="D6756" s="1"/>
      <c r="E6756" s="1"/>
      <c r="F6756" s="1"/>
      <c r="G6756" s="1"/>
      <c r="H6756" s="1"/>
      <c r="I6756" s="1"/>
      <c r="Y6756" s="1"/>
      <c r="Z6756" s="1"/>
      <c r="BC6756" s="451"/>
    </row>
    <row r="6757" spans="3:55" hidden="1" x14ac:dyDescent="0.2">
      <c r="C6757" s="1"/>
      <c r="D6757" s="1"/>
      <c r="E6757" s="1"/>
      <c r="F6757" s="1"/>
      <c r="G6757" s="1"/>
      <c r="H6757" s="1"/>
      <c r="I6757" s="1"/>
      <c r="Y6757" s="1"/>
      <c r="Z6757" s="1"/>
      <c r="BC6757" s="451"/>
    </row>
    <row r="6758" spans="3:55" hidden="1" x14ac:dyDescent="0.2">
      <c r="C6758" s="1"/>
      <c r="D6758" s="1"/>
      <c r="E6758" s="1"/>
      <c r="F6758" s="1"/>
      <c r="G6758" s="1"/>
      <c r="H6758" s="1"/>
      <c r="I6758" s="1"/>
      <c r="Y6758" s="1"/>
      <c r="Z6758" s="1"/>
      <c r="BC6758" s="451"/>
    </row>
    <row r="6759" spans="3:55" hidden="1" x14ac:dyDescent="0.2">
      <c r="C6759" s="1"/>
      <c r="D6759" s="1"/>
      <c r="E6759" s="1"/>
      <c r="F6759" s="1"/>
      <c r="G6759" s="1"/>
      <c r="H6759" s="1"/>
      <c r="I6759" s="1"/>
      <c r="Y6759" s="1"/>
      <c r="Z6759" s="1"/>
      <c r="BC6759" s="451"/>
    </row>
    <row r="6760" spans="3:55" hidden="1" x14ac:dyDescent="0.2">
      <c r="C6760" s="1"/>
      <c r="D6760" s="1"/>
      <c r="E6760" s="1"/>
      <c r="F6760" s="1"/>
      <c r="G6760" s="1"/>
      <c r="H6760" s="1"/>
      <c r="I6760" s="1"/>
      <c r="Y6760" s="1"/>
      <c r="Z6760" s="1"/>
      <c r="BC6760" s="451"/>
    </row>
    <row r="6761" spans="3:55" hidden="1" x14ac:dyDescent="0.2">
      <c r="C6761" s="1"/>
      <c r="D6761" s="1"/>
      <c r="E6761" s="1"/>
      <c r="F6761" s="1"/>
      <c r="G6761" s="1"/>
      <c r="H6761" s="1"/>
      <c r="I6761" s="1"/>
      <c r="Y6761" s="1"/>
      <c r="Z6761" s="1"/>
      <c r="BC6761" s="451"/>
    </row>
    <row r="6762" spans="3:55" hidden="1" x14ac:dyDescent="0.2">
      <c r="C6762" s="1"/>
      <c r="D6762" s="1"/>
      <c r="E6762" s="1"/>
      <c r="F6762" s="1"/>
      <c r="G6762" s="1"/>
      <c r="H6762" s="1"/>
      <c r="I6762" s="1"/>
      <c r="Y6762" s="1"/>
      <c r="Z6762" s="1"/>
      <c r="BC6762" s="451"/>
    </row>
    <row r="6763" spans="3:55" hidden="1" x14ac:dyDescent="0.2">
      <c r="C6763" s="1"/>
      <c r="D6763" s="1"/>
      <c r="E6763" s="1"/>
      <c r="F6763" s="1"/>
      <c r="G6763" s="1"/>
      <c r="H6763" s="1"/>
      <c r="I6763" s="1"/>
      <c r="Y6763" s="1"/>
      <c r="Z6763" s="1"/>
      <c r="BC6763" s="451"/>
    </row>
    <row r="6764" spans="3:55" hidden="1" x14ac:dyDescent="0.2">
      <c r="C6764" s="1"/>
      <c r="D6764" s="1"/>
      <c r="E6764" s="1"/>
      <c r="F6764" s="1"/>
      <c r="G6764" s="1"/>
      <c r="H6764" s="1"/>
      <c r="I6764" s="1"/>
      <c r="Y6764" s="1"/>
      <c r="Z6764" s="1"/>
      <c r="BC6764" s="451"/>
    </row>
    <row r="6765" spans="3:55" hidden="1" x14ac:dyDescent="0.2">
      <c r="C6765" s="1"/>
      <c r="D6765" s="1"/>
      <c r="E6765" s="1"/>
      <c r="F6765" s="1"/>
      <c r="G6765" s="1"/>
      <c r="H6765" s="1"/>
      <c r="I6765" s="1"/>
      <c r="Y6765" s="1"/>
      <c r="Z6765" s="1"/>
      <c r="BC6765" s="451"/>
    </row>
    <row r="6766" spans="3:55" hidden="1" x14ac:dyDescent="0.2">
      <c r="C6766" s="1"/>
      <c r="D6766" s="1"/>
      <c r="E6766" s="1"/>
      <c r="F6766" s="1"/>
      <c r="G6766" s="1"/>
      <c r="H6766" s="1"/>
      <c r="I6766" s="1"/>
      <c r="Y6766" s="1"/>
      <c r="Z6766" s="1"/>
      <c r="BC6766" s="451"/>
    </row>
    <row r="6767" spans="3:55" hidden="1" x14ac:dyDescent="0.2">
      <c r="C6767" s="1"/>
      <c r="D6767" s="1"/>
      <c r="E6767" s="1"/>
      <c r="F6767" s="1"/>
      <c r="G6767" s="1"/>
      <c r="H6767" s="1"/>
      <c r="I6767" s="1"/>
      <c r="Y6767" s="1"/>
      <c r="Z6767" s="1"/>
      <c r="BC6767" s="451"/>
    </row>
    <row r="6768" spans="3:55" hidden="1" x14ac:dyDescent="0.2">
      <c r="C6768" s="1"/>
      <c r="D6768" s="1"/>
      <c r="E6768" s="1"/>
      <c r="F6768" s="1"/>
      <c r="G6768" s="1"/>
      <c r="H6768" s="1"/>
      <c r="I6768" s="1"/>
      <c r="Y6768" s="1"/>
      <c r="Z6768" s="1"/>
      <c r="BC6768" s="451"/>
    </row>
    <row r="6769" spans="3:55" hidden="1" x14ac:dyDescent="0.2">
      <c r="C6769" s="1"/>
      <c r="D6769" s="1"/>
      <c r="E6769" s="1"/>
      <c r="F6769" s="1"/>
      <c r="G6769" s="1"/>
      <c r="H6769" s="1"/>
      <c r="I6769" s="1"/>
      <c r="Y6769" s="1"/>
      <c r="Z6769" s="1"/>
      <c r="BC6769" s="451"/>
    </row>
    <row r="6770" spans="3:55" hidden="1" x14ac:dyDescent="0.2">
      <c r="C6770" s="1"/>
      <c r="D6770" s="1"/>
      <c r="E6770" s="1"/>
      <c r="F6770" s="1"/>
      <c r="G6770" s="1"/>
      <c r="H6770" s="1"/>
      <c r="I6770" s="1"/>
      <c r="Y6770" s="1"/>
      <c r="Z6770" s="1"/>
      <c r="BC6770" s="451"/>
    </row>
    <row r="6771" spans="3:55" hidden="1" x14ac:dyDescent="0.2">
      <c r="C6771" s="1"/>
      <c r="D6771" s="1"/>
      <c r="E6771" s="1"/>
      <c r="F6771" s="1"/>
      <c r="G6771" s="1"/>
      <c r="H6771" s="1"/>
      <c r="I6771" s="1"/>
      <c r="Y6771" s="1"/>
      <c r="Z6771" s="1"/>
      <c r="BC6771" s="451"/>
    </row>
    <row r="6772" spans="3:55" hidden="1" x14ac:dyDescent="0.2">
      <c r="C6772" s="1"/>
      <c r="D6772" s="1"/>
      <c r="E6772" s="1"/>
      <c r="F6772" s="1"/>
      <c r="G6772" s="1"/>
      <c r="H6772" s="1"/>
      <c r="I6772" s="1"/>
      <c r="Y6772" s="1"/>
      <c r="Z6772" s="1"/>
      <c r="BC6772" s="451"/>
    </row>
    <row r="6773" spans="3:55" hidden="1" x14ac:dyDescent="0.2">
      <c r="C6773" s="1"/>
      <c r="D6773" s="1"/>
      <c r="E6773" s="1"/>
      <c r="F6773" s="1"/>
      <c r="G6773" s="1"/>
      <c r="H6773" s="1"/>
      <c r="I6773" s="1"/>
      <c r="Y6773" s="1"/>
      <c r="Z6773" s="1"/>
      <c r="BC6773" s="451"/>
    </row>
    <row r="6774" spans="3:55" hidden="1" x14ac:dyDescent="0.2">
      <c r="C6774" s="1"/>
      <c r="D6774" s="1"/>
      <c r="E6774" s="1"/>
      <c r="F6774" s="1"/>
      <c r="G6774" s="1"/>
      <c r="H6774" s="1"/>
      <c r="I6774" s="1"/>
      <c r="Y6774" s="1"/>
      <c r="Z6774" s="1"/>
      <c r="BC6774" s="451"/>
    </row>
    <row r="6775" spans="3:55" hidden="1" x14ac:dyDescent="0.2">
      <c r="C6775" s="1"/>
      <c r="D6775" s="1"/>
      <c r="E6775" s="1"/>
      <c r="F6775" s="1"/>
      <c r="G6775" s="1"/>
      <c r="H6775" s="1"/>
      <c r="I6775" s="1"/>
      <c r="Y6775" s="1"/>
      <c r="Z6775" s="1"/>
      <c r="BC6775" s="451"/>
    </row>
    <row r="6776" spans="3:55" hidden="1" x14ac:dyDescent="0.2">
      <c r="C6776" s="1"/>
      <c r="D6776" s="1"/>
      <c r="E6776" s="1"/>
      <c r="F6776" s="1"/>
      <c r="G6776" s="1"/>
      <c r="H6776" s="1"/>
      <c r="I6776" s="1"/>
      <c r="Y6776" s="1"/>
      <c r="Z6776" s="1"/>
      <c r="BC6776" s="451"/>
    </row>
    <row r="6777" spans="3:55" hidden="1" x14ac:dyDescent="0.2">
      <c r="C6777" s="1"/>
      <c r="D6777" s="1"/>
      <c r="E6777" s="1"/>
      <c r="F6777" s="1"/>
      <c r="G6777" s="1"/>
      <c r="H6777" s="1"/>
      <c r="I6777" s="1"/>
      <c r="Y6777" s="1"/>
      <c r="Z6777" s="1"/>
      <c r="BC6777" s="451"/>
    </row>
    <row r="6778" spans="3:55" hidden="1" x14ac:dyDescent="0.2">
      <c r="C6778" s="1"/>
      <c r="D6778" s="1"/>
      <c r="E6778" s="1"/>
      <c r="F6778" s="1"/>
      <c r="G6778" s="1"/>
      <c r="H6778" s="1"/>
      <c r="I6778" s="1"/>
      <c r="Y6778" s="1"/>
      <c r="Z6778" s="1"/>
      <c r="BC6778" s="451"/>
    </row>
    <row r="6779" spans="3:55" hidden="1" x14ac:dyDescent="0.2">
      <c r="C6779" s="1"/>
      <c r="D6779" s="1"/>
      <c r="E6779" s="1"/>
      <c r="F6779" s="1"/>
      <c r="G6779" s="1"/>
      <c r="H6779" s="1"/>
      <c r="I6779" s="1"/>
      <c r="Y6779" s="1"/>
      <c r="Z6779" s="1"/>
      <c r="BC6779" s="451"/>
    </row>
    <row r="6780" spans="3:55" hidden="1" x14ac:dyDescent="0.2">
      <c r="C6780" s="1"/>
      <c r="D6780" s="1"/>
      <c r="E6780" s="1"/>
      <c r="F6780" s="1"/>
      <c r="G6780" s="1"/>
      <c r="H6780" s="1"/>
      <c r="I6780" s="1"/>
      <c r="Y6780" s="1"/>
      <c r="Z6780" s="1"/>
      <c r="BC6780" s="451"/>
    </row>
    <row r="6781" spans="3:55" hidden="1" x14ac:dyDescent="0.2">
      <c r="C6781" s="1"/>
      <c r="D6781" s="1"/>
      <c r="E6781" s="1"/>
      <c r="F6781" s="1"/>
      <c r="G6781" s="1"/>
      <c r="H6781" s="1"/>
      <c r="I6781" s="1"/>
      <c r="Y6781" s="1"/>
      <c r="Z6781" s="1"/>
      <c r="BC6781" s="451"/>
    </row>
    <row r="6782" spans="3:55" hidden="1" x14ac:dyDescent="0.2">
      <c r="C6782" s="1"/>
      <c r="D6782" s="1"/>
      <c r="E6782" s="1"/>
      <c r="F6782" s="1"/>
      <c r="G6782" s="1"/>
      <c r="H6782" s="1"/>
      <c r="I6782" s="1"/>
      <c r="Y6782" s="1"/>
      <c r="Z6782" s="1"/>
      <c r="BC6782" s="451"/>
    </row>
    <row r="6783" spans="3:55" hidden="1" x14ac:dyDescent="0.2">
      <c r="C6783" s="1"/>
      <c r="D6783" s="1"/>
      <c r="E6783" s="1"/>
      <c r="F6783" s="1"/>
      <c r="G6783" s="1"/>
      <c r="H6783" s="1"/>
      <c r="I6783" s="1"/>
      <c r="Y6783" s="1"/>
      <c r="Z6783" s="1"/>
      <c r="BC6783" s="451"/>
    </row>
    <row r="6784" spans="3:55" hidden="1" x14ac:dyDescent="0.2">
      <c r="C6784" s="1"/>
      <c r="D6784" s="1"/>
      <c r="E6784" s="1"/>
      <c r="F6784" s="1"/>
      <c r="G6784" s="1"/>
      <c r="H6784" s="1"/>
      <c r="I6784" s="1"/>
      <c r="Y6784" s="1"/>
      <c r="Z6784" s="1"/>
      <c r="BC6784" s="451"/>
    </row>
    <row r="6785" spans="3:55" hidden="1" x14ac:dyDescent="0.2">
      <c r="C6785" s="1"/>
      <c r="D6785" s="1"/>
      <c r="E6785" s="1"/>
      <c r="F6785" s="1"/>
      <c r="G6785" s="1"/>
      <c r="H6785" s="1"/>
      <c r="I6785" s="1"/>
      <c r="Y6785" s="1"/>
      <c r="Z6785" s="1"/>
      <c r="BC6785" s="451"/>
    </row>
    <row r="6786" spans="3:55" hidden="1" x14ac:dyDescent="0.2">
      <c r="C6786" s="1"/>
      <c r="D6786" s="1"/>
      <c r="E6786" s="1"/>
      <c r="F6786" s="1"/>
      <c r="G6786" s="1"/>
      <c r="H6786" s="1"/>
      <c r="I6786" s="1"/>
      <c r="Y6786" s="1"/>
      <c r="Z6786" s="1"/>
      <c r="BC6786" s="451"/>
    </row>
    <row r="6787" spans="3:55" hidden="1" x14ac:dyDescent="0.2">
      <c r="C6787" s="1"/>
      <c r="D6787" s="1"/>
      <c r="E6787" s="1"/>
      <c r="F6787" s="1"/>
      <c r="G6787" s="1"/>
      <c r="H6787" s="1"/>
      <c r="I6787" s="1"/>
      <c r="Y6787" s="1"/>
      <c r="Z6787" s="1"/>
      <c r="BC6787" s="451"/>
    </row>
    <row r="6788" spans="3:55" hidden="1" x14ac:dyDescent="0.2">
      <c r="C6788" s="1"/>
      <c r="D6788" s="1"/>
      <c r="E6788" s="1"/>
      <c r="F6788" s="1"/>
      <c r="G6788" s="1"/>
      <c r="H6788" s="1"/>
      <c r="I6788" s="1"/>
      <c r="Y6788" s="1"/>
      <c r="Z6788" s="1"/>
      <c r="BC6788" s="451"/>
    </row>
    <row r="6789" spans="3:55" hidden="1" x14ac:dyDescent="0.2">
      <c r="C6789" s="1"/>
      <c r="D6789" s="1"/>
      <c r="E6789" s="1"/>
      <c r="F6789" s="1"/>
      <c r="G6789" s="1"/>
      <c r="H6789" s="1"/>
      <c r="I6789" s="1"/>
      <c r="Y6789" s="1"/>
      <c r="Z6789" s="1"/>
      <c r="BC6789" s="451"/>
    </row>
    <row r="6790" spans="3:55" hidden="1" x14ac:dyDescent="0.2">
      <c r="C6790" s="1"/>
      <c r="D6790" s="1"/>
      <c r="E6790" s="1"/>
      <c r="F6790" s="1"/>
      <c r="G6790" s="1"/>
      <c r="H6790" s="1"/>
      <c r="I6790" s="1"/>
      <c r="Y6790" s="1"/>
      <c r="Z6790" s="1"/>
      <c r="BC6790" s="451"/>
    </row>
    <row r="6791" spans="3:55" hidden="1" x14ac:dyDescent="0.2">
      <c r="C6791" s="1"/>
      <c r="D6791" s="1"/>
      <c r="E6791" s="1"/>
      <c r="F6791" s="1"/>
      <c r="G6791" s="1"/>
      <c r="H6791" s="1"/>
      <c r="I6791" s="1"/>
      <c r="Y6791" s="1"/>
      <c r="Z6791" s="1"/>
      <c r="BC6791" s="451"/>
    </row>
    <row r="6792" spans="3:55" hidden="1" x14ac:dyDescent="0.2">
      <c r="C6792" s="1"/>
      <c r="D6792" s="1"/>
      <c r="E6792" s="1"/>
      <c r="F6792" s="1"/>
      <c r="G6792" s="1"/>
      <c r="H6792" s="1"/>
      <c r="I6792" s="1"/>
      <c r="Y6792" s="1"/>
      <c r="Z6792" s="1"/>
      <c r="BC6792" s="451"/>
    </row>
    <row r="6793" spans="3:55" hidden="1" x14ac:dyDescent="0.2">
      <c r="C6793" s="1"/>
      <c r="D6793" s="1"/>
      <c r="E6793" s="1"/>
      <c r="F6793" s="1"/>
      <c r="G6793" s="1"/>
      <c r="H6793" s="1"/>
      <c r="I6793" s="1"/>
      <c r="Y6793" s="1"/>
      <c r="Z6793" s="1"/>
      <c r="BC6793" s="451"/>
    </row>
    <row r="6794" spans="3:55" hidden="1" x14ac:dyDescent="0.2">
      <c r="C6794" s="1"/>
      <c r="D6794" s="1"/>
      <c r="E6794" s="1"/>
      <c r="F6794" s="1"/>
      <c r="G6794" s="1"/>
      <c r="H6794" s="1"/>
      <c r="I6794" s="1"/>
      <c r="Y6794" s="1"/>
      <c r="Z6794" s="1"/>
      <c r="BC6794" s="451"/>
    </row>
    <row r="6795" spans="3:55" hidden="1" x14ac:dyDescent="0.2">
      <c r="C6795" s="1"/>
      <c r="D6795" s="1"/>
      <c r="E6795" s="1"/>
      <c r="F6795" s="1"/>
      <c r="G6795" s="1"/>
      <c r="H6795" s="1"/>
      <c r="I6795" s="1"/>
      <c r="Y6795" s="1"/>
      <c r="Z6795" s="1"/>
      <c r="BC6795" s="451"/>
    </row>
    <row r="6796" spans="3:55" hidden="1" x14ac:dyDescent="0.2">
      <c r="C6796" s="1"/>
      <c r="D6796" s="1"/>
      <c r="E6796" s="1"/>
      <c r="F6796" s="1"/>
      <c r="G6796" s="1"/>
      <c r="H6796" s="1"/>
      <c r="I6796" s="1"/>
      <c r="Y6796" s="1"/>
      <c r="Z6796" s="1"/>
      <c r="BC6796" s="451"/>
    </row>
    <row r="6797" spans="3:55" hidden="1" x14ac:dyDescent="0.2">
      <c r="C6797" s="1"/>
      <c r="D6797" s="1"/>
      <c r="E6797" s="1"/>
      <c r="F6797" s="1"/>
      <c r="G6797" s="1"/>
      <c r="H6797" s="1"/>
      <c r="I6797" s="1"/>
      <c r="Y6797" s="1"/>
      <c r="Z6797" s="1"/>
      <c r="BC6797" s="451"/>
    </row>
    <row r="6798" spans="3:55" hidden="1" x14ac:dyDescent="0.2">
      <c r="C6798" s="1"/>
      <c r="D6798" s="1"/>
      <c r="E6798" s="1"/>
      <c r="F6798" s="1"/>
      <c r="G6798" s="1"/>
      <c r="H6798" s="1"/>
      <c r="I6798" s="1"/>
      <c r="Y6798" s="1"/>
      <c r="Z6798" s="1"/>
      <c r="BC6798" s="451"/>
    </row>
    <row r="6799" spans="3:55" hidden="1" x14ac:dyDescent="0.2">
      <c r="C6799" s="1"/>
      <c r="D6799" s="1"/>
      <c r="E6799" s="1"/>
      <c r="F6799" s="1"/>
      <c r="G6799" s="1"/>
      <c r="H6799" s="1"/>
      <c r="I6799" s="1"/>
      <c r="Y6799" s="1"/>
      <c r="Z6799" s="1"/>
      <c r="BC6799" s="451"/>
    </row>
    <row r="6800" spans="3:55" hidden="1" x14ac:dyDescent="0.2">
      <c r="C6800" s="1"/>
      <c r="D6800" s="1"/>
      <c r="E6800" s="1"/>
      <c r="F6800" s="1"/>
      <c r="G6800" s="1"/>
      <c r="H6800" s="1"/>
      <c r="I6800" s="1"/>
      <c r="Y6800" s="1"/>
      <c r="Z6800" s="1"/>
      <c r="BC6800" s="451"/>
    </row>
    <row r="6801" spans="3:55" hidden="1" x14ac:dyDescent="0.2">
      <c r="C6801" s="1"/>
      <c r="D6801" s="1"/>
      <c r="E6801" s="1"/>
      <c r="F6801" s="1"/>
      <c r="G6801" s="1"/>
      <c r="H6801" s="1"/>
      <c r="I6801" s="1"/>
      <c r="Y6801" s="1"/>
      <c r="Z6801" s="1"/>
      <c r="BC6801" s="451"/>
    </row>
    <row r="6802" spans="3:55" hidden="1" x14ac:dyDescent="0.2">
      <c r="C6802" s="1"/>
      <c r="D6802" s="1"/>
      <c r="E6802" s="1"/>
      <c r="F6802" s="1"/>
      <c r="G6802" s="1"/>
      <c r="H6802" s="1"/>
      <c r="I6802" s="1"/>
      <c r="Y6802" s="1"/>
      <c r="Z6802" s="1"/>
      <c r="BC6802" s="451"/>
    </row>
    <row r="6803" spans="3:55" hidden="1" x14ac:dyDescent="0.2">
      <c r="C6803" s="1"/>
      <c r="D6803" s="1"/>
      <c r="E6803" s="1"/>
      <c r="F6803" s="1"/>
      <c r="G6803" s="1"/>
      <c r="H6803" s="1"/>
      <c r="I6803" s="1"/>
      <c r="Y6803" s="1"/>
      <c r="Z6803" s="1"/>
      <c r="BC6803" s="451"/>
    </row>
    <row r="6804" spans="3:55" hidden="1" x14ac:dyDescent="0.2">
      <c r="C6804" s="1"/>
      <c r="D6804" s="1"/>
      <c r="E6804" s="1"/>
      <c r="F6804" s="1"/>
      <c r="G6804" s="1"/>
      <c r="H6804" s="1"/>
      <c r="I6804" s="1"/>
      <c r="Y6804" s="1"/>
      <c r="Z6804" s="1"/>
      <c r="BC6804" s="451"/>
    </row>
    <row r="6805" spans="3:55" hidden="1" x14ac:dyDescent="0.2">
      <c r="C6805" s="1"/>
      <c r="D6805" s="1"/>
      <c r="E6805" s="1"/>
      <c r="F6805" s="1"/>
      <c r="G6805" s="1"/>
      <c r="H6805" s="1"/>
      <c r="I6805" s="1"/>
      <c r="Y6805" s="1"/>
      <c r="Z6805" s="1"/>
      <c r="BC6805" s="451"/>
    </row>
    <row r="6806" spans="3:55" hidden="1" x14ac:dyDescent="0.2">
      <c r="C6806" s="1"/>
      <c r="D6806" s="1"/>
      <c r="E6806" s="1"/>
      <c r="F6806" s="1"/>
      <c r="G6806" s="1"/>
      <c r="H6806" s="1"/>
      <c r="I6806" s="1"/>
      <c r="Y6806" s="1"/>
      <c r="Z6806" s="1"/>
      <c r="BC6806" s="451"/>
    </row>
    <row r="6807" spans="3:55" hidden="1" x14ac:dyDescent="0.2">
      <c r="C6807" s="1"/>
      <c r="D6807" s="1"/>
      <c r="E6807" s="1"/>
      <c r="F6807" s="1"/>
      <c r="G6807" s="1"/>
      <c r="H6807" s="1"/>
      <c r="I6807" s="1"/>
      <c r="Y6807" s="1"/>
      <c r="Z6807" s="1"/>
      <c r="BC6807" s="451"/>
    </row>
    <row r="6808" spans="3:55" hidden="1" x14ac:dyDescent="0.2">
      <c r="C6808" s="1"/>
      <c r="D6808" s="1"/>
      <c r="E6808" s="1"/>
      <c r="F6808" s="1"/>
      <c r="G6808" s="1"/>
      <c r="H6808" s="1"/>
      <c r="I6808" s="1"/>
      <c r="Y6808" s="1"/>
      <c r="Z6808" s="1"/>
      <c r="BC6808" s="451"/>
    </row>
    <row r="6809" spans="3:55" hidden="1" x14ac:dyDescent="0.2">
      <c r="C6809" s="1"/>
      <c r="D6809" s="1"/>
      <c r="E6809" s="1"/>
      <c r="F6809" s="1"/>
      <c r="G6809" s="1"/>
      <c r="H6809" s="1"/>
      <c r="I6809" s="1"/>
      <c r="Y6809" s="1"/>
      <c r="Z6809" s="1"/>
      <c r="BC6809" s="451"/>
    </row>
    <row r="6810" spans="3:55" hidden="1" x14ac:dyDescent="0.2">
      <c r="C6810" s="1"/>
      <c r="D6810" s="1"/>
      <c r="E6810" s="1"/>
      <c r="F6810" s="1"/>
      <c r="G6810" s="1"/>
      <c r="H6810" s="1"/>
      <c r="I6810" s="1"/>
      <c r="Y6810" s="1"/>
      <c r="Z6810" s="1"/>
      <c r="BC6810" s="451"/>
    </row>
    <row r="6811" spans="3:55" hidden="1" x14ac:dyDescent="0.2">
      <c r="C6811" s="1"/>
      <c r="D6811" s="1"/>
      <c r="E6811" s="1"/>
      <c r="F6811" s="1"/>
      <c r="G6811" s="1"/>
      <c r="H6811" s="1"/>
      <c r="I6811" s="1"/>
      <c r="Y6811" s="1"/>
      <c r="Z6811" s="1"/>
      <c r="BC6811" s="451"/>
    </row>
    <row r="6812" spans="3:55" hidden="1" x14ac:dyDescent="0.2">
      <c r="C6812" s="1"/>
      <c r="D6812" s="1"/>
      <c r="E6812" s="1"/>
      <c r="F6812" s="1"/>
      <c r="G6812" s="1"/>
      <c r="H6812" s="1"/>
      <c r="I6812" s="1"/>
      <c r="Y6812" s="1"/>
      <c r="Z6812" s="1"/>
      <c r="BC6812" s="451"/>
    </row>
    <row r="6813" spans="3:55" hidden="1" x14ac:dyDescent="0.2">
      <c r="C6813" s="1"/>
      <c r="D6813" s="1"/>
      <c r="E6813" s="1"/>
      <c r="F6813" s="1"/>
      <c r="G6813" s="1"/>
      <c r="H6813" s="1"/>
      <c r="I6813" s="1"/>
      <c r="Y6813" s="1"/>
      <c r="Z6813" s="1"/>
      <c r="BC6813" s="451"/>
    </row>
    <row r="6814" spans="3:55" hidden="1" x14ac:dyDescent="0.2">
      <c r="C6814" s="1"/>
      <c r="D6814" s="1"/>
      <c r="E6814" s="1"/>
      <c r="F6814" s="1"/>
      <c r="G6814" s="1"/>
      <c r="H6814" s="1"/>
      <c r="I6814" s="1"/>
      <c r="Y6814" s="1"/>
      <c r="Z6814" s="1"/>
      <c r="BC6814" s="451"/>
    </row>
    <row r="6815" spans="3:55" hidden="1" x14ac:dyDescent="0.2">
      <c r="C6815" s="1"/>
      <c r="D6815" s="1"/>
      <c r="E6815" s="1"/>
      <c r="F6815" s="1"/>
      <c r="G6815" s="1"/>
      <c r="H6815" s="1"/>
      <c r="I6815" s="1"/>
      <c r="Y6815" s="1"/>
      <c r="Z6815" s="1"/>
      <c r="BC6815" s="451"/>
    </row>
    <row r="6816" spans="3:55" hidden="1" x14ac:dyDescent="0.2">
      <c r="C6816" s="1"/>
      <c r="D6816" s="1"/>
      <c r="E6816" s="1"/>
      <c r="F6816" s="1"/>
      <c r="G6816" s="1"/>
      <c r="H6816" s="1"/>
      <c r="I6816" s="1"/>
      <c r="Y6816" s="1"/>
      <c r="Z6816" s="1"/>
      <c r="BC6816" s="451"/>
    </row>
    <row r="6817" spans="3:55" hidden="1" x14ac:dyDescent="0.2">
      <c r="C6817" s="1"/>
      <c r="D6817" s="1"/>
      <c r="E6817" s="1"/>
      <c r="F6817" s="1"/>
      <c r="G6817" s="1"/>
      <c r="H6817" s="1"/>
      <c r="I6817" s="1"/>
      <c r="Y6817" s="1"/>
      <c r="Z6817" s="1"/>
      <c r="BC6817" s="451"/>
    </row>
    <row r="6818" spans="3:55" hidden="1" x14ac:dyDescent="0.2">
      <c r="C6818" s="1"/>
      <c r="D6818" s="1"/>
      <c r="E6818" s="1"/>
      <c r="F6818" s="1"/>
      <c r="G6818" s="1"/>
      <c r="H6818" s="1"/>
      <c r="I6818" s="1"/>
      <c r="Y6818" s="1"/>
      <c r="Z6818" s="1"/>
      <c r="BC6818" s="451"/>
    </row>
    <row r="6819" spans="3:55" hidden="1" x14ac:dyDescent="0.2">
      <c r="C6819" s="1"/>
      <c r="D6819" s="1"/>
      <c r="E6819" s="1"/>
      <c r="F6819" s="1"/>
      <c r="G6819" s="1"/>
      <c r="H6819" s="1"/>
      <c r="I6819" s="1"/>
      <c r="Y6819" s="1"/>
      <c r="Z6819" s="1"/>
      <c r="BC6819" s="451"/>
    </row>
    <row r="6820" spans="3:55" hidden="1" x14ac:dyDescent="0.2">
      <c r="C6820" s="1"/>
      <c r="D6820" s="1"/>
      <c r="E6820" s="1"/>
      <c r="F6820" s="1"/>
      <c r="G6820" s="1"/>
      <c r="H6820" s="1"/>
      <c r="I6820" s="1"/>
      <c r="Y6820" s="1"/>
      <c r="Z6820" s="1"/>
      <c r="BC6820" s="451"/>
    </row>
    <row r="6821" spans="3:55" hidden="1" x14ac:dyDescent="0.2">
      <c r="C6821" s="1"/>
      <c r="D6821" s="1"/>
      <c r="E6821" s="1"/>
      <c r="F6821" s="1"/>
      <c r="G6821" s="1"/>
      <c r="H6821" s="1"/>
      <c r="I6821" s="1"/>
      <c r="Y6821" s="1"/>
      <c r="Z6821" s="1"/>
      <c r="BC6821" s="451"/>
    </row>
    <row r="6822" spans="3:55" hidden="1" x14ac:dyDescent="0.2">
      <c r="C6822" s="1"/>
      <c r="D6822" s="1"/>
      <c r="E6822" s="1"/>
      <c r="F6822" s="1"/>
      <c r="G6822" s="1"/>
      <c r="H6822" s="1"/>
      <c r="I6822" s="1"/>
      <c r="Y6822" s="1"/>
      <c r="Z6822" s="1"/>
      <c r="BC6822" s="451"/>
    </row>
    <row r="6823" spans="3:55" hidden="1" x14ac:dyDescent="0.2">
      <c r="C6823" s="1"/>
      <c r="D6823" s="1"/>
      <c r="E6823" s="1"/>
      <c r="F6823" s="1"/>
      <c r="G6823" s="1"/>
      <c r="H6823" s="1"/>
      <c r="I6823" s="1"/>
      <c r="Y6823" s="1"/>
      <c r="Z6823" s="1"/>
      <c r="BC6823" s="451"/>
    </row>
    <row r="6824" spans="3:55" hidden="1" x14ac:dyDescent="0.2">
      <c r="C6824" s="1"/>
      <c r="D6824" s="1"/>
      <c r="E6824" s="1"/>
      <c r="F6824" s="1"/>
      <c r="G6824" s="1"/>
      <c r="H6824" s="1"/>
      <c r="I6824" s="1"/>
      <c r="Y6824" s="1"/>
      <c r="Z6824" s="1"/>
      <c r="BC6824" s="451"/>
    </row>
    <row r="6825" spans="3:55" hidden="1" x14ac:dyDescent="0.2">
      <c r="C6825" s="1"/>
      <c r="D6825" s="1"/>
      <c r="E6825" s="1"/>
      <c r="F6825" s="1"/>
      <c r="G6825" s="1"/>
      <c r="H6825" s="1"/>
      <c r="I6825" s="1"/>
      <c r="Y6825" s="1"/>
      <c r="Z6825" s="1"/>
      <c r="BC6825" s="451"/>
    </row>
    <row r="6826" spans="3:55" hidden="1" x14ac:dyDescent="0.2">
      <c r="C6826" s="1"/>
      <c r="D6826" s="1"/>
      <c r="E6826" s="1"/>
      <c r="F6826" s="1"/>
      <c r="G6826" s="1"/>
      <c r="H6826" s="1"/>
      <c r="I6826" s="1"/>
      <c r="Y6826" s="1"/>
      <c r="Z6826" s="1"/>
      <c r="BC6826" s="451"/>
    </row>
    <row r="6827" spans="3:55" hidden="1" x14ac:dyDescent="0.2">
      <c r="C6827" s="1"/>
      <c r="D6827" s="1"/>
      <c r="E6827" s="1"/>
      <c r="F6827" s="1"/>
      <c r="G6827" s="1"/>
      <c r="H6827" s="1"/>
      <c r="I6827" s="1"/>
      <c r="Y6827" s="1"/>
      <c r="Z6827" s="1"/>
      <c r="BC6827" s="451"/>
    </row>
    <row r="6828" spans="3:55" hidden="1" x14ac:dyDescent="0.2">
      <c r="C6828" s="1"/>
      <c r="D6828" s="1"/>
      <c r="E6828" s="1"/>
      <c r="F6828" s="1"/>
      <c r="G6828" s="1"/>
      <c r="H6828" s="1"/>
      <c r="I6828" s="1"/>
      <c r="Y6828" s="1"/>
      <c r="Z6828" s="1"/>
      <c r="BC6828" s="451"/>
    </row>
    <row r="6829" spans="3:55" hidden="1" x14ac:dyDescent="0.2">
      <c r="C6829" s="1"/>
      <c r="D6829" s="1"/>
      <c r="E6829" s="1"/>
      <c r="F6829" s="1"/>
      <c r="G6829" s="1"/>
      <c r="H6829" s="1"/>
      <c r="I6829" s="1"/>
      <c r="Y6829" s="1"/>
      <c r="Z6829" s="1"/>
      <c r="BC6829" s="451"/>
    </row>
    <row r="6830" spans="3:55" hidden="1" x14ac:dyDescent="0.2">
      <c r="C6830" s="1"/>
      <c r="D6830" s="1"/>
      <c r="E6830" s="1"/>
      <c r="F6830" s="1"/>
      <c r="G6830" s="1"/>
      <c r="H6830" s="1"/>
      <c r="I6830" s="1"/>
      <c r="Y6830" s="1"/>
      <c r="Z6830" s="1"/>
      <c r="BC6830" s="451"/>
    </row>
    <row r="6831" spans="3:55" hidden="1" x14ac:dyDescent="0.2">
      <c r="C6831" s="1"/>
      <c r="D6831" s="1"/>
      <c r="E6831" s="1"/>
      <c r="F6831" s="1"/>
      <c r="G6831" s="1"/>
      <c r="H6831" s="1"/>
      <c r="I6831" s="1"/>
      <c r="Y6831" s="1"/>
      <c r="Z6831" s="1"/>
      <c r="BC6831" s="451"/>
    </row>
    <row r="6832" spans="3:55" hidden="1" x14ac:dyDescent="0.2">
      <c r="C6832" s="1"/>
      <c r="D6832" s="1"/>
      <c r="E6832" s="1"/>
      <c r="F6832" s="1"/>
      <c r="G6832" s="1"/>
      <c r="H6832" s="1"/>
      <c r="I6832" s="1"/>
      <c r="Y6832" s="1"/>
      <c r="Z6832" s="1"/>
      <c r="BC6832" s="451"/>
    </row>
    <row r="6833" spans="3:55" hidden="1" x14ac:dyDescent="0.2">
      <c r="C6833" s="1"/>
      <c r="D6833" s="1"/>
      <c r="E6833" s="1"/>
      <c r="F6833" s="1"/>
      <c r="G6833" s="1"/>
      <c r="H6833" s="1"/>
      <c r="I6833" s="1"/>
      <c r="Y6833" s="1"/>
      <c r="Z6833" s="1"/>
      <c r="BC6833" s="451"/>
    </row>
    <row r="6834" spans="3:55" hidden="1" x14ac:dyDescent="0.2">
      <c r="C6834" s="1"/>
      <c r="D6834" s="1"/>
      <c r="E6834" s="1"/>
      <c r="F6834" s="1"/>
      <c r="G6834" s="1"/>
      <c r="H6834" s="1"/>
      <c r="I6834" s="1"/>
      <c r="Y6834" s="1"/>
      <c r="Z6834" s="1"/>
      <c r="BC6834" s="451"/>
    </row>
    <row r="6835" spans="3:55" hidden="1" x14ac:dyDescent="0.2">
      <c r="C6835" s="1"/>
      <c r="D6835" s="1"/>
      <c r="E6835" s="1"/>
      <c r="F6835" s="1"/>
      <c r="G6835" s="1"/>
      <c r="H6835" s="1"/>
      <c r="I6835" s="1"/>
      <c r="Y6835" s="1"/>
      <c r="Z6835" s="1"/>
      <c r="BC6835" s="451"/>
    </row>
    <row r="6836" spans="3:55" hidden="1" x14ac:dyDescent="0.2">
      <c r="C6836" s="1"/>
      <c r="D6836" s="1"/>
      <c r="E6836" s="1"/>
      <c r="F6836" s="1"/>
      <c r="G6836" s="1"/>
      <c r="H6836" s="1"/>
      <c r="I6836" s="1"/>
      <c r="Y6836" s="1"/>
      <c r="Z6836" s="1"/>
      <c r="BC6836" s="451"/>
    </row>
    <row r="6837" spans="3:55" hidden="1" x14ac:dyDescent="0.2">
      <c r="C6837" s="1"/>
      <c r="D6837" s="1"/>
      <c r="E6837" s="1"/>
      <c r="F6837" s="1"/>
      <c r="G6837" s="1"/>
      <c r="H6837" s="1"/>
      <c r="I6837" s="1"/>
      <c r="Y6837" s="1"/>
      <c r="Z6837" s="1"/>
      <c r="BC6837" s="451"/>
    </row>
    <row r="6838" spans="3:55" hidden="1" x14ac:dyDescent="0.2">
      <c r="C6838" s="1"/>
      <c r="D6838" s="1"/>
      <c r="E6838" s="1"/>
      <c r="F6838" s="1"/>
      <c r="G6838" s="1"/>
      <c r="H6838" s="1"/>
      <c r="I6838" s="1"/>
      <c r="Y6838" s="1"/>
      <c r="Z6838" s="1"/>
      <c r="BC6838" s="451"/>
    </row>
    <row r="6839" spans="3:55" hidden="1" x14ac:dyDescent="0.2">
      <c r="C6839" s="1"/>
      <c r="D6839" s="1"/>
      <c r="E6839" s="1"/>
      <c r="F6839" s="1"/>
      <c r="G6839" s="1"/>
      <c r="H6839" s="1"/>
      <c r="I6839" s="1"/>
      <c r="Y6839" s="1"/>
      <c r="Z6839" s="1"/>
      <c r="BC6839" s="451"/>
    </row>
    <row r="6840" spans="3:55" hidden="1" x14ac:dyDescent="0.2">
      <c r="C6840" s="1"/>
      <c r="D6840" s="1"/>
      <c r="E6840" s="1"/>
      <c r="F6840" s="1"/>
      <c r="G6840" s="1"/>
      <c r="H6840" s="1"/>
      <c r="I6840" s="1"/>
      <c r="Y6840" s="1"/>
      <c r="Z6840" s="1"/>
      <c r="BC6840" s="451"/>
    </row>
    <row r="6841" spans="3:55" hidden="1" x14ac:dyDescent="0.2">
      <c r="C6841" s="1"/>
      <c r="D6841" s="1"/>
      <c r="E6841" s="1"/>
      <c r="F6841" s="1"/>
      <c r="G6841" s="1"/>
      <c r="H6841" s="1"/>
      <c r="I6841" s="1"/>
      <c r="Y6841" s="1"/>
      <c r="Z6841" s="1"/>
      <c r="BC6841" s="451"/>
    </row>
    <row r="6842" spans="3:55" hidden="1" x14ac:dyDescent="0.2">
      <c r="C6842" s="1"/>
      <c r="D6842" s="1"/>
      <c r="E6842" s="1"/>
      <c r="F6842" s="1"/>
      <c r="G6842" s="1"/>
      <c r="H6842" s="1"/>
      <c r="I6842" s="1"/>
      <c r="Y6842" s="1"/>
      <c r="Z6842" s="1"/>
      <c r="BC6842" s="451"/>
    </row>
    <row r="6843" spans="3:55" hidden="1" x14ac:dyDescent="0.2">
      <c r="C6843" s="1"/>
      <c r="D6843" s="1"/>
      <c r="E6843" s="1"/>
      <c r="F6843" s="1"/>
      <c r="G6843" s="1"/>
      <c r="H6843" s="1"/>
      <c r="I6843" s="1"/>
      <c r="Y6843" s="1"/>
      <c r="Z6843" s="1"/>
      <c r="BC6843" s="451"/>
    </row>
    <row r="6844" spans="3:55" hidden="1" x14ac:dyDescent="0.2">
      <c r="C6844" s="1"/>
      <c r="D6844" s="1"/>
      <c r="E6844" s="1"/>
      <c r="F6844" s="1"/>
      <c r="G6844" s="1"/>
      <c r="H6844" s="1"/>
      <c r="I6844" s="1"/>
      <c r="Y6844" s="1"/>
      <c r="Z6844" s="1"/>
      <c r="BC6844" s="451"/>
    </row>
    <row r="6845" spans="3:55" hidden="1" x14ac:dyDescent="0.2">
      <c r="C6845" s="1"/>
      <c r="D6845" s="1"/>
      <c r="E6845" s="1"/>
      <c r="F6845" s="1"/>
      <c r="G6845" s="1"/>
      <c r="H6845" s="1"/>
      <c r="I6845" s="1"/>
      <c r="Y6845" s="1"/>
      <c r="Z6845" s="1"/>
      <c r="BC6845" s="451"/>
    </row>
    <row r="6846" spans="3:55" hidden="1" x14ac:dyDescent="0.2">
      <c r="C6846" s="1"/>
      <c r="D6846" s="1"/>
      <c r="E6846" s="1"/>
      <c r="F6846" s="1"/>
      <c r="G6846" s="1"/>
      <c r="H6846" s="1"/>
      <c r="I6846" s="1"/>
      <c r="Y6846" s="1"/>
      <c r="Z6846" s="1"/>
      <c r="BC6846" s="451"/>
    </row>
    <row r="6847" spans="3:55" hidden="1" x14ac:dyDescent="0.2">
      <c r="C6847" s="1"/>
      <c r="D6847" s="1"/>
      <c r="E6847" s="1"/>
      <c r="F6847" s="1"/>
      <c r="G6847" s="1"/>
      <c r="H6847" s="1"/>
      <c r="I6847" s="1"/>
      <c r="Y6847" s="1"/>
      <c r="Z6847" s="1"/>
      <c r="BC6847" s="451"/>
    </row>
    <row r="6848" spans="3:55" hidden="1" x14ac:dyDescent="0.2">
      <c r="C6848" s="1"/>
      <c r="D6848" s="1"/>
      <c r="E6848" s="1"/>
      <c r="F6848" s="1"/>
      <c r="G6848" s="1"/>
      <c r="H6848" s="1"/>
      <c r="I6848" s="1"/>
      <c r="Y6848" s="1"/>
      <c r="Z6848" s="1"/>
      <c r="BC6848" s="451"/>
    </row>
    <row r="6849" spans="3:55" hidden="1" x14ac:dyDescent="0.2">
      <c r="C6849" s="1"/>
      <c r="D6849" s="1"/>
      <c r="E6849" s="1"/>
      <c r="F6849" s="1"/>
      <c r="G6849" s="1"/>
      <c r="H6849" s="1"/>
      <c r="I6849" s="1"/>
      <c r="Y6849" s="1"/>
      <c r="Z6849" s="1"/>
      <c r="BC6849" s="451"/>
    </row>
    <row r="6850" spans="3:55" hidden="1" x14ac:dyDescent="0.2">
      <c r="C6850" s="1"/>
      <c r="D6850" s="1"/>
      <c r="E6850" s="1"/>
      <c r="F6850" s="1"/>
      <c r="G6850" s="1"/>
      <c r="H6850" s="1"/>
      <c r="I6850" s="1"/>
      <c r="Y6850" s="1"/>
      <c r="Z6850" s="1"/>
      <c r="BC6850" s="451"/>
    </row>
    <row r="6851" spans="3:55" hidden="1" x14ac:dyDescent="0.2">
      <c r="C6851" s="1"/>
      <c r="D6851" s="1"/>
      <c r="E6851" s="1"/>
      <c r="F6851" s="1"/>
      <c r="G6851" s="1"/>
      <c r="H6851" s="1"/>
      <c r="I6851" s="1"/>
      <c r="Y6851" s="1"/>
      <c r="Z6851" s="1"/>
      <c r="BC6851" s="451"/>
    </row>
    <row r="6852" spans="3:55" hidden="1" x14ac:dyDescent="0.2">
      <c r="C6852" s="1"/>
      <c r="D6852" s="1"/>
      <c r="E6852" s="1"/>
      <c r="F6852" s="1"/>
      <c r="G6852" s="1"/>
      <c r="H6852" s="1"/>
      <c r="I6852" s="1"/>
      <c r="Y6852" s="1"/>
      <c r="Z6852" s="1"/>
      <c r="BC6852" s="451"/>
    </row>
    <row r="6853" spans="3:55" hidden="1" x14ac:dyDescent="0.2">
      <c r="C6853" s="1"/>
      <c r="D6853" s="1"/>
      <c r="E6853" s="1"/>
      <c r="F6853" s="1"/>
      <c r="G6853" s="1"/>
      <c r="H6853" s="1"/>
      <c r="I6853" s="1"/>
      <c r="Y6853" s="1"/>
      <c r="Z6853" s="1"/>
      <c r="BC6853" s="451"/>
    </row>
    <row r="6854" spans="3:55" hidden="1" x14ac:dyDescent="0.2">
      <c r="C6854" s="1"/>
      <c r="D6854" s="1"/>
      <c r="E6854" s="1"/>
      <c r="F6854" s="1"/>
      <c r="G6854" s="1"/>
      <c r="H6854" s="1"/>
      <c r="I6854" s="1"/>
      <c r="Y6854" s="1"/>
      <c r="Z6854" s="1"/>
      <c r="BC6854" s="451"/>
    </row>
    <row r="6855" spans="3:55" hidden="1" x14ac:dyDescent="0.2">
      <c r="C6855" s="1"/>
      <c r="D6855" s="1"/>
      <c r="E6855" s="1"/>
      <c r="F6855" s="1"/>
      <c r="G6855" s="1"/>
      <c r="H6855" s="1"/>
      <c r="I6855" s="1"/>
      <c r="Y6855" s="1"/>
      <c r="Z6855" s="1"/>
      <c r="BC6855" s="451"/>
    </row>
    <row r="6856" spans="3:55" hidden="1" x14ac:dyDescent="0.2">
      <c r="C6856" s="1"/>
      <c r="D6856" s="1"/>
      <c r="E6856" s="1"/>
      <c r="F6856" s="1"/>
      <c r="G6856" s="1"/>
      <c r="H6856" s="1"/>
      <c r="I6856" s="1"/>
      <c r="Y6856" s="1"/>
      <c r="Z6856" s="1"/>
      <c r="BC6856" s="451"/>
    </row>
    <row r="6857" spans="3:55" hidden="1" x14ac:dyDescent="0.2">
      <c r="C6857" s="1"/>
      <c r="D6857" s="1"/>
      <c r="E6857" s="1"/>
      <c r="F6857" s="1"/>
      <c r="G6857" s="1"/>
      <c r="H6857" s="1"/>
      <c r="I6857" s="1"/>
      <c r="Y6857" s="1"/>
      <c r="Z6857" s="1"/>
      <c r="BC6857" s="451"/>
    </row>
    <row r="6858" spans="3:55" hidden="1" x14ac:dyDescent="0.2">
      <c r="C6858" s="1"/>
      <c r="D6858" s="1"/>
      <c r="E6858" s="1"/>
      <c r="F6858" s="1"/>
      <c r="G6858" s="1"/>
      <c r="H6858" s="1"/>
      <c r="I6858" s="1"/>
      <c r="Y6858" s="1"/>
      <c r="Z6858" s="1"/>
      <c r="BC6858" s="451"/>
    </row>
    <row r="6859" spans="3:55" hidden="1" x14ac:dyDescent="0.2">
      <c r="C6859" s="1"/>
      <c r="D6859" s="1"/>
      <c r="E6859" s="1"/>
      <c r="F6859" s="1"/>
      <c r="G6859" s="1"/>
      <c r="H6859" s="1"/>
      <c r="I6859" s="1"/>
      <c r="Y6859" s="1"/>
      <c r="Z6859" s="1"/>
      <c r="BC6859" s="451"/>
    </row>
    <row r="6860" spans="3:55" hidden="1" x14ac:dyDescent="0.2">
      <c r="C6860" s="1"/>
      <c r="D6860" s="1"/>
      <c r="E6860" s="1"/>
      <c r="F6860" s="1"/>
      <c r="G6860" s="1"/>
      <c r="H6860" s="1"/>
      <c r="I6860" s="1"/>
      <c r="Y6860" s="1"/>
      <c r="Z6860" s="1"/>
      <c r="BC6860" s="451"/>
    </row>
    <row r="6861" spans="3:55" hidden="1" x14ac:dyDescent="0.2">
      <c r="C6861" s="1"/>
      <c r="D6861" s="1"/>
      <c r="E6861" s="1"/>
      <c r="F6861" s="1"/>
      <c r="G6861" s="1"/>
      <c r="H6861" s="1"/>
      <c r="I6861" s="1"/>
      <c r="Y6861" s="1"/>
      <c r="Z6861" s="1"/>
      <c r="BC6861" s="451"/>
    </row>
    <row r="6862" spans="3:55" hidden="1" x14ac:dyDescent="0.2">
      <c r="C6862" s="1"/>
      <c r="D6862" s="1"/>
      <c r="E6862" s="1"/>
      <c r="F6862" s="1"/>
      <c r="G6862" s="1"/>
      <c r="H6862" s="1"/>
      <c r="I6862" s="1"/>
      <c r="Y6862" s="1"/>
      <c r="Z6862" s="1"/>
      <c r="BC6862" s="451"/>
    </row>
    <row r="6863" spans="3:55" hidden="1" x14ac:dyDescent="0.2">
      <c r="C6863" s="1"/>
      <c r="D6863" s="1"/>
      <c r="E6863" s="1"/>
      <c r="F6863" s="1"/>
      <c r="G6863" s="1"/>
      <c r="H6863" s="1"/>
      <c r="I6863" s="1"/>
      <c r="Y6863" s="1"/>
      <c r="Z6863" s="1"/>
      <c r="BC6863" s="451"/>
    </row>
    <row r="6864" spans="3:55" hidden="1" x14ac:dyDescent="0.2">
      <c r="C6864" s="1"/>
      <c r="D6864" s="1"/>
      <c r="E6864" s="1"/>
      <c r="F6864" s="1"/>
      <c r="G6864" s="1"/>
      <c r="H6864" s="1"/>
      <c r="I6864" s="1"/>
      <c r="Y6864" s="1"/>
      <c r="Z6864" s="1"/>
      <c r="BC6864" s="451"/>
    </row>
    <row r="6865" spans="3:55" hidden="1" x14ac:dyDescent="0.2">
      <c r="C6865" s="1"/>
      <c r="D6865" s="1"/>
      <c r="E6865" s="1"/>
      <c r="F6865" s="1"/>
      <c r="G6865" s="1"/>
      <c r="H6865" s="1"/>
      <c r="I6865" s="1"/>
      <c r="Y6865" s="1"/>
      <c r="Z6865" s="1"/>
      <c r="BC6865" s="451"/>
    </row>
    <row r="6866" spans="3:55" hidden="1" x14ac:dyDescent="0.2">
      <c r="C6866" s="1"/>
      <c r="D6866" s="1"/>
      <c r="E6866" s="1"/>
      <c r="F6866" s="1"/>
      <c r="G6866" s="1"/>
      <c r="H6866" s="1"/>
      <c r="I6866" s="1"/>
      <c r="Y6866" s="1"/>
      <c r="Z6866" s="1"/>
      <c r="BC6866" s="451"/>
    </row>
    <row r="6867" spans="3:55" hidden="1" x14ac:dyDescent="0.2">
      <c r="C6867" s="1"/>
      <c r="D6867" s="1"/>
      <c r="E6867" s="1"/>
      <c r="F6867" s="1"/>
      <c r="G6867" s="1"/>
      <c r="H6867" s="1"/>
      <c r="I6867" s="1"/>
      <c r="Y6867" s="1"/>
      <c r="Z6867" s="1"/>
      <c r="BC6867" s="451"/>
    </row>
    <row r="6868" spans="3:55" hidden="1" x14ac:dyDescent="0.2">
      <c r="C6868" s="1"/>
      <c r="D6868" s="1"/>
      <c r="E6868" s="1"/>
      <c r="F6868" s="1"/>
      <c r="G6868" s="1"/>
      <c r="H6868" s="1"/>
      <c r="I6868" s="1"/>
      <c r="Y6868" s="1"/>
      <c r="Z6868" s="1"/>
      <c r="BC6868" s="451"/>
    </row>
    <row r="6869" spans="3:55" hidden="1" x14ac:dyDescent="0.2">
      <c r="C6869" s="1"/>
      <c r="D6869" s="1"/>
      <c r="E6869" s="1"/>
      <c r="F6869" s="1"/>
      <c r="G6869" s="1"/>
      <c r="H6869" s="1"/>
      <c r="I6869" s="1"/>
      <c r="Y6869" s="1"/>
      <c r="Z6869" s="1"/>
      <c r="BC6869" s="451"/>
    </row>
    <row r="6870" spans="3:55" hidden="1" x14ac:dyDescent="0.2">
      <c r="C6870" s="1"/>
      <c r="D6870" s="1"/>
      <c r="E6870" s="1"/>
      <c r="F6870" s="1"/>
      <c r="G6870" s="1"/>
      <c r="H6870" s="1"/>
      <c r="I6870" s="1"/>
      <c r="Y6870" s="1"/>
      <c r="Z6870" s="1"/>
      <c r="BC6870" s="451"/>
    </row>
    <row r="6871" spans="3:55" hidden="1" x14ac:dyDescent="0.2">
      <c r="C6871" s="1"/>
      <c r="D6871" s="1"/>
      <c r="E6871" s="1"/>
      <c r="F6871" s="1"/>
      <c r="G6871" s="1"/>
      <c r="H6871" s="1"/>
      <c r="I6871" s="1"/>
      <c r="Y6871" s="1"/>
      <c r="Z6871" s="1"/>
      <c r="BC6871" s="451"/>
    </row>
    <row r="6872" spans="3:55" hidden="1" x14ac:dyDescent="0.2">
      <c r="C6872" s="1"/>
      <c r="D6872" s="1"/>
      <c r="E6872" s="1"/>
      <c r="F6872" s="1"/>
      <c r="G6872" s="1"/>
      <c r="H6872" s="1"/>
      <c r="I6872" s="1"/>
      <c r="Y6872" s="1"/>
      <c r="Z6872" s="1"/>
      <c r="BC6872" s="451"/>
    </row>
    <row r="6873" spans="3:55" hidden="1" x14ac:dyDescent="0.2">
      <c r="C6873" s="1"/>
      <c r="D6873" s="1"/>
      <c r="E6873" s="1"/>
      <c r="F6873" s="1"/>
      <c r="G6873" s="1"/>
      <c r="H6873" s="1"/>
      <c r="I6873" s="1"/>
      <c r="Y6873" s="1"/>
      <c r="Z6873" s="1"/>
      <c r="BC6873" s="451"/>
    </row>
    <row r="6874" spans="3:55" hidden="1" x14ac:dyDescent="0.2">
      <c r="C6874" s="1"/>
      <c r="D6874" s="1"/>
      <c r="E6874" s="1"/>
      <c r="F6874" s="1"/>
      <c r="G6874" s="1"/>
      <c r="H6874" s="1"/>
      <c r="I6874" s="1"/>
      <c r="Y6874" s="1"/>
      <c r="Z6874" s="1"/>
      <c r="BC6874" s="451"/>
    </row>
    <row r="6875" spans="3:55" hidden="1" x14ac:dyDescent="0.2">
      <c r="C6875" s="1"/>
      <c r="D6875" s="1"/>
      <c r="E6875" s="1"/>
      <c r="F6875" s="1"/>
      <c r="G6875" s="1"/>
      <c r="H6875" s="1"/>
      <c r="I6875" s="1"/>
      <c r="Y6875" s="1"/>
      <c r="Z6875" s="1"/>
      <c r="BC6875" s="451"/>
    </row>
    <row r="6876" spans="3:55" hidden="1" x14ac:dyDescent="0.2">
      <c r="C6876" s="1"/>
      <c r="D6876" s="1"/>
      <c r="E6876" s="1"/>
      <c r="F6876" s="1"/>
      <c r="G6876" s="1"/>
      <c r="H6876" s="1"/>
      <c r="I6876" s="1"/>
      <c r="Y6876" s="1"/>
      <c r="Z6876" s="1"/>
      <c r="BC6876" s="451"/>
    </row>
    <row r="6877" spans="3:55" hidden="1" x14ac:dyDescent="0.2">
      <c r="C6877" s="1"/>
      <c r="D6877" s="1"/>
      <c r="E6877" s="1"/>
      <c r="F6877" s="1"/>
      <c r="G6877" s="1"/>
      <c r="H6877" s="1"/>
      <c r="I6877" s="1"/>
      <c r="Y6877" s="1"/>
      <c r="Z6877" s="1"/>
      <c r="BC6877" s="451"/>
    </row>
    <row r="6878" spans="3:55" hidden="1" x14ac:dyDescent="0.2">
      <c r="C6878" s="1"/>
      <c r="D6878" s="1"/>
      <c r="E6878" s="1"/>
      <c r="F6878" s="1"/>
      <c r="G6878" s="1"/>
      <c r="H6878" s="1"/>
      <c r="I6878" s="1"/>
      <c r="Y6878" s="1"/>
      <c r="Z6878" s="1"/>
      <c r="BC6878" s="451"/>
    </row>
    <row r="6879" spans="3:55" hidden="1" x14ac:dyDescent="0.2">
      <c r="C6879" s="1"/>
      <c r="D6879" s="1"/>
      <c r="E6879" s="1"/>
      <c r="F6879" s="1"/>
      <c r="G6879" s="1"/>
      <c r="H6879" s="1"/>
      <c r="I6879" s="1"/>
      <c r="Y6879" s="1"/>
      <c r="Z6879" s="1"/>
      <c r="BC6879" s="451"/>
    </row>
    <row r="6880" spans="3:55" hidden="1" x14ac:dyDescent="0.2">
      <c r="C6880" s="1"/>
      <c r="D6880" s="1"/>
      <c r="E6880" s="1"/>
      <c r="F6880" s="1"/>
      <c r="G6880" s="1"/>
      <c r="H6880" s="1"/>
      <c r="I6880" s="1"/>
      <c r="Y6880" s="1"/>
      <c r="Z6880" s="1"/>
      <c r="BC6880" s="451"/>
    </row>
    <row r="6881" spans="3:55" hidden="1" x14ac:dyDescent="0.2">
      <c r="C6881" s="1"/>
      <c r="D6881" s="1"/>
      <c r="E6881" s="1"/>
      <c r="F6881" s="1"/>
      <c r="G6881" s="1"/>
      <c r="H6881" s="1"/>
      <c r="I6881" s="1"/>
      <c r="Y6881" s="1"/>
      <c r="Z6881" s="1"/>
      <c r="BC6881" s="451"/>
    </row>
    <row r="6882" spans="3:55" hidden="1" x14ac:dyDescent="0.2">
      <c r="C6882" s="1"/>
      <c r="D6882" s="1"/>
      <c r="E6882" s="1"/>
      <c r="F6882" s="1"/>
      <c r="G6882" s="1"/>
      <c r="H6882" s="1"/>
      <c r="I6882" s="1"/>
      <c r="Y6882" s="1"/>
      <c r="Z6882" s="1"/>
      <c r="BC6882" s="451"/>
    </row>
    <row r="6883" spans="3:55" hidden="1" x14ac:dyDescent="0.2">
      <c r="C6883" s="1"/>
      <c r="D6883" s="1"/>
      <c r="E6883" s="1"/>
      <c r="F6883" s="1"/>
      <c r="G6883" s="1"/>
      <c r="H6883" s="1"/>
      <c r="I6883" s="1"/>
      <c r="Y6883" s="1"/>
      <c r="Z6883" s="1"/>
      <c r="BC6883" s="451"/>
    </row>
    <row r="6884" spans="3:55" hidden="1" x14ac:dyDescent="0.2">
      <c r="C6884" s="1"/>
      <c r="D6884" s="1"/>
      <c r="E6884" s="1"/>
      <c r="F6884" s="1"/>
      <c r="G6884" s="1"/>
      <c r="H6884" s="1"/>
      <c r="I6884" s="1"/>
      <c r="Y6884" s="1"/>
      <c r="Z6884" s="1"/>
      <c r="BC6884" s="451"/>
    </row>
    <row r="6885" spans="3:55" hidden="1" x14ac:dyDescent="0.2">
      <c r="C6885" s="1"/>
      <c r="D6885" s="1"/>
      <c r="E6885" s="1"/>
      <c r="F6885" s="1"/>
      <c r="G6885" s="1"/>
      <c r="H6885" s="1"/>
      <c r="I6885" s="1"/>
      <c r="Y6885" s="1"/>
      <c r="Z6885" s="1"/>
      <c r="BC6885" s="451"/>
    </row>
    <row r="6886" spans="3:55" hidden="1" x14ac:dyDescent="0.2">
      <c r="C6886" s="1"/>
      <c r="D6886" s="1"/>
      <c r="E6886" s="1"/>
      <c r="F6886" s="1"/>
      <c r="G6886" s="1"/>
      <c r="H6886" s="1"/>
      <c r="I6886" s="1"/>
      <c r="Y6886" s="1"/>
      <c r="Z6886" s="1"/>
      <c r="BC6886" s="451"/>
    </row>
    <row r="6887" spans="3:55" hidden="1" x14ac:dyDescent="0.2">
      <c r="C6887" s="1"/>
      <c r="D6887" s="1"/>
      <c r="E6887" s="1"/>
      <c r="F6887" s="1"/>
      <c r="G6887" s="1"/>
      <c r="H6887" s="1"/>
      <c r="I6887" s="1"/>
      <c r="Y6887" s="1"/>
      <c r="Z6887" s="1"/>
      <c r="BC6887" s="451"/>
    </row>
    <row r="6888" spans="3:55" hidden="1" x14ac:dyDescent="0.2">
      <c r="C6888" s="1"/>
      <c r="D6888" s="1"/>
      <c r="E6888" s="1"/>
      <c r="F6888" s="1"/>
      <c r="G6888" s="1"/>
      <c r="H6888" s="1"/>
      <c r="I6888" s="1"/>
      <c r="Y6888" s="1"/>
      <c r="Z6888" s="1"/>
      <c r="BC6888" s="451"/>
    </row>
    <row r="6889" spans="3:55" hidden="1" x14ac:dyDescent="0.2">
      <c r="C6889" s="1"/>
      <c r="D6889" s="1"/>
      <c r="E6889" s="1"/>
      <c r="F6889" s="1"/>
      <c r="G6889" s="1"/>
      <c r="H6889" s="1"/>
      <c r="I6889" s="1"/>
      <c r="Y6889" s="1"/>
      <c r="Z6889" s="1"/>
      <c r="BC6889" s="451"/>
    </row>
    <row r="6890" spans="3:55" hidden="1" x14ac:dyDescent="0.2">
      <c r="C6890" s="1"/>
      <c r="D6890" s="1"/>
      <c r="E6890" s="1"/>
      <c r="F6890" s="1"/>
      <c r="G6890" s="1"/>
      <c r="H6890" s="1"/>
      <c r="I6890" s="1"/>
      <c r="Y6890" s="1"/>
      <c r="Z6890" s="1"/>
      <c r="BC6890" s="451"/>
    </row>
    <row r="6891" spans="3:55" hidden="1" x14ac:dyDescent="0.2">
      <c r="C6891" s="1"/>
      <c r="D6891" s="1"/>
      <c r="E6891" s="1"/>
      <c r="F6891" s="1"/>
      <c r="G6891" s="1"/>
      <c r="H6891" s="1"/>
      <c r="I6891" s="1"/>
      <c r="Y6891" s="1"/>
      <c r="Z6891" s="1"/>
      <c r="BC6891" s="451"/>
    </row>
    <row r="6892" spans="3:55" hidden="1" x14ac:dyDescent="0.2">
      <c r="C6892" s="1"/>
      <c r="D6892" s="1"/>
      <c r="E6892" s="1"/>
      <c r="F6892" s="1"/>
      <c r="G6892" s="1"/>
      <c r="H6892" s="1"/>
      <c r="I6892" s="1"/>
      <c r="Y6892" s="1"/>
      <c r="Z6892" s="1"/>
      <c r="BC6892" s="451"/>
    </row>
    <row r="6893" spans="3:55" hidden="1" x14ac:dyDescent="0.2">
      <c r="C6893" s="1"/>
      <c r="D6893" s="1"/>
      <c r="E6893" s="1"/>
      <c r="F6893" s="1"/>
      <c r="G6893" s="1"/>
      <c r="H6893" s="1"/>
      <c r="I6893" s="1"/>
      <c r="Y6893" s="1"/>
      <c r="Z6893" s="1"/>
      <c r="BC6893" s="451"/>
    </row>
    <row r="6894" spans="3:55" hidden="1" x14ac:dyDescent="0.2">
      <c r="C6894" s="1"/>
      <c r="D6894" s="1"/>
      <c r="E6894" s="1"/>
      <c r="F6894" s="1"/>
      <c r="G6894" s="1"/>
      <c r="H6894" s="1"/>
      <c r="I6894" s="1"/>
      <c r="Y6894" s="1"/>
      <c r="Z6894" s="1"/>
      <c r="BC6894" s="451"/>
    </row>
    <row r="6895" spans="3:55" hidden="1" x14ac:dyDescent="0.2">
      <c r="C6895" s="1"/>
      <c r="D6895" s="1"/>
      <c r="E6895" s="1"/>
      <c r="F6895" s="1"/>
      <c r="G6895" s="1"/>
      <c r="H6895" s="1"/>
      <c r="I6895" s="1"/>
      <c r="Y6895" s="1"/>
      <c r="Z6895" s="1"/>
      <c r="BC6895" s="451"/>
    </row>
    <row r="6896" spans="3:55" hidden="1" x14ac:dyDescent="0.2">
      <c r="C6896" s="1"/>
      <c r="D6896" s="1"/>
      <c r="E6896" s="1"/>
      <c r="F6896" s="1"/>
      <c r="G6896" s="1"/>
      <c r="H6896" s="1"/>
      <c r="I6896" s="1"/>
      <c r="Y6896" s="1"/>
      <c r="Z6896" s="1"/>
      <c r="BC6896" s="451"/>
    </row>
    <row r="6897" spans="3:55" hidden="1" x14ac:dyDescent="0.2">
      <c r="C6897" s="1"/>
      <c r="D6897" s="1"/>
      <c r="E6897" s="1"/>
      <c r="F6897" s="1"/>
      <c r="G6897" s="1"/>
      <c r="H6897" s="1"/>
      <c r="I6897" s="1"/>
      <c r="Y6897" s="1"/>
      <c r="Z6897" s="1"/>
      <c r="BC6897" s="451"/>
    </row>
    <row r="6898" spans="3:55" hidden="1" x14ac:dyDescent="0.2">
      <c r="C6898" s="1"/>
      <c r="D6898" s="1"/>
      <c r="E6898" s="1"/>
      <c r="F6898" s="1"/>
      <c r="G6898" s="1"/>
      <c r="H6898" s="1"/>
      <c r="I6898" s="1"/>
      <c r="Y6898" s="1"/>
      <c r="Z6898" s="1"/>
      <c r="BC6898" s="451"/>
    </row>
    <row r="6899" spans="3:55" hidden="1" x14ac:dyDescent="0.2">
      <c r="C6899" s="1"/>
      <c r="D6899" s="1"/>
      <c r="E6899" s="1"/>
      <c r="F6899" s="1"/>
      <c r="G6899" s="1"/>
      <c r="H6899" s="1"/>
      <c r="I6899" s="1"/>
      <c r="Y6899" s="1"/>
      <c r="Z6899" s="1"/>
      <c r="BC6899" s="451"/>
    </row>
    <row r="6900" spans="3:55" hidden="1" x14ac:dyDescent="0.2">
      <c r="C6900" s="1"/>
      <c r="D6900" s="1"/>
      <c r="E6900" s="1"/>
      <c r="F6900" s="1"/>
      <c r="G6900" s="1"/>
      <c r="H6900" s="1"/>
      <c r="I6900" s="1"/>
      <c r="Y6900" s="1"/>
      <c r="Z6900" s="1"/>
      <c r="BC6900" s="451"/>
    </row>
    <row r="6901" spans="3:55" hidden="1" x14ac:dyDescent="0.2">
      <c r="C6901" s="1"/>
      <c r="D6901" s="1"/>
      <c r="E6901" s="1"/>
      <c r="F6901" s="1"/>
      <c r="G6901" s="1"/>
      <c r="H6901" s="1"/>
      <c r="I6901" s="1"/>
      <c r="Y6901" s="1"/>
      <c r="Z6901" s="1"/>
      <c r="BC6901" s="451"/>
    </row>
    <row r="6902" spans="3:55" hidden="1" x14ac:dyDescent="0.2">
      <c r="C6902" s="1"/>
      <c r="D6902" s="1"/>
      <c r="E6902" s="1"/>
      <c r="F6902" s="1"/>
      <c r="G6902" s="1"/>
      <c r="H6902" s="1"/>
      <c r="I6902" s="1"/>
      <c r="Y6902" s="1"/>
      <c r="Z6902" s="1"/>
      <c r="BC6902" s="451"/>
    </row>
    <row r="6903" spans="3:55" hidden="1" x14ac:dyDescent="0.2">
      <c r="C6903" s="1"/>
      <c r="D6903" s="1"/>
      <c r="E6903" s="1"/>
      <c r="F6903" s="1"/>
      <c r="G6903" s="1"/>
      <c r="H6903" s="1"/>
      <c r="I6903" s="1"/>
      <c r="Y6903" s="1"/>
      <c r="Z6903" s="1"/>
      <c r="BC6903" s="451"/>
    </row>
    <row r="6904" spans="3:55" hidden="1" x14ac:dyDescent="0.2">
      <c r="C6904" s="1"/>
      <c r="D6904" s="1"/>
      <c r="E6904" s="1"/>
      <c r="F6904" s="1"/>
      <c r="G6904" s="1"/>
      <c r="H6904" s="1"/>
      <c r="I6904" s="1"/>
      <c r="Y6904" s="1"/>
      <c r="Z6904" s="1"/>
      <c r="BC6904" s="451"/>
    </row>
    <row r="6905" spans="3:55" hidden="1" x14ac:dyDescent="0.2">
      <c r="C6905" s="1"/>
      <c r="D6905" s="1"/>
      <c r="E6905" s="1"/>
      <c r="F6905" s="1"/>
      <c r="G6905" s="1"/>
      <c r="H6905" s="1"/>
      <c r="I6905" s="1"/>
      <c r="Y6905" s="1"/>
      <c r="Z6905" s="1"/>
      <c r="BC6905" s="451"/>
    </row>
    <row r="6906" spans="3:55" hidden="1" x14ac:dyDescent="0.2">
      <c r="C6906" s="1"/>
      <c r="D6906" s="1"/>
      <c r="E6906" s="1"/>
      <c r="F6906" s="1"/>
      <c r="G6906" s="1"/>
      <c r="H6906" s="1"/>
      <c r="I6906" s="1"/>
      <c r="Y6906" s="1"/>
      <c r="Z6906" s="1"/>
      <c r="BC6906" s="451"/>
    </row>
    <row r="6907" spans="3:55" hidden="1" x14ac:dyDescent="0.2">
      <c r="C6907" s="1"/>
      <c r="D6907" s="1"/>
      <c r="E6907" s="1"/>
      <c r="F6907" s="1"/>
      <c r="G6907" s="1"/>
      <c r="H6907" s="1"/>
      <c r="I6907" s="1"/>
      <c r="Y6907" s="1"/>
      <c r="Z6907" s="1"/>
      <c r="BC6907" s="451"/>
    </row>
    <row r="6908" spans="3:55" hidden="1" x14ac:dyDescent="0.2">
      <c r="C6908" s="1"/>
      <c r="D6908" s="1"/>
      <c r="E6908" s="1"/>
      <c r="F6908" s="1"/>
      <c r="G6908" s="1"/>
      <c r="H6908" s="1"/>
      <c r="I6908" s="1"/>
      <c r="Y6908" s="1"/>
      <c r="Z6908" s="1"/>
      <c r="BC6908" s="451"/>
    </row>
    <row r="6909" spans="3:55" hidden="1" x14ac:dyDescent="0.2">
      <c r="C6909" s="1"/>
      <c r="D6909" s="1"/>
      <c r="E6909" s="1"/>
      <c r="F6909" s="1"/>
      <c r="G6909" s="1"/>
      <c r="H6909" s="1"/>
      <c r="I6909" s="1"/>
      <c r="Y6909" s="1"/>
      <c r="Z6909" s="1"/>
      <c r="BC6909" s="451"/>
    </row>
    <row r="6910" spans="3:55" hidden="1" x14ac:dyDescent="0.2">
      <c r="C6910" s="1"/>
      <c r="D6910" s="1"/>
      <c r="E6910" s="1"/>
      <c r="F6910" s="1"/>
      <c r="G6910" s="1"/>
      <c r="H6910" s="1"/>
      <c r="I6910" s="1"/>
      <c r="Y6910" s="1"/>
      <c r="Z6910" s="1"/>
      <c r="BC6910" s="451"/>
    </row>
    <row r="6911" spans="3:55" hidden="1" x14ac:dyDescent="0.2">
      <c r="C6911" s="1"/>
      <c r="D6911" s="1"/>
      <c r="E6911" s="1"/>
      <c r="F6911" s="1"/>
      <c r="G6911" s="1"/>
      <c r="H6911" s="1"/>
      <c r="I6911" s="1"/>
      <c r="Y6911" s="1"/>
      <c r="Z6911" s="1"/>
      <c r="BC6911" s="451"/>
    </row>
    <row r="6912" spans="3:55" hidden="1" x14ac:dyDescent="0.2">
      <c r="C6912" s="1"/>
      <c r="D6912" s="1"/>
      <c r="E6912" s="1"/>
      <c r="F6912" s="1"/>
      <c r="G6912" s="1"/>
      <c r="H6912" s="1"/>
      <c r="I6912" s="1"/>
      <c r="Y6912" s="1"/>
      <c r="Z6912" s="1"/>
      <c r="BC6912" s="451"/>
    </row>
    <row r="6913" spans="3:55" hidden="1" x14ac:dyDescent="0.2">
      <c r="C6913" s="1"/>
      <c r="D6913" s="1"/>
      <c r="E6913" s="1"/>
      <c r="F6913" s="1"/>
      <c r="G6913" s="1"/>
      <c r="H6913" s="1"/>
      <c r="I6913" s="1"/>
      <c r="Y6913" s="1"/>
      <c r="Z6913" s="1"/>
      <c r="BC6913" s="451"/>
    </row>
    <row r="6914" spans="3:55" hidden="1" x14ac:dyDescent="0.2">
      <c r="C6914" s="1"/>
      <c r="D6914" s="1"/>
      <c r="E6914" s="1"/>
      <c r="F6914" s="1"/>
      <c r="G6914" s="1"/>
      <c r="H6914" s="1"/>
      <c r="I6914" s="1"/>
      <c r="Y6914" s="1"/>
      <c r="Z6914" s="1"/>
      <c r="BC6914" s="451"/>
    </row>
    <row r="6915" spans="3:55" hidden="1" x14ac:dyDescent="0.2">
      <c r="C6915" s="1"/>
      <c r="D6915" s="1"/>
      <c r="E6915" s="1"/>
      <c r="F6915" s="1"/>
      <c r="G6915" s="1"/>
      <c r="H6915" s="1"/>
      <c r="I6915" s="1"/>
      <c r="Y6915" s="1"/>
      <c r="Z6915" s="1"/>
      <c r="BC6915" s="451"/>
    </row>
    <row r="6916" spans="3:55" hidden="1" x14ac:dyDescent="0.2">
      <c r="C6916" s="1"/>
      <c r="D6916" s="1"/>
      <c r="E6916" s="1"/>
      <c r="F6916" s="1"/>
      <c r="G6916" s="1"/>
      <c r="H6916" s="1"/>
      <c r="I6916" s="1"/>
      <c r="Y6916" s="1"/>
      <c r="Z6916" s="1"/>
      <c r="BC6916" s="451"/>
    </row>
    <row r="6917" spans="3:55" hidden="1" x14ac:dyDescent="0.2">
      <c r="C6917" s="1"/>
      <c r="D6917" s="1"/>
      <c r="E6917" s="1"/>
      <c r="F6917" s="1"/>
      <c r="G6917" s="1"/>
      <c r="H6917" s="1"/>
      <c r="I6917" s="1"/>
      <c r="Y6917" s="1"/>
      <c r="Z6917" s="1"/>
      <c r="BC6917" s="451"/>
    </row>
    <row r="6918" spans="3:55" hidden="1" x14ac:dyDescent="0.2">
      <c r="C6918" s="1"/>
      <c r="D6918" s="1"/>
      <c r="E6918" s="1"/>
      <c r="F6918" s="1"/>
      <c r="G6918" s="1"/>
      <c r="H6918" s="1"/>
      <c r="I6918" s="1"/>
      <c r="Y6918" s="1"/>
      <c r="Z6918" s="1"/>
      <c r="BC6918" s="451"/>
    </row>
    <row r="6919" spans="3:55" hidden="1" x14ac:dyDescent="0.2">
      <c r="C6919" s="1"/>
      <c r="D6919" s="1"/>
      <c r="E6919" s="1"/>
      <c r="F6919" s="1"/>
      <c r="G6919" s="1"/>
      <c r="H6919" s="1"/>
      <c r="I6919" s="1"/>
      <c r="Y6919" s="1"/>
      <c r="Z6919" s="1"/>
      <c r="BC6919" s="451"/>
    </row>
    <row r="6920" spans="3:55" hidden="1" x14ac:dyDescent="0.2">
      <c r="C6920" s="1"/>
      <c r="D6920" s="1"/>
      <c r="E6920" s="1"/>
      <c r="F6920" s="1"/>
      <c r="G6920" s="1"/>
      <c r="H6920" s="1"/>
      <c r="I6920" s="1"/>
      <c r="Y6920" s="1"/>
      <c r="Z6920" s="1"/>
      <c r="BC6920" s="451"/>
    </row>
    <row r="6921" spans="3:55" hidden="1" x14ac:dyDescent="0.2">
      <c r="C6921" s="1"/>
      <c r="D6921" s="1"/>
      <c r="E6921" s="1"/>
      <c r="F6921" s="1"/>
      <c r="G6921" s="1"/>
      <c r="H6921" s="1"/>
      <c r="I6921" s="1"/>
      <c r="Y6921" s="1"/>
      <c r="Z6921" s="1"/>
      <c r="BC6921" s="451"/>
    </row>
    <row r="6922" spans="3:55" hidden="1" x14ac:dyDescent="0.2">
      <c r="C6922" s="1"/>
      <c r="D6922" s="1"/>
      <c r="E6922" s="1"/>
      <c r="F6922" s="1"/>
      <c r="G6922" s="1"/>
      <c r="H6922" s="1"/>
      <c r="I6922" s="1"/>
      <c r="Y6922" s="1"/>
      <c r="Z6922" s="1"/>
      <c r="BC6922" s="451"/>
    </row>
    <row r="6923" spans="3:55" hidden="1" x14ac:dyDescent="0.2">
      <c r="C6923" s="1"/>
      <c r="D6923" s="1"/>
      <c r="E6923" s="1"/>
      <c r="F6923" s="1"/>
      <c r="G6923" s="1"/>
      <c r="H6923" s="1"/>
      <c r="I6923" s="1"/>
      <c r="Y6923" s="1"/>
      <c r="Z6923" s="1"/>
      <c r="BC6923" s="451"/>
    </row>
    <row r="6924" spans="3:55" hidden="1" x14ac:dyDescent="0.2">
      <c r="C6924" s="1"/>
      <c r="D6924" s="1"/>
      <c r="E6924" s="1"/>
      <c r="F6924" s="1"/>
      <c r="G6924" s="1"/>
      <c r="H6924" s="1"/>
      <c r="I6924" s="1"/>
      <c r="Y6924" s="1"/>
      <c r="Z6924" s="1"/>
      <c r="BC6924" s="451"/>
    </row>
    <row r="6925" spans="3:55" hidden="1" x14ac:dyDescent="0.2">
      <c r="C6925" s="1"/>
      <c r="D6925" s="1"/>
      <c r="E6925" s="1"/>
      <c r="F6925" s="1"/>
      <c r="G6925" s="1"/>
      <c r="H6925" s="1"/>
      <c r="I6925" s="1"/>
      <c r="Y6925" s="1"/>
      <c r="Z6925" s="1"/>
      <c r="BC6925" s="451"/>
    </row>
    <row r="6926" spans="3:55" hidden="1" x14ac:dyDescent="0.2">
      <c r="C6926" s="1"/>
      <c r="D6926" s="1"/>
      <c r="E6926" s="1"/>
      <c r="F6926" s="1"/>
      <c r="G6926" s="1"/>
      <c r="H6926" s="1"/>
      <c r="I6926" s="1"/>
      <c r="Y6926" s="1"/>
      <c r="Z6926" s="1"/>
      <c r="BC6926" s="451"/>
    </row>
    <row r="6927" spans="3:55" hidden="1" x14ac:dyDescent="0.2">
      <c r="C6927" s="1"/>
      <c r="D6927" s="1"/>
      <c r="E6927" s="1"/>
      <c r="F6927" s="1"/>
      <c r="G6927" s="1"/>
      <c r="H6927" s="1"/>
      <c r="I6927" s="1"/>
      <c r="Y6927" s="1"/>
      <c r="Z6927" s="1"/>
      <c r="BC6927" s="451"/>
    </row>
    <row r="6928" spans="3:55" hidden="1" x14ac:dyDescent="0.2">
      <c r="C6928" s="1"/>
      <c r="D6928" s="1"/>
      <c r="E6928" s="1"/>
      <c r="F6928" s="1"/>
      <c r="G6928" s="1"/>
      <c r="H6928" s="1"/>
      <c r="I6928" s="1"/>
      <c r="Y6928" s="1"/>
      <c r="Z6928" s="1"/>
      <c r="BC6928" s="451"/>
    </row>
    <row r="6929" spans="3:55" hidden="1" x14ac:dyDescent="0.2">
      <c r="C6929" s="1"/>
      <c r="D6929" s="1"/>
      <c r="E6929" s="1"/>
      <c r="F6929" s="1"/>
      <c r="G6929" s="1"/>
      <c r="H6929" s="1"/>
      <c r="I6929" s="1"/>
      <c r="Y6929" s="1"/>
      <c r="Z6929" s="1"/>
      <c r="BC6929" s="451"/>
    </row>
    <row r="6930" spans="3:55" hidden="1" x14ac:dyDescent="0.2">
      <c r="C6930" s="1"/>
      <c r="D6930" s="1"/>
      <c r="E6930" s="1"/>
      <c r="F6930" s="1"/>
      <c r="G6930" s="1"/>
      <c r="H6930" s="1"/>
      <c r="I6930" s="1"/>
      <c r="Y6930" s="1"/>
      <c r="Z6930" s="1"/>
      <c r="BC6930" s="451"/>
    </row>
    <row r="6931" spans="3:55" hidden="1" x14ac:dyDescent="0.2">
      <c r="C6931" s="1"/>
      <c r="D6931" s="1"/>
      <c r="E6931" s="1"/>
      <c r="F6931" s="1"/>
      <c r="G6931" s="1"/>
      <c r="H6931" s="1"/>
      <c r="I6931" s="1"/>
      <c r="Y6931" s="1"/>
      <c r="Z6931" s="1"/>
      <c r="BC6931" s="451"/>
    </row>
    <row r="6932" spans="3:55" hidden="1" x14ac:dyDescent="0.2">
      <c r="C6932" s="1"/>
      <c r="D6932" s="1"/>
      <c r="E6932" s="1"/>
      <c r="F6932" s="1"/>
      <c r="G6932" s="1"/>
      <c r="H6932" s="1"/>
      <c r="I6932" s="1"/>
      <c r="Y6932" s="1"/>
      <c r="Z6932" s="1"/>
      <c r="BC6932" s="451"/>
    </row>
    <row r="6933" spans="3:55" hidden="1" x14ac:dyDescent="0.2">
      <c r="C6933" s="1"/>
      <c r="D6933" s="1"/>
      <c r="E6933" s="1"/>
      <c r="F6933" s="1"/>
      <c r="G6933" s="1"/>
      <c r="H6933" s="1"/>
      <c r="I6933" s="1"/>
      <c r="Y6933" s="1"/>
      <c r="Z6933" s="1"/>
      <c r="BC6933" s="451"/>
    </row>
    <row r="6934" spans="3:55" hidden="1" x14ac:dyDescent="0.2">
      <c r="C6934" s="1"/>
      <c r="D6934" s="1"/>
      <c r="E6934" s="1"/>
      <c r="F6934" s="1"/>
      <c r="G6934" s="1"/>
      <c r="H6934" s="1"/>
      <c r="I6934" s="1"/>
      <c r="Y6934" s="1"/>
      <c r="Z6934" s="1"/>
      <c r="BC6934" s="451"/>
    </row>
    <row r="6935" spans="3:55" hidden="1" x14ac:dyDescent="0.2">
      <c r="C6935" s="1"/>
      <c r="D6935" s="1"/>
      <c r="E6935" s="1"/>
      <c r="F6935" s="1"/>
      <c r="G6935" s="1"/>
      <c r="H6935" s="1"/>
      <c r="I6935" s="1"/>
      <c r="Y6935" s="1"/>
      <c r="Z6935" s="1"/>
      <c r="BC6935" s="451"/>
    </row>
    <row r="6936" spans="3:55" hidden="1" x14ac:dyDescent="0.2">
      <c r="C6936" s="1"/>
      <c r="D6936" s="1"/>
      <c r="E6936" s="1"/>
      <c r="F6936" s="1"/>
      <c r="G6936" s="1"/>
      <c r="H6936" s="1"/>
      <c r="I6936" s="1"/>
      <c r="Y6936" s="1"/>
      <c r="Z6936" s="1"/>
      <c r="BC6936" s="451"/>
    </row>
    <row r="6937" spans="3:55" hidden="1" x14ac:dyDescent="0.2">
      <c r="C6937" s="1"/>
      <c r="D6937" s="1"/>
      <c r="E6937" s="1"/>
      <c r="F6937" s="1"/>
      <c r="G6937" s="1"/>
      <c r="H6937" s="1"/>
      <c r="I6937" s="1"/>
      <c r="Y6937" s="1"/>
      <c r="Z6937" s="1"/>
      <c r="BC6937" s="451"/>
    </row>
    <row r="6938" spans="3:55" hidden="1" x14ac:dyDescent="0.2">
      <c r="C6938" s="1"/>
      <c r="D6938" s="1"/>
      <c r="E6938" s="1"/>
      <c r="F6938" s="1"/>
      <c r="G6938" s="1"/>
      <c r="H6938" s="1"/>
      <c r="I6938" s="1"/>
      <c r="Y6938" s="1"/>
      <c r="Z6938" s="1"/>
      <c r="BC6938" s="451"/>
    </row>
    <row r="6939" spans="3:55" hidden="1" x14ac:dyDescent="0.2">
      <c r="C6939" s="1"/>
      <c r="D6939" s="1"/>
      <c r="E6939" s="1"/>
      <c r="F6939" s="1"/>
      <c r="G6939" s="1"/>
      <c r="H6939" s="1"/>
      <c r="I6939" s="1"/>
      <c r="Y6939" s="1"/>
      <c r="Z6939" s="1"/>
      <c r="BC6939" s="451"/>
    </row>
    <row r="6940" spans="3:55" hidden="1" x14ac:dyDescent="0.2">
      <c r="C6940" s="1"/>
      <c r="D6940" s="1"/>
      <c r="E6940" s="1"/>
      <c r="F6940" s="1"/>
      <c r="G6940" s="1"/>
      <c r="H6940" s="1"/>
      <c r="I6940" s="1"/>
      <c r="Y6940" s="1"/>
      <c r="Z6940" s="1"/>
      <c r="BC6940" s="451"/>
    </row>
    <row r="6941" spans="3:55" hidden="1" x14ac:dyDescent="0.2">
      <c r="C6941" s="1"/>
      <c r="D6941" s="1"/>
      <c r="E6941" s="1"/>
      <c r="F6941" s="1"/>
      <c r="G6941" s="1"/>
      <c r="H6941" s="1"/>
      <c r="I6941" s="1"/>
      <c r="Y6941" s="1"/>
      <c r="Z6941" s="1"/>
      <c r="BC6941" s="451"/>
    </row>
    <row r="6942" spans="3:55" hidden="1" x14ac:dyDescent="0.2">
      <c r="C6942" s="1"/>
      <c r="D6942" s="1"/>
      <c r="E6942" s="1"/>
      <c r="F6942" s="1"/>
      <c r="G6942" s="1"/>
      <c r="H6942" s="1"/>
      <c r="I6942" s="1"/>
      <c r="Y6942" s="1"/>
      <c r="Z6942" s="1"/>
      <c r="BC6942" s="451"/>
    </row>
    <row r="6943" spans="3:55" hidden="1" x14ac:dyDescent="0.2">
      <c r="C6943" s="1"/>
      <c r="D6943" s="1"/>
      <c r="E6943" s="1"/>
      <c r="F6943" s="1"/>
      <c r="G6943" s="1"/>
      <c r="H6943" s="1"/>
      <c r="I6943" s="1"/>
      <c r="Y6943" s="1"/>
      <c r="Z6943" s="1"/>
      <c r="BC6943" s="451"/>
    </row>
    <row r="6944" spans="3:55" hidden="1" x14ac:dyDescent="0.2">
      <c r="C6944" s="1"/>
      <c r="D6944" s="1"/>
      <c r="E6944" s="1"/>
      <c r="F6944" s="1"/>
      <c r="G6944" s="1"/>
      <c r="H6944" s="1"/>
      <c r="I6944" s="1"/>
      <c r="Y6944" s="1"/>
      <c r="Z6944" s="1"/>
      <c r="BC6944" s="451"/>
    </row>
    <row r="6945" spans="3:55" hidden="1" x14ac:dyDescent="0.2">
      <c r="C6945" s="1"/>
      <c r="D6945" s="1"/>
      <c r="E6945" s="1"/>
      <c r="F6945" s="1"/>
      <c r="G6945" s="1"/>
      <c r="H6945" s="1"/>
      <c r="I6945" s="1"/>
      <c r="Y6945" s="1"/>
      <c r="Z6945" s="1"/>
      <c r="BC6945" s="451"/>
    </row>
    <row r="6946" spans="3:55" hidden="1" x14ac:dyDescent="0.2">
      <c r="C6946" s="1"/>
      <c r="D6946" s="1"/>
      <c r="E6946" s="1"/>
      <c r="F6946" s="1"/>
      <c r="G6946" s="1"/>
      <c r="H6946" s="1"/>
      <c r="I6946" s="1"/>
      <c r="Y6946" s="1"/>
      <c r="Z6946" s="1"/>
      <c r="BC6946" s="451"/>
    </row>
    <row r="6947" spans="3:55" hidden="1" x14ac:dyDescent="0.2">
      <c r="C6947" s="1"/>
      <c r="D6947" s="1"/>
      <c r="E6947" s="1"/>
      <c r="F6947" s="1"/>
      <c r="G6947" s="1"/>
      <c r="H6947" s="1"/>
      <c r="I6947" s="1"/>
      <c r="Y6947" s="1"/>
      <c r="Z6947" s="1"/>
      <c r="BC6947" s="451"/>
    </row>
    <row r="6948" spans="3:55" hidden="1" x14ac:dyDescent="0.2">
      <c r="C6948" s="1"/>
      <c r="D6948" s="1"/>
      <c r="E6948" s="1"/>
      <c r="F6948" s="1"/>
      <c r="G6948" s="1"/>
      <c r="H6948" s="1"/>
      <c r="I6948" s="1"/>
      <c r="Y6948" s="1"/>
      <c r="Z6948" s="1"/>
      <c r="BC6948" s="451"/>
    </row>
    <row r="6949" spans="3:55" hidden="1" x14ac:dyDescent="0.2">
      <c r="C6949" s="1"/>
      <c r="D6949" s="1"/>
      <c r="E6949" s="1"/>
      <c r="F6949" s="1"/>
      <c r="G6949" s="1"/>
      <c r="H6949" s="1"/>
      <c r="I6949" s="1"/>
      <c r="Y6949" s="1"/>
      <c r="Z6949" s="1"/>
      <c r="BC6949" s="451"/>
    </row>
    <row r="6950" spans="3:55" hidden="1" x14ac:dyDescent="0.2">
      <c r="C6950" s="1"/>
      <c r="D6950" s="1"/>
      <c r="E6950" s="1"/>
      <c r="F6950" s="1"/>
      <c r="G6950" s="1"/>
      <c r="H6950" s="1"/>
      <c r="I6950" s="1"/>
      <c r="Y6950" s="1"/>
      <c r="Z6950" s="1"/>
      <c r="BC6950" s="451"/>
    </row>
    <row r="6951" spans="3:55" hidden="1" x14ac:dyDescent="0.2">
      <c r="C6951" s="1"/>
      <c r="D6951" s="1"/>
      <c r="E6951" s="1"/>
      <c r="F6951" s="1"/>
      <c r="G6951" s="1"/>
      <c r="H6951" s="1"/>
      <c r="I6951" s="1"/>
      <c r="Y6951" s="1"/>
      <c r="Z6951" s="1"/>
      <c r="BC6951" s="451"/>
    </row>
    <row r="6952" spans="3:55" hidden="1" x14ac:dyDescent="0.2">
      <c r="C6952" s="1"/>
      <c r="D6952" s="1"/>
      <c r="E6952" s="1"/>
      <c r="F6952" s="1"/>
      <c r="G6952" s="1"/>
      <c r="H6952" s="1"/>
      <c r="I6952" s="1"/>
      <c r="Y6952" s="1"/>
      <c r="Z6952" s="1"/>
      <c r="BC6952" s="451"/>
    </row>
    <row r="6953" spans="3:55" hidden="1" x14ac:dyDescent="0.2">
      <c r="C6953" s="1"/>
      <c r="D6953" s="1"/>
      <c r="E6953" s="1"/>
      <c r="F6953" s="1"/>
      <c r="G6953" s="1"/>
      <c r="H6953" s="1"/>
      <c r="I6953" s="1"/>
      <c r="Y6953" s="1"/>
      <c r="Z6953" s="1"/>
      <c r="BC6953" s="451"/>
    </row>
    <row r="6954" spans="3:55" hidden="1" x14ac:dyDescent="0.2">
      <c r="C6954" s="1"/>
      <c r="D6954" s="1"/>
      <c r="E6954" s="1"/>
      <c r="F6954" s="1"/>
      <c r="G6954" s="1"/>
      <c r="H6954" s="1"/>
      <c r="I6954" s="1"/>
      <c r="Y6954" s="1"/>
      <c r="Z6954" s="1"/>
      <c r="BC6954" s="451"/>
    </row>
    <row r="6955" spans="3:55" hidden="1" x14ac:dyDescent="0.2">
      <c r="C6955" s="1"/>
      <c r="D6955" s="1"/>
      <c r="E6955" s="1"/>
      <c r="F6955" s="1"/>
      <c r="G6955" s="1"/>
      <c r="H6955" s="1"/>
      <c r="I6955" s="1"/>
      <c r="Y6955" s="1"/>
      <c r="Z6955" s="1"/>
      <c r="BC6955" s="451"/>
    </row>
    <row r="6956" spans="3:55" hidden="1" x14ac:dyDescent="0.2">
      <c r="C6956" s="1"/>
      <c r="D6956" s="1"/>
      <c r="E6956" s="1"/>
      <c r="F6956" s="1"/>
      <c r="G6956" s="1"/>
      <c r="H6956" s="1"/>
      <c r="I6956" s="1"/>
      <c r="Y6956" s="1"/>
      <c r="Z6956" s="1"/>
      <c r="BC6956" s="451"/>
    </row>
    <row r="6957" spans="3:55" hidden="1" x14ac:dyDescent="0.2">
      <c r="C6957" s="1"/>
      <c r="D6957" s="1"/>
      <c r="E6957" s="1"/>
      <c r="F6957" s="1"/>
      <c r="G6957" s="1"/>
      <c r="H6957" s="1"/>
      <c r="I6957" s="1"/>
      <c r="Y6957" s="1"/>
      <c r="Z6957" s="1"/>
      <c r="BC6957" s="451"/>
    </row>
    <row r="6958" spans="3:55" hidden="1" x14ac:dyDescent="0.2">
      <c r="C6958" s="1"/>
      <c r="D6958" s="1"/>
      <c r="E6958" s="1"/>
      <c r="F6958" s="1"/>
      <c r="G6958" s="1"/>
      <c r="H6958" s="1"/>
      <c r="I6958" s="1"/>
      <c r="Y6958" s="1"/>
      <c r="Z6958" s="1"/>
      <c r="BC6958" s="451"/>
    </row>
    <row r="6959" spans="3:55" hidden="1" x14ac:dyDescent="0.2">
      <c r="C6959" s="1"/>
      <c r="D6959" s="1"/>
      <c r="E6959" s="1"/>
      <c r="F6959" s="1"/>
      <c r="G6959" s="1"/>
      <c r="H6959" s="1"/>
      <c r="I6959" s="1"/>
      <c r="Y6959" s="1"/>
      <c r="Z6959" s="1"/>
      <c r="BC6959" s="451"/>
    </row>
    <row r="6960" spans="3:55" hidden="1" x14ac:dyDescent="0.2">
      <c r="C6960" s="1"/>
      <c r="D6960" s="1"/>
      <c r="E6960" s="1"/>
      <c r="F6960" s="1"/>
      <c r="G6960" s="1"/>
      <c r="H6960" s="1"/>
      <c r="I6960" s="1"/>
      <c r="Y6960" s="1"/>
      <c r="Z6960" s="1"/>
      <c r="BC6960" s="451"/>
    </row>
    <row r="6961" spans="3:55" hidden="1" x14ac:dyDescent="0.2">
      <c r="C6961" s="1"/>
      <c r="D6961" s="1"/>
      <c r="E6961" s="1"/>
      <c r="F6961" s="1"/>
      <c r="G6961" s="1"/>
      <c r="H6961" s="1"/>
      <c r="I6961" s="1"/>
      <c r="Y6961" s="1"/>
      <c r="Z6961" s="1"/>
      <c r="BC6961" s="451"/>
    </row>
    <row r="6962" spans="3:55" hidden="1" x14ac:dyDescent="0.2">
      <c r="C6962" s="1"/>
      <c r="D6962" s="1"/>
      <c r="E6962" s="1"/>
      <c r="F6962" s="1"/>
      <c r="G6962" s="1"/>
      <c r="H6962" s="1"/>
      <c r="I6962" s="1"/>
      <c r="Y6962" s="1"/>
      <c r="Z6962" s="1"/>
      <c r="BC6962" s="451"/>
    </row>
    <row r="6963" spans="3:55" hidden="1" x14ac:dyDescent="0.2">
      <c r="C6963" s="1"/>
      <c r="D6963" s="1"/>
      <c r="E6963" s="1"/>
      <c r="F6963" s="1"/>
      <c r="G6963" s="1"/>
      <c r="H6963" s="1"/>
      <c r="I6963" s="1"/>
      <c r="Y6963" s="1"/>
      <c r="Z6963" s="1"/>
      <c r="BC6963" s="451"/>
    </row>
    <row r="6964" spans="3:55" hidden="1" x14ac:dyDescent="0.2">
      <c r="C6964" s="1"/>
      <c r="D6964" s="1"/>
      <c r="E6964" s="1"/>
      <c r="F6964" s="1"/>
      <c r="G6964" s="1"/>
      <c r="H6964" s="1"/>
      <c r="I6964" s="1"/>
      <c r="Y6964" s="1"/>
      <c r="Z6964" s="1"/>
      <c r="BC6964" s="451"/>
    </row>
    <row r="6965" spans="3:55" hidden="1" x14ac:dyDescent="0.2">
      <c r="C6965" s="1"/>
      <c r="D6965" s="1"/>
      <c r="E6965" s="1"/>
      <c r="F6965" s="1"/>
      <c r="G6965" s="1"/>
      <c r="H6965" s="1"/>
      <c r="I6965" s="1"/>
      <c r="Y6965" s="1"/>
      <c r="Z6965" s="1"/>
      <c r="BC6965" s="451"/>
    </row>
    <row r="6966" spans="3:55" hidden="1" x14ac:dyDescent="0.2">
      <c r="C6966" s="1"/>
      <c r="D6966" s="1"/>
      <c r="E6966" s="1"/>
      <c r="F6966" s="1"/>
      <c r="G6966" s="1"/>
      <c r="H6966" s="1"/>
      <c r="I6966" s="1"/>
      <c r="Y6966" s="1"/>
      <c r="Z6966" s="1"/>
      <c r="BC6966" s="451"/>
    </row>
    <row r="6967" spans="3:55" hidden="1" x14ac:dyDescent="0.2">
      <c r="C6967" s="1"/>
      <c r="D6967" s="1"/>
      <c r="E6967" s="1"/>
      <c r="F6967" s="1"/>
      <c r="G6967" s="1"/>
      <c r="H6967" s="1"/>
      <c r="I6967" s="1"/>
      <c r="Y6967" s="1"/>
      <c r="Z6967" s="1"/>
      <c r="BC6967" s="451"/>
    </row>
    <row r="6968" spans="3:55" hidden="1" x14ac:dyDescent="0.2">
      <c r="C6968" s="1"/>
      <c r="D6968" s="1"/>
      <c r="E6968" s="1"/>
      <c r="F6968" s="1"/>
      <c r="G6968" s="1"/>
      <c r="H6968" s="1"/>
      <c r="I6968" s="1"/>
      <c r="Y6968" s="1"/>
      <c r="Z6968" s="1"/>
      <c r="BC6968" s="451"/>
    </row>
    <row r="6969" spans="3:55" hidden="1" x14ac:dyDescent="0.2">
      <c r="C6969" s="1"/>
      <c r="D6969" s="1"/>
      <c r="E6969" s="1"/>
      <c r="F6969" s="1"/>
      <c r="G6969" s="1"/>
      <c r="H6969" s="1"/>
      <c r="I6969" s="1"/>
      <c r="Y6969" s="1"/>
      <c r="Z6969" s="1"/>
      <c r="BC6969" s="451"/>
    </row>
    <row r="6970" spans="3:55" hidden="1" x14ac:dyDescent="0.2">
      <c r="C6970" s="1"/>
      <c r="D6970" s="1"/>
      <c r="E6970" s="1"/>
      <c r="F6970" s="1"/>
      <c r="G6970" s="1"/>
      <c r="H6970" s="1"/>
      <c r="I6970" s="1"/>
      <c r="Y6970" s="1"/>
      <c r="Z6970" s="1"/>
      <c r="BC6970" s="451"/>
    </row>
    <row r="6971" spans="3:55" hidden="1" x14ac:dyDescent="0.2">
      <c r="C6971" s="1"/>
      <c r="D6971" s="1"/>
      <c r="E6971" s="1"/>
      <c r="F6971" s="1"/>
      <c r="G6971" s="1"/>
      <c r="H6971" s="1"/>
      <c r="I6971" s="1"/>
      <c r="Y6971" s="1"/>
      <c r="Z6971" s="1"/>
      <c r="BC6971" s="451"/>
    </row>
    <row r="6972" spans="3:55" hidden="1" x14ac:dyDescent="0.2">
      <c r="C6972" s="1"/>
      <c r="D6972" s="1"/>
      <c r="E6972" s="1"/>
      <c r="F6972" s="1"/>
      <c r="G6972" s="1"/>
      <c r="H6972" s="1"/>
      <c r="I6972" s="1"/>
      <c r="Y6972" s="1"/>
      <c r="Z6972" s="1"/>
      <c r="BC6972" s="451"/>
    </row>
    <row r="6973" spans="3:55" hidden="1" x14ac:dyDescent="0.2">
      <c r="C6973" s="1"/>
      <c r="D6973" s="1"/>
      <c r="E6973" s="1"/>
      <c r="F6973" s="1"/>
      <c r="G6973" s="1"/>
      <c r="H6973" s="1"/>
      <c r="I6973" s="1"/>
      <c r="Y6973" s="1"/>
      <c r="Z6973" s="1"/>
      <c r="BC6973" s="451"/>
    </row>
    <row r="6974" spans="3:55" hidden="1" x14ac:dyDescent="0.2">
      <c r="C6974" s="1"/>
      <c r="D6974" s="1"/>
      <c r="E6974" s="1"/>
      <c r="F6974" s="1"/>
      <c r="G6974" s="1"/>
      <c r="H6974" s="1"/>
      <c r="I6974" s="1"/>
      <c r="Y6974" s="1"/>
      <c r="Z6974" s="1"/>
      <c r="BC6974" s="451"/>
    </row>
    <row r="6975" spans="3:55" hidden="1" x14ac:dyDescent="0.2">
      <c r="C6975" s="1"/>
      <c r="D6975" s="1"/>
      <c r="E6975" s="1"/>
      <c r="F6975" s="1"/>
      <c r="G6975" s="1"/>
      <c r="H6975" s="1"/>
      <c r="I6975" s="1"/>
      <c r="Y6975" s="1"/>
      <c r="Z6975" s="1"/>
      <c r="BC6975" s="451"/>
    </row>
    <row r="6976" spans="3:55" hidden="1" x14ac:dyDescent="0.2">
      <c r="C6976" s="1"/>
      <c r="D6976" s="1"/>
      <c r="E6976" s="1"/>
      <c r="F6976" s="1"/>
      <c r="G6976" s="1"/>
      <c r="H6976" s="1"/>
      <c r="I6976" s="1"/>
      <c r="Y6976" s="1"/>
      <c r="Z6976" s="1"/>
      <c r="BC6976" s="451"/>
    </row>
    <row r="6977" spans="3:55" hidden="1" x14ac:dyDescent="0.2">
      <c r="C6977" s="1"/>
      <c r="D6977" s="1"/>
      <c r="E6977" s="1"/>
      <c r="F6977" s="1"/>
      <c r="G6977" s="1"/>
      <c r="H6977" s="1"/>
      <c r="I6977" s="1"/>
      <c r="Y6977" s="1"/>
      <c r="Z6977" s="1"/>
      <c r="BC6977" s="451"/>
    </row>
    <row r="6978" spans="3:55" hidden="1" x14ac:dyDescent="0.2">
      <c r="C6978" s="1"/>
      <c r="D6978" s="1"/>
      <c r="E6978" s="1"/>
      <c r="F6978" s="1"/>
      <c r="G6978" s="1"/>
      <c r="H6978" s="1"/>
      <c r="I6978" s="1"/>
      <c r="Y6978" s="1"/>
      <c r="Z6978" s="1"/>
      <c r="BC6978" s="451"/>
    </row>
    <row r="6979" spans="3:55" hidden="1" x14ac:dyDescent="0.2">
      <c r="C6979" s="1"/>
      <c r="D6979" s="1"/>
      <c r="E6979" s="1"/>
      <c r="F6979" s="1"/>
      <c r="G6979" s="1"/>
      <c r="H6979" s="1"/>
      <c r="I6979" s="1"/>
      <c r="Y6979" s="1"/>
      <c r="Z6979" s="1"/>
      <c r="BC6979" s="451"/>
    </row>
    <row r="6980" spans="3:55" hidden="1" x14ac:dyDescent="0.2">
      <c r="C6980" s="1"/>
      <c r="D6980" s="1"/>
      <c r="E6980" s="1"/>
      <c r="F6980" s="1"/>
      <c r="G6980" s="1"/>
      <c r="H6980" s="1"/>
      <c r="I6980" s="1"/>
      <c r="Y6980" s="1"/>
      <c r="Z6980" s="1"/>
      <c r="BC6980" s="451"/>
    </row>
    <row r="6981" spans="3:55" hidden="1" x14ac:dyDescent="0.2">
      <c r="C6981" s="1"/>
      <c r="D6981" s="1"/>
      <c r="E6981" s="1"/>
      <c r="F6981" s="1"/>
      <c r="G6981" s="1"/>
      <c r="H6981" s="1"/>
      <c r="I6981" s="1"/>
      <c r="Y6981" s="1"/>
      <c r="Z6981" s="1"/>
      <c r="BC6981" s="451"/>
    </row>
    <row r="6982" spans="3:55" hidden="1" x14ac:dyDescent="0.2">
      <c r="C6982" s="1"/>
      <c r="D6982" s="1"/>
      <c r="E6982" s="1"/>
      <c r="F6982" s="1"/>
      <c r="G6982" s="1"/>
      <c r="H6982" s="1"/>
      <c r="I6982" s="1"/>
      <c r="Y6982" s="1"/>
      <c r="Z6982" s="1"/>
      <c r="BC6982" s="451"/>
    </row>
    <row r="6983" spans="3:55" hidden="1" x14ac:dyDescent="0.2">
      <c r="C6983" s="1"/>
      <c r="D6983" s="1"/>
      <c r="E6983" s="1"/>
      <c r="F6983" s="1"/>
      <c r="G6983" s="1"/>
      <c r="H6983" s="1"/>
      <c r="I6983" s="1"/>
      <c r="Y6983" s="1"/>
      <c r="Z6983" s="1"/>
      <c r="BC6983" s="451"/>
    </row>
    <row r="6984" spans="3:55" hidden="1" x14ac:dyDescent="0.2">
      <c r="C6984" s="1"/>
      <c r="D6984" s="1"/>
      <c r="E6984" s="1"/>
      <c r="F6984" s="1"/>
      <c r="G6984" s="1"/>
      <c r="H6984" s="1"/>
      <c r="I6984" s="1"/>
      <c r="Y6984" s="1"/>
      <c r="Z6984" s="1"/>
      <c r="BC6984" s="451"/>
    </row>
    <row r="6985" spans="3:55" hidden="1" x14ac:dyDescent="0.2">
      <c r="C6985" s="1"/>
      <c r="D6985" s="1"/>
      <c r="E6985" s="1"/>
      <c r="F6985" s="1"/>
      <c r="G6985" s="1"/>
      <c r="H6985" s="1"/>
      <c r="I6985" s="1"/>
      <c r="Y6985" s="1"/>
      <c r="Z6985" s="1"/>
      <c r="BC6985" s="451"/>
    </row>
    <row r="6986" spans="3:55" hidden="1" x14ac:dyDescent="0.2">
      <c r="C6986" s="1"/>
      <c r="D6986" s="1"/>
      <c r="E6986" s="1"/>
      <c r="F6986" s="1"/>
      <c r="G6986" s="1"/>
      <c r="H6986" s="1"/>
      <c r="I6986" s="1"/>
      <c r="Y6986" s="1"/>
      <c r="Z6986" s="1"/>
      <c r="BC6986" s="451"/>
    </row>
    <row r="6987" spans="3:55" hidden="1" x14ac:dyDescent="0.2">
      <c r="C6987" s="1"/>
      <c r="D6987" s="1"/>
      <c r="E6987" s="1"/>
      <c r="F6987" s="1"/>
      <c r="G6987" s="1"/>
      <c r="H6987" s="1"/>
      <c r="I6987" s="1"/>
      <c r="Y6987" s="1"/>
      <c r="Z6987" s="1"/>
      <c r="BC6987" s="451"/>
    </row>
    <row r="6988" spans="3:55" hidden="1" x14ac:dyDescent="0.2">
      <c r="C6988" s="1"/>
      <c r="D6988" s="1"/>
      <c r="E6988" s="1"/>
      <c r="F6988" s="1"/>
      <c r="G6988" s="1"/>
      <c r="H6988" s="1"/>
      <c r="I6988" s="1"/>
      <c r="Y6988" s="1"/>
      <c r="Z6988" s="1"/>
      <c r="BC6988" s="451"/>
    </row>
    <row r="6989" spans="3:55" hidden="1" x14ac:dyDescent="0.2">
      <c r="C6989" s="1"/>
      <c r="D6989" s="1"/>
      <c r="E6989" s="1"/>
      <c r="F6989" s="1"/>
      <c r="G6989" s="1"/>
      <c r="H6989" s="1"/>
      <c r="I6989" s="1"/>
      <c r="Y6989" s="1"/>
      <c r="Z6989" s="1"/>
      <c r="BC6989" s="451"/>
    </row>
    <row r="6990" spans="3:55" hidden="1" x14ac:dyDescent="0.2">
      <c r="C6990" s="1"/>
      <c r="D6990" s="1"/>
      <c r="E6990" s="1"/>
      <c r="F6990" s="1"/>
      <c r="G6990" s="1"/>
      <c r="H6990" s="1"/>
      <c r="I6990" s="1"/>
      <c r="Y6990" s="1"/>
      <c r="Z6990" s="1"/>
      <c r="BC6990" s="451"/>
    </row>
    <row r="6991" spans="3:55" hidden="1" x14ac:dyDescent="0.2">
      <c r="C6991" s="1"/>
      <c r="D6991" s="1"/>
      <c r="E6991" s="1"/>
      <c r="F6991" s="1"/>
      <c r="G6991" s="1"/>
      <c r="H6991" s="1"/>
      <c r="I6991" s="1"/>
      <c r="Y6991" s="1"/>
      <c r="Z6991" s="1"/>
      <c r="BC6991" s="451"/>
    </row>
    <row r="6992" spans="3:55" hidden="1" x14ac:dyDescent="0.2">
      <c r="C6992" s="1"/>
      <c r="D6992" s="1"/>
      <c r="E6992" s="1"/>
      <c r="F6992" s="1"/>
      <c r="G6992" s="1"/>
      <c r="H6992" s="1"/>
      <c r="I6992" s="1"/>
      <c r="Y6992" s="1"/>
      <c r="Z6992" s="1"/>
      <c r="BC6992" s="451"/>
    </row>
    <row r="6993" spans="3:55" hidden="1" x14ac:dyDescent="0.2">
      <c r="C6993" s="1"/>
      <c r="D6993" s="1"/>
      <c r="E6993" s="1"/>
      <c r="F6993" s="1"/>
      <c r="G6993" s="1"/>
      <c r="H6993" s="1"/>
      <c r="I6993" s="1"/>
      <c r="Y6993" s="1"/>
      <c r="Z6993" s="1"/>
      <c r="BC6993" s="451"/>
    </row>
    <row r="6994" spans="3:55" hidden="1" x14ac:dyDescent="0.2">
      <c r="C6994" s="1"/>
      <c r="D6994" s="1"/>
      <c r="E6994" s="1"/>
      <c r="F6994" s="1"/>
      <c r="G6994" s="1"/>
      <c r="H6994" s="1"/>
      <c r="I6994" s="1"/>
      <c r="Y6994" s="1"/>
      <c r="Z6994" s="1"/>
      <c r="BC6994" s="451"/>
    </row>
    <row r="6995" spans="3:55" hidden="1" x14ac:dyDescent="0.2">
      <c r="C6995" s="1"/>
      <c r="D6995" s="1"/>
      <c r="E6995" s="1"/>
      <c r="F6995" s="1"/>
      <c r="G6995" s="1"/>
      <c r="H6995" s="1"/>
      <c r="I6995" s="1"/>
      <c r="Y6995" s="1"/>
      <c r="Z6995" s="1"/>
      <c r="BC6995" s="451"/>
    </row>
    <row r="6996" spans="3:55" hidden="1" x14ac:dyDescent="0.2">
      <c r="C6996" s="1"/>
      <c r="D6996" s="1"/>
      <c r="E6996" s="1"/>
      <c r="F6996" s="1"/>
      <c r="G6996" s="1"/>
      <c r="H6996" s="1"/>
      <c r="I6996" s="1"/>
      <c r="Y6996" s="1"/>
      <c r="Z6996" s="1"/>
      <c r="BC6996" s="451"/>
    </row>
    <row r="6997" spans="3:55" hidden="1" x14ac:dyDescent="0.2">
      <c r="C6997" s="1"/>
      <c r="D6997" s="1"/>
      <c r="E6997" s="1"/>
      <c r="F6997" s="1"/>
      <c r="G6997" s="1"/>
      <c r="H6997" s="1"/>
      <c r="I6997" s="1"/>
      <c r="Y6997" s="1"/>
      <c r="Z6997" s="1"/>
      <c r="BC6997" s="451"/>
    </row>
    <row r="6998" spans="3:55" hidden="1" x14ac:dyDescent="0.2">
      <c r="C6998" s="1"/>
      <c r="D6998" s="1"/>
      <c r="E6998" s="1"/>
      <c r="F6998" s="1"/>
      <c r="G6998" s="1"/>
      <c r="H6998" s="1"/>
      <c r="I6998" s="1"/>
      <c r="Y6998" s="1"/>
      <c r="Z6998" s="1"/>
      <c r="BC6998" s="451"/>
    </row>
    <row r="6999" spans="3:55" hidden="1" x14ac:dyDescent="0.2">
      <c r="C6999" s="1"/>
      <c r="D6999" s="1"/>
      <c r="E6999" s="1"/>
      <c r="F6999" s="1"/>
      <c r="G6999" s="1"/>
      <c r="H6999" s="1"/>
      <c r="I6999" s="1"/>
      <c r="Y6999" s="1"/>
      <c r="Z6999" s="1"/>
      <c r="BC6999" s="451"/>
    </row>
    <row r="7000" spans="3:55" hidden="1" x14ac:dyDescent="0.2">
      <c r="C7000" s="1"/>
      <c r="D7000" s="1"/>
      <c r="E7000" s="1"/>
      <c r="F7000" s="1"/>
      <c r="G7000" s="1"/>
      <c r="H7000" s="1"/>
      <c r="I7000" s="1"/>
      <c r="Y7000" s="1"/>
      <c r="Z7000" s="1"/>
      <c r="BC7000" s="451"/>
    </row>
    <row r="7001" spans="3:55" hidden="1" x14ac:dyDescent="0.2">
      <c r="C7001" s="1"/>
      <c r="D7001" s="1"/>
      <c r="E7001" s="1"/>
      <c r="F7001" s="1"/>
      <c r="G7001" s="1"/>
      <c r="H7001" s="1"/>
      <c r="I7001" s="1"/>
      <c r="Y7001" s="1"/>
      <c r="Z7001" s="1"/>
      <c r="BC7001" s="451"/>
    </row>
    <row r="7002" spans="3:55" hidden="1" x14ac:dyDescent="0.2">
      <c r="C7002" s="1"/>
      <c r="D7002" s="1"/>
      <c r="E7002" s="1"/>
      <c r="F7002" s="1"/>
      <c r="G7002" s="1"/>
      <c r="H7002" s="1"/>
      <c r="I7002" s="1"/>
      <c r="Y7002" s="1"/>
      <c r="Z7002" s="1"/>
      <c r="BC7002" s="451"/>
    </row>
    <row r="7003" spans="3:55" hidden="1" x14ac:dyDescent="0.2">
      <c r="C7003" s="1"/>
      <c r="D7003" s="1"/>
      <c r="E7003" s="1"/>
      <c r="F7003" s="1"/>
      <c r="G7003" s="1"/>
      <c r="H7003" s="1"/>
      <c r="I7003" s="1"/>
      <c r="Y7003" s="1"/>
      <c r="Z7003" s="1"/>
      <c r="BC7003" s="451"/>
    </row>
    <row r="7004" spans="3:55" hidden="1" x14ac:dyDescent="0.2">
      <c r="C7004" s="1"/>
      <c r="D7004" s="1"/>
      <c r="E7004" s="1"/>
      <c r="F7004" s="1"/>
      <c r="G7004" s="1"/>
      <c r="H7004" s="1"/>
      <c r="I7004" s="1"/>
      <c r="Y7004" s="1"/>
      <c r="Z7004" s="1"/>
      <c r="BC7004" s="451"/>
    </row>
    <row r="7005" spans="3:55" hidden="1" x14ac:dyDescent="0.2">
      <c r="C7005" s="1"/>
      <c r="D7005" s="1"/>
      <c r="E7005" s="1"/>
      <c r="F7005" s="1"/>
      <c r="G7005" s="1"/>
      <c r="H7005" s="1"/>
      <c r="I7005" s="1"/>
      <c r="Y7005" s="1"/>
      <c r="Z7005" s="1"/>
      <c r="BC7005" s="451"/>
    </row>
    <row r="7006" spans="3:55" hidden="1" x14ac:dyDescent="0.2">
      <c r="C7006" s="1"/>
      <c r="D7006" s="1"/>
      <c r="E7006" s="1"/>
      <c r="F7006" s="1"/>
      <c r="G7006" s="1"/>
      <c r="H7006" s="1"/>
      <c r="I7006" s="1"/>
      <c r="Y7006" s="1"/>
      <c r="Z7006" s="1"/>
      <c r="BC7006" s="451"/>
    </row>
    <row r="7007" spans="3:55" hidden="1" x14ac:dyDescent="0.2">
      <c r="C7007" s="1"/>
      <c r="D7007" s="1"/>
      <c r="E7007" s="1"/>
      <c r="F7007" s="1"/>
      <c r="G7007" s="1"/>
      <c r="H7007" s="1"/>
      <c r="I7007" s="1"/>
      <c r="Y7007" s="1"/>
      <c r="Z7007" s="1"/>
      <c r="BC7007" s="451"/>
    </row>
    <row r="7008" spans="3:55" hidden="1" x14ac:dyDescent="0.2">
      <c r="C7008" s="1"/>
      <c r="D7008" s="1"/>
      <c r="E7008" s="1"/>
      <c r="F7008" s="1"/>
      <c r="G7008" s="1"/>
      <c r="H7008" s="1"/>
      <c r="I7008" s="1"/>
      <c r="Y7008" s="1"/>
      <c r="Z7008" s="1"/>
      <c r="BC7008" s="451"/>
    </row>
    <row r="7009" spans="3:55" hidden="1" x14ac:dyDescent="0.2">
      <c r="C7009" s="1"/>
      <c r="D7009" s="1"/>
      <c r="E7009" s="1"/>
      <c r="F7009" s="1"/>
      <c r="G7009" s="1"/>
      <c r="H7009" s="1"/>
      <c r="I7009" s="1"/>
      <c r="Y7009" s="1"/>
      <c r="Z7009" s="1"/>
      <c r="BC7009" s="451"/>
    </row>
    <row r="7010" spans="3:55" hidden="1" x14ac:dyDescent="0.2">
      <c r="C7010" s="1"/>
      <c r="D7010" s="1"/>
      <c r="E7010" s="1"/>
      <c r="F7010" s="1"/>
      <c r="G7010" s="1"/>
      <c r="H7010" s="1"/>
      <c r="I7010" s="1"/>
      <c r="Y7010" s="1"/>
      <c r="Z7010" s="1"/>
      <c r="BC7010" s="451"/>
    </row>
    <row r="7011" spans="3:55" hidden="1" x14ac:dyDescent="0.2">
      <c r="C7011" s="1"/>
      <c r="D7011" s="1"/>
      <c r="E7011" s="1"/>
      <c r="F7011" s="1"/>
      <c r="G7011" s="1"/>
      <c r="H7011" s="1"/>
      <c r="I7011" s="1"/>
      <c r="Y7011" s="1"/>
      <c r="Z7011" s="1"/>
      <c r="BC7011" s="451"/>
    </row>
    <row r="7012" spans="3:55" hidden="1" x14ac:dyDescent="0.2">
      <c r="C7012" s="1"/>
      <c r="D7012" s="1"/>
      <c r="E7012" s="1"/>
      <c r="F7012" s="1"/>
      <c r="G7012" s="1"/>
      <c r="H7012" s="1"/>
      <c r="I7012" s="1"/>
      <c r="Y7012" s="1"/>
      <c r="Z7012" s="1"/>
      <c r="BC7012" s="451"/>
    </row>
    <row r="7013" spans="3:55" hidden="1" x14ac:dyDescent="0.2">
      <c r="C7013" s="1"/>
      <c r="D7013" s="1"/>
      <c r="E7013" s="1"/>
      <c r="F7013" s="1"/>
      <c r="G7013" s="1"/>
      <c r="H7013" s="1"/>
      <c r="I7013" s="1"/>
      <c r="Y7013" s="1"/>
      <c r="Z7013" s="1"/>
      <c r="BC7013" s="451"/>
    </row>
    <row r="7014" spans="3:55" hidden="1" x14ac:dyDescent="0.2">
      <c r="C7014" s="1"/>
      <c r="D7014" s="1"/>
      <c r="E7014" s="1"/>
      <c r="F7014" s="1"/>
      <c r="G7014" s="1"/>
      <c r="H7014" s="1"/>
      <c r="I7014" s="1"/>
      <c r="Y7014" s="1"/>
      <c r="Z7014" s="1"/>
      <c r="BC7014" s="451"/>
    </row>
    <row r="7015" spans="3:55" hidden="1" x14ac:dyDescent="0.2">
      <c r="C7015" s="1"/>
      <c r="D7015" s="1"/>
      <c r="E7015" s="1"/>
      <c r="F7015" s="1"/>
      <c r="G7015" s="1"/>
      <c r="H7015" s="1"/>
      <c r="I7015" s="1"/>
      <c r="Y7015" s="1"/>
      <c r="Z7015" s="1"/>
      <c r="BC7015" s="451"/>
    </row>
    <row r="7016" spans="3:55" hidden="1" x14ac:dyDescent="0.2">
      <c r="C7016" s="1"/>
      <c r="D7016" s="1"/>
      <c r="E7016" s="1"/>
      <c r="F7016" s="1"/>
      <c r="G7016" s="1"/>
      <c r="H7016" s="1"/>
      <c r="I7016" s="1"/>
      <c r="Y7016" s="1"/>
      <c r="Z7016" s="1"/>
      <c r="BC7016" s="451"/>
    </row>
    <row r="7017" spans="3:55" hidden="1" x14ac:dyDescent="0.2">
      <c r="C7017" s="1"/>
      <c r="D7017" s="1"/>
      <c r="E7017" s="1"/>
      <c r="F7017" s="1"/>
      <c r="G7017" s="1"/>
      <c r="H7017" s="1"/>
      <c r="I7017" s="1"/>
      <c r="Y7017" s="1"/>
      <c r="Z7017" s="1"/>
      <c r="BC7017" s="451"/>
    </row>
    <row r="7018" spans="3:55" hidden="1" x14ac:dyDescent="0.2">
      <c r="C7018" s="1"/>
      <c r="D7018" s="1"/>
      <c r="E7018" s="1"/>
      <c r="F7018" s="1"/>
      <c r="G7018" s="1"/>
      <c r="H7018" s="1"/>
      <c r="I7018" s="1"/>
      <c r="Y7018" s="1"/>
      <c r="Z7018" s="1"/>
      <c r="BC7018" s="451"/>
    </row>
    <row r="7019" spans="3:55" hidden="1" x14ac:dyDescent="0.2">
      <c r="C7019" s="1"/>
      <c r="D7019" s="1"/>
      <c r="E7019" s="1"/>
      <c r="F7019" s="1"/>
      <c r="G7019" s="1"/>
      <c r="H7019" s="1"/>
      <c r="I7019" s="1"/>
      <c r="Y7019" s="1"/>
      <c r="Z7019" s="1"/>
      <c r="BC7019" s="451"/>
    </row>
    <row r="7020" spans="3:55" hidden="1" x14ac:dyDescent="0.2">
      <c r="C7020" s="1"/>
      <c r="D7020" s="1"/>
      <c r="E7020" s="1"/>
      <c r="F7020" s="1"/>
      <c r="G7020" s="1"/>
      <c r="H7020" s="1"/>
      <c r="I7020" s="1"/>
      <c r="Y7020" s="1"/>
      <c r="Z7020" s="1"/>
      <c r="BC7020" s="451"/>
    </row>
    <row r="7021" spans="3:55" hidden="1" x14ac:dyDescent="0.2">
      <c r="C7021" s="1"/>
      <c r="D7021" s="1"/>
      <c r="E7021" s="1"/>
      <c r="F7021" s="1"/>
      <c r="G7021" s="1"/>
      <c r="H7021" s="1"/>
      <c r="I7021" s="1"/>
      <c r="Y7021" s="1"/>
      <c r="Z7021" s="1"/>
      <c r="BC7021" s="451"/>
    </row>
    <row r="7022" spans="3:55" hidden="1" x14ac:dyDescent="0.2">
      <c r="C7022" s="1"/>
      <c r="D7022" s="1"/>
      <c r="E7022" s="1"/>
      <c r="F7022" s="1"/>
      <c r="G7022" s="1"/>
      <c r="H7022" s="1"/>
      <c r="I7022" s="1"/>
      <c r="Y7022" s="1"/>
      <c r="Z7022" s="1"/>
      <c r="BC7022" s="451"/>
    </row>
    <row r="7023" spans="3:55" hidden="1" x14ac:dyDescent="0.2">
      <c r="C7023" s="1"/>
      <c r="D7023" s="1"/>
      <c r="E7023" s="1"/>
      <c r="F7023" s="1"/>
      <c r="G7023" s="1"/>
      <c r="H7023" s="1"/>
      <c r="I7023" s="1"/>
      <c r="Y7023" s="1"/>
      <c r="Z7023" s="1"/>
      <c r="BC7023" s="451"/>
    </row>
    <row r="7024" spans="3:55" hidden="1" x14ac:dyDescent="0.2">
      <c r="C7024" s="1"/>
      <c r="D7024" s="1"/>
      <c r="E7024" s="1"/>
      <c r="F7024" s="1"/>
      <c r="G7024" s="1"/>
      <c r="H7024" s="1"/>
      <c r="I7024" s="1"/>
      <c r="Y7024" s="1"/>
      <c r="Z7024" s="1"/>
      <c r="BC7024" s="451"/>
    </row>
    <row r="7025" spans="3:55" hidden="1" x14ac:dyDescent="0.2">
      <c r="C7025" s="1"/>
      <c r="D7025" s="1"/>
      <c r="E7025" s="1"/>
      <c r="F7025" s="1"/>
      <c r="G7025" s="1"/>
      <c r="H7025" s="1"/>
      <c r="I7025" s="1"/>
      <c r="Y7025" s="1"/>
      <c r="Z7025" s="1"/>
      <c r="BC7025" s="451"/>
    </row>
    <row r="7026" spans="3:55" hidden="1" x14ac:dyDescent="0.2">
      <c r="C7026" s="1"/>
      <c r="D7026" s="1"/>
      <c r="E7026" s="1"/>
      <c r="F7026" s="1"/>
      <c r="G7026" s="1"/>
      <c r="H7026" s="1"/>
      <c r="I7026" s="1"/>
      <c r="Y7026" s="1"/>
      <c r="Z7026" s="1"/>
      <c r="BC7026" s="451"/>
    </row>
    <row r="7027" spans="3:55" hidden="1" x14ac:dyDescent="0.2">
      <c r="C7027" s="1"/>
      <c r="D7027" s="1"/>
      <c r="E7027" s="1"/>
      <c r="F7027" s="1"/>
      <c r="G7027" s="1"/>
      <c r="H7027" s="1"/>
      <c r="I7027" s="1"/>
      <c r="Y7027" s="1"/>
      <c r="Z7027" s="1"/>
      <c r="BC7027" s="451"/>
    </row>
    <row r="7028" spans="3:55" hidden="1" x14ac:dyDescent="0.2">
      <c r="C7028" s="1"/>
      <c r="D7028" s="1"/>
      <c r="E7028" s="1"/>
      <c r="F7028" s="1"/>
      <c r="G7028" s="1"/>
      <c r="H7028" s="1"/>
      <c r="I7028" s="1"/>
      <c r="Y7028" s="1"/>
      <c r="Z7028" s="1"/>
      <c r="BC7028" s="451"/>
    </row>
    <row r="7029" spans="3:55" hidden="1" x14ac:dyDescent="0.2">
      <c r="C7029" s="1"/>
      <c r="D7029" s="1"/>
      <c r="E7029" s="1"/>
      <c r="F7029" s="1"/>
      <c r="G7029" s="1"/>
      <c r="H7029" s="1"/>
      <c r="I7029" s="1"/>
      <c r="Y7029" s="1"/>
      <c r="Z7029" s="1"/>
      <c r="BC7029" s="451"/>
    </row>
    <row r="7030" spans="3:55" hidden="1" x14ac:dyDescent="0.2">
      <c r="C7030" s="1"/>
      <c r="D7030" s="1"/>
      <c r="E7030" s="1"/>
      <c r="F7030" s="1"/>
      <c r="G7030" s="1"/>
      <c r="H7030" s="1"/>
      <c r="I7030" s="1"/>
      <c r="Y7030" s="1"/>
      <c r="Z7030" s="1"/>
      <c r="BC7030" s="451"/>
    </row>
    <row r="7031" spans="3:55" hidden="1" x14ac:dyDescent="0.2">
      <c r="C7031" s="1"/>
      <c r="D7031" s="1"/>
      <c r="E7031" s="1"/>
      <c r="F7031" s="1"/>
      <c r="G7031" s="1"/>
      <c r="H7031" s="1"/>
      <c r="I7031" s="1"/>
      <c r="Y7031" s="1"/>
      <c r="Z7031" s="1"/>
      <c r="BC7031" s="451"/>
    </row>
    <row r="7032" spans="3:55" hidden="1" x14ac:dyDescent="0.2">
      <c r="C7032" s="1"/>
      <c r="D7032" s="1"/>
      <c r="E7032" s="1"/>
      <c r="F7032" s="1"/>
      <c r="G7032" s="1"/>
      <c r="H7032" s="1"/>
      <c r="I7032" s="1"/>
      <c r="Y7032" s="1"/>
      <c r="Z7032" s="1"/>
      <c r="BC7032" s="451"/>
    </row>
    <row r="7033" spans="3:55" hidden="1" x14ac:dyDescent="0.2">
      <c r="C7033" s="1"/>
      <c r="D7033" s="1"/>
      <c r="E7033" s="1"/>
      <c r="F7033" s="1"/>
      <c r="G7033" s="1"/>
      <c r="H7033" s="1"/>
      <c r="I7033" s="1"/>
      <c r="Y7033" s="1"/>
      <c r="Z7033" s="1"/>
      <c r="BC7033" s="451"/>
    </row>
    <row r="7034" spans="3:55" hidden="1" x14ac:dyDescent="0.2">
      <c r="C7034" s="1"/>
      <c r="D7034" s="1"/>
      <c r="E7034" s="1"/>
      <c r="F7034" s="1"/>
      <c r="G7034" s="1"/>
      <c r="H7034" s="1"/>
      <c r="I7034" s="1"/>
      <c r="Y7034" s="1"/>
      <c r="Z7034" s="1"/>
      <c r="BC7034" s="451"/>
    </row>
    <row r="7035" spans="3:55" hidden="1" x14ac:dyDescent="0.2">
      <c r="C7035" s="1"/>
      <c r="D7035" s="1"/>
      <c r="E7035" s="1"/>
      <c r="F7035" s="1"/>
      <c r="G7035" s="1"/>
      <c r="H7035" s="1"/>
      <c r="I7035" s="1"/>
      <c r="Y7035" s="1"/>
      <c r="Z7035" s="1"/>
      <c r="BC7035" s="451"/>
    </row>
    <row r="7036" spans="3:55" hidden="1" x14ac:dyDescent="0.2">
      <c r="C7036" s="1"/>
      <c r="D7036" s="1"/>
      <c r="E7036" s="1"/>
      <c r="F7036" s="1"/>
      <c r="G7036" s="1"/>
      <c r="H7036" s="1"/>
      <c r="I7036" s="1"/>
      <c r="Y7036" s="1"/>
      <c r="Z7036" s="1"/>
      <c r="BC7036" s="451"/>
    </row>
    <row r="7037" spans="3:55" hidden="1" x14ac:dyDescent="0.2">
      <c r="C7037" s="1"/>
      <c r="D7037" s="1"/>
      <c r="E7037" s="1"/>
      <c r="F7037" s="1"/>
      <c r="G7037" s="1"/>
      <c r="H7037" s="1"/>
      <c r="I7037" s="1"/>
      <c r="Y7037" s="1"/>
      <c r="Z7037" s="1"/>
      <c r="BC7037" s="451"/>
    </row>
    <row r="7038" spans="3:55" hidden="1" x14ac:dyDescent="0.2">
      <c r="C7038" s="1"/>
      <c r="D7038" s="1"/>
      <c r="E7038" s="1"/>
      <c r="F7038" s="1"/>
      <c r="G7038" s="1"/>
      <c r="H7038" s="1"/>
      <c r="I7038" s="1"/>
      <c r="Y7038" s="1"/>
      <c r="Z7038" s="1"/>
      <c r="BC7038" s="451"/>
    </row>
    <row r="7039" spans="3:55" hidden="1" x14ac:dyDescent="0.2">
      <c r="C7039" s="1"/>
      <c r="D7039" s="1"/>
      <c r="E7039" s="1"/>
      <c r="F7039" s="1"/>
      <c r="G7039" s="1"/>
      <c r="H7039" s="1"/>
      <c r="I7039" s="1"/>
      <c r="Y7039" s="1"/>
      <c r="Z7039" s="1"/>
      <c r="BC7039" s="451"/>
    </row>
    <row r="7040" spans="3:55" hidden="1" x14ac:dyDescent="0.2">
      <c r="C7040" s="1"/>
      <c r="D7040" s="1"/>
      <c r="E7040" s="1"/>
      <c r="F7040" s="1"/>
      <c r="G7040" s="1"/>
      <c r="H7040" s="1"/>
      <c r="I7040" s="1"/>
      <c r="Y7040" s="1"/>
      <c r="Z7040" s="1"/>
      <c r="BC7040" s="451"/>
    </row>
    <row r="7041" spans="3:55" hidden="1" x14ac:dyDescent="0.2">
      <c r="C7041" s="1"/>
      <c r="D7041" s="1"/>
      <c r="E7041" s="1"/>
      <c r="F7041" s="1"/>
      <c r="G7041" s="1"/>
      <c r="H7041" s="1"/>
      <c r="I7041" s="1"/>
      <c r="Y7041" s="1"/>
      <c r="Z7041" s="1"/>
      <c r="BC7041" s="451"/>
    </row>
    <row r="7042" spans="3:55" hidden="1" x14ac:dyDescent="0.2">
      <c r="C7042" s="1"/>
      <c r="D7042" s="1"/>
      <c r="E7042" s="1"/>
      <c r="F7042" s="1"/>
      <c r="G7042" s="1"/>
      <c r="H7042" s="1"/>
      <c r="I7042" s="1"/>
      <c r="Y7042" s="1"/>
      <c r="Z7042" s="1"/>
      <c r="BC7042" s="451"/>
    </row>
    <row r="7043" spans="3:55" hidden="1" x14ac:dyDescent="0.2">
      <c r="C7043" s="1"/>
      <c r="D7043" s="1"/>
      <c r="E7043" s="1"/>
      <c r="F7043" s="1"/>
      <c r="G7043" s="1"/>
      <c r="H7043" s="1"/>
      <c r="I7043" s="1"/>
      <c r="Y7043" s="1"/>
      <c r="Z7043" s="1"/>
      <c r="BC7043" s="451"/>
    </row>
    <row r="7044" spans="3:55" hidden="1" x14ac:dyDescent="0.2">
      <c r="C7044" s="1"/>
      <c r="D7044" s="1"/>
      <c r="E7044" s="1"/>
      <c r="F7044" s="1"/>
      <c r="G7044" s="1"/>
      <c r="H7044" s="1"/>
      <c r="I7044" s="1"/>
      <c r="Y7044" s="1"/>
      <c r="Z7044" s="1"/>
      <c r="BC7044" s="451"/>
    </row>
    <row r="7045" spans="3:55" hidden="1" x14ac:dyDescent="0.2">
      <c r="C7045" s="1"/>
      <c r="D7045" s="1"/>
      <c r="E7045" s="1"/>
      <c r="F7045" s="1"/>
      <c r="G7045" s="1"/>
      <c r="H7045" s="1"/>
      <c r="I7045" s="1"/>
      <c r="Y7045" s="1"/>
      <c r="Z7045" s="1"/>
      <c r="BC7045" s="451"/>
    </row>
    <row r="7046" spans="3:55" hidden="1" x14ac:dyDescent="0.2">
      <c r="C7046" s="1"/>
      <c r="D7046" s="1"/>
      <c r="E7046" s="1"/>
      <c r="F7046" s="1"/>
      <c r="G7046" s="1"/>
      <c r="H7046" s="1"/>
      <c r="I7046" s="1"/>
      <c r="Y7046" s="1"/>
      <c r="Z7046" s="1"/>
      <c r="BC7046" s="451"/>
    </row>
    <row r="7047" spans="3:55" hidden="1" x14ac:dyDescent="0.2">
      <c r="C7047" s="1"/>
      <c r="D7047" s="1"/>
      <c r="E7047" s="1"/>
      <c r="F7047" s="1"/>
      <c r="G7047" s="1"/>
      <c r="H7047" s="1"/>
      <c r="I7047" s="1"/>
      <c r="Y7047" s="1"/>
      <c r="Z7047" s="1"/>
      <c r="BC7047" s="451"/>
    </row>
    <row r="7048" spans="3:55" hidden="1" x14ac:dyDescent="0.2">
      <c r="C7048" s="1"/>
      <c r="D7048" s="1"/>
      <c r="E7048" s="1"/>
      <c r="F7048" s="1"/>
      <c r="G7048" s="1"/>
      <c r="H7048" s="1"/>
      <c r="I7048" s="1"/>
      <c r="Y7048" s="1"/>
      <c r="Z7048" s="1"/>
      <c r="BC7048" s="451"/>
    </row>
    <row r="7049" spans="3:55" hidden="1" x14ac:dyDescent="0.2">
      <c r="C7049" s="1"/>
      <c r="D7049" s="1"/>
      <c r="E7049" s="1"/>
      <c r="F7049" s="1"/>
      <c r="G7049" s="1"/>
      <c r="H7049" s="1"/>
      <c r="I7049" s="1"/>
      <c r="Y7049" s="1"/>
      <c r="Z7049" s="1"/>
      <c r="BC7049" s="451"/>
    </row>
    <row r="7050" spans="3:55" hidden="1" x14ac:dyDescent="0.2">
      <c r="C7050" s="1"/>
      <c r="D7050" s="1"/>
      <c r="E7050" s="1"/>
      <c r="F7050" s="1"/>
      <c r="G7050" s="1"/>
      <c r="H7050" s="1"/>
      <c r="I7050" s="1"/>
      <c r="Y7050" s="1"/>
      <c r="Z7050" s="1"/>
      <c r="BC7050" s="451"/>
    </row>
    <row r="7051" spans="3:55" hidden="1" x14ac:dyDescent="0.2">
      <c r="C7051" s="1"/>
      <c r="D7051" s="1"/>
      <c r="E7051" s="1"/>
      <c r="F7051" s="1"/>
      <c r="G7051" s="1"/>
      <c r="H7051" s="1"/>
      <c r="I7051" s="1"/>
      <c r="Y7051" s="1"/>
      <c r="Z7051" s="1"/>
      <c r="BC7051" s="451"/>
    </row>
    <row r="7052" spans="3:55" hidden="1" x14ac:dyDescent="0.2">
      <c r="C7052" s="1"/>
      <c r="D7052" s="1"/>
      <c r="E7052" s="1"/>
      <c r="F7052" s="1"/>
      <c r="G7052" s="1"/>
      <c r="H7052" s="1"/>
      <c r="I7052" s="1"/>
      <c r="Y7052" s="1"/>
      <c r="Z7052" s="1"/>
      <c r="BC7052" s="451"/>
    </row>
    <row r="7053" spans="3:55" hidden="1" x14ac:dyDescent="0.2">
      <c r="C7053" s="1"/>
      <c r="D7053" s="1"/>
      <c r="E7053" s="1"/>
      <c r="F7053" s="1"/>
      <c r="G7053" s="1"/>
      <c r="H7053" s="1"/>
      <c r="I7053" s="1"/>
      <c r="Y7053" s="1"/>
      <c r="Z7053" s="1"/>
      <c r="BC7053" s="451"/>
    </row>
    <row r="7054" spans="3:55" hidden="1" x14ac:dyDescent="0.2">
      <c r="C7054" s="1"/>
      <c r="D7054" s="1"/>
      <c r="E7054" s="1"/>
      <c r="F7054" s="1"/>
      <c r="G7054" s="1"/>
      <c r="H7054" s="1"/>
      <c r="I7054" s="1"/>
      <c r="Y7054" s="1"/>
      <c r="Z7054" s="1"/>
      <c r="BC7054" s="451"/>
    </row>
    <row r="7055" spans="3:55" hidden="1" x14ac:dyDescent="0.2">
      <c r="C7055" s="1"/>
      <c r="D7055" s="1"/>
      <c r="E7055" s="1"/>
      <c r="F7055" s="1"/>
      <c r="G7055" s="1"/>
      <c r="H7055" s="1"/>
      <c r="I7055" s="1"/>
      <c r="Y7055" s="1"/>
      <c r="Z7055" s="1"/>
      <c r="BC7055" s="451"/>
    </row>
    <row r="7056" spans="3:55" hidden="1" x14ac:dyDescent="0.2">
      <c r="C7056" s="1"/>
      <c r="D7056" s="1"/>
      <c r="E7056" s="1"/>
      <c r="F7056" s="1"/>
      <c r="G7056" s="1"/>
      <c r="H7056" s="1"/>
      <c r="I7056" s="1"/>
      <c r="Y7056" s="1"/>
      <c r="Z7056" s="1"/>
      <c r="BC7056" s="451"/>
    </row>
    <row r="7057" spans="3:55" hidden="1" x14ac:dyDescent="0.2">
      <c r="C7057" s="1"/>
      <c r="D7057" s="1"/>
      <c r="E7057" s="1"/>
      <c r="F7057" s="1"/>
      <c r="G7057" s="1"/>
      <c r="H7057" s="1"/>
      <c r="I7057" s="1"/>
      <c r="Y7057" s="1"/>
      <c r="Z7057" s="1"/>
      <c r="BC7057" s="451"/>
    </row>
    <row r="7058" spans="3:55" hidden="1" x14ac:dyDescent="0.2">
      <c r="C7058" s="1"/>
      <c r="D7058" s="1"/>
      <c r="E7058" s="1"/>
      <c r="F7058" s="1"/>
      <c r="G7058" s="1"/>
      <c r="H7058" s="1"/>
      <c r="I7058" s="1"/>
      <c r="Y7058" s="1"/>
      <c r="Z7058" s="1"/>
      <c r="BC7058" s="451"/>
    </row>
    <row r="7059" spans="3:55" hidden="1" x14ac:dyDescent="0.2">
      <c r="C7059" s="1"/>
      <c r="D7059" s="1"/>
      <c r="E7059" s="1"/>
      <c r="F7059" s="1"/>
      <c r="G7059" s="1"/>
      <c r="H7059" s="1"/>
      <c r="I7059" s="1"/>
      <c r="Y7059" s="1"/>
      <c r="Z7059" s="1"/>
      <c r="BC7059" s="451"/>
    </row>
    <row r="7060" spans="3:55" hidden="1" x14ac:dyDescent="0.2">
      <c r="C7060" s="1"/>
      <c r="D7060" s="1"/>
      <c r="E7060" s="1"/>
      <c r="F7060" s="1"/>
      <c r="G7060" s="1"/>
      <c r="H7060" s="1"/>
      <c r="I7060" s="1"/>
      <c r="Y7060" s="1"/>
      <c r="Z7060" s="1"/>
      <c r="BC7060" s="451"/>
    </row>
    <row r="7061" spans="3:55" hidden="1" x14ac:dyDescent="0.2">
      <c r="C7061" s="1"/>
      <c r="D7061" s="1"/>
      <c r="E7061" s="1"/>
      <c r="F7061" s="1"/>
      <c r="G7061" s="1"/>
      <c r="H7061" s="1"/>
      <c r="I7061" s="1"/>
      <c r="Y7061" s="1"/>
      <c r="Z7061" s="1"/>
      <c r="BC7061" s="451"/>
    </row>
    <row r="7062" spans="3:55" hidden="1" x14ac:dyDescent="0.2">
      <c r="C7062" s="1"/>
      <c r="D7062" s="1"/>
      <c r="E7062" s="1"/>
      <c r="F7062" s="1"/>
      <c r="G7062" s="1"/>
      <c r="H7062" s="1"/>
      <c r="I7062" s="1"/>
      <c r="Y7062" s="1"/>
      <c r="Z7062" s="1"/>
      <c r="BC7062" s="451"/>
    </row>
    <row r="7063" spans="3:55" hidden="1" x14ac:dyDescent="0.2">
      <c r="C7063" s="1"/>
      <c r="D7063" s="1"/>
      <c r="E7063" s="1"/>
      <c r="F7063" s="1"/>
      <c r="G7063" s="1"/>
      <c r="H7063" s="1"/>
      <c r="I7063" s="1"/>
      <c r="Y7063" s="1"/>
      <c r="Z7063" s="1"/>
      <c r="BC7063" s="451"/>
    </row>
    <row r="7064" spans="3:55" hidden="1" x14ac:dyDescent="0.2">
      <c r="C7064" s="1"/>
      <c r="D7064" s="1"/>
      <c r="E7064" s="1"/>
      <c r="F7064" s="1"/>
      <c r="G7064" s="1"/>
      <c r="H7064" s="1"/>
      <c r="I7064" s="1"/>
      <c r="Y7064" s="1"/>
      <c r="Z7064" s="1"/>
      <c r="BC7064" s="451"/>
    </row>
    <row r="7065" spans="3:55" hidden="1" x14ac:dyDescent="0.2">
      <c r="C7065" s="1"/>
      <c r="D7065" s="1"/>
      <c r="E7065" s="1"/>
      <c r="F7065" s="1"/>
      <c r="G7065" s="1"/>
      <c r="H7065" s="1"/>
      <c r="I7065" s="1"/>
      <c r="Y7065" s="1"/>
      <c r="Z7065" s="1"/>
      <c r="BC7065" s="451"/>
    </row>
    <row r="7066" spans="3:55" hidden="1" x14ac:dyDescent="0.2">
      <c r="C7066" s="1"/>
      <c r="D7066" s="1"/>
      <c r="E7066" s="1"/>
      <c r="F7066" s="1"/>
      <c r="G7066" s="1"/>
      <c r="H7066" s="1"/>
      <c r="I7066" s="1"/>
      <c r="Y7066" s="1"/>
      <c r="Z7066" s="1"/>
      <c r="BC7066" s="451"/>
    </row>
    <row r="7067" spans="3:55" hidden="1" x14ac:dyDescent="0.2">
      <c r="C7067" s="1"/>
      <c r="D7067" s="1"/>
      <c r="E7067" s="1"/>
      <c r="F7067" s="1"/>
      <c r="G7067" s="1"/>
      <c r="H7067" s="1"/>
      <c r="I7067" s="1"/>
      <c r="Y7067" s="1"/>
      <c r="Z7067" s="1"/>
      <c r="BC7067" s="451"/>
    </row>
    <row r="7068" spans="3:55" hidden="1" x14ac:dyDescent="0.2">
      <c r="C7068" s="1"/>
      <c r="D7068" s="1"/>
      <c r="E7068" s="1"/>
      <c r="F7068" s="1"/>
      <c r="G7068" s="1"/>
      <c r="H7068" s="1"/>
      <c r="I7068" s="1"/>
      <c r="Y7068" s="1"/>
      <c r="Z7068" s="1"/>
      <c r="BC7068" s="451"/>
    </row>
    <row r="7069" spans="3:55" hidden="1" x14ac:dyDescent="0.2">
      <c r="C7069" s="1"/>
      <c r="D7069" s="1"/>
      <c r="E7069" s="1"/>
      <c r="F7069" s="1"/>
      <c r="G7069" s="1"/>
      <c r="H7069" s="1"/>
      <c r="I7069" s="1"/>
      <c r="Y7069" s="1"/>
      <c r="Z7069" s="1"/>
      <c r="BC7069" s="451"/>
    </row>
    <row r="7070" spans="3:55" hidden="1" x14ac:dyDescent="0.2">
      <c r="C7070" s="1"/>
      <c r="D7070" s="1"/>
      <c r="E7070" s="1"/>
      <c r="F7070" s="1"/>
      <c r="G7070" s="1"/>
      <c r="H7070" s="1"/>
      <c r="I7070" s="1"/>
      <c r="Y7070" s="1"/>
      <c r="Z7070" s="1"/>
      <c r="BC7070" s="451"/>
    </row>
    <row r="7071" spans="3:55" hidden="1" x14ac:dyDescent="0.2">
      <c r="C7071" s="1"/>
      <c r="D7071" s="1"/>
      <c r="E7071" s="1"/>
      <c r="F7071" s="1"/>
      <c r="G7071" s="1"/>
      <c r="H7071" s="1"/>
      <c r="I7071" s="1"/>
      <c r="Y7071" s="1"/>
      <c r="Z7071" s="1"/>
      <c r="BC7071" s="451"/>
    </row>
    <row r="7072" spans="3:55" hidden="1" x14ac:dyDescent="0.2">
      <c r="C7072" s="1"/>
      <c r="D7072" s="1"/>
      <c r="E7072" s="1"/>
      <c r="F7072" s="1"/>
      <c r="G7072" s="1"/>
      <c r="H7072" s="1"/>
      <c r="I7072" s="1"/>
      <c r="Y7072" s="1"/>
      <c r="Z7072" s="1"/>
      <c r="BC7072" s="451"/>
    </row>
    <row r="7073" spans="3:55" hidden="1" x14ac:dyDescent="0.2">
      <c r="C7073" s="1"/>
      <c r="D7073" s="1"/>
      <c r="E7073" s="1"/>
      <c r="F7073" s="1"/>
      <c r="G7073" s="1"/>
      <c r="H7073" s="1"/>
      <c r="I7073" s="1"/>
      <c r="Y7073" s="1"/>
      <c r="Z7073" s="1"/>
      <c r="BC7073" s="451"/>
    </row>
    <row r="7074" spans="3:55" hidden="1" x14ac:dyDescent="0.2">
      <c r="C7074" s="1"/>
      <c r="D7074" s="1"/>
      <c r="E7074" s="1"/>
      <c r="F7074" s="1"/>
      <c r="G7074" s="1"/>
      <c r="H7074" s="1"/>
      <c r="I7074" s="1"/>
      <c r="Y7074" s="1"/>
      <c r="Z7074" s="1"/>
      <c r="BC7074" s="451"/>
    </row>
    <row r="7075" spans="3:55" hidden="1" x14ac:dyDescent="0.2">
      <c r="C7075" s="1"/>
      <c r="D7075" s="1"/>
      <c r="E7075" s="1"/>
      <c r="F7075" s="1"/>
      <c r="G7075" s="1"/>
      <c r="H7075" s="1"/>
      <c r="I7075" s="1"/>
      <c r="Y7075" s="1"/>
      <c r="Z7075" s="1"/>
      <c r="BC7075" s="451"/>
    </row>
    <row r="7076" spans="3:55" hidden="1" x14ac:dyDescent="0.2">
      <c r="C7076" s="1"/>
      <c r="D7076" s="1"/>
      <c r="E7076" s="1"/>
      <c r="F7076" s="1"/>
      <c r="G7076" s="1"/>
      <c r="H7076" s="1"/>
      <c r="I7076" s="1"/>
      <c r="Y7076" s="1"/>
      <c r="Z7076" s="1"/>
      <c r="BC7076" s="451"/>
    </row>
    <row r="7077" spans="3:55" hidden="1" x14ac:dyDescent="0.2">
      <c r="C7077" s="1"/>
      <c r="D7077" s="1"/>
      <c r="E7077" s="1"/>
      <c r="F7077" s="1"/>
      <c r="G7077" s="1"/>
      <c r="H7077" s="1"/>
      <c r="I7077" s="1"/>
      <c r="Y7077" s="1"/>
      <c r="Z7077" s="1"/>
      <c r="BC7077" s="451"/>
    </row>
    <row r="7078" spans="3:55" hidden="1" x14ac:dyDescent="0.2">
      <c r="C7078" s="1"/>
      <c r="D7078" s="1"/>
      <c r="E7078" s="1"/>
      <c r="F7078" s="1"/>
      <c r="G7078" s="1"/>
      <c r="H7078" s="1"/>
      <c r="I7078" s="1"/>
      <c r="Y7078" s="1"/>
      <c r="Z7078" s="1"/>
      <c r="BC7078" s="451"/>
    </row>
    <row r="7079" spans="3:55" hidden="1" x14ac:dyDescent="0.2">
      <c r="C7079" s="1"/>
      <c r="D7079" s="1"/>
      <c r="E7079" s="1"/>
      <c r="F7079" s="1"/>
      <c r="G7079" s="1"/>
      <c r="H7079" s="1"/>
      <c r="I7079" s="1"/>
      <c r="Y7079" s="1"/>
      <c r="Z7079" s="1"/>
      <c r="BC7079" s="451"/>
    </row>
    <row r="7080" spans="3:55" hidden="1" x14ac:dyDescent="0.2">
      <c r="C7080" s="1"/>
      <c r="D7080" s="1"/>
      <c r="E7080" s="1"/>
      <c r="F7080" s="1"/>
      <c r="G7080" s="1"/>
      <c r="H7080" s="1"/>
      <c r="I7080" s="1"/>
      <c r="Y7080" s="1"/>
      <c r="Z7080" s="1"/>
      <c r="BC7080" s="451"/>
    </row>
    <row r="7081" spans="3:55" hidden="1" x14ac:dyDescent="0.2">
      <c r="C7081" s="1"/>
      <c r="D7081" s="1"/>
      <c r="E7081" s="1"/>
      <c r="F7081" s="1"/>
      <c r="G7081" s="1"/>
      <c r="H7081" s="1"/>
      <c r="I7081" s="1"/>
      <c r="Y7081" s="1"/>
      <c r="Z7081" s="1"/>
      <c r="BC7081" s="451"/>
    </row>
    <row r="7082" spans="3:55" hidden="1" x14ac:dyDescent="0.2">
      <c r="C7082" s="1"/>
      <c r="D7082" s="1"/>
      <c r="E7082" s="1"/>
      <c r="F7082" s="1"/>
      <c r="G7082" s="1"/>
      <c r="H7082" s="1"/>
      <c r="I7082" s="1"/>
      <c r="Y7082" s="1"/>
      <c r="Z7082" s="1"/>
      <c r="BC7082" s="451"/>
    </row>
    <row r="7083" spans="3:55" hidden="1" x14ac:dyDescent="0.2">
      <c r="C7083" s="1"/>
      <c r="D7083" s="1"/>
      <c r="E7083" s="1"/>
      <c r="F7083" s="1"/>
      <c r="G7083" s="1"/>
      <c r="H7083" s="1"/>
      <c r="I7083" s="1"/>
      <c r="Y7083" s="1"/>
      <c r="Z7083" s="1"/>
      <c r="BC7083" s="451"/>
    </row>
    <row r="7084" spans="3:55" hidden="1" x14ac:dyDescent="0.2">
      <c r="C7084" s="1"/>
      <c r="D7084" s="1"/>
      <c r="E7084" s="1"/>
      <c r="F7084" s="1"/>
      <c r="G7084" s="1"/>
      <c r="H7084" s="1"/>
      <c r="I7084" s="1"/>
      <c r="Y7084" s="1"/>
      <c r="Z7084" s="1"/>
      <c r="BC7084" s="451"/>
    </row>
    <row r="7085" spans="3:55" hidden="1" x14ac:dyDescent="0.2">
      <c r="C7085" s="1"/>
      <c r="D7085" s="1"/>
      <c r="E7085" s="1"/>
      <c r="F7085" s="1"/>
      <c r="G7085" s="1"/>
      <c r="H7085" s="1"/>
      <c r="I7085" s="1"/>
      <c r="Y7085" s="1"/>
      <c r="Z7085" s="1"/>
      <c r="BC7085" s="451"/>
    </row>
    <row r="7086" spans="3:55" hidden="1" x14ac:dyDescent="0.2">
      <c r="C7086" s="1"/>
      <c r="D7086" s="1"/>
      <c r="E7086" s="1"/>
      <c r="F7086" s="1"/>
      <c r="G7086" s="1"/>
      <c r="H7086" s="1"/>
      <c r="I7086" s="1"/>
      <c r="Y7086" s="1"/>
      <c r="Z7086" s="1"/>
      <c r="BC7086" s="451"/>
    </row>
    <row r="7087" spans="3:55" hidden="1" x14ac:dyDescent="0.2">
      <c r="C7087" s="1"/>
      <c r="D7087" s="1"/>
      <c r="E7087" s="1"/>
      <c r="F7087" s="1"/>
      <c r="G7087" s="1"/>
      <c r="H7087" s="1"/>
      <c r="I7087" s="1"/>
      <c r="Y7087" s="1"/>
      <c r="Z7087" s="1"/>
      <c r="BC7087" s="451"/>
    </row>
    <row r="7088" spans="3:55" hidden="1" x14ac:dyDescent="0.2">
      <c r="C7088" s="1"/>
      <c r="D7088" s="1"/>
      <c r="E7088" s="1"/>
      <c r="F7088" s="1"/>
      <c r="G7088" s="1"/>
      <c r="H7088" s="1"/>
      <c r="I7088" s="1"/>
      <c r="Y7088" s="1"/>
      <c r="Z7088" s="1"/>
      <c r="BC7088" s="451"/>
    </row>
    <row r="7089" spans="3:55" hidden="1" x14ac:dyDescent="0.2">
      <c r="C7089" s="1"/>
      <c r="D7089" s="1"/>
      <c r="E7089" s="1"/>
      <c r="F7089" s="1"/>
      <c r="G7089" s="1"/>
      <c r="H7089" s="1"/>
      <c r="I7089" s="1"/>
      <c r="Y7089" s="1"/>
      <c r="Z7089" s="1"/>
      <c r="BC7089" s="451"/>
    </row>
    <row r="7090" spans="3:55" hidden="1" x14ac:dyDescent="0.2">
      <c r="C7090" s="1"/>
      <c r="D7090" s="1"/>
      <c r="E7090" s="1"/>
      <c r="F7090" s="1"/>
      <c r="G7090" s="1"/>
      <c r="H7090" s="1"/>
      <c r="I7090" s="1"/>
      <c r="Y7090" s="1"/>
      <c r="Z7090" s="1"/>
      <c r="BC7090" s="451"/>
    </row>
    <row r="7091" spans="3:55" hidden="1" x14ac:dyDescent="0.2">
      <c r="C7091" s="1"/>
      <c r="D7091" s="1"/>
      <c r="E7091" s="1"/>
      <c r="F7091" s="1"/>
      <c r="G7091" s="1"/>
      <c r="H7091" s="1"/>
      <c r="I7091" s="1"/>
      <c r="Y7091" s="1"/>
      <c r="Z7091" s="1"/>
      <c r="BC7091" s="451"/>
    </row>
    <row r="7092" spans="3:55" hidden="1" x14ac:dyDescent="0.2">
      <c r="C7092" s="1"/>
      <c r="D7092" s="1"/>
      <c r="E7092" s="1"/>
      <c r="F7092" s="1"/>
      <c r="G7092" s="1"/>
      <c r="H7092" s="1"/>
      <c r="I7092" s="1"/>
      <c r="Y7092" s="1"/>
      <c r="Z7092" s="1"/>
      <c r="BC7092" s="451"/>
    </row>
    <row r="7093" spans="3:55" hidden="1" x14ac:dyDescent="0.2">
      <c r="C7093" s="1"/>
      <c r="D7093" s="1"/>
      <c r="E7093" s="1"/>
      <c r="F7093" s="1"/>
      <c r="G7093" s="1"/>
      <c r="H7093" s="1"/>
      <c r="I7093" s="1"/>
      <c r="Y7093" s="1"/>
      <c r="Z7093" s="1"/>
      <c r="BC7093" s="451"/>
    </row>
    <row r="7094" spans="3:55" hidden="1" x14ac:dyDescent="0.2">
      <c r="C7094" s="1"/>
      <c r="D7094" s="1"/>
      <c r="E7094" s="1"/>
      <c r="F7094" s="1"/>
      <c r="G7094" s="1"/>
      <c r="H7094" s="1"/>
      <c r="I7094" s="1"/>
      <c r="Y7094" s="1"/>
      <c r="Z7094" s="1"/>
      <c r="BC7094" s="451"/>
    </row>
    <row r="7095" spans="3:55" hidden="1" x14ac:dyDescent="0.2">
      <c r="C7095" s="1"/>
      <c r="D7095" s="1"/>
      <c r="E7095" s="1"/>
      <c r="F7095" s="1"/>
      <c r="G7095" s="1"/>
      <c r="H7095" s="1"/>
      <c r="I7095" s="1"/>
      <c r="Y7095" s="1"/>
      <c r="Z7095" s="1"/>
      <c r="BC7095" s="451"/>
    </row>
    <row r="7096" spans="3:55" hidden="1" x14ac:dyDescent="0.2">
      <c r="C7096" s="1"/>
      <c r="D7096" s="1"/>
      <c r="E7096" s="1"/>
      <c r="F7096" s="1"/>
      <c r="G7096" s="1"/>
      <c r="H7096" s="1"/>
      <c r="I7096" s="1"/>
      <c r="Y7096" s="1"/>
      <c r="Z7096" s="1"/>
      <c r="BC7096" s="451"/>
    </row>
    <row r="7097" spans="3:55" hidden="1" x14ac:dyDescent="0.2">
      <c r="C7097" s="1"/>
      <c r="D7097" s="1"/>
      <c r="E7097" s="1"/>
      <c r="F7097" s="1"/>
      <c r="G7097" s="1"/>
      <c r="H7097" s="1"/>
      <c r="I7097" s="1"/>
      <c r="Y7097" s="1"/>
      <c r="Z7097" s="1"/>
      <c r="BC7097" s="451"/>
    </row>
    <row r="7098" spans="3:55" hidden="1" x14ac:dyDescent="0.2">
      <c r="C7098" s="1"/>
      <c r="D7098" s="1"/>
      <c r="E7098" s="1"/>
      <c r="F7098" s="1"/>
      <c r="G7098" s="1"/>
      <c r="H7098" s="1"/>
      <c r="I7098" s="1"/>
      <c r="Y7098" s="1"/>
      <c r="Z7098" s="1"/>
      <c r="BC7098" s="451"/>
    </row>
    <row r="7099" spans="3:55" hidden="1" x14ac:dyDescent="0.2">
      <c r="C7099" s="1"/>
      <c r="D7099" s="1"/>
      <c r="E7099" s="1"/>
      <c r="F7099" s="1"/>
      <c r="G7099" s="1"/>
      <c r="H7099" s="1"/>
      <c r="I7099" s="1"/>
      <c r="Y7099" s="1"/>
      <c r="Z7099" s="1"/>
      <c r="BC7099" s="451"/>
    </row>
    <row r="7100" spans="3:55" hidden="1" x14ac:dyDescent="0.2">
      <c r="C7100" s="1"/>
      <c r="D7100" s="1"/>
      <c r="E7100" s="1"/>
      <c r="F7100" s="1"/>
      <c r="G7100" s="1"/>
      <c r="H7100" s="1"/>
      <c r="I7100" s="1"/>
      <c r="Y7100" s="1"/>
      <c r="Z7100" s="1"/>
      <c r="BC7100" s="451"/>
    </row>
    <row r="7101" spans="3:55" hidden="1" x14ac:dyDescent="0.2">
      <c r="C7101" s="1"/>
      <c r="D7101" s="1"/>
      <c r="E7101" s="1"/>
      <c r="F7101" s="1"/>
      <c r="G7101" s="1"/>
      <c r="H7101" s="1"/>
      <c r="I7101" s="1"/>
      <c r="Y7101" s="1"/>
      <c r="Z7101" s="1"/>
      <c r="BC7101" s="451"/>
    </row>
    <row r="7102" spans="3:55" hidden="1" x14ac:dyDescent="0.2">
      <c r="C7102" s="1"/>
      <c r="D7102" s="1"/>
      <c r="E7102" s="1"/>
      <c r="F7102" s="1"/>
      <c r="G7102" s="1"/>
      <c r="H7102" s="1"/>
      <c r="I7102" s="1"/>
      <c r="Y7102" s="1"/>
      <c r="Z7102" s="1"/>
      <c r="BC7102" s="451"/>
    </row>
    <row r="7103" spans="3:55" hidden="1" x14ac:dyDescent="0.2">
      <c r="C7103" s="1"/>
      <c r="D7103" s="1"/>
      <c r="E7103" s="1"/>
      <c r="F7103" s="1"/>
      <c r="G7103" s="1"/>
      <c r="H7103" s="1"/>
      <c r="I7103" s="1"/>
      <c r="Y7103" s="1"/>
      <c r="Z7103" s="1"/>
      <c r="BC7103" s="451"/>
    </row>
    <row r="7104" spans="3:55" hidden="1" x14ac:dyDescent="0.2">
      <c r="C7104" s="1"/>
      <c r="D7104" s="1"/>
      <c r="E7104" s="1"/>
      <c r="F7104" s="1"/>
      <c r="G7104" s="1"/>
      <c r="H7104" s="1"/>
      <c r="I7104" s="1"/>
      <c r="Y7104" s="1"/>
      <c r="Z7104" s="1"/>
      <c r="BC7104" s="451"/>
    </row>
    <row r="7105" spans="3:55" hidden="1" x14ac:dyDescent="0.2">
      <c r="C7105" s="1"/>
      <c r="D7105" s="1"/>
      <c r="E7105" s="1"/>
      <c r="F7105" s="1"/>
      <c r="G7105" s="1"/>
      <c r="H7105" s="1"/>
      <c r="I7105" s="1"/>
      <c r="Y7105" s="1"/>
      <c r="Z7105" s="1"/>
      <c r="BC7105" s="451"/>
    </row>
    <row r="7106" spans="3:55" hidden="1" x14ac:dyDescent="0.2">
      <c r="C7106" s="1"/>
      <c r="D7106" s="1"/>
      <c r="E7106" s="1"/>
      <c r="F7106" s="1"/>
      <c r="G7106" s="1"/>
      <c r="H7106" s="1"/>
      <c r="I7106" s="1"/>
      <c r="Y7106" s="1"/>
      <c r="Z7106" s="1"/>
      <c r="BC7106" s="451"/>
    </row>
    <row r="7107" spans="3:55" hidden="1" x14ac:dyDescent="0.2">
      <c r="C7107" s="1"/>
      <c r="D7107" s="1"/>
      <c r="E7107" s="1"/>
      <c r="F7107" s="1"/>
      <c r="G7107" s="1"/>
      <c r="H7107" s="1"/>
      <c r="I7107" s="1"/>
      <c r="Y7107" s="1"/>
      <c r="Z7107" s="1"/>
      <c r="BC7107" s="451"/>
    </row>
    <row r="7108" spans="3:55" hidden="1" x14ac:dyDescent="0.2">
      <c r="C7108" s="1"/>
      <c r="D7108" s="1"/>
      <c r="E7108" s="1"/>
      <c r="F7108" s="1"/>
      <c r="G7108" s="1"/>
      <c r="H7108" s="1"/>
      <c r="I7108" s="1"/>
      <c r="Y7108" s="1"/>
      <c r="Z7108" s="1"/>
      <c r="BC7108" s="451"/>
    </row>
    <row r="7109" spans="3:55" hidden="1" x14ac:dyDescent="0.2">
      <c r="C7109" s="1"/>
      <c r="D7109" s="1"/>
      <c r="E7109" s="1"/>
      <c r="F7109" s="1"/>
      <c r="G7109" s="1"/>
      <c r="H7109" s="1"/>
      <c r="I7109" s="1"/>
      <c r="Y7109" s="1"/>
      <c r="Z7109" s="1"/>
      <c r="BC7109" s="451"/>
    </row>
    <row r="7110" spans="3:55" hidden="1" x14ac:dyDescent="0.2">
      <c r="C7110" s="1"/>
      <c r="D7110" s="1"/>
      <c r="E7110" s="1"/>
      <c r="F7110" s="1"/>
      <c r="G7110" s="1"/>
      <c r="H7110" s="1"/>
      <c r="I7110" s="1"/>
      <c r="Y7110" s="1"/>
      <c r="Z7110" s="1"/>
      <c r="BC7110" s="451"/>
    </row>
    <row r="7111" spans="3:55" hidden="1" x14ac:dyDescent="0.2">
      <c r="C7111" s="1"/>
      <c r="D7111" s="1"/>
      <c r="E7111" s="1"/>
      <c r="F7111" s="1"/>
      <c r="G7111" s="1"/>
      <c r="H7111" s="1"/>
      <c r="I7111" s="1"/>
      <c r="Y7111" s="1"/>
      <c r="Z7111" s="1"/>
      <c r="BC7111" s="451"/>
    </row>
    <row r="7112" spans="3:55" hidden="1" x14ac:dyDescent="0.2">
      <c r="C7112" s="1"/>
      <c r="D7112" s="1"/>
      <c r="E7112" s="1"/>
      <c r="F7112" s="1"/>
      <c r="G7112" s="1"/>
      <c r="H7112" s="1"/>
      <c r="I7112" s="1"/>
      <c r="Y7112" s="1"/>
      <c r="Z7112" s="1"/>
      <c r="BC7112" s="451"/>
    </row>
    <row r="7113" spans="3:55" hidden="1" x14ac:dyDescent="0.2">
      <c r="C7113" s="1"/>
      <c r="D7113" s="1"/>
      <c r="E7113" s="1"/>
      <c r="F7113" s="1"/>
      <c r="G7113" s="1"/>
      <c r="H7113" s="1"/>
      <c r="I7113" s="1"/>
      <c r="Y7113" s="1"/>
      <c r="Z7113" s="1"/>
      <c r="BC7113" s="451"/>
    </row>
    <row r="7114" spans="3:55" hidden="1" x14ac:dyDescent="0.2">
      <c r="C7114" s="1"/>
      <c r="D7114" s="1"/>
      <c r="E7114" s="1"/>
      <c r="F7114" s="1"/>
      <c r="G7114" s="1"/>
      <c r="H7114" s="1"/>
      <c r="I7114" s="1"/>
      <c r="Y7114" s="1"/>
      <c r="Z7114" s="1"/>
      <c r="BC7114" s="451"/>
    </row>
    <row r="7115" spans="3:55" hidden="1" x14ac:dyDescent="0.2">
      <c r="C7115" s="1"/>
      <c r="D7115" s="1"/>
      <c r="E7115" s="1"/>
      <c r="F7115" s="1"/>
      <c r="G7115" s="1"/>
      <c r="H7115" s="1"/>
      <c r="I7115" s="1"/>
      <c r="Y7115" s="1"/>
      <c r="Z7115" s="1"/>
      <c r="BC7115" s="451"/>
    </row>
    <row r="7116" spans="3:55" hidden="1" x14ac:dyDescent="0.2">
      <c r="C7116" s="1"/>
      <c r="D7116" s="1"/>
      <c r="E7116" s="1"/>
      <c r="F7116" s="1"/>
      <c r="G7116" s="1"/>
      <c r="H7116" s="1"/>
      <c r="I7116" s="1"/>
      <c r="Y7116" s="1"/>
      <c r="Z7116" s="1"/>
      <c r="BC7116" s="451"/>
    </row>
    <row r="7117" spans="3:55" hidden="1" x14ac:dyDescent="0.2">
      <c r="C7117" s="1"/>
      <c r="D7117" s="1"/>
      <c r="E7117" s="1"/>
      <c r="F7117" s="1"/>
      <c r="G7117" s="1"/>
      <c r="H7117" s="1"/>
      <c r="I7117" s="1"/>
      <c r="Y7117" s="1"/>
      <c r="Z7117" s="1"/>
      <c r="BC7117" s="451"/>
    </row>
    <row r="7118" spans="3:55" hidden="1" x14ac:dyDescent="0.2">
      <c r="C7118" s="1"/>
      <c r="D7118" s="1"/>
      <c r="E7118" s="1"/>
      <c r="F7118" s="1"/>
      <c r="G7118" s="1"/>
      <c r="H7118" s="1"/>
      <c r="I7118" s="1"/>
      <c r="Y7118" s="1"/>
      <c r="Z7118" s="1"/>
      <c r="BC7118" s="451"/>
    </row>
    <row r="7119" spans="3:55" hidden="1" x14ac:dyDescent="0.2">
      <c r="C7119" s="1"/>
      <c r="D7119" s="1"/>
      <c r="E7119" s="1"/>
      <c r="F7119" s="1"/>
      <c r="G7119" s="1"/>
      <c r="H7119" s="1"/>
      <c r="I7119" s="1"/>
      <c r="Y7119" s="1"/>
      <c r="Z7119" s="1"/>
      <c r="BC7119" s="451"/>
    </row>
    <row r="7120" spans="3:55" hidden="1" x14ac:dyDescent="0.2">
      <c r="C7120" s="1"/>
      <c r="D7120" s="1"/>
      <c r="E7120" s="1"/>
      <c r="F7120" s="1"/>
      <c r="G7120" s="1"/>
      <c r="H7120" s="1"/>
      <c r="I7120" s="1"/>
      <c r="Y7120" s="1"/>
      <c r="Z7120" s="1"/>
      <c r="BC7120" s="451"/>
    </row>
    <row r="7121" spans="3:55" hidden="1" x14ac:dyDescent="0.2">
      <c r="C7121" s="1"/>
      <c r="D7121" s="1"/>
      <c r="E7121" s="1"/>
      <c r="F7121" s="1"/>
      <c r="G7121" s="1"/>
      <c r="H7121" s="1"/>
      <c r="I7121" s="1"/>
      <c r="Y7121" s="1"/>
      <c r="Z7121" s="1"/>
      <c r="BC7121" s="451"/>
    </row>
    <row r="7122" spans="3:55" hidden="1" x14ac:dyDescent="0.2">
      <c r="C7122" s="1"/>
      <c r="D7122" s="1"/>
      <c r="E7122" s="1"/>
      <c r="F7122" s="1"/>
      <c r="G7122" s="1"/>
      <c r="H7122" s="1"/>
      <c r="I7122" s="1"/>
      <c r="Y7122" s="1"/>
      <c r="Z7122" s="1"/>
      <c r="BC7122" s="451"/>
    </row>
    <row r="7123" spans="3:55" hidden="1" x14ac:dyDescent="0.2">
      <c r="C7123" s="1"/>
      <c r="D7123" s="1"/>
      <c r="E7123" s="1"/>
      <c r="F7123" s="1"/>
      <c r="G7123" s="1"/>
      <c r="H7123" s="1"/>
      <c r="I7123" s="1"/>
      <c r="Y7123" s="1"/>
      <c r="Z7123" s="1"/>
      <c r="BC7123" s="451"/>
    </row>
    <row r="7124" spans="3:55" hidden="1" x14ac:dyDescent="0.2">
      <c r="C7124" s="1"/>
      <c r="D7124" s="1"/>
      <c r="E7124" s="1"/>
      <c r="F7124" s="1"/>
      <c r="G7124" s="1"/>
      <c r="H7124" s="1"/>
      <c r="I7124" s="1"/>
      <c r="Y7124" s="1"/>
      <c r="Z7124" s="1"/>
      <c r="BC7124" s="451"/>
    </row>
    <row r="7125" spans="3:55" hidden="1" x14ac:dyDescent="0.2">
      <c r="C7125" s="1"/>
      <c r="D7125" s="1"/>
      <c r="E7125" s="1"/>
      <c r="F7125" s="1"/>
      <c r="G7125" s="1"/>
      <c r="H7125" s="1"/>
      <c r="I7125" s="1"/>
      <c r="Y7125" s="1"/>
      <c r="Z7125" s="1"/>
      <c r="BC7125" s="451"/>
    </row>
    <row r="7126" spans="3:55" hidden="1" x14ac:dyDescent="0.2">
      <c r="C7126" s="1"/>
      <c r="D7126" s="1"/>
      <c r="E7126" s="1"/>
      <c r="F7126" s="1"/>
      <c r="G7126" s="1"/>
      <c r="H7126" s="1"/>
      <c r="I7126" s="1"/>
      <c r="Y7126" s="1"/>
      <c r="Z7126" s="1"/>
      <c r="BC7126" s="451"/>
    </row>
    <row r="7127" spans="3:55" hidden="1" x14ac:dyDescent="0.2">
      <c r="C7127" s="1"/>
      <c r="D7127" s="1"/>
      <c r="E7127" s="1"/>
      <c r="F7127" s="1"/>
      <c r="G7127" s="1"/>
      <c r="H7127" s="1"/>
      <c r="I7127" s="1"/>
      <c r="Y7127" s="1"/>
      <c r="Z7127" s="1"/>
      <c r="BC7127" s="451"/>
    </row>
    <row r="7128" spans="3:55" hidden="1" x14ac:dyDescent="0.2">
      <c r="C7128" s="1"/>
      <c r="D7128" s="1"/>
      <c r="E7128" s="1"/>
      <c r="F7128" s="1"/>
      <c r="G7128" s="1"/>
      <c r="H7128" s="1"/>
      <c r="I7128" s="1"/>
      <c r="Y7128" s="1"/>
      <c r="Z7128" s="1"/>
      <c r="BC7128" s="451"/>
    </row>
    <row r="7129" spans="3:55" hidden="1" x14ac:dyDescent="0.2">
      <c r="C7129" s="1"/>
      <c r="D7129" s="1"/>
      <c r="E7129" s="1"/>
      <c r="F7129" s="1"/>
      <c r="G7129" s="1"/>
      <c r="H7129" s="1"/>
      <c r="I7129" s="1"/>
      <c r="Y7129" s="1"/>
      <c r="Z7129" s="1"/>
      <c r="BC7129" s="451"/>
    </row>
    <row r="7130" spans="3:55" hidden="1" x14ac:dyDescent="0.2">
      <c r="C7130" s="1"/>
      <c r="D7130" s="1"/>
      <c r="E7130" s="1"/>
      <c r="F7130" s="1"/>
      <c r="G7130" s="1"/>
      <c r="H7130" s="1"/>
      <c r="I7130" s="1"/>
      <c r="Y7130" s="1"/>
      <c r="Z7130" s="1"/>
      <c r="BC7130" s="451"/>
    </row>
    <row r="7131" spans="3:55" hidden="1" x14ac:dyDescent="0.2">
      <c r="C7131" s="1"/>
      <c r="D7131" s="1"/>
      <c r="E7131" s="1"/>
      <c r="F7131" s="1"/>
      <c r="G7131" s="1"/>
      <c r="H7131" s="1"/>
      <c r="I7131" s="1"/>
      <c r="Y7131" s="1"/>
      <c r="Z7131" s="1"/>
      <c r="BC7131" s="451"/>
    </row>
    <row r="7132" spans="3:55" hidden="1" x14ac:dyDescent="0.2">
      <c r="C7132" s="1"/>
      <c r="D7132" s="1"/>
      <c r="E7132" s="1"/>
      <c r="F7132" s="1"/>
      <c r="G7132" s="1"/>
      <c r="H7132" s="1"/>
      <c r="I7132" s="1"/>
      <c r="Y7132" s="1"/>
      <c r="Z7132" s="1"/>
      <c r="BC7132" s="451"/>
    </row>
    <row r="7133" spans="3:55" hidden="1" x14ac:dyDescent="0.2">
      <c r="C7133" s="1"/>
      <c r="D7133" s="1"/>
      <c r="E7133" s="1"/>
      <c r="F7133" s="1"/>
      <c r="G7133" s="1"/>
      <c r="H7133" s="1"/>
      <c r="I7133" s="1"/>
      <c r="Y7133" s="1"/>
      <c r="Z7133" s="1"/>
      <c r="BC7133" s="451"/>
    </row>
    <row r="7134" spans="3:55" hidden="1" x14ac:dyDescent="0.2">
      <c r="C7134" s="1"/>
      <c r="D7134" s="1"/>
      <c r="E7134" s="1"/>
      <c r="F7134" s="1"/>
      <c r="G7134" s="1"/>
      <c r="H7134" s="1"/>
      <c r="I7134" s="1"/>
      <c r="Y7134" s="1"/>
      <c r="Z7134" s="1"/>
      <c r="BC7134" s="451"/>
    </row>
    <row r="7135" spans="3:55" hidden="1" x14ac:dyDescent="0.2">
      <c r="C7135" s="1"/>
      <c r="D7135" s="1"/>
      <c r="E7135" s="1"/>
      <c r="F7135" s="1"/>
      <c r="G7135" s="1"/>
      <c r="H7135" s="1"/>
      <c r="I7135" s="1"/>
      <c r="Y7135" s="1"/>
      <c r="Z7135" s="1"/>
      <c r="BC7135" s="451"/>
    </row>
    <row r="7136" spans="3:55" hidden="1" x14ac:dyDescent="0.2">
      <c r="C7136" s="1"/>
      <c r="D7136" s="1"/>
      <c r="E7136" s="1"/>
      <c r="F7136" s="1"/>
      <c r="G7136" s="1"/>
      <c r="H7136" s="1"/>
      <c r="I7136" s="1"/>
      <c r="Y7136" s="1"/>
      <c r="Z7136" s="1"/>
      <c r="BC7136" s="451"/>
    </row>
    <row r="7137" spans="3:55" hidden="1" x14ac:dyDescent="0.2">
      <c r="C7137" s="1"/>
      <c r="D7137" s="1"/>
      <c r="E7137" s="1"/>
      <c r="F7137" s="1"/>
      <c r="G7137" s="1"/>
      <c r="H7137" s="1"/>
      <c r="I7137" s="1"/>
      <c r="Y7137" s="1"/>
      <c r="Z7137" s="1"/>
      <c r="BC7137" s="451"/>
    </row>
    <row r="7138" spans="3:55" hidden="1" x14ac:dyDescent="0.2">
      <c r="C7138" s="1"/>
      <c r="D7138" s="1"/>
      <c r="E7138" s="1"/>
      <c r="F7138" s="1"/>
      <c r="G7138" s="1"/>
      <c r="H7138" s="1"/>
      <c r="I7138" s="1"/>
      <c r="Y7138" s="1"/>
      <c r="Z7138" s="1"/>
      <c r="BC7138" s="451"/>
    </row>
    <row r="7139" spans="3:55" hidden="1" x14ac:dyDescent="0.2">
      <c r="C7139" s="1"/>
      <c r="D7139" s="1"/>
      <c r="E7139" s="1"/>
      <c r="F7139" s="1"/>
      <c r="G7139" s="1"/>
      <c r="H7139" s="1"/>
      <c r="I7139" s="1"/>
      <c r="Y7139" s="1"/>
      <c r="Z7139" s="1"/>
      <c r="BC7139" s="451"/>
    </row>
    <row r="7140" spans="3:55" hidden="1" x14ac:dyDescent="0.2">
      <c r="C7140" s="1"/>
      <c r="D7140" s="1"/>
      <c r="E7140" s="1"/>
      <c r="F7140" s="1"/>
      <c r="G7140" s="1"/>
      <c r="H7140" s="1"/>
      <c r="I7140" s="1"/>
      <c r="Y7140" s="1"/>
      <c r="Z7140" s="1"/>
      <c r="BC7140" s="451"/>
    </row>
    <row r="7141" spans="3:55" hidden="1" x14ac:dyDescent="0.2">
      <c r="C7141" s="1"/>
      <c r="D7141" s="1"/>
      <c r="E7141" s="1"/>
      <c r="F7141" s="1"/>
      <c r="G7141" s="1"/>
      <c r="H7141" s="1"/>
      <c r="I7141" s="1"/>
      <c r="Y7141" s="1"/>
      <c r="Z7141" s="1"/>
      <c r="BC7141" s="451"/>
    </row>
    <row r="7142" spans="3:55" hidden="1" x14ac:dyDescent="0.2">
      <c r="C7142" s="1"/>
      <c r="D7142" s="1"/>
      <c r="E7142" s="1"/>
      <c r="F7142" s="1"/>
      <c r="G7142" s="1"/>
      <c r="H7142" s="1"/>
      <c r="I7142" s="1"/>
      <c r="Y7142" s="1"/>
      <c r="Z7142" s="1"/>
      <c r="BC7142" s="451"/>
    </row>
    <row r="7143" spans="3:55" hidden="1" x14ac:dyDescent="0.2">
      <c r="C7143" s="1"/>
      <c r="D7143" s="1"/>
      <c r="E7143" s="1"/>
      <c r="F7143" s="1"/>
      <c r="G7143" s="1"/>
      <c r="H7143" s="1"/>
      <c r="I7143" s="1"/>
      <c r="Y7143" s="1"/>
      <c r="Z7143" s="1"/>
      <c r="BC7143" s="451"/>
    </row>
    <row r="7144" spans="3:55" hidden="1" x14ac:dyDescent="0.2">
      <c r="C7144" s="1"/>
      <c r="D7144" s="1"/>
      <c r="E7144" s="1"/>
      <c r="F7144" s="1"/>
      <c r="G7144" s="1"/>
      <c r="H7144" s="1"/>
      <c r="I7144" s="1"/>
      <c r="Y7144" s="1"/>
      <c r="Z7144" s="1"/>
      <c r="BC7144" s="451"/>
    </row>
    <row r="7145" spans="3:55" hidden="1" x14ac:dyDescent="0.2">
      <c r="C7145" s="1"/>
      <c r="D7145" s="1"/>
      <c r="E7145" s="1"/>
      <c r="F7145" s="1"/>
      <c r="G7145" s="1"/>
      <c r="H7145" s="1"/>
      <c r="I7145" s="1"/>
      <c r="Y7145" s="1"/>
      <c r="Z7145" s="1"/>
      <c r="BC7145" s="451"/>
    </row>
    <row r="7146" spans="3:55" hidden="1" x14ac:dyDescent="0.2">
      <c r="C7146" s="1"/>
      <c r="D7146" s="1"/>
      <c r="E7146" s="1"/>
      <c r="F7146" s="1"/>
      <c r="G7146" s="1"/>
      <c r="H7146" s="1"/>
      <c r="I7146" s="1"/>
      <c r="Y7146" s="1"/>
      <c r="Z7146" s="1"/>
      <c r="BC7146" s="451"/>
    </row>
    <row r="7147" spans="3:55" hidden="1" x14ac:dyDescent="0.2">
      <c r="C7147" s="1"/>
      <c r="D7147" s="1"/>
      <c r="E7147" s="1"/>
      <c r="F7147" s="1"/>
      <c r="G7147" s="1"/>
      <c r="H7147" s="1"/>
      <c r="I7147" s="1"/>
      <c r="Y7147" s="1"/>
      <c r="Z7147" s="1"/>
      <c r="BC7147" s="451"/>
    </row>
    <row r="7148" spans="3:55" hidden="1" x14ac:dyDescent="0.2">
      <c r="C7148" s="1"/>
      <c r="D7148" s="1"/>
      <c r="E7148" s="1"/>
      <c r="F7148" s="1"/>
      <c r="G7148" s="1"/>
      <c r="H7148" s="1"/>
      <c r="I7148" s="1"/>
      <c r="Y7148" s="1"/>
      <c r="Z7148" s="1"/>
      <c r="BC7148" s="451"/>
    </row>
    <row r="7149" spans="3:55" hidden="1" x14ac:dyDescent="0.2">
      <c r="C7149" s="1"/>
      <c r="D7149" s="1"/>
      <c r="E7149" s="1"/>
      <c r="F7149" s="1"/>
      <c r="G7149" s="1"/>
      <c r="H7149" s="1"/>
      <c r="I7149" s="1"/>
      <c r="Y7149" s="1"/>
      <c r="Z7149" s="1"/>
      <c r="BC7149" s="451"/>
    </row>
    <row r="7150" spans="3:55" hidden="1" x14ac:dyDescent="0.2">
      <c r="C7150" s="1"/>
      <c r="D7150" s="1"/>
      <c r="E7150" s="1"/>
      <c r="F7150" s="1"/>
      <c r="G7150" s="1"/>
      <c r="H7150" s="1"/>
      <c r="I7150" s="1"/>
      <c r="Y7150" s="1"/>
      <c r="Z7150" s="1"/>
      <c r="BC7150" s="451"/>
    </row>
    <row r="7151" spans="3:55" hidden="1" x14ac:dyDescent="0.2">
      <c r="C7151" s="1"/>
      <c r="D7151" s="1"/>
      <c r="E7151" s="1"/>
      <c r="F7151" s="1"/>
      <c r="G7151" s="1"/>
      <c r="H7151" s="1"/>
      <c r="I7151" s="1"/>
      <c r="Y7151" s="1"/>
      <c r="Z7151" s="1"/>
      <c r="BC7151" s="451"/>
    </row>
    <row r="7152" spans="3:55" hidden="1" x14ac:dyDescent="0.2">
      <c r="C7152" s="1"/>
      <c r="D7152" s="1"/>
      <c r="E7152" s="1"/>
      <c r="F7152" s="1"/>
      <c r="G7152" s="1"/>
      <c r="H7152" s="1"/>
      <c r="I7152" s="1"/>
      <c r="Y7152" s="1"/>
      <c r="Z7152" s="1"/>
      <c r="BC7152" s="451"/>
    </row>
    <row r="7153" spans="3:55" hidden="1" x14ac:dyDescent="0.2">
      <c r="C7153" s="1"/>
      <c r="D7153" s="1"/>
      <c r="E7153" s="1"/>
      <c r="F7153" s="1"/>
      <c r="G7153" s="1"/>
      <c r="H7153" s="1"/>
      <c r="I7153" s="1"/>
      <c r="Y7153" s="1"/>
      <c r="Z7153" s="1"/>
      <c r="BC7153" s="451"/>
    </row>
    <row r="7154" spans="3:55" hidden="1" x14ac:dyDescent="0.2">
      <c r="C7154" s="1"/>
      <c r="D7154" s="1"/>
      <c r="E7154" s="1"/>
      <c r="F7154" s="1"/>
      <c r="G7154" s="1"/>
      <c r="H7154" s="1"/>
      <c r="I7154" s="1"/>
      <c r="Y7154" s="1"/>
      <c r="Z7154" s="1"/>
      <c r="BC7154" s="451"/>
    </row>
    <row r="7155" spans="3:55" hidden="1" x14ac:dyDescent="0.2">
      <c r="C7155" s="1"/>
      <c r="D7155" s="1"/>
      <c r="E7155" s="1"/>
      <c r="F7155" s="1"/>
      <c r="G7155" s="1"/>
      <c r="H7155" s="1"/>
      <c r="I7155" s="1"/>
      <c r="Y7155" s="1"/>
      <c r="Z7155" s="1"/>
      <c r="BC7155" s="451"/>
    </row>
    <row r="7156" spans="3:55" hidden="1" x14ac:dyDescent="0.2">
      <c r="C7156" s="1"/>
      <c r="D7156" s="1"/>
      <c r="E7156" s="1"/>
      <c r="F7156" s="1"/>
      <c r="G7156" s="1"/>
      <c r="H7156" s="1"/>
      <c r="I7156" s="1"/>
      <c r="Y7156" s="1"/>
      <c r="Z7156" s="1"/>
      <c r="BC7156" s="451"/>
    </row>
    <row r="7157" spans="3:55" hidden="1" x14ac:dyDescent="0.2">
      <c r="C7157" s="1"/>
      <c r="D7157" s="1"/>
      <c r="E7157" s="1"/>
      <c r="F7157" s="1"/>
      <c r="G7157" s="1"/>
      <c r="H7157" s="1"/>
      <c r="I7157" s="1"/>
      <c r="Y7157" s="1"/>
      <c r="Z7157" s="1"/>
      <c r="BC7157" s="451"/>
    </row>
    <row r="7158" spans="3:55" hidden="1" x14ac:dyDescent="0.2">
      <c r="C7158" s="1"/>
      <c r="D7158" s="1"/>
      <c r="E7158" s="1"/>
      <c r="F7158" s="1"/>
      <c r="G7158" s="1"/>
      <c r="H7158" s="1"/>
      <c r="I7158" s="1"/>
      <c r="Y7158" s="1"/>
      <c r="Z7158" s="1"/>
      <c r="BC7158" s="451"/>
    </row>
    <row r="7159" spans="3:55" hidden="1" x14ac:dyDescent="0.2">
      <c r="C7159" s="1"/>
      <c r="D7159" s="1"/>
      <c r="E7159" s="1"/>
      <c r="F7159" s="1"/>
      <c r="G7159" s="1"/>
      <c r="H7159" s="1"/>
      <c r="I7159" s="1"/>
      <c r="Y7159" s="1"/>
      <c r="Z7159" s="1"/>
      <c r="BC7159" s="451"/>
    </row>
    <row r="7160" spans="3:55" hidden="1" x14ac:dyDescent="0.2">
      <c r="C7160" s="1"/>
      <c r="D7160" s="1"/>
      <c r="E7160" s="1"/>
      <c r="F7160" s="1"/>
      <c r="G7160" s="1"/>
      <c r="H7160" s="1"/>
      <c r="I7160" s="1"/>
      <c r="Y7160" s="1"/>
      <c r="Z7160" s="1"/>
      <c r="BC7160" s="451"/>
    </row>
    <row r="7161" spans="3:55" hidden="1" x14ac:dyDescent="0.2">
      <c r="C7161" s="1"/>
      <c r="D7161" s="1"/>
      <c r="E7161" s="1"/>
      <c r="F7161" s="1"/>
      <c r="G7161" s="1"/>
      <c r="H7161" s="1"/>
      <c r="I7161" s="1"/>
      <c r="Y7161" s="1"/>
      <c r="Z7161" s="1"/>
      <c r="BC7161" s="451"/>
    </row>
    <row r="7162" spans="3:55" hidden="1" x14ac:dyDescent="0.2">
      <c r="C7162" s="1"/>
      <c r="D7162" s="1"/>
      <c r="E7162" s="1"/>
      <c r="F7162" s="1"/>
      <c r="G7162" s="1"/>
      <c r="H7162" s="1"/>
      <c r="I7162" s="1"/>
      <c r="Y7162" s="1"/>
      <c r="Z7162" s="1"/>
      <c r="BC7162" s="451"/>
    </row>
    <row r="7163" spans="3:55" hidden="1" x14ac:dyDescent="0.2">
      <c r="C7163" s="1"/>
      <c r="D7163" s="1"/>
      <c r="E7163" s="1"/>
      <c r="F7163" s="1"/>
      <c r="G7163" s="1"/>
      <c r="H7163" s="1"/>
      <c r="I7163" s="1"/>
      <c r="Y7163" s="1"/>
      <c r="Z7163" s="1"/>
      <c r="BC7163" s="451"/>
    </row>
    <row r="7164" spans="3:55" hidden="1" x14ac:dyDescent="0.2">
      <c r="C7164" s="1"/>
      <c r="D7164" s="1"/>
      <c r="E7164" s="1"/>
      <c r="F7164" s="1"/>
      <c r="G7164" s="1"/>
      <c r="H7164" s="1"/>
      <c r="I7164" s="1"/>
      <c r="Y7164" s="1"/>
      <c r="Z7164" s="1"/>
      <c r="BC7164" s="451"/>
    </row>
    <row r="7165" spans="3:55" hidden="1" x14ac:dyDescent="0.2">
      <c r="C7165" s="1"/>
      <c r="D7165" s="1"/>
      <c r="E7165" s="1"/>
      <c r="F7165" s="1"/>
      <c r="G7165" s="1"/>
      <c r="H7165" s="1"/>
      <c r="I7165" s="1"/>
      <c r="Y7165" s="1"/>
      <c r="Z7165" s="1"/>
      <c r="BC7165" s="451"/>
    </row>
    <row r="7166" spans="3:55" hidden="1" x14ac:dyDescent="0.2">
      <c r="C7166" s="1"/>
      <c r="D7166" s="1"/>
      <c r="E7166" s="1"/>
      <c r="F7166" s="1"/>
      <c r="G7166" s="1"/>
      <c r="H7166" s="1"/>
      <c r="I7166" s="1"/>
      <c r="Y7166" s="1"/>
      <c r="Z7166" s="1"/>
      <c r="BC7166" s="451"/>
    </row>
    <row r="7167" spans="3:55" hidden="1" x14ac:dyDescent="0.2">
      <c r="C7167" s="1"/>
      <c r="D7167" s="1"/>
      <c r="E7167" s="1"/>
      <c r="F7167" s="1"/>
      <c r="G7167" s="1"/>
      <c r="H7167" s="1"/>
      <c r="I7167" s="1"/>
      <c r="Y7167" s="1"/>
      <c r="Z7167" s="1"/>
      <c r="BC7167" s="451"/>
    </row>
    <row r="7168" spans="3:55" hidden="1" x14ac:dyDescent="0.2">
      <c r="C7168" s="1"/>
      <c r="D7168" s="1"/>
      <c r="E7168" s="1"/>
      <c r="F7168" s="1"/>
      <c r="G7168" s="1"/>
      <c r="H7168" s="1"/>
      <c r="I7168" s="1"/>
      <c r="Y7168" s="1"/>
      <c r="Z7168" s="1"/>
      <c r="BC7168" s="451"/>
    </row>
    <row r="7169" spans="3:55" hidden="1" x14ac:dyDescent="0.2">
      <c r="C7169" s="1"/>
      <c r="D7169" s="1"/>
      <c r="E7169" s="1"/>
      <c r="F7169" s="1"/>
      <c r="G7169" s="1"/>
      <c r="H7169" s="1"/>
      <c r="I7169" s="1"/>
      <c r="Y7169" s="1"/>
      <c r="Z7169" s="1"/>
      <c r="BC7169" s="451"/>
    </row>
    <row r="7170" spans="3:55" hidden="1" x14ac:dyDescent="0.2">
      <c r="C7170" s="1"/>
      <c r="D7170" s="1"/>
      <c r="E7170" s="1"/>
      <c r="F7170" s="1"/>
      <c r="G7170" s="1"/>
      <c r="H7170" s="1"/>
      <c r="I7170" s="1"/>
      <c r="Y7170" s="1"/>
      <c r="Z7170" s="1"/>
      <c r="BC7170" s="451"/>
    </row>
    <row r="7171" spans="3:55" hidden="1" x14ac:dyDescent="0.2">
      <c r="C7171" s="1"/>
      <c r="D7171" s="1"/>
      <c r="E7171" s="1"/>
      <c r="F7171" s="1"/>
      <c r="G7171" s="1"/>
      <c r="H7171" s="1"/>
      <c r="I7171" s="1"/>
      <c r="Y7171" s="1"/>
      <c r="Z7171" s="1"/>
      <c r="BC7171" s="451"/>
    </row>
    <row r="7172" spans="3:55" hidden="1" x14ac:dyDescent="0.2">
      <c r="C7172" s="1"/>
      <c r="D7172" s="1"/>
      <c r="E7172" s="1"/>
      <c r="F7172" s="1"/>
      <c r="G7172" s="1"/>
      <c r="H7172" s="1"/>
      <c r="I7172" s="1"/>
      <c r="Y7172" s="1"/>
      <c r="Z7172" s="1"/>
      <c r="BC7172" s="451"/>
    </row>
    <row r="7173" spans="3:55" hidden="1" x14ac:dyDescent="0.2">
      <c r="C7173" s="1"/>
      <c r="D7173" s="1"/>
      <c r="E7173" s="1"/>
      <c r="F7173" s="1"/>
      <c r="G7173" s="1"/>
      <c r="H7173" s="1"/>
      <c r="I7173" s="1"/>
      <c r="Y7173" s="1"/>
      <c r="Z7173" s="1"/>
      <c r="BC7173" s="451"/>
    </row>
    <row r="7174" spans="3:55" hidden="1" x14ac:dyDescent="0.2">
      <c r="C7174" s="1"/>
      <c r="D7174" s="1"/>
      <c r="E7174" s="1"/>
      <c r="F7174" s="1"/>
      <c r="G7174" s="1"/>
      <c r="H7174" s="1"/>
      <c r="I7174" s="1"/>
      <c r="Y7174" s="1"/>
      <c r="Z7174" s="1"/>
      <c r="BC7174" s="451"/>
    </row>
    <row r="7175" spans="3:55" hidden="1" x14ac:dyDescent="0.2">
      <c r="C7175" s="1"/>
      <c r="D7175" s="1"/>
      <c r="E7175" s="1"/>
      <c r="F7175" s="1"/>
      <c r="G7175" s="1"/>
      <c r="H7175" s="1"/>
      <c r="I7175" s="1"/>
      <c r="Y7175" s="1"/>
      <c r="Z7175" s="1"/>
      <c r="BC7175" s="451"/>
    </row>
    <row r="7176" spans="3:55" hidden="1" x14ac:dyDescent="0.2">
      <c r="C7176" s="1"/>
      <c r="D7176" s="1"/>
      <c r="E7176" s="1"/>
      <c r="F7176" s="1"/>
      <c r="G7176" s="1"/>
      <c r="H7176" s="1"/>
      <c r="I7176" s="1"/>
      <c r="Y7176" s="1"/>
      <c r="Z7176" s="1"/>
      <c r="BC7176" s="451"/>
    </row>
    <row r="7177" spans="3:55" hidden="1" x14ac:dyDescent="0.2">
      <c r="C7177" s="1"/>
      <c r="D7177" s="1"/>
      <c r="E7177" s="1"/>
      <c r="F7177" s="1"/>
      <c r="G7177" s="1"/>
      <c r="H7177" s="1"/>
      <c r="I7177" s="1"/>
      <c r="Y7177" s="1"/>
      <c r="Z7177" s="1"/>
      <c r="BC7177" s="451"/>
    </row>
    <row r="7178" spans="3:55" hidden="1" x14ac:dyDescent="0.2">
      <c r="C7178" s="1"/>
      <c r="D7178" s="1"/>
      <c r="E7178" s="1"/>
      <c r="F7178" s="1"/>
      <c r="G7178" s="1"/>
      <c r="H7178" s="1"/>
      <c r="I7178" s="1"/>
      <c r="Y7178" s="1"/>
      <c r="Z7178" s="1"/>
      <c r="BC7178" s="451"/>
    </row>
    <row r="7179" spans="3:55" hidden="1" x14ac:dyDescent="0.2">
      <c r="C7179" s="1"/>
      <c r="D7179" s="1"/>
      <c r="E7179" s="1"/>
      <c r="F7179" s="1"/>
      <c r="G7179" s="1"/>
      <c r="H7179" s="1"/>
      <c r="I7179" s="1"/>
      <c r="Y7179" s="1"/>
      <c r="Z7179" s="1"/>
      <c r="BC7179" s="451"/>
    </row>
    <row r="7180" spans="3:55" hidden="1" x14ac:dyDescent="0.2">
      <c r="C7180" s="1"/>
      <c r="D7180" s="1"/>
      <c r="E7180" s="1"/>
      <c r="F7180" s="1"/>
      <c r="G7180" s="1"/>
      <c r="H7180" s="1"/>
      <c r="I7180" s="1"/>
      <c r="Y7180" s="1"/>
      <c r="Z7180" s="1"/>
      <c r="BC7180" s="451"/>
    </row>
    <row r="7181" spans="3:55" hidden="1" x14ac:dyDescent="0.2">
      <c r="C7181" s="1"/>
      <c r="D7181" s="1"/>
      <c r="E7181" s="1"/>
      <c r="F7181" s="1"/>
      <c r="G7181" s="1"/>
      <c r="H7181" s="1"/>
      <c r="I7181" s="1"/>
      <c r="Y7181" s="1"/>
      <c r="Z7181" s="1"/>
      <c r="BC7181" s="451"/>
    </row>
    <row r="7182" spans="3:55" hidden="1" x14ac:dyDescent="0.2">
      <c r="C7182" s="1"/>
      <c r="D7182" s="1"/>
      <c r="E7182" s="1"/>
      <c r="F7182" s="1"/>
      <c r="G7182" s="1"/>
      <c r="H7182" s="1"/>
      <c r="I7182" s="1"/>
      <c r="Y7182" s="1"/>
      <c r="Z7182" s="1"/>
      <c r="BC7182" s="451"/>
    </row>
    <row r="7183" spans="3:55" hidden="1" x14ac:dyDescent="0.2">
      <c r="C7183" s="1"/>
      <c r="D7183" s="1"/>
      <c r="E7183" s="1"/>
      <c r="F7183" s="1"/>
      <c r="G7183" s="1"/>
      <c r="H7183" s="1"/>
      <c r="I7183" s="1"/>
      <c r="Y7183" s="1"/>
      <c r="Z7183" s="1"/>
      <c r="BC7183" s="451"/>
    </row>
    <row r="7184" spans="3:55" hidden="1" x14ac:dyDescent="0.2">
      <c r="C7184" s="1"/>
      <c r="D7184" s="1"/>
      <c r="E7184" s="1"/>
      <c r="F7184" s="1"/>
      <c r="G7184" s="1"/>
      <c r="H7184" s="1"/>
      <c r="I7184" s="1"/>
      <c r="Y7184" s="1"/>
      <c r="Z7184" s="1"/>
      <c r="BC7184" s="451"/>
    </row>
    <row r="7185" spans="3:55" hidden="1" x14ac:dyDescent="0.2">
      <c r="C7185" s="1"/>
      <c r="D7185" s="1"/>
      <c r="E7185" s="1"/>
      <c r="F7185" s="1"/>
      <c r="G7185" s="1"/>
      <c r="H7185" s="1"/>
      <c r="I7185" s="1"/>
      <c r="Y7185" s="1"/>
      <c r="Z7185" s="1"/>
      <c r="BC7185" s="451"/>
    </row>
    <row r="7186" spans="3:55" hidden="1" x14ac:dyDescent="0.2">
      <c r="C7186" s="1"/>
      <c r="D7186" s="1"/>
      <c r="E7186" s="1"/>
      <c r="F7186" s="1"/>
      <c r="G7186" s="1"/>
      <c r="H7186" s="1"/>
      <c r="I7186" s="1"/>
      <c r="Y7186" s="1"/>
      <c r="Z7186" s="1"/>
      <c r="BC7186" s="451"/>
    </row>
    <row r="7187" spans="3:55" hidden="1" x14ac:dyDescent="0.2">
      <c r="C7187" s="1"/>
      <c r="D7187" s="1"/>
      <c r="E7187" s="1"/>
      <c r="F7187" s="1"/>
      <c r="G7187" s="1"/>
      <c r="H7187" s="1"/>
      <c r="I7187" s="1"/>
      <c r="Y7187" s="1"/>
      <c r="Z7187" s="1"/>
      <c r="BC7187" s="451"/>
    </row>
    <row r="7188" spans="3:55" hidden="1" x14ac:dyDescent="0.2">
      <c r="C7188" s="1"/>
      <c r="D7188" s="1"/>
      <c r="E7188" s="1"/>
      <c r="F7188" s="1"/>
      <c r="G7188" s="1"/>
      <c r="H7188" s="1"/>
      <c r="I7188" s="1"/>
      <c r="Y7188" s="1"/>
      <c r="Z7188" s="1"/>
      <c r="BC7188" s="451"/>
    </row>
    <row r="7189" spans="3:55" hidden="1" x14ac:dyDescent="0.2">
      <c r="C7189" s="1"/>
      <c r="D7189" s="1"/>
      <c r="E7189" s="1"/>
      <c r="F7189" s="1"/>
      <c r="G7189" s="1"/>
      <c r="H7189" s="1"/>
      <c r="I7189" s="1"/>
      <c r="Y7189" s="1"/>
      <c r="Z7189" s="1"/>
      <c r="BC7189" s="451"/>
    </row>
    <row r="7190" spans="3:55" hidden="1" x14ac:dyDescent="0.2">
      <c r="C7190" s="1"/>
      <c r="D7190" s="1"/>
      <c r="E7190" s="1"/>
      <c r="F7190" s="1"/>
      <c r="G7190" s="1"/>
      <c r="H7190" s="1"/>
      <c r="I7190" s="1"/>
      <c r="Y7190" s="1"/>
      <c r="Z7190" s="1"/>
      <c r="BC7190" s="451"/>
    </row>
    <row r="7191" spans="3:55" hidden="1" x14ac:dyDescent="0.2">
      <c r="C7191" s="1"/>
      <c r="D7191" s="1"/>
      <c r="E7191" s="1"/>
      <c r="F7191" s="1"/>
      <c r="G7191" s="1"/>
      <c r="H7191" s="1"/>
      <c r="I7191" s="1"/>
      <c r="Y7191" s="1"/>
      <c r="Z7191" s="1"/>
      <c r="BC7191" s="451"/>
    </row>
    <row r="7192" spans="3:55" hidden="1" x14ac:dyDescent="0.2">
      <c r="C7192" s="1"/>
      <c r="D7192" s="1"/>
      <c r="E7192" s="1"/>
      <c r="F7192" s="1"/>
      <c r="G7192" s="1"/>
      <c r="H7192" s="1"/>
      <c r="I7192" s="1"/>
      <c r="Y7192" s="1"/>
      <c r="Z7192" s="1"/>
      <c r="BC7192" s="451"/>
    </row>
    <row r="7193" spans="3:55" hidden="1" x14ac:dyDescent="0.2">
      <c r="C7193" s="1"/>
      <c r="D7193" s="1"/>
      <c r="E7193" s="1"/>
      <c r="F7193" s="1"/>
      <c r="G7193" s="1"/>
      <c r="H7193" s="1"/>
      <c r="I7193" s="1"/>
      <c r="Y7193" s="1"/>
      <c r="Z7193" s="1"/>
      <c r="BC7193" s="451"/>
    </row>
    <row r="7194" spans="3:55" hidden="1" x14ac:dyDescent="0.2">
      <c r="C7194" s="1"/>
      <c r="D7194" s="1"/>
      <c r="E7194" s="1"/>
      <c r="F7194" s="1"/>
      <c r="G7194" s="1"/>
      <c r="H7194" s="1"/>
      <c r="I7194" s="1"/>
      <c r="Y7194" s="1"/>
      <c r="Z7194" s="1"/>
      <c r="BC7194" s="451"/>
    </row>
    <row r="7195" spans="3:55" hidden="1" x14ac:dyDescent="0.2">
      <c r="C7195" s="1"/>
      <c r="D7195" s="1"/>
      <c r="E7195" s="1"/>
      <c r="F7195" s="1"/>
      <c r="G7195" s="1"/>
      <c r="H7195" s="1"/>
      <c r="I7195" s="1"/>
      <c r="Y7195" s="1"/>
      <c r="Z7195" s="1"/>
      <c r="BC7195" s="451"/>
    </row>
    <row r="7196" spans="3:55" hidden="1" x14ac:dyDescent="0.2">
      <c r="C7196" s="1"/>
      <c r="D7196" s="1"/>
      <c r="E7196" s="1"/>
      <c r="F7196" s="1"/>
      <c r="G7196" s="1"/>
      <c r="H7196" s="1"/>
      <c r="I7196" s="1"/>
      <c r="Y7196" s="1"/>
      <c r="Z7196" s="1"/>
      <c r="BC7196" s="451"/>
    </row>
    <row r="7197" spans="3:55" hidden="1" x14ac:dyDescent="0.2">
      <c r="C7197" s="1"/>
      <c r="D7197" s="1"/>
      <c r="E7197" s="1"/>
      <c r="F7197" s="1"/>
      <c r="G7197" s="1"/>
      <c r="H7197" s="1"/>
      <c r="I7197" s="1"/>
      <c r="Y7197" s="1"/>
      <c r="Z7197" s="1"/>
      <c r="BC7197" s="451"/>
    </row>
    <row r="7198" spans="3:55" hidden="1" x14ac:dyDescent="0.2">
      <c r="C7198" s="1"/>
      <c r="D7198" s="1"/>
      <c r="E7198" s="1"/>
      <c r="F7198" s="1"/>
      <c r="G7198" s="1"/>
      <c r="H7198" s="1"/>
      <c r="I7198" s="1"/>
      <c r="Y7198" s="1"/>
      <c r="Z7198" s="1"/>
      <c r="BC7198" s="451"/>
    </row>
    <row r="7199" spans="3:55" hidden="1" x14ac:dyDescent="0.2">
      <c r="C7199" s="1"/>
      <c r="D7199" s="1"/>
      <c r="E7199" s="1"/>
      <c r="F7199" s="1"/>
      <c r="G7199" s="1"/>
      <c r="H7199" s="1"/>
      <c r="I7199" s="1"/>
      <c r="Y7199" s="1"/>
      <c r="Z7199" s="1"/>
      <c r="BC7199" s="451"/>
    </row>
    <row r="7200" spans="3:55" hidden="1" x14ac:dyDescent="0.2">
      <c r="C7200" s="1"/>
      <c r="D7200" s="1"/>
      <c r="E7200" s="1"/>
      <c r="F7200" s="1"/>
      <c r="G7200" s="1"/>
      <c r="H7200" s="1"/>
      <c r="I7200" s="1"/>
      <c r="Y7200" s="1"/>
      <c r="Z7200" s="1"/>
      <c r="BC7200" s="451"/>
    </row>
    <row r="7201" spans="3:55" hidden="1" x14ac:dyDescent="0.2">
      <c r="C7201" s="1"/>
      <c r="D7201" s="1"/>
      <c r="E7201" s="1"/>
      <c r="F7201" s="1"/>
      <c r="G7201" s="1"/>
      <c r="H7201" s="1"/>
      <c r="I7201" s="1"/>
      <c r="Y7201" s="1"/>
      <c r="Z7201" s="1"/>
      <c r="BC7201" s="451"/>
    </row>
    <row r="7202" spans="3:55" hidden="1" x14ac:dyDescent="0.2">
      <c r="C7202" s="1"/>
      <c r="D7202" s="1"/>
      <c r="E7202" s="1"/>
      <c r="F7202" s="1"/>
      <c r="G7202" s="1"/>
      <c r="H7202" s="1"/>
      <c r="I7202" s="1"/>
      <c r="Y7202" s="1"/>
      <c r="Z7202" s="1"/>
      <c r="BC7202" s="451"/>
    </row>
    <row r="7203" spans="3:55" hidden="1" x14ac:dyDescent="0.2">
      <c r="C7203" s="1"/>
      <c r="D7203" s="1"/>
      <c r="E7203" s="1"/>
      <c r="F7203" s="1"/>
      <c r="G7203" s="1"/>
      <c r="H7203" s="1"/>
      <c r="I7203" s="1"/>
      <c r="Y7203" s="1"/>
      <c r="Z7203" s="1"/>
      <c r="BC7203" s="451"/>
    </row>
    <row r="7204" spans="3:55" hidden="1" x14ac:dyDescent="0.2">
      <c r="C7204" s="1"/>
      <c r="D7204" s="1"/>
      <c r="E7204" s="1"/>
      <c r="F7204" s="1"/>
      <c r="G7204" s="1"/>
      <c r="H7204" s="1"/>
      <c r="I7204" s="1"/>
      <c r="Y7204" s="1"/>
      <c r="Z7204" s="1"/>
      <c r="BC7204" s="451"/>
    </row>
    <row r="7205" spans="3:55" hidden="1" x14ac:dyDescent="0.2">
      <c r="C7205" s="1"/>
      <c r="D7205" s="1"/>
      <c r="E7205" s="1"/>
      <c r="F7205" s="1"/>
      <c r="G7205" s="1"/>
      <c r="H7205" s="1"/>
      <c r="I7205" s="1"/>
      <c r="Y7205" s="1"/>
      <c r="Z7205" s="1"/>
      <c r="BC7205" s="451"/>
    </row>
    <row r="7206" spans="3:55" hidden="1" x14ac:dyDescent="0.2">
      <c r="C7206" s="1"/>
      <c r="D7206" s="1"/>
      <c r="E7206" s="1"/>
      <c r="F7206" s="1"/>
      <c r="G7206" s="1"/>
      <c r="H7206" s="1"/>
      <c r="I7206" s="1"/>
      <c r="Y7206" s="1"/>
      <c r="Z7206" s="1"/>
      <c r="BC7206" s="451"/>
    </row>
    <row r="7207" spans="3:55" hidden="1" x14ac:dyDescent="0.2">
      <c r="C7207" s="1"/>
      <c r="D7207" s="1"/>
      <c r="E7207" s="1"/>
      <c r="F7207" s="1"/>
      <c r="G7207" s="1"/>
      <c r="H7207" s="1"/>
      <c r="I7207" s="1"/>
      <c r="Y7207" s="1"/>
      <c r="Z7207" s="1"/>
      <c r="BC7207" s="451"/>
    </row>
    <row r="7208" spans="3:55" hidden="1" x14ac:dyDescent="0.2">
      <c r="C7208" s="1"/>
      <c r="D7208" s="1"/>
      <c r="E7208" s="1"/>
      <c r="F7208" s="1"/>
      <c r="G7208" s="1"/>
      <c r="H7208" s="1"/>
      <c r="I7208" s="1"/>
      <c r="Y7208" s="1"/>
      <c r="Z7208" s="1"/>
      <c r="BC7208" s="451"/>
    </row>
    <row r="7209" spans="3:55" hidden="1" x14ac:dyDescent="0.2">
      <c r="C7209" s="1"/>
      <c r="D7209" s="1"/>
      <c r="E7209" s="1"/>
      <c r="F7209" s="1"/>
      <c r="G7209" s="1"/>
      <c r="H7209" s="1"/>
      <c r="I7209" s="1"/>
      <c r="Y7209" s="1"/>
      <c r="Z7209" s="1"/>
      <c r="BC7209" s="451"/>
    </row>
    <row r="7210" spans="3:55" hidden="1" x14ac:dyDescent="0.2">
      <c r="C7210" s="1"/>
      <c r="D7210" s="1"/>
      <c r="E7210" s="1"/>
      <c r="F7210" s="1"/>
      <c r="G7210" s="1"/>
      <c r="H7210" s="1"/>
      <c r="I7210" s="1"/>
      <c r="Y7210" s="1"/>
      <c r="Z7210" s="1"/>
      <c r="BC7210" s="451"/>
    </row>
    <row r="7211" spans="3:55" hidden="1" x14ac:dyDescent="0.2">
      <c r="C7211" s="1"/>
      <c r="D7211" s="1"/>
      <c r="E7211" s="1"/>
      <c r="F7211" s="1"/>
      <c r="G7211" s="1"/>
      <c r="H7211" s="1"/>
      <c r="I7211" s="1"/>
      <c r="Y7211" s="1"/>
      <c r="Z7211" s="1"/>
      <c r="BC7211" s="451"/>
    </row>
    <row r="7212" spans="3:55" hidden="1" x14ac:dyDescent="0.2">
      <c r="C7212" s="1"/>
      <c r="D7212" s="1"/>
      <c r="E7212" s="1"/>
      <c r="F7212" s="1"/>
      <c r="G7212" s="1"/>
      <c r="H7212" s="1"/>
      <c r="I7212" s="1"/>
      <c r="Y7212" s="1"/>
      <c r="Z7212" s="1"/>
      <c r="BC7212" s="451"/>
    </row>
    <row r="7213" spans="3:55" hidden="1" x14ac:dyDescent="0.2">
      <c r="C7213" s="1"/>
      <c r="D7213" s="1"/>
      <c r="E7213" s="1"/>
      <c r="F7213" s="1"/>
      <c r="G7213" s="1"/>
      <c r="H7213" s="1"/>
      <c r="I7213" s="1"/>
      <c r="Y7213" s="1"/>
      <c r="Z7213" s="1"/>
      <c r="BC7213" s="451"/>
    </row>
    <row r="7214" spans="3:55" hidden="1" x14ac:dyDescent="0.2">
      <c r="C7214" s="1"/>
      <c r="D7214" s="1"/>
      <c r="E7214" s="1"/>
      <c r="F7214" s="1"/>
      <c r="G7214" s="1"/>
      <c r="H7214" s="1"/>
      <c r="I7214" s="1"/>
      <c r="Y7214" s="1"/>
      <c r="Z7214" s="1"/>
      <c r="BC7214" s="451"/>
    </row>
    <row r="7215" spans="3:55" hidden="1" x14ac:dyDescent="0.2">
      <c r="C7215" s="1"/>
      <c r="D7215" s="1"/>
      <c r="E7215" s="1"/>
      <c r="F7215" s="1"/>
      <c r="G7215" s="1"/>
      <c r="H7215" s="1"/>
      <c r="I7215" s="1"/>
      <c r="Y7215" s="1"/>
      <c r="Z7215" s="1"/>
      <c r="BC7215" s="451"/>
    </row>
    <row r="7216" spans="3:55" hidden="1" x14ac:dyDescent="0.2">
      <c r="C7216" s="1"/>
      <c r="D7216" s="1"/>
      <c r="E7216" s="1"/>
      <c r="F7216" s="1"/>
      <c r="G7216" s="1"/>
      <c r="H7216" s="1"/>
      <c r="I7216" s="1"/>
      <c r="Y7216" s="1"/>
      <c r="Z7216" s="1"/>
      <c r="BC7216" s="451"/>
    </row>
    <row r="7217" spans="3:55" hidden="1" x14ac:dyDescent="0.2">
      <c r="C7217" s="1"/>
      <c r="D7217" s="1"/>
      <c r="E7217" s="1"/>
      <c r="F7217" s="1"/>
      <c r="G7217" s="1"/>
      <c r="H7217" s="1"/>
      <c r="I7217" s="1"/>
      <c r="Y7217" s="1"/>
      <c r="Z7217" s="1"/>
      <c r="BC7217" s="451"/>
    </row>
    <row r="7218" spans="3:55" hidden="1" x14ac:dyDescent="0.2">
      <c r="C7218" s="1"/>
      <c r="D7218" s="1"/>
      <c r="E7218" s="1"/>
      <c r="F7218" s="1"/>
      <c r="G7218" s="1"/>
      <c r="H7218" s="1"/>
      <c r="I7218" s="1"/>
      <c r="Y7218" s="1"/>
      <c r="Z7218" s="1"/>
      <c r="BC7218" s="451"/>
    </row>
    <row r="7219" spans="3:55" hidden="1" x14ac:dyDescent="0.2">
      <c r="C7219" s="1"/>
      <c r="D7219" s="1"/>
      <c r="E7219" s="1"/>
      <c r="F7219" s="1"/>
      <c r="G7219" s="1"/>
      <c r="H7219" s="1"/>
      <c r="I7219" s="1"/>
      <c r="Y7219" s="1"/>
      <c r="Z7219" s="1"/>
      <c r="BC7219" s="451"/>
    </row>
    <row r="7220" spans="3:55" hidden="1" x14ac:dyDescent="0.2">
      <c r="C7220" s="1"/>
      <c r="D7220" s="1"/>
      <c r="E7220" s="1"/>
      <c r="F7220" s="1"/>
      <c r="G7220" s="1"/>
      <c r="H7220" s="1"/>
      <c r="I7220" s="1"/>
      <c r="Y7220" s="1"/>
      <c r="Z7220" s="1"/>
      <c r="BC7220" s="451"/>
    </row>
    <row r="7221" spans="3:55" hidden="1" x14ac:dyDescent="0.2">
      <c r="C7221" s="1"/>
      <c r="D7221" s="1"/>
      <c r="E7221" s="1"/>
      <c r="F7221" s="1"/>
      <c r="G7221" s="1"/>
      <c r="H7221" s="1"/>
      <c r="I7221" s="1"/>
      <c r="Y7221" s="1"/>
      <c r="Z7221" s="1"/>
      <c r="BC7221" s="451"/>
    </row>
    <row r="7222" spans="3:55" hidden="1" x14ac:dyDescent="0.2">
      <c r="C7222" s="1"/>
      <c r="D7222" s="1"/>
      <c r="E7222" s="1"/>
      <c r="F7222" s="1"/>
      <c r="G7222" s="1"/>
      <c r="H7222" s="1"/>
      <c r="I7222" s="1"/>
      <c r="Y7222" s="1"/>
      <c r="Z7222" s="1"/>
      <c r="BC7222" s="451"/>
    </row>
    <row r="7223" spans="3:55" hidden="1" x14ac:dyDescent="0.2">
      <c r="C7223" s="1"/>
      <c r="D7223" s="1"/>
      <c r="E7223" s="1"/>
      <c r="F7223" s="1"/>
      <c r="G7223" s="1"/>
      <c r="H7223" s="1"/>
      <c r="I7223" s="1"/>
      <c r="Y7223" s="1"/>
      <c r="Z7223" s="1"/>
      <c r="BC7223" s="451"/>
    </row>
    <row r="7224" spans="3:55" hidden="1" x14ac:dyDescent="0.2">
      <c r="C7224" s="1"/>
      <c r="D7224" s="1"/>
      <c r="E7224" s="1"/>
      <c r="F7224" s="1"/>
      <c r="G7224" s="1"/>
      <c r="H7224" s="1"/>
      <c r="I7224" s="1"/>
      <c r="Y7224" s="1"/>
      <c r="Z7224" s="1"/>
      <c r="BC7224" s="451"/>
    </row>
    <row r="7225" spans="3:55" hidden="1" x14ac:dyDescent="0.2">
      <c r="C7225" s="1"/>
      <c r="D7225" s="1"/>
      <c r="E7225" s="1"/>
      <c r="F7225" s="1"/>
      <c r="G7225" s="1"/>
      <c r="H7225" s="1"/>
      <c r="I7225" s="1"/>
      <c r="Y7225" s="1"/>
      <c r="Z7225" s="1"/>
      <c r="BC7225" s="451"/>
    </row>
    <row r="7226" spans="3:55" hidden="1" x14ac:dyDescent="0.2">
      <c r="C7226" s="1"/>
      <c r="D7226" s="1"/>
      <c r="E7226" s="1"/>
      <c r="F7226" s="1"/>
      <c r="G7226" s="1"/>
      <c r="H7226" s="1"/>
      <c r="I7226" s="1"/>
      <c r="Y7226" s="1"/>
      <c r="Z7226" s="1"/>
      <c r="BC7226" s="451"/>
    </row>
    <row r="7227" spans="3:55" hidden="1" x14ac:dyDescent="0.2">
      <c r="C7227" s="1"/>
      <c r="D7227" s="1"/>
      <c r="E7227" s="1"/>
      <c r="F7227" s="1"/>
      <c r="G7227" s="1"/>
      <c r="H7227" s="1"/>
      <c r="I7227" s="1"/>
      <c r="Y7227" s="1"/>
      <c r="Z7227" s="1"/>
      <c r="BC7227" s="451"/>
    </row>
    <row r="7228" spans="3:55" hidden="1" x14ac:dyDescent="0.2">
      <c r="C7228" s="1"/>
      <c r="D7228" s="1"/>
      <c r="E7228" s="1"/>
      <c r="F7228" s="1"/>
      <c r="G7228" s="1"/>
      <c r="H7228" s="1"/>
      <c r="I7228" s="1"/>
      <c r="Y7228" s="1"/>
      <c r="Z7228" s="1"/>
      <c r="BC7228" s="451"/>
    </row>
    <row r="7229" spans="3:55" hidden="1" x14ac:dyDescent="0.2">
      <c r="C7229" s="1"/>
      <c r="D7229" s="1"/>
      <c r="E7229" s="1"/>
      <c r="F7229" s="1"/>
      <c r="G7229" s="1"/>
      <c r="H7229" s="1"/>
      <c r="I7229" s="1"/>
      <c r="Y7229" s="1"/>
      <c r="Z7229" s="1"/>
      <c r="BC7229" s="451"/>
    </row>
    <row r="7230" spans="3:55" hidden="1" x14ac:dyDescent="0.2">
      <c r="C7230" s="1"/>
      <c r="D7230" s="1"/>
      <c r="E7230" s="1"/>
      <c r="F7230" s="1"/>
      <c r="G7230" s="1"/>
      <c r="H7230" s="1"/>
      <c r="I7230" s="1"/>
      <c r="Y7230" s="1"/>
      <c r="Z7230" s="1"/>
      <c r="BC7230" s="451"/>
    </row>
    <row r="7231" spans="3:55" hidden="1" x14ac:dyDescent="0.2">
      <c r="C7231" s="1"/>
      <c r="D7231" s="1"/>
      <c r="E7231" s="1"/>
      <c r="F7231" s="1"/>
      <c r="G7231" s="1"/>
      <c r="H7231" s="1"/>
      <c r="I7231" s="1"/>
      <c r="Y7231" s="1"/>
      <c r="Z7231" s="1"/>
      <c r="BC7231" s="451"/>
    </row>
    <row r="7232" spans="3:55" hidden="1" x14ac:dyDescent="0.2">
      <c r="C7232" s="1"/>
      <c r="D7232" s="1"/>
      <c r="E7232" s="1"/>
      <c r="F7232" s="1"/>
      <c r="G7232" s="1"/>
      <c r="H7232" s="1"/>
      <c r="I7232" s="1"/>
      <c r="Y7232" s="1"/>
      <c r="Z7232" s="1"/>
      <c r="BC7232" s="451"/>
    </row>
    <row r="7233" spans="3:55" hidden="1" x14ac:dyDescent="0.2">
      <c r="C7233" s="1"/>
      <c r="D7233" s="1"/>
      <c r="E7233" s="1"/>
      <c r="F7233" s="1"/>
      <c r="G7233" s="1"/>
      <c r="H7233" s="1"/>
      <c r="I7233" s="1"/>
      <c r="Y7233" s="1"/>
      <c r="Z7233" s="1"/>
      <c r="BC7233" s="451"/>
    </row>
    <row r="7234" spans="3:55" hidden="1" x14ac:dyDescent="0.2">
      <c r="C7234" s="1"/>
      <c r="D7234" s="1"/>
      <c r="E7234" s="1"/>
      <c r="F7234" s="1"/>
      <c r="G7234" s="1"/>
      <c r="H7234" s="1"/>
      <c r="I7234" s="1"/>
      <c r="Y7234" s="1"/>
      <c r="Z7234" s="1"/>
      <c r="BC7234" s="451"/>
    </row>
    <row r="7235" spans="3:55" hidden="1" x14ac:dyDescent="0.2">
      <c r="C7235" s="1"/>
      <c r="D7235" s="1"/>
      <c r="E7235" s="1"/>
      <c r="F7235" s="1"/>
      <c r="G7235" s="1"/>
      <c r="H7235" s="1"/>
      <c r="I7235" s="1"/>
      <c r="Y7235" s="1"/>
      <c r="Z7235" s="1"/>
      <c r="BC7235" s="451"/>
    </row>
    <row r="7236" spans="3:55" hidden="1" x14ac:dyDescent="0.2">
      <c r="C7236" s="1"/>
      <c r="D7236" s="1"/>
      <c r="E7236" s="1"/>
      <c r="F7236" s="1"/>
      <c r="G7236" s="1"/>
      <c r="H7236" s="1"/>
      <c r="I7236" s="1"/>
      <c r="Y7236" s="1"/>
      <c r="Z7236" s="1"/>
      <c r="BC7236" s="451"/>
    </row>
    <row r="7237" spans="3:55" hidden="1" x14ac:dyDescent="0.2">
      <c r="C7237" s="1"/>
      <c r="D7237" s="1"/>
      <c r="E7237" s="1"/>
      <c r="F7237" s="1"/>
      <c r="G7237" s="1"/>
      <c r="H7237" s="1"/>
      <c r="I7237" s="1"/>
      <c r="Y7237" s="1"/>
      <c r="Z7237" s="1"/>
      <c r="BC7237" s="451"/>
    </row>
    <row r="7238" spans="3:55" hidden="1" x14ac:dyDescent="0.2">
      <c r="C7238" s="1"/>
      <c r="D7238" s="1"/>
      <c r="E7238" s="1"/>
      <c r="F7238" s="1"/>
      <c r="G7238" s="1"/>
      <c r="H7238" s="1"/>
      <c r="I7238" s="1"/>
      <c r="Y7238" s="1"/>
      <c r="Z7238" s="1"/>
      <c r="BC7238" s="451"/>
    </row>
    <row r="7239" spans="3:55" hidden="1" x14ac:dyDescent="0.2">
      <c r="C7239" s="1"/>
      <c r="D7239" s="1"/>
      <c r="E7239" s="1"/>
      <c r="F7239" s="1"/>
      <c r="G7239" s="1"/>
      <c r="H7239" s="1"/>
      <c r="I7239" s="1"/>
      <c r="Y7239" s="1"/>
      <c r="Z7239" s="1"/>
      <c r="BC7239" s="451"/>
    </row>
    <row r="7240" spans="3:55" hidden="1" x14ac:dyDescent="0.2">
      <c r="C7240" s="1"/>
      <c r="D7240" s="1"/>
      <c r="E7240" s="1"/>
      <c r="F7240" s="1"/>
      <c r="G7240" s="1"/>
      <c r="H7240" s="1"/>
      <c r="I7240" s="1"/>
      <c r="Y7240" s="1"/>
      <c r="Z7240" s="1"/>
      <c r="BC7240" s="451"/>
    </row>
    <row r="7241" spans="3:55" hidden="1" x14ac:dyDescent="0.2">
      <c r="C7241" s="1"/>
      <c r="D7241" s="1"/>
      <c r="E7241" s="1"/>
      <c r="F7241" s="1"/>
      <c r="G7241" s="1"/>
      <c r="H7241" s="1"/>
      <c r="I7241" s="1"/>
      <c r="Y7241" s="1"/>
      <c r="Z7241" s="1"/>
      <c r="BC7241" s="451"/>
    </row>
    <row r="7242" spans="3:55" hidden="1" x14ac:dyDescent="0.2">
      <c r="C7242" s="1"/>
      <c r="D7242" s="1"/>
      <c r="E7242" s="1"/>
      <c r="F7242" s="1"/>
      <c r="G7242" s="1"/>
      <c r="H7242" s="1"/>
      <c r="I7242" s="1"/>
      <c r="Y7242" s="1"/>
      <c r="Z7242" s="1"/>
      <c r="BC7242" s="451"/>
    </row>
    <row r="7243" spans="3:55" hidden="1" x14ac:dyDescent="0.2">
      <c r="C7243" s="1"/>
      <c r="D7243" s="1"/>
      <c r="E7243" s="1"/>
      <c r="F7243" s="1"/>
      <c r="G7243" s="1"/>
      <c r="H7243" s="1"/>
      <c r="I7243" s="1"/>
      <c r="Y7243" s="1"/>
      <c r="Z7243" s="1"/>
      <c r="BC7243" s="451"/>
    </row>
    <row r="7244" spans="3:55" hidden="1" x14ac:dyDescent="0.2">
      <c r="C7244" s="1"/>
      <c r="D7244" s="1"/>
      <c r="E7244" s="1"/>
      <c r="F7244" s="1"/>
      <c r="G7244" s="1"/>
      <c r="H7244" s="1"/>
      <c r="I7244" s="1"/>
      <c r="Y7244" s="1"/>
      <c r="Z7244" s="1"/>
      <c r="BC7244" s="451"/>
    </row>
    <row r="7245" spans="3:55" hidden="1" x14ac:dyDescent="0.2">
      <c r="C7245" s="1"/>
      <c r="D7245" s="1"/>
      <c r="E7245" s="1"/>
      <c r="F7245" s="1"/>
      <c r="G7245" s="1"/>
      <c r="H7245" s="1"/>
      <c r="I7245" s="1"/>
      <c r="Y7245" s="1"/>
      <c r="Z7245" s="1"/>
      <c r="BC7245" s="451"/>
    </row>
    <row r="7246" spans="3:55" hidden="1" x14ac:dyDescent="0.2">
      <c r="C7246" s="1"/>
      <c r="D7246" s="1"/>
      <c r="E7246" s="1"/>
      <c r="F7246" s="1"/>
      <c r="G7246" s="1"/>
      <c r="H7246" s="1"/>
      <c r="I7246" s="1"/>
      <c r="Y7246" s="1"/>
      <c r="Z7246" s="1"/>
      <c r="BC7246" s="451"/>
    </row>
    <row r="7247" spans="3:55" hidden="1" x14ac:dyDescent="0.2">
      <c r="C7247" s="1"/>
      <c r="D7247" s="1"/>
      <c r="E7247" s="1"/>
      <c r="F7247" s="1"/>
      <c r="G7247" s="1"/>
      <c r="H7247" s="1"/>
      <c r="I7247" s="1"/>
      <c r="Y7247" s="1"/>
      <c r="Z7247" s="1"/>
      <c r="BC7247" s="451"/>
    </row>
    <row r="7248" spans="3:55" hidden="1" x14ac:dyDescent="0.2">
      <c r="C7248" s="1"/>
      <c r="D7248" s="1"/>
      <c r="E7248" s="1"/>
      <c r="F7248" s="1"/>
      <c r="G7248" s="1"/>
      <c r="H7248" s="1"/>
      <c r="I7248" s="1"/>
      <c r="Y7248" s="1"/>
      <c r="Z7248" s="1"/>
      <c r="BC7248" s="451"/>
    </row>
    <row r="7249" spans="3:55" hidden="1" x14ac:dyDescent="0.2">
      <c r="C7249" s="1"/>
      <c r="D7249" s="1"/>
      <c r="E7249" s="1"/>
      <c r="F7249" s="1"/>
      <c r="G7249" s="1"/>
      <c r="H7249" s="1"/>
      <c r="I7249" s="1"/>
      <c r="Y7249" s="1"/>
      <c r="Z7249" s="1"/>
      <c r="BC7249" s="451"/>
    </row>
    <row r="7250" spans="3:55" hidden="1" x14ac:dyDescent="0.2">
      <c r="C7250" s="1"/>
      <c r="D7250" s="1"/>
      <c r="E7250" s="1"/>
      <c r="F7250" s="1"/>
      <c r="G7250" s="1"/>
      <c r="H7250" s="1"/>
      <c r="I7250" s="1"/>
      <c r="Y7250" s="1"/>
      <c r="Z7250" s="1"/>
      <c r="BC7250" s="451"/>
    </row>
    <row r="7251" spans="3:55" hidden="1" x14ac:dyDescent="0.2">
      <c r="C7251" s="1"/>
      <c r="D7251" s="1"/>
      <c r="E7251" s="1"/>
      <c r="F7251" s="1"/>
      <c r="G7251" s="1"/>
      <c r="H7251" s="1"/>
      <c r="I7251" s="1"/>
      <c r="Y7251" s="1"/>
      <c r="Z7251" s="1"/>
      <c r="BC7251" s="451"/>
    </row>
    <row r="7252" spans="3:55" hidden="1" x14ac:dyDescent="0.2">
      <c r="C7252" s="1"/>
      <c r="D7252" s="1"/>
      <c r="E7252" s="1"/>
      <c r="F7252" s="1"/>
      <c r="G7252" s="1"/>
      <c r="H7252" s="1"/>
      <c r="I7252" s="1"/>
      <c r="Y7252" s="1"/>
      <c r="Z7252" s="1"/>
      <c r="BC7252" s="451"/>
    </row>
    <row r="7253" spans="3:55" hidden="1" x14ac:dyDescent="0.2">
      <c r="C7253" s="1"/>
      <c r="D7253" s="1"/>
      <c r="E7253" s="1"/>
      <c r="F7253" s="1"/>
      <c r="G7253" s="1"/>
      <c r="H7253" s="1"/>
      <c r="I7253" s="1"/>
      <c r="Y7253" s="1"/>
      <c r="Z7253" s="1"/>
      <c r="BC7253" s="451"/>
    </row>
    <row r="7254" spans="3:55" hidden="1" x14ac:dyDescent="0.2">
      <c r="C7254" s="1"/>
      <c r="D7254" s="1"/>
      <c r="E7254" s="1"/>
      <c r="F7254" s="1"/>
      <c r="G7254" s="1"/>
      <c r="H7254" s="1"/>
      <c r="I7254" s="1"/>
      <c r="Y7254" s="1"/>
      <c r="Z7254" s="1"/>
      <c r="BC7254" s="451"/>
    </row>
    <row r="7255" spans="3:55" hidden="1" x14ac:dyDescent="0.2">
      <c r="C7255" s="1"/>
      <c r="D7255" s="1"/>
      <c r="E7255" s="1"/>
      <c r="F7255" s="1"/>
      <c r="G7255" s="1"/>
      <c r="H7255" s="1"/>
      <c r="I7255" s="1"/>
      <c r="Y7255" s="1"/>
      <c r="Z7255" s="1"/>
      <c r="BC7255" s="451"/>
    </row>
    <row r="7256" spans="3:55" hidden="1" x14ac:dyDescent="0.2">
      <c r="C7256" s="1"/>
      <c r="D7256" s="1"/>
      <c r="E7256" s="1"/>
      <c r="F7256" s="1"/>
      <c r="G7256" s="1"/>
      <c r="H7256" s="1"/>
      <c r="I7256" s="1"/>
      <c r="Y7256" s="1"/>
      <c r="Z7256" s="1"/>
      <c r="BC7256" s="451"/>
    </row>
    <row r="7257" spans="3:55" hidden="1" x14ac:dyDescent="0.2">
      <c r="C7257" s="1"/>
      <c r="D7257" s="1"/>
      <c r="E7257" s="1"/>
      <c r="F7257" s="1"/>
      <c r="G7257" s="1"/>
      <c r="H7257" s="1"/>
      <c r="I7257" s="1"/>
      <c r="Y7257" s="1"/>
      <c r="Z7257" s="1"/>
      <c r="BC7257" s="451"/>
    </row>
    <row r="7258" spans="3:55" hidden="1" x14ac:dyDescent="0.2">
      <c r="C7258" s="1"/>
      <c r="D7258" s="1"/>
      <c r="E7258" s="1"/>
      <c r="F7258" s="1"/>
      <c r="G7258" s="1"/>
      <c r="H7258" s="1"/>
      <c r="I7258" s="1"/>
      <c r="Y7258" s="1"/>
      <c r="Z7258" s="1"/>
      <c r="BC7258" s="451"/>
    </row>
    <row r="7259" spans="3:55" hidden="1" x14ac:dyDescent="0.2">
      <c r="C7259" s="1"/>
      <c r="D7259" s="1"/>
      <c r="E7259" s="1"/>
      <c r="F7259" s="1"/>
      <c r="G7259" s="1"/>
      <c r="H7259" s="1"/>
      <c r="I7259" s="1"/>
      <c r="Y7259" s="1"/>
      <c r="Z7259" s="1"/>
      <c r="BC7259" s="451"/>
    </row>
    <row r="7260" spans="3:55" hidden="1" x14ac:dyDescent="0.2">
      <c r="C7260" s="1"/>
      <c r="D7260" s="1"/>
      <c r="E7260" s="1"/>
      <c r="F7260" s="1"/>
      <c r="G7260" s="1"/>
      <c r="H7260" s="1"/>
      <c r="I7260" s="1"/>
      <c r="Y7260" s="1"/>
      <c r="Z7260" s="1"/>
      <c r="BC7260" s="451"/>
    </row>
    <row r="7261" spans="3:55" hidden="1" x14ac:dyDescent="0.2">
      <c r="C7261" s="1"/>
      <c r="D7261" s="1"/>
      <c r="E7261" s="1"/>
      <c r="F7261" s="1"/>
      <c r="G7261" s="1"/>
      <c r="H7261" s="1"/>
      <c r="I7261" s="1"/>
      <c r="Y7261" s="1"/>
      <c r="Z7261" s="1"/>
      <c r="BC7261" s="451"/>
    </row>
    <row r="7262" spans="3:55" hidden="1" x14ac:dyDescent="0.2">
      <c r="C7262" s="1"/>
      <c r="D7262" s="1"/>
      <c r="E7262" s="1"/>
      <c r="F7262" s="1"/>
      <c r="G7262" s="1"/>
      <c r="H7262" s="1"/>
      <c r="I7262" s="1"/>
      <c r="Y7262" s="1"/>
      <c r="Z7262" s="1"/>
      <c r="BC7262" s="451"/>
    </row>
    <row r="7263" spans="3:55" hidden="1" x14ac:dyDescent="0.2">
      <c r="C7263" s="1"/>
      <c r="D7263" s="1"/>
      <c r="E7263" s="1"/>
      <c r="F7263" s="1"/>
      <c r="G7263" s="1"/>
      <c r="H7263" s="1"/>
      <c r="I7263" s="1"/>
      <c r="Y7263" s="1"/>
      <c r="Z7263" s="1"/>
      <c r="BC7263" s="451"/>
    </row>
    <row r="7264" spans="3:55" hidden="1" x14ac:dyDescent="0.2">
      <c r="C7264" s="1"/>
      <c r="D7264" s="1"/>
      <c r="E7264" s="1"/>
      <c r="F7264" s="1"/>
      <c r="G7264" s="1"/>
      <c r="H7264" s="1"/>
      <c r="I7264" s="1"/>
      <c r="Y7264" s="1"/>
      <c r="Z7264" s="1"/>
      <c r="BC7264" s="451"/>
    </row>
    <row r="7265" spans="3:55" hidden="1" x14ac:dyDescent="0.2">
      <c r="C7265" s="1"/>
      <c r="D7265" s="1"/>
      <c r="E7265" s="1"/>
      <c r="F7265" s="1"/>
      <c r="G7265" s="1"/>
      <c r="H7265" s="1"/>
      <c r="I7265" s="1"/>
      <c r="Y7265" s="1"/>
      <c r="Z7265" s="1"/>
      <c r="BC7265" s="451"/>
    </row>
    <row r="7266" spans="3:55" hidden="1" x14ac:dyDescent="0.2">
      <c r="C7266" s="1"/>
      <c r="D7266" s="1"/>
      <c r="E7266" s="1"/>
      <c r="F7266" s="1"/>
      <c r="G7266" s="1"/>
      <c r="H7266" s="1"/>
      <c r="I7266" s="1"/>
      <c r="Y7266" s="1"/>
      <c r="Z7266" s="1"/>
      <c r="BC7266" s="451"/>
    </row>
    <row r="7267" spans="3:55" hidden="1" x14ac:dyDescent="0.2">
      <c r="C7267" s="1"/>
      <c r="D7267" s="1"/>
      <c r="E7267" s="1"/>
      <c r="F7267" s="1"/>
      <c r="G7267" s="1"/>
      <c r="H7267" s="1"/>
      <c r="I7267" s="1"/>
      <c r="Y7267" s="1"/>
      <c r="Z7267" s="1"/>
      <c r="BC7267" s="451"/>
    </row>
    <row r="7268" spans="3:55" hidden="1" x14ac:dyDescent="0.2">
      <c r="C7268" s="1"/>
      <c r="D7268" s="1"/>
      <c r="E7268" s="1"/>
      <c r="F7268" s="1"/>
      <c r="G7268" s="1"/>
      <c r="H7268" s="1"/>
      <c r="I7268" s="1"/>
      <c r="Y7268" s="1"/>
      <c r="Z7268" s="1"/>
      <c r="BC7268" s="451"/>
    </row>
    <row r="7269" spans="3:55" hidden="1" x14ac:dyDescent="0.2">
      <c r="C7269" s="1"/>
      <c r="D7269" s="1"/>
      <c r="E7269" s="1"/>
      <c r="F7269" s="1"/>
      <c r="G7269" s="1"/>
      <c r="H7269" s="1"/>
      <c r="I7269" s="1"/>
      <c r="Y7269" s="1"/>
      <c r="Z7269" s="1"/>
      <c r="BC7269" s="451"/>
    </row>
    <row r="7270" spans="3:55" hidden="1" x14ac:dyDescent="0.2">
      <c r="C7270" s="1"/>
      <c r="D7270" s="1"/>
      <c r="E7270" s="1"/>
      <c r="F7270" s="1"/>
      <c r="G7270" s="1"/>
      <c r="H7270" s="1"/>
      <c r="I7270" s="1"/>
      <c r="Y7270" s="1"/>
      <c r="Z7270" s="1"/>
      <c r="BC7270" s="451"/>
    </row>
    <row r="7271" spans="3:55" hidden="1" x14ac:dyDescent="0.2">
      <c r="C7271" s="1"/>
      <c r="D7271" s="1"/>
      <c r="E7271" s="1"/>
      <c r="F7271" s="1"/>
      <c r="G7271" s="1"/>
      <c r="H7271" s="1"/>
      <c r="I7271" s="1"/>
      <c r="Y7271" s="1"/>
      <c r="Z7271" s="1"/>
      <c r="BC7271" s="451"/>
    </row>
    <row r="7272" spans="3:55" hidden="1" x14ac:dyDescent="0.2">
      <c r="C7272" s="1"/>
      <c r="D7272" s="1"/>
      <c r="E7272" s="1"/>
      <c r="F7272" s="1"/>
      <c r="G7272" s="1"/>
      <c r="H7272" s="1"/>
      <c r="I7272" s="1"/>
      <c r="Y7272" s="1"/>
      <c r="Z7272" s="1"/>
      <c r="BC7272" s="451"/>
    </row>
    <row r="7273" spans="3:55" hidden="1" x14ac:dyDescent="0.2">
      <c r="C7273" s="1"/>
      <c r="D7273" s="1"/>
      <c r="E7273" s="1"/>
      <c r="F7273" s="1"/>
      <c r="G7273" s="1"/>
      <c r="H7273" s="1"/>
      <c r="I7273" s="1"/>
      <c r="Y7273" s="1"/>
      <c r="Z7273" s="1"/>
      <c r="BC7273" s="451"/>
    </row>
    <row r="7274" spans="3:55" hidden="1" x14ac:dyDescent="0.2">
      <c r="C7274" s="1"/>
      <c r="D7274" s="1"/>
      <c r="E7274" s="1"/>
      <c r="F7274" s="1"/>
      <c r="G7274" s="1"/>
      <c r="H7274" s="1"/>
      <c r="I7274" s="1"/>
      <c r="Y7274" s="1"/>
      <c r="Z7274" s="1"/>
      <c r="BC7274" s="451"/>
    </row>
    <row r="7275" spans="3:55" hidden="1" x14ac:dyDescent="0.2">
      <c r="C7275" s="1"/>
      <c r="D7275" s="1"/>
      <c r="E7275" s="1"/>
      <c r="F7275" s="1"/>
      <c r="G7275" s="1"/>
      <c r="H7275" s="1"/>
      <c r="I7275" s="1"/>
      <c r="Y7275" s="1"/>
      <c r="Z7275" s="1"/>
      <c r="BC7275" s="451"/>
    </row>
    <row r="7276" spans="3:55" hidden="1" x14ac:dyDescent="0.2">
      <c r="C7276" s="1"/>
      <c r="D7276" s="1"/>
      <c r="E7276" s="1"/>
      <c r="F7276" s="1"/>
      <c r="G7276" s="1"/>
      <c r="H7276" s="1"/>
      <c r="I7276" s="1"/>
      <c r="Y7276" s="1"/>
      <c r="Z7276" s="1"/>
      <c r="BC7276" s="451"/>
    </row>
    <row r="7277" spans="3:55" hidden="1" x14ac:dyDescent="0.2">
      <c r="C7277" s="1"/>
      <c r="D7277" s="1"/>
      <c r="E7277" s="1"/>
      <c r="F7277" s="1"/>
      <c r="G7277" s="1"/>
      <c r="H7277" s="1"/>
      <c r="I7277" s="1"/>
      <c r="Y7277" s="1"/>
      <c r="Z7277" s="1"/>
      <c r="BC7277" s="451"/>
    </row>
    <row r="7278" spans="3:55" hidden="1" x14ac:dyDescent="0.2">
      <c r="C7278" s="1"/>
      <c r="D7278" s="1"/>
      <c r="E7278" s="1"/>
      <c r="F7278" s="1"/>
      <c r="G7278" s="1"/>
      <c r="H7278" s="1"/>
      <c r="I7278" s="1"/>
      <c r="Y7278" s="1"/>
      <c r="Z7278" s="1"/>
      <c r="BC7278" s="451"/>
    </row>
    <row r="7279" spans="3:55" hidden="1" x14ac:dyDescent="0.2">
      <c r="C7279" s="1"/>
      <c r="D7279" s="1"/>
      <c r="E7279" s="1"/>
      <c r="F7279" s="1"/>
      <c r="G7279" s="1"/>
      <c r="H7279" s="1"/>
      <c r="I7279" s="1"/>
      <c r="Y7279" s="1"/>
      <c r="Z7279" s="1"/>
      <c r="BC7279" s="451"/>
    </row>
    <row r="7280" spans="3:55" hidden="1" x14ac:dyDescent="0.2">
      <c r="C7280" s="1"/>
      <c r="D7280" s="1"/>
      <c r="E7280" s="1"/>
      <c r="F7280" s="1"/>
      <c r="G7280" s="1"/>
      <c r="H7280" s="1"/>
      <c r="I7280" s="1"/>
      <c r="Y7280" s="1"/>
      <c r="Z7280" s="1"/>
      <c r="BC7280" s="451"/>
    </row>
    <row r="7281" spans="3:55" hidden="1" x14ac:dyDescent="0.2">
      <c r="C7281" s="1"/>
      <c r="D7281" s="1"/>
      <c r="E7281" s="1"/>
      <c r="F7281" s="1"/>
      <c r="G7281" s="1"/>
      <c r="H7281" s="1"/>
      <c r="I7281" s="1"/>
      <c r="Y7281" s="1"/>
      <c r="Z7281" s="1"/>
      <c r="BC7281" s="451"/>
    </row>
    <row r="7282" spans="3:55" hidden="1" x14ac:dyDescent="0.2">
      <c r="C7282" s="1"/>
      <c r="D7282" s="1"/>
      <c r="E7282" s="1"/>
      <c r="F7282" s="1"/>
      <c r="G7282" s="1"/>
      <c r="H7282" s="1"/>
      <c r="I7282" s="1"/>
      <c r="Y7282" s="1"/>
      <c r="Z7282" s="1"/>
      <c r="BC7282" s="451"/>
    </row>
    <row r="7283" spans="3:55" hidden="1" x14ac:dyDescent="0.2">
      <c r="C7283" s="1"/>
      <c r="D7283" s="1"/>
      <c r="E7283" s="1"/>
      <c r="F7283" s="1"/>
      <c r="G7283" s="1"/>
      <c r="H7283" s="1"/>
      <c r="I7283" s="1"/>
      <c r="Y7283" s="1"/>
      <c r="Z7283" s="1"/>
      <c r="BC7283" s="451"/>
    </row>
    <row r="7284" spans="3:55" hidden="1" x14ac:dyDescent="0.2">
      <c r="C7284" s="1"/>
      <c r="D7284" s="1"/>
      <c r="E7284" s="1"/>
      <c r="F7284" s="1"/>
      <c r="G7284" s="1"/>
      <c r="H7284" s="1"/>
      <c r="I7284" s="1"/>
      <c r="Y7284" s="1"/>
      <c r="Z7284" s="1"/>
      <c r="BC7284" s="451"/>
    </row>
    <row r="7285" spans="3:55" hidden="1" x14ac:dyDescent="0.2">
      <c r="C7285" s="1"/>
      <c r="D7285" s="1"/>
      <c r="E7285" s="1"/>
      <c r="F7285" s="1"/>
      <c r="G7285" s="1"/>
      <c r="H7285" s="1"/>
      <c r="I7285" s="1"/>
      <c r="Y7285" s="1"/>
      <c r="Z7285" s="1"/>
      <c r="BC7285" s="451"/>
    </row>
    <row r="7286" spans="3:55" hidden="1" x14ac:dyDescent="0.2">
      <c r="C7286" s="1"/>
      <c r="D7286" s="1"/>
      <c r="E7286" s="1"/>
      <c r="F7286" s="1"/>
      <c r="G7286" s="1"/>
      <c r="H7286" s="1"/>
      <c r="I7286" s="1"/>
      <c r="Y7286" s="1"/>
      <c r="Z7286" s="1"/>
      <c r="BC7286" s="451"/>
    </row>
    <row r="7287" spans="3:55" hidden="1" x14ac:dyDescent="0.2">
      <c r="C7287" s="1"/>
      <c r="D7287" s="1"/>
      <c r="E7287" s="1"/>
      <c r="F7287" s="1"/>
      <c r="G7287" s="1"/>
      <c r="H7287" s="1"/>
      <c r="I7287" s="1"/>
      <c r="Y7287" s="1"/>
      <c r="Z7287" s="1"/>
      <c r="BC7287" s="451"/>
    </row>
    <row r="7288" spans="3:55" hidden="1" x14ac:dyDescent="0.2">
      <c r="C7288" s="1"/>
      <c r="D7288" s="1"/>
      <c r="E7288" s="1"/>
      <c r="F7288" s="1"/>
      <c r="G7288" s="1"/>
      <c r="H7288" s="1"/>
      <c r="I7288" s="1"/>
      <c r="Y7288" s="1"/>
      <c r="Z7288" s="1"/>
      <c r="BC7288" s="451"/>
    </row>
    <row r="7289" spans="3:55" hidden="1" x14ac:dyDescent="0.2">
      <c r="C7289" s="1"/>
      <c r="D7289" s="1"/>
      <c r="E7289" s="1"/>
      <c r="F7289" s="1"/>
      <c r="G7289" s="1"/>
      <c r="H7289" s="1"/>
      <c r="I7289" s="1"/>
      <c r="Y7289" s="1"/>
      <c r="Z7289" s="1"/>
      <c r="BC7289" s="451"/>
    </row>
    <row r="7290" spans="3:55" hidden="1" x14ac:dyDescent="0.2">
      <c r="C7290" s="1"/>
      <c r="D7290" s="1"/>
      <c r="E7290" s="1"/>
      <c r="F7290" s="1"/>
      <c r="G7290" s="1"/>
      <c r="H7290" s="1"/>
      <c r="I7290" s="1"/>
      <c r="Y7290" s="1"/>
      <c r="Z7290" s="1"/>
      <c r="BC7290" s="451"/>
    </row>
    <row r="7291" spans="3:55" hidden="1" x14ac:dyDescent="0.2">
      <c r="C7291" s="1"/>
      <c r="D7291" s="1"/>
      <c r="E7291" s="1"/>
      <c r="F7291" s="1"/>
      <c r="G7291" s="1"/>
      <c r="H7291" s="1"/>
      <c r="I7291" s="1"/>
      <c r="Y7291" s="1"/>
      <c r="Z7291" s="1"/>
      <c r="BC7291" s="451"/>
    </row>
    <row r="7292" spans="3:55" hidden="1" x14ac:dyDescent="0.2">
      <c r="C7292" s="1"/>
      <c r="D7292" s="1"/>
      <c r="E7292" s="1"/>
      <c r="F7292" s="1"/>
      <c r="G7292" s="1"/>
      <c r="H7292" s="1"/>
      <c r="I7292" s="1"/>
      <c r="Y7292" s="1"/>
      <c r="Z7292" s="1"/>
      <c r="BC7292" s="451"/>
    </row>
    <row r="7293" spans="3:55" hidden="1" x14ac:dyDescent="0.2">
      <c r="C7293" s="1"/>
      <c r="D7293" s="1"/>
      <c r="E7293" s="1"/>
      <c r="F7293" s="1"/>
      <c r="G7293" s="1"/>
      <c r="H7293" s="1"/>
      <c r="I7293" s="1"/>
      <c r="Y7293" s="1"/>
      <c r="Z7293" s="1"/>
      <c r="BC7293" s="451"/>
    </row>
    <row r="7294" spans="3:55" hidden="1" x14ac:dyDescent="0.2">
      <c r="C7294" s="1"/>
      <c r="D7294" s="1"/>
      <c r="E7294" s="1"/>
      <c r="F7294" s="1"/>
      <c r="G7294" s="1"/>
      <c r="H7294" s="1"/>
      <c r="I7294" s="1"/>
      <c r="Y7294" s="1"/>
      <c r="Z7294" s="1"/>
      <c r="BC7294" s="451"/>
    </row>
    <row r="7295" spans="3:55" hidden="1" x14ac:dyDescent="0.2">
      <c r="C7295" s="1"/>
      <c r="D7295" s="1"/>
      <c r="E7295" s="1"/>
      <c r="F7295" s="1"/>
      <c r="G7295" s="1"/>
      <c r="H7295" s="1"/>
      <c r="I7295" s="1"/>
      <c r="Y7295" s="1"/>
      <c r="Z7295" s="1"/>
      <c r="BC7295" s="451"/>
    </row>
    <row r="7296" spans="3:55" hidden="1" x14ac:dyDescent="0.2">
      <c r="C7296" s="1"/>
      <c r="D7296" s="1"/>
      <c r="E7296" s="1"/>
      <c r="F7296" s="1"/>
      <c r="G7296" s="1"/>
      <c r="H7296" s="1"/>
      <c r="I7296" s="1"/>
      <c r="Y7296" s="1"/>
      <c r="Z7296" s="1"/>
      <c r="BC7296" s="451"/>
    </row>
    <row r="7297" spans="3:55" hidden="1" x14ac:dyDescent="0.2">
      <c r="C7297" s="1"/>
      <c r="D7297" s="1"/>
      <c r="E7297" s="1"/>
      <c r="F7297" s="1"/>
      <c r="G7297" s="1"/>
      <c r="H7297" s="1"/>
      <c r="I7297" s="1"/>
      <c r="Y7297" s="1"/>
      <c r="Z7297" s="1"/>
      <c r="BC7297" s="451"/>
    </row>
    <row r="7298" spans="3:55" hidden="1" x14ac:dyDescent="0.2">
      <c r="C7298" s="1"/>
      <c r="D7298" s="1"/>
      <c r="E7298" s="1"/>
      <c r="F7298" s="1"/>
      <c r="G7298" s="1"/>
      <c r="H7298" s="1"/>
      <c r="I7298" s="1"/>
      <c r="Y7298" s="1"/>
      <c r="Z7298" s="1"/>
      <c r="BC7298" s="451"/>
    </row>
    <row r="7299" spans="3:55" hidden="1" x14ac:dyDescent="0.2">
      <c r="C7299" s="1"/>
      <c r="D7299" s="1"/>
      <c r="E7299" s="1"/>
      <c r="F7299" s="1"/>
      <c r="G7299" s="1"/>
      <c r="H7299" s="1"/>
      <c r="I7299" s="1"/>
      <c r="Y7299" s="1"/>
      <c r="Z7299" s="1"/>
      <c r="BC7299" s="451"/>
    </row>
    <row r="7300" spans="3:55" hidden="1" x14ac:dyDescent="0.2">
      <c r="C7300" s="1"/>
      <c r="D7300" s="1"/>
      <c r="E7300" s="1"/>
      <c r="F7300" s="1"/>
      <c r="G7300" s="1"/>
      <c r="H7300" s="1"/>
      <c r="I7300" s="1"/>
      <c r="Y7300" s="1"/>
      <c r="Z7300" s="1"/>
      <c r="BC7300" s="451"/>
    </row>
    <row r="7301" spans="3:55" hidden="1" x14ac:dyDescent="0.2">
      <c r="C7301" s="1"/>
      <c r="D7301" s="1"/>
      <c r="E7301" s="1"/>
      <c r="F7301" s="1"/>
      <c r="G7301" s="1"/>
      <c r="H7301" s="1"/>
      <c r="I7301" s="1"/>
      <c r="Y7301" s="1"/>
      <c r="Z7301" s="1"/>
      <c r="BC7301" s="451"/>
    </row>
    <row r="7302" spans="3:55" hidden="1" x14ac:dyDescent="0.2">
      <c r="C7302" s="1"/>
      <c r="D7302" s="1"/>
      <c r="E7302" s="1"/>
      <c r="F7302" s="1"/>
      <c r="G7302" s="1"/>
      <c r="H7302" s="1"/>
      <c r="I7302" s="1"/>
      <c r="Y7302" s="1"/>
      <c r="Z7302" s="1"/>
      <c r="BC7302" s="451"/>
    </row>
    <row r="7303" spans="3:55" hidden="1" x14ac:dyDescent="0.2">
      <c r="C7303" s="1"/>
      <c r="D7303" s="1"/>
      <c r="E7303" s="1"/>
      <c r="F7303" s="1"/>
      <c r="G7303" s="1"/>
      <c r="H7303" s="1"/>
      <c r="I7303" s="1"/>
      <c r="Y7303" s="1"/>
      <c r="Z7303" s="1"/>
      <c r="BC7303" s="451"/>
    </row>
    <row r="7304" spans="3:55" hidden="1" x14ac:dyDescent="0.2">
      <c r="C7304" s="1"/>
      <c r="D7304" s="1"/>
      <c r="E7304" s="1"/>
      <c r="F7304" s="1"/>
      <c r="G7304" s="1"/>
      <c r="H7304" s="1"/>
      <c r="I7304" s="1"/>
      <c r="Y7304" s="1"/>
      <c r="Z7304" s="1"/>
      <c r="BC7304" s="451"/>
    </row>
    <row r="7305" spans="3:55" hidden="1" x14ac:dyDescent="0.2">
      <c r="C7305" s="1"/>
      <c r="D7305" s="1"/>
      <c r="E7305" s="1"/>
      <c r="F7305" s="1"/>
      <c r="G7305" s="1"/>
      <c r="H7305" s="1"/>
      <c r="I7305" s="1"/>
      <c r="Y7305" s="1"/>
      <c r="Z7305" s="1"/>
      <c r="BC7305" s="451"/>
    </row>
    <row r="7306" spans="3:55" hidden="1" x14ac:dyDescent="0.2">
      <c r="C7306" s="1"/>
      <c r="D7306" s="1"/>
      <c r="E7306" s="1"/>
      <c r="F7306" s="1"/>
      <c r="G7306" s="1"/>
      <c r="H7306" s="1"/>
      <c r="I7306" s="1"/>
      <c r="Y7306" s="1"/>
      <c r="Z7306" s="1"/>
      <c r="BC7306" s="451"/>
    </row>
    <row r="7307" spans="3:55" hidden="1" x14ac:dyDescent="0.2">
      <c r="C7307" s="1"/>
      <c r="D7307" s="1"/>
      <c r="E7307" s="1"/>
      <c r="F7307" s="1"/>
      <c r="G7307" s="1"/>
      <c r="H7307" s="1"/>
      <c r="I7307" s="1"/>
      <c r="Y7307" s="1"/>
      <c r="Z7307" s="1"/>
      <c r="BC7307" s="451"/>
    </row>
    <row r="7308" spans="3:55" hidden="1" x14ac:dyDescent="0.2">
      <c r="C7308" s="1"/>
      <c r="D7308" s="1"/>
      <c r="E7308" s="1"/>
      <c r="F7308" s="1"/>
      <c r="G7308" s="1"/>
      <c r="H7308" s="1"/>
      <c r="I7308" s="1"/>
      <c r="Y7308" s="1"/>
      <c r="Z7308" s="1"/>
      <c r="BC7308" s="451"/>
    </row>
    <row r="7309" spans="3:55" hidden="1" x14ac:dyDescent="0.2">
      <c r="C7309" s="1"/>
      <c r="D7309" s="1"/>
      <c r="E7309" s="1"/>
      <c r="F7309" s="1"/>
      <c r="G7309" s="1"/>
      <c r="H7309" s="1"/>
      <c r="I7309" s="1"/>
      <c r="Y7309" s="1"/>
      <c r="Z7309" s="1"/>
      <c r="BC7309" s="451"/>
    </row>
    <row r="7310" spans="3:55" hidden="1" x14ac:dyDescent="0.2">
      <c r="C7310" s="1"/>
      <c r="D7310" s="1"/>
      <c r="E7310" s="1"/>
      <c r="F7310" s="1"/>
      <c r="G7310" s="1"/>
      <c r="H7310" s="1"/>
      <c r="I7310" s="1"/>
      <c r="Y7310" s="1"/>
      <c r="Z7310" s="1"/>
      <c r="BC7310" s="451"/>
    </row>
    <row r="7311" spans="3:55" hidden="1" x14ac:dyDescent="0.2">
      <c r="C7311" s="1"/>
      <c r="D7311" s="1"/>
      <c r="E7311" s="1"/>
      <c r="F7311" s="1"/>
      <c r="G7311" s="1"/>
      <c r="H7311" s="1"/>
      <c r="I7311" s="1"/>
      <c r="Y7311" s="1"/>
      <c r="Z7311" s="1"/>
      <c r="BC7311" s="451"/>
    </row>
    <row r="7312" spans="3:55" hidden="1" x14ac:dyDescent="0.2">
      <c r="C7312" s="1"/>
      <c r="D7312" s="1"/>
      <c r="E7312" s="1"/>
      <c r="F7312" s="1"/>
      <c r="G7312" s="1"/>
      <c r="H7312" s="1"/>
      <c r="I7312" s="1"/>
      <c r="Y7312" s="1"/>
      <c r="Z7312" s="1"/>
      <c r="BC7312" s="451"/>
    </row>
    <row r="7313" spans="3:55" hidden="1" x14ac:dyDescent="0.2">
      <c r="C7313" s="1"/>
      <c r="D7313" s="1"/>
      <c r="E7313" s="1"/>
      <c r="F7313" s="1"/>
      <c r="G7313" s="1"/>
      <c r="H7313" s="1"/>
      <c r="I7313" s="1"/>
      <c r="Y7313" s="1"/>
      <c r="Z7313" s="1"/>
      <c r="BC7313" s="451"/>
    </row>
    <row r="7314" spans="3:55" hidden="1" x14ac:dyDescent="0.2">
      <c r="C7314" s="1"/>
      <c r="D7314" s="1"/>
      <c r="E7314" s="1"/>
      <c r="F7314" s="1"/>
      <c r="G7314" s="1"/>
      <c r="H7314" s="1"/>
      <c r="I7314" s="1"/>
      <c r="Y7314" s="1"/>
      <c r="Z7314" s="1"/>
      <c r="BC7314" s="451"/>
    </row>
    <row r="7315" spans="3:55" hidden="1" x14ac:dyDescent="0.2">
      <c r="C7315" s="1"/>
      <c r="D7315" s="1"/>
      <c r="E7315" s="1"/>
      <c r="F7315" s="1"/>
      <c r="G7315" s="1"/>
      <c r="H7315" s="1"/>
      <c r="I7315" s="1"/>
      <c r="Y7315" s="1"/>
      <c r="Z7315" s="1"/>
      <c r="BC7315" s="451"/>
    </row>
    <row r="7316" spans="3:55" hidden="1" x14ac:dyDescent="0.2">
      <c r="C7316" s="1"/>
      <c r="D7316" s="1"/>
      <c r="E7316" s="1"/>
      <c r="F7316" s="1"/>
      <c r="G7316" s="1"/>
      <c r="H7316" s="1"/>
      <c r="I7316" s="1"/>
      <c r="Y7316" s="1"/>
      <c r="Z7316" s="1"/>
      <c r="BC7316" s="451"/>
    </row>
    <row r="7317" spans="3:55" hidden="1" x14ac:dyDescent="0.2">
      <c r="C7317" s="1"/>
      <c r="D7317" s="1"/>
      <c r="E7317" s="1"/>
      <c r="F7317" s="1"/>
      <c r="G7317" s="1"/>
      <c r="H7317" s="1"/>
      <c r="I7317" s="1"/>
      <c r="Y7317" s="1"/>
      <c r="Z7317" s="1"/>
      <c r="BC7317" s="451"/>
    </row>
    <row r="7318" spans="3:55" hidden="1" x14ac:dyDescent="0.2">
      <c r="C7318" s="1"/>
      <c r="D7318" s="1"/>
      <c r="E7318" s="1"/>
      <c r="F7318" s="1"/>
      <c r="G7318" s="1"/>
      <c r="H7318" s="1"/>
      <c r="I7318" s="1"/>
      <c r="Y7318" s="1"/>
      <c r="Z7318" s="1"/>
      <c r="BC7318" s="451"/>
    </row>
    <row r="7319" spans="3:55" hidden="1" x14ac:dyDescent="0.2">
      <c r="C7319" s="1"/>
      <c r="D7319" s="1"/>
      <c r="E7319" s="1"/>
      <c r="F7319" s="1"/>
      <c r="G7319" s="1"/>
      <c r="H7319" s="1"/>
      <c r="I7319" s="1"/>
      <c r="Y7319" s="1"/>
      <c r="Z7319" s="1"/>
      <c r="BC7319" s="451"/>
    </row>
    <row r="7320" spans="3:55" hidden="1" x14ac:dyDescent="0.2">
      <c r="C7320" s="1"/>
      <c r="D7320" s="1"/>
      <c r="E7320" s="1"/>
      <c r="F7320" s="1"/>
      <c r="G7320" s="1"/>
      <c r="H7320" s="1"/>
      <c r="I7320" s="1"/>
      <c r="Y7320" s="1"/>
      <c r="Z7320" s="1"/>
      <c r="BC7320" s="451"/>
    </row>
    <row r="7321" spans="3:55" hidden="1" x14ac:dyDescent="0.2">
      <c r="C7321" s="1"/>
      <c r="D7321" s="1"/>
      <c r="E7321" s="1"/>
      <c r="F7321" s="1"/>
      <c r="G7321" s="1"/>
      <c r="H7321" s="1"/>
      <c r="I7321" s="1"/>
      <c r="Y7321" s="1"/>
      <c r="Z7321" s="1"/>
      <c r="BC7321" s="451"/>
    </row>
    <row r="7322" spans="3:55" hidden="1" x14ac:dyDescent="0.2">
      <c r="C7322" s="1"/>
      <c r="D7322" s="1"/>
      <c r="E7322" s="1"/>
      <c r="F7322" s="1"/>
      <c r="G7322" s="1"/>
      <c r="H7322" s="1"/>
      <c r="I7322" s="1"/>
      <c r="Y7322" s="1"/>
      <c r="Z7322" s="1"/>
      <c r="BC7322" s="451"/>
    </row>
    <row r="7323" spans="3:55" hidden="1" x14ac:dyDescent="0.2">
      <c r="C7323" s="1"/>
      <c r="D7323" s="1"/>
      <c r="E7323" s="1"/>
      <c r="F7323" s="1"/>
      <c r="G7323" s="1"/>
      <c r="H7323" s="1"/>
      <c r="I7323" s="1"/>
      <c r="Y7323" s="1"/>
      <c r="Z7323" s="1"/>
      <c r="BC7323" s="451"/>
    </row>
    <row r="7324" spans="3:55" hidden="1" x14ac:dyDescent="0.2">
      <c r="C7324" s="1"/>
      <c r="D7324" s="1"/>
      <c r="E7324" s="1"/>
      <c r="F7324" s="1"/>
      <c r="G7324" s="1"/>
      <c r="H7324" s="1"/>
      <c r="I7324" s="1"/>
      <c r="Y7324" s="1"/>
      <c r="Z7324" s="1"/>
      <c r="BC7324" s="451"/>
    </row>
    <row r="7325" spans="3:55" hidden="1" x14ac:dyDescent="0.2">
      <c r="C7325" s="1"/>
      <c r="D7325" s="1"/>
      <c r="E7325" s="1"/>
      <c r="F7325" s="1"/>
      <c r="G7325" s="1"/>
      <c r="H7325" s="1"/>
      <c r="I7325" s="1"/>
      <c r="Y7325" s="1"/>
      <c r="Z7325" s="1"/>
      <c r="BC7325" s="451"/>
    </row>
    <row r="7326" spans="3:55" hidden="1" x14ac:dyDescent="0.2">
      <c r="C7326" s="1"/>
      <c r="D7326" s="1"/>
      <c r="E7326" s="1"/>
      <c r="F7326" s="1"/>
      <c r="G7326" s="1"/>
      <c r="H7326" s="1"/>
      <c r="I7326" s="1"/>
      <c r="Y7326" s="1"/>
      <c r="Z7326" s="1"/>
      <c r="BC7326" s="451"/>
    </row>
    <row r="7327" spans="3:55" hidden="1" x14ac:dyDescent="0.2">
      <c r="C7327" s="1"/>
      <c r="D7327" s="1"/>
      <c r="E7327" s="1"/>
      <c r="F7327" s="1"/>
      <c r="G7327" s="1"/>
      <c r="H7327" s="1"/>
      <c r="I7327" s="1"/>
      <c r="Y7327" s="1"/>
      <c r="Z7327" s="1"/>
      <c r="BC7327" s="451"/>
    </row>
    <row r="7328" spans="3:55" hidden="1" x14ac:dyDescent="0.2">
      <c r="C7328" s="1"/>
      <c r="D7328" s="1"/>
      <c r="E7328" s="1"/>
      <c r="F7328" s="1"/>
      <c r="G7328" s="1"/>
      <c r="H7328" s="1"/>
      <c r="I7328" s="1"/>
      <c r="Y7328" s="1"/>
      <c r="Z7328" s="1"/>
      <c r="BC7328" s="451"/>
    </row>
    <row r="7329" spans="3:55" hidden="1" x14ac:dyDescent="0.2">
      <c r="C7329" s="1"/>
      <c r="D7329" s="1"/>
      <c r="E7329" s="1"/>
      <c r="F7329" s="1"/>
      <c r="G7329" s="1"/>
      <c r="H7329" s="1"/>
      <c r="I7329" s="1"/>
      <c r="Y7329" s="1"/>
      <c r="Z7329" s="1"/>
      <c r="BC7329" s="451"/>
    </row>
    <row r="7330" spans="3:55" hidden="1" x14ac:dyDescent="0.2">
      <c r="C7330" s="1"/>
      <c r="D7330" s="1"/>
      <c r="E7330" s="1"/>
      <c r="F7330" s="1"/>
      <c r="G7330" s="1"/>
      <c r="H7330" s="1"/>
      <c r="I7330" s="1"/>
      <c r="Y7330" s="1"/>
      <c r="Z7330" s="1"/>
      <c r="BC7330" s="451"/>
    </row>
    <row r="7331" spans="3:55" hidden="1" x14ac:dyDescent="0.2">
      <c r="C7331" s="1"/>
      <c r="D7331" s="1"/>
      <c r="E7331" s="1"/>
      <c r="F7331" s="1"/>
      <c r="G7331" s="1"/>
      <c r="H7331" s="1"/>
      <c r="I7331" s="1"/>
      <c r="Y7331" s="1"/>
      <c r="Z7331" s="1"/>
      <c r="BC7331" s="451"/>
    </row>
    <row r="7332" spans="3:55" hidden="1" x14ac:dyDescent="0.2">
      <c r="C7332" s="1"/>
      <c r="D7332" s="1"/>
      <c r="E7332" s="1"/>
      <c r="F7332" s="1"/>
      <c r="G7332" s="1"/>
      <c r="H7332" s="1"/>
      <c r="I7332" s="1"/>
      <c r="Y7332" s="1"/>
      <c r="Z7332" s="1"/>
      <c r="BC7332" s="451"/>
    </row>
    <row r="7333" spans="3:55" hidden="1" x14ac:dyDescent="0.2">
      <c r="C7333" s="1"/>
      <c r="D7333" s="1"/>
      <c r="E7333" s="1"/>
      <c r="F7333" s="1"/>
      <c r="G7333" s="1"/>
      <c r="H7333" s="1"/>
      <c r="I7333" s="1"/>
      <c r="Y7333" s="1"/>
      <c r="Z7333" s="1"/>
      <c r="BC7333" s="451"/>
    </row>
    <row r="7334" spans="3:55" hidden="1" x14ac:dyDescent="0.2">
      <c r="C7334" s="1"/>
      <c r="D7334" s="1"/>
      <c r="E7334" s="1"/>
      <c r="F7334" s="1"/>
      <c r="G7334" s="1"/>
      <c r="H7334" s="1"/>
      <c r="I7334" s="1"/>
      <c r="Y7334" s="1"/>
      <c r="Z7334" s="1"/>
      <c r="BC7334" s="451"/>
    </row>
    <row r="7335" spans="3:55" hidden="1" x14ac:dyDescent="0.2">
      <c r="C7335" s="1"/>
      <c r="D7335" s="1"/>
      <c r="E7335" s="1"/>
      <c r="F7335" s="1"/>
      <c r="G7335" s="1"/>
      <c r="H7335" s="1"/>
      <c r="I7335" s="1"/>
      <c r="Y7335" s="1"/>
      <c r="Z7335" s="1"/>
      <c r="BC7335" s="451"/>
    </row>
    <row r="7336" spans="3:55" hidden="1" x14ac:dyDescent="0.2">
      <c r="C7336" s="1"/>
      <c r="D7336" s="1"/>
      <c r="E7336" s="1"/>
      <c r="F7336" s="1"/>
      <c r="G7336" s="1"/>
      <c r="H7336" s="1"/>
      <c r="I7336" s="1"/>
      <c r="Y7336" s="1"/>
      <c r="Z7336" s="1"/>
      <c r="BC7336" s="451"/>
    </row>
    <row r="7337" spans="3:55" hidden="1" x14ac:dyDescent="0.2">
      <c r="C7337" s="1"/>
      <c r="D7337" s="1"/>
      <c r="E7337" s="1"/>
      <c r="F7337" s="1"/>
      <c r="G7337" s="1"/>
      <c r="H7337" s="1"/>
      <c r="I7337" s="1"/>
      <c r="Y7337" s="1"/>
      <c r="Z7337" s="1"/>
      <c r="BC7337" s="451"/>
    </row>
    <row r="7338" spans="3:55" hidden="1" x14ac:dyDescent="0.2">
      <c r="C7338" s="1"/>
      <c r="D7338" s="1"/>
      <c r="E7338" s="1"/>
      <c r="F7338" s="1"/>
      <c r="G7338" s="1"/>
      <c r="H7338" s="1"/>
      <c r="I7338" s="1"/>
      <c r="Y7338" s="1"/>
      <c r="Z7338" s="1"/>
      <c r="BC7338" s="451"/>
    </row>
    <row r="7339" spans="3:55" hidden="1" x14ac:dyDescent="0.2">
      <c r="C7339" s="1"/>
      <c r="D7339" s="1"/>
      <c r="E7339" s="1"/>
      <c r="F7339" s="1"/>
      <c r="G7339" s="1"/>
      <c r="H7339" s="1"/>
      <c r="I7339" s="1"/>
      <c r="Y7339" s="1"/>
      <c r="Z7339" s="1"/>
      <c r="BC7339" s="451"/>
    </row>
    <row r="7340" spans="3:55" hidden="1" x14ac:dyDescent="0.2">
      <c r="C7340" s="1"/>
      <c r="D7340" s="1"/>
      <c r="E7340" s="1"/>
      <c r="F7340" s="1"/>
      <c r="G7340" s="1"/>
      <c r="H7340" s="1"/>
      <c r="I7340" s="1"/>
      <c r="Y7340" s="1"/>
      <c r="Z7340" s="1"/>
      <c r="BC7340" s="451"/>
    </row>
    <row r="7341" spans="3:55" hidden="1" x14ac:dyDescent="0.2">
      <c r="C7341" s="1"/>
      <c r="D7341" s="1"/>
      <c r="E7341" s="1"/>
      <c r="F7341" s="1"/>
      <c r="G7341" s="1"/>
      <c r="H7341" s="1"/>
      <c r="I7341" s="1"/>
      <c r="Y7341" s="1"/>
      <c r="Z7341" s="1"/>
      <c r="BC7341" s="451"/>
    </row>
    <row r="7342" spans="3:55" hidden="1" x14ac:dyDescent="0.2">
      <c r="C7342" s="1"/>
      <c r="D7342" s="1"/>
      <c r="E7342" s="1"/>
      <c r="F7342" s="1"/>
      <c r="G7342" s="1"/>
      <c r="H7342" s="1"/>
      <c r="I7342" s="1"/>
      <c r="Y7342" s="1"/>
      <c r="Z7342" s="1"/>
      <c r="BC7342" s="451"/>
    </row>
    <row r="7343" spans="3:55" hidden="1" x14ac:dyDescent="0.2">
      <c r="C7343" s="1"/>
      <c r="D7343" s="1"/>
      <c r="E7343" s="1"/>
      <c r="F7343" s="1"/>
      <c r="G7343" s="1"/>
      <c r="H7343" s="1"/>
      <c r="I7343" s="1"/>
      <c r="Y7343" s="1"/>
      <c r="Z7343" s="1"/>
      <c r="BC7343" s="451"/>
    </row>
    <row r="7344" spans="3:55" hidden="1" x14ac:dyDescent="0.2">
      <c r="C7344" s="1"/>
      <c r="D7344" s="1"/>
      <c r="E7344" s="1"/>
      <c r="F7344" s="1"/>
      <c r="G7344" s="1"/>
      <c r="H7344" s="1"/>
      <c r="I7344" s="1"/>
      <c r="Y7344" s="1"/>
      <c r="Z7344" s="1"/>
      <c r="BC7344" s="451"/>
    </row>
    <row r="7345" spans="3:55" hidden="1" x14ac:dyDescent="0.2">
      <c r="C7345" s="1"/>
      <c r="D7345" s="1"/>
      <c r="E7345" s="1"/>
      <c r="F7345" s="1"/>
      <c r="G7345" s="1"/>
      <c r="H7345" s="1"/>
      <c r="I7345" s="1"/>
      <c r="Y7345" s="1"/>
      <c r="Z7345" s="1"/>
      <c r="BC7345" s="451"/>
    </row>
    <row r="7346" spans="3:55" hidden="1" x14ac:dyDescent="0.2">
      <c r="C7346" s="1"/>
      <c r="D7346" s="1"/>
      <c r="E7346" s="1"/>
      <c r="F7346" s="1"/>
      <c r="G7346" s="1"/>
      <c r="H7346" s="1"/>
      <c r="I7346" s="1"/>
      <c r="Y7346" s="1"/>
      <c r="Z7346" s="1"/>
      <c r="BC7346" s="451"/>
    </row>
    <row r="7347" spans="3:55" hidden="1" x14ac:dyDescent="0.2">
      <c r="C7347" s="1"/>
      <c r="D7347" s="1"/>
      <c r="E7347" s="1"/>
      <c r="F7347" s="1"/>
      <c r="G7347" s="1"/>
      <c r="H7347" s="1"/>
      <c r="I7347" s="1"/>
      <c r="Y7347" s="1"/>
      <c r="Z7347" s="1"/>
      <c r="BC7347" s="451"/>
    </row>
    <row r="7348" spans="3:55" hidden="1" x14ac:dyDescent="0.2">
      <c r="C7348" s="1"/>
      <c r="D7348" s="1"/>
      <c r="E7348" s="1"/>
      <c r="F7348" s="1"/>
      <c r="G7348" s="1"/>
      <c r="H7348" s="1"/>
      <c r="I7348" s="1"/>
      <c r="Y7348" s="1"/>
      <c r="Z7348" s="1"/>
      <c r="BC7348" s="451"/>
    </row>
    <row r="7349" spans="3:55" hidden="1" x14ac:dyDescent="0.2">
      <c r="C7349" s="1"/>
      <c r="D7349" s="1"/>
      <c r="E7349" s="1"/>
      <c r="F7349" s="1"/>
      <c r="G7349" s="1"/>
      <c r="H7349" s="1"/>
      <c r="I7349" s="1"/>
      <c r="Y7349" s="1"/>
      <c r="Z7349" s="1"/>
      <c r="BC7349" s="451"/>
    </row>
    <row r="7350" spans="3:55" hidden="1" x14ac:dyDescent="0.2">
      <c r="C7350" s="1"/>
      <c r="D7350" s="1"/>
      <c r="E7350" s="1"/>
      <c r="F7350" s="1"/>
      <c r="G7350" s="1"/>
      <c r="H7350" s="1"/>
      <c r="I7350" s="1"/>
      <c r="Y7350" s="1"/>
      <c r="Z7350" s="1"/>
      <c r="BC7350" s="451"/>
    </row>
    <row r="7351" spans="3:55" hidden="1" x14ac:dyDescent="0.2">
      <c r="C7351" s="1"/>
      <c r="D7351" s="1"/>
      <c r="E7351" s="1"/>
      <c r="F7351" s="1"/>
      <c r="G7351" s="1"/>
      <c r="H7351" s="1"/>
      <c r="I7351" s="1"/>
      <c r="Y7351" s="1"/>
      <c r="Z7351" s="1"/>
      <c r="BC7351" s="451"/>
    </row>
    <row r="7352" spans="3:55" hidden="1" x14ac:dyDescent="0.2">
      <c r="C7352" s="1"/>
      <c r="D7352" s="1"/>
      <c r="E7352" s="1"/>
      <c r="F7352" s="1"/>
      <c r="G7352" s="1"/>
      <c r="H7352" s="1"/>
      <c r="I7352" s="1"/>
      <c r="Y7352" s="1"/>
      <c r="Z7352" s="1"/>
      <c r="BC7352" s="451"/>
    </row>
    <row r="7353" spans="3:55" hidden="1" x14ac:dyDescent="0.2">
      <c r="C7353" s="1"/>
      <c r="D7353" s="1"/>
      <c r="E7353" s="1"/>
      <c r="F7353" s="1"/>
      <c r="G7353" s="1"/>
      <c r="H7353" s="1"/>
      <c r="I7353" s="1"/>
      <c r="Y7353" s="1"/>
      <c r="Z7353" s="1"/>
      <c r="BC7353" s="451"/>
    </row>
    <row r="7354" spans="3:55" hidden="1" x14ac:dyDescent="0.2">
      <c r="C7354" s="1"/>
      <c r="D7354" s="1"/>
      <c r="E7354" s="1"/>
      <c r="F7354" s="1"/>
      <c r="G7354" s="1"/>
      <c r="H7354" s="1"/>
      <c r="I7354" s="1"/>
      <c r="Y7354" s="1"/>
      <c r="Z7354" s="1"/>
      <c r="BC7354" s="451"/>
    </row>
    <row r="7355" spans="3:55" hidden="1" x14ac:dyDescent="0.2">
      <c r="C7355" s="1"/>
      <c r="D7355" s="1"/>
      <c r="E7355" s="1"/>
      <c r="F7355" s="1"/>
      <c r="G7355" s="1"/>
      <c r="H7355" s="1"/>
      <c r="I7355" s="1"/>
      <c r="Y7355" s="1"/>
      <c r="Z7355" s="1"/>
      <c r="BC7355" s="451"/>
    </row>
    <row r="7356" spans="3:55" hidden="1" x14ac:dyDescent="0.2">
      <c r="C7356" s="1"/>
      <c r="D7356" s="1"/>
      <c r="E7356" s="1"/>
      <c r="F7356" s="1"/>
      <c r="G7356" s="1"/>
      <c r="H7356" s="1"/>
      <c r="I7356" s="1"/>
      <c r="Y7356" s="1"/>
      <c r="Z7356" s="1"/>
      <c r="BC7356" s="451"/>
    </row>
    <row r="7357" spans="3:55" hidden="1" x14ac:dyDescent="0.2">
      <c r="C7357" s="1"/>
      <c r="D7357" s="1"/>
      <c r="E7357" s="1"/>
      <c r="F7357" s="1"/>
      <c r="G7357" s="1"/>
      <c r="H7357" s="1"/>
      <c r="I7357" s="1"/>
      <c r="Y7357" s="1"/>
      <c r="Z7357" s="1"/>
      <c r="BC7357" s="451"/>
    </row>
    <row r="7358" spans="3:55" hidden="1" x14ac:dyDescent="0.2">
      <c r="C7358" s="1"/>
      <c r="D7358" s="1"/>
      <c r="E7358" s="1"/>
      <c r="F7358" s="1"/>
      <c r="G7358" s="1"/>
      <c r="H7358" s="1"/>
      <c r="I7358" s="1"/>
      <c r="Y7358" s="1"/>
      <c r="Z7358" s="1"/>
      <c r="BC7358" s="451"/>
    </row>
    <row r="7359" spans="3:55" hidden="1" x14ac:dyDescent="0.2">
      <c r="C7359" s="1"/>
      <c r="D7359" s="1"/>
      <c r="E7359" s="1"/>
      <c r="F7359" s="1"/>
      <c r="G7359" s="1"/>
      <c r="H7359" s="1"/>
      <c r="I7359" s="1"/>
      <c r="Y7359" s="1"/>
      <c r="Z7359" s="1"/>
      <c r="BC7359" s="451"/>
    </row>
    <row r="7360" spans="3:55" hidden="1" x14ac:dyDescent="0.2">
      <c r="C7360" s="1"/>
      <c r="D7360" s="1"/>
      <c r="E7360" s="1"/>
      <c r="F7360" s="1"/>
      <c r="G7360" s="1"/>
      <c r="H7360" s="1"/>
      <c r="I7360" s="1"/>
      <c r="Y7360" s="1"/>
      <c r="Z7360" s="1"/>
      <c r="BC7360" s="451"/>
    </row>
    <row r="7361" spans="3:55" hidden="1" x14ac:dyDescent="0.2">
      <c r="C7361" s="1"/>
      <c r="D7361" s="1"/>
      <c r="E7361" s="1"/>
      <c r="F7361" s="1"/>
      <c r="G7361" s="1"/>
      <c r="H7361" s="1"/>
      <c r="I7361" s="1"/>
      <c r="Y7361" s="1"/>
      <c r="Z7361" s="1"/>
      <c r="BC7361" s="451"/>
    </row>
    <row r="7362" spans="3:55" hidden="1" x14ac:dyDescent="0.2">
      <c r="C7362" s="1"/>
      <c r="D7362" s="1"/>
      <c r="E7362" s="1"/>
      <c r="F7362" s="1"/>
      <c r="G7362" s="1"/>
      <c r="H7362" s="1"/>
      <c r="I7362" s="1"/>
      <c r="Y7362" s="1"/>
      <c r="Z7362" s="1"/>
      <c r="BC7362" s="451"/>
    </row>
    <row r="7363" spans="3:55" hidden="1" x14ac:dyDescent="0.2">
      <c r="C7363" s="1"/>
      <c r="D7363" s="1"/>
      <c r="E7363" s="1"/>
      <c r="F7363" s="1"/>
      <c r="G7363" s="1"/>
      <c r="H7363" s="1"/>
      <c r="I7363" s="1"/>
      <c r="Y7363" s="1"/>
      <c r="Z7363" s="1"/>
      <c r="BC7363" s="451"/>
    </row>
    <row r="7364" spans="3:55" hidden="1" x14ac:dyDescent="0.2">
      <c r="C7364" s="1"/>
      <c r="D7364" s="1"/>
      <c r="E7364" s="1"/>
      <c r="F7364" s="1"/>
      <c r="G7364" s="1"/>
      <c r="H7364" s="1"/>
      <c r="I7364" s="1"/>
      <c r="Y7364" s="1"/>
      <c r="Z7364" s="1"/>
      <c r="BC7364" s="451"/>
    </row>
    <row r="7365" spans="3:55" hidden="1" x14ac:dyDescent="0.2">
      <c r="C7365" s="1"/>
      <c r="D7365" s="1"/>
      <c r="E7365" s="1"/>
      <c r="F7365" s="1"/>
      <c r="G7365" s="1"/>
      <c r="H7365" s="1"/>
      <c r="I7365" s="1"/>
      <c r="Y7365" s="1"/>
      <c r="Z7365" s="1"/>
      <c r="BC7365" s="451"/>
    </row>
    <row r="7366" spans="3:55" hidden="1" x14ac:dyDescent="0.2">
      <c r="C7366" s="1"/>
      <c r="D7366" s="1"/>
      <c r="E7366" s="1"/>
      <c r="F7366" s="1"/>
      <c r="G7366" s="1"/>
      <c r="H7366" s="1"/>
      <c r="I7366" s="1"/>
      <c r="Y7366" s="1"/>
      <c r="Z7366" s="1"/>
      <c r="BC7366" s="451"/>
    </row>
    <row r="7367" spans="3:55" hidden="1" x14ac:dyDescent="0.2">
      <c r="C7367" s="1"/>
      <c r="D7367" s="1"/>
      <c r="E7367" s="1"/>
      <c r="F7367" s="1"/>
      <c r="G7367" s="1"/>
      <c r="H7367" s="1"/>
      <c r="I7367" s="1"/>
      <c r="Y7367" s="1"/>
      <c r="Z7367" s="1"/>
      <c r="BC7367" s="451"/>
    </row>
    <row r="7368" spans="3:55" hidden="1" x14ac:dyDescent="0.2">
      <c r="C7368" s="1"/>
      <c r="D7368" s="1"/>
      <c r="E7368" s="1"/>
      <c r="F7368" s="1"/>
      <c r="G7368" s="1"/>
      <c r="H7368" s="1"/>
      <c r="I7368" s="1"/>
      <c r="Y7368" s="1"/>
      <c r="Z7368" s="1"/>
      <c r="BC7368" s="451"/>
    </row>
    <row r="7369" spans="3:55" hidden="1" x14ac:dyDescent="0.2">
      <c r="C7369" s="1"/>
      <c r="D7369" s="1"/>
      <c r="E7369" s="1"/>
      <c r="F7369" s="1"/>
      <c r="G7369" s="1"/>
      <c r="H7369" s="1"/>
      <c r="I7369" s="1"/>
      <c r="Y7369" s="1"/>
      <c r="Z7369" s="1"/>
      <c r="BC7369" s="451"/>
    </row>
    <row r="7370" spans="3:55" hidden="1" x14ac:dyDescent="0.2">
      <c r="C7370" s="1"/>
      <c r="D7370" s="1"/>
      <c r="E7370" s="1"/>
      <c r="F7370" s="1"/>
      <c r="G7370" s="1"/>
      <c r="H7370" s="1"/>
      <c r="I7370" s="1"/>
      <c r="Y7370" s="1"/>
      <c r="Z7370" s="1"/>
      <c r="BC7370" s="451"/>
    </row>
    <row r="7371" spans="3:55" hidden="1" x14ac:dyDescent="0.2">
      <c r="C7371" s="1"/>
      <c r="D7371" s="1"/>
      <c r="E7371" s="1"/>
      <c r="F7371" s="1"/>
      <c r="G7371" s="1"/>
      <c r="H7371" s="1"/>
      <c r="I7371" s="1"/>
      <c r="Y7371" s="1"/>
      <c r="Z7371" s="1"/>
      <c r="BC7371" s="451"/>
    </row>
    <row r="7372" spans="3:55" hidden="1" x14ac:dyDescent="0.2">
      <c r="C7372" s="1"/>
      <c r="D7372" s="1"/>
      <c r="E7372" s="1"/>
      <c r="F7372" s="1"/>
      <c r="G7372" s="1"/>
      <c r="H7372" s="1"/>
      <c r="I7372" s="1"/>
      <c r="Y7372" s="1"/>
      <c r="Z7372" s="1"/>
      <c r="BC7372" s="451"/>
    </row>
    <row r="7373" spans="3:55" hidden="1" x14ac:dyDescent="0.2">
      <c r="C7373" s="1"/>
      <c r="D7373" s="1"/>
      <c r="E7373" s="1"/>
      <c r="F7373" s="1"/>
      <c r="G7373" s="1"/>
      <c r="H7373" s="1"/>
      <c r="I7373" s="1"/>
      <c r="Y7373" s="1"/>
      <c r="Z7373" s="1"/>
      <c r="BC7373" s="451"/>
    </row>
    <row r="7374" spans="3:55" hidden="1" x14ac:dyDescent="0.2">
      <c r="C7374" s="1"/>
      <c r="D7374" s="1"/>
      <c r="E7374" s="1"/>
      <c r="F7374" s="1"/>
      <c r="G7374" s="1"/>
      <c r="H7374" s="1"/>
      <c r="I7374" s="1"/>
      <c r="Y7374" s="1"/>
      <c r="Z7374" s="1"/>
      <c r="BC7374" s="451"/>
    </row>
    <row r="7375" spans="3:55" hidden="1" x14ac:dyDescent="0.2">
      <c r="C7375" s="1"/>
      <c r="D7375" s="1"/>
      <c r="E7375" s="1"/>
      <c r="F7375" s="1"/>
      <c r="G7375" s="1"/>
      <c r="H7375" s="1"/>
      <c r="I7375" s="1"/>
      <c r="Y7375" s="1"/>
      <c r="Z7375" s="1"/>
      <c r="BC7375" s="451"/>
    </row>
    <row r="7376" spans="3:55" hidden="1" x14ac:dyDescent="0.2">
      <c r="C7376" s="1"/>
      <c r="D7376" s="1"/>
      <c r="E7376" s="1"/>
      <c r="F7376" s="1"/>
      <c r="G7376" s="1"/>
      <c r="H7376" s="1"/>
      <c r="I7376" s="1"/>
      <c r="Y7376" s="1"/>
      <c r="Z7376" s="1"/>
      <c r="BC7376" s="451"/>
    </row>
    <row r="7377" spans="3:55" hidden="1" x14ac:dyDescent="0.2">
      <c r="C7377" s="1"/>
      <c r="D7377" s="1"/>
      <c r="E7377" s="1"/>
      <c r="F7377" s="1"/>
      <c r="G7377" s="1"/>
      <c r="H7377" s="1"/>
      <c r="I7377" s="1"/>
      <c r="Y7377" s="1"/>
      <c r="Z7377" s="1"/>
      <c r="BC7377" s="451"/>
    </row>
    <row r="7378" spans="3:55" hidden="1" x14ac:dyDescent="0.2">
      <c r="C7378" s="1"/>
      <c r="D7378" s="1"/>
      <c r="E7378" s="1"/>
      <c r="F7378" s="1"/>
      <c r="G7378" s="1"/>
      <c r="H7378" s="1"/>
      <c r="I7378" s="1"/>
      <c r="Y7378" s="1"/>
      <c r="Z7378" s="1"/>
      <c r="BC7378" s="451"/>
    </row>
    <row r="7379" spans="3:55" hidden="1" x14ac:dyDescent="0.2">
      <c r="C7379" s="1"/>
      <c r="D7379" s="1"/>
      <c r="E7379" s="1"/>
      <c r="F7379" s="1"/>
      <c r="G7379" s="1"/>
      <c r="H7379" s="1"/>
      <c r="I7379" s="1"/>
      <c r="Y7379" s="1"/>
      <c r="Z7379" s="1"/>
      <c r="BC7379" s="451"/>
    </row>
    <row r="7380" spans="3:55" hidden="1" x14ac:dyDescent="0.2">
      <c r="C7380" s="1"/>
      <c r="D7380" s="1"/>
      <c r="E7380" s="1"/>
      <c r="F7380" s="1"/>
      <c r="G7380" s="1"/>
      <c r="H7380" s="1"/>
      <c r="I7380" s="1"/>
      <c r="Y7380" s="1"/>
      <c r="Z7380" s="1"/>
      <c r="BC7380" s="451"/>
    </row>
    <row r="7381" spans="3:55" hidden="1" x14ac:dyDescent="0.2">
      <c r="C7381" s="1"/>
      <c r="D7381" s="1"/>
      <c r="E7381" s="1"/>
      <c r="F7381" s="1"/>
      <c r="G7381" s="1"/>
      <c r="H7381" s="1"/>
      <c r="I7381" s="1"/>
      <c r="Y7381" s="1"/>
      <c r="Z7381" s="1"/>
      <c r="BC7381" s="451"/>
    </row>
    <row r="7382" spans="3:55" hidden="1" x14ac:dyDescent="0.2">
      <c r="C7382" s="1"/>
      <c r="D7382" s="1"/>
      <c r="E7382" s="1"/>
      <c r="F7382" s="1"/>
      <c r="G7382" s="1"/>
      <c r="H7382" s="1"/>
      <c r="I7382" s="1"/>
      <c r="Y7382" s="1"/>
      <c r="Z7382" s="1"/>
      <c r="BC7382" s="451"/>
    </row>
    <row r="7383" spans="3:55" hidden="1" x14ac:dyDescent="0.2">
      <c r="C7383" s="1"/>
      <c r="D7383" s="1"/>
      <c r="E7383" s="1"/>
      <c r="F7383" s="1"/>
      <c r="G7383" s="1"/>
      <c r="H7383" s="1"/>
      <c r="I7383" s="1"/>
      <c r="Y7383" s="1"/>
      <c r="Z7383" s="1"/>
      <c r="BC7383" s="451"/>
    </row>
    <row r="7384" spans="3:55" hidden="1" x14ac:dyDescent="0.2">
      <c r="C7384" s="1"/>
      <c r="D7384" s="1"/>
      <c r="E7384" s="1"/>
      <c r="F7384" s="1"/>
      <c r="G7384" s="1"/>
      <c r="H7384" s="1"/>
      <c r="I7384" s="1"/>
      <c r="Y7384" s="1"/>
      <c r="Z7384" s="1"/>
      <c r="BC7384" s="451"/>
    </row>
    <row r="7385" spans="3:55" hidden="1" x14ac:dyDescent="0.2">
      <c r="C7385" s="1"/>
      <c r="D7385" s="1"/>
      <c r="E7385" s="1"/>
      <c r="F7385" s="1"/>
      <c r="G7385" s="1"/>
      <c r="H7385" s="1"/>
      <c r="I7385" s="1"/>
      <c r="Y7385" s="1"/>
      <c r="Z7385" s="1"/>
      <c r="BC7385" s="451"/>
    </row>
    <row r="7386" spans="3:55" hidden="1" x14ac:dyDescent="0.2">
      <c r="C7386" s="1"/>
      <c r="D7386" s="1"/>
      <c r="E7386" s="1"/>
      <c r="F7386" s="1"/>
      <c r="G7386" s="1"/>
      <c r="H7386" s="1"/>
      <c r="I7386" s="1"/>
      <c r="Y7386" s="1"/>
      <c r="Z7386" s="1"/>
      <c r="BC7386" s="451"/>
    </row>
    <row r="7387" spans="3:55" hidden="1" x14ac:dyDescent="0.2">
      <c r="C7387" s="1"/>
      <c r="D7387" s="1"/>
      <c r="E7387" s="1"/>
      <c r="F7387" s="1"/>
      <c r="G7387" s="1"/>
      <c r="H7387" s="1"/>
      <c r="I7387" s="1"/>
      <c r="Y7387" s="1"/>
      <c r="Z7387" s="1"/>
      <c r="BC7387" s="451"/>
    </row>
    <row r="7388" spans="3:55" hidden="1" x14ac:dyDescent="0.2">
      <c r="C7388" s="1"/>
      <c r="D7388" s="1"/>
      <c r="E7388" s="1"/>
      <c r="F7388" s="1"/>
      <c r="G7388" s="1"/>
      <c r="H7388" s="1"/>
      <c r="I7388" s="1"/>
      <c r="Y7388" s="1"/>
      <c r="Z7388" s="1"/>
      <c r="BC7388" s="451"/>
    </row>
    <row r="7389" spans="3:55" hidden="1" x14ac:dyDescent="0.2">
      <c r="C7389" s="1"/>
      <c r="D7389" s="1"/>
      <c r="E7389" s="1"/>
      <c r="F7389" s="1"/>
      <c r="G7389" s="1"/>
      <c r="H7389" s="1"/>
      <c r="I7389" s="1"/>
      <c r="Y7389" s="1"/>
      <c r="Z7389" s="1"/>
      <c r="BC7389" s="451"/>
    </row>
    <row r="7390" spans="3:55" hidden="1" x14ac:dyDescent="0.2">
      <c r="C7390" s="1"/>
      <c r="D7390" s="1"/>
      <c r="E7390" s="1"/>
      <c r="F7390" s="1"/>
      <c r="G7390" s="1"/>
      <c r="H7390" s="1"/>
      <c r="I7390" s="1"/>
      <c r="Y7390" s="1"/>
      <c r="Z7390" s="1"/>
      <c r="BC7390" s="451"/>
    </row>
    <row r="7391" spans="3:55" hidden="1" x14ac:dyDescent="0.2">
      <c r="C7391" s="1"/>
      <c r="D7391" s="1"/>
      <c r="E7391" s="1"/>
      <c r="F7391" s="1"/>
      <c r="G7391" s="1"/>
      <c r="H7391" s="1"/>
      <c r="I7391" s="1"/>
      <c r="Y7391" s="1"/>
      <c r="Z7391" s="1"/>
      <c r="BC7391" s="451"/>
    </row>
    <row r="7392" spans="3:55" hidden="1" x14ac:dyDescent="0.2">
      <c r="C7392" s="1"/>
      <c r="D7392" s="1"/>
      <c r="E7392" s="1"/>
      <c r="F7392" s="1"/>
      <c r="G7392" s="1"/>
      <c r="H7392" s="1"/>
      <c r="I7392" s="1"/>
      <c r="Y7392" s="1"/>
      <c r="Z7392" s="1"/>
      <c r="BC7392" s="451"/>
    </row>
    <row r="7393" spans="3:55" hidden="1" x14ac:dyDescent="0.2">
      <c r="C7393" s="1"/>
      <c r="D7393" s="1"/>
      <c r="E7393" s="1"/>
      <c r="F7393" s="1"/>
      <c r="G7393" s="1"/>
      <c r="H7393" s="1"/>
      <c r="I7393" s="1"/>
      <c r="Y7393" s="1"/>
      <c r="Z7393" s="1"/>
      <c r="BC7393" s="451"/>
    </row>
    <row r="7394" spans="3:55" hidden="1" x14ac:dyDescent="0.2">
      <c r="C7394" s="1"/>
      <c r="D7394" s="1"/>
      <c r="E7394" s="1"/>
      <c r="F7394" s="1"/>
      <c r="G7394" s="1"/>
      <c r="H7394" s="1"/>
      <c r="I7394" s="1"/>
      <c r="Y7394" s="1"/>
      <c r="Z7394" s="1"/>
      <c r="BC7394" s="451"/>
    </row>
    <row r="7395" spans="3:55" hidden="1" x14ac:dyDescent="0.2">
      <c r="C7395" s="1"/>
      <c r="D7395" s="1"/>
      <c r="E7395" s="1"/>
      <c r="F7395" s="1"/>
      <c r="G7395" s="1"/>
      <c r="H7395" s="1"/>
      <c r="I7395" s="1"/>
      <c r="Y7395" s="1"/>
      <c r="Z7395" s="1"/>
      <c r="BC7395" s="451"/>
    </row>
    <row r="7396" spans="3:55" hidden="1" x14ac:dyDescent="0.2">
      <c r="C7396" s="1"/>
      <c r="D7396" s="1"/>
      <c r="E7396" s="1"/>
      <c r="F7396" s="1"/>
      <c r="G7396" s="1"/>
      <c r="H7396" s="1"/>
      <c r="I7396" s="1"/>
      <c r="Y7396" s="1"/>
      <c r="Z7396" s="1"/>
      <c r="BC7396" s="451"/>
    </row>
    <row r="7397" spans="3:55" hidden="1" x14ac:dyDescent="0.2">
      <c r="C7397" s="1"/>
      <c r="D7397" s="1"/>
      <c r="E7397" s="1"/>
      <c r="F7397" s="1"/>
      <c r="G7397" s="1"/>
      <c r="H7397" s="1"/>
      <c r="I7397" s="1"/>
      <c r="Y7397" s="1"/>
      <c r="Z7397" s="1"/>
      <c r="BC7397" s="451"/>
    </row>
    <row r="7398" spans="3:55" hidden="1" x14ac:dyDescent="0.2">
      <c r="C7398" s="1"/>
      <c r="D7398" s="1"/>
      <c r="E7398" s="1"/>
      <c r="F7398" s="1"/>
      <c r="G7398" s="1"/>
      <c r="H7398" s="1"/>
      <c r="I7398" s="1"/>
      <c r="Y7398" s="1"/>
      <c r="Z7398" s="1"/>
      <c r="BC7398" s="451"/>
    </row>
    <row r="7399" spans="3:55" hidden="1" x14ac:dyDescent="0.2">
      <c r="C7399" s="1"/>
      <c r="D7399" s="1"/>
      <c r="E7399" s="1"/>
      <c r="F7399" s="1"/>
      <c r="G7399" s="1"/>
      <c r="H7399" s="1"/>
      <c r="I7399" s="1"/>
      <c r="Y7399" s="1"/>
      <c r="Z7399" s="1"/>
      <c r="BC7399" s="451"/>
    </row>
    <row r="7400" spans="3:55" hidden="1" x14ac:dyDescent="0.2">
      <c r="C7400" s="1"/>
      <c r="D7400" s="1"/>
      <c r="E7400" s="1"/>
      <c r="F7400" s="1"/>
      <c r="G7400" s="1"/>
      <c r="H7400" s="1"/>
      <c r="I7400" s="1"/>
      <c r="Y7400" s="1"/>
      <c r="Z7400" s="1"/>
      <c r="BC7400" s="451"/>
    </row>
    <row r="7401" spans="3:55" hidden="1" x14ac:dyDescent="0.2">
      <c r="C7401" s="1"/>
      <c r="D7401" s="1"/>
      <c r="E7401" s="1"/>
      <c r="F7401" s="1"/>
      <c r="G7401" s="1"/>
      <c r="H7401" s="1"/>
      <c r="I7401" s="1"/>
      <c r="Y7401" s="1"/>
      <c r="Z7401" s="1"/>
      <c r="BC7401" s="451"/>
    </row>
    <row r="7402" spans="3:55" hidden="1" x14ac:dyDescent="0.2">
      <c r="C7402" s="1"/>
      <c r="D7402" s="1"/>
      <c r="E7402" s="1"/>
      <c r="F7402" s="1"/>
      <c r="G7402" s="1"/>
      <c r="H7402" s="1"/>
      <c r="I7402" s="1"/>
      <c r="Y7402" s="1"/>
      <c r="Z7402" s="1"/>
      <c r="BC7402" s="451"/>
    </row>
    <row r="7403" spans="3:55" hidden="1" x14ac:dyDescent="0.2">
      <c r="C7403" s="1"/>
      <c r="D7403" s="1"/>
      <c r="E7403" s="1"/>
      <c r="F7403" s="1"/>
      <c r="G7403" s="1"/>
      <c r="H7403" s="1"/>
      <c r="I7403" s="1"/>
      <c r="Y7403" s="1"/>
      <c r="Z7403" s="1"/>
      <c r="BC7403" s="451"/>
    </row>
    <row r="7404" spans="3:55" hidden="1" x14ac:dyDescent="0.2">
      <c r="C7404" s="1"/>
      <c r="D7404" s="1"/>
      <c r="E7404" s="1"/>
      <c r="F7404" s="1"/>
      <c r="G7404" s="1"/>
      <c r="H7404" s="1"/>
      <c r="I7404" s="1"/>
      <c r="Y7404" s="1"/>
      <c r="Z7404" s="1"/>
      <c r="BC7404" s="451"/>
    </row>
    <row r="7405" spans="3:55" hidden="1" x14ac:dyDescent="0.2">
      <c r="C7405" s="1"/>
      <c r="D7405" s="1"/>
      <c r="E7405" s="1"/>
      <c r="F7405" s="1"/>
      <c r="G7405" s="1"/>
      <c r="H7405" s="1"/>
      <c r="I7405" s="1"/>
      <c r="Y7405" s="1"/>
      <c r="Z7405" s="1"/>
      <c r="BC7405" s="451"/>
    </row>
    <row r="7406" spans="3:55" hidden="1" x14ac:dyDescent="0.2">
      <c r="C7406" s="1"/>
      <c r="D7406" s="1"/>
      <c r="E7406" s="1"/>
      <c r="F7406" s="1"/>
      <c r="G7406" s="1"/>
      <c r="H7406" s="1"/>
      <c r="I7406" s="1"/>
      <c r="Y7406" s="1"/>
      <c r="Z7406" s="1"/>
      <c r="BC7406" s="451"/>
    </row>
    <row r="7407" spans="3:55" hidden="1" x14ac:dyDescent="0.2">
      <c r="C7407" s="1"/>
      <c r="D7407" s="1"/>
      <c r="E7407" s="1"/>
      <c r="F7407" s="1"/>
      <c r="G7407" s="1"/>
      <c r="H7407" s="1"/>
      <c r="I7407" s="1"/>
      <c r="Y7407" s="1"/>
      <c r="Z7407" s="1"/>
      <c r="BC7407" s="451"/>
    </row>
    <row r="7408" spans="3:55" hidden="1" x14ac:dyDescent="0.2">
      <c r="C7408" s="1"/>
      <c r="D7408" s="1"/>
      <c r="E7408" s="1"/>
      <c r="F7408" s="1"/>
      <c r="G7408" s="1"/>
      <c r="H7408" s="1"/>
      <c r="I7408" s="1"/>
      <c r="Y7408" s="1"/>
      <c r="Z7408" s="1"/>
      <c r="BC7408" s="451"/>
    </row>
    <row r="7409" spans="3:55" hidden="1" x14ac:dyDescent="0.2">
      <c r="C7409" s="1"/>
      <c r="D7409" s="1"/>
      <c r="E7409" s="1"/>
      <c r="F7409" s="1"/>
      <c r="G7409" s="1"/>
      <c r="H7409" s="1"/>
      <c r="I7409" s="1"/>
      <c r="Y7409" s="1"/>
      <c r="Z7409" s="1"/>
      <c r="BC7409" s="451"/>
    </row>
    <row r="7410" spans="3:55" hidden="1" x14ac:dyDescent="0.2">
      <c r="C7410" s="1"/>
      <c r="D7410" s="1"/>
      <c r="E7410" s="1"/>
      <c r="F7410" s="1"/>
      <c r="G7410" s="1"/>
      <c r="H7410" s="1"/>
      <c r="I7410" s="1"/>
      <c r="Y7410" s="1"/>
      <c r="Z7410" s="1"/>
      <c r="BC7410" s="451"/>
    </row>
    <row r="7411" spans="3:55" hidden="1" x14ac:dyDescent="0.2">
      <c r="C7411" s="1"/>
      <c r="D7411" s="1"/>
      <c r="E7411" s="1"/>
      <c r="F7411" s="1"/>
      <c r="G7411" s="1"/>
      <c r="H7411" s="1"/>
      <c r="I7411" s="1"/>
      <c r="Y7411" s="1"/>
      <c r="Z7411" s="1"/>
      <c r="BC7411" s="451"/>
    </row>
    <row r="7412" spans="3:55" hidden="1" x14ac:dyDescent="0.2">
      <c r="C7412" s="1"/>
      <c r="D7412" s="1"/>
      <c r="E7412" s="1"/>
      <c r="F7412" s="1"/>
      <c r="G7412" s="1"/>
      <c r="H7412" s="1"/>
      <c r="I7412" s="1"/>
      <c r="Y7412" s="1"/>
      <c r="Z7412" s="1"/>
      <c r="BC7412" s="451"/>
    </row>
    <row r="7413" spans="3:55" hidden="1" x14ac:dyDescent="0.2">
      <c r="C7413" s="1"/>
      <c r="D7413" s="1"/>
      <c r="E7413" s="1"/>
      <c r="F7413" s="1"/>
      <c r="G7413" s="1"/>
      <c r="H7413" s="1"/>
      <c r="I7413" s="1"/>
      <c r="Y7413" s="1"/>
      <c r="Z7413" s="1"/>
      <c r="BC7413" s="451"/>
    </row>
    <row r="7414" spans="3:55" hidden="1" x14ac:dyDescent="0.2">
      <c r="C7414" s="1"/>
      <c r="D7414" s="1"/>
      <c r="E7414" s="1"/>
      <c r="F7414" s="1"/>
      <c r="G7414" s="1"/>
      <c r="H7414" s="1"/>
      <c r="I7414" s="1"/>
      <c r="Y7414" s="1"/>
      <c r="Z7414" s="1"/>
      <c r="BC7414" s="451"/>
    </row>
    <row r="7415" spans="3:55" hidden="1" x14ac:dyDescent="0.2">
      <c r="C7415" s="1"/>
      <c r="D7415" s="1"/>
      <c r="E7415" s="1"/>
      <c r="F7415" s="1"/>
      <c r="G7415" s="1"/>
      <c r="H7415" s="1"/>
      <c r="I7415" s="1"/>
      <c r="Y7415" s="1"/>
      <c r="Z7415" s="1"/>
      <c r="BC7415" s="451"/>
    </row>
    <row r="7416" spans="3:55" hidden="1" x14ac:dyDescent="0.2">
      <c r="C7416" s="1"/>
      <c r="D7416" s="1"/>
      <c r="E7416" s="1"/>
      <c r="F7416" s="1"/>
      <c r="G7416" s="1"/>
      <c r="H7416" s="1"/>
      <c r="I7416" s="1"/>
      <c r="Y7416" s="1"/>
      <c r="Z7416" s="1"/>
      <c r="BC7416" s="451"/>
    </row>
    <row r="7417" spans="3:55" hidden="1" x14ac:dyDescent="0.2">
      <c r="C7417" s="1"/>
      <c r="D7417" s="1"/>
      <c r="E7417" s="1"/>
      <c r="F7417" s="1"/>
      <c r="G7417" s="1"/>
      <c r="H7417" s="1"/>
      <c r="I7417" s="1"/>
      <c r="Y7417" s="1"/>
      <c r="Z7417" s="1"/>
      <c r="BC7417" s="451"/>
    </row>
    <row r="7418" spans="3:55" hidden="1" x14ac:dyDescent="0.2">
      <c r="C7418" s="1"/>
      <c r="D7418" s="1"/>
      <c r="E7418" s="1"/>
      <c r="F7418" s="1"/>
      <c r="G7418" s="1"/>
      <c r="H7418" s="1"/>
      <c r="I7418" s="1"/>
      <c r="Y7418" s="1"/>
      <c r="Z7418" s="1"/>
      <c r="BC7418" s="451"/>
    </row>
    <row r="7419" spans="3:55" hidden="1" x14ac:dyDescent="0.2">
      <c r="C7419" s="1"/>
      <c r="D7419" s="1"/>
      <c r="E7419" s="1"/>
      <c r="F7419" s="1"/>
      <c r="G7419" s="1"/>
      <c r="H7419" s="1"/>
      <c r="I7419" s="1"/>
      <c r="Y7419" s="1"/>
      <c r="Z7419" s="1"/>
      <c r="BC7419" s="451"/>
    </row>
    <row r="7420" spans="3:55" hidden="1" x14ac:dyDescent="0.2">
      <c r="C7420" s="1"/>
      <c r="D7420" s="1"/>
      <c r="E7420" s="1"/>
      <c r="F7420" s="1"/>
      <c r="G7420" s="1"/>
      <c r="H7420" s="1"/>
      <c r="I7420" s="1"/>
      <c r="Y7420" s="1"/>
      <c r="Z7420" s="1"/>
      <c r="BC7420" s="451"/>
    </row>
    <row r="7421" spans="3:55" hidden="1" x14ac:dyDescent="0.2">
      <c r="C7421" s="1"/>
      <c r="D7421" s="1"/>
      <c r="E7421" s="1"/>
      <c r="F7421" s="1"/>
      <c r="G7421" s="1"/>
      <c r="H7421" s="1"/>
      <c r="I7421" s="1"/>
      <c r="Y7421" s="1"/>
      <c r="Z7421" s="1"/>
      <c r="BC7421" s="451"/>
    </row>
    <row r="7422" spans="3:55" hidden="1" x14ac:dyDescent="0.2">
      <c r="C7422" s="1"/>
      <c r="D7422" s="1"/>
      <c r="E7422" s="1"/>
      <c r="F7422" s="1"/>
      <c r="G7422" s="1"/>
      <c r="H7422" s="1"/>
      <c r="I7422" s="1"/>
      <c r="Y7422" s="1"/>
      <c r="Z7422" s="1"/>
      <c r="BC7422" s="451"/>
    </row>
    <row r="7423" spans="3:55" hidden="1" x14ac:dyDescent="0.2">
      <c r="D7423" s="1"/>
      <c r="E7423" s="1"/>
      <c r="F7423" s="1"/>
      <c r="G7423" s="1"/>
      <c r="H7423" s="1"/>
      <c r="I7423" s="1"/>
      <c r="Y7423" s="1"/>
      <c r="Z7423" s="1"/>
      <c r="BC7423" s="451"/>
    </row>
    <row r="7424" spans="3:55" hidden="1" x14ac:dyDescent="0.2">
      <c r="D7424" s="1"/>
      <c r="E7424" s="1"/>
      <c r="F7424" s="1"/>
      <c r="G7424" s="1"/>
      <c r="H7424" s="1"/>
      <c r="I7424" s="1"/>
      <c r="Y7424" s="1"/>
      <c r="Z7424" s="1"/>
      <c r="BC7424" s="451"/>
    </row>
    <row r="7425" spans="5:55" hidden="1" x14ac:dyDescent="0.2">
      <c r="E7425" s="1"/>
      <c r="F7425" s="1"/>
      <c r="G7425" s="1"/>
      <c r="H7425" s="1"/>
      <c r="I7425" s="1"/>
      <c r="Y7425" s="1"/>
      <c r="Z7425" s="1"/>
      <c r="BC7425" s="451"/>
    </row>
    <row r="7426" spans="5:55" hidden="1" x14ac:dyDescent="0.2">
      <c r="E7426" s="1"/>
      <c r="F7426" s="1"/>
      <c r="G7426" s="1"/>
      <c r="H7426" s="1"/>
      <c r="I7426" s="1"/>
      <c r="Y7426" s="1"/>
      <c r="Z7426" s="1"/>
      <c r="BC7426" s="451"/>
    </row>
    <row r="7427" spans="5:55" hidden="1" x14ac:dyDescent="0.2">
      <c r="F7427" s="1"/>
      <c r="G7427" s="1"/>
      <c r="H7427" s="1"/>
      <c r="I7427" s="1"/>
      <c r="Y7427" s="1"/>
      <c r="Z7427" s="1"/>
      <c r="BC7427" s="451"/>
    </row>
    <row r="7428" spans="5:55" hidden="1" x14ac:dyDescent="0.2">
      <c r="F7428" s="1"/>
      <c r="G7428" s="1"/>
      <c r="H7428" s="1"/>
      <c r="I7428" s="1"/>
      <c r="Y7428" s="1"/>
      <c r="Z7428" s="1"/>
      <c r="BC7428" s="451"/>
    </row>
    <row r="7429" spans="5:55" hidden="1" x14ac:dyDescent="0.2">
      <c r="G7429" s="1"/>
      <c r="H7429" s="1"/>
      <c r="I7429" s="1"/>
      <c r="Y7429" s="1"/>
      <c r="Z7429" s="1"/>
      <c r="BC7429" s="451"/>
    </row>
    <row r="7430" spans="5:55" hidden="1" x14ac:dyDescent="0.2">
      <c r="G7430" s="1"/>
      <c r="H7430" s="1"/>
      <c r="I7430" s="1"/>
      <c r="Y7430" s="1"/>
      <c r="Z7430" s="1"/>
      <c r="BC7430" s="451"/>
    </row>
    <row r="7431" spans="5:55" hidden="1" x14ac:dyDescent="0.2">
      <c r="H7431" s="1"/>
      <c r="I7431" s="1"/>
      <c r="Y7431" s="1"/>
      <c r="Z7431" s="1"/>
      <c r="BC7431" s="451"/>
    </row>
    <row r="7432" spans="5:55" hidden="1" x14ac:dyDescent="0.2">
      <c r="H7432" s="1"/>
      <c r="I7432" s="1"/>
      <c r="Y7432" s="1"/>
      <c r="Z7432" s="1"/>
      <c r="BC7432" s="451"/>
    </row>
    <row r="7433" spans="5:55" hidden="1" x14ac:dyDescent="0.2">
      <c r="I7433" s="1"/>
      <c r="Y7433" s="1"/>
      <c r="Z7433" s="1"/>
      <c r="BC7433" s="451"/>
    </row>
    <row r="7434" spans="5:55" hidden="1" x14ac:dyDescent="0.2">
      <c r="I7434" s="1"/>
      <c r="Y7434" s="1"/>
      <c r="Z7434" s="1"/>
      <c r="BC7434" s="451"/>
    </row>
    <row r="7435" spans="5:55" hidden="1" x14ac:dyDescent="0.2">
      <c r="Y7435" s="1"/>
      <c r="Z7435" s="1"/>
      <c r="BC7435" s="451"/>
    </row>
    <row r="7436" spans="5:55" hidden="1" x14ac:dyDescent="0.2">
      <c r="Y7436" s="1"/>
      <c r="Z7436" s="1"/>
      <c r="BC7436" s="451"/>
    </row>
    <row r="7437" spans="5:55" hidden="1" x14ac:dyDescent="0.2">
      <c r="Z7437" s="1"/>
      <c r="BC7437" s="451"/>
    </row>
    <row r="7438" spans="5:55" hidden="1" x14ac:dyDescent="0.2">
      <c r="Z7438" s="1"/>
      <c r="BC7438" s="451"/>
    </row>
    <row r="7439" spans="5:55" hidden="1" x14ac:dyDescent="0.2">
      <c r="BC7439" s="451"/>
    </row>
    <row r="7440" spans="5:55" hidden="1" x14ac:dyDescent="0.2">
      <c r="BC7440" s="451"/>
    </row>
  </sheetData>
  <sheetCalcPr fullCalcOnLoad="1"/>
  <sheetProtection algorithmName="SHA-512" hashValue="LxrZU423dsIkP5n4g1kPjk/5aLktYI8aCk/9SEcDVI5D8wvJKTt49yUp6rsgZ/ayQarBJwWtE8vCNyCuIywbCw==" saltValue="kaml4PDMSnUxEiweqzxKxw==" spinCount="100000" sheet="1" objects="1" scenarios="1" formatCells="0" formatColumns="0"/>
  <dataConsolidate/>
  <customSheetViews>
    <customSheetView guid="{E901C743-4F33-4C8F-80E0-EB1DCAF092DE}" hiddenRows="1" hiddenColumns="1" showRuler="0">
      <pane xSplit="4" topLeftCell="E1" activePane="topRight" state="frozen"/>
      <selection pane="topRight" activeCell="C1" sqref="C1:C2"/>
      <pageMargins left="0.27569444444444446" right="0.27569444444444446" top="0.59027777777777779" bottom="0.39374999999999999" header="0.51180555555555562" footer="0.51180555555555562"/>
      <pageSetup paperSize="9" firstPageNumber="0" pageOrder="overThenDown" orientation="portrait" r:id="rId1"/>
      <headerFooter alignWithMargins="0"/>
    </customSheetView>
  </customSheetViews>
  <mergeCells count="35">
    <mergeCell ref="E1:H1"/>
    <mergeCell ref="I1:I2"/>
    <mergeCell ref="J1:J2"/>
    <mergeCell ref="K1:M2"/>
    <mergeCell ref="A1:A2"/>
    <mergeCell ref="B1:B2"/>
    <mergeCell ref="C1:C2"/>
    <mergeCell ref="D1:D2"/>
    <mergeCell ref="R1:T2"/>
    <mergeCell ref="U1:U2"/>
    <mergeCell ref="V1:V2"/>
    <mergeCell ref="W1:W2"/>
    <mergeCell ref="N1:N2"/>
    <mergeCell ref="O1:O2"/>
    <mergeCell ref="P1:P2"/>
    <mergeCell ref="Q1:Q2"/>
    <mergeCell ref="AW1:AW2"/>
    <mergeCell ref="AP1:AP2"/>
    <mergeCell ref="AQ1:AQ2"/>
    <mergeCell ref="AS1:AS2"/>
    <mergeCell ref="AR1:AR2"/>
    <mergeCell ref="X1:X2"/>
    <mergeCell ref="Y1:Y2"/>
    <mergeCell ref="Z1:Z2"/>
    <mergeCell ref="AA1:AO1"/>
    <mergeCell ref="BB1:BB2"/>
    <mergeCell ref="BC1:BC2"/>
    <mergeCell ref="F2:G2"/>
    <mergeCell ref="AX1:AX2"/>
    <mergeCell ref="AY1:AY2"/>
    <mergeCell ref="AZ1:AZ2"/>
    <mergeCell ref="BA1:BA2"/>
    <mergeCell ref="AT1:AT2"/>
    <mergeCell ref="AU1:AU2"/>
    <mergeCell ref="AV1:AV2"/>
  </mergeCells>
  <phoneticPr fontId="0" type="noConversion"/>
  <dataValidations xWindow="47" yWindow="447" count="19">
    <dataValidation allowBlank="1" showInputMessage="1" showErrorMessage="1" sqref="A1427:N65536 Q1427:BC65536 O1427:P1427 O1432:P65536"/>
    <dataValidation allowBlank="1" showDropDown="1" showInputMessage="1" showErrorMessage="1" sqref="O1428:P1431"/>
    <dataValidation type="list" allowBlank="1" showErrorMessage="1" errorTitle="Risikofaktoren (Kürzel)" error="Geben Sie bitte maximal die drei wichtigsten Risikofaktoren an." sqref="CN2:CO2 K3:M1426 CP2:CP1426">
      <formula1>$CR$1:$DB$1</formula1>
      <formula2>0</formula2>
    </dataValidation>
    <dataValidation type="list" allowBlank="1" showErrorMessage="1" errorTitle="Sonderfälle" error="Bitte geben Sie einen der Sonderfälle an." sqref="CL2 I3:I1426">
      <formula1>$FC$1:$FF$1</formula1>
      <formula2>0</formula2>
    </dataValidation>
    <dataValidation allowBlank="1" showErrorMessage="1" errorTitle="Bestandssituation" error="Bitte geben Sie eine der Kriterienklassen an." sqref="FA1"/>
    <dataValidation type="list" allowBlank="1" showErrorMessage="1" errorTitle="Langfristiger Bestandstrend" error="Bitte geben Sie eine der Kriterienklassen an." sqref="F3:F1426 CI2:CI1426">
      <formula1>$BW$1:$CD$1</formula1>
    </dataValidation>
    <dataValidation type="list" allowBlank="1" showErrorMessage="1" errorTitle="Neobiota" error="Geben Sie bitte an, ob das Taxon zu den Neobiota gehört." sqref="D3:D1426 CG2:CG1426">
      <formula1>$BG$1:$BH$1</formula1>
      <formula2>0</formula2>
    </dataValidation>
    <dataValidation type="list" allowBlank="1" showErrorMessage="1" errorTitle="Kurzfristiger Bestandstrend" error="Geben Sie bitte eine der Kriterienklassen an." sqref="G3:G1426 CJ2:CJ1426">
      <formula1>$CF$1:$CL$1</formula1>
    </dataValidation>
    <dataValidation type="list" allowBlank="1" showErrorMessage="1" errorTitle="Risikofaktoren" error="Bitte geben Sie eine der Kriterienklassen an._x000a_" sqref="H3:H1426 CK2:CK1426">
      <formula1>$CN$1:$CP$1</formula1>
      <formula2>0</formula2>
    </dataValidation>
    <dataValidation type="list" allowBlank="1" showErrorMessage="1" errorTitle="Lage am Arealrand" error="Geben Sie bitte eine zulässige Himmelsrichtung des Arealrandes in Deutschland an." sqref="Q3:Q1426 CT2:CT1426">
      <formula1>$DO$1:$DW$1</formula1>
      <formula2>0</formula2>
    </dataValidation>
    <dataValidation type="list" allowBlank="1" showErrorMessage="1" errorTitle="Grund der Kategorieänderung" error="Geben Sie bitte maximal die drei wichtigsten Gründe für die Änderung der Rote-Liste-Kategorie an." sqref="R3:T1426 CU2:CW1426">
      <formula1>$EG$1:$EL$1</formula1>
      <formula2>0</formula2>
    </dataValidation>
    <dataValidation type="list" allowBlank="1" showErrorMessage="1" errorTitle="Alte Rote-Liste-Kategorie" error="Geben Sie bitte eine korrekte Rote-Liste-Kategorie ein." sqref="Z3:Z1426 DC2:DC1426">
      <formula1>$EN$1:$EZ$1</formula1>
    </dataValidation>
    <dataValidation type="list" allowBlank="1" showErrorMessage="1" sqref="BC3:BC1426 EF2:EF1426">
      <formula1>$FH$1:$FR$1</formula1>
      <formula2>0</formula2>
    </dataValidation>
    <dataValidation type="list" allowBlank="1" showErrorMessage="1" errorTitle="Bestandssituation" error="Bitte geben Sie eine der Kriterienklassen an." sqref="E3:E1426 CH2:CH1426">
      <formula1>$BK$1:$BU$1</formula1>
    </dataValidation>
    <dataValidation type="list" showErrorMessage="1" errorTitle="Taxonomischer Bezug" error="Bitte geben Sie einen taxonomischen Bezug ein." sqref="Y3:Y1426 DB2:DB1426">
      <formula1>$DY$1:$EC$1</formula1>
    </dataValidation>
    <dataValidation type="list" showErrorMessage="1" errorTitle="Endemismus" error="Geben Sie bitte an, ob die Art ein Endemit für Deutschland ist." sqref="O3:O1426 CR2:CR1426">
      <formula1>$DD$1:$DF$1</formula1>
    </dataValidation>
    <dataValidation type="list" showErrorMessage="1" errorTitle="Verantwortlichkeit Deutschlands" error="Geben Sie bitte eine der Verantwortlichkeitskategorien an." sqref="P3:P1426 CS2:CS1426">
      <formula1>$DH$1:$DM$1</formula1>
    </dataValidation>
    <dataValidation type="list" allowBlank="1" showDropDown="1" showInputMessage="1" showErrorMessage="1" errorTitle="Warnung" error="Bitte abbrechen drücken!" promptTitle="Hinweis" prompt="Bitte keine Eintragungen vornehmen._x000a__x000a_Wert kann durch das BfN-Makro &quot;Kategorie und Prüfung&quot; automatisch ermittelt werden." sqref="A3:A1426 CD2:CD1426">
      <formula1>$FY$1:$GI$1</formula1>
    </dataValidation>
    <dataValidation type="list" allowBlank="1" showDropDown="1" showInputMessage="1" showErrorMessage="1" errorTitle="Warnung" error="Bitte abbrechen drücken!" promptTitle="Hinweis" prompt="Bitte keine Eintragungen vornehmen._x000a__x000a_Wert kann durch das BfN-Makro &quot;Kategorie und Prüfung&quot; automatisch ermittelt werden." sqref="B3:B1426 CE2:CE1426">
      <formula1>$FU$1:$FV$1</formula1>
    </dataValidation>
  </dataValidations>
  <hyperlinks>
    <hyperlink ref="BB1:BB2" location="_Doku_Seq" display="Sequenz"/>
    <hyperlink ref="Z1:Z2" location="_Doku_AlteRL" display="alte RL- Kat. "/>
    <hyperlink ref="BC1:BC2" location="_Doku_Ausw" display="Auswertung"/>
    <hyperlink ref="C1:C2" location="_Doko_Name" display="Name"/>
    <hyperlink ref="Y1:Y2" location="_Doku_Tax" display="Tax. Be- zug"/>
    <hyperlink ref="AA1:AO1" location="_Doku_SynBL" display="Synopse der Roten Listen der Bundesländer"/>
  </hyperlinks>
  <pageMargins left="0.27569444444444446" right="0.27569444444444446" top="0.59027777777777779" bottom="0.39374999999999999" header="0.51180555555555562" footer="0.51180555555555562"/>
  <pageSetup paperSize="9" firstPageNumber="0" pageOrder="overThenDown" orientation="portrait" r:id="rId2"/>
  <headerFooter alignWithMargins="0"/>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9"/>
  <sheetViews>
    <sheetView topLeftCell="AY1" workbookViewId="0">
      <selection activeCell="BM7" sqref="BM7"/>
    </sheetView>
  </sheetViews>
  <sheetFormatPr baseColWidth="10" defaultRowHeight="12.75" x14ac:dyDescent="0.2"/>
  <sheetData>
    <row r="1" spans="1:67" x14ac:dyDescent="0.2">
      <c r="A1" s="374" t="s">
        <v>2325</v>
      </c>
      <c r="B1" s="374" t="s">
        <v>2333</v>
      </c>
      <c r="C1" s="374" t="s">
        <v>2111</v>
      </c>
      <c r="D1" s="429" t="s">
        <v>2259</v>
      </c>
      <c r="E1" s="374" t="s">
        <v>2375</v>
      </c>
      <c r="F1" s="374" t="s">
        <v>2088</v>
      </c>
      <c r="G1" s="374" t="s">
        <v>1965</v>
      </c>
      <c r="H1" s="374" t="s">
        <v>2089</v>
      </c>
      <c r="I1" s="374" t="s">
        <v>2197</v>
      </c>
      <c r="J1" s="374" t="s">
        <v>2114</v>
      </c>
      <c r="K1" s="374" t="s">
        <v>2091</v>
      </c>
      <c r="L1" s="374" t="s">
        <v>2092</v>
      </c>
      <c r="M1" s="374" t="s">
        <v>2093</v>
      </c>
      <c r="N1" s="374" t="s">
        <v>2101</v>
      </c>
      <c r="O1" s="374" t="s">
        <v>2237</v>
      </c>
      <c r="P1" s="374" t="s">
        <v>2238</v>
      </c>
      <c r="Q1" s="374" t="s">
        <v>2094</v>
      </c>
      <c r="R1" s="374" t="s">
        <v>2095</v>
      </c>
      <c r="S1" s="374" t="s">
        <v>2096</v>
      </c>
      <c r="T1" s="374" t="s">
        <v>2097</v>
      </c>
      <c r="U1" s="374" t="s">
        <v>2121</v>
      </c>
      <c r="V1" s="395" t="s">
        <v>2122</v>
      </c>
      <c r="W1" s="395" t="s">
        <v>2098</v>
      </c>
      <c r="X1" s="395" t="s">
        <v>2124</v>
      </c>
      <c r="Y1" s="395" t="s">
        <v>2326</v>
      </c>
      <c r="Z1" s="395" t="s">
        <v>2327</v>
      </c>
      <c r="AA1" t="str">
        <f ca="1">IF(AND(LEN(TRIM('Rote Liste'!AA1))=0,LEN(TRIM('Rote Liste'!AA2))=0),"Spalte"&amp;IF(ROUNDDOWN((CELL("Spalte",AA1)-1)/26,0)=0,"",CHAR(ROUNDDOWN((CELL("Spalte",AA1)-1)/26,0)+64))&amp;CHAR(MOD(CELL("Spalte",AA1)-1,26)+65),IF(LEN(TRIM('Rote Liste'!AA2))&gt;0,'Rote Liste'!AA2,'Rote Liste'!AA1))</f>
        <v>BB</v>
      </c>
      <c r="AB1" t="str">
        <f ca="1">IF(AND(LEN(TRIM('Rote Liste'!AB1))=0,LEN(TRIM('Rote Liste'!AB2))=0),"Spalte"&amp;IF(ROUNDDOWN((CELL("Spalte",AB1)-1)/26,0)=0,"",CHAR(ROUNDDOWN((CELL("Spalte",AB1)-1)/26,0)+64))&amp;CHAR(MOD(CELL("Spalte",AB1)-1,26)+65),IF(LEN(TRIM('Rote Liste'!AB2))&gt;0,'Rote Liste'!AB2,'Rote Liste'!AB1))</f>
        <v>BE</v>
      </c>
      <c r="AC1" t="str">
        <f ca="1">IF(AND(LEN(TRIM('Rote Liste'!AC1))=0,LEN(TRIM('Rote Liste'!AC2))=0),"Spalte"&amp;IF(ROUNDDOWN((CELL("Spalte",AC1)-1)/26,0)=0,"",CHAR(ROUNDDOWN((CELL("Spalte",AC1)-1)/26,0)+64))&amp;CHAR(MOD(CELL("Spalte",AC1)-1,26)+65),IF(LEN(TRIM('Rote Liste'!AC2))&gt;0,'Rote Liste'!AC2,'Rote Liste'!AC1))</f>
        <v>BW</v>
      </c>
      <c r="AD1" t="str">
        <f ca="1">IF(AND(LEN(TRIM('Rote Liste'!AD1))=0,LEN(TRIM('Rote Liste'!AD2))=0),"Spalte"&amp;IF(ROUNDDOWN((CELL("Spalte",AD1)-1)/26,0)=0,"",CHAR(ROUNDDOWN((CELL("Spalte",AD1)-1)/26,0)+64))&amp;CHAR(MOD(CELL("Spalte",AD1)-1,26)+65),IF(LEN(TRIM('Rote Liste'!AD2))&gt;0,'Rote Liste'!AD2,'Rote Liste'!AD1))</f>
        <v>BY</v>
      </c>
      <c r="AE1" t="str">
        <f ca="1">IF(AND(LEN(TRIM('Rote Liste'!AE1))=0,LEN(TRIM('Rote Liste'!AE2))=0),"Spalte"&amp;IF(ROUNDDOWN((CELL("Spalte",AE1)-1)/26,0)=0,"",CHAR(ROUNDDOWN((CELL("Spalte",AE1)-1)/26,0)+64))&amp;CHAR(MOD(CELL("Spalte",AE1)-1,26)+65),IF(LEN(TRIM('Rote Liste'!AE2))&gt;0,'Rote Liste'!AE2,'Rote Liste'!AE1))</f>
        <v>HE</v>
      </c>
      <c r="AF1" t="str">
        <f ca="1">IF(AND(LEN(TRIM('Rote Liste'!AF1))=0,LEN(TRIM('Rote Liste'!AF2))=0),"Spalte"&amp;IF(ROUNDDOWN((CELL("Spalte",AF1)-1)/26,0)=0,"",CHAR(ROUNDDOWN((CELL("Spalte",AF1)-1)/26,0)+64))&amp;CHAR(MOD(CELL("Spalte",AF1)-1,26)+65),IF(LEN(TRIM('Rote Liste'!AF2))&gt;0,'Rote Liste'!AF2,'Rote Liste'!AF1))</f>
        <v>HH</v>
      </c>
      <c r="AG1" t="str">
        <f ca="1">IF(AND(LEN(TRIM('Rote Liste'!AG1))=0,LEN(TRIM('Rote Liste'!AG2))=0),"Spalte"&amp;IF(ROUNDDOWN((CELL("Spalte",AG1)-1)/26,0)=0,"",CHAR(ROUNDDOWN((CELL("Spalte",AG1)-1)/26,0)+64))&amp;CHAR(MOD(CELL("Spalte",AG1)-1,26)+65),IF(LEN(TRIM('Rote Liste'!AG2))&gt;0,'Rote Liste'!AG2,'Rote Liste'!AG1))</f>
        <v>NI</v>
      </c>
      <c r="AH1" t="str">
        <f ca="1">IF(AND(LEN(TRIM('Rote Liste'!AH1))=0,LEN(TRIM('Rote Liste'!AH2))=0),"Spalte"&amp;IF(ROUNDDOWN((CELL("Spalte",AH1)-1)/26,0)=0,"",CHAR(ROUNDDOWN((CELL("Spalte",AH1)-1)/26,0)+64))&amp;CHAR(MOD(CELL("Spalte",AH1)-1,26)+65),IF(LEN(TRIM('Rote Liste'!AH2))&gt;0,'Rote Liste'!AH2,'Rote Liste'!AH1))</f>
        <v>NW</v>
      </c>
      <c r="AI1" t="str">
        <f ca="1">IF(AND(LEN(TRIM('Rote Liste'!AI1))=0,LEN(TRIM('Rote Liste'!AI2))=0),"Spalte"&amp;IF(ROUNDDOWN((CELL("Spalte",AI1)-1)/26,0)=0,"",CHAR(ROUNDDOWN((CELL("Spalte",AI1)-1)/26,0)+64))&amp;CHAR(MOD(CELL("Spalte",AI1)-1,26)+65),IF(LEN(TRIM('Rote Liste'!AI2))&gt;0,'Rote Liste'!AI2,'Rote Liste'!AI1))</f>
        <v>MV</v>
      </c>
      <c r="AJ1" t="str">
        <f ca="1">IF(AND(LEN(TRIM('Rote Liste'!AJ1))=0,LEN(TRIM('Rote Liste'!AJ2))=0),"Spalte"&amp;IF(ROUNDDOWN((CELL("Spalte",AJ1)-1)/26,0)=0,"",CHAR(ROUNDDOWN((CELL("Spalte",AJ1)-1)/26,0)+64))&amp;CHAR(MOD(CELL("Spalte",AJ1)-1,26)+65),IF(LEN(TRIM('Rote Liste'!AJ2))&gt;0,'Rote Liste'!AJ2,'Rote Liste'!AJ1))</f>
        <v>RP</v>
      </c>
      <c r="AK1" t="str">
        <f ca="1">IF(AND(LEN(TRIM('Rote Liste'!AK1))=0,LEN(TRIM('Rote Liste'!AK2))=0),"Spalte"&amp;IF(ROUNDDOWN((CELL("Spalte",AK1)-1)/26,0)=0,"",CHAR(ROUNDDOWN((CELL("Spalte",AK1)-1)/26,0)+64))&amp;CHAR(MOD(CELL("Spalte",AK1)-1,26)+65),IF(LEN(TRIM('Rote Liste'!AK2))&gt;0,'Rote Liste'!AK2,'Rote Liste'!AK1))</f>
        <v>SH</v>
      </c>
      <c r="AL1" t="str">
        <f ca="1">IF(AND(LEN(TRIM('Rote Liste'!AL1))=0,LEN(TRIM('Rote Liste'!AL2))=0),"Spalte"&amp;IF(ROUNDDOWN((CELL("Spalte",AL1)-1)/26,0)=0,"",CHAR(ROUNDDOWN((CELL("Spalte",AL1)-1)/26,0)+64))&amp;CHAR(MOD(CELL("Spalte",AL1)-1,26)+65),IF(LEN(TRIM('Rote Liste'!AL2))&gt;0,'Rote Liste'!AL2,'Rote Liste'!AL1))</f>
        <v>SL</v>
      </c>
      <c r="AM1" t="str">
        <f ca="1">IF(AND(LEN(TRIM('Rote Liste'!AM1))=0,LEN(TRIM('Rote Liste'!AM2))=0),"Spalte"&amp;IF(ROUNDDOWN((CELL("Spalte",AM1)-1)/26,0)=0,"",CHAR(ROUNDDOWN((CELL("Spalte",AM1)-1)/26,0)+64))&amp;CHAR(MOD(CELL("Spalte",AM1)-1,26)+65),IF(LEN(TRIM('Rote Liste'!AM2))&gt;0,'Rote Liste'!AM2,'Rote Liste'!AM1))</f>
        <v>SN</v>
      </c>
      <c r="AN1" t="str">
        <f ca="1">IF(AND(LEN(TRIM('Rote Liste'!AN1))=0,LEN(TRIM('Rote Liste'!AN2))=0),"Spalte"&amp;IF(ROUNDDOWN((CELL("Spalte",AN1)-1)/26,0)=0,"",CHAR(ROUNDDOWN((CELL("Spalte",AN1)-1)/26,0)+64))&amp;CHAR(MOD(CELL("Spalte",AN1)-1,26)+65),IF(LEN(TRIM('Rote Liste'!AN2))&gt;0,'Rote Liste'!AN2,'Rote Liste'!AN1))</f>
        <v>ST</v>
      </c>
      <c r="AO1" t="str">
        <f ca="1">IF(AND(LEN(TRIM('Rote Liste'!AO1))=0,LEN(TRIM('Rote Liste'!AO2))=0),"Spalte"&amp;IF(ROUNDDOWN((CELL("Spalte",AO1)-1)/26,0)=0,"",CHAR(ROUNDDOWN((CELL("Spalte",AO1)-1)/26,0)+64))&amp;CHAR(MOD(CELL("Spalte",AO1)-1,26)+65),IF(LEN(TRIM('Rote Liste'!AO2))&gt;0,'Rote Liste'!AO2,'Rote Liste'!AO1))</f>
        <v>TH</v>
      </c>
      <c r="AP1" t="str">
        <f ca="1">IF(AND(LEN(TRIM('Rote Liste'!AP1))=0,LEN(TRIM('Rote Liste'!AP2))=0),"Spalte"&amp;IF(ROUNDDOWN((CELL("Spalte",AP1)-1)/26,0)=0,"",CHAR(ROUNDDOWN((CELL("Spalte",AP1)-1)/26,0)+64))&amp;CHAR(MOD(CELL("Spalte",AP1)-1,26)+65),IF(LEN(TRIM('Rote Liste'!AP2))&gt;0,'Rote Liste'!AP2,'Rote Liste'!AP1))</f>
        <v>Deutscher Name</v>
      </c>
      <c r="AQ1" t="str">
        <f ca="1">IF(AND(LEN(TRIM('Rote Liste'!AQ1))=0,LEN(TRIM('Rote Liste'!AQ2))=0),"Spalte"&amp;IF(ROUNDDOWN((CELL("Spalte",AQ1)-1)/26,0)=0,"",CHAR(ROUNDDOWN((CELL("Spalte",AQ1)-1)/26,0)+64))&amp;CHAR(MOD(CELL("Spalte",AQ1)-1,26)+65),IF(LEN(TRIM('Rote Liste'!AQ2))&gt;0,'Rote Liste'!AQ2,'Rote Liste'!AQ1))</f>
        <v>Eindeutiger Code</v>
      </c>
      <c r="AR1" t="str">
        <f ca="1">IF(AND(LEN(TRIM('Rote Liste'!AR1))=0,LEN(TRIM('Rote Liste'!AR2))=0),"Spalte"&amp;IF(ROUNDDOWN((CELL("Spalte",AR1)-1)/26,0)=0,"",CHAR(ROUNDDOWN((CELL("Spalte",AR1)-1)/26,0)+64))&amp;CHAR(MOD(CELL("Spalte",AR1)-1,26)+65),IF(LEN(TRIM('Rote Liste'!AR2))&gt;0,'Rote Liste'!AR2,'Rote Liste'!AR1))</f>
        <v>SpalteAR</v>
      </c>
      <c r="AS1" t="str">
        <f ca="1">IF(AND(LEN(TRIM('Rote Liste'!AS1))=0,LEN(TRIM('Rote Liste'!AS2))=0),"Spalte"&amp;IF(ROUNDDOWN((CELL("Spalte",AS1)-1)/26,0)=0,"",CHAR(ROUNDDOWN((CELL("Spalte",AS1)-1)/26,0)+64))&amp;CHAR(MOD(CELL("Spalte",AS1)-1,26)+65),IF(LEN(TRIM('Rote Liste'!AS2))&gt;0,'Rote Liste'!AS2,'Rote Liste'!AS1))</f>
        <v>SpalteAS</v>
      </c>
      <c r="AT1" t="str">
        <f ca="1">IF(AND(LEN(TRIM('Rote Liste'!AT1))=0,LEN(TRIM('Rote Liste'!AT2))=0),"Spalte"&amp;IF(ROUNDDOWN((CELL("Spalte",AT1)-1)/26,0)=0,"",CHAR(ROUNDDOWN((CELL("Spalte",AT1)-1)/26,0)+64))&amp;CHAR(MOD(CELL("Spalte",AT1)-1,26)+65),IF(LEN(TRIM('Rote Liste'!AT2))&gt;0,'Rote Liste'!AT2,'Rote Liste'!AT1))</f>
        <v>SpalteAT</v>
      </c>
      <c r="AU1" t="str">
        <f ca="1">IF(AND(LEN(TRIM('Rote Liste'!AU1))=0,LEN(TRIM('Rote Liste'!AU2))=0),"Spalte"&amp;IF(ROUNDDOWN((CELL("Spalte",AU1)-1)/26,0)=0,"",CHAR(ROUNDDOWN((CELL("Spalte",AU1)-1)/26,0)+64))&amp;CHAR(MOD(CELL("Spalte",AU1)-1,26)+65),IF(LEN(TRIM('Rote Liste'!AU2))&gt;0,'Rote Liste'!AU2,'Rote Liste'!AU1))</f>
        <v>SpalteAU</v>
      </c>
      <c r="AV1" t="str">
        <f ca="1">IF(AND(LEN(TRIM('Rote Liste'!AV1))=0,LEN(TRIM('Rote Liste'!AV2))=0),"Spalte"&amp;IF(ROUNDDOWN((CELL("Spalte",AV1)-1)/26,0)=0,"",CHAR(ROUNDDOWN((CELL("Spalte",AV1)-1)/26,0)+64))&amp;CHAR(MOD(CELL("Spalte",AV1)-1,26)+65),IF(LEN(TRIM('Rote Liste'!AV2))&gt;0,'Rote Liste'!AV2,'Rote Liste'!AV1))</f>
        <v>SpalteAV</v>
      </c>
      <c r="AW1" t="str">
        <f ca="1">IF(AND(LEN(TRIM('Rote Liste'!AW1))=0,LEN(TRIM('Rote Liste'!AW2))=0),"Spalte"&amp;IF(ROUNDDOWN((CELL("Spalte",AW1)-1)/26,0)=0,"",CHAR(ROUNDDOWN((CELL("Spalte",AW1)-1)/26,0)+64))&amp;CHAR(MOD(CELL("Spalte",AW1)-1,26)+65),IF(LEN(TRIM('Rote Liste'!AW2))&gt;0,'Rote Liste'!AW2,'Rote Liste'!AW1))</f>
        <v>SpalteAW</v>
      </c>
      <c r="AX1" t="str">
        <f ca="1">IF(AND(LEN(TRIM('Rote Liste'!AX1))=0,LEN(TRIM('Rote Liste'!AX2))=0),"Spalte"&amp;IF(ROUNDDOWN((CELL("Spalte",AX1)-1)/26,0)=0,"",CHAR(ROUNDDOWN((CELL("Spalte",AX1)-1)/26,0)+64))&amp;CHAR(MOD(CELL("Spalte",AX1)-1,26)+65),IF(LEN(TRIM('Rote Liste'!AX2))&gt;0,'Rote Liste'!AX2,'Rote Liste'!AX1))</f>
        <v>SpalteAX</v>
      </c>
      <c r="AY1" t="str">
        <f ca="1">IF(AND(LEN(TRIM('Rote Liste'!AY1))=0,LEN(TRIM('Rote Liste'!AY2))=0),"Spalte"&amp;IF(ROUNDDOWN((CELL("Spalte",AY1)-1)/26,0)=0,"",CHAR(ROUNDDOWN((CELL("Spalte",AY1)-1)/26,0)+64))&amp;CHAR(MOD(CELL("Spalte",AY1)-1,26)+65),IF(LEN(TRIM('Rote Liste'!AY2))&gt;0,'Rote Liste'!AY2,'Rote Liste'!AY1))</f>
        <v>SpalteAY</v>
      </c>
      <c r="AZ1" t="str">
        <f ca="1">IF(AND(LEN(TRIM('Rote Liste'!AZ1))=0,LEN(TRIM('Rote Liste'!AZ2))=0),"Spalte"&amp;IF(ROUNDDOWN((CELL("Spalte",AZ1)-1)/26,0)=0,"",CHAR(ROUNDDOWN((CELL("Spalte",AZ1)-1)/26,0)+64))&amp;CHAR(MOD(CELL("Spalte",AZ1)-1,26)+65),IF(LEN(TRIM('Rote Liste'!AZ2))&gt;0,'Rote Liste'!AZ2,'Rote Liste'!AZ1))</f>
        <v>SpalteAZ</v>
      </c>
      <c r="BA1" t="str">
        <f ca="1">IF(AND(LEN(TRIM('Rote Liste'!BA1))=0,LEN(TRIM('Rote Liste'!BA2))=0),"Spalte"&amp;IF(ROUNDDOWN((CELL("Spalte",BA1)-1)/26,0)=0,"",CHAR(ROUNDDOWN((CELL("Spalte",BA1)-1)/26,0)+64))&amp;CHAR(MOD(CELL("Spalte",BA1)-1,26)+65),IF(LEN(TRIM('Rote Liste'!BA2))&gt;0,'Rote Liste'!BA2,'Rote Liste'!BA1))</f>
        <v>SpalteBA</v>
      </c>
      <c r="BB1" t="str">
        <f ca="1">IF(AND(LEN(TRIM('Rote Liste'!BB1))=0,LEN(TRIM('Rote Liste'!BB2))=0),"Spalte"&amp;IF(ROUNDDOWN((CELL("Spalte",BB1)-1)/26,0)=0,"",CHAR(ROUNDDOWN((CELL("Spalte",BB1)-1)/26,0)+64))&amp;CHAR(MOD(CELL("Spalte",BB1)-1,26)+65),IF(LEN(TRIM('Rote Liste'!BB2))&gt;0,'Rote Liste'!BB2,'Rote Liste'!BB1))</f>
        <v>Sequenz</v>
      </c>
      <c r="BC1" s="428" t="s">
        <v>2130</v>
      </c>
      <c r="BD1" s="374" t="s">
        <v>2216</v>
      </c>
      <c r="BE1" s="374" t="s">
        <v>2224</v>
      </c>
      <c r="BF1" s="374" t="s">
        <v>2230</v>
      </c>
      <c r="BG1" s="374" t="s">
        <v>2251</v>
      </c>
      <c r="BH1" t="str">
        <f ca="1">IF(Verantwortlichkeit!H1="","Spalte"&amp;FIXED(CELL("Spalte",BH1),0),Verantwortlichkeit!H1)</f>
        <v>Spalte60</v>
      </c>
      <c r="BI1" t="str">
        <f ca="1">IF(Verantwortlichkeit!I1="","Spalte"&amp;FIXED(CELL("Spalte",BI1),0),Verantwortlichkeit!I1)</f>
        <v>Spalte61</v>
      </c>
      <c r="BJ1" s="394" t="s">
        <v>2085</v>
      </c>
      <c r="BK1" s="394" t="s">
        <v>2156</v>
      </c>
      <c r="BL1" s="394" t="s">
        <v>2189</v>
      </c>
      <c r="BM1" s="394" t="s">
        <v>2330</v>
      </c>
      <c r="BN1" s="427" t="s">
        <v>2382</v>
      </c>
      <c r="BO1" s="427" t="s">
        <v>2383</v>
      </c>
    </row>
    <row r="2" spans="1:67" x14ac:dyDescent="0.2">
      <c r="A2" t="s">
        <v>2342</v>
      </c>
      <c r="B2" t="s">
        <v>2342</v>
      </c>
      <c r="C2" t="s">
        <v>2343</v>
      </c>
      <c r="D2" t="s">
        <v>2342</v>
      </c>
      <c r="E2" t="s">
        <v>2342</v>
      </c>
      <c r="F2" t="s">
        <v>2342</v>
      </c>
      <c r="G2" t="s">
        <v>2342</v>
      </c>
      <c r="H2" t="s">
        <v>2342</v>
      </c>
      <c r="I2" t="s">
        <v>2342</v>
      </c>
      <c r="J2" t="s">
        <v>2342</v>
      </c>
      <c r="K2" t="s">
        <v>2342</v>
      </c>
      <c r="L2" t="s">
        <v>2342</v>
      </c>
      <c r="M2" t="s">
        <v>2342</v>
      </c>
      <c r="N2" t="s">
        <v>2342</v>
      </c>
      <c r="O2" t="s">
        <v>2342</v>
      </c>
      <c r="P2" t="s">
        <v>2342</v>
      </c>
      <c r="Q2" t="s">
        <v>2342</v>
      </c>
      <c r="R2" t="s">
        <v>2342</v>
      </c>
      <c r="S2" t="s">
        <v>2342</v>
      </c>
      <c r="T2" t="s">
        <v>2342</v>
      </c>
      <c r="U2" t="s">
        <v>2343</v>
      </c>
      <c r="V2" t="s">
        <v>2343</v>
      </c>
      <c r="W2" t="s">
        <v>2343</v>
      </c>
      <c r="X2" t="s">
        <v>2343</v>
      </c>
      <c r="Y2" t="s">
        <v>2342</v>
      </c>
      <c r="Z2" t="s">
        <v>2342</v>
      </c>
      <c r="AA2" t="s">
        <v>2343</v>
      </c>
      <c r="AB2" t="s">
        <v>2343</v>
      </c>
      <c r="AC2" t="s">
        <v>2343</v>
      </c>
      <c r="AD2" t="s">
        <v>2343</v>
      </c>
      <c r="AE2" t="s">
        <v>2343</v>
      </c>
      <c r="AF2" t="s">
        <v>2343</v>
      </c>
      <c r="AG2" t="s">
        <v>2343</v>
      </c>
      <c r="AH2" t="s">
        <v>2343</v>
      </c>
      <c r="AI2" t="s">
        <v>2343</v>
      </c>
      <c r="AJ2" t="s">
        <v>2343</v>
      </c>
      <c r="AK2" t="s">
        <v>2343</v>
      </c>
      <c r="AL2" t="s">
        <v>2343</v>
      </c>
      <c r="AM2" t="s">
        <v>2343</v>
      </c>
      <c r="AN2" t="s">
        <v>2343</v>
      </c>
      <c r="AO2" t="s">
        <v>2343</v>
      </c>
      <c r="AP2" t="s">
        <v>2343</v>
      </c>
      <c r="AQ2" t="s">
        <v>2343</v>
      </c>
      <c r="AR2" t="s">
        <v>2343</v>
      </c>
      <c r="AS2" t="s">
        <v>2343</v>
      </c>
      <c r="AT2" t="s">
        <v>2343</v>
      </c>
      <c r="AU2" t="s">
        <v>2343</v>
      </c>
      <c r="AV2" t="s">
        <v>2343</v>
      </c>
      <c r="AW2" t="s">
        <v>2343</v>
      </c>
      <c r="AX2" t="s">
        <v>2343</v>
      </c>
      <c r="AY2" t="s">
        <v>2343</v>
      </c>
      <c r="AZ2" t="s">
        <v>2343</v>
      </c>
      <c r="BA2" t="s">
        <v>2343</v>
      </c>
      <c r="BB2">
        <v>1</v>
      </c>
      <c r="BC2" t="s">
        <v>2198</v>
      </c>
      <c r="BD2" t="s">
        <v>2342</v>
      </c>
      <c r="BE2" t="s">
        <v>2342</v>
      </c>
      <c r="BF2" t="s">
        <v>2342</v>
      </c>
      <c r="BG2" t="s">
        <v>2343</v>
      </c>
      <c r="BH2" t="s">
        <v>2343</v>
      </c>
      <c r="BI2" t="s">
        <v>2343</v>
      </c>
      <c r="BJ2">
        <v>1</v>
      </c>
      <c r="BK2" t="s">
        <v>2342</v>
      </c>
      <c r="BL2" t="s">
        <v>2342</v>
      </c>
      <c r="BM2" t="s">
        <v>2342</v>
      </c>
      <c r="BN2" t="s">
        <v>2342</v>
      </c>
      <c r="BO2" t="s">
        <v>2342</v>
      </c>
    </row>
    <row r="3" spans="1:67" x14ac:dyDescent="0.2">
      <c r="A3" t="s">
        <v>2342</v>
      </c>
      <c r="B3" t="s">
        <v>2342</v>
      </c>
      <c r="C3" t="s">
        <v>2343</v>
      </c>
      <c r="D3" t="s">
        <v>2342</v>
      </c>
      <c r="E3" t="s">
        <v>2342</v>
      </c>
      <c r="F3" t="s">
        <v>2342</v>
      </c>
      <c r="G3" t="s">
        <v>2342</v>
      </c>
      <c r="H3" t="s">
        <v>2342</v>
      </c>
      <c r="I3" t="s">
        <v>2342</v>
      </c>
      <c r="J3" t="s">
        <v>2342</v>
      </c>
      <c r="K3" t="s">
        <v>2342</v>
      </c>
      <c r="L3" t="s">
        <v>2342</v>
      </c>
      <c r="M3" t="s">
        <v>2342</v>
      </c>
      <c r="N3" t="s">
        <v>2342</v>
      </c>
      <c r="O3" t="s">
        <v>2342</v>
      </c>
      <c r="P3" t="s">
        <v>2342</v>
      </c>
      <c r="Q3" t="s">
        <v>2342</v>
      </c>
      <c r="R3" t="s">
        <v>2342</v>
      </c>
      <c r="S3" t="s">
        <v>2342</v>
      </c>
      <c r="T3" t="s">
        <v>2342</v>
      </c>
      <c r="U3" t="s">
        <v>2343</v>
      </c>
      <c r="V3" t="s">
        <v>2343</v>
      </c>
      <c r="W3" t="s">
        <v>2343</v>
      </c>
      <c r="X3" t="s">
        <v>2343</v>
      </c>
      <c r="Y3" t="s">
        <v>2342</v>
      </c>
      <c r="Z3" t="s">
        <v>2342</v>
      </c>
      <c r="AA3" t="s">
        <v>2343</v>
      </c>
      <c r="AB3" t="s">
        <v>2343</v>
      </c>
      <c r="AC3" t="s">
        <v>2343</v>
      </c>
      <c r="AD3" t="s">
        <v>2343</v>
      </c>
      <c r="AE3" t="s">
        <v>2343</v>
      </c>
      <c r="AF3" t="s">
        <v>2343</v>
      </c>
      <c r="AG3" t="s">
        <v>2343</v>
      </c>
      <c r="AH3" t="s">
        <v>2343</v>
      </c>
      <c r="AI3" t="s">
        <v>2343</v>
      </c>
      <c r="AJ3" t="s">
        <v>2343</v>
      </c>
      <c r="AK3" t="s">
        <v>2343</v>
      </c>
      <c r="AL3" t="s">
        <v>2343</v>
      </c>
      <c r="AM3" t="s">
        <v>2343</v>
      </c>
      <c r="AN3" t="s">
        <v>2343</v>
      </c>
      <c r="AO3" t="s">
        <v>2343</v>
      </c>
      <c r="AP3" t="s">
        <v>2343</v>
      </c>
      <c r="AQ3" t="s">
        <v>2343</v>
      </c>
      <c r="AR3" t="s">
        <v>2343</v>
      </c>
      <c r="AS3" t="s">
        <v>2343</v>
      </c>
      <c r="AT3" t="s">
        <v>2343</v>
      </c>
      <c r="AU3" t="s">
        <v>2343</v>
      </c>
      <c r="AV3" t="s">
        <v>2343</v>
      </c>
      <c r="AW3" t="s">
        <v>2343</v>
      </c>
      <c r="AX3" t="s">
        <v>2343</v>
      </c>
      <c r="AY3" t="s">
        <v>2343</v>
      </c>
      <c r="AZ3" t="s">
        <v>2343</v>
      </c>
      <c r="BA3" t="s">
        <v>2343</v>
      </c>
      <c r="BB3">
        <v>1</v>
      </c>
      <c r="BC3" t="s">
        <v>2198</v>
      </c>
      <c r="BD3" t="s">
        <v>2342</v>
      </c>
      <c r="BE3" t="s">
        <v>2342</v>
      </c>
      <c r="BF3" t="s">
        <v>2342</v>
      </c>
      <c r="BG3" t="s">
        <v>2343</v>
      </c>
      <c r="BH3" t="s">
        <v>2343</v>
      </c>
      <c r="BI3" t="s">
        <v>2343</v>
      </c>
      <c r="BJ3">
        <v>1</v>
      </c>
      <c r="BK3" t="s">
        <v>2342</v>
      </c>
      <c r="BL3" t="s">
        <v>2342</v>
      </c>
      <c r="BM3" t="s">
        <v>2342</v>
      </c>
      <c r="BN3" t="s">
        <v>2342</v>
      </c>
      <c r="BO3" t="s">
        <v>2342</v>
      </c>
    </row>
    <row r="4" spans="1:67" x14ac:dyDescent="0.2">
      <c r="A4" t="s">
        <v>2342</v>
      </c>
      <c r="B4" t="s">
        <v>2342</v>
      </c>
      <c r="C4" t="s">
        <v>2343</v>
      </c>
      <c r="D4" t="s">
        <v>2342</v>
      </c>
      <c r="E4" t="s">
        <v>2342</v>
      </c>
      <c r="F4" t="s">
        <v>2342</v>
      </c>
      <c r="G4" t="s">
        <v>2342</v>
      </c>
      <c r="H4" t="s">
        <v>2342</v>
      </c>
      <c r="I4" t="s">
        <v>2342</v>
      </c>
      <c r="J4" t="s">
        <v>2342</v>
      </c>
      <c r="K4" t="s">
        <v>2342</v>
      </c>
      <c r="L4" t="s">
        <v>2342</v>
      </c>
      <c r="M4" t="s">
        <v>2342</v>
      </c>
      <c r="N4" t="s">
        <v>2342</v>
      </c>
      <c r="O4" t="s">
        <v>2342</v>
      </c>
      <c r="P4" t="s">
        <v>2342</v>
      </c>
      <c r="Q4" t="s">
        <v>2342</v>
      </c>
      <c r="R4" t="s">
        <v>2342</v>
      </c>
      <c r="S4" t="s">
        <v>2342</v>
      </c>
      <c r="T4" t="s">
        <v>2342</v>
      </c>
      <c r="U4" t="s">
        <v>2343</v>
      </c>
      <c r="V4" t="s">
        <v>2343</v>
      </c>
      <c r="W4" t="s">
        <v>2343</v>
      </c>
      <c r="X4" t="s">
        <v>2343</v>
      </c>
      <c r="Y4" t="s">
        <v>2342</v>
      </c>
      <c r="Z4" t="s">
        <v>2342</v>
      </c>
      <c r="AA4" t="s">
        <v>2343</v>
      </c>
      <c r="AB4" t="s">
        <v>2343</v>
      </c>
      <c r="AC4" t="s">
        <v>2343</v>
      </c>
      <c r="AD4" t="s">
        <v>2343</v>
      </c>
      <c r="AE4" t="s">
        <v>2343</v>
      </c>
      <c r="AF4" t="s">
        <v>2343</v>
      </c>
      <c r="AG4" t="s">
        <v>2343</v>
      </c>
      <c r="AH4" t="s">
        <v>2343</v>
      </c>
      <c r="AI4" t="s">
        <v>2343</v>
      </c>
      <c r="AJ4" t="s">
        <v>2343</v>
      </c>
      <c r="AK4" t="s">
        <v>2343</v>
      </c>
      <c r="AL4" t="s">
        <v>2343</v>
      </c>
      <c r="AM4" t="s">
        <v>2343</v>
      </c>
      <c r="AN4" t="s">
        <v>2343</v>
      </c>
      <c r="AO4" t="s">
        <v>2343</v>
      </c>
      <c r="AP4" t="s">
        <v>2343</v>
      </c>
      <c r="AQ4" t="s">
        <v>2343</v>
      </c>
      <c r="AR4" t="s">
        <v>2343</v>
      </c>
      <c r="AS4" t="s">
        <v>2343</v>
      </c>
      <c r="AT4" t="s">
        <v>2343</v>
      </c>
      <c r="AU4" t="s">
        <v>2343</v>
      </c>
      <c r="AV4" t="s">
        <v>2343</v>
      </c>
      <c r="AW4" t="s">
        <v>2343</v>
      </c>
      <c r="AX4" t="s">
        <v>2343</v>
      </c>
      <c r="AY4" t="s">
        <v>2343</v>
      </c>
      <c r="AZ4" t="s">
        <v>2343</v>
      </c>
      <c r="BA4" t="s">
        <v>2343</v>
      </c>
      <c r="BB4">
        <v>1</v>
      </c>
      <c r="BC4" t="s">
        <v>2198</v>
      </c>
      <c r="BD4" t="s">
        <v>2342</v>
      </c>
      <c r="BE4" t="s">
        <v>2342</v>
      </c>
      <c r="BF4" t="s">
        <v>2342</v>
      </c>
      <c r="BG4" t="s">
        <v>2343</v>
      </c>
      <c r="BH4" t="s">
        <v>2343</v>
      </c>
      <c r="BI4" t="s">
        <v>2343</v>
      </c>
      <c r="BJ4">
        <v>1</v>
      </c>
      <c r="BK4" t="s">
        <v>2342</v>
      </c>
      <c r="BL4" t="s">
        <v>2342</v>
      </c>
      <c r="BM4" t="s">
        <v>2342</v>
      </c>
      <c r="BN4" t="s">
        <v>2342</v>
      </c>
      <c r="BO4" t="s">
        <v>2342</v>
      </c>
    </row>
    <row r="5" spans="1:67" x14ac:dyDescent="0.2">
      <c r="A5" t="s">
        <v>2342</v>
      </c>
      <c r="B5" t="s">
        <v>2342</v>
      </c>
      <c r="C5" t="s">
        <v>2343</v>
      </c>
      <c r="D5" t="s">
        <v>2342</v>
      </c>
      <c r="E5" t="s">
        <v>2342</v>
      </c>
      <c r="F5" t="s">
        <v>2342</v>
      </c>
      <c r="G5" t="s">
        <v>2342</v>
      </c>
      <c r="H5" t="s">
        <v>2342</v>
      </c>
      <c r="I5" t="s">
        <v>2342</v>
      </c>
      <c r="J5" t="s">
        <v>2342</v>
      </c>
      <c r="K5" t="s">
        <v>2342</v>
      </c>
      <c r="L5" t="s">
        <v>2342</v>
      </c>
      <c r="M5" t="s">
        <v>2342</v>
      </c>
      <c r="N5" t="s">
        <v>2342</v>
      </c>
      <c r="O5" t="s">
        <v>2342</v>
      </c>
      <c r="P5" t="s">
        <v>2342</v>
      </c>
      <c r="Q5" t="s">
        <v>2342</v>
      </c>
      <c r="R5" t="s">
        <v>2342</v>
      </c>
      <c r="S5" t="s">
        <v>2342</v>
      </c>
      <c r="T5" t="s">
        <v>2342</v>
      </c>
      <c r="U5" t="s">
        <v>2343</v>
      </c>
      <c r="V5" t="s">
        <v>2343</v>
      </c>
      <c r="W5" t="s">
        <v>2343</v>
      </c>
      <c r="X5" t="s">
        <v>2343</v>
      </c>
      <c r="Y5" t="s">
        <v>2342</v>
      </c>
      <c r="Z5" t="s">
        <v>2342</v>
      </c>
      <c r="AA5" t="s">
        <v>2343</v>
      </c>
      <c r="AB5" t="s">
        <v>2343</v>
      </c>
      <c r="AC5" t="s">
        <v>2343</v>
      </c>
      <c r="AD5" t="s">
        <v>2343</v>
      </c>
      <c r="AE5" t="s">
        <v>2343</v>
      </c>
      <c r="AF5" t="s">
        <v>2343</v>
      </c>
      <c r="AG5" t="s">
        <v>2343</v>
      </c>
      <c r="AH5" t="s">
        <v>2343</v>
      </c>
      <c r="AI5" t="s">
        <v>2343</v>
      </c>
      <c r="AJ5" t="s">
        <v>2343</v>
      </c>
      <c r="AK5" t="s">
        <v>2343</v>
      </c>
      <c r="AL5" t="s">
        <v>2343</v>
      </c>
      <c r="AM5" t="s">
        <v>2343</v>
      </c>
      <c r="AN5" t="s">
        <v>2343</v>
      </c>
      <c r="AO5" t="s">
        <v>2343</v>
      </c>
      <c r="AP5" t="s">
        <v>2343</v>
      </c>
      <c r="AQ5" t="s">
        <v>2343</v>
      </c>
      <c r="AR5" t="s">
        <v>2343</v>
      </c>
      <c r="AS5" t="s">
        <v>2343</v>
      </c>
      <c r="AT5" t="s">
        <v>2343</v>
      </c>
      <c r="AU5" t="s">
        <v>2343</v>
      </c>
      <c r="AV5" t="s">
        <v>2343</v>
      </c>
      <c r="AW5" t="s">
        <v>2343</v>
      </c>
      <c r="AX5" t="s">
        <v>2343</v>
      </c>
      <c r="AY5" t="s">
        <v>2343</v>
      </c>
      <c r="AZ5" t="s">
        <v>2343</v>
      </c>
      <c r="BA5" t="s">
        <v>2343</v>
      </c>
      <c r="BB5">
        <v>1</v>
      </c>
      <c r="BC5" t="s">
        <v>2198</v>
      </c>
      <c r="BD5" t="s">
        <v>2342</v>
      </c>
      <c r="BE5" t="s">
        <v>2342</v>
      </c>
      <c r="BF5" t="s">
        <v>2342</v>
      </c>
      <c r="BG5" t="s">
        <v>2343</v>
      </c>
      <c r="BH5" t="s">
        <v>2343</v>
      </c>
      <c r="BI5" t="s">
        <v>2343</v>
      </c>
      <c r="BJ5">
        <v>1</v>
      </c>
      <c r="BK5" t="s">
        <v>2342</v>
      </c>
      <c r="BL5" t="s">
        <v>2342</v>
      </c>
      <c r="BM5" t="s">
        <v>2342</v>
      </c>
      <c r="BN5" t="s">
        <v>2342</v>
      </c>
      <c r="BO5" t="s">
        <v>2342</v>
      </c>
    </row>
    <row r="6" spans="1:67" x14ac:dyDescent="0.2">
      <c r="A6" t="s">
        <v>2342</v>
      </c>
      <c r="B6" t="s">
        <v>2342</v>
      </c>
      <c r="C6" t="s">
        <v>2343</v>
      </c>
      <c r="D6" t="s">
        <v>2342</v>
      </c>
      <c r="E6" t="s">
        <v>2342</v>
      </c>
      <c r="F6" t="s">
        <v>2342</v>
      </c>
      <c r="G6" t="s">
        <v>2342</v>
      </c>
      <c r="H6" t="s">
        <v>2342</v>
      </c>
      <c r="I6" t="s">
        <v>2342</v>
      </c>
      <c r="J6" t="s">
        <v>2342</v>
      </c>
      <c r="K6" t="s">
        <v>2342</v>
      </c>
      <c r="L6" t="s">
        <v>2342</v>
      </c>
      <c r="M6" t="s">
        <v>2342</v>
      </c>
      <c r="N6" t="s">
        <v>2342</v>
      </c>
      <c r="O6" t="s">
        <v>2342</v>
      </c>
      <c r="P6" t="s">
        <v>2342</v>
      </c>
      <c r="Q6" t="s">
        <v>2342</v>
      </c>
      <c r="R6" t="s">
        <v>2342</v>
      </c>
      <c r="S6" t="s">
        <v>2342</v>
      </c>
      <c r="T6" t="s">
        <v>2342</v>
      </c>
      <c r="U6" t="s">
        <v>2343</v>
      </c>
      <c r="V6" t="s">
        <v>2343</v>
      </c>
      <c r="W6" t="s">
        <v>2343</v>
      </c>
      <c r="X6" t="s">
        <v>2343</v>
      </c>
      <c r="Y6" t="s">
        <v>2342</v>
      </c>
      <c r="Z6" t="s">
        <v>2342</v>
      </c>
      <c r="AA6" t="s">
        <v>2343</v>
      </c>
      <c r="AB6" t="s">
        <v>2343</v>
      </c>
      <c r="AC6" t="s">
        <v>2343</v>
      </c>
      <c r="AD6" t="s">
        <v>2343</v>
      </c>
      <c r="AE6" t="s">
        <v>2343</v>
      </c>
      <c r="AF6" t="s">
        <v>2343</v>
      </c>
      <c r="AG6" t="s">
        <v>2343</v>
      </c>
      <c r="AH6" t="s">
        <v>2343</v>
      </c>
      <c r="AI6" t="s">
        <v>2343</v>
      </c>
      <c r="AJ6" t="s">
        <v>2343</v>
      </c>
      <c r="AK6" t="s">
        <v>2343</v>
      </c>
      <c r="AL6" t="s">
        <v>2343</v>
      </c>
      <c r="AM6" t="s">
        <v>2343</v>
      </c>
      <c r="AN6" t="s">
        <v>2343</v>
      </c>
      <c r="AO6" t="s">
        <v>2343</v>
      </c>
      <c r="AP6" t="s">
        <v>2343</v>
      </c>
      <c r="AQ6" t="s">
        <v>2343</v>
      </c>
      <c r="AR6" t="s">
        <v>2343</v>
      </c>
      <c r="AS6" t="s">
        <v>2343</v>
      </c>
      <c r="AT6" t="s">
        <v>2343</v>
      </c>
      <c r="AU6" t="s">
        <v>2343</v>
      </c>
      <c r="AV6" t="s">
        <v>2343</v>
      </c>
      <c r="AW6" t="s">
        <v>2343</v>
      </c>
      <c r="AX6" t="s">
        <v>2343</v>
      </c>
      <c r="AY6" t="s">
        <v>2343</v>
      </c>
      <c r="AZ6" t="s">
        <v>2343</v>
      </c>
      <c r="BA6" t="s">
        <v>2343</v>
      </c>
      <c r="BB6">
        <v>1</v>
      </c>
      <c r="BC6" t="s">
        <v>2198</v>
      </c>
      <c r="BD6" t="s">
        <v>2342</v>
      </c>
      <c r="BE6" t="s">
        <v>2342</v>
      </c>
      <c r="BF6" t="s">
        <v>2342</v>
      </c>
      <c r="BG6" t="s">
        <v>2343</v>
      </c>
      <c r="BH6" t="s">
        <v>2343</v>
      </c>
      <c r="BI6" t="s">
        <v>2343</v>
      </c>
      <c r="BJ6">
        <v>1</v>
      </c>
      <c r="BK6" t="s">
        <v>2342</v>
      </c>
      <c r="BL6" t="s">
        <v>2342</v>
      </c>
      <c r="BM6" t="s">
        <v>2342</v>
      </c>
      <c r="BN6" t="s">
        <v>2342</v>
      </c>
      <c r="BO6" t="s">
        <v>2342</v>
      </c>
    </row>
    <row r="7" spans="1:67" x14ac:dyDescent="0.2">
      <c r="A7" t="s">
        <v>2342</v>
      </c>
      <c r="B7" t="s">
        <v>2342</v>
      </c>
      <c r="C7" t="s">
        <v>2343</v>
      </c>
      <c r="D7" t="s">
        <v>2342</v>
      </c>
      <c r="E7" t="s">
        <v>2342</v>
      </c>
      <c r="F7" t="s">
        <v>2342</v>
      </c>
      <c r="G7" t="s">
        <v>2342</v>
      </c>
      <c r="H7" t="s">
        <v>2342</v>
      </c>
      <c r="I7" t="s">
        <v>2342</v>
      </c>
      <c r="J7" t="s">
        <v>2342</v>
      </c>
      <c r="K7" t="s">
        <v>2342</v>
      </c>
      <c r="L7" t="s">
        <v>2342</v>
      </c>
      <c r="M7" t="s">
        <v>2342</v>
      </c>
      <c r="N7" t="s">
        <v>2342</v>
      </c>
      <c r="O7" t="s">
        <v>2342</v>
      </c>
      <c r="P7" t="s">
        <v>2342</v>
      </c>
      <c r="Q7" t="s">
        <v>2342</v>
      </c>
      <c r="R7" t="s">
        <v>2342</v>
      </c>
      <c r="S7" t="s">
        <v>2342</v>
      </c>
      <c r="T7" t="s">
        <v>2342</v>
      </c>
      <c r="U7" t="s">
        <v>2343</v>
      </c>
      <c r="V7" t="s">
        <v>2343</v>
      </c>
      <c r="W7" t="s">
        <v>2343</v>
      </c>
      <c r="X7" t="s">
        <v>2343</v>
      </c>
      <c r="Y7" t="s">
        <v>2342</v>
      </c>
      <c r="Z7" t="s">
        <v>2342</v>
      </c>
      <c r="AA7" t="s">
        <v>2343</v>
      </c>
      <c r="AB7" t="s">
        <v>2343</v>
      </c>
      <c r="AC7" t="s">
        <v>2343</v>
      </c>
      <c r="AD7" t="s">
        <v>2343</v>
      </c>
      <c r="AE7" t="s">
        <v>2343</v>
      </c>
      <c r="AF7" t="s">
        <v>2343</v>
      </c>
      <c r="AG7" t="s">
        <v>2343</v>
      </c>
      <c r="AH7" t="s">
        <v>2343</v>
      </c>
      <c r="AI7" t="s">
        <v>2343</v>
      </c>
      <c r="AJ7" t="s">
        <v>2343</v>
      </c>
      <c r="AK7" t="s">
        <v>2343</v>
      </c>
      <c r="AL7" t="s">
        <v>2343</v>
      </c>
      <c r="AM7" t="s">
        <v>2343</v>
      </c>
      <c r="AN7" t="s">
        <v>2343</v>
      </c>
      <c r="AO7" t="s">
        <v>2343</v>
      </c>
      <c r="AP7" t="s">
        <v>2343</v>
      </c>
      <c r="AQ7" t="s">
        <v>2343</v>
      </c>
      <c r="AR7" t="s">
        <v>2343</v>
      </c>
      <c r="AS7" t="s">
        <v>2343</v>
      </c>
      <c r="AT7" t="s">
        <v>2343</v>
      </c>
      <c r="AU7" t="s">
        <v>2343</v>
      </c>
      <c r="AV7" t="s">
        <v>2343</v>
      </c>
      <c r="AW7" t="s">
        <v>2343</v>
      </c>
      <c r="AX7" t="s">
        <v>2343</v>
      </c>
      <c r="AY7" t="s">
        <v>2343</v>
      </c>
      <c r="AZ7" t="s">
        <v>2343</v>
      </c>
      <c r="BA7" t="s">
        <v>2343</v>
      </c>
      <c r="BB7">
        <v>1</v>
      </c>
      <c r="BC7" t="s">
        <v>2198</v>
      </c>
      <c r="BD7" t="s">
        <v>2342</v>
      </c>
      <c r="BE7" t="s">
        <v>2342</v>
      </c>
      <c r="BF7" t="s">
        <v>2342</v>
      </c>
      <c r="BG7" t="s">
        <v>2343</v>
      </c>
      <c r="BH7" t="s">
        <v>2343</v>
      </c>
      <c r="BI7" t="s">
        <v>2343</v>
      </c>
      <c r="BJ7">
        <v>1</v>
      </c>
      <c r="BK7" t="s">
        <v>2342</v>
      </c>
      <c r="BL7" t="s">
        <v>2342</v>
      </c>
      <c r="BM7" t="s">
        <v>2342</v>
      </c>
      <c r="BN7" t="s">
        <v>2342</v>
      </c>
      <c r="BO7" t="s">
        <v>2342</v>
      </c>
    </row>
    <row r="8" spans="1:67" x14ac:dyDescent="0.2">
      <c r="A8" t="s">
        <v>2342</v>
      </c>
      <c r="B8" t="s">
        <v>2342</v>
      </c>
      <c r="C8" t="s">
        <v>2343</v>
      </c>
      <c r="D8" t="s">
        <v>2342</v>
      </c>
      <c r="E8" t="s">
        <v>2342</v>
      </c>
      <c r="F8" t="s">
        <v>2342</v>
      </c>
      <c r="G8" t="s">
        <v>2342</v>
      </c>
      <c r="H8" t="s">
        <v>2342</v>
      </c>
      <c r="I8" t="s">
        <v>2342</v>
      </c>
      <c r="J8" t="s">
        <v>2342</v>
      </c>
      <c r="K8" t="s">
        <v>2342</v>
      </c>
      <c r="L8" t="s">
        <v>2342</v>
      </c>
      <c r="M8" t="s">
        <v>2342</v>
      </c>
      <c r="N8" t="s">
        <v>2342</v>
      </c>
      <c r="O8" t="s">
        <v>2342</v>
      </c>
      <c r="P8" t="s">
        <v>2342</v>
      </c>
      <c r="Q8" t="s">
        <v>2342</v>
      </c>
      <c r="R8" t="s">
        <v>2342</v>
      </c>
      <c r="S8" t="s">
        <v>2342</v>
      </c>
      <c r="T8" t="s">
        <v>2342</v>
      </c>
      <c r="U8" t="s">
        <v>2343</v>
      </c>
      <c r="V8" t="s">
        <v>2343</v>
      </c>
      <c r="W8" t="s">
        <v>2343</v>
      </c>
      <c r="X8" t="s">
        <v>2343</v>
      </c>
      <c r="Y8" t="s">
        <v>2342</v>
      </c>
      <c r="Z8" t="s">
        <v>2342</v>
      </c>
      <c r="AA8" t="s">
        <v>2343</v>
      </c>
      <c r="AB8" t="s">
        <v>2343</v>
      </c>
      <c r="AC8" t="s">
        <v>2343</v>
      </c>
      <c r="AD8" t="s">
        <v>2343</v>
      </c>
      <c r="AE8" t="s">
        <v>2343</v>
      </c>
      <c r="AF8" t="s">
        <v>2343</v>
      </c>
      <c r="AG8" t="s">
        <v>2343</v>
      </c>
      <c r="AH8" t="s">
        <v>2343</v>
      </c>
      <c r="AI8" t="s">
        <v>2343</v>
      </c>
      <c r="AJ8" t="s">
        <v>2343</v>
      </c>
      <c r="AK8" t="s">
        <v>2343</v>
      </c>
      <c r="AL8" t="s">
        <v>2343</v>
      </c>
      <c r="AM8" t="s">
        <v>2343</v>
      </c>
      <c r="AN8" t="s">
        <v>2343</v>
      </c>
      <c r="AO8" t="s">
        <v>2343</v>
      </c>
      <c r="AP8" t="s">
        <v>2343</v>
      </c>
      <c r="AQ8" t="s">
        <v>2343</v>
      </c>
      <c r="AR8" t="s">
        <v>2343</v>
      </c>
      <c r="AS8" t="s">
        <v>2343</v>
      </c>
      <c r="AT8" t="s">
        <v>2343</v>
      </c>
      <c r="AU8" t="s">
        <v>2343</v>
      </c>
      <c r="AV8" t="s">
        <v>2343</v>
      </c>
      <c r="AW8" t="s">
        <v>2343</v>
      </c>
      <c r="AX8" t="s">
        <v>2343</v>
      </c>
      <c r="AY8" t="s">
        <v>2343</v>
      </c>
      <c r="AZ8" t="s">
        <v>2343</v>
      </c>
      <c r="BA8" t="s">
        <v>2343</v>
      </c>
      <c r="BB8">
        <v>1</v>
      </c>
      <c r="BC8" t="s">
        <v>2198</v>
      </c>
      <c r="BD8" t="s">
        <v>2342</v>
      </c>
      <c r="BE8" t="s">
        <v>2342</v>
      </c>
      <c r="BF8" t="s">
        <v>2342</v>
      </c>
      <c r="BG8" t="s">
        <v>2343</v>
      </c>
      <c r="BH8" t="s">
        <v>2343</v>
      </c>
      <c r="BI8" t="s">
        <v>2343</v>
      </c>
      <c r="BJ8">
        <v>1</v>
      </c>
      <c r="BK8" t="s">
        <v>2342</v>
      </c>
      <c r="BL8" t="s">
        <v>2342</v>
      </c>
      <c r="BM8" t="s">
        <v>2342</v>
      </c>
      <c r="BN8" t="s">
        <v>2342</v>
      </c>
      <c r="BO8" t="s">
        <v>2342</v>
      </c>
    </row>
    <row r="9" spans="1:67" x14ac:dyDescent="0.2">
      <c r="A9" t="s">
        <v>2342</v>
      </c>
      <c r="B9" t="s">
        <v>2342</v>
      </c>
      <c r="C9" t="s">
        <v>2343</v>
      </c>
      <c r="D9" t="s">
        <v>2342</v>
      </c>
      <c r="E9" t="s">
        <v>2342</v>
      </c>
      <c r="F9" t="s">
        <v>2342</v>
      </c>
      <c r="G9" t="s">
        <v>2342</v>
      </c>
      <c r="H9" t="s">
        <v>2342</v>
      </c>
      <c r="I9" t="s">
        <v>2342</v>
      </c>
      <c r="J9" t="s">
        <v>2342</v>
      </c>
      <c r="K9" t="s">
        <v>2342</v>
      </c>
      <c r="L9" t="s">
        <v>2342</v>
      </c>
      <c r="M9" t="s">
        <v>2342</v>
      </c>
      <c r="N9" t="s">
        <v>2342</v>
      </c>
      <c r="O9" t="s">
        <v>2342</v>
      </c>
      <c r="P9" t="s">
        <v>2342</v>
      </c>
      <c r="Q9" t="s">
        <v>2342</v>
      </c>
      <c r="R9" t="s">
        <v>2342</v>
      </c>
      <c r="S9" t="s">
        <v>2342</v>
      </c>
      <c r="T9" t="s">
        <v>2342</v>
      </c>
      <c r="U9" t="s">
        <v>2343</v>
      </c>
      <c r="V9" t="s">
        <v>2343</v>
      </c>
      <c r="W9" t="s">
        <v>2343</v>
      </c>
      <c r="X9" t="s">
        <v>2343</v>
      </c>
      <c r="Y9" t="s">
        <v>2342</v>
      </c>
      <c r="Z9" t="s">
        <v>2342</v>
      </c>
      <c r="AA9" t="s">
        <v>2343</v>
      </c>
      <c r="AB9" t="s">
        <v>2343</v>
      </c>
      <c r="AC9" t="s">
        <v>2343</v>
      </c>
      <c r="AD9" t="s">
        <v>2343</v>
      </c>
      <c r="AE9" t="s">
        <v>2343</v>
      </c>
      <c r="AF9" t="s">
        <v>2343</v>
      </c>
      <c r="AG9" t="s">
        <v>2343</v>
      </c>
      <c r="AH9" t="s">
        <v>2343</v>
      </c>
      <c r="AI9" t="s">
        <v>2343</v>
      </c>
      <c r="AJ9" t="s">
        <v>2343</v>
      </c>
      <c r="AK9" t="s">
        <v>2343</v>
      </c>
      <c r="AL9" t="s">
        <v>2343</v>
      </c>
      <c r="AM9" t="s">
        <v>2343</v>
      </c>
      <c r="AN9" t="s">
        <v>2343</v>
      </c>
      <c r="AO9" t="s">
        <v>2343</v>
      </c>
      <c r="AP9" t="s">
        <v>2343</v>
      </c>
      <c r="AQ9" t="s">
        <v>2343</v>
      </c>
      <c r="AR9" t="s">
        <v>2343</v>
      </c>
      <c r="AS9" t="s">
        <v>2343</v>
      </c>
      <c r="AT9" t="s">
        <v>2343</v>
      </c>
      <c r="AU9" t="s">
        <v>2343</v>
      </c>
      <c r="AV9" t="s">
        <v>2343</v>
      </c>
      <c r="AW9" t="s">
        <v>2343</v>
      </c>
      <c r="AX9" t="s">
        <v>2343</v>
      </c>
      <c r="AY9" t="s">
        <v>2343</v>
      </c>
      <c r="AZ9" t="s">
        <v>2343</v>
      </c>
      <c r="BA9" t="s">
        <v>2343</v>
      </c>
      <c r="BB9">
        <v>1</v>
      </c>
      <c r="BC9" t="s">
        <v>2198</v>
      </c>
      <c r="BD9" t="s">
        <v>2342</v>
      </c>
      <c r="BE9" t="s">
        <v>2342</v>
      </c>
      <c r="BF9" t="s">
        <v>2342</v>
      </c>
      <c r="BG9" t="s">
        <v>2343</v>
      </c>
      <c r="BH9" t="s">
        <v>2343</v>
      </c>
      <c r="BI9" t="s">
        <v>2343</v>
      </c>
      <c r="BJ9">
        <v>1</v>
      </c>
      <c r="BK9" t="s">
        <v>2342</v>
      </c>
      <c r="BL9" t="s">
        <v>2342</v>
      </c>
      <c r="BM9" t="s">
        <v>2342</v>
      </c>
      <c r="BN9" t="s">
        <v>2342</v>
      </c>
      <c r="BO9" t="s">
        <v>2342</v>
      </c>
    </row>
  </sheetData>
  <phoneticPr fontId="23" type="noConversion"/>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M5553"/>
  <sheetViews>
    <sheetView workbookViewId="0">
      <selection activeCell="A10" sqref="A10"/>
    </sheetView>
  </sheetViews>
  <sheetFormatPr baseColWidth="10" defaultColWidth="0" defaultRowHeight="12.75" x14ac:dyDescent="0.2"/>
  <cols>
    <col min="1" max="1" width="6.42578125" style="419" customWidth="1"/>
    <col min="2" max="2" width="7.42578125" customWidth="1"/>
    <col min="3" max="3" width="53.42578125" customWidth="1"/>
    <col min="4" max="4" width="52.42578125" customWidth="1"/>
    <col min="5" max="5" width="9.140625" customWidth="1"/>
    <col min="6" max="6" width="11.140625" customWidth="1"/>
    <col min="7" max="7" width="14.42578125" customWidth="1"/>
    <col min="8" max="8" width="21.85546875" customWidth="1"/>
    <col min="9" max="9" width="63.7109375" customWidth="1"/>
    <col min="10" max="10" width="7.140625" customWidth="1"/>
    <col min="11" max="11" width="6.140625" customWidth="1"/>
    <col min="12" max="26" width="4.140625" customWidth="1"/>
    <col min="27" max="27" width="6.28515625" customWidth="1"/>
    <col min="28" max="28" width="27.7109375" customWidth="1"/>
    <col min="29" max="36" width="9.7109375" customWidth="1"/>
    <col min="37" max="37" width="8.140625" hidden="1" customWidth="1"/>
    <col min="38" max="38" width="23.85546875" hidden="1" customWidth="1"/>
    <col min="39" max="39" width="11.5703125" hidden="1" customWidth="1"/>
  </cols>
  <sheetData>
    <row r="1" spans="1:39" x14ac:dyDescent="0.2">
      <c r="A1" s="417" t="s">
        <v>2325</v>
      </c>
      <c r="B1" s="435" t="s">
        <v>2238</v>
      </c>
      <c r="C1" s="396" t="s">
        <v>2111</v>
      </c>
      <c r="D1" s="396" t="s">
        <v>2328</v>
      </c>
      <c r="E1" s="396" t="s">
        <v>2259</v>
      </c>
      <c r="F1" s="396" t="s">
        <v>2130</v>
      </c>
      <c r="G1" s="396" t="s">
        <v>2329</v>
      </c>
      <c r="H1" s="396" t="s">
        <v>2344</v>
      </c>
      <c r="I1" s="396" t="s">
        <v>2384</v>
      </c>
      <c r="J1" s="396" t="s">
        <v>2385</v>
      </c>
      <c r="K1" s="396" t="s">
        <v>2386</v>
      </c>
      <c r="L1" s="431" t="s">
        <v>2199</v>
      </c>
      <c r="M1" s="431" t="s">
        <v>2387</v>
      </c>
      <c r="N1" s="431" t="s">
        <v>2201</v>
      </c>
      <c r="O1" s="431" t="s">
        <v>2202</v>
      </c>
      <c r="P1" s="431" t="s">
        <v>2203</v>
      </c>
      <c r="Q1" s="431" t="s">
        <v>2204</v>
      </c>
      <c r="R1" s="431" t="s">
        <v>2206</v>
      </c>
      <c r="S1" s="431" t="s">
        <v>2205</v>
      </c>
      <c r="T1" s="431" t="s">
        <v>2181</v>
      </c>
      <c r="U1" s="431" t="s">
        <v>2207</v>
      </c>
      <c r="V1" s="431" t="s">
        <v>2208</v>
      </c>
      <c r="W1" s="431" t="s">
        <v>2209</v>
      </c>
      <c r="X1" s="431" t="s">
        <v>2210</v>
      </c>
      <c r="Y1" s="431" t="s">
        <v>2211</v>
      </c>
      <c r="Z1" s="431" t="s">
        <v>2212</v>
      </c>
      <c r="AA1" s="396" t="s">
        <v>2388</v>
      </c>
      <c r="AB1" s="396" t="s">
        <v>2127</v>
      </c>
      <c r="AC1" s="431" t="s">
        <v>2389</v>
      </c>
      <c r="AD1" s="431" t="s">
        <v>2390</v>
      </c>
      <c r="AE1" s="431" t="s">
        <v>2391</v>
      </c>
      <c r="AF1" s="431" t="s">
        <v>2392</v>
      </c>
      <c r="AG1" s="431" t="s">
        <v>2393</v>
      </c>
      <c r="AH1" s="431" t="s">
        <v>2394</v>
      </c>
      <c r="AI1" s="431" t="s">
        <v>2395</v>
      </c>
      <c r="AJ1" s="431" t="s">
        <v>2396</v>
      </c>
      <c r="AK1" s="396" t="s">
        <v>2129</v>
      </c>
      <c r="AL1" s="396" t="s">
        <v>2330</v>
      </c>
      <c r="AM1" s="396" t="s">
        <v>2399</v>
      </c>
    </row>
    <row r="2" spans="1:39" x14ac:dyDescent="0.2">
      <c r="A2" s="418" t="s">
        <v>2342</v>
      </c>
      <c r="B2" s="411" t="s">
        <v>2342</v>
      </c>
      <c r="C2" s="411" t="s">
        <v>2343</v>
      </c>
      <c r="D2" s="411" t="s">
        <v>2343</v>
      </c>
      <c r="E2" s="411" t="s">
        <v>2342</v>
      </c>
      <c r="F2" s="411" t="s">
        <v>2198</v>
      </c>
      <c r="G2" s="411" t="s">
        <v>2342</v>
      </c>
      <c r="H2" s="411" t="s">
        <v>2342</v>
      </c>
      <c r="I2" s="411" t="s">
        <v>2343</v>
      </c>
      <c r="J2" s="411" t="s">
        <v>2342</v>
      </c>
      <c r="K2" s="411">
        <v>1</v>
      </c>
      <c r="L2" s="411" t="s">
        <v>2342</v>
      </c>
      <c r="M2" s="411" t="s">
        <v>2342</v>
      </c>
      <c r="N2" s="411" t="s">
        <v>2342</v>
      </c>
      <c r="O2" s="411" t="s">
        <v>2342</v>
      </c>
      <c r="P2" s="411" t="s">
        <v>2342</v>
      </c>
      <c r="Q2" s="411" t="s">
        <v>2342</v>
      </c>
      <c r="R2" s="411" t="s">
        <v>2342</v>
      </c>
      <c r="S2" s="411" t="s">
        <v>2342</v>
      </c>
      <c r="T2" s="411" t="s">
        <v>2342</v>
      </c>
      <c r="U2" s="411" t="s">
        <v>2342</v>
      </c>
      <c r="V2" s="411" t="s">
        <v>2342</v>
      </c>
      <c r="W2" s="411" t="s">
        <v>2342</v>
      </c>
      <c r="X2" s="411" t="s">
        <v>2342</v>
      </c>
      <c r="Y2" s="411" t="s">
        <v>2342</v>
      </c>
      <c r="Z2" s="411" t="s">
        <v>2342</v>
      </c>
      <c r="AA2" s="411"/>
      <c r="AB2" s="411" t="s">
        <v>2342</v>
      </c>
      <c r="AC2" s="432" t="s">
        <v>2342</v>
      </c>
      <c r="AD2" s="432" t="s">
        <v>2342</v>
      </c>
      <c r="AE2" s="432" t="s">
        <v>2342</v>
      </c>
      <c r="AF2" s="432" t="s">
        <v>2342</v>
      </c>
      <c r="AG2" s="432" t="s">
        <v>2342</v>
      </c>
      <c r="AH2" s="432" t="s">
        <v>2342</v>
      </c>
      <c r="AI2" s="432" t="s">
        <v>2342</v>
      </c>
      <c r="AJ2" s="432" t="s">
        <v>2342</v>
      </c>
      <c r="AK2" s="411">
        <v>2</v>
      </c>
      <c r="AL2" s="411" t="s">
        <v>2342</v>
      </c>
      <c r="AM2" s="411" t="s">
        <v>2342</v>
      </c>
    </row>
    <row r="3" spans="1:39" x14ac:dyDescent="0.2">
      <c r="A3" s="418" t="s">
        <v>2342</v>
      </c>
      <c r="B3" s="411" t="s">
        <v>2342</v>
      </c>
      <c r="C3" s="411" t="s">
        <v>2343</v>
      </c>
      <c r="D3" s="411" t="s">
        <v>2343</v>
      </c>
      <c r="E3" s="411" t="s">
        <v>2342</v>
      </c>
      <c r="F3" s="411" t="s">
        <v>2198</v>
      </c>
      <c r="G3" s="411" t="s">
        <v>2342</v>
      </c>
      <c r="H3" s="411" t="s">
        <v>2342</v>
      </c>
      <c r="I3" s="411" t="s">
        <v>2343</v>
      </c>
      <c r="J3" s="411" t="s">
        <v>2342</v>
      </c>
      <c r="K3" s="411">
        <v>1</v>
      </c>
      <c r="L3" s="411" t="s">
        <v>2342</v>
      </c>
      <c r="M3" s="411" t="s">
        <v>2342</v>
      </c>
      <c r="N3" s="411" t="s">
        <v>2342</v>
      </c>
      <c r="O3" s="411" t="s">
        <v>2342</v>
      </c>
      <c r="P3" s="411" t="s">
        <v>2342</v>
      </c>
      <c r="Q3" s="411" t="s">
        <v>2342</v>
      </c>
      <c r="R3" s="411" t="s">
        <v>2342</v>
      </c>
      <c r="S3" s="411" t="s">
        <v>2342</v>
      </c>
      <c r="T3" s="411" t="s">
        <v>2342</v>
      </c>
      <c r="U3" s="411" t="s">
        <v>2342</v>
      </c>
      <c r="V3" s="411" t="s">
        <v>2342</v>
      </c>
      <c r="W3" s="411" t="s">
        <v>2342</v>
      </c>
      <c r="X3" s="411" t="s">
        <v>2342</v>
      </c>
      <c r="Y3" s="411" t="s">
        <v>2342</v>
      </c>
      <c r="Z3" s="411" t="s">
        <v>2342</v>
      </c>
      <c r="AA3" s="411"/>
      <c r="AB3" s="411" t="s">
        <v>2342</v>
      </c>
      <c r="AC3" s="432" t="s">
        <v>2342</v>
      </c>
      <c r="AD3" s="432" t="s">
        <v>2342</v>
      </c>
      <c r="AE3" s="432" t="s">
        <v>2342</v>
      </c>
      <c r="AF3" s="432" t="s">
        <v>2342</v>
      </c>
      <c r="AG3" s="432" t="s">
        <v>2342</v>
      </c>
      <c r="AH3" s="432" t="s">
        <v>2342</v>
      </c>
      <c r="AI3" s="432" t="s">
        <v>2342</v>
      </c>
      <c r="AJ3" s="432" t="s">
        <v>2342</v>
      </c>
      <c r="AK3" s="411">
        <v>2</v>
      </c>
      <c r="AL3" s="411" t="s">
        <v>2342</v>
      </c>
      <c r="AM3" s="411" t="s">
        <v>2342</v>
      </c>
    </row>
    <row r="4" spans="1:39" x14ac:dyDescent="0.2">
      <c r="A4" s="418" t="s">
        <v>2342</v>
      </c>
      <c r="B4" s="411" t="s">
        <v>2342</v>
      </c>
      <c r="C4" s="411" t="s">
        <v>2343</v>
      </c>
      <c r="D4" s="411" t="s">
        <v>2343</v>
      </c>
      <c r="E4" s="411" t="s">
        <v>2342</v>
      </c>
      <c r="F4" s="411" t="s">
        <v>2198</v>
      </c>
      <c r="G4" s="411" t="s">
        <v>2342</v>
      </c>
      <c r="H4" s="411" t="s">
        <v>2342</v>
      </c>
      <c r="I4" s="411" t="s">
        <v>2343</v>
      </c>
      <c r="J4" s="411" t="s">
        <v>2342</v>
      </c>
      <c r="K4" s="411">
        <v>1</v>
      </c>
      <c r="L4" s="411" t="s">
        <v>2342</v>
      </c>
      <c r="M4" s="411" t="s">
        <v>2342</v>
      </c>
      <c r="N4" s="411" t="s">
        <v>2342</v>
      </c>
      <c r="O4" s="411" t="s">
        <v>2342</v>
      </c>
      <c r="P4" s="411" t="s">
        <v>2342</v>
      </c>
      <c r="Q4" s="411" t="s">
        <v>2342</v>
      </c>
      <c r="R4" s="411" t="s">
        <v>2342</v>
      </c>
      <c r="S4" s="411" t="s">
        <v>2342</v>
      </c>
      <c r="T4" s="411" t="s">
        <v>2342</v>
      </c>
      <c r="U4" s="411" t="s">
        <v>2342</v>
      </c>
      <c r="V4" s="411" t="s">
        <v>2342</v>
      </c>
      <c r="W4" s="411" t="s">
        <v>2342</v>
      </c>
      <c r="X4" s="411" t="s">
        <v>2342</v>
      </c>
      <c r="Y4" s="411" t="s">
        <v>2342</v>
      </c>
      <c r="Z4" s="411" t="s">
        <v>2342</v>
      </c>
      <c r="AA4" s="411"/>
      <c r="AB4" s="411" t="s">
        <v>2342</v>
      </c>
      <c r="AC4" s="432" t="s">
        <v>2342</v>
      </c>
      <c r="AD4" s="432" t="s">
        <v>2342</v>
      </c>
      <c r="AE4" s="432" t="s">
        <v>2342</v>
      </c>
      <c r="AF4" s="432" t="s">
        <v>2342</v>
      </c>
      <c r="AG4" s="432" t="s">
        <v>2342</v>
      </c>
      <c r="AH4" s="432" t="s">
        <v>2342</v>
      </c>
      <c r="AI4" s="432" t="s">
        <v>2342</v>
      </c>
      <c r="AJ4" s="432" t="s">
        <v>2342</v>
      </c>
      <c r="AK4" s="411">
        <v>2</v>
      </c>
      <c r="AL4" s="411" t="s">
        <v>2342</v>
      </c>
      <c r="AM4" s="411" t="s">
        <v>2342</v>
      </c>
    </row>
    <row r="5" spans="1:39" x14ac:dyDescent="0.2">
      <c r="A5" s="418" t="s">
        <v>2342</v>
      </c>
      <c r="B5" s="411" t="s">
        <v>2342</v>
      </c>
      <c r="C5" s="411" t="s">
        <v>2343</v>
      </c>
      <c r="D5" s="411" t="s">
        <v>2343</v>
      </c>
      <c r="E5" s="411" t="s">
        <v>2342</v>
      </c>
      <c r="F5" s="411" t="s">
        <v>2198</v>
      </c>
      <c r="G5" s="411" t="s">
        <v>2342</v>
      </c>
      <c r="H5" s="411" t="s">
        <v>2342</v>
      </c>
      <c r="I5" s="411" t="s">
        <v>2343</v>
      </c>
      <c r="J5" s="411" t="s">
        <v>2342</v>
      </c>
      <c r="K5" s="411">
        <v>1</v>
      </c>
      <c r="L5" s="411" t="s">
        <v>2342</v>
      </c>
      <c r="M5" s="411" t="s">
        <v>2342</v>
      </c>
      <c r="N5" s="411" t="s">
        <v>2342</v>
      </c>
      <c r="O5" s="411" t="s">
        <v>2342</v>
      </c>
      <c r="P5" s="411" t="s">
        <v>2342</v>
      </c>
      <c r="Q5" s="411" t="s">
        <v>2342</v>
      </c>
      <c r="R5" s="411" t="s">
        <v>2342</v>
      </c>
      <c r="S5" s="411" t="s">
        <v>2342</v>
      </c>
      <c r="T5" s="411" t="s">
        <v>2342</v>
      </c>
      <c r="U5" s="411" t="s">
        <v>2342</v>
      </c>
      <c r="V5" s="411" t="s">
        <v>2342</v>
      </c>
      <c r="W5" s="411" t="s">
        <v>2342</v>
      </c>
      <c r="X5" s="411" t="s">
        <v>2342</v>
      </c>
      <c r="Y5" s="411" t="s">
        <v>2342</v>
      </c>
      <c r="Z5" s="411" t="s">
        <v>2342</v>
      </c>
      <c r="AA5" s="411"/>
      <c r="AB5" s="411" t="s">
        <v>2342</v>
      </c>
      <c r="AC5" s="432" t="s">
        <v>2342</v>
      </c>
      <c r="AD5" s="432" t="s">
        <v>2342</v>
      </c>
      <c r="AE5" s="432" t="s">
        <v>2342</v>
      </c>
      <c r="AF5" s="432" t="s">
        <v>2342</v>
      </c>
      <c r="AG5" s="432" t="s">
        <v>2342</v>
      </c>
      <c r="AH5" s="432" t="s">
        <v>2342</v>
      </c>
      <c r="AI5" s="432" t="s">
        <v>2342</v>
      </c>
      <c r="AJ5" s="432" t="s">
        <v>2342</v>
      </c>
      <c r="AK5" s="411">
        <v>2</v>
      </c>
      <c r="AL5" s="411" t="s">
        <v>2342</v>
      </c>
      <c r="AM5" s="411" t="s">
        <v>2342</v>
      </c>
    </row>
    <row r="6" spans="1:39" x14ac:dyDescent="0.2">
      <c r="A6" s="418" t="s">
        <v>2342</v>
      </c>
      <c r="B6" s="411" t="s">
        <v>2342</v>
      </c>
      <c r="C6" s="411" t="s">
        <v>2343</v>
      </c>
      <c r="D6" s="411" t="s">
        <v>2343</v>
      </c>
      <c r="E6" s="411" t="s">
        <v>2342</v>
      </c>
      <c r="F6" s="411" t="s">
        <v>2198</v>
      </c>
      <c r="G6" s="411" t="s">
        <v>2342</v>
      </c>
      <c r="H6" s="411" t="s">
        <v>2342</v>
      </c>
      <c r="I6" s="411" t="s">
        <v>2343</v>
      </c>
      <c r="J6" s="411" t="s">
        <v>2342</v>
      </c>
      <c r="K6" s="411">
        <v>1</v>
      </c>
      <c r="L6" s="411" t="s">
        <v>2342</v>
      </c>
      <c r="M6" s="411" t="s">
        <v>2342</v>
      </c>
      <c r="N6" s="411" t="s">
        <v>2342</v>
      </c>
      <c r="O6" s="411" t="s">
        <v>2342</v>
      </c>
      <c r="P6" s="411" t="s">
        <v>2342</v>
      </c>
      <c r="Q6" s="411" t="s">
        <v>2342</v>
      </c>
      <c r="R6" s="411" t="s">
        <v>2342</v>
      </c>
      <c r="S6" s="411" t="s">
        <v>2342</v>
      </c>
      <c r="T6" s="411" t="s">
        <v>2342</v>
      </c>
      <c r="U6" s="411" t="s">
        <v>2342</v>
      </c>
      <c r="V6" s="411" t="s">
        <v>2342</v>
      </c>
      <c r="W6" s="411" t="s">
        <v>2342</v>
      </c>
      <c r="X6" s="411" t="s">
        <v>2342</v>
      </c>
      <c r="Y6" s="411" t="s">
        <v>2342</v>
      </c>
      <c r="Z6" s="411" t="s">
        <v>2342</v>
      </c>
      <c r="AA6" s="411"/>
      <c r="AB6" s="411" t="s">
        <v>2342</v>
      </c>
      <c r="AC6" s="432" t="s">
        <v>2342</v>
      </c>
      <c r="AD6" s="432" t="s">
        <v>2342</v>
      </c>
      <c r="AE6" s="432" t="s">
        <v>2342</v>
      </c>
      <c r="AF6" s="432" t="s">
        <v>2342</v>
      </c>
      <c r="AG6" s="432" t="s">
        <v>2342</v>
      </c>
      <c r="AH6" s="432" t="s">
        <v>2342</v>
      </c>
      <c r="AI6" s="432" t="s">
        <v>2342</v>
      </c>
      <c r="AJ6" s="432" t="s">
        <v>2342</v>
      </c>
      <c r="AK6" s="411">
        <v>2</v>
      </c>
      <c r="AL6" s="411" t="s">
        <v>2342</v>
      </c>
      <c r="AM6" s="411" t="s">
        <v>2342</v>
      </c>
    </row>
    <row r="7" spans="1:39" x14ac:dyDescent="0.2">
      <c r="A7" s="418" t="s">
        <v>2342</v>
      </c>
      <c r="B7" s="411" t="s">
        <v>2342</v>
      </c>
      <c r="C7" s="411" t="s">
        <v>2343</v>
      </c>
      <c r="D7" s="411" t="s">
        <v>2343</v>
      </c>
      <c r="E7" s="411" t="s">
        <v>2342</v>
      </c>
      <c r="F7" s="411" t="s">
        <v>2198</v>
      </c>
      <c r="G7" s="411" t="s">
        <v>2342</v>
      </c>
      <c r="H7" s="411" t="s">
        <v>2342</v>
      </c>
      <c r="I7" s="411" t="s">
        <v>2343</v>
      </c>
      <c r="J7" s="411" t="s">
        <v>2342</v>
      </c>
      <c r="K7" s="411">
        <v>1</v>
      </c>
      <c r="L7" s="411" t="s">
        <v>2342</v>
      </c>
      <c r="M7" s="411" t="s">
        <v>2342</v>
      </c>
      <c r="N7" s="411" t="s">
        <v>2342</v>
      </c>
      <c r="O7" s="411" t="s">
        <v>2342</v>
      </c>
      <c r="P7" s="411" t="s">
        <v>2342</v>
      </c>
      <c r="Q7" s="411" t="s">
        <v>2342</v>
      </c>
      <c r="R7" s="411" t="s">
        <v>2342</v>
      </c>
      <c r="S7" s="411" t="s">
        <v>2342</v>
      </c>
      <c r="T7" s="411" t="s">
        <v>2342</v>
      </c>
      <c r="U7" s="411" t="s">
        <v>2342</v>
      </c>
      <c r="V7" s="411" t="s">
        <v>2342</v>
      </c>
      <c r="W7" s="411" t="s">
        <v>2342</v>
      </c>
      <c r="X7" s="411" t="s">
        <v>2342</v>
      </c>
      <c r="Y7" s="411" t="s">
        <v>2342</v>
      </c>
      <c r="Z7" s="411" t="s">
        <v>2342</v>
      </c>
      <c r="AA7" s="411"/>
      <c r="AB7" s="411" t="s">
        <v>2342</v>
      </c>
      <c r="AC7" s="432" t="s">
        <v>2342</v>
      </c>
      <c r="AD7" s="432" t="s">
        <v>2342</v>
      </c>
      <c r="AE7" s="432" t="s">
        <v>2342</v>
      </c>
      <c r="AF7" s="432" t="s">
        <v>2342</v>
      </c>
      <c r="AG7" s="432" t="s">
        <v>2342</v>
      </c>
      <c r="AH7" s="432" t="s">
        <v>2342</v>
      </c>
      <c r="AI7" s="432" t="s">
        <v>2342</v>
      </c>
      <c r="AJ7" s="432" t="s">
        <v>2342</v>
      </c>
      <c r="AK7" s="411">
        <v>2</v>
      </c>
      <c r="AL7" s="411" t="s">
        <v>2342</v>
      </c>
      <c r="AM7" s="411" t="s">
        <v>2342</v>
      </c>
    </row>
    <row r="8" spans="1:39" x14ac:dyDescent="0.2">
      <c r="A8" s="418" t="s">
        <v>2342</v>
      </c>
      <c r="B8" s="411" t="s">
        <v>2342</v>
      </c>
      <c r="C8" s="411" t="s">
        <v>2343</v>
      </c>
      <c r="D8" s="411" t="s">
        <v>2343</v>
      </c>
      <c r="E8" s="411" t="s">
        <v>2342</v>
      </c>
      <c r="F8" s="411" t="s">
        <v>2198</v>
      </c>
      <c r="G8" s="411" t="s">
        <v>2342</v>
      </c>
      <c r="H8" s="411" t="s">
        <v>2342</v>
      </c>
      <c r="I8" s="411" t="s">
        <v>2343</v>
      </c>
      <c r="J8" s="411" t="s">
        <v>2342</v>
      </c>
      <c r="K8" s="411">
        <v>1</v>
      </c>
      <c r="L8" s="411" t="s">
        <v>2342</v>
      </c>
      <c r="M8" s="411" t="s">
        <v>2342</v>
      </c>
      <c r="N8" s="411" t="s">
        <v>2342</v>
      </c>
      <c r="O8" s="411" t="s">
        <v>2342</v>
      </c>
      <c r="P8" s="411" t="s">
        <v>2342</v>
      </c>
      <c r="Q8" s="411" t="s">
        <v>2342</v>
      </c>
      <c r="R8" s="411" t="s">
        <v>2342</v>
      </c>
      <c r="S8" s="411" t="s">
        <v>2342</v>
      </c>
      <c r="T8" s="411" t="s">
        <v>2342</v>
      </c>
      <c r="U8" s="411" t="s">
        <v>2342</v>
      </c>
      <c r="V8" s="411" t="s">
        <v>2342</v>
      </c>
      <c r="W8" s="411" t="s">
        <v>2342</v>
      </c>
      <c r="X8" s="411" t="s">
        <v>2342</v>
      </c>
      <c r="Y8" s="411" t="s">
        <v>2342</v>
      </c>
      <c r="Z8" s="411" t="s">
        <v>2342</v>
      </c>
      <c r="AA8" s="411"/>
      <c r="AB8" s="411" t="s">
        <v>2342</v>
      </c>
      <c r="AC8" s="432" t="s">
        <v>2342</v>
      </c>
      <c r="AD8" s="432" t="s">
        <v>2342</v>
      </c>
      <c r="AE8" s="432" t="s">
        <v>2342</v>
      </c>
      <c r="AF8" s="432" t="s">
        <v>2342</v>
      </c>
      <c r="AG8" s="432" t="s">
        <v>2342</v>
      </c>
      <c r="AH8" s="432" t="s">
        <v>2342</v>
      </c>
      <c r="AI8" s="432" t="s">
        <v>2342</v>
      </c>
      <c r="AJ8" s="432" t="s">
        <v>2342</v>
      </c>
      <c r="AK8" s="411">
        <v>2</v>
      </c>
      <c r="AL8" s="411" t="s">
        <v>2342</v>
      </c>
      <c r="AM8" s="411" t="s">
        <v>2342</v>
      </c>
    </row>
    <row r="9" spans="1:39" x14ac:dyDescent="0.2">
      <c r="A9" s="418" t="s">
        <v>2342</v>
      </c>
      <c r="B9" s="411" t="s">
        <v>2342</v>
      </c>
      <c r="C9" s="411" t="s">
        <v>2343</v>
      </c>
      <c r="D9" s="411" t="s">
        <v>2343</v>
      </c>
      <c r="E9" s="411" t="s">
        <v>2342</v>
      </c>
      <c r="F9" s="411" t="s">
        <v>2198</v>
      </c>
      <c r="G9" s="411" t="s">
        <v>2342</v>
      </c>
      <c r="H9" s="411" t="s">
        <v>2342</v>
      </c>
      <c r="I9" s="411" t="s">
        <v>2343</v>
      </c>
      <c r="J9" s="411" t="s">
        <v>2342</v>
      </c>
      <c r="K9" s="411">
        <v>1</v>
      </c>
      <c r="L9" s="411" t="s">
        <v>2342</v>
      </c>
      <c r="M9" s="411" t="s">
        <v>2342</v>
      </c>
      <c r="N9" s="411" t="s">
        <v>2342</v>
      </c>
      <c r="O9" s="411" t="s">
        <v>2342</v>
      </c>
      <c r="P9" s="411" t="s">
        <v>2342</v>
      </c>
      <c r="Q9" s="411" t="s">
        <v>2342</v>
      </c>
      <c r="R9" s="411" t="s">
        <v>2342</v>
      </c>
      <c r="S9" s="411" t="s">
        <v>2342</v>
      </c>
      <c r="T9" s="411" t="s">
        <v>2342</v>
      </c>
      <c r="U9" s="411" t="s">
        <v>2342</v>
      </c>
      <c r="V9" s="411" t="s">
        <v>2342</v>
      </c>
      <c r="W9" s="411" t="s">
        <v>2342</v>
      </c>
      <c r="X9" s="411" t="s">
        <v>2342</v>
      </c>
      <c r="Y9" s="411" t="s">
        <v>2342</v>
      </c>
      <c r="Z9" s="411" t="s">
        <v>2342</v>
      </c>
      <c r="AA9" s="411"/>
      <c r="AB9" s="411" t="s">
        <v>2342</v>
      </c>
      <c r="AC9" s="432" t="s">
        <v>2342</v>
      </c>
      <c r="AD9" s="432" t="s">
        <v>2342</v>
      </c>
      <c r="AE9" s="432" t="s">
        <v>2342</v>
      </c>
      <c r="AF9" s="432" t="s">
        <v>2342</v>
      </c>
      <c r="AG9" s="432" t="s">
        <v>2342</v>
      </c>
      <c r="AH9" s="432" t="s">
        <v>2342</v>
      </c>
      <c r="AI9" s="432" t="s">
        <v>2342</v>
      </c>
      <c r="AJ9" s="432" t="s">
        <v>2342</v>
      </c>
      <c r="AK9" s="411">
        <v>2</v>
      </c>
      <c r="AL9" s="411" t="s">
        <v>2342</v>
      </c>
      <c r="AM9" s="411" t="s">
        <v>2342</v>
      </c>
    </row>
    <row r="10" spans="1:39" x14ac:dyDescent="0.2">
      <c r="A10" s="452"/>
      <c r="B10" s="451"/>
      <c r="C10" s="451"/>
      <c r="D10" s="451"/>
      <c r="E10" s="451"/>
      <c r="F10" s="451"/>
      <c r="G10" s="451"/>
      <c r="H10" s="451"/>
    </row>
    <row r="11" spans="1:39" x14ac:dyDescent="0.2">
      <c r="A11" s="452"/>
      <c r="B11" s="451"/>
      <c r="C11" s="451"/>
      <c r="D11" s="451"/>
      <c r="E11" s="451"/>
      <c r="F11" s="451"/>
      <c r="G11" s="451"/>
      <c r="H11" s="451"/>
    </row>
    <row r="12" spans="1:39" x14ac:dyDescent="0.2">
      <c r="A12" s="452"/>
      <c r="B12" s="451"/>
      <c r="C12" s="451"/>
      <c r="D12" s="451"/>
      <c r="E12" s="451"/>
      <c r="F12" s="451"/>
      <c r="G12" s="451"/>
      <c r="H12" s="451"/>
    </row>
    <row r="13" spans="1:39" x14ac:dyDescent="0.2">
      <c r="A13" s="452"/>
      <c r="B13" s="451"/>
      <c r="C13" s="451"/>
      <c r="D13" s="451"/>
      <c r="E13" s="451"/>
      <c r="F13" s="451"/>
      <c r="G13" s="451"/>
      <c r="H13" s="451"/>
    </row>
    <row r="14" spans="1:39" x14ac:dyDescent="0.2">
      <c r="A14" s="452"/>
      <c r="B14" s="451"/>
      <c r="C14" s="451"/>
      <c r="D14" s="451"/>
      <c r="E14" s="451"/>
      <c r="F14" s="451"/>
      <c r="G14" s="451"/>
      <c r="H14" s="451"/>
    </row>
    <row r="15" spans="1:39" x14ac:dyDescent="0.2">
      <c r="A15" s="452"/>
      <c r="B15" s="451"/>
      <c r="C15" s="451"/>
      <c r="D15" s="451"/>
      <c r="E15" s="451"/>
      <c r="F15" s="451"/>
      <c r="G15" s="451"/>
      <c r="H15" s="451"/>
    </row>
    <row r="16" spans="1:39" x14ac:dyDescent="0.2">
      <c r="A16" s="452"/>
      <c r="B16" s="451"/>
      <c r="C16" s="451"/>
      <c r="D16" s="451"/>
      <c r="E16" s="451"/>
      <c r="F16" s="451"/>
      <c r="G16" s="451"/>
      <c r="H16" s="451"/>
    </row>
    <row r="17" spans="1:8" x14ac:dyDescent="0.2">
      <c r="A17" s="452"/>
      <c r="B17" s="451"/>
      <c r="C17" s="451"/>
      <c r="D17" s="451"/>
      <c r="E17" s="451"/>
      <c r="F17" s="451"/>
      <c r="G17" s="451"/>
      <c r="H17" s="451"/>
    </row>
    <row r="18" spans="1:8" x14ac:dyDescent="0.2">
      <c r="A18" s="452"/>
      <c r="B18" s="451"/>
      <c r="C18" s="451"/>
      <c r="D18" s="451"/>
      <c r="E18" s="451"/>
      <c r="F18" s="451"/>
      <c r="G18" s="451"/>
      <c r="H18" s="451"/>
    </row>
    <row r="19" spans="1:8" x14ac:dyDescent="0.2">
      <c r="A19" s="452"/>
      <c r="B19" s="451"/>
      <c r="C19" s="451"/>
      <c r="D19" s="451"/>
      <c r="E19" s="451"/>
      <c r="F19" s="451"/>
      <c r="G19" s="451"/>
      <c r="H19" s="451"/>
    </row>
    <row r="20" spans="1:8" x14ac:dyDescent="0.2">
      <c r="A20" s="452"/>
      <c r="B20" s="451"/>
      <c r="C20" s="451"/>
      <c r="D20" s="451"/>
      <c r="E20" s="451"/>
      <c r="F20" s="451"/>
      <c r="G20" s="451"/>
      <c r="H20" s="451"/>
    </row>
    <row r="21" spans="1:8" x14ac:dyDescent="0.2">
      <c r="A21" s="452"/>
      <c r="B21" s="451"/>
      <c r="C21" s="451"/>
      <c r="D21" s="451"/>
      <c r="E21" s="451"/>
      <c r="F21" s="451"/>
      <c r="G21" s="451"/>
      <c r="H21" s="451"/>
    </row>
    <row r="22" spans="1:8" x14ac:dyDescent="0.2">
      <c r="A22" s="452"/>
      <c r="B22" s="451"/>
      <c r="C22" s="451"/>
      <c r="D22" s="451"/>
      <c r="E22" s="451"/>
      <c r="F22" s="451"/>
      <c r="G22" s="451"/>
      <c r="H22" s="451"/>
    </row>
    <row r="23" spans="1:8" x14ac:dyDescent="0.2">
      <c r="A23" s="452"/>
      <c r="B23" s="451"/>
      <c r="C23" s="451"/>
      <c r="D23" s="451"/>
      <c r="E23" s="451"/>
      <c r="F23" s="451"/>
      <c r="G23" s="451"/>
      <c r="H23" s="451"/>
    </row>
    <row r="24" spans="1:8" x14ac:dyDescent="0.2">
      <c r="A24" s="452"/>
      <c r="B24" s="451"/>
      <c r="C24" s="451"/>
      <c r="D24" s="451"/>
      <c r="E24" s="451"/>
      <c r="F24" s="451"/>
      <c r="G24" s="451"/>
      <c r="H24" s="451"/>
    </row>
    <row r="25" spans="1:8" x14ac:dyDescent="0.2">
      <c r="A25" s="452"/>
      <c r="B25" s="451"/>
      <c r="C25" s="451"/>
      <c r="D25" s="451"/>
      <c r="E25" s="451"/>
      <c r="F25" s="451"/>
      <c r="G25" s="451"/>
      <c r="H25" s="451"/>
    </row>
    <row r="26" spans="1:8" x14ac:dyDescent="0.2">
      <c r="A26" s="452"/>
      <c r="B26" s="451"/>
      <c r="C26" s="451"/>
      <c r="D26" s="451"/>
      <c r="E26" s="451"/>
      <c r="F26" s="451"/>
      <c r="G26" s="451"/>
      <c r="H26" s="451"/>
    </row>
    <row r="27" spans="1:8" x14ac:dyDescent="0.2">
      <c r="A27" s="452"/>
      <c r="B27" s="451"/>
      <c r="C27" s="451"/>
      <c r="D27" s="451"/>
      <c r="E27" s="451"/>
      <c r="F27" s="451"/>
      <c r="G27" s="451"/>
      <c r="H27" s="451"/>
    </row>
    <row r="28" spans="1:8" x14ac:dyDescent="0.2">
      <c r="A28" s="452"/>
      <c r="B28" s="451"/>
      <c r="C28" s="451"/>
      <c r="D28" s="451"/>
      <c r="E28" s="451"/>
      <c r="F28" s="451"/>
      <c r="G28" s="451"/>
      <c r="H28" s="451"/>
    </row>
    <row r="29" spans="1:8" x14ac:dyDescent="0.2">
      <c r="A29" s="452"/>
      <c r="B29" s="451"/>
      <c r="C29" s="451"/>
      <c r="D29" s="451"/>
      <c r="E29" s="451"/>
      <c r="F29" s="451"/>
      <c r="G29" s="451"/>
      <c r="H29" s="451"/>
    </row>
    <row r="30" spans="1:8" x14ac:dyDescent="0.2">
      <c r="A30" s="452"/>
      <c r="B30" s="451"/>
      <c r="C30" s="451"/>
      <c r="D30" s="451"/>
      <c r="E30" s="451"/>
      <c r="F30" s="451"/>
      <c r="G30" s="451"/>
      <c r="H30" s="451"/>
    </row>
    <row r="31" spans="1:8" x14ac:dyDescent="0.2">
      <c r="A31" s="452"/>
      <c r="B31" s="451"/>
      <c r="C31" s="451"/>
      <c r="D31" s="451"/>
      <c r="E31" s="451"/>
      <c r="F31" s="451"/>
      <c r="G31" s="451"/>
      <c r="H31" s="451"/>
    </row>
    <row r="32" spans="1:8" x14ac:dyDescent="0.2">
      <c r="A32" s="452"/>
      <c r="B32" s="451"/>
      <c r="C32" s="451"/>
      <c r="D32" s="451"/>
      <c r="E32" s="451"/>
      <c r="F32" s="451"/>
      <c r="G32" s="451"/>
      <c r="H32" s="451"/>
    </row>
    <row r="33" spans="1:8" x14ac:dyDescent="0.2">
      <c r="A33" s="452"/>
      <c r="B33" s="451"/>
      <c r="C33" s="451"/>
      <c r="D33" s="451"/>
      <c r="E33" s="451"/>
      <c r="F33" s="451"/>
      <c r="G33" s="451"/>
      <c r="H33" s="451"/>
    </row>
    <row r="34" spans="1:8" x14ac:dyDescent="0.2">
      <c r="A34" s="452"/>
      <c r="B34" s="451"/>
      <c r="C34" s="451"/>
      <c r="D34" s="451"/>
      <c r="E34" s="451"/>
      <c r="F34" s="451"/>
      <c r="G34" s="451"/>
      <c r="H34" s="451"/>
    </row>
    <row r="35" spans="1:8" x14ac:dyDescent="0.2">
      <c r="A35" s="452"/>
      <c r="B35" s="451"/>
      <c r="C35" s="451"/>
      <c r="D35" s="451"/>
      <c r="E35" s="451"/>
      <c r="F35" s="451"/>
      <c r="G35" s="451"/>
      <c r="H35" s="451"/>
    </row>
    <row r="36" spans="1:8" x14ac:dyDescent="0.2">
      <c r="A36" s="452"/>
      <c r="B36" s="451"/>
      <c r="C36" s="451"/>
      <c r="D36" s="451"/>
      <c r="E36" s="451"/>
      <c r="F36" s="451"/>
      <c r="G36" s="451"/>
      <c r="H36" s="451"/>
    </row>
    <row r="37" spans="1:8" x14ac:dyDescent="0.2">
      <c r="A37" s="452"/>
      <c r="B37" s="451"/>
      <c r="C37" s="451"/>
      <c r="D37" s="451"/>
      <c r="E37" s="451"/>
      <c r="F37" s="451"/>
      <c r="G37" s="451"/>
      <c r="H37" s="451"/>
    </row>
    <row r="38" spans="1:8" x14ac:dyDescent="0.2">
      <c r="A38" s="452"/>
      <c r="B38" s="451"/>
      <c r="C38" s="451"/>
      <c r="D38" s="451"/>
      <c r="E38" s="451"/>
      <c r="F38" s="451"/>
      <c r="G38" s="451"/>
      <c r="H38" s="451"/>
    </row>
    <row r="39" spans="1:8" x14ac:dyDescent="0.2">
      <c r="A39" s="452"/>
      <c r="B39" s="451"/>
      <c r="C39" s="451"/>
      <c r="D39" s="451"/>
      <c r="E39" s="451"/>
      <c r="F39" s="451"/>
      <c r="G39" s="451"/>
      <c r="H39" s="451"/>
    </row>
    <row r="40" spans="1:8" x14ac:dyDescent="0.2">
      <c r="A40" s="452"/>
      <c r="B40" s="451"/>
      <c r="C40" s="451"/>
      <c r="D40" s="451"/>
      <c r="E40" s="451"/>
      <c r="F40" s="451"/>
      <c r="G40" s="451"/>
      <c r="H40" s="451"/>
    </row>
    <row r="41" spans="1:8" x14ac:dyDescent="0.2">
      <c r="A41" s="452"/>
      <c r="B41" s="451"/>
      <c r="C41" s="451"/>
      <c r="D41" s="451"/>
      <c r="E41" s="451"/>
      <c r="F41" s="451"/>
      <c r="G41" s="451"/>
      <c r="H41" s="451"/>
    </row>
    <row r="42" spans="1:8" x14ac:dyDescent="0.2">
      <c r="A42" s="452"/>
      <c r="B42" s="451"/>
      <c r="C42" s="451"/>
      <c r="D42" s="451"/>
      <c r="E42" s="451"/>
      <c r="F42" s="451"/>
      <c r="G42" s="451"/>
      <c r="H42" s="451"/>
    </row>
    <row r="43" spans="1:8" x14ac:dyDescent="0.2">
      <c r="A43" s="452"/>
      <c r="B43" s="451"/>
      <c r="C43" s="451"/>
      <c r="D43" s="451"/>
      <c r="E43" s="451"/>
      <c r="F43" s="451"/>
      <c r="G43" s="451"/>
      <c r="H43" s="451"/>
    </row>
    <row r="44" spans="1:8" x14ac:dyDescent="0.2">
      <c r="A44" s="452"/>
      <c r="B44" s="451"/>
      <c r="C44" s="451"/>
      <c r="D44" s="451"/>
      <c r="E44" s="451"/>
      <c r="F44" s="451"/>
      <c r="G44" s="451"/>
      <c r="H44" s="451"/>
    </row>
    <row r="45" spans="1:8" x14ac:dyDescent="0.2">
      <c r="A45" s="452"/>
      <c r="B45" s="451"/>
      <c r="C45" s="451"/>
      <c r="D45" s="451"/>
      <c r="E45" s="451"/>
      <c r="F45" s="451"/>
      <c r="G45" s="451"/>
      <c r="H45" s="451"/>
    </row>
    <row r="46" spans="1:8" x14ac:dyDescent="0.2">
      <c r="A46" s="452"/>
      <c r="B46" s="451"/>
      <c r="C46" s="451"/>
      <c r="D46" s="451"/>
      <c r="E46" s="451"/>
      <c r="F46" s="451"/>
      <c r="G46" s="451"/>
      <c r="H46" s="451"/>
    </row>
    <row r="47" spans="1:8" x14ac:dyDescent="0.2">
      <c r="A47" s="452"/>
      <c r="B47" s="451"/>
      <c r="C47" s="451"/>
      <c r="D47" s="451"/>
      <c r="E47" s="451"/>
      <c r="F47" s="451"/>
      <c r="G47" s="451"/>
      <c r="H47" s="451"/>
    </row>
    <row r="48" spans="1:8" x14ac:dyDescent="0.2">
      <c r="A48" s="452"/>
      <c r="B48" s="451"/>
      <c r="C48" s="451"/>
      <c r="D48" s="451"/>
      <c r="E48" s="451"/>
      <c r="F48" s="451"/>
      <c r="G48" s="451"/>
      <c r="H48" s="451"/>
    </row>
    <row r="49" spans="1:8" x14ac:dyDescent="0.2">
      <c r="A49" s="452"/>
      <c r="B49" s="451"/>
      <c r="C49" s="451"/>
      <c r="D49" s="451"/>
      <c r="E49" s="451"/>
      <c r="F49" s="451"/>
      <c r="G49" s="451"/>
      <c r="H49" s="451"/>
    </row>
    <row r="50" spans="1:8" x14ac:dyDescent="0.2">
      <c r="A50" s="452"/>
      <c r="B50" s="451"/>
      <c r="C50" s="451"/>
      <c r="D50" s="451"/>
      <c r="E50" s="451"/>
      <c r="F50" s="451"/>
      <c r="G50" s="451"/>
      <c r="H50" s="451"/>
    </row>
    <row r="51" spans="1:8" x14ac:dyDescent="0.2">
      <c r="A51" s="452"/>
      <c r="B51" s="451"/>
      <c r="C51" s="451"/>
      <c r="D51" s="451"/>
      <c r="E51" s="451"/>
      <c r="F51" s="451"/>
      <c r="G51" s="451"/>
      <c r="H51" s="451"/>
    </row>
    <row r="52" spans="1:8" x14ac:dyDescent="0.2">
      <c r="A52" s="452"/>
      <c r="B52" s="451"/>
      <c r="C52" s="451"/>
      <c r="D52" s="451"/>
      <c r="E52" s="451"/>
      <c r="F52" s="451"/>
      <c r="G52" s="451"/>
      <c r="H52" s="451"/>
    </row>
    <row r="53" spans="1:8" x14ac:dyDescent="0.2">
      <c r="A53" s="452"/>
      <c r="B53" s="451"/>
      <c r="C53" s="451"/>
      <c r="D53" s="451"/>
      <c r="E53" s="451"/>
      <c r="F53" s="451"/>
      <c r="G53" s="451"/>
      <c r="H53" s="451"/>
    </row>
    <row r="54" spans="1:8" x14ac:dyDescent="0.2">
      <c r="A54" s="452"/>
      <c r="B54" s="451"/>
      <c r="C54" s="451"/>
      <c r="D54" s="451"/>
      <c r="E54" s="451"/>
      <c r="F54" s="451"/>
      <c r="G54" s="451"/>
      <c r="H54" s="451"/>
    </row>
    <row r="55" spans="1:8" x14ac:dyDescent="0.2">
      <c r="A55" s="452"/>
      <c r="B55" s="451"/>
      <c r="C55" s="451"/>
      <c r="D55" s="451"/>
      <c r="E55" s="451"/>
      <c r="F55" s="451"/>
      <c r="G55" s="451"/>
      <c r="H55" s="451"/>
    </row>
    <row r="56" spans="1:8" x14ac:dyDescent="0.2">
      <c r="A56" s="452"/>
      <c r="B56" s="451"/>
      <c r="C56" s="451"/>
      <c r="D56" s="451"/>
      <c r="E56" s="451"/>
      <c r="F56" s="451"/>
      <c r="G56" s="451"/>
      <c r="H56" s="451"/>
    </row>
    <row r="57" spans="1:8" x14ac:dyDescent="0.2">
      <c r="A57" s="452"/>
      <c r="B57" s="451"/>
      <c r="C57" s="451"/>
      <c r="D57" s="451"/>
      <c r="E57" s="451"/>
      <c r="F57" s="451"/>
      <c r="G57" s="451"/>
      <c r="H57" s="451"/>
    </row>
    <row r="58" spans="1:8" x14ac:dyDescent="0.2">
      <c r="A58" s="452"/>
      <c r="B58" s="451"/>
      <c r="C58" s="451"/>
      <c r="D58" s="451"/>
      <c r="E58" s="451"/>
      <c r="F58" s="451"/>
      <c r="G58" s="451"/>
      <c r="H58" s="451"/>
    </row>
    <row r="59" spans="1:8" x14ac:dyDescent="0.2">
      <c r="A59" s="452"/>
      <c r="B59" s="451"/>
      <c r="C59" s="451"/>
      <c r="D59" s="451"/>
      <c r="E59" s="451"/>
      <c r="F59" s="451"/>
      <c r="G59" s="451"/>
      <c r="H59" s="451"/>
    </row>
    <row r="60" spans="1:8" x14ac:dyDescent="0.2">
      <c r="A60" s="452"/>
      <c r="B60" s="451"/>
      <c r="C60" s="451"/>
      <c r="D60" s="451"/>
      <c r="E60" s="451"/>
      <c r="F60" s="451"/>
      <c r="G60" s="451"/>
      <c r="H60" s="451"/>
    </row>
    <row r="61" spans="1:8" x14ac:dyDescent="0.2">
      <c r="A61" s="452"/>
      <c r="B61" s="451"/>
      <c r="C61" s="451"/>
      <c r="D61" s="451"/>
      <c r="E61" s="451"/>
      <c r="F61" s="451"/>
      <c r="G61" s="451"/>
      <c r="H61" s="451"/>
    </row>
    <row r="62" spans="1:8" x14ac:dyDescent="0.2">
      <c r="A62" s="452"/>
      <c r="B62" s="451"/>
      <c r="C62" s="451"/>
      <c r="D62" s="451"/>
      <c r="E62" s="451"/>
      <c r="F62" s="451"/>
      <c r="G62" s="451"/>
      <c r="H62" s="451"/>
    </row>
    <row r="63" spans="1:8" x14ac:dyDescent="0.2">
      <c r="A63" s="452"/>
      <c r="B63" s="451"/>
      <c r="C63" s="451"/>
      <c r="D63" s="451"/>
      <c r="E63" s="451"/>
      <c r="F63" s="451"/>
      <c r="G63" s="451"/>
      <c r="H63" s="451"/>
    </row>
    <row r="64" spans="1:8" x14ac:dyDescent="0.2">
      <c r="A64" s="452"/>
      <c r="B64" s="451"/>
      <c r="C64" s="451"/>
      <c r="D64" s="451"/>
      <c r="E64" s="451"/>
      <c r="F64" s="451"/>
      <c r="G64" s="451"/>
      <c r="H64" s="451"/>
    </row>
    <row r="65" spans="1:8" x14ac:dyDescent="0.2">
      <c r="A65" s="452"/>
      <c r="B65" s="451"/>
      <c r="C65" s="451"/>
      <c r="D65" s="451"/>
      <c r="E65" s="451"/>
      <c r="F65" s="451"/>
      <c r="G65" s="451"/>
      <c r="H65" s="451"/>
    </row>
    <row r="66" spans="1:8" x14ac:dyDescent="0.2">
      <c r="A66" s="452"/>
      <c r="B66" s="451"/>
      <c r="C66" s="451"/>
      <c r="D66" s="451"/>
      <c r="E66" s="451"/>
      <c r="F66" s="451"/>
      <c r="G66" s="451"/>
      <c r="H66" s="451"/>
    </row>
    <row r="67" spans="1:8" x14ac:dyDescent="0.2">
      <c r="A67" s="452"/>
      <c r="B67" s="451"/>
      <c r="C67" s="451"/>
      <c r="D67" s="451"/>
      <c r="E67" s="451"/>
      <c r="F67" s="451"/>
      <c r="G67" s="451"/>
      <c r="H67" s="451"/>
    </row>
    <row r="68" spans="1:8" x14ac:dyDescent="0.2">
      <c r="A68" s="452"/>
      <c r="B68" s="451"/>
      <c r="C68" s="451"/>
      <c r="D68" s="451"/>
      <c r="E68" s="451"/>
      <c r="F68" s="451"/>
      <c r="G68" s="451"/>
      <c r="H68" s="451"/>
    </row>
    <row r="69" spans="1:8" x14ac:dyDescent="0.2">
      <c r="A69" s="452"/>
      <c r="B69" s="451"/>
      <c r="C69" s="451"/>
      <c r="D69" s="451"/>
      <c r="E69" s="451"/>
      <c r="F69" s="451"/>
      <c r="G69" s="451"/>
      <c r="H69" s="451"/>
    </row>
    <row r="70" spans="1:8" x14ac:dyDescent="0.2">
      <c r="A70" s="452"/>
      <c r="B70" s="451"/>
      <c r="C70" s="451"/>
      <c r="D70" s="451"/>
      <c r="E70" s="451"/>
      <c r="F70" s="451"/>
      <c r="G70" s="451"/>
      <c r="H70" s="451"/>
    </row>
    <row r="71" spans="1:8" x14ac:dyDescent="0.2">
      <c r="A71" s="452"/>
      <c r="B71" s="451"/>
      <c r="C71" s="451"/>
      <c r="D71" s="451"/>
      <c r="E71" s="451"/>
      <c r="F71" s="451"/>
      <c r="G71" s="451"/>
      <c r="H71" s="451"/>
    </row>
    <row r="72" spans="1:8" x14ac:dyDescent="0.2">
      <c r="A72" s="452"/>
      <c r="B72" s="451"/>
      <c r="C72" s="451"/>
      <c r="D72" s="451"/>
      <c r="E72" s="451"/>
      <c r="F72" s="451"/>
      <c r="G72" s="451"/>
      <c r="H72" s="451"/>
    </row>
    <row r="73" spans="1:8" x14ac:dyDescent="0.2">
      <c r="A73" s="452"/>
      <c r="B73" s="451"/>
      <c r="C73" s="451"/>
      <c r="D73" s="451"/>
      <c r="E73" s="451"/>
      <c r="F73" s="451"/>
      <c r="G73" s="451"/>
      <c r="H73" s="451"/>
    </row>
    <row r="74" spans="1:8" x14ac:dyDescent="0.2">
      <c r="A74" s="452"/>
      <c r="B74" s="451"/>
      <c r="C74" s="451"/>
      <c r="D74" s="451"/>
      <c r="E74" s="451"/>
      <c r="F74" s="451"/>
      <c r="G74" s="451"/>
      <c r="H74" s="451"/>
    </row>
    <row r="75" spans="1:8" x14ac:dyDescent="0.2">
      <c r="A75" s="452"/>
      <c r="B75" s="451"/>
      <c r="C75" s="451"/>
      <c r="D75" s="451"/>
      <c r="E75" s="451"/>
      <c r="F75" s="451"/>
      <c r="G75" s="451"/>
      <c r="H75" s="451"/>
    </row>
    <row r="76" spans="1:8" x14ac:dyDescent="0.2">
      <c r="A76" s="452"/>
      <c r="B76" s="451"/>
      <c r="C76" s="451"/>
      <c r="D76" s="451"/>
      <c r="E76" s="451"/>
      <c r="F76" s="451"/>
      <c r="G76" s="451"/>
      <c r="H76" s="451"/>
    </row>
    <row r="77" spans="1:8" x14ac:dyDescent="0.2">
      <c r="A77" s="452"/>
      <c r="B77" s="451"/>
      <c r="C77" s="451"/>
      <c r="D77" s="451"/>
      <c r="E77" s="451"/>
      <c r="F77" s="451"/>
      <c r="G77" s="451"/>
      <c r="H77" s="451"/>
    </row>
    <row r="78" spans="1:8" x14ac:dyDescent="0.2">
      <c r="A78" s="452"/>
      <c r="B78" s="451"/>
      <c r="C78" s="451"/>
      <c r="D78" s="451"/>
      <c r="E78" s="451"/>
      <c r="F78" s="451"/>
      <c r="G78" s="451"/>
      <c r="H78" s="451"/>
    </row>
    <row r="79" spans="1:8" x14ac:dyDescent="0.2">
      <c r="A79" s="452"/>
      <c r="B79" s="451"/>
      <c r="C79" s="451"/>
      <c r="D79" s="451"/>
      <c r="E79" s="451"/>
      <c r="F79" s="451"/>
      <c r="G79" s="451"/>
      <c r="H79" s="451"/>
    </row>
    <row r="80" spans="1:8" x14ac:dyDescent="0.2">
      <c r="A80" s="452"/>
      <c r="B80" s="451"/>
      <c r="C80" s="451"/>
      <c r="D80" s="451"/>
      <c r="E80" s="451"/>
      <c r="F80" s="451"/>
      <c r="G80" s="451"/>
      <c r="H80" s="451"/>
    </row>
    <row r="81" spans="1:8" x14ac:dyDescent="0.2">
      <c r="A81" s="452"/>
      <c r="B81" s="451"/>
      <c r="C81" s="451"/>
      <c r="D81" s="451"/>
      <c r="E81" s="451"/>
      <c r="F81" s="451"/>
      <c r="G81" s="451"/>
      <c r="H81" s="451"/>
    </row>
    <row r="82" spans="1:8" x14ac:dyDescent="0.2">
      <c r="A82" s="452"/>
      <c r="B82" s="451"/>
      <c r="C82" s="451"/>
      <c r="D82" s="451"/>
      <c r="E82" s="451"/>
      <c r="F82" s="451"/>
      <c r="G82" s="451"/>
      <c r="H82" s="451"/>
    </row>
    <row r="83" spans="1:8" x14ac:dyDescent="0.2">
      <c r="A83" s="452"/>
      <c r="B83" s="451"/>
      <c r="C83" s="451"/>
      <c r="D83" s="451"/>
      <c r="E83" s="451"/>
      <c r="F83" s="451"/>
      <c r="G83" s="451"/>
      <c r="H83" s="451"/>
    </row>
    <row r="84" spans="1:8" x14ac:dyDescent="0.2">
      <c r="A84" s="452"/>
      <c r="B84" s="451"/>
      <c r="C84" s="451"/>
      <c r="D84" s="451"/>
      <c r="E84" s="451"/>
      <c r="F84" s="451"/>
      <c r="G84" s="451"/>
      <c r="H84" s="451"/>
    </row>
    <row r="85" spans="1:8" x14ac:dyDescent="0.2">
      <c r="A85" s="452"/>
      <c r="B85" s="451"/>
      <c r="C85" s="451"/>
      <c r="D85" s="451"/>
      <c r="E85" s="451"/>
      <c r="F85" s="451"/>
      <c r="G85" s="451"/>
      <c r="H85" s="451"/>
    </row>
    <row r="86" spans="1:8" x14ac:dyDescent="0.2">
      <c r="A86" s="452"/>
      <c r="B86" s="451"/>
      <c r="C86" s="451"/>
      <c r="D86" s="451"/>
      <c r="E86" s="451"/>
      <c r="F86" s="451"/>
      <c r="G86" s="451"/>
      <c r="H86" s="451"/>
    </row>
    <row r="87" spans="1:8" x14ac:dyDescent="0.2">
      <c r="A87" s="452"/>
      <c r="B87" s="451"/>
      <c r="C87" s="451"/>
      <c r="D87" s="451"/>
      <c r="E87" s="451"/>
      <c r="F87" s="451"/>
      <c r="G87" s="451"/>
      <c r="H87" s="451"/>
    </row>
    <row r="88" spans="1:8" x14ac:dyDescent="0.2">
      <c r="A88" s="452"/>
      <c r="B88" s="451"/>
      <c r="C88" s="451"/>
      <c r="D88" s="451"/>
      <c r="E88" s="451"/>
      <c r="F88" s="451"/>
      <c r="G88" s="451"/>
      <c r="H88" s="451"/>
    </row>
    <row r="89" spans="1:8" x14ac:dyDescent="0.2">
      <c r="A89" s="452"/>
      <c r="B89" s="451"/>
      <c r="C89" s="451"/>
      <c r="D89" s="451"/>
      <c r="E89" s="451"/>
      <c r="F89" s="451"/>
      <c r="G89" s="451"/>
      <c r="H89" s="451"/>
    </row>
    <row r="90" spans="1:8" x14ac:dyDescent="0.2">
      <c r="A90" s="452"/>
      <c r="B90" s="451"/>
      <c r="C90" s="451"/>
      <c r="D90" s="451"/>
      <c r="E90" s="451"/>
      <c r="F90" s="451"/>
      <c r="G90" s="451"/>
      <c r="H90" s="451"/>
    </row>
    <row r="91" spans="1:8" x14ac:dyDescent="0.2">
      <c r="A91" s="452"/>
      <c r="B91" s="451"/>
      <c r="C91" s="451"/>
      <c r="D91" s="451"/>
      <c r="E91" s="451"/>
      <c r="F91" s="451"/>
      <c r="G91" s="451"/>
      <c r="H91" s="451"/>
    </row>
    <row r="92" spans="1:8" x14ac:dyDescent="0.2">
      <c r="A92" s="452"/>
      <c r="B92" s="451"/>
      <c r="C92" s="451"/>
      <c r="D92" s="451"/>
      <c r="E92" s="451"/>
      <c r="F92" s="451"/>
      <c r="G92" s="451"/>
      <c r="H92" s="451"/>
    </row>
    <row r="93" spans="1:8" x14ac:dyDescent="0.2">
      <c r="A93" s="452"/>
      <c r="B93" s="451"/>
      <c r="C93" s="451"/>
      <c r="D93" s="451"/>
      <c r="E93" s="451"/>
      <c r="F93" s="451"/>
      <c r="G93" s="451"/>
      <c r="H93" s="451"/>
    </row>
    <row r="94" spans="1:8" x14ac:dyDescent="0.2">
      <c r="A94" s="452"/>
      <c r="B94" s="451"/>
      <c r="C94" s="451"/>
      <c r="D94" s="451"/>
      <c r="E94" s="451"/>
      <c r="F94" s="451"/>
      <c r="G94" s="451"/>
      <c r="H94" s="451"/>
    </row>
    <row r="95" spans="1:8" x14ac:dyDescent="0.2">
      <c r="A95" s="452"/>
      <c r="B95" s="451"/>
      <c r="C95" s="451"/>
      <c r="D95" s="451"/>
      <c r="E95" s="451"/>
      <c r="F95" s="451"/>
      <c r="G95" s="451"/>
      <c r="H95" s="451"/>
    </row>
    <row r="96" spans="1:8" x14ac:dyDescent="0.2">
      <c r="A96" s="452"/>
      <c r="B96" s="451"/>
      <c r="C96" s="451"/>
      <c r="D96" s="451"/>
      <c r="E96" s="451"/>
      <c r="F96" s="451"/>
      <c r="G96" s="451"/>
      <c r="H96" s="451"/>
    </row>
    <row r="97" spans="1:8" x14ac:dyDescent="0.2">
      <c r="A97" s="452"/>
      <c r="B97" s="451"/>
      <c r="C97" s="451"/>
      <c r="D97" s="451"/>
      <c r="E97" s="451"/>
      <c r="F97" s="451"/>
      <c r="G97" s="451"/>
      <c r="H97" s="451"/>
    </row>
    <row r="98" spans="1:8" x14ac:dyDescent="0.2">
      <c r="A98" s="452"/>
      <c r="B98" s="451"/>
      <c r="C98" s="451"/>
      <c r="D98" s="451"/>
      <c r="E98" s="451"/>
      <c r="F98" s="451"/>
      <c r="G98" s="451"/>
      <c r="H98" s="451"/>
    </row>
    <row r="99" spans="1:8" x14ac:dyDescent="0.2">
      <c r="A99" s="452"/>
      <c r="B99" s="451"/>
      <c r="C99" s="451"/>
      <c r="D99" s="451"/>
      <c r="E99" s="451"/>
      <c r="F99" s="451"/>
      <c r="G99" s="451"/>
      <c r="H99" s="451"/>
    </row>
    <row r="100" spans="1:8" x14ac:dyDescent="0.2">
      <c r="A100" s="452"/>
      <c r="B100" s="451"/>
      <c r="C100" s="451"/>
      <c r="D100" s="451"/>
      <c r="E100" s="451"/>
      <c r="F100" s="451"/>
      <c r="G100" s="451"/>
      <c r="H100" s="451"/>
    </row>
    <row r="101" spans="1:8" x14ac:dyDescent="0.2">
      <c r="A101" s="452"/>
      <c r="B101" s="451"/>
      <c r="C101" s="451"/>
      <c r="D101" s="451"/>
      <c r="E101" s="451"/>
      <c r="F101" s="451"/>
      <c r="G101" s="451"/>
      <c r="H101" s="451"/>
    </row>
    <row r="102" spans="1:8" x14ac:dyDescent="0.2">
      <c r="A102" s="452"/>
      <c r="B102" s="451"/>
      <c r="C102" s="451"/>
      <c r="D102" s="451"/>
      <c r="E102" s="451"/>
      <c r="F102" s="451"/>
      <c r="G102" s="451"/>
      <c r="H102" s="451"/>
    </row>
    <row r="103" spans="1:8" x14ac:dyDescent="0.2">
      <c r="A103" s="452"/>
      <c r="B103" s="451"/>
      <c r="C103" s="451"/>
      <c r="D103" s="451"/>
      <c r="E103" s="451"/>
      <c r="F103" s="451"/>
      <c r="G103" s="451"/>
      <c r="H103" s="451"/>
    </row>
    <row r="104" spans="1:8" x14ac:dyDescent="0.2">
      <c r="A104" s="452"/>
      <c r="B104" s="451"/>
      <c r="C104" s="451"/>
      <c r="D104" s="451"/>
      <c r="E104" s="451"/>
      <c r="F104" s="451"/>
      <c r="G104" s="451"/>
      <c r="H104" s="451"/>
    </row>
    <row r="105" spans="1:8" x14ac:dyDescent="0.2">
      <c r="A105" s="452"/>
      <c r="B105" s="451"/>
      <c r="C105" s="451"/>
      <c r="D105" s="451"/>
      <c r="E105" s="451"/>
      <c r="F105" s="451"/>
      <c r="G105" s="451"/>
      <c r="H105" s="451"/>
    </row>
    <row r="106" spans="1:8" x14ac:dyDescent="0.2">
      <c r="A106" s="452"/>
      <c r="B106" s="451"/>
      <c r="C106" s="451"/>
      <c r="D106" s="451"/>
      <c r="E106" s="451"/>
      <c r="F106" s="451"/>
      <c r="G106" s="451"/>
      <c r="H106" s="451"/>
    </row>
    <row r="107" spans="1:8" x14ac:dyDescent="0.2">
      <c r="A107" s="452"/>
      <c r="B107" s="451"/>
      <c r="C107" s="451"/>
      <c r="D107" s="451"/>
      <c r="E107" s="451"/>
      <c r="F107" s="451"/>
      <c r="G107" s="451"/>
      <c r="H107" s="451"/>
    </row>
    <row r="108" spans="1:8" x14ac:dyDescent="0.2">
      <c r="A108" s="452"/>
      <c r="B108" s="451"/>
      <c r="C108" s="451"/>
      <c r="D108" s="451"/>
      <c r="E108" s="451"/>
      <c r="F108" s="451"/>
      <c r="G108" s="451"/>
      <c r="H108" s="451"/>
    </row>
    <row r="109" spans="1:8" x14ac:dyDescent="0.2">
      <c r="A109" s="452"/>
      <c r="B109" s="451"/>
      <c r="C109" s="451"/>
      <c r="D109" s="451"/>
      <c r="E109" s="451"/>
      <c r="F109" s="451"/>
      <c r="G109" s="451"/>
      <c r="H109" s="451"/>
    </row>
    <row r="110" spans="1:8" x14ac:dyDescent="0.2">
      <c r="A110" s="452"/>
      <c r="B110" s="451"/>
      <c r="C110" s="451"/>
      <c r="D110" s="451"/>
      <c r="E110" s="451"/>
      <c r="F110" s="451"/>
      <c r="G110" s="451"/>
      <c r="H110" s="451"/>
    </row>
    <row r="111" spans="1:8" x14ac:dyDescent="0.2">
      <c r="A111" s="452"/>
      <c r="B111" s="451"/>
      <c r="C111" s="451"/>
      <c r="D111" s="451"/>
      <c r="E111" s="451"/>
      <c r="F111" s="451"/>
      <c r="G111" s="451"/>
      <c r="H111" s="451"/>
    </row>
    <row r="112" spans="1:8" x14ac:dyDescent="0.2">
      <c r="A112" s="452"/>
      <c r="B112" s="451"/>
      <c r="C112" s="451"/>
      <c r="D112" s="451"/>
      <c r="E112" s="451"/>
      <c r="F112" s="451"/>
      <c r="G112" s="451"/>
      <c r="H112" s="451"/>
    </row>
    <row r="113" spans="1:8" x14ac:dyDescent="0.2">
      <c r="A113" s="452"/>
      <c r="B113" s="451"/>
      <c r="C113" s="451"/>
      <c r="D113" s="451"/>
      <c r="E113" s="451"/>
      <c r="F113" s="451"/>
      <c r="G113" s="451"/>
      <c r="H113" s="451"/>
    </row>
    <row r="114" spans="1:8" x14ac:dyDescent="0.2">
      <c r="A114" s="452"/>
      <c r="B114" s="451"/>
      <c r="C114" s="451"/>
      <c r="D114" s="451"/>
      <c r="E114" s="451"/>
      <c r="F114" s="451"/>
      <c r="G114" s="451"/>
      <c r="H114" s="451"/>
    </row>
    <row r="115" spans="1:8" x14ac:dyDescent="0.2">
      <c r="A115" s="452"/>
      <c r="B115" s="451"/>
      <c r="C115" s="451"/>
      <c r="D115" s="451"/>
      <c r="E115" s="451"/>
      <c r="F115" s="451"/>
      <c r="G115" s="451"/>
      <c r="H115" s="451"/>
    </row>
    <row r="116" spans="1:8" x14ac:dyDescent="0.2">
      <c r="A116" s="452"/>
      <c r="B116" s="451"/>
      <c r="C116" s="451"/>
      <c r="D116" s="451"/>
      <c r="E116" s="451"/>
      <c r="F116" s="451"/>
      <c r="G116" s="451"/>
      <c r="H116" s="451"/>
    </row>
    <row r="117" spans="1:8" x14ac:dyDescent="0.2">
      <c r="A117" s="452"/>
      <c r="B117" s="451"/>
      <c r="C117" s="451"/>
      <c r="D117" s="451"/>
      <c r="E117" s="451"/>
      <c r="F117" s="451"/>
      <c r="G117" s="451"/>
      <c r="H117" s="451"/>
    </row>
    <row r="118" spans="1:8" x14ac:dyDescent="0.2">
      <c r="A118" s="452"/>
      <c r="B118" s="451"/>
      <c r="C118" s="451"/>
      <c r="D118" s="451"/>
      <c r="E118" s="451"/>
      <c r="F118" s="451"/>
      <c r="G118" s="451"/>
      <c r="H118" s="451"/>
    </row>
    <row r="119" spans="1:8" x14ac:dyDescent="0.2">
      <c r="A119" s="452"/>
      <c r="B119" s="451"/>
      <c r="C119" s="451"/>
      <c r="D119" s="451"/>
      <c r="E119" s="451"/>
      <c r="F119" s="451"/>
      <c r="G119" s="451"/>
      <c r="H119" s="451"/>
    </row>
    <row r="120" spans="1:8" x14ac:dyDescent="0.2">
      <c r="A120" s="452"/>
      <c r="B120" s="451"/>
      <c r="C120" s="451"/>
      <c r="D120" s="451"/>
      <c r="E120" s="451"/>
      <c r="F120" s="451"/>
      <c r="G120" s="451"/>
      <c r="H120" s="451"/>
    </row>
    <row r="121" spans="1:8" x14ac:dyDescent="0.2">
      <c r="A121" s="452"/>
      <c r="B121" s="451"/>
      <c r="C121" s="451"/>
      <c r="D121" s="451"/>
      <c r="E121" s="451"/>
      <c r="F121" s="451"/>
      <c r="G121" s="451"/>
      <c r="H121" s="451"/>
    </row>
    <row r="122" spans="1:8" x14ac:dyDescent="0.2">
      <c r="A122" s="452"/>
      <c r="B122" s="451"/>
      <c r="C122" s="451"/>
      <c r="D122" s="451"/>
      <c r="E122" s="451"/>
      <c r="F122" s="451"/>
      <c r="G122" s="451"/>
      <c r="H122" s="451"/>
    </row>
    <row r="123" spans="1:8" x14ac:dyDescent="0.2">
      <c r="A123" s="452"/>
      <c r="B123" s="451"/>
      <c r="C123" s="451"/>
      <c r="D123" s="451"/>
      <c r="E123" s="451"/>
      <c r="F123" s="451"/>
      <c r="G123" s="451"/>
      <c r="H123" s="451"/>
    </row>
    <row r="124" spans="1:8" x14ac:dyDescent="0.2">
      <c r="A124" s="452"/>
      <c r="B124" s="451"/>
      <c r="C124" s="451"/>
      <c r="D124" s="451"/>
      <c r="E124" s="451"/>
      <c r="F124" s="451"/>
      <c r="G124" s="451"/>
      <c r="H124" s="451"/>
    </row>
    <row r="125" spans="1:8" x14ac:dyDescent="0.2">
      <c r="A125" s="452"/>
      <c r="B125" s="451"/>
      <c r="C125" s="451"/>
      <c r="D125" s="451"/>
      <c r="E125" s="451"/>
      <c r="F125" s="451"/>
      <c r="G125" s="451"/>
      <c r="H125" s="451"/>
    </row>
    <row r="126" spans="1:8" x14ac:dyDescent="0.2">
      <c r="A126" s="452"/>
      <c r="B126" s="451"/>
      <c r="C126" s="451"/>
      <c r="D126" s="451"/>
      <c r="E126" s="451"/>
      <c r="F126" s="451"/>
      <c r="G126" s="451"/>
      <c r="H126" s="451"/>
    </row>
    <row r="127" spans="1:8" x14ac:dyDescent="0.2">
      <c r="A127" s="452"/>
      <c r="B127" s="451"/>
      <c r="C127" s="451"/>
      <c r="D127" s="451"/>
      <c r="E127" s="451"/>
      <c r="F127" s="451"/>
      <c r="G127" s="451"/>
      <c r="H127" s="451"/>
    </row>
    <row r="128" spans="1:8" x14ac:dyDescent="0.2">
      <c r="A128" s="452"/>
      <c r="B128" s="451"/>
      <c r="C128" s="451"/>
      <c r="D128" s="451"/>
      <c r="E128" s="451"/>
      <c r="F128" s="451"/>
      <c r="G128" s="451"/>
      <c r="H128" s="451"/>
    </row>
    <row r="129" spans="1:8" x14ac:dyDescent="0.2">
      <c r="A129" s="452"/>
      <c r="B129" s="451"/>
      <c r="C129" s="451"/>
      <c r="D129" s="451"/>
      <c r="E129" s="451"/>
      <c r="F129" s="451"/>
      <c r="G129" s="451"/>
      <c r="H129" s="451"/>
    </row>
    <row r="130" spans="1:8" x14ac:dyDescent="0.2">
      <c r="A130" s="452"/>
      <c r="B130" s="451"/>
      <c r="C130" s="451"/>
      <c r="D130" s="451"/>
      <c r="E130" s="451"/>
      <c r="F130" s="451"/>
      <c r="G130" s="451"/>
      <c r="H130" s="451"/>
    </row>
    <row r="131" spans="1:8" x14ac:dyDescent="0.2">
      <c r="A131" s="452"/>
      <c r="B131" s="451"/>
      <c r="C131" s="451"/>
      <c r="D131" s="451"/>
      <c r="E131" s="451"/>
      <c r="F131" s="451"/>
      <c r="G131" s="451"/>
      <c r="H131" s="451"/>
    </row>
    <row r="132" spans="1:8" x14ac:dyDescent="0.2">
      <c r="A132" s="452"/>
      <c r="B132" s="451"/>
      <c r="C132" s="451"/>
      <c r="D132" s="451"/>
      <c r="E132" s="451"/>
      <c r="F132" s="451"/>
      <c r="G132" s="451"/>
      <c r="H132" s="451"/>
    </row>
    <row r="133" spans="1:8" x14ac:dyDescent="0.2">
      <c r="A133" s="452"/>
      <c r="B133" s="451"/>
      <c r="C133" s="451"/>
      <c r="D133" s="451"/>
      <c r="E133" s="451"/>
      <c r="F133" s="451"/>
      <c r="G133" s="451"/>
      <c r="H133" s="451"/>
    </row>
    <row r="134" spans="1:8" x14ac:dyDescent="0.2">
      <c r="A134" s="452"/>
      <c r="B134" s="451"/>
      <c r="C134" s="451"/>
      <c r="D134" s="451"/>
      <c r="E134" s="451"/>
      <c r="F134" s="451"/>
      <c r="G134" s="451"/>
      <c r="H134" s="451"/>
    </row>
    <row r="135" spans="1:8" x14ac:dyDescent="0.2">
      <c r="A135" s="452"/>
      <c r="B135" s="451"/>
      <c r="C135" s="451"/>
      <c r="D135" s="451"/>
      <c r="E135" s="451"/>
      <c r="F135" s="451"/>
      <c r="G135" s="451"/>
      <c r="H135" s="451"/>
    </row>
    <row r="136" spans="1:8" x14ac:dyDescent="0.2">
      <c r="A136" s="452"/>
      <c r="B136" s="451"/>
      <c r="C136" s="451"/>
      <c r="D136" s="451"/>
      <c r="E136" s="451"/>
      <c r="F136" s="451"/>
      <c r="G136" s="451"/>
      <c r="H136" s="451"/>
    </row>
    <row r="137" spans="1:8" x14ac:dyDescent="0.2">
      <c r="A137" s="452"/>
      <c r="B137" s="451"/>
      <c r="C137" s="451"/>
      <c r="D137" s="451"/>
      <c r="E137" s="451"/>
      <c r="F137" s="451"/>
      <c r="G137" s="451"/>
      <c r="H137" s="451"/>
    </row>
    <row r="138" spans="1:8" x14ac:dyDescent="0.2">
      <c r="A138" s="452"/>
      <c r="B138" s="451"/>
      <c r="C138" s="451"/>
      <c r="D138" s="451"/>
      <c r="E138" s="451"/>
      <c r="F138" s="451"/>
      <c r="G138" s="451"/>
      <c r="H138" s="451"/>
    </row>
    <row r="139" spans="1:8" x14ac:dyDescent="0.2">
      <c r="A139" s="452"/>
      <c r="B139" s="451"/>
      <c r="C139" s="451"/>
      <c r="D139" s="451"/>
      <c r="E139" s="451"/>
      <c r="F139" s="451"/>
      <c r="G139" s="451"/>
      <c r="H139" s="451"/>
    </row>
    <row r="140" spans="1:8" x14ac:dyDescent="0.2">
      <c r="A140" s="452"/>
      <c r="B140" s="451"/>
      <c r="C140" s="451"/>
      <c r="D140" s="451"/>
      <c r="E140" s="451"/>
      <c r="F140" s="451"/>
      <c r="G140" s="451"/>
      <c r="H140" s="451"/>
    </row>
    <row r="141" spans="1:8" x14ac:dyDescent="0.2">
      <c r="A141" s="452"/>
      <c r="B141" s="451"/>
      <c r="C141" s="451"/>
      <c r="D141" s="451"/>
      <c r="E141" s="451"/>
      <c r="F141" s="451"/>
      <c r="G141" s="451"/>
      <c r="H141" s="451"/>
    </row>
    <row r="142" spans="1:8" x14ac:dyDescent="0.2">
      <c r="A142" s="452"/>
      <c r="B142" s="451"/>
      <c r="C142" s="451"/>
      <c r="D142" s="451"/>
      <c r="E142" s="451"/>
      <c r="F142" s="451"/>
      <c r="G142" s="451"/>
      <c r="H142" s="451"/>
    </row>
    <row r="143" spans="1:8" x14ac:dyDescent="0.2">
      <c r="A143" s="452"/>
      <c r="B143" s="451"/>
      <c r="C143" s="451"/>
      <c r="D143" s="451"/>
      <c r="E143" s="451"/>
      <c r="F143" s="451"/>
      <c r="G143" s="451"/>
      <c r="H143" s="451"/>
    </row>
    <row r="144" spans="1:8" x14ac:dyDescent="0.2">
      <c r="A144" s="452"/>
      <c r="B144" s="451"/>
      <c r="C144" s="451"/>
      <c r="D144" s="451"/>
      <c r="E144" s="451"/>
      <c r="F144" s="451"/>
      <c r="G144" s="451"/>
      <c r="H144" s="451"/>
    </row>
    <row r="145" spans="1:8" x14ac:dyDescent="0.2">
      <c r="A145" s="452"/>
      <c r="B145" s="451"/>
      <c r="C145" s="451"/>
      <c r="D145" s="451"/>
      <c r="E145" s="451"/>
      <c r="F145" s="451"/>
      <c r="G145" s="451"/>
      <c r="H145" s="451"/>
    </row>
    <row r="146" spans="1:8" x14ac:dyDescent="0.2">
      <c r="A146" s="452"/>
      <c r="B146" s="451"/>
      <c r="C146" s="451"/>
      <c r="D146" s="451"/>
      <c r="E146" s="451"/>
      <c r="F146" s="451"/>
      <c r="G146" s="451"/>
      <c r="H146" s="451"/>
    </row>
    <row r="147" spans="1:8" x14ac:dyDescent="0.2">
      <c r="A147" s="452"/>
      <c r="B147" s="451"/>
      <c r="C147" s="451"/>
      <c r="D147" s="451"/>
      <c r="E147" s="451"/>
      <c r="F147" s="451"/>
      <c r="G147" s="451"/>
      <c r="H147" s="451"/>
    </row>
    <row r="148" spans="1:8" x14ac:dyDescent="0.2">
      <c r="A148" s="452"/>
      <c r="B148" s="451"/>
      <c r="C148" s="451"/>
      <c r="D148" s="451"/>
      <c r="E148" s="451"/>
      <c r="F148" s="451"/>
      <c r="G148" s="451"/>
      <c r="H148" s="451"/>
    </row>
    <row r="149" spans="1:8" x14ac:dyDescent="0.2">
      <c r="A149" s="452"/>
      <c r="B149" s="451"/>
      <c r="C149" s="451"/>
      <c r="D149" s="451"/>
      <c r="E149" s="451"/>
      <c r="F149" s="451"/>
      <c r="G149" s="451"/>
      <c r="H149" s="451"/>
    </row>
    <row r="150" spans="1:8" x14ac:dyDescent="0.2">
      <c r="A150" s="452"/>
      <c r="B150" s="451"/>
      <c r="C150" s="451"/>
      <c r="D150" s="451"/>
      <c r="E150" s="451"/>
      <c r="F150" s="451"/>
      <c r="G150" s="451"/>
      <c r="H150" s="451"/>
    </row>
    <row r="151" spans="1:8" x14ac:dyDescent="0.2">
      <c r="A151" s="452"/>
      <c r="B151" s="451"/>
      <c r="C151" s="451"/>
      <c r="D151" s="451"/>
      <c r="E151" s="451"/>
      <c r="F151" s="451"/>
      <c r="G151" s="451"/>
      <c r="H151" s="451"/>
    </row>
    <row r="152" spans="1:8" x14ac:dyDescent="0.2">
      <c r="A152" s="452"/>
      <c r="B152" s="451"/>
      <c r="C152" s="451"/>
      <c r="D152" s="451"/>
      <c r="E152" s="451"/>
      <c r="F152" s="451"/>
      <c r="G152" s="451"/>
      <c r="H152" s="451"/>
    </row>
    <row r="153" spans="1:8" x14ac:dyDescent="0.2">
      <c r="A153" s="452"/>
      <c r="B153" s="451"/>
      <c r="C153" s="451"/>
      <c r="D153" s="451"/>
      <c r="E153" s="451"/>
      <c r="F153" s="451"/>
      <c r="G153" s="451"/>
      <c r="H153" s="451"/>
    </row>
    <row r="154" spans="1:8" x14ac:dyDescent="0.2">
      <c r="A154" s="452"/>
      <c r="B154" s="451"/>
      <c r="C154" s="451"/>
      <c r="D154" s="451"/>
      <c r="E154" s="451"/>
      <c r="F154" s="451"/>
      <c r="G154" s="451"/>
      <c r="H154" s="451"/>
    </row>
    <row r="155" spans="1:8" x14ac:dyDescent="0.2">
      <c r="A155" s="452"/>
      <c r="B155" s="451"/>
      <c r="C155" s="451"/>
      <c r="D155" s="451"/>
      <c r="E155" s="451"/>
      <c r="F155" s="451"/>
      <c r="G155" s="451"/>
      <c r="H155" s="451"/>
    </row>
    <row r="156" spans="1:8" x14ac:dyDescent="0.2">
      <c r="A156" s="452"/>
      <c r="B156" s="451"/>
      <c r="C156" s="451"/>
      <c r="D156" s="451"/>
      <c r="E156" s="451"/>
      <c r="F156" s="451"/>
      <c r="G156" s="451"/>
      <c r="H156" s="451"/>
    </row>
    <row r="157" spans="1:8" x14ac:dyDescent="0.2">
      <c r="A157" s="452"/>
      <c r="B157" s="451"/>
      <c r="C157" s="451"/>
      <c r="D157" s="451"/>
      <c r="E157" s="451"/>
      <c r="F157" s="451"/>
      <c r="G157" s="451"/>
      <c r="H157" s="451"/>
    </row>
    <row r="158" spans="1:8" x14ac:dyDescent="0.2">
      <c r="A158" s="452"/>
      <c r="B158" s="451"/>
      <c r="C158" s="451"/>
      <c r="D158" s="451"/>
      <c r="E158" s="451"/>
      <c r="F158" s="451"/>
      <c r="G158" s="451"/>
      <c r="H158" s="451"/>
    </row>
    <row r="159" spans="1:8" x14ac:dyDescent="0.2">
      <c r="A159" s="452"/>
      <c r="B159" s="451"/>
      <c r="C159" s="451"/>
      <c r="D159" s="451"/>
      <c r="E159" s="451"/>
      <c r="F159" s="451"/>
      <c r="G159" s="451"/>
      <c r="H159" s="451"/>
    </row>
    <row r="160" spans="1:8" x14ac:dyDescent="0.2">
      <c r="A160" s="452"/>
      <c r="B160" s="451"/>
      <c r="C160" s="451"/>
      <c r="D160" s="451"/>
      <c r="E160" s="451"/>
      <c r="F160" s="451"/>
      <c r="G160" s="451"/>
      <c r="H160" s="451"/>
    </row>
    <row r="161" spans="1:8" x14ac:dyDescent="0.2">
      <c r="A161" s="452"/>
      <c r="B161" s="451"/>
      <c r="C161" s="451"/>
      <c r="D161" s="451"/>
      <c r="E161" s="451"/>
      <c r="F161" s="451"/>
      <c r="G161" s="451"/>
      <c r="H161" s="451"/>
    </row>
    <row r="162" spans="1:8" x14ac:dyDescent="0.2">
      <c r="A162" s="452"/>
      <c r="B162" s="451"/>
      <c r="C162" s="451"/>
      <c r="D162" s="451"/>
      <c r="E162" s="451"/>
      <c r="F162" s="451"/>
      <c r="G162" s="451"/>
      <c r="H162" s="451"/>
    </row>
    <row r="163" spans="1:8" x14ac:dyDescent="0.2">
      <c r="A163" s="452"/>
      <c r="B163" s="451"/>
      <c r="C163" s="451"/>
      <c r="D163" s="451"/>
      <c r="E163" s="451"/>
      <c r="F163" s="451"/>
      <c r="G163" s="451"/>
      <c r="H163" s="451"/>
    </row>
    <row r="164" spans="1:8" x14ac:dyDescent="0.2">
      <c r="A164" s="452"/>
      <c r="B164" s="451"/>
      <c r="C164" s="451"/>
      <c r="D164" s="451"/>
      <c r="E164" s="451"/>
      <c r="F164" s="451"/>
      <c r="G164" s="451"/>
      <c r="H164" s="451"/>
    </row>
    <row r="165" spans="1:8" x14ac:dyDescent="0.2">
      <c r="A165" s="452"/>
      <c r="B165" s="451"/>
      <c r="C165" s="451"/>
      <c r="D165" s="451"/>
      <c r="E165" s="451"/>
      <c r="F165" s="451"/>
      <c r="G165" s="451"/>
      <c r="H165" s="451"/>
    </row>
    <row r="166" spans="1:8" x14ac:dyDescent="0.2">
      <c r="A166" s="452"/>
      <c r="B166" s="451"/>
      <c r="C166" s="451"/>
      <c r="D166" s="451"/>
      <c r="E166" s="451"/>
      <c r="F166" s="451"/>
      <c r="G166" s="451"/>
      <c r="H166" s="451"/>
    </row>
    <row r="167" spans="1:8" x14ac:dyDescent="0.2">
      <c r="A167" s="452"/>
      <c r="B167" s="451"/>
      <c r="C167" s="451"/>
      <c r="D167" s="451"/>
      <c r="E167" s="451"/>
      <c r="F167" s="451"/>
      <c r="G167" s="451"/>
      <c r="H167" s="451"/>
    </row>
    <row r="168" spans="1:8" x14ac:dyDescent="0.2">
      <c r="A168" s="452"/>
      <c r="B168" s="451"/>
      <c r="C168" s="451"/>
      <c r="D168" s="451"/>
      <c r="E168" s="451"/>
      <c r="F168" s="451"/>
      <c r="G168" s="451"/>
      <c r="H168" s="451"/>
    </row>
    <row r="169" spans="1:8" x14ac:dyDescent="0.2">
      <c r="A169" s="452"/>
      <c r="B169" s="451"/>
      <c r="C169" s="451"/>
      <c r="D169" s="451"/>
      <c r="E169" s="451"/>
      <c r="F169" s="451"/>
      <c r="G169" s="451"/>
      <c r="H169" s="451"/>
    </row>
    <row r="170" spans="1:8" x14ac:dyDescent="0.2">
      <c r="A170" s="452"/>
      <c r="B170" s="451"/>
      <c r="C170" s="451"/>
      <c r="D170" s="451"/>
      <c r="E170" s="451"/>
      <c r="F170" s="451"/>
      <c r="G170" s="451"/>
      <c r="H170" s="451"/>
    </row>
    <row r="171" spans="1:8" x14ac:dyDescent="0.2">
      <c r="A171" s="452"/>
      <c r="B171" s="451"/>
      <c r="C171" s="451"/>
      <c r="D171" s="451"/>
      <c r="E171" s="451"/>
      <c r="F171" s="451"/>
      <c r="G171" s="451"/>
      <c r="H171" s="451"/>
    </row>
    <row r="172" spans="1:8" x14ac:dyDescent="0.2">
      <c r="A172" s="452"/>
      <c r="B172" s="451"/>
      <c r="C172" s="451"/>
      <c r="D172" s="451"/>
      <c r="E172" s="451"/>
      <c r="F172" s="451"/>
      <c r="G172" s="451"/>
      <c r="H172" s="451"/>
    </row>
    <row r="173" spans="1:8" x14ac:dyDescent="0.2">
      <c r="A173" s="452"/>
      <c r="B173" s="451"/>
      <c r="C173" s="451"/>
      <c r="D173" s="451"/>
      <c r="E173" s="451"/>
      <c r="F173" s="451"/>
      <c r="G173" s="451"/>
      <c r="H173" s="451"/>
    </row>
    <row r="174" spans="1:8" x14ac:dyDescent="0.2">
      <c r="A174" s="452"/>
      <c r="B174" s="451"/>
      <c r="C174" s="451"/>
      <c r="D174" s="451"/>
      <c r="E174" s="451"/>
      <c r="F174" s="451"/>
      <c r="G174" s="451"/>
      <c r="H174" s="451"/>
    </row>
    <row r="175" spans="1:8" x14ac:dyDescent="0.2">
      <c r="A175" s="452"/>
      <c r="B175" s="451"/>
      <c r="C175" s="451"/>
      <c r="D175" s="451"/>
      <c r="E175" s="451"/>
      <c r="F175" s="451"/>
      <c r="G175" s="451"/>
      <c r="H175" s="451"/>
    </row>
    <row r="176" spans="1:8" x14ac:dyDescent="0.2">
      <c r="A176" s="452"/>
      <c r="B176" s="451"/>
      <c r="C176" s="451"/>
      <c r="D176" s="451"/>
      <c r="E176" s="451"/>
      <c r="F176" s="451"/>
      <c r="G176" s="451"/>
      <c r="H176" s="451"/>
    </row>
    <row r="177" spans="1:8" x14ac:dyDescent="0.2">
      <c r="A177" s="452"/>
      <c r="B177" s="451"/>
      <c r="C177" s="451"/>
      <c r="D177" s="451"/>
      <c r="E177" s="451"/>
      <c r="F177" s="451"/>
      <c r="G177" s="451"/>
      <c r="H177" s="451"/>
    </row>
    <row r="178" spans="1:8" x14ac:dyDescent="0.2">
      <c r="A178" s="452"/>
      <c r="B178" s="451"/>
      <c r="C178" s="451"/>
      <c r="D178" s="451"/>
      <c r="E178" s="451"/>
      <c r="F178" s="451"/>
      <c r="G178" s="451"/>
      <c r="H178" s="451"/>
    </row>
    <row r="179" spans="1:8" x14ac:dyDescent="0.2">
      <c r="A179" s="452"/>
      <c r="B179" s="451"/>
      <c r="C179" s="451"/>
      <c r="D179" s="451"/>
      <c r="E179" s="451"/>
      <c r="F179" s="451"/>
      <c r="G179" s="451"/>
      <c r="H179" s="451"/>
    </row>
    <row r="180" spans="1:8" x14ac:dyDescent="0.2">
      <c r="A180" s="452"/>
      <c r="B180" s="451"/>
      <c r="C180" s="451"/>
      <c r="D180" s="451"/>
      <c r="E180" s="451"/>
      <c r="F180" s="451"/>
      <c r="G180" s="451"/>
      <c r="H180" s="451"/>
    </row>
    <row r="181" spans="1:8" x14ac:dyDescent="0.2">
      <c r="A181" s="452"/>
      <c r="B181" s="451"/>
      <c r="C181" s="451"/>
      <c r="D181" s="451"/>
      <c r="E181" s="451"/>
      <c r="F181" s="451"/>
      <c r="G181" s="451"/>
      <c r="H181" s="451"/>
    </row>
    <row r="182" spans="1:8" x14ac:dyDescent="0.2">
      <c r="A182" s="452"/>
      <c r="B182" s="451"/>
      <c r="C182" s="451"/>
      <c r="D182" s="451"/>
      <c r="E182" s="451"/>
      <c r="F182" s="451"/>
      <c r="G182" s="451"/>
      <c r="H182" s="451"/>
    </row>
    <row r="183" spans="1:8" x14ac:dyDescent="0.2">
      <c r="A183" s="452"/>
      <c r="B183" s="451"/>
      <c r="C183" s="451"/>
      <c r="D183" s="451"/>
      <c r="E183" s="451"/>
      <c r="F183" s="451"/>
      <c r="G183" s="451"/>
      <c r="H183" s="451"/>
    </row>
    <row r="184" spans="1:8" x14ac:dyDescent="0.2">
      <c r="A184" s="452"/>
      <c r="B184" s="451"/>
      <c r="C184" s="451"/>
      <c r="D184" s="451"/>
      <c r="E184" s="451"/>
      <c r="F184" s="451"/>
      <c r="G184" s="451"/>
      <c r="H184" s="451"/>
    </row>
    <row r="185" spans="1:8" x14ac:dyDescent="0.2">
      <c r="A185" s="452"/>
      <c r="B185" s="451"/>
      <c r="C185" s="451"/>
      <c r="D185" s="451"/>
      <c r="E185" s="451"/>
      <c r="F185" s="451"/>
      <c r="G185" s="451"/>
      <c r="H185" s="451"/>
    </row>
    <row r="186" spans="1:8" x14ac:dyDescent="0.2">
      <c r="A186" s="452"/>
      <c r="B186" s="451"/>
      <c r="C186" s="451"/>
      <c r="D186" s="451"/>
      <c r="E186" s="451"/>
      <c r="F186" s="451"/>
      <c r="G186" s="451"/>
      <c r="H186" s="451"/>
    </row>
    <row r="187" spans="1:8" x14ac:dyDescent="0.2">
      <c r="A187" s="452"/>
      <c r="B187" s="451"/>
      <c r="C187" s="451"/>
      <c r="D187" s="451"/>
      <c r="E187" s="451"/>
      <c r="F187" s="451"/>
      <c r="G187" s="451"/>
      <c r="H187" s="451"/>
    </row>
    <row r="188" spans="1:8" x14ac:dyDescent="0.2">
      <c r="A188" s="452"/>
      <c r="B188" s="451"/>
      <c r="C188" s="451"/>
      <c r="D188" s="451"/>
      <c r="E188" s="451"/>
      <c r="F188" s="451"/>
      <c r="G188" s="451"/>
      <c r="H188" s="451"/>
    </row>
    <row r="189" spans="1:8" x14ac:dyDescent="0.2">
      <c r="A189" s="452"/>
      <c r="B189" s="451"/>
      <c r="C189" s="451"/>
      <c r="D189" s="451"/>
      <c r="E189" s="451"/>
      <c r="F189" s="451"/>
      <c r="G189" s="451"/>
      <c r="H189" s="451"/>
    </row>
    <row r="190" spans="1:8" x14ac:dyDescent="0.2">
      <c r="A190" s="452"/>
      <c r="B190" s="451"/>
      <c r="C190" s="451"/>
      <c r="D190" s="451"/>
      <c r="E190" s="451"/>
      <c r="F190" s="451"/>
      <c r="G190" s="451"/>
      <c r="H190" s="451"/>
    </row>
    <row r="191" spans="1:8" x14ac:dyDescent="0.2">
      <c r="A191" s="452"/>
      <c r="B191" s="451"/>
      <c r="C191" s="451"/>
      <c r="D191" s="451"/>
      <c r="E191" s="451"/>
      <c r="F191" s="451"/>
      <c r="G191" s="451"/>
      <c r="H191" s="451"/>
    </row>
    <row r="192" spans="1:8" x14ac:dyDescent="0.2">
      <c r="A192" s="452"/>
      <c r="B192" s="451"/>
      <c r="C192" s="451"/>
      <c r="D192" s="451"/>
      <c r="E192" s="451"/>
      <c r="F192" s="451"/>
      <c r="G192" s="451"/>
      <c r="H192" s="451"/>
    </row>
    <row r="193" spans="1:8" x14ac:dyDescent="0.2">
      <c r="A193" s="452"/>
      <c r="B193" s="451"/>
      <c r="C193" s="451"/>
      <c r="D193" s="451"/>
      <c r="E193" s="451"/>
      <c r="F193" s="451"/>
      <c r="G193" s="451"/>
      <c r="H193" s="451"/>
    </row>
    <row r="194" spans="1:8" x14ac:dyDescent="0.2">
      <c r="A194" s="452"/>
      <c r="B194" s="451"/>
      <c r="C194" s="451"/>
      <c r="D194" s="451"/>
      <c r="E194" s="451"/>
      <c r="F194" s="451"/>
      <c r="G194" s="451"/>
      <c r="H194" s="451"/>
    </row>
    <row r="195" spans="1:8" x14ac:dyDescent="0.2">
      <c r="A195" s="452"/>
      <c r="B195" s="451"/>
      <c r="C195" s="451"/>
      <c r="D195" s="451"/>
      <c r="E195" s="451"/>
      <c r="F195" s="451"/>
      <c r="G195" s="451"/>
      <c r="H195" s="451"/>
    </row>
    <row r="196" spans="1:8" x14ac:dyDescent="0.2">
      <c r="A196" s="452"/>
      <c r="B196" s="451"/>
      <c r="C196" s="451"/>
      <c r="D196" s="451"/>
      <c r="E196" s="451"/>
      <c r="F196" s="451"/>
      <c r="G196" s="451"/>
      <c r="H196" s="451"/>
    </row>
    <row r="197" spans="1:8" x14ac:dyDescent="0.2">
      <c r="A197" s="452"/>
      <c r="B197" s="451"/>
      <c r="C197" s="451"/>
      <c r="D197" s="451"/>
      <c r="E197" s="451"/>
      <c r="F197" s="451"/>
      <c r="G197" s="451"/>
      <c r="H197" s="451"/>
    </row>
    <row r="198" spans="1:8" x14ac:dyDescent="0.2">
      <c r="A198" s="452"/>
      <c r="B198" s="451"/>
      <c r="C198" s="451"/>
      <c r="D198" s="451"/>
      <c r="E198" s="451"/>
      <c r="F198" s="451"/>
      <c r="G198" s="451"/>
      <c r="H198" s="451"/>
    </row>
    <row r="199" spans="1:8" x14ac:dyDescent="0.2">
      <c r="A199" s="452"/>
      <c r="B199" s="451"/>
      <c r="C199" s="451"/>
      <c r="D199" s="451"/>
      <c r="E199" s="451"/>
      <c r="F199" s="451"/>
      <c r="G199" s="451"/>
      <c r="H199" s="451"/>
    </row>
    <row r="200" spans="1:8" x14ac:dyDescent="0.2">
      <c r="A200" s="452"/>
      <c r="B200" s="451"/>
      <c r="C200" s="451"/>
      <c r="D200" s="451"/>
      <c r="E200" s="451"/>
      <c r="F200" s="451"/>
      <c r="G200" s="451"/>
      <c r="H200" s="451"/>
    </row>
    <row r="201" spans="1:8" x14ac:dyDescent="0.2">
      <c r="A201" s="452"/>
      <c r="B201" s="451"/>
      <c r="C201" s="451"/>
      <c r="D201" s="451"/>
      <c r="E201" s="451"/>
      <c r="F201" s="451"/>
      <c r="G201" s="451"/>
      <c r="H201" s="451"/>
    </row>
    <row r="202" spans="1:8" x14ac:dyDescent="0.2">
      <c r="A202" s="452"/>
      <c r="B202" s="451"/>
      <c r="C202" s="451"/>
      <c r="D202" s="451"/>
      <c r="E202" s="451"/>
      <c r="F202" s="451"/>
      <c r="G202" s="451"/>
      <c r="H202" s="451"/>
    </row>
    <row r="203" spans="1:8" x14ac:dyDescent="0.2">
      <c r="A203" s="452"/>
      <c r="B203" s="451"/>
      <c r="C203" s="451"/>
      <c r="D203" s="451"/>
      <c r="E203" s="451"/>
      <c r="F203" s="451"/>
      <c r="G203" s="451"/>
      <c r="H203" s="451"/>
    </row>
    <row r="204" spans="1:8" x14ac:dyDescent="0.2">
      <c r="A204" s="452"/>
      <c r="B204" s="451"/>
      <c r="C204" s="451"/>
      <c r="D204" s="451"/>
      <c r="E204" s="451"/>
      <c r="F204" s="451"/>
      <c r="G204" s="451"/>
      <c r="H204" s="451"/>
    </row>
    <row r="205" spans="1:8" x14ac:dyDescent="0.2">
      <c r="A205" s="452"/>
      <c r="B205" s="451"/>
      <c r="C205" s="451"/>
      <c r="D205" s="451"/>
      <c r="E205" s="451"/>
      <c r="F205" s="451"/>
      <c r="G205" s="451"/>
      <c r="H205" s="451"/>
    </row>
    <row r="206" spans="1:8" x14ac:dyDescent="0.2">
      <c r="A206" s="452"/>
      <c r="B206" s="451"/>
      <c r="C206" s="451"/>
      <c r="D206" s="451"/>
      <c r="E206" s="451"/>
      <c r="F206" s="451"/>
      <c r="G206" s="451"/>
      <c r="H206" s="451"/>
    </row>
    <row r="207" spans="1:8" x14ac:dyDescent="0.2">
      <c r="A207" s="452"/>
      <c r="B207" s="451"/>
      <c r="C207" s="451"/>
      <c r="D207" s="451"/>
      <c r="E207" s="451"/>
      <c r="F207" s="451"/>
      <c r="G207" s="451"/>
      <c r="H207" s="451"/>
    </row>
    <row r="208" spans="1:8" x14ac:dyDescent="0.2">
      <c r="A208" s="452"/>
      <c r="B208" s="451"/>
      <c r="C208" s="451"/>
      <c r="D208" s="451"/>
      <c r="E208" s="451"/>
      <c r="F208" s="451"/>
      <c r="G208" s="451"/>
      <c r="H208" s="451"/>
    </row>
    <row r="209" spans="1:8" x14ac:dyDescent="0.2">
      <c r="A209" s="452"/>
      <c r="B209" s="451"/>
      <c r="C209" s="451"/>
      <c r="D209" s="451"/>
      <c r="E209" s="451"/>
      <c r="F209" s="451"/>
      <c r="G209" s="451"/>
      <c r="H209" s="451"/>
    </row>
    <row r="210" spans="1:8" x14ac:dyDescent="0.2">
      <c r="A210" s="452"/>
      <c r="B210" s="451"/>
      <c r="C210" s="451"/>
      <c r="D210" s="451"/>
      <c r="E210" s="451"/>
      <c r="F210" s="451"/>
      <c r="G210" s="451"/>
      <c r="H210" s="451"/>
    </row>
    <row r="211" spans="1:8" x14ac:dyDescent="0.2">
      <c r="A211" s="452"/>
      <c r="B211" s="451"/>
      <c r="C211" s="451"/>
      <c r="D211" s="451"/>
      <c r="E211" s="451"/>
      <c r="F211" s="451"/>
      <c r="G211" s="451"/>
      <c r="H211" s="451"/>
    </row>
    <row r="212" spans="1:8" x14ac:dyDescent="0.2">
      <c r="A212" s="452"/>
      <c r="B212" s="451"/>
      <c r="C212" s="451"/>
      <c r="D212" s="451"/>
      <c r="E212" s="451"/>
      <c r="F212" s="451"/>
      <c r="G212" s="451"/>
      <c r="H212" s="451"/>
    </row>
    <row r="213" spans="1:8" x14ac:dyDescent="0.2">
      <c r="A213" s="452"/>
      <c r="B213" s="451"/>
      <c r="C213" s="451"/>
      <c r="D213" s="451"/>
      <c r="E213" s="451"/>
      <c r="F213" s="451"/>
      <c r="G213" s="451"/>
      <c r="H213" s="451"/>
    </row>
    <row r="214" spans="1:8" x14ac:dyDescent="0.2">
      <c r="A214" s="452"/>
      <c r="B214" s="451"/>
      <c r="C214" s="451"/>
      <c r="D214" s="451"/>
      <c r="E214" s="451"/>
      <c r="F214" s="451"/>
      <c r="G214" s="451"/>
      <c r="H214" s="451"/>
    </row>
    <row r="215" spans="1:8" x14ac:dyDescent="0.2">
      <c r="A215" s="452"/>
      <c r="B215" s="451"/>
      <c r="C215" s="451"/>
      <c r="D215" s="451"/>
      <c r="E215" s="451"/>
      <c r="F215" s="451"/>
      <c r="G215" s="451"/>
      <c r="H215" s="451"/>
    </row>
    <row r="216" spans="1:8" x14ac:dyDescent="0.2">
      <c r="A216" s="452"/>
      <c r="B216" s="451"/>
      <c r="C216" s="451"/>
      <c r="D216" s="451"/>
      <c r="E216" s="451"/>
      <c r="F216" s="451"/>
      <c r="G216" s="451"/>
      <c r="H216" s="451"/>
    </row>
    <row r="217" spans="1:8" x14ac:dyDescent="0.2">
      <c r="A217" s="452"/>
      <c r="B217" s="451"/>
      <c r="C217" s="451"/>
      <c r="D217" s="451"/>
      <c r="E217" s="451"/>
      <c r="F217" s="451"/>
      <c r="G217" s="451"/>
      <c r="H217" s="451"/>
    </row>
    <row r="218" spans="1:8" x14ac:dyDescent="0.2">
      <c r="A218" s="452"/>
      <c r="B218" s="451"/>
      <c r="C218" s="451"/>
      <c r="D218" s="451"/>
      <c r="E218" s="451"/>
      <c r="F218" s="451"/>
      <c r="G218" s="451"/>
      <c r="H218" s="451"/>
    </row>
    <row r="219" spans="1:8" x14ac:dyDescent="0.2">
      <c r="A219" s="452"/>
      <c r="B219" s="451"/>
      <c r="C219" s="451"/>
      <c r="D219" s="451"/>
      <c r="E219" s="451"/>
      <c r="F219" s="451"/>
      <c r="G219" s="451"/>
      <c r="H219" s="451"/>
    </row>
    <row r="220" spans="1:8" x14ac:dyDescent="0.2">
      <c r="A220" s="452"/>
      <c r="B220" s="451"/>
      <c r="C220" s="451"/>
      <c r="D220" s="451"/>
      <c r="E220" s="451"/>
      <c r="F220" s="451"/>
      <c r="G220" s="451"/>
      <c r="H220" s="451"/>
    </row>
    <row r="221" spans="1:8" x14ac:dyDescent="0.2">
      <c r="A221" s="452"/>
      <c r="B221" s="451"/>
      <c r="C221" s="451"/>
      <c r="D221" s="451"/>
      <c r="E221" s="451"/>
      <c r="F221" s="451"/>
      <c r="G221" s="451"/>
      <c r="H221" s="451"/>
    </row>
    <row r="222" spans="1:8" x14ac:dyDescent="0.2">
      <c r="A222" s="452"/>
      <c r="B222" s="451"/>
      <c r="C222" s="451"/>
      <c r="D222" s="451"/>
      <c r="E222" s="451"/>
      <c r="F222" s="451"/>
      <c r="G222" s="451"/>
      <c r="H222" s="451"/>
    </row>
    <row r="223" spans="1:8" x14ac:dyDescent="0.2">
      <c r="A223" s="452"/>
      <c r="B223" s="451"/>
      <c r="C223" s="451"/>
      <c r="D223" s="451"/>
      <c r="E223" s="451"/>
      <c r="F223" s="451"/>
      <c r="G223" s="451"/>
      <c r="H223" s="451"/>
    </row>
    <row r="224" spans="1:8" x14ac:dyDescent="0.2">
      <c r="A224" s="452"/>
      <c r="B224" s="451"/>
      <c r="C224" s="451"/>
      <c r="D224" s="451"/>
      <c r="E224" s="451"/>
      <c r="F224" s="451"/>
      <c r="G224" s="451"/>
      <c r="H224" s="451"/>
    </row>
    <row r="225" spans="1:8" x14ac:dyDescent="0.2">
      <c r="A225" s="452"/>
      <c r="B225" s="451"/>
      <c r="C225" s="451"/>
      <c r="D225" s="451"/>
      <c r="E225" s="451"/>
      <c r="F225" s="451"/>
      <c r="G225" s="451"/>
      <c r="H225" s="451"/>
    </row>
    <row r="226" spans="1:8" x14ac:dyDescent="0.2">
      <c r="A226" s="452"/>
      <c r="B226" s="451"/>
      <c r="C226" s="451"/>
      <c r="D226" s="451"/>
      <c r="E226" s="451"/>
      <c r="F226" s="451"/>
      <c r="G226" s="451"/>
      <c r="H226" s="451"/>
    </row>
    <row r="227" spans="1:8" x14ac:dyDescent="0.2">
      <c r="A227" s="452"/>
      <c r="B227" s="451"/>
      <c r="C227" s="451"/>
      <c r="D227" s="451"/>
      <c r="E227" s="451"/>
      <c r="F227" s="451"/>
      <c r="G227" s="451"/>
      <c r="H227" s="451"/>
    </row>
    <row r="228" spans="1:8" x14ac:dyDescent="0.2">
      <c r="A228" s="452"/>
      <c r="B228" s="451"/>
      <c r="C228" s="451"/>
      <c r="D228" s="451"/>
      <c r="E228" s="451"/>
      <c r="F228" s="451"/>
      <c r="G228" s="451"/>
      <c r="H228" s="451"/>
    </row>
    <row r="229" spans="1:8" x14ac:dyDescent="0.2">
      <c r="A229" s="452"/>
      <c r="B229" s="451"/>
      <c r="C229" s="451"/>
      <c r="D229" s="451"/>
      <c r="E229" s="451"/>
      <c r="F229" s="451"/>
      <c r="G229" s="451"/>
      <c r="H229" s="451"/>
    </row>
    <row r="230" spans="1:8" x14ac:dyDescent="0.2">
      <c r="A230" s="452"/>
      <c r="B230" s="451"/>
      <c r="C230" s="451"/>
      <c r="D230" s="451"/>
      <c r="E230" s="451"/>
      <c r="F230" s="451"/>
      <c r="G230" s="451"/>
      <c r="H230" s="451"/>
    </row>
    <row r="231" spans="1:8" x14ac:dyDescent="0.2">
      <c r="A231" s="452"/>
      <c r="B231" s="451"/>
      <c r="C231" s="451"/>
      <c r="D231" s="451"/>
      <c r="E231" s="451"/>
      <c r="F231" s="451"/>
      <c r="G231" s="451"/>
      <c r="H231" s="451"/>
    </row>
    <row r="232" spans="1:8" x14ac:dyDescent="0.2">
      <c r="A232" s="452"/>
      <c r="B232" s="451"/>
      <c r="C232" s="451"/>
      <c r="D232" s="451"/>
      <c r="E232" s="451"/>
      <c r="F232" s="451"/>
      <c r="G232" s="451"/>
      <c r="H232" s="451"/>
    </row>
    <row r="233" spans="1:8" x14ac:dyDescent="0.2">
      <c r="A233" s="452"/>
      <c r="B233" s="451"/>
      <c r="C233" s="451"/>
      <c r="D233" s="451"/>
      <c r="E233" s="451"/>
      <c r="F233" s="451"/>
      <c r="G233" s="451"/>
      <c r="H233" s="451"/>
    </row>
    <row r="234" spans="1:8" x14ac:dyDescent="0.2">
      <c r="A234" s="452"/>
      <c r="B234" s="451"/>
      <c r="C234" s="451"/>
      <c r="D234" s="451"/>
      <c r="E234" s="451"/>
      <c r="F234" s="451"/>
      <c r="G234" s="451"/>
      <c r="H234" s="451"/>
    </row>
    <row r="235" spans="1:8" x14ac:dyDescent="0.2">
      <c r="A235" s="452"/>
      <c r="B235" s="451"/>
      <c r="C235" s="451"/>
      <c r="D235" s="451"/>
      <c r="E235" s="451"/>
      <c r="F235" s="451"/>
      <c r="G235" s="451"/>
      <c r="H235" s="451"/>
    </row>
    <row r="236" spans="1:8" x14ac:dyDescent="0.2">
      <c r="A236" s="452"/>
      <c r="B236" s="451"/>
      <c r="C236" s="451"/>
      <c r="D236" s="451"/>
      <c r="E236" s="451"/>
      <c r="F236" s="451"/>
      <c r="G236" s="451"/>
      <c r="H236" s="451"/>
    </row>
    <row r="237" spans="1:8" x14ac:dyDescent="0.2">
      <c r="A237" s="452"/>
      <c r="B237" s="451"/>
      <c r="C237" s="451"/>
      <c r="D237" s="451"/>
      <c r="E237" s="451"/>
      <c r="F237" s="451"/>
      <c r="G237" s="451"/>
      <c r="H237" s="451"/>
    </row>
    <row r="238" spans="1:8" x14ac:dyDescent="0.2">
      <c r="A238" s="452"/>
      <c r="B238" s="451"/>
      <c r="C238" s="451"/>
      <c r="D238" s="451"/>
      <c r="E238" s="451"/>
      <c r="F238" s="451"/>
      <c r="G238" s="451"/>
      <c r="H238" s="451"/>
    </row>
    <row r="239" spans="1:8" x14ac:dyDescent="0.2">
      <c r="A239" s="452"/>
      <c r="B239" s="451"/>
      <c r="C239" s="451"/>
      <c r="D239" s="451"/>
      <c r="E239" s="451"/>
      <c r="F239" s="451"/>
      <c r="G239" s="451"/>
      <c r="H239" s="451"/>
    </row>
    <row r="240" spans="1:8" x14ac:dyDescent="0.2">
      <c r="A240" s="452"/>
      <c r="B240" s="451"/>
      <c r="C240" s="451"/>
      <c r="D240" s="451"/>
      <c r="E240" s="451"/>
      <c r="F240" s="451"/>
      <c r="G240" s="451"/>
      <c r="H240" s="451"/>
    </row>
    <row r="241" spans="1:8" x14ac:dyDescent="0.2">
      <c r="A241" s="452"/>
      <c r="B241" s="451"/>
      <c r="C241" s="451"/>
      <c r="D241" s="451"/>
      <c r="E241" s="451"/>
      <c r="F241" s="451"/>
      <c r="G241" s="451"/>
      <c r="H241" s="451"/>
    </row>
    <row r="242" spans="1:8" x14ac:dyDescent="0.2">
      <c r="A242" s="452"/>
      <c r="B242" s="451"/>
      <c r="C242" s="451"/>
      <c r="D242" s="451"/>
      <c r="E242" s="451"/>
      <c r="F242" s="451"/>
      <c r="G242" s="451"/>
      <c r="H242" s="451"/>
    </row>
    <row r="243" spans="1:8" x14ac:dyDescent="0.2">
      <c r="A243" s="452"/>
      <c r="B243" s="451"/>
      <c r="C243" s="451"/>
      <c r="D243" s="451"/>
      <c r="E243" s="451"/>
      <c r="F243" s="451"/>
      <c r="G243" s="451"/>
      <c r="H243" s="451"/>
    </row>
    <row r="244" spans="1:8" x14ac:dyDescent="0.2">
      <c r="A244" s="452"/>
      <c r="B244" s="451"/>
      <c r="C244" s="451"/>
      <c r="D244" s="451"/>
      <c r="E244" s="451"/>
      <c r="F244" s="451"/>
      <c r="G244" s="451"/>
      <c r="H244" s="451"/>
    </row>
    <row r="245" spans="1:8" x14ac:dyDescent="0.2">
      <c r="A245" s="452"/>
      <c r="B245" s="451"/>
      <c r="C245" s="451"/>
      <c r="D245" s="451"/>
      <c r="E245" s="451"/>
      <c r="F245" s="451"/>
      <c r="G245" s="451"/>
      <c r="H245" s="451"/>
    </row>
    <row r="246" spans="1:8" x14ac:dyDescent="0.2">
      <c r="A246" s="452"/>
      <c r="B246" s="451"/>
      <c r="C246" s="451"/>
      <c r="D246" s="451"/>
      <c r="E246" s="451"/>
      <c r="F246" s="451"/>
      <c r="G246" s="451"/>
      <c r="H246" s="451"/>
    </row>
    <row r="247" spans="1:8" x14ac:dyDescent="0.2">
      <c r="A247" s="452"/>
      <c r="B247" s="451"/>
      <c r="C247" s="451"/>
      <c r="D247" s="451"/>
      <c r="E247" s="451"/>
      <c r="F247" s="451"/>
      <c r="G247" s="451"/>
      <c r="H247" s="451"/>
    </row>
    <row r="248" spans="1:8" x14ac:dyDescent="0.2">
      <c r="A248" s="452"/>
      <c r="B248" s="451"/>
      <c r="C248" s="451"/>
      <c r="D248" s="451"/>
      <c r="E248" s="451"/>
      <c r="F248" s="451"/>
      <c r="G248" s="451"/>
      <c r="H248" s="451"/>
    </row>
    <row r="249" spans="1:8" x14ac:dyDescent="0.2">
      <c r="A249" s="452"/>
      <c r="B249" s="451"/>
      <c r="C249" s="451"/>
      <c r="D249" s="451"/>
      <c r="E249" s="451"/>
      <c r="F249" s="451"/>
      <c r="G249" s="451"/>
      <c r="H249" s="451"/>
    </row>
    <row r="250" spans="1:8" x14ac:dyDescent="0.2">
      <c r="A250" s="452"/>
      <c r="B250" s="451"/>
      <c r="C250" s="451"/>
      <c r="D250" s="451"/>
      <c r="E250" s="451"/>
      <c r="F250" s="451"/>
      <c r="G250" s="451"/>
      <c r="H250" s="451"/>
    </row>
    <row r="251" spans="1:8" x14ac:dyDescent="0.2">
      <c r="A251" s="452"/>
      <c r="B251" s="451"/>
      <c r="C251" s="451"/>
      <c r="D251" s="451"/>
      <c r="E251" s="451"/>
      <c r="F251" s="451"/>
      <c r="G251" s="451"/>
      <c r="H251" s="451"/>
    </row>
    <row r="252" spans="1:8" x14ac:dyDescent="0.2">
      <c r="A252" s="452"/>
      <c r="B252" s="451"/>
      <c r="C252" s="451"/>
      <c r="D252" s="451"/>
      <c r="E252" s="451"/>
      <c r="F252" s="451"/>
      <c r="G252" s="451"/>
      <c r="H252" s="451"/>
    </row>
    <row r="253" spans="1:8" x14ac:dyDescent="0.2">
      <c r="A253" s="452"/>
      <c r="B253" s="451"/>
      <c r="C253" s="451"/>
      <c r="D253" s="451"/>
      <c r="E253" s="451"/>
      <c r="F253" s="451"/>
      <c r="G253" s="451"/>
      <c r="H253" s="451"/>
    </row>
    <row r="254" spans="1:8" x14ac:dyDescent="0.2">
      <c r="A254" s="452"/>
      <c r="B254" s="451"/>
      <c r="C254" s="451"/>
      <c r="D254" s="451"/>
      <c r="E254" s="451"/>
      <c r="F254" s="451"/>
      <c r="G254" s="451"/>
      <c r="H254" s="451"/>
    </row>
    <row r="255" spans="1:8" x14ac:dyDescent="0.2">
      <c r="A255" s="452"/>
      <c r="B255" s="451"/>
      <c r="C255" s="451"/>
      <c r="D255" s="451"/>
      <c r="E255" s="451"/>
      <c r="F255" s="451"/>
      <c r="G255" s="451"/>
      <c r="H255" s="451"/>
    </row>
    <row r="256" spans="1:8" x14ac:dyDescent="0.2">
      <c r="A256" s="452"/>
      <c r="B256" s="451"/>
      <c r="C256" s="451"/>
      <c r="D256" s="451"/>
      <c r="E256" s="451"/>
      <c r="F256" s="451"/>
      <c r="G256" s="451"/>
      <c r="H256" s="451"/>
    </row>
    <row r="257" spans="1:8" x14ac:dyDescent="0.2">
      <c r="A257" s="452"/>
      <c r="B257" s="451"/>
      <c r="C257" s="451"/>
      <c r="D257" s="451"/>
      <c r="E257" s="451"/>
      <c r="F257" s="451"/>
      <c r="G257" s="451"/>
      <c r="H257" s="451"/>
    </row>
    <row r="258" spans="1:8" x14ac:dyDescent="0.2">
      <c r="A258" s="452"/>
      <c r="B258" s="451"/>
      <c r="C258" s="451"/>
      <c r="D258" s="451"/>
      <c r="E258" s="451"/>
      <c r="F258" s="451"/>
      <c r="G258" s="451"/>
      <c r="H258" s="451"/>
    </row>
    <row r="259" spans="1:8" x14ac:dyDescent="0.2">
      <c r="A259" s="452"/>
      <c r="B259" s="451"/>
      <c r="C259" s="451"/>
      <c r="D259" s="451"/>
      <c r="E259" s="451"/>
      <c r="F259" s="451"/>
      <c r="G259" s="451"/>
      <c r="H259" s="451"/>
    </row>
    <row r="260" spans="1:8" x14ac:dyDescent="0.2">
      <c r="A260" s="452"/>
      <c r="B260" s="451"/>
      <c r="C260" s="451"/>
      <c r="D260" s="451"/>
      <c r="E260" s="451"/>
      <c r="F260" s="451"/>
      <c r="G260" s="451"/>
      <c r="H260" s="451"/>
    </row>
    <row r="261" spans="1:8" x14ac:dyDescent="0.2">
      <c r="A261" s="452"/>
      <c r="B261" s="451"/>
      <c r="C261" s="451"/>
      <c r="D261" s="451"/>
      <c r="E261" s="451"/>
      <c r="F261" s="451"/>
      <c r="G261" s="451"/>
      <c r="H261" s="451"/>
    </row>
    <row r="262" spans="1:8" x14ac:dyDescent="0.2">
      <c r="A262" s="452"/>
      <c r="B262" s="451"/>
      <c r="C262" s="451"/>
      <c r="D262" s="451"/>
      <c r="E262" s="451"/>
      <c r="F262" s="451"/>
      <c r="G262" s="451"/>
      <c r="H262" s="451"/>
    </row>
    <row r="263" spans="1:8" x14ac:dyDescent="0.2">
      <c r="A263" s="452"/>
      <c r="B263" s="451"/>
      <c r="C263" s="451"/>
      <c r="D263" s="451"/>
      <c r="E263" s="451"/>
      <c r="F263" s="451"/>
      <c r="G263" s="451"/>
      <c r="H263" s="451"/>
    </row>
    <row r="264" spans="1:8" x14ac:dyDescent="0.2">
      <c r="A264" s="452"/>
      <c r="B264" s="451"/>
      <c r="C264" s="451"/>
      <c r="D264" s="451"/>
      <c r="E264" s="451"/>
      <c r="F264" s="451"/>
      <c r="G264" s="451"/>
      <c r="H264" s="451"/>
    </row>
    <row r="265" spans="1:8" x14ac:dyDescent="0.2">
      <c r="A265" s="452"/>
      <c r="B265" s="451"/>
      <c r="C265" s="451"/>
      <c r="D265" s="451"/>
      <c r="E265" s="451"/>
      <c r="F265" s="451"/>
      <c r="G265" s="451"/>
      <c r="H265" s="451"/>
    </row>
    <row r="266" spans="1:8" x14ac:dyDescent="0.2">
      <c r="A266" s="452"/>
      <c r="B266" s="451"/>
      <c r="C266" s="451"/>
      <c r="D266" s="451"/>
      <c r="E266" s="451"/>
      <c r="F266" s="451"/>
      <c r="G266" s="451"/>
      <c r="H266" s="451"/>
    </row>
    <row r="267" spans="1:8" x14ac:dyDescent="0.2">
      <c r="A267" s="452"/>
      <c r="B267" s="451"/>
      <c r="C267" s="451"/>
      <c r="D267" s="451"/>
      <c r="E267" s="451"/>
      <c r="F267" s="451"/>
      <c r="G267" s="451"/>
      <c r="H267" s="451"/>
    </row>
    <row r="268" spans="1:8" x14ac:dyDescent="0.2">
      <c r="A268" s="452"/>
      <c r="B268" s="451"/>
      <c r="C268" s="451"/>
      <c r="D268" s="451"/>
      <c r="E268" s="451"/>
      <c r="F268" s="451"/>
      <c r="G268" s="451"/>
      <c r="H268" s="451"/>
    </row>
    <row r="269" spans="1:8" x14ac:dyDescent="0.2">
      <c r="A269" s="452"/>
      <c r="B269" s="451"/>
      <c r="C269" s="451"/>
      <c r="D269" s="451"/>
      <c r="E269" s="451"/>
      <c r="F269" s="451"/>
      <c r="G269" s="451"/>
      <c r="H269" s="451"/>
    </row>
    <row r="270" spans="1:8" x14ac:dyDescent="0.2">
      <c r="A270" s="452"/>
      <c r="B270" s="451"/>
      <c r="C270" s="451"/>
      <c r="D270" s="451"/>
      <c r="E270" s="451"/>
      <c r="F270" s="451"/>
      <c r="G270" s="451"/>
      <c r="H270" s="451"/>
    </row>
    <row r="271" spans="1:8" x14ac:dyDescent="0.2">
      <c r="A271" s="452"/>
      <c r="B271" s="451"/>
      <c r="C271" s="451"/>
      <c r="D271" s="451"/>
      <c r="E271" s="451"/>
      <c r="F271" s="451"/>
      <c r="G271" s="451"/>
      <c r="H271" s="451"/>
    </row>
    <row r="272" spans="1:8" x14ac:dyDescent="0.2">
      <c r="A272" s="452"/>
      <c r="B272" s="451"/>
      <c r="C272" s="451"/>
      <c r="D272" s="451"/>
      <c r="E272" s="451"/>
      <c r="F272" s="451"/>
      <c r="G272" s="451"/>
      <c r="H272" s="451"/>
    </row>
    <row r="273" spans="1:8" x14ac:dyDescent="0.2">
      <c r="A273" s="452"/>
      <c r="B273" s="451"/>
      <c r="C273" s="451"/>
      <c r="D273" s="451"/>
      <c r="E273" s="451"/>
      <c r="F273" s="451"/>
      <c r="G273" s="451"/>
      <c r="H273" s="451"/>
    </row>
    <row r="274" spans="1:8" x14ac:dyDescent="0.2">
      <c r="A274" s="452"/>
      <c r="B274" s="451"/>
      <c r="C274" s="451"/>
      <c r="D274" s="451"/>
      <c r="E274" s="451"/>
      <c r="F274" s="451"/>
      <c r="G274" s="451"/>
      <c r="H274" s="451"/>
    </row>
    <row r="275" spans="1:8" x14ac:dyDescent="0.2">
      <c r="A275" s="452"/>
      <c r="B275" s="451"/>
      <c r="C275" s="451"/>
      <c r="D275" s="451"/>
      <c r="E275" s="451"/>
      <c r="F275" s="451"/>
      <c r="G275" s="451"/>
      <c r="H275" s="451"/>
    </row>
    <row r="276" spans="1:8" x14ac:dyDescent="0.2">
      <c r="A276" s="452"/>
      <c r="B276" s="451"/>
      <c r="C276" s="451"/>
      <c r="D276" s="451"/>
      <c r="E276" s="451"/>
      <c r="F276" s="451"/>
      <c r="G276" s="451"/>
      <c r="H276" s="451"/>
    </row>
    <row r="277" spans="1:8" x14ac:dyDescent="0.2">
      <c r="A277" s="452"/>
      <c r="B277" s="451"/>
      <c r="C277" s="451"/>
      <c r="D277" s="451"/>
      <c r="E277" s="451"/>
      <c r="F277" s="451"/>
      <c r="G277" s="451"/>
      <c r="H277" s="451"/>
    </row>
    <row r="278" spans="1:8" x14ac:dyDescent="0.2">
      <c r="A278" s="452"/>
      <c r="B278" s="451"/>
      <c r="C278" s="451"/>
      <c r="D278" s="451"/>
      <c r="E278" s="451"/>
      <c r="F278" s="451"/>
      <c r="G278" s="451"/>
      <c r="H278" s="451"/>
    </row>
    <row r="279" spans="1:8" x14ac:dyDescent="0.2">
      <c r="A279" s="452"/>
      <c r="B279" s="451"/>
      <c r="C279" s="451"/>
      <c r="D279" s="451"/>
      <c r="E279" s="451"/>
      <c r="F279" s="451"/>
      <c r="G279" s="451"/>
      <c r="H279" s="451"/>
    </row>
    <row r="280" spans="1:8" x14ac:dyDescent="0.2">
      <c r="A280" s="452"/>
      <c r="B280" s="451"/>
      <c r="C280" s="451"/>
      <c r="D280" s="451"/>
      <c r="E280" s="451"/>
      <c r="F280" s="451"/>
      <c r="G280" s="451"/>
      <c r="H280" s="451"/>
    </row>
    <row r="281" spans="1:8" x14ac:dyDescent="0.2">
      <c r="A281" s="452"/>
      <c r="B281" s="451"/>
      <c r="C281" s="451"/>
      <c r="D281" s="451"/>
      <c r="E281" s="451"/>
      <c r="F281" s="451"/>
      <c r="G281" s="451"/>
      <c r="H281" s="451"/>
    </row>
    <row r="282" spans="1:8" x14ac:dyDescent="0.2">
      <c r="A282" s="452"/>
      <c r="B282" s="451"/>
      <c r="C282" s="451"/>
      <c r="D282" s="451"/>
      <c r="E282" s="451"/>
      <c r="F282" s="451"/>
      <c r="G282" s="451"/>
      <c r="H282" s="451"/>
    </row>
    <row r="283" spans="1:8" x14ac:dyDescent="0.2">
      <c r="A283" s="452"/>
      <c r="B283" s="451"/>
      <c r="C283" s="451"/>
      <c r="D283" s="451"/>
      <c r="E283" s="451"/>
      <c r="F283" s="451"/>
      <c r="G283" s="451"/>
      <c r="H283" s="451"/>
    </row>
    <row r="284" spans="1:8" x14ac:dyDescent="0.2">
      <c r="A284" s="452"/>
      <c r="B284" s="451"/>
      <c r="C284" s="451"/>
      <c r="D284" s="451"/>
      <c r="E284" s="451"/>
      <c r="F284" s="451"/>
      <c r="G284" s="451"/>
      <c r="H284" s="451"/>
    </row>
    <row r="285" spans="1:8" x14ac:dyDescent="0.2">
      <c r="A285" s="452"/>
      <c r="B285" s="451"/>
      <c r="C285" s="451"/>
      <c r="D285" s="451"/>
      <c r="E285" s="451"/>
      <c r="F285" s="451"/>
      <c r="G285" s="451"/>
      <c r="H285" s="451"/>
    </row>
    <row r="286" spans="1:8" x14ac:dyDescent="0.2">
      <c r="A286" s="452"/>
      <c r="B286" s="451"/>
      <c r="C286" s="451"/>
      <c r="D286" s="451"/>
      <c r="E286" s="451"/>
      <c r="F286" s="451"/>
      <c r="G286" s="451"/>
      <c r="H286" s="451"/>
    </row>
    <row r="287" spans="1:8" x14ac:dyDescent="0.2">
      <c r="A287" s="452"/>
      <c r="B287" s="451"/>
      <c r="C287" s="451"/>
      <c r="D287" s="451"/>
      <c r="E287" s="451"/>
      <c r="F287" s="451"/>
      <c r="G287" s="451"/>
      <c r="H287" s="451"/>
    </row>
    <row r="288" spans="1:8" x14ac:dyDescent="0.2">
      <c r="A288" s="452"/>
      <c r="B288" s="451"/>
      <c r="C288" s="451"/>
      <c r="D288" s="451"/>
      <c r="E288" s="451"/>
      <c r="F288" s="451"/>
      <c r="G288" s="451"/>
      <c r="H288" s="451"/>
    </row>
    <row r="289" spans="1:8" x14ac:dyDescent="0.2">
      <c r="A289" s="452"/>
      <c r="B289" s="451"/>
      <c r="C289" s="451"/>
      <c r="D289" s="451"/>
      <c r="E289" s="451"/>
      <c r="F289" s="451"/>
      <c r="G289" s="451"/>
      <c r="H289" s="451"/>
    </row>
    <row r="290" spans="1:8" x14ac:dyDescent="0.2">
      <c r="A290" s="452"/>
      <c r="B290" s="451"/>
      <c r="C290" s="451"/>
      <c r="D290" s="451"/>
      <c r="E290" s="451"/>
      <c r="F290" s="451"/>
      <c r="G290" s="451"/>
      <c r="H290" s="451"/>
    </row>
    <row r="291" spans="1:8" x14ac:dyDescent="0.2">
      <c r="A291" s="452"/>
      <c r="B291" s="451"/>
      <c r="C291" s="451"/>
      <c r="D291" s="451"/>
      <c r="E291" s="451"/>
      <c r="F291" s="451"/>
      <c r="G291" s="451"/>
      <c r="H291" s="451"/>
    </row>
    <row r="292" spans="1:8" x14ac:dyDescent="0.2">
      <c r="A292" s="452"/>
      <c r="B292" s="451"/>
      <c r="C292" s="451"/>
      <c r="D292" s="451"/>
      <c r="E292" s="451"/>
      <c r="F292" s="451"/>
      <c r="G292" s="451"/>
      <c r="H292" s="451"/>
    </row>
    <row r="293" spans="1:8" x14ac:dyDescent="0.2">
      <c r="A293" s="452"/>
      <c r="B293" s="451"/>
      <c r="C293" s="451"/>
      <c r="D293" s="451"/>
      <c r="E293" s="451"/>
      <c r="F293" s="451"/>
      <c r="G293" s="451"/>
      <c r="H293" s="451"/>
    </row>
    <row r="294" spans="1:8" x14ac:dyDescent="0.2">
      <c r="A294" s="452"/>
      <c r="B294" s="451"/>
      <c r="C294" s="451"/>
      <c r="D294" s="451"/>
      <c r="E294" s="451"/>
      <c r="F294" s="451"/>
      <c r="G294" s="451"/>
      <c r="H294" s="451"/>
    </row>
    <row r="295" spans="1:8" x14ac:dyDescent="0.2">
      <c r="A295" s="452"/>
      <c r="B295" s="451"/>
      <c r="C295" s="451"/>
      <c r="D295" s="451"/>
      <c r="E295" s="451"/>
      <c r="F295" s="451"/>
      <c r="G295" s="451"/>
      <c r="H295" s="451"/>
    </row>
    <row r="296" spans="1:8" x14ac:dyDescent="0.2">
      <c r="A296" s="452"/>
      <c r="B296" s="451"/>
      <c r="C296" s="451"/>
      <c r="D296" s="451"/>
      <c r="E296" s="451"/>
      <c r="F296" s="451"/>
      <c r="G296" s="451"/>
      <c r="H296" s="451"/>
    </row>
    <row r="297" spans="1:8" x14ac:dyDescent="0.2">
      <c r="A297" s="452"/>
      <c r="B297" s="451"/>
      <c r="C297" s="451"/>
      <c r="D297" s="451"/>
      <c r="E297" s="451"/>
      <c r="F297" s="451"/>
      <c r="G297" s="451"/>
      <c r="H297" s="451"/>
    </row>
    <row r="298" spans="1:8" x14ac:dyDescent="0.2">
      <c r="A298" s="452"/>
      <c r="B298" s="451"/>
      <c r="C298" s="451"/>
      <c r="D298" s="451"/>
      <c r="E298" s="451"/>
      <c r="F298" s="451"/>
      <c r="G298" s="451"/>
      <c r="H298" s="451"/>
    </row>
    <row r="299" spans="1:8" x14ac:dyDescent="0.2">
      <c r="A299" s="452"/>
      <c r="B299" s="451"/>
      <c r="C299" s="451"/>
      <c r="D299" s="451"/>
      <c r="E299" s="451"/>
      <c r="F299" s="451"/>
      <c r="G299" s="451"/>
      <c r="H299" s="451"/>
    </row>
    <row r="300" spans="1:8" x14ac:dyDescent="0.2">
      <c r="A300" s="452"/>
      <c r="B300" s="451"/>
      <c r="C300" s="451"/>
      <c r="D300" s="451"/>
      <c r="E300" s="451"/>
      <c r="F300" s="451"/>
      <c r="G300" s="451"/>
      <c r="H300" s="451"/>
    </row>
    <row r="301" spans="1:8" x14ac:dyDescent="0.2">
      <c r="A301" s="452"/>
      <c r="B301" s="451"/>
      <c r="C301" s="451"/>
      <c r="D301" s="451"/>
      <c r="E301" s="451"/>
      <c r="F301" s="451"/>
      <c r="G301" s="451"/>
      <c r="H301" s="451"/>
    </row>
    <row r="302" spans="1:8" x14ac:dyDescent="0.2">
      <c r="A302" s="452"/>
      <c r="B302" s="451"/>
      <c r="C302" s="451"/>
      <c r="D302" s="451"/>
      <c r="E302" s="451"/>
      <c r="F302" s="451"/>
      <c r="G302" s="451"/>
      <c r="H302" s="451"/>
    </row>
    <row r="303" spans="1:8" x14ac:dyDescent="0.2">
      <c r="A303" s="452"/>
      <c r="B303" s="451"/>
      <c r="C303" s="451"/>
      <c r="D303" s="451"/>
      <c r="E303" s="451"/>
      <c r="F303" s="451"/>
      <c r="G303" s="451"/>
      <c r="H303" s="451"/>
    </row>
    <row r="304" spans="1:8" x14ac:dyDescent="0.2">
      <c r="A304" s="452"/>
      <c r="B304" s="451"/>
      <c r="C304" s="451"/>
      <c r="D304" s="451"/>
      <c r="E304" s="451"/>
      <c r="F304" s="451"/>
      <c r="G304" s="451"/>
      <c r="H304" s="451"/>
    </row>
    <row r="305" spans="1:8" x14ac:dyDescent="0.2">
      <c r="A305" s="452"/>
      <c r="B305" s="451"/>
      <c r="C305" s="451"/>
      <c r="D305" s="451"/>
      <c r="E305" s="451"/>
      <c r="F305" s="451"/>
      <c r="G305" s="451"/>
      <c r="H305" s="451"/>
    </row>
    <row r="306" spans="1:8" x14ac:dyDescent="0.2">
      <c r="A306" s="452"/>
      <c r="B306" s="451"/>
      <c r="C306" s="451"/>
      <c r="D306" s="451"/>
      <c r="E306" s="451"/>
      <c r="F306" s="451"/>
      <c r="G306" s="451"/>
      <c r="H306" s="451"/>
    </row>
    <row r="307" spans="1:8" x14ac:dyDescent="0.2">
      <c r="A307" s="452"/>
      <c r="B307" s="451"/>
      <c r="C307" s="451"/>
      <c r="D307" s="451"/>
      <c r="E307" s="451"/>
      <c r="F307" s="451"/>
      <c r="G307" s="451"/>
      <c r="H307" s="451"/>
    </row>
    <row r="308" spans="1:8" x14ac:dyDescent="0.2">
      <c r="A308" s="452"/>
      <c r="B308" s="451"/>
      <c r="C308" s="451"/>
      <c r="D308" s="451"/>
      <c r="E308" s="451"/>
      <c r="F308" s="451"/>
      <c r="G308" s="451"/>
      <c r="H308" s="451"/>
    </row>
    <row r="309" spans="1:8" x14ac:dyDescent="0.2">
      <c r="A309" s="452"/>
      <c r="B309" s="451"/>
      <c r="C309" s="451"/>
      <c r="D309" s="451"/>
      <c r="E309" s="451"/>
      <c r="F309" s="451"/>
      <c r="G309" s="451"/>
      <c r="H309" s="451"/>
    </row>
    <row r="310" spans="1:8" x14ac:dyDescent="0.2">
      <c r="A310" s="452"/>
      <c r="B310" s="451"/>
      <c r="C310" s="451"/>
      <c r="D310" s="451"/>
      <c r="E310" s="451"/>
      <c r="F310" s="451"/>
      <c r="G310" s="451"/>
      <c r="H310" s="451"/>
    </row>
    <row r="311" spans="1:8" x14ac:dyDescent="0.2">
      <c r="A311" s="452"/>
      <c r="B311" s="451"/>
      <c r="C311" s="451"/>
      <c r="D311" s="451"/>
      <c r="E311" s="451"/>
      <c r="F311" s="451"/>
      <c r="G311" s="451"/>
      <c r="H311" s="451"/>
    </row>
    <row r="312" spans="1:8" x14ac:dyDescent="0.2">
      <c r="A312" s="452"/>
      <c r="B312" s="451"/>
      <c r="C312" s="451"/>
      <c r="D312" s="451"/>
      <c r="E312" s="451"/>
      <c r="F312" s="451"/>
      <c r="G312" s="451"/>
      <c r="H312" s="451"/>
    </row>
    <row r="313" spans="1:8" x14ac:dyDescent="0.2">
      <c r="A313" s="452"/>
      <c r="B313" s="451"/>
      <c r="C313" s="451"/>
      <c r="D313" s="451"/>
      <c r="E313" s="451"/>
      <c r="F313" s="451"/>
      <c r="G313" s="451"/>
      <c r="H313" s="451"/>
    </row>
    <row r="314" spans="1:8" x14ac:dyDescent="0.2">
      <c r="A314" s="452"/>
      <c r="B314" s="451"/>
      <c r="C314" s="451"/>
      <c r="D314" s="451"/>
      <c r="E314" s="451"/>
      <c r="F314" s="451"/>
      <c r="G314" s="451"/>
      <c r="H314" s="451"/>
    </row>
    <row r="315" spans="1:8" x14ac:dyDescent="0.2">
      <c r="A315" s="452"/>
      <c r="B315" s="451"/>
      <c r="C315" s="451"/>
      <c r="D315" s="451"/>
      <c r="E315" s="451"/>
      <c r="F315" s="451"/>
      <c r="G315" s="451"/>
      <c r="H315" s="451"/>
    </row>
    <row r="316" spans="1:8" x14ac:dyDescent="0.2">
      <c r="A316" s="452"/>
      <c r="B316" s="451"/>
      <c r="C316" s="451"/>
      <c r="D316" s="451"/>
      <c r="E316" s="451"/>
      <c r="F316" s="451"/>
      <c r="G316" s="451"/>
      <c r="H316" s="451"/>
    </row>
    <row r="317" spans="1:8" x14ac:dyDescent="0.2">
      <c r="A317" s="452"/>
      <c r="B317" s="451"/>
      <c r="C317" s="451"/>
      <c r="D317" s="451"/>
      <c r="E317" s="451"/>
      <c r="F317" s="451"/>
      <c r="G317" s="451"/>
      <c r="H317" s="451"/>
    </row>
    <row r="318" spans="1:8" x14ac:dyDescent="0.2">
      <c r="A318" s="452"/>
      <c r="B318" s="451"/>
      <c r="C318" s="451"/>
      <c r="D318" s="451"/>
      <c r="E318" s="451"/>
      <c r="F318" s="451"/>
      <c r="G318" s="451"/>
      <c r="H318" s="451"/>
    </row>
    <row r="319" spans="1:8" x14ac:dyDescent="0.2">
      <c r="A319" s="452"/>
      <c r="B319" s="451"/>
      <c r="C319" s="451"/>
      <c r="D319" s="451"/>
      <c r="E319" s="451"/>
      <c r="F319" s="451"/>
      <c r="G319" s="451"/>
      <c r="H319" s="451"/>
    </row>
    <row r="320" spans="1:8" x14ac:dyDescent="0.2">
      <c r="A320" s="452"/>
      <c r="B320" s="451"/>
      <c r="C320" s="451"/>
      <c r="D320" s="451"/>
      <c r="E320" s="451"/>
      <c r="F320" s="451"/>
      <c r="G320" s="451"/>
      <c r="H320" s="451"/>
    </row>
    <row r="321" spans="1:8" x14ac:dyDescent="0.2">
      <c r="A321" s="452"/>
      <c r="B321" s="451"/>
      <c r="C321" s="451"/>
      <c r="D321" s="451"/>
      <c r="E321" s="451"/>
      <c r="F321" s="451"/>
      <c r="G321" s="451"/>
      <c r="H321" s="451"/>
    </row>
    <row r="322" spans="1:8" x14ac:dyDescent="0.2">
      <c r="A322" s="452"/>
      <c r="B322" s="451"/>
      <c r="C322" s="451"/>
      <c r="D322" s="451"/>
      <c r="E322" s="451"/>
      <c r="F322" s="451"/>
      <c r="G322" s="451"/>
      <c r="H322" s="451"/>
    </row>
    <row r="323" spans="1:8" x14ac:dyDescent="0.2">
      <c r="A323" s="452"/>
      <c r="B323" s="451"/>
      <c r="C323" s="451"/>
      <c r="D323" s="451"/>
      <c r="E323" s="451"/>
      <c r="F323" s="451"/>
      <c r="G323" s="451"/>
      <c r="H323" s="451"/>
    </row>
    <row r="324" spans="1:8" x14ac:dyDescent="0.2">
      <c r="A324" s="452"/>
      <c r="B324" s="451"/>
      <c r="C324" s="451"/>
      <c r="D324" s="451"/>
      <c r="E324" s="451"/>
      <c r="F324" s="451"/>
      <c r="G324" s="451"/>
      <c r="H324" s="451"/>
    </row>
    <row r="325" spans="1:8" x14ac:dyDescent="0.2">
      <c r="A325" s="452"/>
      <c r="B325" s="451"/>
      <c r="C325" s="451"/>
      <c r="D325" s="451"/>
      <c r="E325" s="451"/>
      <c r="F325" s="451"/>
      <c r="G325" s="451"/>
      <c r="H325" s="451"/>
    </row>
    <row r="326" spans="1:8" x14ac:dyDescent="0.2">
      <c r="A326" s="452"/>
      <c r="B326" s="451"/>
      <c r="C326" s="451"/>
      <c r="D326" s="451"/>
      <c r="E326" s="451"/>
      <c r="F326" s="451"/>
      <c r="G326" s="451"/>
      <c r="H326" s="451"/>
    </row>
    <row r="327" spans="1:8" x14ac:dyDescent="0.2">
      <c r="A327" s="452"/>
      <c r="B327" s="451"/>
      <c r="C327" s="451"/>
      <c r="D327" s="451"/>
      <c r="E327" s="451"/>
      <c r="F327" s="451"/>
      <c r="G327" s="451"/>
      <c r="H327" s="451"/>
    </row>
    <row r="328" spans="1:8" x14ac:dyDescent="0.2">
      <c r="A328" s="452"/>
      <c r="B328" s="451"/>
      <c r="C328" s="451"/>
      <c r="D328" s="451"/>
      <c r="E328" s="451"/>
      <c r="F328" s="451"/>
      <c r="G328" s="451"/>
      <c r="H328" s="451"/>
    </row>
    <row r="329" spans="1:8" x14ac:dyDescent="0.2">
      <c r="A329" s="452"/>
      <c r="B329" s="451"/>
      <c r="C329" s="451"/>
      <c r="D329" s="451"/>
      <c r="E329" s="451"/>
      <c r="F329" s="451"/>
      <c r="G329" s="451"/>
      <c r="H329" s="451"/>
    </row>
    <row r="330" spans="1:8" x14ac:dyDescent="0.2">
      <c r="A330" s="452"/>
      <c r="B330" s="451"/>
      <c r="C330" s="451"/>
      <c r="D330" s="451"/>
      <c r="E330" s="451"/>
      <c r="F330" s="451"/>
      <c r="G330" s="451"/>
      <c r="H330" s="451"/>
    </row>
    <row r="331" spans="1:8" x14ac:dyDescent="0.2">
      <c r="A331" s="452"/>
      <c r="B331" s="451"/>
      <c r="C331" s="451"/>
      <c r="D331" s="451"/>
      <c r="E331" s="451"/>
      <c r="F331" s="451"/>
      <c r="G331" s="451"/>
      <c r="H331" s="451"/>
    </row>
    <row r="332" spans="1:8" x14ac:dyDescent="0.2">
      <c r="A332" s="452"/>
      <c r="B332" s="451"/>
      <c r="C332" s="451"/>
      <c r="D332" s="451"/>
      <c r="E332" s="451"/>
      <c r="F332" s="451"/>
      <c r="G332" s="451"/>
      <c r="H332" s="451"/>
    </row>
    <row r="333" spans="1:8" x14ac:dyDescent="0.2">
      <c r="A333" s="452"/>
      <c r="B333" s="451"/>
      <c r="C333" s="451"/>
      <c r="D333" s="451"/>
      <c r="E333" s="451"/>
      <c r="F333" s="451"/>
      <c r="G333" s="451"/>
      <c r="H333" s="451"/>
    </row>
    <row r="334" spans="1:8" x14ac:dyDescent="0.2">
      <c r="A334" s="452"/>
      <c r="B334" s="451"/>
      <c r="C334" s="451"/>
      <c r="D334" s="451"/>
      <c r="E334" s="451"/>
      <c r="F334" s="451"/>
      <c r="G334" s="451"/>
      <c r="H334" s="451"/>
    </row>
    <row r="335" spans="1:8" x14ac:dyDescent="0.2">
      <c r="A335" s="452"/>
      <c r="B335" s="451"/>
      <c r="C335" s="451"/>
      <c r="D335" s="451"/>
      <c r="E335" s="451"/>
      <c r="F335" s="451"/>
      <c r="G335" s="451"/>
      <c r="H335" s="451"/>
    </row>
    <row r="336" spans="1:8" x14ac:dyDescent="0.2">
      <c r="A336" s="452"/>
      <c r="B336" s="451"/>
      <c r="C336" s="451"/>
      <c r="D336" s="451"/>
      <c r="E336" s="451"/>
      <c r="F336" s="451"/>
      <c r="G336" s="451"/>
      <c r="H336" s="451"/>
    </row>
    <row r="337" spans="1:8" x14ac:dyDescent="0.2">
      <c r="A337" s="452"/>
      <c r="B337" s="451"/>
      <c r="C337" s="451"/>
      <c r="D337" s="451"/>
      <c r="E337" s="451"/>
      <c r="F337" s="451"/>
      <c r="G337" s="451"/>
      <c r="H337" s="451"/>
    </row>
    <row r="338" spans="1:8" x14ac:dyDescent="0.2">
      <c r="A338" s="452"/>
      <c r="B338" s="451"/>
      <c r="C338" s="451"/>
      <c r="D338" s="451"/>
      <c r="E338" s="451"/>
      <c r="F338" s="451"/>
      <c r="G338" s="451"/>
      <c r="H338" s="451"/>
    </row>
    <row r="339" spans="1:8" x14ac:dyDescent="0.2">
      <c r="A339" s="452"/>
      <c r="B339" s="451"/>
      <c r="C339" s="451"/>
      <c r="D339" s="451"/>
      <c r="E339" s="451"/>
      <c r="F339" s="451"/>
      <c r="G339" s="451"/>
      <c r="H339" s="451"/>
    </row>
    <row r="340" spans="1:8" x14ac:dyDescent="0.2">
      <c r="A340" s="452"/>
      <c r="B340" s="451"/>
      <c r="C340" s="451"/>
      <c r="D340" s="451"/>
      <c r="E340" s="451"/>
      <c r="F340" s="451"/>
      <c r="G340" s="451"/>
      <c r="H340" s="451"/>
    </row>
    <row r="341" spans="1:8" x14ac:dyDescent="0.2">
      <c r="A341" s="452"/>
      <c r="B341" s="451"/>
      <c r="C341" s="451"/>
      <c r="D341" s="451"/>
      <c r="E341" s="451"/>
      <c r="F341" s="451"/>
      <c r="G341" s="451"/>
      <c r="H341" s="451"/>
    </row>
    <row r="342" spans="1:8" x14ac:dyDescent="0.2">
      <c r="A342" s="452"/>
      <c r="B342" s="451"/>
      <c r="C342" s="451"/>
      <c r="D342" s="451"/>
      <c r="E342" s="451"/>
      <c r="F342" s="451"/>
      <c r="G342" s="451"/>
      <c r="H342" s="451"/>
    </row>
    <row r="343" spans="1:8" x14ac:dyDescent="0.2">
      <c r="A343" s="452"/>
      <c r="B343" s="451"/>
      <c r="C343" s="451"/>
      <c r="D343" s="451"/>
      <c r="E343" s="451"/>
      <c r="F343" s="451"/>
      <c r="G343" s="451"/>
      <c r="H343" s="451"/>
    </row>
    <row r="344" spans="1:8" x14ac:dyDescent="0.2">
      <c r="A344" s="452"/>
      <c r="B344" s="451"/>
      <c r="C344" s="451"/>
      <c r="D344" s="451"/>
      <c r="E344" s="451"/>
      <c r="F344" s="451"/>
      <c r="G344" s="451"/>
      <c r="H344" s="451"/>
    </row>
    <row r="345" spans="1:8" x14ac:dyDescent="0.2">
      <c r="A345" s="452"/>
      <c r="B345" s="451"/>
      <c r="C345" s="451"/>
      <c r="D345" s="451"/>
      <c r="E345" s="451"/>
      <c r="F345" s="451"/>
      <c r="G345" s="451"/>
      <c r="H345" s="451"/>
    </row>
    <row r="346" spans="1:8" x14ac:dyDescent="0.2">
      <c r="A346" s="452"/>
      <c r="B346" s="451"/>
      <c r="C346" s="451"/>
      <c r="D346" s="451"/>
      <c r="E346" s="451"/>
      <c r="F346" s="451"/>
      <c r="G346" s="451"/>
      <c r="H346" s="451"/>
    </row>
    <row r="347" spans="1:8" x14ac:dyDescent="0.2">
      <c r="A347" s="452"/>
      <c r="B347" s="451"/>
      <c r="C347" s="451"/>
      <c r="D347" s="451"/>
      <c r="E347" s="451"/>
      <c r="F347" s="451"/>
      <c r="G347" s="451"/>
      <c r="H347" s="451"/>
    </row>
    <row r="348" spans="1:8" x14ac:dyDescent="0.2">
      <c r="A348" s="452"/>
      <c r="B348" s="451"/>
      <c r="C348" s="451"/>
      <c r="D348" s="451"/>
      <c r="E348" s="451"/>
      <c r="F348" s="451"/>
      <c r="G348" s="451"/>
      <c r="H348" s="451"/>
    </row>
    <row r="349" spans="1:8" x14ac:dyDescent="0.2">
      <c r="A349" s="452"/>
      <c r="B349" s="451"/>
      <c r="C349" s="451"/>
      <c r="D349" s="451"/>
      <c r="E349" s="451"/>
      <c r="F349" s="451"/>
      <c r="G349" s="451"/>
      <c r="H349" s="451"/>
    </row>
    <row r="350" spans="1:8" x14ac:dyDescent="0.2">
      <c r="A350" s="452"/>
      <c r="B350" s="451"/>
      <c r="C350" s="451"/>
      <c r="D350" s="451"/>
      <c r="E350" s="451"/>
      <c r="F350" s="451"/>
      <c r="G350" s="451"/>
      <c r="H350" s="451"/>
    </row>
    <row r="351" spans="1:8" x14ac:dyDescent="0.2">
      <c r="A351" s="452"/>
      <c r="B351" s="451"/>
      <c r="C351" s="451"/>
      <c r="D351" s="451"/>
      <c r="E351" s="451"/>
      <c r="F351" s="451"/>
      <c r="G351" s="451"/>
      <c r="H351" s="451"/>
    </row>
    <row r="352" spans="1:8" x14ac:dyDescent="0.2">
      <c r="A352" s="452"/>
      <c r="B352" s="451"/>
      <c r="C352" s="451"/>
      <c r="D352" s="451"/>
      <c r="E352" s="451"/>
      <c r="F352" s="451"/>
      <c r="G352" s="451"/>
      <c r="H352" s="451"/>
    </row>
    <row r="353" spans="1:8" x14ac:dyDescent="0.2">
      <c r="A353" s="452"/>
      <c r="B353" s="451"/>
      <c r="C353" s="451"/>
      <c r="D353" s="451"/>
      <c r="E353" s="451"/>
      <c r="F353" s="451"/>
      <c r="G353" s="451"/>
      <c r="H353" s="451"/>
    </row>
    <row r="354" spans="1:8" x14ac:dyDescent="0.2">
      <c r="A354" s="452"/>
      <c r="B354" s="451"/>
      <c r="C354" s="451"/>
      <c r="D354" s="451"/>
      <c r="E354" s="451"/>
      <c r="F354" s="451"/>
      <c r="G354" s="451"/>
      <c r="H354" s="451"/>
    </row>
    <row r="355" spans="1:8" x14ac:dyDescent="0.2">
      <c r="A355" s="452"/>
      <c r="B355" s="451"/>
      <c r="C355" s="451"/>
      <c r="D355" s="451"/>
      <c r="E355" s="451"/>
      <c r="F355" s="451"/>
      <c r="G355" s="451"/>
      <c r="H355" s="451"/>
    </row>
    <row r="356" spans="1:8" x14ac:dyDescent="0.2">
      <c r="A356" s="452"/>
      <c r="B356" s="451"/>
      <c r="C356" s="451"/>
      <c r="D356" s="451"/>
      <c r="E356" s="451"/>
      <c r="F356" s="451"/>
      <c r="G356" s="451"/>
      <c r="H356" s="451"/>
    </row>
    <row r="357" spans="1:8" x14ac:dyDescent="0.2">
      <c r="A357" s="452"/>
      <c r="B357" s="451"/>
      <c r="C357" s="451"/>
      <c r="D357" s="451"/>
      <c r="E357" s="451"/>
      <c r="F357" s="451"/>
      <c r="G357" s="451"/>
      <c r="H357" s="451"/>
    </row>
    <row r="358" spans="1:8" x14ac:dyDescent="0.2">
      <c r="A358" s="452"/>
      <c r="B358" s="451"/>
      <c r="C358" s="451"/>
      <c r="D358" s="451"/>
      <c r="E358" s="451"/>
      <c r="F358" s="451"/>
      <c r="G358" s="451"/>
      <c r="H358" s="451"/>
    </row>
    <row r="359" spans="1:8" x14ac:dyDescent="0.2">
      <c r="A359" s="452"/>
      <c r="B359" s="451"/>
      <c r="C359" s="451"/>
      <c r="D359" s="451"/>
      <c r="E359" s="451"/>
      <c r="F359" s="451"/>
      <c r="G359" s="451"/>
      <c r="H359" s="451"/>
    </row>
    <row r="360" spans="1:8" x14ac:dyDescent="0.2">
      <c r="A360" s="452"/>
      <c r="B360" s="451"/>
      <c r="C360" s="451"/>
      <c r="D360" s="451"/>
      <c r="E360" s="451"/>
      <c r="F360" s="451"/>
      <c r="G360" s="451"/>
      <c r="H360" s="451"/>
    </row>
    <row r="361" spans="1:8" x14ac:dyDescent="0.2">
      <c r="A361" s="452"/>
      <c r="B361" s="451"/>
      <c r="C361" s="451"/>
      <c r="D361" s="451"/>
      <c r="E361" s="451"/>
      <c r="F361" s="451"/>
      <c r="G361" s="451"/>
      <c r="H361" s="451"/>
    </row>
    <row r="362" spans="1:8" x14ac:dyDescent="0.2">
      <c r="A362" s="452"/>
      <c r="B362" s="451"/>
      <c r="C362" s="451"/>
      <c r="D362" s="451"/>
      <c r="E362" s="451"/>
      <c r="F362" s="451"/>
      <c r="G362" s="451"/>
      <c r="H362" s="451"/>
    </row>
    <row r="363" spans="1:8" x14ac:dyDescent="0.2">
      <c r="A363" s="452"/>
      <c r="B363" s="451"/>
      <c r="C363" s="451"/>
      <c r="D363" s="451"/>
      <c r="E363" s="451"/>
      <c r="F363" s="451"/>
      <c r="G363" s="451"/>
      <c r="H363" s="451"/>
    </row>
    <row r="364" spans="1:8" x14ac:dyDescent="0.2">
      <c r="A364" s="452"/>
      <c r="B364" s="451"/>
      <c r="C364" s="451"/>
      <c r="D364" s="451"/>
      <c r="E364" s="451"/>
      <c r="F364" s="451"/>
      <c r="G364" s="451"/>
      <c r="H364" s="451"/>
    </row>
    <row r="365" spans="1:8" x14ac:dyDescent="0.2">
      <c r="A365" s="452"/>
      <c r="B365" s="451"/>
      <c r="C365" s="451"/>
      <c r="D365" s="451"/>
      <c r="E365" s="451"/>
      <c r="F365" s="451"/>
      <c r="G365" s="451"/>
      <c r="H365" s="451"/>
    </row>
    <row r="366" spans="1:8" x14ac:dyDescent="0.2">
      <c r="A366" s="452"/>
      <c r="B366" s="451"/>
      <c r="C366" s="451"/>
      <c r="D366" s="451"/>
      <c r="E366" s="451"/>
      <c r="F366" s="451"/>
      <c r="G366" s="451"/>
      <c r="H366" s="451"/>
    </row>
    <row r="367" spans="1:8" x14ac:dyDescent="0.2">
      <c r="A367" s="452"/>
      <c r="B367" s="451"/>
      <c r="C367" s="451"/>
      <c r="D367" s="451"/>
      <c r="E367" s="451"/>
      <c r="F367" s="451"/>
      <c r="G367" s="451"/>
      <c r="H367" s="451"/>
    </row>
    <row r="368" spans="1:8" x14ac:dyDescent="0.2">
      <c r="A368" s="452"/>
      <c r="B368" s="451"/>
      <c r="C368" s="451"/>
      <c r="D368" s="451"/>
      <c r="E368" s="451"/>
      <c r="F368" s="451"/>
      <c r="G368" s="451"/>
      <c r="H368" s="451"/>
    </row>
    <row r="369" spans="1:8" x14ac:dyDescent="0.2">
      <c r="A369" s="452"/>
      <c r="B369" s="451"/>
      <c r="C369" s="451"/>
      <c r="D369" s="451"/>
      <c r="E369" s="451"/>
      <c r="F369" s="451"/>
      <c r="G369" s="451"/>
      <c r="H369" s="451"/>
    </row>
    <row r="370" spans="1:8" x14ac:dyDescent="0.2">
      <c r="A370" s="452"/>
      <c r="B370" s="451"/>
      <c r="C370" s="451"/>
      <c r="D370" s="451"/>
      <c r="E370" s="451"/>
      <c r="F370" s="451"/>
      <c r="G370" s="451"/>
      <c r="H370" s="451"/>
    </row>
    <row r="371" spans="1:8" x14ac:dyDescent="0.2">
      <c r="A371" s="452"/>
      <c r="B371" s="451"/>
      <c r="C371" s="451"/>
      <c r="D371" s="451"/>
      <c r="E371" s="451"/>
      <c r="F371" s="451"/>
      <c r="G371" s="451"/>
      <c r="H371" s="451"/>
    </row>
    <row r="372" spans="1:8" x14ac:dyDescent="0.2">
      <c r="A372" s="452"/>
      <c r="B372" s="451"/>
      <c r="C372" s="451"/>
      <c r="D372" s="451"/>
      <c r="E372" s="451"/>
      <c r="F372" s="451"/>
      <c r="G372" s="451"/>
      <c r="H372" s="451"/>
    </row>
    <row r="373" spans="1:8" x14ac:dyDescent="0.2">
      <c r="A373" s="452"/>
      <c r="B373" s="451"/>
      <c r="C373" s="451"/>
      <c r="D373" s="451"/>
      <c r="E373" s="451"/>
      <c r="F373" s="451"/>
      <c r="G373" s="451"/>
      <c r="H373" s="451"/>
    </row>
    <row r="374" spans="1:8" x14ac:dyDescent="0.2">
      <c r="A374" s="452"/>
      <c r="B374" s="451"/>
      <c r="C374" s="451"/>
      <c r="D374" s="451"/>
      <c r="E374" s="451"/>
      <c r="F374" s="451"/>
      <c r="G374" s="451"/>
      <c r="H374" s="451"/>
    </row>
    <row r="375" spans="1:8" x14ac:dyDescent="0.2">
      <c r="A375" s="452"/>
      <c r="B375" s="451"/>
      <c r="C375" s="451"/>
      <c r="D375" s="451"/>
      <c r="E375" s="451"/>
      <c r="F375" s="451"/>
      <c r="G375" s="451"/>
      <c r="H375" s="451"/>
    </row>
    <row r="376" spans="1:8" x14ac:dyDescent="0.2">
      <c r="A376" s="452"/>
      <c r="B376" s="451"/>
      <c r="C376" s="451"/>
      <c r="D376" s="451"/>
      <c r="E376" s="451"/>
      <c r="F376" s="451"/>
      <c r="G376" s="451"/>
      <c r="H376" s="451"/>
    </row>
    <row r="377" spans="1:8" x14ac:dyDescent="0.2">
      <c r="A377" s="452"/>
      <c r="B377" s="451"/>
      <c r="C377" s="451"/>
      <c r="D377" s="451"/>
      <c r="E377" s="451"/>
      <c r="F377" s="451"/>
      <c r="G377" s="451"/>
      <c r="H377" s="451"/>
    </row>
    <row r="378" spans="1:8" x14ac:dyDescent="0.2">
      <c r="A378" s="452"/>
      <c r="B378" s="451"/>
      <c r="C378" s="451"/>
      <c r="D378" s="451"/>
      <c r="E378" s="451"/>
      <c r="F378" s="451"/>
      <c r="G378" s="451"/>
      <c r="H378" s="451"/>
    </row>
    <row r="379" spans="1:8" x14ac:dyDescent="0.2">
      <c r="A379" s="452"/>
      <c r="B379" s="451"/>
      <c r="C379" s="451"/>
      <c r="D379" s="451"/>
      <c r="E379" s="451"/>
      <c r="F379" s="451"/>
      <c r="G379" s="451"/>
      <c r="H379" s="451"/>
    </row>
    <row r="380" spans="1:8" x14ac:dyDescent="0.2">
      <c r="A380" s="452"/>
      <c r="B380" s="451"/>
      <c r="C380" s="451"/>
      <c r="D380" s="451"/>
      <c r="E380" s="451"/>
      <c r="F380" s="451"/>
      <c r="G380" s="451"/>
      <c r="H380" s="451"/>
    </row>
    <row r="381" spans="1:8" x14ac:dyDescent="0.2">
      <c r="A381" s="452"/>
      <c r="B381" s="451"/>
      <c r="C381" s="451"/>
      <c r="D381" s="451"/>
      <c r="E381" s="451"/>
      <c r="F381" s="451"/>
      <c r="G381" s="451"/>
      <c r="H381" s="451"/>
    </row>
    <row r="382" spans="1:8" x14ac:dyDescent="0.2">
      <c r="A382" s="452"/>
      <c r="B382" s="451"/>
      <c r="C382" s="451"/>
      <c r="D382" s="451"/>
      <c r="E382" s="451"/>
      <c r="F382" s="451"/>
      <c r="G382" s="451"/>
      <c r="H382" s="451"/>
    </row>
    <row r="383" spans="1:8" x14ac:dyDescent="0.2">
      <c r="A383" s="452"/>
      <c r="B383" s="451"/>
      <c r="C383" s="451"/>
      <c r="D383" s="451"/>
      <c r="E383" s="451"/>
      <c r="F383" s="451"/>
      <c r="G383" s="451"/>
      <c r="H383" s="451"/>
    </row>
    <row r="384" spans="1:8" x14ac:dyDescent="0.2">
      <c r="A384" s="452"/>
      <c r="B384" s="451"/>
      <c r="C384" s="451"/>
      <c r="D384" s="451"/>
      <c r="E384" s="451"/>
      <c r="F384" s="451"/>
      <c r="G384" s="451"/>
      <c r="H384" s="451"/>
    </row>
    <row r="385" spans="1:8" x14ac:dyDescent="0.2">
      <c r="A385" s="452"/>
      <c r="B385" s="451"/>
      <c r="C385" s="451"/>
      <c r="D385" s="451"/>
      <c r="E385" s="451"/>
      <c r="F385" s="451"/>
      <c r="G385" s="451"/>
      <c r="H385" s="451"/>
    </row>
    <row r="386" spans="1:8" x14ac:dyDescent="0.2">
      <c r="A386" s="452"/>
      <c r="B386" s="451"/>
      <c r="C386" s="451"/>
      <c r="D386" s="451"/>
      <c r="E386" s="451"/>
      <c r="F386" s="451"/>
      <c r="G386" s="451"/>
      <c r="H386" s="451"/>
    </row>
    <row r="387" spans="1:8" x14ac:dyDescent="0.2">
      <c r="A387" s="452"/>
      <c r="B387" s="451"/>
      <c r="C387" s="451"/>
      <c r="D387" s="451"/>
      <c r="E387" s="451"/>
      <c r="F387" s="451"/>
      <c r="G387" s="451"/>
      <c r="H387" s="451"/>
    </row>
    <row r="388" spans="1:8" x14ac:dyDescent="0.2">
      <c r="A388" s="452"/>
      <c r="B388" s="451"/>
      <c r="C388" s="451"/>
      <c r="D388" s="451"/>
      <c r="E388" s="451"/>
      <c r="F388" s="451"/>
      <c r="G388" s="451"/>
      <c r="H388" s="451"/>
    </row>
    <row r="389" spans="1:8" x14ac:dyDescent="0.2">
      <c r="A389" s="452"/>
      <c r="B389" s="451"/>
      <c r="C389" s="451"/>
      <c r="D389" s="451"/>
      <c r="E389" s="451"/>
      <c r="F389" s="451"/>
      <c r="G389" s="451"/>
      <c r="H389" s="451"/>
    </row>
    <row r="390" spans="1:8" x14ac:dyDescent="0.2">
      <c r="A390" s="452"/>
      <c r="B390" s="451"/>
      <c r="C390" s="451"/>
      <c r="D390" s="451"/>
      <c r="E390" s="451"/>
      <c r="F390" s="451"/>
      <c r="G390" s="451"/>
      <c r="H390" s="451"/>
    </row>
    <row r="391" spans="1:8" x14ac:dyDescent="0.2">
      <c r="A391" s="452"/>
      <c r="B391" s="451"/>
      <c r="C391" s="451"/>
      <c r="D391" s="451"/>
      <c r="E391" s="451"/>
      <c r="F391" s="451"/>
      <c r="G391" s="451"/>
      <c r="H391" s="451"/>
    </row>
    <row r="392" spans="1:8" x14ac:dyDescent="0.2">
      <c r="A392" s="452"/>
      <c r="B392" s="451"/>
      <c r="C392" s="451"/>
      <c r="D392" s="451"/>
      <c r="E392" s="451"/>
      <c r="F392" s="451"/>
      <c r="G392" s="451"/>
      <c r="H392" s="451"/>
    </row>
    <row r="393" spans="1:8" x14ac:dyDescent="0.2">
      <c r="A393" s="452"/>
      <c r="B393" s="451"/>
      <c r="C393" s="451"/>
      <c r="D393" s="451"/>
      <c r="E393" s="451"/>
      <c r="F393" s="451"/>
      <c r="G393" s="451"/>
      <c r="H393" s="451"/>
    </row>
    <row r="394" spans="1:8" x14ac:dyDescent="0.2">
      <c r="A394" s="452"/>
      <c r="B394" s="451"/>
      <c r="C394" s="451"/>
      <c r="D394" s="451"/>
      <c r="E394" s="451"/>
      <c r="F394" s="451"/>
      <c r="G394" s="451"/>
      <c r="H394" s="451"/>
    </row>
    <row r="395" spans="1:8" x14ac:dyDescent="0.2">
      <c r="A395" s="452"/>
      <c r="B395" s="451"/>
      <c r="C395" s="451"/>
      <c r="D395" s="451"/>
      <c r="E395" s="451"/>
      <c r="F395" s="451"/>
      <c r="G395" s="451"/>
      <c r="H395" s="451"/>
    </row>
    <row r="396" spans="1:8" x14ac:dyDescent="0.2">
      <c r="A396" s="452"/>
      <c r="B396" s="451"/>
      <c r="C396" s="451"/>
      <c r="D396" s="451"/>
      <c r="E396" s="451"/>
      <c r="F396" s="451"/>
      <c r="G396" s="451"/>
      <c r="H396" s="451"/>
    </row>
    <row r="397" spans="1:8" x14ac:dyDescent="0.2">
      <c r="A397" s="452"/>
      <c r="B397" s="451"/>
      <c r="C397" s="451"/>
      <c r="D397" s="451"/>
      <c r="E397" s="451"/>
      <c r="F397" s="451"/>
      <c r="G397" s="451"/>
      <c r="H397" s="451"/>
    </row>
    <row r="398" spans="1:8" x14ac:dyDescent="0.2">
      <c r="A398" s="452"/>
      <c r="B398" s="451"/>
      <c r="C398" s="451"/>
      <c r="D398" s="451"/>
      <c r="E398" s="451"/>
      <c r="F398" s="451"/>
      <c r="G398" s="451"/>
      <c r="H398" s="451"/>
    </row>
    <row r="399" spans="1:8" x14ac:dyDescent="0.2">
      <c r="A399" s="452"/>
      <c r="B399" s="451"/>
      <c r="C399" s="451"/>
      <c r="D399" s="451"/>
      <c r="E399" s="451"/>
      <c r="F399" s="451"/>
      <c r="G399" s="451"/>
      <c r="H399" s="451"/>
    </row>
    <row r="400" spans="1:8" x14ac:dyDescent="0.2">
      <c r="A400" s="452"/>
      <c r="B400" s="451"/>
      <c r="C400" s="451"/>
      <c r="D400" s="451"/>
      <c r="E400" s="451"/>
      <c r="F400" s="451"/>
      <c r="G400" s="451"/>
      <c r="H400" s="451"/>
    </row>
    <row r="401" spans="1:8" x14ac:dyDescent="0.2">
      <c r="A401" s="452"/>
      <c r="B401" s="451"/>
      <c r="C401" s="451"/>
      <c r="D401" s="451"/>
      <c r="E401" s="451"/>
      <c r="F401" s="451"/>
      <c r="G401" s="451"/>
      <c r="H401" s="451"/>
    </row>
    <row r="402" spans="1:8" x14ac:dyDescent="0.2">
      <c r="A402" s="452"/>
      <c r="B402" s="451"/>
      <c r="C402" s="451"/>
      <c r="D402" s="451"/>
      <c r="E402" s="451"/>
      <c r="F402" s="451"/>
      <c r="G402" s="451"/>
      <c r="H402" s="451"/>
    </row>
    <row r="403" spans="1:8" x14ac:dyDescent="0.2">
      <c r="A403" s="452"/>
      <c r="B403" s="451"/>
      <c r="C403" s="451"/>
      <c r="D403" s="451"/>
      <c r="E403" s="451"/>
      <c r="F403" s="451"/>
      <c r="G403" s="451"/>
      <c r="H403" s="451"/>
    </row>
    <row r="404" spans="1:8" x14ac:dyDescent="0.2">
      <c r="A404" s="452"/>
      <c r="B404" s="451"/>
      <c r="C404" s="451"/>
      <c r="D404" s="451"/>
      <c r="E404" s="451"/>
      <c r="F404" s="451"/>
      <c r="G404" s="451"/>
      <c r="H404" s="451"/>
    </row>
    <row r="405" spans="1:8" x14ac:dyDescent="0.2">
      <c r="A405" s="452"/>
      <c r="B405" s="451"/>
      <c r="C405" s="451"/>
      <c r="D405" s="451"/>
      <c r="E405" s="451"/>
      <c r="F405" s="451"/>
      <c r="G405" s="451"/>
      <c r="H405" s="451"/>
    </row>
    <row r="406" spans="1:8" x14ac:dyDescent="0.2">
      <c r="A406" s="452"/>
      <c r="B406" s="451"/>
      <c r="C406" s="451"/>
      <c r="D406" s="451"/>
      <c r="E406" s="451"/>
      <c r="F406" s="451"/>
      <c r="G406" s="451"/>
      <c r="H406" s="451"/>
    </row>
    <row r="407" spans="1:8" x14ac:dyDescent="0.2">
      <c r="A407" s="452"/>
      <c r="B407" s="451"/>
      <c r="C407" s="451"/>
      <c r="D407" s="451"/>
      <c r="E407" s="451"/>
      <c r="F407" s="451"/>
      <c r="G407" s="451"/>
      <c r="H407" s="451"/>
    </row>
    <row r="408" spans="1:8" x14ac:dyDescent="0.2">
      <c r="A408" s="452"/>
      <c r="B408" s="451"/>
      <c r="C408" s="451"/>
      <c r="D408" s="451"/>
      <c r="E408" s="451"/>
      <c r="F408" s="451"/>
      <c r="G408" s="451"/>
      <c r="H408" s="451"/>
    </row>
    <row r="409" spans="1:8" x14ac:dyDescent="0.2">
      <c r="A409" s="452"/>
      <c r="B409" s="451"/>
      <c r="C409" s="451"/>
      <c r="D409" s="451"/>
      <c r="E409" s="451"/>
      <c r="F409" s="451"/>
      <c r="G409" s="451"/>
      <c r="H409" s="451"/>
    </row>
    <row r="410" spans="1:8" x14ac:dyDescent="0.2">
      <c r="A410" s="452"/>
      <c r="B410" s="451"/>
      <c r="C410" s="451"/>
      <c r="D410" s="451"/>
      <c r="E410" s="451"/>
      <c r="F410" s="451"/>
      <c r="G410" s="451"/>
      <c r="H410" s="451"/>
    </row>
    <row r="411" spans="1:8" x14ac:dyDescent="0.2">
      <c r="A411" s="452"/>
      <c r="B411" s="451"/>
      <c r="C411" s="451"/>
      <c r="D411" s="451"/>
      <c r="E411" s="451"/>
      <c r="F411" s="451"/>
      <c r="G411" s="451"/>
      <c r="H411" s="451"/>
    </row>
    <row r="412" spans="1:8" x14ac:dyDescent="0.2">
      <c r="A412" s="452"/>
      <c r="B412" s="451"/>
      <c r="C412" s="451"/>
      <c r="D412" s="451"/>
      <c r="E412" s="451"/>
      <c r="F412" s="451"/>
      <c r="G412" s="451"/>
      <c r="H412" s="451"/>
    </row>
    <row r="413" spans="1:8" x14ac:dyDescent="0.2">
      <c r="A413" s="452"/>
      <c r="B413" s="451"/>
      <c r="C413" s="451"/>
      <c r="D413" s="451"/>
      <c r="E413" s="451"/>
      <c r="F413" s="451"/>
      <c r="G413" s="451"/>
      <c r="H413" s="451"/>
    </row>
    <row r="414" spans="1:8" x14ac:dyDescent="0.2">
      <c r="A414" s="452"/>
      <c r="B414" s="451"/>
      <c r="C414" s="451"/>
      <c r="D414" s="451"/>
      <c r="E414" s="451"/>
      <c r="F414" s="451"/>
      <c r="G414" s="451"/>
      <c r="H414" s="451"/>
    </row>
    <row r="415" spans="1:8" x14ac:dyDescent="0.2">
      <c r="A415" s="452"/>
      <c r="B415" s="451"/>
      <c r="C415" s="451"/>
      <c r="D415" s="451"/>
      <c r="E415" s="451"/>
      <c r="F415" s="451"/>
      <c r="G415" s="451"/>
      <c r="H415" s="451"/>
    </row>
    <row r="416" spans="1:8" x14ac:dyDescent="0.2">
      <c r="A416" s="452"/>
      <c r="B416" s="451"/>
      <c r="C416" s="451"/>
      <c r="D416" s="451"/>
      <c r="E416" s="451"/>
      <c r="F416" s="451"/>
      <c r="G416" s="451"/>
      <c r="H416" s="451"/>
    </row>
    <row r="417" spans="1:8" x14ac:dyDescent="0.2">
      <c r="A417" s="452"/>
      <c r="B417" s="451"/>
      <c r="C417" s="451"/>
      <c r="D417" s="451"/>
      <c r="E417" s="451"/>
      <c r="F417" s="451"/>
      <c r="G417" s="451"/>
      <c r="H417" s="451"/>
    </row>
    <row r="418" spans="1:8" x14ac:dyDescent="0.2">
      <c r="A418" s="452"/>
      <c r="B418" s="451"/>
      <c r="C418" s="451"/>
      <c r="D418" s="451"/>
      <c r="E418" s="451"/>
      <c r="F418" s="451"/>
      <c r="G418" s="451"/>
      <c r="H418" s="451"/>
    </row>
    <row r="419" spans="1:8" x14ac:dyDescent="0.2">
      <c r="A419" s="452"/>
      <c r="B419" s="451"/>
      <c r="C419" s="451"/>
      <c r="D419" s="451"/>
      <c r="E419" s="451"/>
      <c r="F419" s="451"/>
      <c r="G419" s="451"/>
      <c r="H419" s="451"/>
    </row>
    <row r="420" spans="1:8" x14ac:dyDescent="0.2">
      <c r="A420" s="452"/>
      <c r="B420" s="451"/>
      <c r="C420" s="451"/>
      <c r="D420" s="451"/>
      <c r="E420" s="451"/>
      <c r="F420" s="451"/>
      <c r="G420" s="451"/>
      <c r="H420" s="451"/>
    </row>
    <row r="421" spans="1:8" x14ac:dyDescent="0.2">
      <c r="A421" s="452"/>
      <c r="B421" s="451"/>
      <c r="C421" s="451"/>
      <c r="D421" s="451"/>
      <c r="E421" s="451"/>
      <c r="F421" s="451"/>
      <c r="G421" s="451"/>
      <c r="H421" s="451"/>
    </row>
    <row r="422" spans="1:8" x14ac:dyDescent="0.2">
      <c r="A422" s="452"/>
      <c r="B422" s="451"/>
      <c r="C422" s="451"/>
      <c r="D422" s="451"/>
      <c r="E422" s="451"/>
      <c r="F422" s="451"/>
      <c r="G422" s="451"/>
      <c r="H422" s="451"/>
    </row>
    <row r="423" spans="1:8" x14ac:dyDescent="0.2">
      <c r="A423" s="452"/>
      <c r="B423" s="451"/>
      <c r="C423" s="451"/>
      <c r="D423" s="451"/>
      <c r="E423" s="451"/>
      <c r="F423" s="451"/>
      <c r="G423" s="451"/>
      <c r="H423" s="451"/>
    </row>
    <row r="424" spans="1:8" x14ac:dyDescent="0.2">
      <c r="A424" s="452"/>
      <c r="B424" s="451"/>
      <c r="C424" s="451"/>
      <c r="D424" s="451"/>
      <c r="E424" s="451"/>
      <c r="F424" s="451"/>
      <c r="G424" s="451"/>
      <c r="H424" s="451"/>
    </row>
    <row r="425" spans="1:8" x14ac:dyDescent="0.2">
      <c r="A425" s="452"/>
      <c r="B425" s="451"/>
      <c r="C425" s="451"/>
      <c r="D425" s="451"/>
      <c r="E425" s="451"/>
      <c r="F425" s="451"/>
      <c r="G425" s="451"/>
      <c r="H425" s="451"/>
    </row>
    <row r="426" spans="1:8" x14ac:dyDescent="0.2">
      <c r="A426" s="452"/>
      <c r="B426" s="451"/>
      <c r="C426" s="451"/>
      <c r="D426" s="451"/>
      <c r="E426" s="451"/>
      <c r="F426" s="451"/>
      <c r="G426" s="451"/>
      <c r="H426" s="451"/>
    </row>
    <row r="427" spans="1:8" x14ac:dyDescent="0.2">
      <c r="A427" s="452"/>
      <c r="B427" s="451"/>
      <c r="C427" s="451"/>
      <c r="D427" s="451"/>
      <c r="E427" s="451"/>
      <c r="F427" s="451"/>
      <c r="G427" s="451"/>
      <c r="H427" s="451"/>
    </row>
    <row r="428" spans="1:8" x14ac:dyDescent="0.2">
      <c r="A428" s="452"/>
      <c r="B428" s="451"/>
      <c r="C428" s="451"/>
      <c r="D428" s="451"/>
      <c r="E428" s="451"/>
      <c r="F428" s="451"/>
      <c r="G428" s="451"/>
      <c r="H428" s="451"/>
    </row>
    <row r="429" spans="1:8" x14ac:dyDescent="0.2">
      <c r="A429" s="452"/>
      <c r="B429" s="451"/>
      <c r="C429" s="451"/>
      <c r="D429" s="451"/>
      <c r="E429" s="451"/>
      <c r="F429" s="451"/>
      <c r="G429" s="451"/>
      <c r="H429" s="451"/>
    </row>
    <row r="430" spans="1:8" x14ac:dyDescent="0.2">
      <c r="A430" s="452"/>
      <c r="B430" s="451"/>
      <c r="C430" s="451"/>
      <c r="D430" s="451"/>
      <c r="E430" s="451"/>
      <c r="F430" s="451"/>
      <c r="G430" s="451"/>
      <c r="H430" s="451"/>
    </row>
    <row r="431" spans="1:8" x14ac:dyDescent="0.2">
      <c r="A431" s="452"/>
      <c r="B431" s="451"/>
      <c r="C431" s="451"/>
      <c r="D431" s="451"/>
      <c r="E431" s="451"/>
      <c r="F431" s="451"/>
      <c r="G431" s="451"/>
      <c r="H431" s="451"/>
    </row>
    <row r="432" spans="1:8" x14ac:dyDescent="0.2">
      <c r="A432" s="452"/>
      <c r="B432" s="451"/>
      <c r="C432" s="451"/>
      <c r="D432" s="451"/>
      <c r="E432" s="451"/>
      <c r="F432" s="451"/>
      <c r="G432" s="451"/>
      <c r="H432" s="451"/>
    </row>
    <row r="433" spans="1:8" x14ac:dyDescent="0.2">
      <c r="A433" s="452"/>
      <c r="B433" s="451"/>
      <c r="C433" s="451"/>
      <c r="D433" s="451"/>
      <c r="E433" s="451"/>
      <c r="F433" s="451"/>
      <c r="G433" s="451"/>
      <c r="H433" s="451"/>
    </row>
    <row r="434" spans="1:8" x14ac:dyDescent="0.2">
      <c r="A434" s="452"/>
      <c r="B434" s="451"/>
      <c r="C434" s="451"/>
      <c r="D434" s="451"/>
      <c r="E434" s="451"/>
      <c r="F434" s="451"/>
      <c r="G434" s="451"/>
      <c r="H434" s="451"/>
    </row>
    <row r="435" spans="1:8" x14ac:dyDescent="0.2">
      <c r="A435" s="452"/>
      <c r="B435" s="451"/>
      <c r="C435" s="451"/>
      <c r="D435" s="451"/>
      <c r="E435" s="451"/>
      <c r="F435" s="451"/>
      <c r="G435" s="451"/>
      <c r="H435" s="451"/>
    </row>
    <row r="436" spans="1:8" x14ac:dyDescent="0.2">
      <c r="A436" s="452"/>
      <c r="B436" s="451"/>
      <c r="C436" s="451"/>
      <c r="D436" s="451"/>
      <c r="E436" s="451"/>
      <c r="F436" s="451"/>
      <c r="G436" s="451"/>
      <c r="H436" s="451"/>
    </row>
    <row r="437" spans="1:8" x14ac:dyDescent="0.2">
      <c r="A437" s="452"/>
      <c r="B437" s="451"/>
      <c r="C437" s="451"/>
      <c r="D437" s="451"/>
      <c r="E437" s="451"/>
      <c r="F437" s="451"/>
      <c r="G437" s="451"/>
      <c r="H437" s="451"/>
    </row>
    <row r="438" spans="1:8" x14ac:dyDescent="0.2">
      <c r="A438" s="452"/>
      <c r="B438" s="451"/>
      <c r="C438" s="451"/>
      <c r="D438" s="451"/>
      <c r="E438" s="451"/>
      <c r="F438" s="451"/>
      <c r="G438" s="451"/>
      <c r="H438" s="451"/>
    </row>
    <row r="439" spans="1:8" x14ac:dyDescent="0.2">
      <c r="A439" s="452"/>
      <c r="B439" s="451"/>
      <c r="C439" s="451"/>
      <c r="D439" s="451"/>
      <c r="E439" s="451"/>
      <c r="F439" s="451"/>
      <c r="G439" s="451"/>
      <c r="H439" s="451"/>
    </row>
    <row r="440" spans="1:8" x14ac:dyDescent="0.2">
      <c r="A440" s="452"/>
      <c r="B440" s="451"/>
      <c r="C440" s="451"/>
      <c r="D440" s="451"/>
      <c r="E440" s="451"/>
      <c r="F440" s="451"/>
      <c r="G440" s="451"/>
      <c r="H440" s="451"/>
    </row>
    <row r="441" spans="1:8" x14ac:dyDescent="0.2">
      <c r="A441" s="452"/>
      <c r="B441" s="451"/>
      <c r="C441" s="451"/>
      <c r="D441" s="451"/>
      <c r="E441" s="451"/>
      <c r="F441" s="451"/>
      <c r="G441" s="451"/>
      <c r="H441" s="451"/>
    </row>
    <row r="442" spans="1:8" x14ac:dyDescent="0.2">
      <c r="A442" s="452"/>
      <c r="B442" s="451"/>
      <c r="C442" s="451"/>
      <c r="D442" s="451"/>
      <c r="E442" s="451"/>
      <c r="F442" s="451"/>
      <c r="G442" s="451"/>
      <c r="H442" s="451"/>
    </row>
    <row r="443" spans="1:8" x14ac:dyDescent="0.2">
      <c r="A443" s="452"/>
      <c r="B443" s="451"/>
      <c r="C443" s="451"/>
      <c r="D443" s="451"/>
      <c r="E443" s="451"/>
      <c r="F443" s="451"/>
      <c r="G443" s="451"/>
      <c r="H443" s="451"/>
    </row>
    <row r="444" spans="1:8" x14ac:dyDescent="0.2">
      <c r="A444" s="452"/>
      <c r="B444" s="451"/>
      <c r="C444" s="451"/>
      <c r="D444" s="451"/>
      <c r="E444" s="451"/>
      <c r="F444" s="451"/>
      <c r="G444" s="451"/>
      <c r="H444" s="451"/>
    </row>
    <row r="445" spans="1:8" x14ac:dyDescent="0.2">
      <c r="A445" s="452"/>
      <c r="B445" s="451"/>
      <c r="C445" s="451"/>
      <c r="D445" s="451"/>
      <c r="E445" s="451"/>
      <c r="F445" s="451"/>
      <c r="G445" s="451"/>
      <c r="H445" s="451"/>
    </row>
    <row r="446" spans="1:8" x14ac:dyDescent="0.2">
      <c r="A446" s="452"/>
      <c r="B446" s="451"/>
      <c r="C446" s="451"/>
      <c r="D446" s="451"/>
      <c r="E446" s="451"/>
      <c r="F446" s="451"/>
      <c r="G446" s="451"/>
      <c r="H446" s="451"/>
    </row>
    <row r="447" spans="1:8" x14ac:dyDescent="0.2">
      <c r="A447" s="452"/>
      <c r="B447" s="451"/>
      <c r="C447" s="451"/>
      <c r="D447" s="451"/>
      <c r="E447" s="451"/>
      <c r="F447" s="451"/>
      <c r="G447" s="451"/>
      <c r="H447" s="451"/>
    </row>
    <row r="448" spans="1:8" x14ac:dyDescent="0.2">
      <c r="A448" s="452"/>
      <c r="B448" s="451"/>
      <c r="C448" s="451"/>
      <c r="D448" s="451"/>
      <c r="E448" s="451"/>
      <c r="F448" s="451"/>
      <c r="G448" s="451"/>
      <c r="H448" s="451"/>
    </row>
    <row r="449" spans="1:8" x14ac:dyDescent="0.2">
      <c r="A449" s="452"/>
      <c r="B449" s="451"/>
      <c r="C449" s="451"/>
      <c r="D449" s="451"/>
      <c r="E449" s="451"/>
      <c r="F449" s="451"/>
      <c r="G449" s="451"/>
      <c r="H449" s="451"/>
    </row>
    <row r="450" spans="1:8" x14ac:dyDescent="0.2">
      <c r="A450" s="452"/>
      <c r="B450" s="451"/>
      <c r="C450" s="451"/>
      <c r="D450" s="451"/>
      <c r="E450" s="451"/>
      <c r="F450" s="451"/>
      <c r="G450" s="451"/>
      <c r="H450" s="451"/>
    </row>
    <row r="451" spans="1:8" x14ac:dyDescent="0.2">
      <c r="A451" s="452"/>
      <c r="B451" s="451"/>
      <c r="C451" s="451"/>
      <c r="D451" s="451"/>
      <c r="E451" s="451"/>
      <c r="F451" s="451"/>
      <c r="G451" s="451"/>
      <c r="H451" s="451"/>
    </row>
    <row r="452" spans="1:8" x14ac:dyDescent="0.2">
      <c r="A452" s="452"/>
      <c r="B452" s="451"/>
      <c r="C452" s="451"/>
      <c r="D452" s="451"/>
      <c r="E452" s="451"/>
      <c r="F452" s="451"/>
      <c r="G452" s="451"/>
      <c r="H452" s="451"/>
    </row>
    <row r="453" spans="1:8" x14ac:dyDescent="0.2">
      <c r="A453" s="452"/>
      <c r="B453" s="451"/>
      <c r="C453" s="451"/>
      <c r="D453" s="451"/>
      <c r="E453" s="451"/>
      <c r="F453" s="451"/>
      <c r="G453" s="451"/>
      <c r="H453" s="451"/>
    </row>
    <row r="454" spans="1:8" x14ac:dyDescent="0.2">
      <c r="A454" s="452"/>
      <c r="B454" s="451"/>
      <c r="C454" s="451"/>
      <c r="D454" s="451"/>
      <c r="E454" s="451"/>
      <c r="F454" s="451"/>
      <c r="G454" s="451"/>
      <c r="H454" s="451"/>
    </row>
    <row r="455" spans="1:8" x14ac:dyDescent="0.2">
      <c r="A455" s="452"/>
      <c r="B455" s="451"/>
      <c r="C455" s="451"/>
      <c r="D455" s="451"/>
      <c r="E455" s="451"/>
      <c r="F455" s="451"/>
      <c r="G455" s="451"/>
      <c r="H455" s="451"/>
    </row>
    <row r="456" spans="1:8" x14ac:dyDescent="0.2">
      <c r="A456" s="452"/>
      <c r="B456" s="451"/>
      <c r="C456" s="451"/>
      <c r="D456" s="451"/>
      <c r="E456" s="451"/>
      <c r="F456" s="451"/>
      <c r="G456" s="451"/>
      <c r="H456" s="451"/>
    </row>
    <row r="457" spans="1:8" x14ac:dyDescent="0.2">
      <c r="A457" s="452"/>
      <c r="B457" s="451"/>
      <c r="C457" s="451"/>
      <c r="D457" s="451"/>
      <c r="E457" s="451"/>
      <c r="F457" s="451"/>
      <c r="G457" s="451"/>
      <c r="H457" s="451"/>
    </row>
    <row r="458" spans="1:8" x14ac:dyDescent="0.2">
      <c r="A458" s="452"/>
      <c r="B458" s="451"/>
      <c r="C458" s="451"/>
      <c r="D458" s="451"/>
      <c r="E458" s="451"/>
      <c r="F458" s="451"/>
      <c r="G458" s="451"/>
      <c r="H458" s="451"/>
    </row>
    <row r="459" spans="1:8" x14ac:dyDescent="0.2">
      <c r="A459" s="452"/>
      <c r="B459" s="451"/>
      <c r="C459" s="451"/>
      <c r="D459" s="451"/>
      <c r="E459" s="451"/>
      <c r="F459" s="451"/>
      <c r="G459" s="451"/>
      <c r="H459" s="451"/>
    </row>
    <row r="460" spans="1:8" x14ac:dyDescent="0.2">
      <c r="A460" s="452"/>
      <c r="B460" s="451"/>
      <c r="C460" s="451"/>
      <c r="D460" s="451"/>
      <c r="E460" s="451"/>
      <c r="F460" s="451"/>
      <c r="G460" s="451"/>
      <c r="H460" s="451"/>
    </row>
    <row r="461" spans="1:8" x14ac:dyDescent="0.2">
      <c r="A461" s="452"/>
      <c r="B461" s="451"/>
      <c r="C461" s="451"/>
      <c r="D461" s="451"/>
      <c r="E461" s="451"/>
      <c r="F461" s="451"/>
      <c r="G461" s="451"/>
      <c r="H461" s="451"/>
    </row>
    <row r="462" spans="1:8" x14ac:dyDescent="0.2">
      <c r="A462" s="452"/>
      <c r="B462" s="451"/>
      <c r="C462" s="451"/>
      <c r="D462" s="451"/>
      <c r="E462" s="451"/>
      <c r="F462" s="451"/>
      <c r="G462" s="451"/>
      <c r="H462" s="451"/>
    </row>
    <row r="463" spans="1:8" x14ac:dyDescent="0.2">
      <c r="A463" s="452"/>
      <c r="B463" s="451"/>
      <c r="C463" s="451"/>
      <c r="D463" s="451"/>
      <c r="E463" s="451"/>
      <c r="F463" s="451"/>
      <c r="G463" s="451"/>
      <c r="H463" s="451"/>
    </row>
    <row r="464" spans="1:8" x14ac:dyDescent="0.2">
      <c r="A464" s="452"/>
      <c r="B464" s="451"/>
      <c r="C464" s="451"/>
      <c r="D464" s="451"/>
      <c r="E464" s="451"/>
      <c r="F464" s="451"/>
      <c r="G464" s="451"/>
      <c r="H464" s="451"/>
    </row>
    <row r="465" spans="1:8" x14ac:dyDescent="0.2">
      <c r="A465" s="452"/>
      <c r="B465" s="451"/>
      <c r="C465" s="451"/>
      <c r="D465" s="451"/>
      <c r="E465" s="451"/>
      <c r="F465" s="451"/>
      <c r="G465" s="451"/>
      <c r="H465" s="451"/>
    </row>
    <row r="466" spans="1:8" x14ac:dyDescent="0.2">
      <c r="A466" s="452"/>
      <c r="B466" s="451"/>
      <c r="C466" s="451"/>
      <c r="D466" s="451"/>
      <c r="E466" s="451"/>
      <c r="F466" s="451"/>
      <c r="G466" s="451"/>
      <c r="H466" s="451"/>
    </row>
    <row r="467" spans="1:8" x14ac:dyDescent="0.2">
      <c r="A467" s="452"/>
      <c r="B467" s="451"/>
      <c r="C467" s="451"/>
      <c r="D467" s="451"/>
      <c r="E467" s="451"/>
      <c r="F467" s="451"/>
      <c r="G467" s="451"/>
      <c r="H467" s="451"/>
    </row>
    <row r="468" spans="1:8" x14ac:dyDescent="0.2">
      <c r="A468" s="452"/>
      <c r="B468" s="451"/>
      <c r="C468" s="451"/>
      <c r="D468" s="451"/>
      <c r="E468" s="451"/>
      <c r="F468" s="451"/>
      <c r="G468" s="451"/>
      <c r="H468" s="451"/>
    </row>
    <row r="469" spans="1:8" x14ac:dyDescent="0.2">
      <c r="A469" s="452"/>
      <c r="B469" s="451"/>
      <c r="C469" s="451"/>
      <c r="D469" s="451"/>
      <c r="E469" s="451"/>
      <c r="F469" s="451"/>
      <c r="G469" s="451"/>
      <c r="H469" s="451"/>
    </row>
    <row r="470" spans="1:8" x14ac:dyDescent="0.2">
      <c r="A470" s="452"/>
      <c r="B470" s="451"/>
      <c r="C470" s="451"/>
      <c r="D470" s="451"/>
      <c r="E470" s="451"/>
      <c r="F470" s="451"/>
      <c r="G470" s="451"/>
      <c r="H470" s="451"/>
    </row>
    <row r="471" spans="1:8" x14ac:dyDescent="0.2">
      <c r="A471" s="452"/>
      <c r="B471" s="451"/>
      <c r="C471" s="451"/>
      <c r="D471" s="451"/>
      <c r="E471" s="451"/>
      <c r="F471" s="451"/>
      <c r="G471" s="451"/>
      <c r="H471" s="451"/>
    </row>
    <row r="472" spans="1:8" x14ac:dyDescent="0.2">
      <c r="A472" s="452"/>
      <c r="B472" s="451"/>
      <c r="C472" s="451"/>
      <c r="D472" s="451"/>
      <c r="E472" s="451"/>
      <c r="F472" s="451"/>
      <c r="G472" s="451"/>
      <c r="H472" s="451"/>
    </row>
    <row r="473" spans="1:8" x14ac:dyDescent="0.2">
      <c r="A473" s="452"/>
      <c r="B473" s="451"/>
      <c r="C473" s="451"/>
      <c r="D473" s="451"/>
      <c r="E473" s="451"/>
      <c r="F473" s="451"/>
      <c r="G473" s="451"/>
      <c r="H473" s="451"/>
    </row>
    <row r="474" spans="1:8" x14ac:dyDescent="0.2">
      <c r="A474" s="452"/>
      <c r="B474" s="451"/>
      <c r="C474" s="451"/>
      <c r="D474" s="451"/>
      <c r="E474" s="451"/>
      <c r="F474" s="451"/>
      <c r="G474" s="451"/>
      <c r="H474" s="451"/>
    </row>
    <row r="475" spans="1:8" x14ac:dyDescent="0.2">
      <c r="A475" s="452"/>
      <c r="B475" s="451"/>
      <c r="C475" s="451"/>
      <c r="D475" s="451"/>
      <c r="E475" s="451"/>
      <c r="F475" s="451"/>
      <c r="G475" s="451"/>
      <c r="H475" s="451"/>
    </row>
    <row r="476" spans="1:8" x14ac:dyDescent="0.2">
      <c r="A476" s="452"/>
      <c r="B476" s="451"/>
      <c r="C476" s="451"/>
      <c r="D476" s="451"/>
      <c r="E476" s="451"/>
      <c r="F476" s="451"/>
      <c r="G476" s="451"/>
      <c r="H476" s="451"/>
    </row>
    <row r="477" spans="1:8" x14ac:dyDescent="0.2">
      <c r="A477" s="452"/>
      <c r="B477" s="451"/>
      <c r="C477" s="451"/>
      <c r="D477" s="451"/>
      <c r="E477" s="451"/>
      <c r="F477" s="451"/>
      <c r="G477" s="451"/>
      <c r="H477" s="451"/>
    </row>
    <row r="478" spans="1:8" x14ac:dyDescent="0.2">
      <c r="A478" s="452"/>
      <c r="B478" s="451"/>
      <c r="C478" s="451"/>
      <c r="D478" s="451"/>
      <c r="E478" s="451"/>
      <c r="F478" s="451"/>
      <c r="G478" s="451"/>
      <c r="H478" s="451"/>
    </row>
    <row r="479" spans="1:8" x14ac:dyDescent="0.2">
      <c r="A479" s="452"/>
      <c r="B479" s="451"/>
      <c r="C479" s="451"/>
      <c r="D479" s="451"/>
      <c r="E479" s="451"/>
      <c r="F479" s="451"/>
      <c r="G479" s="451"/>
      <c r="H479" s="451"/>
    </row>
    <row r="480" spans="1:8" x14ac:dyDescent="0.2">
      <c r="A480" s="452"/>
      <c r="B480" s="451"/>
      <c r="C480" s="451"/>
      <c r="D480" s="451"/>
      <c r="E480" s="451"/>
      <c r="F480" s="451"/>
      <c r="G480" s="451"/>
      <c r="H480" s="451"/>
    </row>
    <row r="481" spans="1:8" x14ac:dyDescent="0.2">
      <c r="A481" s="452"/>
      <c r="B481" s="451"/>
      <c r="C481" s="451"/>
      <c r="D481" s="451"/>
      <c r="E481" s="451"/>
      <c r="F481" s="451"/>
      <c r="G481" s="451"/>
      <c r="H481" s="451"/>
    </row>
    <row r="482" spans="1:8" x14ac:dyDescent="0.2">
      <c r="A482" s="452"/>
      <c r="B482" s="451"/>
      <c r="C482" s="451"/>
      <c r="D482" s="451"/>
      <c r="E482" s="451"/>
      <c r="F482" s="451"/>
      <c r="G482" s="451"/>
      <c r="H482" s="451"/>
    </row>
    <row r="483" spans="1:8" x14ac:dyDescent="0.2">
      <c r="A483" s="452"/>
      <c r="B483" s="451"/>
      <c r="C483" s="451"/>
      <c r="D483" s="451"/>
      <c r="E483" s="451"/>
      <c r="F483" s="451"/>
      <c r="G483" s="451"/>
      <c r="H483" s="451"/>
    </row>
    <row r="484" spans="1:8" x14ac:dyDescent="0.2">
      <c r="A484" s="452"/>
      <c r="B484" s="451"/>
      <c r="C484" s="451"/>
      <c r="D484" s="451"/>
      <c r="E484" s="451"/>
      <c r="F484" s="451"/>
      <c r="G484" s="451"/>
      <c r="H484" s="451"/>
    </row>
    <row r="485" spans="1:8" x14ac:dyDescent="0.2">
      <c r="A485" s="452"/>
      <c r="B485" s="451"/>
      <c r="C485" s="451"/>
      <c r="D485" s="451"/>
      <c r="E485" s="451"/>
      <c r="F485" s="451"/>
      <c r="G485" s="451"/>
      <c r="H485" s="451"/>
    </row>
    <row r="486" spans="1:8" x14ac:dyDescent="0.2">
      <c r="A486" s="452"/>
      <c r="B486" s="451"/>
      <c r="C486" s="451"/>
      <c r="D486" s="451"/>
      <c r="E486" s="451"/>
      <c r="F486" s="451"/>
      <c r="G486" s="451"/>
      <c r="H486" s="451"/>
    </row>
    <row r="487" spans="1:8" x14ac:dyDescent="0.2">
      <c r="A487" s="452"/>
      <c r="B487" s="451"/>
      <c r="C487" s="451"/>
      <c r="D487" s="451"/>
      <c r="E487" s="451"/>
      <c r="F487" s="451"/>
      <c r="G487" s="451"/>
      <c r="H487" s="451"/>
    </row>
    <row r="488" spans="1:8" x14ac:dyDescent="0.2">
      <c r="A488" s="452"/>
      <c r="B488" s="451"/>
      <c r="C488" s="451"/>
      <c r="D488" s="451"/>
      <c r="E488" s="451"/>
      <c r="F488" s="451"/>
      <c r="G488" s="451"/>
      <c r="H488" s="451"/>
    </row>
    <row r="489" spans="1:8" x14ac:dyDescent="0.2">
      <c r="A489" s="452"/>
      <c r="B489" s="451"/>
      <c r="C489" s="451"/>
      <c r="D489" s="451"/>
      <c r="E489" s="451"/>
      <c r="F489" s="451"/>
      <c r="G489" s="451"/>
      <c r="H489" s="451"/>
    </row>
    <row r="490" spans="1:8" x14ac:dyDescent="0.2">
      <c r="A490" s="452"/>
      <c r="B490" s="451"/>
      <c r="C490" s="451"/>
      <c r="D490" s="451"/>
      <c r="E490" s="451"/>
      <c r="F490" s="451"/>
      <c r="G490" s="451"/>
      <c r="H490" s="451"/>
    </row>
    <row r="491" spans="1:8" x14ac:dyDescent="0.2">
      <c r="A491" s="452"/>
      <c r="B491" s="451"/>
      <c r="C491" s="451"/>
      <c r="D491" s="451"/>
      <c r="E491" s="451"/>
      <c r="F491" s="451"/>
      <c r="G491" s="451"/>
      <c r="H491" s="451"/>
    </row>
    <row r="492" spans="1:8" x14ac:dyDescent="0.2">
      <c r="A492" s="452"/>
      <c r="B492" s="451"/>
      <c r="C492" s="451"/>
      <c r="D492" s="451"/>
      <c r="E492" s="451"/>
      <c r="F492" s="451"/>
      <c r="G492" s="451"/>
      <c r="H492" s="451"/>
    </row>
    <row r="493" spans="1:8" x14ac:dyDescent="0.2">
      <c r="A493" s="452"/>
      <c r="B493" s="451"/>
      <c r="C493" s="451"/>
      <c r="D493" s="451"/>
      <c r="E493" s="451"/>
      <c r="F493" s="451"/>
      <c r="G493" s="451"/>
      <c r="H493" s="451"/>
    </row>
    <row r="494" spans="1:8" x14ac:dyDescent="0.2">
      <c r="A494" s="452"/>
      <c r="B494" s="451"/>
      <c r="C494" s="451"/>
      <c r="D494" s="451"/>
      <c r="E494" s="451"/>
      <c r="F494" s="451"/>
      <c r="G494" s="451"/>
      <c r="H494" s="451"/>
    </row>
    <row r="495" spans="1:8" x14ac:dyDescent="0.2">
      <c r="A495" s="452"/>
      <c r="B495" s="451"/>
      <c r="C495" s="451"/>
      <c r="D495" s="451"/>
      <c r="E495" s="451"/>
      <c r="F495" s="451"/>
      <c r="G495" s="451"/>
      <c r="H495" s="451"/>
    </row>
    <row r="496" spans="1:8" x14ac:dyDescent="0.2">
      <c r="A496" s="452"/>
      <c r="B496" s="451"/>
      <c r="C496" s="451"/>
      <c r="D496" s="451"/>
      <c r="E496" s="451"/>
      <c r="F496" s="451"/>
      <c r="G496" s="451"/>
      <c r="H496" s="451"/>
    </row>
    <row r="497" spans="1:8" x14ac:dyDescent="0.2">
      <c r="A497" s="452"/>
      <c r="B497" s="451"/>
      <c r="C497" s="451"/>
      <c r="D497" s="451"/>
      <c r="E497" s="451"/>
      <c r="F497" s="451"/>
      <c r="G497" s="451"/>
      <c r="H497" s="451"/>
    </row>
    <row r="498" spans="1:8" x14ac:dyDescent="0.2">
      <c r="A498" s="452"/>
      <c r="B498" s="451"/>
      <c r="C498" s="451"/>
      <c r="D498" s="451"/>
      <c r="E498" s="451"/>
      <c r="F498" s="451"/>
      <c r="G498" s="451"/>
      <c r="H498" s="451"/>
    </row>
    <row r="499" spans="1:8" x14ac:dyDescent="0.2">
      <c r="A499" s="452"/>
      <c r="B499" s="451"/>
      <c r="C499" s="451"/>
      <c r="D499" s="451"/>
      <c r="E499" s="451"/>
      <c r="F499" s="451"/>
      <c r="G499" s="451"/>
      <c r="H499" s="451"/>
    </row>
    <row r="500" spans="1:8" x14ac:dyDescent="0.2">
      <c r="A500" s="452"/>
      <c r="B500" s="451"/>
      <c r="C500" s="451"/>
      <c r="D500" s="451"/>
      <c r="E500" s="451"/>
      <c r="F500" s="451"/>
      <c r="G500" s="451"/>
      <c r="H500" s="451"/>
    </row>
    <row r="501" spans="1:8" x14ac:dyDescent="0.2">
      <c r="A501" s="452"/>
      <c r="B501" s="451"/>
      <c r="C501" s="451"/>
      <c r="D501" s="451"/>
      <c r="E501" s="451"/>
      <c r="F501" s="451"/>
      <c r="G501" s="451"/>
      <c r="H501" s="451"/>
    </row>
    <row r="502" spans="1:8" x14ac:dyDescent="0.2">
      <c r="A502" s="452"/>
      <c r="B502" s="451"/>
      <c r="C502" s="451"/>
      <c r="D502" s="451"/>
      <c r="E502" s="451"/>
      <c r="F502" s="451"/>
      <c r="G502" s="451"/>
      <c r="H502" s="451"/>
    </row>
    <row r="503" spans="1:8" x14ac:dyDescent="0.2">
      <c r="A503" s="452"/>
      <c r="B503" s="451"/>
      <c r="C503" s="451"/>
      <c r="D503" s="451"/>
      <c r="E503" s="451"/>
      <c r="F503" s="451"/>
      <c r="G503" s="451"/>
      <c r="H503" s="451"/>
    </row>
    <row r="504" spans="1:8" x14ac:dyDescent="0.2">
      <c r="A504" s="452"/>
      <c r="B504" s="451"/>
      <c r="C504" s="451"/>
      <c r="D504" s="451"/>
      <c r="E504" s="451"/>
      <c r="F504" s="451"/>
      <c r="G504" s="451"/>
      <c r="H504" s="451"/>
    </row>
    <row r="505" spans="1:8" x14ac:dyDescent="0.2">
      <c r="A505" s="452"/>
      <c r="B505" s="451"/>
      <c r="C505" s="451"/>
      <c r="D505" s="451"/>
      <c r="E505" s="451"/>
      <c r="F505" s="451"/>
      <c r="G505" s="451"/>
      <c r="H505" s="451"/>
    </row>
    <row r="506" spans="1:8" x14ac:dyDescent="0.2">
      <c r="A506" s="452"/>
      <c r="B506" s="451"/>
      <c r="C506" s="451"/>
      <c r="D506" s="451"/>
      <c r="E506" s="451"/>
      <c r="F506" s="451"/>
      <c r="G506" s="451"/>
      <c r="H506" s="451"/>
    </row>
    <row r="507" spans="1:8" x14ac:dyDescent="0.2">
      <c r="A507" s="452"/>
      <c r="B507" s="451"/>
      <c r="C507" s="451"/>
      <c r="D507" s="451"/>
      <c r="E507" s="451"/>
      <c r="F507" s="451"/>
      <c r="G507" s="451"/>
      <c r="H507" s="451"/>
    </row>
    <row r="508" spans="1:8" x14ac:dyDescent="0.2">
      <c r="A508" s="452"/>
      <c r="B508" s="451"/>
      <c r="C508" s="451"/>
      <c r="D508" s="451"/>
      <c r="E508" s="451"/>
      <c r="F508" s="451"/>
      <c r="G508" s="451"/>
      <c r="H508" s="451"/>
    </row>
    <row r="509" spans="1:8" x14ac:dyDescent="0.2">
      <c r="A509" s="452"/>
      <c r="B509" s="451"/>
      <c r="C509" s="451"/>
      <c r="D509" s="451"/>
      <c r="E509" s="451"/>
      <c r="F509" s="451"/>
      <c r="G509" s="451"/>
      <c r="H509" s="451"/>
    </row>
    <row r="510" spans="1:8" x14ac:dyDescent="0.2">
      <c r="A510" s="452"/>
      <c r="B510" s="451"/>
      <c r="C510" s="451"/>
      <c r="D510" s="451"/>
      <c r="E510" s="451"/>
      <c r="F510" s="451"/>
      <c r="G510" s="451"/>
      <c r="H510" s="451"/>
    </row>
    <row r="511" spans="1:8" x14ac:dyDescent="0.2">
      <c r="A511" s="452"/>
      <c r="B511" s="451"/>
      <c r="C511" s="451"/>
      <c r="D511" s="451"/>
      <c r="E511" s="451"/>
      <c r="F511" s="451"/>
      <c r="G511" s="451"/>
      <c r="H511" s="451"/>
    </row>
    <row r="512" spans="1:8" x14ac:dyDescent="0.2">
      <c r="A512" s="452"/>
      <c r="B512" s="451"/>
      <c r="C512" s="451"/>
      <c r="D512" s="451"/>
      <c r="E512" s="451"/>
      <c r="F512" s="451"/>
      <c r="G512" s="451"/>
      <c r="H512" s="451"/>
    </row>
    <row r="513" spans="1:8" x14ac:dyDescent="0.2">
      <c r="A513" s="452"/>
      <c r="B513" s="451"/>
      <c r="C513" s="451"/>
      <c r="D513" s="451"/>
      <c r="E513" s="451"/>
      <c r="F513" s="451"/>
      <c r="G513" s="451"/>
      <c r="H513" s="451"/>
    </row>
    <row r="514" spans="1:8" x14ac:dyDescent="0.2">
      <c r="A514" s="452"/>
      <c r="B514" s="451"/>
      <c r="C514" s="451"/>
      <c r="D514" s="451"/>
      <c r="E514" s="451"/>
      <c r="F514" s="451"/>
      <c r="G514" s="451"/>
      <c r="H514" s="451"/>
    </row>
    <row r="515" spans="1:8" x14ac:dyDescent="0.2">
      <c r="A515" s="452"/>
      <c r="B515" s="451"/>
      <c r="C515" s="451"/>
      <c r="D515" s="451"/>
      <c r="E515" s="451"/>
      <c r="F515" s="451"/>
      <c r="G515" s="451"/>
      <c r="H515" s="451"/>
    </row>
    <row r="516" spans="1:8" x14ac:dyDescent="0.2">
      <c r="A516" s="452"/>
      <c r="B516" s="451"/>
      <c r="C516" s="451"/>
      <c r="D516" s="451"/>
      <c r="E516" s="451"/>
      <c r="F516" s="451"/>
      <c r="G516" s="451"/>
      <c r="H516" s="451"/>
    </row>
    <row r="517" spans="1:8" x14ac:dyDescent="0.2">
      <c r="A517" s="452"/>
      <c r="B517" s="451"/>
      <c r="C517" s="451"/>
      <c r="D517" s="451"/>
      <c r="E517" s="451"/>
      <c r="F517" s="451"/>
      <c r="G517" s="451"/>
      <c r="H517" s="451"/>
    </row>
    <row r="518" spans="1:8" x14ac:dyDescent="0.2">
      <c r="A518" s="452"/>
      <c r="B518" s="451"/>
      <c r="C518" s="451"/>
      <c r="D518" s="451"/>
      <c r="E518" s="451"/>
      <c r="F518" s="451"/>
      <c r="G518" s="451"/>
      <c r="H518" s="451"/>
    </row>
    <row r="519" spans="1:8" x14ac:dyDescent="0.2">
      <c r="A519" s="452"/>
      <c r="B519" s="451"/>
      <c r="C519" s="451"/>
      <c r="D519" s="451"/>
      <c r="E519" s="451"/>
      <c r="F519" s="451"/>
      <c r="G519" s="451"/>
      <c r="H519" s="451"/>
    </row>
    <row r="520" spans="1:8" x14ac:dyDescent="0.2">
      <c r="A520" s="452"/>
      <c r="B520" s="451"/>
      <c r="C520" s="451"/>
      <c r="D520" s="451"/>
      <c r="E520" s="451"/>
      <c r="F520" s="451"/>
      <c r="G520" s="451"/>
      <c r="H520" s="451"/>
    </row>
    <row r="521" spans="1:8" x14ac:dyDescent="0.2">
      <c r="A521" s="452"/>
      <c r="B521" s="451"/>
      <c r="C521" s="451"/>
      <c r="D521" s="451"/>
      <c r="E521" s="451"/>
      <c r="F521" s="451"/>
      <c r="G521" s="451"/>
      <c r="H521" s="451"/>
    </row>
    <row r="522" spans="1:8" x14ac:dyDescent="0.2">
      <c r="A522" s="452"/>
      <c r="B522" s="451"/>
      <c r="C522" s="451"/>
      <c r="D522" s="451"/>
      <c r="E522" s="451"/>
      <c r="F522" s="451"/>
      <c r="G522" s="451"/>
      <c r="H522" s="451"/>
    </row>
    <row r="523" spans="1:8" x14ac:dyDescent="0.2">
      <c r="A523" s="452"/>
      <c r="B523" s="451"/>
      <c r="C523" s="451"/>
      <c r="D523" s="451"/>
      <c r="E523" s="451"/>
      <c r="F523" s="451"/>
      <c r="G523" s="451"/>
      <c r="H523" s="451"/>
    </row>
    <row r="524" spans="1:8" x14ac:dyDescent="0.2">
      <c r="A524" s="452"/>
      <c r="B524" s="451"/>
      <c r="C524" s="451"/>
      <c r="D524" s="451"/>
      <c r="E524" s="451"/>
      <c r="F524" s="451"/>
      <c r="G524" s="451"/>
      <c r="H524" s="451"/>
    </row>
    <row r="525" spans="1:8" x14ac:dyDescent="0.2">
      <c r="A525" s="452"/>
      <c r="B525" s="451"/>
      <c r="C525" s="451"/>
      <c r="D525" s="451"/>
      <c r="E525" s="451"/>
      <c r="F525" s="451"/>
      <c r="G525" s="451"/>
      <c r="H525" s="451"/>
    </row>
    <row r="526" spans="1:8" x14ac:dyDescent="0.2">
      <c r="A526" s="452"/>
      <c r="B526" s="451"/>
      <c r="C526" s="451"/>
      <c r="D526" s="451"/>
      <c r="E526" s="451"/>
      <c r="F526" s="451"/>
      <c r="G526" s="451"/>
      <c r="H526" s="451"/>
    </row>
    <row r="527" spans="1:8" x14ac:dyDescent="0.2">
      <c r="A527" s="452"/>
      <c r="B527" s="451"/>
      <c r="C527" s="451"/>
      <c r="D527" s="451"/>
      <c r="E527" s="451"/>
      <c r="F527" s="451"/>
      <c r="G527" s="451"/>
      <c r="H527" s="451"/>
    </row>
    <row r="528" spans="1:8" x14ac:dyDescent="0.2">
      <c r="A528" s="452"/>
      <c r="B528" s="451"/>
      <c r="C528" s="451"/>
      <c r="D528" s="451"/>
      <c r="E528" s="451"/>
      <c r="F528" s="451"/>
      <c r="G528" s="451"/>
      <c r="H528" s="451"/>
    </row>
    <row r="529" spans="1:8" x14ac:dyDescent="0.2">
      <c r="A529" s="452"/>
      <c r="B529" s="451"/>
      <c r="C529" s="451"/>
      <c r="D529" s="451"/>
      <c r="E529" s="451"/>
      <c r="F529" s="451"/>
      <c r="G529" s="451"/>
      <c r="H529" s="451"/>
    </row>
    <row r="530" spans="1:8" x14ac:dyDescent="0.2">
      <c r="A530" s="452"/>
      <c r="B530" s="451"/>
      <c r="C530" s="451"/>
      <c r="D530" s="451"/>
      <c r="E530" s="451"/>
      <c r="F530" s="451"/>
      <c r="G530" s="451"/>
      <c r="H530" s="451"/>
    </row>
    <row r="531" spans="1:8" x14ac:dyDescent="0.2">
      <c r="A531" s="452"/>
      <c r="B531" s="451"/>
      <c r="C531" s="451"/>
      <c r="D531" s="451"/>
      <c r="E531" s="451"/>
      <c r="F531" s="451"/>
      <c r="G531" s="451"/>
      <c r="H531" s="451"/>
    </row>
    <row r="532" spans="1:8" x14ac:dyDescent="0.2">
      <c r="A532" s="452"/>
      <c r="B532" s="451"/>
      <c r="C532" s="451"/>
      <c r="D532" s="451"/>
      <c r="E532" s="451"/>
      <c r="F532" s="451"/>
      <c r="G532" s="451"/>
      <c r="H532" s="451"/>
    </row>
    <row r="533" spans="1:8" x14ac:dyDescent="0.2">
      <c r="A533" s="452"/>
      <c r="B533" s="451"/>
      <c r="C533" s="451"/>
      <c r="D533" s="451"/>
      <c r="E533" s="451"/>
      <c r="F533" s="451"/>
      <c r="G533" s="451"/>
      <c r="H533" s="451"/>
    </row>
    <row r="534" spans="1:8" x14ac:dyDescent="0.2">
      <c r="A534" s="452"/>
      <c r="B534" s="451"/>
      <c r="C534" s="451"/>
      <c r="D534" s="451"/>
      <c r="E534" s="451"/>
      <c r="F534" s="451"/>
      <c r="G534" s="451"/>
      <c r="H534" s="451"/>
    </row>
    <row r="535" spans="1:8" x14ac:dyDescent="0.2">
      <c r="A535" s="452"/>
      <c r="B535" s="451"/>
      <c r="C535" s="451"/>
      <c r="D535" s="451"/>
      <c r="E535" s="451"/>
      <c r="F535" s="451"/>
      <c r="G535" s="451"/>
      <c r="H535" s="451"/>
    </row>
    <row r="536" spans="1:8" x14ac:dyDescent="0.2">
      <c r="A536" s="452"/>
      <c r="B536" s="451"/>
      <c r="C536" s="451"/>
      <c r="D536" s="451"/>
      <c r="E536" s="451"/>
      <c r="F536" s="451"/>
      <c r="G536" s="451"/>
      <c r="H536" s="451"/>
    </row>
    <row r="537" spans="1:8" x14ac:dyDescent="0.2">
      <c r="A537" s="452"/>
      <c r="B537" s="451"/>
      <c r="C537" s="451"/>
      <c r="D537" s="451"/>
      <c r="E537" s="451"/>
      <c r="F537" s="451"/>
      <c r="G537" s="451"/>
      <c r="H537" s="451"/>
    </row>
    <row r="538" spans="1:8" x14ac:dyDescent="0.2">
      <c r="A538" s="452"/>
      <c r="B538" s="451"/>
      <c r="C538" s="451"/>
      <c r="D538" s="451"/>
      <c r="E538" s="451"/>
      <c r="F538" s="451"/>
      <c r="G538" s="451"/>
      <c r="H538" s="451"/>
    </row>
    <row r="539" spans="1:8" x14ac:dyDescent="0.2">
      <c r="A539" s="452"/>
      <c r="B539" s="451"/>
      <c r="C539" s="451"/>
      <c r="D539" s="451"/>
      <c r="E539" s="451"/>
      <c r="F539" s="451"/>
      <c r="G539" s="451"/>
      <c r="H539" s="451"/>
    </row>
    <row r="540" spans="1:8" x14ac:dyDescent="0.2">
      <c r="A540" s="452"/>
      <c r="B540" s="451"/>
      <c r="C540" s="451"/>
      <c r="D540" s="451"/>
      <c r="E540" s="451"/>
      <c r="F540" s="451"/>
      <c r="G540" s="451"/>
      <c r="H540" s="451"/>
    </row>
    <row r="541" spans="1:8" x14ac:dyDescent="0.2">
      <c r="A541" s="452"/>
      <c r="B541" s="451"/>
      <c r="C541" s="451"/>
      <c r="D541" s="451"/>
      <c r="E541" s="451"/>
      <c r="F541" s="451"/>
      <c r="G541" s="451"/>
      <c r="H541" s="451"/>
    </row>
    <row r="542" spans="1:8" x14ac:dyDescent="0.2">
      <c r="A542" s="452"/>
      <c r="B542" s="451"/>
      <c r="C542" s="451"/>
      <c r="D542" s="451"/>
      <c r="E542" s="451"/>
      <c r="F542" s="451"/>
      <c r="G542" s="451"/>
      <c r="H542" s="451"/>
    </row>
    <row r="543" spans="1:8" x14ac:dyDescent="0.2">
      <c r="A543" s="452"/>
      <c r="B543" s="451"/>
      <c r="C543" s="451"/>
      <c r="D543" s="451"/>
      <c r="E543" s="451"/>
      <c r="F543" s="451"/>
      <c r="G543" s="451"/>
      <c r="H543" s="451"/>
    </row>
    <row r="544" spans="1:8" x14ac:dyDescent="0.2">
      <c r="A544" s="452"/>
      <c r="B544" s="451"/>
      <c r="C544" s="451"/>
      <c r="D544" s="451"/>
      <c r="E544" s="451"/>
      <c r="F544" s="451"/>
      <c r="G544" s="451"/>
      <c r="H544" s="451"/>
    </row>
    <row r="545" spans="1:8" x14ac:dyDescent="0.2">
      <c r="A545" s="452"/>
      <c r="B545" s="451"/>
      <c r="C545" s="451"/>
      <c r="D545" s="451"/>
      <c r="E545" s="451"/>
      <c r="F545" s="451"/>
      <c r="G545" s="451"/>
      <c r="H545" s="451"/>
    </row>
    <row r="546" spans="1:8" x14ac:dyDescent="0.2">
      <c r="A546" s="452"/>
      <c r="B546" s="451"/>
      <c r="C546" s="451"/>
      <c r="D546" s="451"/>
      <c r="E546" s="451"/>
      <c r="F546" s="451"/>
      <c r="G546" s="451"/>
      <c r="H546" s="451"/>
    </row>
    <row r="547" spans="1:8" x14ac:dyDescent="0.2">
      <c r="A547" s="452"/>
      <c r="B547" s="451"/>
      <c r="C547" s="451"/>
      <c r="D547" s="451"/>
      <c r="E547" s="451"/>
      <c r="F547" s="451"/>
      <c r="G547" s="451"/>
      <c r="H547" s="451"/>
    </row>
    <row r="548" spans="1:8" x14ac:dyDescent="0.2">
      <c r="A548" s="452"/>
      <c r="B548" s="451"/>
      <c r="C548" s="451"/>
      <c r="D548" s="451"/>
      <c r="E548" s="451"/>
      <c r="F548" s="451"/>
      <c r="G548" s="451"/>
      <c r="H548" s="451"/>
    </row>
    <row r="549" spans="1:8" x14ac:dyDescent="0.2">
      <c r="A549" s="452"/>
      <c r="B549" s="451"/>
      <c r="C549" s="451"/>
      <c r="D549" s="451"/>
      <c r="E549" s="451"/>
      <c r="F549" s="451"/>
      <c r="G549" s="451"/>
      <c r="H549" s="451"/>
    </row>
    <row r="550" spans="1:8" x14ac:dyDescent="0.2">
      <c r="A550" s="452"/>
      <c r="B550" s="451"/>
      <c r="C550" s="451"/>
      <c r="D550" s="451"/>
      <c r="E550" s="451"/>
      <c r="F550" s="451"/>
      <c r="G550" s="451"/>
      <c r="H550" s="451"/>
    </row>
    <row r="551" spans="1:8" x14ac:dyDescent="0.2">
      <c r="A551" s="452"/>
      <c r="B551" s="451"/>
      <c r="C551" s="451"/>
      <c r="D551" s="451"/>
      <c r="E551" s="451"/>
      <c r="F551" s="451"/>
      <c r="G551" s="451"/>
      <c r="H551" s="451"/>
    </row>
    <row r="552" spans="1:8" x14ac:dyDescent="0.2">
      <c r="A552" s="452"/>
      <c r="B552" s="451"/>
      <c r="C552" s="451"/>
      <c r="D552" s="451"/>
      <c r="E552" s="451"/>
      <c r="F552" s="451"/>
      <c r="G552" s="451"/>
      <c r="H552" s="451"/>
    </row>
    <row r="553" spans="1:8" x14ac:dyDescent="0.2">
      <c r="A553" s="452"/>
      <c r="B553" s="451"/>
      <c r="C553" s="451"/>
      <c r="D553" s="451"/>
      <c r="E553" s="451"/>
      <c r="F553" s="451"/>
      <c r="G553" s="451"/>
      <c r="H553" s="451"/>
    </row>
    <row r="554" spans="1:8" x14ac:dyDescent="0.2">
      <c r="A554" s="452"/>
      <c r="B554" s="451"/>
      <c r="C554" s="451"/>
      <c r="D554" s="451"/>
      <c r="E554" s="451"/>
      <c r="F554" s="451"/>
      <c r="G554" s="451"/>
      <c r="H554" s="451"/>
    </row>
    <row r="555" spans="1:8" x14ac:dyDescent="0.2">
      <c r="A555" s="452"/>
      <c r="B555" s="451"/>
      <c r="C555" s="451"/>
      <c r="D555" s="451"/>
      <c r="E555" s="451"/>
      <c r="F555" s="451"/>
      <c r="G555" s="451"/>
      <c r="H555" s="451"/>
    </row>
    <row r="556" spans="1:8" x14ac:dyDescent="0.2">
      <c r="A556" s="452"/>
      <c r="B556" s="451"/>
      <c r="C556" s="451"/>
      <c r="D556" s="451"/>
      <c r="E556" s="451"/>
      <c r="F556" s="451"/>
      <c r="G556" s="451"/>
      <c r="H556" s="451"/>
    </row>
    <row r="557" spans="1:8" x14ac:dyDescent="0.2">
      <c r="A557" s="452"/>
      <c r="B557" s="451"/>
      <c r="C557" s="451"/>
      <c r="D557" s="451"/>
      <c r="E557" s="451"/>
      <c r="F557" s="451"/>
      <c r="G557" s="451"/>
      <c r="H557" s="451"/>
    </row>
    <row r="558" spans="1:8" x14ac:dyDescent="0.2">
      <c r="A558" s="452"/>
      <c r="B558" s="451"/>
      <c r="C558" s="451"/>
      <c r="D558" s="451"/>
      <c r="E558" s="451"/>
      <c r="F558" s="451"/>
      <c r="G558" s="451"/>
      <c r="H558" s="451"/>
    </row>
    <row r="559" spans="1:8" x14ac:dyDescent="0.2">
      <c r="A559" s="452"/>
      <c r="B559" s="451"/>
      <c r="C559" s="451"/>
      <c r="D559" s="451"/>
      <c r="E559" s="451"/>
      <c r="F559" s="451"/>
      <c r="G559" s="451"/>
      <c r="H559" s="451"/>
    </row>
    <row r="560" spans="1:8" x14ac:dyDescent="0.2">
      <c r="A560" s="452"/>
      <c r="B560" s="451"/>
      <c r="C560" s="451"/>
      <c r="D560" s="451"/>
      <c r="E560" s="451"/>
      <c r="F560" s="451"/>
      <c r="G560" s="451"/>
      <c r="H560" s="451"/>
    </row>
    <row r="561" spans="1:8" x14ac:dyDescent="0.2">
      <c r="A561" s="452"/>
      <c r="B561" s="451"/>
      <c r="C561" s="451"/>
      <c r="D561" s="451"/>
      <c r="E561" s="451"/>
      <c r="F561" s="451"/>
      <c r="G561" s="451"/>
      <c r="H561" s="451"/>
    </row>
    <row r="562" spans="1:8" x14ac:dyDescent="0.2">
      <c r="A562" s="452"/>
      <c r="B562" s="451"/>
      <c r="C562" s="451"/>
      <c r="D562" s="451"/>
      <c r="E562" s="451"/>
      <c r="F562" s="451"/>
      <c r="G562" s="451"/>
      <c r="H562" s="451"/>
    </row>
    <row r="563" spans="1:8" x14ac:dyDescent="0.2">
      <c r="A563" s="452"/>
      <c r="B563" s="451"/>
      <c r="C563" s="451"/>
      <c r="D563" s="451"/>
      <c r="E563" s="451"/>
      <c r="F563" s="451"/>
      <c r="G563" s="451"/>
      <c r="H563" s="451"/>
    </row>
    <row r="564" spans="1:8" x14ac:dyDescent="0.2">
      <c r="A564" s="452"/>
      <c r="B564" s="451"/>
      <c r="C564" s="451"/>
      <c r="D564" s="451"/>
      <c r="E564" s="451"/>
      <c r="F564" s="451"/>
      <c r="G564" s="451"/>
      <c r="H564" s="451"/>
    </row>
    <row r="565" spans="1:8" x14ac:dyDescent="0.2">
      <c r="A565" s="452"/>
      <c r="B565" s="451"/>
      <c r="C565" s="451"/>
      <c r="D565" s="451"/>
      <c r="E565" s="451"/>
      <c r="F565" s="451"/>
      <c r="G565" s="451"/>
      <c r="H565" s="451"/>
    </row>
    <row r="566" spans="1:8" x14ac:dyDescent="0.2">
      <c r="A566" s="452"/>
      <c r="B566" s="451"/>
      <c r="C566" s="451"/>
      <c r="D566" s="451"/>
      <c r="E566" s="451"/>
      <c r="F566" s="451"/>
      <c r="G566" s="451"/>
      <c r="H566" s="451"/>
    </row>
    <row r="567" spans="1:8" x14ac:dyDescent="0.2">
      <c r="A567" s="452"/>
      <c r="B567" s="451"/>
      <c r="C567" s="451"/>
      <c r="D567" s="451"/>
      <c r="E567" s="451"/>
      <c r="F567" s="451"/>
      <c r="G567" s="451"/>
      <c r="H567" s="451"/>
    </row>
    <row r="568" spans="1:8" x14ac:dyDescent="0.2">
      <c r="A568" s="452"/>
      <c r="B568" s="451"/>
      <c r="C568" s="451"/>
      <c r="D568" s="451"/>
      <c r="E568" s="451"/>
      <c r="F568" s="451"/>
      <c r="G568" s="451"/>
      <c r="H568" s="451"/>
    </row>
    <row r="569" spans="1:8" x14ac:dyDescent="0.2">
      <c r="A569" s="452"/>
      <c r="B569" s="451"/>
      <c r="C569" s="451"/>
      <c r="D569" s="451"/>
      <c r="E569" s="451"/>
      <c r="F569" s="451"/>
      <c r="G569" s="451"/>
      <c r="H569" s="451"/>
    </row>
    <row r="570" spans="1:8" x14ac:dyDescent="0.2">
      <c r="A570" s="452"/>
      <c r="B570" s="451"/>
      <c r="C570" s="451"/>
      <c r="D570" s="451"/>
      <c r="E570" s="451"/>
      <c r="F570" s="451"/>
      <c r="G570" s="451"/>
      <c r="H570" s="451"/>
    </row>
    <row r="571" spans="1:8" x14ac:dyDescent="0.2">
      <c r="A571" s="452"/>
      <c r="B571" s="451"/>
      <c r="C571" s="451"/>
      <c r="D571" s="451"/>
      <c r="E571" s="451"/>
      <c r="F571" s="451"/>
      <c r="G571" s="451"/>
      <c r="H571" s="451"/>
    </row>
    <row r="572" spans="1:8" x14ac:dyDescent="0.2">
      <c r="A572" s="452"/>
      <c r="B572" s="451"/>
      <c r="C572" s="451"/>
      <c r="D572" s="451"/>
      <c r="E572" s="451"/>
      <c r="F572" s="451"/>
      <c r="G572" s="451"/>
      <c r="H572" s="451"/>
    </row>
    <row r="573" spans="1:8" x14ac:dyDescent="0.2">
      <c r="A573" s="452"/>
      <c r="B573" s="451"/>
      <c r="C573" s="451"/>
      <c r="D573" s="451"/>
      <c r="E573" s="451"/>
      <c r="F573" s="451"/>
      <c r="G573" s="451"/>
      <c r="H573" s="451"/>
    </row>
    <row r="574" spans="1:8" x14ac:dyDescent="0.2">
      <c r="A574" s="452"/>
      <c r="B574" s="451"/>
      <c r="C574" s="451"/>
      <c r="D574" s="451"/>
      <c r="E574" s="451"/>
      <c r="F574" s="451"/>
      <c r="G574" s="451"/>
      <c r="H574" s="451"/>
    </row>
    <row r="575" spans="1:8" x14ac:dyDescent="0.2">
      <c r="A575" s="452"/>
      <c r="B575" s="451"/>
      <c r="C575" s="451"/>
      <c r="D575" s="451"/>
      <c r="E575" s="451"/>
      <c r="F575" s="451"/>
      <c r="G575" s="451"/>
      <c r="H575" s="451"/>
    </row>
    <row r="576" spans="1:8" x14ac:dyDescent="0.2">
      <c r="A576" s="452"/>
      <c r="B576" s="451"/>
      <c r="C576" s="451"/>
      <c r="D576" s="451"/>
      <c r="E576" s="451"/>
      <c r="F576" s="451"/>
      <c r="G576" s="451"/>
      <c r="H576" s="451"/>
    </row>
    <row r="577" spans="1:8" x14ac:dyDescent="0.2">
      <c r="A577" s="452"/>
      <c r="B577" s="451"/>
      <c r="C577" s="451"/>
      <c r="D577" s="451"/>
      <c r="E577" s="451"/>
      <c r="F577" s="451"/>
      <c r="G577" s="451"/>
      <c r="H577" s="451"/>
    </row>
    <row r="578" spans="1:8" x14ac:dyDescent="0.2">
      <c r="A578" s="452"/>
      <c r="B578" s="451"/>
      <c r="C578" s="451"/>
      <c r="D578" s="451"/>
      <c r="E578" s="451"/>
      <c r="F578" s="451"/>
      <c r="G578" s="451"/>
      <c r="H578" s="451"/>
    </row>
    <row r="579" spans="1:8" x14ac:dyDescent="0.2">
      <c r="A579" s="452"/>
      <c r="B579" s="451"/>
      <c r="C579" s="451"/>
      <c r="D579" s="451"/>
      <c r="E579" s="451"/>
      <c r="F579" s="451"/>
      <c r="G579" s="451"/>
      <c r="H579" s="451"/>
    </row>
    <row r="580" spans="1:8" x14ac:dyDescent="0.2">
      <c r="A580" s="452"/>
      <c r="B580" s="451"/>
      <c r="C580" s="451"/>
      <c r="D580" s="451"/>
      <c r="E580" s="451"/>
      <c r="F580" s="451"/>
      <c r="G580" s="451"/>
      <c r="H580" s="451"/>
    </row>
    <row r="581" spans="1:8" x14ac:dyDescent="0.2">
      <c r="A581" s="452"/>
      <c r="B581" s="451"/>
      <c r="C581" s="451"/>
      <c r="D581" s="451"/>
      <c r="E581" s="451"/>
      <c r="F581" s="451"/>
      <c r="G581" s="451"/>
      <c r="H581" s="451"/>
    </row>
    <row r="582" spans="1:8" x14ac:dyDescent="0.2">
      <c r="A582" s="452"/>
      <c r="B582" s="451"/>
      <c r="C582" s="451"/>
      <c r="D582" s="451"/>
      <c r="E582" s="451"/>
      <c r="F582" s="451"/>
      <c r="G582" s="451"/>
      <c r="H582" s="451"/>
    </row>
    <row r="583" spans="1:8" x14ac:dyDescent="0.2">
      <c r="A583" s="452"/>
      <c r="B583" s="451"/>
      <c r="C583" s="451"/>
      <c r="D583" s="451"/>
      <c r="E583" s="451"/>
      <c r="F583" s="451"/>
      <c r="G583" s="451"/>
      <c r="H583" s="451"/>
    </row>
    <row r="584" spans="1:8" x14ac:dyDescent="0.2">
      <c r="A584" s="452"/>
      <c r="B584" s="451"/>
      <c r="C584" s="451"/>
      <c r="D584" s="451"/>
      <c r="E584" s="451"/>
      <c r="F584" s="451"/>
      <c r="G584" s="451"/>
      <c r="H584" s="451"/>
    </row>
    <row r="585" spans="1:8" x14ac:dyDescent="0.2">
      <c r="A585" s="452"/>
      <c r="B585" s="451"/>
      <c r="C585" s="451"/>
      <c r="D585" s="451"/>
      <c r="E585" s="451"/>
      <c r="F585" s="451"/>
      <c r="G585" s="451"/>
      <c r="H585" s="451"/>
    </row>
    <row r="586" spans="1:8" x14ac:dyDescent="0.2">
      <c r="A586" s="452"/>
      <c r="B586" s="451"/>
      <c r="C586" s="451"/>
      <c r="D586" s="451"/>
      <c r="E586" s="451"/>
      <c r="F586" s="451"/>
      <c r="G586" s="451"/>
      <c r="H586" s="451"/>
    </row>
    <row r="587" spans="1:8" x14ac:dyDescent="0.2">
      <c r="A587" s="452"/>
      <c r="B587" s="451"/>
      <c r="C587" s="451"/>
      <c r="D587" s="451"/>
      <c r="E587" s="451"/>
      <c r="F587" s="451"/>
      <c r="G587" s="451"/>
      <c r="H587" s="451"/>
    </row>
    <row r="588" spans="1:8" x14ac:dyDescent="0.2">
      <c r="A588" s="452"/>
      <c r="B588" s="451"/>
      <c r="C588" s="451"/>
      <c r="D588" s="451"/>
      <c r="E588" s="451"/>
      <c r="F588" s="451"/>
      <c r="G588" s="451"/>
      <c r="H588" s="451"/>
    </row>
    <row r="589" spans="1:8" x14ac:dyDescent="0.2">
      <c r="A589" s="452"/>
      <c r="B589" s="451"/>
      <c r="C589" s="451"/>
      <c r="D589" s="451"/>
      <c r="E589" s="451"/>
      <c r="F589" s="451"/>
      <c r="G589" s="451"/>
      <c r="H589" s="451"/>
    </row>
    <row r="590" spans="1:8" x14ac:dyDescent="0.2">
      <c r="A590" s="452"/>
      <c r="B590" s="451"/>
      <c r="C590" s="451"/>
      <c r="D590" s="451"/>
      <c r="E590" s="451"/>
      <c r="F590" s="451"/>
      <c r="G590" s="451"/>
      <c r="H590" s="451"/>
    </row>
    <row r="591" spans="1:8" x14ac:dyDescent="0.2">
      <c r="A591" s="452"/>
      <c r="B591" s="451"/>
      <c r="C591" s="451"/>
      <c r="D591" s="451"/>
      <c r="E591" s="451"/>
      <c r="F591" s="451"/>
      <c r="G591" s="451"/>
      <c r="H591" s="451"/>
    </row>
    <row r="592" spans="1:8" x14ac:dyDescent="0.2">
      <c r="A592" s="452"/>
      <c r="B592" s="451"/>
      <c r="C592" s="451"/>
      <c r="D592" s="451"/>
      <c r="E592" s="451"/>
      <c r="F592" s="451"/>
      <c r="G592" s="451"/>
      <c r="H592" s="451"/>
    </row>
    <row r="593" spans="1:8" x14ac:dyDescent="0.2">
      <c r="A593" s="452"/>
      <c r="B593" s="451"/>
      <c r="C593" s="451"/>
      <c r="D593" s="451"/>
      <c r="E593" s="451"/>
      <c r="F593" s="451"/>
      <c r="G593" s="451"/>
      <c r="H593" s="451"/>
    </row>
    <row r="594" spans="1:8" x14ac:dyDescent="0.2">
      <c r="A594" s="452"/>
      <c r="B594" s="451"/>
      <c r="C594" s="451"/>
      <c r="D594" s="451"/>
      <c r="E594" s="451"/>
      <c r="F594" s="451"/>
      <c r="G594" s="451"/>
      <c r="H594" s="451"/>
    </row>
    <row r="595" spans="1:8" x14ac:dyDescent="0.2">
      <c r="A595" s="452"/>
      <c r="B595" s="451"/>
      <c r="C595" s="451"/>
      <c r="D595" s="451"/>
      <c r="E595" s="451"/>
      <c r="F595" s="451"/>
      <c r="G595" s="451"/>
      <c r="H595" s="451"/>
    </row>
    <row r="596" spans="1:8" x14ac:dyDescent="0.2">
      <c r="A596" s="452"/>
      <c r="B596" s="451"/>
      <c r="C596" s="451"/>
      <c r="D596" s="451"/>
      <c r="E596" s="451"/>
      <c r="F596" s="451"/>
      <c r="G596" s="451"/>
      <c r="H596" s="451"/>
    </row>
    <row r="597" spans="1:8" x14ac:dyDescent="0.2">
      <c r="A597" s="452"/>
      <c r="B597" s="451"/>
      <c r="C597" s="451"/>
      <c r="D597" s="451"/>
      <c r="E597" s="451"/>
      <c r="F597" s="451"/>
      <c r="G597" s="451"/>
      <c r="H597" s="451"/>
    </row>
    <row r="598" spans="1:8" x14ac:dyDescent="0.2">
      <c r="A598" s="452"/>
      <c r="B598" s="451"/>
      <c r="C598" s="451"/>
      <c r="D598" s="451"/>
      <c r="E598" s="451"/>
      <c r="F598" s="451"/>
      <c r="G598" s="451"/>
      <c r="H598" s="451"/>
    </row>
    <row r="599" spans="1:8" x14ac:dyDescent="0.2">
      <c r="A599" s="452"/>
      <c r="B599" s="451"/>
      <c r="C599" s="451"/>
      <c r="D599" s="451"/>
      <c r="E599" s="451"/>
      <c r="F599" s="451"/>
      <c r="G599" s="451"/>
      <c r="H599" s="451"/>
    </row>
    <row r="600" spans="1:8" x14ac:dyDescent="0.2">
      <c r="A600" s="452"/>
      <c r="B600" s="451"/>
      <c r="C600" s="451"/>
      <c r="D600" s="451"/>
      <c r="E600" s="451"/>
      <c r="F600" s="451"/>
      <c r="G600" s="451"/>
      <c r="H600" s="451"/>
    </row>
    <row r="601" spans="1:8" x14ac:dyDescent="0.2">
      <c r="A601" s="452"/>
      <c r="B601" s="451"/>
      <c r="C601" s="451"/>
      <c r="D601" s="451"/>
      <c r="E601" s="451"/>
      <c r="F601" s="451"/>
      <c r="G601" s="451"/>
      <c r="H601" s="451"/>
    </row>
    <row r="602" spans="1:8" x14ac:dyDescent="0.2">
      <c r="A602" s="452"/>
      <c r="B602" s="451"/>
      <c r="C602" s="451"/>
      <c r="D602" s="451"/>
      <c r="E602" s="451"/>
      <c r="F602" s="451"/>
      <c r="G602" s="451"/>
      <c r="H602" s="451"/>
    </row>
    <row r="603" spans="1:8" x14ac:dyDescent="0.2">
      <c r="A603" s="452"/>
      <c r="B603" s="451"/>
      <c r="C603" s="451"/>
      <c r="D603" s="451"/>
      <c r="E603" s="451"/>
      <c r="F603" s="451"/>
      <c r="G603" s="451"/>
      <c r="H603" s="451"/>
    </row>
    <row r="604" spans="1:8" x14ac:dyDescent="0.2">
      <c r="A604" s="452"/>
      <c r="B604" s="451"/>
      <c r="C604" s="451"/>
      <c r="D604" s="451"/>
      <c r="E604" s="451"/>
      <c r="F604" s="451"/>
      <c r="G604" s="451"/>
      <c r="H604" s="451"/>
    </row>
    <row r="605" spans="1:8" x14ac:dyDescent="0.2">
      <c r="A605" s="452"/>
      <c r="B605" s="451"/>
      <c r="C605" s="451"/>
      <c r="D605" s="451"/>
      <c r="E605" s="451"/>
      <c r="F605" s="451"/>
      <c r="G605" s="451"/>
      <c r="H605" s="451"/>
    </row>
    <row r="606" spans="1:8" x14ac:dyDescent="0.2">
      <c r="A606" s="452"/>
      <c r="B606" s="451"/>
      <c r="C606" s="451"/>
      <c r="D606" s="451"/>
      <c r="E606" s="451"/>
      <c r="F606" s="451"/>
      <c r="G606" s="451"/>
      <c r="H606" s="451"/>
    </row>
    <row r="607" spans="1:8" x14ac:dyDescent="0.2">
      <c r="A607" s="452"/>
      <c r="B607" s="451"/>
      <c r="C607" s="451"/>
      <c r="D607" s="451"/>
      <c r="E607" s="451"/>
      <c r="F607" s="451"/>
      <c r="G607" s="451"/>
      <c r="H607" s="451"/>
    </row>
    <row r="608" spans="1:8" x14ac:dyDescent="0.2">
      <c r="A608" s="452"/>
      <c r="B608" s="451"/>
      <c r="C608" s="451"/>
      <c r="D608" s="451"/>
      <c r="E608" s="451"/>
      <c r="F608" s="451"/>
      <c r="G608" s="451"/>
      <c r="H608" s="451"/>
    </row>
    <row r="609" spans="1:8" x14ac:dyDescent="0.2">
      <c r="A609" s="452"/>
      <c r="B609" s="451"/>
      <c r="C609" s="451"/>
      <c r="D609" s="451"/>
      <c r="E609" s="451"/>
      <c r="F609" s="451"/>
      <c r="G609" s="451"/>
      <c r="H609" s="451"/>
    </row>
    <row r="610" spans="1:8" x14ac:dyDescent="0.2">
      <c r="A610" s="452"/>
      <c r="B610" s="451"/>
      <c r="C610" s="451"/>
      <c r="D610" s="451"/>
      <c r="E610" s="451"/>
      <c r="F610" s="451"/>
      <c r="G610" s="451"/>
      <c r="H610" s="451"/>
    </row>
    <row r="611" spans="1:8" x14ac:dyDescent="0.2">
      <c r="A611" s="452"/>
      <c r="B611" s="451"/>
      <c r="C611" s="451"/>
      <c r="D611" s="451"/>
      <c r="E611" s="451"/>
      <c r="F611" s="451"/>
      <c r="G611" s="451"/>
      <c r="H611" s="451"/>
    </row>
    <row r="612" spans="1:8" x14ac:dyDescent="0.2">
      <c r="A612" s="452"/>
      <c r="B612" s="451"/>
      <c r="C612" s="451"/>
      <c r="D612" s="451"/>
      <c r="E612" s="451"/>
      <c r="F612" s="451"/>
      <c r="G612" s="451"/>
      <c r="H612" s="451"/>
    </row>
    <row r="613" spans="1:8" x14ac:dyDescent="0.2">
      <c r="A613" s="452"/>
      <c r="B613" s="451"/>
      <c r="C613" s="451"/>
      <c r="D613" s="451"/>
      <c r="E613" s="451"/>
      <c r="F613" s="451"/>
      <c r="G613" s="451"/>
      <c r="H613" s="451"/>
    </row>
    <row r="614" spans="1:8" x14ac:dyDescent="0.2">
      <c r="A614" s="452"/>
      <c r="B614" s="451"/>
      <c r="C614" s="451"/>
      <c r="D614" s="451"/>
      <c r="E614" s="451"/>
      <c r="F614" s="451"/>
      <c r="G614" s="451"/>
      <c r="H614" s="451"/>
    </row>
    <row r="615" spans="1:8" x14ac:dyDescent="0.2">
      <c r="A615" s="452"/>
      <c r="B615" s="451"/>
      <c r="C615" s="451"/>
      <c r="D615" s="451"/>
      <c r="E615" s="451"/>
      <c r="F615" s="451"/>
      <c r="G615" s="451"/>
      <c r="H615" s="451"/>
    </row>
    <row r="616" spans="1:8" x14ac:dyDescent="0.2">
      <c r="A616" s="452"/>
      <c r="B616" s="451"/>
      <c r="C616" s="451"/>
      <c r="D616" s="451"/>
      <c r="E616" s="451"/>
      <c r="F616" s="451"/>
      <c r="G616" s="451"/>
      <c r="H616" s="451"/>
    </row>
    <row r="617" spans="1:8" x14ac:dyDescent="0.2">
      <c r="A617" s="452"/>
      <c r="B617" s="451"/>
      <c r="C617" s="451"/>
      <c r="D617" s="451"/>
      <c r="E617" s="451"/>
      <c r="F617" s="451"/>
      <c r="G617" s="451"/>
      <c r="H617" s="451"/>
    </row>
    <row r="618" spans="1:8" x14ac:dyDescent="0.2">
      <c r="A618" s="452"/>
      <c r="B618" s="451"/>
      <c r="C618" s="451"/>
      <c r="D618" s="451"/>
      <c r="E618" s="451"/>
      <c r="F618" s="451"/>
      <c r="G618" s="451"/>
      <c r="H618" s="451"/>
    </row>
    <row r="619" spans="1:8" x14ac:dyDescent="0.2">
      <c r="A619" s="452"/>
      <c r="B619" s="451"/>
      <c r="C619" s="451"/>
      <c r="D619" s="451"/>
      <c r="E619" s="451"/>
      <c r="F619" s="451"/>
      <c r="G619" s="451"/>
      <c r="H619" s="451"/>
    </row>
    <row r="620" spans="1:8" x14ac:dyDescent="0.2">
      <c r="A620" s="452"/>
      <c r="B620" s="451"/>
      <c r="C620" s="451"/>
      <c r="D620" s="451"/>
      <c r="E620" s="451"/>
      <c r="F620" s="451"/>
      <c r="G620" s="451"/>
      <c r="H620" s="451"/>
    </row>
    <row r="621" spans="1:8" x14ac:dyDescent="0.2">
      <c r="A621" s="452"/>
      <c r="B621" s="451"/>
      <c r="C621" s="451"/>
      <c r="D621" s="451"/>
      <c r="E621" s="451"/>
      <c r="F621" s="451"/>
      <c r="G621" s="451"/>
      <c r="H621" s="451"/>
    </row>
    <row r="622" spans="1:8" x14ac:dyDescent="0.2">
      <c r="A622" s="452"/>
      <c r="B622" s="451"/>
      <c r="C622" s="451"/>
      <c r="D622" s="451"/>
      <c r="E622" s="451"/>
      <c r="F622" s="451"/>
      <c r="G622" s="451"/>
      <c r="H622" s="451"/>
    </row>
    <row r="623" spans="1:8" x14ac:dyDescent="0.2">
      <c r="A623" s="452"/>
      <c r="B623" s="451"/>
      <c r="C623" s="451"/>
      <c r="D623" s="451"/>
      <c r="E623" s="451"/>
      <c r="F623" s="451"/>
      <c r="G623" s="451"/>
      <c r="H623" s="451"/>
    </row>
    <row r="624" spans="1:8" x14ac:dyDescent="0.2">
      <c r="A624" s="452"/>
      <c r="B624" s="451"/>
      <c r="C624" s="451"/>
      <c r="D624" s="451"/>
      <c r="E624" s="451"/>
      <c r="F624" s="451"/>
      <c r="G624" s="451"/>
      <c r="H624" s="451"/>
    </row>
    <row r="625" spans="1:8" x14ac:dyDescent="0.2">
      <c r="A625" s="452"/>
      <c r="B625" s="451"/>
      <c r="C625" s="451"/>
      <c r="D625" s="451"/>
      <c r="E625" s="451"/>
      <c r="F625" s="451"/>
      <c r="G625" s="451"/>
      <c r="H625" s="451"/>
    </row>
    <row r="626" spans="1:8" x14ac:dyDescent="0.2">
      <c r="A626" s="452"/>
      <c r="B626" s="451"/>
      <c r="C626" s="451"/>
      <c r="D626" s="451"/>
      <c r="E626" s="451"/>
      <c r="F626" s="451"/>
      <c r="G626" s="451"/>
      <c r="H626" s="451"/>
    </row>
    <row r="627" spans="1:8" x14ac:dyDescent="0.2">
      <c r="A627" s="452"/>
      <c r="B627" s="451"/>
      <c r="C627" s="451"/>
      <c r="D627" s="451"/>
      <c r="E627" s="451"/>
      <c r="F627" s="451"/>
      <c r="G627" s="451"/>
      <c r="H627" s="451"/>
    </row>
    <row r="628" spans="1:8" x14ac:dyDescent="0.2">
      <c r="A628" s="452"/>
      <c r="B628" s="451"/>
      <c r="C628" s="451"/>
      <c r="D628" s="451"/>
      <c r="E628" s="451"/>
      <c r="F628" s="451"/>
      <c r="G628" s="451"/>
      <c r="H628" s="451"/>
    </row>
    <row r="629" spans="1:8" x14ac:dyDescent="0.2">
      <c r="A629" s="452"/>
      <c r="B629" s="451"/>
      <c r="C629" s="451"/>
      <c r="D629" s="451"/>
      <c r="E629" s="451"/>
      <c r="F629" s="451"/>
      <c r="G629" s="451"/>
      <c r="H629" s="451"/>
    </row>
    <row r="630" spans="1:8" x14ac:dyDescent="0.2">
      <c r="A630" s="452"/>
      <c r="B630" s="451"/>
      <c r="C630" s="451"/>
      <c r="D630" s="451"/>
      <c r="E630" s="451"/>
      <c r="F630" s="451"/>
      <c r="G630" s="451"/>
      <c r="H630" s="451"/>
    </row>
    <row r="631" spans="1:8" x14ac:dyDescent="0.2">
      <c r="A631" s="452"/>
      <c r="B631" s="451"/>
      <c r="C631" s="451"/>
      <c r="D631" s="451"/>
      <c r="E631" s="451"/>
      <c r="F631" s="451"/>
      <c r="G631" s="451"/>
      <c r="H631" s="451"/>
    </row>
    <row r="632" spans="1:8" x14ac:dyDescent="0.2">
      <c r="A632" s="452"/>
      <c r="B632" s="451"/>
      <c r="C632" s="451"/>
      <c r="D632" s="451"/>
      <c r="E632" s="451"/>
      <c r="F632" s="451"/>
      <c r="G632" s="451"/>
      <c r="H632" s="451"/>
    </row>
    <row r="633" spans="1:8" x14ac:dyDescent="0.2">
      <c r="A633" s="452"/>
      <c r="B633" s="451"/>
      <c r="C633" s="451"/>
      <c r="D633" s="451"/>
      <c r="E633" s="451"/>
      <c r="F633" s="451"/>
      <c r="G633" s="451"/>
      <c r="H633" s="451"/>
    </row>
    <row r="634" spans="1:8" x14ac:dyDescent="0.2">
      <c r="A634" s="452"/>
      <c r="B634" s="451"/>
      <c r="C634" s="451"/>
      <c r="D634" s="451"/>
      <c r="E634" s="451"/>
      <c r="F634" s="451"/>
      <c r="G634" s="451"/>
      <c r="H634" s="451"/>
    </row>
    <row r="635" spans="1:8" x14ac:dyDescent="0.2">
      <c r="A635" s="452"/>
      <c r="B635" s="451"/>
      <c r="C635" s="451"/>
      <c r="D635" s="451"/>
      <c r="E635" s="451"/>
      <c r="F635" s="451"/>
      <c r="G635" s="451"/>
      <c r="H635" s="451"/>
    </row>
    <row r="636" spans="1:8" x14ac:dyDescent="0.2">
      <c r="A636" s="452"/>
      <c r="B636" s="451"/>
      <c r="C636" s="451"/>
      <c r="D636" s="451"/>
      <c r="E636" s="451"/>
      <c r="F636" s="451"/>
      <c r="G636" s="451"/>
      <c r="H636" s="451"/>
    </row>
    <row r="637" spans="1:8" x14ac:dyDescent="0.2">
      <c r="A637" s="452"/>
      <c r="B637" s="451"/>
      <c r="C637" s="451"/>
      <c r="D637" s="451"/>
      <c r="E637" s="451"/>
      <c r="F637" s="451"/>
      <c r="G637" s="451"/>
      <c r="H637" s="451"/>
    </row>
    <row r="638" spans="1:8" x14ac:dyDescent="0.2">
      <c r="A638" s="452"/>
      <c r="B638" s="451"/>
      <c r="C638" s="451"/>
      <c r="D638" s="451"/>
      <c r="E638" s="451"/>
      <c r="F638" s="451"/>
      <c r="G638" s="451"/>
      <c r="H638" s="451"/>
    </row>
    <row r="639" spans="1:8" x14ac:dyDescent="0.2">
      <c r="A639" s="452"/>
      <c r="B639" s="451"/>
      <c r="C639" s="451"/>
      <c r="D639" s="451"/>
      <c r="E639" s="451"/>
      <c r="F639" s="451"/>
      <c r="G639" s="451"/>
      <c r="H639" s="451"/>
    </row>
    <row r="640" spans="1:8" x14ac:dyDescent="0.2">
      <c r="A640" s="452"/>
      <c r="B640" s="451"/>
      <c r="C640" s="451"/>
      <c r="D640" s="451"/>
      <c r="E640" s="451"/>
      <c r="F640" s="451"/>
      <c r="G640" s="451"/>
      <c r="H640" s="451"/>
    </row>
    <row r="641" spans="1:8" x14ac:dyDescent="0.2">
      <c r="A641" s="452"/>
      <c r="B641" s="451"/>
      <c r="C641" s="451"/>
      <c r="D641" s="451"/>
      <c r="E641" s="451"/>
      <c r="F641" s="451"/>
      <c r="G641" s="451"/>
      <c r="H641" s="451"/>
    </row>
    <row r="642" spans="1:8" x14ac:dyDescent="0.2">
      <c r="A642" s="452"/>
      <c r="B642" s="451"/>
      <c r="C642" s="451"/>
      <c r="D642" s="451"/>
      <c r="E642" s="451"/>
      <c r="F642" s="451"/>
      <c r="G642" s="451"/>
      <c r="H642" s="451"/>
    </row>
    <row r="643" spans="1:8" x14ac:dyDescent="0.2">
      <c r="A643" s="452"/>
      <c r="B643" s="451"/>
      <c r="C643" s="451"/>
      <c r="D643" s="451"/>
      <c r="E643" s="451"/>
      <c r="F643" s="451"/>
      <c r="G643" s="451"/>
      <c r="H643" s="451"/>
    </row>
    <row r="644" spans="1:8" x14ac:dyDescent="0.2">
      <c r="A644" s="452"/>
      <c r="B644" s="451"/>
      <c r="C644" s="451"/>
      <c r="D644" s="451"/>
      <c r="E644" s="451"/>
      <c r="F644" s="451"/>
      <c r="G644" s="451"/>
      <c r="H644" s="451"/>
    </row>
    <row r="645" spans="1:8" x14ac:dyDescent="0.2">
      <c r="A645" s="452"/>
      <c r="B645" s="451"/>
      <c r="C645" s="451"/>
      <c r="D645" s="451"/>
      <c r="E645" s="451"/>
      <c r="F645" s="451"/>
      <c r="G645" s="451"/>
      <c r="H645" s="451"/>
    </row>
    <row r="646" spans="1:8" x14ac:dyDescent="0.2">
      <c r="A646" s="452"/>
      <c r="B646" s="451"/>
      <c r="C646" s="451"/>
      <c r="D646" s="451"/>
      <c r="E646" s="451"/>
      <c r="F646" s="451"/>
      <c r="G646" s="451"/>
      <c r="H646" s="451"/>
    </row>
    <row r="647" spans="1:8" x14ac:dyDescent="0.2">
      <c r="A647" s="452"/>
      <c r="B647" s="451"/>
      <c r="C647" s="451"/>
      <c r="D647" s="451"/>
      <c r="E647" s="451"/>
      <c r="F647" s="451"/>
      <c r="G647" s="451"/>
      <c r="H647" s="451"/>
    </row>
    <row r="648" spans="1:8" x14ac:dyDescent="0.2">
      <c r="A648" s="452"/>
      <c r="B648" s="451"/>
      <c r="C648" s="451"/>
      <c r="D648" s="451"/>
      <c r="E648" s="451"/>
      <c r="F648" s="451"/>
      <c r="G648" s="451"/>
      <c r="H648" s="451"/>
    </row>
    <row r="649" spans="1:8" x14ac:dyDescent="0.2">
      <c r="A649" s="452"/>
      <c r="B649" s="451"/>
      <c r="C649" s="451"/>
      <c r="D649" s="451"/>
      <c r="E649" s="451"/>
      <c r="F649" s="451"/>
      <c r="G649" s="451"/>
      <c r="H649" s="451"/>
    </row>
    <row r="650" spans="1:8" x14ac:dyDescent="0.2">
      <c r="A650" s="452"/>
      <c r="B650" s="451"/>
      <c r="C650" s="451"/>
      <c r="D650" s="451"/>
      <c r="E650" s="451"/>
      <c r="F650" s="451"/>
      <c r="G650" s="451"/>
      <c r="H650" s="451"/>
    </row>
    <row r="651" spans="1:8" x14ac:dyDescent="0.2">
      <c r="A651" s="452"/>
      <c r="B651" s="451"/>
      <c r="C651" s="451"/>
      <c r="D651" s="451"/>
      <c r="E651" s="451"/>
      <c r="F651" s="451"/>
      <c r="G651" s="451"/>
      <c r="H651" s="451"/>
    </row>
    <row r="652" spans="1:8" x14ac:dyDescent="0.2">
      <c r="A652" s="452"/>
      <c r="B652" s="451"/>
      <c r="C652" s="451"/>
      <c r="D652" s="451"/>
      <c r="E652" s="451"/>
      <c r="F652" s="451"/>
      <c r="G652" s="451"/>
      <c r="H652" s="451"/>
    </row>
    <row r="653" spans="1:8" x14ac:dyDescent="0.2">
      <c r="A653" s="452"/>
      <c r="B653" s="451"/>
      <c r="C653" s="451"/>
      <c r="D653" s="451"/>
      <c r="E653" s="451"/>
      <c r="F653" s="451"/>
      <c r="G653" s="451"/>
      <c r="H653" s="451"/>
    </row>
    <row r="654" spans="1:8" x14ac:dyDescent="0.2">
      <c r="A654" s="452"/>
      <c r="B654" s="451"/>
      <c r="C654" s="451"/>
      <c r="D654" s="451"/>
      <c r="E654" s="451"/>
      <c r="F654" s="451"/>
      <c r="G654" s="451"/>
      <c r="H654" s="451"/>
    </row>
    <row r="655" spans="1:8" x14ac:dyDescent="0.2">
      <c r="A655" s="452"/>
      <c r="B655" s="451"/>
      <c r="C655" s="451"/>
      <c r="D655" s="451"/>
      <c r="E655" s="451"/>
      <c r="F655" s="451"/>
      <c r="G655" s="451"/>
      <c r="H655" s="451"/>
    </row>
    <row r="656" spans="1:8" x14ac:dyDescent="0.2">
      <c r="A656" s="452"/>
      <c r="B656" s="451"/>
      <c r="C656" s="451"/>
      <c r="D656" s="451"/>
      <c r="E656" s="451"/>
      <c r="F656" s="451"/>
      <c r="G656" s="451"/>
      <c r="H656" s="451"/>
    </row>
    <row r="657" spans="1:8" x14ac:dyDescent="0.2">
      <c r="A657" s="452"/>
      <c r="B657" s="451"/>
      <c r="C657" s="451"/>
      <c r="D657" s="451"/>
      <c r="E657" s="451"/>
      <c r="F657" s="451"/>
      <c r="G657" s="451"/>
      <c r="H657" s="451"/>
    </row>
    <row r="658" spans="1:8" x14ac:dyDescent="0.2">
      <c r="A658" s="452"/>
      <c r="B658" s="451"/>
      <c r="C658" s="451"/>
      <c r="D658" s="451"/>
      <c r="E658" s="451"/>
      <c r="F658" s="451"/>
      <c r="G658" s="451"/>
      <c r="H658" s="451"/>
    </row>
    <row r="659" spans="1:8" x14ac:dyDescent="0.2">
      <c r="A659" s="452"/>
      <c r="B659" s="451"/>
      <c r="C659" s="451"/>
      <c r="D659" s="451"/>
      <c r="E659" s="451"/>
      <c r="F659" s="451"/>
      <c r="G659" s="451"/>
      <c r="H659" s="451"/>
    </row>
    <row r="660" spans="1:8" x14ac:dyDescent="0.2">
      <c r="A660" s="452"/>
      <c r="B660" s="451"/>
      <c r="C660" s="451"/>
      <c r="D660" s="451"/>
      <c r="E660" s="451"/>
      <c r="F660" s="451"/>
      <c r="G660" s="451"/>
      <c r="H660" s="451"/>
    </row>
    <row r="661" spans="1:8" x14ac:dyDescent="0.2">
      <c r="A661" s="452"/>
      <c r="B661" s="451"/>
      <c r="C661" s="451"/>
      <c r="D661" s="451"/>
      <c r="E661" s="451"/>
      <c r="F661" s="451"/>
      <c r="G661" s="451"/>
      <c r="H661" s="451"/>
    </row>
    <row r="662" spans="1:8" x14ac:dyDescent="0.2">
      <c r="A662" s="452"/>
      <c r="B662" s="451"/>
      <c r="C662" s="451"/>
      <c r="D662" s="451"/>
      <c r="E662" s="451"/>
      <c r="F662" s="451"/>
      <c r="G662" s="451"/>
      <c r="H662" s="451"/>
    </row>
    <row r="663" spans="1:8" x14ac:dyDescent="0.2">
      <c r="A663" s="452"/>
      <c r="B663" s="451"/>
      <c r="C663" s="451"/>
      <c r="D663" s="451"/>
      <c r="E663" s="451"/>
      <c r="F663" s="451"/>
      <c r="G663" s="451"/>
      <c r="H663" s="451"/>
    </row>
    <row r="664" spans="1:8" x14ac:dyDescent="0.2">
      <c r="A664" s="452"/>
      <c r="B664" s="451"/>
      <c r="C664" s="451"/>
      <c r="D664" s="451"/>
      <c r="E664" s="451"/>
      <c r="F664" s="451"/>
      <c r="G664" s="451"/>
      <c r="H664" s="451"/>
    </row>
    <row r="665" spans="1:8" x14ac:dyDescent="0.2">
      <c r="A665" s="452"/>
      <c r="B665" s="451"/>
      <c r="C665" s="451"/>
      <c r="D665" s="451"/>
      <c r="E665" s="451"/>
      <c r="F665" s="451"/>
      <c r="G665" s="451"/>
      <c r="H665" s="451"/>
    </row>
    <row r="666" spans="1:8" x14ac:dyDescent="0.2">
      <c r="A666" s="452"/>
      <c r="B666" s="451"/>
      <c r="C666" s="451"/>
      <c r="D666" s="451"/>
      <c r="E666" s="451"/>
      <c r="F666" s="451"/>
      <c r="G666" s="451"/>
      <c r="H666" s="451"/>
    </row>
    <row r="667" spans="1:8" x14ac:dyDescent="0.2">
      <c r="A667" s="452"/>
      <c r="B667" s="451"/>
      <c r="C667" s="451"/>
      <c r="D667" s="451"/>
      <c r="E667" s="451"/>
      <c r="F667" s="451"/>
      <c r="G667" s="451"/>
      <c r="H667" s="451"/>
    </row>
    <row r="668" spans="1:8" x14ac:dyDescent="0.2">
      <c r="A668" s="452"/>
      <c r="B668" s="451"/>
      <c r="C668" s="451"/>
      <c r="D668" s="451"/>
      <c r="E668" s="451"/>
      <c r="F668" s="451"/>
      <c r="G668" s="451"/>
      <c r="H668" s="451"/>
    </row>
    <row r="669" spans="1:8" x14ac:dyDescent="0.2">
      <c r="A669" s="452"/>
      <c r="B669" s="451"/>
      <c r="C669" s="451"/>
      <c r="D669" s="451"/>
      <c r="E669" s="451"/>
      <c r="F669" s="451"/>
      <c r="G669" s="451"/>
      <c r="H669" s="451"/>
    </row>
    <row r="670" spans="1:8" x14ac:dyDescent="0.2">
      <c r="A670" s="452"/>
      <c r="B670" s="451"/>
      <c r="C670" s="451"/>
      <c r="D670" s="451"/>
      <c r="E670" s="451"/>
      <c r="F670" s="451"/>
      <c r="G670" s="451"/>
      <c r="H670" s="451"/>
    </row>
    <row r="671" spans="1:8" x14ac:dyDescent="0.2">
      <c r="A671" s="452"/>
      <c r="B671" s="451"/>
      <c r="C671" s="451"/>
      <c r="D671" s="451"/>
      <c r="E671" s="451"/>
      <c r="F671" s="451"/>
      <c r="G671" s="451"/>
      <c r="H671" s="451"/>
    </row>
    <row r="672" spans="1:8" x14ac:dyDescent="0.2">
      <c r="A672" s="452"/>
      <c r="B672" s="451"/>
      <c r="C672" s="451"/>
      <c r="D672" s="451"/>
      <c r="E672" s="451"/>
      <c r="F672" s="451"/>
      <c r="G672" s="451"/>
      <c r="H672" s="451"/>
    </row>
    <row r="673" spans="1:8" x14ac:dyDescent="0.2">
      <c r="A673" s="452"/>
      <c r="B673" s="451"/>
      <c r="C673" s="451"/>
      <c r="D673" s="451"/>
      <c r="E673" s="451"/>
      <c r="F673" s="451"/>
      <c r="G673" s="451"/>
      <c r="H673" s="451"/>
    </row>
    <row r="674" spans="1:8" x14ac:dyDescent="0.2">
      <c r="A674" s="452"/>
      <c r="B674" s="451"/>
      <c r="C674" s="451"/>
      <c r="D674" s="451"/>
      <c r="E674" s="451"/>
      <c r="F674" s="451"/>
      <c r="G674" s="451"/>
      <c r="H674" s="451"/>
    </row>
    <row r="675" spans="1:8" x14ac:dyDescent="0.2">
      <c r="A675" s="452"/>
      <c r="B675" s="451"/>
      <c r="C675" s="451"/>
      <c r="D675" s="451"/>
      <c r="E675" s="451"/>
      <c r="F675" s="451"/>
      <c r="G675" s="451"/>
      <c r="H675" s="451"/>
    </row>
    <row r="676" spans="1:8" x14ac:dyDescent="0.2">
      <c r="A676" s="452"/>
      <c r="B676" s="451"/>
      <c r="C676" s="451"/>
      <c r="D676" s="451"/>
      <c r="E676" s="451"/>
      <c r="F676" s="451"/>
      <c r="G676" s="451"/>
      <c r="H676" s="451"/>
    </row>
    <row r="677" spans="1:8" x14ac:dyDescent="0.2">
      <c r="A677" s="452"/>
      <c r="B677" s="451"/>
      <c r="C677" s="451"/>
      <c r="D677" s="451"/>
      <c r="E677" s="451"/>
      <c r="F677" s="451"/>
      <c r="G677" s="451"/>
      <c r="H677" s="451"/>
    </row>
    <row r="678" spans="1:8" x14ac:dyDescent="0.2">
      <c r="A678" s="452"/>
      <c r="B678" s="451"/>
      <c r="C678" s="451"/>
      <c r="D678" s="451"/>
      <c r="E678" s="451"/>
      <c r="F678" s="451"/>
      <c r="G678" s="451"/>
      <c r="H678" s="451"/>
    </row>
    <row r="679" spans="1:8" x14ac:dyDescent="0.2">
      <c r="A679" s="452"/>
      <c r="B679" s="451"/>
      <c r="C679" s="451"/>
      <c r="D679" s="451"/>
      <c r="E679" s="451"/>
      <c r="F679" s="451"/>
      <c r="G679" s="451"/>
      <c r="H679" s="451"/>
    </row>
    <row r="680" spans="1:8" x14ac:dyDescent="0.2">
      <c r="A680" s="452"/>
      <c r="B680" s="451"/>
      <c r="C680" s="451"/>
      <c r="D680" s="451"/>
      <c r="E680" s="451"/>
      <c r="F680" s="451"/>
      <c r="G680" s="451"/>
      <c r="H680" s="451"/>
    </row>
    <row r="681" spans="1:8" x14ac:dyDescent="0.2">
      <c r="A681" s="452"/>
      <c r="B681" s="451"/>
      <c r="C681" s="451"/>
      <c r="D681" s="451"/>
      <c r="E681" s="451"/>
      <c r="F681" s="451"/>
      <c r="G681" s="451"/>
      <c r="H681" s="451"/>
    </row>
    <row r="682" spans="1:8" x14ac:dyDescent="0.2">
      <c r="A682" s="452"/>
      <c r="B682" s="451"/>
      <c r="C682" s="451"/>
      <c r="D682" s="451"/>
      <c r="E682" s="451"/>
      <c r="F682" s="451"/>
      <c r="G682" s="451"/>
      <c r="H682" s="451"/>
    </row>
    <row r="683" spans="1:8" x14ac:dyDescent="0.2">
      <c r="A683" s="452"/>
      <c r="B683" s="451"/>
      <c r="C683" s="451"/>
      <c r="D683" s="451"/>
      <c r="E683" s="451"/>
      <c r="F683" s="451"/>
      <c r="G683" s="451"/>
      <c r="H683" s="451"/>
    </row>
    <row r="684" spans="1:8" x14ac:dyDescent="0.2">
      <c r="A684" s="452"/>
      <c r="B684" s="451"/>
      <c r="C684" s="451"/>
      <c r="D684" s="451"/>
      <c r="E684" s="451"/>
      <c r="F684" s="451"/>
      <c r="G684" s="451"/>
      <c r="H684" s="451"/>
    </row>
    <row r="685" spans="1:8" x14ac:dyDescent="0.2">
      <c r="A685" s="452"/>
      <c r="B685" s="451"/>
      <c r="C685" s="451"/>
      <c r="D685" s="451"/>
      <c r="E685" s="451"/>
      <c r="F685" s="451"/>
      <c r="G685" s="451"/>
      <c r="H685" s="451"/>
    </row>
    <row r="686" spans="1:8" x14ac:dyDescent="0.2">
      <c r="A686" s="452"/>
      <c r="B686" s="451"/>
      <c r="C686" s="451"/>
      <c r="D686" s="451"/>
      <c r="E686" s="451"/>
      <c r="F686" s="451"/>
      <c r="G686" s="451"/>
      <c r="H686" s="451"/>
    </row>
    <row r="687" spans="1:8" x14ac:dyDescent="0.2">
      <c r="A687" s="452"/>
      <c r="B687" s="451"/>
      <c r="C687" s="451"/>
      <c r="D687" s="451"/>
      <c r="E687" s="451"/>
      <c r="F687" s="451"/>
      <c r="G687" s="451"/>
      <c r="H687" s="451"/>
    </row>
    <row r="688" spans="1:8" x14ac:dyDescent="0.2">
      <c r="A688" s="452"/>
      <c r="B688" s="451"/>
      <c r="C688" s="451"/>
      <c r="D688" s="451"/>
      <c r="E688" s="451"/>
      <c r="F688" s="451"/>
      <c r="G688" s="451"/>
      <c r="H688" s="451"/>
    </row>
    <row r="689" spans="1:8" x14ac:dyDescent="0.2">
      <c r="A689" s="452"/>
      <c r="B689" s="451"/>
      <c r="C689" s="451"/>
      <c r="D689" s="451"/>
      <c r="E689" s="451"/>
      <c r="F689" s="451"/>
      <c r="G689" s="451"/>
      <c r="H689" s="451"/>
    </row>
    <row r="690" spans="1:8" x14ac:dyDescent="0.2">
      <c r="A690" s="452"/>
      <c r="B690" s="451"/>
      <c r="C690" s="451"/>
      <c r="D690" s="451"/>
      <c r="E690" s="451"/>
      <c r="F690" s="451"/>
      <c r="G690" s="451"/>
      <c r="H690" s="451"/>
    </row>
    <row r="691" spans="1:8" x14ac:dyDescent="0.2">
      <c r="A691" s="452"/>
      <c r="B691" s="451"/>
      <c r="C691" s="451"/>
      <c r="D691" s="451"/>
      <c r="E691" s="451"/>
      <c r="F691" s="451"/>
      <c r="G691" s="451"/>
      <c r="H691" s="451"/>
    </row>
    <row r="692" spans="1:8" x14ac:dyDescent="0.2">
      <c r="A692" s="452"/>
      <c r="B692" s="451"/>
      <c r="C692" s="451"/>
      <c r="D692" s="451"/>
      <c r="E692" s="451"/>
      <c r="F692" s="451"/>
      <c r="G692" s="451"/>
      <c r="H692" s="451"/>
    </row>
    <row r="693" spans="1:8" x14ac:dyDescent="0.2">
      <c r="A693" s="452"/>
      <c r="B693" s="451"/>
      <c r="C693" s="451"/>
      <c r="D693" s="451"/>
      <c r="E693" s="451"/>
      <c r="F693" s="451"/>
      <c r="G693" s="451"/>
      <c r="H693" s="451"/>
    </row>
    <row r="694" spans="1:8" x14ac:dyDescent="0.2">
      <c r="A694" s="452"/>
      <c r="B694" s="451"/>
      <c r="C694" s="451"/>
      <c r="D694" s="451"/>
      <c r="E694" s="451"/>
      <c r="F694" s="451"/>
      <c r="G694" s="451"/>
      <c r="H694" s="451"/>
    </row>
    <row r="695" spans="1:8" x14ac:dyDescent="0.2">
      <c r="A695" s="452"/>
      <c r="B695" s="451"/>
      <c r="C695" s="451"/>
      <c r="D695" s="451"/>
      <c r="E695" s="451"/>
      <c r="F695" s="451"/>
      <c r="G695" s="451"/>
      <c r="H695" s="451"/>
    </row>
    <row r="696" spans="1:8" x14ac:dyDescent="0.2">
      <c r="A696" s="452"/>
      <c r="B696" s="451"/>
      <c r="C696" s="451"/>
      <c r="D696" s="451"/>
      <c r="E696" s="451"/>
      <c r="F696" s="451"/>
      <c r="G696" s="451"/>
      <c r="H696" s="451"/>
    </row>
    <row r="697" spans="1:8" x14ac:dyDescent="0.2">
      <c r="A697" s="452"/>
      <c r="B697" s="451"/>
      <c r="C697" s="451"/>
      <c r="D697" s="451"/>
      <c r="E697" s="451"/>
      <c r="F697" s="451"/>
      <c r="G697" s="451"/>
      <c r="H697" s="451"/>
    </row>
    <row r="698" spans="1:8" x14ac:dyDescent="0.2">
      <c r="A698" s="452"/>
      <c r="B698" s="451"/>
      <c r="C698" s="451"/>
      <c r="D698" s="451"/>
      <c r="E698" s="451"/>
      <c r="F698" s="451"/>
      <c r="G698" s="451"/>
      <c r="H698" s="451"/>
    </row>
    <row r="699" spans="1:8" x14ac:dyDescent="0.2">
      <c r="A699" s="452"/>
      <c r="B699" s="451"/>
      <c r="C699" s="451"/>
      <c r="D699" s="451"/>
      <c r="E699" s="451"/>
      <c r="F699" s="451"/>
      <c r="G699" s="451"/>
      <c r="H699" s="451"/>
    </row>
    <row r="700" spans="1:8" x14ac:dyDescent="0.2">
      <c r="A700" s="452"/>
      <c r="B700" s="451"/>
      <c r="C700" s="451"/>
      <c r="D700" s="451"/>
      <c r="E700" s="451"/>
      <c r="F700" s="451"/>
      <c r="G700" s="451"/>
      <c r="H700" s="451"/>
    </row>
    <row r="701" spans="1:8" x14ac:dyDescent="0.2">
      <c r="A701" s="452"/>
      <c r="B701" s="451"/>
      <c r="C701" s="451"/>
      <c r="D701" s="451"/>
      <c r="E701" s="451"/>
      <c r="F701" s="451"/>
      <c r="G701" s="451"/>
      <c r="H701" s="451"/>
    </row>
    <row r="702" spans="1:8" x14ac:dyDescent="0.2">
      <c r="A702" s="452"/>
      <c r="B702" s="451"/>
      <c r="C702" s="451"/>
      <c r="D702" s="451"/>
      <c r="E702" s="451"/>
      <c r="F702" s="451"/>
      <c r="G702" s="451"/>
      <c r="H702" s="451"/>
    </row>
    <row r="703" spans="1:8" x14ac:dyDescent="0.2">
      <c r="A703" s="452"/>
      <c r="B703" s="451"/>
      <c r="C703" s="451"/>
      <c r="D703" s="451"/>
      <c r="E703" s="451"/>
      <c r="F703" s="451"/>
      <c r="G703" s="451"/>
      <c r="H703" s="451"/>
    </row>
    <row r="704" spans="1:8" x14ac:dyDescent="0.2">
      <c r="A704" s="452"/>
      <c r="B704" s="451"/>
      <c r="C704" s="451"/>
      <c r="D704" s="451"/>
      <c r="E704" s="451"/>
      <c r="F704" s="451"/>
      <c r="G704" s="451"/>
      <c r="H704" s="451"/>
    </row>
    <row r="705" spans="1:8" x14ac:dyDescent="0.2">
      <c r="A705" s="452"/>
      <c r="B705" s="451"/>
      <c r="C705" s="451"/>
      <c r="D705" s="451"/>
      <c r="E705" s="451"/>
      <c r="F705" s="451"/>
      <c r="G705" s="451"/>
      <c r="H705" s="451"/>
    </row>
    <row r="706" spans="1:8" x14ac:dyDescent="0.2">
      <c r="A706" s="452"/>
      <c r="B706" s="451"/>
      <c r="C706" s="451"/>
      <c r="D706" s="451"/>
      <c r="E706" s="451"/>
      <c r="F706" s="451"/>
      <c r="G706" s="451"/>
      <c r="H706" s="451"/>
    </row>
    <row r="707" spans="1:8" x14ac:dyDescent="0.2">
      <c r="A707" s="452"/>
      <c r="B707" s="451"/>
      <c r="C707" s="451"/>
      <c r="D707" s="451"/>
      <c r="E707" s="451"/>
      <c r="F707" s="451"/>
      <c r="G707" s="451"/>
      <c r="H707" s="451"/>
    </row>
    <row r="708" spans="1:8" x14ac:dyDescent="0.2">
      <c r="A708" s="452"/>
      <c r="B708" s="451"/>
      <c r="C708" s="451"/>
      <c r="D708" s="451"/>
      <c r="E708" s="451"/>
      <c r="F708" s="451"/>
      <c r="G708" s="451"/>
      <c r="H708" s="451"/>
    </row>
    <row r="709" spans="1:8" x14ac:dyDescent="0.2">
      <c r="A709" s="452"/>
      <c r="B709" s="451"/>
      <c r="C709" s="451"/>
      <c r="D709" s="451"/>
      <c r="E709" s="451"/>
      <c r="F709" s="451"/>
      <c r="G709" s="451"/>
      <c r="H709" s="451"/>
    </row>
    <row r="710" spans="1:8" x14ac:dyDescent="0.2">
      <c r="A710" s="452"/>
      <c r="B710" s="451"/>
      <c r="C710" s="451"/>
      <c r="D710" s="451"/>
      <c r="E710" s="451"/>
      <c r="F710" s="451"/>
      <c r="G710" s="451"/>
      <c r="H710" s="451"/>
    </row>
    <row r="711" spans="1:8" x14ac:dyDescent="0.2">
      <c r="A711" s="452"/>
      <c r="B711" s="451"/>
      <c r="C711" s="451"/>
      <c r="D711" s="451"/>
      <c r="E711" s="451"/>
      <c r="F711" s="451"/>
      <c r="G711" s="451"/>
      <c r="H711" s="451"/>
    </row>
    <row r="712" spans="1:8" x14ac:dyDescent="0.2">
      <c r="A712" s="452"/>
      <c r="B712" s="451"/>
      <c r="C712" s="451"/>
      <c r="D712" s="451"/>
      <c r="E712" s="451"/>
      <c r="F712" s="451"/>
      <c r="G712" s="451"/>
      <c r="H712" s="451"/>
    </row>
    <row r="713" spans="1:8" x14ac:dyDescent="0.2">
      <c r="A713" s="452"/>
      <c r="B713" s="451"/>
      <c r="C713" s="451"/>
      <c r="D713" s="451"/>
      <c r="E713" s="451"/>
      <c r="F713" s="451"/>
      <c r="G713" s="451"/>
      <c r="H713" s="451"/>
    </row>
    <row r="714" spans="1:8" x14ac:dyDescent="0.2">
      <c r="A714" s="452"/>
      <c r="B714" s="451"/>
      <c r="C714" s="451"/>
      <c r="D714" s="451"/>
      <c r="E714" s="451"/>
      <c r="F714" s="451"/>
      <c r="G714" s="451"/>
      <c r="H714" s="451"/>
    </row>
    <row r="715" spans="1:8" x14ac:dyDescent="0.2">
      <c r="A715" s="452"/>
      <c r="B715" s="451"/>
      <c r="C715" s="451"/>
      <c r="D715" s="451"/>
      <c r="E715" s="451"/>
      <c r="F715" s="451"/>
      <c r="G715" s="451"/>
      <c r="H715" s="451"/>
    </row>
    <row r="716" spans="1:8" x14ac:dyDescent="0.2">
      <c r="A716" s="452"/>
      <c r="B716" s="451"/>
      <c r="C716" s="451"/>
      <c r="D716" s="451"/>
      <c r="E716" s="451"/>
      <c r="F716" s="451"/>
      <c r="G716" s="451"/>
      <c r="H716" s="451"/>
    </row>
    <row r="717" spans="1:8" x14ac:dyDescent="0.2">
      <c r="A717" s="452"/>
      <c r="B717" s="451"/>
      <c r="C717" s="451"/>
      <c r="D717" s="451"/>
      <c r="E717" s="451"/>
      <c r="F717" s="451"/>
      <c r="G717" s="451"/>
      <c r="H717" s="451"/>
    </row>
    <row r="718" spans="1:8" x14ac:dyDescent="0.2">
      <c r="A718" s="452"/>
      <c r="B718" s="451"/>
      <c r="C718" s="451"/>
      <c r="D718" s="451"/>
      <c r="E718" s="451"/>
      <c r="F718" s="451"/>
      <c r="G718" s="451"/>
      <c r="H718" s="451"/>
    </row>
    <row r="719" spans="1:8" x14ac:dyDescent="0.2">
      <c r="A719" s="452"/>
      <c r="B719" s="451"/>
      <c r="C719" s="451"/>
      <c r="D719" s="451"/>
      <c r="E719" s="451"/>
      <c r="F719" s="451"/>
      <c r="G719" s="451"/>
      <c r="H719" s="451"/>
    </row>
    <row r="720" spans="1:8" x14ac:dyDescent="0.2">
      <c r="A720" s="452"/>
      <c r="B720" s="451"/>
      <c r="C720" s="451"/>
      <c r="D720" s="451"/>
      <c r="E720" s="451"/>
      <c r="F720" s="451"/>
      <c r="G720" s="451"/>
      <c r="H720" s="451"/>
    </row>
    <row r="721" spans="1:8" x14ac:dyDescent="0.2">
      <c r="A721" s="452"/>
      <c r="B721" s="451"/>
      <c r="C721" s="451"/>
      <c r="D721" s="451"/>
      <c r="E721" s="451"/>
      <c r="F721" s="451"/>
      <c r="G721" s="451"/>
      <c r="H721" s="451"/>
    </row>
    <row r="722" spans="1:8" x14ac:dyDescent="0.2">
      <c r="A722" s="452"/>
      <c r="B722" s="451"/>
      <c r="C722" s="451"/>
      <c r="D722" s="451"/>
      <c r="E722" s="451"/>
      <c r="F722" s="451"/>
      <c r="G722" s="451"/>
      <c r="H722" s="451"/>
    </row>
    <row r="723" spans="1:8" x14ac:dyDescent="0.2">
      <c r="A723" s="452"/>
      <c r="B723" s="451"/>
      <c r="C723" s="451"/>
      <c r="D723" s="451"/>
      <c r="E723" s="451"/>
      <c r="F723" s="451"/>
      <c r="G723" s="451"/>
      <c r="H723" s="451"/>
    </row>
    <row r="724" spans="1:8" x14ac:dyDescent="0.2">
      <c r="A724" s="452"/>
      <c r="B724" s="451"/>
      <c r="C724" s="451"/>
      <c r="D724" s="451"/>
      <c r="E724" s="451"/>
      <c r="F724" s="451"/>
      <c r="G724" s="451"/>
      <c r="H724" s="451"/>
    </row>
    <row r="725" spans="1:8" x14ac:dyDescent="0.2">
      <c r="A725" s="452"/>
      <c r="B725" s="451"/>
      <c r="C725" s="451"/>
      <c r="D725" s="451"/>
      <c r="E725" s="451"/>
      <c r="F725" s="451"/>
      <c r="G725" s="451"/>
      <c r="H725" s="451"/>
    </row>
    <row r="726" spans="1:8" x14ac:dyDescent="0.2">
      <c r="A726" s="452"/>
      <c r="B726" s="451"/>
      <c r="C726" s="451"/>
      <c r="D726" s="451"/>
      <c r="E726" s="451"/>
      <c r="F726" s="451"/>
      <c r="G726" s="451"/>
      <c r="H726" s="451"/>
    </row>
    <row r="727" spans="1:8" x14ac:dyDescent="0.2">
      <c r="A727" s="452"/>
      <c r="B727" s="451"/>
      <c r="C727" s="451"/>
      <c r="D727" s="451"/>
      <c r="E727" s="451"/>
      <c r="F727" s="451"/>
      <c r="G727" s="451"/>
      <c r="H727" s="451"/>
    </row>
    <row r="728" spans="1:8" x14ac:dyDescent="0.2">
      <c r="A728" s="452"/>
      <c r="B728" s="451"/>
      <c r="C728" s="451"/>
      <c r="D728" s="451"/>
      <c r="E728" s="451"/>
      <c r="F728" s="451"/>
      <c r="G728" s="451"/>
      <c r="H728" s="451"/>
    </row>
    <row r="729" spans="1:8" x14ac:dyDescent="0.2">
      <c r="A729" s="452"/>
      <c r="B729" s="451"/>
      <c r="C729" s="451"/>
      <c r="D729" s="451"/>
      <c r="E729" s="451"/>
      <c r="F729" s="451"/>
      <c r="G729" s="451"/>
      <c r="H729" s="451"/>
    </row>
    <row r="730" spans="1:8" x14ac:dyDescent="0.2">
      <c r="A730" s="452"/>
      <c r="B730" s="451"/>
      <c r="C730" s="451"/>
      <c r="D730" s="451"/>
      <c r="E730" s="451"/>
      <c r="F730" s="451"/>
      <c r="G730" s="451"/>
      <c r="H730" s="451"/>
    </row>
    <row r="731" spans="1:8" x14ac:dyDescent="0.2">
      <c r="A731" s="452"/>
      <c r="B731" s="451"/>
      <c r="C731" s="451"/>
      <c r="D731" s="451"/>
      <c r="E731" s="451"/>
      <c r="F731" s="451"/>
      <c r="G731" s="451"/>
      <c r="H731" s="451"/>
    </row>
    <row r="732" spans="1:8" x14ac:dyDescent="0.2">
      <c r="A732" s="452"/>
      <c r="B732" s="451"/>
      <c r="C732" s="451"/>
      <c r="D732" s="451"/>
      <c r="E732" s="451"/>
      <c r="F732" s="451"/>
      <c r="G732" s="451"/>
      <c r="H732" s="451"/>
    </row>
    <row r="733" spans="1:8" x14ac:dyDescent="0.2">
      <c r="A733" s="452"/>
      <c r="B733" s="451"/>
      <c r="C733" s="451"/>
      <c r="D733" s="451"/>
      <c r="E733" s="451"/>
      <c r="F733" s="451"/>
      <c r="G733" s="451"/>
      <c r="H733" s="451"/>
    </row>
    <row r="734" spans="1:8" x14ac:dyDescent="0.2">
      <c r="A734" s="452"/>
      <c r="B734" s="451"/>
      <c r="C734" s="451"/>
      <c r="D734" s="451"/>
      <c r="E734" s="451"/>
      <c r="F734" s="451"/>
      <c r="G734" s="451"/>
      <c r="H734" s="451"/>
    </row>
    <row r="735" spans="1:8" x14ac:dyDescent="0.2">
      <c r="A735" s="452"/>
      <c r="B735" s="451"/>
      <c r="C735" s="451"/>
      <c r="D735" s="451"/>
      <c r="E735" s="451"/>
      <c r="F735" s="451"/>
      <c r="G735" s="451"/>
      <c r="H735" s="451"/>
    </row>
    <row r="736" spans="1:8" x14ac:dyDescent="0.2">
      <c r="A736" s="452"/>
      <c r="B736" s="451"/>
      <c r="C736" s="451"/>
      <c r="D736" s="451"/>
      <c r="E736" s="451"/>
      <c r="F736" s="451"/>
      <c r="G736" s="451"/>
      <c r="H736" s="451"/>
    </row>
    <row r="737" spans="1:8" x14ac:dyDescent="0.2">
      <c r="A737" s="452"/>
      <c r="B737" s="451"/>
      <c r="C737" s="451"/>
      <c r="D737" s="451"/>
      <c r="E737" s="451"/>
      <c r="F737" s="451"/>
      <c r="G737" s="451"/>
      <c r="H737" s="451"/>
    </row>
    <row r="738" spans="1:8" x14ac:dyDescent="0.2">
      <c r="A738" s="452"/>
      <c r="B738" s="451"/>
      <c r="C738" s="451"/>
      <c r="D738" s="451"/>
      <c r="E738" s="451"/>
      <c r="F738" s="451"/>
      <c r="G738" s="451"/>
      <c r="H738" s="451"/>
    </row>
    <row r="739" spans="1:8" x14ac:dyDescent="0.2">
      <c r="A739" s="452"/>
      <c r="B739" s="451"/>
      <c r="C739" s="451"/>
      <c r="D739" s="451"/>
      <c r="E739" s="451"/>
      <c r="F739" s="451"/>
      <c r="G739" s="451"/>
      <c r="H739" s="451"/>
    </row>
    <row r="740" spans="1:8" x14ac:dyDescent="0.2">
      <c r="A740" s="452"/>
      <c r="B740" s="451"/>
      <c r="C740" s="451"/>
      <c r="D740" s="451"/>
      <c r="E740" s="451"/>
      <c r="F740" s="451"/>
      <c r="G740" s="451"/>
      <c r="H740" s="451"/>
    </row>
    <row r="741" spans="1:8" x14ac:dyDescent="0.2">
      <c r="A741" s="452"/>
      <c r="B741" s="451"/>
      <c r="C741" s="451"/>
      <c r="D741" s="451"/>
      <c r="E741" s="451"/>
      <c r="F741" s="451"/>
      <c r="G741" s="451"/>
      <c r="H741" s="451"/>
    </row>
    <row r="742" spans="1:8" x14ac:dyDescent="0.2">
      <c r="A742" s="452"/>
      <c r="B742" s="451"/>
      <c r="C742" s="451"/>
      <c r="D742" s="451"/>
      <c r="E742" s="451"/>
      <c r="F742" s="451"/>
      <c r="G742" s="451"/>
      <c r="H742" s="451"/>
    </row>
    <row r="743" spans="1:8" x14ac:dyDescent="0.2">
      <c r="A743" s="452"/>
      <c r="B743" s="451"/>
      <c r="C743" s="451"/>
      <c r="D743" s="451"/>
      <c r="E743" s="451"/>
      <c r="F743" s="451"/>
      <c r="G743" s="451"/>
      <c r="H743" s="451"/>
    </row>
    <row r="744" spans="1:8" x14ac:dyDescent="0.2">
      <c r="A744" s="452"/>
      <c r="B744" s="451"/>
      <c r="C744" s="451"/>
      <c r="D744" s="451"/>
      <c r="E744" s="451"/>
      <c r="F744" s="451"/>
      <c r="G744" s="451"/>
      <c r="H744" s="451"/>
    </row>
    <row r="745" spans="1:8" x14ac:dyDescent="0.2">
      <c r="A745" s="452"/>
      <c r="B745" s="451"/>
      <c r="C745" s="451"/>
      <c r="D745" s="451"/>
      <c r="E745" s="451"/>
      <c r="F745" s="451"/>
      <c r="G745" s="451"/>
      <c r="H745" s="451"/>
    </row>
    <row r="746" spans="1:8" x14ac:dyDescent="0.2">
      <c r="A746" s="452"/>
      <c r="B746" s="451"/>
      <c r="C746" s="451"/>
      <c r="D746" s="451"/>
      <c r="E746" s="451"/>
      <c r="F746" s="451"/>
      <c r="G746" s="451"/>
      <c r="H746" s="451"/>
    </row>
    <row r="747" spans="1:8" x14ac:dyDescent="0.2">
      <c r="A747" s="452"/>
      <c r="B747" s="451"/>
      <c r="C747" s="451"/>
      <c r="D747" s="451"/>
      <c r="E747" s="451"/>
      <c r="F747" s="451"/>
      <c r="G747" s="451"/>
      <c r="H747" s="451"/>
    </row>
    <row r="748" spans="1:8" x14ac:dyDescent="0.2">
      <c r="A748" s="452"/>
      <c r="B748" s="451"/>
      <c r="C748" s="451"/>
      <c r="D748" s="451"/>
      <c r="E748" s="451"/>
      <c r="F748" s="451"/>
      <c r="G748" s="451"/>
      <c r="H748" s="451"/>
    </row>
    <row r="749" spans="1:8" x14ac:dyDescent="0.2">
      <c r="A749" s="452"/>
      <c r="B749" s="451"/>
      <c r="C749" s="451"/>
      <c r="D749" s="451"/>
      <c r="E749" s="451"/>
      <c r="F749" s="451"/>
      <c r="G749" s="451"/>
      <c r="H749" s="451"/>
    </row>
    <row r="750" spans="1:8" x14ac:dyDescent="0.2">
      <c r="A750" s="452"/>
      <c r="B750" s="451"/>
      <c r="C750" s="451"/>
      <c r="D750" s="451"/>
      <c r="E750" s="451"/>
      <c r="F750" s="451"/>
      <c r="G750" s="451"/>
      <c r="H750" s="451"/>
    </row>
    <row r="751" spans="1:8" x14ac:dyDescent="0.2">
      <c r="A751" s="452"/>
      <c r="B751" s="451"/>
      <c r="C751" s="451"/>
      <c r="D751" s="451"/>
      <c r="E751" s="451"/>
      <c r="F751" s="451"/>
      <c r="G751" s="451"/>
      <c r="H751" s="451"/>
    </row>
    <row r="752" spans="1:8" x14ac:dyDescent="0.2">
      <c r="A752" s="452"/>
      <c r="B752" s="451"/>
      <c r="C752" s="451"/>
      <c r="D752" s="451"/>
      <c r="E752" s="451"/>
      <c r="F752" s="451"/>
      <c r="G752" s="451"/>
      <c r="H752" s="451"/>
    </row>
    <row r="753" spans="1:8" x14ac:dyDescent="0.2">
      <c r="A753" s="452"/>
      <c r="B753" s="451"/>
      <c r="C753" s="451"/>
      <c r="D753" s="451"/>
      <c r="E753" s="451"/>
      <c r="F753" s="451"/>
      <c r="G753" s="451"/>
      <c r="H753" s="451"/>
    </row>
    <row r="754" spans="1:8" x14ac:dyDescent="0.2">
      <c r="A754" s="452"/>
      <c r="B754" s="451"/>
      <c r="C754" s="451"/>
      <c r="D754" s="451"/>
      <c r="E754" s="451"/>
      <c r="F754" s="451"/>
      <c r="G754" s="451"/>
      <c r="H754" s="451"/>
    </row>
    <row r="755" spans="1:8" x14ac:dyDescent="0.2">
      <c r="A755" s="452"/>
      <c r="B755" s="451"/>
      <c r="C755" s="451"/>
      <c r="D755" s="451"/>
      <c r="E755" s="451"/>
      <c r="F755" s="451"/>
      <c r="G755" s="451"/>
      <c r="H755" s="451"/>
    </row>
    <row r="756" spans="1:8" x14ac:dyDescent="0.2">
      <c r="A756" s="452"/>
      <c r="B756" s="451"/>
      <c r="C756" s="451"/>
      <c r="D756" s="451"/>
      <c r="E756" s="451"/>
      <c r="F756" s="451"/>
      <c r="G756" s="451"/>
      <c r="H756" s="451"/>
    </row>
    <row r="757" spans="1:8" x14ac:dyDescent="0.2">
      <c r="A757" s="452"/>
      <c r="B757" s="451"/>
      <c r="C757" s="451"/>
      <c r="D757" s="451"/>
      <c r="E757" s="451"/>
      <c r="F757" s="451"/>
      <c r="G757" s="451"/>
      <c r="H757" s="451"/>
    </row>
    <row r="758" spans="1:8" x14ac:dyDescent="0.2">
      <c r="A758" s="452"/>
      <c r="B758" s="451"/>
      <c r="C758" s="451"/>
      <c r="D758" s="451"/>
      <c r="E758" s="451"/>
      <c r="F758" s="451"/>
      <c r="G758" s="451"/>
      <c r="H758" s="451"/>
    </row>
    <row r="759" spans="1:8" x14ac:dyDescent="0.2">
      <c r="A759" s="452"/>
      <c r="B759" s="451"/>
      <c r="C759" s="451"/>
      <c r="D759" s="451"/>
      <c r="E759" s="451"/>
      <c r="F759" s="451"/>
      <c r="G759" s="451"/>
      <c r="H759" s="451"/>
    </row>
    <row r="760" spans="1:8" x14ac:dyDescent="0.2">
      <c r="A760" s="452"/>
      <c r="B760" s="451"/>
      <c r="C760" s="451"/>
      <c r="D760" s="451"/>
      <c r="E760" s="451"/>
      <c r="F760" s="451"/>
      <c r="G760" s="451"/>
      <c r="H760" s="451"/>
    </row>
    <row r="761" spans="1:8" x14ac:dyDescent="0.2">
      <c r="A761" s="452"/>
      <c r="B761" s="451"/>
      <c r="C761" s="451"/>
      <c r="D761" s="451"/>
      <c r="E761" s="451"/>
      <c r="F761" s="451"/>
      <c r="G761" s="451"/>
      <c r="H761" s="451"/>
    </row>
    <row r="762" spans="1:8" x14ac:dyDescent="0.2">
      <c r="A762" s="452"/>
      <c r="B762" s="451"/>
      <c r="C762" s="451"/>
      <c r="D762" s="451"/>
      <c r="E762" s="451"/>
      <c r="F762" s="451"/>
      <c r="G762" s="451"/>
      <c r="H762" s="451"/>
    </row>
    <row r="763" spans="1:8" x14ac:dyDescent="0.2">
      <c r="A763" s="452"/>
      <c r="B763" s="451"/>
      <c r="C763" s="451"/>
      <c r="D763" s="451"/>
      <c r="E763" s="451"/>
      <c r="F763" s="451"/>
      <c r="G763" s="451"/>
      <c r="H763" s="451"/>
    </row>
    <row r="764" spans="1:8" x14ac:dyDescent="0.2">
      <c r="A764" s="452"/>
      <c r="B764" s="451"/>
      <c r="C764" s="451"/>
      <c r="D764" s="451"/>
      <c r="E764" s="451"/>
      <c r="F764" s="451"/>
      <c r="G764" s="451"/>
      <c r="H764" s="451"/>
    </row>
    <row r="765" spans="1:8" x14ac:dyDescent="0.2">
      <c r="A765" s="452"/>
      <c r="B765" s="451"/>
      <c r="C765" s="451"/>
      <c r="D765" s="451"/>
      <c r="E765" s="451"/>
      <c r="F765" s="451"/>
      <c r="G765" s="451"/>
      <c r="H765" s="451"/>
    </row>
    <row r="766" spans="1:8" x14ac:dyDescent="0.2">
      <c r="A766" s="452"/>
      <c r="B766" s="451"/>
      <c r="C766" s="451"/>
      <c r="D766" s="451"/>
      <c r="E766" s="451"/>
      <c r="F766" s="451"/>
      <c r="G766" s="451"/>
      <c r="H766" s="451"/>
    </row>
    <row r="767" spans="1:8" x14ac:dyDescent="0.2">
      <c r="A767" s="452"/>
      <c r="B767" s="451"/>
      <c r="C767" s="451"/>
      <c r="D767" s="451"/>
      <c r="E767" s="451"/>
      <c r="F767" s="451"/>
      <c r="G767" s="451"/>
      <c r="H767" s="451"/>
    </row>
    <row r="768" spans="1:8" x14ac:dyDescent="0.2">
      <c r="A768" s="452"/>
      <c r="B768" s="451"/>
      <c r="C768" s="451"/>
      <c r="D768" s="451"/>
      <c r="E768" s="451"/>
      <c r="F768" s="451"/>
      <c r="G768" s="451"/>
      <c r="H768" s="451"/>
    </row>
    <row r="769" spans="1:8" x14ac:dyDescent="0.2">
      <c r="A769" s="452"/>
      <c r="B769" s="451"/>
      <c r="C769" s="451"/>
      <c r="D769" s="451"/>
      <c r="E769" s="451"/>
      <c r="F769" s="451"/>
      <c r="G769" s="451"/>
      <c r="H769" s="451"/>
    </row>
    <row r="770" spans="1:8" x14ac:dyDescent="0.2">
      <c r="A770" s="452"/>
      <c r="B770" s="451"/>
      <c r="C770" s="451"/>
      <c r="D770" s="451"/>
      <c r="E770" s="451"/>
      <c r="F770" s="451"/>
      <c r="G770" s="451"/>
      <c r="H770" s="451"/>
    </row>
    <row r="771" spans="1:8" x14ac:dyDescent="0.2">
      <c r="A771" s="452"/>
      <c r="B771" s="451"/>
      <c r="C771" s="451"/>
      <c r="D771" s="451"/>
      <c r="E771" s="451"/>
      <c r="F771" s="451"/>
      <c r="G771" s="451"/>
      <c r="H771" s="451"/>
    </row>
    <row r="772" spans="1:8" x14ac:dyDescent="0.2">
      <c r="A772" s="452"/>
      <c r="B772" s="451"/>
      <c r="C772" s="451"/>
      <c r="D772" s="451"/>
      <c r="E772" s="451"/>
      <c r="F772" s="451"/>
      <c r="G772" s="451"/>
      <c r="H772" s="451"/>
    </row>
    <row r="773" spans="1:8" x14ac:dyDescent="0.2">
      <c r="A773" s="452"/>
      <c r="B773" s="451"/>
      <c r="C773" s="451"/>
      <c r="D773" s="451"/>
      <c r="E773" s="451"/>
      <c r="F773" s="451"/>
      <c r="G773" s="451"/>
      <c r="H773" s="451"/>
    </row>
    <row r="774" spans="1:8" x14ac:dyDescent="0.2">
      <c r="A774" s="452"/>
      <c r="B774" s="451"/>
      <c r="C774" s="451"/>
      <c r="D774" s="451"/>
      <c r="E774" s="451"/>
      <c r="F774" s="451"/>
      <c r="G774" s="451"/>
      <c r="H774" s="451"/>
    </row>
    <row r="775" spans="1:8" x14ac:dyDescent="0.2">
      <c r="A775" s="452"/>
      <c r="B775" s="451"/>
      <c r="C775" s="451"/>
      <c r="D775" s="451"/>
      <c r="E775" s="451"/>
      <c r="F775" s="451"/>
      <c r="G775" s="451"/>
      <c r="H775" s="451"/>
    </row>
    <row r="776" spans="1:8" x14ac:dyDescent="0.2">
      <c r="A776" s="452"/>
      <c r="B776" s="451"/>
      <c r="C776" s="451"/>
      <c r="D776" s="451"/>
      <c r="E776" s="451"/>
      <c r="F776" s="451"/>
      <c r="G776" s="451"/>
      <c r="H776" s="451"/>
    </row>
    <row r="777" spans="1:8" x14ac:dyDescent="0.2">
      <c r="A777" s="452"/>
      <c r="B777" s="451"/>
      <c r="C777" s="451"/>
      <c r="D777" s="451"/>
      <c r="E777" s="451"/>
      <c r="F777" s="451"/>
      <c r="G777" s="451"/>
      <c r="H777" s="451"/>
    </row>
    <row r="778" spans="1:8" x14ac:dyDescent="0.2">
      <c r="A778" s="452"/>
      <c r="B778" s="451"/>
      <c r="C778" s="451"/>
      <c r="D778" s="451"/>
      <c r="E778" s="451"/>
      <c r="F778" s="451"/>
      <c r="G778" s="451"/>
      <c r="H778" s="451"/>
    </row>
    <row r="779" spans="1:8" x14ac:dyDescent="0.2">
      <c r="A779" s="452"/>
      <c r="B779" s="451"/>
      <c r="C779" s="451"/>
      <c r="D779" s="451"/>
      <c r="E779" s="451"/>
      <c r="F779" s="451"/>
      <c r="G779" s="451"/>
      <c r="H779" s="451"/>
    </row>
    <row r="780" spans="1:8" x14ac:dyDescent="0.2">
      <c r="A780" s="452"/>
      <c r="B780" s="451"/>
      <c r="C780" s="451"/>
      <c r="D780" s="451"/>
      <c r="E780" s="451"/>
      <c r="F780" s="451"/>
      <c r="G780" s="451"/>
      <c r="H780" s="451"/>
    </row>
    <row r="781" spans="1:8" x14ac:dyDescent="0.2">
      <c r="A781" s="452"/>
      <c r="B781" s="451"/>
      <c r="C781" s="451"/>
      <c r="D781" s="451"/>
      <c r="E781" s="451"/>
      <c r="F781" s="451"/>
      <c r="G781" s="451"/>
      <c r="H781" s="451"/>
    </row>
    <row r="782" spans="1:8" x14ac:dyDescent="0.2">
      <c r="A782" s="452"/>
      <c r="B782" s="451"/>
      <c r="C782" s="451"/>
      <c r="D782" s="451"/>
      <c r="E782" s="451"/>
      <c r="F782" s="451"/>
      <c r="G782" s="451"/>
      <c r="H782" s="451"/>
    </row>
    <row r="783" spans="1:8" x14ac:dyDescent="0.2">
      <c r="A783" s="452"/>
      <c r="B783" s="451"/>
      <c r="C783" s="451"/>
      <c r="D783" s="451"/>
      <c r="E783" s="451"/>
      <c r="F783" s="451"/>
      <c r="G783" s="451"/>
      <c r="H783" s="451"/>
    </row>
    <row r="784" spans="1:8" x14ac:dyDescent="0.2">
      <c r="A784" s="452"/>
      <c r="B784" s="451"/>
      <c r="C784" s="451"/>
      <c r="D784" s="451"/>
      <c r="E784" s="451"/>
      <c r="F784" s="451"/>
      <c r="G784" s="451"/>
      <c r="H784" s="451"/>
    </row>
    <row r="785" spans="1:8" x14ac:dyDescent="0.2">
      <c r="A785" s="452"/>
      <c r="B785" s="451"/>
      <c r="C785" s="451"/>
      <c r="D785" s="451"/>
      <c r="E785" s="451"/>
      <c r="F785" s="451"/>
      <c r="G785" s="451"/>
      <c r="H785" s="451"/>
    </row>
    <row r="786" spans="1:8" x14ac:dyDescent="0.2">
      <c r="A786" s="452"/>
      <c r="B786" s="451"/>
      <c r="C786" s="451"/>
      <c r="D786" s="451"/>
      <c r="E786" s="451"/>
      <c r="F786" s="451"/>
      <c r="G786" s="451"/>
      <c r="H786" s="451"/>
    </row>
    <row r="787" spans="1:8" x14ac:dyDescent="0.2">
      <c r="A787" s="452"/>
      <c r="B787" s="451"/>
      <c r="C787" s="451"/>
      <c r="D787" s="451"/>
      <c r="E787" s="451"/>
      <c r="F787" s="451"/>
      <c r="G787" s="451"/>
      <c r="H787" s="451"/>
    </row>
    <row r="788" spans="1:8" x14ac:dyDescent="0.2">
      <c r="A788" s="452"/>
      <c r="B788" s="451"/>
      <c r="C788" s="451"/>
      <c r="D788" s="451"/>
      <c r="E788" s="451"/>
      <c r="F788" s="451"/>
      <c r="G788" s="451"/>
      <c r="H788" s="451"/>
    </row>
    <row r="789" spans="1:8" x14ac:dyDescent="0.2">
      <c r="A789" s="452"/>
      <c r="B789" s="451"/>
      <c r="C789" s="451"/>
      <c r="D789" s="451"/>
      <c r="E789" s="451"/>
      <c r="F789" s="451"/>
      <c r="G789" s="451"/>
      <c r="H789" s="451"/>
    </row>
    <row r="790" spans="1:8" x14ac:dyDescent="0.2">
      <c r="A790" s="452"/>
      <c r="B790" s="451"/>
      <c r="C790" s="451"/>
      <c r="D790" s="451"/>
      <c r="E790" s="451"/>
      <c r="F790" s="451"/>
      <c r="G790" s="451"/>
      <c r="H790" s="451"/>
    </row>
    <row r="791" spans="1:8" x14ac:dyDescent="0.2">
      <c r="A791" s="452"/>
      <c r="B791" s="451"/>
      <c r="C791" s="451"/>
      <c r="D791" s="451"/>
      <c r="E791" s="451"/>
      <c r="F791" s="451"/>
      <c r="G791" s="451"/>
      <c r="H791" s="451"/>
    </row>
    <row r="792" spans="1:8" x14ac:dyDescent="0.2">
      <c r="A792" s="452"/>
      <c r="B792" s="451"/>
      <c r="C792" s="451"/>
      <c r="D792" s="451"/>
      <c r="E792" s="451"/>
      <c r="F792" s="451"/>
      <c r="G792" s="451"/>
      <c r="H792" s="451"/>
    </row>
    <row r="793" spans="1:8" x14ac:dyDescent="0.2">
      <c r="A793" s="452"/>
      <c r="B793" s="451"/>
      <c r="C793" s="451"/>
      <c r="D793" s="451"/>
      <c r="E793" s="451"/>
      <c r="F793" s="451"/>
      <c r="G793" s="451"/>
      <c r="H793" s="451"/>
    </row>
    <row r="794" spans="1:8" x14ac:dyDescent="0.2">
      <c r="A794" s="452"/>
      <c r="B794" s="451"/>
      <c r="C794" s="451"/>
      <c r="D794" s="451"/>
      <c r="E794" s="451"/>
      <c r="F794" s="451"/>
      <c r="G794" s="451"/>
      <c r="H794" s="451"/>
    </row>
    <row r="795" spans="1:8" x14ac:dyDescent="0.2">
      <c r="A795" s="452"/>
      <c r="B795" s="451"/>
      <c r="C795" s="451"/>
      <c r="D795" s="451"/>
      <c r="E795" s="451"/>
      <c r="F795" s="451"/>
      <c r="G795" s="451"/>
      <c r="H795" s="451"/>
    </row>
    <row r="796" spans="1:8" x14ac:dyDescent="0.2">
      <c r="A796" s="452"/>
      <c r="B796" s="451"/>
      <c r="C796" s="451"/>
      <c r="D796" s="451"/>
      <c r="E796" s="451"/>
      <c r="F796" s="451"/>
      <c r="G796" s="451"/>
      <c r="H796" s="451"/>
    </row>
    <row r="797" spans="1:8" x14ac:dyDescent="0.2">
      <c r="A797" s="452"/>
      <c r="B797" s="451"/>
      <c r="C797" s="451"/>
      <c r="D797" s="451"/>
      <c r="E797" s="451"/>
      <c r="F797" s="451"/>
      <c r="G797" s="451"/>
      <c r="H797" s="451"/>
    </row>
    <row r="798" spans="1:8" x14ac:dyDescent="0.2">
      <c r="A798" s="452"/>
      <c r="B798" s="451"/>
      <c r="C798" s="451"/>
      <c r="D798" s="451"/>
      <c r="E798" s="451"/>
      <c r="F798" s="451"/>
      <c r="G798" s="451"/>
      <c r="H798" s="451"/>
    </row>
    <row r="799" spans="1:8" x14ac:dyDescent="0.2">
      <c r="A799" s="452"/>
      <c r="B799" s="451"/>
      <c r="C799" s="451"/>
      <c r="D799" s="451"/>
      <c r="E799" s="451"/>
      <c r="F799" s="451"/>
      <c r="G799" s="451"/>
      <c r="H799" s="451"/>
    </row>
    <row r="800" spans="1:8" x14ac:dyDescent="0.2">
      <c r="A800" s="452"/>
      <c r="B800" s="451"/>
      <c r="C800" s="451"/>
      <c r="D800" s="451"/>
      <c r="E800" s="451"/>
      <c r="F800" s="451"/>
      <c r="G800" s="451"/>
      <c r="H800" s="451"/>
    </row>
    <row r="801" spans="1:8" x14ac:dyDescent="0.2">
      <c r="A801" s="452"/>
      <c r="B801" s="451"/>
      <c r="C801" s="451"/>
      <c r="D801" s="451"/>
      <c r="E801" s="451"/>
      <c r="F801" s="451"/>
      <c r="G801" s="451"/>
      <c r="H801" s="451"/>
    </row>
    <row r="802" spans="1:8" x14ac:dyDescent="0.2">
      <c r="A802" s="452"/>
      <c r="B802" s="451"/>
      <c r="C802" s="451"/>
      <c r="D802" s="451"/>
      <c r="E802" s="451"/>
      <c r="F802" s="451"/>
      <c r="G802" s="451"/>
      <c r="H802" s="451"/>
    </row>
    <row r="803" spans="1:8" x14ac:dyDescent="0.2">
      <c r="A803" s="452"/>
      <c r="B803" s="451"/>
      <c r="C803" s="451"/>
      <c r="D803" s="451"/>
      <c r="E803" s="451"/>
      <c r="F803" s="451"/>
      <c r="G803" s="451"/>
      <c r="H803" s="451"/>
    </row>
    <row r="804" spans="1:8" x14ac:dyDescent="0.2">
      <c r="A804" s="452"/>
      <c r="B804" s="451"/>
      <c r="C804" s="451"/>
      <c r="D804" s="451"/>
      <c r="E804" s="451"/>
      <c r="F804" s="451"/>
      <c r="G804" s="451"/>
      <c r="H804" s="451"/>
    </row>
    <row r="805" spans="1:8" x14ac:dyDescent="0.2">
      <c r="A805" s="452"/>
      <c r="B805" s="451"/>
      <c r="C805" s="451"/>
      <c r="D805" s="451"/>
      <c r="E805" s="451"/>
      <c r="F805" s="451"/>
      <c r="G805" s="451"/>
      <c r="H805" s="451"/>
    </row>
    <row r="806" spans="1:8" x14ac:dyDescent="0.2">
      <c r="A806" s="452"/>
      <c r="B806" s="451"/>
      <c r="C806" s="451"/>
      <c r="D806" s="451"/>
      <c r="E806" s="451"/>
      <c r="F806" s="451"/>
      <c r="G806" s="451"/>
      <c r="H806" s="451"/>
    </row>
    <row r="807" spans="1:8" x14ac:dyDescent="0.2">
      <c r="A807" s="452"/>
      <c r="B807" s="451"/>
      <c r="C807" s="451"/>
      <c r="D807" s="451"/>
      <c r="E807" s="451"/>
      <c r="F807" s="451"/>
      <c r="G807" s="451"/>
      <c r="H807" s="451"/>
    </row>
    <row r="808" spans="1:8" x14ac:dyDescent="0.2">
      <c r="A808" s="452"/>
      <c r="B808" s="451"/>
      <c r="C808" s="451"/>
      <c r="D808" s="451"/>
      <c r="E808" s="451"/>
      <c r="F808" s="451"/>
      <c r="G808" s="451"/>
      <c r="H808" s="451"/>
    </row>
    <row r="809" spans="1:8" x14ac:dyDescent="0.2">
      <c r="A809" s="452"/>
      <c r="B809" s="451"/>
      <c r="C809" s="451"/>
      <c r="D809" s="451"/>
      <c r="E809" s="451"/>
      <c r="F809" s="451"/>
      <c r="G809" s="451"/>
      <c r="H809" s="451"/>
    </row>
    <row r="810" spans="1:8" x14ac:dyDescent="0.2">
      <c r="A810" s="452"/>
      <c r="B810" s="451"/>
      <c r="C810" s="451"/>
      <c r="D810" s="451"/>
      <c r="E810" s="451"/>
      <c r="F810" s="451"/>
      <c r="G810" s="451"/>
      <c r="H810" s="451"/>
    </row>
    <row r="811" spans="1:8" x14ac:dyDescent="0.2">
      <c r="A811" s="452"/>
      <c r="B811" s="451"/>
      <c r="C811" s="451"/>
      <c r="D811" s="451"/>
      <c r="E811" s="451"/>
      <c r="F811" s="451"/>
      <c r="G811" s="451"/>
      <c r="H811" s="451"/>
    </row>
    <row r="812" spans="1:8" x14ac:dyDescent="0.2">
      <c r="A812" s="452"/>
      <c r="B812" s="451"/>
      <c r="C812" s="451"/>
      <c r="D812" s="451"/>
      <c r="E812" s="451"/>
      <c r="F812" s="451"/>
      <c r="G812" s="451"/>
      <c r="H812" s="451"/>
    </row>
    <row r="813" spans="1:8" x14ac:dyDescent="0.2">
      <c r="A813" s="452"/>
      <c r="B813" s="451"/>
      <c r="C813" s="451"/>
      <c r="D813" s="451"/>
      <c r="E813" s="451"/>
      <c r="F813" s="451"/>
      <c r="G813" s="451"/>
      <c r="H813" s="451"/>
    </row>
    <row r="814" spans="1:8" x14ac:dyDescent="0.2">
      <c r="A814" s="452"/>
      <c r="B814" s="451"/>
      <c r="C814" s="451"/>
      <c r="D814" s="451"/>
      <c r="E814" s="451"/>
      <c r="F814" s="451"/>
      <c r="G814" s="451"/>
      <c r="H814" s="451"/>
    </row>
    <row r="815" spans="1:8" x14ac:dyDescent="0.2">
      <c r="A815" s="452"/>
      <c r="B815" s="451"/>
      <c r="C815" s="451"/>
      <c r="D815" s="451"/>
      <c r="E815" s="451"/>
      <c r="F815" s="451"/>
      <c r="G815" s="451"/>
      <c r="H815" s="451"/>
    </row>
    <row r="816" spans="1:8" x14ac:dyDescent="0.2">
      <c r="A816" s="452"/>
      <c r="B816" s="451"/>
      <c r="C816" s="451"/>
      <c r="D816" s="451"/>
      <c r="E816" s="451"/>
      <c r="F816" s="451"/>
      <c r="G816" s="451"/>
      <c r="H816" s="451"/>
    </row>
    <row r="817" spans="1:8" x14ac:dyDescent="0.2">
      <c r="A817" s="452"/>
      <c r="B817" s="451"/>
      <c r="C817" s="451"/>
      <c r="D817" s="451"/>
      <c r="E817" s="451"/>
      <c r="F817" s="451"/>
      <c r="G817" s="451"/>
      <c r="H817" s="451"/>
    </row>
    <row r="818" spans="1:8" x14ac:dyDescent="0.2">
      <c r="A818" s="452"/>
      <c r="B818" s="451"/>
      <c r="C818" s="451"/>
      <c r="D818" s="451"/>
      <c r="E818" s="451"/>
      <c r="F818" s="451"/>
      <c r="G818" s="451"/>
      <c r="H818" s="451"/>
    </row>
    <row r="819" spans="1:8" x14ac:dyDescent="0.2">
      <c r="A819" s="452"/>
      <c r="B819" s="451"/>
      <c r="C819" s="451"/>
      <c r="D819" s="451"/>
      <c r="E819" s="451"/>
      <c r="F819" s="451"/>
      <c r="G819" s="451"/>
      <c r="H819" s="451"/>
    </row>
    <row r="820" spans="1:8" x14ac:dyDescent="0.2">
      <c r="A820" s="452"/>
      <c r="B820" s="451"/>
      <c r="C820" s="451"/>
      <c r="D820" s="451"/>
      <c r="E820" s="451"/>
      <c r="F820" s="451"/>
      <c r="G820" s="451"/>
      <c r="H820" s="451"/>
    </row>
    <row r="821" spans="1:8" x14ac:dyDescent="0.2">
      <c r="A821" s="452"/>
      <c r="B821" s="451"/>
      <c r="C821" s="451"/>
      <c r="D821" s="451"/>
      <c r="E821" s="451"/>
      <c r="F821" s="451"/>
      <c r="G821" s="451"/>
      <c r="H821" s="451"/>
    </row>
    <row r="822" spans="1:8" x14ac:dyDescent="0.2">
      <c r="A822" s="452"/>
      <c r="B822" s="451"/>
      <c r="C822" s="451"/>
      <c r="D822" s="451"/>
      <c r="E822" s="451"/>
      <c r="F822" s="451"/>
      <c r="G822" s="451"/>
      <c r="H822" s="451"/>
    </row>
    <row r="823" spans="1:8" x14ac:dyDescent="0.2">
      <c r="A823" s="452"/>
      <c r="B823" s="451"/>
      <c r="C823" s="451"/>
      <c r="D823" s="451"/>
      <c r="E823" s="451"/>
      <c r="F823" s="451"/>
      <c r="G823" s="451"/>
      <c r="H823" s="451"/>
    </row>
    <row r="824" spans="1:8" x14ac:dyDescent="0.2">
      <c r="A824" s="452"/>
      <c r="B824" s="451"/>
      <c r="C824" s="451"/>
      <c r="D824" s="451"/>
      <c r="E824" s="451"/>
      <c r="F824" s="451"/>
      <c r="G824" s="451"/>
      <c r="H824" s="451"/>
    </row>
    <row r="825" spans="1:8" x14ac:dyDescent="0.2">
      <c r="A825" s="452"/>
      <c r="B825" s="451"/>
      <c r="C825" s="451"/>
      <c r="D825" s="451"/>
      <c r="E825" s="451"/>
      <c r="F825" s="451"/>
      <c r="G825" s="451"/>
      <c r="H825" s="451"/>
    </row>
    <row r="826" spans="1:8" x14ac:dyDescent="0.2">
      <c r="A826" s="452"/>
      <c r="B826" s="451"/>
      <c r="C826" s="451"/>
      <c r="D826" s="451"/>
      <c r="E826" s="451"/>
      <c r="F826" s="451"/>
      <c r="G826" s="451"/>
      <c r="H826" s="451"/>
    </row>
    <row r="827" spans="1:8" x14ac:dyDescent="0.2">
      <c r="A827" s="452"/>
      <c r="B827" s="451"/>
      <c r="C827" s="451"/>
      <c r="D827" s="451"/>
      <c r="E827" s="451"/>
      <c r="F827" s="451"/>
      <c r="G827" s="451"/>
      <c r="H827" s="451"/>
    </row>
    <row r="828" spans="1:8" x14ac:dyDescent="0.2">
      <c r="A828" s="452"/>
      <c r="B828" s="451"/>
      <c r="C828" s="451"/>
      <c r="D828" s="451"/>
      <c r="E828" s="451"/>
      <c r="F828" s="451"/>
      <c r="G828" s="451"/>
      <c r="H828" s="451"/>
    </row>
    <row r="829" spans="1:8" x14ac:dyDescent="0.2">
      <c r="A829" s="452"/>
      <c r="B829" s="451"/>
      <c r="C829" s="451"/>
      <c r="D829" s="451"/>
      <c r="E829" s="451"/>
      <c r="F829" s="451"/>
      <c r="G829" s="451"/>
      <c r="H829" s="451"/>
    </row>
    <row r="830" spans="1:8" x14ac:dyDescent="0.2">
      <c r="A830" s="452"/>
      <c r="B830" s="451"/>
      <c r="C830" s="451"/>
      <c r="D830" s="451"/>
      <c r="E830" s="451"/>
      <c r="F830" s="451"/>
      <c r="G830" s="451"/>
      <c r="H830" s="451"/>
    </row>
    <row r="831" spans="1:8" x14ac:dyDescent="0.2">
      <c r="A831" s="452"/>
      <c r="B831" s="451"/>
      <c r="C831" s="451"/>
      <c r="D831" s="451"/>
      <c r="E831" s="451"/>
      <c r="F831" s="451"/>
      <c r="G831" s="451"/>
      <c r="H831" s="451"/>
    </row>
    <row r="832" spans="1:8" x14ac:dyDescent="0.2">
      <c r="A832" s="452"/>
      <c r="B832" s="451"/>
      <c r="C832" s="451"/>
      <c r="D832" s="451"/>
      <c r="E832" s="451"/>
      <c r="F832" s="451"/>
      <c r="G832" s="451"/>
      <c r="H832" s="451"/>
    </row>
    <row r="833" spans="1:8" x14ac:dyDescent="0.2">
      <c r="A833" s="452"/>
      <c r="B833" s="451"/>
      <c r="C833" s="451"/>
      <c r="D833" s="451"/>
      <c r="E833" s="451"/>
      <c r="F833" s="451"/>
      <c r="G833" s="451"/>
      <c r="H833" s="451"/>
    </row>
    <row r="834" spans="1:8" x14ac:dyDescent="0.2">
      <c r="A834" s="452"/>
      <c r="B834" s="451"/>
      <c r="C834" s="451"/>
      <c r="D834" s="451"/>
      <c r="E834" s="451"/>
      <c r="F834" s="451"/>
      <c r="G834" s="451"/>
      <c r="H834" s="451"/>
    </row>
    <row r="835" spans="1:8" x14ac:dyDescent="0.2">
      <c r="A835" s="452"/>
      <c r="B835" s="451"/>
      <c r="C835" s="451"/>
      <c r="D835" s="451"/>
      <c r="E835" s="451"/>
      <c r="F835" s="451"/>
      <c r="G835" s="451"/>
      <c r="H835" s="451"/>
    </row>
    <row r="836" spans="1:8" x14ac:dyDescent="0.2">
      <c r="A836" s="452"/>
      <c r="B836" s="451"/>
      <c r="C836" s="451"/>
      <c r="D836" s="451"/>
      <c r="E836" s="451"/>
      <c r="F836" s="451"/>
      <c r="G836" s="451"/>
      <c r="H836" s="451"/>
    </row>
    <row r="837" spans="1:8" x14ac:dyDescent="0.2">
      <c r="A837" s="452"/>
      <c r="B837" s="451"/>
      <c r="C837" s="451"/>
      <c r="D837" s="451"/>
      <c r="E837" s="451"/>
      <c r="F837" s="451"/>
      <c r="G837" s="451"/>
      <c r="H837" s="451"/>
    </row>
    <row r="838" spans="1:8" x14ac:dyDescent="0.2">
      <c r="A838" s="452"/>
      <c r="B838" s="451"/>
      <c r="C838" s="451"/>
      <c r="D838" s="451"/>
      <c r="E838" s="451"/>
      <c r="F838" s="451"/>
      <c r="G838" s="451"/>
      <c r="H838" s="451"/>
    </row>
    <row r="839" spans="1:8" x14ac:dyDescent="0.2">
      <c r="A839" s="452"/>
      <c r="B839" s="451"/>
      <c r="C839" s="451"/>
      <c r="D839" s="451"/>
      <c r="E839" s="451"/>
      <c r="F839" s="451"/>
      <c r="G839" s="451"/>
      <c r="H839" s="451"/>
    </row>
    <row r="840" spans="1:8" x14ac:dyDescent="0.2">
      <c r="A840" s="452"/>
      <c r="B840" s="451"/>
      <c r="C840" s="451"/>
      <c r="D840" s="451"/>
      <c r="E840" s="451"/>
      <c r="F840" s="451"/>
      <c r="G840" s="451"/>
      <c r="H840" s="451"/>
    </row>
    <row r="841" spans="1:8" x14ac:dyDescent="0.2">
      <c r="A841" s="452"/>
      <c r="B841" s="451"/>
      <c r="C841" s="451"/>
      <c r="D841" s="451"/>
      <c r="E841" s="451"/>
      <c r="F841" s="451"/>
      <c r="G841" s="451"/>
      <c r="H841" s="451"/>
    </row>
    <row r="842" spans="1:8" x14ac:dyDescent="0.2">
      <c r="A842" s="452"/>
      <c r="B842" s="451"/>
      <c r="C842" s="451"/>
      <c r="D842" s="451"/>
      <c r="E842" s="451"/>
      <c r="F842" s="451"/>
      <c r="G842" s="451"/>
      <c r="H842" s="451"/>
    </row>
    <row r="843" spans="1:8" x14ac:dyDescent="0.2">
      <c r="A843" s="452"/>
      <c r="B843" s="451"/>
      <c r="C843" s="451"/>
      <c r="D843" s="451"/>
      <c r="E843" s="451"/>
      <c r="F843" s="451"/>
      <c r="G843" s="451"/>
      <c r="H843" s="451"/>
    </row>
    <row r="844" spans="1:8" x14ac:dyDescent="0.2">
      <c r="A844" s="452"/>
      <c r="B844" s="451"/>
      <c r="C844" s="451"/>
      <c r="D844" s="451"/>
      <c r="E844" s="451"/>
      <c r="F844" s="451"/>
      <c r="G844" s="451"/>
      <c r="H844" s="451"/>
    </row>
    <row r="845" spans="1:8" x14ac:dyDescent="0.2">
      <c r="A845" s="452"/>
      <c r="B845" s="451"/>
      <c r="C845" s="451"/>
      <c r="D845" s="451"/>
      <c r="E845" s="451"/>
      <c r="F845" s="451"/>
      <c r="G845" s="451"/>
      <c r="H845" s="451"/>
    </row>
    <row r="846" spans="1:8" x14ac:dyDescent="0.2">
      <c r="A846" s="452"/>
      <c r="B846" s="451"/>
      <c r="C846" s="451"/>
      <c r="D846" s="451"/>
      <c r="E846" s="451"/>
      <c r="F846" s="451"/>
      <c r="G846" s="451"/>
      <c r="H846" s="451"/>
    </row>
    <row r="847" spans="1:8" x14ac:dyDescent="0.2">
      <c r="A847" s="452"/>
      <c r="B847" s="451"/>
      <c r="C847" s="451"/>
      <c r="D847" s="451"/>
      <c r="E847" s="451"/>
      <c r="F847" s="451"/>
      <c r="G847" s="451"/>
      <c r="H847" s="451"/>
    </row>
    <row r="848" spans="1:8" x14ac:dyDescent="0.2">
      <c r="A848" s="452"/>
      <c r="B848" s="451"/>
      <c r="C848" s="451"/>
      <c r="D848" s="451"/>
      <c r="E848" s="451"/>
      <c r="F848" s="451"/>
      <c r="G848" s="451"/>
      <c r="H848" s="451"/>
    </row>
    <row r="849" spans="1:8" x14ac:dyDescent="0.2">
      <c r="A849" s="452"/>
      <c r="B849" s="451"/>
      <c r="C849" s="451"/>
      <c r="D849" s="451"/>
      <c r="E849" s="451"/>
      <c r="F849" s="451"/>
      <c r="G849" s="451"/>
      <c r="H849" s="451"/>
    </row>
    <row r="850" spans="1:8" x14ac:dyDescent="0.2">
      <c r="A850" s="452"/>
      <c r="B850" s="451"/>
      <c r="C850" s="451"/>
      <c r="D850" s="451"/>
      <c r="E850" s="451"/>
      <c r="F850" s="451"/>
      <c r="G850" s="451"/>
      <c r="H850" s="451"/>
    </row>
    <row r="851" spans="1:8" x14ac:dyDescent="0.2">
      <c r="A851" s="452"/>
      <c r="B851" s="451"/>
      <c r="C851" s="451"/>
      <c r="D851" s="451"/>
      <c r="E851" s="451"/>
      <c r="F851" s="451"/>
      <c r="G851" s="451"/>
      <c r="H851" s="451"/>
    </row>
    <row r="852" spans="1:8" x14ac:dyDescent="0.2">
      <c r="A852" s="452"/>
      <c r="B852" s="451"/>
      <c r="C852" s="451"/>
      <c r="D852" s="451"/>
      <c r="E852" s="451"/>
      <c r="F852" s="451"/>
      <c r="G852" s="451"/>
      <c r="H852" s="451"/>
    </row>
    <row r="853" spans="1:8" x14ac:dyDescent="0.2">
      <c r="A853" s="452"/>
      <c r="B853" s="451"/>
      <c r="C853" s="451"/>
      <c r="D853" s="451"/>
      <c r="E853" s="451"/>
      <c r="F853" s="451"/>
      <c r="G853" s="451"/>
      <c r="H853" s="451"/>
    </row>
    <row r="854" spans="1:8" x14ac:dyDescent="0.2">
      <c r="A854" s="452"/>
      <c r="B854" s="451"/>
      <c r="C854" s="451"/>
      <c r="D854" s="451"/>
      <c r="E854" s="451"/>
      <c r="F854" s="451"/>
      <c r="G854" s="451"/>
      <c r="H854" s="451"/>
    </row>
    <row r="855" spans="1:8" x14ac:dyDescent="0.2">
      <c r="A855" s="452"/>
      <c r="B855" s="451"/>
      <c r="C855" s="451"/>
      <c r="D855" s="451"/>
      <c r="E855" s="451"/>
      <c r="F855" s="451"/>
      <c r="G855" s="451"/>
      <c r="H855" s="451"/>
    </row>
    <row r="856" spans="1:8" x14ac:dyDescent="0.2">
      <c r="A856" s="452"/>
      <c r="B856" s="451"/>
      <c r="C856" s="451"/>
      <c r="D856" s="451"/>
      <c r="E856" s="451"/>
      <c r="F856" s="451"/>
      <c r="G856" s="451"/>
      <c r="H856" s="451"/>
    </row>
    <row r="857" spans="1:8" x14ac:dyDescent="0.2">
      <c r="A857" s="452"/>
      <c r="B857" s="451"/>
      <c r="C857" s="451"/>
      <c r="D857" s="451"/>
      <c r="E857" s="451"/>
      <c r="F857" s="451"/>
      <c r="G857" s="451"/>
      <c r="H857" s="451"/>
    </row>
    <row r="858" spans="1:8" x14ac:dyDescent="0.2">
      <c r="A858" s="452"/>
      <c r="B858" s="451"/>
      <c r="C858" s="451"/>
      <c r="D858" s="451"/>
      <c r="E858" s="451"/>
      <c r="F858" s="451"/>
      <c r="G858" s="451"/>
      <c r="H858" s="451"/>
    </row>
    <row r="859" spans="1:8" x14ac:dyDescent="0.2">
      <c r="A859" s="452"/>
      <c r="B859" s="451"/>
      <c r="C859" s="451"/>
      <c r="D859" s="451"/>
      <c r="E859" s="451"/>
      <c r="F859" s="451"/>
      <c r="G859" s="451"/>
      <c r="H859" s="451"/>
    </row>
    <row r="860" spans="1:8" x14ac:dyDescent="0.2">
      <c r="A860" s="452"/>
      <c r="B860" s="451"/>
      <c r="C860" s="451"/>
      <c r="D860" s="451"/>
      <c r="E860" s="451"/>
      <c r="F860" s="451"/>
      <c r="G860" s="451"/>
      <c r="H860" s="451"/>
    </row>
    <row r="861" spans="1:8" x14ac:dyDescent="0.2">
      <c r="A861" s="452"/>
      <c r="B861" s="451"/>
      <c r="C861" s="451"/>
      <c r="D861" s="451"/>
      <c r="E861" s="451"/>
      <c r="F861" s="451"/>
      <c r="G861" s="451"/>
      <c r="H861" s="451"/>
    </row>
    <row r="862" spans="1:8" x14ac:dyDescent="0.2">
      <c r="A862" s="452"/>
      <c r="B862" s="451"/>
      <c r="C862" s="451"/>
      <c r="D862" s="451"/>
      <c r="E862" s="451"/>
      <c r="F862" s="451"/>
      <c r="G862" s="451"/>
      <c r="H862" s="451"/>
    </row>
    <row r="863" spans="1:8" x14ac:dyDescent="0.2">
      <c r="A863" s="452"/>
      <c r="B863" s="451"/>
      <c r="C863" s="451"/>
      <c r="D863" s="451"/>
      <c r="E863" s="451"/>
      <c r="F863" s="451"/>
      <c r="G863" s="451"/>
      <c r="H863" s="451"/>
    </row>
    <row r="864" spans="1:8" x14ac:dyDescent="0.2">
      <c r="A864" s="452"/>
      <c r="B864" s="451"/>
      <c r="C864" s="451"/>
      <c r="D864" s="451"/>
      <c r="E864" s="451"/>
      <c r="F864" s="451"/>
      <c r="G864" s="451"/>
      <c r="H864" s="451"/>
    </row>
    <row r="865" spans="1:8" x14ac:dyDescent="0.2">
      <c r="A865" s="452"/>
      <c r="B865" s="451"/>
      <c r="C865" s="451"/>
      <c r="D865" s="451"/>
      <c r="E865" s="451"/>
      <c r="F865" s="451"/>
      <c r="G865" s="451"/>
      <c r="H865" s="451"/>
    </row>
    <row r="866" spans="1:8" x14ac:dyDescent="0.2">
      <c r="A866" s="452"/>
      <c r="B866" s="451"/>
      <c r="C866" s="451"/>
      <c r="D866" s="451"/>
      <c r="E866" s="451"/>
      <c r="F866" s="451"/>
      <c r="G866" s="451"/>
      <c r="H866" s="451"/>
    </row>
    <row r="867" spans="1:8" x14ac:dyDescent="0.2">
      <c r="A867" s="452"/>
      <c r="B867" s="451"/>
      <c r="C867" s="451"/>
      <c r="D867" s="451"/>
      <c r="E867" s="451"/>
      <c r="F867" s="451"/>
      <c r="G867" s="451"/>
      <c r="H867" s="451"/>
    </row>
    <row r="868" spans="1:8" x14ac:dyDescent="0.2">
      <c r="A868" s="452"/>
      <c r="B868" s="451"/>
      <c r="C868" s="451"/>
      <c r="D868" s="451"/>
      <c r="E868" s="451"/>
      <c r="F868" s="451"/>
      <c r="G868" s="451"/>
      <c r="H868" s="451"/>
    </row>
    <row r="869" spans="1:8" x14ac:dyDescent="0.2">
      <c r="A869" s="452"/>
      <c r="B869" s="451"/>
      <c r="C869" s="451"/>
      <c r="D869" s="451"/>
      <c r="E869" s="451"/>
      <c r="F869" s="451"/>
      <c r="G869" s="451"/>
      <c r="H869" s="451"/>
    </row>
    <row r="870" spans="1:8" x14ac:dyDescent="0.2">
      <c r="A870" s="452"/>
      <c r="B870" s="451"/>
      <c r="C870" s="451"/>
      <c r="D870" s="451"/>
      <c r="E870" s="451"/>
      <c r="F870" s="451"/>
      <c r="G870" s="451"/>
      <c r="H870" s="451"/>
    </row>
    <row r="871" spans="1:8" x14ac:dyDescent="0.2">
      <c r="A871" s="452"/>
      <c r="B871" s="451"/>
      <c r="C871" s="451"/>
      <c r="D871" s="451"/>
      <c r="E871" s="451"/>
      <c r="F871" s="451"/>
      <c r="G871" s="451"/>
      <c r="H871" s="451"/>
    </row>
    <row r="872" spans="1:8" x14ac:dyDescent="0.2">
      <c r="A872" s="452"/>
      <c r="B872" s="451"/>
      <c r="C872" s="451"/>
      <c r="D872" s="451"/>
      <c r="E872" s="451"/>
      <c r="F872" s="451"/>
      <c r="G872" s="451"/>
      <c r="H872" s="451"/>
    </row>
    <row r="873" spans="1:8" x14ac:dyDescent="0.2">
      <c r="A873" s="452"/>
      <c r="B873" s="451"/>
      <c r="C873" s="451"/>
      <c r="D873" s="451"/>
      <c r="E873" s="451"/>
      <c r="F873" s="451"/>
      <c r="G873" s="451"/>
      <c r="H873" s="451"/>
    </row>
    <row r="874" spans="1:8" x14ac:dyDescent="0.2">
      <c r="A874" s="452"/>
      <c r="B874" s="451"/>
      <c r="C874" s="451"/>
      <c r="D874" s="451"/>
      <c r="E874" s="451"/>
      <c r="F874" s="451"/>
      <c r="G874" s="451"/>
      <c r="H874" s="451"/>
    </row>
    <row r="875" spans="1:8" x14ac:dyDescent="0.2">
      <c r="A875" s="452"/>
      <c r="B875" s="451"/>
      <c r="C875" s="451"/>
      <c r="D875" s="451"/>
      <c r="E875" s="451"/>
      <c r="F875" s="451"/>
      <c r="G875" s="451"/>
      <c r="H875" s="451"/>
    </row>
    <row r="876" spans="1:8" x14ac:dyDescent="0.2">
      <c r="A876" s="452"/>
      <c r="B876" s="451"/>
      <c r="C876" s="451"/>
      <c r="D876" s="451"/>
      <c r="E876" s="451"/>
      <c r="F876" s="451"/>
      <c r="G876" s="451"/>
      <c r="H876" s="451"/>
    </row>
    <row r="877" spans="1:8" x14ac:dyDescent="0.2">
      <c r="A877" s="452"/>
      <c r="B877" s="451"/>
      <c r="C877" s="451"/>
      <c r="D877" s="451"/>
      <c r="E877" s="451"/>
      <c r="F877" s="451"/>
      <c r="G877" s="451"/>
      <c r="H877" s="451"/>
    </row>
    <row r="878" spans="1:8" x14ac:dyDescent="0.2">
      <c r="A878" s="452"/>
      <c r="B878" s="451"/>
      <c r="C878" s="451"/>
      <c r="D878" s="451"/>
      <c r="E878" s="451"/>
      <c r="F878" s="451"/>
      <c r="G878" s="451"/>
      <c r="H878" s="451"/>
    </row>
    <row r="879" spans="1:8" x14ac:dyDescent="0.2">
      <c r="A879" s="452"/>
      <c r="B879" s="451"/>
      <c r="C879" s="451"/>
      <c r="D879" s="451"/>
      <c r="E879" s="451"/>
      <c r="F879" s="451"/>
      <c r="G879" s="451"/>
      <c r="H879" s="451"/>
    </row>
    <row r="880" spans="1:8" x14ac:dyDescent="0.2">
      <c r="A880" s="452"/>
      <c r="B880" s="451"/>
      <c r="C880" s="451"/>
      <c r="D880" s="451"/>
      <c r="E880" s="451"/>
      <c r="F880" s="451"/>
      <c r="G880" s="451"/>
      <c r="H880" s="451"/>
    </row>
    <row r="881" spans="1:8" x14ac:dyDescent="0.2">
      <c r="A881" s="452"/>
      <c r="B881" s="451"/>
      <c r="C881" s="451"/>
      <c r="D881" s="451"/>
      <c r="E881" s="451"/>
      <c r="F881" s="451"/>
      <c r="G881" s="451"/>
      <c r="H881" s="451"/>
    </row>
    <row r="882" spans="1:8" x14ac:dyDescent="0.2">
      <c r="A882" s="452"/>
      <c r="B882" s="451"/>
      <c r="C882" s="451"/>
      <c r="D882" s="451"/>
      <c r="E882" s="451"/>
      <c r="F882" s="451"/>
      <c r="G882" s="451"/>
      <c r="H882" s="451"/>
    </row>
    <row r="883" spans="1:8" x14ac:dyDescent="0.2">
      <c r="A883" s="452"/>
      <c r="B883" s="451"/>
      <c r="C883" s="451"/>
      <c r="D883" s="451"/>
      <c r="E883" s="451"/>
      <c r="F883" s="451"/>
      <c r="G883" s="451"/>
      <c r="H883" s="451"/>
    </row>
    <row r="884" spans="1:8" x14ac:dyDescent="0.2">
      <c r="A884" s="452"/>
      <c r="B884" s="451"/>
      <c r="C884" s="451"/>
      <c r="D884" s="451"/>
      <c r="E884" s="451"/>
      <c r="F884" s="451"/>
      <c r="G884" s="451"/>
      <c r="H884" s="451"/>
    </row>
    <row r="885" spans="1:8" x14ac:dyDescent="0.2">
      <c r="A885" s="452"/>
      <c r="B885" s="451"/>
      <c r="C885" s="451"/>
      <c r="D885" s="451"/>
      <c r="E885" s="451"/>
      <c r="F885" s="451"/>
      <c r="G885" s="451"/>
      <c r="H885" s="451"/>
    </row>
    <row r="886" spans="1:8" x14ac:dyDescent="0.2">
      <c r="A886" s="452"/>
      <c r="B886" s="451"/>
      <c r="C886" s="451"/>
      <c r="D886" s="451"/>
      <c r="E886" s="451"/>
      <c r="F886" s="451"/>
      <c r="G886" s="451"/>
      <c r="H886" s="451"/>
    </row>
    <row r="887" spans="1:8" x14ac:dyDescent="0.2">
      <c r="A887" s="452"/>
      <c r="B887" s="451"/>
      <c r="C887" s="451"/>
      <c r="D887" s="451"/>
      <c r="E887" s="451"/>
      <c r="F887" s="451"/>
      <c r="G887" s="451"/>
      <c r="H887" s="451"/>
    </row>
    <row r="888" spans="1:8" x14ac:dyDescent="0.2">
      <c r="A888" s="452"/>
      <c r="B888" s="451"/>
      <c r="C888" s="451"/>
      <c r="D888" s="451"/>
      <c r="E888" s="451"/>
      <c r="F888" s="451"/>
      <c r="G888" s="451"/>
      <c r="H888" s="451"/>
    </row>
    <row r="889" spans="1:8" x14ac:dyDescent="0.2">
      <c r="A889" s="452"/>
      <c r="B889" s="451"/>
      <c r="C889" s="451"/>
      <c r="D889" s="451"/>
      <c r="E889" s="451"/>
      <c r="F889" s="451"/>
      <c r="G889" s="451"/>
      <c r="H889" s="451"/>
    </row>
    <row r="890" spans="1:8" x14ac:dyDescent="0.2">
      <c r="A890" s="452"/>
      <c r="B890" s="451"/>
      <c r="C890" s="451"/>
      <c r="D890" s="451"/>
      <c r="E890" s="451"/>
      <c r="F890" s="451"/>
      <c r="G890" s="451"/>
      <c r="H890" s="451"/>
    </row>
    <row r="891" spans="1:8" x14ac:dyDescent="0.2">
      <c r="A891" s="452"/>
      <c r="B891" s="451"/>
      <c r="C891" s="451"/>
      <c r="D891" s="451"/>
      <c r="E891" s="451"/>
      <c r="F891" s="451"/>
      <c r="G891" s="451"/>
      <c r="H891" s="451"/>
    </row>
    <row r="892" spans="1:8" x14ac:dyDescent="0.2">
      <c r="A892" s="452"/>
      <c r="B892" s="451"/>
      <c r="C892" s="451"/>
      <c r="D892" s="451"/>
      <c r="E892" s="451"/>
      <c r="F892" s="451"/>
      <c r="G892" s="451"/>
      <c r="H892" s="451"/>
    </row>
    <row r="893" spans="1:8" x14ac:dyDescent="0.2">
      <c r="A893" s="452"/>
      <c r="B893" s="451"/>
      <c r="C893" s="451"/>
      <c r="D893" s="451"/>
      <c r="E893" s="451"/>
      <c r="F893" s="451"/>
      <c r="G893" s="451"/>
      <c r="H893" s="451"/>
    </row>
    <row r="894" spans="1:8" x14ac:dyDescent="0.2">
      <c r="A894" s="452"/>
      <c r="B894" s="451"/>
      <c r="C894" s="451"/>
      <c r="D894" s="451"/>
      <c r="E894" s="451"/>
      <c r="F894" s="451"/>
      <c r="G894" s="451"/>
      <c r="H894" s="451"/>
    </row>
    <row r="895" spans="1:8" x14ac:dyDescent="0.2">
      <c r="A895" s="452"/>
      <c r="B895" s="451"/>
      <c r="C895" s="451"/>
      <c r="D895" s="451"/>
      <c r="E895" s="451"/>
      <c r="F895" s="451"/>
      <c r="G895" s="451"/>
      <c r="H895" s="451"/>
    </row>
    <row r="896" spans="1:8" x14ac:dyDescent="0.2">
      <c r="A896" s="452"/>
      <c r="B896" s="451"/>
      <c r="C896" s="451"/>
      <c r="D896" s="451"/>
      <c r="E896" s="451"/>
      <c r="F896" s="451"/>
      <c r="G896" s="451"/>
      <c r="H896" s="451"/>
    </row>
    <row r="897" spans="1:8" x14ac:dyDescent="0.2">
      <c r="A897" s="452"/>
      <c r="B897" s="451"/>
      <c r="C897" s="451"/>
      <c r="D897" s="451"/>
      <c r="E897" s="451"/>
      <c r="F897" s="451"/>
      <c r="G897" s="451"/>
      <c r="H897" s="451"/>
    </row>
    <row r="898" spans="1:8" x14ac:dyDescent="0.2">
      <c r="A898" s="452"/>
      <c r="B898" s="451"/>
      <c r="C898" s="451"/>
      <c r="D898" s="451"/>
      <c r="E898" s="451"/>
      <c r="F898" s="451"/>
      <c r="G898" s="451"/>
      <c r="H898" s="451"/>
    </row>
    <row r="899" spans="1:8" x14ac:dyDescent="0.2">
      <c r="A899" s="452"/>
      <c r="B899" s="451"/>
      <c r="C899" s="451"/>
      <c r="D899" s="451"/>
      <c r="E899" s="451"/>
      <c r="F899" s="451"/>
      <c r="G899" s="451"/>
      <c r="H899" s="451"/>
    </row>
    <row r="900" spans="1:8" x14ac:dyDescent="0.2">
      <c r="A900" s="452"/>
      <c r="B900" s="451"/>
      <c r="C900" s="451"/>
      <c r="D900" s="451"/>
      <c r="E900" s="451"/>
      <c r="F900" s="451"/>
      <c r="G900" s="451"/>
      <c r="H900" s="451"/>
    </row>
    <row r="901" spans="1:8" x14ac:dyDescent="0.2">
      <c r="A901" s="452"/>
      <c r="B901" s="451"/>
      <c r="C901" s="451"/>
      <c r="D901" s="451"/>
      <c r="E901" s="451"/>
      <c r="F901" s="451"/>
      <c r="G901" s="451"/>
      <c r="H901" s="451"/>
    </row>
    <row r="902" spans="1:8" x14ac:dyDescent="0.2">
      <c r="A902" s="452"/>
      <c r="B902" s="451"/>
      <c r="C902" s="451"/>
      <c r="D902" s="451"/>
      <c r="E902" s="451"/>
      <c r="F902" s="451"/>
      <c r="G902" s="451"/>
      <c r="H902" s="451"/>
    </row>
    <row r="903" spans="1:8" x14ac:dyDescent="0.2">
      <c r="A903" s="452"/>
      <c r="B903" s="451"/>
      <c r="C903" s="451"/>
      <c r="D903" s="451"/>
      <c r="E903" s="451"/>
      <c r="F903" s="451"/>
      <c r="G903" s="451"/>
      <c r="H903" s="451"/>
    </row>
    <row r="904" spans="1:8" x14ac:dyDescent="0.2">
      <c r="A904" s="452"/>
      <c r="B904" s="451"/>
      <c r="C904" s="451"/>
      <c r="D904" s="451"/>
      <c r="E904" s="451"/>
      <c r="F904" s="451"/>
      <c r="G904" s="451"/>
      <c r="H904" s="451"/>
    </row>
    <row r="905" spans="1:8" x14ac:dyDescent="0.2">
      <c r="A905" s="452"/>
      <c r="B905" s="451"/>
      <c r="C905" s="451"/>
      <c r="D905" s="451"/>
      <c r="E905" s="451"/>
      <c r="F905" s="451"/>
      <c r="G905" s="451"/>
      <c r="H905" s="451"/>
    </row>
    <row r="906" spans="1:8" x14ac:dyDescent="0.2">
      <c r="A906" s="452"/>
      <c r="B906" s="451"/>
      <c r="C906" s="451"/>
      <c r="D906" s="451"/>
      <c r="E906" s="451"/>
      <c r="F906" s="451"/>
      <c r="G906" s="451"/>
      <c r="H906" s="451"/>
    </row>
    <row r="907" spans="1:8" x14ac:dyDescent="0.2">
      <c r="A907" s="452"/>
      <c r="B907" s="451"/>
      <c r="C907" s="451"/>
      <c r="D907" s="451"/>
      <c r="E907" s="451"/>
      <c r="F907" s="451"/>
      <c r="G907" s="451"/>
      <c r="H907" s="451"/>
    </row>
    <row r="908" spans="1:8" x14ac:dyDescent="0.2">
      <c r="A908" s="452"/>
      <c r="B908" s="451"/>
      <c r="C908" s="451"/>
      <c r="D908" s="451"/>
      <c r="E908" s="451"/>
      <c r="F908" s="451"/>
      <c r="G908" s="451"/>
      <c r="H908" s="451"/>
    </row>
    <row r="909" spans="1:8" x14ac:dyDescent="0.2">
      <c r="A909" s="452"/>
      <c r="B909" s="451"/>
      <c r="C909" s="451"/>
      <c r="D909" s="451"/>
      <c r="E909" s="451"/>
      <c r="F909" s="451"/>
      <c r="G909" s="451"/>
      <c r="H909" s="451"/>
    </row>
    <row r="910" spans="1:8" x14ac:dyDescent="0.2">
      <c r="A910" s="452"/>
      <c r="B910" s="451"/>
      <c r="C910" s="451"/>
      <c r="D910" s="451"/>
      <c r="E910" s="451"/>
      <c r="F910" s="451"/>
      <c r="G910" s="451"/>
      <c r="H910" s="451"/>
    </row>
    <row r="911" spans="1:8" x14ac:dyDescent="0.2">
      <c r="A911" s="452"/>
      <c r="B911" s="451"/>
      <c r="C911" s="451"/>
      <c r="D911" s="451"/>
      <c r="E911" s="451"/>
      <c r="F911" s="451"/>
      <c r="G911" s="451"/>
      <c r="H911" s="451"/>
    </row>
    <row r="912" spans="1:8" x14ac:dyDescent="0.2">
      <c r="A912" s="452"/>
      <c r="B912" s="451"/>
      <c r="C912" s="451"/>
      <c r="D912" s="451"/>
      <c r="E912" s="451"/>
      <c r="F912" s="451"/>
      <c r="G912" s="451"/>
      <c r="H912" s="451"/>
    </row>
    <row r="913" spans="1:8" x14ac:dyDescent="0.2">
      <c r="A913" s="452"/>
      <c r="B913" s="451"/>
      <c r="C913" s="451"/>
      <c r="D913" s="451"/>
      <c r="E913" s="451"/>
      <c r="F913" s="451"/>
      <c r="G913" s="451"/>
      <c r="H913" s="451"/>
    </row>
    <row r="914" spans="1:8" x14ac:dyDescent="0.2">
      <c r="A914" s="452"/>
      <c r="B914" s="451"/>
      <c r="C914" s="451"/>
      <c r="D914" s="451"/>
      <c r="E914" s="451"/>
      <c r="F914" s="451"/>
      <c r="G914" s="451"/>
      <c r="H914" s="451"/>
    </row>
    <row r="915" spans="1:8" x14ac:dyDescent="0.2">
      <c r="A915" s="452"/>
      <c r="B915" s="451"/>
      <c r="C915" s="451"/>
      <c r="D915" s="451"/>
      <c r="E915" s="451"/>
      <c r="F915" s="451"/>
      <c r="G915" s="451"/>
      <c r="H915" s="451"/>
    </row>
    <row r="916" spans="1:8" x14ac:dyDescent="0.2">
      <c r="A916" s="452"/>
      <c r="B916" s="451"/>
      <c r="C916" s="451"/>
      <c r="D916" s="451"/>
      <c r="E916" s="451"/>
      <c r="F916" s="451"/>
      <c r="G916" s="451"/>
      <c r="H916" s="451"/>
    </row>
    <row r="917" spans="1:8" x14ac:dyDescent="0.2">
      <c r="A917" s="452"/>
      <c r="B917" s="451"/>
      <c r="C917" s="451"/>
      <c r="D917" s="451"/>
      <c r="E917" s="451"/>
      <c r="F917" s="451"/>
      <c r="G917" s="451"/>
      <c r="H917" s="451"/>
    </row>
    <row r="918" spans="1:8" x14ac:dyDescent="0.2">
      <c r="A918" s="452"/>
      <c r="B918" s="451"/>
      <c r="C918" s="451"/>
      <c r="D918" s="451"/>
      <c r="E918" s="451"/>
      <c r="F918" s="451"/>
      <c r="G918" s="451"/>
      <c r="H918" s="451"/>
    </row>
    <row r="919" spans="1:8" x14ac:dyDescent="0.2">
      <c r="A919" s="452"/>
      <c r="B919" s="451"/>
      <c r="C919" s="451"/>
      <c r="D919" s="451"/>
      <c r="E919" s="451"/>
      <c r="F919" s="451"/>
      <c r="G919" s="451"/>
      <c r="H919" s="451"/>
    </row>
    <row r="920" spans="1:8" x14ac:dyDescent="0.2">
      <c r="A920" s="452"/>
      <c r="B920" s="451"/>
      <c r="C920" s="451"/>
      <c r="D920" s="451"/>
      <c r="E920" s="451"/>
      <c r="F920" s="451"/>
      <c r="G920" s="451"/>
      <c r="H920" s="451"/>
    </row>
    <row r="921" spans="1:8" x14ac:dyDescent="0.2">
      <c r="A921" s="452"/>
      <c r="B921" s="451"/>
      <c r="C921" s="451"/>
      <c r="D921" s="451"/>
      <c r="E921" s="451"/>
      <c r="F921" s="451"/>
      <c r="G921" s="451"/>
      <c r="H921" s="451"/>
    </row>
    <row r="922" spans="1:8" x14ac:dyDescent="0.2">
      <c r="A922" s="452"/>
      <c r="B922" s="451"/>
      <c r="C922" s="451"/>
      <c r="D922" s="451"/>
      <c r="E922" s="451"/>
      <c r="F922" s="451"/>
      <c r="G922" s="451"/>
      <c r="H922" s="451"/>
    </row>
    <row r="923" spans="1:8" x14ac:dyDescent="0.2">
      <c r="A923" s="452"/>
      <c r="B923" s="451"/>
      <c r="C923" s="451"/>
      <c r="D923" s="451"/>
      <c r="E923" s="451"/>
      <c r="F923" s="451"/>
      <c r="G923" s="451"/>
      <c r="H923" s="451"/>
    </row>
    <row r="924" spans="1:8" x14ac:dyDescent="0.2">
      <c r="A924" s="452"/>
      <c r="B924" s="451"/>
      <c r="C924" s="451"/>
      <c r="D924" s="451"/>
      <c r="E924" s="451"/>
      <c r="F924" s="451"/>
      <c r="G924" s="451"/>
      <c r="H924" s="451"/>
    </row>
    <row r="925" spans="1:8" x14ac:dyDescent="0.2">
      <c r="A925" s="452"/>
      <c r="B925" s="451"/>
      <c r="C925" s="451"/>
      <c r="D925" s="451"/>
      <c r="E925" s="451"/>
      <c r="F925" s="451"/>
      <c r="G925" s="451"/>
      <c r="H925" s="451"/>
    </row>
    <row r="926" spans="1:8" x14ac:dyDescent="0.2">
      <c r="A926" s="452"/>
      <c r="B926" s="451"/>
      <c r="C926" s="451"/>
      <c r="D926" s="451"/>
      <c r="E926" s="451"/>
      <c r="F926" s="451"/>
      <c r="G926" s="451"/>
      <c r="H926" s="451"/>
    </row>
    <row r="927" spans="1:8" x14ac:dyDescent="0.2">
      <c r="A927" s="452"/>
      <c r="B927" s="451"/>
      <c r="C927" s="451"/>
      <c r="D927" s="451"/>
      <c r="E927" s="451"/>
      <c r="F927" s="451"/>
      <c r="G927" s="451"/>
      <c r="H927" s="451"/>
    </row>
    <row r="928" spans="1:8" x14ac:dyDescent="0.2">
      <c r="A928" s="452"/>
      <c r="B928" s="451"/>
      <c r="C928" s="451"/>
      <c r="D928" s="451"/>
      <c r="E928" s="451"/>
      <c r="F928" s="451"/>
      <c r="G928" s="451"/>
      <c r="H928" s="451"/>
    </row>
    <row r="929" spans="1:8" x14ac:dyDescent="0.2">
      <c r="A929" s="452"/>
      <c r="B929" s="451"/>
      <c r="C929" s="451"/>
      <c r="D929" s="451"/>
      <c r="E929" s="451"/>
      <c r="F929" s="451"/>
      <c r="G929" s="451"/>
      <c r="H929" s="451"/>
    </row>
    <row r="930" spans="1:8" x14ac:dyDescent="0.2">
      <c r="A930" s="452"/>
      <c r="B930" s="451"/>
      <c r="C930" s="451"/>
      <c r="D930" s="451"/>
      <c r="E930" s="451"/>
      <c r="F930" s="451"/>
      <c r="G930" s="451"/>
      <c r="H930" s="451"/>
    </row>
    <row r="931" spans="1:8" x14ac:dyDescent="0.2">
      <c r="A931" s="452"/>
      <c r="B931" s="451"/>
      <c r="C931" s="451"/>
      <c r="D931" s="451"/>
      <c r="E931" s="451"/>
      <c r="F931" s="451"/>
      <c r="G931" s="451"/>
      <c r="H931" s="451"/>
    </row>
    <row r="932" spans="1:8" x14ac:dyDescent="0.2">
      <c r="A932" s="452"/>
      <c r="B932" s="451"/>
      <c r="C932" s="451"/>
      <c r="D932" s="451"/>
      <c r="E932" s="451"/>
      <c r="F932" s="451"/>
      <c r="G932" s="451"/>
      <c r="H932" s="451"/>
    </row>
    <row r="933" spans="1:8" x14ac:dyDescent="0.2">
      <c r="A933" s="452"/>
      <c r="B933" s="451"/>
      <c r="C933" s="451"/>
      <c r="D933" s="451"/>
      <c r="E933" s="451"/>
      <c r="F933" s="451"/>
      <c r="G933" s="451"/>
      <c r="H933" s="451"/>
    </row>
    <row r="934" spans="1:8" x14ac:dyDescent="0.2">
      <c r="A934" s="452"/>
      <c r="B934" s="451"/>
      <c r="C934" s="451"/>
      <c r="D934" s="451"/>
      <c r="E934" s="451"/>
      <c r="F934" s="451"/>
      <c r="G934" s="451"/>
      <c r="H934" s="451"/>
    </row>
    <row r="935" spans="1:8" x14ac:dyDescent="0.2">
      <c r="A935" s="452"/>
      <c r="B935" s="451"/>
      <c r="C935" s="451"/>
      <c r="D935" s="451"/>
      <c r="E935" s="451"/>
      <c r="F935" s="451"/>
      <c r="G935" s="451"/>
      <c r="H935" s="451"/>
    </row>
    <row r="936" spans="1:8" x14ac:dyDescent="0.2">
      <c r="A936" s="452"/>
      <c r="B936" s="451"/>
      <c r="C936" s="451"/>
      <c r="D936" s="451"/>
      <c r="E936" s="451"/>
      <c r="F936" s="451"/>
      <c r="G936" s="451"/>
      <c r="H936" s="451"/>
    </row>
    <row r="937" spans="1:8" x14ac:dyDescent="0.2">
      <c r="A937" s="452"/>
      <c r="B937" s="451"/>
      <c r="C937" s="451"/>
      <c r="D937" s="451"/>
      <c r="E937" s="451"/>
      <c r="F937" s="451"/>
      <c r="G937" s="451"/>
      <c r="H937" s="451"/>
    </row>
    <row r="938" spans="1:8" x14ac:dyDescent="0.2">
      <c r="A938" s="452"/>
      <c r="B938" s="451"/>
      <c r="C938" s="451"/>
      <c r="D938" s="451"/>
      <c r="E938" s="451"/>
      <c r="F938" s="451"/>
      <c r="G938" s="451"/>
      <c r="H938" s="451"/>
    </row>
    <row r="939" spans="1:8" x14ac:dyDescent="0.2">
      <c r="A939" s="452"/>
      <c r="B939" s="451"/>
      <c r="C939" s="451"/>
      <c r="D939" s="451"/>
      <c r="E939" s="451"/>
      <c r="F939" s="451"/>
      <c r="G939" s="451"/>
      <c r="H939" s="451"/>
    </row>
    <row r="940" spans="1:8" x14ac:dyDescent="0.2">
      <c r="A940" s="452"/>
      <c r="B940" s="451"/>
      <c r="C940" s="451"/>
      <c r="D940" s="451"/>
      <c r="E940" s="451"/>
      <c r="F940" s="451"/>
      <c r="G940" s="451"/>
      <c r="H940" s="451"/>
    </row>
    <row r="941" spans="1:8" x14ac:dyDescent="0.2">
      <c r="A941" s="452"/>
      <c r="B941" s="451"/>
      <c r="C941" s="451"/>
      <c r="D941" s="451"/>
      <c r="E941" s="451"/>
      <c r="F941" s="451"/>
      <c r="G941" s="451"/>
      <c r="H941" s="451"/>
    </row>
    <row r="942" spans="1:8" x14ac:dyDescent="0.2">
      <c r="A942" s="452"/>
      <c r="B942" s="451"/>
      <c r="C942" s="451"/>
      <c r="D942" s="451"/>
      <c r="E942" s="451"/>
      <c r="F942" s="451"/>
      <c r="G942" s="451"/>
      <c r="H942" s="451"/>
    </row>
    <row r="943" spans="1:8" x14ac:dyDescent="0.2">
      <c r="A943" s="452"/>
      <c r="B943" s="451"/>
      <c r="C943" s="451"/>
      <c r="D943" s="451"/>
      <c r="E943" s="451"/>
      <c r="F943" s="451"/>
      <c r="G943" s="451"/>
      <c r="H943" s="451"/>
    </row>
    <row r="944" spans="1:8" x14ac:dyDescent="0.2">
      <c r="A944" s="452"/>
      <c r="B944" s="451"/>
      <c r="C944" s="451"/>
      <c r="D944" s="451"/>
      <c r="E944" s="451"/>
      <c r="F944" s="451"/>
      <c r="G944" s="451"/>
      <c r="H944" s="451"/>
    </row>
    <row r="945" spans="1:8" x14ac:dyDescent="0.2">
      <c r="A945" s="452"/>
      <c r="B945" s="451"/>
      <c r="C945" s="451"/>
      <c r="D945" s="451"/>
      <c r="E945" s="451"/>
      <c r="F945" s="451"/>
      <c r="G945" s="451"/>
      <c r="H945" s="451"/>
    </row>
    <row r="946" spans="1:8" x14ac:dyDescent="0.2">
      <c r="A946" s="452"/>
      <c r="B946" s="451"/>
      <c r="C946" s="451"/>
      <c r="D946" s="451"/>
      <c r="E946" s="451"/>
      <c r="F946" s="451"/>
      <c r="G946" s="451"/>
      <c r="H946" s="451"/>
    </row>
    <row r="947" spans="1:8" x14ac:dyDescent="0.2">
      <c r="A947" s="452"/>
      <c r="B947" s="451"/>
      <c r="C947" s="451"/>
      <c r="D947" s="451"/>
      <c r="E947" s="451"/>
      <c r="F947" s="451"/>
      <c r="G947" s="451"/>
      <c r="H947" s="451"/>
    </row>
    <row r="948" spans="1:8" x14ac:dyDescent="0.2">
      <c r="A948" s="452"/>
      <c r="B948" s="451"/>
      <c r="C948" s="451"/>
      <c r="D948" s="451"/>
      <c r="E948" s="451"/>
      <c r="F948" s="451"/>
      <c r="G948" s="451"/>
      <c r="H948" s="451"/>
    </row>
    <row r="949" spans="1:8" x14ac:dyDescent="0.2">
      <c r="A949" s="452"/>
      <c r="B949" s="451"/>
      <c r="C949" s="451"/>
      <c r="D949" s="451"/>
      <c r="E949" s="451"/>
      <c r="F949" s="451"/>
      <c r="G949" s="451"/>
      <c r="H949" s="451"/>
    </row>
    <row r="950" spans="1:8" x14ac:dyDescent="0.2">
      <c r="A950" s="452"/>
      <c r="B950" s="451"/>
      <c r="C950" s="451"/>
      <c r="D950" s="451"/>
      <c r="E950" s="451"/>
      <c r="F950" s="451"/>
      <c r="G950" s="451"/>
      <c r="H950" s="451"/>
    </row>
    <row r="951" spans="1:8" x14ac:dyDescent="0.2">
      <c r="A951" s="452"/>
      <c r="B951" s="451"/>
      <c r="C951" s="451"/>
      <c r="D951" s="451"/>
      <c r="E951" s="451"/>
      <c r="F951" s="451"/>
      <c r="G951" s="451"/>
      <c r="H951" s="451"/>
    </row>
    <row r="952" spans="1:8" x14ac:dyDescent="0.2">
      <c r="A952" s="452"/>
      <c r="B952" s="451"/>
      <c r="C952" s="451"/>
      <c r="D952" s="451"/>
      <c r="E952" s="451"/>
      <c r="F952" s="451"/>
      <c r="G952" s="451"/>
      <c r="H952" s="451"/>
    </row>
    <row r="953" spans="1:8" x14ac:dyDescent="0.2">
      <c r="A953" s="452"/>
      <c r="B953" s="451"/>
      <c r="C953" s="451"/>
      <c r="D953" s="451"/>
      <c r="E953" s="451"/>
      <c r="F953" s="451"/>
      <c r="G953" s="451"/>
      <c r="H953" s="451"/>
    </row>
    <row r="954" spans="1:8" x14ac:dyDescent="0.2">
      <c r="A954" s="452"/>
      <c r="B954" s="451"/>
      <c r="C954" s="451"/>
      <c r="D954" s="451"/>
      <c r="E954" s="451"/>
      <c r="F954" s="451"/>
      <c r="G954" s="451"/>
      <c r="H954" s="451"/>
    </row>
    <row r="955" spans="1:8" x14ac:dyDescent="0.2">
      <c r="A955" s="452"/>
      <c r="B955" s="451"/>
      <c r="C955" s="451"/>
      <c r="D955" s="451"/>
      <c r="E955" s="451"/>
      <c r="F955" s="451"/>
      <c r="G955" s="451"/>
      <c r="H955" s="451"/>
    </row>
    <row r="956" spans="1:8" x14ac:dyDescent="0.2">
      <c r="A956" s="452"/>
      <c r="B956" s="451"/>
      <c r="C956" s="451"/>
      <c r="D956" s="451"/>
      <c r="E956" s="451"/>
      <c r="F956" s="451"/>
      <c r="G956" s="451"/>
      <c r="H956" s="451"/>
    </row>
    <row r="957" spans="1:8" x14ac:dyDescent="0.2">
      <c r="A957" s="452"/>
      <c r="B957" s="451"/>
      <c r="C957" s="451"/>
      <c r="D957" s="451"/>
      <c r="E957" s="451"/>
      <c r="F957" s="451"/>
      <c r="G957" s="451"/>
      <c r="H957" s="451"/>
    </row>
    <row r="958" spans="1:8" x14ac:dyDescent="0.2">
      <c r="A958" s="452"/>
      <c r="B958" s="451"/>
      <c r="C958" s="451"/>
      <c r="D958" s="451"/>
      <c r="E958" s="451"/>
      <c r="F958" s="451"/>
      <c r="G958" s="451"/>
      <c r="H958" s="451"/>
    </row>
    <row r="959" spans="1:8" x14ac:dyDescent="0.2">
      <c r="A959" s="452"/>
      <c r="B959" s="451"/>
      <c r="C959" s="451"/>
      <c r="D959" s="451"/>
      <c r="E959" s="451"/>
      <c r="F959" s="451"/>
      <c r="G959" s="451"/>
      <c r="H959" s="451"/>
    </row>
    <row r="960" spans="1:8" x14ac:dyDescent="0.2">
      <c r="A960" s="452"/>
      <c r="B960" s="451"/>
      <c r="C960" s="451"/>
      <c r="D960" s="451"/>
      <c r="E960" s="451"/>
      <c r="F960" s="451"/>
      <c r="G960" s="451"/>
      <c r="H960" s="451"/>
    </row>
    <row r="961" spans="1:8" x14ac:dyDescent="0.2">
      <c r="A961" s="452"/>
      <c r="B961" s="451"/>
      <c r="C961" s="451"/>
      <c r="D961" s="451"/>
      <c r="E961" s="451"/>
      <c r="F961" s="451"/>
      <c r="G961" s="451"/>
      <c r="H961" s="451"/>
    </row>
    <row r="962" spans="1:8" x14ac:dyDescent="0.2">
      <c r="A962" s="452"/>
      <c r="B962" s="451"/>
      <c r="C962" s="451"/>
      <c r="D962" s="451"/>
      <c r="E962" s="451"/>
      <c r="F962" s="451"/>
      <c r="G962" s="451"/>
      <c r="H962" s="451"/>
    </row>
    <row r="963" spans="1:8" x14ac:dyDescent="0.2">
      <c r="A963" s="452"/>
      <c r="B963" s="451"/>
      <c r="C963" s="451"/>
      <c r="D963" s="451"/>
      <c r="E963" s="451"/>
      <c r="F963" s="451"/>
      <c r="G963" s="451"/>
      <c r="H963" s="451"/>
    </row>
    <row r="964" spans="1:8" x14ac:dyDescent="0.2">
      <c r="A964" s="452"/>
      <c r="B964" s="451"/>
      <c r="C964" s="451"/>
      <c r="D964" s="451"/>
      <c r="E964" s="451"/>
      <c r="F964" s="451"/>
      <c r="G964" s="451"/>
      <c r="H964" s="451"/>
    </row>
    <row r="965" spans="1:8" x14ac:dyDescent="0.2">
      <c r="A965" s="452"/>
      <c r="B965" s="451"/>
      <c r="C965" s="451"/>
      <c r="D965" s="451"/>
      <c r="E965" s="451"/>
      <c r="F965" s="451"/>
      <c r="G965" s="451"/>
      <c r="H965" s="451"/>
    </row>
    <row r="966" spans="1:8" x14ac:dyDescent="0.2">
      <c r="A966" s="452"/>
      <c r="B966" s="451"/>
      <c r="C966" s="451"/>
      <c r="D966" s="451"/>
      <c r="E966" s="451"/>
      <c r="F966" s="451"/>
      <c r="G966" s="451"/>
      <c r="H966" s="451"/>
    </row>
    <row r="967" spans="1:8" x14ac:dyDescent="0.2">
      <c r="A967" s="452"/>
      <c r="B967" s="451"/>
      <c r="C967" s="451"/>
      <c r="D967" s="451"/>
      <c r="E967" s="451"/>
      <c r="F967" s="451"/>
      <c r="G967" s="451"/>
      <c r="H967" s="451"/>
    </row>
    <row r="968" spans="1:8" x14ac:dyDescent="0.2">
      <c r="A968" s="452"/>
      <c r="B968" s="451"/>
      <c r="C968" s="451"/>
      <c r="D968" s="451"/>
      <c r="E968" s="451"/>
      <c r="F968" s="451"/>
      <c r="G968" s="451"/>
      <c r="H968" s="451"/>
    </row>
    <row r="969" spans="1:8" x14ac:dyDescent="0.2">
      <c r="A969" s="452"/>
      <c r="B969" s="451"/>
      <c r="C969" s="451"/>
      <c r="D969" s="451"/>
      <c r="E969" s="451"/>
      <c r="F969" s="451"/>
      <c r="G969" s="451"/>
      <c r="H969" s="451"/>
    </row>
    <row r="970" spans="1:8" x14ac:dyDescent="0.2">
      <c r="A970" s="452"/>
      <c r="B970" s="451"/>
      <c r="C970" s="451"/>
      <c r="D970" s="451"/>
      <c r="E970" s="451"/>
      <c r="F970" s="451"/>
      <c r="G970" s="451"/>
      <c r="H970" s="451"/>
    </row>
    <row r="971" spans="1:8" x14ac:dyDescent="0.2">
      <c r="A971" s="452"/>
      <c r="B971" s="451"/>
      <c r="C971" s="451"/>
      <c r="D971" s="451"/>
      <c r="E971" s="451"/>
      <c r="F971" s="451"/>
      <c r="G971" s="451"/>
      <c r="H971" s="451"/>
    </row>
    <row r="972" spans="1:8" x14ac:dyDescent="0.2">
      <c r="A972" s="452"/>
      <c r="B972" s="451"/>
      <c r="C972" s="451"/>
      <c r="D972" s="451"/>
      <c r="E972" s="451"/>
      <c r="F972" s="451"/>
      <c r="G972" s="451"/>
      <c r="H972" s="451"/>
    </row>
    <row r="973" spans="1:8" x14ac:dyDescent="0.2">
      <c r="A973" s="452"/>
      <c r="B973" s="451"/>
      <c r="C973" s="451"/>
      <c r="D973" s="451"/>
      <c r="E973" s="451"/>
      <c r="F973" s="451"/>
      <c r="G973" s="451"/>
      <c r="H973" s="451"/>
    </row>
    <row r="974" spans="1:8" x14ac:dyDescent="0.2">
      <c r="A974" s="452"/>
      <c r="B974" s="451"/>
      <c r="C974" s="451"/>
      <c r="D974" s="451"/>
      <c r="E974" s="451"/>
      <c r="F974" s="451"/>
      <c r="G974" s="451"/>
      <c r="H974" s="451"/>
    </row>
    <row r="975" spans="1:8" x14ac:dyDescent="0.2">
      <c r="A975" s="452"/>
      <c r="B975" s="451"/>
      <c r="C975" s="451"/>
      <c r="D975" s="451"/>
      <c r="E975" s="451"/>
      <c r="F975" s="451"/>
      <c r="G975" s="451"/>
      <c r="H975" s="451"/>
    </row>
    <row r="976" spans="1:8" x14ac:dyDescent="0.2">
      <c r="A976" s="452"/>
      <c r="B976" s="451"/>
      <c r="C976" s="451"/>
      <c r="D976" s="451"/>
      <c r="E976" s="451"/>
      <c r="F976" s="451"/>
      <c r="G976" s="451"/>
      <c r="H976" s="451"/>
    </row>
    <row r="977" spans="1:8" x14ac:dyDescent="0.2">
      <c r="A977" s="452"/>
      <c r="B977" s="451"/>
      <c r="C977" s="451"/>
      <c r="D977" s="451"/>
      <c r="E977" s="451"/>
      <c r="F977" s="451"/>
      <c r="G977" s="451"/>
      <c r="H977" s="451"/>
    </row>
    <row r="978" spans="1:8" x14ac:dyDescent="0.2">
      <c r="A978" s="452"/>
      <c r="B978" s="451"/>
      <c r="C978" s="451"/>
      <c r="D978" s="451"/>
      <c r="E978" s="451"/>
      <c r="F978" s="451"/>
      <c r="G978" s="451"/>
      <c r="H978" s="451"/>
    </row>
    <row r="979" spans="1:8" x14ac:dyDescent="0.2">
      <c r="A979" s="452"/>
      <c r="B979" s="451"/>
      <c r="C979" s="451"/>
      <c r="D979" s="451"/>
      <c r="E979" s="451"/>
      <c r="F979" s="451"/>
      <c r="G979" s="451"/>
      <c r="H979" s="451"/>
    </row>
    <row r="980" spans="1:8" x14ac:dyDescent="0.2">
      <c r="A980" s="452"/>
      <c r="B980" s="451"/>
      <c r="C980" s="451"/>
      <c r="D980" s="451"/>
      <c r="E980" s="451"/>
      <c r="F980" s="451"/>
      <c r="G980" s="451"/>
      <c r="H980" s="451"/>
    </row>
    <row r="981" spans="1:8" x14ac:dyDescent="0.2">
      <c r="A981" s="452"/>
      <c r="B981" s="451"/>
      <c r="C981" s="451"/>
      <c r="D981" s="451"/>
      <c r="E981" s="451"/>
      <c r="F981" s="451"/>
      <c r="G981" s="451"/>
      <c r="H981" s="451"/>
    </row>
    <row r="982" spans="1:8" x14ac:dyDescent="0.2">
      <c r="A982" s="452"/>
      <c r="B982" s="451"/>
      <c r="C982" s="451"/>
      <c r="D982" s="451"/>
      <c r="E982" s="451"/>
      <c r="F982" s="451"/>
      <c r="G982" s="451"/>
      <c r="H982" s="451"/>
    </row>
    <row r="983" spans="1:8" x14ac:dyDescent="0.2">
      <c r="A983" s="452"/>
      <c r="B983" s="451"/>
      <c r="C983" s="451"/>
      <c r="D983" s="451"/>
      <c r="E983" s="451"/>
      <c r="F983" s="451"/>
      <c r="G983" s="451"/>
      <c r="H983" s="451"/>
    </row>
    <row r="984" spans="1:8" x14ac:dyDescent="0.2">
      <c r="A984" s="452"/>
      <c r="B984" s="451"/>
      <c r="C984" s="451"/>
      <c r="D984" s="451"/>
      <c r="E984" s="451"/>
      <c r="F984" s="451"/>
      <c r="G984" s="451"/>
      <c r="H984" s="451"/>
    </row>
    <row r="985" spans="1:8" x14ac:dyDescent="0.2">
      <c r="A985" s="452"/>
      <c r="B985" s="451"/>
      <c r="C985" s="451"/>
      <c r="D985" s="451"/>
      <c r="E985" s="451"/>
      <c r="F985" s="451"/>
      <c r="G985" s="451"/>
      <c r="H985" s="451"/>
    </row>
    <row r="986" spans="1:8" x14ac:dyDescent="0.2">
      <c r="A986" s="452"/>
      <c r="B986" s="451"/>
      <c r="C986" s="451"/>
      <c r="D986" s="451"/>
      <c r="E986" s="451"/>
      <c r="F986" s="451"/>
      <c r="G986" s="451"/>
      <c r="H986" s="451"/>
    </row>
    <row r="987" spans="1:8" x14ac:dyDescent="0.2">
      <c r="A987" s="452"/>
      <c r="B987" s="451"/>
      <c r="C987" s="451"/>
      <c r="D987" s="451"/>
      <c r="E987" s="451"/>
      <c r="F987" s="451"/>
      <c r="G987" s="451"/>
      <c r="H987" s="451"/>
    </row>
    <row r="988" spans="1:8" x14ac:dyDescent="0.2">
      <c r="A988" s="452"/>
      <c r="B988" s="451"/>
      <c r="C988" s="451"/>
      <c r="D988" s="451"/>
      <c r="E988" s="451"/>
      <c r="F988" s="451"/>
      <c r="G988" s="451"/>
      <c r="H988" s="451"/>
    </row>
    <row r="989" spans="1:8" x14ac:dyDescent="0.2">
      <c r="A989" s="452"/>
      <c r="B989" s="451"/>
      <c r="C989" s="451"/>
      <c r="D989" s="451"/>
      <c r="E989" s="451"/>
      <c r="F989" s="451"/>
      <c r="G989" s="451"/>
      <c r="H989" s="451"/>
    </row>
    <row r="990" spans="1:8" x14ac:dyDescent="0.2">
      <c r="A990" s="452"/>
      <c r="B990" s="451"/>
      <c r="C990" s="451"/>
      <c r="D990" s="451"/>
      <c r="E990" s="451"/>
      <c r="F990" s="451"/>
      <c r="G990" s="451"/>
      <c r="H990" s="451"/>
    </row>
    <row r="991" spans="1:8" x14ac:dyDescent="0.2">
      <c r="A991" s="452"/>
      <c r="B991" s="451"/>
      <c r="C991" s="451"/>
      <c r="D991" s="451"/>
      <c r="E991" s="451"/>
      <c r="F991" s="451"/>
      <c r="G991" s="451"/>
      <c r="H991" s="451"/>
    </row>
    <row r="992" spans="1:8" x14ac:dyDescent="0.2">
      <c r="A992" s="452"/>
      <c r="B992" s="451"/>
      <c r="C992" s="451"/>
      <c r="D992" s="451"/>
      <c r="E992" s="451"/>
      <c r="F992" s="451"/>
      <c r="G992" s="451"/>
      <c r="H992" s="451"/>
    </row>
    <row r="993" spans="1:8" x14ac:dyDescent="0.2">
      <c r="A993" s="452"/>
      <c r="B993" s="451"/>
      <c r="C993" s="451"/>
      <c r="D993" s="451"/>
      <c r="E993" s="451"/>
      <c r="F993" s="451"/>
      <c r="G993" s="451"/>
      <c r="H993" s="451"/>
    </row>
    <row r="994" spans="1:8" x14ac:dyDescent="0.2">
      <c r="A994" s="452"/>
      <c r="B994" s="451"/>
      <c r="C994" s="451"/>
      <c r="D994" s="451"/>
      <c r="E994" s="451"/>
      <c r="F994" s="451"/>
      <c r="G994" s="451"/>
      <c r="H994" s="451"/>
    </row>
    <row r="995" spans="1:8" x14ac:dyDescent="0.2">
      <c r="A995" s="452"/>
      <c r="B995" s="451"/>
      <c r="C995" s="451"/>
      <c r="D995" s="451"/>
      <c r="E995" s="451"/>
      <c r="F995" s="451"/>
      <c r="G995" s="451"/>
      <c r="H995" s="451"/>
    </row>
    <row r="996" spans="1:8" x14ac:dyDescent="0.2">
      <c r="A996" s="452"/>
      <c r="B996" s="451"/>
      <c r="C996" s="451"/>
      <c r="D996" s="451"/>
      <c r="E996" s="451"/>
      <c r="F996" s="451"/>
      <c r="G996" s="451"/>
      <c r="H996" s="451"/>
    </row>
    <row r="997" spans="1:8" x14ac:dyDescent="0.2">
      <c r="A997" s="452"/>
      <c r="B997" s="451"/>
      <c r="C997" s="451"/>
      <c r="D997" s="451"/>
      <c r="E997" s="451"/>
      <c r="F997" s="451"/>
      <c r="G997" s="451"/>
      <c r="H997" s="451"/>
    </row>
    <row r="998" spans="1:8" x14ac:dyDescent="0.2">
      <c r="A998" s="452"/>
      <c r="B998" s="451"/>
      <c r="C998" s="451"/>
      <c r="D998" s="451"/>
      <c r="E998" s="451"/>
      <c r="F998" s="451"/>
      <c r="G998" s="451"/>
      <c r="H998" s="451"/>
    </row>
    <row r="999" spans="1:8" x14ac:dyDescent="0.2">
      <c r="A999" s="452"/>
      <c r="B999" s="451"/>
      <c r="C999" s="451"/>
      <c r="D999" s="451"/>
      <c r="E999" s="451"/>
      <c r="F999" s="451"/>
      <c r="G999" s="451"/>
      <c r="H999" s="451"/>
    </row>
    <row r="1000" spans="1:8" x14ac:dyDescent="0.2">
      <c r="A1000" s="452"/>
      <c r="B1000" s="451"/>
      <c r="C1000" s="451"/>
      <c r="D1000" s="451"/>
      <c r="E1000" s="451"/>
      <c r="F1000" s="451"/>
      <c r="G1000" s="451"/>
      <c r="H1000" s="451"/>
    </row>
    <row r="1001" spans="1:8" x14ac:dyDescent="0.2">
      <c r="A1001" s="452"/>
      <c r="B1001" s="451"/>
      <c r="C1001" s="451"/>
      <c r="D1001" s="451"/>
      <c r="E1001" s="451"/>
      <c r="F1001" s="451"/>
      <c r="G1001" s="451"/>
      <c r="H1001" s="451"/>
    </row>
    <row r="1002" spans="1:8" x14ac:dyDescent="0.2">
      <c r="A1002" s="452"/>
      <c r="B1002" s="451"/>
      <c r="C1002" s="451"/>
      <c r="D1002" s="451"/>
      <c r="E1002" s="451"/>
      <c r="F1002" s="451"/>
      <c r="G1002" s="451"/>
      <c r="H1002" s="451"/>
    </row>
    <row r="1003" spans="1:8" x14ac:dyDescent="0.2">
      <c r="A1003" s="452"/>
      <c r="B1003" s="451"/>
      <c r="C1003" s="451"/>
      <c r="D1003" s="451"/>
      <c r="E1003" s="451"/>
      <c r="F1003" s="451"/>
      <c r="G1003" s="451"/>
      <c r="H1003" s="451"/>
    </row>
    <row r="1004" spans="1:8" x14ac:dyDescent="0.2">
      <c r="A1004" s="452"/>
      <c r="B1004" s="451"/>
      <c r="C1004" s="451"/>
      <c r="D1004" s="451"/>
      <c r="E1004" s="451"/>
      <c r="F1004" s="451"/>
      <c r="G1004" s="451"/>
      <c r="H1004" s="451"/>
    </row>
    <row r="1005" spans="1:8" x14ac:dyDescent="0.2">
      <c r="A1005" s="452"/>
      <c r="B1005" s="451"/>
      <c r="C1005" s="451"/>
      <c r="D1005" s="451"/>
      <c r="E1005" s="451"/>
      <c r="F1005" s="451"/>
      <c r="G1005" s="451"/>
      <c r="H1005" s="451"/>
    </row>
    <row r="1006" spans="1:8" x14ac:dyDescent="0.2">
      <c r="A1006" s="452"/>
      <c r="B1006" s="451"/>
      <c r="C1006" s="451"/>
      <c r="D1006" s="451"/>
      <c r="E1006" s="451"/>
      <c r="F1006" s="451"/>
      <c r="G1006" s="451"/>
      <c r="H1006" s="451"/>
    </row>
    <row r="1007" spans="1:8" x14ac:dyDescent="0.2">
      <c r="A1007" s="452"/>
      <c r="B1007" s="451"/>
      <c r="C1007" s="451"/>
      <c r="D1007" s="451"/>
      <c r="E1007" s="451"/>
      <c r="F1007" s="451"/>
      <c r="G1007" s="451"/>
      <c r="H1007" s="451"/>
    </row>
    <row r="1008" spans="1:8" x14ac:dyDescent="0.2">
      <c r="A1008" s="452"/>
      <c r="B1008" s="451"/>
      <c r="C1008" s="451"/>
      <c r="D1008" s="451"/>
      <c r="E1008" s="451"/>
      <c r="F1008" s="451"/>
      <c r="G1008" s="451"/>
      <c r="H1008" s="451"/>
    </row>
    <row r="1009" spans="1:8" x14ac:dyDescent="0.2">
      <c r="A1009" s="452"/>
      <c r="B1009" s="451"/>
      <c r="C1009" s="451"/>
      <c r="D1009" s="451"/>
      <c r="E1009" s="451"/>
      <c r="F1009" s="451"/>
      <c r="G1009" s="451"/>
      <c r="H1009" s="451"/>
    </row>
    <row r="1010" spans="1:8" x14ac:dyDescent="0.2">
      <c r="A1010" s="452"/>
      <c r="B1010" s="451"/>
      <c r="C1010" s="451"/>
      <c r="D1010" s="451"/>
      <c r="E1010" s="451"/>
      <c r="F1010" s="451"/>
      <c r="G1010" s="451"/>
      <c r="H1010" s="451"/>
    </row>
    <row r="1011" spans="1:8" x14ac:dyDescent="0.2">
      <c r="A1011" s="452"/>
      <c r="B1011" s="451"/>
      <c r="C1011" s="451"/>
      <c r="D1011" s="451"/>
      <c r="E1011" s="451"/>
      <c r="F1011" s="451"/>
      <c r="G1011" s="451"/>
      <c r="H1011" s="451"/>
    </row>
    <row r="1012" spans="1:8" x14ac:dyDescent="0.2">
      <c r="A1012" s="452"/>
      <c r="B1012" s="451"/>
      <c r="C1012" s="451"/>
      <c r="D1012" s="451"/>
      <c r="E1012" s="451"/>
      <c r="F1012" s="451"/>
      <c r="G1012" s="451"/>
      <c r="H1012" s="451"/>
    </row>
    <row r="1013" spans="1:8" x14ac:dyDescent="0.2">
      <c r="A1013" s="452"/>
      <c r="B1013" s="451"/>
      <c r="C1013" s="451"/>
      <c r="D1013" s="451"/>
      <c r="E1013" s="451"/>
      <c r="F1013" s="451"/>
      <c r="G1013" s="451"/>
      <c r="H1013" s="451"/>
    </row>
    <row r="1014" spans="1:8" x14ac:dyDescent="0.2">
      <c r="A1014" s="452"/>
      <c r="B1014" s="451"/>
      <c r="C1014" s="451"/>
      <c r="D1014" s="451"/>
      <c r="E1014" s="451"/>
      <c r="F1014" s="451"/>
      <c r="G1014" s="451"/>
      <c r="H1014" s="451"/>
    </row>
    <row r="1015" spans="1:8" x14ac:dyDescent="0.2">
      <c r="A1015" s="452"/>
      <c r="B1015" s="451"/>
      <c r="C1015" s="451"/>
      <c r="D1015" s="451"/>
      <c r="E1015" s="451"/>
      <c r="F1015" s="451"/>
      <c r="G1015" s="451"/>
      <c r="H1015" s="451"/>
    </row>
    <row r="1016" spans="1:8" x14ac:dyDescent="0.2">
      <c r="A1016" s="452"/>
      <c r="B1016" s="451"/>
      <c r="C1016" s="451"/>
      <c r="D1016" s="451"/>
      <c r="E1016" s="451"/>
      <c r="F1016" s="451"/>
      <c r="G1016" s="451"/>
      <c r="H1016" s="451"/>
    </row>
    <row r="1017" spans="1:8" x14ac:dyDescent="0.2">
      <c r="A1017" s="452"/>
      <c r="B1017" s="451"/>
      <c r="C1017" s="451"/>
      <c r="D1017" s="451"/>
      <c r="E1017" s="451"/>
      <c r="F1017" s="451"/>
      <c r="G1017" s="451"/>
      <c r="H1017" s="451"/>
    </row>
    <row r="1018" spans="1:8" x14ac:dyDescent="0.2">
      <c r="A1018" s="452"/>
      <c r="B1018" s="451"/>
      <c r="C1018" s="451"/>
      <c r="D1018" s="451"/>
      <c r="E1018" s="451"/>
      <c r="F1018" s="451"/>
      <c r="G1018" s="451"/>
      <c r="H1018" s="451"/>
    </row>
    <row r="1019" spans="1:8" x14ac:dyDescent="0.2">
      <c r="A1019" s="452"/>
      <c r="B1019" s="451"/>
      <c r="C1019" s="451"/>
      <c r="D1019" s="451"/>
      <c r="E1019" s="451"/>
      <c r="F1019" s="451"/>
      <c r="G1019" s="451"/>
      <c r="H1019" s="451"/>
    </row>
    <row r="1020" spans="1:8" x14ac:dyDescent="0.2">
      <c r="A1020" s="452"/>
      <c r="B1020" s="451"/>
      <c r="C1020" s="451"/>
      <c r="D1020" s="451"/>
      <c r="E1020" s="451"/>
      <c r="F1020" s="451"/>
      <c r="G1020" s="451"/>
      <c r="H1020" s="451"/>
    </row>
    <row r="1021" spans="1:8" x14ac:dyDescent="0.2">
      <c r="A1021" s="452"/>
      <c r="B1021" s="451"/>
      <c r="C1021" s="451"/>
      <c r="D1021" s="451"/>
      <c r="E1021" s="451"/>
      <c r="F1021" s="451"/>
      <c r="G1021" s="451"/>
      <c r="H1021" s="451"/>
    </row>
    <row r="1022" spans="1:8" x14ac:dyDescent="0.2">
      <c r="A1022" s="452"/>
      <c r="B1022" s="451"/>
      <c r="C1022" s="451"/>
      <c r="D1022" s="451"/>
      <c r="E1022" s="451"/>
      <c r="F1022" s="451"/>
      <c r="G1022" s="451"/>
      <c r="H1022" s="451"/>
    </row>
    <row r="1023" spans="1:8" x14ac:dyDescent="0.2">
      <c r="A1023" s="452"/>
      <c r="B1023" s="451"/>
      <c r="C1023" s="451"/>
      <c r="D1023" s="451"/>
      <c r="E1023" s="451"/>
      <c r="F1023" s="451"/>
      <c r="G1023" s="451"/>
      <c r="H1023" s="451"/>
    </row>
    <row r="1024" spans="1:8" x14ac:dyDescent="0.2">
      <c r="A1024" s="452"/>
      <c r="B1024" s="451"/>
      <c r="C1024" s="451"/>
      <c r="D1024" s="451"/>
      <c r="E1024" s="451"/>
      <c r="F1024" s="451"/>
      <c r="G1024" s="451"/>
      <c r="H1024" s="451"/>
    </row>
    <row r="1025" spans="1:8" x14ac:dyDescent="0.2">
      <c r="A1025" s="452"/>
      <c r="B1025" s="451"/>
      <c r="C1025" s="451"/>
      <c r="D1025" s="451"/>
      <c r="E1025" s="451"/>
      <c r="F1025" s="451"/>
      <c r="G1025" s="451"/>
      <c r="H1025" s="451"/>
    </row>
    <row r="1026" spans="1:8" x14ac:dyDescent="0.2">
      <c r="A1026" s="452"/>
      <c r="B1026" s="451"/>
      <c r="C1026" s="451"/>
      <c r="D1026" s="451"/>
      <c r="E1026" s="451"/>
      <c r="F1026" s="451"/>
      <c r="G1026" s="451"/>
      <c r="H1026" s="451"/>
    </row>
    <row r="1027" spans="1:8" x14ac:dyDescent="0.2">
      <c r="A1027" s="452"/>
      <c r="B1027" s="451"/>
      <c r="C1027" s="451"/>
      <c r="D1027" s="451"/>
      <c r="E1027" s="451"/>
      <c r="F1027" s="451"/>
      <c r="G1027" s="451"/>
      <c r="H1027" s="451"/>
    </row>
    <row r="1028" spans="1:8" x14ac:dyDescent="0.2">
      <c r="A1028" s="452"/>
      <c r="B1028" s="451"/>
      <c r="C1028" s="451"/>
      <c r="D1028" s="451"/>
      <c r="E1028" s="451"/>
      <c r="F1028" s="451"/>
      <c r="G1028" s="451"/>
      <c r="H1028" s="451"/>
    </row>
    <row r="1029" spans="1:8" x14ac:dyDescent="0.2">
      <c r="A1029" s="452"/>
      <c r="B1029" s="451"/>
      <c r="C1029" s="451"/>
      <c r="D1029" s="451"/>
      <c r="E1029" s="451"/>
      <c r="F1029" s="451"/>
      <c r="G1029" s="451"/>
      <c r="H1029" s="451"/>
    </row>
    <row r="1030" spans="1:8" x14ac:dyDescent="0.2">
      <c r="A1030" s="452"/>
      <c r="B1030" s="451"/>
      <c r="C1030" s="451"/>
      <c r="D1030" s="451"/>
      <c r="E1030" s="451"/>
      <c r="F1030" s="451"/>
      <c r="G1030" s="451"/>
      <c r="H1030" s="451"/>
    </row>
    <row r="1031" spans="1:8" x14ac:dyDescent="0.2">
      <c r="A1031" s="452"/>
      <c r="B1031" s="451"/>
      <c r="C1031" s="451"/>
      <c r="D1031" s="451"/>
      <c r="E1031" s="451"/>
      <c r="F1031" s="451"/>
      <c r="G1031" s="451"/>
      <c r="H1031" s="451"/>
    </row>
    <row r="1032" spans="1:8" x14ac:dyDescent="0.2">
      <c r="A1032" s="452"/>
      <c r="B1032" s="451"/>
      <c r="C1032" s="451"/>
      <c r="D1032" s="451"/>
      <c r="E1032" s="451"/>
      <c r="F1032" s="451"/>
      <c r="G1032" s="451"/>
      <c r="H1032" s="451"/>
    </row>
    <row r="1033" spans="1:8" x14ac:dyDescent="0.2">
      <c r="A1033" s="452"/>
      <c r="B1033" s="451"/>
      <c r="C1033" s="451"/>
      <c r="D1033" s="451"/>
      <c r="E1033" s="451"/>
      <c r="F1033" s="451"/>
      <c r="G1033" s="451"/>
      <c r="H1033" s="451"/>
    </row>
    <row r="1034" spans="1:8" x14ac:dyDescent="0.2">
      <c r="A1034" s="452"/>
      <c r="B1034" s="451"/>
      <c r="C1034" s="451"/>
      <c r="D1034" s="451"/>
      <c r="E1034" s="451"/>
      <c r="F1034" s="451"/>
      <c r="G1034" s="451"/>
      <c r="H1034" s="451"/>
    </row>
    <row r="1035" spans="1:8" x14ac:dyDescent="0.2">
      <c r="A1035" s="452"/>
      <c r="B1035" s="451"/>
      <c r="C1035" s="451"/>
      <c r="D1035" s="451"/>
      <c r="E1035" s="451"/>
      <c r="F1035" s="451"/>
      <c r="G1035" s="451"/>
      <c r="H1035" s="451"/>
    </row>
    <row r="1036" spans="1:8" x14ac:dyDescent="0.2">
      <c r="A1036" s="452"/>
      <c r="B1036" s="451"/>
      <c r="C1036" s="451"/>
      <c r="D1036" s="451"/>
      <c r="E1036" s="451"/>
      <c r="F1036" s="451"/>
      <c r="G1036" s="451"/>
      <c r="H1036" s="451"/>
    </row>
    <row r="1037" spans="1:8" x14ac:dyDescent="0.2">
      <c r="A1037" s="452"/>
      <c r="B1037" s="451"/>
      <c r="C1037" s="451"/>
      <c r="D1037" s="451"/>
      <c r="E1037" s="451"/>
      <c r="F1037" s="451"/>
      <c r="G1037" s="451"/>
      <c r="H1037" s="451"/>
    </row>
    <row r="1038" spans="1:8" x14ac:dyDescent="0.2">
      <c r="A1038" s="452"/>
      <c r="B1038" s="451"/>
      <c r="C1038" s="451"/>
      <c r="D1038" s="451"/>
      <c r="E1038" s="451"/>
      <c r="F1038" s="451"/>
      <c r="G1038" s="451"/>
      <c r="H1038" s="451"/>
    </row>
    <row r="1039" spans="1:8" x14ac:dyDescent="0.2">
      <c r="A1039" s="452"/>
      <c r="B1039" s="451"/>
      <c r="C1039" s="451"/>
      <c r="D1039" s="451"/>
      <c r="E1039" s="451"/>
      <c r="F1039" s="451"/>
      <c r="G1039" s="451"/>
      <c r="H1039" s="451"/>
    </row>
    <row r="1040" spans="1:8" x14ac:dyDescent="0.2">
      <c r="A1040" s="452"/>
      <c r="B1040" s="451"/>
      <c r="C1040" s="451"/>
      <c r="D1040" s="451"/>
      <c r="E1040" s="451"/>
      <c r="F1040" s="451"/>
      <c r="G1040" s="451"/>
      <c r="H1040" s="451"/>
    </row>
    <row r="1041" spans="1:8" x14ac:dyDescent="0.2">
      <c r="A1041" s="452"/>
      <c r="B1041" s="451"/>
      <c r="C1041" s="451"/>
      <c r="D1041" s="451"/>
      <c r="E1041" s="451"/>
      <c r="F1041" s="451"/>
      <c r="G1041" s="451"/>
      <c r="H1041" s="451"/>
    </row>
    <row r="1042" spans="1:8" x14ac:dyDescent="0.2">
      <c r="A1042" s="452"/>
      <c r="B1042" s="451"/>
      <c r="C1042" s="451"/>
      <c r="D1042" s="451"/>
      <c r="E1042" s="451"/>
      <c r="F1042" s="451"/>
      <c r="G1042" s="451"/>
      <c r="H1042" s="451"/>
    </row>
    <row r="1043" spans="1:8" x14ac:dyDescent="0.2">
      <c r="A1043" s="452"/>
      <c r="B1043" s="451"/>
      <c r="C1043" s="451"/>
      <c r="D1043" s="451"/>
      <c r="E1043" s="451"/>
      <c r="F1043" s="451"/>
      <c r="G1043" s="451"/>
      <c r="H1043" s="451"/>
    </row>
    <row r="1044" spans="1:8" x14ac:dyDescent="0.2">
      <c r="A1044" s="452"/>
      <c r="B1044" s="451"/>
      <c r="C1044" s="451"/>
      <c r="D1044" s="451"/>
      <c r="E1044" s="451"/>
      <c r="F1044" s="451"/>
      <c r="G1044" s="451"/>
      <c r="H1044" s="451"/>
    </row>
    <row r="1045" spans="1:8" x14ac:dyDescent="0.2">
      <c r="A1045" s="452"/>
      <c r="B1045" s="451"/>
      <c r="C1045" s="451"/>
      <c r="D1045" s="451"/>
      <c r="E1045" s="451"/>
      <c r="F1045" s="451"/>
      <c r="G1045" s="451"/>
      <c r="H1045" s="451"/>
    </row>
    <row r="1046" spans="1:8" x14ac:dyDescent="0.2">
      <c r="A1046" s="452"/>
      <c r="B1046" s="451"/>
      <c r="C1046" s="451"/>
      <c r="D1046" s="451"/>
      <c r="E1046" s="451"/>
      <c r="F1046" s="451"/>
      <c r="G1046" s="451"/>
      <c r="H1046" s="451"/>
    </row>
    <row r="1047" spans="1:8" x14ac:dyDescent="0.2">
      <c r="A1047" s="452"/>
      <c r="B1047" s="451"/>
      <c r="C1047" s="451"/>
      <c r="D1047" s="451"/>
      <c r="E1047" s="451"/>
      <c r="F1047" s="451"/>
      <c r="G1047" s="451"/>
      <c r="H1047" s="451"/>
    </row>
    <row r="1048" spans="1:8" x14ac:dyDescent="0.2">
      <c r="A1048" s="452"/>
      <c r="B1048" s="451"/>
      <c r="C1048" s="451"/>
      <c r="D1048" s="451"/>
      <c r="E1048" s="451"/>
      <c r="F1048" s="451"/>
      <c r="G1048" s="451"/>
      <c r="H1048" s="451"/>
    </row>
    <row r="1049" spans="1:8" x14ac:dyDescent="0.2">
      <c r="A1049" s="452"/>
      <c r="B1049" s="451"/>
      <c r="C1049" s="451"/>
      <c r="D1049" s="451"/>
      <c r="E1049" s="451"/>
      <c r="F1049" s="451"/>
      <c r="G1049" s="451"/>
      <c r="H1049" s="451"/>
    </row>
    <row r="1050" spans="1:8" x14ac:dyDescent="0.2">
      <c r="A1050" s="452"/>
      <c r="B1050" s="451"/>
      <c r="C1050" s="451"/>
      <c r="D1050" s="451"/>
      <c r="E1050" s="451"/>
      <c r="F1050" s="451"/>
      <c r="G1050" s="451"/>
      <c r="H1050" s="451"/>
    </row>
    <row r="1051" spans="1:8" x14ac:dyDescent="0.2">
      <c r="A1051" s="452"/>
      <c r="B1051" s="451"/>
      <c r="C1051" s="451"/>
      <c r="D1051" s="451"/>
      <c r="E1051" s="451"/>
      <c r="F1051" s="451"/>
      <c r="G1051" s="451"/>
      <c r="H1051" s="451"/>
    </row>
    <row r="1052" spans="1:8" x14ac:dyDescent="0.2">
      <c r="A1052" s="452"/>
      <c r="B1052" s="451"/>
      <c r="C1052" s="451"/>
      <c r="D1052" s="451"/>
      <c r="E1052" s="451"/>
      <c r="F1052" s="451"/>
      <c r="G1052" s="451"/>
      <c r="H1052" s="451"/>
    </row>
    <row r="1053" spans="1:8" x14ac:dyDescent="0.2">
      <c r="A1053" s="452"/>
      <c r="B1053" s="451"/>
      <c r="C1053" s="451"/>
      <c r="D1053" s="451"/>
      <c r="E1053" s="451"/>
      <c r="F1053" s="451"/>
      <c r="G1053" s="451"/>
      <c r="H1053" s="451"/>
    </row>
    <row r="1054" spans="1:8" x14ac:dyDescent="0.2">
      <c r="A1054" s="452"/>
      <c r="B1054" s="451"/>
      <c r="C1054" s="451"/>
      <c r="D1054" s="451"/>
      <c r="E1054" s="451"/>
      <c r="F1054" s="451"/>
      <c r="G1054" s="451"/>
      <c r="H1054" s="451"/>
    </row>
    <row r="1055" spans="1:8" x14ac:dyDescent="0.2">
      <c r="A1055" s="452"/>
      <c r="B1055" s="451"/>
      <c r="C1055" s="451"/>
      <c r="D1055" s="451"/>
      <c r="E1055" s="451"/>
      <c r="F1055" s="451"/>
      <c r="G1055" s="451"/>
      <c r="H1055" s="451"/>
    </row>
    <row r="1056" spans="1:8" x14ac:dyDescent="0.2">
      <c r="A1056" s="452"/>
      <c r="B1056" s="451"/>
      <c r="C1056" s="451"/>
      <c r="D1056" s="451"/>
      <c r="E1056" s="451"/>
      <c r="F1056" s="451"/>
      <c r="G1056" s="451"/>
      <c r="H1056" s="451"/>
    </row>
    <row r="1057" spans="1:8" x14ac:dyDescent="0.2">
      <c r="A1057" s="452"/>
      <c r="B1057" s="451"/>
      <c r="C1057" s="451"/>
      <c r="D1057" s="451"/>
      <c r="E1057" s="451"/>
      <c r="F1057" s="451"/>
      <c r="G1057" s="451"/>
      <c r="H1057" s="451"/>
    </row>
    <row r="1058" spans="1:8" x14ac:dyDescent="0.2">
      <c r="A1058" s="452"/>
      <c r="B1058" s="451"/>
      <c r="C1058" s="451"/>
      <c r="D1058" s="451"/>
      <c r="E1058" s="451"/>
      <c r="F1058" s="451"/>
      <c r="G1058" s="451"/>
      <c r="H1058" s="451"/>
    </row>
    <row r="1059" spans="1:8" x14ac:dyDescent="0.2">
      <c r="A1059" s="452"/>
      <c r="B1059" s="451"/>
      <c r="C1059" s="451"/>
      <c r="D1059" s="451"/>
      <c r="E1059" s="451"/>
      <c r="F1059" s="451"/>
      <c r="G1059" s="451"/>
      <c r="H1059" s="451"/>
    </row>
    <row r="1060" spans="1:8" x14ac:dyDescent="0.2">
      <c r="A1060" s="452"/>
      <c r="B1060" s="451"/>
      <c r="C1060" s="451"/>
      <c r="D1060" s="451"/>
      <c r="E1060" s="451"/>
      <c r="F1060" s="451"/>
      <c r="G1060" s="451"/>
      <c r="H1060" s="451"/>
    </row>
    <row r="1061" spans="1:8" x14ac:dyDescent="0.2">
      <c r="A1061" s="452"/>
      <c r="B1061" s="451"/>
      <c r="C1061" s="451"/>
      <c r="D1061" s="451"/>
      <c r="E1061" s="451"/>
      <c r="F1061" s="451"/>
      <c r="G1061" s="451"/>
      <c r="H1061" s="451"/>
    </row>
    <row r="1062" spans="1:8" x14ac:dyDescent="0.2">
      <c r="A1062" s="452"/>
      <c r="B1062" s="451"/>
      <c r="C1062" s="451"/>
      <c r="D1062" s="451"/>
      <c r="E1062" s="451"/>
      <c r="F1062" s="451"/>
      <c r="G1062" s="451"/>
      <c r="H1062" s="451"/>
    </row>
    <row r="1063" spans="1:8" x14ac:dyDescent="0.2">
      <c r="A1063" s="452"/>
      <c r="B1063" s="451"/>
      <c r="C1063" s="451"/>
      <c r="D1063" s="451"/>
      <c r="E1063" s="451"/>
      <c r="F1063" s="451"/>
      <c r="G1063" s="451"/>
      <c r="H1063" s="451"/>
    </row>
    <row r="1064" spans="1:8" x14ac:dyDescent="0.2">
      <c r="A1064" s="452"/>
      <c r="B1064" s="451"/>
      <c r="C1064" s="451"/>
      <c r="D1064" s="451"/>
      <c r="E1064" s="451"/>
      <c r="F1064" s="451"/>
      <c r="G1064" s="451"/>
      <c r="H1064" s="451"/>
    </row>
    <row r="1065" spans="1:8" x14ac:dyDescent="0.2">
      <c r="A1065" s="452"/>
      <c r="B1065" s="451"/>
      <c r="C1065" s="451"/>
      <c r="D1065" s="451"/>
      <c r="E1065" s="451"/>
      <c r="F1065" s="451"/>
      <c r="G1065" s="451"/>
      <c r="H1065" s="451"/>
    </row>
    <row r="1066" spans="1:8" x14ac:dyDescent="0.2">
      <c r="A1066" s="452"/>
      <c r="B1066" s="451"/>
      <c r="C1066" s="451"/>
      <c r="D1066" s="451"/>
      <c r="E1066" s="451"/>
      <c r="F1066" s="451"/>
      <c r="G1066" s="451"/>
      <c r="H1066" s="451"/>
    </row>
    <row r="1067" spans="1:8" x14ac:dyDescent="0.2">
      <c r="A1067" s="452"/>
      <c r="B1067" s="451"/>
      <c r="C1067" s="451"/>
      <c r="D1067" s="451"/>
      <c r="E1067" s="451"/>
      <c r="F1067" s="451"/>
      <c r="G1067" s="451"/>
      <c r="H1067" s="451"/>
    </row>
    <row r="1068" spans="1:8" x14ac:dyDescent="0.2">
      <c r="A1068" s="452"/>
      <c r="B1068" s="451"/>
      <c r="C1068" s="451"/>
      <c r="D1068" s="451"/>
      <c r="E1068" s="451"/>
      <c r="F1068" s="451"/>
      <c r="G1068" s="451"/>
      <c r="H1068" s="451"/>
    </row>
    <row r="1069" spans="1:8" x14ac:dyDescent="0.2">
      <c r="A1069" s="452"/>
      <c r="B1069" s="451"/>
      <c r="C1069" s="451"/>
      <c r="D1069" s="451"/>
      <c r="E1069" s="451"/>
      <c r="F1069" s="451"/>
      <c r="G1069" s="451"/>
      <c r="H1069" s="451"/>
    </row>
    <row r="1070" spans="1:8" x14ac:dyDescent="0.2">
      <c r="A1070" s="452"/>
      <c r="B1070" s="451"/>
      <c r="C1070" s="451"/>
      <c r="D1070" s="451"/>
      <c r="E1070" s="451"/>
      <c r="F1070" s="451"/>
      <c r="G1070" s="451"/>
      <c r="H1070" s="451"/>
    </row>
    <row r="1071" spans="1:8" x14ac:dyDescent="0.2">
      <c r="A1071" s="452"/>
      <c r="B1071" s="451"/>
      <c r="C1071" s="451"/>
      <c r="D1071" s="451"/>
      <c r="E1071" s="451"/>
      <c r="F1071" s="451"/>
      <c r="G1071" s="451"/>
      <c r="H1071" s="451"/>
    </row>
    <row r="1072" spans="1:8" x14ac:dyDescent="0.2">
      <c r="A1072" s="452"/>
      <c r="B1072" s="451"/>
      <c r="C1072" s="451"/>
      <c r="D1072" s="451"/>
      <c r="E1072" s="451"/>
      <c r="F1072" s="451"/>
      <c r="G1072" s="451"/>
      <c r="H1072" s="451"/>
    </row>
    <row r="1073" spans="1:8" x14ac:dyDescent="0.2">
      <c r="A1073" s="452"/>
      <c r="B1073" s="451"/>
      <c r="C1073" s="451"/>
      <c r="D1073" s="451"/>
      <c r="E1073" s="451"/>
      <c r="F1073" s="451"/>
      <c r="G1073" s="451"/>
      <c r="H1073" s="451"/>
    </row>
    <row r="1074" spans="1:8" x14ac:dyDescent="0.2">
      <c r="A1074" s="452"/>
      <c r="B1074" s="451"/>
      <c r="C1074" s="451"/>
      <c r="D1074" s="451"/>
      <c r="E1074" s="451"/>
      <c r="F1074" s="451"/>
      <c r="G1074" s="451"/>
      <c r="H1074" s="451"/>
    </row>
    <row r="1075" spans="1:8" x14ac:dyDescent="0.2">
      <c r="A1075" s="452"/>
      <c r="B1075" s="451"/>
      <c r="C1075" s="451"/>
      <c r="D1075" s="451"/>
      <c r="E1075" s="451"/>
      <c r="F1075" s="451"/>
      <c r="G1075" s="451"/>
      <c r="H1075" s="451"/>
    </row>
    <row r="1076" spans="1:8" x14ac:dyDescent="0.2">
      <c r="A1076" s="452"/>
      <c r="B1076" s="451"/>
      <c r="C1076" s="451"/>
      <c r="D1076" s="451"/>
      <c r="E1076" s="451"/>
      <c r="F1076" s="451"/>
      <c r="G1076" s="451"/>
      <c r="H1076" s="451"/>
    </row>
    <row r="1077" spans="1:8" x14ac:dyDescent="0.2">
      <c r="A1077" s="452"/>
      <c r="B1077" s="451"/>
      <c r="C1077" s="451"/>
      <c r="D1077" s="451"/>
      <c r="E1077" s="451"/>
      <c r="F1077" s="451"/>
      <c r="G1077" s="451"/>
      <c r="H1077" s="451"/>
    </row>
    <row r="1078" spans="1:8" x14ac:dyDescent="0.2">
      <c r="A1078" s="452"/>
      <c r="B1078" s="451"/>
      <c r="C1078" s="451"/>
      <c r="D1078" s="451"/>
      <c r="E1078" s="451"/>
      <c r="F1078" s="451"/>
      <c r="G1078" s="451"/>
      <c r="H1078" s="451"/>
    </row>
    <row r="1079" spans="1:8" x14ac:dyDescent="0.2">
      <c r="A1079" s="452"/>
      <c r="B1079" s="451"/>
      <c r="C1079" s="451"/>
      <c r="D1079" s="451"/>
      <c r="E1079" s="451"/>
      <c r="F1079" s="451"/>
      <c r="G1079" s="451"/>
      <c r="H1079" s="451"/>
    </row>
    <row r="1080" spans="1:8" x14ac:dyDescent="0.2">
      <c r="A1080" s="452"/>
      <c r="B1080" s="451"/>
      <c r="C1080" s="451"/>
      <c r="D1080" s="451"/>
      <c r="E1080" s="451"/>
      <c r="F1080" s="451"/>
      <c r="G1080" s="451"/>
      <c r="H1080" s="451"/>
    </row>
    <row r="1081" spans="1:8" x14ac:dyDescent="0.2">
      <c r="A1081" s="452"/>
      <c r="B1081" s="451"/>
      <c r="C1081" s="451"/>
      <c r="D1081" s="451"/>
      <c r="E1081" s="451"/>
      <c r="F1081" s="451"/>
      <c r="G1081" s="451"/>
      <c r="H1081" s="451"/>
    </row>
    <row r="1082" spans="1:8" x14ac:dyDescent="0.2">
      <c r="A1082" s="452"/>
      <c r="B1082" s="451"/>
      <c r="C1082" s="451"/>
      <c r="D1082" s="451"/>
      <c r="E1082" s="451"/>
      <c r="F1082" s="451"/>
      <c r="G1082" s="451"/>
      <c r="H1082" s="451"/>
    </row>
    <row r="1083" spans="1:8" x14ac:dyDescent="0.2">
      <c r="A1083" s="452"/>
      <c r="B1083" s="451"/>
      <c r="C1083" s="451"/>
      <c r="D1083" s="451"/>
      <c r="E1083" s="451"/>
      <c r="F1083" s="451"/>
      <c r="G1083" s="451"/>
      <c r="H1083" s="451"/>
    </row>
    <row r="1084" spans="1:8" x14ac:dyDescent="0.2">
      <c r="A1084" s="452"/>
      <c r="B1084" s="451"/>
      <c r="C1084" s="451"/>
      <c r="D1084" s="451"/>
      <c r="E1084" s="451"/>
      <c r="F1084" s="451"/>
      <c r="G1084" s="451"/>
      <c r="H1084" s="451"/>
    </row>
    <row r="1085" spans="1:8" x14ac:dyDescent="0.2">
      <c r="A1085" s="452"/>
      <c r="B1085" s="451"/>
      <c r="C1085" s="451"/>
      <c r="D1085" s="451"/>
      <c r="E1085" s="451"/>
      <c r="F1085" s="451"/>
      <c r="G1085" s="451"/>
      <c r="H1085" s="451"/>
    </row>
    <row r="1086" spans="1:8" x14ac:dyDescent="0.2">
      <c r="A1086" s="452"/>
      <c r="B1086" s="451"/>
      <c r="C1086" s="451"/>
      <c r="D1086" s="451"/>
      <c r="E1086" s="451"/>
      <c r="F1086" s="451"/>
      <c r="G1086" s="451"/>
      <c r="H1086" s="451"/>
    </row>
    <row r="1087" spans="1:8" x14ac:dyDescent="0.2">
      <c r="A1087" s="452"/>
      <c r="B1087" s="451"/>
      <c r="C1087" s="451"/>
      <c r="D1087" s="451"/>
      <c r="E1087" s="451"/>
      <c r="F1087" s="451"/>
      <c r="G1087" s="451"/>
      <c r="H1087" s="451"/>
    </row>
    <row r="1088" spans="1:8" x14ac:dyDescent="0.2">
      <c r="A1088" s="452"/>
      <c r="B1088" s="451"/>
      <c r="C1088" s="451"/>
      <c r="D1088" s="451"/>
      <c r="E1088" s="451"/>
      <c r="F1088" s="451"/>
      <c r="G1088" s="451"/>
      <c r="H1088" s="451"/>
    </row>
    <row r="1089" spans="1:8" x14ac:dyDescent="0.2">
      <c r="A1089" s="452"/>
      <c r="B1089" s="451"/>
      <c r="C1089" s="451"/>
      <c r="D1089" s="451"/>
      <c r="E1089" s="451"/>
      <c r="F1089" s="451"/>
      <c r="G1089" s="451"/>
      <c r="H1089" s="451"/>
    </row>
    <row r="1090" spans="1:8" x14ac:dyDescent="0.2">
      <c r="A1090" s="452"/>
      <c r="B1090" s="451"/>
      <c r="C1090" s="451"/>
      <c r="D1090" s="451"/>
      <c r="E1090" s="451"/>
      <c r="F1090" s="451"/>
      <c r="G1090" s="451"/>
      <c r="H1090" s="451"/>
    </row>
    <row r="1091" spans="1:8" x14ac:dyDescent="0.2">
      <c r="A1091" s="452"/>
      <c r="B1091" s="451"/>
      <c r="C1091" s="451"/>
      <c r="D1091" s="451"/>
      <c r="E1091" s="451"/>
      <c r="F1091" s="451"/>
      <c r="G1091" s="451"/>
      <c r="H1091" s="451"/>
    </row>
    <row r="1092" spans="1:8" x14ac:dyDescent="0.2">
      <c r="A1092" s="452"/>
      <c r="B1092" s="451"/>
      <c r="C1092" s="451"/>
      <c r="D1092" s="451"/>
      <c r="E1092" s="451"/>
      <c r="F1092" s="451"/>
      <c r="G1092" s="451"/>
      <c r="H1092" s="451"/>
    </row>
    <row r="1093" spans="1:8" x14ac:dyDescent="0.2">
      <c r="A1093" s="452"/>
      <c r="B1093" s="451"/>
      <c r="C1093" s="451"/>
      <c r="D1093" s="451"/>
      <c r="E1093" s="451"/>
      <c r="F1093" s="451"/>
      <c r="G1093" s="451"/>
      <c r="H1093" s="451"/>
    </row>
    <row r="1094" spans="1:8" x14ac:dyDescent="0.2">
      <c r="A1094" s="452"/>
      <c r="B1094" s="451"/>
      <c r="C1094" s="451"/>
      <c r="D1094" s="451"/>
      <c r="E1094" s="451"/>
      <c r="F1094" s="451"/>
      <c r="G1094" s="451"/>
      <c r="H1094" s="451"/>
    </row>
    <row r="1095" spans="1:8" x14ac:dyDescent="0.2">
      <c r="A1095" s="452"/>
      <c r="B1095" s="451"/>
      <c r="C1095" s="451"/>
      <c r="D1095" s="451"/>
      <c r="E1095" s="451"/>
      <c r="F1095" s="451"/>
      <c r="G1095" s="451"/>
      <c r="H1095" s="451"/>
    </row>
    <row r="1096" spans="1:8" x14ac:dyDescent="0.2">
      <c r="A1096" s="452"/>
      <c r="B1096" s="451"/>
      <c r="C1096" s="451"/>
      <c r="D1096" s="451"/>
      <c r="E1096" s="451"/>
      <c r="F1096" s="451"/>
      <c r="G1096" s="451"/>
      <c r="H1096" s="451"/>
    </row>
    <row r="1097" spans="1:8" x14ac:dyDescent="0.2">
      <c r="A1097" s="452"/>
      <c r="B1097" s="451"/>
      <c r="C1097" s="451"/>
      <c r="D1097" s="451"/>
      <c r="E1097" s="451"/>
      <c r="F1097" s="451"/>
      <c r="G1097" s="451"/>
      <c r="H1097" s="451"/>
    </row>
    <row r="1098" spans="1:8" x14ac:dyDescent="0.2">
      <c r="A1098" s="452"/>
      <c r="B1098" s="451"/>
      <c r="C1098" s="451"/>
      <c r="D1098" s="451"/>
      <c r="E1098" s="451"/>
      <c r="F1098" s="451"/>
      <c r="G1098" s="451"/>
      <c r="H1098" s="451"/>
    </row>
    <row r="1099" spans="1:8" x14ac:dyDescent="0.2">
      <c r="A1099" s="452"/>
      <c r="B1099" s="451"/>
      <c r="C1099" s="451"/>
      <c r="D1099" s="451"/>
      <c r="E1099" s="451"/>
      <c r="F1099" s="451"/>
      <c r="G1099" s="451"/>
      <c r="H1099" s="451"/>
    </row>
    <row r="1100" spans="1:8" x14ac:dyDescent="0.2">
      <c r="A1100" s="452"/>
      <c r="B1100" s="451"/>
      <c r="C1100" s="451"/>
      <c r="D1100" s="451"/>
      <c r="E1100" s="451"/>
      <c r="F1100" s="451"/>
      <c r="G1100" s="451"/>
      <c r="H1100" s="451"/>
    </row>
    <row r="1101" spans="1:8" x14ac:dyDescent="0.2">
      <c r="A1101" s="452"/>
      <c r="B1101" s="451"/>
      <c r="C1101" s="451"/>
      <c r="D1101" s="451"/>
      <c r="E1101" s="451"/>
      <c r="F1101" s="451"/>
      <c r="G1101" s="451"/>
      <c r="H1101" s="451"/>
    </row>
    <row r="1102" spans="1:8" x14ac:dyDescent="0.2">
      <c r="A1102" s="452"/>
      <c r="B1102" s="451"/>
      <c r="C1102" s="451"/>
      <c r="D1102" s="451"/>
      <c r="E1102" s="451"/>
      <c r="F1102" s="451"/>
      <c r="G1102" s="451"/>
      <c r="H1102" s="451"/>
    </row>
    <row r="1103" spans="1:8" x14ac:dyDescent="0.2">
      <c r="A1103" s="452"/>
      <c r="B1103" s="451"/>
      <c r="C1103" s="451"/>
      <c r="D1103" s="451"/>
      <c r="E1103" s="451"/>
      <c r="F1103" s="451"/>
      <c r="G1103" s="451"/>
      <c r="H1103" s="451"/>
    </row>
    <row r="1104" spans="1:8" x14ac:dyDescent="0.2">
      <c r="A1104" s="452"/>
      <c r="B1104" s="451"/>
      <c r="C1104" s="451"/>
      <c r="D1104" s="451"/>
      <c r="E1104" s="451"/>
      <c r="F1104" s="451"/>
      <c r="G1104" s="451"/>
      <c r="H1104" s="451"/>
    </row>
    <row r="1105" spans="1:8" x14ac:dyDescent="0.2">
      <c r="A1105" s="452"/>
      <c r="B1105" s="451"/>
      <c r="C1105" s="451"/>
      <c r="D1105" s="451"/>
      <c r="E1105" s="451"/>
      <c r="F1105" s="451"/>
      <c r="G1105" s="451"/>
      <c r="H1105" s="451"/>
    </row>
    <row r="1106" spans="1:8" x14ac:dyDescent="0.2">
      <c r="A1106" s="452"/>
      <c r="B1106" s="451"/>
      <c r="C1106" s="451"/>
      <c r="D1106" s="451"/>
      <c r="E1106" s="451"/>
      <c r="F1106" s="451"/>
      <c r="G1106" s="451"/>
      <c r="H1106" s="451"/>
    </row>
    <row r="1107" spans="1:8" x14ac:dyDescent="0.2">
      <c r="A1107" s="452"/>
      <c r="B1107" s="451"/>
      <c r="C1107" s="451"/>
      <c r="D1107" s="451"/>
      <c r="E1107" s="451"/>
      <c r="F1107" s="451"/>
      <c r="G1107" s="451"/>
      <c r="H1107" s="451"/>
    </row>
    <row r="1108" spans="1:8" x14ac:dyDescent="0.2">
      <c r="A1108" s="452"/>
      <c r="B1108" s="451"/>
      <c r="C1108" s="451"/>
      <c r="D1108" s="451"/>
      <c r="E1108" s="451"/>
      <c r="F1108" s="451"/>
      <c r="G1108" s="451"/>
      <c r="H1108" s="451"/>
    </row>
    <row r="1109" spans="1:8" x14ac:dyDescent="0.2">
      <c r="A1109" s="452"/>
      <c r="B1109" s="451"/>
      <c r="C1109" s="451"/>
      <c r="D1109" s="451"/>
      <c r="E1109" s="451"/>
      <c r="F1109" s="451"/>
      <c r="G1109" s="451"/>
      <c r="H1109" s="451"/>
    </row>
    <row r="1110" spans="1:8" x14ac:dyDescent="0.2">
      <c r="A1110" s="452"/>
      <c r="B1110" s="451"/>
      <c r="C1110" s="451"/>
      <c r="D1110" s="451"/>
      <c r="E1110" s="451"/>
      <c r="F1110" s="451"/>
      <c r="G1110" s="451"/>
      <c r="H1110" s="451"/>
    </row>
    <row r="1111" spans="1:8" x14ac:dyDescent="0.2">
      <c r="A1111" s="452"/>
      <c r="B1111" s="451"/>
      <c r="C1111" s="451"/>
      <c r="D1111" s="451"/>
      <c r="E1111" s="451"/>
      <c r="F1111" s="451"/>
      <c r="G1111" s="451"/>
      <c r="H1111" s="451"/>
    </row>
    <row r="1112" spans="1:8" x14ac:dyDescent="0.2">
      <c r="A1112" s="452"/>
      <c r="B1112" s="451"/>
      <c r="C1112" s="451"/>
      <c r="D1112" s="451"/>
      <c r="E1112" s="451"/>
      <c r="F1112" s="451"/>
      <c r="G1112" s="451"/>
      <c r="H1112" s="451"/>
    </row>
    <row r="1113" spans="1:8" x14ac:dyDescent="0.2">
      <c r="A1113" s="452"/>
      <c r="B1113" s="451"/>
      <c r="C1113" s="451"/>
      <c r="D1113" s="451"/>
      <c r="E1113" s="451"/>
      <c r="F1113" s="451"/>
      <c r="G1113" s="451"/>
      <c r="H1113" s="451"/>
    </row>
    <row r="1114" spans="1:8" x14ac:dyDescent="0.2">
      <c r="A1114" s="452"/>
      <c r="B1114" s="451"/>
      <c r="C1114" s="451"/>
      <c r="D1114" s="451"/>
      <c r="E1114" s="451"/>
      <c r="F1114" s="451"/>
      <c r="G1114" s="451"/>
      <c r="H1114" s="451"/>
    </row>
    <row r="1115" spans="1:8" x14ac:dyDescent="0.2">
      <c r="A1115" s="452"/>
      <c r="B1115" s="451"/>
      <c r="C1115" s="451"/>
      <c r="D1115" s="451"/>
      <c r="E1115" s="451"/>
      <c r="F1115" s="451"/>
      <c r="G1115" s="451"/>
      <c r="H1115" s="451"/>
    </row>
    <row r="1116" spans="1:8" x14ac:dyDescent="0.2">
      <c r="A1116" s="452"/>
      <c r="B1116" s="451"/>
      <c r="C1116" s="451"/>
      <c r="D1116" s="451"/>
      <c r="E1116" s="451"/>
      <c r="F1116" s="451"/>
      <c r="G1116" s="451"/>
      <c r="H1116" s="451"/>
    </row>
    <row r="1117" spans="1:8" x14ac:dyDescent="0.2">
      <c r="A1117" s="452"/>
      <c r="B1117" s="451"/>
      <c r="C1117" s="451"/>
      <c r="D1117" s="451"/>
      <c r="E1117" s="451"/>
      <c r="F1117" s="451"/>
      <c r="G1117" s="451"/>
      <c r="H1117" s="451"/>
    </row>
    <row r="1118" spans="1:8" x14ac:dyDescent="0.2">
      <c r="A1118" s="452"/>
      <c r="B1118" s="451"/>
      <c r="C1118" s="451"/>
      <c r="D1118" s="451"/>
      <c r="E1118" s="451"/>
      <c r="F1118" s="451"/>
      <c r="G1118" s="451"/>
      <c r="H1118" s="451"/>
    </row>
    <row r="1119" spans="1:8" x14ac:dyDescent="0.2">
      <c r="A1119" s="452"/>
      <c r="B1119" s="451"/>
      <c r="C1119" s="451"/>
      <c r="D1119" s="451"/>
      <c r="E1119" s="451"/>
      <c r="F1119" s="451"/>
      <c r="G1119" s="451"/>
      <c r="H1119" s="451"/>
    </row>
    <row r="1120" spans="1:8" x14ac:dyDescent="0.2">
      <c r="A1120" s="452"/>
      <c r="B1120" s="451"/>
      <c r="C1120" s="451"/>
      <c r="D1120" s="451"/>
      <c r="E1120" s="451"/>
      <c r="F1120" s="451"/>
      <c r="G1120" s="451"/>
      <c r="H1120" s="451"/>
    </row>
    <row r="1121" spans="1:8" x14ac:dyDescent="0.2">
      <c r="A1121" s="452"/>
      <c r="B1121" s="451"/>
      <c r="C1121" s="451"/>
      <c r="D1121" s="451"/>
      <c r="E1121" s="451"/>
      <c r="F1121" s="451"/>
      <c r="G1121" s="451"/>
      <c r="H1121" s="451"/>
    </row>
    <row r="1122" spans="1:8" x14ac:dyDescent="0.2">
      <c r="A1122" s="452"/>
      <c r="B1122" s="451"/>
      <c r="C1122" s="451"/>
      <c r="D1122" s="451"/>
      <c r="E1122" s="451"/>
      <c r="F1122" s="451"/>
      <c r="G1122" s="451"/>
      <c r="H1122" s="451"/>
    </row>
    <row r="1123" spans="1:8" x14ac:dyDescent="0.2">
      <c r="A1123" s="452"/>
      <c r="B1123" s="451"/>
      <c r="C1123" s="451"/>
      <c r="D1123" s="451"/>
      <c r="E1123" s="451"/>
      <c r="F1123" s="451"/>
      <c r="G1123" s="451"/>
      <c r="H1123" s="451"/>
    </row>
    <row r="1124" spans="1:8" x14ac:dyDescent="0.2">
      <c r="A1124" s="452"/>
      <c r="B1124" s="451"/>
      <c r="C1124" s="451"/>
      <c r="D1124" s="451"/>
      <c r="E1124" s="451"/>
      <c r="F1124" s="451"/>
      <c r="G1124" s="451"/>
      <c r="H1124" s="451"/>
    </row>
    <row r="1125" spans="1:8" x14ac:dyDescent="0.2">
      <c r="A1125" s="452"/>
      <c r="B1125" s="451"/>
      <c r="C1125" s="451"/>
      <c r="D1125" s="451"/>
      <c r="E1125" s="451"/>
      <c r="F1125" s="451"/>
      <c r="G1125" s="451"/>
      <c r="H1125" s="451"/>
    </row>
    <row r="1126" spans="1:8" x14ac:dyDescent="0.2">
      <c r="A1126" s="452"/>
      <c r="B1126" s="451"/>
      <c r="C1126" s="451"/>
      <c r="D1126" s="451"/>
      <c r="E1126" s="451"/>
      <c r="F1126" s="451"/>
      <c r="G1126" s="451"/>
      <c r="H1126" s="451"/>
    </row>
    <row r="1127" spans="1:8" x14ac:dyDescent="0.2">
      <c r="A1127" s="452"/>
      <c r="B1127" s="451"/>
      <c r="C1127" s="451"/>
      <c r="D1127" s="451"/>
      <c r="E1127" s="451"/>
      <c r="F1127" s="451"/>
      <c r="G1127" s="451"/>
      <c r="H1127" s="451"/>
    </row>
    <row r="1128" spans="1:8" x14ac:dyDescent="0.2">
      <c r="A1128" s="452"/>
      <c r="B1128" s="451"/>
      <c r="C1128" s="451"/>
      <c r="D1128" s="451"/>
      <c r="E1128" s="451"/>
      <c r="F1128" s="451"/>
      <c r="G1128" s="451"/>
      <c r="H1128" s="451"/>
    </row>
    <row r="1129" spans="1:8" x14ac:dyDescent="0.2">
      <c r="A1129" s="452"/>
      <c r="B1129" s="451"/>
      <c r="C1129" s="451"/>
      <c r="D1129" s="451"/>
      <c r="E1129" s="451"/>
      <c r="F1129" s="451"/>
      <c r="G1129" s="451"/>
      <c r="H1129" s="451"/>
    </row>
    <row r="1130" spans="1:8" x14ac:dyDescent="0.2">
      <c r="A1130" s="452"/>
      <c r="B1130" s="451"/>
      <c r="C1130" s="451"/>
      <c r="D1130" s="451"/>
      <c r="E1130" s="451"/>
      <c r="F1130" s="451"/>
      <c r="G1130" s="451"/>
      <c r="H1130" s="451"/>
    </row>
    <row r="1131" spans="1:8" x14ac:dyDescent="0.2">
      <c r="A1131" s="452"/>
      <c r="B1131" s="451"/>
      <c r="C1131" s="451"/>
      <c r="D1131" s="451"/>
      <c r="E1131" s="451"/>
      <c r="F1131" s="451"/>
      <c r="G1131" s="451"/>
      <c r="H1131" s="451"/>
    </row>
    <row r="1132" spans="1:8" x14ac:dyDescent="0.2">
      <c r="A1132" s="452"/>
      <c r="B1132" s="451"/>
      <c r="C1132" s="451"/>
      <c r="D1132" s="451"/>
      <c r="E1132" s="451"/>
      <c r="F1132" s="451"/>
      <c r="G1132" s="451"/>
      <c r="H1132" s="451"/>
    </row>
    <row r="1133" spans="1:8" x14ac:dyDescent="0.2">
      <c r="A1133" s="452"/>
      <c r="B1133" s="451"/>
      <c r="C1133" s="451"/>
      <c r="D1133" s="451"/>
      <c r="E1133" s="451"/>
      <c r="F1133" s="451"/>
      <c r="G1133" s="451"/>
      <c r="H1133" s="451"/>
    </row>
    <row r="1134" spans="1:8" x14ac:dyDescent="0.2">
      <c r="A1134" s="452"/>
      <c r="B1134" s="451"/>
      <c r="C1134" s="451"/>
      <c r="D1134" s="451"/>
      <c r="E1134" s="451"/>
      <c r="F1134" s="451"/>
      <c r="G1134" s="451"/>
      <c r="H1134" s="451"/>
    </row>
    <row r="1135" spans="1:8" x14ac:dyDescent="0.2">
      <c r="A1135" s="452"/>
      <c r="B1135" s="451"/>
      <c r="C1135" s="451"/>
      <c r="D1135" s="451"/>
      <c r="E1135" s="451"/>
      <c r="F1135" s="451"/>
      <c r="G1135" s="451"/>
      <c r="H1135" s="451"/>
    </row>
    <row r="1136" spans="1:8" x14ac:dyDescent="0.2">
      <c r="A1136" s="452"/>
      <c r="B1136" s="451"/>
      <c r="C1136" s="451"/>
      <c r="D1136" s="451"/>
      <c r="E1136" s="451"/>
      <c r="F1136" s="451"/>
      <c r="G1136" s="451"/>
      <c r="H1136" s="451"/>
    </row>
    <row r="1137" spans="1:8" x14ac:dyDescent="0.2">
      <c r="A1137" s="452"/>
      <c r="B1137" s="451"/>
      <c r="C1137" s="451"/>
      <c r="D1137" s="451"/>
      <c r="E1137" s="451"/>
      <c r="F1137" s="451"/>
      <c r="G1137" s="451"/>
      <c r="H1137" s="451"/>
    </row>
    <row r="1138" spans="1:8" x14ac:dyDescent="0.2">
      <c r="A1138" s="452"/>
      <c r="B1138" s="451"/>
      <c r="C1138" s="451"/>
      <c r="D1138" s="451"/>
      <c r="E1138" s="451"/>
      <c r="F1138" s="451"/>
      <c r="G1138" s="451"/>
      <c r="H1138" s="451"/>
    </row>
    <row r="1139" spans="1:8" x14ac:dyDescent="0.2">
      <c r="A1139" s="452"/>
      <c r="B1139" s="451"/>
      <c r="C1139" s="451"/>
      <c r="D1139" s="451"/>
      <c r="E1139" s="451"/>
      <c r="F1139" s="451"/>
      <c r="G1139" s="451"/>
      <c r="H1139" s="451"/>
    </row>
    <row r="1140" spans="1:8" x14ac:dyDescent="0.2">
      <c r="A1140" s="452"/>
      <c r="B1140" s="451"/>
      <c r="C1140" s="451"/>
      <c r="D1140" s="451"/>
      <c r="E1140" s="451"/>
      <c r="F1140" s="451"/>
      <c r="G1140" s="451"/>
      <c r="H1140" s="451"/>
    </row>
    <row r="1141" spans="1:8" x14ac:dyDescent="0.2">
      <c r="A1141" s="452"/>
      <c r="B1141" s="451"/>
      <c r="C1141" s="451"/>
      <c r="D1141" s="451"/>
      <c r="E1141" s="451"/>
      <c r="F1141" s="451"/>
      <c r="G1141" s="451"/>
      <c r="H1141" s="451"/>
    </row>
    <row r="1142" spans="1:8" x14ac:dyDescent="0.2">
      <c r="A1142" s="452"/>
      <c r="B1142" s="451"/>
      <c r="C1142" s="451"/>
      <c r="D1142" s="451"/>
      <c r="E1142" s="451"/>
      <c r="F1142" s="451"/>
      <c r="G1142" s="451"/>
      <c r="H1142" s="451"/>
    </row>
    <row r="1143" spans="1:8" x14ac:dyDescent="0.2">
      <c r="A1143" s="452"/>
      <c r="B1143" s="451"/>
      <c r="C1143" s="451"/>
      <c r="D1143" s="451"/>
      <c r="E1143" s="451"/>
      <c r="F1143" s="451"/>
      <c r="G1143" s="451"/>
      <c r="H1143" s="451"/>
    </row>
    <row r="1144" spans="1:8" x14ac:dyDescent="0.2">
      <c r="A1144" s="452"/>
      <c r="B1144" s="451"/>
      <c r="C1144" s="451"/>
      <c r="D1144" s="451"/>
      <c r="E1144" s="451"/>
      <c r="F1144" s="451"/>
      <c r="G1144" s="451"/>
      <c r="H1144" s="451"/>
    </row>
    <row r="1145" spans="1:8" x14ac:dyDescent="0.2">
      <c r="A1145" s="452"/>
      <c r="B1145" s="451"/>
      <c r="C1145" s="451"/>
      <c r="D1145" s="451"/>
      <c r="E1145" s="451"/>
      <c r="F1145" s="451"/>
      <c r="G1145" s="451"/>
      <c r="H1145" s="451"/>
    </row>
    <row r="1146" spans="1:8" x14ac:dyDescent="0.2">
      <c r="A1146" s="452"/>
      <c r="B1146" s="451"/>
      <c r="C1146" s="451"/>
      <c r="D1146" s="451"/>
      <c r="E1146" s="451"/>
      <c r="F1146" s="451"/>
      <c r="G1146" s="451"/>
      <c r="H1146" s="451"/>
    </row>
    <row r="1147" spans="1:8" x14ac:dyDescent="0.2">
      <c r="A1147" s="452"/>
      <c r="B1147" s="451"/>
      <c r="C1147" s="451"/>
      <c r="D1147" s="451"/>
      <c r="E1147" s="451"/>
      <c r="F1147" s="451"/>
      <c r="G1147" s="451"/>
      <c r="H1147" s="451"/>
    </row>
    <row r="1148" spans="1:8" x14ac:dyDescent="0.2">
      <c r="A1148" s="452"/>
      <c r="B1148" s="451"/>
      <c r="C1148" s="451"/>
      <c r="D1148" s="451"/>
      <c r="E1148" s="451"/>
      <c r="F1148" s="451"/>
      <c r="G1148" s="451"/>
      <c r="H1148" s="451"/>
    </row>
    <row r="1149" spans="1:8" x14ac:dyDescent="0.2">
      <c r="A1149" s="452"/>
      <c r="B1149" s="451"/>
      <c r="C1149" s="451"/>
      <c r="D1149" s="451"/>
      <c r="E1149" s="451"/>
      <c r="F1149" s="451"/>
      <c r="G1149" s="451"/>
      <c r="H1149" s="451"/>
    </row>
    <row r="1150" spans="1:8" x14ac:dyDescent="0.2">
      <c r="A1150" s="452"/>
      <c r="B1150" s="451"/>
      <c r="C1150" s="451"/>
      <c r="D1150" s="451"/>
      <c r="E1150" s="451"/>
      <c r="F1150" s="451"/>
      <c r="G1150" s="451"/>
      <c r="H1150" s="451"/>
    </row>
    <row r="1151" spans="1:8" x14ac:dyDescent="0.2">
      <c r="A1151" s="452"/>
      <c r="B1151" s="451"/>
      <c r="C1151" s="451"/>
      <c r="D1151" s="451"/>
      <c r="E1151" s="451"/>
      <c r="F1151" s="451"/>
      <c r="G1151" s="451"/>
      <c r="H1151" s="451"/>
    </row>
    <row r="1152" spans="1:8" x14ac:dyDescent="0.2">
      <c r="A1152" s="452"/>
      <c r="B1152" s="451"/>
      <c r="C1152" s="451"/>
      <c r="D1152" s="451"/>
      <c r="E1152" s="451"/>
      <c r="F1152" s="451"/>
      <c r="G1152" s="451"/>
      <c r="H1152" s="451"/>
    </row>
    <row r="1153" spans="1:8" x14ac:dyDescent="0.2">
      <c r="A1153" s="452"/>
      <c r="B1153" s="451"/>
      <c r="C1153" s="451"/>
      <c r="D1153" s="451"/>
      <c r="E1153" s="451"/>
      <c r="F1153" s="451"/>
      <c r="G1153" s="451"/>
      <c r="H1153" s="451"/>
    </row>
    <row r="1154" spans="1:8" x14ac:dyDescent="0.2">
      <c r="A1154" s="452"/>
      <c r="B1154" s="451"/>
      <c r="C1154" s="451"/>
      <c r="D1154" s="451"/>
      <c r="E1154" s="451"/>
      <c r="F1154" s="451"/>
      <c r="G1154" s="451"/>
      <c r="H1154" s="451"/>
    </row>
    <row r="1155" spans="1:8" x14ac:dyDescent="0.2">
      <c r="A1155" s="452"/>
      <c r="B1155" s="451"/>
      <c r="C1155" s="451"/>
      <c r="D1155" s="451"/>
      <c r="E1155" s="451"/>
      <c r="F1155" s="451"/>
      <c r="G1155" s="451"/>
      <c r="H1155" s="451"/>
    </row>
    <row r="1156" spans="1:8" x14ac:dyDescent="0.2">
      <c r="A1156" s="452"/>
      <c r="B1156" s="451"/>
      <c r="C1156" s="451"/>
      <c r="D1156" s="451"/>
      <c r="E1156" s="451"/>
      <c r="F1156" s="451"/>
      <c r="G1156" s="451"/>
      <c r="H1156" s="451"/>
    </row>
    <row r="1157" spans="1:8" x14ac:dyDescent="0.2">
      <c r="A1157" s="452"/>
      <c r="B1157" s="451"/>
      <c r="C1157" s="451"/>
      <c r="D1157" s="451"/>
      <c r="E1157" s="451"/>
      <c r="F1157" s="451"/>
      <c r="G1157" s="451"/>
      <c r="H1157" s="451"/>
    </row>
    <row r="1158" spans="1:8" x14ac:dyDescent="0.2">
      <c r="A1158" s="452"/>
      <c r="B1158" s="451"/>
      <c r="C1158" s="451"/>
      <c r="D1158" s="451"/>
      <c r="E1158" s="451"/>
      <c r="F1158" s="451"/>
      <c r="G1158" s="451"/>
      <c r="H1158" s="451"/>
    </row>
    <row r="1159" spans="1:8" x14ac:dyDescent="0.2">
      <c r="A1159" s="452"/>
      <c r="B1159" s="451"/>
      <c r="C1159" s="451"/>
      <c r="D1159" s="451"/>
      <c r="E1159" s="451"/>
      <c r="F1159" s="451"/>
      <c r="G1159" s="451"/>
      <c r="H1159" s="451"/>
    </row>
    <row r="1160" spans="1:8" x14ac:dyDescent="0.2">
      <c r="A1160" s="452"/>
      <c r="B1160" s="451"/>
      <c r="C1160" s="451"/>
      <c r="D1160" s="451"/>
      <c r="E1160" s="451"/>
      <c r="F1160" s="451"/>
      <c r="G1160" s="451"/>
      <c r="H1160" s="451"/>
    </row>
    <row r="1161" spans="1:8" x14ac:dyDescent="0.2">
      <c r="A1161" s="452"/>
      <c r="B1161" s="451"/>
      <c r="C1161" s="451"/>
      <c r="D1161" s="451"/>
      <c r="E1161" s="451"/>
      <c r="F1161" s="451"/>
      <c r="G1161" s="451"/>
      <c r="H1161" s="451"/>
    </row>
    <row r="1162" spans="1:8" x14ac:dyDescent="0.2">
      <c r="A1162" s="452"/>
      <c r="B1162" s="451"/>
      <c r="C1162" s="451"/>
      <c r="D1162" s="451"/>
      <c r="E1162" s="451"/>
      <c r="F1162" s="451"/>
      <c r="G1162" s="451"/>
      <c r="H1162" s="451"/>
    </row>
    <row r="1163" spans="1:8" x14ac:dyDescent="0.2">
      <c r="A1163" s="452"/>
      <c r="B1163" s="451"/>
      <c r="C1163" s="451"/>
      <c r="D1163" s="451"/>
      <c r="E1163" s="451"/>
      <c r="F1163" s="451"/>
      <c r="G1163" s="451"/>
      <c r="H1163" s="451"/>
    </row>
    <row r="1164" spans="1:8" x14ac:dyDescent="0.2">
      <c r="A1164" s="452"/>
      <c r="B1164" s="451"/>
      <c r="C1164" s="451"/>
      <c r="D1164" s="451"/>
      <c r="E1164" s="451"/>
      <c r="F1164" s="451"/>
      <c r="G1164" s="451"/>
      <c r="H1164" s="451"/>
    </row>
    <row r="1165" spans="1:8" x14ac:dyDescent="0.2">
      <c r="A1165" s="452"/>
      <c r="B1165" s="451"/>
      <c r="C1165" s="451"/>
      <c r="D1165" s="451"/>
      <c r="E1165" s="451"/>
      <c r="F1165" s="451"/>
      <c r="G1165" s="451"/>
      <c r="H1165" s="451"/>
    </row>
    <row r="1166" spans="1:8" x14ac:dyDescent="0.2">
      <c r="A1166" s="452"/>
      <c r="B1166" s="451"/>
      <c r="C1166" s="451"/>
      <c r="D1166" s="451"/>
      <c r="E1166" s="451"/>
      <c r="F1166" s="451"/>
      <c r="G1166" s="451"/>
      <c r="H1166" s="451"/>
    </row>
    <row r="1167" spans="1:8" x14ac:dyDescent="0.2">
      <c r="A1167" s="452"/>
      <c r="B1167" s="451"/>
      <c r="C1167" s="451"/>
      <c r="D1167" s="451"/>
      <c r="E1167" s="451"/>
      <c r="F1167" s="451"/>
      <c r="G1167" s="451"/>
      <c r="H1167" s="451"/>
    </row>
    <row r="1168" spans="1:8" x14ac:dyDescent="0.2">
      <c r="A1168" s="452"/>
      <c r="B1168" s="451"/>
      <c r="C1168" s="451"/>
      <c r="D1168" s="451"/>
      <c r="E1168" s="451"/>
      <c r="F1168" s="451"/>
      <c r="G1168" s="451"/>
      <c r="H1168" s="451"/>
    </row>
    <row r="1169" spans="1:8" x14ac:dyDescent="0.2">
      <c r="A1169" s="452"/>
      <c r="B1169" s="451"/>
      <c r="C1169" s="451"/>
      <c r="D1169" s="451"/>
      <c r="E1169" s="451"/>
      <c r="F1169" s="451"/>
      <c r="G1169" s="451"/>
      <c r="H1169" s="451"/>
    </row>
    <row r="1170" spans="1:8" x14ac:dyDescent="0.2">
      <c r="A1170" s="452"/>
      <c r="B1170" s="451"/>
      <c r="C1170" s="451"/>
      <c r="D1170" s="451"/>
      <c r="E1170" s="451"/>
      <c r="F1170" s="451"/>
      <c r="G1170" s="451"/>
      <c r="H1170" s="451"/>
    </row>
    <row r="1171" spans="1:8" x14ac:dyDescent="0.2">
      <c r="A1171" s="452"/>
      <c r="B1171" s="451"/>
      <c r="C1171" s="451"/>
      <c r="D1171" s="451"/>
      <c r="E1171" s="451"/>
      <c r="F1171" s="451"/>
      <c r="G1171" s="451"/>
      <c r="H1171" s="451"/>
    </row>
    <row r="1172" spans="1:8" x14ac:dyDescent="0.2">
      <c r="A1172" s="452"/>
      <c r="B1172" s="451"/>
      <c r="C1172" s="451"/>
      <c r="D1172" s="451"/>
      <c r="E1172" s="451"/>
      <c r="F1172" s="451"/>
      <c r="G1172" s="451"/>
      <c r="H1172" s="451"/>
    </row>
    <row r="1173" spans="1:8" x14ac:dyDescent="0.2">
      <c r="A1173" s="452"/>
      <c r="B1173" s="451"/>
      <c r="C1173" s="451"/>
      <c r="D1173" s="451"/>
      <c r="E1173" s="451"/>
      <c r="F1173" s="451"/>
      <c r="G1173" s="451"/>
      <c r="H1173" s="451"/>
    </row>
    <row r="1174" spans="1:8" x14ac:dyDescent="0.2">
      <c r="A1174" s="452"/>
      <c r="B1174" s="451"/>
      <c r="C1174" s="451"/>
      <c r="D1174" s="451"/>
      <c r="E1174" s="451"/>
      <c r="F1174" s="451"/>
      <c r="G1174" s="451"/>
      <c r="H1174" s="451"/>
    </row>
    <row r="1175" spans="1:8" x14ac:dyDescent="0.2">
      <c r="A1175" s="452"/>
      <c r="B1175" s="451"/>
      <c r="C1175" s="451"/>
      <c r="D1175" s="451"/>
      <c r="E1175" s="451"/>
      <c r="F1175" s="451"/>
      <c r="G1175" s="451"/>
      <c r="H1175" s="451"/>
    </row>
    <row r="1176" spans="1:8" x14ac:dyDescent="0.2">
      <c r="A1176" s="452"/>
      <c r="B1176" s="451"/>
      <c r="C1176" s="451"/>
      <c r="D1176" s="451"/>
      <c r="E1176" s="451"/>
      <c r="F1176" s="451"/>
      <c r="G1176" s="451"/>
      <c r="H1176" s="451"/>
    </row>
    <row r="1177" spans="1:8" x14ac:dyDescent="0.2">
      <c r="A1177" s="452"/>
      <c r="B1177" s="451"/>
      <c r="C1177" s="451"/>
      <c r="D1177" s="451"/>
      <c r="E1177" s="451"/>
      <c r="F1177" s="451"/>
      <c r="G1177" s="451"/>
      <c r="H1177" s="451"/>
    </row>
    <row r="1178" spans="1:8" x14ac:dyDescent="0.2">
      <c r="A1178" s="452"/>
      <c r="B1178" s="451"/>
      <c r="C1178" s="451"/>
      <c r="D1178" s="451"/>
      <c r="E1178" s="451"/>
      <c r="F1178" s="451"/>
      <c r="G1178" s="451"/>
      <c r="H1178" s="451"/>
    </row>
    <row r="1179" spans="1:8" x14ac:dyDescent="0.2">
      <c r="A1179" s="452"/>
      <c r="B1179" s="451"/>
      <c r="C1179" s="451"/>
      <c r="D1179" s="451"/>
      <c r="E1179" s="451"/>
      <c r="F1179" s="451"/>
      <c r="G1179" s="451"/>
      <c r="H1179" s="451"/>
    </row>
    <row r="1180" spans="1:8" x14ac:dyDescent="0.2">
      <c r="A1180" s="452"/>
      <c r="B1180" s="451"/>
      <c r="C1180" s="451"/>
      <c r="D1180" s="451"/>
      <c r="E1180" s="451"/>
      <c r="F1180" s="451"/>
      <c r="G1180" s="451"/>
      <c r="H1180" s="451"/>
    </row>
    <row r="1181" spans="1:8" x14ac:dyDescent="0.2">
      <c r="A1181" s="452"/>
      <c r="B1181" s="451"/>
      <c r="C1181" s="451"/>
      <c r="D1181" s="451"/>
      <c r="E1181" s="451"/>
      <c r="F1181" s="451"/>
      <c r="G1181" s="451"/>
      <c r="H1181" s="451"/>
    </row>
    <row r="1182" spans="1:8" x14ac:dyDescent="0.2">
      <c r="A1182" s="452"/>
      <c r="B1182" s="451"/>
      <c r="C1182" s="451"/>
      <c r="D1182" s="451"/>
      <c r="E1182" s="451"/>
      <c r="F1182" s="451"/>
      <c r="G1182" s="451"/>
      <c r="H1182" s="451"/>
    </row>
    <row r="1183" spans="1:8" x14ac:dyDescent="0.2">
      <c r="A1183" s="452"/>
      <c r="B1183" s="451"/>
      <c r="C1183" s="451"/>
      <c r="D1183" s="451"/>
      <c r="E1183" s="451"/>
      <c r="F1183" s="451"/>
      <c r="G1183" s="451"/>
      <c r="H1183" s="451"/>
    </row>
    <row r="1184" spans="1:8" x14ac:dyDescent="0.2">
      <c r="A1184" s="452"/>
      <c r="B1184" s="451"/>
      <c r="C1184" s="451"/>
      <c r="D1184" s="451"/>
      <c r="E1184" s="451"/>
      <c r="F1184" s="451"/>
      <c r="G1184" s="451"/>
      <c r="H1184" s="451"/>
    </row>
    <row r="1185" spans="1:8" x14ac:dyDescent="0.2">
      <c r="A1185" s="452"/>
      <c r="B1185" s="451"/>
      <c r="C1185" s="451"/>
      <c r="D1185" s="451"/>
      <c r="E1185" s="451"/>
      <c r="F1185" s="451"/>
      <c r="G1185" s="451"/>
      <c r="H1185" s="451"/>
    </row>
    <row r="1186" spans="1:8" x14ac:dyDescent="0.2">
      <c r="A1186" s="452"/>
      <c r="B1186" s="451"/>
      <c r="C1186" s="451"/>
      <c r="D1186" s="451"/>
      <c r="E1186" s="451"/>
      <c r="F1186" s="451"/>
      <c r="G1186" s="451"/>
      <c r="H1186" s="451"/>
    </row>
    <row r="1187" spans="1:8" x14ac:dyDescent="0.2">
      <c r="A1187" s="452"/>
      <c r="B1187" s="451"/>
      <c r="C1187" s="451"/>
      <c r="D1187" s="451"/>
      <c r="E1187" s="451"/>
      <c r="F1187" s="451"/>
      <c r="G1187" s="451"/>
      <c r="H1187" s="451"/>
    </row>
    <row r="1188" spans="1:8" x14ac:dyDescent="0.2">
      <c r="A1188" s="452"/>
      <c r="B1188" s="451"/>
      <c r="C1188" s="451"/>
      <c r="D1188" s="451"/>
      <c r="E1188" s="451"/>
      <c r="F1188" s="451"/>
      <c r="G1188" s="451"/>
      <c r="H1188" s="451"/>
    </row>
    <row r="1189" spans="1:8" x14ac:dyDescent="0.2">
      <c r="A1189" s="452"/>
      <c r="B1189" s="451"/>
      <c r="C1189" s="451"/>
      <c r="D1189" s="451"/>
      <c r="E1189" s="451"/>
      <c r="F1189" s="451"/>
      <c r="G1189" s="451"/>
      <c r="H1189" s="451"/>
    </row>
    <row r="1190" spans="1:8" x14ac:dyDescent="0.2">
      <c r="A1190" s="452"/>
      <c r="B1190" s="451"/>
      <c r="C1190" s="451"/>
      <c r="D1190" s="451"/>
      <c r="E1190" s="451"/>
      <c r="F1190" s="451"/>
      <c r="G1190" s="451"/>
      <c r="H1190" s="451"/>
    </row>
    <row r="1191" spans="1:8" x14ac:dyDescent="0.2">
      <c r="A1191" s="452"/>
      <c r="B1191" s="451"/>
      <c r="C1191" s="451"/>
      <c r="D1191" s="451"/>
      <c r="E1191" s="451"/>
      <c r="F1191" s="451"/>
      <c r="G1191" s="451"/>
      <c r="H1191" s="451"/>
    </row>
    <row r="1192" spans="1:8" x14ac:dyDescent="0.2">
      <c r="A1192" s="452"/>
      <c r="B1192" s="451"/>
      <c r="C1192" s="451"/>
      <c r="D1192" s="451"/>
      <c r="E1192" s="451"/>
      <c r="F1192" s="451"/>
      <c r="G1192" s="451"/>
      <c r="H1192" s="451"/>
    </row>
    <row r="1193" spans="1:8" x14ac:dyDescent="0.2">
      <c r="A1193" s="452"/>
      <c r="B1193" s="451"/>
      <c r="C1193" s="451"/>
      <c r="D1193" s="451"/>
      <c r="E1193" s="451"/>
      <c r="F1193" s="451"/>
      <c r="G1193" s="451"/>
      <c r="H1193" s="451"/>
    </row>
    <row r="1194" spans="1:8" x14ac:dyDescent="0.2">
      <c r="A1194" s="452"/>
      <c r="B1194" s="451"/>
      <c r="C1194" s="451"/>
      <c r="D1194" s="451"/>
      <c r="E1194" s="451"/>
      <c r="F1194" s="451"/>
      <c r="G1194" s="451"/>
      <c r="H1194" s="451"/>
    </row>
    <row r="1195" spans="1:8" x14ac:dyDescent="0.2">
      <c r="A1195" s="452"/>
      <c r="B1195" s="451"/>
      <c r="C1195" s="451"/>
      <c r="D1195" s="451"/>
      <c r="E1195" s="451"/>
      <c r="F1195" s="451"/>
      <c r="G1195" s="451"/>
      <c r="H1195" s="451"/>
    </row>
    <row r="1196" spans="1:8" x14ac:dyDescent="0.2">
      <c r="A1196" s="452"/>
      <c r="B1196" s="451"/>
      <c r="C1196" s="451"/>
      <c r="D1196" s="451"/>
      <c r="E1196" s="451"/>
      <c r="F1196" s="451"/>
      <c r="G1196" s="451"/>
      <c r="H1196" s="451"/>
    </row>
    <row r="1197" spans="1:8" x14ac:dyDescent="0.2">
      <c r="A1197" s="452"/>
      <c r="B1197" s="451"/>
      <c r="C1197" s="451"/>
      <c r="D1197" s="451"/>
      <c r="E1197" s="451"/>
      <c r="F1197" s="451"/>
      <c r="G1197" s="451"/>
      <c r="H1197" s="451"/>
    </row>
    <row r="1198" spans="1:8" x14ac:dyDescent="0.2">
      <c r="A1198" s="452"/>
      <c r="B1198" s="451"/>
      <c r="C1198" s="451"/>
      <c r="D1198" s="451"/>
      <c r="E1198" s="451"/>
      <c r="F1198" s="451"/>
      <c r="G1198" s="451"/>
      <c r="H1198" s="451"/>
    </row>
    <row r="1199" spans="1:8" x14ac:dyDescent="0.2">
      <c r="A1199" s="452"/>
      <c r="B1199" s="451"/>
      <c r="C1199" s="451"/>
      <c r="D1199" s="451"/>
      <c r="E1199" s="451"/>
      <c r="F1199" s="451"/>
      <c r="G1199" s="451"/>
      <c r="H1199" s="451"/>
    </row>
    <row r="1200" spans="1:8" x14ac:dyDescent="0.2">
      <c r="A1200" s="452"/>
      <c r="B1200" s="451"/>
      <c r="C1200" s="451"/>
      <c r="D1200" s="451"/>
      <c r="E1200" s="451"/>
      <c r="F1200" s="451"/>
      <c r="G1200" s="451"/>
      <c r="H1200" s="451"/>
    </row>
    <row r="1201" spans="1:8" x14ac:dyDescent="0.2">
      <c r="A1201" s="452"/>
      <c r="B1201" s="451"/>
      <c r="C1201" s="451"/>
      <c r="D1201" s="451"/>
      <c r="E1201" s="451"/>
      <c r="F1201" s="451"/>
      <c r="G1201" s="451"/>
      <c r="H1201" s="451"/>
    </row>
    <row r="1202" spans="1:8" x14ac:dyDescent="0.2">
      <c r="A1202" s="452"/>
      <c r="B1202" s="451"/>
      <c r="C1202" s="451"/>
      <c r="D1202" s="451"/>
      <c r="E1202" s="451"/>
      <c r="F1202" s="451"/>
      <c r="G1202" s="451"/>
      <c r="H1202" s="451"/>
    </row>
    <row r="1203" spans="1:8" x14ac:dyDescent="0.2">
      <c r="A1203" s="452"/>
      <c r="B1203" s="451"/>
      <c r="C1203" s="451"/>
      <c r="D1203" s="451"/>
      <c r="E1203" s="451"/>
      <c r="F1203" s="451"/>
      <c r="G1203" s="451"/>
      <c r="H1203" s="451"/>
    </row>
    <row r="1204" spans="1:8" x14ac:dyDescent="0.2">
      <c r="A1204" s="452"/>
      <c r="B1204" s="451"/>
      <c r="C1204" s="451"/>
      <c r="D1204" s="451"/>
      <c r="E1204" s="451"/>
      <c r="F1204" s="451"/>
      <c r="G1204" s="451"/>
      <c r="H1204" s="451"/>
    </row>
    <row r="1205" spans="1:8" x14ac:dyDescent="0.2">
      <c r="A1205" s="452"/>
      <c r="B1205" s="451"/>
      <c r="C1205" s="451"/>
      <c r="D1205" s="451"/>
      <c r="E1205" s="451"/>
      <c r="F1205" s="451"/>
      <c r="G1205" s="451"/>
      <c r="H1205" s="451"/>
    </row>
    <row r="1206" spans="1:8" x14ac:dyDescent="0.2">
      <c r="A1206" s="452"/>
      <c r="B1206" s="451"/>
      <c r="C1206" s="451"/>
      <c r="D1206" s="451"/>
      <c r="E1206" s="451"/>
      <c r="F1206" s="451"/>
      <c r="G1206" s="451"/>
      <c r="H1206" s="451"/>
    </row>
    <row r="1207" spans="1:8" x14ac:dyDescent="0.2">
      <c r="A1207" s="452"/>
      <c r="B1207" s="451"/>
      <c r="C1207" s="451"/>
      <c r="D1207" s="451"/>
      <c r="E1207" s="451"/>
      <c r="F1207" s="451"/>
      <c r="G1207" s="451"/>
      <c r="H1207" s="451"/>
    </row>
    <row r="1208" spans="1:8" x14ac:dyDescent="0.2">
      <c r="A1208" s="452"/>
      <c r="B1208" s="451"/>
      <c r="C1208" s="451"/>
      <c r="D1208" s="451"/>
      <c r="E1208" s="451"/>
      <c r="F1208" s="451"/>
      <c r="G1208" s="451"/>
      <c r="H1208" s="451"/>
    </row>
    <row r="1209" spans="1:8" x14ac:dyDescent="0.2">
      <c r="A1209" s="452"/>
      <c r="B1209" s="451"/>
      <c r="C1209" s="451"/>
      <c r="D1209" s="451"/>
      <c r="E1209" s="451"/>
      <c r="F1209" s="451"/>
      <c r="G1209" s="451"/>
      <c r="H1209" s="451"/>
    </row>
    <row r="1210" spans="1:8" x14ac:dyDescent="0.2">
      <c r="A1210" s="452"/>
      <c r="B1210" s="451"/>
      <c r="C1210" s="451"/>
      <c r="D1210" s="451"/>
      <c r="E1210" s="451"/>
      <c r="F1210" s="451"/>
      <c r="G1210" s="451"/>
      <c r="H1210" s="451"/>
    </row>
    <row r="1211" spans="1:8" x14ac:dyDescent="0.2">
      <c r="A1211" s="452"/>
      <c r="B1211" s="451"/>
      <c r="C1211" s="451"/>
      <c r="D1211" s="451"/>
      <c r="E1211" s="451"/>
      <c r="F1211" s="451"/>
      <c r="G1211" s="451"/>
      <c r="H1211" s="451"/>
    </row>
    <row r="1212" spans="1:8" x14ac:dyDescent="0.2">
      <c r="A1212" s="452"/>
      <c r="B1212" s="451"/>
      <c r="C1212" s="451"/>
      <c r="D1212" s="451"/>
      <c r="E1212" s="451"/>
      <c r="F1212" s="451"/>
      <c r="G1212" s="451"/>
      <c r="H1212" s="451"/>
    </row>
    <row r="1213" spans="1:8" x14ac:dyDescent="0.2">
      <c r="A1213" s="452"/>
      <c r="B1213" s="451"/>
      <c r="C1213" s="451"/>
      <c r="D1213" s="451"/>
      <c r="E1213" s="451"/>
      <c r="F1213" s="451"/>
      <c r="G1213" s="451"/>
      <c r="H1213" s="451"/>
    </row>
    <row r="1214" spans="1:8" x14ac:dyDescent="0.2">
      <c r="A1214" s="452"/>
      <c r="B1214" s="451"/>
      <c r="C1214" s="451"/>
      <c r="D1214" s="451"/>
      <c r="E1214" s="451"/>
      <c r="F1214" s="451"/>
      <c r="G1214" s="451"/>
      <c r="H1214" s="451"/>
    </row>
    <row r="1215" spans="1:8" x14ac:dyDescent="0.2">
      <c r="A1215" s="452"/>
      <c r="B1215" s="451"/>
      <c r="C1215" s="451"/>
      <c r="D1215" s="451"/>
      <c r="E1215" s="451"/>
      <c r="F1215" s="451"/>
      <c r="G1215" s="451"/>
      <c r="H1215" s="451"/>
    </row>
    <row r="1216" spans="1:8" x14ac:dyDescent="0.2">
      <c r="A1216" s="452"/>
      <c r="B1216" s="451"/>
      <c r="C1216" s="451"/>
      <c r="D1216" s="451"/>
      <c r="E1216" s="451"/>
      <c r="F1216" s="451"/>
      <c r="G1216" s="451"/>
      <c r="H1216" s="451"/>
    </row>
    <row r="1217" spans="1:8" x14ac:dyDescent="0.2">
      <c r="A1217" s="452"/>
      <c r="B1217" s="451"/>
      <c r="C1217" s="451"/>
      <c r="D1217" s="451"/>
      <c r="E1217" s="451"/>
      <c r="F1217" s="451"/>
      <c r="G1217" s="451"/>
      <c r="H1217" s="451"/>
    </row>
    <row r="1218" spans="1:8" x14ac:dyDescent="0.2">
      <c r="A1218" s="452"/>
      <c r="B1218" s="451"/>
      <c r="C1218" s="451"/>
      <c r="D1218" s="451"/>
      <c r="E1218" s="451"/>
      <c r="F1218" s="451"/>
      <c r="G1218" s="451"/>
      <c r="H1218" s="451"/>
    </row>
    <row r="1219" spans="1:8" x14ac:dyDescent="0.2">
      <c r="A1219" s="452"/>
      <c r="B1219" s="451"/>
      <c r="C1219" s="451"/>
      <c r="D1219" s="451"/>
      <c r="E1219" s="451"/>
      <c r="F1219" s="451"/>
      <c r="G1219" s="451"/>
      <c r="H1219" s="451"/>
    </row>
    <row r="1220" spans="1:8" x14ac:dyDescent="0.2">
      <c r="A1220" s="452"/>
      <c r="B1220" s="451"/>
      <c r="C1220" s="451"/>
      <c r="D1220" s="451"/>
      <c r="E1220" s="451"/>
      <c r="F1220" s="451"/>
      <c r="G1220" s="451"/>
      <c r="H1220" s="451"/>
    </row>
    <row r="1221" spans="1:8" x14ac:dyDescent="0.2">
      <c r="A1221" s="452"/>
      <c r="B1221" s="451"/>
      <c r="C1221" s="451"/>
      <c r="D1221" s="451"/>
      <c r="E1221" s="451"/>
      <c r="F1221" s="451"/>
      <c r="G1221" s="451"/>
      <c r="H1221" s="451"/>
    </row>
    <row r="1222" spans="1:8" x14ac:dyDescent="0.2">
      <c r="A1222" s="452"/>
      <c r="B1222" s="451"/>
      <c r="C1222" s="451"/>
      <c r="D1222" s="451"/>
      <c r="E1222" s="451"/>
      <c r="F1222" s="451"/>
      <c r="G1222" s="451"/>
      <c r="H1222" s="451"/>
    </row>
    <row r="1223" spans="1:8" x14ac:dyDescent="0.2">
      <c r="A1223" s="452"/>
      <c r="B1223" s="451"/>
      <c r="C1223" s="451"/>
      <c r="D1223" s="451"/>
      <c r="E1223" s="451"/>
      <c r="F1223" s="451"/>
      <c r="G1223" s="451"/>
      <c r="H1223" s="451"/>
    </row>
    <row r="1224" spans="1:8" x14ac:dyDescent="0.2">
      <c r="A1224" s="452"/>
      <c r="B1224" s="451"/>
      <c r="C1224" s="451"/>
      <c r="D1224" s="451"/>
      <c r="E1224" s="451"/>
      <c r="F1224" s="451"/>
      <c r="G1224" s="451"/>
      <c r="H1224" s="451"/>
    </row>
    <row r="1225" spans="1:8" x14ac:dyDescent="0.2">
      <c r="A1225" s="452"/>
      <c r="B1225" s="451"/>
      <c r="C1225" s="451"/>
      <c r="D1225" s="451"/>
      <c r="E1225" s="451"/>
      <c r="F1225" s="451"/>
      <c r="G1225" s="451"/>
      <c r="H1225" s="451"/>
    </row>
    <row r="1226" spans="1:8" x14ac:dyDescent="0.2">
      <c r="A1226" s="452"/>
      <c r="B1226" s="451"/>
      <c r="C1226" s="451"/>
      <c r="D1226" s="451"/>
      <c r="E1226" s="451"/>
      <c r="F1226" s="451"/>
      <c r="G1226" s="451"/>
      <c r="H1226" s="451"/>
    </row>
    <row r="1227" spans="1:8" x14ac:dyDescent="0.2">
      <c r="A1227" s="452"/>
      <c r="B1227" s="451"/>
      <c r="C1227" s="451"/>
      <c r="D1227" s="451"/>
      <c r="E1227" s="451"/>
      <c r="F1227" s="451"/>
      <c r="G1227" s="451"/>
      <c r="H1227" s="451"/>
    </row>
    <row r="1228" spans="1:8" x14ac:dyDescent="0.2">
      <c r="A1228" s="452"/>
      <c r="B1228" s="451"/>
      <c r="C1228" s="451"/>
      <c r="D1228" s="451"/>
      <c r="E1228" s="451"/>
      <c r="F1228" s="451"/>
      <c r="G1228" s="451"/>
      <c r="H1228" s="451"/>
    </row>
    <row r="1229" spans="1:8" x14ac:dyDescent="0.2">
      <c r="A1229" s="452"/>
      <c r="B1229" s="451"/>
      <c r="C1229" s="451"/>
      <c r="D1229" s="451"/>
      <c r="E1229" s="451"/>
      <c r="F1229" s="451"/>
      <c r="G1229" s="451"/>
      <c r="H1229" s="451"/>
    </row>
    <row r="1230" spans="1:8" x14ac:dyDescent="0.2">
      <c r="A1230" s="452"/>
      <c r="B1230" s="451"/>
      <c r="C1230" s="451"/>
      <c r="D1230" s="451"/>
      <c r="E1230" s="451"/>
      <c r="F1230" s="451"/>
      <c r="G1230" s="451"/>
      <c r="H1230" s="451"/>
    </row>
    <row r="1231" spans="1:8" x14ac:dyDescent="0.2">
      <c r="A1231" s="452"/>
      <c r="B1231" s="451"/>
      <c r="C1231" s="451"/>
      <c r="D1231" s="451"/>
      <c r="E1231" s="451"/>
      <c r="F1231" s="451"/>
      <c r="G1231" s="451"/>
      <c r="H1231" s="451"/>
    </row>
    <row r="1232" spans="1:8" x14ac:dyDescent="0.2">
      <c r="A1232" s="452"/>
      <c r="B1232" s="451"/>
      <c r="C1232" s="451"/>
      <c r="D1232" s="451"/>
      <c r="E1232" s="451"/>
      <c r="F1232" s="451"/>
      <c r="G1232" s="451"/>
      <c r="H1232" s="451"/>
    </row>
    <row r="1233" spans="1:8" x14ac:dyDescent="0.2">
      <c r="A1233" s="452"/>
      <c r="B1233" s="451"/>
      <c r="C1233" s="451"/>
      <c r="D1233" s="451"/>
      <c r="E1233" s="451"/>
      <c r="F1233" s="451"/>
      <c r="G1233" s="451"/>
      <c r="H1233" s="451"/>
    </row>
    <row r="1234" spans="1:8" x14ac:dyDescent="0.2">
      <c r="A1234" s="452"/>
      <c r="B1234" s="451"/>
      <c r="C1234" s="451"/>
      <c r="D1234" s="451"/>
      <c r="E1234" s="451"/>
      <c r="F1234" s="451"/>
      <c r="G1234" s="451"/>
      <c r="H1234" s="451"/>
    </row>
    <row r="1235" spans="1:8" x14ac:dyDescent="0.2">
      <c r="A1235" s="452"/>
      <c r="B1235" s="451"/>
      <c r="C1235" s="451"/>
      <c r="D1235" s="451"/>
      <c r="E1235" s="451"/>
      <c r="F1235" s="451"/>
      <c r="G1235" s="451"/>
      <c r="H1235" s="451"/>
    </row>
    <row r="1236" spans="1:8" x14ac:dyDescent="0.2">
      <c r="A1236" s="452"/>
      <c r="B1236" s="451"/>
      <c r="C1236" s="451"/>
      <c r="D1236" s="451"/>
      <c r="E1236" s="451"/>
      <c r="F1236" s="451"/>
      <c r="G1236" s="451"/>
      <c r="H1236" s="451"/>
    </row>
    <row r="1237" spans="1:8" x14ac:dyDescent="0.2">
      <c r="A1237" s="452"/>
      <c r="B1237" s="451"/>
      <c r="C1237" s="451"/>
      <c r="D1237" s="451"/>
      <c r="E1237" s="451"/>
      <c r="F1237" s="451"/>
      <c r="G1237" s="451"/>
      <c r="H1237" s="451"/>
    </row>
    <row r="1238" spans="1:8" x14ac:dyDescent="0.2">
      <c r="A1238" s="452"/>
      <c r="B1238" s="451"/>
      <c r="C1238" s="451"/>
      <c r="D1238" s="451"/>
      <c r="E1238" s="451"/>
      <c r="F1238" s="451"/>
      <c r="G1238" s="451"/>
      <c r="H1238" s="451"/>
    </row>
    <row r="1239" spans="1:8" x14ac:dyDescent="0.2">
      <c r="A1239" s="452"/>
      <c r="B1239" s="451"/>
      <c r="C1239" s="451"/>
      <c r="D1239" s="451"/>
      <c r="E1239" s="451"/>
      <c r="F1239" s="451"/>
      <c r="G1239" s="451"/>
      <c r="H1239" s="451"/>
    </row>
    <row r="1240" spans="1:8" x14ac:dyDescent="0.2">
      <c r="A1240" s="452"/>
      <c r="B1240" s="451"/>
      <c r="C1240" s="451"/>
      <c r="D1240" s="451"/>
      <c r="E1240" s="451"/>
      <c r="F1240" s="451"/>
      <c r="G1240" s="451"/>
      <c r="H1240" s="451"/>
    </row>
    <row r="1241" spans="1:8" x14ac:dyDescent="0.2">
      <c r="A1241" s="452"/>
      <c r="B1241" s="451"/>
      <c r="C1241" s="451"/>
      <c r="D1241" s="451"/>
      <c r="E1241" s="451"/>
      <c r="F1241" s="451"/>
      <c r="G1241" s="451"/>
      <c r="H1241" s="451"/>
    </row>
    <row r="1242" spans="1:8" x14ac:dyDescent="0.2">
      <c r="A1242" s="452"/>
      <c r="B1242" s="451"/>
      <c r="C1242" s="451"/>
      <c r="D1242" s="451"/>
      <c r="E1242" s="451"/>
      <c r="F1242" s="451"/>
      <c r="G1242" s="451"/>
      <c r="H1242" s="451"/>
    </row>
    <row r="1243" spans="1:8" x14ac:dyDescent="0.2">
      <c r="A1243" s="452"/>
      <c r="B1243" s="451"/>
      <c r="C1243" s="451"/>
      <c r="D1243" s="451"/>
      <c r="E1243" s="451"/>
      <c r="F1243" s="451"/>
      <c r="G1243" s="451"/>
      <c r="H1243" s="451"/>
    </row>
    <row r="1244" spans="1:8" x14ac:dyDescent="0.2">
      <c r="A1244" s="452"/>
      <c r="B1244" s="451"/>
      <c r="C1244" s="451"/>
      <c r="D1244" s="451"/>
      <c r="E1244" s="451"/>
      <c r="F1244" s="451"/>
      <c r="G1244" s="451"/>
      <c r="H1244" s="451"/>
    </row>
    <row r="1245" spans="1:8" x14ac:dyDescent="0.2">
      <c r="A1245" s="452"/>
      <c r="B1245" s="451"/>
      <c r="C1245" s="451"/>
      <c r="D1245" s="451"/>
      <c r="E1245" s="451"/>
      <c r="F1245" s="451"/>
      <c r="G1245" s="451"/>
      <c r="H1245" s="451"/>
    </row>
    <row r="1246" spans="1:8" x14ac:dyDescent="0.2">
      <c r="A1246" s="452"/>
      <c r="B1246" s="451"/>
      <c r="C1246" s="451"/>
      <c r="D1246" s="451"/>
      <c r="E1246" s="451"/>
      <c r="F1246" s="451"/>
      <c r="G1246" s="451"/>
      <c r="H1246" s="451"/>
    </row>
    <row r="1247" spans="1:8" x14ac:dyDescent="0.2">
      <c r="A1247" s="452"/>
      <c r="B1247" s="451"/>
      <c r="C1247" s="451"/>
      <c r="D1247" s="451"/>
      <c r="E1247" s="451"/>
      <c r="F1247" s="451"/>
      <c r="G1247" s="451"/>
      <c r="H1247" s="451"/>
    </row>
    <row r="1248" spans="1:8" x14ac:dyDescent="0.2">
      <c r="A1248" s="452"/>
      <c r="B1248" s="451"/>
      <c r="C1248" s="451"/>
      <c r="D1248" s="451"/>
      <c r="E1248" s="451"/>
      <c r="F1248" s="451"/>
      <c r="G1248" s="451"/>
      <c r="H1248" s="451"/>
    </row>
    <row r="1249" spans="1:8" x14ac:dyDescent="0.2">
      <c r="A1249" s="452"/>
      <c r="B1249" s="451"/>
      <c r="C1249" s="451"/>
      <c r="D1249" s="451"/>
      <c r="E1249" s="451"/>
      <c r="F1249" s="451"/>
      <c r="G1249" s="451"/>
      <c r="H1249" s="451"/>
    </row>
    <row r="1250" spans="1:8" x14ac:dyDescent="0.2">
      <c r="A1250" s="452"/>
      <c r="B1250" s="451"/>
      <c r="C1250" s="451"/>
      <c r="D1250" s="451"/>
      <c r="E1250" s="451"/>
      <c r="F1250" s="451"/>
      <c r="G1250" s="451"/>
      <c r="H1250" s="451"/>
    </row>
    <row r="1251" spans="1:8" x14ac:dyDescent="0.2">
      <c r="A1251" s="452"/>
      <c r="B1251" s="451"/>
      <c r="C1251" s="451"/>
      <c r="D1251" s="451"/>
      <c r="E1251" s="451"/>
      <c r="F1251" s="451"/>
      <c r="G1251" s="451"/>
      <c r="H1251" s="451"/>
    </row>
    <row r="1252" spans="1:8" x14ac:dyDescent="0.2">
      <c r="A1252" s="452"/>
      <c r="B1252" s="451"/>
      <c r="C1252" s="451"/>
      <c r="D1252" s="451"/>
      <c r="E1252" s="451"/>
      <c r="F1252" s="451"/>
      <c r="G1252" s="451"/>
      <c r="H1252" s="451"/>
    </row>
    <row r="1253" spans="1:8" x14ac:dyDescent="0.2">
      <c r="A1253" s="452"/>
      <c r="B1253" s="451"/>
      <c r="C1253" s="451"/>
      <c r="D1253" s="451"/>
      <c r="E1253" s="451"/>
      <c r="F1253" s="451"/>
      <c r="G1253" s="451"/>
      <c r="H1253" s="451"/>
    </row>
    <row r="1254" spans="1:8" x14ac:dyDescent="0.2">
      <c r="A1254" s="452"/>
      <c r="B1254" s="451"/>
      <c r="C1254" s="451"/>
      <c r="D1254" s="451"/>
      <c r="E1254" s="451"/>
      <c r="F1254" s="451"/>
      <c r="G1254" s="451"/>
      <c r="H1254" s="451"/>
    </row>
    <row r="1255" spans="1:8" x14ac:dyDescent="0.2">
      <c r="A1255" s="452"/>
      <c r="B1255" s="451"/>
      <c r="C1255" s="451"/>
      <c r="D1255" s="451"/>
      <c r="E1255" s="451"/>
      <c r="F1255" s="451"/>
      <c r="G1255" s="451"/>
      <c r="H1255" s="451"/>
    </row>
    <row r="1256" spans="1:8" x14ac:dyDescent="0.2">
      <c r="A1256" s="452"/>
      <c r="B1256" s="451"/>
      <c r="C1256" s="451"/>
      <c r="D1256" s="451"/>
      <c r="E1256" s="451"/>
      <c r="F1256" s="451"/>
      <c r="G1256" s="451"/>
      <c r="H1256" s="451"/>
    </row>
    <row r="1257" spans="1:8" x14ac:dyDescent="0.2">
      <c r="A1257" s="452"/>
      <c r="B1257" s="451"/>
      <c r="C1257" s="451"/>
      <c r="D1257" s="451"/>
      <c r="E1257" s="451"/>
      <c r="F1257" s="451"/>
      <c r="G1257" s="451"/>
      <c r="H1257" s="451"/>
    </row>
    <row r="1258" spans="1:8" x14ac:dyDescent="0.2">
      <c r="A1258" s="452"/>
      <c r="B1258" s="451"/>
      <c r="C1258" s="451"/>
      <c r="D1258" s="451"/>
      <c r="E1258" s="451"/>
      <c r="F1258" s="451"/>
      <c r="G1258" s="451"/>
      <c r="H1258" s="451"/>
    </row>
    <row r="1259" spans="1:8" x14ac:dyDescent="0.2">
      <c r="A1259" s="452"/>
      <c r="B1259" s="451"/>
      <c r="C1259" s="451"/>
      <c r="D1259" s="451"/>
      <c r="E1259" s="451"/>
      <c r="F1259" s="451"/>
      <c r="G1259" s="451"/>
      <c r="H1259" s="451"/>
    </row>
    <row r="1260" spans="1:8" x14ac:dyDescent="0.2">
      <c r="A1260" s="452"/>
      <c r="B1260" s="451"/>
      <c r="C1260" s="451"/>
      <c r="D1260" s="451"/>
      <c r="E1260" s="451"/>
      <c r="F1260" s="451"/>
      <c r="G1260" s="451"/>
      <c r="H1260" s="451"/>
    </row>
    <row r="1261" spans="1:8" x14ac:dyDescent="0.2">
      <c r="A1261" s="452"/>
      <c r="B1261" s="451"/>
      <c r="C1261" s="451"/>
      <c r="D1261" s="451"/>
      <c r="E1261" s="451"/>
      <c r="F1261" s="451"/>
      <c r="G1261" s="451"/>
      <c r="H1261" s="451"/>
    </row>
    <row r="1262" spans="1:8" x14ac:dyDescent="0.2">
      <c r="A1262" s="452"/>
      <c r="B1262" s="451"/>
      <c r="C1262" s="451"/>
      <c r="D1262" s="451"/>
      <c r="E1262" s="451"/>
      <c r="F1262" s="451"/>
      <c r="G1262" s="451"/>
      <c r="H1262" s="451"/>
    </row>
    <row r="1263" spans="1:8" x14ac:dyDescent="0.2">
      <c r="A1263" s="452"/>
      <c r="B1263" s="451"/>
      <c r="C1263" s="451"/>
      <c r="D1263" s="451"/>
      <c r="E1263" s="451"/>
      <c r="F1263" s="451"/>
      <c r="G1263" s="451"/>
      <c r="H1263" s="451"/>
    </row>
    <row r="1264" spans="1:8" x14ac:dyDescent="0.2">
      <c r="A1264" s="452"/>
      <c r="B1264" s="451"/>
      <c r="C1264" s="451"/>
      <c r="D1264" s="451"/>
      <c r="E1264" s="451"/>
      <c r="F1264" s="451"/>
      <c r="G1264" s="451"/>
      <c r="H1264" s="451"/>
    </row>
    <row r="1265" spans="1:8" x14ac:dyDescent="0.2">
      <c r="A1265" s="452"/>
      <c r="B1265" s="451"/>
      <c r="C1265" s="451"/>
      <c r="D1265" s="451"/>
      <c r="E1265" s="451"/>
      <c r="F1265" s="451"/>
      <c r="G1265" s="451"/>
      <c r="H1265" s="451"/>
    </row>
    <row r="1266" spans="1:8" x14ac:dyDescent="0.2">
      <c r="A1266" s="452"/>
      <c r="B1266" s="451"/>
      <c r="C1266" s="451"/>
      <c r="D1266" s="451"/>
      <c r="E1266" s="451"/>
      <c r="F1266" s="451"/>
      <c r="G1266" s="451"/>
      <c r="H1266" s="451"/>
    </row>
    <row r="1267" spans="1:8" x14ac:dyDescent="0.2">
      <c r="A1267" s="452"/>
      <c r="B1267" s="451"/>
      <c r="C1267" s="451"/>
      <c r="D1267" s="451"/>
      <c r="E1267" s="451"/>
      <c r="F1267" s="451"/>
      <c r="G1267" s="451"/>
      <c r="H1267" s="451"/>
    </row>
    <row r="1268" spans="1:8" x14ac:dyDescent="0.2">
      <c r="A1268" s="452"/>
      <c r="B1268" s="451"/>
      <c r="C1268" s="451"/>
      <c r="D1268" s="451"/>
      <c r="E1268" s="451"/>
      <c r="F1268" s="451"/>
      <c r="G1268" s="451"/>
      <c r="H1268" s="451"/>
    </row>
    <row r="1269" spans="1:8" x14ac:dyDescent="0.2">
      <c r="A1269" s="452"/>
      <c r="B1269" s="451"/>
      <c r="C1269" s="451"/>
      <c r="D1269" s="451"/>
      <c r="E1269" s="451"/>
      <c r="F1269" s="451"/>
      <c r="G1269" s="451"/>
      <c r="H1269" s="451"/>
    </row>
    <row r="1270" spans="1:8" x14ac:dyDescent="0.2">
      <c r="A1270" s="452"/>
      <c r="B1270" s="451"/>
      <c r="C1270" s="451"/>
      <c r="D1270" s="451"/>
      <c r="E1270" s="451"/>
      <c r="F1270" s="451"/>
      <c r="G1270" s="451"/>
      <c r="H1270" s="451"/>
    </row>
    <row r="1271" spans="1:8" x14ac:dyDescent="0.2">
      <c r="A1271" s="452"/>
      <c r="B1271" s="451"/>
      <c r="C1271" s="451"/>
      <c r="D1271" s="451"/>
      <c r="E1271" s="451"/>
      <c r="F1271" s="451"/>
      <c r="G1271" s="451"/>
      <c r="H1271" s="451"/>
    </row>
    <row r="1272" spans="1:8" x14ac:dyDescent="0.2">
      <c r="A1272" s="452"/>
      <c r="B1272" s="451"/>
      <c r="C1272" s="451"/>
      <c r="D1272" s="451"/>
      <c r="E1272" s="451"/>
      <c r="F1272" s="451"/>
      <c r="G1272" s="451"/>
      <c r="H1272" s="451"/>
    </row>
    <row r="1273" spans="1:8" x14ac:dyDescent="0.2">
      <c r="A1273" s="452"/>
      <c r="B1273" s="451"/>
      <c r="C1273" s="451"/>
      <c r="D1273" s="451"/>
      <c r="E1273" s="451"/>
      <c r="F1273" s="451"/>
      <c r="G1273" s="451"/>
      <c r="H1273" s="451"/>
    </row>
    <row r="1274" spans="1:8" x14ac:dyDescent="0.2">
      <c r="A1274" s="452"/>
      <c r="B1274" s="451"/>
      <c r="C1274" s="451"/>
      <c r="D1274" s="451"/>
      <c r="E1274" s="451"/>
      <c r="F1274" s="451"/>
      <c r="G1274" s="451"/>
      <c r="H1274" s="451"/>
    </row>
    <row r="1275" spans="1:8" x14ac:dyDescent="0.2">
      <c r="A1275" s="452"/>
      <c r="B1275" s="451"/>
      <c r="C1275" s="451"/>
      <c r="D1275" s="451"/>
      <c r="E1275" s="451"/>
      <c r="F1275" s="451"/>
      <c r="G1275" s="451"/>
      <c r="H1275" s="451"/>
    </row>
    <row r="1276" spans="1:8" x14ac:dyDescent="0.2">
      <c r="A1276" s="452"/>
      <c r="B1276" s="451"/>
      <c r="C1276" s="451"/>
      <c r="D1276" s="451"/>
      <c r="E1276" s="451"/>
      <c r="F1276" s="451"/>
      <c r="G1276" s="451"/>
      <c r="H1276" s="451"/>
    </row>
    <row r="1277" spans="1:8" x14ac:dyDescent="0.2">
      <c r="A1277" s="452"/>
      <c r="B1277" s="451"/>
      <c r="C1277" s="451"/>
      <c r="D1277" s="451"/>
      <c r="E1277" s="451"/>
      <c r="F1277" s="451"/>
      <c r="G1277" s="451"/>
      <c r="H1277" s="451"/>
    </row>
    <row r="1278" spans="1:8" x14ac:dyDescent="0.2">
      <c r="A1278" s="452"/>
      <c r="B1278" s="451"/>
      <c r="C1278" s="451"/>
      <c r="D1278" s="451"/>
      <c r="E1278" s="451"/>
      <c r="F1278" s="451"/>
      <c r="G1278" s="451"/>
      <c r="H1278" s="451"/>
    </row>
    <row r="1279" spans="1:8" x14ac:dyDescent="0.2">
      <c r="A1279" s="452"/>
      <c r="B1279" s="451"/>
      <c r="C1279" s="451"/>
      <c r="D1279" s="451"/>
      <c r="E1279" s="451"/>
      <c r="F1279" s="451"/>
      <c r="G1279" s="451"/>
      <c r="H1279" s="451"/>
    </row>
    <row r="1280" spans="1:8" x14ac:dyDescent="0.2">
      <c r="A1280" s="452"/>
      <c r="B1280" s="451"/>
      <c r="C1280" s="451"/>
      <c r="D1280" s="451"/>
      <c r="E1280" s="451"/>
      <c r="F1280" s="451"/>
      <c r="G1280" s="451"/>
      <c r="H1280" s="451"/>
    </row>
    <row r="1281" spans="1:8" x14ac:dyDescent="0.2">
      <c r="A1281" s="452"/>
      <c r="B1281" s="451"/>
      <c r="C1281" s="451"/>
      <c r="D1281" s="451"/>
      <c r="E1281" s="451"/>
      <c r="F1281" s="451"/>
      <c r="G1281" s="451"/>
      <c r="H1281" s="451"/>
    </row>
    <row r="1282" spans="1:8" x14ac:dyDescent="0.2">
      <c r="A1282" s="452"/>
      <c r="B1282" s="451"/>
      <c r="C1282" s="451"/>
      <c r="D1282" s="451"/>
      <c r="E1282" s="451"/>
      <c r="F1282" s="451"/>
      <c r="G1282" s="451"/>
      <c r="H1282" s="451"/>
    </row>
    <row r="1283" spans="1:8" x14ac:dyDescent="0.2">
      <c r="A1283" s="452"/>
      <c r="B1283" s="451"/>
      <c r="C1283" s="451"/>
      <c r="D1283" s="451"/>
      <c r="E1283" s="451"/>
      <c r="F1283" s="451"/>
      <c r="G1283" s="451"/>
      <c r="H1283" s="451"/>
    </row>
    <row r="1284" spans="1:8" x14ac:dyDescent="0.2">
      <c r="A1284" s="452"/>
      <c r="B1284" s="451"/>
      <c r="C1284" s="451"/>
      <c r="D1284" s="451"/>
      <c r="E1284" s="451"/>
      <c r="F1284" s="451"/>
      <c r="G1284" s="451"/>
      <c r="H1284" s="451"/>
    </row>
    <row r="1285" spans="1:8" x14ac:dyDescent="0.2">
      <c r="A1285" s="452"/>
      <c r="B1285" s="451"/>
      <c r="C1285" s="451"/>
      <c r="D1285" s="451"/>
      <c r="E1285" s="451"/>
      <c r="F1285" s="451"/>
      <c r="G1285" s="451"/>
      <c r="H1285" s="451"/>
    </row>
    <row r="1286" spans="1:8" x14ac:dyDescent="0.2">
      <c r="A1286" s="452"/>
      <c r="B1286" s="451"/>
      <c r="C1286" s="451"/>
      <c r="D1286" s="451"/>
      <c r="E1286" s="451"/>
      <c r="F1286" s="451"/>
      <c r="G1286" s="451"/>
      <c r="H1286" s="451"/>
    </row>
    <row r="1287" spans="1:8" x14ac:dyDescent="0.2">
      <c r="A1287" s="452"/>
      <c r="B1287" s="451"/>
      <c r="C1287" s="451"/>
      <c r="D1287" s="451"/>
      <c r="E1287" s="451"/>
      <c r="F1287" s="451"/>
      <c r="G1287" s="451"/>
      <c r="H1287" s="451"/>
    </row>
    <row r="1288" spans="1:8" x14ac:dyDescent="0.2">
      <c r="A1288" s="452"/>
      <c r="B1288" s="451"/>
      <c r="C1288" s="451"/>
      <c r="D1288" s="451"/>
      <c r="E1288" s="451"/>
      <c r="F1288" s="451"/>
      <c r="G1288" s="451"/>
      <c r="H1288" s="451"/>
    </row>
    <row r="1289" spans="1:8" x14ac:dyDescent="0.2">
      <c r="A1289" s="452"/>
      <c r="B1289" s="451"/>
      <c r="C1289" s="451"/>
      <c r="D1289" s="451"/>
      <c r="E1289" s="451"/>
      <c r="F1289" s="451"/>
      <c r="G1289" s="451"/>
      <c r="H1289" s="451"/>
    </row>
    <row r="1290" spans="1:8" x14ac:dyDescent="0.2">
      <c r="A1290" s="452"/>
      <c r="B1290" s="451"/>
      <c r="C1290" s="451"/>
      <c r="D1290" s="451"/>
      <c r="E1290" s="451"/>
      <c r="F1290" s="451"/>
      <c r="G1290" s="451"/>
      <c r="H1290" s="451"/>
    </row>
    <row r="1291" spans="1:8" x14ac:dyDescent="0.2">
      <c r="A1291" s="452"/>
      <c r="B1291" s="451"/>
      <c r="C1291" s="451"/>
      <c r="D1291" s="451"/>
      <c r="E1291" s="451"/>
      <c r="F1291" s="451"/>
      <c r="G1291" s="451"/>
      <c r="H1291" s="451"/>
    </row>
    <row r="1292" spans="1:8" x14ac:dyDescent="0.2">
      <c r="A1292" s="452"/>
      <c r="B1292" s="451"/>
      <c r="C1292" s="451"/>
      <c r="D1292" s="451"/>
      <c r="E1292" s="451"/>
      <c r="F1292" s="451"/>
      <c r="G1292" s="451"/>
      <c r="H1292" s="451"/>
    </row>
    <row r="1293" spans="1:8" x14ac:dyDescent="0.2">
      <c r="A1293" s="452"/>
      <c r="B1293" s="451"/>
      <c r="C1293" s="451"/>
      <c r="D1293" s="451"/>
      <c r="E1293" s="451"/>
      <c r="F1293" s="451"/>
      <c r="G1293" s="451"/>
      <c r="H1293" s="451"/>
    </row>
    <row r="1294" spans="1:8" x14ac:dyDescent="0.2">
      <c r="A1294" s="452"/>
      <c r="B1294" s="451"/>
      <c r="C1294" s="451"/>
      <c r="D1294" s="451"/>
      <c r="E1294" s="451"/>
      <c r="F1294" s="451"/>
      <c r="G1294" s="451"/>
      <c r="H1294" s="451"/>
    </row>
    <row r="1295" spans="1:8" x14ac:dyDescent="0.2">
      <c r="A1295" s="452"/>
      <c r="B1295" s="451"/>
      <c r="C1295" s="451"/>
      <c r="D1295" s="451"/>
      <c r="E1295" s="451"/>
      <c r="F1295" s="451"/>
      <c r="G1295" s="451"/>
      <c r="H1295" s="451"/>
    </row>
    <row r="1296" spans="1:8" x14ac:dyDescent="0.2">
      <c r="A1296" s="452"/>
      <c r="B1296" s="451"/>
      <c r="C1296" s="451"/>
      <c r="D1296" s="451"/>
      <c r="E1296" s="451"/>
      <c r="F1296" s="451"/>
      <c r="G1296" s="451"/>
      <c r="H1296" s="451"/>
    </row>
    <row r="1297" spans="1:8" x14ac:dyDescent="0.2">
      <c r="A1297" s="452"/>
      <c r="B1297" s="451"/>
      <c r="C1297" s="451"/>
      <c r="D1297" s="451"/>
      <c r="E1297" s="451"/>
      <c r="F1297" s="451"/>
      <c r="G1297" s="451"/>
      <c r="H1297" s="451"/>
    </row>
    <row r="1298" spans="1:8" x14ac:dyDescent="0.2">
      <c r="A1298" s="452"/>
      <c r="B1298" s="451"/>
      <c r="C1298" s="451"/>
      <c r="D1298" s="451"/>
      <c r="E1298" s="451"/>
      <c r="F1298" s="451"/>
      <c r="G1298" s="451"/>
      <c r="H1298" s="451"/>
    </row>
    <row r="1299" spans="1:8" x14ac:dyDescent="0.2">
      <c r="A1299" s="452"/>
      <c r="B1299" s="451"/>
      <c r="C1299" s="451"/>
      <c r="D1299" s="451"/>
      <c r="E1299" s="451"/>
      <c r="F1299" s="451"/>
      <c r="G1299" s="451"/>
      <c r="H1299" s="451"/>
    </row>
    <row r="1300" spans="1:8" x14ac:dyDescent="0.2">
      <c r="A1300" s="452"/>
      <c r="B1300" s="451"/>
      <c r="C1300" s="451"/>
      <c r="D1300" s="451"/>
      <c r="E1300" s="451"/>
      <c r="F1300" s="451"/>
      <c r="G1300" s="451"/>
      <c r="H1300" s="451"/>
    </row>
    <row r="1301" spans="1:8" x14ac:dyDescent="0.2">
      <c r="A1301" s="452"/>
      <c r="B1301" s="451"/>
      <c r="C1301" s="451"/>
      <c r="D1301" s="451"/>
      <c r="E1301" s="451"/>
      <c r="F1301" s="451"/>
      <c r="G1301" s="451"/>
      <c r="H1301" s="451"/>
    </row>
    <row r="1302" spans="1:8" x14ac:dyDescent="0.2">
      <c r="A1302" s="452"/>
      <c r="B1302" s="451"/>
      <c r="C1302" s="451"/>
      <c r="D1302" s="451"/>
      <c r="E1302" s="451"/>
      <c r="F1302" s="451"/>
      <c r="G1302" s="451"/>
      <c r="H1302" s="451"/>
    </row>
    <row r="1303" spans="1:8" x14ac:dyDescent="0.2">
      <c r="A1303" s="452"/>
      <c r="B1303" s="451"/>
      <c r="C1303" s="451"/>
      <c r="D1303" s="451"/>
      <c r="E1303" s="451"/>
      <c r="F1303" s="451"/>
      <c r="G1303" s="451"/>
      <c r="H1303" s="451"/>
    </row>
    <row r="1304" spans="1:8" x14ac:dyDescent="0.2">
      <c r="A1304" s="452"/>
      <c r="B1304" s="451"/>
      <c r="C1304" s="451"/>
      <c r="D1304" s="451"/>
      <c r="E1304" s="451"/>
      <c r="F1304" s="451"/>
      <c r="G1304" s="451"/>
      <c r="H1304" s="451"/>
    </row>
    <row r="1305" spans="1:8" x14ac:dyDescent="0.2">
      <c r="A1305" s="452"/>
      <c r="B1305" s="451"/>
      <c r="C1305" s="451"/>
      <c r="D1305" s="451"/>
      <c r="E1305" s="451"/>
      <c r="F1305" s="451"/>
      <c r="G1305" s="451"/>
      <c r="H1305" s="451"/>
    </row>
    <row r="1306" spans="1:8" x14ac:dyDescent="0.2">
      <c r="A1306" s="452"/>
      <c r="B1306" s="451"/>
      <c r="C1306" s="451"/>
      <c r="D1306" s="451"/>
      <c r="E1306" s="451"/>
      <c r="F1306" s="451"/>
      <c r="G1306" s="451"/>
      <c r="H1306" s="451"/>
    </row>
    <row r="1307" spans="1:8" x14ac:dyDescent="0.2">
      <c r="A1307" s="452"/>
      <c r="B1307" s="451"/>
      <c r="C1307" s="451"/>
      <c r="D1307" s="451"/>
      <c r="E1307" s="451"/>
      <c r="F1307" s="451"/>
      <c r="G1307" s="451"/>
      <c r="H1307" s="451"/>
    </row>
    <row r="1308" spans="1:8" x14ac:dyDescent="0.2">
      <c r="A1308" s="452"/>
      <c r="B1308" s="451"/>
      <c r="C1308" s="451"/>
      <c r="D1308" s="451"/>
      <c r="E1308" s="451"/>
      <c r="F1308" s="451"/>
      <c r="G1308" s="451"/>
      <c r="H1308" s="451"/>
    </row>
    <row r="1309" spans="1:8" x14ac:dyDescent="0.2">
      <c r="A1309" s="452"/>
      <c r="B1309" s="451"/>
      <c r="C1309" s="451"/>
      <c r="D1309" s="451"/>
      <c r="E1309" s="451"/>
      <c r="F1309" s="451"/>
      <c r="G1309" s="451"/>
      <c r="H1309" s="451"/>
    </row>
    <row r="1310" spans="1:8" x14ac:dyDescent="0.2">
      <c r="A1310" s="452"/>
      <c r="B1310" s="451"/>
      <c r="C1310" s="451"/>
      <c r="D1310" s="451"/>
      <c r="E1310" s="451"/>
      <c r="F1310" s="451"/>
      <c r="G1310" s="451"/>
      <c r="H1310" s="451"/>
    </row>
    <row r="1311" spans="1:8" x14ac:dyDescent="0.2">
      <c r="A1311" s="452"/>
      <c r="B1311" s="451"/>
      <c r="C1311" s="451"/>
      <c r="D1311" s="451"/>
      <c r="E1311" s="451"/>
      <c r="F1311" s="451"/>
      <c r="G1311" s="451"/>
      <c r="H1311" s="451"/>
    </row>
    <row r="1312" spans="1:8" x14ac:dyDescent="0.2">
      <c r="A1312" s="452"/>
      <c r="B1312" s="451"/>
      <c r="C1312" s="451"/>
      <c r="D1312" s="451"/>
      <c r="E1312" s="451"/>
      <c r="F1312" s="451"/>
      <c r="G1312" s="451"/>
      <c r="H1312" s="451"/>
    </row>
    <row r="1313" spans="1:8" x14ac:dyDescent="0.2">
      <c r="A1313" s="452"/>
      <c r="B1313" s="451"/>
      <c r="C1313" s="451"/>
      <c r="D1313" s="451"/>
      <c r="E1313" s="451"/>
      <c r="F1313" s="451"/>
      <c r="G1313" s="451"/>
      <c r="H1313" s="451"/>
    </row>
    <row r="1314" spans="1:8" x14ac:dyDescent="0.2">
      <c r="A1314" s="452"/>
      <c r="B1314" s="451"/>
      <c r="C1314" s="451"/>
      <c r="D1314" s="451"/>
      <c r="E1314" s="451"/>
      <c r="F1314" s="451"/>
      <c r="G1314" s="451"/>
      <c r="H1314" s="451"/>
    </row>
    <row r="1315" spans="1:8" x14ac:dyDescent="0.2">
      <c r="A1315" s="452"/>
      <c r="B1315" s="451"/>
      <c r="C1315" s="451"/>
      <c r="D1315" s="451"/>
      <c r="E1315" s="451"/>
      <c r="F1315" s="451"/>
      <c r="G1315" s="451"/>
      <c r="H1315" s="451"/>
    </row>
    <row r="1316" spans="1:8" x14ac:dyDescent="0.2">
      <c r="A1316" s="452"/>
      <c r="B1316" s="451"/>
      <c r="C1316" s="451"/>
      <c r="D1316" s="451"/>
      <c r="E1316" s="451"/>
      <c r="F1316" s="451"/>
      <c r="G1316" s="451"/>
      <c r="H1316" s="451"/>
    </row>
    <row r="1317" spans="1:8" x14ac:dyDescent="0.2">
      <c r="A1317" s="452"/>
      <c r="B1317" s="451"/>
      <c r="C1317" s="451"/>
      <c r="D1317" s="451"/>
      <c r="E1317" s="451"/>
      <c r="F1317" s="451"/>
      <c r="G1317" s="451"/>
      <c r="H1317" s="451"/>
    </row>
    <row r="1318" spans="1:8" x14ac:dyDescent="0.2">
      <c r="A1318" s="452"/>
      <c r="B1318" s="451"/>
      <c r="C1318" s="451"/>
      <c r="D1318" s="451"/>
      <c r="E1318" s="451"/>
      <c r="F1318" s="451"/>
      <c r="G1318" s="451"/>
      <c r="H1318" s="451"/>
    </row>
    <row r="1319" spans="1:8" x14ac:dyDescent="0.2">
      <c r="A1319" s="452"/>
      <c r="B1319" s="451"/>
      <c r="C1319" s="451"/>
      <c r="D1319" s="451"/>
      <c r="E1319" s="451"/>
      <c r="F1319" s="451"/>
      <c r="G1319" s="451"/>
      <c r="H1319" s="451"/>
    </row>
    <row r="1320" spans="1:8" x14ac:dyDescent="0.2">
      <c r="A1320" s="452"/>
      <c r="B1320" s="451"/>
      <c r="C1320" s="451"/>
      <c r="D1320" s="451"/>
      <c r="E1320" s="451"/>
      <c r="F1320" s="451"/>
      <c r="G1320" s="451"/>
      <c r="H1320" s="451"/>
    </row>
    <row r="1321" spans="1:8" x14ac:dyDescent="0.2">
      <c r="A1321" s="452"/>
      <c r="B1321" s="451"/>
      <c r="C1321" s="451"/>
      <c r="D1321" s="451"/>
      <c r="E1321" s="451"/>
      <c r="F1321" s="451"/>
      <c r="G1321" s="451"/>
      <c r="H1321" s="451"/>
    </row>
    <row r="1322" spans="1:8" x14ac:dyDescent="0.2">
      <c r="A1322" s="452"/>
      <c r="B1322" s="451"/>
      <c r="C1322" s="451"/>
      <c r="D1322" s="451"/>
      <c r="E1322" s="451"/>
      <c r="F1322" s="451"/>
      <c r="G1322" s="451"/>
      <c r="H1322" s="451"/>
    </row>
    <row r="1323" spans="1:8" x14ac:dyDescent="0.2">
      <c r="A1323" s="452"/>
      <c r="B1323" s="451"/>
      <c r="C1323" s="451"/>
      <c r="D1323" s="451"/>
      <c r="E1323" s="451"/>
      <c r="F1323" s="451"/>
      <c r="G1323" s="451"/>
      <c r="H1323" s="451"/>
    </row>
    <row r="1324" spans="1:8" x14ac:dyDescent="0.2">
      <c r="A1324" s="452"/>
      <c r="B1324" s="451"/>
      <c r="C1324" s="451"/>
      <c r="D1324" s="451"/>
      <c r="E1324" s="451"/>
      <c r="F1324" s="451"/>
      <c r="G1324" s="451"/>
      <c r="H1324" s="451"/>
    </row>
    <row r="1325" spans="1:8" x14ac:dyDescent="0.2">
      <c r="A1325" s="452"/>
      <c r="B1325" s="451"/>
      <c r="C1325" s="451"/>
      <c r="D1325" s="451"/>
      <c r="E1325" s="451"/>
      <c r="F1325" s="451"/>
      <c r="G1325" s="451"/>
      <c r="H1325" s="451"/>
    </row>
    <row r="1326" spans="1:8" x14ac:dyDescent="0.2">
      <c r="A1326" s="452"/>
      <c r="B1326" s="451"/>
      <c r="C1326" s="451"/>
      <c r="D1326" s="451"/>
      <c r="E1326" s="451"/>
      <c r="F1326" s="451"/>
      <c r="G1326" s="451"/>
      <c r="H1326" s="451"/>
    </row>
    <row r="1327" spans="1:8" x14ac:dyDescent="0.2">
      <c r="A1327" s="452"/>
      <c r="B1327" s="451"/>
      <c r="C1327" s="451"/>
      <c r="D1327" s="451"/>
      <c r="E1327" s="451"/>
      <c r="F1327" s="451"/>
      <c r="G1327" s="451"/>
      <c r="H1327" s="451"/>
    </row>
    <row r="1328" spans="1:8" x14ac:dyDescent="0.2">
      <c r="A1328" s="452"/>
      <c r="B1328" s="451"/>
      <c r="C1328" s="451"/>
      <c r="D1328" s="451"/>
      <c r="E1328" s="451"/>
      <c r="F1328" s="451"/>
      <c r="G1328" s="451"/>
      <c r="H1328" s="451"/>
    </row>
    <row r="1329" spans="1:8" x14ac:dyDescent="0.2">
      <c r="A1329" s="452"/>
      <c r="B1329" s="451"/>
      <c r="C1329" s="451"/>
      <c r="D1329" s="451"/>
      <c r="E1329" s="451"/>
      <c r="F1329" s="451"/>
      <c r="G1329" s="451"/>
      <c r="H1329" s="451"/>
    </row>
    <row r="1330" spans="1:8" x14ac:dyDescent="0.2">
      <c r="A1330" s="452"/>
      <c r="B1330" s="451"/>
      <c r="C1330" s="451"/>
      <c r="D1330" s="451"/>
      <c r="E1330" s="451"/>
      <c r="F1330" s="451"/>
      <c r="G1330" s="451"/>
      <c r="H1330" s="451"/>
    </row>
    <row r="1331" spans="1:8" x14ac:dyDescent="0.2">
      <c r="A1331" s="452"/>
      <c r="B1331" s="451"/>
      <c r="C1331" s="451"/>
      <c r="D1331" s="451"/>
      <c r="E1331" s="451"/>
      <c r="F1331" s="451"/>
      <c r="G1331" s="451"/>
      <c r="H1331" s="451"/>
    </row>
    <row r="1332" spans="1:8" x14ac:dyDescent="0.2">
      <c r="A1332" s="452"/>
      <c r="B1332" s="451"/>
      <c r="C1332" s="451"/>
      <c r="D1332" s="451"/>
      <c r="E1332" s="451"/>
      <c r="F1332" s="451"/>
      <c r="G1332" s="451"/>
      <c r="H1332" s="451"/>
    </row>
    <row r="1333" spans="1:8" x14ac:dyDescent="0.2">
      <c r="A1333" s="452"/>
      <c r="B1333" s="451"/>
      <c r="C1333" s="451"/>
      <c r="D1333" s="451"/>
      <c r="E1333" s="451"/>
      <c r="F1333" s="451"/>
      <c r="G1333" s="451"/>
      <c r="H1333" s="451"/>
    </row>
    <row r="1334" spans="1:8" x14ac:dyDescent="0.2">
      <c r="A1334" s="452"/>
      <c r="B1334" s="451"/>
      <c r="C1334" s="451"/>
      <c r="D1334" s="451"/>
      <c r="E1334" s="451"/>
      <c r="F1334" s="451"/>
      <c r="G1334" s="451"/>
      <c r="H1334" s="451"/>
    </row>
    <row r="1335" spans="1:8" x14ac:dyDescent="0.2">
      <c r="A1335" s="452"/>
      <c r="B1335" s="451"/>
      <c r="C1335" s="451"/>
      <c r="D1335" s="451"/>
      <c r="E1335" s="451"/>
      <c r="F1335" s="451"/>
      <c r="G1335" s="451"/>
      <c r="H1335" s="451"/>
    </row>
    <row r="1336" spans="1:8" x14ac:dyDescent="0.2">
      <c r="A1336" s="452"/>
      <c r="B1336" s="451"/>
      <c r="C1336" s="451"/>
      <c r="D1336" s="451"/>
      <c r="E1336" s="451"/>
      <c r="F1336" s="451"/>
      <c r="G1336" s="451"/>
      <c r="H1336" s="451"/>
    </row>
    <row r="1337" spans="1:8" x14ac:dyDescent="0.2">
      <c r="A1337" s="452"/>
      <c r="B1337" s="451"/>
      <c r="C1337" s="451"/>
      <c r="D1337" s="451"/>
      <c r="E1337" s="451"/>
      <c r="F1337" s="451"/>
      <c r="G1337" s="451"/>
      <c r="H1337" s="451"/>
    </row>
    <row r="1338" spans="1:8" x14ac:dyDescent="0.2">
      <c r="A1338" s="452"/>
      <c r="B1338" s="451"/>
      <c r="C1338" s="451"/>
      <c r="D1338" s="451"/>
      <c r="E1338" s="451"/>
      <c r="F1338" s="451"/>
      <c r="G1338" s="451"/>
      <c r="H1338" s="451"/>
    </row>
    <row r="1339" spans="1:8" x14ac:dyDescent="0.2">
      <c r="A1339" s="452"/>
      <c r="B1339" s="451"/>
      <c r="C1339" s="451"/>
      <c r="D1339" s="451"/>
      <c r="E1339" s="451"/>
      <c r="F1339" s="451"/>
      <c r="G1339" s="451"/>
      <c r="H1339" s="451"/>
    </row>
    <row r="1340" spans="1:8" x14ac:dyDescent="0.2">
      <c r="A1340" s="452"/>
      <c r="B1340" s="451"/>
      <c r="C1340" s="451"/>
      <c r="D1340" s="451"/>
      <c r="E1340" s="451"/>
      <c r="F1340" s="451"/>
      <c r="G1340" s="451"/>
      <c r="H1340" s="451"/>
    </row>
    <row r="1341" spans="1:8" x14ac:dyDescent="0.2">
      <c r="A1341" s="452"/>
      <c r="B1341" s="451"/>
      <c r="C1341" s="451"/>
      <c r="D1341" s="451"/>
      <c r="E1341" s="451"/>
      <c r="F1341" s="451"/>
      <c r="G1341" s="451"/>
      <c r="H1341" s="451"/>
    </row>
    <row r="1342" spans="1:8" x14ac:dyDescent="0.2">
      <c r="A1342" s="452"/>
      <c r="B1342" s="451"/>
      <c r="C1342" s="451"/>
      <c r="D1342" s="451"/>
      <c r="E1342" s="451"/>
      <c r="F1342" s="451"/>
      <c r="G1342" s="451"/>
      <c r="H1342" s="451"/>
    </row>
    <row r="1343" spans="1:8" x14ac:dyDescent="0.2">
      <c r="A1343" s="452"/>
      <c r="B1343" s="451"/>
      <c r="C1343" s="451"/>
      <c r="D1343" s="451"/>
      <c r="E1343" s="451"/>
      <c r="F1343" s="451"/>
      <c r="G1343" s="451"/>
      <c r="H1343" s="451"/>
    </row>
    <row r="1344" spans="1:8" x14ac:dyDescent="0.2">
      <c r="A1344" s="452"/>
      <c r="B1344" s="451"/>
      <c r="C1344" s="451"/>
      <c r="D1344" s="451"/>
      <c r="E1344" s="451"/>
      <c r="F1344" s="451"/>
      <c r="G1344" s="451"/>
      <c r="H1344" s="451"/>
    </row>
    <row r="1345" spans="1:8" x14ac:dyDescent="0.2">
      <c r="A1345" s="452"/>
      <c r="B1345" s="451"/>
      <c r="C1345" s="451"/>
      <c r="D1345" s="451"/>
      <c r="E1345" s="451"/>
      <c r="F1345" s="451"/>
      <c r="G1345" s="451"/>
      <c r="H1345" s="451"/>
    </row>
    <row r="1346" spans="1:8" x14ac:dyDescent="0.2">
      <c r="A1346" s="452"/>
      <c r="B1346" s="451"/>
      <c r="C1346" s="451"/>
      <c r="D1346" s="451"/>
      <c r="E1346" s="451"/>
      <c r="F1346" s="451"/>
      <c r="G1346" s="451"/>
      <c r="H1346" s="451"/>
    </row>
    <row r="1347" spans="1:8" x14ac:dyDescent="0.2">
      <c r="A1347" s="452"/>
      <c r="B1347" s="451"/>
      <c r="C1347" s="451"/>
      <c r="D1347" s="451"/>
      <c r="E1347" s="451"/>
      <c r="F1347" s="451"/>
      <c r="G1347" s="451"/>
      <c r="H1347" s="451"/>
    </row>
    <row r="1348" spans="1:8" x14ac:dyDescent="0.2">
      <c r="A1348" s="452"/>
      <c r="B1348" s="451"/>
      <c r="C1348" s="451"/>
      <c r="D1348" s="451"/>
      <c r="E1348" s="451"/>
      <c r="F1348" s="451"/>
      <c r="G1348" s="451"/>
      <c r="H1348" s="451"/>
    </row>
    <row r="1349" spans="1:8" x14ac:dyDescent="0.2">
      <c r="A1349" s="452"/>
      <c r="B1349" s="451"/>
      <c r="C1349" s="451"/>
      <c r="D1349" s="451"/>
      <c r="E1349" s="451"/>
      <c r="F1349" s="451"/>
      <c r="G1349" s="451"/>
      <c r="H1349" s="451"/>
    </row>
    <row r="1350" spans="1:8" x14ac:dyDescent="0.2">
      <c r="A1350" s="452"/>
      <c r="B1350" s="451"/>
      <c r="C1350" s="451"/>
      <c r="D1350" s="451"/>
      <c r="E1350" s="451"/>
      <c r="F1350" s="451"/>
      <c r="G1350" s="451"/>
      <c r="H1350" s="451"/>
    </row>
    <row r="1351" spans="1:8" x14ac:dyDescent="0.2">
      <c r="A1351" s="452"/>
      <c r="B1351" s="451"/>
      <c r="C1351" s="451"/>
      <c r="D1351" s="451"/>
      <c r="E1351" s="451"/>
      <c r="F1351" s="451"/>
      <c r="G1351" s="451"/>
      <c r="H1351" s="451"/>
    </row>
    <row r="1352" spans="1:8" x14ac:dyDescent="0.2">
      <c r="A1352" s="452"/>
      <c r="B1352" s="451"/>
      <c r="C1352" s="451"/>
      <c r="D1352" s="451"/>
      <c r="E1352" s="451"/>
      <c r="F1352" s="451"/>
      <c r="G1352" s="451"/>
      <c r="H1352" s="451"/>
    </row>
    <row r="1353" spans="1:8" x14ac:dyDescent="0.2">
      <c r="A1353" s="452"/>
      <c r="B1353" s="451"/>
      <c r="C1353" s="451"/>
      <c r="D1353" s="451"/>
      <c r="E1353" s="451"/>
      <c r="F1353" s="451"/>
      <c r="G1353" s="451"/>
      <c r="H1353" s="451"/>
    </row>
    <row r="1354" spans="1:8" x14ac:dyDescent="0.2">
      <c r="A1354" s="452"/>
      <c r="B1354" s="451"/>
      <c r="C1354" s="451"/>
      <c r="D1354" s="451"/>
      <c r="E1354" s="451"/>
      <c r="F1354" s="451"/>
      <c r="G1354" s="451"/>
      <c r="H1354" s="451"/>
    </row>
    <row r="1355" spans="1:8" x14ac:dyDescent="0.2">
      <c r="A1355" s="452"/>
      <c r="B1355" s="451"/>
      <c r="C1355" s="451"/>
      <c r="D1355" s="451"/>
      <c r="E1355" s="451"/>
      <c r="F1355" s="451"/>
      <c r="G1355" s="451"/>
      <c r="H1355" s="451"/>
    </row>
    <row r="1356" spans="1:8" x14ac:dyDescent="0.2">
      <c r="A1356" s="452"/>
      <c r="B1356" s="451"/>
      <c r="C1356" s="451"/>
      <c r="D1356" s="451"/>
      <c r="E1356" s="451"/>
      <c r="F1356" s="451"/>
      <c r="G1356" s="451"/>
      <c r="H1356" s="451"/>
    </row>
    <row r="1357" spans="1:8" x14ac:dyDescent="0.2">
      <c r="A1357" s="452"/>
      <c r="B1357" s="451"/>
      <c r="C1357" s="451"/>
      <c r="D1357" s="451"/>
      <c r="E1357" s="451"/>
      <c r="F1357" s="451"/>
      <c r="G1357" s="451"/>
      <c r="H1357" s="451"/>
    </row>
    <row r="1358" spans="1:8" x14ac:dyDescent="0.2">
      <c r="A1358" s="452"/>
      <c r="B1358" s="451"/>
      <c r="C1358" s="451"/>
      <c r="D1358" s="451"/>
      <c r="E1358" s="451"/>
      <c r="F1358" s="451"/>
      <c r="G1358" s="451"/>
      <c r="H1358" s="451"/>
    </row>
    <row r="1359" spans="1:8" x14ac:dyDescent="0.2">
      <c r="A1359" s="452"/>
      <c r="B1359" s="451"/>
      <c r="C1359" s="451"/>
      <c r="D1359" s="451"/>
      <c r="E1359" s="451"/>
      <c r="F1359" s="451"/>
      <c r="G1359" s="451"/>
      <c r="H1359" s="451"/>
    </row>
    <row r="1360" spans="1:8" x14ac:dyDescent="0.2">
      <c r="A1360" s="452"/>
      <c r="B1360" s="451"/>
      <c r="C1360" s="451"/>
      <c r="D1360" s="451"/>
      <c r="E1360" s="451"/>
      <c r="F1360" s="451"/>
      <c r="G1360" s="451"/>
      <c r="H1360" s="451"/>
    </row>
    <row r="1361" spans="1:8" x14ac:dyDescent="0.2">
      <c r="A1361" s="452"/>
      <c r="B1361" s="451"/>
      <c r="C1361" s="451"/>
      <c r="D1361" s="451"/>
      <c r="E1361" s="451"/>
      <c r="F1361" s="451"/>
      <c r="G1361" s="451"/>
      <c r="H1361" s="451"/>
    </row>
    <row r="1362" spans="1:8" x14ac:dyDescent="0.2">
      <c r="A1362" s="452"/>
      <c r="B1362" s="451"/>
      <c r="C1362" s="451"/>
      <c r="D1362" s="451"/>
      <c r="E1362" s="451"/>
      <c r="F1362" s="451"/>
      <c r="G1362" s="451"/>
      <c r="H1362" s="451"/>
    </row>
    <row r="1363" spans="1:8" x14ac:dyDescent="0.2">
      <c r="A1363" s="452"/>
      <c r="B1363" s="451"/>
      <c r="C1363" s="451"/>
      <c r="D1363" s="451"/>
      <c r="E1363" s="451"/>
      <c r="F1363" s="451"/>
      <c r="G1363" s="451"/>
      <c r="H1363" s="451"/>
    </row>
    <row r="1364" spans="1:8" x14ac:dyDescent="0.2">
      <c r="A1364" s="452"/>
      <c r="B1364" s="451"/>
      <c r="C1364" s="451"/>
      <c r="D1364" s="451"/>
      <c r="E1364" s="451"/>
      <c r="F1364" s="451"/>
      <c r="G1364" s="451"/>
      <c r="H1364" s="451"/>
    </row>
    <row r="1365" spans="1:8" x14ac:dyDescent="0.2">
      <c r="A1365" s="452"/>
      <c r="B1365" s="451"/>
      <c r="C1365" s="451"/>
      <c r="D1365" s="451"/>
      <c r="E1365" s="451"/>
      <c r="F1365" s="451"/>
      <c r="G1365" s="451"/>
      <c r="H1365" s="451"/>
    </row>
    <row r="1366" spans="1:8" x14ac:dyDescent="0.2">
      <c r="A1366" s="452"/>
      <c r="B1366" s="451"/>
      <c r="C1366" s="451"/>
      <c r="D1366" s="451"/>
      <c r="E1366" s="451"/>
      <c r="F1366" s="451"/>
      <c r="G1366" s="451"/>
      <c r="H1366" s="451"/>
    </row>
    <row r="1367" spans="1:8" x14ac:dyDescent="0.2">
      <c r="A1367" s="452"/>
      <c r="B1367" s="451"/>
      <c r="C1367" s="451"/>
      <c r="D1367" s="451"/>
      <c r="E1367" s="451"/>
      <c r="F1367" s="451"/>
      <c r="G1367" s="451"/>
      <c r="H1367" s="451"/>
    </row>
    <row r="1368" spans="1:8" x14ac:dyDescent="0.2">
      <c r="A1368" s="452"/>
      <c r="B1368" s="451"/>
      <c r="C1368" s="451"/>
      <c r="D1368" s="451"/>
      <c r="E1368" s="451"/>
      <c r="F1368" s="451"/>
      <c r="G1368" s="451"/>
      <c r="H1368" s="451"/>
    </row>
    <row r="1369" spans="1:8" x14ac:dyDescent="0.2">
      <c r="A1369" s="452"/>
      <c r="B1369" s="451"/>
      <c r="C1369" s="451"/>
      <c r="D1369" s="451"/>
      <c r="E1369" s="451"/>
      <c r="F1369" s="451"/>
      <c r="G1369" s="451"/>
      <c r="H1369" s="451"/>
    </row>
    <row r="1370" spans="1:8" x14ac:dyDescent="0.2">
      <c r="A1370" s="452"/>
      <c r="B1370" s="451"/>
      <c r="C1370" s="451"/>
      <c r="D1370" s="451"/>
      <c r="E1370" s="451"/>
      <c r="F1370" s="451"/>
      <c r="G1370" s="451"/>
      <c r="H1370" s="451"/>
    </row>
    <row r="1371" spans="1:8" x14ac:dyDescent="0.2">
      <c r="A1371" s="452"/>
      <c r="B1371" s="451"/>
      <c r="C1371" s="451"/>
      <c r="D1371" s="451"/>
      <c r="E1371" s="451"/>
      <c r="F1371" s="451"/>
      <c r="G1371" s="451"/>
      <c r="H1371" s="451"/>
    </row>
    <row r="1372" spans="1:8" x14ac:dyDescent="0.2">
      <c r="A1372" s="452"/>
      <c r="B1372" s="451"/>
      <c r="C1372" s="451"/>
      <c r="D1372" s="451"/>
      <c r="E1372" s="451"/>
      <c r="F1372" s="451"/>
      <c r="G1372" s="451"/>
      <c r="H1372" s="451"/>
    </row>
    <row r="1373" spans="1:8" x14ac:dyDescent="0.2">
      <c r="A1373" s="452"/>
      <c r="B1373" s="451"/>
      <c r="C1373" s="451"/>
      <c r="D1373" s="451"/>
      <c r="E1373" s="451"/>
      <c r="F1373" s="451"/>
      <c r="G1373" s="451"/>
      <c r="H1373" s="451"/>
    </row>
    <row r="1374" spans="1:8" x14ac:dyDescent="0.2">
      <c r="A1374" s="452"/>
      <c r="B1374" s="451"/>
      <c r="C1374" s="451"/>
      <c r="D1374" s="451"/>
      <c r="E1374" s="451"/>
      <c r="F1374" s="451"/>
      <c r="G1374" s="451"/>
      <c r="H1374" s="451"/>
    </row>
    <row r="1375" spans="1:8" x14ac:dyDescent="0.2">
      <c r="A1375" s="452"/>
      <c r="B1375" s="451"/>
      <c r="C1375" s="451"/>
      <c r="D1375" s="451"/>
      <c r="E1375" s="451"/>
      <c r="F1375" s="451"/>
      <c r="G1375" s="451"/>
      <c r="H1375" s="451"/>
    </row>
    <row r="1376" spans="1:8" x14ac:dyDescent="0.2">
      <c r="A1376" s="452"/>
      <c r="B1376" s="451"/>
      <c r="C1376" s="451"/>
      <c r="D1376" s="451"/>
      <c r="E1376" s="451"/>
      <c r="F1376" s="451"/>
      <c r="G1376" s="451"/>
      <c r="H1376" s="451"/>
    </row>
    <row r="1377" spans="1:8" x14ac:dyDescent="0.2">
      <c r="A1377" s="452"/>
      <c r="B1377" s="451"/>
      <c r="C1377" s="451"/>
      <c r="D1377" s="451"/>
      <c r="E1377" s="451"/>
      <c r="F1377" s="451"/>
      <c r="G1377" s="451"/>
      <c r="H1377" s="451"/>
    </row>
    <row r="1378" spans="1:8" x14ac:dyDescent="0.2">
      <c r="A1378" s="452"/>
      <c r="B1378" s="451"/>
      <c r="C1378" s="451"/>
      <c r="D1378" s="451"/>
      <c r="E1378" s="451"/>
      <c r="F1378" s="451"/>
      <c r="G1378" s="451"/>
      <c r="H1378" s="451"/>
    </row>
    <row r="1379" spans="1:8" x14ac:dyDescent="0.2">
      <c r="A1379" s="452"/>
      <c r="B1379" s="451"/>
      <c r="C1379" s="451"/>
      <c r="D1379" s="451"/>
      <c r="E1379" s="451"/>
      <c r="F1379" s="451"/>
      <c r="G1379" s="451"/>
      <c r="H1379" s="451"/>
    </row>
    <row r="1380" spans="1:8" x14ac:dyDescent="0.2">
      <c r="A1380" s="452"/>
      <c r="B1380" s="451"/>
      <c r="C1380" s="451"/>
      <c r="D1380" s="451"/>
      <c r="E1380" s="451"/>
      <c r="F1380" s="451"/>
      <c r="G1380" s="451"/>
      <c r="H1380" s="451"/>
    </row>
    <row r="1381" spans="1:8" x14ac:dyDescent="0.2">
      <c r="A1381" s="452"/>
      <c r="B1381" s="451"/>
      <c r="C1381" s="451"/>
      <c r="D1381" s="451"/>
      <c r="E1381" s="451"/>
      <c r="F1381" s="451"/>
      <c r="G1381" s="451"/>
      <c r="H1381" s="451"/>
    </row>
    <row r="1382" spans="1:8" x14ac:dyDescent="0.2">
      <c r="A1382" s="452"/>
      <c r="B1382" s="451"/>
      <c r="C1382" s="451"/>
      <c r="D1382" s="451"/>
      <c r="E1382" s="451"/>
      <c r="F1382" s="451"/>
      <c r="G1382" s="451"/>
      <c r="H1382" s="451"/>
    </row>
    <row r="1383" spans="1:8" x14ac:dyDescent="0.2">
      <c r="A1383" s="452"/>
      <c r="B1383" s="451"/>
      <c r="C1383" s="451"/>
      <c r="D1383" s="451"/>
      <c r="E1383" s="451"/>
      <c r="F1383" s="451"/>
      <c r="G1383" s="451"/>
      <c r="H1383" s="451"/>
    </row>
    <row r="1384" spans="1:8" x14ac:dyDescent="0.2">
      <c r="A1384" s="452"/>
      <c r="B1384" s="451"/>
      <c r="C1384" s="451"/>
      <c r="D1384" s="451"/>
      <c r="E1384" s="451"/>
      <c r="F1384" s="451"/>
      <c r="G1384" s="451"/>
      <c r="H1384" s="451"/>
    </row>
    <row r="1385" spans="1:8" x14ac:dyDescent="0.2">
      <c r="A1385" s="452"/>
      <c r="B1385" s="451"/>
      <c r="C1385" s="451"/>
      <c r="D1385" s="451"/>
      <c r="E1385" s="451"/>
      <c r="F1385" s="451"/>
      <c r="G1385" s="451"/>
      <c r="H1385" s="451"/>
    </row>
    <row r="1386" spans="1:8" x14ac:dyDescent="0.2">
      <c r="A1386" s="452"/>
      <c r="B1386" s="451"/>
      <c r="C1386" s="451"/>
      <c r="D1386" s="451"/>
      <c r="E1386" s="451"/>
      <c r="F1386" s="451"/>
      <c r="G1386" s="451"/>
      <c r="H1386" s="451"/>
    </row>
    <row r="1387" spans="1:8" x14ac:dyDescent="0.2">
      <c r="A1387" s="452"/>
      <c r="B1387" s="451"/>
      <c r="C1387" s="451"/>
      <c r="D1387" s="451"/>
      <c r="E1387" s="451"/>
      <c r="F1387" s="451"/>
      <c r="G1387" s="451"/>
      <c r="H1387" s="451"/>
    </row>
    <row r="1388" spans="1:8" x14ac:dyDescent="0.2">
      <c r="A1388" s="452"/>
      <c r="B1388" s="451"/>
      <c r="C1388" s="451"/>
      <c r="D1388" s="451"/>
      <c r="E1388" s="451"/>
      <c r="F1388" s="451"/>
      <c r="G1388" s="451"/>
      <c r="H1388" s="451"/>
    </row>
    <row r="1389" spans="1:8" x14ac:dyDescent="0.2">
      <c r="A1389" s="452"/>
      <c r="B1389" s="451"/>
      <c r="C1389" s="451"/>
      <c r="D1389" s="451"/>
      <c r="E1389" s="451"/>
      <c r="F1389" s="451"/>
      <c r="G1389" s="451"/>
      <c r="H1389" s="451"/>
    </row>
    <row r="1390" spans="1:8" x14ac:dyDescent="0.2">
      <c r="A1390" s="452"/>
      <c r="B1390" s="451"/>
      <c r="C1390" s="451"/>
      <c r="D1390" s="451"/>
      <c r="E1390" s="451"/>
      <c r="F1390" s="451"/>
      <c r="G1390" s="451"/>
      <c r="H1390" s="451"/>
    </row>
    <row r="1391" spans="1:8" x14ac:dyDescent="0.2">
      <c r="A1391" s="452"/>
      <c r="B1391" s="451"/>
      <c r="C1391" s="451"/>
      <c r="D1391" s="451"/>
      <c r="E1391" s="451"/>
      <c r="F1391" s="451"/>
      <c r="G1391" s="451"/>
      <c r="H1391" s="451"/>
    </row>
    <row r="1392" spans="1:8" x14ac:dyDescent="0.2">
      <c r="A1392" s="452"/>
      <c r="B1392" s="451"/>
      <c r="C1392" s="451"/>
      <c r="D1392" s="451"/>
      <c r="E1392" s="451"/>
      <c r="F1392" s="451"/>
      <c r="G1392" s="451"/>
      <c r="H1392" s="451"/>
    </row>
    <row r="1393" spans="1:8" x14ac:dyDescent="0.2">
      <c r="A1393" s="452"/>
      <c r="B1393" s="451"/>
      <c r="C1393" s="451"/>
      <c r="D1393" s="451"/>
      <c r="E1393" s="451"/>
      <c r="F1393" s="451"/>
      <c r="G1393" s="451"/>
      <c r="H1393" s="451"/>
    </row>
    <row r="1394" spans="1:8" x14ac:dyDescent="0.2">
      <c r="A1394" s="452"/>
      <c r="B1394" s="451"/>
      <c r="C1394" s="451"/>
      <c r="D1394" s="451"/>
      <c r="E1394" s="451"/>
      <c r="F1394" s="451"/>
      <c r="G1394" s="451"/>
      <c r="H1394" s="451"/>
    </row>
    <row r="1395" spans="1:8" x14ac:dyDescent="0.2">
      <c r="A1395" s="452"/>
      <c r="B1395" s="451"/>
      <c r="C1395" s="451"/>
      <c r="D1395" s="451"/>
      <c r="E1395" s="451"/>
      <c r="F1395" s="451"/>
      <c r="G1395" s="451"/>
      <c r="H1395" s="451"/>
    </row>
    <row r="1396" spans="1:8" x14ac:dyDescent="0.2">
      <c r="A1396" s="452"/>
      <c r="B1396" s="451"/>
      <c r="C1396" s="451"/>
      <c r="D1396" s="451"/>
      <c r="E1396" s="451"/>
      <c r="F1396" s="451"/>
      <c r="G1396" s="451"/>
      <c r="H1396" s="451"/>
    </row>
    <row r="1397" spans="1:8" x14ac:dyDescent="0.2">
      <c r="A1397" s="452"/>
      <c r="B1397" s="451"/>
      <c r="C1397" s="451"/>
      <c r="D1397" s="451"/>
      <c r="E1397" s="451"/>
      <c r="F1397" s="451"/>
      <c r="G1397" s="451"/>
      <c r="H1397" s="451"/>
    </row>
    <row r="1398" spans="1:8" x14ac:dyDescent="0.2">
      <c r="A1398" s="452"/>
      <c r="B1398" s="451"/>
      <c r="C1398" s="451"/>
      <c r="D1398" s="451"/>
      <c r="E1398" s="451"/>
      <c r="F1398" s="451"/>
      <c r="G1398" s="451"/>
      <c r="H1398" s="451"/>
    </row>
    <row r="1399" spans="1:8" x14ac:dyDescent="0.2">
      <c r="A1399" s="452"/>
      <c r="B1399" s="451"/>
      <c r="C1399" s="451"/>
      <c r="D1399" s="451"/>
      <c r="E1399" s="451"/>
      <c r="F1399" s="451"/>
      <c r="G1399" s="451"/>
      <c r="H1399" s="451"/>
    </row>
    <row r="1400" spans="1:8" x14ac:dyDescent="0.2">
      <c r="A1400" s="452"/>
      <c r="B1400" s="451"/>
      <c r="C1400" s="451"/>
      <c r="D1400" s="451"/>
      <c r="E1400" s="451"/>
      <c r="F1400" s="451"/>
      <c r="G1400" s="451"/>
      <c r="H1400" s="451"/>
    </row>
    <row r="1401" spans="1:8" x14ac:dyDescent="0.2">
      <c r="A1401" s="452"/>
      <c r="B1401" s="451"/>
      <c r="C1401" s="451"/>
      <c r="D1401" s="451"/>
      <c r="E1401" s="451"/>
      <c r="F1401" s="451"/>
      <c r="G1401" s="451"/>
      <c r="H1401" s="451"/>
    </row>
    <row r="1402" spans="1:8" x14ac:dyDescent="0.2">
      <c r="A1402" s="452"/>
      <c r="B1402" s="451"/>
      <c r="C1402" s="451"/>
      <c r="D1402" s="451"/>
      <c r="E1402" s="451"/>
      <c r="F1402" s="451"/>
      <c r="G1402" s="451"/>
      <c r="H1402" s="451"/>
    </row>
    <row r="1403" spans="1:8" x14ac:dyDescent="0.2">
      <c r="A1403" s="452"/>
      <c r="B1403" s="451"/>
      <c r="C1403" s="451"/>
      <c r="D1403" s="451"/>
      <c r="E1403" s="451"/>
      <c r="F1403" s="451"/>
      <c r="G1403" s="451"/>
      <c r="H1403" s="451"/>
    </row>
    <row r="1404" spans="1:8" x14ac:dyDescent="0.2">
      <c r="A1404" s="452"/>
      <c r="B1404" s="451"/>
      <c r="C1404" s="451"/>
      <c r="D1404" s="451"/>
      <c r="E1404" s="451"/>
      <c r="F1404" s="451"/>
      <c r="G1404" s="451"/>
      <c r="H1404" s="451"/>
    </row>
    <row r="1405" spans="1:8" x14ac:dyDescent="0.2">
      <c r="A1405" s="452"/>
      <c r="B1405" s="451"/>
      <c r="C1405" s="451"/>
      <c r="D1405" s="451"/>
      <c r="E1405" s="451"/>
      <c r="F1405" s="451"/>
      <c r="G1405" s="451"/>
      <c r="H1405" s="451"/>
    </row>
    <row r="1406" spans="1:8" x14ac:dyDescent="0.2">
      <c r="A1406" s="452"/>
      <c r="B1406" s="451"/>
      <c r="C1406" s="451"/>
      <c r="D1406" s="451"/>
      <c r="E1406" s="451"/>
      <c r="F1406" s="451"/>
      <c r="G1406" s="451"/>
      <c r="H1406" s="451"/>
    </row>
    <row r="1407" spans="1:8" x14ac:dyDescent="0.2">
      <c r="A1407" s="452"/>
      <c r="B1407" s="451"/>
      <c r="C1407" s="451"/>
      <c r="D1407" s="451"/>
      <c r="E1407" s="451"/>
      <c r="F1407" s="451"/>
      <c r="G1407" s="451"/>
      <c r="H1407" s="451"/>
    </row>
    <row r="1408" spans="1:8" x14ac:dyDescent="0.2">
      <c r="A1408" s="452"/>
      <c r="B1408" s="451"/>
      <c r="C1408" s="451"/>
      <c r="D1408" s="451"/>
      <c r="E1408" s="451"/>
      <c r="F1408" s="451"/>
      <c r="G1408" s="451"/>
      <c r="H1408" s="451"/>
    </row>
    <row r="1409" spans="1:8" x14ac:dyDescent="0.2">
      <c r="A1409" s="452"/>
      <c r="B1409" s="451"/>
      <c r="C1409" s="451"/>
      <c r="D1409" s="451"/>
      <c r="E1409" s="451"/>
      <c r="F1409" s="451"/>
      <c r="G1409" s="451"/>
      <c r="H1409" s="451"/>
    </row>
    <row r="1410" spans="1:8" x14ac:dyDescent="0.2">
      <c r="A1410" s="452"/>
      <c r="B1410" s="451"/>
      <c r="C1410" s="451"/>
      <c r="D1410" s="451"/>
      <c r="E1410" s="451"/>
      <c r="F1410" s="451"/>
      <c r="G1410" s="451"/>
      <c r="H1410" s="451"/>
    </row>
    <row r="1411" spans="1:8" x14ac:dyDescent="0.2">
      <c r="A1411" s="452"/>
      <c r="B1411" s="451"/>
      <c r="C1411" s="451"/>
      <c r="D1411" s="451"/>
      <c r="E1411" s="451"/>
      <c r="F1411" s="451"/>
      <c r="G1411" s="451"/>
      <c r="H1411" s="451"/>
    </row>
    <row r="1412" spans="1:8" x14ac:dyDescent="0.2">
      <c r="A1412" s="452"/>
      <c r="B1412" s="451"/>
      <c r="C1412" s="451"/>
      <c r="D1412" s="451"/>
      <c r="E1412" s="451"/>
      <c r="F1412" s="451"/>
      <c r="G1412" s="451"/>
      <c r="H1412" s="451"/>
    </row>
    <row r="1413" spans="1:8" x14ac:dyDescent="0.2">
      <c r="A1413" s="452"/>
      <c r="B1413" s="451"/>
      <c r="C1413" s="451"/>
      <c r="D1413" s="451"/>
      <c r="E1413" s="451"/>
      <c r="F1413" s="451"/>
      <c r="G1413" s="451"/>
      <c r="H1413" s="451"/>
    </row>
    <row r="1414" spans="1:8" x14ac:dyDescent="0.2">
      <c r="A1414" s="452"/>
      <c r="B1414" s="451"/>
      <c r="C1414" s="451"/>
      <c r="D1414" s="451"/>
      <c r="E1414" s="451"/>
      <c r="F1414" s="451"/>
      <c r="G1414" s="451"/>
      <c r="H1414" s="451"/>
    </row>
    <row r="1415" spans="1:8" x14ac:dyDescent="0.2">
      <c r="A1415" s="452"/>
      <c r="B1415" s="451"/>
      <c r="C1415" s="451"/>
      <c r="D1415" s="451"/>
      <c r="E1415" s="451"/>
      <c r="F1415" s="451"/>
      <c r="G1415" s="451"/>
      <c r="H1415" s="451"/>
    </row>
    <row r="1416" spans="1:8" x14ac:dyDescent="0.2">
      <c r="A1416" s="452"/>
      <c r="B1416" s="451"/>
      <c r="C1416" s="451"/>
      <c r="D1416" s="451"/>
      <c r="E1416" s="451"/>
      <c r="F1416" s="451"/>
      <c r="G1416" s="451"/>
      <c r="H1416" s="451"/>
    </row>
    <row r="1417" spans="1:8" x14ac:dyDescent="0.2">
      <c r="A1417" s="452"/>
      <c r="B1417" s="451"/>
      <c r="C1417" s="451"/>
      <c r="D1417" s="451"/>
      <c r="E1417" s="451"/>
      <c r="F1417" s="451"/>
      <c r="G1417" s="451"/>
      <c r="H1417" s="451"/>
    </row>
    <row r="1418" spans="1:8" x14ac:dyDescent="0.2">
      <c r="A1418" s="452"/>
      <c r="B1418" s="451"/>
      <c r="C1418" s="451"/>
      <c r="D1418" s="451"/>
      <c r="E1418" s="451"/>
      <c r="F1418" s="451"/>
      <c r="G1418" s="451"/>
      <c r="H1418" s="451"/>
    </row>
    <row r="1419" spans="1:8" x14ac:dyDescent="0.2">
      <c r="A1419" s="452"/>
      <c r="B1419" s="451"/>
      <c r="C1419" s="451"/>
      <c r="D1419" s="451"/>
      <c r="E1419" s="451"/>
      <c r="F1419" s="451"/>
      <c r="G1419" s="451"/>
      <c r="H1419" s="451"/>
    </row>
    <row r="1420" spans="1:8" x14ac:dyDescent="0.2">
      <c r="A1420" s="452"/>
      <c r="B1420" s="451"/>
      <c r="C1420" s="451"/>
      <c r="D1420" s="451"/>
      <c r="E1420" s="451"/>
      <c r="F1420" s="451"/>
      <c r="G1420" s="451"/>
      <c r="H1420" s="451"/>
    </row>
    <row r="1421" spans="1:8" x14ac:dyDescent="0.2">
      <c r="A1421" s="452"/>
      <c r="B1421" s="451"/>
      <c r="C1421" s="451"/>
      <c r="D1421" s="451"/>
      <c r="E1421" s="451"/>
      <c r="F1421" s="451"/>
      <c r="G1421" s="451"/>
      <c r="H1421" s="451"/>
    </row>
    <row r="1422" spans="1:8" x14ac:dyDescent="0.2">
      <c r="A1422" s="452"/>
      <c r="B1422" s="451"/>
      <c r="C1422" s="451"/>
      <c r="D1422" s="451"/>
      <c r="E1422" s="451"/>
      <c r="F1422" s="451"/>
      <c r="G1422" s="451"/>
      <c r="H1422" s="451"/>
    </row>
    <row r="1423" spans="1:8" x14ac:dyDescent="0.2">
      <c r="A1423" s="452"/>
      <c r="B1423" s="451"/>
      <c r="C1423" s="451"/>
      <c r="D1423" s="451"/>
      <c r="E1423" s="451"/>
      <c r="F1423" s="451"/>
      <c r="G1423" s="451"/>
      <c r="H1423" s="451"/>
    </row>
    <row r="1424" spans="1:8" x14ac:dyDescent="0.2">
      <c r="A1424" s="452"/>
      <c r="B1424" s="451"/>
      <c r="C1424" s="451"/>
      <c r="D1424" s="451"/>
      <c r="E1424" s="451"/>
      <c r="F1424" s="451"/>
      <c r="G1424" s="451"/>
      <c r="H1424" s="451"/>
    </row>
    <row r="1425" spans="1:8" x14ac:dyDescent="0.2">
      <c r="A1425" s="452"/>
      <c r="B1425" s="451"/>
      <c r="C1425" s="451"/>
      <c r="D1425" s="451"/>
      <c r="E1425" s="451"/>
      <c r="F1425" s="451"/>
      <c r="G1425" s="451"/>
      <c r="H1425" s="451"/>
    </row>
    <row r="1426" spans="1:8" x14ac:dyDescent="0.2">
      <c r="A1426" s="452"/>
      <c r="B1426" s="451"/>
      <c r="C1426" s="451"/>
      <c r="D1426" s="451"/>
      <c r="E1426" s="451"/>
      <c r="F1426" s="451"/>
      <c r="G1426" s="451"/>
      <c r="H1426" s="451"/>
    </row>
    <row r="1427" spans="1:8" x14ac:dyDescent="0.2">
      <c r="A1427" s="452"/>
      <c r="B1427" s="451"/>
      <c r="C1427" s="451"/>
      <c r="D1427" s="451"/>
      <c r="E1427" s="451"/>
      <c r="F1427" s="451"/>
      <c r="G1427" s="451"/>
      <c r="H1427" s="451"/>
    </row>
    <row r="1428" spans="1:8" x14ac:dyDescent="0.2">
      <c r="A1428" s="452"/>
      <c r="B1428" s="451"/>
      <c r="C1428" s="451"/>
      <c r="D1428" s="451"/>
      <c r="E1428" s="451"/>
      <c r="F1428" s="451"/>
      <c r="G1428" s="451"/>
      <c r="H1428" s="451"/>
    </row>
    <row r="1429" spans="1:8" x14ac:dyDescent="0.2">
      <c r="A1429" s="452"/>
      <c r="B1429" s="451"/>
      <c r="C1429" s="451"/>
      <c r="D1429" s="451"/>
      <c r="E1429" s="451"/>
      <c r="F1429" s="451"/>
      <c r="G1429" s="451"/>
      <c r="H1429" s="451"/>
    </row>
    <row r="1430" spans="1:8" x14ac:dyDescent="0.2">
      <c r="A1430" s="452"/>
      <c r="B1430" s="451"/>
      <c r="C1430" s="451"/>
      <c r="D1430" s="451"/>
      <c r="E1430" s="451"/>
      <c r="F1430" s="451"/>
      <c r="G1430" s="451"/>
      <c r="H1430" s="451"/>
    </row>
    <row r="1431" spans="1:8" x14ac:dyDescent="0.2">
      <c r="A1431" s="452"/>
      <c r="B1431" s="451"/>
      <c r="C1431" s="451"/>
      <c r="D1431" s="451"/>
      <c r="E1431" s="451"/>
      <c r="F1431" s="451"/>
      <c r="G1431" s="451"/>
      <c r="H1431" s="451"/>
    </row>
    <row r="1432" spans="1:8" x14ac:dyDescent="0.2">
      <c r="A1432" s="452"/>
      <c r="B1432" s="451"/>
      <c r="C1432" s="451"/>
      <c r="D1432" s="451"/>
      <c r="E1432" s="451"/>
      <c r="F1432" s="451"/>
      <c r="G1432" s="451"/>
      <c r="H1432" s="451"/>
    </row>
    <row r="1433" spans="1:8" x14ac:dyDescent="0.2">
      <c r="A1433" s="452"/>
      <c r="B1433" s="451"/>
      <c r="C1433" s="451"/>
      <c r="D1433" s="451"/>
      <c r="E1433" s="451"/>
      <c r="F1433" s="451"/>
      <c r="G1433" s="451"/>
      <c r="H1433" s="451"/>
    </row>
    <row r="1434" spans="1:8" x14ac:dyDescent="0.2">
      <c r="A1434" s="452"/>
      <c r="B1434" s="451"/>
      <c r="C1434" s="451"/>
      <c r="D1434" s="451"/>
      <c r="E1434" s="451"/>
      <c r="F1434" s="451"/>
      <c r="G1434" s="451"/>
      <c r="H1434" s="451"/>
    </row>
    <row r="1435" spans="1:8" x14ac:dyDescent="0.2">
      <c r="A1435" s="452"/>
      <c r="B1435" s="451"/>
      <c r="C1435" s="451"/>
      <c r="D1435" s="451"/>
      <c r="E1435" s="451"/>
      <c r="F1435" s="451"/>
      <c r="G1435" s="451"/>
      <c r="H1435" s="451"/>
    </row>
    <row r="1436" spans="1:8" x14ac:dyDescent="0.2">
      <c r="A1436" s="452"/>
      <c r="B1436" s="451"/>
      <c r="C1436" s="451"/>
      <c r="D1436" s="451"/>
      <c r="E1436" s="451"/>
      <c r="F1436" s="451"/>
      <c r="G1436" s="451"/>
      <c r="H1436" s="451"/>
    </row>
    <row r="1437" spans="1:8" x14ac:dyDescent="0.2">
      <c r="A1437" s="452"/>
      <c r="B1437" s="451"/>
      <c r="C1437" s="451"/>
      <c r="D1437" s="451"/>
      <c r="E1437" s="451"/>
      <c r="F1437" s="451"/>
      <c r="G1437" s="451"/>
      <c r="H1437" s="451"/>
    </row>
    <row r="1438" spans="1:8" x14ac:dyDescent="0.2">
      <c r="A1438" s="452"/>
      <c r="B1438" s="451"/>
      <c r="C1438" s="451"/>
      <c r="D1438" s="451"/>
      <c r="E1438" s="451"/>
      <c r="F1438" s="451"/>
      <c r="G1438" s="451"/>
      <c r="H1438" s="451"/>
    </row>
    <row r="1439" spans="1:8" x14ac:dyDescent="0.2">
      <c r="A1439" s="452"/>
      <c r="B1439" s="451"/>
      <c r="C1439" s="451"/>
      <c r="D1439" s="451"/>
      <c r="E1439" s="451"/>
      <c r="F1439" s="451"/>
      <c r="G1439" s="451"/>
      <c r="H1439" s="451"/>
    </row>
    <row r="1440" spans="1:8" x14ac:dyDescent="0.2">
      <c r="A1440" s="452"/>
      <c r="B1440" s="451"/>
      <c r="C1440" s="451"/>
      <c r="D1440" s="451"/>
      <c r="E1440" s="451"/>
      <c r="F1440" s="451"/>
      <c r="G1440" s="451"/>
      <c r="H1440" s="451"/>
    </row>
    <row r="1441" spans="1:8" x14ac:dyDescent="0.2">
      <c r="A1441" s="452"/>
      <c r="B1441" s="451"/>
      <c r="C1441" s="451"/>
      <c r="D1441" s="451"/>
      <c r="E1441" s="451"/>
      <c r="F1441" s="451"/>
      <c r="G1441" s="451"/>
      <c r="H1441" s="451"/>
    </row>
    <row r="1442" spans="1:8" x14ac:dyDescent="0.2">
      <c r="A1442" s="452"/>
      <c r="B1442" s="451"/>
      <c r="C1442" s="451"/>
      <c r="D1442" s="451"/>
      <c r="E1442" s="451"/>
      <c r="F1442" s="451"/>
      <c r="G1442" s="451"/>
      <c r="H1442" s="451"/>
    </row>
    <row r="1443" spans="1:8" x14ac:dyDescent="0.2">
      <c r="A1443" s="452"/>
      <c r="B1443" s="451"/>
      <c r="C1443" s="451"/>
      <c r="D1443" s="451"/>
      <c r="E1443" s="451"/>
      <c r="F1443" s="451"/>
      <c r="G1443" s="451"/>
      <c r="H1443" s="451"/>
    </row>
    <row r="1444" spans="1:8" x14ac:dyDescent="0.2">
      <c r="A1444" s="452"/>
      <c r="B1444" s="451"/>
      <c r="C1444" s="451"/>
      <c r="D1444" s="451"/>
      <c r="E1444" s="451"/>
      <c r="F1444" s="451"/>
      <c r="G1444" s="451"/>
      <c r="H1444" s="451"/>
    </row>
    <row r="1445" spans="1:8" x14ac:dyDescent="0.2">
      <c r="A1445" s="452"/>
      <c r="B1445" s="451"/>
      <c r="C1445" s="451"/>
      <c r="D1445" s="451"/>
      <c r="E1445" s="451"/>
      <c r="F1445" s="451"/>
      <c r="G1445" s="451"/>
      <c r="H1445" s="451"/>
    </row>
    <row r="1446" spans="1:8" x14ac:dyDescent="0.2">
      <c r="A1446" s="452"/>
      <c r="B1446" s="451"/>
      <c r="C1446" s="451"/>
      <c r="D1446" s="451"/>
      <c r="E1446" s="451"/>
      <c r="F1446" s="451"/>
      <c r="G1446" s="451"/>
      <c r="H1446" s="451"/>
    </row>
    <row r="1447" spans="1:8" x14ac:dyDescent="0.2">
      <c r="A1447" s="452"/>
      <c r="B1447" s="451"/>
      <c r="C1447" s="451"/>
      <c r="D1447" s="451"/>
      <c r="E1447" s="451"/>
      <c r="F1447" s="451"/>
      <c r="G1447" s="451"/>
      <c r="H1447" s="451"/>
    </row>
    <row r="1448" spans="1:8" x14ac:dyDescent="0.2">
      <c r="A1448" s="452"/>
      <c r="B1448" s="451"/>
      <c r="C1448" s="451"/>
      <c r="D1448" s="451"/>
      <c r="E1448" s="451"/>
      <c r="F1448" s="451"/>
      <c r="G1448" s="451"/>
      <c r="H1448" s="451"/>
    </row>
    <row r="1449" spans="1:8" x14ac:dyDescent="0.2">
      <c r="A1449" s="452"/>
      <c r="B1449" s="451"/>
      <c r="C1449" s="451"/>
      <c r="D1449" s="451"/>
      <c r="E1449" s="451"/>
      <c r="F1449" s="451"/>
      <c r="G1449" s="451"/>
      <c r="H1449" s="451"/>
    </row>
    <row r="1450" spans="1:8" x14ac:dyDescent="0.2">
      <c r="A1450" s="452"/>
      <c r="B1450" s="451"/>
      <c r="C1450" s="451"/>
      <c r="D1450" s="451"/>
      <c r="E1450" s="451"/>
      <c r="F1450" s="451"/>
      <c r="G1450" s="451"/>
      <c r="H1450" s="451"/>
    </row>
    <row r="1451" spans="1:8" x14ac:dyDescent="0.2">
      <c r="A1451" s="452"/>
      <c r="B1451" s="451"/>
      <c r="C1451" s="451"/>
      <c r="D1451" s="451"/>
      <c r="E1451" s="451"/>
      <c r="F1451" s="451"/>
      <c r="G1451" s="451"/>
      <c r="H1451" s="451"/>
    </row>
    <row r="1452" spans="1:8" x14ac:dyDescent="0.2">
      <c r="A1452" s="452"/>
      <c r="B1452" s="451"/>
      <c r="C1452" s="451"/>
      <c r="D1452" s="451"/>
      <c r="E1452" s="451"/>
      <c r="F1452" s="451"/>
      <c r="G1452" s="451"/>
      <c r="H1452" s="451"/>
    </row>
    <row r="1453" spans="1:8" x14ac:dyDescent="0.2">
      <c r="A1453" s="452"/>
      <c r="B1453" s="451"/>
      <c r="C1453" s="451"/>
      <c r="D1453" s="451"/>
      <c r="E1453" s="451"/>
      <c r="F1453" s="451"/>
      <c r="G1453" s="451"/>
      <c r="H1453" s="451"/>
    </row>
    <row r="1454" spans="1:8" x14ac:dyDescent="0.2">
      <c r="A1454" s="452"/>
      <c r="B1454" s="451"/>
      <c r="C1454" s="451"/>
      <c r="D1454" s="451"/>
      <c r="E1454" s="451"/>
      <c r="F1454" s="451"/>
      <c r="G1454" s="451"/>
      <c r="H1454" s="451"/>
    </row>
    <row r="1455" spans="1:8" x14ac:dyDescent="0.2">
      <c r="A1455" s="452"/>
      <c r="B1455" s="451"/>
      <c r="C1455" s="451"/>
      <c r="D1455" s="451"/>
      <c r="E1455" s="451"/>
      <c r="F1455" s="451"/>
      <c r="G1455" s="451"/>
      <c r="H1455" s="451"/>
    </row>
    <row r="1456" spans="1:8" x14ac:dyDescent="0.2">
      <c r="A1456" s="452"/>
      <c r="B1456" s="451"/>
      <c r="C1456" s="451"/>
      <c r="D1456" s="451"/>
      <c r="E1456" s="451"/>
      <c r="F1456" s="451"/>
      <c r="G1456" s="451"/>
      <c r="H1456" s="451"/>
    </row>
    <row r="1457" spans="1:8" x14ac:dyDescent="0.2">
      <c r="A1457" s="452"/>
      <c r="B1457" s="451"/>
      <c r="C1457" s="451"/>
      <c r="D1457" s="451"/>
      <c r="E1457" s="451"/>
      <c r="F1457" s="451"/>
      <c r="G1457" s="451"/>
      <c r="H1457" s="451"/>
    </row>
    <row r="1458" spans="1:8" x14ac:dyDescent="0.2">
      <c r="A1458" s="452"/>
      <c r="B1458" s="451"/>
      <c r="C1458" s="451"/>
      <c r="D1458" s="451"/>
      <c r="E1458" s="451"/>
      <c r="F1458" s="451"/>
      <c r="G1458" s="451"/>
      <c r="H1458" s="451"/>
    </row>
    <row r="1459" spans="1:8" x14ac:dyDescent="0.2">
      <c r="A1459" s="452"/>
      <c r="B1459" s="451"/>
      <c r="C1459" s="451"/>
      <c r="D1459" s="451"/>
      <c r="E1459" s="451"/>
      <c r="F1459" s="451"/>
      <c r="G1459" s="451"/>
      <c r="H1459" s="451"/>
    </row>
    <row r="1460" spans="1:8" x14ac:dyDescent="0.2">
      <c r="A1460" s="452"/>
      <c r="B1460" s="451"/>
      <c r="C1460" s="451"/>
      <c r="D1460" s="451"/>
      <c r="E1460" s="451"/>
      <c r="F1460" s="451"/>
      <c r="G1460" s="451"/>
      <c r="H1460" s="451"/>
    </row>
    <row r="1461" spans="1:8" x14ac:dyDescent="0.2">
      <c r="A1461" s="452"/>
      <c r="B1461" s="451"/>
      <c r="C1461" s="451"/>
      <c r="D1461" s="451"/>
      <c r="E1461" s="451"/>
      <c r="F1461" s="451"/>
      <c r="G1461" s="451"/>
      <c r="H1461" s="451"/>
    </row>
    <row r="1462" spans="1:8" x14ac:dyDescent="0.2">
      <c r="A1462" s="452"/>
      <c r="B1462" s="451"/>
      <c r="C1462" s="451"/>
      <c r="D1462" s="451"/>
      <c r="E1462" s="451"/>
      <c r="F1462" s="451"/>
      <c r="G1462" s="451"/>
      <c r="H1462" s="451"/>
    </row>
    <row r="1463" spans="1:8" x14ac:dyDescent="0.2">
      <c r="A1463" s="452"/>
      <c r="B1463" s="451"/>
      <c r="C1463" s="451"/>
      <c r="D1463" s="451"/>
      <c r="E1463" s="451"/>
      <c r="F1463" s="451"/>
      <c r="G1463" s="451"/>
      <c r="H1463" s="451"/>
    </row>
    <row r="1464" spans="1:8" x14ac:dyDescent="0.2">
      <c r="A1464" s="452"/>
      <c r="B1464" s="451"/>
      <c r="C1464" s="451"/>
      <c r="D1464" s="451"/>
      <c r="E1464" s="451"/>
      <c r="F1464" s="451"/>
      <c r="G1464" s="451"/>
      <c r="H1464" s="451"/>
    </row>
    <row r="1465" spans="1:8" x14ac:dyDescent="0.2">
      <c r="A1465" s="452"/>
      <c r="B1465" s="451"/>
      <c r="C1465" s="451"/>
      <c r="D1465" s="451"/>
      <c r="E1465" s="451"/>
      <c r="F1465" s="451"/>
      <c r="G1465" s="451"/>
      <c r="H1465" s="451"/>
    </row>
    <row r="1466" spans="1:8" x14ac:dyDescent="0.2">
      <c r="A1466" s="452"/>
      <c r="B1466" s="451"/>
      <c r="C1466" s="451"/>
      <c r="D1466" s="451"/>
      <c r="E1466" s="451"/>
      <c r="F1466" s="451"/>
      <c r="G1466" s="451"/>
      <c r="H1466" s="451"/>
    </row>
    <row r="1467" spans="1:8" x14ac:dyDescent="0.2">
      <c r="A1467" s="452"/>
      <c r="B1467" s="451"/>
      <c r="C1467" s="451"/>
      <c r="D1467" s="451"/>
      <c r="E1467" s="451"/>
      <c r="F1467" s="451"/>
      <c r="G1467" s="451"/>
      <c r="H1467" s="451"/>
    </row>
    <row r="1468" spans="1:8" x14ac:dyDescent="0.2">
      <c r="A1468" s="452"/>
      <c r="B1468" s="451"/>
      <c r="C1468" s="451"/>
      <c r="D1468" s="451"/>
      <c r="E1468" s="451"/>
      <c r="F1468" s="451"/>
      <c r="G1468" s="451"/>
      <c r="H1468" s="451"/>
    </row>
    <row r="1469" spans="1:8" x14ac:dyDescent="0.2">
      <c r="A1469" s="452"/>
      <c r="B1469" s="451"/>
      <c r="C1469" s="451"/>
      <c r="D1469" s="451"/>
      <c r="E1469" s="451"/>
      <c r="F1469" s="451"/>
      <c r="G1469" s="451"/>
      <c r="H1469" s="451"/>
    </row>
    <row r="1470" spans="1:8" x14ac:dyDescent="0.2">
      <c r="A1470" s="452"/>
      <c r="B1470" s="451"/>
      <c r="C1470" s="451"/>
      <c r="D1470" s="451"/>
      <c r="E1470" s="451"/>
      <c r="F1470" s="451"/>
      <c r="G1470" s="451"/>
      <c r="H1470" s="451"/>
    </row>
    <row r="1471" spans="1:8" x14ac:dyDescent="0.2">
      <c r="A1471" s="452"/>
      <c r="B1471" s="451"/>
      <c r="C1471" s="451"/>
      <c r="D1471" s="451"/>
      <c r="E1471" s="451"/>
      <c r="F1471" s="451"/>
      <c r="G1471" s="451"/>
      <c r="H1471" s="451"/>
    </row>
    <row r="1472" spans="1:8" x14ac:dyDescent="0.2">
      <c r="A1472" s="452"/>
      <c r="B1472" s="451"/>
      <c r="C1472" s="451"/>
      <c r="D1472" s="451"/>
      <c r="E1472" s="451"/>
      <c r="F1472" s="451"/>
      <c r="G1472" s="451"/>
      <c r="H1472" s="451"/>
    </row>
    <row r="1473" spans="1:8" x14ac:dyDescent="0.2">
      <c r="A1473" s="452"/>
      <c r="B1473" s="451"/>
      <c r="C1473" s="451"/>
      <c r="D1473" s="451"/>
      <c r="E1473" s="451"/>
      <c r="F1473" s="451"/>
      <c r="G1473" s="451"/>
      <c r="H1473" s="451"/>
    </row>
    <row r="1474" spans="1:8" x14ac:dyDescent="0.2">
      <c r="A1474" s="452"/>
      <c r="B1474" s="451"/>
      <c r="C1474" s="451"/>
      <c r="D1474" s="451"/>
      <c r="E1474" s="451"/>
      <c r="F1474" s="451"/>
      <c r="G1474" s="451"/>
      <c r="H1474" s="451"/>
    </row>
    <row r="1475" spans="1:8" x14ac:dyDescent="0.2">
      <c r="A1475" s="452"/>
      <c r="B1475" s="451"/>
      <c r="C1475" s="451"/>
      <c r="D1475" s="451"/>
      <c r="E1475" s="451"/>
      <c r="F1475" s="451"/>
      <c r="G1475" s="451"/>
      <c r="H1475" s="451"/>
    </row>
    <row r="1476" spans="1:8" x14ac:dyDescent="0.2">
      <c r="A1476" s="452"/>
      <c r="B1476" s="451"/>
      <c r="C1476" s="451"/>
      <c r="D1476" s="451"/>
      <c r="E1476" s="451"/>
      <c r="F1476" s="451"/>
      <c r="G1476" s="451"/>
      <c r="H1476" s="451"/>
    </row>
    <row r="1477" spans="1:8" x14ac:dyDescent="0.2">
      <c r="A1477" s="452"/>
      <c r="B1477" s="451"/>
      <c r="C1477" s="451"/>
      <c r="D1477" s="451"/>
      <c r="E1477" s="451"/>
      <c r="F1477" s="451"/>
      <c r="G1477" s="451"/>
      <c r="H1477" s="451"/>
    </row>
    <row r="1478" spans="1:8" x14ac:dyDescent="0.2">
      <c r="A1478" s="452"/>
      <c r="B1478" s="451"/>
      <c r="C1478" s="451"/>
      <c r="D1478" s="451"/>
      <c r="E1478" s="451"/>
      <c r="F1478" s="451"/>
      <c r="G1478" s="451"/>
      <c r="H1478" s="451"/>
    </row>
    <row r="1479" spans="1:8" x14ac:dyDescent="0.2">
      <c r="A1479" s="452"/>
      <c r="B1479" s="451"/>
      <c r="C1479" s="451"/>
      <c r="D1479" s="451"/>
      <c r="E1479" s="451"/>
      <c r="F1479" s="451"/>
      <c r="G1479" s="451"/>
      <c r="H1479" s="451"/>
    </row>
    <row r="1480" spans="1:8" x14ac:dyDescent="0.2">
      <c r="A1480" s="452"/>
      <c r="B1480" s="451"/>
      <c r="C1480" s="451"/>
      <c r="D1480" s="451"/>
      <c r="E1480" s="451"/>
      <c r="F1480" s="451"/>
      <c r="G1480" s="451"/>
      <c r="H1480" s="451"/>
    </row>
    <row r="1481" spans="1:8" x14ac:dyDescent="0.2">
      <c r="A1481" s="452"/>
      <c r="B1481" s="451"/>
      <c r="C1481" s="451"/>
      <c r="D1481" s="451"/>
      <c r="E1481" s="451"/>
      <c r="F1481" s="451"/>
      <c r="G1481" s="451"/>
      <c r="H1481" s="451"/>
    </row>
    <row r="1482" spans="1:8" x14ac:dyDescent="0.2">
      <c r="A1482" s="452"/>
      <c r="B1482" s="451"/>
      <c r="C1482" s="451"/>
      <c r="D1482" s="451"/>
      <c r="E1482" s="451"/>
      <c r="F1482" s="451"/>
      <c r="G1482" s="451"/>
      <c r="H1482" s="451"/>
    </row>
    <row r="1483" spans="1:8" x14ac:dyDescent="0.2">
      <c r="A1483" s="452"/>
      <c r="B1483" s="451"/>
      <c r="C1483" s="451"/>
      <c r="D1483" s="451"/>
      <c r="E1483" s="451"/>
      <c r="F1483" s="451"/>
      <c r="G1483" s="451"/>
      <c r="H1483" s="451"/>
    </row>
    <row r="1484" spans="1:8" x14ac:dyDescent="0.2">
      <c r="A1484" s="452"/>
      <c r="B1484" s="451"/>
      <c r="C1484" s="451"/>
      <c r="D1484" s="451"/>
      <c r="E1484" s="451"/>
      <c r="F1484" s="451"/>
      <c r="G1484" s="451"/>
      <c r="H1484" s="451"/>
    </row>
    <row r="1485" spans="1:8" x14ac:dyDescent="0.2">
      <c r="A1485" s="452"/>
      <c r="B1485" s="451"/>
      <c r="C1485" s="451"/>
      <c r="D1485" s="451"/>
      <c r="E1485" s="451"/>
      <c r="F1485" s="451"/>
      <c r="G1485" s="451"/>
      <c r="H1485" s="451"/>
    </row>
    <row r="1486" spans="1:8" x14ac:dyDescent="0.2">
      <c r="A1486" s="452"/>
      <c r="B1486" s="451"/>
      <c r="C1486" s="451"/>
      <c r="D1486" s="451"/>
      <c r="E1486" s="451"/>
      <c r="F1486" s="451"/>
      <c r="G1486" s="451"/>
      <c r="H1486" s="451"/>
    </row>
    <row r="1487" spans="1:8" x14ac:dyDescent="0.2">
      <c r="A1487" s="452"/>
      <c r="B1487" s="451"/>
      <c r="C1487" s="451"/>
      <c r="D1487" s="451"/>
      <c r="E1487" s="451"/>
      <c r="F1487" s="451"/>
      <c r="G1487" s="451"/>
      <c r="H1487" s="451"/>
    </row>
    <row r="1488" spans="1:8" x14ac:dyDescent="0.2">
      <c r="A1488" s="452"/>
      <c r="B1488" s="451"/>
      <c r="C1488" s="451"/>
      <c r="D1488" s="451"/>
      <c r="E1488" s="451"/>
      <c r="F1488" s="451"/>
      <c r="G1488" s="451"/>
      <c r="H1488" s="451"/>
    </row>
    <row r="1489" spans="1:8" x14ac:dyDescent="0.2">
      <c r="A1489" s="452"/>
      <c r="B1489" s="451"/>
      <c r="C1489" s="451"/>
      <c r="D1489" s="451"/>
      <c r="E1489" s="451"/>
      <c r="F1489" s="451"/>
      <c r="G1489" s="451"/>
      <c r="H1489" s="451"/>
    </row>
    <row r="1490" spans="1:8" x14ac:dyDescent="0.2">
      <c r="A1490" s="452"/>
      <c r="B1490" s="451"/>
      <c r="C1490" s="451"/>
      <c r="D1490" s="451"/>
      <c r="E1490" s="451"/>
      <c r="F1490" s="451"/>
      <c r="G1490" s="451"/>
      <c r="H1490" s="451"/>
    </row>
    <row r="1491" spans="1:8" x14ac:dyDescent="0.2">
      <c r="A1491" s="452"/>
      <c r="B1491" s="451"/>
      <c r="C1491" s="451"/>
      <c r="D1491" s="451"/>
      <c r="E1491" s="451"/>
      <c r="F1491" s="451"/>
      <c r="G1491" s="451"/>
      <c r="H1491" s="451"/>
    </row>
    <row r="1492" spans="1:8" x14ac:dyDescent="0.2">
      <c r="A1492" s="452"/>
      <c r="B1492" s="451"/>
      <c r="C1492" s="451"/>
      <c r="D1492" s="451"/>
      <c r="E1492" s="451"/>
      <c r="F1492" s="451"/>
      <c r="G1492" s="451"/>
      <c r="H1492" s="451"/>
    </row>
    <row r="1493" spans="1:8" x14ac:dyDescent="0.2">
      <c r="A1493" s="452"/>
      <c r="B1493" s="451"/>
      <c r="C1493" s="451"/>
      <c r="D1493" s="451"/>
      <c r="E1493" s="451"/>
      <c r="F1493" s="451"/>
      <c r="G1493" s="451"/>
      <c r="H1493" s="451"/>
    </row>
    <row r="1494" spans="1:8" x14ac:dyDescent="0.2">
      <c r="A1494" s="452"/>
      <c r="B1494" s="451"/>
      <c r="C1494" s="451"/>
      <c r="D1494" s="451"/>
      <c r="E1494" s="451"/>
      <c r="F1494" s="451"/>
      <c r="G1494" s="451"/>
      <c r="H1494" s="451"/>
    </row>
    <row r="1495" spans="1:8" x14ac:dyDescent="0.2">
      <c r="A1495" s="452"/>
      <c r="B1495" s="451"/>
      <c r="C1495" s="451"/>
      <c r="D1495" s="451"/>
      <c r="E1495" s="451"/>
      <c r="F1495" s="451"/>
      <c r="G1495" s="451"/>
      <c r="H1495" s="451"/>
    </row>
    <row r="1496" spans="1:8" x14ac:dyDescent="0.2">
      <c r="A1496" s="452"/>
      <c r="B1496" s="451"/>
      <c r="C1496" s="451"/>
      <c r="D1496" s="451"/>
      <c r="E1496" s="451"/>
      <c r="F1496" s="451"/>
      <c r="G1496" s="451"/>
      <c r="H1496" s="451"/>
    </row>
    <row r="1497" spans="1:8" x14ac:dyDescent="0.2">
      <c r="A1497" s="452"/>
      <c r="B1497" s="451"/>
      <c r="C1497" s="451"/>
      <c r="D1497" s="451"/>
      <c r="E1497" s="451"/>
      <c r="F1497" s="451"/>
      <c r="G1497" s="451"/>
      <c r="H1497" s="451"/>
    </row>
    <row r="1498" spans="1:8" x14ac:dyDescent="0.2">
      <c r="A1498" s="452"/>
      <c r="B1498" s="451"/>
      <c r="C1498" s="451"/>
      <c r="D1498" s="451"/>
      <c r="E1498" s="451"/>
      <c r="F1498" s="451"/>
      <c r="G1498" s="451"/>
      <c r="H1498" s="451"/>
    </row>
    <row r="1499" spans="1:8" x14ac:dyDescent="0.2">
      <c r="A1499" s="452"/>
      <c r="B1499" s="451"/>
      <c r="C1499" s="451"/>
      <c r="D1499" s="451"/>
      <c r="E1499" s="451"/>
      <c r="F1499" s="451"/>
      <c r="G1499" s="451"/>
      <c r="H1499" s="451"/>
    </row>
    <row r="1500" spans="1:8" x14ac:dyDescent="0.2">
      <c r="A1500" s="452"/>
      <c r="B1500" s="451"/>
      <c r="C1500" s="451"/>
      <c r="D1500" s="451"/>
      <c r="E1500" s="451"/>
      <c r="F1500" s="451"/>
      <c r="G1500" s="451"/>
      <c r="H1500" s="451"/>
    </row>
    <row r="1501" spans="1:8" x14ac:dyDescent="0.2">
      <c r="A1501" s="452"/>
      <c r="B1501" s="451"/>
      <c r="C1501" s="451"/>
      <c r="D1501" s="451"/>
      <c r="E1501" s="451"/>
      <c r="F1501" s="451"/>
      <c r="G1501" s="451"/>
      <c r="H1501" s="451"/>
    </row>
    <row r="1502" spans="1:8" x14ac:dyDescent="0.2">
      <c r="A1502" s="452"/>
      <c r="B1502" s="451"/>
      <c r="C1502" s="451"/>
      <c r="D1502" s="451"/>
      <c r="E1502" s="451"/>
      <c r="F1502" s="451"/>
      <c r="G1502" s="451"/>
      <c r="H1502" s="451"/>
    </row>
    <row r="1503" spans="1:8" x14ac:dyDescent="0.2">
      <c r="A1503" s="452"/>
      <c r="B1503" s="451"/>
      <c r="C1503" s="451"/>
      <c r="D1503" s="451"/>
      <c r="E1503" s="451"/>
      <c r="F1503" s="451"/>
      <c r="G1503" s="451"/>
      <c r="H1503" s="451"/>
    </row>
    <row r="1504" spans="1:8" x14ac:dyDescent="0.2">
      <c r="A1504" s="452"/>
      <c r="B1504" s="451"/>
      <c r="C1504" s="451"/>
      <c r="D1504" s="451"/>
      <c r="E1504" s="451"/>
      <c r="F1504" s="451"/>
      <c r="G1504" s="451"/>
      <c r="H1504" s="451"/>
    </row>
    <row r="1505" spans="1:8" x14ac:dyDescent="0.2">
      <c r="A1505" s="452"/>
      <c r="B1505" s="451"/>
      <c r="C1505" s="451"/>
      <c r="D1505" s="451"/>
      <c r="E1505" s="451"/>
      <c r="F1505" s="451"/>
      <c r="G1505" s="451"/>
      <c r="H1505" s="451"/>
    </row>
    <row r="1506" spans="1:8" x14ac:dyDescent="0.2">
      <c r="A1506" s="452"/>
      <c r="B1506" s="451"/>
      <c r="C1506" s="451"/>
      <c r="D1506" s="451"/>
      <c r="E1506" s="451"/>
      <c r="F1506" s="451"/>
      <c r="G1506" s="451"/>
      <c r="H1506" s="451"/>
    </row>
    <row r="1507" spans="1:8" x14ac:dyDescent="0.2">
      <c r="A1507" s="452"/>
      <c r="B1507" s="451"/>
      <c r="C1507" s="451"/>
      <c r="D1507" s="451"/>
      <c r="E1507" s="451"/>
      <c r="F1507" s="451"/>
      <c r="G1507" s="451"/>
      <c r="H1507" s="451"/>
    </row>
    <row r="1508" spans="1:8" x14ac:dyDescent="0.2">
      <c r="A1508" s="452"/>
      <c r="B1508" s="451"/>
      <c r="C1508" s="451"/>
      <c r="D1508" s="451"/>
      <c r="E1508" s="451"/>
      <c r="F1508" s="451"/>
      <c r="G1508" s="451"/>
      <c r="H1508" s="451"/>
    </row>
    <row r="1509" spans="1:8" x14ac:dyDescent="0.2">
      <c r="A1509" s="452"/>
      <c r="B1509" s="451"/>
      <c r="C1509" s="451"/>
      <c r="D1509" s="451"/>
      <c r="E1509" s="451"/>
      <c r="F1509" s="451"/>
      <c r="G1509" s="451"/>
      <c r="H1509" s="451"/>
    </row>
    <row r="1510" spans="1:8" x14ac:dyDescent="0.2">
      <c r="A1510" s="452"/>
      <c r="B1510" s="451"/>
      <c r="C1510" s="451"/>
      <c r="D1510" s="451"/>
      <c r="E1510" s="451"/>
      <c r="F1510" s="451"/>
      <c r="G1510" s="451"/>
      <c r="H1510" s="451"/>
    </row>
    <row r="1511" spans="1:8" x14ac:dyDescent="0.2">
      <c r="A1511" s="452"/>
      <c r="B1511" s="451"/>
      <c r="C1511" s="451"/>
      <c r="D1511" s="451"/>
      <c r="E1511" s="451"/>
      <c r="F1511" s="451"/>
      <c r="G1511" s="451"/>
      <c r="H1511" s="451"/>
    </row>
    <row r="1512" spans="1:8" x14ac:dyDescent="0.2">
      <c r="A1512" s="452"/>
      <c r="B1512" s="451"/>
      <c r="C1512" s="451"/>
      <c r="D1512" s="451"/>
      <c r="E1512" s="451"/>
      <c r="F1512" s="451"/>
      <c r="G1512" s="451"/>
      <c r="H1512" s="451"/>
    </row>
    <row r="1513" spans="1:8" x14ac:dyDescent="0.2">
      <c r="A1513" s="452"/>
      <c r="B1513" s="451"/>
      <c r="C1513" s="451"/>
      <c r="D1513" s="451"/>
      <c r="E1513" s="451"/>
      <c r="F1513" s="451"/>
      <c r="G1513" s="451"/>
      <c r="H1513" s="451"/>
    </row>
    <row r="1514" spans="1:8" x14ac:dyDescent="0.2">
      <c r="A1514" s="452"/>
      <c r="B1514" s="451"/>
      <c r="C1514" s="451"/>
      <c r="D1514" s="451"/>
      <c r="E1514" s="451"/>
      <c r="F1514" s="451"/>
      <c r="G1514" s="451"/>
      <c r="H1514" s="451"/>
    </row>
    <row r="1515" spans="1:8" x14ac:dyDescent="0.2">
      <c r="A1515" s="452"/>
      <c r="B1515" s="451"/>
      <c r="C1515" s="451"/>
      <c r="D1515" s="451"/>
      <c r="E1515" s="451"/>
      <c r="F1515" s="451"/>
      <c r="G1515" s="451"/>
      <c r="H1515" s="451"/>
    </row>
    <row r="1516" spans="1:8" x14ac:dyDescent="0.2">
      <c r="A1516" s="452"/>
      <c r="B1516" s="451"/>
      <c r="C1516" s="451"/>
      <c r="D1516" s="451"/>
      <c r="E1516" s="451"/>
      <c r="F1516" s="451"/>
      <c r="G1516" s="451"/>
      <c r="H1516" s="451"/>
    </row>
    <row r="1517" spans="1:8" x14ac:dyDescent="0.2">
      <c r="A1517" s="452"/>
      <c r="B1517" s="451"/>
      <c r="C1517" s="451"/>
      <c r="D1517" s="451"/>
      <c r="E1517" s="451"/>
      <c r="F1517" s="451"/>
      <c r="G1517" s="451"/>
      <c r="H1517" s="451"/>
    </row>
    <row r="1518" spans="1:8" x14ac:dyDescent="0.2">
      <c r="A1518" s="452"/>
      <c r="B1518" s="451"/>
      <c r="C1518" s="451"/>
      <c r="D1518" s="451"/>
      <c r="E1518" s="451"/>
      <c r="F1518" s="451"/>
      <c r="G1518" s="451"/>
      <c r="H1518" s="451"/>
    </row>
    <row r="1519" spans="1:8" x14ac:dyDescent="0.2">
      <c r="A1519" s="452"/>
      <c r="B1519" s="451"/>
      <c r="C1519" s="451"/>
      <c r="D1519" s="451"/>
      <c r="E1519" s="451"/>
      <c r="F1519" s="451"/>
      <c r="G1519" s="451"/>
      <c r="H1519" s="451"/>
    </row>
    <row r="1520" spans="1:8" x14ac:dyDescent="0.2">
      <c r="A1520" s="452"/>
      <c r="B1520" s="451"/>
      <c r="C1520" s="451"/>
      <c r="D1520" s="451"/>
      <c r="E1520" s="451"/>
      <c r="F1520" s="451"/>
      <c r="G1520" s="451"/>
      <c r="H1520" s="451"/>
    </row>
    <row r="1521" spans="1:8" x14ac:dyDescent="0.2">
      <c r="A1521" s="452"/>
      <c r="B1521" s="451"/>
      <c r="C1521" s="451"/>
      <c r="D1521" s="451"/>
      <c r="E1521" s="451"/>
      <c r="F1521" s="451"/>
      <c r="G1521" s="451"/>
      <c r="H1521" s="451"/>
    </row>
    <row r="1522" spans="1:8" x14ac:dyDescent="0.2">
      <c r="A1522" s="452"/>
      <c r="B1522" s="451"/>
      <c r="C1522" s="451"/>
      <c r="D1522" s="451"/>
      <c r="E1522" s="451"/>
      <c r="F1522" s="451"/>
      <c r="G1522" s="451"/>
      <c r="H1522" s="451"/>
    </row>
    <row r="1523" spans="1:8" x14ac:dyDescent="0.2">
      <c r="A1523" s="452"/>
      <c r="B1523" s="451"/>
      <c r="C1523" s="451"/>
      <c r="D1523" s="451"/>
      <c r="E1523" s="451"/>
      <c r="F1523" s="451"/>
      <c r="G1523" s="451"/>
      <c r="H1523" s="451"/>
    </row>
    <row r="1524" spans="1:8" x14ac:dyDescent="0.2">
      <c r="A1524" s="452"/>
      <c r="B1524" s="451"/>
      <c r="C1524" s="451"/>
      <c r="D1524" s="451"/>
      <c r="E1524" s="451"/>
      <c r="F1524" s="451"/>
      <c r="G1524" s="451"/>
      <c r="H1524" s="451"/>
    </row>
    <row r="1525" spans="1:8" x14ac:dyDescent="0.2">
      <c r="A1525" s="452"/>
      <c r="B1525" s="451"/>
      <c r="C1525" s="451"/>
      <c r="D1525" s="451"/>
      <c r="E1525" s="451"/>
      <c r="F1525" s="451"/>
      <c r="G1525" s="451"/>
      <c r="H1525" s="451"/>
    </row>
    <row r="1526" spans="1:8" x14ac:dyDescent="0.2">
      <c r="A1526" s="452"/>
      <c r="B1526" s="451"/>
      <c r="C1526" s="451"/>
      <c r="D1526" s="451"/>
      <c r="E1526" s="451"/>
      <c r="F1526" s="451"/>
      <c r="G1526" s="451"/>
      <c r="H1526" s="451"/>
    </row>
    <row r="1527" spans="1:8" x14ac:dyDescent="0.2">
      <c r="A1527" s="452"/>
      <c r="B1527" s="451"/>
      <c r="C1527" s="451"/>
      <c r="D1527" s="451"/>
      <c r="E1527" s="451"/>
      <c r="F1527" s="451"/>
      <c r="G1527" s="451"/>
      <c r="H1527" s="451"/>
    </row>
    <row r="1528" spans="1:8" x14ac:dyDescent="0.2">
      <c r="A1528" s="452"/>
      <c r="B1528" s="451"/>
      <c r="C1528" s="451"/>
      <c r="D1528" s="451"/>
      <c r="E1528" s="451"/>
      <c r="F1528" s="451"/>
      <c r="G1528" s="451"/>
      <c r="H1528" s="451"/>
    </row>
    <row r="1529" spans="1:8" x14ac:dyDescent="0.2">
      <c r="A1529" s="452"/>
      <c r="B1529" s="451"/>
      <c r="C1529" s="451"/>
      <c r="D1529" s="451"/>
      <c r="E1529" s="451"/>
      <c r="F1529" s="451"/>
      <c r="G1529" s="451"/>
      <c r="H1529" s="451"/>
    </row>
    <row r="1530" spans="1:8" x14ac:dyDescent="0.2">
      <c r="A1530" s="452"/>
      <c r="B1530" s="451"/>
      <c r="C1530" s="451"/>
      <c r="D1530" s="451"/>
      <c r="E1530" s="451"/>
      <c r="F1530" s="451"/>
      <c r="G1530" s="451"/>
      <c r="H1530" s="451"/>
    </row>
    <row r="1531" spans="1:8" x14ac:dyDescent="0.2">
      <c r="A1531" s="452"/>
      <c r="B1531" s="451"/>
      <c r="C1531" s="451"/>
      <c r="D1531" s="451"/>
      <c r="E1531" s="451"/>
      <c r="F1531" s="451"/>
      <c r="G1531" s="451"/>
      <c r="H1531" s="451"/>
    </row>
    <row r="1532" spans="1:8" x14ac:dyDescent="0.2">
      <c r="A1532" s="452"/>
      <c r="B1532" s="451"/>
      <c r="C1532" s="451"/>
      <c r="D1532" s="451"/>
      <c r="E1532" s="451"/>
      <c r="F1532" s="451"/>
      <c r="G1532" s="451"/>
      <c r="H1532" s="451"/>
    </row>
    <row r="1533" spans="1:8" x14ac:dyDescent="0.2">
      <c r="A1533" s="452"/>
      <c r="B1533" s="451"/>
      <c r="C1533" s="451"/>
      <c r="D1533" s="451"/>
      <c r="E1533" s="451"/>
      <c r="F1533" s="451"/>
      <c r="G1533" s="451"/>
      <c r="H1533" s="451"/>
    </row>
    <row r="1534" spans="1:8" x14ac:dyDescent="0.2">
      <c r="A1534" s="452"/>
      <c r="B1534" s="451"/>
      <c r="C1534" s="451"/>
      <c r="D1534" s="451"/>
      <c r="E1534" s="451"/>
      <c r="F1534" s="451"/>
      <c r="G1534" s="451"/>
      <c r="H1534" s="451"/>
    </row>
    <row r="1535" spans="1:8" x14ac:dyDescent="0.2">
      <c r="A1535" s="452"/>
      <c r="B1535" s="451"/>
      <c r="C1535" s="451"/>
      <c r="D1535" s="451"/>
      <c r="E1535" s="451"/>
      <c r="F1535" s="451"/>
      <c r="G1535" s="451"/>
      <c r="H1535" s="451"/>
    </row>
    <row r="1536" spans="1:8" x14ac:dyDescent="0.2">
      <c r="A1536" s="452"/>
      <c r="B1536" s="451"/>
      <c r="C1536" s="451"/>
      <c r="D1536" s="451"/>
      <c r="E1536" s="451"/>
      <c r="F1536" s="451"/>
      <c r="G1536" s="451"/>
      <c r="H1536" s="451"/>
    </row>
    <row r="1537" spans="1:8" x14ac:dyDescent="0.2">
      <c r="A1537" s="452"/>
      <c r="B1537" s="451"/>
      <c r="C1537" s="451"/>
      <c r="D1537" s="451"/>
      <c r="E1537" s="451"/>
      <c r="F1537" s="451"/>
      <c r="G1537" s="451"/>
      <c r="H1537" s="451"/>
    </row>
    <row r="1538" spans="1:8" x14ac:dyDescent="0.2">
      <c r="A1538" s="452"/>
      <c r="B1538" s="451"/>
      <c r="C1538" s="451"/>
      <c r="D1538" s="451"/>
      <c r="E1538" s="451"/>
      <c r="F1538" s="451"/>
      <c r="G1538" s="451"/>
      <c r="H1538" s="451"/>
    </row>
    <row r="1539" spans="1:8" x14ac:dyDescent="0.2">
      <c r="A1539" s="452"/>
      <c r="B1539" s="451"/>
      <c r="C1539" s="451"/>
      <c r="D1539" s="451"/>
      <c r="E1539" s="451"/>
      <c r="F1539" s="451"/>
      <c r="G1539" s="451"/>
      <c r="H1539" s="451"/>
    </row>
    <row r="1540" spans="1:8" x14ac:dyDescent="0.2">
      <c r="A1540" s="452"/>
      <c r="B1540" s="451"/>
      <c r="C1540" s="451"/>
      <c r="D1540" s="451"/>
      <c r="E1540" s="451"/>
      <c r="F1540" s="451"/>
      <c r="G1540" s="451"/>
      <c r="H1540" s="451"/>
    </row>
    <row r="1541" spans="1:8" x14ac:dyDescent="0.2">
      <c r="A1541" s="452"/>
      <c r="B1541" s="451"/>
      <c r="C1541" s="451"/>
      <c r="D1541" s="451"/>
      <c r="E1541" s="451"/>
      <c r="F1541" s="451"/>
      <c r="G1541" s="451"/>
      <c r="H1541" s="451"/>
    </row>
    <row r="1542" spans="1:8" x14ac:dyDescent="0.2">
      <c r="A1542" s="452"/>
      <c r="B1542" s="451"/>
      <c r="C1542" s="451"/>
      <c r="D1542" s="451"/>
      <c r="E1542" s="451"/>
      <c r="F1542" s="451"/>
      <c r="G1542" s="451"/>
      <c r="H1542" s="451"/>
    </row>
    <row r="1543" spans="1:8" x14ac:dyDescent="0.2">
      <c r="A1543" s="452"/>
      <c r="B1543" s="451"/>
      <c r="C1543" s="451"/>
      <c r="D1543" s="451"/>
      <c r="E1543" s="451"/>
      <c r="F1543" s="451"/>
      <c r="G1543" s="451"/>
      <c r="H1543" s="451"/>
    </row>
    <row r="1544" spans="1:8" x14ac:dyDescent="0.2">
      <c r="A1544" s="452"/>
      <c r="B1544" s="451"/>
      <c r="C1544" s="451"/>
      <c r="D1544" s="451"/>
      <c r="E1544" s="451"/>
      <c r="F1544" s="451"/>
      <c r="G1544" s="451"/>
      <c r="H1544" s="451"/>
    </row>
    <row r="1545" spans="1:8" x14ac:dyDescent="0.2">
      <c r="A1545" s="452"/>
      <c r="B1545" s="451"/>
      <c r="C1545" s="451"/>
      <c r="D1545" s="451"/>
      <c r="E1545" s="451"/>
      <c r="F1545" s="451"/>
      <c r="G1545" s="451"/>
      <c r="H1545" s="451"/>
    </row>
    <row r="1546" spans="1:8" x14ac:dyDescent="0.2">
      <c r="A1546" s="452"/>
      <c r="B1546" s="451"/>
      <c r="C1546" s="451"/>
      <c r="D1546" s="451"/>
      <c r="E1546" s="451"/>
      <c r="F1546" s="451"/>
      <c r="G1546" s="451"/>
      <c r="H1546" s="451"/>
    </row>
    <row r="1547" spans="1:8" x14ac:dyDescent="0.2">
      <c r="A1547" s="452"/>
      <c r="B1547" s="451"/>
      <c r="C1547" s="451"/>
      <c r="D1547" s="451"/>
      <c r="E1547" s="451"/>
      <c r="F1547" s="451"/>
      <c r="G1547" s="451"/>
      <c r="H1547" s="451"/>
    </row>
    <row r="1548" spans="1:8" x14ac:dyDescent="0.2">
      <c r="A1548" s="452"/>
      <c r="B1548" s="451"/>
      <c r="C1548" s="451"/>
      <c r="D1548" s="451"/>
      <c r="E1548" s="451"/>
      <c r="F1548" s="451"/>
      <c r="G1548" s="451"/>
      <c r="H1548" s="451"/>
    </row>
    <row r="1549" spans="1:8" x14ac:dyDescent="0.2">
      <c r="A1549" s="452"/>
      <c r="B1549" s="451"/>
      <c r="C1549" s="451"/>
      <c r="D1549" s="451"/>
      <c r="E1549" s="451"/>
      <c r="F1549" s="451"/>
      <c r="G1549" s="451"/>
      <c r="H1549" s="451"/>
    </row>
    <row r="1550" spans="1:8" x14ac:dyDescent="0.2">
      <c r="A1550" s="452"/>
      <c r="B1550" s="451"/>
      <c r="C1550" s="451"/>
      <c r="D1550" s="451"/>
      <c r="E1550" s="451"/>
      <c r="F1550" s="451"/>
      <c r="G1550" s="451"/>
      <c r="H1550" s="451"/>
    </row>
    <row r="1551" spans="1:8" x14ac:dyDescent="0.2">
      <c r="A1551" s="452"/>
      <c r="B1551" s="451"/>
      <c r="C1551" s="451"/>
      <c r="D1551" s="451"/>
      <c r="E1551" s="451"/>
      <c r="F1551" s="451"/>
      <c r="G1551" s="451"/>
      <c r="H1551" s="451"/>
    </row>
    <row r="1552" spans="1:8" x14ac:dyDescent="0.2">
      <c r="A1552" s="452"/>
      <c r="B1552" s="451"/>
      <c r="C1552" s="451"/>
      <c r="D1552" s="451"/>
      <c r="E1552" s="451"/>
      <c r="F1552" s="451"/>
      <c r="G1552" s="451"/>
      <c r="H1552" s="451"/>
    </row>
    <row r="1553" spans="1:8" x14ac:dyDescent="0.2">
      <c r="A1553" s="452"/>
      <c r="B1553" s="451"/>
      <c r="C1553" s="451"/>
      <c r="D1553" s="451"/>
      <c r="E1553" s="451"/>
      <c r="F1553" s="451"/>
      <c r="G1553" s="451"/>
      <c r="H1553" s="451"/>
    </row>
    <row r="1554" spans="1:8" x14ac:dyDescent="0.2">
      <c r="A1554" s="452"/>
      <c r="B1554" s="451"/>
      <c r="C1554" s="451"/>
      <c r="D1554" s="451"/>
      <c r="E1554" s="451"/>
      <c r="F1554" s="451"/>
      <c r="G1554" s="451"/>
      <c r="H1554" s="451"/>
    </row>
    <row r="1555" spans="1:8" x14ac:dyDescent="0.2">
      <c r="A1555" s="452"/>
      <c r="B1555" s="451"/>
      <c r="C1555" s="451"/>
      <c r="D1555" s="451"/>
      <c r="E1555" s="451"/>
      <c r="F1555" s="451"/>
      <c r="G1555" s="451"/>
      <c r="H1555" s="451"/>
    </row>
    <row r="1556" spans="1:8" x14ac:dyDescent="0.2">
      <c r="A1556" s="452"/>
      <c r="B1556" s="451"/>
      <c r="C1556" s="451"/>
      <c r="D1556" s="451"/>
      <c r="E1556" s="451"/>
      <c r="F1556" s="451"/>
      <c r="G1556" s="451"/>
      <c r="H1556" s="451"/>
    </row>
    <row r="1557" spans="1:8" x14ac:dyDescent="0.2">
      <c r="A1557" s="452"/>
      <c r="B1557" s="451"/>
      <c r="C1557" s="451"/>
      <c r="D1557" s="451"/>
      <c r="E1557" s="451"/>
      <c r="F1557" s="451"/>
      <c r="G1557" s="451"/>
      <c r="H1557" s="451"/>
    </row>
    <row r="1558" spans="1:8" x14ac:dyDescent="0.2">
      <c r="A1558" s="452"/>
      <c r="B1558" s="451"/>
      <c r="C1558" s="451"/>
      <c r="D1558" s="451"/>
      <c r="E1558" s="451"/>
      <c r="F1558" s="451"/>
      <c r="G1558" s="451"/>
      <c r="H1558" s="451"/>
    </row>
    <row r="1559" spans="1:8" x14ac:dyDescent="0.2">
      <c r="A1559" s="452"/>
      <c r="B1559" s="451"/>
      <c r="C1559" s="451"/>
      <c r="D1559" s="451"/>
      <c r="E1559" s="451"/>
      <c r="F1559" s="451"/>
      <c r="G1559" s="451"/>
      <c r="H1559" s="451"/>
    </row>
    <row r="1560" spans="1:8" x14ac:dyDescent="0.2">
      <c r="A1560" s="452"/>
      <c r="B1560" s="451"/>
      <c r="C1560" s="451"/>
      <c r="D1560" s="451"/>
      <c r="E1560" s="451"/>
      <c r="F1560" s="451"/>
      <c r="G1560" s="451"/>
      <c r="H1560" s="451"/>
    </row>
    <row r="1561" spans="1:8" x14ac:dyDescent="0.2">
      <c r="A1561" s="452"/>
      <c r="B1561" s="451"/>
      <c r="C1561" s="451"/>
      <c r="D1561" s="451"/>
      <c r="E1561" s="451"/>
      <c r="F1561" s="451"/>
      <c r="G1561" s="451"/>
      <c r="H1561" s="451"/>
    </row>
    <row r="1562" spans="1:8" x14ac:dyDescent="0.2">
      <c r="A1562" s="452"/>
      <c r="B1562" s="451"/>
      <c r="C1562" s="451"/>
      <c r="D1562" s="451"/>
      <c r="E1562" s="451"/>
      <c r="F1562" s="451"/>
      <c r="G1562" s="451"/>
      <c r="H1562" s="451"/>
    </row>
    <row r="1563" spans="1:8" x14ac:dyDescent="0.2">
      <c r="A1563" s="452"/>
      <c r="B1563" s="451"/>
      <c r="C1563" s="451"/>
      <c r="D1563" s="451"/>
      <c r="E1563" s="451"/>
      <c r="F1563" s="451"/>
      <c r="G1563" s="451"/>
      <c r="H1563" s="451"/>
    </row>
    <row r="1564" spans="1:8" x14ac:dyDescent="0.2">
      <c r="A1564" s="452"/>
      <c r="B1564" s="451"/>
      <c r="C1564" s="451"/>
      <c r="D1564" s="451"/>
      <c r="E1564" s="451"/>
      <c r="F1564" s="451"/>
      <c r="G1564" s="451"/>
      <c r="H1564" s="451"/>
    </row>
    <row r="1565" spans="1:8" x14ac:dyDescent="0.2">
      <c r="A1565" s="452"/>
      <c r="B1565" s="451"/>
      <c r="C1565" s="451"/>
      <c r="D1565" s="451"/>
      <c r="E1565" s="451"/>
      <c r="F1565" s="451"/>
      <c r="G1565" s="451"/>
      <c r="H1565" s="451"/>
    </row>
    <row r="1566" spans="1:8" x14ac:dyDescent="0.2">
      <c r="A1566" s="452"/>
      <c r="B1566" s="451"/>
      <c r="C1566" s="451"/>
      <c r="D1566" s="451"/>
      <c r="E1566" s="451"/>
      <c r="F1566" s="451"/>
      <c r="G1566" s="451"/>
      <c r="H1566" s="451"/>
    </row>
    <row r="1567" spans="1:8" x14ac:dyDescent="0.2">
      <c r="A1567" s="452"/>
      <c r="B1567" s="451"/>
      <c r="C1567" s="451"/>
      <c r="D1567" s="451"/>
      <c r="E1567" s="451"/>
      <c r="F1567" s="451"/>
      <c r="G1567" s="451"/>
      <c r="H1567" s="451"/>
    </row>
    <row r="1568" spans="1:8" x14ac:dyDescent="0.2">
      <c r="A1568" s="452"/>
      <c r="B1568" s="451"/>
      <c r="C1568" s="451"/>
      <c r="D1568" s="451"/>
      <c r="E1568" s="451"/>
      <c r="F1568" s="451"/>
      <c r="G1568" s="451"/>
      <c r="H1568" s="451"/>
    </row>
    <row r="1569" spans="1:8" x14ac:dyDescent="0.2">
      <c r="A1569" s="452"/>
      <c r="B1569" s="451"/>
      <c r="C1569" s="451"/>
      <c r="D1569" s="451"/>
      <c r="E1569" s="451"/>
      <c r="F1569" s="451"/>
      <c r="G1569" s="451"/>
      <c r="H1569" s="451"/>
    </row>
    <row r="1570" spans="1:8" x14ac:dyDescent="0.2">
      <c r="A1570" s="452"/>
      <c r="B1570" s="451"/>
      <c r="C1570" s="451"/>
      <c r="D1570" s="451"/>
      <c r="E1570" s="451"/>
      <c r="F1570" s="451"/>
      <c r="G1570" s="451"/>
      <c r="H1570" s="451"/>
    </row>
    <row r="1571" spans="1:8" x14ac:dyDescent="0.2">
      <c r="A1571" s="452"/>
      <c r="B1571" s="451"/>
      <c r="C1571" s="451"/>
      <c r="D1571" s="451"/>
      <c r="E1571" s="451"/>
      <c r="F1571" s="451"/>
      <c r="G1571" s="451"/>
      <c r="H1571" s="451"/>
    </row>
    <row r="1572" spans="1:8" x14ac:dyDescent="0.2">
      <c r="A1572" s="452"/>
      <c r="B1572" s="451"/>
      <c r="C1572" s="451"/>
      <c r="D1572" s="451"/>
      <c r="E1572" s="451"/>
      <c r="F1572" s="451"/>
      <c r="G1572" s="451"/>
      <c r="H1572" s="451"/>
    </row>
    <row r="1573" spans="1:8" x14ac:dyDescent="0.2">
      <c r="A1573" s="452"/>
      <c r="B1573" s="451"/>
      <c r="C1573" s="451"/>
      <c r="D1573" s="451"/>
      <c r="E1573" s="451"/>
      <c r="F1573" s="451"/>
      <c r="G1573" s="451"/>
      <c r="H1573" s="451"/>
    </row>
    <row r="1574" spans="1:8" x14ac:dyDescent="0.2">
      <c r="A1574" s="452"/>
      <c r="B1574" s="451"/>
      <c r="C1574" s="451"/>
      <c r="D1574" s="451"/>
      <c r="E1574" s="451"/>
      <c r="F1574" s="451"/>
      <c r="G1574" s="451"/>
      <c r="H1574" s="451"/>
    </row>
    <row r="1575" spans="1:8" x14ac:dyDescent="0.2">
      <c r="A1575" s="452"/>
      <c r="B1575" s="451"/>
      <c r="C1575" s="451"/>
      <c r="D1575" s="451"/>
      <c r="E1575" s="451"/>
      <c r="F1575" s="451"/>
      <c r="G1575" s="451"/>
      <c r="H1575" s="451"/>
    </row>
    <row r="1576" spans="1:8" x14ac:dyDescent="0.2">
      <c r="A1576" s="452"/>
      <c r="B1576" s="451"/>
      <c r="C1576" s="451"/>
      <c r="D1576" s="451"/>
      <c r="E1576" s="451"/>
      <c r="F1576" s="451"/>
      <c r="G1576" s="451"/>
      <c r="H1576" s="451"/>
    </row>
    <row r="1577" spans="1:8" x14ac:dyDescent="0.2">
      <c r="A1577" s="452"/>
      <c r="B1577" s="451"/>
      <c r="C1577" s="451"/>
      <c r="D1577" s="451"/>
      <c r="E1577" s="451"/>
      <c r="F1577" s="451"/>
      <c r="G1577" s="451"/>
      <c r="H1577" s="451"/>
    </row>
    <row r="1578" spans="1:8" x14ac:dyDescent="0.2">
      <c r="A1578" s="452"/>
      <c r="B1578" s="451"/>
      <c r="C1578" s="451"/>
      <c r="D1578" s="451"/>
      <c r="E1578" s="451"/>
      <c r="F1578" s="451"/>
      <c r="G1578" s="451"/>
      <c r="H1578" s="451"/>
    </row>
    <row r="1579" spans="1:8" x14ac:dyDescent="0.2">
      <c r="A1579" s="452"/>
      <c r="B1579" s="451"/>
      <c r="C1579" s="451"/>
      <c r="D1579" s="451"/>
      <c r="E1579" s="451"/>
      <c r="F1579" s="451"/>
      <c r="G1579" s="451"/>
      <c r="H1579" s="451"/>
    </row>
    <row r="1580" spans="1:8" x14ac:dyDescent="0.2">
      <c r="A1580" s="452"/>
      <c r="B1580" s="451"/>
      <c r="C1580" s="451"/>
      <c r="D1580" s="451"/>
      <c r="E1580" s="451"/>
      <c r="F1580" s="451"/>
      <c r="G1580" s="451"/>
      <c r="H1580" s="451"/>
    </row>
    <row r="1581" spans="1:8" x14ac:dyDescent="0.2">
      <c r="A1581" s="452"/>
      <c r="B1581" s="451"/>
      <c r="C1581" s="451"/>
      <c r="D1581" s="451"/>
      <c r="E1581" s="451"/>
      <c r="F1581" s="451"/>
      <c r="G1581" s="451"/>
      <c r="H1581" s="451"/>
    </row>
    <row r="1582" spans="1:8" x14ac:dyDescent="0.2">
      <c r="A1582" s="452"/>
      <c r="B1582" s="451"/>
      <c r="C1582" s="451"/>
      <c r="D1582" s="451"/>
      <c r="E1582" s="451"/>
      <c r="F1582" s="451"/>
      <c r="G1582" s="451"/>
      <c r="H1582" s="451"/>
    </row>
    <row r="1583" spans="1:8" x14ac:dyDescent="0.2">
      <c r="A1583" s="452"/>
      <c r="B1583" s="451"/>
      <c r="C1583" s="451"/>
      <c r="D1583" s="451"/>
      <c r="E1583" s="451"/>
      <c r="F1583" s="451"/>
      <c r="G1583" s="451"/>
      <c r="H1583" s="451"/>
    </row>
    <row r="1584" spans="1:8" x14ac:dyDescent="0.2">
      <c r="A1584" s="452"/>
      <c r="B1584" s="451"/>
      <c r="C1584" s="451"/>
      <c r="D1584" s="451"/>
      <c r="E1584" s="451"/>
      <c r="F1584" s="451"/>
      <c r="G1584" s="451"/>
      <c r="H1584" s="451"/>
    </row>
    <row r="1585" spans="1:8" x14ac:dyDescent="0.2">
      <c r="A1585" s="452"/>
      <c r="B1585" s="451"/>
      <c r="C1585" s="451"/>
      <c r="D1585" s="451"/>
      <c r="E1585" s="451"/>
      <c r="F1585" s="451"/>
      <c r="G1585" s="451"/>
      <c r="H1585" s="451"/>
    </row>
    <row r="1586" spans="1:8" x14ac:dyDescent="0.2">
      <c r="A1586" s="452"/>
      <c r="B1586" s="451"/>
      <c r="C1586" s="451"/>
      <c r="D1586" s="451"/>
      <c r="E1586" s="451"/>
      <c r="F1586" s="451"/>
      <c r="G1586" s="451"/>
      <c r="H1586" s="451"/>
    </row>
    <row r="1587" spans="1:8" x14ac:dyDescent="0.2">
      <c r="A1587" s="452"/>
      <c r="B1587" s="451"/>
      <c r="C1587" s="451"/>
      <c r="D1587" s="451"/>
      <c r="E1587" s="451"/>
      <c r="F1587" s="451"/>
      <c r="G1587" s="451"/>
      <c r="H1587" s="451"/>
    </row>
    <row r="1588" spans="1:8" x14ac:dyDescent="0.2">
      <c r="A1588" s="452"/>
      <c r="B1588" s="451"/>
      <c r="C1588" s="451"/>
      <c r="D1588" s="451"/>
      <c r="E1588" s="451"/>
      <c r="F1588" s="451"/>
      <c r="G1588" s="451"/>
      <c r="H1588" s="451"/>
    </row>
    <row r="1589" spans="1:8" x14ac:dyDescent="0.2">
      <c r="A1589" s="452"/>
      <c r="B1589" s="451"/>
      <c r="C1589" s="451"/>
      <c r="D1589" s="451"/>
      <c r="E1589" s="451"/>
      <c r="F1589" s="451"/>
      <c r="G1589" s="451"/>
      <c r="H1589" s="451"/>
    </row>
    <row r="1590" spans="1:8" x14ac:dyDescent="0.2">
      <c r="A1590" s="452"/>
      <c r="B1590" s="451"/>
      <c r="C1590" s="451"/>
      <c r="D1590" s="451"/>
      <c r="E1590" s="451"/>
      <c r="F1590" s="451"/>
      <c r="G1590" s="451"/>
      <c r="H1590" s="451"/>
    </row>
    <row r="1591" spans="1:8" x14ac:dyDescent="0.2">
      <c r="A1591" s="452"/>
      <c r="B1591" s="451"/>
      <c r="C1591" s="451"/>
      <c r="D1591" s="451"/>
      <c r="E1591" s="451"/>
      <c r="F1591" s="451"/>
      <c r="G1591" s="451"/>
      <c r="H1591" s="451"/>
    </row>
    <row r="1592" spans="1:8" x14ac:dyDescent="0.2">
      <c r="A1592" s="452"/>
      <c r="B1592" s="451"/>
      <c r="C1592" s="451"/>
      <c r="D1592" s="451"/>
      <c r="E1592" s="451"/>
      <c r="F1592" s="451"/>
      <c r="G1592" s="451"/>
      <c r="H1592" s="451"/>
    </row>
    <row r="1593" spans="1:8" x14ac:dyDescent="0.2">
      <c r="A1593" s="452"/>
      <c r="B1593" s="451"/>
      <c r="C1593" s="451"/>
      <c r="D1593" s="451"/>
      <c r="E1593" s="451"/>
      <c r="F1593" s="451"/>
      <c r="G1593" s="451"/>
      <c r="H1593" s="451"/>
    </row>
    <row r="1594" spans="1:8" x14ac:dyDescent="0.2">
      <c r="A1594" s="452"/>
      <c r="B1594" s="451"/>
      <c r="C1594" s="451"/>
      <c r="D1594" s="451"/>
      <c r="E1594" s="451"/>
      <c r="F1594" s="451"/>
      <c r="G1594" s="451"/>
      <c r="H1594" s="451"/>
    </row>
    <row r="1595" spans="1:8" x14ac:dyDescent="0.2">
      <c r="A1595" s="452"/>
      <c r="B1595" s="451"/>
      <c r="C1595" s="451"/>
      <c r="D1595" s="451"/>
      <c r="E1595" s="451"/>
      <c r="F1595" s="451"/>
      <c r="G1595" s="451"/>
      <c r="H1595" s="451"/>
    </row>
    <row r="1596" spans="1:8" x14ac:dyDescent="0.2">
      <c r="A1596" s="452"/>
      <c r="B1596" s="451"/>
      <c r="C1596" s="451"/>
      <c r="D1596" s="451"/>
      <c r="E1596" s="451"/>
      <c r="F1596" s="451"/>
      <c r="G1596" s="451"/>
      <c r="H1596" s="451"/>
    </row>
    <row r="1597" spans="1:8" x14ac:dyDescent="0.2">
      <c r="A1597" s="452"/>
      <c r="B1597" s="451"/>
      <c r="C1597" s="451"/>
      <c r="D1597" s="451"/>
      <c r="E1597" s="451"/>
      <c r="F1597" s="451"/>
      <c r="G1597" s="451"/>
      <c r="H1597" s="451"/>
    </row>
    <row r="1598" spans="1:8" x14ac:dyDescent="0.2">
      <c r="A1598" s="452"/>
      <c r="B1598" s="451"/>
      <c r="C1598" s="451"/>
      <c r="D1598" s="451"/>
      <c r="E1598" s="451"/>
      <c r="F1598" s="451"/>
      <c r="G1598" s="451"/>
      <c r="H1598" s="451"/>
    </row>
    <row r="1599" spans="1:8" x14ac:dyDescent="0.2">
      <c r="A1599" s="452"/>
      <c r="B1599" s="451"/>
      <c r="C1599" s="451"/>
      <c r="D1599" s="451"/>
      <c r="E1599" s="451"/>
      <c r="F1599" s="451"/>
      <c r="G1599" s="451"/>
      <c r="H1599" s="451"/>
    </row>
    <row r="1600" spans="1:8" x14ac:dyDescent="0.2">
      <c r="A1600" s="452"/>
      <c r="B1600" s="451"/>
      <c r="C1600" s="451"/>
      <c r="D1600" s="451"/>
      <c r="E1600" s="451"/>
      <c r="F1600" s="451"/>
      <c r="G1600" s="451"/>
      <c r="H1600" s="451"/>
    </row>
    <row r="1601" spans="1:8" x14ac:dyDescent="0.2">
      <c r="A1601" s="452"/>
      <c r="B1601" s="451"/>
      <c r="C1601" s="451"/>
      <c r="D1601" s="451"/>
      <c r="E1601" s="451"/>
      <c r="F1601" s="451"/>
      <c r="G1601" s="451"/>
      <c r="H1601" s="451"/>
    </row>
    <row r="1602" spans="1:8" x14ac:dyDescent="0.2">
      <c r="A1602" s="452"/>
      <c r="B1602" s="451"/>
      <c r="C1602" s="451"/>
      <c r="D1602" s="451"/>
      <c r="E1602" s="451"/>
      <c r="F1602" s="451"/>
      <c r="G1602" s="451"/>
      <c r="H1602" s="451"/>
    </row>
    <row r="1603" spans="1:8" x14ac:dyDescent="0.2">
      <c r="A1603" s="452"/>
      <c r="B1603" s="451"/>
      <c r="C1603" s="451"/>
      <c r="D1603" s="451"/>
      <c r="E1603" s="451"/>
      <c r="F1603" s="451"/>
      <c r="G1603" s="451"/>
      <c r="H1603" s="451"/>
    </row>
    <row r="1604" spans="1:8" x14ac:dyDescent="0.2">
      <c r="A1604" s="452"/>
      <c r="B1604" s="451"/>
      <c r="C1604" s="451"/>
      <c r="D1604" s="451"/>
      <c r="E1604" s="451"/>
      <c r="F1604" s="451"/>
      <c r="G1604" s="451"/>
      <c r="H1604" s="451"/>
    </row>
    <row r="1605" spans="1:8" x14ac:dyDescent="0.2">
      <c r="A1605" s="452"/>
      <c r="B1605" s="451"/>
      <c r="C1605" s="451"/>
      <c r="D1605" s="451"/>
      <c r="E1605" s="451"/>
      <c r="F1605" s="451"/>
      <c r="G1605" s="451"/>
      <c r="H1605" s="451"/>
    </row>
    <row r="1606" spans="1:8" x14ac:dyDescent="0.2">
      <c r="A1606" s="452"/>
      <c r="B1606" s="451"/>
      <c r="C1606" s="451"/>
      <c r="D1606" s="451"/>
      <c r="E1606" s="451"/>
      <c r="F1606" s="451"/>
      <c r="G1606" s="451"/>
      <c r="H1606" s="451"/>
    </row>
    <row r="1607" spans="1:8" x14ac:dyDescent="0.2">
      <c r="A1607" s="452"/>
      <c r="B1607" s="451"/>
      <c r="C1607" s="451"/>
      <c r="D1607" s="451"/>
      <c r="E1607" s="451"/>
      <c r="F1607" s="451"/>
      <c r="G1607" s="451"/>
      <c r="H1607" s="451"/>
    </row>
    <row r="1608" spans="1:8" x14ac:dyDescent="0.2">
      <c r="A1608" s="452"/>
      <c r="B1608" s="451"/>
      <c r="C1608" s="451"/>
      <c r="D1608" s="451"/>
      <c r="E1608" s="451"/>
      <c r="F1608" s="451"/>
      <c r="G1608" s="451"/>
      <c r="H1608" s="451"/>
    </row>
    <row r="1609" spans="1:8" x14ac:dyDescent="0.2">
      <c r="A1609" s="452"/>
      <c r="B1609" s="451"/>
      <c r="C1609" s="451"/>
      <c r="D1609" s="451"/>
      <c r="E1609" s="451"/>
      <c r="F1609" s="451"/>
      <c r="G1609" s="451"/>
      <c r="H1609" s="451"/>
    </row>
    <row r="1610" spans="1:8" x14ac:dyDescent="0.2">
      <c r="A1610" s="452"/>
      <c r="B1610" s="451"/>
      <c r="C1610" s="451"/>
      <c r="D1610" s="451"/>
      <c r="E1610" s="451"/>
      <c r="F1610" s="451"/>
      <c r="G1610" s="451"/>
      <c r="H1610" s="451"/>
    </row>
    <row r="1611" spans="1:8" x14ac:dyDescent="0.2">
      <c r="A1611" s="452"/>
      <c r="B1611" s="451"/>
      <c r="C1611" s="451"/>
      <c r="D1611" s="451"/>
      <c r="E1611" s="451"/>
      <c r="F1611" s="451"/>
      <c r="G1611" s="451"/>
      <c r="H1611" s="451"/>
    </row>
    <row r="1612" spans="1:8" x14ac:dyDescent="0.2">
      <c r="A1612" s="452"/>
      <c r="B1612" s="451"/>
      <c r="C1612" s="451"/>
      <c r="D1612" s="451"/>
      <c r="E1612" s="451"/>
      <c r="F1612" s="451"/>
      <c r="G1612" s="451"/>
      <c r="H1612" s="451"/>
    </row>
    <row r="1613" spans="1:8" x14ac:dyDescent="0.2">
      <c r="A1613" s="452"/>
      <c r="B1613" s="451"/>
      <c r="C1613" s="451"/>
      <c r="D1613" s="451"/>
      <c r="E1613" s="451"/>
      <c r="F1613" s="451"/>
      <c r="G1613" s="451"/>
      <c r="H1613" s="451"/>
    </row>
    <row r="1614" spans="1:8" x14ac:dyDescent="0.2">
      <c r="A1614" s="452"/>
      <c r="B1614" s="451"/>
      <c r="C1614" s="451"/>
      <c r="D1614" s="451"/>
      <c r="E1614" s="451"/>
      <c r="F1614" s="451"/>
      <c r="G1614" s="451"/>
      <c r="H1614" s="451"/>
    </row>
    <row r="1615" spans="1:8" x14ac:dyDescent="0.2">
      <c r="A1615" s="452"/>
      <c r="B1615" s="451"/>
      <c r="C1615" s="451"/>
      <c r="D1615" s="451"/>
      <c r="E1615" s="451"/>
      <c r="F1615" s="451"/>
      <c r="G1615" s="451"/>
      <c r="H1615" s="451"/>
    </row>
    <row r="1616" spans="1:8" x14ac:dyDescent="0.2">
      <c r="A1616" s="452"/>
      <c r="B1616" s="451"/>
      <c r="C1616" s="451"/>
      <c r="D1616" s="451"/>
      <c r="E1616" s="451"/>
      <c r="F1616" s="451"/>
      <c r="G1616" s="451"/>
      <c r="H1616" s="451"/>
    </row>
    <row r="1617" spans="1:8" x14ac:dyDescent="0.2">
      <c r="A1617" s="452"/>
      <c r="B1617" s="451"/>
      <c r="C1617" s="451"/>
      <c r="D1617" s="451"/>
      <c r="E1617" s="451"/>
      <c r="F1617" s="451"/>
      <c r="G1617" s="451"/>
      <c r="H1617" s="451"/>
    </row>
    <row r="1618" spans="1:8" x14ac:dyDescent="0.2">
      <c r="A1618" s="452"/>
      <c r="B1618" s="451"/>
      <c r="C1618" s="451"/>
      <c r="D1618" s="451"/>
      <c r="E1618" s="451"/>
      <c r="F1618" s="451"/>
      <c r="G1618" s="451"/>
      <c r="H1618" s="451"/>
    </row>
    <row r="1619" spans="1:8" x14ac:dyDescent="0.2">
      <c r="A1619" s="452"/>
      <c r="B1619" s="451"/>
      <c r="C1619" s="451"/>
      <c r="D1619" s="451"/>
      <c r="E1619" s="451"/>
      <c r="F1619" s="451"/>
      <c r="G1619" s="451"/>
      <c r="H1619" s="451"/>
    </row>
    <row r="1620" spans="1:8" x14ac:dyDescent="0.2">
      <c r="A1620" s="452"/>
      <c r="B1620" s="451"/>
      <c r="C1620" s="451"/>
      <c r="D1620" s="451"/>
      <c r="E1620" s="451"/>
      <c r="F1620" s="451"/>
      <c r="G1620" s="451"/>
      <c r="H1620" s="451"/>
    </row>
    <row r="1621" spans="1:8" x14ac:dyDescent="0.2">
      <c r="A1621" s="452"/>
      <c r="B1621" s="451"/>
      <c r="C1621" s="451"/>
      <c r="D1621" s="451"/>
      <c r="E1621" s="451"/>
      <c r="F1621" s="451"/>
      <c r="G1621" s="451"/>
      <c r="H1621" s="451"/>
    </row>
    <row r="1622" spans="1:8" x14ac:dyDescent="0.2">
      <c r="A1622" s="452"/>
      <c r="B1622" s="451"/>
      <c r="C1622" s="451"/>
      <c r="D1622" s="451"/>
      <c r="E1622" s="451"/>
      <c r="F1622" s="451"/>
      <c r="G1622" s="451"/>
      <c r="H1622" s="451"/>
    </row>
    <row r="1623" spans="1:8" x14ac:dyDescent="0.2">
      <c r="A1623" s="452"/>
      <c r="B1623" s="451"/>
      <c r="C1623" s="451"/>
      <c r="D1623" s="451"/>
      <c r="E1623" s="451"/>
      <c r="F1623" s="451"/>
      <c r="G1623" s="451"/>
      <c r="H1623" s="451"/>
    </row>
    <row r="1624" spans="1:8" x14ac:dyDescent="0.2">
      <c r="A1624" s="452"/>
      <c r="B1624" s="451"/>
      <c r="C1624" s="451"/>
      <c r="D1624" s="451"/>
      <c r="E1624" s="451"/>
      <c r="F1624" s="451"/>
      <c r="G1624" s="451"/>
      <c r="H1624" s="451"/>
    </row>
    <row r="1625" spans="1:8" x14ac:dyDescent="0.2">
      <c r="A1625" s="452"/>
      <c r="B1625" s="451"/>
      <c r="C1625" s="451"/>
      <c r="D1625" s="451"/>
      <c r="E1625" s="451"/>
      <c r="F1625" s="451"/>
      <c r="G1625" s="451"/>
      <c r="H1625" s="451"/>
    </row>
    <row r="1626" spans="1:8" x14ac:dyDescent="0.2">
      <c r="A1626" s="452"/>
      <c r="B1626" s="451"/>
      <c r="C1626" s="451"/>
      <c r="D1626" s="451"/>
      <c r="E1626" s="451"/>
      <c r="F1626" s="451"/>
      <c r="G1626" s="451"/>
      <c r="H1626" s="451"/>
    </row>
    <row r="1627" spans="1:8" x14ac:dyDescent="0.2">
      <c r="A1627" s="452"/>
      <c r="B1627" s="451"/>
      <c r="C1627" s="451"/>
      <c r="D1627" s="451"/>
      <c r="E1627" s="451"/>
      <c r="F1627" s="451"/>
      <c r="G1627" s="451"/>
      <c r="H1627" s="451"/>
    </row>
    <row r="1628" spans="1:8" x14ac:dyDescent="0.2">
      <c r="A1628" s="452"/>
      <c r="B1628" s="451"/>
      <c r="C1628" s="451"/>
      <c r="D1628" s="451"/>
      <c r="E1628" s="451"/>
      <c r="F1628" s="451"/>
      <c r="G1628" s="451"/>
      <c r="H1628" s="451"/>
    </row>
    <row r="1629" spans="1:8" x14ac:dyDescent="0.2">
      <c r="A1629" s="452"/>
      <c r="B1629" s="451"/>
      <c r="C1629" s="451"/>
      <c r="D1629" s="451"/>
      <c r="E1629" s="451"/>
      <c r="F1629" s="451"/>
      <c r="G1629" s="451"/>
      <c r="H1629" s="451"/>
    </row>
    <row r="1630" spans="1:8" x14ac:dyDescent="0.2">
      <c r="A1630" s="452"/>
      <c r="B1630" s="451"/>
      <c r="C1630" s="451"/>
      <c r="D1630" s="451"/>
      <c r="E1630" s="451"/>
      <c r="F1630" s="451"/>
      <c r="G1630" s="451"/>
      <c r="H1630" s="451"/>
    </row>
    <row r="1631" spans="1:8" x14ac:dyDescent="0.2">
      <c r="A1631" s="452"/>
      <c r="B1631" s="451"/>
      <c r="C1631" s="451"/>
      <c r="D1631" s="451"/>
      <c r="E1631" s="451"/>
      <c r="F1631" s="451"/>
      <c r="G1631" s="451"/>
      <c r="H1631" s="451"/>
    </row>
    <row r="1632" spans="1:8" x14ac:dyDescent="0.2">
      <c r="A1632" s="452"/>
      <c r="B1632" s="451"/>
      <c r="C1632" s="451"/>
      <c r="D1632" s="451"/>
      <c r="E1632" s="451"/>
      <c r="F1632" s="451"/>
      <c r="G1632" s="451"/>
      <c r="H1632" s="451"/>
    </row>
    <row r="1633" spans="1:8" x14ac:dyDescent="0.2">
      <c r="A1633" s="452"/>
      <c r="B1633" s="451"/>
      <c r="C1633" s="451"/>
      <c r="D1633" s="451"/>
      <c r="E1633" s="451"/>
      <c r="F1633" s="451"/>
      <c r="G1633" s="451"/>
      <c r="H1633" s="451"/>
    </row>
    <row r="1634" spans="1:8" x14ac:dyDescent="0.2">
      <c r="A1634" s="452"/>
      <c r="B1634" s="451"/>
      <c r="C1634" s="451"/>
      <c r="D1634" s="451"/>
      <c r="E1634" s="451"/>
      <c r="F1634" s="451"/>
      <c r="G1634" s="451"/>
      <c r="H1634" s="451"/>
    </row>
    <row r="1635" spans="1:8" x14ac:dyDescent="0.2">
      <c r="A1635" s="452"/>
      <c r="B1635" s="451"/>
      <c r="C1635" s="451"/>
      <c r="D1635" s="451"/>
      <c r="E1635" s="451"/>
      <c r="F1635" s="451"/>
      <c r="G1635" s="451"/>
      <c r="H1635" s="451"/>
    </row>
    <row r="1636" spans="1:8" x14ac:dyDescent="0.2">
      <c r="A1636" s="452"/>
      <c r="B1636" s="451"/>
      <c r="C1636" s="451"/>
      <c r="D1636" s="451"/>
      <c r="E1636" s="451"/>
      <c r="F1636" s="451"/>
      <c r="G1636" s="451"/>
      <c r="H1636" s="451"/>
    </row>
    <row r="1637" spans="1:8" x14ac:dyDescent="0.2">
      <c r="A1637" s="452"/>
      <c r="B1637" s="451"/>
      <c r="C1637" s="451"/>
      <c r="D1637" s="451"/>
      <c r="E1637" s="451"/>
      <c r="F1637" s="451"/>
      <c r="G1637" s="451"/>
      <c r="H1637" s="451"/>
    </row>
    <row r="1638" spans="1:8" x14ac:dyDescent="0.2">
      <c r="A1638" s="452"/>
      <c r="B1638" s="451"/>
      <c r="C1638" s="451"/>
      <c r="D1638" s="451"/>
      <c r="E1638" s="451"/>
      <c r="F1638" s="451"/>
      <c r="G1638" s="451"/>
      <c r="H1638" s="451"/>
    </row>
    <row r="1639" spans="1:8" x14ac:dyDescent="0.2">
      <c r="A1639" s="452"/>
      <c r="B1639" s="451"/>
      <c r="C1639" s="451"/>
      <c r="D1639" s="451"/>
      <c r="E1639" s="451"/>
      <c r="F1639" s="451"/>
      <c r="G1639" s="451"/>
      <c r="H1639" s="451"/>
    </row>
    <row r="1640" spans="1:8" x14ac:dyDescent="0.2">
      <c r="A1640" s="452"/>
      <c r="B1640" s="451"/>
      <c r="C1640" s="451"/>
      <c r="D1640" s="451"/>
      <c r="E1640" s="451"/>
      <c r="F1640" s="451"/>
      <c r="G1640" s="451"/>
      <c r="H1640" s="451"/>
    </row>
    <row r="1641" spans="1:8" x14ac:dyDescent="0.2">
      <c r="A1641" s="452"/>
      <c r="B1641" s="451"/>
      <c r="C1641" s="451"/>
      <c r="D1641" s="451"/>
      <c r="E1641" s="451"/>
      <c r="F1641" s="451"/>
      <c r="G1641" s="451"/>
      <c r="H1641" s="451"/>
    </row>
    <row r="1642" spans="1:8" x14ac:dyDescent="0.2">
      <c r="A1642" s="452"/>
      <c r="B1642" s="451"/>
      <c r="C1642" s="451"/>
      <c r="D1642" s="451"/>
      <c r="E1642" s="451"/>
      <c r="F1642" s="451"/>
      <c r="G1642" s="451"/>
      <c r="H1642" s="451"/>
    </row>
    <row r="1643" spans="1:8" x14ac:dyDescent="0.2">
      <c r="A1643" s="452"/>
      <c r="B1643" s="451"/>
      <c r="C1643" s="451"/>
      <c r="D1643" s="451"/>
      <c r="E1643" s="451"/>
      <c r="F1643" s="451"/>
      <c r="G1643" s="451"/>
      <c r="H1643" s="451"/>
    </row>
    <row r="1644" spans="1:8" x14ac:dyDescent="0.2">
      <c r="A1644" s="452"/>
      <c r="B1644" s="451"/>
      <c r="C1644" s="451"/>
      <c r="D1644" s="451"/>
      <c r="E1644" s="451"/>
      <c r="F1644" s="451"/>
      <c r="G1644" s="451"/>
      <c r="H1644" s="451"/>
    </row>
    <row r="1645" spans="1:8" x14ac:dyDescent="0.2">
      <c r="A1645" s="452"/>
      <c r="B1645" s="451"/>
      <c r="C1645" s="451"/>
      <c r="D1645" s="451"/>
      <c r="E1645" s="451"/>
      <c r="F1645" s="451"/>
      <c r="G1645" s="451"/>
      <c r="H1645" s="451"/>
    </row>
    <row r="1646" spans="1:8" x14ac:dyDescent="0.2">
      <c r="A1646" s="452"/>
      <c r="B1646" s="451"/>
      <c r="C1646" s="451"/>
      <c r="D1646" s="451"/>
      <c r="E1646" s="451"/>
      <c r="F1646" s="451"/>
      <c r="G1646" s="451"/>
      <c r="H1646" s="451"/>
    </row>
    <row r="1647" spans="1:8" x14ac:dyDescent="0.2">
      <c r="A1647" s="452"/>
      <c r="B1647" s="451"/>
      <c r="C1647" s="451"/>
      <c r="D1647" s="451"/>
      <c r="E1647" s="451"/>
      <c r="F1647" s="451"/>
      <c r="G1647" s="451"/>
      <c r="H1647" s="451"/>
    </row>
    <row r="1648" spans="1:8" x14ac:dyDescent="0.2">
      <c r="A1648" s="452"/>
      <c r="B1648" s="451"/>
      <c r="C1648" s="451"/>
      <c r="D1648" s="451"/>
      <c r="E1648" s="451"/>
      <c r="F1648" s="451"/>
      <c r="G1648" s="451"/>
      <c r="H1648" s="451"/>
    </row>
    <row r="1649" spans="1:8" x14ac:dyDescent="0.2">
      <c r="A1649" s="452"/>
      <c r="B1649" s="451"/>
      <c r="C1649" s="451"/>
      <c r="D1649" s="451"/>
      <c r="E1649" s="451"/>
      <c r="F1649" s="451"/>
      <c r="G1649" s="451"/>
      <c r="H1649" s="451"/>
    </row>
    <row r="1650" spans="1:8" x14ac:dyDescent="0.2">
      <c r="A1650" s="452"/>
      <c r="B1650" s="451"/>
      <c r="C1650" s="451"/>
      <c r="D1650" s="451"/>
      <c r="E1650" s="451"/>
      <c r="F1650" s="451"/>
      <c r="G1650" s="451"/>
      <c r="H1650" s="451"/>
    </row>
    <row r="1651" spans="1:8" x14ac:dyDescent="0.2">
      <c r="A1651" s="452"/>
      <c r="B1651" s="451"/>
      <c r="C1651" s="451"/>
      <c r="D1651" s="451"/>
      <c r="E1651" s="451"/>
      <c r="F1651" s="451"/>
      <c r="G1651" s="451"/>
      <c r="H1651" s="451"/>
    </row>
    <row r="1652" spans="1:8" x14ac:dyDescent="0.2">
      <c r="A1652" s="452"/>
      <c r="B1652" s="451"/>
      <c r="C1652" s="451"/>
      <c r="D1652" s="451"/>
      <c r="E1652" s="451"/>
      <c r="F1652" s="451"/>
      <c r="G1652" s="451"/>
      <c r="H1652" s="451"/>
    </row>
    <row r="1653" spans="1:8" x14ac:dyDescent="0.2">
      <c r="A1653" s="452"/>
      <c r="B1653" s="451"/>
      <c r="C1653" s="451"/>
      <c r="D1653" s="451"/>
      <c r="E1653" s="451"/>
      <c r="F1653" s="451"/>
      <c r="G1653" s="451"/>
      <c r="H1653" s="451"/>
    </row>
    <row r="1654" spans="1:8" x14ac:dyDescent="0.2">
      <c r="A1654" s="452"/>
      <c r="B1654" s="451"/>
      <c r="C1654" s="451"/>
      <c r="D1654" s="451"/>
      <c r="E1654" s="451"/>
      <c r="F1654" s="451"/>
      <c r="G1654" s="451"/>
      <c r="H1654" s="451"/>
    </row>
    <row r="1655" spans="1:8" x14ac:dyDescent="0.2">
      <c r="A1655" s="452"/>
      <c r="B1655" s="451"/>
      <c r="C1655" s="451"/>
      <c r="D1655" s="451"/>
      <c r="E1655" s="451"/>
      <c r="F1655" s="451"/>
      <c r="G1655" s="451"/>
      <c r="H1655" s="451"/>
    </row>
    <row r="1656" spans="1:8" x14ac:dyDescent="0.2">
      <c r="A1656" s="452"/>
      <c r="B1656" s="451"/>
      <c r="C1656" s="451"/>
      <c r="D1656" s="451"/>
      <c r="E1656" s="451"/>
      <c r="F1656" s="451"/>
      <c r="G1656" s="451"/>
      <c r="H1656" s="451"/>
    </row>
    <row r="1657" spans="1:8" x14ac:dyDescent="0.2">
      <c r="A1657" s="452"/>
      <c r="B1657" s="451"/>
      <c r="C1657" s="451"/>
      <c r="D1657" s="451"/>
      <c r="E1657" s="451"/>
      <c r="F1657" s="451"/>
      <c r="G1657" s="451"/>
      <c r="H1657" s="451"/>
    </row>
    <row r="1658" spans="1:8" x14ac:dyDescent="0.2">
      <c r="A1658" s="452"/>
      <c r="B1658" s="451"/>
      <c r="C1658" s="451"/>
      <c r="D1658" s="451"/>
      <c r="E1658" s="451"/>
      <c r="F1658" s="451"/>
      <c r="G1658" s="451"/>
      <c r="H1658" s="451"/>
    </row>
    <row r="1659" spans="1:8" x14ac:dyDescent="0.2">
      <c r="A1659" s="452"/>
      <c r="B1659" s="451"/>
      <c r="C1659" s="451"/>
      <c r="D1659" s="451"/>
      <c r="E1659" s="451"/>
      <c r="F1659" s="451"/>
      <c r="G1659" s="451"/>
      <c r="H1659" s="451"/>
    </row>
    <row r="1660" spans="1:8" x14ac:dyDescent="0.2">
      <c r="A1660" s="452"/>
      <c r="B1660" s="451"/>
      <c r="C1660" s="451"/>
      <c r="D1660" s="451"/>
      <c r="E1660" s="451"/>
      <c r="F1660" s="451"/>
      <c r="G1660" s="451"/>
      <c r="H1660" s="451"/>
    </row>
    <row r="1661" spans="1:8" x14ac:dyDescent="0.2">
      <c r="A1661" s="452"/>
      <c r="B1661" s="451"/>
      <c r="C1661" s="451"/>
      <c r="D1661" s="451"/>
      <c r="E1661" s="451"/>
      <c r="F1661" s="451"/>
      <c r="G1661" s="451"/>
      <c r="H1661" s="451"/>
    </row>
    <row r="1662" spans="1:8" x14ac:dyDescent="0.2">
      <c r="A1662" s="452"/>
      <c r="B1662" s="451"/>
      <c r="C1662" s="451"/>
      <c r="D1662" s="451"/>
      <c r="E1662" s="451"/>
      <c r="F1662" s="451"/>
      <c r="G1662" s="451"/>
      <c r="H1662" s="451"/>
    </row>
    <row r="1663" spans="1:8" x14ac:dyDescent="0.2">
      <c r="A1663" s="452"/>
      <c r="B1663" s="451"/>
      <c r="C1663" s="451"/>
      <c r="D1663" s="451"/>
      <c r="E1663" s="451"/>
      <c r="F1663" s="451"/>
      <c r="G1663" s="451"/>
      <c r="H1663" s="451"/>
    </row>
    <row r="1664" spans="1:8" x14ac:dyDescent="0.2">
      <c r="A1664" s="452"/>
      <c r="B1664" s="451"/>
      <c r="C1664" s="451"/>
      <c r="D1664" s="451"/>
      <c r="E1664" s="451"/>
      <c r="F1664" s="451"/>
      <c r="G1664" s="451"/>
      <c r="H1664" s="451"/>
    </row>
    <row r="1665" spans="1:8" x14ac:dyDescent="0.2">
      <c r="A1665" s="452"/>
      <c r="B1665" s="451"/>
      <c r="C1665" s="451"/>
      <c r="D1665" s="451"/>
      <c r="E1665" s="451"/>
      <c r="F1665" s="451"/>
      <c r="G1665" s="451"/>
      <c r="H1665" s="451"/>
    </row>
    <row r="1666" spans="1:8" x14ac:dyDescent="0.2">
      <c r="A1666" s="452"/>
      <c r="B1666" s="451"/>
      <c r="C1666" s="451"/>
      <c r="D1666" s="451"/>
      <c r="E1666" s="451"/>
      <c r="F1666" s="451"/>
      <c r="G1666" s="451"/>
      <c r="H1666" s="451"/>
    </row>
    <row r="1667" spans="1:8" x14ac:dyDescent="0.2">
      <c r="A1667" s="452"/>
      <c r="B1667" s="451"/>
      <c r="C1667" s="451"/>
      <c r="D1667" s="451"/>
      <c r="E1667" s="451"/>
      <c r="F1667" s="451"/>
      <c r="G1667" s="451"/>
      <c r="H1667" s="451"/>
    </row>
    <row r="1668" spans="1:8" x14ac:dyDescent="0.2">
      <c r="A1668" s="452"/>
      <c r="B1668" s="451"/>
      <c r="C1668" s="451"/>
      <c r="D1668" s="451"/>
      <c r="E1668" s="451"/>
      <c r="F1668" s="451"/>
      <c r="G1668" s="451"/>
      <c r="H1668" s="451"/>
    </row>
    <row r="1669" spans="1:8" x14ac:dyDescent="0.2">
      <c r="A1669" s="452"/>
      <c r="B1669" s="451"/>
      <c r="C1669" s="451"/>
      <c r="D1669" s="451"/>
      <c r="E1669" s="451"/>
      <c r="F1669" s="451"/>
      <c r="G1669" s="451"/>
      <c r="H1669" s="451"/>
    </row>
    <row r="1670" spans="1:8" x14ac:dyDescent="0.2">
      <c r="A1670" s="452"/>
      <c r="B1670" s="451"/>
      <c r="C1670" s="451"/>
      <c r="D1670" s="451"/>
      <c r="E1670" s="451"/>
      <c r="F1670" s="451"/>
      <c r="G1670" s="451"/>
      <c r="H1670" s="451"/>
    </row>
    <row r="1671" spans="1:8" x14ac:dyDescent="0.2">
      <c r="A1671" s="452"/>
      <c r="B1671" s="451"/>
      <c r="C1671" s="451"/>
      <c r="D1671" s="451"/>
      <c r="E1671" s="451"/>
      <c r="F1671" s="451"/>
      <c r="G1671" s="451"/>
      <c r="H1671" s="451"/>
    </row>
    <row r="1672" spans="1:8" x14ac:dyDescent="0.2">
      <c r="A1672" s="452"/>
      <c r="B1672" s="451"/>
      <c r="C1672" s="451"/>
      <c r="D1672" s="451"/>
      <c r="E1672" s="451"/>
      <c r="F1672" s="451"/>
      <c r="G1672" s="451"/>
      <c r="H1672" s="451"/>
    </row>
    <row r="1673" spans="1:8" x14ac:dyDescent="0.2">
      <c r="A1673" s="452"/>
      <c r="B1673" s="451"/>
      <c r="C1673" s="451"/>
      <c r="D1673" s="451"/>
      <c r="E1673" s="451"/>
      <c r="F1673" s="451"/>
      <c r="G1673" s="451"/>
      <c r="H1673" s="451"/>
    </row>
    <row r="1674" spans="1:8" x14ac:dyDescent="0.2">
      <c r="A1674" s="452"/>
      <c r="B1674" s="451"/>
      <c r="C1674" s="451"/>
      <c r="D1674" s="451"/>
      <c r="E1674" s="451"/>
      <c r="F1674" s="451"/>
      <c r="G1674" s="451"/>
      <c r="H1674" s="451"/>
    </row>
    <row r="1675" spans="1:8" x14ac:dyDescent="0.2">
      <c r="A1675" s="452"/>
      <c r="B1675" s="451"/>
      <c r="C1675" s="451"/>
      <c r="D1675" s="451"/>
      <c r="E1675" s="451"/>
      <c r="F1675" s="451"/>
      <c r="G1675" s="451"/>
      <c r="H1675" s="451"/>
    </row>
    <row r="1676" spans="1:8" x14ac:dyDescent="0.2">
      <c r="A1676" s="452"/>
      <c r="B1676" s="451"/>
      <c r="C1676" s="451"/>
      <c r="D1676" s="451"/>
      <c r="E1676" s="451"/>
      <c r="F1676" s="451"/>
      <c r="G1676" s="451"/>
      <c r="H1676" s="451"/>
    </row>
    <row r="1677" spans="1:8" x14ac:dyDescent="0.2">
      <c r="A1677" s="452"/>
      <c r="B1677" s="451"/>
      <c r="C1677" s="451"/>
      <c r="D1677" s="451"/>
      <c r="E1677" s="451"/>
      <c r="F1677" s="451"/>
      <c r="G1677" s="451"/>
      <c r="H1677" s="451"/>
    </row>
    <row r="1678" spans="1:8" x14ac:dyDescent="0.2">
      <c r="A1678" s="452"/>
      <c r="B1678" s="451"/>
      <c r="C1678" s="451"/>
      <c r="D1678" s="451"/>
      <c r="E1678" s="451"/>
      <c r="F1678" s="451"/>
      <c r="G1678" s="451"/>
      <c r="H1678" s="451"/>
    </row>
    <row r="1679" spans="1:8" x14ac:dyDescent="0.2">
      <c r="A1679" s="452"/>
      <c r="B1679" s="451"/>
      <c r="C1679" s="451"/>
      <c r="D1679" s="451"/>
      <c r="E1679" s="451"/>
      <c r="F1679" s="451"/>
      <c r="G1679" s="451"/>
      <c r="H1679" s="451"/>
    </row>
    <row r="1680" spans="1:8" x14ac:dyDescent="0.2">
      <c r="A1680" s="452"/>
      <c r="B1680" s="451"/>
      <c r="C1680" s="451"/>
      <c r="D1680" s="451"/>
      <c r="E1680" s="451"/>
      <c r="F1680" s="451"/>
      <c r="G1680" s="451"/>
      <c r="H1680" s="451"/>
    </row>
    <row r="1681" spans="1:8" x14ac:dyDescent="0.2">
      <c r="A1681" s="452"/>
      <c r="B1681" s="451"/>
      <c r="C1681" s="451"/>
      <c r="D1681" s="451"/>
      <c r="E1681" s="451"/>
      <c r="F1681" s="451"/>
      <c r="G1681" s="451"/>
      <c r="H1681" s="451"/>
    </row>
    <row r="1682" spans="1:8" x14ac:dyDescent="0.2">
      <c r="A1682" s="452"/>
      <c r="B1682" s="451"/>
      <c r="C1682" s="451"/>
      <c r="D1682" s="451"/>
      <c r="E1682" s="451"/>
      <c r="F1682" s="451"/>
      <c r="G1682" s="451"/>
      <c r="H1682" s="451"/>
    </row>
    <row r="1683" spans="1:8" x14ac:dyDescent="0.2">
      <c r="A1683" s="452"/>
      <c r="B1683" s="451"/>
      <c r="C1683" s="451"/>
      <c r="D1683" s="451"/>
      <c r="E1683" s="451"/>
      <c r="F1683" s="451"/>
      <c r="G1683" s="451"/>
      <c r="H1683" s="451"/>
    </row>
    <row r="1684" spans="1:8" x14ac:dyDescent="0.2">
      <c r="A1684" s="452"/>
      <c r="B1684" s="451"/>
      <c r="C1684" s="451"/>
      <c r="D1684" s="451"/>
      <c r="E1684" s="451"/>
      <c r="F1684" s="451"/>
      <c r="G1684" s="451"/>
      <c r="H1684" s="451"/>
    </row>
    <row r="1685" spans="1:8" x14ac:dyDescent="0.2">
      <c r="A1685" s="452"/>
      <c r="B1685" s="451"/>
      <c r="C1685" s="451"/>
      <c r="D1685" s="451"/>
      <c r="E1685" s="451"/>
      <c r="F1685" s="451"/>
      <c r="G1685" s="451"/>
      <c r="H1685" s="451"/>
    </row>
    <row r="1686" spans="1:8" x14ac:dyDescent="0.2">
      <c r="A1686" s="452"/>
      <c r="B1686" s="451"/>
      <c r="C1686" s="451"/>
      <c r="D1686" s="451"/>
      <c r="E1686" s="451"/>
      <c r="F1686" s="451"/>
      <c r="G1686" s="451"/>
      <c r="H1686" s="451"/>
    </row>
    <row r="1687" spans="1:8" x14ac:dyDescent="0.2">
      <c r="A1687" s="452"/>
      <c r="B1687" s="451"/>
      <c r="C1687" s="451"/>
      <c r="D1687" s="451"/>
      <c r="E1687" s="451"/>
      <c r="F1687" s="451"/>
      <c r="G1687" s="451"/>
      <c r="H1687" s="451"/>
    </row>
    <row r="1688" spans="1:8" x14ac:dyDescent="0.2">
      <c r="A1688" s="452"/>
      <c r="B1688" s="451"/>
      <c r="C1688" s="451"/>
      <c r="D1688" s="451"/>
      <c r="E1688" s="451"/>
      <c r="F1688" s="451"/>
      <c r="G1688" s="451"/>
      <c r="H1688" s="451"/>
    </row>
    <row r="1689" spans="1:8" x14ac:dyDescent="0.2">
      <c r="A1689" s="452"/>
      <c r="B1689" s="451"/>
      <c r="C1689" s="451"/>
      <c r="D1689" s="451"/>
      <c r="E1689" s="451"/>
      <c r="F1689" s="451"/>
      <c r="G1689" s="451"/>
      <c r="H1689" s="451"/>
    </row>
    <row r="1690" spans="1:8" x14ac:dyDescent="0.2">
      <c r="A1690" s="452"/>
      <c r="B1690" s="451"/>
      <c r="C1690" s="451"/>
      <c r="D1690" s="451"/>
      <c r="E1690" s="451"/>
      <c r="F1690" s="451"/>
      <c r="G1690" s="451"/>
      <c r="H1690" s="451"/>
    </row>
    <row r="1691" spans="1:8" x14ac:dyDescent="0.2">
      <c r="A1691" s="452"/>
      <c r="B1691" s="451"/>
      <c r="C1691" s="451"/>
      <c r="D1691" s="451"/>
      <c r="E1691" s="451"/>
      <c r="F1691" s="451"/>
      <c r="G1691" s="451"/>
      <c r="H1691" s="451"/>
    </row>
    <row r="1692" spans="1:8" x14ac:dyDescent="0.2">
      <c r="A1692" s="452"/>
      <c r="B1692" s="451"/>
      <c r="C1692" s="451"/>
      <c r="D1692" s="451"/>
      <c r="E1692" s="451"/>
      <c r="F1692" s="451"/>
      <c r="G1692" s="451"/>
      <c r="H1692" s="451"/>
    </row>
    <row r="1693" spans="1:8" x14ac:dyDescent="0.2">
      <c r="A1693" s="452"/>
      <c r="B1693" s="451"/>
      <c r="C1693" s="451"/>
      <c r="D1693" s="451"/>
      <c r="E1693" s="451"/>
      <c r="F1693" s="451"/>
      <c r="G1693" s="451"/>
      <c r="H1693" s="451"/>
    </row>
    <row r="1694" spans="1:8" x14ac:dyDescent="0.2">
      <c r="A1694" s="452"/>
      <c r="B1694" s="451"/>
      <c r="C1694" s="451"/>
      <c r="D1694" s="451"/>
      <c r="E1694" s="451"/>
      <c r="F1694" s="451"/>
      <c r="G1694" s="451"/>
      <c r="H1694" s="451"/>
    </row>
    <row r="1695" spans="1:8" x14ac:dyDescent="0.2">
      <c r="A1695" s="452"/>
      <c r="B1695" s="451"/>
      <c r="C1695" s="451"/>
      <c r="D1695" s="451"/>
      <c r="E1695" s="451"/>
      <c r="F1695" s="451"/>
      <c r="G1695" s="451"/>
      <c r="H1695" s="451"/>
    </row>
    <row r="1696" spans="1:8" x14ac:dyDescent="0.2">
      <c r="A1696" s="452"/>
      <c r="B1696" s="451"/>
      <c r="C1696" s="451"/>
      <c r="D1696" s="451"/>
      <c r="E1696" s="451"/>
      <c r="F1696" s="451"/>
      <c r="G1696" s="451"/>
      <c r="H1696" s="451"/>
    </row>
    <row r="1697" spans="1:8" x14ac:dyDescent="0.2">
      <c r="A1697" s="452"/>
      <c r="B1697" s="451"/>
      <c r="C1697" s="451"/>
      <c r="D1697" s="451"/>
      <c r="E1697" s="451"/>
      <c r="F1697" s="451"/>
      <c r="G1697" s="451"/>
      <c r="H1697" s="451"/>
    </row>
    <row r="1698" spans="1:8" x14ac:dyDescent="0.2">
      <c r="A1698" s="452"/>
      <c r="B1698" s="451"/>
      <c r="C1698" s="451"/>
      <c r="D1698" s="451"/>
      <c r="E1698" s="451"/>
      <c r="F1698" s="451"/>
      <c r="G1698" s="451"/>
      <c r="H1698" s="451"/>
    </row>
    <row r="1699" spans="1:8" x14ac:dyDescent="0.2">
      <c r="A1699" s="452"/>
      <c r="B1699" s="451"/>
      <c r="C1699" s="451"/>
      <c r="D1699" s="451"/>
      <c r="E1699" s="451"/>
      <c r="F1699" s="451"/>
      <c r="G1699" s="451"/>
      <c r="H1699" s="451"/>
    </row>
    <row r="1700" spans="1:8" x14ac:dyDescent="0.2">
      <c r="A1700" s="452"/>
      <c r="B1700" s="451"/>
      <c r="C1700" s="451"/>
      <c r="D1700" s="451"/>
      <c r="E1700" s="451"/>
      <c r="F1700" s="451"/>
      <c r="G1700" s="451"/>
      <c r="H1700" s="451"/>
    </row>
    <row r="1701" spans="1:8" x14ac:dyDescent="0.2">
      <c r="A1701" s="452"/>
      <c r="B1701" s="451"/>
      <c r="C1701" s="451"/>
      <c r="D1701" s="451"/>
      <c r="E1701" s="451"/>
      <c r="F1701" s="451"/>
      <c r="G1701" s="451"/>
      <c r="H1701" s="451"/>
    </row>
    <row r="1702" spans="1:8" x14ac:dyDescent="0.2">
      <c r="A1702" s="452"/>
      <c r="B1702" s="451"/>
      <c r="C1702" s="451"/>
      <c r="D1702" s="451"/>
      <c r="E1702" s="451"/>
      <c r="F1702" s="451"/>
      <c r="G1702" s="451"/>
      <c r="H1702" s="451"/>
    </row>
    <row r="1703" spans="1:8" x14ac:dyDescent="0.2">
      <c r="A1703" s="452"/>
      <c r="B1703" s="451"/>
      <c r="C1703" s="451"/>
      <c r="D1703" s="451"/>
      <c r="E1703" s="451"/>
      <c r="F1703" s="451"/>
      <c r="G1703" s="451"/>
      <c r="H1703" s="451"/>
    </row>
    <row r="1704" spans="1:8" x14ac:dyDescent="0.2">
      <c r="A1704" s="452"/>
      <c r="B1704" s="451"/>
      <c r="C1704" s="451"/>
      <c r="D1704" s="451"/>
      <c r="E1704" s="451"/>
      <c r="F1704" s="451"/>
      <c r="G1704" s="451"/>
      <c r="H1704" s="451"/>
    </row>
    <row r="1705" spans="1:8" x14ac:dyDescent="0.2">
      <c r="A1705" s="452"/>
      <c r="B1705" s="451"/>
      <c r="C1705" s="451"/>
      <c r="D1705" s="451"/>
      <c r="E1705" s="451"/>
      <c r="F1705" s="451"/>
      <c r="G1705" s="451"/>
      <c r="H1705" s="451"/>
    </row>
    <row r="1706" spans="1:8" x14ac:dyDescent="0.2">
      <c r="A1706" s="452"/>
      <c r="B1706" s="451"/>
      <c r="C1706" s="451"/>
      <c r="D1706" s="451"/>
      <c r="E1706" s="451"/>
      <c r="F1706" s="451"/>
      <c r="G1706" s="451"/>
      <c r="H1706" s="451"/>
    </row>
    <row r="1707" spans="1:8" x14ac:dyDescent="0.2">
      <c r="A1707" s="452"/>
      <c r="B1707" s="451"/>
      <c r="C1707" s="451"/>
      <c r="D1707" s="451"/>
      <c r="E1707" s="451"/>
      <c r="F1707" s="451"/>
      <c r="G1707" s="451"/>
      <c r="H1707" s="451"/>
    </row>
    <row r="1708" spans="1:8" x14ac:dyDescent="0.2">
      <c r="A1708" s="452"/>
      <c r="B1708" s="451"/>
      <c r="C1708" s="451"/>
      <c r="D1708" s="451"/>
      <c r="E1708" s="451"/>
      <c r="F1708" s="451"/>
      <c r="G1708" s="451"/>
      <c r="H1708" s="451"/>
    </row>
    <row r="1709" spans="1:8" x14ac:dyDescent="0.2">
      <c r="A1709" s="452"/>
      <c r="B1709" s="451"/>
      <c r="C1709" s="451"/>
      <c r="D1709" s="451"/>
      <c r="E1709" s="451"/>
      <c r="F1709" s="451"/>
      <c r="G1709" s="451"/>
      <c r="H1709" s="451"/>
    </row>
    <row r="1710" spans="1:8" x14ac:dyDescent="0.2">
      <c r="A1710" s="452"/>
      <c r="B1710" s="451"/>
      <c r="C1710" s="451"/>
      <c r="D1710" s="451"/>
      <c r="E1710" s="451"/>
      <c r="F1710" s="451"/>
      <c r="G1710" s="451"/>
      <c r="H1710" s="451"/>
    </row>
    <row r="1711" spans="1:8" x14ac:dyDescent="0.2">
      <c r="A1711" s="452"/>
      <c r="B1711" s="451"/>
      <c r="C1711" s="451"/>
      <c r="D1711" s="451"/>
      <c r="E1711" s="451"/>
      <c r="F1711" s="451"/>
      <c r="G1711" s="451"/>
      <c r="H1711" s="451"/>
    </row>
    <row r="1712" spans="1:8" x14ac:dyDescent="0.2">
      <c r="A1712" s="452"/>
      <c r="B1712" s="451"/>
      <c r="C1712" s="451"/>
      <c r="D1712" s="451"/>
      <c r="E1712" s="451"/>
      <c r="F1712" s="451"/>
      <c r="G1712" s="451"/>
      <c r="H1712" s="451"/>
    </row>
    <row r="1713" spans="1:8" x14ac:dyDescent="0.2">
      <c r="A1713" s="452"/>
      <c r="B1713" s="451"/>
      <c r="C1713" s="451"/>
      <c r="D1713" s="451"/>
      <c r="E1713" s="451"/>
      <c r="F1713" s="451"/>
      <c r="G1713" s="451"/>
      <c r="H1713" s="451"/>
    </row>
    <row r="1714" spans="1:8" x14ac:dyDescent="0.2">
      <c r="A1714" s="452"/>
      <c r="B1714" s="451"/>
      <c r="C1714" s="451"/>
      <c r="D1714" s="451"/>
      <c r="E1714" s="451"/>
      <c r="F1714" s="451"/>
      <c r="G1714" s="451"/>
      <c r="H1714" s="451"/>
    </row>
    <row r="1715" spans="1:8" x14ac:dyDescent="0.2">
      <c r="A1715" s="452"/>
      <c r="B1715" s="451"/>
      <c r="C1715" s="451"/>
      <c r="D1715" s="451"/>
      <c r="E1715" s="451"/>
      <c r="F1715" s="451"/>
      <c r="G1715" s="451"/>
      <c r="H1715" s="451"/>
    </row>
    <row r="1716" spans="1:8" x14ac:dyDescent="0.2">
      <c r="A1716" s="452"/>
      <c r="B1716" s="451"/>
      <c r="C1716" s="451"/>
      <c r="D1716" s="451"/>
      <c r="E1716" s="451"/>
      <c r="F1716" s="451"/>
      <c r="G1716" s="451"/>
      <c r="H1716" s="451"/>
    </row>
    <row r="1717" spans="1:8" x14ac:dyDescent="0.2">
      <c r="A1717" s="452"/>
      <c r="B1717" s="451"/>
      <c r="C1717" s="451"/>
      <c r="D1717" s="451"/>
      <c r="E1717" s="451"/>
      <c r="F1717" s="451"/>
      <c r="G1717" s="451"/>
      <c r="H1717" s="451"/>
    </row>
    <row r="1718" spans="1:8" x14ac:dyDescent="0.2">
      <c r="A1718" s="452"/>
      <c r="B1718" s="451"/>
      <c r="C1718" s="451"/>
      <c r="D1718" s="451"/>
      <c r="E1718" s="451"/>
      <c r="F1718" s="451"/>
      <c r="G1718" s="451"/>
      <c r="H1718" s="451"/>
    </row>
    <row r="1719" spans="1:8" x14ac:dyDescent="0.2">
      <c r="A1719" s="452"/>
      <c r="B1719" s="451"/>
      <c r="C1719" s="451"/>
      <c r="D1719" s="451"/>
      <c r="E1719" s="451"/>
      <c r="F1719" s="451"/>
      <c r="G1719" s="451"/>
      <c r="H1719" s="451"/>
    </row>
    <row r="1720" spans="1:8" x14ac:dyDescent="0.2">
      <c r="A1720" s="452"/>
      <c r="B1720" s="451"/>
      <c r="C1720" s="451"/>
      <c r="D1720" s="451"/>
      <c r="E1720" s="451"/>
      <c r="F1720" s="451"/>
      <c r="G1720" s="451"/>
      <c r="H1720" s="451"/>
    </row>
    <row r="1721" spans="1:8" x14ac:dyDescent="0.2">
      <c r="A1721" s="452"/>
      <c r="B1721" s="451"/>
      <c r="C1721" s="451"/>
      <c r="D1721" s="451"/>
      <c r="E1721" s="451"/>
      <c r="F1721" s="451"/>
      <c r="G1721" s="451"/>
      <c r="H1721" s="451"/>
    </row>
    <row r="1722" spans="1:8" x14ac:dyDescent="0.2">
      <c r="A1722" s="452"/>
      <c r="B1722" s="451"/>
      <c r="C1722" s="451"/>
      <c r="D1722" s="451"/>
      <c r="E1722" s="451"/>
      <c r="F1722" s="451"/>
      <c r="G1722" s="451"/>
      <c r="H1722" s="451"/>
    </row>
    <row r="1723" spans="1:8" x14ac:dyDescent="0.2">
      <c r="A1723" s="452"/>
      <c r="B1723" s="451"/>
      <c r="C1723" s="451"/>
      <c r="D1723" s="451"/>
      <c r="E1723" s="451"/>
      <c r="F1723" s="451"/>
      <c r="G1723" s="451"/>
      <c r="H1723" s="451"/>
    </row>
    <row r="1724" spans="1:8" x14ac:dyDescent="0.2">
      <c r="A1724" s="452"/>
      <c r="B1724" s="451"/>
      <c r="C1724" s="451"/>
      <c r="D1724" s="451"/>
      <c r="E1724" s="451"/>
      <c r="F1724" s="451"/>
      <c r="G1724" s="451"/>
      <c r="H1724" s="451"/>
    </row>
    <row r="1725" spans="1:8" x14ac:dyDescent="0.2">
      <c r="A1725" s="452"/>
      <c r="B1725" s="451"/>
      <c r="C1725" s="451"/>
      <c r="D1725" s="451"/>
      <c r="E1725" s="451"/>
      <c r="F1725" s="451"/>
      <c r="G1725" s="451"/>
      <c r="H1725" s="451"/>
    </row>
    <row r="1726" spans="1:8" x14ac:dyDescent="0.2">
      <c r="A1726" s="452"/>
      <c r="B1726" s="451"/>
      <c r="C1726" s="451"/>
      <c r="D1726" s="451"/>
      <c r="E1726" s="451"/>
      <c r="F1726" s="451"/>
      <c r="G1726" s="451"/>
      <c r="H1726" s="451"/>
    </row>
    <row r="1727" spans="1:8" x14ac:dyDescent="0.2">
      <c r="A1727" s="452"/>
      <c r="B1727" s="451"/>
      <c r="C1727" s="451"/>
      <c r="D1727" s="451"/>
      <c r="E1727" s="451"/>
      <c r="F1727" s="451"/>
      <c r="G1727" s="451"/>
      <c r="H1727" s="451"/>
    </row>
    <row r="1728" spans="1:8" x14ac:dyDescent="0.2">
      <c r="A1728" s="452"/>
      <c r="B1728" s="451"/>
      <c r="C1728" s="451"/>
      <c r="D1728" s="451"/>
      <c r="E1728" s="451"/>
      <c r="F1728" s="451"/>
      <c r="G1728" s="451"/>
      <c r="H1728" s="451"/>
    </row>
    <row r="1729" spans="1:8" x14ac:dyDescent="0.2">
      <c r="A1729" s="452"/>
      <c r="B1729" s="451"/>
      <c r="C1729" s="451"/>
      <c r="D1729" s="451"/>
      <c r="E1729" s="451"/>
      <c r="F1729" s="451"/>
      <c r="G1729" s="451"/>
      <c r="H1729" s="451"/>
    </row>
    <row r="1730" spans="1:8" x14ac:dyDescent="0.2">
      <c r="A1730" s="452"/>
      <c r="B1730" s="451"/>
      <c r="C1730" s="451"/>
      <c r="D1730" s="451"/>
      <c r="E1730" s="451"/>
      <c r="F1730" s="451"/>
      <c r="G1730" s="451"/>
      <c r="H1730" s="451"/>
    </row>
    <row r="1731" spans="1:8" x14ac:dyDescent="0.2">
      <c r="A1731" s="452"/>
      <c r="B1731" s="451"/>
      <c r="C1731" s="451"/>
      <c r="D1731" s="451"/>
      <c r="E1731" s="451"/>
      <c r="F1731" s="451"/>
      <c r="G1731" s="451"/>
      <c r="H1731" s="451"/>
    </row>
    <row r="1732" spans="1:8" x14ac:dyDescent="0.2">
      <c r="A1732" s="452"/>
      <c r="B1732" s="451"/>
      <c r="C1732" s="451"/>
      <c r="D1732" s="451"/>
      <c r="E1732" s="451"/>
      <c r="F1732" s="451"/>
      <c r="G1732" s="451"/>
      <c r="H1732" s="451"/>
    </row>
    <row r="1733" spans="1:8" x14ac:dyDescent="0.2">
      <c r="A1733" s="452"/>
      <c r="B1733" s="451"/>
      <c r="C1733" s="451"/>
      <c r="D1733" s="451"/>
      <c r="E1733" s="451"/>
      <c r="F1733" s="451"/>
      <c r="G1733" s="451"/>
      <c r="H1733" s="451"/>
    </row>
    <row r="1734" spans="1:8" x14ac:dyDescent="0.2">
      <c r="A1734" s="452"/>
      <c r="B1734" s="451"/>
      <c r="C1734" s="451"/>
      <c r="D1734" s="451"/>
      <c r="E1734" s="451"/>
      <c r="F1734" s="451"/>
      <c r="G1734" s="451"/>
      <c r="H1734" s="451"/>
    </row>
    <row r="1735" spans="1:8" x14ac:dyDescent="0.2">
      <c r="A1735" s="452"/>
      <c r="B1735" s="451"/>
      <c r="C1735" s="451"/>
      <c r="D1735" s="451"/>
      <c r="E1735" s="451"/>
      <c r="F1735" s="451"/>
      <c r="G1735" s="451"/>
      <c r="H1735" s="451"/>
    </row>
    <row r="1736" spans="1:8" x14ac:dyDescent="0.2">
      <c r="A1736" s="452"/>
      <c r="B1736" s="451"/>
      <c r="C1736" s="451"/>
      <c r="D1736" s="451"/>
      <c r="E1736" s="451"/>
      <c r="F1736" s="451"/>
      <c r="G1736" s="451"/>
      <c r="H1736" s="451"/>
    </row>
    <row r="1737" spans="1:8" x14ac:dyDescent="0.2">
      <c r="A1737" s="452"/>
      <c r="B1737" s="451"/>
      <c r="C1737" s="451"/>
      <c r="D1737" s="451"/>
      <c r="E1737" s="451"/>
      <c r="F1737" s="451"/>
      <c r="G1737" s="451"/>
      <c r="H1737" s="451"/>
    </row>
    <row r="1738" spans="1:8" x14ac:dyDescent="0.2">
      <c r="A1738" s="452"/>
      <c r="B1738" s="451"/>
      <c r="C1738" s="451"/>
      <c r="D1738" s="451"/>
      <c r="E1738" s="451"/>
      <c r="F1738" s="451"/>
      <c r="G1738" s="451"/>
      <c r="H1738" s="451"/>
    </row>
    <row r="1739" spans="1:8" x14ac:dyDescent="0.2">
      <c r="A1739" s="452"/>
      <c r="B1739" s="451"/>
      <c r="C1739" s="451"/>
      <c r="D1739" s="451"/>
      <c r="E1739" s="451"/>
      <c r="F1739" s="451"/>
      <c r="G1739" s="451"/>
      <c r="H1739" s="451"/>
    </row>
    <row r="1740" spans="1:8" x14ac:dyDescent="0.2">
      <c r="A1740" s="452"/>
      <c r="B1740" s="451"/>
      <c r="C1740" s="451"/>
      <c r="D1740" s="451"/>
      <c r="E1740" s="451"/>
      <c r="F1740" s="451"/>
      <c r="G1740" s="451"/>
      <c r="H1740" s="451"/>
    </row>
    <row r="1741" spans="1:8" x14ac:dyDescent="0.2">
      <c r="A1741" s="452"/>
      <c r="B1741" s="451"/>
      <c r="C1741" s="451"/>
      <c r="D1741" s="451"/>
      <c r="E1741" s="451"/>
      <c r="F1741" s="451"/>
      <c r="G1741" s="451"/>
      <c r="H1741" s="451"/>
    </row>
    <row r="1742" spans="1:8" x14ac:dyDescent="0.2">
      <c r="A1742" s="452"/>
      <c r="B1742" s="451"/>
      <c r="C1742" s="451"/>
      <c r="D1742" s="451"/>
      <c r="E1742" s="451"/>
      <c r="F1742" s="451"/>
      <c r="G1742" s="451"/>
      <c r="H1742" s="451"/>
    </row>
    <row r="1743" spans="1:8" x14ac:dyDescent="0.2">
      <c r="A1743" s="452"/>
      <c r="B1743" s="451"/>
      <c r="C1743" s="451"/>
      <c r="D1743" s="451"/>
      <c r="E1743" s="451"/>
      <c r="F1743" s="451"/>
      <c r="G1743" s="451"/>
      <c r="H1743" s="451"/>
    </row>
    <row r="1744" spans="1:8" x14ac:dyDescent="0.2">
      <c r="A1744" s="452"/>
      <c r="B1744" s="451"/>
      <c r="C1744" s="451"/>
      <c r="D1744" s="451"/>
      <c r="E1744" s="451"/>
      <c r="F1744" s="451"/>
      <c r="G1744" s="451"/>
      <c r="H1744" s="451"/>
    </row>
    <row r="1745" spans="1:8" x14ac:dyDescent="0.2">
      <c r="A1745" s="452"/>
      <c r="B1745" s="451"/>
      <c r="C1745" s="451"/>
      <c r="D1745" s="451"/>
      <c r="E1745" s="451"/>
      <c r="F1745" s="451"/>
      <c r="G1745" s="451"/>
      <c r="H1745" s="451"/>
    </row>
    <row r="1746" spans="1:8" x14ac:dyDescent="0.2">
      <c r="A1746" s="452"/>
      <c r="B1746" s="451"/>
      <c r="C1746" s="451"/>
      <c r="D1746" s="451"/>
      <c r="E1746" s="451"/>
      <c r="F1746" s="451"/>
      <c r="G1746" s="451"/>
      <c r="H1746" s="451"/>
    </row>
    <row r="1747" spans="1:8" x14ac:dyDescent="0.2">
      <c r="A1747" s="452"/>
      <c r="B1747" s="451"/>
      <c r="C1747" s="451"/>
      <c r="D1747" s="451"/>
      <c r="E1747" s="451"/>
      <c r="F1747" s="451"/>
      <c r="G1747" s="451"/>
      <c r="H1747" s="451"/>
    </row>
    <row r="1748" spans="1:8" x14ac:dyDescent="0.2">
      <c r="A1748" s="452"/>
      <c r="B1748" s="451"/>
      <c r="C1748" s="451"/>
      <c r="D1748" s="451"/>
      <c r="E1748" s="451"/>
      <c r="F1748" s="451"/>
      <c r="G1748" s="451"/>
      <c r="H1748" s="451"/>
    </row>
    <row r="1749" spans="1:8" x14ac:dyDescent="0.2">
      <c r="A1749" s="452"/>
      <c r="B1749" s="451"/>
      <c r="C1749" s="451"/>
      <c r="D1749" s="451"/>
      <c r="E1749" s="451"/>
      <c r="F1749" s="451"/>
      <c r="G1749" s="451"/>
      <c r="H1749" s="451"/>
    </row>
    <row r="1750" spans="1:8" x14ac:dyDescent="0.2">
      <c r="A1750" s="452"/>
      <c r="B1750" s="451"/>
      <c r="C1750" s="451"/>
      <c r="D1750" s="451"/>
      <c r="E1750" s="451"/>
      <c r="F1750" s="451"/>
      <c r="G1750" s="451"/>
      <c r="H1750" s="451"/>
    </row>
    <row r="1751" spans="1:8" x14ac:dyDescent="0.2">
      <c r="A1751" s="452"/>
      <c r="B1751" s="451"/>
      <c r="C1751" s="451"/>
      <c r="D1751" s="451"/>
      <c r="E1751" s="451"/>
      <c r="F1751" s="451"/>
      <c r="G1751" s="451"/>
      <c r="H1751" s="451"/>
    </row>
    <row r="1752" spans="1:8" x14ac:dyDescent="0.2">
      <c r="A1752" s="452"/>
      <c r="B1752" s="451"/>
      <c r="C1752" s="451"/>
      <c r="D1752" s="451"/>
      <c r="E1752" s="451"/>
      <c r="F1752" s="451"/>
      <c r="G1752" s="451"/>
      <c r="H1752" s="451"/>
    </row>
    <row r="1753" spans="1:8" x14ac:dyDescent="0.2">
      <c r="A1753" s="452"/>
      <c r="B1753" s="451"/>
      <c r="C1753" s="451"/>
      <c r="D1753" s="451"/>
      <c r="E1753" s="451"/>
      <c r="F1753" s="451"/>
      <c r="G1753" s="451"/>
      <c r="H1753" s="451"/>
    </row>
    <row r="1754" spans="1:8" x14ac:dyDescent="0.2">
      <c r="A1754" s="452"/>
      <c r="B1754" s="451"/>
      <c r="C1754" s="451"/>
      <c r="D1754" s="451"/>
      <c r="E1754" s="451"/>
      <c r="F1754" s="451"/>
      <c r="G1754" s="451"/>
      <c r="H1754" s="451"/>
    </row>
    <row r="1755" spans="1:8" x14ac:dyDescent="0.2">
      <c r="A1755" s="452"/>
      <c r="B1755" s="451"/>
      <c r="C1755" s="451"/>
      <c r="D1755" s="451"/>
      <c r="E1755" s="451"/>
      <c r="F1755" s="451"/>
      <c r="G1755" s="451"/>
      <c r="H1755" s="451"/>
    </row>
    <row r="1756" spans="1:8" x14ac:dyDescent="0.2">
      <c r="A1756" s="452"/>
      <c r="B1756" s="451"/>
      <c r="C1756" s="451"/>
      <c r="D1756" s="451"/>
      <c r="E1756" s="451"/>
      <c r="F1756" s="451"/>
      <c r="G1756" s="451"/>
      <c r="H1756" s="451"/>
    </row>
    <row r="1757" spans="1:8" x14ac:dyDescent="0.2">
      <c r="A1757" s="452"/>
      <c r="B1757" s="451"/>
      <c r="C1757" s="451"/>
      <c r="D1757" s="451"/>
      <c r="E1757" s="451"/>
      <c r="F1757" s="451"/>
      <c r="G1757" s="451"/>
      <c r="H1757" s="451"/>
    </row>
    <row r="1758" spans="1:8" x14ac:dyDescent="0.2">
      <c r="A1758" s="452"/>
      <c r="B1758" s="451"/>
      <c r="C1758" s="451"/>
      <c r="D1758" s="451"/>
      <c r="E1758" s="451"/>
      <c r="F1758" s="451"/>
      <c r="G1758" s="451"/>
      <c r="H1758" s="451"/>
    </row>
    <row r="1759" spans="1:8" x14ac:dyDescent="0.2">
      <c r="A1759" s="452"/>
      <c r="B1759" s="451"/>
      <c r="C1759" s="451"/>
      <c r="D1759" s="451"/>
      <c r="E1759" s="451"/>
      <c r="F1759" s="451"/>
      <c r="G1759" s="451"/>
      <c r="H1759" s="451"/>
    </row>
    <row r="1760" spans="1:8" x14ac:dyDescent="0.2">
      <c r="A1760" s="452"/>
      <c r="B1760" s="451"/>
      <c r="C1760" s="451"/>
      <c r="D1760" s="451"/>
      <c r="E1760" s="451"/>
      <c r="F1760" s="451"/>
      <c r="G1760" s="451"/>
      <c r="H1760" s="451"/>
    </row>
    <row r="1761" spans="1:8" x14ac:dyDescent="0.2">
      <c r="A1761" s="452"/>
      <c r="B1761" s="451"/>
      <c r="C1761" s="451"/>
      <c r="D1761" s="451"/>
      <c r="E1761" s="451"/>
      <c r="F1761" s="451"/>
      <c r="G1761" s="451"/>
      <c r="H1761" s="451"/>
    </row>
    <row r="1762" spans="1:8" x14ac:dyDescent="0.2">
      <c r="A1762" s="452"/>
      <c r="B1762" s="451"/>
      <c r="C1762" s="451"/>
      <c r="D1762" s="451"/>
      <c r="E1762" s="451"/>
      <c r="F1762" s="451"/>
      <c r="G1762" s="451"/>
      <c r="H1762" s="451"/>
    </row>
    <row r="1763" spans="1:8" x14ac:dyDescent="0.2">
      <c r="A1763" s="452"/>
      <c r="B1763" s="451"/>
      <c r="C1763" s="451"/>
      <c r="D1763" s="451"/>
      <c r="E1763" s="451"/>
      <c r="F1763" s="451"/>
      <c r="G1763" s="451"/>
      <c r="H1763" s="451"/>
    </row>
    <row r="1764" spans="1:8" x14ac:dyDescent="0.2">
      <c r="A1764" s="452"/>
      <c r="B1764" s="451"/>
      <c r="C1764" s="451"/>
      <c r="D1764" s="451"/>
      <c r="E1764" s="451"/>
      <c r="F1764" s="451"/>
      <c r="G1764" s="451"/>
      <c r="H1764" s="451"/>
    </row>
    <row r="1765" spans="1:8" x14ac:dyDescent="0.2">
      <c r="A1765" s="452"/>
      <c r="B1765" s="451"/>
      <c r="C1765" s="451"/>
      <c r="D1765" s="451"/>
      <c r="E1765" s="451"/>
      <c r="F1765" s="451"/>
      <c r="G1765" s="451"/>
      <c r="H1765" s="451"/>
    </row>
    <row r="1766" spans="1:8" x14ac:dyDescent="0.2">
      <c r="A1766" s="452"/>
      <c r="B1766" s="451"/>
      <c r="C1766" s="451"/>
      <c r="D1766" s="451"/>
      <c r="E1766" s="451"/>
      <c r="F1766" s="451"/>
      <c r="G1766" s="451"/>
      <c r="H1766" s="451"/>
    </row>
    <row r="1767" spans="1:8" x14ac:dyDescent="0.2">
      <c r="A1767" s="452"/>
      <c r="B1767" s="451"/>
      <c r="C1767" s="451"/>
      <c r="D1767" s="451"/>
      <c r="E1767" s="451"/>
      <c r="F1767" s="451"/>
      <c r="G1767" s="451"/>
      <c r="H1767" s="451"/>
    </row>
    <row r="1768" spans="1:8" x14ac:dyDescent="0.2">
      <c r="A1768" s="452"/>
      <c r="B1768" s="451"/>
      <c r="C1768" s="451"/>
      <c r="D1768" s="451"/>
      <c r="E1768" s="451"/>
      <c r="F1768" s="451"/>
      <c r="G1768" s="451"/>
      <c r="H1768" s="451"/>
    </row>
    <row r="1769" spans="1:8" x14ac:dyDescent="0.2">
      <c r="A1769" s="452"/>
      <c r="B1769" s="451"/>
      <c r="C1769" s="451"/>
      <c r="D1769" s="451"/>
      <c r="E1769" s="451"/>
      <c r="F1769" s="451"/>
      <c r="G1769" s="451"/>
      <c r="H1769" s="451"/>
    </row>
    <row r="1770" spans="1:8" x14ac:dyDescent="0.2">
      <c r="A1770" s="452"/>
      <c r="B1770" s="451"/>
      <c r="C1770" s="451"/>
      <c r="D1770" s="451"/>
      <c r="E1770" s="451"/>
      <c r="F1770" s="451"/>
      <c r="G1770" s="451"/>
      <c r="H1770" s="451"/>
    </row>
    <row r="1771" spans="1:8" x14ac:dyDescent="0.2">
      <c r="A1771" s="452"/>
      <c r="B1771" s="451"/>
      <c r="C1771" s="451"/>
      <c r="D1771" s="451"/>
      <c r="E1771" s="451"/>
      <c r="F1771" s="451"/>
      <c r="G1771" s="451"/>
      <c r="H1771" s="451"/>
    </row>
    <row r="1772" spans="1:8" x14ac:dyDescent="0.2">
      <c r="A1772" s="452"/>
      <c r="B1772" s="451"/>
      <c r="C1772" s="451"/>
      <c r="D1772" s="451"/>
      <c r="E1772" s="451"/>
      <c r="F1772" s="451"/>
      <c r="G1772" s="451"/>
      <c r="H1772" s="451"/>
    </row>
    <row r="1773" spans="1:8" x14ac:dyDescent="0.2">
      <c r="A1773" s="452"/>
      <c r="B1773" s="451"/>
      <c r="C1773" s="451"/>
      <c r="D1773" s="451"/>
      <c r="E1773" s="451"/>
      <c r="F1773" s="451"/>
      <c r="G1773" s="451"/>
      <c r="H1773" s="451"/>
    </row>
    <row r="1774" spans="1:8" x14ac:dyDescent="0.2">
      <c r="A1774" s="452"/>
      <c r="B1774" s="451"/>
      <c r="C1774" s="451"/>
      <c r="D1774" s="451"/>
      <c r="E1774" s="451"/>
      <c r="F1774" s="451"/>
      <c r="G1774" s="451"/>
      <c r="H1774" s="451"/>
    </row>
    <row r="1775" spans="1:8" x14ac:dyDescent="0.2">
      <c r="A1775" s="452"/>
      <c r="B1775" s="451"/>
      <c r="C1775" s="451"/>
      <c r="D1775" s="451"/>
      <c r="E1775" s="451"/>
      <c r="F1775" s="451"/>
      <c r="G1775" s="451"/>
      <c r="H1775" s="451"/>
    </row>
    <row r="1776" spans="1:8" x14ac:dyDescent="0.2">
      <c r="A1776" s="452"/>
      <c r="B1776" s="451"/>
      <c r="C1776" s="451"/>
      <c r="D1776" s="451"/>
      <c r="E1776" s="451"/>
      <c r="F1776" s="451"/>
      <c r="G1776" s="451"/>
      <c r="H1776" s="451"/>
    </row>
    <row r="1777" spans="1:8" x14ac:dyDescent="0.2">
      <c r="A1777" s="452"/>
      <c r="B1777" s="451"/>
      <c r="C1777" s="451"/>
      <c r="D1777" s="451"/>
      <c r="E1777" s="451"/>
      <c r="F1777" s="451"/>
      <c r="G1777" s="451"/>
      <c r="H1777" s="451"/>
    </row>
    <row r="1778" spans="1:8" x14ac:dyDescent="0.2">
      <c r="A1778" s="452"/>
      <c r="B1778" s="451"/>
      <c r="C1778" s="451"/>
      <c r="D1778" s="451"/>
      <c r="E1778" s="451"/>
      <c r="F1778" s="451"/>
      <c r="G1778" s="451"/>
      <c r="H1778" s="451"/>
    </row>
    <row r="1779" spans="1:8" x14ac:dyDescent="0.2">
      <c r="A1779" s="452"/>
      <c r="B1779" s="451"/>
      <c r="C1779" s="451"/>
      <c r="D1779" s="451"/>
      <c r="E1779" s="451"/>
      <c r="F1779" s="451"/>
      <c r="G1779" s="451"/>
      <c r="H1779" s="451"/>
    </row>
    <row r="1780" spans="1:8" x14ac:dyDescent="0.2">
      <c r="A1780" s="452"/>
      <c r="B1780" s="451"/>
      <c r="C1780" s="451"/>
      <c r="D1780" s="451"/>
      <c r="E1780" s="451"/>
      <c r="F1780" s="451"/>
      <c r="G1780" s="451"/>
      <c r="H1780" s="451"/>
    </row>
    <row r="1781" spans="1:8" x14ac:dyDescent="0.2">
      <c r="A1781" s="452"/>
      <c r="B1781" s="451"/>
      <c r="C1781" s="451"/>
      <c r="D1781" s="451"/>
      <c r="E1781" s="451"/>
      <c r="F1781" s="451"/>
      <c r="G1781" s="451"/>
      <c r="H1781" s="451"/>
    </row>
    <row r="1782" spans="1:8" x14ac:dyDescent="0.2">
      <c r="A1782" s="452"/>
      <c r="B1782" s="451"/>
      <c r="C1782" s="451"/>
      <c r="D1782" s="451"/>
      <c r="E1782" s="451"/>
      <c r="F1782" s="451"/>
      <c r="G1782" s="451"/>
      <c r="H1782" s="451"/>
    </row>
    <row r="1783" spans="1:8" x14ac:dyDescent="0.2">
      <c r="A1783" s="452"/>
      <c r="B1783" s="451"/>
      <c r="C1783" s="451"/>
      <c r="D1783" s="451"/>
      <c r="E1783" s="451"/>
      <c r="F1783" s="451"/>
      <c r="G1783" s="451"/>
      <c r="H1783" s="451"/>
    </row>
    <row r="1784" spans="1:8" x14ac:dyDescent="0.2">
      <c r="A1784" s="452"/>
      <c r="B1784" s="451"/>
      <c r="C1784" s="451"/>
      <c r="D1784" s="451"/>
      <c r="E1784" s="451"/>
      <c r="F1784" s="451"/>
      <c r="G1784" s="451"/>
      <c r="H1784" s="451"/>
    </row>
    <row r="1785" spans="1:8" x14ac:dyDescent="0.2">
      <c r="A1785" s="452"/>
      <c r="B1785" s="451"/>
      <c r="C1785" s="451"/>
      <c r="D1785" s="451"/>
      <c r="E1785" s="451"/>
      <c r="F1785" s="451"/>
      <c r="G1785" s="451"/>
      <c r="H1785" s="451"/>
    </row>
    <row r="1786" spans="1:8" x14ac:dyDescent="0.2">
      <c r="A1786" s="452"/>
      <c r="B1786" s="451"/>
      <c r="C1786" s="451"/>
      <c r="D1786" s="451"/>
      <c r="E1786" s="451"/>
      <c r="F1786" s="451"/>
      <c r="G1786" s="451"/>
      <c r="H1786" s="451"/>
    </row>
    <row r="1787" spans="1:8" x14ac:dyDescent="0.2">
      <c r="A1787" s="452"/>
      <c r="B1787" s="451"/>
      <c r="C1787" s="451"/>
      <c r="D1787" s="451"/>
      <c r="E1787" s="451"/>
      <c r="F1787" s="451"/>
      <c r="G1787" s="451"/>
      <c r="H1787" s="451"/>
    </row>
    <row r="1788" spans="1:8" x14ac:dyDescent="0.2">
      <c r="A1788" s="452"/>
      <c r="B1788" s="451"/>
      <c r="C1788" s="451"/>
      <c r="D1788" s="451"/>
      <c r="E1788" s="451"/>
      <c r="F1788" s="451"/>
      <c r="G1788" s="451"/>
      <c r="H1788" s="451"/>
    </row>
    <row r="1789" spans="1:8" x14ac:dyDescent="0.2">
      <c r="A1789" s="452"/>
      <c r="B1789" s="451"/>
      <c r="C1789" s="451"/>
      <c r="D1789" s="451"/>
      <c r="E1789" s="451"/>
      <c r="F1789" s="451"/>
      <c r="G1789" s="451"/>
      <c r="H1789" s="451"/>
    </row>
    <row r="1790" spans="1:8" x14ac:dyDescent="0.2">
      <c r="A1790" s="452"/>
      <c r="B1790" s="451"/>
      <c r="C1790" s="451"/>
      <c r="D1790" s="451"/>
      <c r="E1790" s="451"/>
      <c r="F1790" s="451"/>
      <c r="G1790" s="451"/>
      <c r="H1790" s="451"/>
    </row>
    <row r="1791" spans="1:8" x14ac:dyDescent="0.2">
      <c r="A1791" s="452"/>
      <c r="B1791" s="451"/>
      <c r="C1791" s="451"/>
      <c r="D1791" s="451"/>
      <c r="E1791" s="451"/>
      <c r="F1791" s="451"/>
      <c r="G1791" s="451"/>
      <c r="H1791" s="451"/>
    </row>
    <row r="1792" spans="1:8" x14ac:dyDescent="0.2">
      <c r="A1792" s="452"/>
      <c r="B1792" s="451"/>
      <c r="C1792" s="451"/>
      <c r="D1792" s="451"/>
      <c r="E1792" s="451"/>
      <c r="F1792" s="451"/>
      <c r="G1792" s="451"/>
      <c r="H1792" s="451"/>
    </row>
    <row r="1793" spans="1:8" x14ac:dyDescent="0.2">
      <c r="A1793" s="452"/>
      <c r="B1793" s="451"/>
      <c r="C1793" s="451"/>
      <c r="D1793" s="451"/>
      <c r="E1793" s="451"/>
      <c r="F1793" s="451"/>
      <c r="G1793" s="451"/>
      <c r="H1793" s="451"/>
    </row>
    <row r="1794" spans="1:8" x14ac:dyDescent="0.2">
      <c r="A1794" s="452"/>
      <c r="B1794" s="451"/>
      <c r="C1794" s="451"/>
      <c r="D1794" s="451"/>
      <c r="E1794" s="451"/>
      <c r="F1794" s="451"/>
      <c r="G1794" s="451"/>
      <c r="H1794" s="451"/>
    </row>
    <row r="1795" spans="1:8" x14ac:dyDescent="0.2">
      <c r="A1795" s="452"/>
      <c r="B1795" s="451"/>
      <c r="C1795" s="451"/>
      <c r="D1795" s="451"/>
      <c r="E1795" s="451"/>
      <c r="F1795" s="451"/>
      <c r="G1795" s="451"/>
      <c r="H1795" s="451"/>
    </row>
    <row r="1796" spans="1:8" x14ac:dyDescent="0.2">
      <c r="A1796" s="452"/>
      <c r="B1796" s="451"/>
      <c r="C1796" s="451"/>
      <c r="D1796" s="451"/>
      <c r="E1796" s="451"/>
      <c r="F1796" s="451"/>
      <c r="G1796" s="451"/>
      <c r="H1796" s="451"/>
    </row>
    <row r="1797" spans="1:8" x14ac:dyDescent="0.2">
      <c r="A1797" s="452"/>
      <c r="B1797" s="451"/>
      <c r="C1797" s="451"/>
      <c r="D1797" s="451"/>
      <c r="E1797" s="451"/>
      <c r="F1797" s="451"/>
      <c r="G1797" s="451"/>
      <c r="H1797" s="451"/>
    </row>
    <row r="1798" spans="1:8" x14ac:dyDescent="0.2">
      <c r="A1798" s="452"/>
      <c r="B1798" s="451"/>
      <c r="C1798" s="451"/>
      <c r="D1798" s="451"/>
      <c r="E1798" s="451"/>
      <c r="F1798" s="451"/>
      <c r="G1798" s="451"/>
      <c r="H1798" s="451"/>
    </row>
    <row r="1799" spans="1:8" x14ac:dyDescent="0.2">
      <c r="A1799" s="452"/>
      <c r="B1799" s="451"/>
      <c r="C1799" s="451"/>
      <c r="D1799" s="451"/>
      <c r="E1799" s="451"/>
      <c r="F1799" s="451"/>
      <c r="G1799" s="451"/>
      <c r="H1799" s="451"/>
    </row>
    <row r="1800" spans="1:8" x14ac:dyDescent="0.2">
      <c r="A1800" s="452"/>
      <c r="B1800" s="451"/>
      <c r="C1800" s="451"/>
      <c r="D1800" s="451"/>
      <c r="E1800" s="451"/>
      <c r="F1800" s="451"/>
      <c r="G1800" s="451"/>
      <c r="H1800" s="451"/>
    </row>
    <row r="1801" spans="1:8" x14ac:dyDescent="0.2">
      <c r="A1801" s="452"/>
      <c r="B1801" s="451"/>
      <c r="C1801" s="451"/>
      <c r="D1801" s="451"/>
      <c r="E1801" s="451"/>
      <c r="F1801" s="451"/>
      <c r="G1801" s="451"/>
      <c r="H1801" s="451"/>
    </row>
    <row r="1802" spans="1:8" x14ac:dyDescent="0.2">
      <c r="A1802" s="452"/>
      <c r="B1802" s="451"/>
      <c r="C1802" s="451"/>
      <c r="D1802" s="451"/>
      <c r="E1802" s="451"/>
      <c r="F1802" s="451"/>
      <c r="G1802" s="451"/>
      <c r="H1802" s="451"/>
    </row>
    <row r="1803" spans="1:8" x14ac:dyDescent="0.2">
      <c r="A1803" s="452"/>
      <c r="B1803" s="451"/>
      <c r="C1803" s="451"/>
      <c r="D1803" s="451"/>
      <c r="E1803" s="451"/>
      <c r="F1803" s="451"/>
      <c r="G1803" s="451"/>
      <c r="H1803" s="451"/>
    </row>
    <row r="1804" spans="1:8" x14ac:dyDescent="0.2">
      <c r="A1804" s="452"/>
      <c r="B1804" s="451"/>
      <c r="C1804" s="451"/>
      <c r="D1804" s="451"/>
      <c r="E1804" s="451"/>
      <c r="F1804" s="451"/>
      <c r="G1804" s="451"/>
      <c r="H1804" s="451"/>
    </row>
    <row r="1805" spans="1:8" x14ac:dyDescent="0.2">
      <c r="A1805" s="452"/>
      <c r="B1805" s="451"/>
      <c r="C1805" s="451"/>
      <c r="D1805" s="451"/>
      <c r="E1805" s="451"/>
      <c r="F1805" s="451"/>
      <c r="G1805" s="451"/>
      <c r="H1805" s="451"/>
    </row>
    <row r="1806" spans="1:8" x14ac:dyDescent="0.2">
      <c r="A1806" s="452"/>
      <c r="B1806" s="451"/>
      <c r="C1806" s="451"/>
      <c r="D1806" s="451"/>
      <c r="E1806" s="451"/>
      <c r="F1806" s="451"/>
      <c r="G1806" s="451"/>
      <c r="H1806" s="451"/>
    </row>
    <row r="1807" spans="1:8" x14ac:dyDescent="0.2">
      <c r="A1807" s="452"/>
      <c r="B1807" s="451"/>
      <c r="C1807" s="451"/>
      <c r="D1807" s="451"/>
      <c r="E1807" s="451"/>
      <c r="F1807" s="451"/>
      <c r="G1807" s="451"/>
      <c r="H1807" s="451"/>
    </row>
    <row r="1808" spans="1:8" x14ac:dyDescent="0.2">
      <c r="A1808" s="452"/>
      <c r="B1808" s="451"/>
      <c r="C1808" s="451"/>
      <c r="D1808" s="451"/>
      <c r="E1808" s="451"/>
      <c r="F1808" s="451"/>
      <c r="G1808" s="451"/>
      <c r="H1808" s="451"/>
    </row>
    <row r="1809" spans="1:8" x14ac:dyDescent="0.2">
      <c r="A1809" s="452"/>
      <c r="B1809" s="451"/>
      <c r="C1809" s="451"/>
      <c r="D1809" s="451"/>
      <c r="E1809" s="451"/>
      <c r="F1809" s="451"/>
      <c r="G1809" s="451"/>
      <c r="H1809" s="451"/>
    </row>
    <row r="1810" spans="1:8" x14ac:dyDescent="0.2">
      <c r="A1810" s="452"/>
      <c r="B1810" s="451"/>
      <c r="C1810" s="451"/>
      <c r="D1810" s="451"/>
      <c r="E1810" s="451"/>
      <c r="F1810" s="451"/>
      <c r="G1810" s="451"/>
      <c r="H1810" s="451"/>
    </row>
    <row r="1811" spans="1:8" x14ac:dyDescent="0.2">
      <c r="A1811" s="452"/>
      <c r="B1811" s="451"/>
      <c r="C1811" s="451"/>
      <c r="D1811" s="451"/>
      <c r="E1811" s="451"/>
      <c r="F1811" s="451"/>
      <c r="G1811" s="451"/>
      <c r="H1811" s="451"/>
    </row>
    <row r="1812" spans="1:8" x14ac:dyDescent="0.2">
      <c r="A1812" s="452"/>
      <c r="B1812" s="451"/>
      <c r="C1812" s="451"/>
      <c r="D1812" s="451"/>
      <c r="E1812" s="451"/>
      <c r="F1812" s="451"/>
      <c r="G1812" s="451"/>
      <c r="H1812" s="451"/>
    </row>
    <row r="1813" spans="1:8" x14ac:dyDescent="0.2">
      <c r="A1813" s="452"/>
      <c r="B1813" s="451"/>
      <c r="C1813" s="451"/>
      <c r="D1813" s="451"/>
      <c r="E1813" s="451"/>
      <c r="F1813" s="451"/>
      <c r="G1813" s="451"/>
      <c r="H1813" s="451"/>
    </row>
    <row r="1814" spans="1:8" x14ac:dyDescent="0.2">
      <c r="A1814" s="452"/>
      <c r="B1814" s="451"/>
      <c r="C1814" s="451"/>
      <c r="D1814" s="451"/>
      <c r="E1814" s="451"/>
      <c r="F1814" s="451"/>
      <c r="G1814" s="451"/>
      <c r="H1814" s="451"/>
    </row>
    <row r="1815" spans="1:8" x14ac:dyDescent="0.2">
      <c r="A1815" s="452"/>
      <c r="B1815" s="451"/>
      <c r="C1815" s="451"/>
      <c r="D1815" s="451"/>
      <c r="E1815" s="451"/>
      <c r="F1815" s="451"/>
      <c r="G1815" s="451"/>
      <c r="H1815" s="451"/>
    </row>
    <row r="1816" spans="1:8" x14ac:dyDescent="0.2">
      <c r="A1816" s="452"/>
      <c r="B1816" s="451"/>
      <c r="C1816" s="451"/>
      <c r="D1816" s="451"/>
      <c r="E1816" s="451"/>
      <c r="F1816" s="451"/>
      <c r="G1816" s="451"/>
      <c r="H1816" s="451"/>
    </row>
    <row r="1817" spans="1:8" x14ac:dyDescent="0.2">
      <c r="A1817" s="452"/>
      <c r="B1817" s="451"/>
      <c r="C1817" s="451"/>
      <c r="D1817" s="451"/>
      <c r="E1817" s="451"/>
      <c r="F1817" s="451"/>
      <c r="G1817" s="451"/>
      <c r="H1817" s="451"/>
    </row>
    <row r="1818" spans="1:8" x14ac:dyDescent="0.2">
      <c r="A1818" s="452"/>
      <c r="B1818" s="451"/>
      <c r="C1818" s="451"/>
      <c r="D1818" s="451"/>
      <c r="E1818" s="451"/>
      <c r="F1818" s="451"/>
      <c r="G1818" s="451"/>
      <c r="H1818" s="451"/>
    </row>
    <row r="1819" spans="1:8" x14ac:dyDescent="0.2">
      <c r="A1819" s="452"/>
      <c r="B1819" s="451"/>
      <c r="C1819" s="451"/>
      <c r="D1819" s="451"/>
      <c r="E1819" s="451"/>
      <c r="F1819" s="451"/>
      <c r="G1819" s="451"/>
      <c r="H1819" s="451"/>
    </row>
    <row r="1820" spans="1:8" x14ac:dyDescent="0.2">
      <c r="A1820" s="452"/>
      <c r="B1820" s="451"/>
      <c r="C1820" s="451"/>
      <c r="D1820" s="451"/>
      <c r="E1820" s="451"/>
      <c r="F1820" s="451"/>
      <c r="G1820" s="451"/>
      <c r="H1820" s="451"/>
    </row>
    <row r="1821" spans="1:8" x14ac:dyDescent="0.2">
      <c r="A1821" s="452"/>
      <c r="B1821" s="451"/>
      <c r="C1821" s="451"/>
      <c r="D1821" s="451"/>
      <c r="E1821" s="451"/>
      <c r="F1821" s="451"/>
      <c r="G1821" s="451"/>
      <c r="H1821" s="451"/>
    </row>
    <row r="1822" spans="1:8" x14ac:dyDescent="0.2">
      <c r="A1822" s="452"/>
      <c r="B1822" s="451"/>
      <c r="C1822" s="451"/>
      <c r="D1822" s="451"/>
      <c r="E1822" s="451"/>
      <c r="F1822" s="451"/>
      <c r="G1822" s="451"/>
      <c r="H1822" s="451"/>
    </row>
    <row r="1823" spans="1:8" x14ac:dyDescent="0.2">
      <c r="A1823" s="452"/>
      <c r="B1823" s="451"/>
      <c r="C1823" s="451"/>
      <c r="D1823" s="451"/>
      <c r="E1823" s="451"/>
      <c r="F1823" s="451"/>
      <c r="G1823" s="451"/>
      <c r="H1823" s="451"/>
    </row>
    <row r="1824" spans="1:8" x14ac:dyDescent="0.2">
      <c r="A1824" s="452"/>
      <c r="B1824" s="451"/>
      <c r="C1824" s="451"/>
      <c r="D1824" s="451"/>
      <c r="E1824" s="451"/>
      <c r="F1824" s="451"/>
      <c r="G1824" s="451"/>
      <c r="H1824" s="451"/>
    </row>
    <row r="1825" spans="1:8" x14ac:dyDescent="0.2">
      <c r="A1825" s="452"/>
      <c r="B1825" s="451"/>
      <c r="C1825" s="451"/>
      <c r="D1825" s="451"/>
      <c r="E1825" s="451"/>
      <c r="F1825" s="451"/>
      <c r="G1825" s="451"/>
      <c r="H1825" s="451"/>
    </row>
    <row r="1826" spans="1:8" x14ac:dyDescent="0.2">
      <c r="A1826" s="452"/>
      <c r="B1826" s="451"/>
      <c r="C1826" s="451"/>
      <c r="D1826" s="451"/>
      <c r="E1826" s="451"/>
      <c r="F1826" s="451"/>
      <c r="G1826" s="451"/>
      <c r="H1826" s="451"/>
    </row>
    <row r="1827" spans="1:8" x14ac:dyDescent="0.2">
      <c r="A1827" s="452"/>
      <c r="B1827" s="451"/>
      <c r="C1827" s="451"/>
      <c r="D1827" s="451"/>
      <c r="E1827" s="451"/>
      <c r="F1827" s="451"/>
      <c r="G1827" s="451"/>
      <c r="H1827" s="451"/>
    </row>
    <row r="1828" spans="1:8" x14ac:dyDescent="0.2">
      <c r="A1828" s="452"/>
      <c r="B1828" s="451"/>
      <c r="C1828" s="451"/>
      <c r="D1828" s="451"/>
      <c r="E1828" s="451"/>
      <c r="F1828" s="451"/>
      <c r="G1828" s="451"/>
      <c r="H1828" s="451"/>
    </row>
    <row r="1829" spans="1:8" x14ac:dyDescent="0.2">
      <c r="A1829" s="452"/>
      <c r="B1829" s="451"/>
      <c r="C1829" s="451"/>
      <c r="D1829" s="451"/>
      <c r="E1829" s="451"/>
      <c r="F1829" s="451"/>
      <c r="G1829" s="451"/>
      <c r="H1829" s="451"/>
    </row>
    <row r="1830" spans="1:8" x14ac:dyDescent="0.2">
      <c r="A1830" s="452"/>
      <c r="B1830" s="451"/>
      <c r="C1830" s="451"/>
      <c r="D1830" s="451"/>
      <c r="E1830" s="451"/>
      <c r="F1830" s="451"/>
      <c r="G1830" s="451"/>
      <c r="H1830" s="451"/>
    </row>
    <row r="1831" spans="1:8" x14ac:dyDescent="0.2">
      <c r="A1831" s="452"/>
      <c r="B1831" s="451"/>
      <c r="C1831" s="451"/>
      <c r="D1831" s="451"/>
      <c r="E1831" s="451"/>
      <c r="F1831" s="451"/>
      <c r="G1831" s="451"/>
      <c r="H1831" s="451"/>
    </row>
    <row r="1832" spans="1:8" x14ac:dyDescent="0.2">
      <c r="A1832" s="452"/>
      <c r="B1832" s="451"/>
      <c r="C1832" s="451"/>
      <c r="D1832" s="451"/>
      <c r="E1832" s="451"/>
      <c r="F1832" s="451"/>
      <c r="G1832" s="451"/>
      <c r="H1832" s="451"/>
    </row>
    <row r="1833" spans="1:8" x14ac:dyDescent="0.2">
      <c r="A1833" s="452"/>
      <c r="B1833" s="451"/>
      <c r="C1833" s="451"/>
      <c r="D1833" s="451"/>
      <c r="E1833" s="451"/>
      <c r="F1833" s="451"/>
      <c r="G1833" s="451"/>
      <c r="H1833" s="451"/>
    </row>
    <row r="1834" spans="1:8" x14ac:dyDescent="0.2">
      <c r="A1834" s="452"/>
      <c r="B1834" s="451"/>
      <c r="C1834" s="451"/>
      <c r="D1834" s="451"/>
      <c r="E1834" s="451"/>
      <c r="F1834" s="451"/>
      <c r="G1834" s="451"/>
      <c r="H1834" s="451"/>
    </row>
    <row r="1835" spans="1:8" x14ac:dyDescent="0.2">
      <c r="A1835" s="452"/>
      <c r="B1835" s="451"/>
      <c r="C1835" s="451"/>
      <c r="D1835" s="451"/>
      <c r="E1835" s="451"/>
      <c r="F1835" s="451"/>
      <c r="G1835" s="451"/>
      <c r="H1835" s="451"/>
    </row>
    <row r="1836" spans="1:8" x14ac:dyDescent="0.2">
      <c r="A1836" s="452"/>
      <c r="B1836" s="451"/>
      <c r="C1836" s="451"/>
      <c r="D1836" s="451"/>
      <c r="E1836" s="451"/>
      <c r="F1836" s="451"/>
      <c r="G1836" s="451"/>
      <c r="H1836" s="451"/>
    </row>
    <row r="1837" spans="1:8" x14ac:dyDescent="0.2">
      <c r="A1837" s="452"/>
      <c r="B1837" s="451"/>
      <c r="C1837" s="451"/>
      <c r="D1837" s="451"/>
      <c r="E1837" s="451"/>
      <c r="F1837" s="451"/>
      <c r="G1837" s="451"/>
      <c r="H1837" s="451"/>
    </row>
    <row r="1838" spans="1:8" x14ac:dyDescent="0.2">
      <c r="A1838" s="452"/>
      <c r="B1838" s="451"/>
      <c r="C1838" s="451"/>
      <c r="D1838" s="451"/>
      <c r="E1838" s="451"/>
      <c r="F1838" s="451"/>
      <c r="G1838" s="451"/>
      <c r="H1838" s="451"/>
    </row>
    <row r="1839" spans="1:8" x14ac:dyDescent="0.2">
      <c r="A1839" s="452"/>
      <c r="B1839" s="451"/>
      <c r="C1839" s="451"/>
      <c r="D1839" s="451"/>
      <c r="E1839" s="451"/>
      <c r="F1839" s="451"/>
      <c r="G1839" s="451"/>
      <c r="H1839" s="451"/>
    </row>
    <row r="1840" spans="1:8" x14ac:dyDescent="0.2">
      <c r="A1840" s="452"/>
      <c r="B1840" s="451"/>
      <c r="C1840" s="451"/>
      <c r="D1840" s="451"/>
      <c r="E1840" s="451"/>
      <c r="F1840" s="451"/>
      <c r="G1840" s="451"/>
      <c r="H1840" s="451"/>
    </row>
    <row r="1841" spans="1:8" x14ac:dyDescent="0.2">
      <c r="A1841" s="452"/>
      <c r="B1841" s="451"/>
      <c r="C1841" s="451"/>
      <c r="D1841" s="451"/>
      <c r="E1841" s="451"/>
      <c r="F1841" s="451"/>
      <c r="G1841" s="451"/>
      <c r="H1841" s="451"/>
    </row>
    <row r="1842" spans="1:8" x14ac:dyDescent="0.2">
      <c r="A1842" s="452"/>
      <c r="B1842" s="451"/>
      <c r="C1842" s="451"/>
      <c r="D1842" s="451"/>
      <c r="E1842" s="451"/>
      <c r="F1842" s="451"/>
      <c r="G1842" s="451"/>
      <c r="H1842" s="451"/>
    </row>
    <row r="1843" spans="1:8" x14ac:dyDescent="0.2">
      <c r="A1843" s="452"/>
      <c r="B1843" s="451"/>
      <c r="C1843" s="451"/>
      <c r="D1843" s="451"/>
      <c r="E1843" s="451"/>
      <c r="F1843" s="451"/>
      <c r="G1843" s="451"/>
      <c r="H1843" s="451"/>
    </row>
    <row r="1844" spans="1:8" x14ac:dyDescent="0.2">
      <c r="A1844" s="452"/>
      <c r="B1844" s="451"/>
      <c r="C1844" s="451"/>
      <c r="D1844" s="451"/>
      <c r="E1844" s="451"/>
      <c r="F1844" s="451"/>
      <c r="G1844" s="451"/>
      <c r="H1844" s="451"/>
    </row>
    <row r="1845" spans="1:8" x14ac:dyDescent="0.2">
      <c r="A1845" s="452"/>
      <c r="B1845" s="451"/>
      <c r="C1845" s="451"/>
      <c r="D1845" s="451"/>
      <c r="E1845" s="451"/>
      <c r="F1845" s="451"/>
      <c r="G1845" s="451"/>
      <c r="H1845" s="451"/>
    </row>
    <row r="1846" spans="1:8" x14ac:dyDescent="0.2">
      <c r="A1846" s="452"/>
      <c r="B1846" s="451"/>
      <c r="C1846" s="451"/>
      <c r="D1846" s="451"/>
      <c r="E1846" s="451"/>
      <c r="F1846" s="451"/>
      <c r="G1846" s="451"/>
      <c r="H1846" s="451"/>
    </row>
    <row r="1847" spans="1:8" x14ac:dyDescent="0.2">
      <c r="A1847" s="452"/>
      <c r="B1847" s="451"/>
      <c r="C1847" s="451"/>
      <c r="D1847" s="451"/>
      <c r="E1847" s="451"/>
      <c r="F1847" s="451"/>
      <c r="G1847" s="451"/>
      <c r="H1847" s="451"/>
    </row>
    <row r="1848" spans="1:8" x14ac:dyDescent="0.2">
      <c r="A1848" s="452"/>
      <c r="B1848" s="451"/>
      <c r="C1848" s="451"/>
      <c r="D1848" s="451"/>
      <c r="E1848" s="451"/>
      <c r="F1848" s="451"/>
      <c r="G1848" s="451"/>
      <c r="H1848" s="451"/>
    </row>
    <row r="1849" spans="1:8" x14ac:dyDescent="0.2">
      <c r="A1849" s="452"/>
      <c r="B1849" s="451"/>
      <c r="C1849" s="451"/>
      <c r="D1849" s="451"/>
      <c r="E1849" s="451"/>
      <c r="F1849" s="451"/>
      <c r="G1849" s="451"/>
      <c r="H1849" s="451"/>
    </row>
    <row r="1850" spans="1:8" x14ac:dyDescent="0.2">
      <c r="A1850" s="452"/>
      <c r="B1850" s="451"/>
      <c r="C1850" s="451"/>
      <c r="D1850" s="451"/>
      <c r="E1850" s="451"/>
      <c r="F1850" s="451"/>
      <c r="G1850" s="451"/>
      <c r="H1850" s="451"/>
    </row>
    <row r="1851" spans="1:8" x14ac:dyDescent="0.2">
      <c r="A1851" s="452"/>
      <c r="B1851" s="451"/>
      <c r="C1851" s="451"/>
      <c r="D1851" s="451"/>
      <c r="E1851" s="451"/>
      <c r="F1851" s="451"/>
      <c r="G1851" s="451"/>
      <c r="H1851" s="451"/>
    </row>
    <row r="1852" spans="1:8" x14ac:dyDescent="0.2">
      <c r="A1852" s="452"/>
      <c r="B1852" s="451"/>
      <c r="C1852" s="451"/>
      <c r="D1852" s="451"/>
      <c r="E1852" s="451"/>
      <c r="F1852" s="451"/>
      <c r="G1852" s="451"/>
      <c r="H1852" s="451"/>
    </row>
    <row r="1853" spans="1:8" x14ac:dyDescent="0.2">
      <c r="A1853" s="452"/>
      <c r="B1853" s="451"/>
      <c r="C1853" s="451"/>
      <c r="D1853" s="451"/>
      <c r="E1853" s="451"/>
      <c r="F1853" s="451"/>
      <c r="G1853" s="451"/>
      <c r="H1853" s="451"/>
    </row>
    <row r="1854" spans="1:8" x14ac:dyDescent="0.2">
      <c r="A1854" s="452"/>
      <c r="B1854" s="451"/>
      <c r="C1854" s="451"/>
      <c r="D1854" s="451"/>
      <c r="E1854" s="451"/>
      <c r="F1854" s="451"/>
      <c r="G1854" s="451"/>
      <c r="H1854" s="451"/>
    </row>
    <row r="1855" spans="1:8" x14ac:dyDescent="0.2">
      <c r="A1855" s="452"/>
      <c r="B1855" s="451"/>
      <c r="C1855" s="451"/>
      <c r="D1855" s="451"/>
      <c r="E1855" s="451"/>
      <c r="F1855" s="451"/>
      <c r="G1855" s="451"/>
      <c r="H1855" s="451"/>
    </row>
    <row r="1856" spans="1:8" x14ac:dyDescent="0.2">
      <c r="A1856" s="452"/>
      <c r="B1856" s="451"/>
      <c r="C1856" s="451"/>
      <c r="D1856" s="451"/>
      <c r="E1856" s="451"/>
      <c r="F1856" s="451"/>
      <c r="G1856" s="451"/>
      <c r="H1856" s="451"/>
    </row>
    <row r="1857" spans="1:8" x14ac:dyDescent="0.2">
      <c r="A1857" s="452"/>
      <c r="B1857" s="451"/>
      <c r="C1857" s="451"/>
      <c r="D1857" s="451"/>
      <c r="E1857" s="451"/>
      <c r="F1857" s="451"/>
      <c r="G1857" s="451"/>
      <c r="H1857" s="451"/>
    </row>
    <row r="1858" spans="1:8" x14ac:dyDescent="0.2">
      <c r="A1858" s="452"/>
      <c r="B1858" s="451"/>
      <c r="C1858" s="451"/>
      <c r="D1858" s="451"/>
      <c r="E1858" s="451"/>
      <c r="F1858" s="451"/>
      <c r="G1858" s="451"/>
      <c r="H1858" s="451"/>
    </row>
    <row r="1859" spans="1:8" x14ac:dyDescent="0.2">
      <c r="A1859" s="452"/>
      <c r="B1859" s="451"/>
      <c r="C1859" s="451"/>
      <c r="D1859" s="451"/>
      <c r="E1859" s="451"/>
      <c r="F1859" s="451"/>
      <c r="G1859" s="451"/>
      <c r="H1859" s="451"/>
    </row>
    <row r="1860" spans="1:8" x14ac:dyDescent="0.2">
      <c r="A1860" s="452"/>
      <c r="B1860" s="451"/>
      <c r="C1860" s="451"/>
      <c r="D1860" s="451"/>
      <c r="E1860" s="451"/>
      <c r="F1860" s="451"/>
      <c r="G1860" s="451"/>
      <c r="H1860" s="451"/>
    </row>
    <row r="1861" spans="1:8" x14ac:dyDescent="0.2">
      <c r="A1861" s="452"/>
      <c r="B1861" s="451"/>
      <c r="C1861" s="451"/>
      <c r="D1861" s="451"/>
      <c r="E1861" s="451"/>
      <c r="F1861" s="451"/>
      <c r="G1861" s="451"/>
      <c r="H1861" s="451"/>
    </row>
    <row r="1862" spans="1:8" x14ac:dyDescent="0.2">
      <c r="A1862" s="452"/>
      <c r="B1862" s="451"/>
      <c r="C1862" s="451"/>
      <c r="D1862" s="451"/>
      <c r="E1862" s="451"/>
      <c r="F1862" s="451"/>
      <c r="G1862" s="451"/>
      <c r="H1862" s="451"/>
    </row>
    <row r="1863" spans="1:8" x14ac:dyDescent="0.2">
      <c r="A1863" s="452"/>
      <c r="B1863" s="451"/>
      <c r="C1863" s="451"/>
      <c r="D1863" s="451"/>
      <c r="E1863" s="451"/>
      <c r="F1863" s="451"/>
      <c r="G1863" s="451"/>
      <c r="H1863" s="451"/>
    </row>
    <row r="1864" spans="1:8" x14ac:dyDescent="0.2">
      <c r="A1864" s="452"/>
      <c r="B1864" s="451"/>
      <c r="C1864" s="451"/>
      <c r="D1864" s="451"/>
      <c r="E1864" s="451"/>
      <c r="F1864" s="451"/>
      <c r="G1864" s="451"/>
      <c r="H1864" s="451"/>
    </row>
    <row r="1865" spans="1:8" x14ac:dyDescent="0.2">
      <c r="A1865" s="452"/>
      <c r="B1865" s="451"/>
      <c r="C1865" s="451"/>
      <c r="D1865" s="451"/>
      <c r="E1865" s="451"/>
      <c r="F1865" s="451"/>
      <c r="G1865" s="451"/>
      <c r="H1865" s="451"/>
    </row>
    <row r="1866" spans="1:8" x14ac:dyDescent="0.2">
      <c r="A1866" s="452"/>
      <c r="B1866" s="451"/>
      <c r="C1866" s="451"/>
      <c r="D1866" s="451"/>
      <c r="E1866" s="451"/>
      <c r="F1866" s="451"/>
      <c r="G1866" s="451"/>
      <c r="H1866" s="451"/>
    </row>
    <row r="1867" spans="1:8" x14ac:dyDescent="0.2">
      <c r="A1867" s="452"/>
      <c r="B1867" s="451"/>
      <c r="C1867" s="451"/>
      <c r="D1867" s="451"/>
      <c r="E1867" s="451"/>
      <c r="F1867" s="451"/>
      <c r="G1867" s="451"/>
      <c r="H1867" s="451"/>
    </row>
    <row r="1868" spans="1:8" x14ac:dyDescent="0.2">
      <c r="A1868" s="452"/>
      <c r="B1868" s="451"/>
      <c r="C1868" s="451"/>
      <c r="D1868" s="451"/>
      <c r="E1868" s="451"/>
      <c r="F1868" s="451"/>
      <c r="G1868" s="451"/>
      <c r="H1868" s="451"/>
    </row>
    <row r="1869" spans="1:8" x14ac:dyDescent="0.2">
      <c r="A1869" s="452"/>
      <c r="B1869" s="451"/>
      <c r="C1869" s="451"/>
      <c r="D1869" s="451"/>
      <c r="E1869" s="451"/>
      <c r="F1869" s="451"/>
      <c r="G1869" s="451"/>
      <c r="H1869" s="451"/>
    </row>
    <row r="1870" spans="1:8" x14ac:dyDescent="0.2">
      <c r="A1870" s="452"/>
      <c r="B1870" s="451"/>
      <c r="C1870" s="451"/>
      <c r="D1870" s="451"/>
      <c r="E1870" s="451"/>
      <c r="F1870" s="451"/>
      <c r="G1870" s="451"/>
      <c r="H1870" s="451"/>
    </row>
    <row r="1871" spans="1:8" x14ac:dyDescent="0.2">
      <c r="A1871" s="452"/>
      <c r="B1871" s="451"/>
      <c r="C1871" s="451"/>
      <c r="D1871" s="451"/>
      <c r="E1871" s="451"/>
      <c r="F1871" s="451"/>
      <c r="G1871" s="451"/>
      <c r="H1871" s="451"/>
    </row>
    <row r="1872" spans="1:8" x14ac:dyDescent="0.2">
      <c r="A1872" s="452"/>
      <c r="B1872" s="451"/>
      <c r="C1872" s="451"/>
      <c r="D1872" s="451"/>
      <c r="E1872" s="451"/>
      <c r="F1872" s="451"/>
      <c r="G1872" s="451"/>
      <c r="H1872" s="451"/>
    </row>
    <row r="1873" spans="1:8" x14ac:dyDescent="0.2">
      <c r="A1873" s="452"/>
      <c r="B1873" s="451"/>
      <c r="C1873" s="451"/>
      <c r="D1873" s="451"/>
      <c r="E1873" s="451"/>
      <c r="F1873" s="451"/>
      <c r="G1873" s="451"/>
      <c r="H1873" s="451"/>
    </row>
    <row r="1874" spans="1:8" x14ac:dyDescent="0.2">
      <c r="A1874" s="452"/>
      <c r="B1874" s="451"/>
      <c r="C1874" s="451"/>
      <c r="D1874" s="451"/>
      <c r="E1874" s="451"/>
      <c r="F1874" s="451"/>
      <c r="G1874" s="451"/>
      <c r="H1874" s="451"/>
    </row>
    <row r="1875" spans="1:8" x14ac:dyDescent="0.2">
      <c r="A1875" s="452"/>
      <c r="B1875" s="451"/>
      <c r="C1875" s="451"/>
      <c r="D1875" s="451"/>
      <c r="E1875" s="451"/>
      <c r="F1875" s="451"/>
      <c r="G1875" s="451"/>
      <c r="H1875" s="451"/>
    </row>
    <row r="1876" spans="1:8" x14ac:dyDescent="0.2">
      <c r="A1876" s="452"/>
      <c r="B1876" s="451"/>
      <c r="C1876" s="451"/>
      <c r="D1876" s="451"/>
      <c r="E1876" s="451"/>
      <c r="F1876" s="451"/>
      <c r="G1876" s="451"/>
      <c r="H1876" s="451"/>
    </row>
    <row r="1877" spans="1:8" x14ac:dyDescent="0.2">
      <c r="A1877" s="452"/>
      <c r="B1877" s="451"/>
      <c r="C1877" s="451"/>
      <c r="D1877" s="451"/>
      <c r="E1877" s="451"/>
      <c r="F1877" s="451"/>
      <c r="G1877" s="451"/>
      <c r="H1877" s="451"/>
    </row>
    <row r="1878" spans="1:8" x14ac:dyDescent="0.2">
      <c r="A1878" s="452"/>
      <c r="B1878" s="451"/>
      <c r="C1878" s="451"/>
      <c r="D1878" s="451"/>
      <c r="E1878" s="451"/>
      <c r="F1878" s="451"/>
      <c r="G1878" s="451"/>
      <c r="H1878" s="451"/>
    </row>
    <row r="1879" spans="1:8" x14ac:dyDescent="0.2">
      <c r="A1879" s="452"/>
      <c r="B1879" s="451"/>
      <c r="C1879" s="451"/>
      <c r="D1879" s="451"/>
      <c r="E1879" s="451"/>
      <c r="F1879" s="451"/>
      <c r="G1879" s="451"/>
      <c r="H1879" s="451"/>
    </row>
    <row r="1880" spans="1:8" x14ac:dyDescent="0.2">
      <c r="A1880" s="452"/>
      <c r="B1880" s="451"/>
      <c r="C1880" s="451"/>
      <c r="D1880" s="451"/>
      <c r="E1880" s="451"/>
      <c r="F1880" s="451"/>
      <c r="G1880" s="451"/>
      <c r="H1880" s="451"/>
    </row>
    <row r="1881" spans="1:8" x14ac:dyDescent="0.2">
      <c r="A1881" s="452"/>
      <c r="B1881" s="451"/>
      <c r="C1881" s="451"/>
      <c r="D1881" s="451"/>
      <c r="E1881" s="451"/>
      <c r="F1881" s="451"/>
      <c r="G1881" s="451"/>
      <c r="H1881" s="451"/>
    </row>
    <row r="1882" spans="1:8" x14ac:dyDescent="0.2">
      <c r="A1882" s="452"/>
      <c r="B1882" s="451"/>
      <c r="C1882" s="451"/>
      <c r="D1882" s="451"/>
      <c r="E1882" s="451"/>
      <c r="F1882" s="451"/>
      <c r="G1882" s="451"/>
      <c r="H1882" s="451"/>
    </row>
    <row r="1883" spans="1:8" x14ac:dyDescent="0.2">
      <c r="A1883" s="452"/>
      <c r="B1883" s="451"/>
      <c r="C1883" s="451"/>
      <c r="D1883" s="451"/>
      <c r="E1883" s="451"/>
      <c r="F1883" s="451"/>
      <c r="G1883" s="451"/>
      <c r="H1883" s="451"/>
    </row>
    <row r="1884" spans="1:8" x14ac:dyDescent="0.2">
      <c r="A1884" s="452"/>
      <c r="B1884" s="451"/>
      <c r="C1884" s="451"/>
      <c r="D1884" s="451"/>
      <c r="E1884" s="451"/>
      <c r="F1884" s="451"/>
      <c r="G1884" s="451"/>
      <c r="H1884" s="451"/>
    </row>
    <row r="1885" spans="1:8" x14ac:dyDescent="0.2">
      <c r="A1885" s="452"/>
      <c r="B1885" s="451"/>
      <c r="C1885" s="451"/>
      <c r="D1885" s="451"/>
      <c r="E1885" s="451"/>
      <c r="F1885" s="451"/>
      <c r="G1885" s="451"/>
      <c r="H1885" s="451"/>
    </row>
    <row r="1886" spans="1:8" x14ac:dyDescent="0.2">
      <c r="A1886" s="452"/>
      <c r="B1886" s="451"/>
      <c r="C1886" s="451"/>
      <c r="D1886" s="451"/>
      <c r="E1886" s="451"/>
      <c r="F1886" s="451"/>
      <c r="G1886" s="451"/>
      <c r="H1886" s="451"/>
    </row>
    <row r="1887" spans="1:8" x14ac:dyDescent="0.2">
      <c r="A1887" s="452"/>
      <c r="B1887" s="451"/>
      <c r="C1887" s="451"/>
      <c r="D1887" s="451"/>
      <c r="E1887" s="451"/>
      <c r="F1887" s="451"/>
      <c r="G1887" s="451"/>
      <c r="H1887" s="451"/>
    </row>
    <row r="1888" spans="1:8" x14ac:dyDescent="0.2">
      <c r="A1888" s="452"/>
      <c r="B1888" s="451"/>
      <c r="C1888" s="451"/>
      <c r="D1888" s="451"/>
      <c r="E1888" s="451"/>
      <c r="F1888" s="451"/>
      <c r="G1888" s="451"/>
      <c r="H1888" s="451"/>
    </row>
    <row r="1889" spans="1:8" x14ac:dyDescent="0.2">
      <c r="A1889" s="452"/>
      <c r="B1889" s="451"/>
      <c r="C1889" s="451"/>
      <c r="D1889" s="451"/>
      <c r="E1889" s="451"/>
      <c r="F1889" s="451"/>
      <c r="G1889" s="451"/>
      <c r="H1889" s="451"/>
    </row>
    <row r="1890" spans="1:8" x14ac:dyDescent="0.2">
      <c r="A1890" s="452"/>
      <c r="B1890" s="451"/>
      <c r="C1890" s="451"/>
      <c r="D1890" s="451"/>
      <c r="E1890" s="451"/>
      <c r="F1890" s="451"/>
      <c r="G1890" s="451"/>
      <c r="H1890" s="451"/>
    </row>
    <row r="1891" spans="1:8" x14ac:dyDescent="0.2">
      <c r="A1891" s="452"/>
      <c r="B1891" s="451"/>
      <c r="C1891" s="451"/>
      <c r="D1891" s="451"/>
      <c r="E1891" s="451"/>
      <c r="F1891" s="451"/>
      <c r="G1891" s="451"/>
      <c r="H1891" s="451"/>
    </row>
    <row r="1892" spans="1:8" x14ac:dyDescent="0.2">
      <c r="A1892" s="452"/>
      <c r="B1892" s="451"/>
      <c r="C1892" s="451"/>
      <c r="D1892" s="451"/>
      <c r="E1892" s="451"/>
      <c r="F1892" s="451"/>
      <c r="G1892" s="451"/>
      <c r="H1892" s="451"/>
    </row>
    <row r="1893" spans="1:8" x14ac:dyDescent="0.2">
      <c r="A1893" s="452"/>
      <c r="B1893" s="451"/>
      <c r="C1893" s="451"/>
      <c r="D1893" s="451"/>
      <c r="E1893" s="451"/>
      <c r="F1893" s="451"/>
      <c r="G1893" s="451"/>
      <c r="H1893" s="451"/>
    </row>
    <row r="1894" spans="1:8" x14ac:dyDescent="0.2">
      <c r="A1894" s="452"/>
      <c r="B1894" s="451"/>
      <c r="C1894" s="451"/>
      <c r="D1894" s="451"/>
      <c r="E1894" s="451"/>
      <c r="F1894" s="451"/>
      <c r="G1894" s="451"/>
      <c r="H1894" s="451"/>
    </row>
    <row r="1895" spans="1:8" x14ac:dyDescent="0.2">
      <c r="A1895" s="452"/>
      <c r="B1895" s="451"/>
      <c r="C1895" s="451"/>
      <c r="D1895" s="451"/>
      <c r="E1895" s="451"/>
      <c r="F1895" s="451"/>
      <c r="G1895" s="451"/>
      <c r="H1895" s="451"/>
    </row>
    <row r="1896" spans="1:8" x14ac:dyDescent="0.2">
      <c r="A1896" s="452"/>
      <c r="B1896" s="451"/>
      <c r="C1896" s="451"/>
      <c r="D1896" s="451"/>
      <c r="E1896" s="451"/>
      <c r="F1896" s="451"/>
      <c r="G1896" s="451"/>
      <c r="H1896" s="451"/>
    </row>
    <row r="1897" spans="1:8" x14ac:dyDescent="0.2">
      <c r="A1897" s="452"/>
      <c r="B1897" s="451"/>
      <c r="C1897" s="451"/>
      <c r="D1897" s="451"/>
      <c r="E1897" s="451"/>
      <c r="F1897" s="451"/>
      <c r="G1897" s="451"/>
      <c r="H1897" s="451"/>
    </row>
    <row r="1898" spans="1:8" x14ac:dyDescent="0.2">
      <c r="A1898" s="452"/>
      <c r="B1898" s="451"/>
      <c r="C1898" s="451"/>
      <c r="D1898" s="451"/>
      <c r="E1898" s="451"/>
      <c r="F1898" s="451"/>
      <c r="G1898" s="451"/>
      <c r="H1898" s="451"/>
    </row>
    <row r="1899" spans="1:8" x14ac:dyDescent="0.2">
      <c r="A1899" s="452"/>
      <c r="B1899" s="451"/>
      <c r="C1899" s="451"/>
      <c r="D1899" s="451"/>
      <c r="E1899" s="451"/>
      <c r="F1899" s="451"/>
      <c r="G1899" s="451"/>
      <c r="H1899" s="451"/>
    </row>
    <row r="1900" spans="1:8" x14ac:dyDescent="0.2">
      <c r="A1900" s="452"/>
      <c r="B1900" s="451"/>
      <c r="C1900" s="451"/>
      <c r="D1900" s="451"/>
      <c r="E1900" s="451"/>
      <c r="F1900" s="451"/>
      <c r="G1900" s="451"/>
      <c r="H1900" s="451"/>
    </row>
    <row r="1901" spans="1:8" x14ac:dyDescent="0.2">
      <c r="A1901" s="452"/>
      <c r="B1901" s="451"/>
      <c r="C1901" s="451"/>
      <c r="D1901" s="451"/>
      <c r="E1901" s="451"/>
      <c r="F1901" s="451"/>
      <c r="G1901" s="451"/>
      <c r="H1901" s="451"/>
    </row>
    <row r="1902" spans="1:8" x14ac:dyDescent="0.2">
      <c r="A1902" s="452"/>
      <c r="B1902" s="451"/>
      <c r="C1902" s="451"/>
      <c r="D1902" s="451"/>
      <c r="E1902" s="451"/>
      <c r="F1902" s="451"/>
      <c r="G1902" s="451"/>
      <c r="H1902" s="451"/>
    </row>
    <row r="1903" spans="1:8" x14ac:dyDescent="0.2">
      <c r="A1903" s="452"/>
      <c r="B1903" s="451"/>
      <c r="C1903" s="451"/>
      <c r="D1903" s="451"/>
      <c r="E1903" s="451"/>
      <c r="F1903" s="451"/>
      <c r="G1903" s="451"/>
      <c r="H1903" s="451"/>
    </row>
    <row r="1904" spans="1:8" x14ac:dyDescent="0.2">
      <c r="A1904" s="452"/>
      <c r="B1904" s="451"/>
      <c r="C1904" s="451"/>
      <c r="D1904" s="451"/>
      <c r="E1904" s="451"/>
      <c r="F1904" s="451"/>
      <c r="G1904" s="451"/>
      <c r="H1904" s="451"/>
    </row>
    <row r="1905" spans="1:8" x14ac:dyDescent="0.2">
      <c r="A1905" s="452"/>
      <c r="B1905" s="451"/>
      <c r="C1905" s="451"/>
      <c r="D1905" s="451"/>
      <c r="E1905" s="451"/>
      <c r="F1905" s="451"/>
      <c r="G1905" s="451"/>
      <c r="H1905" s="451"/>
    </row>
    <row r="1906" spans="1:8" x14ac:dyDescent="0.2">
      <c r="A1906" s="452"/>
      <c r="B1906" s="451"/>
      <c r="C1906" s="451"/>
      <c r="D1906" s="451"/>
      <c r="E1906" s="451"/>
      <c r="F1906" s="451"/>
      <c r="G1906" s="451"/>
      <c r="H1906" s="451"/>
    </row>
    <row r="1907" spans="1:8" x14ac:dyDescent="0.2">
      <c r="A1907" s="452"/>
      <c r="B1907" s="451"/>
      <c r="C1907" s="451"/>
      <c r="D1907" s="451"/>
      <c r="E1907" s="451"/>
      <c r="F1907" s="451"/>
      <c r="G1907" s="451"/>
      <c r="H1907" s="451"/>
    </row>
    <row r="1908" spans="1:8" x14ac:dyDescent="0.2">
      <c r="A1908" s="452"/>
      <c r="B1908" s="451"/>
      <c r="C1908" s="451"/>
      <c r="D1908" s="451"/>
      <c r="E1908" s="451"/>
      <c r="F1908" s="451"/>
      <c r="G1908" s="451"/>
      <c r="H1908" s="451"/>
    </row>
    <row r="1909" spans="1:8" x14ac:dyDescent="0.2">
      <c r="A1909" s="452"/>
      <c r="B1909" s="451"/>
      <c r="C1909" s="451"/>
      <c r="D1909" s="451"/>
      <c r="E1909" s="451"/>
      <c r="F1909" s="451"/>
      <c r="G1909" s="451"/>
      <c r="H1909" s="451"/>
    </row>
    <row r="1910" spans="1:8" x14ac:dyDescent="0.2">
      <c r="A1910" s="452"/>
      <c r="B1910" s="451"/>
      <c r="C1910" s="451"/>
      <c r="D1910" s="451"/>
      <c r="E1910" s="451"/>
      <c r="F1910" s="451"/>
      <c r="G1910" s="451"/>
      <c r="H1910" s="451"/>
    </row>
    <row r="1911" spans="1:8" x14ac:dyDescent="0.2">
      <c r="A1911" s="452"/>
      <c r="B1911" s="451"/>
      <c r="C1911" s="451"/>
      <c r="D1911" s="451"/>
      <c r="E1911" s="451"/>
      <c r="F1911" s="451"/>
      <c r="G1911" s="451"/>
      <c r="H1911" s="451"/>
    </row>
    <row r="1912" spans="1:8" x14ac:dyDescent="0.2">
      <c r="A1912" s="452"/>
      <c r="B1912" s="451"/>
      <c r="C1912" s="451"/>
      <c r="D1912" s="451"/>
      <c r="E1912" s="451"/>
      <c r="F1912" s="451"/>
      <c r="G1912" s="451"/>
      <c r="H1912" s="451"/>
    </row>
    <row r="1913" spans="1:8" x14ac:dyDescent="0.2">
      <c r="A1913" s="452"/>
      <c r="B1913" s="451"/>
      <c r="C1913" s="451"/>
      <c r="D1913" s="451"/>
      <c r="E1913" s="451"/>
      <c r="F1913" s="451"/>
      <c r="G1913" s="451"/>
      <c r="H1913" s="451"/>
    </row>
    <row r="1914" spans="1:8" x14ac:dyDescent="0.2">
      <c r="A1914" s="452"/>
      <c r="B1914" s="451"/>
      <c r="C1914" s="451"/>
      <c r="D1914" s="451"/>
      <c r="E1914" s="451"/>
      <c r="F1914" s="451"/>
      <c r="G1914" s="451"/>
      <c r="H1914" s="451"/>
    </row>
    <row r="1915" spans="1:8" x14ac:dyDescent="0.2">
      <c r="A1915" s="452"/>
      <c r="B1915" s="451"/>
      <c r="C1915" s="451"/>
      <c r="D1915" s="451"/>
      <c r="E1915" s="451"/>
      <c r="F1915" s="451"/>
      <c r="G1915" s="451"/>
      <c r="H1915" s="451"/>
    </row>
    <row r="1916" spans="1:8" x14ac:dyDescent="0.2">
      <c r="A1916" s="452"/>
      <c r="B1916" s="451"/>
      <c r="C1916" s="451"/>
      <c r="D1916" s="451"/>
      <c r="E1916" s="451"/>
      <c r="F1916" s="451"/>
      <c r="G1916" s="451"/>
      <c r="H1916" s="451"/>
    </row>
    <row r="1917" spans="1:8" x14ac:dyDescent="0.2">
      <c r="A1917" s="452"/>
      <c r="B1917" s="451"/>
      <c r="C1917" s="451"/>
      <c r="D1917" s="451"/>
      <c r="E1917" s="451"/>
      <c r="F1917" s="451"/>
      <c r="G1917" s="451"/>
      <c r="H1917" s="451"/>
    </row>
    <row r="1918" spans="1:8" x14ac:dyDescent="0.2">
      <c r="A1918" s="452"/>
      <c r="B1918" s="451"/>
      <c r="C1918" s="451"/>
      <c r="D1918" s="451"/>
      <c r="E1918" s="451"/>
      <c r="F1918" s="451"/>
      <c r="G1918" s="451"/>
      <c r="H1918" s="451"/>
    </row>
    <row r="1919" spans="1:8" x14ac:dyDescent="0.2">
      <c r="A1919" s="452"/>
      <c r="B1919" s="451"/>
      <c r="C1919" s="451"/>
      <c r="D1919" s="451"/>
      <c r="E1919" s="451"/>
      <c r="F1919" s="451"/>
      <c r="G1919" s="451"/>
      <c r="H1919" s="451"/>
    </row>
    <row r="1920" spans="1:8" x14ac:dyDescent="0.2">
      <c r="A1920" s="452"/>
      <c r="B1920" s="451"/>
      <c r="C1920" s="451"/>
      <c r="D1920" s="451"/>
      <c r="E1920" s="451"/>
      <c r="F1920" s="451"/>
      <c r="G1920" s="451"/>
      <c r="H1920" s="451"/>
    </row>
    <row r="1921" spans="1:8" x14ac:dyDescent="0.2">
      <c r="A1921" s="452"/>
      <c r="B1921" s="451"/>
      <c r="C1921" s="451"/>
      <c r="D1921" s="451"/>
      <c r="E1921" s="451"/>
      <c r="F1921" s="451"/>
      <c r="G1921" s="451"/>
      <c r="H1921" s="451"/>
    </row>
    <row r="1922" spans="1:8" x14ac:dyDescent="0.2">
      <c r="A1922" s="452"/>
      <c r="B1922" s="451"/>
      <c r="C1922" s="451"/>
      <c r="D1922" s="451"/>
      <c r="E1922" s="451"/>
      <c r="F1922" s="451"/>
      <c r="G1922" s="451"/>
      <c r="H1922" s="451"/>
    </row>
    <row r="1923" spans="1:8" x14ac:dyDescent="0.2">
      <c r="A1923" s="452"/>
      <c r="B1923" s="451"/>
      <c r="C1923" s="451"/>
      <c r="D1923" s="451"/>
      <c r="E1923" s="451"/>
      <c r="F1923" s="451"/>
      <c r="G1923" s="451"/>
      <c r="H1923" s="451"/>
    </row>
    <row r="1924" spans="1:8" x14ac:dyDescent="0.2">
      <c r="A1924" s="452"/>
      <c r="B1924" s="451"/>
      <c r="C1924" s="451"/>
      <c r="D1924" s="451"/>
      <c r="E1924" s="451"/>
      <c r="F1924" s="451"/>
      <c r="G1924" s="451"/>
      <c r="H1924" s="451"/>
    </row>
    <row r="1925" spans="1:8" x14ac:dyDescent="0.2">
      <c r="A1925" s="452"/>
      <c r="B1925" s="451"/>
      <c r="C1925" s="451"/>
      <c r="D1925" s="451"/>
      <c r="E1925" s="451"/>
      <c r="F1925" s="451"/>
      <c r="G1925" s="451"/>
      <c r="H1925" s="451"/>
    </row>
    <row r="1926" spans="1:8" x14ac:dyDescent="0.2">
      <c r="A1926" s="452"/>
      <c r="B1926" s="451"/>
      <c r="C1926" s="451"/>
      <c r="D1926" s="451"/>
      <c r="E1926" s="451"/>
      <c r="F1926" s="451"/>
      <c r="G1926" s="451"/>
      <c r="H1926" s="451"/>
    </row>
    <row r="1927" spans="1:8" x14ac:dyDescent="0.2">
      <c r="A1927" s="452"/>
      <c r="B1927" s="451"/>
      <c r="C1927" s="451"/>
      <c r="D1927" s="451"/>
      <c r="E1927" s="451"/>
      <c r="F1927" s="451"/>
      <c r="G1927" s="451"/>
      <c r="H1927" s="451"/>
    </row>
    <row r="1928" spans="1:8" x14ac:dyDescent="0.2">
      <c r="A1928" s="452"/>
      <c r="B1928" s="451"/>
      <c r="C1928" s="451"/>
      <c r="D1928" s="451"/>
      <c r="E1928" s="451"/>
      <c r="F1928" s="451"/>
      <c r="G1928" s="451"/>
      <c r="H1928" s="451"/>
    </row>
    <row r="1929" spans="1:8" x14ac:dyDescent="0.2">
      <c r="A1929" s="452"/>
      <c r="B1929" s="451"/>
      <c r="C1929" s="451"/>
      <c r="D1929" s="451"/>
      <c r="E1929" s="451"/>
      <c r="F1929" s="451"/>
      <c r="G1929" s="451"/>
      <c r="H1929" s="451"/>
    </row>
    <row r="1930" spans="1:8" x14ac:dyDescent="0.2">
      <c r="A1930" s="452"/>
      <c r="B1930" s="451"/>
      <c r="C1930" s="451"/>
      <c r="D1930" s="451"/>
      <c r="E1930" s="451"/>
      <c r="F1930" s="451"/>
      <c r="G1930" s="451"/>
      <c r="H1930" s="451"/>
    </row>
    <row r="1931" spans="1:8" x14ac:dyDescent="0.2">
      <c r="A1931" s="452"/>
      <c r="B1931" s="451"/>
      <c r="C1931" s="451"/>
      <c r="D1931" s="451"/>
      <c r="E1931" s="451"/>
      <c r="F1931" s="451"/>
      <c r="G1931" s="451"/>
      <c r="H1931" s="451"/>
    </row>
    <row r="1932" spans="1:8" x14ac:dyDescent="0.2">
      <c r="A1932" s="452"/>
      <c r="B1932" s="451"/>
      <c r="C1932" s="451"/>
      <c r="D1932" s="451"/>
      <c r="E1932" s="451"/>
      <c r="F1932" s="451"/>
      <c r="G1932" s="451"/>
      <c r="H1932" s="451"/>
    </row>
    <row r="1933" spans="1:8" x14ac:dyDescent="0.2">
      <c r="A1933" s="452"/>
      <c r="B1933" s="451"/>
      <c r="C1933" s="451"/>
      <c r="D1933" s="451"/>
      <c r="E1933" s="451"/>
      <c r="F1933" s="451"/>
      <c r="G1933" s="451"/>
      <c r="H1933" s="451"/>
    </row>
    <row r="1934" spans="1:8" x14ac:dyDescent="0.2">
      <c r="A1934" s="452"/>
      <c r="B1934" s="451"/>
      <c r="C1934" s="451"/>
      <c r="D1934" s="451"/>
      <c r="E1934" s="451"/>
      <c r="F1934" s="451"/>
      <c r="G1934" s="451"/>
      <c r="H1934" s="451"/>
    </row>
    <row r="1935" spans="1:8" x14ac:dyDescent="0.2">
      <c r="A1935" s="452"/>
      <c r="B1935" s="451"/>
      <c r="C1935" s="451"/>
      <c r="D1935" s="451"/>
      <c r="E1935" s="451"/>
      <c r="F1935" s="451"/>
      <c r="G1935" s="451"/>
      <c r="H1935" s="451"/>
    </row>
    <row r="1936" spans="1:8" x14ac:dyDescent="0.2">
      <c r="A1936" s="452"/>
      <c r="B1936" s="451"/>
      <c r="C1936" s="451"/>
      <c r="D1936" s="451"/>
      <c r="E1936" s="451"/>
      <c r="F1936" s="451"/>
      <c r="G1936" s="451"/>
      <c r="H1936" s="451"/>
    </row>
    <row r="1937" spans="1:8" x14ac:dyDescent="0.2">
      <c r="A1937" s="452"/>
      <c r="B1937" s="451"/>
      <c r="C1937" s="451"/>
      <c r="D1937" s="451"/>
      <c r="E1937" s="451"/>
      <c r="F1937" s="451"/>
      <c r="G1937" s="451"/>
      <c r="H1937" s="451"/>
    </row>
    <row r="1938" spans="1:8" x14ac:dyDescent="0.2">
      <c r="A1938" s="452"/>
      <c r="B1938" s="451"/>
      <c r="C1938" s="451"/>
      <c r="D1938" s="451"/>
      <c r="E1938" s="451"/>
      <c r="F1938" s="451"/>
      <c r="G1938" s="451"/>
      <c r="H1938" s="451"/>
    </row>
    <row r="1939" spans="1:8" x14ac:dyDescent="0.2">
      <c r="A1939" s="452"/>
      <c r="B1939" s="451"/>
      <c r="C1939" s="451"/>
      <c r="D1939" s="451"/>
      <c r="E1939" s="451"/>
      <c r="F1939" s="451"/>
      <c r="G1939" s="451"/>
      <c r="H1939" s="451"/>
    </row>
    <row r="1940" spans="1:8" x14ac:dyDescent="0.2">
      <c r="A1940" s="452"/>
      <c r="B1940" s="451"/>
      <c r="C1940" s="451"/>
      <c r="D1940" s="451"/>
      <c r="E1940" s="451"/>
      <c r="F1940" s="451"/>
      <c r="G1940" s="451"/>
      <c r="H1940" s="451"/>
    </row>
    <row r="1941" spans="1:8" x14ac:dyDescent="0.2">
      <c r="A1941" s="452"/>
      <c r="B1941" s="451"/>
      <c r="C1941" s="451"/>
      <c r="D1941" s="451"/>
      <c r="E1941" s="451"/>
      <c r="F1941" s="451"/>
      <c r="G1941" s="451"/>
      <c r="H1941" s="451"/>
    </row>
    <row r="1942" spans="1:8" x14ac:dyDescent="0.2">
      <c r="A1942" s="452"/>
      <c r="B1942" s="451"/>
      <c r="C1942" s="451"/>
      <c r="D1942" s="451"/>
      <c r="E1942" s="451"/>
      <c r="F1942" s="451"/>
      <c r="G1942" s="451"/>
      <c r="H1942" s="451"/>
    </row>
    <row r="1943" spans="1:8" x14ac:dyDescent="0.2">
      <c r="A1943" s="452"/>
      <c r="B1943" s="451"/>
      <c r="C1943" s="451"/>
      <c r="D1943" s="451"/>
      <c r="E1943" s="451"/>
      <c r="F1943" s="451"/>
      <c r="G1943" s="451"/>
      <c r="H1943" s="451"/>
    </row>
    <row r="1944" spans="1:8" x14ac:dyDescent="0.2">
      <c r="A1944" s="452"/>
      <c r="B1944" s="451"/>
      <c r="C1944" s="451"/>
      <c r="D1944" s="451"/>
      <c r="E1944" s="451"/>
      <c r="F1944" s="451"/>
      <c r="G1944" s="451"/>
      <c r="H1944" s="451"/>
    </row>
    <row r="1945" spans="1:8" x14ac:dyDescent="0.2">
      <c r="A1945" s="452"/>
      <c r="B1945" s="451"/>
      <c r="C1945" s="451"/>
      <c r="D1945" s="451"/>
      <c r="E1945" s="451"/>
      <c r="F1945" s="451"/>
      <c r="G1945" s="451"/>
      <c r="H1945" s="451"/>
    </row>
    <row r="1946" spans="1:8" x14ac:dyDescent="0.2">
      <c r="A1946" s="452"/>
      <c r="B1946" s="451"/>
      <c r="C1946" s="451"/>
      <c r="D1946" s="451"/>
      <c r="E1946" s="451"/>
      <c r="F1946" s="451"/>
      <c r="G1946" s="451"/>
      <c r="H1946" s="451"/>
    </row>
    <row r="1947" spans="1:8" x14ac:dyDescent="0.2">
      <c r="A1947" s="452"/>
      <c r="B1947" s="451"/>
      <c r="C1947" s="451"/>
      <c r="D1947" s="451"/>
      <c r="E1947" s="451"/>
      <c r="F1947" s="451"/>
      <c r="G1947" s="451"/>
      <c r="H1947" s="451"/>
    </row>
    <row r="1948" spans="1:8" x14ac:dyDescent="0.2">
      <c r="A1948" s="452"/>
      <c r="B1948" s="451"/>
      <c r="C1948" s="451"/>
      <c r="D1948" s="451"/>
      <c r="E1948" s="451"/>
      <c r="F1948" s="451"/>
      <c r="G1948" s="451"/>
      <c r="H1948" s="451"/>
    </row>
    <row r="1949" spans="1:8" x14ac:dyDescent="0.2">
      <c r="A1949" s="452"/>
      <c r="B1949" s="451"/>
      <c r="C1949" s="451"/>
      <c r="D1949" s="451"/>
      <c r="E1949" s="451"/>
      <c r="F1949" s="451"/>
      <c r="G1949" s="451"/>
      <c r="H1949" s="451"/>
    </row>
    <row r="1950" spans="1:8" x14ac:dyDescent="0.2">
      <c r="A1950" s="452"/>
      <c r="B1950" s="451"/>
      <c r="C1950" s="451"/>
      <c r="D1950" s="451"/>
      <c r="E1950" s="451"/>
      <c r="F1950" s="451"/>
      <c r="G1950" s="451"/>
      <c r="H1950" s="451"/>
    </row>
    <row r="1951" spans="1:8" x14ac:dyDescent="0.2">
      <c r="A1951" s="452"/>
      <c r="B1951" s="451"/>
      <c r="C1951" s="451"/>
      <c r="D1951" s="451"/>
      <c r="E1951" s="451"/>
      <c r="F1951" s="451"/>
      <c r="G1951" s="451"/>
      <c r="H1951" s="451"/>
    </row>
    <row r="1952" spans="1:8" x14ac:dyDescent="0.2">
      <c r="A1952" s="452"/>
      <c r="B1952" s="451"/>
      <c r="C1952" s="451"/>
      <c r="D1952" s="451"/>
      <c r="E1952" s="451"/>
      <c r="F1952" s="451"/>
      <c r="G1952" s="451"/>
      <c r="H1952" s="451"/>
    </row>
    <row r="1953" spans="1:8" x14ac:dyDescent="0.2">
      <c r="A1953" s="452"/>
      <c r="B1953" s="451"/>
      <c r="C1953" s="451"/>
      <c r="D1953" s="451"/>
      <c r="E1953" s="451"/>
      <c r="F1953" s="451"/>
      <c r="G1953" s="451"/>
      <c r="H1953" s="451"/>
    </row>
    <row r="1954" spans="1:8" x14ac:dyDescent="0.2">
      <c r="A1954" s="452"/>
      <c r="B1954" s="451"/>
      <c r="C1954" s="451"/>
      <c r="D1954" s="451"/>
      <c r="E1954" s="451"/>
      <c r="F1954" s="451"/>
      <c r="G1954" s="451"/>
      <c r="H1954" s="451"/>
    </row>
    <row r="1955" spans="1:8" x14ac:dyDescent="0.2">
      <c r="A1955" s="452"/>
      <c r="B1955" s="451"/>
      <c r="C1955" s="451"/>
      <c r="D1955" s="451"/>
      <c r="E1955" s="451"/>
      <c r="F1955" s="451"/>
      <c r="G1955" s="451"/>
      <c r="H1955" s="451"/>
    </row>
    <row r="1956" spans="1:8" x14ac:dyDescent="0.2">
      <c r="A1956" s="452"/>
      <c r="B1956" s="451"/>
      <c r="C1956" s="451"/>
      <c r="D1956" s="451"/>
      <c r="E1956" s="451"/>
      <c r="F1956" s="451"/>
      <c r="G1956" s="451"/>
      <c r="H1956" s="451"/>
    </row>
    <row r="1957" spans="1:8" x14ac:dyDescent="0.2">
      <c r="A1957" s="452"/>
      <c r="B1957" s="451"/>
      <c r="C1957" s="451"/>
      <c r="D1957" s="451"/>
      <c r="E1957" s="451"/>
      <c r="F1957" s="451"/>
      <c r="G1957" s="451"/>
      <c r="H1957" s="451"/>
    </row>
    <row r="1958" spans="1:8" x14ac:dyDescent="0.2">
      <c r="A1958" s="452"/>
      <c r="B1958" s="451"/>
      <c r="C1958" s="451"/>
      <c r="D1958" s="451"/>
      <c r="E1958" s="451"/>
      <c r="F1958" s="451"/>
      <c r="G1958" s="451"/>
      <c r="H1958" s="451"/>
    </row>
    <row r="1959" spans="1:8" x14ac:dyDescent="0.2">
      <c r="A1959" s="452"/>
      <c r="B1959" s="451"/>
      <c r="C1959" s="451"/>
      <c r="D1959" s="451"/>
      <c r="E1959" s="451"/>
      <c r="F1959" s="451"/>
      <c r="G1959" s="451"/>
      <c r="H1959" s="451"/>
    </row>
    <row r="1960" spans="1:8" x14ac:dyDescent="0.2">
      <c r="A1960" s="452"/>
      <c r="B1960" s="451"/>
      <c r="C1960" s="451"/>
      <c r="D1960" s="451"/>
      <c r="E1960" s="451"/>
      <c r="F1960" s="451"/>
      <c r="G1960" s="451"/>
      <c r="H1960" s="451"/>
    </row>
    <row r="1961" spans="1:8" x14ac:dyDescent="0.2">
      <c r="A1961" s="452"/>
      <c r="B1961" s="451"/>
      <c r="C1961" s="451"/>
      <c r="D1961" s="451"/>
      <c r="E1961" s="451"/>
      <c r="F1961" s="451"/>
      <c r="G1961" s="451"/>
      <c r="H1961" s="451"/>
    </row>
    <row r="1962" spans="1:8" x14ac:dyDescent="0.2">
      <c r="A1962" s="452"/>
      <c r="B1962" s="451"/>
      <c r="C1962" s="451"/>
      <c r="D1962" s="451"/>
      <c r="E1962" s="451"/>
      <c r="F1962" s="451"/>
      <c r="G1962" s="451"/>
      <c r="H1962" s="451"/>
    </row>
    <row r="1963" spans="1:8" x14ac:dyDescent="0.2">
      <c r="A1963" s="452"/>
      <c r="B1963" s="451"/>
      <c r="C1963" s="451"/>
      <c r="D1963" s="451"/>
      <c r="E1963" s="451"/>
      <c r="F1963" s="451"/>
      <c r="G1963" s="451"/>
      <c r="H1963" s="451"/>
    </row>
    <row r="1964" spans="1:8" x14ac:dyDescent="0.2">
      <c r="A1964" s="452"/>
      <c r="B1964" s="451"/>
      <c r="C1964" s="451"/>
      <c r="D1964" s="451"/>
      <c r="E1964" s="451"/>
      <c r="F1964" s="451"/>
      <c r="G1964" s="451"/>
      <c r="H1964" s="451"/>
    </row>
    <row r="1965" spans="1:8" x14ac:dyDescent="0.2">
      <c r="A1965" s="452"/>
      <c r="B1965" s="451"/>
      <c r="C1965" s="451"/>
      <c r="D1965" s="451"/>
      <c r="E1965" s="451"/>
      <c r="F1965" s="451"/>
      <c r="G1965" s="451"/>
      <c r="H1965" s="451"/>
    </row>
    <row r="1966" spans="1:8" x14ac:dyDescent="0.2">
      <c r="A1966" s="452"/>
      <c r="B1966" s="451"/>
      <c r="C1966" s="451"/>
      <c r="D1966" s="451"/>
      <c r="E1966" s="451"/>
      <c r="F1966" s="451"/>
      <c r="G1966" s="451"/>
      <c r="H1966" s="451"/>
    </row>
    <row r="1967" spans="1:8" x14ac:dyDescent="0.2">
      <c r="A1967" s="452"/>
      <c r="B1967" s="451"/>
      <c r="C1967" s="451"/>
      <c r="D1967" s="451"/>
      <c r="E1967" s="451"/>
      <c r="F1967" s="451"/>
      <c r="G1967" s="451"/>
      <c r="H1967" s="451"/>
    </row>
    <row r="1968" spans="1:8" x14ac:dyDescent="0.2">
      <c r="A1968" s="452"/>
      <c r="B1968" s="451"/>
      <c r="C1968" s="451"/>
      <c r="D1968" s="451"/>
      <c r="E1968" s="451"/>
      <c r="F1968" s="451"/>
      <c r="G1968" s="451"/>
      <c r="H1968" s="451"/>
    </row>
    <row r="1969" spans="1:8" x14ac:dyDescent="0.2">
      <c r="A1969" s="452"/>
      <c r="B1969" s="451"/>
      <c r="C1969" s="451"/>
      <c r="D1969" s="451"/>
      <c r="E1969" s="451"/>
      <c r="F1969" s="451"/>
      <c r="G1969" s="451"/>
      <c r="H1969" s="451"/>
    </row>
    <row r="1970" spans="1:8" x14ac:dyDescent="0.2">
      <c r="A1970" s="452"/>
      <c r="B1970" s="451"/>
      <c r="C1970" s="451"/>
      <c r="D1970" s="451"/>
      <c r="E1970" s="451"/>
      <c r="F1970" s="451"/>
      <c r="G1970" s="451"/>
      <c r="H1970" s="451"/>
    </row>
    <row r="1971" spans="1:8" x14ac:dyDescent="0.2">
      <c r="A1971" s="452"/>
      <c r="B1971" s="451"/>
      <c r="C1971" s="451"/>
      <c r="D1971" s="451"/>
      <c r="E1971" s="451"/>
      <c r="F1971" s="451"/>
      <c r="G1971" s="451"/>
      <c r="H1971" s="451"/>
    </row>
    <row r="1972" spans="1:8" x14ac:dyDescent="0.2">
      <c r="A1972" s="452"/>
      <c r="B1972" s="451"/>
      <c r="C1972" s="451"/>
      <c r="D1972" s="451"/>
      <c r="E1972" s="451"/>
      <c r="F1972" s="451"/>
      <c r="G1972" s="451"/>
      <c r="H1972" s="451"/>
    </row>
    <row r="1973" spans="1:8" x14ac:dyDescent="0.2">
      <c r="A1973" s="452"/>
      <c r="B1973" s="451"/>
      <c r="C1973" s="451"/>
      <c r="D1973" s="451"/>
      <c r="E1973" s="451"/>
      <c r="F1973" s="451"/>
      <c r="G1973" s="451"/>
      <c r="H1973" s="451"/>
    </row>
    <row r="1974" spans="1:8" x14ac:dyDescent="0.2">
      <c r="A1974" s="452"/>
      <c r="B1974" s="451"/>
      <c r="C1974" s="451"/>
      <c r="D1974" s="451"/>
      <c r="E1974" s="451"/>
      <c r="F1974" s="451"/>
      <c r="G1974" s="451"/>
      <c r="H1974" s="451"/>
    </row>
    <row r="1975" spans="1:8" x14ac:dyDescent="0.2">
      <c r="A1975" s="452"/>
      <c r="B1975" s="451"/>
      <c r="C1975" s="451"/>
      <c r="D1975" s="451"/>
      <c r="E1975" s="451"/>
      <c r="F1975" s="451"/>
      <c r="G1975" s="451"/>
      <c r="H1975" s="451"/>
    </row>
    <row r="1976" spans="1:8" x14ac:dyDescent="0.2">
      <c r="A1976" s="452"/>
      <c r="B1976" s="451"/>
      <c r="C1976" s="451"/>
      <c r="D1976" s="451"/>
      <c r="E1976" s="451"/>
      <c r="F1976" s="451"/>
      <c r="G1976" s="451"/>
      <c r="H1976" s="451"/>
    </row>
    <row r="1977" spans="1:8" x14ac:dyDescent="0.2">
      <c r="A1977" s="452"/>
      <c r="B1977" s="451"/>
      <c r="C1977" s="451"/>
      <c r="D1977" s="451"/>
      <c r="E1977" s="451"/>
      <c r="F1977" s="451"/>
      <c r="G1977" s="451"/>
      <c r="H1977" s="451"/>
    </row>
    <row r="1978" spans="1:8" x14ac:dyDescent="0.2">
      <c r="A1978" s="452"/>
      <c r="B1978" s="451"/>
      <c r="C1978" s="451"/>
      <c r="D1978" s="451"/>
      <c r="E1978" s="451"/>
      <c r="F1978" s="451"/>
      <c r="G1978" s="451"/>
      <c r="H1978" s="451"/>
    </row>
    <row r="1979" spans="1:8" x14ac:dyDescent="0.2">
      <c r="A1979" s="452"/>
      <c r="B1979" s="451"/>
      <c r="C1979" s="451"/>
      <c r="D1979" s="451"/>
      <c r="E1979" s="451"/>
      <c r="F1979" s="451"/>
      <c r="G1979" s="451"/>
      <c r="H1979" s="451"/>
    </row>
    <row r="1980" spans="1:8" x14ac:dyDescent="0.2">
      <c r="A1980" s="452"/>
      <c r="B1980" s="451"/>
      <c r="C1980" s="451"/>
      <c r="D1980" s="451"/>
      <c r="E1980" s="451"/>
      <c r="F1980" s="451"/>
      <c r="G1980" s="451"/>
      <c r="H1980" s="451"/>
    </row>
    <row r="1981" spans="1:8" x14ac:dyDescent="0.2">
      <c r="A1981" s="452"/>
      <c r="B1981" s="451"/>
      <c r="C1981" s="451"/>
      <c r="D1981" s="451"/>
      <c r="E1981" s="451"/>
      <c r="F1981" s="451"/>
      <c r="G1981" s="451"/>
      <c r="H1981" s="451"/>
    </row>
    <row r="1982" spans="1:8" x14ac:dyDescent="0.2">
      <c r="A1982" s="452"/>
      <c r="B1982" s="451"/>
      <c r="C1982" s="451"/>
      <c r="D1982" s="451"/>
      <c r="E1982" s="451"/>
      <c r="F1982" s="451"/>
      <c r="G1982" s="451"/>
      <c r="H1982" s="451"/>
    </row>
    <row r="1983" spans="1:8" x14ac:dyDescent="0.2">
      <c r="A1983" s="452"/>
      <c r="B1983" s="451"/>
      <c r="C1983" s="451"/>
      <c r="D1983" s="451"/>
      <c r="E1983" s="451"/>
      <c r="F1983" s="451"/>
      <c r="G1983" s="451"/>
      <c r="H1983" s="451"/>
    </row>
    <row r="1984" spans="1:8" x14ac:dyDescent="0.2">
      <c r="A1984" s="452"/>
      <c r="B1984" s="451"/>
      <c r="C1984" s="451"/>
      <c r="D1984" s="451"/>
      <c r="E1984" s="451"/>
      <c r="F1984" s="451"/>
      <c r="G1984" s="451"/>
      <c r="H1984" s="451"/>
    </row>
    <row r="1985" spans="1:8" x14ac:dyDescent="0.2">
      <c r="A1985" s="452"/>
      <c r="B1985" s="451"/>
      <c r="C1985" s="451"/>
      <c r="D1985" s="451"/>
      <c r="E1985" s="451"/>
      <c r="F1985" s="451"/>
      <c r="G1985" s="451"/>
      <c r="H1985" s="451"/>
    </row>
    <row r="1986" spans="1:8" x14ac:dyDescent="0.2">
      <c r="A1986" s="452"/>
      <c r="B1986" s="451"/>
      <c r="C1986" s="451"/>
      <c r="D1986" s="451"/>
      <c r="E1986" s="451"/>
      <c r="F1986" s="451"/>
      <c r="G1986" s="451"/>
      <c r="H1986" s="451"/>
    </row>
    <row r="1987" spans="1:8" x14ac:dyDescent="0.2">
      <c r="A1987" s="452"/>
      <c r="B1987" s="451"/>
      <c r="C1987" s="451"/>
      <c r="D1987" s="451"/>
      <c r="E1987" s="451"/>
      <c r="F1987" s="451"/>
      <c r="G1987" s="451"/>
      <c r="H1987" s="451"/>
    </row>
    <row r="1988" spans="1:8" x14ac:dyDescent="0.2">
      <c r="A1988" s="452"/>
      <c r="B1988" s="451"/>
      <c r="C1988" s="451"/>
      <c r="D1988" s="451"/>
      <c r="E1988" s="451"/>
      <c r="F1988" s="451"/>
      <c r="G1988" s="451"/>
      <c r="H1988" s="451"/>
    </row>
    <row r="1989" spans="1:8" x14ac:dyDescent="0.2">
      <c r="A1989" s="452"/>
      <c r="B1989" s="451"/>
      <c r="C1989" s="451"/>
      <c r="D1989" s="451"/>
      <c r="E1989" s="451"/>
      <c r="F1989" s="451"/>
      <c r="G1989" s="451"/>
      <c r="H1989" s="451"/>
    </row>
    <row r="1990" spans="1:8" x14ac:dyDescent="0.2">
      <c r="A1990" s="452"/>
      <c r="B1990" s="451"/>
      <c r="C1990" s="451"/>
      <c r="D1990" s="451"/>
      <c r="E1990" s="451"/>
      <c r="F1990" s="451"/>
      <c r="G1990" s="451"/>
      <c r="H1990" s="451"/>
    </row>
    <row r="1991" spans="1:8" x14ac:dyDescent="0.2">
      <c r="A1991" s="452"/>
      <c r="B1991" s="451"/>
      <c r="C1991" s="451"/>
      <c r="D1991" s="451"/>
      <c r="E1991" s="451"/>
      <c r="F1991" s="451"/>
      <c r="G1991" s="451"/>
      <c r="H1991" s="451"/>
    </row>
    <row r="1992" spans="1:8" x14ac:dyDescent="0.2">
      <c r="A1992" s="452"/>
      <c r="B1992" s="451"/>
      <c r="C1992" s="451"/>
      <c r="D1992" s="451"/>
      <c r="E1992" s="451"/>
      <c r="F1992" s="451"/>
      <c r="G1992" s="451"/>
      <c r="H1992" s="451"/>
    </row>
    <row r="1993" spans="1:8" x14ac:dyDescent="0.2">
      <c r="A1993" s="452"/>
      <c r="B1993" s="451"/>
      <c r="C1993" s="451"/>
      <c r="D1993" s="451"/>
      <c r="E1993" s="451"/>
      <c r="F1993" s="451"/>
      <c r="G1993" s="451"/>
      <c r="H1993" s="451"/>
    </row>
    <row r="1994" spans="1:8" x14ac:dyDescent="0.2">
      <c r="A1994" s="452"/>
      <c r="B1994" s="451"/>
      <c r="C1994" s="451"/>
      <c r="D1994" s="451"/>
      <c r="E1994" s="451"/>
      <c r="F1994" s="451"/>
      <c r="G1994" s="451"/>
      <c r="H1994" s="451"/>
    </row>
    <row r="1995" spans="1:8" x14ac:dyDescent="0.2">
      <c r="A1995" s="452"/>
      <c r="B1995" s="451"/>
      <c r="C1995" s="451"/>
      <c r="D1995" s="451"/>
      <c r="E1995" s="451"/>
      <c r="F1995" s="451"/>
      <c r="G1995" s="451"/>
      <c r="H1995" s="451"/>
    </row>
    <row r="1996" spans="1:8" x14ac:dyDescent="0.2">
      <c r="A1996" s="452"/>
      <c r="B1996" s="451"/>
      <c r="C1996" s="451"/>
      <c r="D1996" s="451"/>
      <c r="E1996" s="451"/>
      <c r="F1996" s="451"/>
      <c r="G1996" s="451"/>
      <c r="H1996" s="451"/>
    </row>
    <row r="1997" spans="1:8" x14ac:dyDescent="0.2">
      <c r="A1997" s="452"/>
      <c r="B1997" s="451"/>
      <c r="C1997" s="451"/>
      <c r="D1997" s="451"/>
      <c r="E1997" s="451"/>
      <c r="F1997" s="451"/>
      <c r="G1997" s="451"/>
      <c r="H1997" s="451"/>
    </row>
    <row r="1998" spans="1:8" x14ac:dyDescent="0.2">
      <c r="A1998" s="452"/>
      <c r="B1998" s="451"/>
      <c r="C1998" s="451"/>
      <c r="D1998" s="451"/>
      <c r="E1998" s="451"/>
      <c r="F1998" s="451"/>
      <c r="G1998" s="451"/>
      <c r="H1998" s="451"/>
    </row>
    <row r="1999" spans="1:8" x14ac:dyDescent="0.2">
      <c r="A1999" s="452"/>
      <c r="B1999" s="451"/>
      <c r="C1999" s="451"/>
      <c r="D1999" s="451"/>
      <c r="E1999" s="451"/>
      <c r="F1999" s="451"/>
      <c r="G1999" s="451"/>
      <c r="H1999" s="451"/>
    </row>
    <row r="2000" spans="1:8" x14ac:dyDescent="0.2">
      <c r="A2000" s="452"/>
      <c r="B2000" s="451"/>
      <c r="C2000" s="451"/>
      <c r="D2000" s="451"/>
      <c r="E2000" s="451"/>
      <c r="F2000" s="451"/>
      <c r="G2000" s="451"/>
      <c r="H2000" s="451"/>
    </row>
    <row r="2001" spans="1:8" x14ac:dyDescent="0.2">
      <c r="A2001" s="452"/>
      <c r="B2001" s="451"/>
      <c r="C2001" s="451"/>
      <c r="D2001" s="451"/>
      <c r="E2001" s="451"/>
      <c r="F2001" s="451"/>
      <c r="G2001" s="451"/>
      <c r="H2001" s="451"/>
    </row>
    <row r="2002" spans="1:8" x14ac:dyDescent="0.2">
      <c r="A2002" s="452"/>
      <c r="B2002" s="451"/>
      <c r="C2002" s="451"/>
      <c r="D2002" s="451"/>
      <c r="E2002" s="451"/>
      <c r="F2002" s="451"/>
      <c r="G2002" s="451"/>
      <c r="H2002" s="451"/>
    </row>
    <row r="2003" spans="1:8" x14ac:dyDescent="0.2">
      <c r="A2003" s="452"/>
      <c r="B2003" s="451"/>
      <c r="C2003" s="451"/>
      <c r="D2003" s="451"/>
      <c r="E2003" s="451"/>
      <c r="F2003" s="451"/>
      <c r="G2003" s="451"/>
      <c r="H2003" s="451"/>
    </row>
    <row r="2004" spans="1:8" x14ac:dyDescent="0.2">
      <c r="A2004" s="452"/>
      <c r="B2004" s="451"/>
      <c r="C2004" s="451"/>
      <c r="D2004" s="451"/>
      <c r="E2004" s="451"/>
      <c r="F2004" s="451"/>
      <c r="G2004" s="451"/>
      <c r="H2004" s="451"/>
    </row>
    <row r="2005" spans="1:8" x14ac:dyDescent="0.2">
      <c r="A2005" s="452"/>
      <c r="B2005" s="451"/>
      <c r="C2005" s="451"/>
      <c r="D2005" s="451"/>
      <c r="E2005" s="451"/>
      <c r="F2005" s="451"/>
      <c r="G2005" s="451"/>
      <c r="H2005" s="451"/>
    </row>
    <row r="2006" spans="1:8" x14ac:dyDescent="0.2">
      <c r="A2006" s="452"/>
      <c r="B2006" s="451"/>
      <c r="C2006" s="451"/>
      <c r="D2006" s="451"/>
      <c r="E2006" s="451"/>
      <c r="F2006" s="451"/>
      <c r="G2006" s="451"/>
      <c r="H2006" s="451"/>
    </row>
    <row r="2007" spans="1:8" x14ac:dyDescent="0.2">
      <c r="A2007" s="452"/>
      <c r="B2007" s="451"/>
      <c r="C2007" s="451"/>
      <c r="D2007" s="451"/>
      <c r="E2007" s="451"/>
      <c r="F2007" s="451"/>
      <c r="G2007" s="451"/>
      <c r="H2007" s="451"/>
    </row>
    <row r="2008" spans="1:8" x14ac:dyDescent="0.2">
      <c r="A2008" s="452"/>
      <c r="B2008" s="451"/>
      <c r="C2008" s="451"/>
      <c r="D2008" s="451"/>
      <c r="E2008" s="451"/>
      <c r="F2008" s="451"/>
      <c r="G2008" s="451"/>
      <c r="H2008" s="451"/>
    </row>
    <row r="2009" spans="1:8" x14ac:dyDescent="0.2">
      <c r="A2009" s="452"/>
      <c r="B2009" s="451"/>
      <c r="C2009" s="451"/>
      <c r="D2009" s="451"/>
      <c r="E2009" s="451"/>
      <c r="F2009" s="451"/>
      <c r="G2009" s="451"/>
      <c r="H2009" s="451"/>
    </row>
    <row r="2010" spans="1:8" x14ac:dyDescent="0.2">
      <c r="A2010" s="452"/>
      <c r="B2010" s="451"/>
      <c r="C2010" s="451"/>
      <c r="D2010" s="451"/>
      <c r="E2010" s="451"/>
      <c r="F2010" s="451"/>
      <c r="G2010" s="451"/>
      <c r="H2010" s="451"/>
    </row>
    <row r="2011" spans="1:8" x14ac:dyDescent="0.2">
      <c r="A2011" s="452"/>
      <c r="B2011" s="451"/>
      <c r="C2011" s="451"/>
      <c r="D2011" s="451"/>
      <c r="E2011" s="451"/>
      <c r="F2011" s="451"/>
      <c r="G2011" s="451"/>
      <c r="H2011" s="451"/>
    </row>
    <row r="2012" spans="1:8" x14ac:dyDescent="0.2">
      <c r="A2012" s="452"/>
      <c r="B2012" s="451"/>
      <c r="C2012" s="451"/>
      <c r="D2012" s="451"/>
      <c r="E2012" s="451"/>
      <c r="F2012" s="451"/>
      <c r="G2012" s="451"/>
      <c r="H2012" s="451"/>
    </row>
    <row r="2013" spans="1:8" x14ac:dyDescent="0.2">
      <c r="A2013" s="452"/>
      <c r="B2013" s="451"/>
      <c r="C2013" s="451"/>
      <c r="D2013" s="451"/>
      <c r="E2013" s="451"/>
      <c r="F2013" s="451"/>
      <c r="G2013" s="451"/>
      <c r="H2013" s="451"/>
    </row>
    <row r="2014" spans="1:8" x14ac:dyDescent="0.2">
      <c r="A2014" s="452"/>
      <c r="B2014" s="451"/>
      <c r="C2014" s="451"/>
      <c r="D2014" s="451"/>
      <c r="E2014" s="451"/>
      <c r="F2014" s="451"/>
      <c r="G2014" s="451"/>
      <c r="H2014" s="451"/>
    </row>
    <row r="2015" spans="1:8" x14ac:dyDescent="0.2">
      <c r="A2015" s="452"/>
      <c r="B2015" s="451"/>
      <c r="C2015" s="451"/>
      <c r="D2015" s="451"/>
      <c r="E2015" s="451"/>
      <c r="F2015" s="451"/>
      <c r="G2015" s="451"/>
      <c r="H2015" s="451"/>
    </row>
    <row r="2016" spans="1:8" x14ac:dyDescent="0.2">
      <c r="A2016" s="452"/>
      <c r="B2016" s="451"/>
      <c r="C2016" s="451"/>
      <c r="D2016" s="451"/>
      <c r="E2016" s="451"/>
      <c r="F2016" s="451"/>
      <c r="G2016" s="451"/>
      <c r="H2016" s="451"/>
    </row>
    <row r="2017" spans="1:8" x14ac:dyDescent="0.2">
      <c r="A2017" s="452"/>
      <c r="B2017" s="451"/>
      <c r="C2017" s="451"/>
      <c r="D2017" s="451"/>
      <c r="E2017" s="451"/>
      <c r="F2017" s="451"/>
      <c r="G2017" s="451"/>
      <c r="H2017" s="451"/>
    </row>
    <row r="2018" spans="1:8" x14ac:dyDescent="0.2">
      <c r="A2018" s="452"/>
      <c r="B2018" s="451"/>
      <c r="C2018" s="451"/>
      <c r="D2018" s="451"/>
      <c r="E2018" s="451"/>
      <c r="F2018" s="451"/>
      <c r="G2018" s="451"/>
      <c r="H2018" s="451"/>
    </row>
    <row r="2019" spans="1:8" x14ac:dyDescent="0.2">
      <c r="A2019" s="452"/>
      <c r="B2019" s="451"/>
      <c r="C2019" s="451"/>
      <c r="D2019" s="451"/>
      <c r="E2019" s="451"/>
      <c r="F2019" s="451"/>
      <c r="G2019" s="451"/>
      <c r="H2019" s="451"/>
    </row>
    <row r="2020" spans="1:8" x14ac:dyDescent="0.2">
      <c r="A2020" s="452"/>
      <c r="B2020" s="451"/>
      <c r="C2020" s="451"/>
      <c r="D2020" s="451"/>
      <c r="E2020" s="451"/>
      <c r="F2020" s="451"/>
      <c r="G2020" s="451"/>
      <c r="H2020" s="451"/>
    </row>
    <row r="2021" spans="1:8" x14ac:dyDescent="0.2">
      <c r="A2021" s="452"/>
      <c r="B2021" s="451"/>
      <c r="C2021" s="451"/>
      <c r="D2021" s="451"/>
      <c r="E2021" s="451"/>
      <c r="F2021" s="451"/>
      <c r="G2021" s="451"/>
      <c r="H2021" s="451"/>
    </row>
    <row r="2022" spans="1:8" x14ac:dyDescent="0.2">
      <c r="A2022" s="452"/>
      <c r="B2022" s="451"/>
      <c r="C2022" s="451"/>
      <c r="D2022" s="451"/>
      <c r="E2022" s="451"/>
      <c r="F2022" s="451"/>
      <c r="G2022" s="451"/>
      <c r="H2022" s="451"/>
    </row>
    <row r="2023" spans="1:8" x14ac:dyDescent="0.2">
      <c r="A2023" s="452"/>
      <c r="B2023" s="451"/>
      <c r="C2023" s="451"/>
      <c r="D2023" s="451"/>
      <c r="E2023" s="451"/>
      <c r="F2023" s="451"/>
      <c r="G2023" s="451"/>
      <c r="H2023" s="451"/>
    </row>
    <row r="2024" spans="1:8" x14ac:dyDescent="0.2">
      <c r="A2024" s="452"/>
      <c r="B2024" s="451"/>
      <c r="C2024" s="451"/>
      <c r="D2024" s="451"/>
      <c r="E2024" s="451"/>
      <c r="F2024" s="451"/>
      <c r="G2024" s="451"/>
      <c r="H2024" s="451"/>
    </row>
    <row r="2025" spans="1:8" x14ac:dyDescent="0.2">
      <c r="A2025" s="452"/>
      <c r="B2025" s="451"/>
      <c r="C2025" s="451"/>
      <c r="D2025" s="451"/>
      <c r="E2025" s="451"/>
      <c r="F2025" s="451"/>
      <c r="G2025" s="451"/>
      <c r="H2025" s="451"/>
    </row>
    <row r="2026" spans="1:8" x14ac:dyDescent="0.2">
      <c r="A2026" s="452"/>
      <c r="B2026" s="451"/>
      <c r="C2026" s="451"/>
      <c r="D2026" s="451"/>
      <c r="E2026" s="451"/>
      <c r="F2026" s="451"/>
      <c r="G2026" s="451"/>
      <c r="H2026" s="451"/>
    </row>
    <row r="2027" spans="1:8" x14ac:dyDescent="0.2">
      <c r="A2027" s="452"/>
      <c r="B2027" s="451"/>
      <c r="C2027" s="451"/>
      <c r="D2027" s="451"/>
      <c r="E2027" s="451"/>
      <c r="F2027" s="451"/>
      <c r="G2027" s="451"/>
      <c r="H2027" s="451"/>
    </row>
    <row r="2028" spans="1:8" x14ac:dyDescent="0.2">
      <c r="A2028" s="452"/>
      <c r="B2028" s="451"/>
      <c r="C2028" s="451"/>
      <c r="D2028" s="451"/>
      <c r="E2028" s="451"/>
      <c r="F2028" s="451"/>
      <c r="G2028" s="451"/>
      <c r="H2028" s="451"/>
    </row>
    <row r="2029" spans="1:8" x14ac:dyDescent="0.2">
      <c r="A2029" s="452"/>
      <c r="B2029" s="451"/>
      <c r="C2029" s="451"/>
      <c r="D2029" s="451"/>
      <c r="E2029" s="451"/>
      <c r="F2029" s="451"/>
      <c r="G2029" s="451"/>
      <c r="H2029" s="451"/>
    </row>
    <row r="2030" spans="1:8" x14ac:dyDescent="0.2">
      <c r="A2030" s="452"/>
      <c r="B2030" s="451"/>
      <c r="C2030" s="451"/>
      <c r="D2030" s="451"/>
      <c r="E2030" s="451"/>
      <c r="F2030" s="451"/>
      <c r="G2030" s="451"/>
      <c r="H2030" s="451"/>
    </row>
    <row r="2031" spans="1:8" x14ac:dyDescent="0.2">
      <c r="A2031" s="452"/>
      <c r="B2031" s="451"/>
      <c r="C2031" s="451"/>
      <c r="D2031" s="451"/>
      <c r="E2031" s="451"/>
      <c r="F2031" s="451"/>
      <c r="G2031" s="451"/>
      <c r="H2031" s="451"/>
    </row>
    <row r="2032" spans="1:8" x14ac:dyDescent="0.2">
      <c r="A2032" s="452"/>
      <c r="B2032" s="451"/>
      <c r="C2032" s="451"/>
      <c r="D2032" s="451"/>
      <c r="E2032" s="451"/>
      <c r="F2032" s="451"/>
      <c r="G2032" s="451"/>
      <c r="H2032" s="451"/>
    </row>
    <row r="2033" spans="1:8" x14ac:dyDescent="0.2">
      <c r="A2033" s="452"/>
      <c r="B2033" s="451"/>
      <c r="C2033" s="451"/>
      <c r="D2033" s="451"/>
      <c r="E2033" s="451"/>
      <c r="F2033" s="451"/>
      <c r="G2033" s="451"/>
      <c r="H2033" s="451"/>
    </row>
    <row r="2034" spans="1:8" x14ac:dyDescent="0.2">
      <c r="A2034" s="452"/>
      <c r="B2034" s="451"/>
      <c r="C2034" s="451"/>
      <c r="D2034" s="451"/>
      <c r="E2034" s="451"/>
      <c r="F2034" s="451"/>
      <c r="G2034" s="451"/>
      <c r="H2034" s="451"/>
    </row>
    <row r="2035" spans="1:8" x14ac:dyDescent="0.2">
      <c r="A2035" s="452"/>
      <c r="B2035" s="451"/>
      <c r="C2035" s="451"/>
      <c r="D2035" s="451"/>
      <c r="E2035" s="451"/>
      <c r="F2035" s="451"/>
      <c r="G2035" s="451"/>
      <c r="H2035" s="451"/>
    </row>
    <row r="2036" spans="1:8" x14ac:dyDescent="0.2">
      <c r="A2036" s="452"/>
      <c r="B2036" s="451"/>
      <c r="C2036" s="451"/>
      <c r="D2036" s="451"/>
      <c r="E2036" s="451"/>
      <c r="F2036" s="451"/>
      <c r="G2036" s="451"/>
      <c r="H2036" s="451"/>
    </row>
    <row r="2037" spans="1:8" x14ac:dyDescent="0.2">
      <c r="A2037" s="452"/>
      <c r="B2037" s="451"/>
      <c r="C2037" s="451"/>
      <c r="D2037" s="451"/>
      <c r="E2037" s="451"/>
      <c r="F2037" s="451"/>
      <c r="G2037" s="451"/>
      <c r="H2037" s="451"/>
    </row>
    <row r="2038" spans="1:8" x14ac:dyDescent="0.2">
      <c r="A2038" s="452"/>
      <c r="B2038" s="451"/>
      <c r="C2038" s="451"/>
      <c r="D2038" s="451"/>
      <c r="E2038" s="451"/>
      <c r="F2038" s="451"/>
      <c r="G2038" s="451"/>
      <c r="H2038" s="451"/>
    </row>
    <row r="2039" spans="1:8" x14ac:dyDescent="0.2">
      <c r="A2039" s="452"/>
      <c r="B2039" s="451"/>
      <c r="C2039" s="451"/>
      <c r="D2039" s="451"/>
      <c r="E2039" s="451"/>
      <c r="F2039" s="451"/>
      <c r="G2039" s="451"/>
      <c r="H2039" s="451"/>
    </row>
    <row r="2040" spans="1:8" x14ac:dyDescent="0.2">
      <c r="A2040" s="452"/>
      <c r="B2040" s="451"/>
      <c r="C2040" s="451"/>
      <c r="D2040" s="451"/>
      <c r="E2040" s="451"/>
      <c r="F2040" s="451"/>
      <c r="G2040" s="451"/>
      <c r="H2040" s="451"/>
    </row>
    <row r="2041" spans="1:8" x14ac:dyDescent="0.2">
      <c r="A2041" s="452"/>
      <c r="B2041" s="451"/>
      <c r="C2041" s="451"/>
      <c r="D2041" s="451"/>
      <c r="E2041" s="451"/>
      <c r="F2041" s="451"/>
      <c r="G2041" s="451"/>
      <c r="H2041" s="451"/>
    </row>
    <row r="2042" spans="1:8" x14ac:dyDescent="0.2">
      <c r="A2042" s="452"/>
      <c r="B2042" s="451"/>
      <c r="C2042" s="451"/>
      <c r="D2042" s="451"/>
      <c r="E2042" s="451"/>
      <c r="F2042" s="451"/>
      <c r="G2042" s="451"/>
      <c r="H2042" s="451"/>
    </row>
    <row r="2043" spans="1:8" x14ac:dyDescent="0.2">
      <c r="A2043" s="452"/>
      <c r="B2043" s="451"/>
      <c r="C2043" s="451"/>
      <c r="D2043" s="451"/>
      <c r="E2043" s="451"/>
      <c r="F2043" s="451"/>
      <c r="G2043" s="451"/>
      <c r="H2043" s="451"/>
    </row>
    <row r="2044" spans="1:8" x14ac:dyDescent="0.2">
      <c r="A2044" s="452"/>
      <c r="B2044" s="451"/>
      <c r="C2044" s="451"/>
      <c r="D2044" s="451"/>
      <c r="E2044" s="451"/>
      <c r="F2044" s="451"/>
      <c r="G2044" s="451"/>
      <c r="H2044" s="451"/>
    </row>
    <row r="2045" spans="1:8" x14ac:dyDescent="0.2">
      <c r="A2045" s="452"/>
      <c r="B2045" s="451"/>
      <c r="C2045" s="451"/>
      <c r="D2045" s="451"/>
      <c r="E2045" s="451"/>
      <c r="F2045" s="451"/>
      <c r="G2045" s="451"/>
      <c r="H2045" s="451"/>
    </row>
    <row r="2046" spans="1:8" x14ac:dyDescent="0.2">
      <c r="A2046" s="452"/>
      <c r="B2046" s="451"/>
      <c r="C2046" s="451"/>
      <c r="D2046" s="451"/>
      <c r="E2046" s="451"/>
      <c r="F2046" s="451"/>
      <c r="G2046" s="451"/>
      <c r="H2046" s="451"/>
    </row>
    <row r="2047" spans="1:8" x14ac:dyDescent="0.2">
      <c r="A2047" s="452"/>
      <c r="B2047" s="451"/>
      <c r="C2047" s="451"/>
      <c r="D2047" s="451"/>
      <c r="E2047" s="451"/>
      <c r="F2047" s="451"/>
      <c r="G2047" s="451"/>
      <c r="H2047" s="451"/>
    </row>
    <row r="2048" spans="1:8" x14ac:dyDescent="0.2">
      <c r="A2048" s="452"/>
      <c r="B2048" s="451"/>
      <c r="C2048" s="451"/>
      <c r="D2048" s="451"/>
      <c r="E2048" s="451"/>
      <c r="F2048" s="451"/>
      <c r="G2048" s="451"/>
      <c r="H2048" s="451"/>
    </row>
    <row r="2049" spans="1:8" x14ac:dyDescent="0.2">
      <c r="A2049" s="452"/>
      <c r="B2049" s="451"/>
      <c r="C2049" s="451"/>
      <c r="D2049" s="451"/>
      <c r="E2049" s="451"/>
      <c r="F2049" s="451"/>
      <c r="G2049" s="451"/>
      <c r="H2049" s="451"/>
    </row>
    <row r="2050" spans="1:8" x14ac:dyDescent="0.2">
      <c r="A2050" s="452"/>
      <c r="B2050" s="451"/>
      <c r="C2050" s="451"/>
      <c r="D2050" s="451"/>
      <c r="E2050" s="451"/>
      <c r="F2050" s="451"/>
      <c r="G2050" s="451"/>
      <c r="H2050" s="451"/>
    </row>
    <row r="2051" spans="1:8" x14ac:dyDescent="0.2">
      <c r="A2051" s="452"/>
      <c r="B2051" s="451"/>
      <c r="C2051" s="451"/>
      <c r="D2051" s="451"/>
      <c r="E2051" s="451"/>
      <c r="F2051" s="451"/>
      <c r="G2051" s="451"/>
      <c r="H2051" s="451"/>
    </row>
    <row r="2052" spans="1:8" x14ac:dyDescent="0.2">
      <c r="A2052" s="452"/>
      <c r="B2052" s="451"/>
      <c r="C2052" s="451"/>
      <c r="D2052" s="451"/>
      <c r="E2052" s="451"/>
      <c r="F2052" s="451"/>
      <c r="G2052" s="451"/>
      <c r="H2052" s="451"/>
    </row>
    <row r="2053" spans="1:8" x14ac:dyDescent="0.2">
      <c r="A2053" s="452"/>
      <c r="B2053" s="451"/>
      <c r="C2053" s="451"/>
      <c r="D2053" s="451"/>
      <c r="E2053" s="451"/>
      <c r="F2053" s="451"/>
      <c r="G2053" s="451"/>
      <c r="H2053" s="451"/>
    </row>
    <row r="2054" spans="1:8" x14ac:dyDescent="0.2">
      <c r="A2054" s="452"/>
      <c r="B2054" s="451"/>
      <c r="C2054" s="451"/>
      <c r="D2054" s="451"/>
      <c r="E2054" s="451"/>
      <c r="F2054" s="451"/>
      <c r="G2054" s="451"/>
      <c r="H2054" s="451"/>
    </row>
    <row r="2055" spans="1:8" x14ac:dyDescent="0.2">
      <c r="A2055" s="452"/>
      <c r="B2055" s="451"/>
      <c r="C2055" s="451"/>
      <c r="D2055" s="451"/>
      <c r="E2055" s="451"/>
      <c r="F2055" s="451"/>
      <c r="G2055" s="451"/>
      <c r="H2055" s="451"/>
    </row>
    <row r="2056" spans="1:8" x14ac:dyDescent="0.2">
      <c r="A2056" s="452"/>
      <c r="B2056" s="451"/>
      <c r="C2056" s="451"/>
      <c r="D2056" s="451"/>
      <c r="E2056" s="451"/>
      <c r="F2056" s="451"/>
      <c r="G2056" s="451"/>
      <c r="H2056" s="451"/>
    </row>
    <row r="2057" spans="1:8" x14ac:dyDescent="0.2">
      <c r="A2057" s="452"/>
      <c r="B2057" s="451"/>
      <c r="C2057" s="451"/>
      <c r="D2057" s="451"/>
      <c r="E2057" s="451"/>
      <c r="F2057" s="451"/>
      <c r="G2057" s="451"/>
      <c r="H2057" s="451"/>
    </row>
    <row r="2058" spans="1:8" x14ac:dyDescent="0.2">
      <c r="A2058" s="452"/>
      <c r="B2058" s="451"/>
      <c r="C2058" s="451"/>
      <c r="D2058" s="451"/>
      <c r="E2058" s="451"/>
      <c r="F2058" s="451"/>
      <c r="G2058" s="451"/>
      <c r="H2058" s="451"/>
    </row>
    <row r="2059" spans="1:8" x14ac:dyDescent="0.2">
      <c r="A2059" s="452"/>
      <c r="B2059" s="451"/>
      <c r="C2059" s="451"/>
      <c r="D2059" s="451"/>
      <c r="E2059" s="451"/>
      <c r="F2059" s="451"/>
      <c r="G2059" s="451"/>
      <c r="H2059" s="451"/>
    </row>
    <row r="2060" spans="1:8" x14ac:dyDescent="0.2">
      <c r="A2060" s="452"/>
      <c r="B2060" s="451"/>
      <c r="C2060" s="451"/>
      <c r="D2060" s="451"/>
      <c r="E2060" s="451"/>
      <c r="F2060" s="451"/>
      <c r="G2060" s="451"/>
      <c r="H2060" s="451"/>
    </row>
    <row r="2061" spans="1:8" x14ac:dyDescent="0.2">
      <c r="A2061" s="452"/>
      <c r="B2061" s="451"/>
      <c r="C2061" s="451"/>
      <c r="D2061" s="451"/>
      <c r="E2061" s="451"/>
      <c r="F2061" s="451"/>
      <c r="G2061" s="451"/>
      <c r="H2061" s="451"/>
    </row>
    <row r="2062" spans="1:8" x14ac:dyDescent="0.2">
      <c r="A2062" s="452"/>
      <c r="B2062" s="451"/>
      <c r="C2062" s="451"/>
      <c r="D2062" s="451"/>
      <c r="E2062" s="451"/>
      <c r="F2062" s="451"/>
      <c r="G2062" s="451"/>
      <c r="H2062" s="451"/>
    </row>
    <row r="2063" spans="1:8" x14ac:dyDescent="0.2">
      <c r="A2063" s="452"/>
      <c r="B2063" s="451"/>
      <c r="C2063" s="451"/>
      <c r="D2063" s="451"/>
      <c r="E2063" s="451"/>
      <c r="F2063" s="451"/>
      <c r="G2063" s="451"/>
      <c r="H2063" s="451"/>
    </row>
    <row r="2064" spans="1:8" x14ac:dyDescent="0.2">
      <c r="A2064" s="452"/>
      <c r="B2064" s="451"/>
      <c r="C2064" s="451"/>
      <c r="D2064" s="451"/>
      <c r="E2064" s="451"/>
      <c r="F2064" s="451"/>
      <c r="G2064" s="451"/>
      <c r="H2064" s="451"/>
    </row>
    <row r="2065" spans="1:8" x14ac:dyDescent="0.2">
      <c r="A2065" s="452"/>
      <c r="B2065" s="451"/>
      <c r="C2065" s="451"/>
      <c r="D2065" s="451"/>
      <c r="E2065" s="451"/>
      <c r="F2065" s="451"/>
      <c r="G2065" s="451"/>
      <c r="H2065" s="451"/>
    </row>
    <row r="2066" spans="1:8" x14ac:dyDescent="0.2">
      <c r="A2066" s="452"/>
      <c r="B2066" s="451"/>
      <c r="C2066" s="451"/>
      <c r="D2066" s="451"/>
      <c r="E2066" s="451"/>
      <c r="F2066" s="451"/>
      <c r="G2066" s="451"/>
      <c r="H2066" s="451"/>
    </row>
    <row r="2067" spans="1:8" x14ac:dyDescent="0.2">
      <c r="A2067" s="452"/>
      <c r="B2067" s="451"/>
      <c r="C2067" s="451"/>
      <c r="D2067" s="451"/>
      <c r="E2067" s="451"/>
      <c r="F2067" s="451"/>
      <c r="G2067" s="451"/>
      <c r="H2067" s="451"/>
    </row>
    <row r="2068" spans="1:8" x14ac:dyDescent="0.2">
      <c r="A2068" s="452"/>
      <c r="B2068" s="451"/>
      <c r="C2068" s="451"/>
      <c r="D2068" s="451"/>
      <c r="E2068" s="451"/>
      <c r="F2068" s="451"/>
      <c r="G2068" s="451"/>
      <c r="H2068" s="451"/>
    </row>
    <row r="2069" spans="1:8" x14ac:dyDescent="0.2">
      <c r="A2069" s="452"/>
      <c r="B2069" s="451"/>
      <c r="C2069" s="451"/>
      <c r="D2069" s="451"/>
      <c r="E2069" s="451"/>
      <c r="F2069" s="451"/>
      <c r="G2069" s="451"/>
      <c r="H2069" s="451"/>
    </row>
    <row r="2070" spans="1:8" x14ac:dyDescent="0.2">
      <c r="A2070" s="452"/>
      <c r="B2070" s="451"/>
      <c r="C2070" s="451"/>
      <c r="D2070" s="451"/>
      <c r="E2070" s="451"/>
      <c r="F2070" s="451"/>
      <c r="G2070" s="451"/>
      <c r="H2070" s="451"/>
    </row>
    <row r="2071" spans="1:8" x14ac:dyDescent="0.2">
      <c r="A2071" s="452"/>
      <c r="B2071" s="451"/>
      <c r="C2071" s="451"/>
      <c r="D2071" s="451"/>
      <c r="E2071" s="451"/>
      <c r="F2071" s="451"/>
      <c r="G2071" s="451"/>
      <c r="H2071" s="451"/>
    </row>
    <row r="2072" spans="1:8" x14ac:dyDescent="0.2">
      <c r="A2072" s="452"/>
      <c r="B2072" s="451"/>
      <c r="C2072" s="451"/>
      <c r="D2072" s="451"/>
      <c r="E2072" s="451"/>
      <c r="F2072" s="451"/>
      <c r="G2072" s="451"/>
      <c r="H2072" s="451"/>
    </row>
    <row r="2073" spans="1:8" x14ac:dyDescent="0.2">
      <c r="A2073" s="452"/>
      <c r="B2073" s="451"/>
      <c r="C2073" s="451"/>
      <c r="D2073" s="451"/>
      <c r="E2073" s="451"/>
      <c r="F2073" s="451"/>
      <c r="G2073" s="451"/>
      <c r="H2073" s="451"/>
    </row>
    <row r="2074" spans="1:8" x14ac:dyDescent="0.2">
      <c r="A2074" s="452"/>
      <c r="B2074" s="451"/>
      <c r="C2074" s="451"/>
      <c r="D2074" s="451"/>
      <c r="E2074" s="451"/>
      <c r="F2074" s="451"/>
      <c r="G2074" s="451"/>
      <c r="H2074" s="451"/>
    </row>
    <row r="2075" spans="1:8" x14ac:dyDescent="0.2">
      <c r="A2075" s="452"/>
      <c r="B2075" s="451"/>
      <c r="C2075" s="451"/>
      <c r="D2075" s="451"/>
      <c r="E2075" s="451"/>
      <c r="F2075" s="451"/>
      <c r="G2075" s="451"/>
      <c r="H2075" s="451"/>
    </row>
    <row r="2076" spans="1:8" x14ac:dyDescent="0.2">
      <c r="A2076" s="452"/>
      <c r="B2076" s="451"/>
      <c r="C2076" s="451"/>
      <c r="D2076" s="451"/>
      <c r="E2076" s="451"/>
      <c r="F2076" s="451"/>
      <c r="G2076" s="451"/>
      <c r="H2076" s="451"/>
    </row>
    <row r="2077" spans="1:8" x14ac:dyDescent="0.2">
      <c r="A2077" s="452"/>
      <c r="B2077" s="451"/>
      <c r="C2077" s="451"/>
      <c r="D2077" s="451"/>
      <c r="E2077" s="451"/>
      <c r="F2077" s="451"/>
      <c r="G2077" s="451"/>
      <c r="H2077" s="451"/>
    </row>
    <row r="2078" spans="1:8" x14ac:dyDescent="0.2">
      <c r="A2078" s="452"/>
      <c r="B2078" s="451"/>
      <c r="C2078" s="451"/>
      <c r="D2078" s="451"/>
      <c r="E2078" s="451"/>
      <c r="F2078" s="451"/>
      <c r="G2078" s="451"/>
      <c r="H2078" s="451"/>
    </row>
    <row r="2079" spans="1:8" x14ac:dyDescent="0.2">
      <c r="A2079" s="452"/>
      <c r="B2079" s="451"/>
      <c r="C2079" s="451"/>
      <c r="D2079" s="451"/>
      <c r="E2079" s="451"/>
      <c r="F2079" s="451"/>
      <c r="G2079" s="451"/>
      <c r="H2079" s="451"/>
    </row>
    <row r="2080" spans="1:8" x14ac:dyDescent="0.2">
      <c r="A2080" s="452"/>
      <c r="B2080" s="451"/>
      <c r="C2080" s="451"/>
      <c r="D2080" s="451"/>
      <c r="E2080" s="451"/>
      <c r="F2080" s="451"/>
      <c r="G2080" s="451"/>
      <c r="H2080" s="451"/>
    </row>
    <row r="2081" spans="1:8" x14ac:dyDescent="0.2">
      <c r="A2081" s="452"/>
      <c r="B2081" s="451"/>
      <c r="C2081" s="451"/>
      <c r="D2081" s="451"/>
      <c r="E2081" s="451"/>
      <c r="F2081" s="451"/>
      <c r="G2081" s="451"/>
      <c r="H2081" s="451"/>
    </row>
    <row r="2082" spans="1:8" x14ac:dyDescent="0.2">
      <c r="A2082" s="452"/>
      <c r="B2082" s="451"/>
      <c r="C2082" s="451"/>
      <c r="D2082" s="451"/>
      <c r="E2082" s="451"/>
      <c r="F2082" s="451"/>
      <c r="G2082" s="451"/>
      <c r="H2082" s="451"/>
    </row>
    <row r="2083" spans="1:8" x14ac:dyDescent="0.2">
      <c r="A2083" s="452"/>
      <c r="B2083" s="451"/>
      <c r="C2083" s="451"/>
      <c r="D2083" s="451"/>
      <c r="E2083" s="451"/>
      <c r="F2083" s="451"/>
      <c r="G2083" s="451"/>
      <c r="H2083" s="451"/>
    </row>
    <row r="2084" spans="1:8" x14ac:dyDescent="0.2">
      <c r="A2084" s="452"/>
      <c r="B2084" s="451"/>
      <c r="C2084" s="451"/>
      <c r="D2084" s="451"/>
      <c r="E2084" s="451"/>
      <c r="F2084" s="451"/>
      <c r="G2084" s="451"/>
      <c r="H2084" s="451"/>
    </row>
    <row r="2085" spans="1:8" x14ac:dyDescent="0.2">
      <c r="A2085" s="452"/>
      <c r="B2085" s="451"/>
      <c r="C2085" s="451"/>
      <c r="D2085" s="451"/>
      <c r="E2085" s="451"/>
      <c r="F2085" s="451"/>
      <c r="G2085" s="451"/>
      <c r="H2085" s="451"/>
    </row>
    <row r="2086" spans="1:8" x14ac:dyDescent="0.2">
      <c r="A2086" s="452"/>
      <c r="B2086" s="451"/>
      <c r="C2086" s="451"/>
      <c r="D2086" s="451"/>
      <c r="E2086" s="451"/>
      <c r="F2086" s="451"/>
      <c r="G2086" s="451"/>
      <c r="H2086" s="451"/>
    </row>
    <row r="2087" spans="1:8" x14ac:dyDescent="0.2">
      <c r="A2087" s="452"/>
      <c r="B2087" s="451"/>
      <c r="C2087" s="451"/>
      <c r="D2087" s="451"/>
      <c r="E2087" s="451"/>
      <c r="F2087" s="451"/>
      <c r="G2087" s="451"/>
      <c r="H2087" s="451"/>
    </row>
    <row r="2088" spans="1:8" x14ac:dyDescent="0.2">
      <c r="A2088" s="452"/>
      <c r="B2088" s="451"/>
      <c r="C2088" s="451"/>
      <c r="D2088" s="451"/>
      <c r="E2088" s="451"/>
      <c r="F2088" s="451"/>
      <c r="G2088" s="451"/>
      <c r="H2088" s="451"/>
    </row>
    <row r="2089" spans="1:8" x14ac:dyDescent="0.2">
      <c r="A2089" s="452"/>
      <c r="B2089" s="451"/>
      <c r="C2089" s="451"/>
      <c r="D2089" s="451"/>
      <c r="E2089" s="451"/>
      <c r="F2089" s="451"/>
      <c r="G2089" s="451"/>
      <c r="H2089" s="451"/>
    </row>
    <row r="2090" spans="1:8" x14ac:dyDescent="0.2">
      <c r="A2090" s="452"/>
      <c r="B2090" s="451"/>
      <c r="C2090" s="451"/>
      <c r="D2090" s="451"/>
      <c r="E2090" s="451"/>
      <c r="F2090" s="451"/>
      <c r="G2090" s="451"/>
      <c r="H2090" s="451"/>
    </row>
    <row r="2091" spans="1:8" x14ac:dyDescent="0.2">
      <c r="A2091" s="452"/>
      <c r="B2091" s="451"/>
      <c r="C2091" s="451"/>
      <c r="D2091" s="451"/>
      <c r="E2091" s="451"/>
      <c r="F2091" s="451"/>
      <c r="G2091" s="451"/>
      <c r="H2091" s="451"/>
    </row>
    <row r="2092" spans="1:8" x14ac:dyDescent="0.2">
      <c r="A2092" s="452"/>
      <c r="B2092" s="451"/>
      <c r="C2092" s="451"/>
      <c r="D2092" s="451"/>
      <c r="E2092" s="451"/>
      <c r="F2092" s="451"/>
      <c r="G2092" s="451"/>
      <c r="H2092" s="451"/>
    </row>
    <row r="2093" spans="1:8" x14ac:dyDescent="0.2">
      <c r="A2093" s="452"/>
      <c r="B2093" s="451"/>
      <c r="C2093" s="451"/>
      <c r="D2093" s="451"/>
      <c r="E2093" s="451"/>
      <c r="F2093" s="451"/>
      <c r="G2093" s="451"/>
      <c r="H2093" s="451"/>
    </row>
    <row r="2094" spans="1:8" x14ac:dyDescent="0.2">
      <c r="A2094" s="452"/>
      <c r="B2094" s="451"/>
      <c r="C2094" s="451"/>
      <c r="D2094" s="451"/>
      <c r="E2094" s="451"/>
      <c r="F2094" s="451"/>
      <c r="G2094" s="451"/>
      <c r="H2094" s="451"/>
    </row>
    <row r="2095" spans="1:8" x14ac:dyDescent="0.2">
      <c r="A2095" s="452"/>
      <c r="B2095" s="451"/>
      <c r="C2095" s="451"/>
      <c r="D2095" s="451"/>
      <c r="E2095" s="451"/>
      <c r="F2095" s="451"/>
      <c r="G2095" s="451"/>
      <c r="H2095" s="451"/>
    </row>
    <row r="2096" spans="1:8" x14ac:dyDescent="0.2">
      <c r="A2096" s="452"/>
      <c r="B2096" s="451"/>
      <c r="C2096" s="451"/>
      <c r="D2096" s="451"/>
      <c r="E2096" s="451"/>
      <c r="F2096" s="451"/>
      <c r="G2096" s="451"/>
      <c r="H2096" s="451"/>
    </row>
    <row r="2097" spans="1:8" x14ac:dyDescent="0.2">
      <c r="A2097" s="452"/>
      <c r="B2097" s="451"/>
      <c r="C2097" s="451"/>
      <c r="D2097" s="451"/>
      <c r="E2097" s="451"/>
      <c r="F2097" s="451"/>
      <c r="G2097" s="451"/>
      <c r="H2097" s="451"/>
    </row>
    <row r="2098" spans="1:8" x14ac:dyDescent="0.2">
      <c r="A2098" s="452"/>
      <c r="B2098" s="451"/>
      <c r="C2098" s="451"/>
      <c r="D2098" s="451"/>
      <c r="E2098" s="451"/>
      <c r="F2098" s="451"/>
      <c r="G2098" s="451"/>
      <c r="H2098" s="451"/>
    </row>
    <row r="2099" spans="1:8" x14ac:dyDescent="0.2">
      <c r="A2099" s="452"/>
      <c r="B2099" s="451"/>
      <c r="C2099" s="451"/>
      <c r="D2099" s="451"/>
      <c r="E2099" s="451"/>
      <c r="F2099" s="451"/>
      <c r="G2099" s="451"/>
      <c r="H2099" s="451"/>
    </row>
    <row r="2100" spans="1:8" x14ac:dyDescent="0.2">
      <c r="A2100" s="452"/>
      <c r="B2100" s="451"/>
      <c r="C2100" s="451"/>
      <c r="D2100" s="451"/>
      <c r="E2100" s="451"/>
      <c r="F2100" s="451"/>
      <c r="G2100" s="451"/>
      <c r="H2100" s="451"/>
    </row>
    <row r="2101" spans="1:8" x14ac:dyDescent="0.2">
      <c r="A2101" s="452"/>
      <c r="B2101" s="451"/>
      <c r="C2101" s="451"/>
      <c r="D2101" s="451"/>
      <c r="E2101" s="451"/>
      <c r="F2101" s="451"/>
      <c r="G2101" s="451"/>
      <c r="H2101" s="451"/>
    </row>
    <row r="2102" spans="1:8" x14ac:dyDescent="0.2">
      <c r="A2102" s="452"/>
      <c r="B2102" s="451"/>
      <c r="C2102" s="451"/>
      <c r="D2102" s="451"/>
      <c r="E2102" s="451"/>
      <c r="F2102" s="451"/>
      <c r="G2102" s="451"/>
      <c r="H2102" s="451"/>
    </row>
    <row r="2103" spans="1:8" x14ac:dyDescent="0.2">
      <c r="A2103" s="452"/>
      <c r="B2103" s="451"/>
      <c r="C2103" s="451"/>
      <c r="D2103" s="451"/>
      <c r="E2103" s="451"/>
      <c r="F2103" s="451"/>
      <c r="G2103" s="451"/>
      <c r="H2103" s="451"/>
    </row>
    <row r="2104" spans="1:8" x14ac:dyDescent="0.2">
      <c r="A2104" s="452"/>
      <c r="B2104" s="451"/>
      <c r="C2104" s="451"/>
      <c r="D2104" s="451"/>
      <c r="E2104" s="451"/>
      <c r="F2104" s="451"/>
      <c r="G2104" s="451"/>
      <c r="H2104" s="451"/>
    </row>
    <row r="2105" spans="1:8" x14ac:dyDescent="0.2">
      <c r="A2105" s="452"/>
      <c r="B2105" s="451"/>
      <c r="C2105" s="451"/>
      <c r="D2105" s="451"/>
      <c r="E2105" s="451"/>
      <c r="F2105" s="451"/>
      <c r="G2105" s="451"/>
      <c r="H2105" s="451"/>
    </row>
    <row r="2106" spans="1:8" x14ac:dyDescent="0.2">
      <c r="A2106" s="452"/>
      <c r="B2106" s="451"/>
      <c r="C2106" s="451"/>
      <c r="D2106" s="451"/>
      <c r="E2106" s="451"/>
      <c r="F2106" s="451"/>
      <c r="G2106" s="451"/>
      <c r="H2106" s="451"/>
    </row>
    <row r="2107" spans="1:8" x14ac:dyDescent="0.2">
      <c r="A2107" s="452"/>
      <c r="B2107" s="451"/>
      <c r="C2107" s="451"/>
      <c r="D2107" s="451"/>
      <c r="E2107" s="451"/>
      <c r="F2107" s="451"/>
      <c r="G2107" s="451"/>
      <c r="H2107" s="451"/>
    </row>
    <row r="2108" spans="1:8" x14ac:dyDescent="0.2">
      <c r="A2108" s="452"/>
      <c r="B2108" s="451"/>
      <c r="C2108" s="451"/>
      <c r="D2108" s="451"/>
      <c r="E2108" s="451"/>
      <c r="F2108" s="451"/>
      <c r="G2108" s="451"/>
      <c r="H2108" s="451"/>
    </row>
    <row r="2109" spans="1:8" x14ac:dyDescent="0.2">
      <c r="A2109" s="452"/>
      <c r="B2109" s="451"/>
      <c r="C2109" s="451"/>
      <c r="D2109" s="451"/>
      <c r="E2109" s="451"/>
      <c r="F2109" s="451"/>
      <c r="G2109" s="451"/>
      <c r="H2109" s="451"/>
    </row>
    <row r="2110" spans="1:8" x14ac:dyDescent="0.2">
      <c r="A2110" s="452"/>
      <c r="B2110" s="451"/>
      <c r="C2110" s="451"/>
      <c r="D2110" s="451"/>
      <c r="E2110" s="451"/>
      <c r="F2110" s="451"/>
      <c r="G2110" s="451"/>
      <c r="H2110" s="451"/>
    </row>
    <row r="2111" spans="1:8" x14ac:dyDescent="0.2">
      <c r="A2111" s="452"/>
      <c r="B2111" s="451"/>
      <c r="C2111" s="451"/>
      <c r="D2111" s="451"/>
      <c r="E2111" s="451"/>
      <c r="F2111" s="451"/>
      <c r="G2111" s="451"/>
      <c r="H2111" s="451"/>
    </row>
    <row r="2112" spans="1:8" x14ac:dyDescent="0.2">
      <c r="A2112" s="452"/>
      <c r="B2112" s="451"/>
      <c r="C2112" s="451"/>
      <c r="D2112" s="451"/>
      <c r="E2112" s="451"/>
      <c r="F2112" s="451"/>
      <c r="G2112" s="451"/>
      <c r="H2112" s="451"/>
    </row>
    <row r="2113" spans="1:8" x14ac:dyDescent="0.2">
      <c r="A2113" s="452"/>
      <c r="B2113" s="451"/>
      <c r="C2113" s="451"/>
      <c r="D2113" s="451"/>
      <c r="E2113" s="451"/>
      <c r="F2113" s="451"/>
      <c r="G2113" s="451"/>
      <c r="H2113" s="451"/>
    </row>
    <row r="2114" spans="1:8" x14ac:dyDescent="0.2">
      <c r="A2114" s="452"/>
      <c r="B2114" s="451"/>
      <c r="C2114" s="451"/>
      <c r="D2114" s="451"/>
      <c r="E2114" s="451"/>
      <c r="F2114" s="451"/>
      <c r="G2114" s="451"/>
      <c r="H2114" s="451"/>
    </row>
    <row r="2115" spans="1:8" x14ac:dyDescent="0.2">
      <c r="A2115" s="452"/>
      <c r="B2115" s="451"/>
      <c r="C2115" s="451"/>
      <c r="D2115" s="451"/>
      <c r="E2115" s="451"/>
      <c r="F2115" s="451"/>
      <c r="G2115" s="451"/>
      <c r="H2115" s="451"/>
    </row>
    <row r="2116" spans="1:8" x14ac:dyDescent="0.2">
      <c r="A2116" s="452"/>
      <c r="B2116" s="451"/>
      <c r="C2116" s="451"/>
      <c r="D2116" s="451"/>
      <c r="E2116" s="451"/>
      <c r="F2116" s="451"/>
      <c r="G2116" s="451"/>
      <c r="H2116" s="451"/>
    </row>
    <row r="2117" spans="1:8" x14ac:dyDescent="0.2">
      <c r="A2117" s="452"/>
      <c r="B2117" s="451"/>
      <c r="C2117" s="451"/>
      <c r="D2117" s="451"/>
      <c r="E2117" s="451"/>
      <c r="F2117" s="451"/>
      <c r="G2117" s="451"/>
      <c r="H2117" s="451"/>
    </row>
    <row r="2118" spans="1:8" x14ac:dyDescent="0.2">
      <c r="A2118" s="452"/>
      <c r="B2118" s="451"/>
      <c r="C2118" s="451"/>
      <c r="D2118" s="451"/>
      <c r="E2118" s="451"/>
      <c r="F2118" s="451"/>
      <c r="G2118" s="451"/>
      <c r="H2118" s="451"/>
    </row>
    <row r="2119" spans="1:8" x14ac:dyDescent="0.2">
      <c r="A2119" s="452"/>
      <c r="B2119" s="451"/>
      <c r="C2119" s="451"/>
      <c r="D2119" s="451"/>
      <c r="E2119" s="451"/>
      <c r="F2119" s="451"/>
      <c r="G2119" s="451"/>
      <c r="H2119" s="451"/>
    </row>
    <row r="2120" spans="1:8" x14ac:dyDescent="0.2">
      <c r="A2120" s="452"/>
      <c r="B2120" s="451"/>
      <c r="C2120" s="451"/>
      <c r="D2120" s="451"/>
      <c r="E2120" s="451"/>
      <c r="F2120" s="451"/>
      <c r="G2120" s="451"/>
      <c r="H2120" s="451"/>
    </row>
    <row r="2121" spans="1:8" x14ac:dyDescent="0.2">
      <c r="A2121" s="452"/>
      <c r="B2121" s="451"/>
      <c r="C2121" s="451"/>
      <c r="D2121" s="451"/>
      <c r="E2121" s="451"/>
      <c r="F2121" s="451"/>
      <c r="G2121" s="451"/>
      <c r="H2121" s="451"/>
    </row>
    <row r="2122" spans="1:8" x14ac:dyDescent="0.2">
      <c r="A2122" s="452"/>
      <c r="B2122" s="451"/>
      <c r="C2122" s="451"/>
      <c r="D2122" s="451"/>
      <c r="E2122" s="451"/>
      <c r="F2122" s="451"/>
      <c r="G2122" s="451"/>
      <c r="H2122" s="451"/>
    </row>
    <row r="2123" spans="1:8" x14ac:dyDescent="0.2">
      <c r="A2123" s="452"/>
      <c r="B2123" s="451"/>
      <c r="C2123" s="451"/>
      <c r="D2123" s="451"/>
      <c r="E2123" s="451"/>
      <c r="F2123" s="451"/>
      <c r="G2123" s="451"/>
      <c r="H2123" s="451"/>
    </row>
    <row r="2124" spans="1:8" x14ac:dyDescent="0.2">
      <c r="A2124" s="452"/>
      <c r="B2124" s="451"/>
      <c r="C2124" s="451"/>
      <c r="D2124" s="451"/>
      <c r="E2124" s="451"/>
      <c r="F2124" s="451"/>
      <c r="G2124" s="451"/>
      <c r="H2124" s="451"/>
    </row>
    <row r="2125" spans="1:8" x14ac:dyDescent="0.2">
      <c r="A2125" s="452"/>
      <c r="B2125" s="451"/>
      <c r="C2125" s="451"/>
      <c r="D2125" s="451"/>
      <c r="E2125" s="451"/>
      <c r="F2125" s="451"/>
      <c r="G2125" s="451"/>
      <c r="H2125" s="451"/>
    </row>
    <row r="2126" spans="1:8" x14ac:dyDescent="0.2">
      <c r="A2126" s="452"/>
      <c r="B2126" s="451"/>
      <c r="C2126" s="451"/>
      <c r="D2126" s="451"/>
      <c r="E2126" s="451"/>
      <c r="F2126" s="451"/>
      <c r="G2126" s="451"/>
      <c r="H2126" s="451"/>
    </row>
    <row r="2127" spans="1:8" x14ac:dyDescent="0.2">
      <c r="A2127" s="452"/>
      <c r="B2127" s="451"/>
      <c r="C2127" s="451"/>
      <c r="D2127" s="451"/>
      <c r="E2127" s="451"/>
      <c r="F2127" s="451"/>
      <c r="G2127" s="451"/>
      <c r="H2127" s="451"/>
    </row>
    <row r="2128" spans="1:8" x14ac:dyDescent="0.2">
      <c r="A2128" s="452"/>
      <c r="B2128" s="451"/>
      <c r="C2128" s="451"/>
      <c r="D2128" s="451"/>
      <c r="E2128" s="451"/>
      <c r="F2128" s="451"/>
      <c r="G2128" s="451"/>
      <c r="H2128" s="451"/>
    </row>
    <row r="2129" spans="1:8" x14ac:dyDescent="0.2">
      <c r="A2129" s="452"/>
      <c r="B2129" s="451"/>
      <c r="C2129" s="451"/>
      <c r="D2129" s="451"/>
      <c r="E2129" s="451"/>
      <c r="F2129" s="451"/>
      <c r="G2129" s="451"/>
      <c r="H2129" s="451"/>
    </row>
    <row r="2130" spans="1:8" x14ac:dyDescent="0.2">
      <c r="A2130" s="452"/>
      <c r="B2130" s="451"/>
      <c r="C2130" s="451"/>
      <c r="D2130" s="451"/>
      <c r="E2130" s="451"/>
      <c r="F2130" s="451"/>
      <c r="G2130" s="451"/>
      <c r="H2130" s="451"/>
    </row>
    <row r="2131" spans="1:8" x14ac:dyDescent="0.2">
      <c r="A2131" s="452"/>
      <c r="B2131" s="451"/>
      <c r="C2131" s="451"/>
      <c r="D2131" s="451"/>
      <c r="E2131" s="451"/>
      <c r="F2131" s="451"/>
      <c r="G2131" s="451"/>
      <c r="H2131" s="451"/>
    </row>
    <row r="2132" spans="1:8" x14ac:dyDescent="0.2">
      <c r="A2132" s="452"/>
      <c r="B2132" s="451"/>
      <c r="C2132" s="451"/>
      <c r="D2132" s="451"/>
      <c r="E2132" s="451"/>
      <c r="F2132" s="451"/>
      <c r="G2132" s="451"/>
      <c r="H2132" s="451"/>
    </row>
    <row r="2133" spans="1:8" x14ac:dyDescent="0.2">
      <c r="A2133" s="452"/>
      <c r="B2133" s="451"/>
      <c r="C2133" s="451"/>
      <c r="D2133" s="451"/>
      <c r="E2133" s="451"/>
      <c r="F2133" s="451"/>
      <c r="G2133" s="451"/>
      <c r="H2133" s="451"/>
    </row>
    <row r="2134" spans="1:8" x14ac:dyDescent="0.2">
      <c r="A2134" s="452"/>
      <c r="B2134" s="451"/>
      <c r="C2134" s="451"/>
      <c r="D2134" s="451"/>
      <c r="E2134" s="451"/>
      <c r="F2134" s="451"/>
      <c r="G2134" s="451"/>
      <c r="H2134" s="451"/>
    </row>
    <row r="2135" spans="1:8" x14ac:dyDescent="0.2">
      <c r="A2135" s="452"/>
      <c r="B2135" s="451"/>
      <c r="C2135" s="451"/>
      <c r="D2135" s="451"/>
      <c r="E2135" s="451"/>
      <c r="F2135" s="451"/>
      <c r="G2135" s="451"/>
      <c r="H2135" s="451"/>
    </row>
    <row r="2136" spans="1:8" x14ac:dyDescent="0.2">
      <c r="A2136" s="452"/>
      <c r="B2136" s="451"/>
      <c r="C2136" s="451"/>
      <c r="D2136" s="451"/>
      <c r="E2136" s="451"/>
      <c r="F2136" s="451"/>
      <c r="G2136" s="451"/>
      <c r="H2136" s="451"/>
    </row>
    <row r="2137" spans="1:8" x14ac:dyDescent="0.2">
      <c r="A2137" s="452"/>
      <c r="B2137" s="451"/>
      <c r="C2137" s="451"/>
      <c r="D2137" s="451"/>
      <c r="E2137" s="451"/>
      <c r="F2137" s="451"/>
      <c r="G2137" s="451"/>
      <c r="H2137" s="451"/>
    </row>
    <row r="2138" spans="1:8" x14ac:dyDescent="0.2">
      <c r="A2138" s="452"/>
      <c r="B2138" s="451"/>
      <c r="C2138" s="451"/>
      <c r="D2138" s="451"/>
      <c r="E2138" s="451"/>
      <c r="F2138" s="451"/>
      <c r="G2138" s="451"/>
      <c r="H2138" s="451"/>
    </row>
    <row r="2139" spans="1:8" x14ac:dyDescent="0.2">
      <c r="A2139" s="452"/>
      <c r="B2139" s="451"/>
      <c r="C2139" s="451"/>
      <c r="D2139" s="451"/>
      <c r="E2139" s="451"/>
      <c r="F2139" s="451"/>
      <c r="G2139" s="451"/>
      <c r="H2139" s="451"/>
    </row>
    <row r="2140" spans="1:8" x14ac:dyDescent="0.2">
      <c r="A2140" s="452"/>
      <c r="B2140" s="451"/>
      <c r="C2140" s="451"/>
      <c r="D2140" s="451"/>
      <c r="E2140" s="451"/>
      <c r="F2140" s="451"/>
      <c r="G2140" s="451"/>
      <c r="H2140" s="451"/>
    </row>
    <row r="2141" spans="1:8" x14ac:dyDescent="0.2">
      <c r="A2141" s="452"/>
      <c r="B2141" s="451"/>
      <c r="C2141" s="451"/>
      <c r="D2141" s="451"/>
      <c r="E2141" s="451"/>
      <c r="F2141" s="451"/>
      <c r="G2141" s="451"/>
      <c r="H2141" s="451"/>
    </row>
    <row r="2142" spans="1:8" x14ac:dyDescent="0.2">
      <c r="A2142" s="452"/>
      <c r="B2142" s="451"/>
      <c r="C2142" s="451"/>
      <c r="D2142" s="451"/>
      <c r="E2142" s="451"/>
      <c r="F2142" s="451"/>
      <c r="G2142" s="451"/>
      <c r="H2142" s="451"/>
    </row>
    <row r="2143" spans="1:8" x14ac:dyDescent="0.2">
      <c r="A2143" s="452"/>
      <c r="B2143" s="451"/>
      <c r="C2143" s="451"/>
      <c r="D2143" s="451"/>
      <c r="E2143" s="451"/>
      <c r="F2143" s="451"/>
      <c r="G2143" s="451"/>
      <c r="H2143" s="451"/>
    </row>
    <row r="2144" spans="1:8" x14ac:dyDescent="0.2">
      <c r="A2144" s="452"/>
      <c r="B2144" s="451"/>
      <c r="C2144" s="451"/>
      <c r="D2144" s="451"/>
      <c r="E2144" s="451"/>
      <c r="F2144" s="451"/>
      <c r="G2144" s="451"/>
      <c r="H2144" s="451"/>
    </row>
    <row r="2145" spans="1:8" x14ac:dyDescent="0.2">
      <c r="A2145" s="452"/>
      <c r="B2145" s="451"/>
      <c r="C2145" s="451"/>
      <c r="D2145" s="451"/>
      <c r="E2145" s="451"/>
      <c r="F2145" s="451"/>
      <c r="G2145" s="451"/>
      <c r="H2145" s="451"/>
    </row>
    <row r="2146" spans="1:8" x14ac:dyDescent="0.2">
      <c r="A2146" s="452"/>
      <c r="B2146" s="451"/>
      <c r="C2146" s="451"/>
      <c r="D2146" s="451"/>
      <c r="E2146" s="451"/>
      <c r="F2146" s="451"/>
      <c r="G2146" s="451"/>
      <c r="H2146" s="451"/>
    </row>
    <row r="2147" spans="1:8" x14ac:dyDescent="0.2">
      <c r="A2147" s="452"/>
      <c r="B2147" s="451"/>
      <c r="C2147" s="451"/>
      <c r="D2147" s="451"/>
      <c r="E2147" s="451"/>
      <c r="F2147" s="451"/>
      <c r="G2147" s="451"/>
      <c r="H2147" s="451"/>
    </row>
    <row r="2148" spans="1:8" x14ac:dyDescent="0.2">
      <c r="A2148" s="452"/>
      <c r="B2148" s="451"/>
      <c r="C2148" s="451"/>
      <c r="D2148" s="451"/>
      <c r="E2148" s="451"/>
      <c r="F2148" s="451"/>
      <c r="G2148" s="451"/>
      <c r="H2148" s="451"/>
    </row>
    <row r="2149" spans="1:8" x14ac:dyDescent="0.2">
      <c r="A2149" s="452"/>
      <c r="B2149" s="451"/>
      <c r="C2149" s="451"/>
      <c r="D2149" s="451"/>
      <c r="E2149" s="451"/>
      <c r="F2149" s="451"/>
      <c r="G2149" s="451"/>
      <c r="H2149" s="451"/>
    </row>
    <row r="2150" spans="1:8" x14ac:dyDescent="0.2">
      <c r="A2150" s="452"/>
      <c r="B2150" s="451"/>
      <c r="C2150" s="451"/>
      <c r="D2150" s="451"/>
      <c r="E2150" s="451"/>
      <c r="F2150" s="451"/>
      <c r="G2150" s="451"/>
      <c r="H2150" s="451"/>
    </row>
    <row r="2151" spans="1:8" x14ac:dyDescent="0.2">
      <c r="A2151" s="452"/>
      <c r="B2151" s="451"/>
      <c r="C2151" s="451"/>
      <c r="D2151" s="451"/>
      <c r="E2151" s="451"/>
      <c r="F2151" s="451"/>
      <c r="G2151" s="451"/>
      <c r="H2151" s="451"/>
    </row>
    <row r="2152" spans="1:8" x14ac:dyDescent="0.2">
      <c r="A2152" s="452"/>
      <c r="B2152" s="451"/>
      <c r="C2152" s="451"/>
      <c r="D2152" s="451"/>
      <c r="E2152" s="451"/>
      <c r="F2152" s="451"/>
      <c r="G2152" s="451"/>
      <c r="H2152" s="451"/>
    </row>
    <row r="2153" spans="1:8" x14ac:dyDescent="0.2">
      <c r="A2153" s="452"/>
      <c r="B2153" s="451"/>
      <c r="C2153" s="451"/>
      <c r="D2153" s="451"/>
      <c r="E2153" s="451"/>
      <c r="F2153" s="451"/>
      <c r="G2153" s="451"/>
      <c r="H2153" s="451"/>
    </row>
    <row r="2154" spans="1:8" x14ac:dyDescent="0.2">
      <c r="A2154" s="452"/>
      <c r="B2154" s="451"/>
      <c r="C2154" s="451"/>
      <c r="D2154" s="451"/>
      <c r="E2154" s="451"/>
      <c r="F2154" s="451"/>
      <c r="G2154" s="451"/>
      <c r="H2154" s="451"/>
    </row>
    <row r="2155" spans="1:8" x14ac:dyDescent="0.2">
      <c r="A2155" s="452"/>
      <c r="B2155" s="451"/>
      <c r="C2155" s="451"/>
      <c r="D2155" s="451"/>
      <c r="E2155" s="451"/>
      <c r="F2155" s="451"/>
      <c r="G2155" s="451"/>
      <c r="H2155" s="451"/>
    </row>
    <row r="2156" spans="1:8" x14ac:dyDescent="0.2">
      <c r="A2156" s="452"/>
      <c r="B2156" s="451"/>
      <c r="C2156" s="451"/>
      <c r="D2156" s="451"/>
      <c r="E2156" s="451"/>
      <c r="F2156" s="451"/>
      <c r="G2156" s="451"/>
      <c r="H2156" s="451"/>
    </row>
    <row r="2157" spans="1:8" x14ac:dyDescent="0.2">
      <c r="A2157" s="452"/>
      <c r="B2157" s="451"/>
      <c r="C2157" s="451"/>
      <c r="D2157" s="451"/>
      <c r="E2157" s="451"/>
      <c r="F2157" s="451"/>
      <c r="G2157" s="451"/>
      <c r="H2157" s="451"/>
    </row>
    <row r="2158" spans="1:8" x14ac:dyDescent="0.2">
      <c r="A2158" s="452"/>
      <c r="B2158" s="451"/>
      <c r="C2158" s="451"/>
      <c r="D2158" s="451"/>
      <c r="E2158" s="451"/>
      <c r="F2158" s="451"/>
      <c r="G2158" s="451"/>
      <c r="H2158" s="451"/>
    </row>
    <row r="2159" spans="1:8" x14ac:dyDescent="0.2">
      <c r="A2159" s="452"/>
      <c r="B2159" s="451"/>
      <c r="C2159" s="451"/>
      <c r="D2159" s="451"/>
      <c r="E2159" s="451"/>
      <c r="F2159" s="451"/>
      <c r="G2159" s="451"/>
      <c r="H2159" s="451"/>
    </row>
    <row r="2160" spans="1:8" x14ac:dyDescent="0.2">
      <c r="A2160" s="452"/>
      <c r="B2160" s="451"/>
      <c r="C2160" s="451"/>
      <c r="D2160" s="451"/>
      <c r="E2160" s="451"/>
      <c r="F2160" s="451"/>
      <c r="G2160" s="451"/>
      <c r="H2160" s="451"/>
    </row>
    <row r="2161" spans="1:8" x14ac:dyDescent="0.2">
      <c r="A2161" s="452"/>
      <c r="B2161" s="451"/>
      <c r="C2161" s="451"/>
      <c r="D2161" s="451"/>
      <c r="E2161" s="451"/>
      <c r="F2161" s="451"/>
      <c r="G2161" s="451"/>
      <c r="H2161" s="451"/>
    </row>
    <row r="2162" spans="1:8" x14ac:dyDescent="0.2">
      <c r="A2162" s="452"/>
      <c r="B2162" s="451"/>
      <c r="C2162" s="451"/>
      <c r="D2162" s="451"/>
      <c r="E2162" s="451"/>
      <c r="F2162" s="451"/>
      <c r="G2162" s="451"/>
      <c r="H2162" s="451"/>
    </row>
    <row r="2163" spans="1:8" x14ac:dyDescent="0.2">
      <c r="A2163" s="452"/>
      <c r="B2163" s="451"/>
      <c r="C2163" s="451"/>
      <c r="D2163" s="451"/>
      <c r="E2163" s="451"/>
      <c r="F2163" s="451"/>
      <c r="G2163" s="451"/>
      <c r="H2163" s="451"/>
    </row>
    <row r="2164" spans="1:8" x14ac:dyDescent="0.2">
      <c r="A2164" s="452"/>
      <c r="B2164" s="451"/>
      <c r="C2164" s="451"/>
      <c r="D2164" s="451"/>
      <c r="E2164" s="451"/>
      <c r="F2164" s="451"/>
      <c r="G2164" s="451"/>
      <c r="H2164" s="451"/>
    </row>
    <row r="2165" spans="1:8" x14ac:dyDescent="0.2">
      <c r="A2165" s="452"/>
      <c r="B2165" s="451"/>
      <c r="C2165" s="451"/>
      <c r="D2165" s="451"/>
      <c r="E2165" s="451"/>
      <c r="F2165" s="451"/>
      <c r="G2165" s="451"/>
      <c r="H2165" s="451"/>
    </row>
    <row r="2166" spans="1:8" x14ac:dyDescent="0.2">
      <c r="A2166" s="452"/>
      <c r="B2166" s="451"/>
      <c r="C2166" s="451"/>
      <c r="D2166" s="451"/>
      <c r="E2166" s="451"/>
      <c r="F2166" s="451"/>
      <c r="G2166" s="451"/>
      <c r="H2166" s="451"/>
    </row>
    <row r="2167" spans="1:8" x14ac:dyDescent="0.2">
      <c r="A2167" s="452"/>
      <c r="B2167" s="451"/>
      <c r="C2167" s="451"/>
      <c r="D2167" s="451"/>
      <c r="E2167" s="451"/>
      <c r="F2167" s="451"/>
      <c r="G2167" s="451"/>
      <c r="H2167" s="451"/>
    </row>
    <row r="2168" spans="1:8" x14ac:dyDescent="0.2">
      <c r="A2168" s="452"/>
      <c r="B2168" s="451"/>
      <c r="C2168" s="451"/>
      <c r="D2168" s="451"/>
      <c r="E2168" s="451"/>
      <c r="F2168" s="451"/>
      <c r="G2168" s="451"/>
      <c r="H2168" s="451"/>
    </row>
    <row r="2169" spans="1:8" x14ac:dyDescent="0.2">
      <c r="A2169" s="452"/>
      <c r="B2169" s="451"/>
      <c r="C2169" s="451"/>
      <c r="D2169" s="451"/>
      <c r="E2169" s="451"/>
      <c r="F2169" s="451"/>
      <c r="G2169" s="451"/>
      <c r="H2169" s="451"/>
    </row>
    <row r="2170" spans="1:8" x14ac:dyDescent="0.2">
      <c r="A2170" s="452"/>
      <c r="B2170" s="451"/>
      <c r="C2170" s="451"/>
      <c r="D2170" s="451"/>
      <c r="E2170" s="451"/>
      <c r="F2170" s="451"/>
      <c r="G2170" s="451"/>
      <c r="H2170" s="451"/>
    </row>
    <row r="2171" spans="1:8" x14ac:dyDescent="0.2">
      <c r="A2171" s="452"/>
      <c r="B2171" s="451"/>
      <c r="C2171" s="451"/>
      <c r="D2171" s="451"/>
      <c r="E2171" s="451"/>
      <c r="F2171" s="451"/>
      <c r="G2171" s="451"/>
      <c r="H2171" s="451"/>
    </row>
    <row r="2172" spans="1:8" x14ac:dyDescent="0.2">
      <c r="A2172" s="452"/>
      <c r="B2172" s="451"/>
      <c r="C2172" s="451"/>
      <c r="D2172" s="451"/>
      <c r="E2172" s="451"/>
      <c r="F2172" s="451"/>
      <c r="G2172" s="451"/>
      <c r="H2172" s="451"/>
    </row>
    <row r="2173" spans="1:8" x14ac:dyDescent="0.2">
      <c r="A2173" s="452"/>
      <c r="B2173" s="451"/>
      <c r="C2173" s="451"/>
      <c r="D2173" s="451"/>
      <c r="E2173" s="451"/>
      <c r="F2173" s="451"/>
      <c r="G2173" s="451"/>
      <c r="H2173" s="451"/>
    </row>
    <row r="2174" spans="1:8" x14ac:dyDescent="0.2">
      <c r="A2174" s="452"/>
      <c r="B2174" s="451"/>
      <c r="C2174" s="451"/>
      <c r="D2174" s="451"/>
      <c r="E2174" s="451"/>
      <c r="F2174" s="451"/>
      <c r="G2174" s="451"/>
      <c r="H2174" s="451"/>
    </row>
    <row r="2175" spans="1:8" x14ac:dyDescent="0.2">
      <c r="A2175" s="452"/>
      <c r="B2175" s="451"/>
      <c r="C2175" s="451"/>
      <c r="D2175" s="451"/>
      <c r="E2175" s="451"/>
      <c r="F2175" s="451"/>
      <c r="G2175" s="451"/>
      <c r="H2175" s="451"/>
    </row>
    <row r="2176" spans="1:8" x14ac:dyDescent="0.2">
      <c r="A2176" s="452"/>
      <c r="B2176" s="451"/>
      <c r="C2176" s="451"/>
      <c r="D2176" s="451"/>
      <c r="E2176" s="451"/>
      <c r="F2176" s="451"/>
      <c r="G2176" s="451"/>
      <c r="H2176" s="451"/>
    </row>
    <row r="2177" spans="1:8" x14ac:dyDescent="0.2">
      <c r="A2177" s="452"/>
      <c r="B2177" s="451"/>
      <c r="C2177" s="451"/>
      <c r="D2177" s="451"/>
      <c r="E2177" s="451"/>
      <c r="F2177" s="451"/>
      <c r="G2177" s="451"/>
      <c r="H2177" s="451"/>
    </row>
    <row r="2178" spans="1:8" x14ac:dyDescent="0.2">
      <c r="A2178" s="452"/>
      <c r="B2178" s="451"/>
      <c r="C2178" s="451"/>
      <c r="D2178" s="451"/>
      <c r="E2178" s="451"/>
      <c r="F2178" s="451"/>
      <c r="G2178" s="451"/>
      <c r="H2178" s="451"/>
    </row>
    <row r="2179" spans="1:8" x14ac:dyDescent="0.2">
      <c r="A2179" s="452"/>
      <c r="B2179" s="451"/>
      <c r="C2179" s="451"/>
      <c r="D2179" s="451"/>
      <c r="E2179" s="451"/>
      <c r="F2179" s="451"/>
      <c r="G2179" s="451"/>
      <c r="H2179" s="451"/>
    </row>
    <row r="2180" spans="1:8" x14ac:dyDescent="0.2">
      <c r="A2180" s="452"/>
      <c r="B2180" s="451"/>
      <c r="C2180" s="451"/>
      <c r="D2180" s="451"/>
      <c r="E2180" s="451"/>
      <c r="F2180" s="451"/>
      <c r="G2180" s="451"/>
      <c r="H2180" s="451"/>
    </row>
    <row r="2181" spans="1:8" x14ac:dyDescent="0.2">
      <c r="A2181" s="452"/>
      <c r="B2181" s="451"/>
      <c r="C2181" s="451"/>
      <c r="D2181" s="451"/>
      <c r="E2181" s="451"/>
      <c r="F2181" s="451"/>
      <c r="G2181" s="451"/>
      <c r="H2181" s="451"/>
    </row>
    <row r="2182" spans="1:8" x14ac:dyDescent="0.2">
      <c r="A2182" s="452"/>
      <c r="B2182" s="451"/>
      <c r="C2182" s="451"/>
      <c r="D2182" s="451"/>
      <c r="E2182" s="451"/>
      <c r="F2182" s="451"/>
      <c r="G2182" s="451"/>
      <c r="H2182" s="451"/>
    </row>
    <row r="2183" spans="1:8" x14ac:dyDescent="0.2">
      <c r="A2183" s="452"/>
      <c r="B2183" s="451"/>
      <c r="C2183" s="451"/>
      <c r="D2183" s="451"/>
      <c r="E2183" s="451"/>
      <c r="F2183" s="451"/>
      <c r="G2183" s="451"/>
      <c r="H2183" s="451"/>
    </row>
    <row r="2184" spans="1:8" x14ac:dyDescent="0.2">
      <c r="A2184" s="452"/>
      <c r="B2184" s="451"/>
      <c r="C2184" s="451"/>
      <c r="D2184" s="451"/>
      <c r="E2184" s="451"/>
      <c r="F2184" s="451"/>
      <c r="G2184" s="451"/>
      <c r="H2184" s="451"/>
    </row>
    <row r="2185" spans="1:8" x14ac:dyDescent="0.2">
      <c r="A2185" s="452"/>
      <c r="B2185" s="451"/>
      <c r="C2185" s="451"/>
      <c r="D2185" s="451"/>
      <c r="E2185" s="451"/>
      <c r="F2185" s="451"/>
      <c r="G2185" s="451"/>
      <c r="H2185" s="451"/>
    </row>
    <row r="2186" spans="1:8" x14ac:dyDescent="0.2">
      <c r="A2186" s="452"/>
      <c r="B2186" s="451"/>
      <c r="C2186" s="451"/>
      <c r="D2186" s="451"/>
      <c r="E2186" s="451"/>
      <c r="F2186" s="451"/>
      <c r="G2186" s="451"/>
      <c r="H2186" s="451"/>
    </row>
    <row r="2187" spans="1:8" x14ac:dyDescent="0.2">
      <c r="A2187" s="452"/>
      <c r="B2187" s="451"/>
      <c r="C2187" s="451"/>
      <c r="D2187" s="451"/>
      <c r="E2187" s="451"/>
      <c r="F2187" s="451"/>
      <c r="G2187" s="451"/>
      <c r="H2187" s="451"/>
    </row>
    <row r="2188" spans="1:8" x14ac:dyDescent="0.2">
      <c r="A2188" s="452"/>
      <c r="B2188" s="451"/>
      <c r="C2188" s="451"/>
      <c r="D2188" s="451"/>
      <c r="E2188" s="451"/>
      <c r="F2188" s="451"/>
      <c r="G2188" s="451"/>
      <c r="H2188" s="451"/>
    </row>
    <row r="2189" spans="1:8" x14ac:dyDescent="0.2">
      <c r="A2189" s="452"/>
      <c r="B2189" s="451"/>
      <c r="C2189" s="451"/>
      <c r="D2189" s="451"/>
      <c r="E2189" s="451"/>
      <c r="F2189" s="451"/>
      <c r="G2189" s="451"/>
      <c r="H2189" s="451"/>
    </row>
    <row r="2190" spans="1:8" x14ac:dyDescent="0.2">
      <c r="A2190" s="452"/>
      <c r="B2190" s="451"/>
      <c r="C2190" s="451"/>
      <c r="D2190" s="451"/>
      <c r="E2190" s="451"/>
      <c r="F2190" s="451"/>
      <c r="G2190" s="451"/>
      <c r="H2190" s="451"/>
    </row>
    <row r="2191" spans="1:8" x14ac:dyDescent="0.2">
      <c r="A2191" s="452"/>
      <c r="B2191" s="451"/>
      <c r="C2191" s="451"/>
      <c r="D2191" s="451"/>
      <c r="E2191" s="451"/>
      <c r="F2191" s="451"/>
      <c r="G2191" s="451"/>
      <c r="H2191" s="451"/>
    </row>
    <row r="2192" spans="1:8" x14ac:dyDescent="0.2">
      <c r="A2192" s="452"/>
      <c r="B2192" s="451"/>
      <c r="C2192" s="451"/>
      <c r="D2192" s="451"/>
      <c r="E2192" s="451"/>
      <c r="F2192" s="451"/>
      <c r="G2192" s="451"/>
      <c r="H2192" s="451"/>
    </row>
    <row r="2193" spans="1:8" x14ac:dyDescent="0.2">
      <c r="A2193" s="452"/>
      <c r="B2193" s="451"/>
      <c r="C2193" s="451"/>
      <c r="D2193" s="451"/>
      <c r="E2193" s="451"/>
      <c r="F2193" s="451"/>
      <c r="G2193" s="451"/>
      <c r="H2193" s="451"/>
    </row>
    <row r="2194" spans="1:8" x14ac:dyDescent="0.2">
      <c r="A2194" s="452"/>
      <c r="B2194" s="451"/>
      <c r="C2194" s="451"/>
      <c r="D2194" s="451"/>
      <c r="E2194" s="451"/>
      <c r="F2194" s="451"/>
      <c r="G2194" s="451"/>
      <c r="H2194" s="451"/>
    </row>
    <row r="2195" spans="1:8" x14ac:dyDescent="0.2">
      <c r="A2195" s="452"/>
      <c r="B2195" s="451"/>
      <c r="C2195" s="451"/>
      <c r="D2195" s="451"/>
      <c r="E2195" s="451"/>
      <c r="F2195" s="451"/>
      <c r="G2195" s="451"/>
      <c r="H2195" s="451"/>
    </row>
    <row r="2196" spans="1:8" x14ac:dyDescent="0.2">
      <c r="A2196" s="452"/>
      <c r="B2196" s="451"/>
      <c r="C2196" s="451"/>
      <c r="D2196" s="451"/>
      <c r="E2196" s="451"/>
      <c r="F2196" s="451"/>
      <c r="G2196" s="451"/>
      <c r="H2196" s="451"/>
    </row>
    <row r="2197" spans="1:8" x14ac:dyDescent="0.2">
      <c r="A2197" s="452"/>
      <c r="B2197" s="451"/>
      <c r="C2197" s="451"/>
      <c r="D2197" s="451"/>
      <c r="E2197" s="451"/>
      <c r="F2197" s="451"/>
      <c r="G2197" s="451"/>
      <c r="H2197" s="451"/>
    </row>
    <row r="2198" spans="1:8" x14ac:dyDescent="0.2">
      <c r="A2198" s="452"/>
      <c r="B2198" s="451"/>
      <c r="C2198" s="451"/>
      <c r="D2198" s="451"/>
      <c r="E2198" s="451"/>
      <c r="F2198" s="451"/>
      <c r="G2198" s="451"/>
      <c r="H2198" s="451"/>
    </row>
    <row r="2199" spans="1:8" x14ac:dyDescent="0.2">
      <c r="A2199" s="452"/>
      <c r="B2199" s="451"/>
      <c r="C2199" s="451"/>
      <c r="D2199" s="451"/>
      <c r="E2199" s="451"/>
      <c r="F2199" s="451"/>
      <c r="G2199" s="451"/>
      <c r="H2199" s="451"/>
    </row>
    <row r="2200" spans="1:8" x14ac:dyDescent="0.2">
      <c r="A2200" s="452"/>
      <c r="B2200" s="451"/>
      <c r="C2200" s="451"/>
      <c r="D2200" s="451"/>
      <c r="E2200" s="451"/>
      <c r="F2200" s="451"/>
      <c r="G2200" s="451"/>
      <c r="H2200" s="451"/>
    </row>
    <row r="2201" spans="1:8" x14ac:dyDescent="0.2">
      <c r="A2201" s="452"/>
      <c r="B2201" s="451"/>
      <c r="C2201" s="451"/>
      <c r="D2201" s="451"/>
      <c r="E2201" s="451"/>
      <c r="F2201" s="451"/>
      <c r="G2201" s="451"/>
      <c r="H2201" s="451"/>
    </row>
    <row r="2202" spans="1:8" x14ac:dyDescent="0.2">
      <c r="A2202" s="452"/>
      <c r="B2202" s="451"/>
      <c r="C2202" s="451"/>
      <c r="D2202" s="451"/>
      <c r="E2202" s="451"/>
      <c r="F2202" s="451"/>
      <c r="G2202" s="451"/>
      <c r="H2202" s="451"/>
    </row>
    <row r="2203" spans="1:8" x14ac:dyDescent="0.2">
      <c r="A2203" s="452"/>
      <c r="B2203" s="451"/>
      <c r="C2203" s="451"/>
      <c r="D2203" s="451"/>
      <c r="E2203" s="451"/>
      <c r="F2203" s="451"/>
      <c r="G2203" s="451"/>
      <c r="H2203" s="451"/>
    </row>
    <row r="2204" spans="1:8" x14ac:dyDescent="0.2">
      <c r="A2204" s="452"/>
      <c r="B2204" s="451"/>
      <c r="C2204" s="451"/>
      <c r="D2204" s="451"/>
      <c r="E2204" s="451"/>
      <c r="F2204" s="451"/>
      <c r="G2204" s="451"/>
      <c r="H2204" s="451"/>
    </row>
    <row r="2205" spans="1:8" x14ac:dyDescent="0.2">
      <c r="A2205" s="452"/>
      <c r="B2205" s="451"/>
      <c r="C2205" s="451"/>
      <c r="D2205" s="451"/>
      <c r="E2205" s="451"/>
      <c r="F2205" s="451"/>
      <c r="G2205" s="451"/>
      <c r="H2205" s="451"/>
    </row>
    <row r="2206" spans="1:8" x14ac:dyDescent="0.2">
      <c r="A2206" s="452"/>
      <c r="B2206" s="451"/>
      <c r="C2206" s="451"/>
      <c r="D2206" s="451"/>
      <c r="E2206" s="451"/>
      <c r="F2206" s="451"/>
      <c r="G2206" s="451"/>
      <c r="H2206" s="451"/>
    </row>
    <row r="2207" spans="1:8" x14ac:dyDescent="0.2">
      <c r="A2207" s="452"/>
      <c r="B2207" s="451"/>
      <c r="C2207" s="451"/>
      <c r="D2207" s="451"/>
      <c r="E2207" s="451"/>
      <c r="F2207" s="451"/>
      <c r="G2207" s="451"/>
      <c r="H2207" s="451"/>
    </row>
    <row r="2208" spans="1:8" x14ac:dyDescent="0.2">
      <c r="A2208" s="452"/>
      <c r="B2208" s="451"/>
      <c r="C2208" s="451"/>
      <c r="D2208" s="451"/>
      <c r="E2208" s="451"/>
      <c r="F2208" s="451"/>
      <c r="G2208" s="451"/>
      <c r="H2208" s="451"/>
    </row>
    <row r="2209" spans="1:8" x14ac:dyDescent="0.2">
      <c r="A2209" s="452"/>
      <c r="B2209" s="451"/>
      <c r="C2209" s="451"/>
      <c r="D2209" s="451"/>
      <c r="E2209" s="451"/>
      <c r="F2209" s="451"/>
      <c r="G2209" s="451"/>
      <c r="H2209" s="451"/>
    </row>
    <row r="2210" spans="1:8" x14ac:dyDescent="0.2">
      <c r="A2210" s="452"/>
      <c r="B2210" s="451"/>
      <c r="C2210" s="451"/>
      <c r="D2210" s="451"/>
      <c r="E2210" s="451"/>
      <c r="F2210" s="451"/>
      <c r="G2210" s="451"/>
      <c r="H2210" s="451"/>
    </row>
    <row r="2211" spans="1:8" x14ac:dyDescent="0.2">
      <c r="A2211" s="452"/>
      <c r="B2211" s="451"/>
      <c r="C2211" s="451"/>
      <c r="D2211" s="451"/>
      <c r="E2211" s="451"/>
      <c r="F2211" s="451"/>
      <c r="G2211" s="451"/>
      <c r="H2211" s="451"/>
    </row>
    <row r="2212" spans="1:8" x14ac:dyDescent="0.2">
      <c r="A2212" s="452"/>
      <c r="B2212" s="451"/>
      <c r="C2212" s="451"/>
      <c r="D2212" s="451"/>
      <c r="E2212" s="451"/>
      <c r="F2212" s="451"/>
      <c r="G2212" s="451"/>
      <c r="H2212" s="451"/>
    </row>
    <row r="2213" spans="1:8" x14ac:dyDescent="0.2">
      <c r="A2213" s="452"/>
      <c r="B2213" s="451"/>
      <c r="C2213" s="451"/>
      <c r="D2213" s="451"/>
      <c r="E2213" s="451"/>
      <c r="F2213" s="451"/>
      <c r="G2213" s="451"/>
      <c r="H2213" s="451"/>
    </row>
    <row r="2214" spans="1:8" x14ac:dyDescent="0.2">
      <c r="A2214" s="452"/>
      <c r="B2214" s="451"/>
      <c r="C2214" s="451"/>
      <c r="D2214" s="451"/>
      <c r="E2214" s="451"/>
      <c r="F2214" s="451"/>
      <c r="G2214" s="451"/>
      <c r="H2214" s="451"/>
    </row>
    <row r="2215" spans="1:8" x14ac:dyDescent="0.2">
      <c r="A2215" s="452"/>
      <c r="B2215" s="451"/>
      <c r="C2215" s="451"/>
      <c r="D2215" s="451"/>
      <c r="E2215" s="451"/>
      <c r="F2215" s="451"/>
      <c r="G2215" s="451"/>
      <c r="H2215" s="451"/>
    </row>
    <row r="2216" spans="1:8" x14ac:dyDescent="0.2">
      <c r="A2216" s="452"/>
      <c r="B2216" s="451"/>
      <c r="C2216" s="451"/>
      <c r="D2216" s="451"/>
      <c r="E2216" s="451"/>
      <c r="F2216" s="451"/>
      <c r="G2216" s="451"/>
      <c r="H2216" s="451"/>
    </row>
    <row r="2217" spans="1:8" x14ac:dyDescent="0.2">
      <c r="A2217" s="452"/>
      <c r="B2217" s="451"/>
      <c r="C2217" s="451"/>
      <c r="D2217" s="451"/>
      <c r="E2217" s="451"/>
      <c r="F2217" s="451"/>
      <c r="G2217" s="451"/>
      <c r="H2217" s="451"/>
    </row>
    <row r="2218" spans="1:8" x14ac:dyDescent="0.2">
      <c r="A2218" s="452"/>
      <c r="B2218" s="451"/>
      <c r="C2218" s="451"/>
      <c r="D2218" s="451"/>
      <c r="E2218" s="451"/>
      <c r="F2218" s="451"/>
      <c r="G2218" s="451"/>
      <c r="H2218" s="451"/>
    </row>
    <row r="2219" spans="1:8" x14ac:dyDescent="0.2">
      <c r="A2219" s="452"/>
      <c r="B2219" s="451"/>
      <c r="C2219" s="451"/>
      <c r="D2219" s="451"/>
      <c r="E2219" s="451"/>
      <c r="F2219" s="451"/>
      <c r="G2219" s="451"/>
      <c r="H2219" s="451"/>
    </row>
    <row r="2220" spans="1:8" x14ac:dyDescent="0.2">
      <c r="A2220" s="452"/>
      <c r="B2220" s="451"/>
      <c r="C2220" s="451"/>
      <c r="D2220" s="451"/>
      <c r="E2220" s="451"/>
      <c r="F2220" s="451"/>
      <c r="G2220" s="451"/>
      <c r="H2220" s="451"/>
    </row>
    <row r="2221" spans="1:8" x14ac:dyDescent="0.2">
      <c r="A2221" s="452"/>
      <c r="B2221" s="451"/>
      <c r="C2221" s="451"/>
      <c r="D2221" s="451"/>
      <c r="E2221" s="451"/>
      <c r="F2221" s="451"/>
      <c r="G2221" s="451"/>
      <c r="H2221" s="451"/>
    </row>
    <row r="2222" spans="1:8" x14ac:dyDescent="0.2">
      <c r="A2222" s="452"/>
      <c r="B2222" s="451"/>
      <c r="C2222" s="451"/>
      <c r="D2222" s="451"/>
      <c r="E2222" s="451"/>
      <c r="F2222" s="451"/>
      <c r="G2222" s="451"/>
      <c r="H2222" s="451"/>
    </row>
    <row r="2223" spans="1:8" x14ac:dyDescent="0.2">
      <c r="A2223" s="452"/>
      <c r="B2223" s="451"/>
      <c r="C2223" s="451"/>
      <c r="D2223" s="451"/>
      <c r="E2223" s="451"/>
      <c r="F2223" s="451"/>
      <c r="G2223" s="451"/>
      <c r="H2223" s="451"/>
    </row>
    <row r="2224" spans="1:8" x14ac:dyDescent="0.2">
      <c r="A2224" s="452"/>
      <c r="B2224" s="451"/>
      <c r="C2224" s="451"/>
      <c r="D2224" s="451"/>
      <c r="E2224" s="451"/>
      <c r="F2224" s="451"/>
      <c r="G2224" s="451"/>
      <c r="H2224" s="451"/>
    </row>
    <row r="2225" spans="1:8" x14ac:dyDescent="0.2">
      <c r="A2225" s="452"/>
      <c r="B2225" s="451"/>
      <c r="C2225" s="451"/>
      <c r="D2225" s="451"/>
      <c r="E2225" s="451"/>
      <c r="F2225" s="451"/>
      <c r="G2225" s="451"/>
      <c r="H2225" s="451"/>
    </row>
    <row r="2226" spans="1:8" x14ac:dyDescent="0.2">
      <c r="A2226" s="452"/>
      <c r="B2226" s="451"/>
      <c r="C2226" s="451"/>
      <c r="D2226" s="451"/>
      <c r="E2226" s="451"/>
      <c r="F2226" s="451"/>
      <c r="G2226" s="451"/>
      <c r="H2226" s="451"/>
    </row>
    <row r="2227" spans="1:8" x14ac:dyDescent="0.2">
      <c r="A2227" s="452"/>
      <c r="B2227" s="451"/>
      <c r="C2227" s="451"/>
      <c r="D2227" s="451"/>
      <c r="E2227" s="451"/>
      <c r="F2227" s="451"/>
      <c r="G2227" s="451"/>
      <c r="H2227" s="451"/>
    </row>
    <row r="2228" spans="1:8" x14ac:dyDescent="0.2">
      <c r="A2228" s="452"/>
      <c r="B2228" s="451"/>
      <c r="C2228" s="451"/>
      <c r="D2228" s="451"/>
      <c r="E2228" s="451"/>
      <c r="F2228" s="451"/>
      <c r="G2228" s="451"/>
      <c r="H2228" s="451"/>
    </row>
    <row r="2229" spans="1:8" x14ac:dyDescent="0.2">
      <c r="A2229" s="452"/>
      <c r="B2229" s="451"/>
      <c r="C2229" s="451"/>
      <c r="D2229" s="451"/>
      <c r="E2229" s="451"/>
      <c r="F2229" s="451"/>
      <c r="G2229" s="451"/>
      <c r="H2229" s="451"/>
    </row>
    <row r="2230" spans="1:8" x14ac:dyDescent="0.2">
      <c r="A2230" s="452"/>
      <c r="B2230" s="451"/>
      <c r="C2230" s="451"/>
      <c r="D2230" s="451"/>
      <c r="E2230" s="451"/>
      <c r="F2230" s="451"/>
      <c r="G2230" s="451"/>
      <c r="H2230" s="451"/>
    </row>
    <row r="2231" spans="1:8" x14ac:dyDescent="0.2">
      <c r="A2231" s="452"/>
      <c r="B2231" s="451"/>
      <c r="C2231" s="451"/>
      <c r="D2231" s="451"/>
      <c r="E2231" s="451"/>
      <c r="F2231" s="451"/>
      <c r="G2231" s="451"/>
      <c r="H2231" s="451"/>
    </row>
    <row r="2232" spans="1:8" x14ac:dyDescent="0.2">
      <c r="A2232" s="452"/>
      <c r="B2232" s="451"/>
      <c r="C2232" s="451"/>
      <c r="D2232" s="451"/>
      <c r="E2232" s="451"/>
      <c r="F2232" s="451"/>
      <c r="G2232" s="451"/>
      <c r="H2232" s="451"/>
    </row>
    <row r="2233" spans="1:8" x14ac:dyDescent="0.2">
      <c r="A2233" s="452"/>
      <c r="B2233" s="451"/>
      <c r="C2233" s="451"/>
      <c r="D2233" s="451"/>
      <c r="E2233" s="451"/>
      <c r="F2233" s="451"/>
      <c r="G2233" s="451"/>
      <c r="H2233" s="451"/>
    </row>
    <row r="2234" spans="1:8" x14ac:dyDescent="0.2">
      <c r="A2234" s="452"/>
      <c r="B2234" s="451"/>
      <c r="C2234" s="451"/>
      <c r="D2234" s="451"/>
      <c r="E2234" s="451"/>
      <c r="F2234" s="451"/>
      <c r="G2234" s="451"/>
      <c r="H2234" s="451"/>
    </row>
    <row r="2235" spans="1:8" x14ac:dyDescent="0.2">
      <c r="A2235" s="452"/>
      <c r="B2235" s="451"/>
      <c r="C2235" s="451"/>
      <c r="D2235" s="451"/>
      <c r="E2235" s="451"/>
      <c r="F2235" s="451"/>
      <c r="G2235" s="451"/>
      <c r="H2235" s="451"/>
    </row>
    <row r="2236" spans="1:8" x14ac:dyDescent="0.2">
      <c r="A2236" s="452"/>
      <c r="B2236" s="451"/>
      <c r="C2236" s="451"/>
      <c r="D2236" s="451"/>
      <c r="E2236" s="451"/>
      <c r="F2236" s="451"/>
      <c r="G2236" s="451"/>
      <c r="H2236" s="451"/>
    </row>
    <row r="2237" spans="1:8" x14ac:dyDescent="0.2">
      <c r="A2237" s="452"/>
      <c r="B2237" s="451"/>
      <c r="C2237" s="451"/>
      <c r="D2237" s="451"/>
      <c r="E2237" s="451"/>
      <c r="F2237" s="451"/>
      <c r="G2237" s="451"/>
      <c r="H2237" s="451"/>
    </row>
    <row r="2238" spans="1:8" x14ac:dyDescent="0.2">
      <c r="A2238" s="452"/>
      <c r="B2238" s="451"/>
      <c r="C2238" s="451"/>
      <c r="D2238" s="451"/>
      <c r="E2238" s="451"/>
      <c r="F2238" s="451"/>
      <c r="G2238" s="451"/>
      <c r="H2238" s="451"/>
    </row>
    <row r="2239" spans="1:8" x14ac:dyDescent="0.2">
      <c r="A2239" s="452"/>
      <c r="B2239" s="451"/>
      <c r="C2239" s="451"/>
      <c r="D2239" s="451"/>
      <c r="E2239" s="451"/>
      <c r="F2239" s="451"/>
      <c r="G2239" s="451"/>
      <c r="H2239" s="451"/>
    </row>
    <row r="2240" spans="1:8" x14ac:dyDescent="0.2">
      <c r="A2240" s="452"/>
      <c r="B2240" s="451"/>
      <c r="C2240" s="451"/>
      <c r="D2240" s="451"/>
      <c r="E2240" s="451"/>
      <c r="F2240" s="451"/>
      <c r="G2240" s="451"/>
      <c r="H2240" s="451"/>
    </row>
    <row r="2241" spans="1:8" x14ac:dyDescent="0.2">
      <c r="A2241" s="452"/>
      <c r="B2241" s="451"/>
      <c r="C2241" s="451"/>
      <c r="D2241" s="451"/>
      <c r="E2241" s="451"/>
      <c r="F2241" s="451"/>
      <c r="G2241" s="451"/>
      <c r="H2241" s="451"/>
    </row>
    <row r="2242" spans="1:8" x14ac:dyDescent="0.2">
      <c r="A2242" s="452"/>
      <c r="B2242" s="451"/>
      <c r="C2242" s="451"/>
      <c r="D2242" s="451"/>
      <c r="E2242" s="451"/>
      <c r="F2242" s="451"/>
      <c r="G2242" s="451"/>
      <c r="H2242" s="451"/>
    </row>
    <row r="2243" spans="1:8" x14ac:dyDescent="0.2">
      <c r="A2243" s="452"/>
      <c r="B2243" s="451"/>
      <c r="C2243" s="451"/>
      <c r="D2243" s="451"/>
      <c r="E2243" s="451"/>
      <c r="F2243" s="451"/>
      <c r="G2243" s="451"/>
      <c r="H2243" s="451"/>
    </row>
    <row r="2244" spans="1:8" x14ac:dyDescent="0.2">
      <c r="A2244" s="452"/>
      <c r="B2244" s="451"/>
      <c r="C2244" s="451"/>
      <c r="D2244" s="451"/>
      <c r="E2244" s="451"/>
      <c r="F2244" s="451"/>
      <c r="G2244" s="451"/>
      <c r="H2244" s="451"/>
    </row>
    <row r="2245" spans="1:8" x14ac:dyDescent="0.2">
      <c r="A2245" s="452"/>
      <c r="B2245" s="451"/>
      <c r="C2245" s="451"/>
      <c r="D2245" s="451"/>
      <c r="E2245" s="451"/>
      <c r="F2245" s="451"/>
      <c r="G2245" s="451"/>
      <c r="H2245" s="451"/>
    </row>
    <row r="2246" spans="1:8" x14ac:dyDescent="0.2">
      <c r="A2246" s="452"/>
      <c r="B2246" s="451"/>
      <c r="C2246" s="451"/>
      <c r="D2246" s="451"/>
      <c r="E2246" s="451"/>
      <c r="F2246" s="451"/>
      <c r="G2246" s="451"/>
      <c r="H2246" s="451"/>
    </row>
    <row r="2247" spans="1:8" x14ac:dyDescent="0.2">
      <c r="A2247" s="452"/>
      <c r="B2247" s="451"/>
      <c r="C2247" s="451"/>
      <c r="D2247" s="451"/>
      <c r="E2247" s="451"/>
      <c r="F2247" s="451"/>
      <c r="G2247" s="451"/>
      <c r="H2247" s="451"/>
    </row>
    <row r="2248" spans="1:8" x14ac:dyDescent="0.2">
      <c r="A2248" s="452"/>
      <c r="B2248" s="451"/>
      <c r="C2248" s="451"/>
      <c r="D2248" s="451"/>
      <c r="E2248" s="451"/>
      <c r="F2248" s="451"/>
      <c r="G2248" s="451"/>
      <c r="H2248" s="451"/>
    </row>
    <row r="2249" spans="1:8" x14ac:dyDescent="0.2">
      <c r="A2249" s="452"/>
      <c r="B2249" s="451"/>
      <c r="C2249" s="451"/>
      <c r="D2249" s="451"/>
      <c r="E2249" s="451"/>
      <c r="F2249" s="451"/>
      <c r="G2249" s="451"/>
      <c r="H2249" s="451"/>
    </row>
    <row r="2250" spans="1:8" x14ac:dyDescent="0.2">
      <c r="A2250" s="452"/>
      <c r="B2250" s="451"/>
      <c r="C2250" s="451"/>
      <c r="D2250" s="451"/>
      <c r="E2250" s="451"/>
      <c r="F2250" s="451"/>
      <c r="G2250" s="451"/>
      <c r="H2250" s="451"/>
    </row>
    <row r="2251" spans="1:8" x14ac:dyDescent="0.2">
      <c r="A2251" s="452"/>
      <c r="B2251" s="451"/>
      <c r="C2251" s="451"/>
      <c r="D2251" s="451"/>
      <c r="E2251" s="451"/>
      <c r="F2251" s="451"/>
      <c r="G2251" s="451"/>
      <c r="H2251" s="451"/>
    </row>
    <row r="2252" spans="1:8" x14ac:dyDescent="0.2">
      <c r="A2252" s="452"/>
      <c r="B2252" s="451"/>
      <c r="C2252" s="451"/>
      <c r="D2252" s="451"/>
      <c r="E2252" s="451"/>
      <c r="F2252" s="451"/>
      <c r="G2252" s="451"/>
      <c r="H2252" s="451"/>
    </row>
    <row r="2253" spans="1:8" x14ac:dyDescent="0.2">
      <c r="A2253" s="452"/>
      <c r="B2253" s="451"/>
      <c r="C2253" s="451"/>
      <c r="D2253" s="451"/>
      <c r="E2253" s="451"/>
      <c r="F2253" s="451"/>
      <c r="G2253" s="451"/>
      <c r="H2253" s="451"/>
    </row>
    <row r="2254" spans="1:8" x14ac:dyDescent="0.2">
      <c r="A2254" s="452"/>
      <c r="B2254" s="451"/>
      <c r="C2254" s="451"/>
      <c r="D2254" s="451"/>
      <c r="E2254" s="451"/>
      <c r="F2254" s="451"/>
      <c r="G2254" s="451"/>
      <c r="H2254" s="451"/>
    </row>
    <row r="2255" spans="1:8" x14ac:dyDescent="0.2">
      <c r="A2255" s="452"/>
      <c r="B2255" s="451"/>
      <c r="C2255" s="451"/>
      <c r="D2255" s="451"/>
      <c r="E2255" s="451"/>
      <c r="F2255" s="451"/>
      <c r="G2255" s="451"/>
      <c r="H2255" s="451"/>
    </row>
    <row r="2256" spans="1:8" x14ac:dyDescent="0.2">
      <c r="A2256" s="452"/>
      <c r="B2256" s="451"/>
      <c r="C2256" s="451"/>
      <c r="D2256" s="451"/>
      <c r="E2256" s="451"/>
      <c r="F2256" s="451"/>
      <c r="G2256" s="451"/>
      <c r="H2256" s="451"/>
    </row>
    <row r="2257" spans="1:8" x14ac:dyDescent="0.2">
      <c r="A2257" s="452"/>
      <c r="B2257" s="451"/>
      <c r="C2257" s="451"/>
      <c r="D2257" s="451"/>
      <c r="E2257" s="451"/>
      <c r="F2257" s="451"/>
      <c r="G2257" s="451"/>
      <c r="H2257" s="451"/>
    </row>
    <row r="2258" spans="1:8" x14ac:dyDescent="0.2">
      <c r="A2258" s="452"/>
      <c r="B2258" s="451"/>
      <c r="C2258" s="451"/>
      <c r="D2258" s="451"/>
      <c r="E2258" s="451"/>
      <c r="F2258" s="451"/>
      <c r="G2258" s="451"/>
      <c r="H2258" s="451"/>
    </row>
    <row r="2259" spans="1:8" x14ac:dyDescent="0.2">
      <c r="A2259" s="452"/>
      <c r="B2259" s="451"/>
      <c r="C2259" s="451"/>
      <c r="D2259" s="451"/>
      <c r="E2259" s="451"/>
      <c r="F2259" s="451"/>
      <c r="G2259" s="451"/>
      <c r="H2259" s="451"/>
    </row>
    <row r="2260" spans="1:8" x14ac:dyDescent="0.2">
      <c r="A2260" s="452"/>
      <c r="B2260" s="451"/>
      <c r="C2260" s="451"/>
      <c r="D2260" s="451"/>
      <c r="E2260" s="451"/>
      <c r="F2260" s="451"/>
      <c r="G2260" s="451"/>
      <c r="H2260" s="451"/>
    </row>
    <row r="2261" spans="1:8" x14ac:dyDescent="0.2">
      <c r="A2261" s="452"/>
      <c r="B2261" s="451"/>
      <c r="C2261" s="451"/>
      <c r="D2261" s="451"/>
      <c r="E2261" s="451"/>
      <c r="F2261" s="451"/>
      <c r="G2261" s="451"/>
      <c r="H2261" s="451"/>
    </row>
    <row r="2262" spans="1:8" x14ac:dyDescent="0.2">
      <c r="A2262" s="452"/>
      <c r="B2262" s="451"/>
      <c r="C2262" s="451"/>
      <c r="D2262" s="451"/>
      <c r="E2262" s="451"/>
      <c r="F2262" s="451"/>
      <c r="G2262" s="451"/>
      <c r="H2262" s="451"/>
    </row>
    <row r="2263" spans="1:8" x14ac:dyDescent="0.2">
      <c r="A2263" s="452"/>
      <c r="B2263" s="451"/>
      <c r="C2263" s="451"/>
      <c r="D2263" s="451"/>
      <c r="E2263" s="451"/>
      <c r="F2263" s="451"/>
      <c r="G2263" s="451"/>
      <c r="H2263" s="451"/>
    </row>
    <row r="2264" spans="1:8" x14ac:dyDescent="0.2">
      <c r="A2264" s="452"/>
      <c r="B2264" s="451"/>
      <c r="C2264" s="451"/>
      <c r="D2264" s="451"/>
      <c r="E2264" s="451"/>
      <c r="F2264" s="451"/>
      <c r="G2264" s="451"/>
      <c r="H2264" s="451"/>
    </row>
    <row r="2265" spans="1:8" x14ac:dyDescent="0.2">
      <c r="A2265" s="452"/>
      <c r="B2265" s="451"/>
      <c r="C2265" s="451"/>
      <c r="D2265" s="451"/>
      <c r="E2265" s="451"/>
      <c r="F2265" s="451"/>
      <c r="G2265" s="451"/>
      <c r="H2265" s="451"/>
    </row>
    <row r="2266" spans="1:8" x14ac:dyDescent="0.2">
      <c r="A2266" s="452"/>
      <c r="B2266" s="451"/>
      <c r="C2266" s="451"/>
      <c r="D2266" s="451"/>
      <c r="E2266" s="451"/>
      <c r="F2266" s="451"/>
      <c r="G2266" s="451"/>
      <c r="H2266" s="451"/>
    </row>
    <row r="2267" spans="1:8" x14ac:dyDescent="0.2">
      <c r="A2267" s="452"/>
      <c r="B2267" s="451"/>
      <c r="C2267" s="451"/>
      <c r="D2267" s="451"/>
      <c r="E2267" s="451"/>
      <c r="F2267" s="451"/>
      <c r="G2267" s="451"/>
      <c r="H2267" s="451"/>
    </row>
    <row r="2268" spans="1:8" x14ac:dyDescent="0.2">
      <c r="A2268" s="452"/>
      <c r="B2268" s="451"/>
      <c r="C2268" s="451"/>
      <c r="D2268" s="451"/>
      <c r="E2268" s="451"/>
      <c r="F2268" s="451"/>
      <c r="G2268" s="451"/>
      <c r="H2268" s="451"/>
    </row>
    <row r="2269" spans="1:8" x14ac:dyDescent="0.2">
      <c r="A2269" s="452"/>
      <c r="B2269" s="451"/>
      <c r="C2269" s="451"/>
      <c r="D2269" s="451"/>
      <c r="E2269" s="451"/>
      <c r="F2269" s="451"/>
      <c r="G2269" s="451"/>
      <c r="H2269" s="451"/>
    </row>
    <row r="2270" spans="1:8" x14ac:dyDescent="0.2">
      <c r="A2270" s="452"/>
      <c r="B2270" s="451"/>
      <c r="C2270" s="451"/>
      <c r="D2270" s="451"/>
      <c r="E2270" s="451"/>
      <c r="F2270" s="451"/>
      <c r="G2270" s="451"/>
      <c r="H2270" s="451"/>
    </row>
    <row r="2271" spans="1:8" x14ac:dyDescent="0.2">
      <c r="A2271" s="452"/>
      <c r="B2271" s="451"/>
      <c r="C2271" s="451"/>
      <c r="D2271" s="451"/>
      <c r="E2271" s="451"/>
      <c r="F2271" s="451"/>
      <c r="G2271" s="451"/>
      <c r="H2271" s="451"/>
    </row>
    <row r="2272" spans="1:8" x14ac:dyDescent="0.2">
      <c r="A2272" s="452"/>
      <c r="B2272" s="451"/>
      <c r="C2272" s="451"/>
      <c r="D2272" s="451"/>
      <c r="E2272" s="451"/>
      <c r="F2272" s="451"/>
      <c r="G2272" s="451"/>
      <c r="H2272" s="451"/>
    </row>
    <row r="2273" spans="1:8" x14ac:dyDescent="0.2">
      <c r="A2273" s="452"/>
      <c r="B2273" s="451"/>
      <c r="C2273" s="451"/>
      <c r="D2273" s="451"/>
      <c r="E2273" s="451"/>
      <c r="F2273" s="451"/>
      <c r="G2273" s="451"/>
      <c r="H2273" s="451"/>
    </row>
    <row r="2274" spans="1:8" x14ac:dyDescent="0.2">
      <c r="A2274" s="452"/>
      <c r="B2274" s="451"/>
      <c r="C2274" s="451"/>
      <c r="D2274" s="451"/>
      <c r="E2274" s="451"/>
      <c r="F2274" s="451"/>
      <c r="G2274" s="451"/>
      <c r="H2274" s="451"/>
    </row>
    <row r="2275" spans="1:8" x14ac:dyDescent="0.2">
      <c r="A2275" s="452"/>
      <c r="B2275" s="451"/>
      <c r="C2275" s="451"/>
      <c r="D2275" s="451"/>
      <c r="E2275" s="451"/>
      <c r="F2275" s="451"/>
      <c r="G2275" s="451"/>
      <c r="H2275" s="451"/>
    </row>
    <row r="2276" spans="1:8" x14ac:dyDescent="0.2">
      <c r="A2276" s="452"/>
      <c r="B2276" s="451"/>
      <c r="C2276" s="451"/>
      <c r="D2276" s="451"/>
      <c r="E2276" s="451"/>
      <c r="F2276" s="451"/>
      <c r="G2276" s="451"/>
      <c r="H2276" s="451"/>
    </row>
    <row r="2277" spans="1:8" x14ac:dyDescent="0.2">
      <c r="A2277" s="452"/>
      <c r="B2277" s="451"/>
      <c r="C2277" s="451"/>
      <c r="D2277" s="451"/>
      <c r="E2277" s="451"/>
      <c r="F2277" s="451"/>
      <c r="G2277" s="451"/>
      <c r="H2277" s="451"/>
    </row>
    <row r="2278" spans="1:8" x14ac:dyDescent="0.2">
      <c r="A2278" s="452"/>
      <c r="B2278" s="451"/>
      <c r="C2278" s="451"/>
      <c r="D2278" s="451"/>
      <c r="E2278" s="451"/>
      <c r="F2278" s="451"/>
      <c r="G2278" s="451"/>
      <c r="H2278" s="451"/>
    </row>
    <row r="2279" spans="1:8" x14ac:dyDescent="0.2">
      <c r="A2279" s="452"/>
      <c r="B2279" s="451"/>
      <c r="C2279" s="451"/>
      <c r="D2279" s="451"/>
      <c r="E2279" s="451"/>
      <c r="F2279" s="451"/>
      <c r="G2279" s="451"/>
      <c r="H2279" s="451"/>
    </row>
    <row r="2280" spans="1:8" x14ac:dyDescent="0.2">
      <c r="A2280" s="452"/>
      <c r="B2280" s="451"/>
      <c r="C2280" s="451"/>
      <c r="D2280" s="451"/>
      <c r="E2280" s="451"/>
      <c r="F2280" s="451"/>
      <c r="G2280" s="451"/>
      <c r="H2280" s="451"/>
    </row>
    <row r="2281" spans="1:8" x14ac:dyDescent="0.2">
      <c r="A2281" s="452"/>
      <c r="B2281" s="451"/>
      <c r="C2281" s="451"/>
      <c r="D2281" s="451"/>
      <c r="E2281" s="451"/>
      <c r="F2281" s="451"/>
      <c r="G2281" s="451"/>
      <c r="H2281" s="451"/>
    </row>
    <row r="2282" spans="1:8" x14ac:dyDescent="0.2">
      <c r="A2282" s="452"/>
      <c r="B2282" s="451"/>
      <c r="C2282" s="451"/>
      <c r="D2282" s="451"/>
      <c r="E2282" s="451"/>
      <c r="F2282" s="451"/>
      <c r="G2282" s="451"/>
      <c r="H2282" s="451"/>
    </row>
    <row r="2283" spans="1:8" x14ac:dyDescent="0.2">
      <c r="A2283" s="452"/>
      <c r="B2283" s="451"/>
      <c r="C2283" s="451"/>
      <c r="D2283" s="451"/>
      <c r="E2283" s="451"/>
      <c r="F2283" s="451"/>
      <c r="G2283" s="451"/>
      <c r="H2283" s="451"/>
    </row>
    <row r="2284" spans="1:8" x14ac:dyDescent="0.2">
      <c r="A2284" s="452"/>
      <c r="B2284" s="451"/>
      <c r="C2284" s="451"/>
      <c r="D2284" s="451"/>
      <c r="E2284" s="451"/>
      <c r="F2284" s="451"/>
      <c r="G2284" s="451"/>
      <c r="H2284" s="451"/>
    </row>
    <row r="2285" spans="1:8" x14ac:dyDescent="0.2">
      <c r="A2285" s="452"/>
      <c r="B2285" s="451"/>
      <c r="C2285" s="451"/>
      <c r="D2285" s="451"/>
      <c r="E2285" s="451"/>
      <c r="F2285" s="451"/>
      <c r="G2285" s="451"/>
      <c r="H2285" s="451"/>
    </row>
    <row r="2286" spans="1:8" x14ac:dyDescent="0.2">
      <c r="A2286" s="452"/>
      <c r="B2286" s="451"/>
      <c r="C2286" s="451"/>
      <c r="D2286" s="451"/>
      <c r="E2286" s="451"/>
      <c r="F2286" s="451"/>
      <c r="G2286" s="451"/>
      <c r="H2286" s="451"/>
    </row>
    <row r="2287" spans="1:8" x14ac:dyDescent="0.2">
      <c r="A2287" s="452"/>
      <c r="B2287" s="451"/>
      <c r="C2287" s="451"/>
      <c r="D2287" s="451"/>
      <c r="E2287" s="451"/>
      <c r="F2287" s="451"/>
      <c r="G2287" s="451"/>
      <c r="H2287" s="451"/>
    </row>
    <row r="2288" spans="1:8" x14ac:dyDescent="0.2">
      <c r="A2288" s="452"/>
      <c r="B2288" s="451"/>
      <c r="C2288" s="451"/>
      <c r="D2288" s="451"/>
      <c r="E2288" s="451"/>
      <c r="F2288" s="451"/>
      <c r="G2288" s="451"/>
      <c r="H2288" s="451"/>
    </row>
    <row r="2289" spans="1:8" x14ac:dyDescent="0.2">
      <c r="A2289" s="452"/>
      <c r="B2289" s="451"/>
      <c r="C2289" s="451"/>
      <c r="D2289" s="451"/>
      <c r="E2289" s="451"/>
      <c r="F2289" s="451"/>
      <c r="G2289" s="451"/>
      <c r="H2289" s="451"/>
    </row>
    <row r="2290" spans="1:8" x14ac:dyDescent="0.2">
      <c r="A2290" s="452"/>
      <c r="B2290" s="451"/>
      <c r="C2290" s="451"/>
      <c r="D2290" s="451"/>
      <c r="E2290" s="451"/>
      <c r="F2290" s="451"/>
      <c r="G2290" s="451"/>
      <c r="H2290" s="451"/>
    </row>
    <row r="2291" spans="1:8" x14ac:dyDescent="0.2">
      <c r="A2291" s="452"/>
      <c r="B2291" s="451"/>
      <c r="C2291" s="451"/>
      <c r="D2291" s="451"/>
      <c r="E2291" s="451"/>
      <c r="F2291" s="451"/>
      <c r="G2291" s="451"/>
      <c r="H2291" s="451"/>
    </row>
    <row r="2292" spans="1:8" x14ac:dyDescent="0.2">
      <c r="A2292" s="452"/>
      <c r="B2292" s="451"/>
      <c r="C2292" s="451"/>
      <c r="D2292" s="451"/>
      <c r="E2292" s="451"/>
      <c r="F2292" s="451"/>
      <c r="G2292" s="451"/>
      <c r="H2292" s="451"/>
    </row>
    <row r="2293" spans="1:8" x14ac:dyDescent="0.2">
      <c r="A2293" s="452"/>
      <c r="B2293" s="451"/>
      <c r="C2293" s="451"/>
      <c r="D2293" s="451"/>
      <c r="E2293" s="451"/>
      <c r="F2293" s="451"/>
      <c r="G2293" s="451"/>
      <c r="H2293" s="451"/>
    </row>
    <row r="2294" spans="1:8" x14ac:dyDescent="0.2">
      <c r="A2294" s="452"/>
      <c r="B2294" s="451"/>
      <c r="C2294" s="451"/>
      <c r="D2294" s="451"/>
      <c r="E2294" s="451"/>
      <c r="F2294" s="451"/>
      <c r="G2294" s="451"/>
      <c r="H2294" s="451"/>
    </row>
    <row r="2295" spans="1:8" x14ac:dyDescent="0.2">
      <c r="A2295" s="452"/>
      <c r="B2295" s="451"/>
      <c r="C2295" s="451"/>
      <c r="D2295" s="451"/>
      <c r="E2295" s="451"/>
      <c r="F2295" s="451"/>
      <c r="G2295" s="451"/>
      <c r="H2295" s="451"/>
    </row>
    <row r="2296" spans="1:8" x14ac:dyDescent="0.2">
      <c r="A2296" s="452"/>
      <c r="B2296" s="451"/>
      <c r="C2296" s="451"/>
      <c r="D2296" s="451"/>
      <c r="E2296" s="451"/>
      <c r="F2296" s="451"/>
      <c r="G2296" s="451"/>
      <c r="H2296" s="451"/>
    </row>
    <row r="2297" spans="1:8" x14ac:dyDescent="0.2">
      <c r="A2297" s="452"/>
      <c r="B2297" s="451"/>
      <c r="C2297" s="451"/>
      <c r="D2297" s="451"/>
      <c r="E2297" s="451"/>
      <c r="F2297" s="451"/>
      <c r="G2297" s="451"/>
      <c r="H2297" s="451"/>
    </row>
    <row r="2298" spans="1:8" x14ac:dyDescent="0.2">
      <c r="A2298" s="452"/>
      <c r="B2298" s="451"/>
      <c r="C2298" s="451"/>
      <c r="D2298" s="451"/>
      <c r="E2298" s="451"/>
      <c r="F2298" s="451"/>
      <c r="G2298" s="451"/>
      <c r="H2298" s="451"/>
    </row>
    <row r="2299" spans="1:8" x14ac:dyDescent="0.2">
      <c r="A2299" s="452"/>
      <c r="B2299" s="451"/>
      <c r="C2299" s="451"/>
      <c r="D2299" s="451"/>
      <c r="E2299" s="451"/>
      <c r="F2299" s="451"/>
      <c r="G2299" s="451"/>
      <c r="H2299" s="451"/>
    </row>
    <row r="2300" spans="1:8" x14ac:dyDescent="0.2">
      <c r="A2300" s="452"/>
      <c r="B2300" s="451"/>
      <c r="C2300" s="451"/>
      <c r="D2300" s="451"/>
      <c r="E2300" s="451"/>
      <c r="F2300" s="451"/>
      <c r="G2300" s="451"/>
      <c r="H2300" s="451"/>
    </row>
    <row r="2301" spans="1:8" x14ac:dyDescent="0.2">
      <c r="A2301" s="452"/>
      <c r="B2301" s="451"/>
      <c r="C2301" s="451"/>
      <c r="D2301" s="451"/>
      <c r="E2301" s="451"/>
      <c r="F2301" s="451"/>
      <c r="G2301" s="451"/>
      <c r="H2301" s="451"/>
    </row>
    <row r="2302" spans="1:8" x14ac:dyDescent="0.2">
      <c r="A2302" s="452"/>
      <c r="B2302" s="451"/>
      <c r="C2302" s="451"/>
      <c r="D2302" s="451"/>
      <c r="E2302" s="451"/>
      <c r="F2302" s="451"/>
      <c r="G2302" s="451"/>
      <c r="H2302" s="451"/>
    </row>
    <row r="2303" spans="1:8" x14ac:dyDescent="0.2">
      <c r="A2303" s="452"/>
      <c r="B2303" s="451"/>
      <c r="C2303" s="451"/>
      <c r="D2303" s="451"/>
      <c r="E2303" s="451"/>
      <c r="F2303" s="451"/>
      <c r="G2303" s="451"/>
      <c r="H2303" s="451"/>
    </row>
    <row r="2304" spans="1:8" x14ac:dyDescent="0.2">
      <c r="A2304" s="452"/>
      <c r="B2304" s="451"/>
      <c r="C2304" s="451"/>
      <c r="D2304" s="451"/>
      <c r="E2304" s="451"/>
      <c r="F2304" s="451"/>
      <c r="G2304" s="451"/>
      <c r="H2304" s="451"/>
    </row>
    <row r="2305" spans="1:8" x14ac:dyDescent="0.2">
      <c r="A2305" s="452"/>
      <c r="B2305" s="451"/>
      <c r="C2305" s="451"/>
      <c r="D2305" s="451"/>
      <c r="E2305" s="451"/>
      <c r="F2305" s="451"/>
      <c r="G2305" s="451"/>
      <c r="H2305" s="451"/>
    </row>
    <row r="2306" spans="1:8" x14ac:dyDescent="0.2">
      <c r="A2306" s="452"/>
      <c r="B2306" s="451"/>
      <c r="C2306" s="451"/>
      <c r="D2306" s="451"/>
      <c r="E2306" s="451"/>
      <c r="F2306" s="451"/>
      <c r="G2306" s="451"/>
      <c r="H2306" s="451"/>
    </row>
    <row r="2307" spans="1:8" x14ac:dyDescent="0.2">
      <c r="A2307" s="452"/>
      <c r="B2307" s="451"/>
      <c r="C2307" s="451"/>
      <c r="D2307" s="451"/>
      <c r="E2307" s="451"/>
      <c r="F2307" s="451"/>
      <c r="G2307" s="451"/>
      <c r="H2307" s="451"/>
    </row>
    <row r="2308" spans="1:8" x14ac:dyDescent="0.2">
      <c r="A2308" s="452"/>
      <c r="B2308" s="451"/>
      <c r="C2308" s="451"/>
      <c r="D2308" s="451"/>
      <c r="E2308" s="451"/>
      <c r="F2308" s="451"/>
      <c r="G2308" s="451"/>
      <c r="H2308" s="451"/>
    </row>
    <row r="2309" spans="1:8" x14ac:dyDescent="0.2">
      <c r="A2309" s="452"/>
      <c r="B2309" s="451"/>
      <c r="C2309" s="451"/>
      <c r="D2309" s="451"/>
      <c r="E2309" s="451"/>
      <c r="F2309" s="451"/>
      <c r="G2309" s="451"/>
      <c r="H2309" s="451"/>
    </row>
    <row r="2310" spans="1:8" x14ac:dyDescent="0.2">
      <c r="A2310" s="452"/>
      <c r="B2310" s="451"/>
      <c r="C2310" s="451"/>
      <c r="D2310" s="451"/>
      <c r="E2310" s="451"/>
      <c r="F2310" s="451"/>
      <c r="G2310" s="451"/>
      <c r="H2310" s="451"/>
    </row>
    <row r="2311" spans="1:8" x14ac:dyDescent="0.2">
      <c r="A2311" s="452"/>
      <c r="B2311" s="451"/>
      <c r="C2311" s="451"/>
      <c r="D2311" s="451"/>
      <c r="E2311" s="451"/>
      <c r="F2311" s="451"/>
      <c r="G2311" s="451"/>
      <c r="H2311" s="451"/>
    </row>
    <row r="2312" spans="1:8" x14ac:dyDescent="0.2">
      <c r="A2312" s="452"/>
      <c r="B2312" s="451"/>
      <c r="C2312" s="451"/>
      <c r="D2312" s="451"/>
      <c r="E2312" s="451"/>
      <c r="F2312" s="451"/>
      <c r="G2312" s="451"/>
      <c r="H2312" s="451"/>
    </row>
    <row r="2313" spans="1:8" x14ac:dyDescent="0.2">
      <c r="A2313" s="452"/>
      <c r="B2313" s="451"/>
      <c r="C2313" s="451"/>
      <c r="D2313" s="451"/>
      <c r="E2313" s="451"/>
      <c r="F2313" s="451"/>
      <c r="G2313" s="451"/>
      <c r="H2313" s="451"/>
    </row>
    <row r="2314" spans="1:8" x14ac:dyDescent="0.2">
      <c r="A2314" s="452"/>
      <c r="B2314" s="451"/>
      <c r="C2314" s="451"/>
      <c r="D2314" s="451"/>
      <c r="E2314" s="451"/>
      <c r="F2314" s="451"/>
      <c r="G2314" s="451"/>
      <c r="H2314" s="451"/>
    </row>
    <row r="2315" spans="1:8" x14ac:dyDescent="0.2">
      <c r="A2315" s="452"/>
      <c r="B2315" s="451"/>
      <c r="C2315" s="451"/>
      <c r="D2315" s="451"/>
      <c r="E2315" s="451"/>
      <c r="F2315" s="451"/>
      <c r="G2315" s="451"/>
      <c r="H2315" s="451"/>
    </row>
    <row r="2316" spans="1:8" x14ac:dyDescent="0.2">
      <c r="A2316" s="452"/>
      <c r="B2316" s="451"/>
      <c r="C2316" s="451"/>
      <c r="D2316" s="451"/>
      <c r="E2316" s="451"/>
      <c r="F2316" s="451"/>
      <c r="G2316" s="451"/>
      <c r="H2316" s="451"/>
    </row>
    <row r="2317" spans="1:8" x14ac:dyDescent="0.2">
      <c r="A2317" s="452"/>
      <c r="B2317" s="451"/>
      <c r="C2317" s="451"/>
      <c r="D2317" s="451"/>
      <c r="E2317" s="451"/>
      <c r="F2317" s="451"/>
      <c r="G2317" s="451"/>
      <c r="H2317" s="451"/>
    </row>
    <row r="2318" spans="1:8" x14ac:dyDescent="0.2">
      <c r="A2318" s="452"/>
      <c r="B2318" s="451"/>
      <c r="C2318" s="451"/>
      <c r="D2318" s="451"/>
      <c r="E2318" s="451"/>
      <c r="F2318" s="451"/>
      <c r="G2318" s="451"/>
      <c r="H2318" s="451"/>
    </row>
    <row r="2319" spans="1:8" x14ac:dyDescent="0.2">
      <c r="A2319" s="452"/>
      <c r="B2319" s="451"/>
      <c r="C2319" s="451"/>
      <c r="D2319" s="451"/>
      <c r="E2319" s="451"/>
      <c r="F2319" s="451"/>
      <c r="G2319" s="451"/>
      <c r="H2319" s="451"/>
    </row>
    <row r="2320" spans="1:8" x14ac:dyDescent="0.2">
      <c r="A2320" s="452"/>
      <c r="B2320" s="451"/>
      <c r="C2320" s="451"/>
      <c r="D2320" s="451"/>
      <c r="E2320" s="451"/>
      <c r="F2320" s="451"/>
      <c r="G2320" s="451"/>
      <c r="H2320" s="451"/>
    </row>
    <row r="2321" spans="1:8" x14ac:dyDescent="0.2">
      <c r="A2321" s="452"/>
      <c r="B2321" s="451"/>
      <c r="C2321" s="451"/>
      <c r="D2321" s="451"/>
      <c r="E2321" s="451"/>
      <c r="F2321" s="451"/>
      <c r="G2321" s="451"/>
      <c r="H2321" s="451"/>
    </row>
    <row r="2322" spans="1:8" x14ac:dyDescent="0.2">
      <c r="A2322" s="452"/>
      <c r="B2322" s="451"/>
      <c r="C2322" s="451"/>
      <c r="D2322" s="451"/>
      <c r="E2322" s="451"/>
      <c r="F2322" s="451"/>
      <c r="G2322" s="451"/>
      <c r="H2322" s="451"/>
    </row>
    <row r="2323" spans="1:8" x14ac:dyDescent="0.2">
      <c r="A2323" s="452"/>
      <c r="B2323" s="451"/>
      <c r="C2323" s="451"/>
      <c r="D2323" s="451"/>
      <c r="E2323" s="451"/>
      <c r="F2323" s="451"/>
      <c r="G2323" s="451"/>
      <c r="H2323" s="451"/>
    </row>
    <row r="2324" spans="1:8" x14ac:dyDescent="0.2">
      <c r="A2324" s="452"/>
      <c r="B2324" s="451"/>
      <c r="C2324" s="451"/>
      <c r="D2324" s="451"/>
      <c r="E2324" s="451"/>
      <c r="F2324" s="451"/>
      <c r="G2324" s="451"/>
      <c r="H2324" s="451"/>
    </row>
    <row r="2325" spans="1:8" x14ac:dyDescent="0.2">
      <c r="A2325" s="452"/>
      <c r="B2325" s="451"/>
      <c r="C2325" s="451"/>
      <c r="D2325" s="451"/>
      <c r="E2325" s="451"/>
      <c r="F2325" s="451"/>
      <c r="G2325" s="451"/>
      <c r="H2325" s="451"/>
    </row>
    <row r="2326" spans="1:8" x14ac:dyDescent="0.2">
      <c r="A2326" s="452"/>
      <c r="B2326" s="451"/>
      <c r="C2326" s="451"/>
      <c r="D2326" s="451"/>
      <c r="E2326" s="451"/>
      <c r="F2326" s="451"/>
      <c r="G2326" s="451"/>
      <c r="H2326" s="451"/>
    </row>
    <row r="2327" spans="1:8" x14ac:dyDescent="0.2">
      <c r="A2327" s="452"/>
      <c r="B2327" s="451"/>
      <c r="C2327" s="451"/>
      <c r="D2327" s="451"/>
      <c r="E2327" s="451"/>
      <c r="F2327" s="451"/>
      <c r="G2327" s="451"/>
      <c r="H2327" s="451"/>
    </row>
    <row r="2328" spans="1:8" x14ac:dyDescent="0.2">
      <c r="A2328" s="452"/>
      <c r="B2328" s="451"/>
      <c r="C2328" s="451"/>
      <c r="D2328" s="451"/>
      <c r="E2328" s="451"/>
      <c r="F2328" s="451"/>
      <c r="G2328" s="451"/>
      <c r="H2328" s="451"/>
    </row>
    <row r="2329" spans="1:8" x14ac:dyDescent="0.2">
      <c r="A2329" s="452"/>
      <c r="B2329" s="451"/>
      <c r="C2329" s="451"/>
      <c r="D2329" s="451"/>
      <c r="E2329" s="451"/>
      <c r="F2329" s="451"/>
      <c r="G2329" s="451"/>
      <c r="H2329" s="451"/>
    </row>
    <row r="2330" spans="1:8" x14ac:dyDescent="0.2">
      <c r="A2330" s="452"/>
      <c r="B2330" s="451"/>
      <c r="C2330" s="451"/>
      <c r="D2330" s="451"/>
      <c r="E2330" s="451"/>
      <c r="F2330" s="451"/>
      <c r="G2330" s="451"/>
      <c r="H2330" s="451"/>
    </row>
    <row r="2331" spans="1:8" x14ac:dyDescent="0.2">
      <c r="A2331" s="452"/>
      <c r="B2331" s="451"/>
      <c r="C2331" s="451"/>
      <c r="D2331" s="451"/>
      <c r="E2331" s="451"/>
      <c r="F2331" s="451"/>
      <c r="G2331" s="451"/>
      <c r="H2331" s="451"/>
    </row>
    <row r="2332" spans="1:8" x14ac:dyDescent="0.2">
      <c r="A2332" s="452"/>
      <c r="B2332" s="451"/>
      <c r="C2332" s="451"/>
      <c r="D2332" s="451"/>
      <c r="E2332" s="451"/>
      <c r="F2332" s="451"/>
      <c r="G2332" s="451"/>
      <c r="H2332" s="451"/>
    </row>
    <row r="2333" spans="1:8" x14ac:dyDescent="0.2">
      <c r="A2333" s="452"/>
      <c r="B2333" s="451"/>
      <c r="C2333" s="451"/>
      <c r="D2333" s="451"/>
      <c r="E2333" s="451"/>
      <c r="F2333" s="451"/>
      <c r="G2333" s="451"/>
      <c r="H2333" s="451"/>
    </row>
    <row r="2334" spans="1:8" x14ac:dyDescent="0.2">
      <c r="A2334" s="452"/>
      <c r="B2334" s="451"/>
      <c r="C2334" s="451"/>
      <c r="D2334" s="451"/>
      <c r="E2334" s="451"/>
      <c r="F2334" s="451"/>
      <c r="G2334" s="451"/>
      <c r="H2334" s="451"/>
    </row>
    <row r="2335" spans="1:8" x14ac:dyDescent="0.2">
      <c r="A2335" s="452"/>
      <c r="B2335" s="451"/>
      <c r="C2335" s="451"/>
      <c r="D2335" s="451"/>
      <c r="E2335" s="451"/>
      <c r="F2335" s="451"/>
      <c r="G2335" s="451"/>
      <c r="H2335" s="451"/>
    </row>
    <row r="2336" spans="1:8" x14ac:dyDescent="0.2">
      <c r="A2336" s="452"/>
      <c r="B2336" s="451"/>
      <c r="C2336" s="451"/>
      <c r="D2336" s="451"/>
      <c r="E2336" s="451"/>
      <c r="F2336" s="451"/>
      <c r="G2336" s="451"/>
      <c r="H2336" s="451"/>
    </row>
    <row r="2337" spans="1:8" x14ac:dyDescent="0.2">
      <c r="A2337" s="452"/>
      <c r="B2337" s="451"/>
      <c r="C2337" s="451"/>
      <c r="D2337" s="451"/>
      <c r="E2337" s="451"/>
      <c r="F2337" s="451"/>
      <c r="G2337" s="451"/>
      <c r="H2337" s="451"/>
    </row>
    <row r="2338" spans="1:8" x14ac:dyDescent="0.2">
      <c r="A2338" s="452"/>
      <c r="B2338" s="451"/>
      <c r="C2338" s="451"/>
      <c r="D2338" s="451"/>
      <c r="E2338" s="451"/>
      <c r="F2338" s="451"/>
      <c r="G2338" s="451"/>
      <c r="H2338" s="451"/>
    </row>
    <row r="2339" spans="1:8" x14ac:dyDescent="0.2">
      <c r="A2339" s="452"/>
      <c r="B2339" s="451"/>
      <c r="C2339" s="451"/>
      <c r="D2339" s="451"/>
      <c r="E2339" s="451"/>
      <c r="F2339" s="451"/>
      <c r="G2339" s="451"/>
      <c r="H2339" s="451"/>
    </row>
    <row r="2340" spans="1:8" x14ac:dyDescent="0.2">
      <c r="A2340" s="452"/>
      <c r="B2340" s="451"/>
      <c r="C2340" s="451"/>
      <c r="D2340" s="451"/>
      <c r="E2340" s="451"/>
      <c r="F2340" s="451"/>
      <c r="G2340" s="451"/>
      <c r="H2340" s="451"/>
    </row>
    <row r="2341" spans="1:8" x14ac:dyDescent="0.2">
      <c r="A2341" s="452"/>
      <c r="B2341" s="451"/>
      <c r="C2341" s="451"/>
      <c r="D2341" s="451"/>
      <c r="E2341" s="451"/>
      <c r="F2341" s="451"/>
      <c r="G2341" s="451"/>
      <c r="H2341" s="451"/>
    </row>
    <row r="2342" spans="1:8" x14ac:dyDescent="0.2">
      <c r="A2342" s="452"/>
      <c r="B2342" s="451"/>
      <c r="C2342" s="451"/>
      <c r="D2342" s="451"/>
      <c r="E2342" s="451"/>
      <c r="F2342" s="451"/>
      <c r="G2342" s="451"/>
      <c r="H2342" s="451"/>
    </row>
    <row r="2343" spans="1:8" x14ac:dyDescent="0.2">
      <c r="A2343" s="452"/>
      <c r="B2343" s="451"/>
      <c r="C2343" s="451"/>
      <c r="D2343" s="451"/>
      <c r="E2343" s="451"/>
      <c r="F2343" s="451"/>
      <c r="G2343" s="451"/>
      <c r="H2343" s="451"/>
    </row>
    <row r="2344" spans="1:8" x14ac:dyDescent="0.2">
      <c r="A2344" s="452"/>
      <c r="B2344" s="451"/>
      <c r="C2344" s="451"/>
      <c r="D2344" s="451"/>
      <c r="E2344" s="451"/>
      <c r="F2344" s="451"/>
      <c r="G2344" s="451"/>
      <c r="H2344" s="451"/>
    </row>
    <row r="2345" spans="1:8" x14ac:dyDescent="0.2">
      <c r="A2345" s="452"/>
      <c r="B2345" s="451"/>
      <c r="C2345" s="451"/>
      <c r="D2345" s="451"/>
      <c r="E2345" s="451"/>
      <c r="F2345" s="451"/>
      <c r="G2345" s="451"/>
      <c r="H2345" s="451"/>
    </row>
    <row r="2346" spans="1:8" x14ac:dyDescent="0.2">
      <c r="A2346" s="452"/>
      <c r="B2346" s="451"/>
      <c r="C2346" s="451"/>
      <c r="D2346" s="451"/>
      <c r="E2346" s="451"/>
      <c r="F2346" s="451"/>
      <c r="G2346" s="451"/>
      <c r="H2346" s="451"/>
    </row>
    <row r="2347" spans="1:8" x14ac:dyDescent="0.2">
      <c r="A2347" s="452"/>
      <c r="B2347" s="451"/>
      <c r="C2347" s="451"/>
      <c r="D2347" s="451"/>
      <c r="E2347" s="451"/>
      <c r="F2347" s="451"/>
      <c r="G2347" s="451"/>
      <c r="H2347" s="451"/>
    </row>
    <row r="2348" spans="1:8" x14ac:dyDescent="0.2">
      <c r="A2348" s="452"/>
      <c r="B2348" s="451"/>
      <c r="C2348" s="451"/>
      <c r="D2348" s="451"/>
      <c r="E2348" s="451"/>
      <c r="F2348" s="451"/>
      <c r="G2348" s="451"/>
      <c r="H2348" s="451"/>
    </row>
    <row r="2349" spans="1:8" x14ac:dyDescent="0.2">
      <c r="A2349" s="452"/>
      <c r="B2349" s="451"/>
      <c r="C2349" s="451"/>
      <c r="D2349" s="451"/>
      <c r="E2349" s="451"/>
      <c r="F2349" s="451"/>
      <c r="G2349" s="451"/>
      <c r="H2349" s="451"/>
    </row>
    <row r="2350" spans="1:8" x14ac:dyDescent="0.2">
      <c r="A2350" s="452"/>
      <c r="B2350" s="451"/>
      <c r="C2350" s="451"/>
      <c r="D2350" s="451"/>
      <c r="E2350" s="451"/>
      <c r="F2350" s="451"/>
      <c r="G2350" s="451"/>
      <c r="H2350" s="451"/>
    </row>
    <row r="2351" spans="1:8" x14ac:dyDescent="0.2">
      <c r="A2351" s="452"/>
      <c r="B2351" s="451"/>
      <c r="C2351" s="451"/>
      <c r="D2351" s="451"/>
      <c r="E2351" s="451"/>
      <c r="F2351" s="451"/>
      <c r="G2351" s="451"/>
      <c r="H2351" s="451"/>
    </row>
    <row r="2352" spans="1:8" x14ac:dyDescent="0.2">
      <c r="A2352" s="452"/>
      <c r="B2352" s="451"/>
      <c r="C2352" s="451"/>
      <c r="D2352" s="451"/>
      <c r="E2352" s="451"/>
      <c r="F2352" s="451"/>
      <c r="G2352" s="451"/>
      <c r="H2352" s="451"/>
    </row>
    <row r="2353" spans="1:8" x14ac:dyDescent="0.2">
      <c r="A2353" s="452"/>
      <c r="B2353" s="451"/>
      <c r="C2353" s="451"/>
      <c r="D2353" s="451"/>
      <c r="E2353" s="451"/>
      <c r="F2353" s="451"/>
      <c r="G2353" s="451"/>
      <c r="H2353" s="451"/>
    </row>
    <row r="2354" spans="1:8" x14ac:dyDescent="0.2">
      <c r="A2354" s="452"/>
      <c r="B2354" s="451"/>
      <c r="C2354" s="451"/>
      <c r="D2354" s="451"/>
      <c r="E2354" s="451"/>
      <c r="F2354" s="451"/>
      <c r="G2354" s="451"/>
      <c r="H2354" s="451"/>
    </row>
    <row r="2355" spans="1:8" x14ac:dyDescent="0.2">
      <c r="A2355" s="452"/>
      <c r="B2355" s="451"/>
      <c r="C2355" s="451"/>
      <c r="D2355" s="451"/>
      <c r="E2355" s="451"/>
      <c r="F2355" s="451"/>
      <c r="G2355" s="451"/>
      <c r="H2355" s="451"/>
    </row>
    <row r="2356" spans="1:8" x14ac:dyDescent="0.2">
      <c r="A2356" s="452"/>
      <c r="B2356" s="451"/>
      <c r="C2356" s="451"/>
      <c r="D2356" s="451"/>
      <c r="E2356" s="451"/>
      <c r="F2356" s="451"/>
      <c r="G2356" s="451"/>
      <c r="H2356" s="451"/>
    </row>
    <row r="2357" spans="1:8" x14ac:dyDescent="0.2">
      <c r="A2357" s="452"/>
      <c r="B2357" s="451"/>
      <c r="C2357" s="451"/>
      <c r="D2357" s="451"/>
      <c r="E2357" s="451"/>
      <c r="F2357" s="451"/>
      <c r="G2357" s="451"/>
      <c r="H2357" s="451"/>
    </row>
    <row r="2358" spans="1:8" x14ac:dyDescent="0.2">
      <c r="A2358" s="452"/>
      <c r="B2358" s="451"/>
      <c r="C2358" s="451"/>
      <c r="D2358" s="451"/>
      <c r="E2358" s="451"/>
      <c r="F2358" s="451"/>
      <c r="G2358" s="451"/>
      <c r="H2358" s="451"/>
    </row>
    <row r="2359" spans="1:8" x14ac:dyDescent="0.2">
      <c r="A2359" s="452"/>
      <c r="B2359" s="451"/>
      <c r="C2359" s="451"/>
      <c r="D2359" s="451"/>
      <c r="E2359" s="451"/>
      <c r="F2359" s="451"/>
      <c r="G2359" s="451"/>
      <c r="H2359" s="451"/>
    </row>
    <row r="2360" spans="1:8" x14ac:dyDescent="0.2">
      <c r="A2360" s="452"/>
      <c r="B2360" s="451"/>
      <c r="C2360" s="451"/>
      <c r="D2360" s="451"/>
      <c r="E2360" s="451"/>
      <c r="F2360" s="451"/>
      <c r="G2360" s="451"/>
      <c r="H2360" s="451"/>
    </row>
    <row r="2361" spans="1:8" x14ac:dyDescent="0.2">
      <c r="A2361" s="452"/>
      <c r="B2361" s="451"/>
      <c r="C2361" s="451"/>
      <c r="D2361" s="451"/>
      <c r="E2361" s="451"/>
      <c r="F2361" s="451"/>
      <c r="G2361" s="451"/>
      <c r="H2361" s="451"/>
    </row>
    <row r="2362" spans="1:8" x14ac:dyDescent="0.2">
      <c r="A2362" s="452"/>
      <c r="B2362" s="451"/>
      <c r="C2362" s="451"/>
      <c r="D2362" s="451"/>
      <c r="E2362" s="451"/>
      <c r="F2362" s="451"/>
      <c r="G2362" s="451"/>
      <c r="H2362" s="451"/>
    </row>
    <row r="2363" spans="1:8" x14ac:dyDescent="0.2">
      <c r="A2363" s="452"/>
      <c r="B2363" s="451"/>
      <c r="C2363" s="451"/>
      <c r="D2363" s="451"/>
      <c r="E2363" s="451"/>
      <c r="F2363" s="451"/>
      <c r="G2363" s="451"/>
      <c r="H2363" s="451"/>
    </row>
    <row r="2364" spans="1:8" x14ac:dyDescent="0.2">
      <c r="A2364" s="452"/>
      <c r="B2364" s="451"/>
      <c r="C2364" s="451"/>
      <c r="D2364" s="451"/>
      <c r="E2364" s="451"/>
      <c r="F2364" s="451"/>
      <c r="G2364" s="451"/>
      <c r="H2364" s="451"/>
    </row>
    <row r="2365" spans="1:8" x14ac:dyDescent="0.2">
      <c r="A2365" s="452"/>
      <c r="B2365" s="451"/>
      <c r="C2365" s="451"/>
      <c r="D2365" s="451"/>
      <c r="E2365" s="451"/>
      <c r="F2365" s="451"/>
      <c r="G2365" s="451"/>
      <c r="H2365" s="451"/>
    </row>
    <row r="2366" spans="1:8" x14ac:dyDescent="0.2">
      <c r="A2366" s="452"/>
      <c r="B2366" s="451"/>
      <c r="C2366" s="451"/>
      <c r="D2366" s="451"/>
      <c r="E2366" s="451"/>
      <c r="F2366" s="451"/>
      <c r="G2366" s="451"/>
      <c r="H2366" s="451"/>
    </row>
    <row r="2367" spans="1:8" x14ac:dyDescent="0.2">
      <c r="A2367" s="452"/>
      <c r="B2367" s="451"/>
      <c r="C2367" s="451"/>
      <c r="D2367" s="451"/>
      <c r="E2367" s="451"/>
      <c r="F2367" s="451"/>
      <c r="G2367" s="451"/>
      <c r="H2367" s="451"/>
    </row>
    <row r="2368" spans="1:8" x14ac:dyDescent="0.2">
      <c r="A2368" s="452"/>
      <c r="B2368" s="451"/>
      <c r="C2368" s="451"/>
      <c r="D2368" s="451"/>
      <c r="E2368" s="451"/>
      <c r="F2368" s="451"/>
      <c r="G2368" s="451"/>
      <c r="H2368" s="451"/>
    </row>
    <row r="2369" spans="1:8" x14ac:dyDescent="0.2">
      <c r="A2369" s="452"/>
      <c r="B2369" s="451"/>
      <c r="C2369" s="451"/>
      <c r="D2369" s="451"/>
      <c r="E2369" s="451"/>
      <c r="F2369" s="451"/>
      <c r="G2369" s="451"/>
      <c r="H2369" s="451"/>
    </row>
    <row r="2370" spans="1:8" x14ac:dyDescent="0.2">
      <c r="A2370" s="452"/>
      <c r="B2370" s="451"/>
      <c r="C2370" s="451"/>
      <c r="D2370" s="451"/>
      <c r="E2370" s="451"/>
      <c r="F2370" s="451"/>
      <c r="G2370" s="451"/>
      <c r="H2370" s="451"/>
    </row>
    <row r="2371" spans="1:8" x14ac:dyDescent="0.2">
      <c r="A2371" s="452"/>
      <c r="B2371" s="451"/>
      <c r="C2371" s="451"/>
      <c r="D2371" s="451"/>
      <c r="E2371" s="451"/>
      <c r="F2371" s="451"/>
      <c r="G2371" s="451"/>
      <c r="H2371" s="451"/>
    </row>
    <row r="2372" spans="1:8" x14ac:dyDescent="0.2">
      <c r="A2372" s="452"/>
      <c r="B2372" s="451"/>
      <c r="C2372" s="451"/>
      <c r="D2372" s="451"/>
      <c r="E2372" s="451"/>
      <c r="F2372" s="451"/>
      <c r="G2372" s="451"/>
      <c r="H2372" s="451"/>
    </row>
    <row r="2373" spans="1:8" x14ac:dyDescent="0.2">
      <c r="A2373" s="452"/>
      <c r="B2373" s="451"/>
      <c r="C2373" s="451"/>
      <c r="D2373" s="451"/>
      <c r="E2373" s="451"/>
      <c r="F2373" s="451"/>
      <c r="G2373" s="451"/>
      <c r="H2373" s="451"/>
    </row>
    <row r="2374" spans="1:8" x14ac:dyDescent="0.2">
      <c r="A2374" s="452"/>
      <c r="B2374" s="451"/>
      <c r="C2374" s="451"/>
      <c r="D2374" s="451"/>
      <c r="E2374" s="451"/>
      <c r="F2374" s="451"/>
      <c r="G2374" s="451"/>
      <c r="H2374" s="451"/>
    </row>
    <row r="2375" spans="1:8" x14ac:dyDescent="0.2">
      <c r="A2375" s="452"/>
      <c r="B2375" s="451"/>
      <c r="C2375" s="451"/>
      <c r="D2375" s="451"/>
      <c r="E2375" s="451"/>
      <c r="F2375" s="451"/>
      <c r="G2375" s="451"/>
      <c r="H2375" s="451"/>
    </row>
    <row r="2376" spans="1:8" x14ac:dyDescent="0.2">
      <c r="A2376" s="452"/>
      <c r="B2376" s="451"/>
      <c r="C2376" s="451"/>
      <c r="D2376" s="451"/>
      <c r="E2376" s="451"/>
      <c r="F2376" s="451"/>
      <c r="G2376" s="451"/>
      <c r="H2376" s="451"/>
    </row>
    <row r="2377" spans="1:8" x14ac:dyDescent="0.2">
      <c r="A2377" s="452"/>
      <c r="B2377" s="451"/>
      <c r="C2377" s="451"/>
      <c r="D2377" s="451"/>
      <c r="E2377" s="451"/>
      <c r="F2377" s="451"/>
      <c r="G2377" s="451"/>
      <c r="H2377" s="451"/>
    </row>
    <row r="2378" spans="1:8" x14ac:dyDescent="0.2">
      <c r="A2378" s="452"/>
      <c r="B2378" s="451"/>
      <c r="C2378" s="451"/>
      <c r="D2378" s="451"/>
      <c r="E2378" s="451"/>
      <c r="F2378" s="451"/>
      <c r="G2378" s="451"/>
      <c r="H2378" s="451"/>
    </row>
    <row r="2379" spans="1:8" x14ac:dyDescent="0.2">
      <c r="A2379" s="452"/>
      <c r="B2379" s="451"/>
      <c r="C2379" s="451"/>
      <c r="D2379" s="451"/>
      <c r="E2379" s="451"/>
      <c r="F2379" s="451"/>
      <c r="G2379" s="451"/>
      <c r="H2379" s="451"/>
    </row>
    <row r="2380" spans="1:8" x14ac:dyDescent="0.2">
      <c r="A2380" s="452"/>
      <c r="B2380" s="451"/>
      <c r="C2380" s="451"/>
      <c r="D2380" s="451"/>
      <c r="E2380" s="451"/>
      <c r="F2380" s="451"/>
      <c r="G2380" s="451"/>
      <c r="H2380" s="451"/>
    </row>
    <row r="2381" spans="1:8" x14ac:dyDescent="0.2">
      <c r="A2381" s="452"/>
      <c r="B2381" s="451"/>
      <c r="C2381" s="451"/>
      <c r="D2381" s="451"/>
      <c r="E2381" s="451"/>
      <c r="F2381" s="451"/>
      <c r="G2381" s="451"/>
      <c r="H2381" s="451"/>
    </row>
    <row r="2382" spans="1:8" x14ac:dyDescent="0.2">
      <c r="A2382" s="452"/>
      <c r="B2382" s="451"/>
      <c r="C2382" s="451"/>
      <c r="D2382" s="451"/>
      <c r="E2382" s="451"/>
      <c r="F2382" s="451"/>
      <c r="G2382" s="451"/>
      <c r="H2382" s="451"/>
    </row>
    <row r="2383" spans="1:8" x14ac:dyDescent="0.2">
      <c r="A2383" s="452"/>
      <c r="B2383" s="451"/>
      <c r="C2383" s="451"/>
      <c r="D2383" s="451"/>
      <c r="E2383" s="451"/>
      <c r="F2383" s="451"/>
      <c r="G2383" s="451"/>
      <c r="H2383" s="451"/>
    </row>
    <row r="2384" spans="1:8" x14ac:dyDescent="0.2">
      <c r="A2384" s="452"/>
      <c r="B2384" s="451"/>
      <c r="C2384" s="451"/>
      <c r="D2384" s="451"/>
      <c r="E2384" s="451"/>
      <c r="F2384" s="451"/>
      <c r="G2384" s="451"/>
      <c r="H2384" s="451"/>
    </row>
    <row r="2385" spans="1:8" x14ac:dyDescent="0.2">
      <c r="A2385" s="452"/>
      <c r="B2385" s="451"/>
      <c r="C2385" s="451"/>
      <c r="D2385" s="451"/>
      <c r="E2385" s="451"/>
      <c r="F2385" s="451"/>
      <c r="G2385" s="451"/>
      <c r="H2385" s="451"/>
    </row>
    <row r="2386" spans="1:8" x14ac:dyDescent="0.2">
      <c r="A2386" s="452"/>
      <c r="B2386" s="451"/>
      <c r="C2386" s="451"/>
      <c r="D2386" s="451"/>
      <c r="E2386" s="451"/>
      <c r="F2386" s="451"/>
      <c r="G2386" s="451"/>
      <c r="H2386" s="451"/>
    </row>
    <row r="2387" spans="1:8" x14ac:dyDescent="0.2">
      <c r="A2387" s="452"/>
      <c r="B2387" s="451"/>
      <c r="C2387" s="451"/>
      <c r="D2387" s="451"/>
      <c r="E2387" s="451"/>
      <c r="F2387" s="451"/>
      <c r="G2387" s="451"/>
      <c r="H2387" s="451"/>
    </row>
    <row r="2388" spans="1:8" x14ac:dyDescent="0.2">
      <c r="A2388" s="452"/>
      <c r="B2388" s="451"/>
      <c r="C2388" s="451"/>
      <c r="D2388" s="451"/>
      <c r="E2388" s="451"/>
      <c r="F2388" s="451"/>
      <c r="G2388" s="451"/>
      <c r="H2388" s="451"/>
    </row>
    <row r="2389" spans="1:8" x14ac:dyDescent="0.2">
      <c r="A2389" s="452"/>
      <c r="B2389" s="451"/>
      <c r="C2389" s="451"/>
      <c r="D2389" s="451"/>
      <c r="E2389" s="451"/>
      <c r="F2389" s="451"/>
      <c r="G2389" s="451"/>
      <c r="H2389" s="451"/>
    </row>
    <row r="2390" spans="1:8" x14ac:dyDescent="0.2">
      <c r="A2390" s="452"/>
      <c r="B2390" s="451"/>
      <c r="C2390" s="451"/>
      <c r="D2390" s="451"/>
      <c r="E2390" s="451"/>
      <c r="F2390" s="451"/>
      <c r="G2390" s="451"/>
      <c r="H2390" s="451"/>
    </row>
    <row r="2391" spans="1:8" x14ac:dyDescent="0.2">
      <c r="A2391" s="452"/>
      <c r="B2391" s="451"/>
      <c r="C2391" s="451"/>
      <c r="D2391" s="451"/>
      <c r="E2391" s="451"/>
      <c r="F2391" s="451"/>
      <c r="G2391" s="451"/>
      <c r="H2391" s="451"/>
    </row>
    <row r="2392" spans="1:8" x14ac:dyDescent="0.2">
      <c r="A2392" s="452"/>
      <c r="B2392" s="451"/>
      <c r="C2392" s="451"/>
      <c r="D2392" s="451"/>
      <c r="E2392" s="451"/>
      <c r="F2392" s="451"/>
      <c r="G2392" s="451"/>
      <c r="H2392" s="451"/>
    </row>
    <row r="2393" spans="1:8" x14ac:dyDescent="0.2">
      <c r="A2393" s="452"/>
      <c r="B2393" s="451"/>
      <c r="C2393" s="451"/>
      <c r="D2393" s="451"/>
      <c r="E2393" s="451"/>
      <c r="F2393" s="451"/>
      <c r="G2393" s="451"/>
      <c r="H2393" s="451"/>
    </row>
    <row r="2394" spans="1:8" x14ac:dyDescent="0.2">
      <c r="A2394" s="452"/>
      <c r="B2394" s="451"/>
      <c r="C2394" s="451"/>
      <c r="D2394" s="451"/>
      <c r="E2394" s="451"/>
      <c r="F2394" s="451"/>
      <c r="G2394" s="451"/>
      <c r="H2394" s="451"/>
    </row>
    <row r="2395" spans="1:8" x14ac:dyDescent="0.2">
      <c r="A2395" s="452"/>
      <c r="B2395" s="451"/>
      <c r="C2395" s="451"/>
      <c r="D2395" s="451"/>
      <c r="E2395" s="451"/>
      <c r="F2395" s="451"/>
      <c r="G2395" s="451"/>
      <c r="H2395" s="451"/>
    </row>
    <row r="2396" spans="1:8" x14ac:dyDescent="0.2">
      <c r="A2396" s="452"/>
      <c r="B2396" s="451"/>
      <c r="C2396" s="451"/>
      <c r="D2396" s="451"/>
      <c r="E2396" s="451"/>
      <c r="F2396" s="451"/>
      <c r="G2396" s="451"/>
      <c r="H2396" s="451"/>
    </row>
    <row r="2397" spans="1:8" x14ac:dyDescent="0.2">
      <c r="A2397" s="452"/>
      <c r="B2397" s="451"/>
      <c r="C2397" s="451"/>
      <c r="D2397" s="451"/>
      <c r="E2397" s="451"/>
      <c r="F2397" s="451"/>
      <c r="G2397" s="451"/>
      <c r="H2397" s="451"/>
    </row>
    <row r="2398" spans="1:8" x14ac:dyDescent="0.2">
      <c r="A2398" s="452"/>
      <c r="B2398" s="451"/>
      <c r="C2398" s="451"/>
      <c r="D2398" s="451"/>
      <c r="E2398" s="451"/>
      <c r="F2398" s="451"/>
      <c r="G2398" s="451"/>
      <c r="H2398" s="451"/>
    </row>
    <row r="2399" spans="1:8" x14ac:dyDescent="0.2">
      <c r="A2399" s="452"/>
      <c r="B2399" s="451"/>
      <c r="C2399" s="451"/>
      <c r="D2399" s="451"/>
      <c r="E2399" s="451"/>
      <c r="F2399" s="451"/>
      <c r="G2399" s="451"/>
      <c r="H2399" s="451"/>
    </row>
    <row r="2400" spans="1:8" x14ac:dyDescent="0.2">
      <c r="A2400" s="452"/>
      <c r="B2400" s="451"/>
      <c r="C2400" s="451"/>
      <c r="D2400" s="451"/>
      <c r="E2400" s="451"/>
      <c r="F2400" s="451"/>
      <c r="G2400" s="451"/>
      <c r="H2400" s="451"/>
    </row>
    <row r="2401" spans="1:8" x14ac:dyDescent="0.2">
      <c r="A2401" s="452"/>
      <c r="B2401" s="451"/>
      <c r="C2401" s="451"/>
      <c r="D2401" s="451"/>
      <c r="E2401" s="451"/>
      <c r="F2401" s="451"/>
      <c r="G2401" s="451"/>
      <c r="H2401" s="451"/>
    </row>
    <row r="2402" spans="1:8" x14ac:dyDescent="0.2">
      <c r="A2402" s="452"/>
      <c r="B2402" s="451"/>
      <c r="C2402" s="451"/>
      <c r="D2402" s="451"/>
      <c r="E2402" s="451"/>
      <c r="F2402" s="451"/>
      <c r="G2402" s="451"/>
      <c r="H2402" s="451"/>
    </row>
    <row r="2403" spans="1:8" x14ac:dyDescent="0.2">
      <c r="A2403" s="452"/>
      <c r="B2403" s="451"/>
      <c r="C2403" s="451"/>
      <c r="D2403" s="451"/>
      <c r="E2403" s="451"/>
      <c r="F2403" s="451"/>
      <c r="G2403" s="451"/>
      <c r="H2403" s="451"/>
    </row>
    <row r="2404" spans="1:8" x14ac:dyDescent="0.2">
      <c r="A2404" s="452"/>
      <c r="B2404" s="451"/>
      <c r="C2404" s="451"/>
      <c r="D2404" s="451"/>
      <c r="E2404" s="451"/>
      <c r="F2404" s="451"/>
      <c r="G2404" s="451"/>
      <c r="H2404" s="451"/>
    </row>
    <row r="2405" spans="1:8" x14ac:dyDescent="0.2">
      <c r="A2405" s="452"/>
      <c r="B2405" s="451"/>
      <c r="C2405" s="451"/>
      <c r="D2405" s="451"/>
      <c r="E2405" s="451"/>
      <c r="F2405" s="451"/>
      <c r="G2405" s="451"/>
      <c r="H2405" s="451"/>
    </row>
    <row r="2406" spans="1:8" x14ac:dyDescent="0.2">
      <c r="A2406" s="452"/>
      <c r="B2406" s="451"/>
      <c r="C2406" s="451"/>
      <c r="D2406" s="451"/>
      <c r="E2406" s="451"/>
      <c r="F2406" s="451"/>
      <c r="G2406" s="451"/>
      <c r="H2406" s="451"/>
    </row>
    <row r="2407" spans="1:8" x14ac:dyDescent="0.2">
      <c r="A2407" s="452"/>
      <c r="B2407" s="451"/>
      <c r="C2407" s="451"/>
      <c r="D2407" s="451"/>
      <c r="E2407" s="451"/>
      <c r="F2407" s="451"/>
      <c r="G2407" s="451"/>
      <c r="H2407" s="451"/>
    </row>
    <row r="2408" spans="1:8" x14ac:dyDescent="0.2">
      <c r="A2408" s="452"/>
      <c r="B2408" s="451"/>
      <c r="C2408" s="451"/>
      <c r="D2408" s="451"/>
      <c r="E2408" s="451"/>
      <c r="F2408" s="451"/>
      <c r="G2408" s="451"/>
      <c r="H2408" s="451"/>
    </row>
    <row r="2409" spans="1:8" x14ac:dyDescent="0.2">
      <c r="A2409" s="452"/>
      <c r="B2409" s="451"/>
      <c r="C2409" s="451"/>
      <c r="D2409" s="451"/>
      <c r="E2409" s="451"/>
      <c r="F2409" s="451"/>
      <c r="G2409" s="451"/>
      <c r="H2409" s="451"/>
    </row>
    <row r="2410" spans="1:8" x14ac:dyDescent="0.2">
      <c r="A2410" s="452"/>
      <c r="B2410" s="451"/>
      <c r="C2410" s="451"/>
      <c r="D2410" s="451"/>
      <c r="E2410" s="451"/>
      <c r="F2410" s="451"/>
      <c r="G2410" s="451"/>
      <c r="H2410" s="451"/>
    </row>
    <row r="2411" spans="1:8" x14ac:dyDescent="0.2">
      <c r="A2411" s="452"/>
      <c r="B2411" s="451"/>
      <c r="C2411" s="451"/>
      <c r="D2411" s="451"/>
      <c r="E2411" s="451"/>
      <c r="F2411" s="451"/>
      <c r="G2411" s="451"/>
      <c r="H2411" s="451"/>
    </row>
    <row r="2412" spans="1:8" x14ac:dyDescent="0.2">
      <c r="A2412" s="452"/>
      <c r="B2412" s="451"/>
      <c r="C2412" s="451"/>
      <c r="D2412" s="451"/>
      <c r="E2412" s="451"/>
      <c r="F2412" s="451"/>
      <c r="G2412" s="451"/>
      <c r="H2412" s="451"/>
    </row>
    <row r="2413" spans="1:8" x14ac:dyDescent="0.2">
      <c r="A2413" s="452"/>
      <c r="B2413" s="451"/>
      <c r="C2413" s="451"/>
      <c r="D2413" s="451"/>
      <c r="E2413" s="451"/>
      <c r="F2413" s="451"/>
      <c r="G2413" s="451"/>
      <c r="H2413" s="451"/>
    </row>
    <row r="2414" spans="1:8" x14ac:dyDescent="0.2">
      <c r="A2414" s="452"/>
      <c r="B2414" s="451"/>
      <c r="C2414" s="451"/>
      <c r="D2414" s="451"/>
      <c r="E2414" s="451"/>
      <c r="F2414" s="451"/>
      <c r="G2414" s="451"/>
      <c r="H2414" s="451"/>
    </row>
    <row r="2415" spans="1:8" x14ac:dyDescent="0.2">
      <c r="A2415" s="452"/>
      <c r="B2415" s="451"/>
      <c r="C2415" s="451"/>
      <c r="D2415" s="451"/>
      <c r="E2415" s="451"/>
      <c r="F2415" s="451"/>
      <c r="G2415" s="451"/>
      <c r="H2415" s="451"/>
    </row>
    <row r="2416" spans="1:8" x14ac:dyDescent="0.2">
      <c r="A2416" s="452"/>
      <c r="B2416" s="451"/>
      <c r="C2416" s="451"/>
      <c r="D2416" s="451"/>
      <c r="E2416" s="451"/>
      <c r="F2416" s="451"/>
      <c r="G2416" s="451"/>
      <c r="H2416" s="451"/>
    </row>
    <row r="2417" spans="1:8" x14ac:dyDescent="0.2">
      <c r="A2417" s="452"/>
      <c r="B2417" s="451"/>
      <c r="C2417" s="451"/>
      <c r="D2417" s="451"/>
      <c r="E2417" s="451"/>
      <c r="F2417" s="451"/>
      <c r="G2417" s="451"/>
      <c r="H2417" s="451"/>
    </row>
    <row r="2418" spans="1:8" x14ac:dyDescent="0.2">
      <c r="A2418" s="452"/>
      <c r="B2418" s="451"/>
      <c r="C2418" s="451"/>
      <c r="D2418" s="451"/>
      <c r="E2418" s="451"/>
      <c r="F2418" s="451"/>
      <c r="G2418" s="451"/>
      <c r="H2418" s="451"/>
    </row>
    <row r="2419" spans="1:8" x14ac:dyDescent="0.2">
      <c r="A2419" s="452"/>
      <c r="B2419" s="451"/>
      <c r="C2419" s="451"/>
      <c r="D2419" s="451"/>
      <c r="E2419" s="451"/>
      <c r="F2419" s="451"/>
      <c r="G2419" s="451"/>
      <c r="H2419" s="451"/>
    </row>
    <row r="2420" spans="1:8" x14ac:dyDescent="0.2">
      <c r="A2420" s="452"/>
      <c r="B2420" s="451"/>
      <c r="C2420" s="451"/>
      <c r="D2420" s="451"/>
      <c r="E2420" s="451"/>
      <c r="F2420" s="451"/>
      <c r="G2420" s="451"/>
      <c r="H2420" s="451"/>
    </row>
    <row r="2421" spans="1:8" x14ac:dyDescent="0.2">
      <c r="A2421" s="452"/>
      <c r="B2421" s="451"/>
      <c r="C2421" s="451"/>
      <c r="D2421" s="451"/>
      <c r="E2421" s="451"/>
      <c r="F2421" s="451"/>
      <c r="G2421" s="451"/>
      <c r="H2421" s="451"/>
    </row>
    <row r="2422" spans="1:8" x14ac:dyDescent="0.2">
      <c r="A2422" s="452"/>
      <c r="B2422" s="451"/>
      <c r="C2422" s="451"/>
      <c r="D2422" s="451"/>
      <c r="E2422" s="451"/>
      <c r="F2422" s="451"/>
      <c r="G2422" s="451"/>
      <c r="H2422" s="451"/>
    </row>
    <row r="2423" spans="1:8" x14ac:dyDescent="0.2">
      <c r="A2423" s="452"/>
      <c r="B2423" s="451"/>
      <c r="C2423" s="451"/>
      <c r="D2423" s="451"/>
      <c r="E2423" s="451"/>
      <c r="F2423" s="451"/>
      <c r="G2423" s="451"/>
      <c r="H2423" s="451"/>
    </row>
    <row r="2424" spans="1:8" x14ac:dyDescent="0.2">
      <c r="A2424" s="452"/>
      <c r="B2424" s="451"/>
      <c r="C2424" s="451"/>
      <c r="D2424" s="451"/>
      <c r="E2424" s="451"/>
      <c r="F2424" s="451"/>
      <c r="G2424" s="451"/>
      <c r="H2424" s="451"/>
    </row>
    <row r="2425" spans="1:8" x14ac:dyDescent="0.2">
      <c r="A2425" s="452"/>
      <c r="B2425" s="451"/>
      <c r="C2425" s="451"/>
      <c r="D2425" s="451"/>
      <c r="E2425" s="451"/>
      <c r="F2425" s="451"/>
      <c r="G2425" s="451"/>
      <c r="H2425" s="451"/>
    </row>
    <row r="2426" spans="1:8" x14ac:dyDescent="0.2">
      <c r="A2426" s="452"/>
      <c r="B2426" s="451"/>
      <c r="C2426" s="451"/>
      <c r="D2426" s="451"/>
      <c r="E2426" s="451"/>
      <c r="F2426" s="451"/>
      <c r="G2426" s="451"/>
      <c r="H2426" s="451"/>
    </row>
    <row r="2427" spans="1:8" x14ac:dyDescent="0.2">
      <c r="A2427" s="452"/>
      <c r="B2427" s="451"/>
      <c r="C2427" s="451"/>
      <c r="D2427" s="451"/>
      <c r="E2427" s="451"/>
      <c r="F2427" s="451"/>
      <c r="G2427" s="451"/>
      <c r="H2427" s="451"/>
    </row>
    <row r="2428" spans="1:8" x14ac:dyDescent="0.2">
      <c r="A2428" s="452"/>
      <c r="B2428" s="451"/>
      <c r="C2428" s="451"/>
      <c r="D2428" s="451"/>
      <c r="E2428" s="451"/>
      <c r="F2428" s="451"/>
      <c r="G2428" s="451"/>
      <c r="H2428" s="451"/>
    </row>
    <row r="2429" spans="1:8" x14ac:dyDescent="0.2">
      <c r="A2429" s="452"/>
      <c r="B2429" s="451"/>
      <c r="C2429" s="451"/>
      <c r="D2429" s="451"/>
      <c r="E2429" s="451"/>
      <c r="F2429" s="451"/>
      <c r="G2429" s="451"/>
      <c r="H2429" s="451"/>
    </row>
    <row r="2430" spans="1:8" x14ac:dyDescent="0.2">
      <c r="A2430" s="452"/>
      <c r="B2430" s="451"/>
      <c r="C2430" s="451"/>
      <c r="D2430" s="451"/>
      <c r="E2430" s="451"/>
      <c r="F2430" s="451"/>
      <c r="G2430" s="451"/>
      <c r="H2430" s="451"/>
    </row>
    <row r="2431" spans="1:8" x14ac:dyDescent="0.2">
      <c r="A2431" s="452"/>
      <c r="B2431" s="451"/>
      <c r="C2431" s="451"/>
      <c r="D2431" s="451"/>
      <c r="E2431" s="451"/>
      <c r="F2431" s="451"/>
      <c r="G2431" s="451"/>
      <c r="H2431" s="451"/>
    </row>
    <row r="2432" spans="1:8" x14ac:dyDescent="0.2">
      <c r="A2432" s="452"/>
      <c r="B2432" s="451"/>
      <c r="C2432" s="451"/>
      <c r="D2432" s="451"/>
      <c r="E2432" s="451"/>
      <c r="F2432" s="451"/>
      <c r="G2432" s="451"/>
      <c r="H2432" s="451"/>
    </row>
    <row r="2433" spans="1:8" x14ac:dyDescent="0.2">
      <c r="A2433" s="452"/>
      <c r="B2433" s="451"/>
      <c r="C2433" s="451"/>
      <c r="D2433" s="451"/>
      <c r="E2433" s="451"/>
      <c r="F2433" s="451"/>
      <c r="G2433" s="451"/>
      <c r="H2433" s="451"/>
    </row>
    <row r="2434" spans="1:8" x14ac:dyDescent="0.2">
      <c r="A2434" s="452"/>
      <c r="B2434" s="451"/>
      <c r="C2434" s="451"/>
      <c r="D2434" s="451"/>
      <c r="E2434" s="451"/>
      <c r="F2434" s="451"/>
      <c r="G2434" s="451"/>
      <c r="H2434" s="451"/>
    </row>
    <row r="2435" spans="1:8" x14ac:dyDescent="0.2">
      <c r="A2435" s="452"/>
      <c r="B2435" s="451"/>
      <c r="C2435" s="451"/>
      <c r="D2435" s="451"/>
      <c r="E2435" s="451"/>
      <c r="F2435" s="451"/>
      <c r="G2435" s="451"/>
      <c r="H2435" s="451"/>
    </row>
    <row r="2436" spans="1:8" x14ac:dyDescent="0.2">
      <c r="A2436" s="452"/>
      <c r="B2436" s="451"/>
      <c r="C2436" s="451"/>
      <c r="D2436" s="451"/>
      <c r="E2436" s="451"/>
      <c r="F2436" s="451"/>
      <c r="G2436" s="451"/>
      <c r="H2436" s="451"/>
    </row>
    <row r="2437" spans="1:8" x14ac:dyDescent="0.2">
      <c r="A2437" s="452"/>
      <c r="B2437" s="451"/>
      <c r="C2437" s="451"/>
      <c r="D2437" s="451"/>
      <c r="E2437" s="451"/>
      <c r="F2437" s="451"/>
      <c r="G2437" s="451"/>
      <c r="H2437" s="451"/>
    </row>
    <row r="2438" spans="1:8" x14ac:dyDescent="0.2">
      <c r="A2438" s="452"/>
      <c r="B2438" s="451"/>
      <c r="C2438" s="451"/>
      <c r="D2438" s="451"/>
      <c r="E2438" s="451"/>
      <c r="F2438" s="451"/>
      <c r="G2438" s="451"/>
      <c r="H2438" s="451"/>
    </row>
    <row r="2439" spans="1:8" x14ac:dyDescent="0.2">
      <c r="A2439" s="452"/>
      <c r="B2439" s="451"/>
      <c r="C2439" s="451"/>
      <c r="D2439" s="451"/>
      <c r="E2439" s="451"/>
      <c r="F2439" s="451"/>
      <c r="G2439" s="451"/>
      <c r="H2439" s="451"/>
    </row>
    <row r="2440" spans="1:8" x14ac:dyDescent="0.2">
      <c r="A2440" s="452"/>
      <c r="B2440" s="451"/>
      <c r="C2440" s="451"/>
      <c r="D2440" s="451"/>
      <c r="E2440" s="451"/>
      <c r="F2440" s="451"/>
      <c r="G2440" s="451"/>
      <c r="H2440" s="451"/>
    </row>
    <row r="2441" spans="1:8" x14ac:dyDescent="0.2">
      <c r="A2441" s="452"/>
      <c r="B2441" s="451"/>
      <c r="C2441" s="451"/>
      <c r="D2441" s="451"/>
      <c r="E2441" s="451"/>
      <c r="F2441" s="451"/>
      <c r="G2441" s="451"/>
      <c r="H2441" s="451"/>
    </row>
    <row r="2442" spans="1:8" x14ac:dyDescent="0.2">
      <c r="A2442" s="452"/>
      <c r="B2442" s="451"/>
      <c r="C2442" s="451"/>
      <c r="D2442" s="451"/>
      <c r="E2442" s="451"/>
      <c r="F2442" s="451"/>
      <c r="G2442" s="451"/>
      <c r="H2442" s="451"/>
    </row>
    <row r="2443" spans="1:8" x14ac:dyDescent="0.2">
      <c r="A2443" s="452"/>
      <c r="B2443" s="451"/>
      <c r="C2443" s="451"/>
      <c r="D2443" s="451"/>
      <c r="E2443" s="451"/>
      <c r="F2443" s="451"/>
      <c r="G2443" s="451"/>
      <c r="H2443" s="451"/>
    </row>
    <row r="2444" spans="1:8" x14ac:dyDescent="0.2">
      <c r="A2444" s="452"/>
      <c r="B2444" s="451"/>
      <c r="C2444" s="451"/>
      <c r="D2444" s="451"/>
      <c r="E2444" s="451"/>
      <c r="F2444" s="451"/>
      <c r="G2444" s="451"/>
      <c r="H2444" s="451"/>
    </row>
    <row r="2445" spans="1:8" x14ac:dyDescent="0.2">
      <c r="A2445" s="452"/>
      <c r="B2445" s="451"/>
      <c r="C2445" s="451"/>
      <c r="D2445" s="451"/>
      <c r="E2445" s="451"/>
      <c r="F2445" s="451"/>
      <c r="G2445" s="451"/>
      <c r="H2445" s="451"/>
    </row>
    <row r="2446" spans="1:8" x14ac:dyDescent="0.2">
      <c r="A2446" s="452"/>
      <c r="B2446" s="451"/>
      <c r="C2446" s="451"/>
      <c r="D2446" s="451"/>
      <c r="E2446" s="451"/>
      <c r="F2446" s="451"/>
      <c r="G2446" s="451"/>
      <c r="H2446" s="451"/>
    </row>
    <row r="2447" spans="1:8" x14ac:dyDescent="0.2">
      <c r="A2447" s="452"/>
      <c r="B2447" s="451"/>
      <c r="C2447" s="451"/>
      <c r="D2447" s="451"/>
      <c r="E2447" s="451"/>
      <c r="F2447" s="451"/>
      <c r="G2447" s="451"/>
      <c r="H2447" s="451"/>
    </row>
    <row r="2448" spans="1:8" x14ac:dyDescent="0.2">
      <c r="A2448" s="452"/>
      <c r="B2448" s="451"/>
      <c r="C2448" s="451"/>
      <c r="D2448" s="451"/>
      <c r="E2448" s="451"/>
      <c r="F2448" s="451"/>
      <c r="G2448" s="451"/>
      <c r="H2448" s="451"/>
    </row>
    <row r="2449" spans="1:8" x14ac:dyDescent="0.2">
      <c r="A2449" s="452"/>
      <c r="B2449" s="451"/>
      <c r="C2449" s="451"/>
      <c r="D2449" s="451"/>
      <c r="E2449" s="451"/>
      <c r="F2449" s="451"/>
      <c r="G2449" s="451"/>
      <c r="H2449" s="451"/>
    </row>
    <row r="2450" spans="1:8" x14ac:dyDescent="0.2">
      <c r="A2450" s="452"/>
      <c r="B2450" s="451"/>
      <c r="C2450" s="451"/>
      <c r="D2450" s="451"/>
      <c r="E2450" s="451"/>
      <c r="F2450" s="451"/>
      <c r="G2450" s="451"/>
      <c r="H2450" s="451"/>
    </row>
    <row r="2451" spans="1:8" x14ac:dyDescent="0.2">
      <c r="A2451" s="452"/>
      <c r="B2451" s="451"/>
      <c r="C2451" s="451"/>
      <c r="D2451" s="451"/>
      <c r="E2451" s="451"/>
      <c r="F2451" s="451"/>
      <c r="G2451" s="451"/>
      <c r="H2451" s="451"/>
    </row>
    <row r="2452" spans="1:8" x14ac:dyDescent="0.2">
      <c r="A2452" s="452"/>
      <c r="B2452" s="451"/>
      <c r="C2452" s="451"/>
      <c r="D2452" s="451"/>
      <c r="E2452" s="451"/>
      <c r="F2452" s="451"/>
      <c r="G2452" s="451"/>
      <c r="H2452" s="451"/>
    </row>
    <row r="2453" spans="1:8" x14ac:dyDescent="0.2">
      <c r="A2453" s="452"/>
      <c r="B2453" s="451"/>
      <c r="C2453" s="451"/>
      <c r="D2453" s="451"/>
      <c r="E2453" s="451"/>
      <c r="F2453" s="451"/>
      <c r="G2453" s="451"/>
      <c r="H2453" s="451"/>
    </row>
    <row r="2454" spans="1:8" x14ac:dyDescent="0.2">
      <c r="A2454" s="452"/>
      <c r="B2454" s="451"/>
      <c r="C2454" s="451"/>
      <c r="D2454" s="451"/>
      <c r="E2454" s="451"/>
      <c r="F2454" s="451"/>
      <c r="G2454" s="451"/>
      <c r="H2454" s="451"/>
    </row>
    <row r="2455" spans="1:8" x14ac:dyDescent="0.2">
      <c r="A2455" s="452"/>
      <c r="B2455" s="451"/>
      <c r="C2455" s="451"/>
      <c r="D2455" s="451"/>
      <c r="E2455" s="451"/>
      <c r="F2455" s="451"/>
      <c r="G2455" s="451"/>
      <c r="H2455" s="451"/>
    </row>
    <row r="2456" spans="1:8" x14ac:dyDescent="0.2">
      <c r="A2456" s="452"/>
      <c r="B2456" s="451"/>
      <c r="C2456" s="451"/>
      <c r="D2456" s="451"/>
      <c r="E2456" s="451"/>
      <c r="F2456" s="451"/>
      <c r="G2456" s="451"/>
      <c r="H2456" s="451"/>
    </row>
    <row r="2457" spans="1:8" x14ac:dyDescent="0.2">
      <c r="A2457" s="452"/>
      <c r="B2457" s="451"/>
      <c r="C2457" s="451"/>
      <c r="D2457" s="451"/>
      <c r="E2457" s="451"/>
      <c r="F2457" s="451"/>
      <c r="G2457" s="451"/>
      <c r="H2457" s="451"/>
    </row>
    <row r="2458" spans="1:8" x14ac:dyDescent="0.2">
      <c r="A2458" s="452"/>
      <c r="B2458" s="451"/>
      <c r="C2458" s="451"/>
      <c r="D2458" s="451"/>
      <c r="E2458" s="451"/>
      <c r="F2458" s="451"/>
      <c r="G2458" s="451"/>
      <c r="H2458" s="451"/>
    </row>
    <row r="2459" spans="1:8" x14ac:dyDescent="0.2">
      <c r="A2459" s="452"/>
      <c r="B2459" s="451"/>
      <c r="C2459" s="451"/>
      <c r="D2459" s="451"/>
      <c r="E2459" s="451"/>
      <c r="F2459" s="451"/>
      <c r="G2459" s="451"/>
      <c r="H2459" s="451"/>
    </row>
    <row r="2460" spans="1:8" x14ac:dyDescent="0.2">
      <c r="A2460" s="452"/>
      <c r="B2460" s="451"/>
      <c r="C2460" s="451"/>
      <c r="D2460" s="451"/>
      <c r="E2460" s="451"/>
      <c r="F2460" s="451"/>
      <c r="G2460" s="451"/>
      <c r="H2460" s="451"/>
    </row>
    <row r="2461" spans="1:8" x14ac:dyDescent="0.2">
      <c r="A2461" s="452"/>
      <c r="B2461" s="451"/>
      <c r="C2461" s="451"/>
      <c r="D2461" s="451"/>
      <c r="E2461" s="451"/>
      <c r="F2461" s="451"/>
      <c r="G2461" s="451"/>
      <c r="H2461" s="451"/>
    </row>
    <row r="2462" spans="1:8" x14ac:dyDescent="0.2">
      <c r="A2462" s="452"/>
      <c r="B2462" s="451"/>
      <c r="C2462" s="451"/>
      <c r="D2462" s="451"/>
      <c r="E2462" s="451"/>
      <c r="F2462" s="451"/>
      <c r="G2462" s="451"/>
      <c r="H2462" s="451"/>
    </row>
    <row r="2463" spans="1:8" x14ac:dyDescent="0.2">
      <c r="A2463" s="452"/>
      <c r="B2463" s="451"/>
      <c r="C2463" s="451"/>
      <c r="D2463" s="451"/>
      <c r="E2463" s="451"/>
      <c r="F2463" s="451"/>
      <c r="G2463" s="451"/>
      <c r="H2463" s="451"/>
    </row>
    <row r="2464" spans="1:8" x14ac:dyDescent="0.2">
      <c r="A2464" s="452"/>
      <c r="B2464" s="451"/>
      <c r="C2464" s="451"/>
      <c r="D2464" s="451"/>
      <c r="E2464" s="451"/>
      <c r="F2464" s="451"/>
      <c r="G2464" s="451"/>
      <c r="H2464" s="451"/>
    </row>
    <row r="2465" spans="1:8" x14ac:dyDescent="0.2">
      <c r="A2465" s="452"/>
      <c r="B2465" s="451"/>
      <c r="C2465" s="451"/>
      <c r="D2465" s="451"/>
      <c r="E2465" s="451"/>
      <c r="F2465" s="451"/>
      <c r="G2465" s="451"/>
      <c r="H2465" s="451"/>
    </row>
    <row r="2466" spans="1:8" x14ac:dyDescent="0.2">
      <c r="A2466" s="452"/>
      <c r="B2466" s="451"/>
      <c r="C2466" s="451"/>
      <c r="D2466" s="451"/>
      <c r="E2466" s="451"/>
      <c r="F2466" s="451"/>
      <c r="G2466" s="451"/>
      <c r="H2466" s="451"/>
    </row>
    <row r="2467" spans="1:8" x14ac:dyDescent="0.2">
      <c r="A2467" s="452"/>
      <c r="B2467" s="451"/>
      <c r="C2467" s="451"/>
      <c r="D2467" s="451"/>
      <c r="E2467" s="451"/>
      <c r="F2467" s="451"/>
      <c r="G2467" s="451"/>
      <c r="H2467" s="451"/>
    </row>
    <row r="2468" spans="1:8" x14ac:dyDescent="0.2">
      <c r="A2468" s="452"/>
      <c r="B2468" s="451"/>
      <c r="C2468" s="451"/>
      <c r="D2468" s="451"/>
      <c r="E2468" s="451"/>
      <c r="F2468" s="451"/>
      <c r="G2468" s="451"/>
      <c r="H2468" s="451"/>
    </row>
    <row r="2469" spans="1:8" x14ac:dyDescent="0.2">
      <c r="A2469" s="452"/>
      <c r="B2469" s="451"/>
      <c r="C2469" s="451"/>
      <c r="D2469" s="451"/>
      <c r="E2469" s="451"/>
      <c r="F2469" s="451"/>
      <c r="G2469" s="451"/>
      <c r="H2469" s="451"/>
    </row>
    <row r="2470" spans="1:8" x14ac:dyDescent="0.2">
      <c r="A2470" s="452"/>
      <c r="B2470" s="451"/>
      <c r="C2470" s="451"/>
      <c r="D2470" s="451"/>
      <c r="E2470" s="451"/>
      <c r="F2470" s="451"/>
      <c r="G2470" s="451"/>
      <c r="H2470" s="451"/>
    </row>
    <row r="2471" spans="1:8" x14ac:dyDescent="0.2">
      <c r="A2471" s="452"/>
      <c r="B2471" s="451"/>
      <c r="C2471" s="451"/>
      <c r="D2471" s="451"/>
      <c r="E2471" s="451"/>
      <c r="F2471" s="451"/>
      <c r="G2471" s="451"/>
      <c r="H2471" s="451"/>
    </row>
    <row r="2472" spans="1:8" x14ac:dyDescent="0.2">
      <c r="A2472" s="452"/>
      <c r="B2472" s="451"/>
      <c r="C2472" s="451"/>
      <c r="D2472" s="451"/>
      <c r="E2472" s="451"/>
      <c r="F2472" s="451"/>
      <c r="G2472" s="451"/>
      <c r="H2472" s="451"/>
    </row>
    <row r="2473" spans="1:8" x14ac:dyDescent="0.2">
      <c r="A2473" s="452"/>
      <c r="B2473" s="451"/>
      <c r="C2473" s="451"/>
      <c r="D2473" s="451"/>
      <c r="E2473" s="451"/>
      <c r="F2473" s="451"/>
      <c r="G2473" s="451"/>
      <c r="H2473" s="451"/>
    </row>
    <row r="2474" spans="1:8" x14ac:dyDescent="0.2">
      <c r="A2474" s="452"/>
      <c r="B2474" s="451"/>
      <c r="C2474" s="451"/>
      <c r="D2474" s="451"/>
      <c r="E2474" s="451"/>
      <c r="F2474" s="451"/>
      <c r="G2474" s="451"/>
      <c r="H2474" s="451"/>
    </row>
    <row r="2475" spans="1:8" x14ac:dyDescent="0.2">
      <c r="A2475" s="452"/>
      <c r="B2475" s="451"/>
      <c r="C2475" s="451"/>
      <c r="D2475" s="451"/>
      <c r="E2475" s="451"/>
      <c r="F2475" s="451"/>
      <c r="G2475" s="451"/>
      <c r="H2475" s="451"/>
    </row>
    <row r="2476" spans="1:8" x14ac:dyDescent="0.2">
      <c r="A2476" s="452"/>
      <c r="B2476" s="451"/>
      <c r="C2476" s="451"/>
      <c r="D2476" s="451"/>
      <c r="E2476" s="451"/>
      <c r="F2476" s="451"/>
      <c r="G2476" s="451"/>
      <c r="H2476" s="451"/>
    </row>
    <row r="2477" spans="1:8" x14ac:dyDescent="0.2">
      <c r="A2477" s="452"/>
      <c r="B2477" s="451"/>
      <c r="C2477" s="451"/>
      <c r="D2477" s="451"/>
      <c r="E2477" s="451"/>
      <c r="F2477" s="451"/>
      <c r="G2477" s="451"/>
      <c r="H2477" s="451"/>
    </row>
    <row r="2478" spans="1:8" x14ac:dyDescent="0.2">
      <c r="A2478" s="452"/>
      <c r="B2478" s="451"/>
      <c r="C2478" s="451"/>
      <c r="D2478" s="451"/>
      <c r="E2478" s="451"/>
      <c r="F2478" s="451"/>
      <c r="G2478" s="451"/>
      <c r="H2478" s="451"/>
    </row>
    <row r="2479" spans="1:8" x14ac:dyDescent="0.2">
      <c r="A2479" s="452"/>
      <c r="B2479" s="451"/>
      <c r="C2479" s="451"/>
      <c r="D2479" s="451"/>
      <c r="E2479" s="451"/>
      <c r="F2479" s="451"/>
      <c r="G2479" s="451"/>
      <c r="H2479" s="451"/>
    </row>
    <row r="2480" spans="1:8" x14ac:dyDescent="0.2">
      <c r="A2480" s="452"/>
      <c r="B2480" s="451"/>
      <c r="C2480" s="451"/>
      <c r="D2480" s="451"/>
      <c r="E2480" s="451"/>
      <c r="F2480" s="451"/>
      <c r="G2480" s="451"/>
      <c r="H2480" s="451"/>
    </row>
    <row r="2481" spans="1:8" x14ac:dyDescent="0.2">
      <c r="A2481" s="452"/>
      <c r="B2481" s="451"/>
      <c r="C2481" s="451"/>
      <c r="D2481" s="451"/>
      <c r="E2481" s="451"/>
      <c r="F2481" s="451"/>
      <c r="G2481" s="451"/>
      <c r="H2481" s="451"/>
    </row>
    <row r="2482" spans="1:8" x14ac:dyDescent="0.2">
      <c r="A2482" s="452"/>
      <c r="B2482" s="451"/>
      <c r="C2482" s="451"/>
      <c r="D2482" s="451"/>
      <c r="E2482" s="451"/>
      <c r="F2482" s="451"/>
      <c r="G2482" s="451"/>
      <c r="H2482" s="451"/>
    </row>
    <row r="2483" spans="1:8" x14ac:dyDescent="0.2">
      <c r="A2483" s="452"/>
      <c r="B2483" s="451"/>
      <c r="C2483" s="451"/>
      <c r="D2483" s="451"/>
      <c r="E2483" s="451"/>
      <c r="F2483" s="451"/>
      <c r="G2483" s="451"/>
      <c r="H2483" s="451"/>
    </row>
    <row r="2484" spans="1:8" x14ac:dyDescent="0.2">
      <c r="A2484" s="452"/>
      <c r="B2484" s="451"/>
      <c r="C2484" s="451"/>
      <c r="D2484" s="451"/>
      <c r="E2484" s="451"/>
      <c r="F2484" s="451"/>
      <c r="G2484" s="451"/>
      <c r="H2484" s="451"/>
    </row>
    <row r="2485" spans="1:8" x14ac:dyDescent="0.2">
      <c r="A2485" s="452"/>
      <c r="B2485" s="451"/>
      <c r="C2485" s="451"/>
      <c r="D2485" s="451"/>
      <c r="E2485" s="451"/>
      <c r="F2485" s="451"/>
      <c r="G2485" s="451"/>
      <c r="H2485" s="451"/>
    </row>
    <row r="2486" spans="1:8" x14ac:dyDescent="0.2">
      <c r="A2486" s="452"/>
      <c r="B2486" s="451"/>
      <c r="C2486" s="451"/>
      <c r="D2486" s="451"/>
      <c r="E2486" s="451"/>
      <c r="F2486" s="451"/>
      <c r="G2486" s="451"/>
      <c r="H2486" s="451"/>
    </row>
    <row r="2487" spans="1:8" x14ac:dyDescent="0.2">
      <c r="A2487" s="452"/>
      <c r="B2487" s="451"/>
      <c r="C2487" s="451"/>
      <c r="D2487" s="451"/>
      <c r="E2487" s="451"/>
      <c r="F2487" s="451"/>
      <c r="G2487" s="451"/>
      <c r="H2487" s="451"/>
    </row>
    <row r="2488" spans="1:8" x14ac:dyDescent="0.2">
      <c r="A2488" s="452"/>
      <c r="B2488" s="451"/>
      <c r="C2488" s="451"/>
      <c r="D2488" s="451"/>
      <c r="E2488" s="451"/>
      <c r="F2488" s="451"/>
      <c r="G2488" s="451"/>
      <c r="H2488" s="451"/>
    </row>
    <row r="2489" spans="1:8" x14ac:dyDescent="0.2">
      <c r="A2489" s="452"/>
      <c r="B2489" s="451"/>
      <c r="C2489" s="451"/>
      <c r="D2489" s="451"/>
      <c r="E2489" s="451"/>
      <c r="F2489" s="451"/>
      <c r="G2489" s="451"/>
      <c r="H2489" s="451"/>
    </row>
    <row r="2490" spans="1:8" x14ac:dyDescent="0.2">
      <c r="A2490" s="452"/>
      <c r="B2490" s="451"/>
      <c r="C2490" s="451"/>
      <c r="D2490" s="451"/>
      <c r="E2490" s="451"/>
      <c r="F2490" s="451"/>
      <c r="G2490" s="451"/>
      <c r="H2490" s="451"/>
    </row>
    <row r="2491" spans="1:8" x14ac:dyDescent="0.2">
      <c r="A2491" s="452"/>
      <c r="B2491" s="451"/>
      <c r="C2491" s="451"/>
      <c r="D2491" s="451"/>
      <c r="E2491" s="451"/>
      <c r="F2491" s="451"/>
      <c r="G2491" s="451"/>
      <c r="H2491" s="451"/>
    </row>
    <row r="2492" spans="1:8" x14ac:dyDescent="0.2">
      <c r="A2492" s="452"/>
      <c r="B2492" s="451"/>
      <c r="C2492" s="451"/>
      <c r="D2492" s="451"/>
      <c r="E2492" s="451"/>
      <c r="F2492" s="451"/>
      <c r="G2492" s="451"/>
      <c r="H2492" s="451"/>
    </row>
    <row r="2493" spans="1:8" x14ac:dyDescent="0.2">
      <c r="A2493" s="452"/>
      <c r="B2493" s="451"/>
      <c r="C2493" s="451"/>
      <c r="D2493" s="451"/>
      <c r="E2493" s="451"/>
      <c r="F2493" s="451"/>
      <c r="G2493" s="451"/>
      <c r="H2493" s="451"/>
    </row>
    <row r="2494" spans="1:8" x14ac:dyDescent="0.2">
      <c r="A2494" s="452"/>
      <c r="B2494" s="451"/>
      <c r="C2494" s="451"/>
      <c r="D2494" s="451"/>
      <c r="E2494" s="451"/>
      <c r="F2494" s="451"/>
      <c r="G2494" s="451"/>
      <c r="H2494" s="451"/>
    </row>
    <row r="2495" spans="1:8" x14ac:dyDescent="0.2">
      <c r="A2495" s="452"/>
      <c r="B2495" s="451"/>
      <c r="C2495" s="451"/>
      <c r="D2495" s="451"/>
      <c r="E2495" s="451"/>
      <c r="F2495" s="451"/>
      <c r="G2495" s="451"/>
      <c r="H2495" s="451"/>
    </row>
    <row r="2496" spans="1:8" x14ac:dyDescent="0.2">
      <c r="A2496" s="452"/>
      <c r="B2496" s="451"/>
      <c r="C2496" s="451"/>
      <c r="D2496" s="451"/>
      <c r="E2496" s="451"/>
      <c r="F2496" s="451"/>
      <c r="G2496" s="451"/>
      <c r="H2496" s="451"/>
    </row>
    <row r="2497" spans="1:8" x14ac:dyDescent="0.2">
      <c r="A2497" s="452"/>
      <c r="B2497" s="451"/>
      <c r="C2497" s="451"/>
      <c r="D2497" s="451"/>
      <c r="E2497" s="451"/>
      <c r="F2497" s="451"/>
      <c r="G2497" s="451"/>
      <c r="H2497" s="451"/>
    </row>
    <row r="2498" spans="1:8" x14ac:dyDescent="0.2">
      <c r="A2498" s="452"/>
      <c r="B2498" s="451"/>
      <c r="C2498" s="451"/>
      <c r="D2498" s="451"/>
      <c r="E2498" s="451"/>
      <c r="F2498" s="451"/>
      <c r="G2498" s="451"/>
      <c r="H2498" s="451"/>
    </row>
    <row r="2499" spans="1:8" x14ac:dyDescent="0.2">
      <c r="A2499" s="452"/>
      <c r="B2499" s="451"/>
      <c r="C2499" s="451"/>
      <c r="D2499" s="451"/>
      <c r="E2499" s="451"/>
      <c r="F2499" s="451"/>
      <c r="G2499" s="451"/>
      <c r="H2499" s="451"/>
    </row>
    <row r="2500" spans="1:8" x14ac:dyDescent="0.2">
      <c r="A2500" s="452"/>
      <c r="B2500" s="451"/>
      <c r="C2500" s="451"/>
      <c r="D2500" s="451"/>
      <c r="E2500" s="451"/>
      <c r="F2500" s="451"/>
      <c r="G2500" s="451"/>
      <c r="H2500" s="451"/>
    </row>
    <row r="2501" spans="1:8" x14ac:dyDescent="0.2">
      <c r="A2501" s="452"/>
      <c r="B2501" s="451"/>
      <c r="C2501" s="451"/>
      <c r="D2501" s="451"/>
      <c r="E2501" s="451"/>
      <c r="F2501" s="451"/>
      <c r="G2501" s="451"/>
      <c r="H2501" s="451"/>
    </row>
    <row r="2502" spans="1:8" x14ac:dyDescent="0.2">
      <c r="A2502" s="452"/>
      <c r="B2502" s="451"/>
      <c r="C2502" s="451"/>
      <c r="D2502" s="451"/>
      <c r="E2502" s="451"/>
      <c r="F2502" s="451"/>
      <c r="G2502" s="451"/>
      <c r="H2502" s="451"/>
    </row>
    <row r="2503" spans="1:8" x14ac:dyDescent="0.2">
      <c r="A2503" s="452"/>
      <c r="B2503" s="451"/>
      <c r="C2503" s="451"/>
      <c r="D2503" s="451"/>
      <c r="E2503" s="451"/>
      <c r="F2503" s="451"/>
      <c r="G2503" s="451"/>
      <c r="H2503" s="451"/>
    </row>
    <row r="2504" spans="1:8" x14ac:dyDescent="0.2">
      <c r="A2504" s="452"/>
      <c r="B2504" s="451"/>
      <c r="C2504" s="451"/>
      <c r="D2504" s="451"/>
      <c r="E2504" s="451"/>
      <c r="F2504" s="451"/>
      <c r="G2504" s="451"/>
      <c r="H2504" s="451"/>
    </row>
    <row r="2505" spans="1:8" x14ac:dyDescent="0.2">
      <c r="A2505" s="452"/>
      <c r="B2505" s="451"/>
      <c r="C2505" s="451"/>
      <c r="D2505" s="451"/>
      <c r="E2505" s="451"/>
      <c r="F2505" s="451"/>
      <c r="G2505" s="451"/>
      <c r="H2505" s="451"/>
    </row>
    <row r="2506" spans="1:8" x14ac:dyDescent="0.2">
      <c r="A2506" s="452"/>
      <c r="B2506" s="451"/>
      <c r="C2506" s="451"/>
      <c r="D2506" s="451"/>
      <c r="E2506" s="451"/>
      <c r="F2506" s="451"/>
      <c r="G2506" s="451"/>
      <c r="H2506" s="451"/>
    </row>
    <row r="2507" spans="1:8" x14ac:dyDescent="0.2">
      <c r="A2507" s="452"/>
      <c r="B2507" s="451"/>
      <c r="C2507" s="451"/>
      <c r="D2507" s="451"/>
      <c r="E2507" s="451"/>
      <c r="F2507" s="451"/>
      <c r="G2507" s="451"/>
      <c r="H2507" s="451"/>
    </row>
    <row r="2508" spans="1:8" x14ac:dyDescent="0.2">
      <c r="A2508" s="452"/>
      <c r="B2508" s="451"/>
      <c r="C2508" s="451"/>
      <c r="D2508" s="451"/>
      <c r="E2508" s="451"/>
      <c r="F2508" s="451"/>
      <c r="G2508" s="451"/>
      <c r="H2508" s="451"/>
    </row>
    <row r="2509" spans="1:8" x14ac:dyDescent="0.2">
      <c r="A2509" s="452"/>
      <c r="B2509" s="451"/>
      <c r="C2509" s="451"/>
      <c r="D2509" s="451"/>
      <c r="E2509" s="451"/>
      <c r="F2509" s="451"/>
      <c r="G2509" s="451"/>
      <c r="H2509" s="451"/>
    </row>
    <row r="2510" spans="1:8" x14ac:dyDescent="0.2">
      <c r="A2510" s="452"/>
      <c r="B2510" s="451"/>
      <c r="C2510" s="451"/>
      <c r="D2510" s="451"/>
      <c r="E2510" s="451"/>
      <c r="F2510" s="451"/>
      <c r="G2510" s="451"/>
      <c r="H2510" s="451"/>
    </row>
    <row r="2511" spans="1:8" x14ac:dyDescent="0.2">
      <c r="A2511" s="452"/>
      <c r="B2511" s="451"/>
      <c r="C2511" s="451"/>
      <c r="D2511" s="451"/>
      <c r="E2511" s="451"/>
      <c r="F2511" s="451"/>
      <c r="G2511" s="451"/>
      <c r="H2511" s="451"/>
    </row>
    <row r="2512" spans="1:8" x14ac:dyDescent="0.2">
      <c r="A2512" s="452"/>
      <c r="B2512" s="451"/>
      <c r="C2512" s="451"/>
      <c r="D2512" s="451"/>
      <c r="E2512" s="451"/>
      <c r="F2512" s="451"/>
      <c r="G2512" s="451"/>
      <c r="H2512" s="451"/>
    </row>
    <row r="2513" spans="1:8" x14ac:dyDescent="0.2">
      <c r="A2513" s="452"/>
      <c r="B2513" s="451"/>
      <c r="C2513" s="451"/>
      <c r="D2513" s="451"/>
      <c r="E2513" s="451"/>
      <c r="F2513" s="451"/>
      <c r="G2513" s="451"/>
      <c r="H2513" s="451"/>
    </row>
    <row r="2514" spans="1:8" x14ac:dyDescent="0.2">
      <c r="A2514" s="452"/>
      <c r="B2514" s="451"/>
      <c r="C2514" s="451"/>
      <c r="D2514" s="451"/>
      <c r="E2514" s="451"/>
      <c r="F2514" s="451"/>
      <c r="G2514" s="451"/>
      <c r="H2514" s="451"/>
    </row>
    <row r="2515" spans="1:8" x14ac:dyDescent="0.2">
      <c r="A2515" s="452"/>
      <c r="B2515" s="451"/>
      <c r="C2515" s="451"/>
      <c r="D2515" s="451"/>
      <c r="E2515" s="451"/>
      <c r="F2515" s="451"/>
      <c r="G2515" s="451"/>
      <c r="H2515" s="451"/>
    </row>
    <row r="2516" spans="1:8" x14ac:dyDescent="0.2">
      <c r="A2516" s="452"/>
      <c r="B2516" s="451"/>
      <c r="C2516" s="451"/>
      <c r="D2516" s="451"/>
      <c r="E2516" s="451"/>
      <c r="F2516" s="451"/>
      <c r="G2516" s="451"/>
      <c r="H2516" s="451"/>
    </row>
    <row r="2517" spans="1:8" x14ac:dyDescent="0.2">
      <c r="A2517" s="452"/>
      <c r="B2517" s="451"/>
      <c r="C2517" s="451"/>
      <c r="D2517" s="451"/>
      <c r="E2517" s="451"/>
      <c r="F2517" s="451"/>
      <c r="G2517" s="451"/>
      <c r="H2517" s="451"/>
    </row>
    <row r="2518" spans="1:8" x14ac:dyDescent="0.2">
      <c r="A2518" s="452"/>
      <c r="B2518" s="451"/>
      <c r="C2518" s="451"/>
      <c r="D2518" s="451"/>
      <c r="E2518" s="451"/>
      <c r="F2518" s="451"/>
      <c r="G2518" s="451"/>
      <c r="H2518" s="451"/>
    </row>
    <row r="2519" spans="1:8" x14ac:dyDescent="0.2">
      <c r="A2519" s="452"/>
      <c r="B2519" s="451"/>
      <c r="C2519" s="451"/>
      <c r="D2519" s="451"/>
      <c r="E2519" s="451"/>
      <c r="F2519" s="451"/>
      <c r="G2519" s="451"/>
      <c r="H2519" s="451"/>
    </row>
    <row r="2520" spans="1:8" x14ac:dyDescent="0.2">
      <c r="A2520" s="452"/>
      <c r="B2520" s="451"/>
      <c r="C2520" s="451"/>
      <c r="D2520" s="451"/>
      <c r="E2520" s="451"/>
      <c r="F2520" s="451"/>
      <c r="G2520" s="451"/>
      <c r="H2520" s="451"/>
    </row>
    <row r="2521" spans="1:8" x14ac:dyDescent="0.2">
      <c r="A2521" s="452"/>
      <c r="B2521" s="451"/>
      <c r="C2521" s="451"/>
      <c r="D2521" s="451"/>
      <c r="E2521" s="451"/>
      <c r="F2521" s="451"/>
      <c r="G2521" s="451"/>
      <c r="H2521" s="451"/>
    </row>
    <row r="2522" spans="1:8" x14ac:dyDescent="0.2">
      <c r="A2522" s="452"/>
      <c r="B2522" s="451"/>
      <c r="C2522" s="451"/>
      <c r="D2522" s="451"/>
      <c r="E2522" s="451"/>
      <c r="F2522" s="451"/>
      <c r="G2522" s="451"/>
      <c r="H2522" s="451"/>
    </row>
    <row r="2523" spans="1:8" x14ac:dyDescent="0.2">
      <c r="A2523" s="452"/>
      <c r="B2523" s="451"/>
      <c r="C2523" s="451"/>
      <c r="D2523" s="451"/>
      <c r="E2523" s="451"/>
      <c r="F2523" s="451"/>
      <c r="G2523" s="451"/>
      <c r="H2523" s="451"/>
    </row>
    <row r="2524" spans="1:8" x14ac:dyDescent="0.2">
      <c r="A2524" s="452"/>
      <c r="B2524" s="451"/>
      <c r="C2524" s="451"/>
      <c r="D2524" s="451"/>
      <c r="E2524" s="451"/>
      <c r="F2524" s="451"/>
      <c r="G2524" s="451"/>
      <c r="H2524" s="451"/>
    </row>
    <row r="2525" spans="1:8" x14ac:dyDescent="0.2">
      <c r="A2525" s="452"/>
      <c r="B2525" s="451"/>
      <c r="C2525" s="451"/>
      <c r="D2525" s="451"/>
      <c r="E2525" s="451"/>
      <c r="F2525" s="451"/>
      <c r="G2525" s="451"/>
      <c r="H2525" s="451"/>
    </row>
    <row r="2526" spans="1:8" x14ac:dyDescent="0.2">
      <c r="A2526" s="452"/>
      <c r="B2526" s="451"/>
      <c r="C2526" s="451"/>
      <c r="D2526" s="451"/>
      <c r="E2526" s="451"/>
      <c r="F2526" s="451"/>
      <c r="G2526" s="451"/>
      <c r="H2526" s="451"/>
    </row>
    <row r="2527" spans="1:8" x14ac:dyDescent="0.2">
      <c r="A2527" s="452"/>
      <c r="B2527" s="451"/>
      <c r="C2527" s="451"/>
      <c r="D2527" s="451"/>
      <c r="E2527" s="451"/>
      <c r="F2527" s="451"/>
      <c r="G2527" s="451"/>
      <c r="H2527" s="451"/>
    </row>
    <row r="2528" spans="1:8" x14ac:dyDescent="0.2">
      <c r="A2528" s="452"/>
      <c r="B2528" s="451"/>
      <c r="C2528" s="451"/>
      <c r="D2528" s="451"/>
      <c r="E2528" s="451"/>
      <c r="F2528" s="451"/>
      <c r="G2528" s="451"/>
      <c r="H2528" s="451"/>
    </row>
    <row r="2529" spans="1:8" x14ac:dyDescent="0.2">
      <c r="A2529" s="452"/>
      <c r="B2529" s="451"/>
      <c r="C2529" s="451"/>
      <c r="D2529" s="451"/>
      <c r="E2529" s="451"/>
      <c r="F2529" s="451"/>
      <c r="G2529" s="451"/>
      <c r="H2529" s="451"/>
    </row>
    <row r="2530" spans="1:8" x14ac:dyDescent="0.2">
      <c r="A2530" s="452"/>
      <c r="B2530" s="451"/>
      <c r="C2530" s="451"/>
      <c r="D2530" s="451"/>
      <c r="E2530" s="451"/>
      <c r="F2530" s="451"/>
      <c r="G2530" s="451"/>
      <c r="H2530" s="451"/>
    </row>
    <row r="2531" spans="1:8" x14ac:dyDescent="0.2">
      <c r="A2531" s="452"/>
      <c r="B2531" s="451"/>
      <c r="C2531" s="451"/>
      <c r="D2531" s="451"/>
      <c r="E2531" s="451"/>
      <c r="F2531" s="451"/>
      <c r="G2531" s="451"/>
      <c r="H2531" s="451"/>
    </row>
    <row r="2532" spans="1:8" x14ac:dyDescent="0.2">
      <c r="A2532" s="452"/>
      <c r="B2532" s="451"/>
      <c r="C2532" s="451"/>
      <c r="D2532" s="451"/>
      <c r="E2532" s="451"/>
      <c r="F2532" s="451"/>
      <c r="G2532" s="451"/>
      <c r="H2532" s="451"/>
    </row>
    <row r="2533" spans="1:8" x14ac:dyDescent="0.2">
      <c r="A2533" s="452"/>
      <c r="B2533" s="451"/>
      <c r="C2533" s="451"/>
      <c r="D2533" s="451"/>
      <c r="E2533" s="451"/>
      <c r="F2533" s="451"/>
      <c r="G2533" s="451"/>
      <c r="H2533" s="451"/>
    </row>
    <row r="2534" spans="1:8" x14ac:dyDescent="0.2">
      <c r="A2534" s="452"/>
      <c r="B2534" s="451"/>
      <c r="C2534" s="451"/>
      <c r="D2534" s="451"/>
      <c r="E2534" s="451"/>
      <c r="F2534" s="451"/>
      <c r="G2534" s="451"/>
      <c r="H2534" s="451"/>
    </row>
    <row r="2535" spans="1:8" x14ac:dyDescent="0.2">
      <c r="A2535" s="452"/>
      <c r="B2535" s="451"/>
      <c r="C2535" s="451"/>
      <c r="D2535" s="451"/>
      <c r="E2535" s="451"/>
      <c r="F2535" s="451"/>
      <c r="G2535" s="451"/>
      <c r="H2535" s="451"/>
    </row>
    <row r="2536" spans="1:8" x14ac:dyDescent="0.2">
      <c r="A2536" s="452"/>
      <c r="B2536" s="451"/>
      <c r="C2536" s="451"/>
      <c r="D2536" s="451"/>
      <c r="E2536" s="451"/>
      <c r="F2536" s="451"/>
      <c r="G2536" s="451"/>
      <c r="H2536" s="451"/>
    </row>
    <row r="2537" spans="1:8" x14ac:dyDescent="0.2">
      <c r="A2537" s="452"/>
      <c r="B2537" s="451"/>
      <c r="C2537" s="451"/>
      <c r="D2537" s="451"/>
      <c r="E2537" s="451"/>
      <c r="F2537" s="451"/>
      <c r="G2537" s="451"/>
      <c r="H2537" s="451"/>
    </row>
    <row r="2538" spans="1:8" x14ac:dyDescent="0.2">
      <c r="A2538" s="452"/>
      <c r="B2538" s="451"/>
      <c r="C2538" s="451"/>
      <c r="D2538" s="451"/>
      <c r="E2538" s="451"/>
      <c r="F2538" s="451"/>
      <c r="G2538" s="451"/>
      <c r="H2538" s="451"/>
    </row>
    <row r="2539" spans="1:8" x14ac:dyDescent="0.2">
      <c r="A2539" s="452"/>
      <c r="B2539" s="451"/>
      <c r="C2539" s="451"/>
      <c r="D2539" s="451"/>
      <c r="E2539" s="451"/>
      <c r="F2539" s="451"/>
      <c r="G2539" s="451"/>
      <c r="H2539" s="451"/>
    </row>
    <row r="2540" spans="1:8" x14ac:dyDescent="0.2">
      <c r="A2540" s="452"/>
      <c r="B2540" s="451"/>
      <c r="C2540" s="451"/>
      <c r="D2540" s="451"/>
      <c r="E2540" s="451"/>
      <c r="F2540" s="451"/>
      <c r="G2540" s="451"/>
      <c r="H2540" s="451"/>
    </row>
    <row r="2541" spans="1:8" x14ac:dyDescent="0.2">
      <c r="A2541" s="452"/>
      <c r="B2541" s="451"/>
      <c r="C2541" s="451"/>
      <c r="D2541" s="451"/>
      <c r="E2541" s="451"/>
      <c r="F2541" s="451"/>
      <c r="G2541" s="451"/>
      <c r="H2541" s="451"/>
    </row>
    <row r="2542" spans="1:8" x14ac:dyDescent="0.2">
      <c r="A2542" s="452"/>
      <c r="B2542" s="451"/>
      <c r="C2542" s="451"/>
      <c r="D2542" s="451"/>
      <c r="E2542" s="451"/>
      <c r="F2542" s="451"/>
      <c r="G2542" s="451"/>
      <c r="H2542" s="451"/>
    </row>
    <row r="2543" spans="1:8" x14ac:dyDescent="0.2">
      <c r="A2543" s="452"/>
      <c r="B2543" s="451"/>
      <c r="C2543" s="451"/>
      <c r="D2543" s="451"/>
      <c r="E2543" s="451"/>
      <c r="F2543" s="451"/>
      <c r="G2543" s="451"/>
      <c r="H2543" s="451"/>
    </row>
    <row r="2544" spans="1:8" x14ac:dyDescent="0.2">
      <c r="A2544" s="452"/>
      <c r="B2544" s="451"/>
      <c r="C2544" s="451"/>
      <c r="D2544" s="451"/>
      <c r="E2544" s="451"/>
      <c r="F2544" s="451"/>
      <c r="G2544" s="451"/>
      <c r="H2544" s="451"/>
    </row>
    <row r="2545" spans="1:8" x14ac:dyDescent="0.2">
      <c r="A2545" s="452"/>
      <c r="B2545" s="451"/>
      <c r="C2545" s="451"/>
      <c r="D2545" s="451"/>
      <c r="E2545" s="451"/>
      <c r="F2545" s="451"/>
      <c r="G2545" s="451"/>
      <c r="H2545" s="451"/>
    </row>
    <row r="2546" spans="1:8" x14ac:dyDescent="0.2">
      <c r="A2546" s="452"/>
      <c r="B2546" s="451"/>
      <c r="C2546" s="451"/>
      <c r="D2546" s="451"/>
      <c r="E2546" s="451"/>
      <c r="F2546" s="451"/>
      <c r="G2546" s="451"/>
      <c r="H2546" s="451"/>
    </row>
    <row r="2547" spans="1:8" x14ac:dyDescent="0.2">
      <c r="A2547" s="452"/>
      <c r="B2547" s="451"/>
      <c r="C2547" s="451"/>
      <c r="D2547" s="451"/>
      <c r="E2547" s="451"/>
      <c r="F2547" s="451"/>
      <c r="G2547" s="451"/>
      <c r="H2547" s="451"/>
    </row>
    <row r="2548" spans="1:8" x14ac:dyDescent="0.2">
      <c r="A2548" s="452"/>
      <c r="B2548" s="451"/>
      <c r="C2548" s="451"/>
      <c r="D2548" s="451"/>
      <c r="E2548" s="451"/>
      <c r="F2548" s="451"/>
      <c r="G2548" s="451"/>
      <c r="H2548" s="451"/>
    </row>
    <row r="2549" spans="1:8" x14ac:dyDescent="0.2">
      <c r="A2549" s="452"/>
      <c r="B2549" s="451"/>
      <c r="C2549" s="451"/>
      <c r="D2549" s="451"/>
      <c r="E2549" s="451"/>
      <c r="F2549" s="451"/>
      <c r="G2549" s="451"/>
      <c r="H2549" s="451"/>
    </row>
    <row r="2550" spans="1:8" x14ac:dyDescent="0.2">
      <c r="A2550" s="452"/>
      <c r="B2550" s="451"/>
      <c r="C2550" s="451"/>
      <c r="D2550" s="451"/>
      <c r="E2550" s="451"/>
      <c r="F2550" s="451"/>
      <c r="G2550" s="451"/>
      <c r="H2550" s="451"/>
    </row>
    <row r="2551" spans="1:8" x14ac:dyDescent="0.2">
      <c r="A2551" s="452"/>
      <c r="B2551" s="451"/>
      <c r="C2551" s="451"/>
      <c r="D2551" s="451"/>
      <c r="E2551" s="451"/>
      <c r="F2551" s="451"/>
      <c r="G2551" s="451"/>
      <c r="H2551" s="451"/>
    </row>
    <row r="2552" spans="1:8" x14ac:dyDescent="0.2">
      <c r="A2552" s="452"/>
      <c r="B2552" s="451"/>
      <c r="C2552" s="451"/>
      <c r="D2552" s="451"/>
      <c r="E2552" s="451"/>
      <c r="F2552" s="451"/>
      <c r="G2552" s="451"/>
      <c r="H2552" s="451"/>
    </row>
    <row r="2553" spans="1:8" x14ac:dyDescent="0.2">
      <c r="A2553" s="452"/>
      <c r="B2553" s="451"/>
      <c r="C2553" s="451"/>
      <c r="D2553" s="451"/>
      <c r="E2553" s="451"/>
      <c r="F2553" s="451"/>
      <c r="G2553" s="451"/>
      <c r="H2553" s="451"/>
    </row>
    <row r="2554" spans="1:8" x14ac:dyDescent="0.2">
      <c r="A2554" s="452"/>
      <c r="B2554" s="451"/>
      <c r="C2554" s="451"/>
      <c r="D2554" s="451"/>
      <c r="E2554" s="451"/>
      <c r="F2554" s="451"/>
      <c r="G2554" s="451"/>
      <c r="H2554" s="451"/>
    </row>
    <row r="2555" spans="1:8" x14ac:dyDescent="0.2">
      <c r="A2555" s="452"/>
      <c r="B2555" s="451"/>
      <c r="C2555" s="451"/>
      <c r="D2555" s="451"/>
      <c r="E2555" s="451"/>
      <c r="F2555" s="451"/>
      <c r="G2555" s="451"/>
      <c r="H2555" s="451"/>
    </row>
    <row r="2556" spans="1:8" x14ac:dyDescent="0.2">
      <c r="A2556" s="452"/>
      <c r="B2556" s="451"/>
      <c r="C2556" s="451"/>
      <c r="D2556" s="451"/>
      <c r="E2556" s="451"/>
      <c r="F2556" s="451"/>
      <c r="G2556" s="451"/>
      <c r="H2556" s="451"/>
    </row>
    <row r="2557" spans="1:8" x14ac:dyDescent="0.2">
      <c r="A2557" s="452"/>
      <c r="B2557" s="451"/>
      <c r="C2557" s="451"/>
      <c r="D2557" s="451"/>
      <c r="E2557" s="451"/>
      <c r="F2557" s="451"/>
      <c r="G2557" s="451"/>
      <c r="H2557" s="451"/>
    </row>
    <row r="2558" spans="1:8" x14ac:dyDescent="0.2">
      <c r="A2558" s="452"/>
      <c r="B2558" s="451"/>
      <c r="C2558" s="451"/>
      <c r="D2558" s="451"/>
      <c r="E2558" s="451"/>
      <c r="F2558" s="451"/>
      <c r="G2558" s="451"/>
      <c r="H2558" s="451"/>
    </row>
    <row r="2559" spans="1:8" x14ac:dyDescent="0.2">
      <c r="A2559" s="452"/>
      <c r="B2559" s="451"/>
      <c r="C2559" s="451"/>
      <c r="D2559" s="451"/>
      <c r="E2559" s="451"/>
      <c r="F2559" s="451"/>
      <c r="G2559" s="451"/>
      <c r="H2559" s="451"/>
    </row>
    <row r="2560" spans="1:8" x14ac:dyDescent="0.2">
      <c r="A2560" s="452"/>
      <c r="B2560" s="451"/>
      <c r="C2560" s="451"/>
      <c r="D2560" s="451"/>
      <c r="E2560" s="451"/>
      <c r="F2560" s="451"/>
      <c r="G2560" s="451"/>
      <c r="H2560" s="451"/>
    </row>
    <row r="2561" spans="1:8" x14ac:dyDescent="0.2">
      <c r="A2561" s="452"/>
      <c r="B2561" s="451"/>
      <c r="C2561" s="451"/>
      <c r="D2561" s="451"/>
      <c r="E2561" s="451"/>
      <c r="F2561" s="451"/>
      <c r="G2561" s="451"/>
      <c r="H2561" s="451"/>
    </row>
    <row r="2562" spans="1:8" x14ac:dyDescent="0.2">
      <c r="A2562" s="452"/>
      <c r="B2562" s="451"/>
      <c r="C2562" s="451"/>
      <c r="D2562" s="451"/>
      <c r="E2562" s="451"/>
      <c r="F2562" s="451"/>
      <c r="G2562" s="451"/>
      <c r="H2562" s="451"/>
    </row>
    <row r="2563" spans="1:8" x14ac:dyDescent="0.2">
      <c r="A2563" s="452"/>
      <c r="B2563" s="451"/>
      <c r="C2563" s="451"/>
      <c r="D2563" s="451"/>
      <c r="E2563" s="451"/>
      <c r="F2563" s="451"/>
      <c r="G2563" s="451"/>
      <c r="H2563" s="451"/>
    </row>
    <row r="2564" spans="1:8" x14ac:dyDescent="0.2">
      <c r="A2564" s="452"/>
      <c r="B2564" s="451"/>
      <c r="C2564" s="451"/>
      <c r="D2564" s="451"/>
      <c r="E2564" s="451"/>
      <c r="F2564" s="451"/>
      <c r="G2564" s="451"/>
      <c r="H2564" s="451"/>
    </row>
    <row r="2565" spans="1:8" x14ac:dyDescent="0.2">
      <c r="A2565" s="452"/>
      <c r="B2565" s="451"/>
      <c r="C2565" s="451"/>
      <c r="D2565" s="451"/>
      <c r="E2565" s="451"/>
      <c r="F2565" s="451"/>
      <c r="G2565" s="451"/>
      <c r="H2565" s="451"/>
    </row>
    <row r="2566" spans="1:8" x14ac:dyDescent="0.2">
      <c r="A2566" s="452"/>
      <c r="B2566" s="451"/>
      <c r="C2566" s="451"/>
      <c r="D2566" s="451"/>
      <c r="E2566" s="451"/>
      <c r="F2566" s="451"/>
      <c r="G2566" s="451"/>
      <c r="H2566" s="451"/>
    </row>
    <row r="2567" spans="1:8" x14ac:dyDescent="0.2">
      <c r="A2567" s="452"/>
      <c r="B2567" s="451"/>
      <c r="C2567" s="451"/>
      <c r="D2567" s="451"/>
      <c r="E2567" s="451"/>
      <c r="F2567" s="451"/>
      <c r="G2567" s="451"/>
      <c r="H2567" s="451"/>
    </row>
    <row r="2568" spans="1:8" x14ac:dyDescent="0.2">
      <c r="A2568" s="452"/>
      <c r="B2568" s="451"/>
      <c r="C2568" s="451"/>
      <c r="D2568" s="451"/>
      <c r="E2568" s="451"/>
      <c r="F2568" s="451"/>
      <c r="G2568" s="451"/>
      <c r="H2568" s="451"/>
    </row>
    <row r="2569" spans="1:8" x14ac:dyDescent="0.2">
      <c r="A2569" s="452"/>
      <c r="B2569" s="451"/>
      <c r="C2569" s="451"/>
      <c r="D2569" s="451"/>
      <c r="E2569" s="451"/>
      <c r="F2569" s="451"/>
      <c r="G2569" s="451"/>
      <c r="H2569" s="451"/>
    </row>
    <row r="2570" spans="1:8" x14ac:dyDescent="0.2">
      <c r="A2570" s="452"/>
      <c r="B2570" s="451"/>
      <c r="C2570" s="451"/>
      <c r="D2570" s="451"/>
      <c r="E2570" s="451"/>
      <c r="F2570" s="451"/>
      <c r="G2570" s="451"/>
      <c r="H2570" s="451"/>
    </row>
    <row r="2571" spans="1:8" x14ac:dyDescent="0.2">
      <c r="A2571" s="452"/>
      <c r="B2571" s="451"/>
      <c r="C2571" s="451"/>
      <c r="D2571" s="451"/>
      <c r="E2571" s="451"/>
      <c r="F2571" s="451"/>
      <c r="G2571" s="451"/>
      <c r="H2571" s="451"/>
    </row>
    <row r="2572" spans="1:8" x14ac:dyDescent="0.2">
      <c r="A2572" s="452"/>
      <c r="B2572" s="451"/>
      <c r="C2572" s="451"/>
      <c r="D2572" s="451"/>
      <c r="E2572" s="451"/>
      <c r="F2572" s="451"/>
      <c r="G2572" s="451"/>
      <c r="H2572" s="451"/>
    </row>
    <row r="2573" spans="1:8" x14ac:dyDescent="0.2">
      <c r="A2573" s="452"/>
      <c r="B2573" s="451"/>
      <c r="C2573" s="451"/>
      <c r="D2573" s="451"/>
      <c r="E2573" s="451"/>
      <c r="F2573" s="451"/>
      <c r="G2573" s="451"/>
      <c r="H2573" s="451"/>
    </row>
    <row r="2574" spans="1:8" x14ac:dyDescent="0.2">
      <c r="A2574" s="452"/>
      <c r="B2574" s="451"/>
      <c r="C2574" s="451"/>
      <c r="D2574" s="451"/>
      <c r="E2574" s="451"/>
      <c r="F2574" s="451"/>
      <c r="G2574" s="451"/>
      <c r="H2574" s="451"/>
    </row>
    <row r="2575" spans="1:8" x14ac:dyDescent="0.2">
      <c r="A2575" s="452"/>
      <c r="B2575" s="451"/>
      <c r="C2575" s="451"/>
      <c r="D2575" s="451"/>
      <c r="E2575" s="451"/>
      <c r="F2575" s="451"/>
      <c r="G2575" s="451"/>
      <c r="H2575" s="451"/>
    </row>
    <row r="2576" spans="1:8" x14ac:dyDescent="0.2">
      <c r="A2576" s="452"/>
      <c r="B2576" s="451"/>
      <c r="C2576" s="451"/>
      <c r="D2576" s="451"/>
      <c r="E2576" s="451"/>
      <c r="F2576" s="451"/>
      <c r="G2576" s="451"/>
      <c r="H2576" s="451"/>
    </row>
    <row r="2577" spans="1:8" x14ac:dyDescent="0.2">
      <c r="A2577" s="452"/>
      <c r="B2577" s="451"/>
      <c r="C2577" s="451"/>
      <c r="D2577" s="451"/>
      <c r="E2577" s="451"/>
      <c r="F2577" s="451"/>
      <c r="G2577" s="451"/>
      <c r="H2577" s="451"/>
    </row>
    <row r="2578" spans="1:8" x14ac:dyDescent="0.2">
      <c r="A2578" s="452"/>
      <c r="B2578" s="451"/>
      <c r="C2578" s="451"/>
      <c r="D2578" s="451"/>
      <c r="E2578" s="451"/>
      <c r="F2578" s="451"/>
      <c r="G2578" s="451"/>
      <c r="H2578" s="451"/>
    </row>
    <row r="2579" spans="1:8" x14ac:dyDescent="0.2">
      <c r="A2579" s="452"/>
      <c r="B2579" s="451"/>
      <c r="C2579" s="451"/>
      <c r="D2579" s="451"/>
      <c r="E2579" s="451"/>
      <c r="F2579" s="451"/>
      <c r="G2579" s="451"/>
      <c r="H2579" s="451"/>
    </row>
    <row r="2580" spans="1:8" x14ac:dyDescent="0.2">
      <c r="A2580" s="452"/>
      <c r="B2580" s="451"/>
      <c r="C2580" s="451"/>
      <c r="D2580" s="451"/>
      <c r="E2580" s="451"/>
      <c r="F2580" s="451"/>
      <c r="G2580" s="451"/>
      <c r="H2580" s="451"/>
    </row>
    <row r="2581" spans="1:8" x14ac:dyDescent="0.2">
      <c r="A2581" s="452"/>
      <c r="B2581" s="451"/>
      <c r="C2581" s="451"/>
      <c r="D2581" s="451"/>
      <c r="E2581" s="451"/>
      <c r="F2581" s="451"/>
      <c r="G2581" s="451"/>
      <c r="H2581" s="451"/>
    </row>
    <row r="2582" spans="1:8" x14ac:dyDescent="0.2">
      <c r="A2582" s="452"/>
      <c r="B2582" s="451"/>
      <c r="C2582" s="451"/>
      <c r="D2582" s="451"/>
      <c r="E2582" s="451"/>
      <c r="F2582" s="451"/>
      <c r="G2582" s="451"/>
      <c r="H2582" s="451"/>
    </row>
    <row r="2583" spans="1:8" x14ac:dyDescent="0.2">
      <c r="A2583" s="452"/>
      <c r="B2583" s="451"/>
      <c r="C2583" s="451"/>
      <c r="D2583" s="451"/>
      <c r="E2583" s="451"/>
      <c r="F2583" s="451"/>
      <c r="G2583" s="451"/>
      <c r="H2583" s="451"/>
    </row>
    <row r="2584" spans="1:8" x14ac:dyDescent="0.2">
      <c r="A2584" s="452"/>
      <c r="B2584" s="451"/>
      <c r="C2584" s="451"/>
      <c r="D2584" s="451"/>
      <c r="E2584" s="451"/>
      <c r="F2584" s="451"/>
      <c r="G2584" s="451"/>
      <c r="H2584" s="451"/>
    </row>
    <row r="2585" spans="1:8" x14ac:dyDescent="0.2">
      <c r="A2585" s="452"/>
      <c r="B2585" s="451"/>
      <c r="C2585" s="451"/>
      <c r="D2585" s="451"/>
      <c r="E2585" s="451"/>
      <c r="F2585" s="451"/>
      <c r="G2585" s="451"/>
      <c r="H2585" s="451"/>
    </row>
    <row r="2586" spans="1:8" x14ac:dyDescent="0.2">
      <c r="A2586" s="452"/>
      <c r="B2586" s="451"/>
      <c r="C2586" s="451"/>
      <c r="D2586" s="451"/>
      <c r="E2586" s="451"/>
      <c r="F2586" s="451"/>
      <c r="G2586" s="451"/>
      <c r="H2586" s="451"/>
    </row>
    <row r="2587" spans="1:8" x14ac:dyDescent="0.2">
      <c r="A2587" s="452"/>
      <c r="B2587" s="451"/>
      <c r="C2587" s="451"/>
      <c r="D2587" s="451"/>
      <c r="E2587" s="451"/>
      <c r="F2587" s="451"/>
      <c r="G2587" s="451"/>
      <c r="H2587" s="451"/>
    </row>
    <row r="2588" spans="1:8" x14ac:dyDescent="0.2">
      <c r="A2588" s="452"/>
      <c r="B2588" s="451"/>
      <c r="C2588" s="451"/>
      <c r="D2588" s="451"/>
      <c r="E2588" s="451"/>
      <c r="F2588" s="451"/>
      <c r="G2588" s="451"/>
      <c r="H2588" s="451"/>
    </row>
    <row r="2589" spans="1:8" x14ac:dyDescent="0.2">
      <c r="A2589" s="452"/>
      <c r="B2589" s="451"/>
      <c r="C2589" s="451"/>
      <c r="D2589" s="451"/>
      <c r="E2589" s="451"/>
      <c r="F2589" s="451"/>
      <c r="G2589" s="451"/>
      <c r="H2589" s="451"/>
    </row>
    <row r="2590" spans="1:8" x14ac:dyDescent="0.2">
      <c r="A2590" s="452"/>
      <c r="B2590" s="451"/>
      <c r="C2590" s="451"/>
      <c r="D2590" s="451"/>
      <c r="E2590" s="451"/>
      <c r="F2590" s="451"/>
      <c r="G2590" s="451"/>
      <c r="H2590" s="451"/>
    </row>
    <row r="2591" spans="1:8" x14ac:dyDescent="0.2">
      <c r="A2591" s="452"/>
      <c r="B2591" s="451"/>
      <c r="C2591" s="451"/>
      <c r="D2591" s="451"/>
      <c r="E2591" s="451"/>
      <c r="F2591" s="451"/>
      <c r="G2591" s="451"/>
      <c r="H2591" s="451"/>
    </row>
    <row r="2592" spans="1:8" x14ac:dyDescent="0.2">
      <c r="A2592" s="452"/>
      <c r="B2592" s="451"/>
      <c r="C2592" s="451"/>
      <c r="D2592" s="451"/>
      <c r="E2592" s="451"/>
      <c r="F2592" s="451"/>
      <c r="G2592" s="451"/>
      <c r="H2592" s="451"/>
    </row>
    <row r="2593" spans="1:8" x14ac:dyDescent="0.2">
      <c r="A2593" s="452"/>
      <c r="B2593" s="451"/>
      <c r="C2593" s="451"/>
      <c r="D2593" s="451"/>
      <c r="E2593" s="451"/>
      <c r="F2593" s="451"/>
      <c r="G2593" s="451"/>
      <c r="H2593" s="451"/>
    </row>
    <row r="2594" spans="1:8" x14ac:dyDescent="0.2">
      <c r="A2594" s="452"/>
      <c r="B2594" s="451"/>
      <c r="C2594" s="451"/>
      <c r="D2594" s="451"/>
      <c r="E2594" s="451"/>
      <c r="F2594" s="451"/>
      <c r="G2594" s="451"/>
      <c r="H2594" s="451"/>
    </row>
    <row r="2595" spans="1:8" x14ac:dyDescent="0.2">
      <c r="A2595" s="452"/>
      <c r="B2595" s="451"/>
      <c r="C2595" s="451"/>
      <c r="D2595" s="451"/>
      <c r="E2595" s="451"/>
      <c r="F2595" s="451"/>
      <c r="G2595" s="451"/>
      <c r="H2595" s="451"/>
    </row>
    <row r="2596" spans="1:8" x14ac:dyDescent="0.2">
      <c r="A2596" s="452"/>
      <c r="B2596" s="451"/>
      <c r="C2596" s="451"/>
      <c r="D2596" s="451"/>
      <c r="E2596" s="451"/>
      <c r="F2596" s="451"/>
      <c r="G2596" s="451"/>
      <c r="H2596" s="451"/>
    </row>
    <row r="2597" spans="1:8" x14ac:dyDescent="0.2">
      <c r="A2597" s="452"/>
      <c r="B2597" s="451"/>
      <c r="C2597" s="451"/>
      <c r="D2597" s="451"/>
      <c r="E2597" s="451"/>
      <c r="F2597" s="451"/>
      <c r="G2597" s="451"/>
      <c r="H2597" s="451"/>
    </row>
    <row r="2598" spans="1:8" x14ac:dyDescent="0.2">
      <c r="A2598" s="452"/>
      <c r="B2598" s="451"/>
      <c r="C2598" s="451"/>
      <c r="D2598" s="451"/>
      <c r="E2598" s="451"/>
      <c r="F2598" s="451"/>
      <c r="G2598" s="451"/>
      <c r="H2598" s="451"/>
    </row>
    <row r="2599" spans="1:8" x14ac:dyDescent="0.2">
      <c r="A2599" s="452"/>
      <c r="B2599" s="451"/>
      <c r="C2599" s="451"/>
      <c r="D2599" s="451"/>
      <c r="E2599" s="451"/>
      <c r="F2599" s="451"/>
      <c r="G2599" s="451"/>
      <c r="H2599" s="451"/>
    </row>
    <row r="2600" spans="1:8" x14ac:dyDescent="0.2">
      <c r="A2600" s="452"/>
      <c r="B2600" s="451"/>
      <c r="C2600" s="451"/>
      <c r="D2600" s="451"/>
      <c r="E2600" s="451"/>
      <c r="F2600" s="451"/>
      <c r="G2600" s="451"/>
      <c r="H2600" s="451"/>
    </row>
    <row r="2601" spans="1:8" x14ac:dyDescent="0.2">
      <c r="A2601" s="452"/>
      <c r="B2601" s="451"/>
      <c r="C2601" s="451"/>
      <c r="D2601" s="451"/>
      <c r="E2601" s="451"/>
      <c r="F2601" s="451"/>
      <c r="G2601" s="451"/>
      <c r="H2601" s="451"/>
    </row>
    <row r="2602" spans="1:8" x14ac:dyDescent="0.2">
      <c r="A2602" s="452"/>
      <c r="B2602" s="451"/>
      <c r="C2602" s="451"/>
      <c r="D2602" s="451"/>
      <c r="E2602" s="451"/>
      <c r="F2602" s="451"/>
      <c r="G2602" s="451"/>
      <c r="H2602" s="451"/>
    </row>
    <row r="2603" spans="1:8" x14ac:dyDescent="0.2">
      <c r="A2603" s="452"/>
      <c r="B2603" s="451"/>
      <c r="C2603" s="451"/>
      <c r="D2603" s="451"/>
      <c r="E2603" s="451"/>
      <c r="F2603" s="451"/>
      <c r="G2603" s="451"/>
      <c r="H2603" s="451"/>
    </row>
    <row r="2604" spans="1:8" x14ac:dyDescent="0.2">
      <c r="A2604" s="452"/>
      <c r="B2604" s="451"/>
      <c r="C2604" s="451"/>
      <c r="D2604" s="451"/>
      <c r="E2604" s="451"/>
      <c r="F2604" s="451"/>
      <c r="G2604" s="451"/>
      <c r="H2604" s="451"/>
    </row>
    <row r="2605" spans="1:8" x14ac:dyDescent="0.2">
      <c r="A2605" s="452"/>
      <c r="B2605" s="451"/>
      <c r="C2605" s="451"/>
      <c r="D2605" s="451"/>
      <c r="E2605" s="451"/>
      <c r="F2605" s="451"/>
      <c r="G2605" s="451"/>
      <c r="H2605" s="451"/>
    </row>
    <row r="2606" spans="1:8" x14ac:dyDescent="0.2">
      <c r="A2606" s="452"/>
      <c r="B2606" s="451"/>
      <c r="C2606" s="451"/>
      <c r="D2606" s="451"/>
      <c r="E2606" s="451"/>
      <c r="F2606" s="451"/>
      <c r="G2606" s="451"/>
      <c r="H2606" s="451"/>
    </row>
    <row r="2607" spans="1:8" x14ac:dyDescent="0.2">
      <c r="A2607" s="452"/>
      <c r="B2607" s="451"/>
      <c r="C2607" s="451"/>
      <c r="D2607" s="451"/>
      <c r="E2607" s="451"/>
      <c r="F2607" s="451"/>
      <c r="G2607" s="451"/>
      <c r="H2607" s="451"/>
    </row>
    <row r="2608" spans="1:8" x14ac:dyDescent="0.2">
      <c r="A2608" s="452"/>
      <c r="B2608" s="451"/>
      <c r="C2608" s="451"/>
      <c r="D2608" s="451"/>
      <c r="E2608" s="451"/>
      <c r="F2608" s="451"/>
      <c r="G2608" s="451"/>
      <c r="H2608" s="451"/>
    </row>
    <row r="2609" spans="1:8" x14ac:dyDescent="0.2">
      <c r="A2609" s="452"/>
      <c r="B2609" s="451"/>
      <c r="C2609" s="451"/>
      <c r="D2609" s="451"/>
      <c r="E2609" s="451"/>
      <c r="F2609" s="451"/>
      <c r="G2609" s="451"/>
      <c r="H2609" s="451"/>
    </row>
    <row r="2610" spans="1:8" x14ac:dyDescent="0.2">
      <c r="A2610" s="452"/>
      <c r="B2610" s="451"/>
      <c r="C2610" s="451"/>
      <c r="D2610" s="451"/>
      <c r="E2610" s="451"/>
      <c r="F2610" s="451"/>
      <c r="G2610" s="451"/>
      <c r="H2610" s="451"/>
    </row>
    <row r="2611" spans="1:8" x14ac:dyDescent="0.2">
      <c r="A2611" s="452"/>
      <c r="B2611" s="451"/>
      <c r="C2611" s="451"/>
      <c r="D2611" s="451"/>
      <c r="E2611" s="451"/>
      <c r="F2611" s="451"/>
      <c r="G2611" s="451"/>
      <c r="H2611" s="451"/>
    </row>
    <row r="2612" spans="1:8" x14ac:dyDescent="0.2">
      <c r="A2612" s="452"/>
      <c r="B2612" s="451"/>
      <c r="C2612" s="451"/>
      <c r="D2612" s="451"/>
      <c r="E2612" s="451"/>
      <c r="F2612" s="451"/>
      <c r="G2612" s="451"/>
      <c r="H2612" s="451"/>
    </row>
    <row r="2613" spans="1:8" x14ac:dyDescent="0.2">
      <c r="A2613" s="452"/>
      <c r="B2613" s="451"/>
      <c r="C2613" s="451"/>
      <c r="D2613" s="451"/>
      <c r="E2613" s="451"/>
      <c r="F2613" s="451"/>
      <c r="G2613" s="451"/>
      <c r="H2613" s="451"/>
    </row>
    <row r="2614" spans="1:8" x14ac:dyDescent="0.2">
      <c r="A2614" s="452"/>
      <c r="B2614" s="451"/>
      <c r="C2614" s="451"/>
      <c r="D2614" s="451"/>
      <c r="E2614" s="451"/>
      <c r="F2614" s="451"/>
      <c r="G2614" s="451"/>
      <c r="H2614" s="451"/>
    </row>
    <row r="2615" spans="1:8" x14ac:dyDescent="0.2">
      <c r="A2615" s="452"/>
      <c r="B2615" s="451"/>
      <c r="C2615" s="451"/>
      <c r="D2615" s="451"/>
      <c r="E2615" s="451"/>
      <c r="F2615" s="451"/>
      <c r="G2615" s="451"/>
      <c r="H2615" s="451"/>
    </row>
    <row r="2616" spans="1:8" x14ac:dyDescent="0.2">
      <c r="A2616" s="452"/>
      <c r="B2616" s="451"/>
      <c r="C2616" s="451"/>
      <c r="D2616" s="451"/>
      <c r="E2616" s="451"/>
      <c r="F2616" s="451"/>
      <c r="G2616" s="451"/>
      <c r="H2616" s="451"/>
    </row>
    <row r="2617" spans="1:8" x14ac:dyDescent="0.2">
      <c r="A2617" s="452"/>
      <c r="B2617" s="451"/>
      <c r="C2617" s="451"/>
      <c r="D2617" s="451"/>
      <c r="E2617" s="451"/>
      <c r="F2617" s="451"/>
      <c r="G2617" s="451"/>
      <c r="H2617" s="451"/>
    </row>
    <row r="2618" spans="1:8" x14ac:dyDescent="0.2">
      <c r="A2618" s="452"/>
      <c r="B2618" s="451"/>
      <c r="C2618" s="451"/>
      <c r="D2618" s="451"/>
      <c r="E2618" s="451"/>
      <c r="F2618" s="451"/>
      <c r="G2618" s="451"/>
      <c r="H2618" s="451"/>
    </row>
    <row r="2619" spans="1:8" x14ac:dyDescent="0.2">
      <c r="A2619" s="452"/>
      <c r="B2619" s="451"/>
      <c r="C2619" s="451"/>
      <c r="D2619" s="451"/>
      <c r="E2619" s="451"/>
      <c r="F2619" s="451"/>
      <c r="G2619" s="451"/>
      <c r="H2619" s="451"/>
    </row>
    <row r="2620" spans="1:8" x14ac:dyDescent="0.2">
      <c r="A2620" s="452"/>
      <c r="B2620" s="451"/>
      <c r="C2620" s="451"/>
      <c r="D2620" s="451"/>
      <c r="E2620" s="451"/>
      <c r="F2620" s="451"/>
      <c r="G2620" s="451"/>
      <c r="H2620" s="451"/>
    </row>
    <row r="2621" spans="1:8" x14ac:dyDescent="0.2">
      <c r="A2621" s="452"/>
      <c r="B2621" s="451"/>
      <c r="C2621" s="451"/>
      <c r="D2621" s="451"/>
      <c r="E2621" s="451"/>
      <c r="F2621" s="451"/>
      <c r="G2621" s="451"/>
      <c r="H2621" s="451"/>
    </row>
    <row r="2622" spans="1:8" x14ac:dyDescent="0.2">
      <c r="A2622" s="452"/>
      <c r="B2622" s="451"/>
      <c r="C2622" s="451"/>
      <c r="D2622" s="451"/>
      <c r="E2622" s="451"/>
      <c r="F2622" s="451"/>
      <c r="G2622" s="451"/>
      <c r="H2622" s="451"/>
    </row>
    <row r="2623" spans="1:8" x14ac:dyDescent="0.2">
      <c r="A2623" s="452"/>
      <c r="B2623" s="451"/>
      <c r="C2623" s="451"/>
      <c r="D2623" s="451"/>
      <c r="E2623" s="451"/>
      <c r="F2623" s="451"/>
      <c r="G2623" s="451"/>
      <c r="H2623" s="451"/>
    </row>
    <row r="2624" spans="1:8" x14ac:dyDescent="0.2">
      <c r="A2624" s="452"/>
      <c r="B2624" s="451"/>
      <c r="C2624" s="451"/>
      <c r="D2624" s="451"/>
      <c r="E2624" s="451"/>
      <c r="F2624" s="451"/>
      <c r="G2624" s="451"/>
      <c r="H2624" s="451"/>
    </row>
    <row r="2625" spans="1:8" x14ac:dyDescent="0.2">
      <c r="A2625" s="452"/>
      <c r="B2625" s="451"/>
      <c r="C2625" s="451"/>
      <c r="D2625" s="451"/>
      <c r="E2625" s="451"/>
      <c r="F2625" s="451"/>
      <c r="G2625" s="451"/>
      <c r="H2625" s="451"/>
    </row>
    <row r="2626" spans="1:8" x14ac:dyDescent="0.2">
      <c r="A2626" s="452"/>
      <c r="B2626" s="451"/>
      <c r="C2626" s="451"/>
      <c r="D2626" s="451"/>
      <c r="E2626" s="451"/>
      <c r="F2626" s="451"/>
      <c r="G2626" s="451"/>
      <c r="H2626" s="451"/>
    </row>
    <row r="2627" spans="1:8" x14ac:dyDescent="0.2">
      <c r="A2627" s="452"/>
      <c r="B2627" s="451"/>
      <c r="C2627" s="451"/>
      <c r="D2627" s="451"/>
      <c r="E2627" s="451"/>
      <c r="F2627" s="451"/>
      <c r="G2627" s="451"/>
      <c r="H2627" s="451"/>
    </row>
    <row r="2628" spans="1:8" x14ac:dyDescent="0.2">
      <c r="A2628" s="452"/>
      <c r="B2628" s="451"/>
      <c r="C2628" s="451"/>
      <c r="D2628" s="451"/>
      <c r="E2628" s="451"/>
      <c r="F2628" s="451"/>
      <c r="G2628" s="451"/>
      <c r="H2628" s="451"/>
    </row>
    <row r="2629" spans="1:8" x14ac:dyDescent="0.2">
      <c r="A2629" s="452"/>
      <c r="B2629" s="451"/>
      <c r="C2629" s="451"/>
      <c r="D2629" s="451"/>
      <c r="E2629" s="451"/>
      <c r="F2629" s="451"/>
      <c r="G2629" s="451"/>
      <c r="H2629" s="451"/>
    </row>
    <row r="2630" spans="1:8" x14ac:dyDescent="0.2">
      <c r="A2630" s="452"/>
      <c r="B2630" s="451"/>
      <c r="C2630" s="451"/>
      <c r="D2630" s="451"/>
      <c r="E2630" s="451"/>
      <c r="F2630" s="451"/>
      <c r="G2630" s="451"/>
      <c r="H2630" s="451"/>
    </row>
    <row r="2631" spans="1:8" x14ac:dyDescent="0.2">
      <c r="A2631" s="452"/>
      <c r="B2631" s="451"/>
      <c r="C2631" s="451"/>
      <c r="D2631" s="451"/>
      <c r="E2631" s="451"/>
      <c r="F2631" s="451"/>
      <c r="G2631" s="451"/>
      <c r="H2631" s="451"/>
    </row>
    <row r="2632" spans="1:8" x14ac:dyDescent="0.2">
      <c r="A2632" s="452"/>
      <c r="B2632" s="451"/>
      <c r="C2632" s="451"/>
      <c r="D2632" s="451"/>
      <c r="E2632" s="451"/>
      <c r="F2632" s="451"/>
      <c r="G2632" s="451"/>
      <c r="H2632" s="451"/>
    </row>
    <row r="2633" spans="1:8" x14ac:dyDescent="0.2">
      <c r="A2633" s="452"/>
      <c r="B2633" s="451"/>
      <c r="C2633" s="451"/>
      <c r="D2633" s="451"/>
      <c r="E2633" s="451"/>
      <c r="F2633" s="451"/>
      <c r="G2633" s="451"/>
      <c r="H2633" s="451"/>
    </row>
    <row r="2634" spans="1:8" x14ac:dyDescent="0.2">
      <c r="A2634" s="452"/>
      <c r="B2634" s="451"/>
      <c r="C2634" s="451"/>
      <c r="D2634" s="451"/>
      <c r="E2634" s="451"/>
      <c r="F2634" s="451"/>
      <c r="G2634" s="451"/>
      <c r="H2634" s="451"/>
    </row>
    <row r="2635" spans="1:8" x14ac:dyDescent="0.2">
      <c r="A2635" s="452"/>
      <c r="B2635" s="451"/>
      <c r="C2635" s="451"/>
      <c r="D2635" s="451"/>
      <c r="E2635" s="451"/>
      <c r="F2635" s="451"/>
      <c r="G2635" s="451"/>
      <c r="H2635" s="451"/>
    </row>
    <row r="2636" spans="1:8" x14ac:dyDescent="0.2">
      <c r="A2636" s="452"/>
      <c r="B2636" s="451"/>
      <c r="C2636" s="451"/>
      <c r="D2636" s="451"/>
      <c r="E2636" s="451"/>
      <c r="F2636" s="451"/>
      <c r="G2636" s="451"/>
      <c r="H2636" s="451"/>
    </row>
    <row r="2637" spans="1:8" x14ac:dyDescent="0.2">
      <c r="A2637" s="452"/>
      <c r="B2637" s="451"/>
      <c r="C2637" s="451"/>
      <c r="D2637" s="451"/>
      <c r="E2637" s="451"/>
      <c r="F2637" s="451"/>
      <c r="G2637" s="451"/>
      <c r="H2637" s="451"/>
    </row>
    <row r="2638" spans="1:8" x14ac:dyDescent="0.2">
      <c r="A2638" s="452"/>
      <c r="B2638" s="451"/>
      <c r="C2638" s="451"/>
      <c r="D2638" s="451"/>
      <c r="E2638" s="451"/>
      <c r="F2638" s="451"/>
      <c r="G2638" s="451"/>
      <c r="H2638" s="451"/>
    </row>
    <row r="2639" spans="1:8" x14ac:dyDescent="0.2">
      <c r="A2639" s="452"/>
      <c r="B2639" s="451"/>
      <c r="C2639" s="451"/>
      <c r="D2639" s="451"/>
      <c r="E2639" s="451"/>
      <c r="F2639" s="451"/>
      <c r="G2639" s="451"/>
      <c r="H2639" s="451"/>
    </row>
    <row r="2640" spans="1:8" x14ac:dyDescent="0.2">
      <c r="A2640" s="452"/>
      <c r="B2640" s="451"/>
      <c r="C2640" s="451"/>
      <c r="D2640" s="451"/>
      <c r="E2640" s="451"/>
      <c r="F2640" s="451"/>
      <c r="G2640" s="451"/>
      <c r="H2640" s="451"/>
    </row>
    <row r="2641" spans="1:8" x14ac:dyDescent="0.2">
      <c r="A2641" s="452"/>
      <c r="B2641" s="451"/>
      <c r="C2641" s="451"/>
      <c r="D2641" s="451"/>
      <c r="E2641" s="451"/>
      <c r="F2641" s="451"/>
      <c r="G2641" s="451"/>
      <c r="H2641" s="451"/>
    </row>
    <row r="2642" spans="1:8" x14ac:dyDescent="0.2">
      <c r="A2642" s="452"/>
      <c r="B2642" s="451"/>
      <c r="C2642" s="451"/>
      <c r="D2642" s="451"/>
      <c r="E2642" s="451"/>
      <c r="F2642" s="451"/>
      <c r="G2642" s="451"/>
      <c r="H2642" s="451"/>
    </row>
    <row r="2643" spans="1:8" x14ac:dyDescent="0.2">
      <c r="A2643" s="452"/>
      <c r="B2643" s="451"/>
      <c r="C2643" s="451"/>
      <c r="D2643" s="451"/>
      <c r="E2643" s="451"/>
      <c r="F2643" s="451"/>
      <c r="G2643" s="451"/>
      <c r="H2643" s="451"/>
    </row>
    <row r="2644" spans="1:8" x14ac:dyDescent="0.2">
      <c r="A2644" s="452"/>
      <c r="B2644" s="451"/>
      <c r="C2644" s="451"/>
      <c r="D2644" s="451"/>
      <c r="E2644" s="451"/>
      <c r="F2644" s="451"/>
      <c r="G2644" s="451"/>
      <c r="H2644" s="451"/>
    </row>
    <row r="2645" spans="1:8" x14ac:dyDescent="0.2">
      <c r="A2645" s="452"/>
      <c r="B2645" s="451"/>
      <c r="C2645" s="451"/>
      <c r="D2645" s="451"/>
      <c r="E2645" s="451"/>
      <c r="F2645" s="451"/>
      <c r="G2645" s="451"/>
      <c r="H2645" s="451"/>
    </row>
    <row r="2646" spans="1:8" x14ac:dyDescent="0.2">
      <c r="A2646" s="452"/>
      <c r="B2646" s="451"/>
      <c r="C2646" s="451"/>
      <c r="D2646" s="451"/>
      <c r="E2646" s="451"/>
      <c r="F2646" s="451"/>
      <c r="G2646" s="451"/>
      <c r="H2646" s="451"/>
    </row>
    <row r="2647" spans="1:8" x14ac:dyDescent="0.2">
      <c r="A2647" s="452"/>
      <c r="B2647" s="451"/>
      <c r="C2647" s="451"/>
      <c r="D2647" s="451"/>
      <c r="E2647" s="451"/>
      <c r="F2647" s="451"/>
      <c r="G2647" s="451"/>
      <c r="H2647" s="451"/>
    </row>
    <row r="2648" spans="1:8" x14ac:dyDescent="0.2">
      <c r="A2648" s="452"/>
      <c r="B2648" s="451"/>
      <c r="C2648" s="451"/>
      <c r="D2648" s="451"/>
      <c r="E2648" s="451"/>
      <c r="F2648" s="451"/>
      <c r="G2648" s="451"/>
      <c r="H2648" s="451"/>
    </row>
    <row r="2649" spans="1:8" x14ac:dyDescent="0.2">
      <c r="A2649" s="452"/>
      <c r="B2649" s="451"/>
      <c r="C2649" s="451"/>
      <c r="D2649" s="451"/>
      <c r="E2649" s="451"/>
      <c r="F2649" s="451"/>
      <c r="G2649" s="451"/>
      <c r="H2649" s="451"/>
    </row>
    <row r="2650" spans="1:8" x14ac:dyDescent="0.2">
      <c r="A2650" s="452"/>
      <c r="B2650" s="451"/>
      <c r="C2650" s="451"/>
      <c r="D2650" s="451"/>
      <c r="E2650" s="451"/>
      <c r="F2650" s="451"/>
      <c r="G2650" s="451"/>
      <c r="H2650" s="451"/>
    </row>
    <row r="2651" spans="1:8" x14ac:dyDescent="0.2">
      <c r="A2651" s="452"/>
      <c r="B2651" s="451"/>
      <c r="C2651" s="451"/>
      <c r="D2651" s="451"/>
      <c r="E2651" s="451"/>
      <c r="F2651" s="451"/>
      <c r="G2651" s="451"/>
      <c r="H2651" s="451"/>
    </row>
    <row r="2652" spans="1:8" x14ac:dyDescent="0.2">
      <c r="A2652" s="452"/>
      <c r="B2652" s="451"/>
      <c r="C2652" s="451"/>
      <c r="D2652" s="451"/>
      <c r="E2652" s="451"/>
      <c r="F2652" s="451"/>
      <c r="G2652" s="451"/>
      <c r="H2652" s="451"/>
    </row>
    <row r="2653" spans="1:8" x14ac:dyDescent="0.2">
      <c r="A2653" s="452"/>
      <c r="B2653" s="451"/>
      <c r="C2653" s="451"/>
      <c r="D2653" s="451"/>
      <c r="E2653" s="451"/>
      <c r="F2653" s="451"/>
      <c r="G2653" s="451"/>
      <c r="H2653" s="451"/>
    </row>
    <row r="2654" spans="1:8" x14ac:dyDescent="0.2">
      <c r="A2654" s="452"/>
      <c r="B2654" s="451"/>
      <c r="C2654" s="451"/>
      <c r="D2654" s="451"/>
      <c r="E2654" s="451"/>
      <c r="F2654" s="451"/>
      <c r="G2654" s="451"/>
      <c r="H2654" s="451"/>
    </row>
    <row r="2655" spans="1:8" x14ac:dyDescent="0.2">
      <c r="A2655" s="452"/>
      <c r="B2655" s="451"/>
      <c r="C2655" s="451"/>
      <c r="D2655" s="451"/>
      <c r="E2655" s="451"/>
      <c r="F2655" s="451"/>
      <c r="G2655" s="451"/>
      <c r="H2655" s="451"/>
    </row>
    <row r="2656" spans="1:8" x14ac:dyDescent="0.2">
      <c r="A2656" s="452"/>
      <c r="B2656" s="451"/>
      <c r="C2656" s="451"/>
      <c r="D2656" s="451"/>
      <c r="E2656" s="451"/>
      <c r="F2656" s="451"/>
      <c r="G2656" s="451"/>
      <c r="H2656" s="451"/>
    </row>
    <row r="2657" spans="1:8" x14ac:dyDescent="0.2">
      <c r="A2657" s="452"/>
      <c r="B2657" s="451"/>
      <c r="C2657" s="451"/>
      <c r="D2657" s="451"/>
      <c r="E2657" s="451"/>
      <c r="F2657" s="451"/>
      <c r="G2657" s="451"/>
      <c r="H2657" s="451"/>
    </row>
    <row r="2658" spans="1:8" x14ac:dyDescent="0.2">
      <c r="A2658" s="452"/>
      <c r="B2658" s="451"/>
      <c r="C2658" s="451"/>
      <c r="D2658" s="451"/>
      <c r="E2658" s="451"/>
      <c r="F2658" s="451"/>
      <c r="G2658" s="451"/>
      <c r="H2658" s="451"/>
    </row>
    <row r="2659" spans="1:8" x14ac:dyDescent="0.2">
      <c r="A2659" s="452"/>
      <c r="B2659" s="451"/>
      <c r="C2659" s="451"/>
      <c r="D2659" s="451"/>
      <c r="E2659" s="451"/>
      <c r="F2659" s="451"/>
      <c r="G2659" s="451"/>
      <c r="H2659" s="451"/>
    </row>
    <row r="2660" spans="1:8" x14ac:dyDescent="0.2">
      <c r="A2660" s="452"/>
      <c r="B2660" s="451"/>
      <c r="C2660" s="451"/>
      <c r="D2660" s="451"/>
      <c r="E2660" s="451"/>
      <c r="F2660" s="451"/>
      <c r="G2660" s="451"/>
      <c r="H2660" s="451"/>
    </row>
    <row r="2661" spans="1:8" x14ac:dyDescent="0.2">
      <c r="A2661" s="452"/>
      <c r="B2661" s="451"/>
      <c r="C2661" s="451"/>
      <c r="D2661" s="451"/>
      <c r="E2661" s="451"/>
      <c r="F2661" s="451"/>
      <c r="G2661" s="451"/>
      <c r="H2661" s="451"/>
    </row>
    <row r="2662" spans="1:8" x14ac:dyDescent="0.2">
      <c r="A2662" s="452"/>
      <c r="B2662" s="451"/>
      <c r="C2662" s="451"/>
      <c r="D2662" s="451"/>
      <c r="E2662" s="451"/>
      <c r="F2662" s="451"/>
      <c r="G2662" s="451"/>
      <c r="H2662" s="451"/>
    </row>
    <row r="2663" spans="1:8" x14ac:dyDescent="0.2">
      <c r="A2663" s="452"/>
      <c r="B2663" s="451"/>
      <c r="C2663" s="451"/>
      <c r="D2663" s="451"/>
      <c r="E2663" s="451"/>
      <c r="F2663" s="451"/>
      <c r="G2663" s="451"/>
      <c r="H2663" s="451"/>
    </row>
    <row r="2664" spans="1:8" x14ac:dyDescent="0.2">
      <c r="A2664" s="452"/>
      <c r="B2664" s="451"/>
      <c r="C2664" s="451"/>
      <c r="D2664" s="451"/>
      <c r="E2664" s="451"/>
      <c r="F2664" s="451"/>
      <c r="G2664" s="451"/>
      <c r="H2664" s="451"/>
    </row>
    <row r="2665" spans="1:8" x14ac:dyDescent="0.2">
      <c r="A2665" s="452"/>
      <c r="B2665" s="451"/>
      <c r="C2665" s="451"/>
      <c r="D2665" s="451"/>
      <c r="E2665" s="451"/>
      <c r="F2665" s="451"/>
      <c r="G2665" s="451"/>
      <c r="H2665" s="451"/>
    </row>
    <row r="2666" spans="1:8" x14ac:dyDescent="0.2">
      <c r="A2666" s="452"/>
      <c r="B2666" s="451"/>
      <c r="C2666" s="451"/>
      <c r="D2666" s="451"/>
      <c r="E2666" s="451"/>
      <c r="F2666" s="451"/>
      <c r="G2666" s="451"/>
      <c r="H2666" s="451"/>
    </row>
    <row r="2667" spans="1:8" x14ac:dyDescent="0.2">
      <c r="A2667" s="452"/>
      <c r="B2667" s="451"/>
      <c r="C2667" s="451"/>
      <c r="D2667" s="451"/>
      <c r="E2667" s="451"/>
      <c r="F2667" s="451"/>
      <c r="G2667" s="451"/>
      <c r="H2667" s="451"/>
    </row>
    <row r="2668" spans="1:8" x14ac:dyDescent="0.2">
      <c r="A2668" s="452"/>
      <c r="B2668" s="451"/>
      <c r="C2668" s="451"/>
      <c r="D2668" s="451"/>
      <c r="E2668" s="451"/>
      <c r="F2668" s="451"/>
      <c r="G2668" s="451"/>
      <c r="H2668" s="451"/>
    </row>
    <row r="2669" spans="1:8" x14ac:dyDescent="0.2">
      <c r="A2669" s="452"/>
      <c r="B2669" s="451"/>
      <c r="C2669" s="451"/>
      <c r="D2669" s="451"/>
      <c r="E2669" s="451"/>
      <c r="F2669" s="451"/>
      <c r="G2669" s="451"/>
      <c r="H2669" s="451"/>
    </row>
    <row r="2670" spans="1:8" x14ac:dyDescent="0.2">
      <c r="A2670" s="452"/>
      <c r="B2670" s="451"/>
      <c r="C2670" s="451"/>
      <c r="D2670" s="451"/>
      <c r="E2670" s="451"/>
      <c r="F2670" s="451"/>
      <c r="G2670" s="451"/>
      <c r="H2670" s="451"/>
    </row>
    <row r="2671" spans="1:8" x14ac:dyDescent="0.2">
      <c r="A2671" s="452"/>
      <c r="B2671" s="451"/>
      <c r="C2671" s="451"/>
      <c r="D2671" s="451"/>
      <c r="E2671" s="451"/>
      <c r="F2671" s="451"/>
      <c r="G2671" s="451"/>
      <c r="H2671" s="451"/>
    </row>
    <row r="2672" spans="1:8" x14ac:dyDescent="0.2">
      <c r="A2672" s="452"/>
      <c r="B2672" s="451"/>
      <c r="C2672" s="451"/>
      <c r="D2672" s="451"/>
      <c r="E2672" s="451"/>
      <c r="F2672" s="451"/>
      <c r="G2672" s="451"/>
      <c r="H2672" s="451"/>
    </row>
    <row r="2673" spans="1:8" x14ac:dyDescent="0.2">
      <c r="A2673" s="452"/>
      <c r="B2673" s="451"/>
      <c r="C2673" s="451"/>
      <c r="D2673" s="451"/>
      <c r="E2673" s="451"/>
      <c r="F2673" s="451"/>
      <c r="G2673" s="451"/>
      <c r="H2673" s="451"/>
    </row>
    <row r="2674" spans="1:8" x14ac:dyDescent="0.2">
      <c r="A2674" s="452"/>
      <c r="B2674" s="451"/>
      <c r="C2674" s="451"/>
      <c r="D2674" s="451"/>
      <c r="E2674" s="451"/>
      <c r="F2674" s="451"/>
      <c r="G2674" s="451"/>
      <c r="H2674" s="451"/>
    </row>
    <row r="2675" spans="1:8" x14ac:dyDescent="0.2">
      <c r="A2675" s="452"/>
      <c r="B2675" s="451"/>
      <c r="C2675" s="451"/>
      <c r="D2675" s="451"/>
      <c r="E2675" s="451"/>
      <c r="F2675" s="451"/>
      <c r="G2675" s="451"/>
      <c r="H2675" s="451"/>
    </row>
    <row r="2676" spans="1:8" x14ac:dyDescent="0.2">
      <c r="A2676" s="452"/>
      <c r="B2676" s="451"/>
      <c r="C2676" s="451"/>
      <c r="D2676" s="451"/>
      <c r="E2676" s="451"/>
      <c r="F2676" s="451"/>
      <c r="G2676" s="451"/>
      <c r="H2676" s="451"/>
    </row>
    <row r="2677" spans="1:8" x14ac:dyDescent="0.2">
      <c r="A2677" s="452"/>
      <c r="B2677" s="451"/>
      <c r="C2677" s="451"/>
      <c r="D2677" s="451"/>
      <c r="E2677" s="451"/>
      <c r="F2677" s="451"/>
      <c r="G2677" s="451"/>
      <c r="H2677" s="451"/>
    </row>
    <row r="2678" spans="1:8" x14ac:dyDescent="0.2">
      <c r="A2678" s="452"/>
      <c r="B2678" s="451"/>
      <c r="C2678" s="451"/>
      <c r="D2678" s="451"/>
      <c r="E2678" s="451"/>
      <c r="F2678" s="451"/>
      <c r="G2678" s="451"/>
      <c r="H2678" s="451"/>
    </row>
    <row r="2679" spans="1:8" x14ac:dyDescent="0.2">
      <c r="A2679" s="452"/>
      <c r="B2679" s="451"/>
      <c r="C2679" s="451"/>
      <c r="D2679" s="451"/>
      <c r="E2679" s="451"/>
      <c r="F2679" s="451"/>
      <c r="G2679" s="451"/>
      <c r="H2679" s="451"/>
    </row>
    <row r="2680" spans="1:8" x14ac:dyDescent="0.2">
      <c r="A2680" s="452"/>
      <c r="B2680" s="451"/>
      <c r="C2680" s="451"/>
      <c r="D2680" s="451"/>
      <c r="E2680" s="451"/>
      <c r="F2680" s="451"/>
      <c r="G2680" s="451"/>
      <c r="H2680" s="451"/>
    </row>
    <row r="2681" spans="1:8" x14ac:dyDescent="0.2">
      <c r="A2681" s="452"/>
      <c r="B2681" s="451"/>
      <c r="C2681" s="451"/>
      <c r="D2681" s="451"/>
      <c r="E2681" s="451"/>
      <c r="F2681" s="451"/>
      <c r="G2681" s="451"/>
      <c r="H2681" s="451"/>
    </row>
    <row r="2682" spans="1:8" x14ac:dyDescent="0.2">
      <c r="A2682" s="452"/>
      <c r="B2682" s="451"/>
      <c r="C2682" s="451"/>
      <c r="D2682" s="451"/>
      <c r="E2682" s="451"/>
      <c r="F2682" s="451"/>
      <c r="G2682" s="451"/>
      <c r="H2682" s="451"/>
    </row>
    <row r="2683" spans="1:8" x14ac:dyDescent="0.2">
      <c r="A2683" s="452"/>
      <c r="B2683" s="451"/>
      <c r="C2683" s="451"/>
      <c r="D2683" s="451"/>
      <c r="E2683" s="451"/>
      <c r="F2683" s="451"/>
      <c r="G2683" s="451"/>
      <c r="H2683" s="451"/>
    </row>
    <row r="2684" spans="1:8" x14ac:dyDescent="0.2">
      <c r="A2684" s="452"/>
      <c r="B2684" s="451"/>
      <c r="C2684" s="451"/>
      <c r="D2684" s="451"/>
      <c r="E2684" s="451"/>
      <c r="F2684" s="451"/>
      <c r="G2684" s="451"/>
      <c r="H2684" s="451"/>
    </row>
    <row r="2685" spans="1:8" x14ac:dyDescent="0.2">
      <c r="A2685" s="452"/>
      <c r="B2685" s="451"/>
      <c r="C2685" s="451"/>
      <c r="D2685" s="451"/>
      <c r="E2685" s="451"/>
      <c r="F2685" s="451"/>
      <c r="G2685" s="451"/>
      <c r="H2685" s="451"/>
    </row>
    <row r="2686" spans="1:8" x14ac:dyDescent="0.2">
      <c r="A2686" s="452"/>
      <c r="B2686" s="451"/>
      <c r="C2686" s="451"/>
      <c r="D2686" s="451"/>
      <c r="E2686" s="451"/>
      <c r="F2686" s="451"/>
      <c r="G2686" s="451"/>
      <c r="H2686" s="451"/>
    </row>
    <row r="2687" spans="1:8" x14ac:dyDescent="0.2">
      <c r="A2687" s="452"/>
      <c r="B2687" s="451"/>
      <c r="C2687" s="451"/>
      <c r="D2687" s="451"/>
      <c r="E2687" s="451"/>
      <c r="F2687" s="451"/>
      <c r="G2687" s="451"/>
      <c r="H2687" s="451"/>
    </row>
    <row r="2688" spans="1:8" x14ac:dyDescent="0.2">
      <c r="A2688" s="452"/>
      <c r="B2688" s="451"/>
      <c r="C2688" s="451"/>
      <c r="D2688" s="451"/>
      <c r="E2688" s="451"/>
      <c r="F2688" s="451"/>
      <c r="G2688" s="451"/>
      <c r="H2688" s="451"/>
    </row>
    <row r="2689" spans="1:8" x14ac:dyDescent="0.2">
      <c r="A2689" s="452"/>
      <c r="B2689" s="451"/>
      <c r="C2689" s="451"/>
      <c r="D2689" s="451"/>
      <c r="E2689" s="451"/>
      <c r="F2689" s="451"/>
      <c r="G2689" s="451"/>
      <c r="H2689" s="451"/>
    </row>
    <row r="2690" spans="1:8" x14ac:dyDescent="0.2">
      <c r="A2690" s="452"/>
      <c r="B2690" s="451"/>
      <c r="C2690" s="451"/>
      <c r="D2690" s="451"/>
      <c r="E2690" s="451"/>
      <c r="F2690" s="451"/>
      <c r="G2690" s="451"/>
      <c r="H2690" s="451"/>
    </row>
    <row r="2691" spans="1:8" x14ac:dyDescent="0.2">
      <c r="A2691" s="452"/>
      <c r="B2691" s="451"/>
      <c r="C2691" s="451"/>
      <c r="D2691" s="451"/>
      <c r="E2691" s="451"/>
      <c r="F2691" s="451"/>
      <c r="G2691" s="451"/>
      <c r="H2691" s="451"/>
    </row>
    <row r="2692" spans="1:8" x14ac:dyDescent="0.2">
      <c r="A2692" s="452"/>
      <c r="B2692" s="451"/>
      <c r="C2692" s="451"/>
      <c r="D2692" s="451"/>
      <c r="E2692" s="451"/>
      <c r="F2692" s="451"/>
      <c r="G2692" s="451"/>
      <c r="H2692" s="451"/>
    </row>
    <row r="2693" spans="1:8" x14ac:dyDescent="0.2">
      <c r="A2693" s="452"/>
      <c r="B2693" s="451"/>
      <c r="C2693" s="451"/>
      <c r="D2693" s="451"/>
      <c r="E2693" s="451"/>
      <c r="F2693" s="451"/>
      <c r="G2693" s="451"/>
      <c r="H2693" s="451"/>
    </row>
    <row r="2694" spans="1:8" x14ac:dyDescent="0.2">
      <c r="A2694" s="452"/>
      <c r="B2694" s="451"/>
      <c r="C2694" s="451"/>
      <c r="D2694" s="451"/>
      <c r="E2694" s="451"/>
      <c r="F2694" s="451"/>
      <c r="G2694" s="451"/>
      <c r="H2694" s="451"/>
    </row>
    <row r="2695" spans="1:8" x14ac:dyDescent="0.2">
      <c r="A2695" s="452"/>
      <c r="B2695" s="451"/>
      <c r="C2695" s="451"/>
      <c r="D2695" s="451"/>
      <c r="E2695" s="451"/>
      <c r="F2695" s="451"/>
      <c r="G2695" s="451"/>
      <c r="H2695" s="451"/>
    </row>
    <row r="2696" spans="1:8" x14ac:dyDescent="0.2">
      <c r="A2696" s="452"/>
      <c r="B2696" s="451"/>
      <c r="C2696" s="451"/>
      <c r="D2696" s="451"/>
      <c r="E2696" s="451"/>
      <c r="F2696" s="451"/>
      <c r="G2696" s="451"/>
      <c r="H2696" s="451"/>
    </row>
    <row r="2697" spans="1:8" x14ac:dyDescent="0.2">
      <c r="A2697" s="452"/>
      <c r="B2697" s="451"/>
      <c r="C2697" s="451"/>
      <c r="D2697" s="451"/>
      <c r="E2697" s="451"/>
      <c r="F2697" s="451"/>
      <c r="G2697" s="451"/>
      <c r="H2697" s="451"/>
    </row>
    <row r="2698" spans="1:8" x14ac:dyDescent="0.2">
      <c r="A2698" s="452"/>
      <c r="B2698" s="451"/>
      <c r="C2698" s="451"/>
      <c r="D2698" s="451"/>
      <c r="E2698" s="451"/>
      <c r="F2698" s="451"/>
      <c r="G2698" s="451"/>
      <c r="H2698" s="451"/>
    </row>
    <row r="2699" spans="1:8" x14ac:dyDescent="0.2">
      <c r="A2699" s="452"/>
      <c r="B2699" s="451"/>
      <c r="C2699" s="451"/>
      <c r="D2699" s="451"/>
      <c r="E2699" s="451"/>
      <c r="F2699" s="451"/>
      <c r="G2699" s="451"/>
      <c r="H2699" s="451"/>
    </row>
    <row r="2700" spans="1:8" x14ac:dyDescent="0.2">
      <c r="A2700" s="452"/>
      <c r="B2700" s="451"/>
      <c r="C2700" s="451"/>
      <c r="D2700" s="451"/>
      <c r="E2700" s="451"/>
      <c r="F2700" s="451"/>
      <c r="G2700" s="451"/>
      <c r="H2700" s="451"/>
    </row>
    <row r="2701" spans="1:8" x14ac:dyDescent="0.2">
      <c r="A2701" s="452"/>
      <c r="B2701" s="451"/>
      <c r="C2701" s="451"/>
      <c r="D2701" s="451"/>
      <c r="E2701" s="451"/>
      <c r="F2701" s="451"/>
      <c r="G2701" s="451"/>
      <c r="H2701" s="451"/>
    </row>
    <row r="2702" spans="1:8" x14ac:dyDescent="0.2">
      <c r="A2702" s="452"/>
      <c r="B2702" s="451"/>
      <c r="C2702" s="451"/>
      <c r="D2702" s="451"/>
      <c r="E2702" s="451"/>
      <c r="F2702" s="451"/>
      <c r="G2702" s="451"/>
      <c r="H2702" s="451"/>
    </row>
    <row r="2703" spans="1:8" x14ac:dyDescent="0.2">
      <c r="A2703" s="452"/>
      <c r="B2703" s="451"/>
      <c r="C2703" s="451"/>
      <c r="D2703" s="451"/>
      <c r="E2703" s="451"/>
      <c r="F2703" s="451"/>
      <c r="G2703" s="451"/>
      <c r="H2703" s="451"/>
    </row>
    <row r="2704" spans="1:8" x14ac:dyDescent="0.2">
      <c r="A2704" s="452"/>
      <c r="B2704" s="451"/>
      <c r="C2704" s="451"/>
      <c r="D2704" s="451"/>
      <c r="E2704" s="451"/>
      <c r="F2704" s="451"/>
      <c r="G2704" s="451"/>
      <c r="H2704" s="451"/>
    </row>
    <row r="2705" spans="1:8" x14ac:dyDescent="0.2">
      <c r="A2705" s="452"/>
      <c r="B2705" s="451"/>
      <c r="C2705" s="451"/>
      <c r="D2705" s="451"/>
      <c r="E2705" s="451"/>
      <c r="F2705" s="451"/>
      <c r="G2705" s="451"/>
      <c r="H2705" s="451"/>
    </row>
    <row r="2706" spans="1:8" x14ac:dyDescent="0.2">
      <c r="A2706" s="452"/>
      <c r="B2706" s="451"/>
      <c r="C2706" s="451"/>
      <c r="D2706" s="451"/>
      <c r="E2706" s="451"/>
      <c r="F2706" s="451"/>
      <c r="G2706" s="451"/>
      <c r="H2706" s="451"/>
    </row>
    <row r="2707" spans="1:8" x14ac:dyDescent="0.2">
      <c r="A2707" s="452"/>
      <c r="B2707" s="451"/>
      <c r="C2707" s="451"/>
      <c r="D2707" s="451"/>
      <c r="E2707" s="451"/>
      <c r="F2707" s="451"/>
      <c r="G2707" s="451"/>
      <c r="H2707" s="451"/>
    </row>
    <row r="2708" spans="1:8" x14ac:dyDescent="0.2">
      <c r="A2708" s="452"/>
      <c r="B2708" s="451"/>
      <c r="C2708" s="451"/>
      <c r="D2708" s="451"/>
      <c r="E2708" s="451"/>
      <c r="F2708" s="451"/>
      <c r="G2708" s="451"/>
      <c r="H2708" s="451"/>
    </row>
    <row r="2709" spans="1:8" x14ac:dyDescent="0.2">
      <c r="A2709" s="452"/>
      <c r="B2709" s="451"/>
      <c r="C2709" s="451"/>
      <c r="D2709" s="451"/>
      <c r="E2709" s="451"/>
      <c r="F2709" s="451"/>
      <c r="G2709" s="451"/>
      <c r="H2709" s="451"/>
    </row>
    <row r="2710" spans="1:8" x14ac:dyDescent="0.2">
      <c r="A2710" s="452"/>
      <c r="B2710" s="451"/>
      <c r="C2710" s="451"/>
      <c r="D2710" s="451"/>
      <c r="E2710" s="451"/>
      <c r="F2710" s="451"/>
      <c r="G2710" s="451"/>
      <c r="H2710" s="451"/>
    </row>
    <row r="2711" spans="1:8" x14ac:dyDescent="0.2">
      <c r="A2711" s="452"/>
      <c r="B2711" s="451"/>
      <c r="C2711" s="451"/>
      <c r="D2711" s="451"/>
      <c r="E2711" s="451"/>
      <c r="F2711" s="451"/>
      <c r="G2711" s="451"/>
      <c r="H2711" s="451"/>
    </row>
    <row r="2712" spans="1:8" x14ac:dyDescent="0.2">
      <c r="A2712" s="452"/>
      <c r="B2712" s="451"/>
      <c r="C2712" s="451"/>
      <c r="D2712" s="451"/>
      <c r="E2712" s="451"/>
      <c r="F2712" s="451"/>
      <c r="G2712" s="451"/>
      <c r="H2712" s="451"/>
    </row>
    <row r="2713" spans="1:8" x14ac:dyDescent="0.2">
      <c r="A2713" s="452"/>
      <c r="B2713" s="451"/>
      <c r="C2713" s="451"/>
      <c r="D2713" s="451"/>
      <c r="E2713" s="451"/>
      <c r="F2713" s="451"/>
      <c r="G2713" s="451"/>
      <c r="H2713" s="451"/>
    </row>
    <row r="2714" spans="1:8" x14ac:dyDescent="0.2">
      <c r="A2714" s="452"/>
      <c r="B2714" s="451"/>
      <c r="C2714" s="451"/>
      <c r="D2714" s="451"/>
      <c r="E2714" s="451"/>
      <c r="F2714" s="451"/>
      <c r="G2714" s="451"/>
      <c r="H2714" s="451"/>
    </row>
    <row r="2715" spans="1:8" x14ac:dyDescent="0.2">
      <c r="A2715" s="452"/>
      <c r="B2715" s="451"/>
      <c r="C2715" s="451"/>
      <c r="D2715" s="451"/>
      <c r="E2715" s="451"/>
      <c r="F2715" s="451"/>
      <c r="G2715" s="451"/>
      <c r="H2715" s="451"/>
    </row>
    <row r="2716" spans="1:8" x14ac:dyDescent="0.2">
      <c r="A2716" s="452"/>
      <c r="B2716" s="451"/>
      <c r="C2716" s="451"/>
      <c r="D2716" s="451"/>
      <c r="E2716" s="451"/>
      <c r="F2716" s="451"/>
      <c r="G2716" s="451"/>
      <c r="H2716" s="451"/>
    </row>
    <row r="2717" spans="1:8" x14ac:dyDescent="0.2">
      <c r="A2717" s="452"/>
      <c r="B2717" s="451"/>
      <c r="C2717" s="451"/>
      <c r="D2717" s="451"/>
      <c r="E2717" s="451"/>
      <c r="F2717" s="451"/>
      <c r="G2717" s="451"/>
      <c r="H2717" s="451"/>
    </row>
    <row r="2718" spans="1:8" x14ac:dyDescent="0.2">
      <c r="A2718" s="452"/>
      <c r="B2718" s="451"/>
      <c r="C2718" s="451"/>
      <c r="D2718" s="451"/>
      <c r="E2718" s="451"/>
      <c r="F2718" s="451"/>
      <c r="G2718" s="451"/>
      <c r="H2718" s="451"/>
    </row>
    <row r="2719" spans="1:8" x14ac:dyDescent="0.2">
      <c r="A2719" s="452"/>
      <c r="B2719" s="451"/>
      <c r="C2719" s="451"/>
      <c r="D2719" s="451"/>
      <c r="E2719" s="451"/>
      <c r="F2719" s="451"/>
      <c r="G2719" s="451"/>
      <c r="H2719" s="451"/>
    </row>
    <row r="2720" spans="1:8" x14ac:dyDescent="0.2">
      <c r="A2720" s="452"/>
      <c r="B2720" s="451"/>
      <c r="C2720" s="451"/>
      <c r="D2720" s="451"/>
      <c r="E2720" s="451"/>
      <c r="F2720" s="451"/>
      <c r="G2720" s="451"/>
      <c r="H2720" s="451"/>
    </row>
    <row r="2721" spans="1:8" x14ac:dyDescent="0.2">
      <c r="A2721" s="452"/>
      <c r="B2721" s="451"/>
      <c r="C2721" s="451"/>
      <c r="D2721" s="451"/>
      <c r="E2721" s="451"/>
      <c r="F2721" s="451"/>
      <c r="G2721" s="451"/>
      <c r="H2721" s="451"/>
    </row>
    <row r="2722" spans="1:8" x14ac:dyDescent="0.2">
      <c r="A2722" s="452"/>
      <c r="B2722" s="451"/>
      <c r="C2722" s="451"/>
      <c r="D2722" s="451"/>
      <c r="E2722" s="451"/>
      <c r="F2722" s="451"/>
      <c r="G2722" s="451"/>
      <c r="H2722" s="451"/>
    </row>
    <row r="2723" spans="1:8" x14ac:dyDescent="0.2">
      <c r="A2723" s="452"/>
      <c r="B2723" s="451"/>
      <c r="C2723" s="451"/>
      <c r="D2723" s="451"/>
      <c r="E2723" s="451"/>
      <c r="F2723" s="451"/>
      <c r="G2723" s="451"/>
      <c r="H2723" s="451"/>
    </row>
    <row r="2724" spans="1:8" x14ac:dyDescent="0.2">
      <c r="A2724" s="452"/>
      <c r="B2724" s="451"/>
      <c r="C2724" s="451"/>
      <c r="D2724" s="451"/>
      <c r="E2724" s="451"/>
      <c r="F2724" s="451"/>
      <c r="G2724" s="451"/>
      <c r="H2724" s="451"/>
    </row>
    <row r="2725" spans="1:8" x14ac:dyDescent="0.2">
      <c r="A2725" s="452"/>
      <c r="B2725" s="451"/>
      <c r="C2725" s="451"/>
      <c r="D2725" s="451"/>
      <c r="E2725" s="451"/>
      <c r="F2725" s="451"/>
      <c r="G2725" s="451"/>
      <c r="H2725" s="451"/>
    </row>
    <row r="2726" spans="1:8" x14ac:dyDescent="0.2">
      <c r="A2726" s="452"/>
      <c r="B2726" s="451"/>
      <c r="C2726" s="451"/>
      <c r="D2726" s="451"/>
      <c r="E2726" s="451"/>
      <c r="F2726" s="451"/>
      <c r="G2726" s="451"/>
      <c r="H2726" s="451"/>
    </row>
    <row r="2727" spans="1:8" x14ac:dyDescent="0.2">
      <c r="A2727" s="452"/>
      <c r="B2727" s="451"/>
      <c r="C2727" s="451"/>
      <c r="D2727" s="451"/>
      <c r="E2727" s="451"/>
      <c r="F2727" s="451"/>
      <c r="G2727" s="451"/>
      <c r="H2727" s="451"/>
    </row>
    <row r="2728" spans="1:8" x14ac:dyDescent="0.2">
      <c r="A2728" s="452"/>
      <c r="B2728" s="451"/>
      <c r="C2728" s="451"/>
      <c r="D2728" s="451"/>
      <c r="E2728" s="451"/>
      <c r="F2728" s="451"/>
      <c r="G2728" s="451"/>
      <c r="H2728" s="451"/>
    </row>
    <row r="2729" spans="1:8" x14ac:dyDescent="0.2">
      <c r="A2729" s="452"/>
      <c r="B2729" s="451"/>
      <c r="C2729" s="451"/>
      <c r="D2729" s="451"/>
      <c r="E2729" s="451"/>
      <c r="F2729" s="451"/>
      <c r="G2729" s="451"/>
      <c r="H2729" s="451"/>
    </row>
    <row r="2730" spans="1:8" x14ac:dyDescent="0.2">
      <c r="A2730" s="452"/>
      <c r="B2730" s="451"/>
      <c r="C2730" s="451"/>
      <c r="D2730" s="451"/>
      <c r="E2730" s="451"/>
      <c r="F2730" s="451"/>
      <c r="G2730" s="451"/>
      <c r="H2730" s="451"/>
    </row>
    <row r="2731" spans="1:8" x14ac:dyDescent="0.2">
      <c r="A2731" s="452"/>
      <c r="B2731" s="451"/>
      <c r="C2731" s="451"/>
      <c r="D2731" s="451"/>
      <c r="E2731" s="451"/>
      <c r="F2731" s="451"/>
      <c r="G2731" s="451"/>
      <c r="H2731" s="451"/>
    </row>
    <row r="2732" spans="1:8" x14ac:dyDescent="0.2">
      <c r="A2732" s="452"/>
      <c r="B2732" s="451"/>
      <c r="C2732" s="451"/>
      <c r="D2732" s="451"/>
      <c r="E2732" s="451"/>
      <c r="F2732" s="451"/>
      <c r="G2732" s="451"/>
      <c r="H2732" s="451"/>
    </row>
    <row r="2733" spans="1:8" x14ac:dyDescent="0.2">
      <c r="A2733" s="452"/>
      <c r="B2733" s="451"/>
      <c r="C2733" s="451"/>
      <c r="D2733" s="451"/>
      <c r="E2733" s="451"/>
      <c r="F2733" s="451"/>
      <c r="G2733" s="451"/>
      <c r="H2733" s="451"/>
    </row>
    <row r="2734" spans="1:8" x14ac:dyDescent="0.2">
      <c r="A2734" s="452"/>
      <c r="B2734" s="451"/>
      <c r="C2734" s="451"/>
      <c r="D2734" s="451"/>
      <c r="E2734" s="451"/>
      <c r="F2734" s="451"/>
      <c r="G2734" s="451"/>
      <c r="H2734" s="451"/>
    </row>
    <row r="2735" spans="1:8" x14ac:dyDescent="0.2">
      <c r="A2735" s="452"/>
      <c r="B2735" s="451"/>
      <c r="C2735" s="451"/>
      <c r="D2735" s="451"/>
      <c r="E2735" s="451"/>
      <c r="F2735" s="451"/>
      <c r="G2735" s="451"/>
      <c r="H2735" s="451"/>
    </row>
    <row r="2736" spans="1:8" x14ac:dyDescent="0.2">
      <c r="A2736" s="452"/>
      <c r="B2736" s="451"/>
      <c r="C2736" s="451"/>
      <c r="D2736" s="451"/>
      <c r="E2736" s="451"/>
      <c r="F2736" s="451"/>
      <c r="G2736" s="451"/>
      <c r="H2736" s="451"/>
    </row>
    <row r="2737" spans="1:8" x14ac:dyDescent="0.2">
      <c r="A2737" s="452"/>
      <c r="B2737" s="451"/>
      <c r="C2737" s="451"/>
      <c r="D2737" s="451"/>
      <c r="E2737" s="451"/>
      <c r="F2737" s="451"/>
      <c r="G2737" s="451"/>
      <c r="H2737" s="451"/>
    </row>
    <row r="2738" spans="1:8" x14ac:dyDescent="0.2">
      <c r="A2738" s="452"/>
      <c r="B2738" s="451"/>
      <c r="C2738" s="451"/>
      <c r="D2738" s="451"/>
      <c r="E2738" s="451"/>
      <c r="F2738" s="451"/>
      <c r="G2738" s="451"/>
      <c r="H2738" s="451"/>
    </row>
    <row r="2739" spans="1:8" x14ac:dyDescent="0.2">
      <c r="A2739" s="452"/>
      <c r="B2739" s="451"/>
      <c r="C2739" s="451"/>
      <c r="D2739" s="451"/>
      <c r="E2739" s="451"/>
      <c r="F2739" s="451"/>
      <c r="G2739" s="451"/>
      <c r="H2739" s="451"/>
    </row>
    <row r="2740" spans="1:8" x14ac:dyDescent="0.2">
      <c r="A2740" s="452"/>
      <c r="B2740" s="451"/>
      <c r="C2740" s="451"/>
      <c r="D2740" s="451"/>
      <c r="E2740" s="451"/>
      <c r="F2740" s="451"/>
      <c r="G2740" s="451"/>
      <c r="H2740" s="451"/>
    </row>
    <row r="2741" spans="1:8" x14ac:dyDescent="0.2">
      <c r="A2741" s="452"/>
      <c r="B2741" s="451"/>
      <c r="C2741" s="451"/>
      <c r="D2741" s="451"/>
      <c r="E2741" s="451"/>
      <c r="F2741" s="451"/>
      <c r="G2741" s="451"/>
      <c r="H2741" s="451"/>
    </row>
    <row r="2742" spans="1:8" x14ac:dyDescent="0.2">
      <c r="A2742" s="452"/>
      <c r="B2742" s="451"/>
      <c r="C2742" s="451"/>
      <c r="D2742" s="451"/>
      <c r="E2742" s="451"/>
      <c r="F2742" s="451"/>
      <c r="G2742" s="451"/>
      <c r="H2742" s="451"/>
    </row>
    <row r="2743" spans="1:8" x14ac:dyDescent="0.2">
      <c r="A2743" s="452"/>
      <c r="B2743" s="451"/>
      <c r="C2743" s="451"/>
      <c r="D2743" s="451"/>
      <c r="E2743" s="451"/>
      <c r="F2743" s="451"/>
      <c r="G2743" s="451"/>
      <c r="H2743" s="451"/>
    </row>
    <row r="2744" spans="1:8" x14ac:dyDescent="0.2">
      <c r="A2744" s="452"/>
      <c r="B2744" s="451"/>
      <c r="C2744" s="451"/>
      <c r="D2744" s="451"/>
      <c r="E2744" s="451"/>
      <c r="F2744" s="451"/>
      <c r="G2744" s="451"/>
      <c r="H2744" s="451"/>
    </row>
    <row r="2745" spans="1:8" x14ac:dyDescent="0.2">
      <c r="A2745" s="452"/>
      <c r="B2745" s="451"/>
      <c r="C2745" s="451"/>
      <c r="D2745" s="451"/>
      <c r="E2745" s="451"/>
      <c r="F2745" s="451"/>
      <c r="G2745" s="451"/>
      <c r="H2745" s="451"/>
    </row>
    <row r="2746" spans="1:8" x14ac:dyDescent="0.2">
      <c r="A2746" s="452"/>
      <c r="B2746" s="451"/>
      <c r="C2746" s="451"/>
      <c r="D2746" s="451"/>
      <c r="E2746" s="451"/>
      <c r="F2746" s="451"/>
      <c r="G2746" s="451"/>
      <c r="H2746" s="451"/>
    </row>
    <row r="2747" spans="1:8" x14ac:dyDescent="0.2">
      <c r="A2747" s="452"/>
      <c r="B2747" s="451"/>
      <c r="C2747" s="451"/>
      <c r="D2747" s="451"/>
      <c r="E2747" s="451"/>
      <c r="F2747" s="451"/>
      <c r="G2747" s="451"/>
      <c r="H2747" s="451"/>
    </row>
    <row r="2748" spans="1:8" x14ac:dyDescent="0.2">
      <c r="A2748" s="452"/>
      <c r="B2748" s="451"/>
      <c r="C2748" s="451"/>
      <c r="D2748" s="451"/>
      <c r="E2748" s="451"/>
      <c r="F2748" s="451"/>
      <c r="G2748" s="451"/>
      <c r="H2748" s="451"/>
    </row>
    <row r="2749" spans="1:8" x14ac:dyDescent="0.2">
      <c r="A2749" s="452"/>
      <c r="B2749" s="451"/>
      <c r="C2749" s="451"/>
      <c r="D2749" s="451"/>
      <c r="E2749" s="451"/>
      <c r="F2749" s="451"/>
      <c r="G2749" s="451"/>
      <c r="H2749" s="451"/>
    </row>
    <row r="2750" spans="1:8" x14ac:dyDescent="0.2">
      <c r="A2750" s="452"/>
      <c r="B2750" s="451"/>
      <c r="C2750" s="451"/>
      <c r="D2750" s="451"/>
      <c r="E2750" s="451"/>
      <c r="F2750" s="451"/>
      <c r="G2750" s="451"/>
      <c r="H2750" s="451"/>
    </row>
    <row r="2751" spans="1:8" x14ac:dyDescent="0.2">
      <c r="A2751" s="452"/>
      <c r="B2751" s="451"/>
      <c r="C2751" s="451"/>
      <c r="D2751" s="451"/>
      <c r="E2751" s="451"/>
      <c r="F2751" s="451"/>
      <c r="G2751" s="451"/>
      <c r="H2751" s="451"/>
    </row>
    <row r="2752" spans="1:8" x14ac:dyDescent="0.2">
      <c r="A2752" s="452"/>
      <c r="B2752" s="451"/>
      <c r="C2752" s="451"/>
      <c r="D2752" s="451"/>
      <c r="E2752" s="451"/>
      <c r="F2752" s="451"/>
      <c r="G2752" s="451"/>
      <c r="H2752" s="451"/>
    </row>
    <row r="2753" spans="1:8" x14ac:dyDescent="0.2">
      <c r="A2753" s="452"/>
      <c r="B2753" s="451"/>
      <c r="C2753" s="451"/>
      <c r="D2753" s="451"/>
      <c r="E2753" s="451"/>
      <c r="F2753" s="451"/>
      <c r="G2753" s="451"/>
      <c r="H2753" s="451"/>
    </row>
    <row r="2754" spans="1:8" x14ac:dyDescent="0.2">
      <c r="A2754" s="452"/>
      <c r="B2754" s="451"/>
      <c r="C2754" s="451"/>
      <c r="D2754" s="451"/>
      <c r="E2754" s="451"/>
      <c r="F2754" s="451"/>
      <c r="G2754" s="451"/>
      <c r="H2754" s="451"/>
    </row>
    <row r="2755" spans="1:8" x14ac:dyDescent="0.2">
      <c r="A2755" s="452"/>
      <c r="B2755" s="451"/>
      <c r="C2755" s="451"/>
      <c r="D2755" s="451"/>
      <c r="E2755" s="451"/>
      <c r="F2755" s="451"/>
      <c r="G2755" s="451"/>
      <c r="H2755" s="451"/>
    </row>
    <row r="2756" spans="1:8" x14ac:dyDescent="0.2">
      <c r="A2756" s="452"/>
      <c r="B2756" s="451"/>
      <c r="C2756" s="451"/>
      <c r="D2756" s="451"/>
      <c r="E2756" s="451"/>
      <c r="F2756" s="451"/>
      <c r="G2756" s="451"/>
      <c r="H2756" s="451"/>
    </row>
    <row r="2757" spans="1:8" x14ac:dyDescent="0.2">
      <c r="A2757" s="452"/>
      <c r="B2757" s="451"/>
      <c r="C2757" s="451"/>
      <c r="D2757" s="451"/>
      <c r="E2757" s="451"/>
      <c r="F2757" s="451"/>
      <c r="G2757" s="451"/>
      <c r="H2757" s="451"/>
    </row>
    <row r="2758" spans="1:8" x14ac:dyDescent="0.2">
      <c r="A2758" s="452"/>
      <c r="B2758" s="451"/>
      <c r="C2758" s="451"/>
      <c r="D2758" s="451"/>
      <c r="E2758" s="451"/>
      <c r="F2758" s="451"/>
      <c r="G2758" s="451"/>
      <c r="H2758" s="451"/>
    </row>
    <row r="2759" spans="1:8" x14ac:dyDescent="0.2">
      <c r="A2759" s="452"/>
      <c r="B2759" s="451"/>
      <c r="C2759" s="451"/>
      <c r="D2759" s="451"/>
      <c r="E2759" s="451"/>
      <c r="F2759" s="451"/>
      <c r="G2759" s="451"/>
      <c r="H2759" s="451"/>
    </row>
    <row r="2760" spans="1:8" x14ac:dyDescent="0.2">
      <c r="A2760" s="452"/>
      <c r="B2760" s="451"/>
      <c r="C2760" s="451"/>
      <c r="D2760" s="451"/>
      <c r="E2760" s="451"/>
      <c r="F2760" s="451"/>
      <c r="G2760" s="451"/>
      <c r="H2760" s="451"/>
    </row>
    <row r="2761" spans="1:8" x14ac:dyDescent="0.2">
      <c r="A2761" s="452"/>
      <c r="B2761" s="451"/>
      <c r="C2761" s="451"/>
      <c r="D2761" s="451"/>
      <c r="E2761" s="451"/>
      <c r="F2761" s="451"/>
      <c r="G2761" s="451"/>
      <c r="H2761" s="451"/>
    </row>
    <row r="2762" spans="1:8" x14ac:dyDescent="0.2">
      <c r="A2762" s="452"/>
      <c r="B2762" s="451"/>
      <c r="C2762" s="451"/>
      <c r="D2762" s="451"/>
      <c r="E2762" s="451"/>
      <c r="F2762" s="451"/>
      <c r="G2762" s="451"/>
      <c r="H2762" s="451"/>
    </row>
    <row r="2763" spans="1:8" x14ac:dyDescent="0.2">
      <c r="A2763" s="452"/>
      <c r="B2763" s="451"/>
      <c r="C2763" s="451"/>
      <c r="D2763" s="451"/>
      <c r="E2763" s="451"/>
      <c r="F2763" s="451"/>
      <c r="G2763" s="451"/>
      <c r="H2763" s="451"/>
    </row>
    <row r="2764" spans="1:8" x14ac:dyDescent="0.2">
      <c r="A2764" s="452"/>
      <c r="B2764" s="451"/>
      <c r="C2764" s="451"/>
      <c r="D2764" s="451"/>
      <c r="E2764" s="451"/>
      <c r="F2764" s="451"/>
      <c r="G2764" s="451"/>
      <c r="H2764" s="451"/>
    </row>
    <row r="2765" spans="1:8" x14ac:dyDescent="0.2">
      <c r="A2765" s="452"/>
      <c r="B2765" s="451"/>
      <c r="C2765" s="451"/>
      <c r="D2765" s="451"/>
      <c r="E2765" s="451"/>
      <c r="F2765" s="451"/>
      <c r="G2765" s="451"/>
      <c r="H2765" s="451"/>
    </row>
    <row r="2766" spans="1:8" x14ac:dyDescent="0.2">
      <c r="A2766" s="452"/>
      <c r="B2766" s="451"/>
      <c r="C2766" s="451"/>
      <c r="D2766" s="451"/>
      <c r="E2766" s="451"/>
      <c r="F2766" s="451"/>
      <c r="G2766" s="451"/>
      <c r="H2766" s="451"/>
    </row>
    <row r="2767" spans="1:8" x14ac:dyDescent="0.2">
      <c r="A2767" s="452"/>
      <c r="B2767" s="451"/>
      <c r="C2767" s="451"/>
      <c r="D2767" s="451"/>
      <c r="E2767" s="451"/>
      <c r="F2767" s="451"/>
      <c r="G2767" s="451"/>
      <c r="H2767" s="451"/>
    </row>
    <row r="2768" spans="1:8" x14ac:dyDescent="0.2">
      <c r="A2768" s="452"/>
      <c r="B2768" s="451"/>
      <c r="C2768" s="451"/>
      <c r="D2768" s="451"/>
      <c r="E2768" s="451"/>
      <c r="F2768" s="451"/>
      <c r="G2768" s="451"/>
      <c r="H2768" s="451"/>
    </row>
    <row r="2769" spans="1:8" x14ac:dyDescent="0.2">
      <c r="A2769" s="452"/>
      <c r="B2769" s="451"/>
      <c r="C2769" s="451"/>
      <c r="D2769" s="451"/>
      <c r="E2769" s="451"/>
      <c r="F2769" s="451"/>
      <c r="G2769" s="451"/>
      <c r="H2769" s="451"/>
    </row>
    <row r="2770" spans="1:8" x14ac:dyDescent="0.2">
      <c r="A2770" s="452"/>
      <c r="B2770" s="451"/>
      <c r="C2770" s="451"/>
      <c r="D2770" s="451"/>
      <c r="E2770" s="451"/>
      <c r="F2770" s="451"/>
      <c r="G2770" s="451"/>
      <c r="H2770" s="451"/>
    </row>
    <row r="2771" spans="1:8" x14ac:dyDescent="0.2">
      <c r="A2771" s="452"/>
      <c r="B2771" s="451"/>
      <c r="C2771" s="451"/>
      <c r="D2771" s="451"/>
      <c r="E2771" s="451"/>
      <c r="F2771" s="451"/>
      <c r="G2771" s="451"/>
      <c r="H2771" s="451"/>
    </row>
    <row r="2772" spans="1:8" x14ac:dyDescent="0.2">
      <c r="A2772" s="452"/>
      <c r="B2772" s="451"/>
      <c r="C2772" s="451"/>
      <c r="D2772" s="451"/>
      <c r="E2772" s="451"/>
      <c r="F2772" s="451"/>
      <c r="G2772" s="451"/>
      <c r="H2772" s="451"/>
    </row>
    <row r="2773" spans="1:8" x14ac:dyDescent="0.2">
      <c r="A2773" s="452"/>
      <c r="B2773" s="451"/>
      <c r="C2773" s="451"/>
      <c r="D2773" s="451"/>
      <c r="E2773" s="451"/>
      <c r="F2773" s="451"/>
      <c r="G2773" s="451"/>
      <c r="H2773" s="451"/>
    </row>
    <row r="2774" spans="1:8" x14ac:dyDescent="0.2">
      <c r="A2774" s="452"/>
      <c r="B2774" s="451"/>
      <c r="C2774" s="451"/>
      <c r="D2774" s="451"/>
      <c r="E2774" s="451"/>
      <c r="F2774" s="451"/>
      <c r="G2774" s="451"/>
      <c r="H2774" s="451"/>
    </row>
    <row r="2775" spans="1:8" x14ac:dyDescent="0.2">
      <c r="A2775" s="452"/>
      <c r="B2775" s="451"/>
      <c r="C2775" s="451"/>
      <c r="D2775" s="451"/>
      <c r="E2775" s="451"/>
      <c r="F2775" s="451"/>
      <c r="G2775" s="451"/>
      <c r="H2775" s="451"/>
    </row>
    <row r="2776" spans="1:8" x14ac:dyDescent="0.2">
      <c r="A2776" s="452"/>
      <c r="B2776" s="451"/>
      <c r="C2776" s="451"/>
      <c r="D2776" s="451"/>
      <c r="E2776" s="451"/>
      <c r="F2776" s="451"/>
      <c r="G2776" s="451"/>
      <c r="H2776" s="451"/>
    </row>
    <row r="2777" spans="1:8" x14ac:dyDescent="0.2">
      <c r="A2777" s="452"/>
      <c r="B2777" s="451"/>
      <c r="C2777" s="451"/>
      <c r="D2777" s="451"/>
      <c r="E2777" s="451"/>
      <c r="F2777" s="451"/>
      <c r="G2777" s="451"/>
      <c r="H2777" s="451"/>
    </row>
    <row r="2778" spans="1:8" x14ac:dyDescent="0.2">
      <c r="A2778" s="452"/>
      <c r="B2778" s="451"/>
      <c r="C2778" s="451"/>
      <c r="D2778" s="451"/>
      <c r="E2778" s="451"/>
      <c r="F2778" s="451"/>
      <c r="G2778" s="451"/>
      <c r="H2778" s="451"/>
    </row>
    <row r="2779" spans="1:8" x14ac:dyDescent="0.2">
      <c r="A2779" s="452"/>
      <c r="B2779" s="451"/>
      <c r="C2779" s="451"/>
      <c r="D2779" s="451"/>
      <c r="E2779" s="451"/>
      <c r="F2779" s="451"/>
      <c r="G2779" s="451"/>
      <c r="H2779" s="451"/>
    </row>
    <row r="2780" spans="1:8" x14ac:dyDescent="0.2">
      <c r="A2780" s="452"/>
      <c r="B2780" s="451"/>
      <c r="C2780" s="451"/>
      <c r="D2780" s="451"/>
      <c r="E2780" s="451"/>
      <c r="F2780" s="451"/>
      <c r="G2780" s="451"/>
      <c r="H2780" s="451"/>
    </row>
    <row r="2781" spans="1:8" x14ac:dyDescent="0.2">
      <c r="A2781" s="452"/>
      <c r="B2781" s="451"/>
      <c r="C2781" s="451"/>
      <c r="D2781" s="451"/>
      <c r="E2781" s="451"/>
      <c r="F2781" s="451"/>
      <c r="G2781" s="451"/>
      <c r="H2781" s="451"/>
    </row>
    <row r="2782" spans="1:8" x14ac:dyDescent="0.2">
      <c r="A2782" s="452"/>
      <c r="B2782" s="451"/>
      <c r="C2782" s="451"/>
      <c r="D2782" s="451"/>
      <c r="E2782" s="451"/>
      <c r="F2782" s="451"/>
      <c r="G2782" s="451"/>
      <c r="H2782" s="451"/>
    </row>
    <row r="2783" spans="1:8" x14ac:dyDescent="0.2">
      <c r="A2783" s="452"/>
      <c r="B2783" s="451"/>
      <c r="C2783" s="451"/>
      <c r="D2783" s="451"/>
      <c r="E2783" s="451"/>
      <c r="F2783" s="451"/>
      <c r="G2783" s="451"/>
      <c r="H2783" s="451"/>
    </row>
    <row r="2784" spans="1:8" x14ac:dyDescent="0.2">
      <c r="A2784" s="452"/>
      <c r="B2784" s="451"/>
      <c r="C2784" s="451"/>
      <c r="D2784" s="451"/>
      <c r="E2784" s="451"/>
      <c r="F2784" s="451"/>
      <c r="G2784" s="451"/>
      <c r="H2784" s="451"/>
    </row>
    <row r="2785" spans="1:8" x14ac:dyDescent="0.2">
      <c r="A2785" s="452"/>
      <c r="B2785" s="451"/>
      <c r="C2785" s="451"/>
      <c r="D2785" s="451"/>
      <c r="E2785" s="451"/>
      <c r="F2785" s="451"/>
      <c r="G2785" s="451"/>
      <c r="H2785" s="451"/>
    </row>
    <row r="2786" spans="1:8" x14ac:dyDescent="0.2">
      <c r="A2786" s="452"/>
      <c r="B2786" s="451"/>
      <c r="C2786" s="451"/>
      <c r="D2786" s="451"/>
      <c r="E2786" s="451"/>
      <c r="F2786" s="451"/>
      <c r="G2786" s="451"/>
      <c r="H2786" s="451"/>
    </row>
    <row r="2787" spans="1:8" x14ac:dyDescent="0.2">
      <c r="A2787" s="452"/>
      <c r="B2787" s="451"/>
      <c r="C2787" s="451"/>
      <c r="D2787" s="451"/>
      <c r="E2787" s="451"/>
      <c r="F2787" s="451"/>
      <c r="G2787" s="451"/>
      <c r="H2787" s="451"/>
    </row>
    <row r="2788" spans="1:8" x14ac:dyDescent="0.2">
      <c r="A2788" s="452"/>
      <c r="B2788" s="451"/>
      <c r="C2788" s="451"/>
      <c r="D2788" s="451"/>
      <c r="E2788" s="451"/>
      <c r="F2788" s="451"/>
      <c r="G2788" s="451"/>
      <c r="H2788" s="451"/>
    </row>
    <row r="2789" spans="1:8" x14ac:dyDescent="0.2">
      <c r="A2789" s="452"/>
      <c r="B2789" s="451"/>
      <c r="C2789" s="451"/>
      <c r="D2789" s="451"/>
      <c r="E2789" s="451"/>
      <c r="F2789" s="451"/>
      <c r="G2789" s="451"/>
      <c r="H2789" s="451"/>
    </row>
    <row r="2790" spans="1:8" x14ac:dyDescent="0.2">
      <c r="A2790" s="452"/>
      <c r="B2790" s="451"/>
      <c r="C2790" s="451"/>
      <c r="D2790" s="451"/>
      <c r="E2790" s="451"/>
      <c r="F2790" s="451"/>
      <c r="G2790" s="451"/>
      <c r="H2790" s="451"/>
    </row>
    <row r="2791" spans="1:8" x14ac:dyDescent="0.2">
      <c r="A2791" s="452"/>
      <c r="B2791" s="451"/>
      <c r="C2791" s="451"/>
      <c r="D2791" s="451"/>
      <c r="E2791" s="451"/>
      <c r="F2791" s="451"/>
      <c r="G2791" s="451"/>
      <c r="H2791" s="451"/>
    </row>
    <row r="2792" spans="1:8" x14ac:dyDescent="0.2">
      <c r="A2792" s="452"/>
      <c r="B2792" s="451"/>
      <c r="C2792" s="451"/>
      <c r="D2792" s="451"/>
      <c r="E2792" s="451"/>
      <c r="F2792" s="451"/>
      <c r="G2792" s="451"/>
      <c r="H2792" s="451"/>
    </row>
    <row r="2793" spans="1:8" x14ac:dyDescent="0.2">
      <c r="A2793" s="452"/>
      <c r="B2793" s="451"/>
      <c r="C2793" s="451"/>
      <c r="D2793" s="451"/>
      <c r="E2793" s="451"/>
      <c r="F2793" s="451"/>
      <c r="G2793" s="451"/>
      <c r="H2793" s="451"/>
    </row>
    <row r="2794" spans="1:8" x14ac:dyDescent="0.2">
      <c r="A2794" s="452"/>
      <c r="B2794" s="451"/>
      <c r="C2794" s="451"/>
      <c r="D2794" s="451"/>
      <c r="E2794" s="451"/>
      <c r="F2794" s="451"/>
      <c r="G2794" s="451"/>
      <c r="H2794" s="451"/>
    </row>
    <row r="2795" spans="1:8" x14ac:dyDescent="0.2">
      <c r="A2795" s="452"/>
      <c r="B2795" s="451"/>
      <c r="C2795" s="451"/>
      <c r="D2795" s="451"/>
      <c r="E2795" s="451"/>
      <c r="F2795" s="451"/>
      <c r="G2795" s="451"/>
      <c r="H2795" s="451"/>
    </row>
    <row r="2796" spans="1:8" x14ac:dyDescent="0.2">
      <c r="A2796" s="452"/>
      <c r="B2796" s="451"/>
      <c r="C2796" s="451"/>
      <c r="D2796" s="451"/>
      <c r="E2796" s="451"/>
      <c r="F2796" s="451"/>
      <c r="G2796" s="451"/>
      <c r="H2796" s="451"/>
    </row>
    <row r="2797" spans="1:8" x14ac:dyDescent="0.2">
      <c r="A2797" s="452"/>
      <c r="B2797" s="451"/>
      <c r="C2797" s="451"/>
      <c r="D2797" s="451"/>
      <c r="E2797" s="451"/>
      <c r="F2797" s="451"/>
      <c r="G2797" s="451"/>
      <c r="H2797" s="451"/>
    </row>
    <row r="2798" spans="1:8" x14ac:dyDescent="0.2">
      <c r="A2798" s="452"/>
      <c r="B2798" s="451"/>
      <c r="C2798" s="451"/>
      <c r="D2798" s="451"/>
      <c r="E2798" s="451"/>
      <c r="F2798" s="451"/>
      <c r="G2798" s="451"/>
      <c r="H2798" s="451"/>
    </row>
    <row r="2799" spans="1:8" x14ac:dyDescent="0.2">
      <c r="A2799" s="452"/>
      <c r="B2799" s="451"/>
      <c r="C2799" s="451"/>
      <c r="D2799" s="451"/>
      <c r="E2799" s="451"/>
      <c r="F2799" s="451"/>
      <c r="G2799" s="451"/>
      <c r="H2799" s="451"/>
    </row>
    <row r="2800" spans="1:8" x14ac:dyDescent="0.2">
      <c r="A2800" s="452"/>
      <c r="B2800" s="451"/>
      <c r="C2800" s="451"/>
      <c r="D2800" s="451"/>
      <c r="E2800" s="451"/>
      <c r="F2800" s="451"/>
      <c r="G2800" s="451"/>
      <c r="H2800" s="451"/>
    </row>
    <row r="2801" spans="1:8" x14ac:dyDescent="0.2">
      <c r="A2801" s="452"/>
      <c r="B2801" s="451"/>
      <c r="C2801" s="451"/>
      <c r="D2801" s="451"/>
      <c r="E2801" s="451"/>
      <c r="F2801" s="451"/>
      <c r="G2801" s="451"/>
      <c r="H2801" s="451"/>
    </row>
    <row r="2802" spans="1:8" x14ac:dyDescent="0.2">
      <c r="A2802" s="452"/>
      <c r="B2802" s="451"/>
      <c r="C2802" s="451"/>
      <c r="D2802" s="451"/>
      <c r="E2802" s="451"/>
      <c r="F2802" s="451"/>
      <c r="G2802" s="451"/>
      <c r="H2802" s="451"/>
    </row>
    <row r="2803" spans="1:8" x14ac:dyDescent="0.2">
      <c r="A2803" s="452"/>
      <c r="B2803" s="451"/>
      <c r="C2803" s="451"/>
      <c r="D2803" s="451"/>
      <c r="E2803" s="451"/>
      <c r="F2803" s="451"/>
      <c r="G2803" s="451"/>
      <c r="H2803" s="451"/>
    </row>
    <row r="2804" spans="1:8" x14ac:dyDescent="0.2">
      <c r="A2804" s="452"/>
      <c r="B2804" s="451"/>
      <c r="C2804" s="451"/>
      <c r="D2804" s="451"/>
      <c r="E2804" s="451"/>
      <c r="F2804" s="451"/>
      <c r="G2804" s="451"/>
      <c r="H2804" s="451"/>
    </row>
    <row r="2805" spans="1:8" x14ac:dyDescent="0.2">
      <c r="A2805" s="452"/>
      <c r="B2805" s="451"/>
      <c r="C2805" s="451"/>
      <c r="D2805" s="451"/>
      <c r="E2805" s="451"/>
      <c r="F2805" s="451"/>
      <c r="G2805" s="451"/>
      <c r="H2805" s="451"/>
    </row>
    <row r="2806" spans="1:8" x14ac:dyDescent="0.2">
      <c r="A2806" s="452"/>
      <c r="B2806" s="451"/>
      <c r="C2806" s="451"/>
      <c r="D2806" s="451"/>
      <c r="E2806" s="451"/>
      <c r="F2806" s="451"/>
      <c r="G2806" s="451"/>
      <c r="H2806" s="451"/>
    </row>
    <row r="2807" spans="1:8" x14ac:dyDescent="0.2">
      <c r="A2807" s="452"/>
      <c r="B2807" s="451"/>
      <c r="C2807" s="451"/>
      <c r="D2807" s="451"/>
      <c r="E2807" s="451"/>
      <c r="F2807" s="451"/>
      <c r="G2807" s="451"/>
      <c r="H2807" s="451"/>
    </row>
    <row r="2808" spans="1:8" x14ac:dyDescent="0.2">
      <c r="A2808" s="452"/>
      <c r="B2808" s="451"/>
      <c r="C2808" s="451"/>
      <c r="D2808" s="451"/>
      <c r="E2808" s="451"/>
      <c r="F2808" s="451"/>
      <c r="G2808" s="451"/>
      <c r="H2808" s="451"/>
    </row>
    <row r="2809" spans="1:8" x14ac:dyDescent="0.2">
      <c r="A2809" s="452"/>
      <c r="B2809" s="451"/>
      <c r="C2809" s="451"/>
      <c r="D2809" s="451"/>
      <c r="E2809" s="451"/>
      <c r="F2809" s="451"/>
      <c r="G2809" s="451"/>
      <c r="H2809" s="451"/>
    </row>
    <row r="2810" spans="1:8" x14ac:dyDescent="0.2">
      <c r="A2810" s="452"/>
      <c r="B2810" s="451"/>
      <c r="C2810" s="451"/>
      <c r="D2810" s="451"/>
      <c r="E2810" s="451"/>
      <c r="F2810" s="451"/>
      <c r="G2810" s="451"/>
      <c r="H2810" s="451"/>
    </row>
    <row r="2811" spans="1:8" x14ac:dyDescent="0.2">
      <c r="A2811" s="452"/>
      <c r="B2811" s="451"/>
      <c r="C2811" s="451"/>
      <c r="D2811" s="451"/>
      <c r="E2811" s="451"/>
      <c r="F2811" s="451"/>
      <c r="G2811" s="451"/>
      <c r="H2811" s="451"/>
    </row>
    <row r="2812" spans="1:8" x14ac:dyDescent="0.2">
      <c r="A2812" s="452"/>
      <c r="B2812" s="451"/>
      <c r="C2812" s="451"/>
      <c r="D2812" s="451"/>
      <c r="E2812" s="451"/>
      <c r="F2812" s="451"/>
      <c r="G2812" s="451"/>
      <c r="H2812" s="451"/>
    </row>
    <row r="2813" spans="1:8" x14ac:dyDescent="0.2">
      <c r="A2813" s="452"/>
      <c r="B2813" s="451"/>
      <c r="C2813" s="451"/>
      <c r="D2813" s="451"/>
      <c r="E2813" s="451"/>
      <c r="F2813" s="451"/>
      <c r="G2813" s="451"/>
      <c r="H2813" s="451"/>
    </row>
    <row r="2814" spans="1:8" x14ac:dyDescent="0.2">
      <c r="A2814" s="452"/>
      <c r="B2814" s="451"/>
      <c r="C2814" s="451"/>
      <c r="D2814" s="451"/>
      <c r="E2814" s="451"/>
      <c r="F2814" s="451"/>
      <c r="G2814" s="451"/>
      <c r="H2814" s="451"/>
    </row>
    <row r="2815" spans="1:8" x14ac:dyDescent="0.2">
      <c r="A2815" s="452"/>
      <c r="B2815" s="451"/>
      <c r="C2815" s="451"/>
      <c r="D2815" s="451"/>
      <c r="E2815" s="451"/>
      <c r="F2815" s="451"/>
      <c r="G2815" s="451"/>
      <c r="H2815" s="451"/>
    </row>
    <row r="2816" spans="1:8" x14ac:dyDescent="0.2">
      <c r="A2816" s="452"/>
      <c r="B2816" s="451"/>
      <c r="C2816" s="451"/>
      <c r="D2816" s="451"/>
      <c r="E2816" s="451"/>
      <c r="F2816" s="451"/>
      <c r="G2816" s="451"/>
      <c r="H2816" s="451"/>
    </row>
    <row r="2817" spans="1:8" x14ac:dyDescent="0.2">
      <c r="A2817" s="452"/>
      <c r="B2817" s="451"/>
      <c r="C2817" s="451"/>
      <c r="D2817" s="451"/>
      <c r="E2817" s="451"/>
      <c r="F2817" s="451"/>
      <c r="G2817" s="451"/>
      <c r="H2817" s="451"/>
    </row>
    <row r="2818" spans="1:8" x14ac:dyDescent="0.2">
      <c r="A2818" s="452"/>
      <c r="B2818" s="451"/>
      <c r="C2818" s="451"/>
      <c r="D2818" s="451"/>
      <c r="E2818" s="451"/>
      <c r="F2818" s="451"/>
      <c r="G2818" s="451"/>
      <c r="H2818" s="451"/>
    </row>
    <row r="2819" spans="1:8" x14ac:dyDescent="0.2">
      <c r="A2819" s="452"/>
      <c r="B2819" s="451"/>
      <c r="C2819" s="451"/>
      <c r="D2819" s="451"/>
      <c r="E2819" s="451"/>
      <c r="F2819" s="451"/>
      <c r="G2819" s="451"/>
      <c r="H2819" s="451"/>
    </row>
    <row r="2820" spans="1:8" x14ac:dyDescent="0.2">
      <c r="A2820" s="452"/>
      <c r="B2820" s="451"/>
      <c r="C2820" s="451"/>
      <c r="D2820" s="451"/>
      <c r="E2820" s="451"/>
      <c r="F2820" s="451"/>
      <c r="G2820" s="451"/>
      <c r="H2820" s="451"/>
    </row>
    <row r="2821" spans="1:8" x14ac:dyDescent="0.2">
      <c r="A2821" s="452"/>
      <c r="B2821" s="451"/>
      <c r="C2821" s="451"/>
      <c r="D2821" s="451"/>
      <c r="E2821" s="451"/>
      <c r="F2821" s="451"/>
      <c r="G2821" s="451"/>
      <c r="H2821" s="451"/>
    </row>
    <row r="2822" spans="1:8" x14ac:dyDescent="0.2">
      <c r="A2822" s="452"/>
      <c r="B2822" s="451"/>
      <c r="C2822" s="451"/>
      <c r="D2822" s="451"/>
      <c r="E2822" s="451"/>
      <c r="F2822" s="451"/>
      <c r="G2822" s="451"/>
      <c r="H2822" s="451"/>
    </row>
    <row r="2823" spans="1:8" x14ac:dyDescent="0.2">
      <c r="A2823" s="452"/>
      <c r="B2823" s="451"/>
      <c r="C2823" s="451"/>
      <c r="D2823" s="451"/>
      <c r="E2823" s="451"/>
      <c r="F2823" s="451"/>
      <c r="G2823" s="451"/>
      <c r="H2823" s="451"/>
    </row>
    <row r="2824" spans="1:8" x14ac:dyDescent="0.2">
      <c r="A2824" s="452"/>
      <c r="B2824" s="451"/>
      <c r="C2824" s="451"/>
      <c r="D2824" s="451"/>
      <c r="E2824" s="451"/>
      <c r="F2824" s="451"/>
      <c r="G2824" s="451"/>
      <c r="H2824" s="451"/>
    </row>
    <row r="2825" spans="1:8" x14ac:dyDescent="0.2">
      <c r="A2825" s="452"/>
      <c r="B2825" s="451"/>
      <c r="C2825" s="451"/>
      <c r="D2825" s="451"/>
      <c r="E2825" s="451"/>
      <c r="F2825" s="451"/>
      <c r="G2825" s="451"/>
      <c r="H2825" s="451"/>
    </row>
    <row r="2826" spans="1:8" x14ac:dyDescent="0.2">
      <c r="A2826" s="452"/>
      <c r="B2826" s="451"/>
      <c r="C2826" s="451"/>
      <c r="D2826" s="451"/>
      <c r="E2826" s="451"/>
      <c r="F2826" s="451"/>
      <c r="G2826" s="451"/>
      <c r="H2826" s="451"/>
    </row>
    <row r="2827" spans="1:8" x14ac:dyDescent="0.2">
      <c r="A2827" s="452"/>
      <c r="B2827" s="451"/>
      <c r="C2827" s="451"/>
      <c r="D2827" s="451"/>
      <c r="E2827" s="451"/>
      <c r="F2827" s="451"/>
      <c r="G2827" s="451"/>
      <c r="H2827" s="451"/>
    </row>
    <row r="2828" spans="1:8" x14ac:dyDescent="0.2">
      <c r="A2828" s="452"/>
      <c r="B2828" s="451"/>
      <c r="C2828" s="451"/>
      <c r="D2828" s="451"/>
      <c r="E2828" s="451"/>
      <c r="F2828" s="451"/>
      <c r="G2828" s="451"/>
      <c r="H2828" s="451"/>
    </row>
    <row r="2829" spans="1:8" x14ac:dyDescent="0.2">
      <c r="A2829" s="452"/>
      <c r="B2829" s="451"/>
      <c r="C2829" s="451"/>
      <c r="D2829" s="451"/>
      <c r="E2829" s="451"/>
      <c r="F2829" s="451"/>
      <c r="G2829" s="451"/>
      <c r="H2829" s="451"/>
    </row>
    <row r="2830" spans="1:8" x14ac:dyDescent="0.2">
      <c r="A2830" s="452"/>
      <c r="B2830" s="451"/>
      <c r="C2830" s="451"/>
      <c r="D2830" s="451"/>
      <c r="E2830" s="451"/>
      <c r="F2830" s="451"/>
      <c r="G2830" s="451"/>
      <c r="H2830" s="451"/>
    </row>
    <row r="2831" spans="1:8" x14ac:dyDescent="0.2">
      <c r="A2831" s="452"/>
      <c r="B2831" s="451"/>
      <c r="C2831" s="451"/>
      <c r="D2831" s="451"/>
      <c r="E2831" s="451"/>
      <c r="F2831" s="451"/>
      <c r="G2831" s="451"/>
      <c r="H2831" s="451"/>
    </row>
    <row r="2832" spans="1:8" x14ac:dyDescent="0.2">
      <c r="A2832" s="452"/>
      <c r="B2832" s="451"/>
      <c r="C2832" s="451"/>
      <c r="D2832" s="451"/>
      <c r="E2832" s="451"/>
      <c r="F2832" s="451"/>
      <c r="G2832" s="451"/>
      <c r="H2832" s="451"/>
    </row>
    <row r="2833" spans="1:8" x14ac:dyDescent="0.2">
      <c r="A2833" s="452"/>
      <c r="B2833" s="451"/>
      <c r="C2833" s="451"/>
      <c r="D2833" s="451"/>
      <c r="E2833" s="451"/>
      <c r="F2833" s="451"/>
      <c r="G2833" s="451"/>
      <c r="H2833" s="451"/>
    </row>
    <row r="2834" spans="1:8" x14ac:dyDescent="0.2">
      <c r="A2834" s="452"/>
      <c r="B2834" s="451"/>
      <c r="C2834" s="451"/>
      <c r="D2834" s="451"/>
      <c r="E2834" s="451"/>
      <c r="F2834" s="451"/>
      <c r="G2834" s="451"/>
      <c r="H2834" s="451"/>
    </row>
    <row r="2835" spans="1:8" x14ac:dyDescent="0.2">
      <c r="A2835" s="452"/>
      <c r="B2835" s="451"/>
      <c r="C2835" s="451"/>
      <c r="D2835" s="451"/>
      <c r="E2835" s="451"/>
      <c r="F2835" s="451"/>
      <c r="G2835" s="451"/>
      <c r="H2835" s="451"/>
    </row>
    <row r="2836" spans="1:8" x14ac:dyDescent="0.2">
      <c r="A2836" s="452"/>
      <c r="B2836" s="451"/>
      <c r="C2836" s="451"/>
      <c r="D2836" s="451"/>
      <c r="E2836" s="451"/>
      <c r="F2836" s="451"/>
      <c r="G2836" s="451"/>
      <c r="H2836" s="451"/>
    </row>
    <row r="2837" spans="1:8" x14ac:dyDescent="0.2">
      <c r="A2837" s="452"/>
      <c r="B2837" s="451"/>
      <c r="C2837" s="451"/>
      <c r="D2837" s="451"/>
      <c r="E2837" s="451"/>
      <c r="F2837" s="451"/>
      <c r="G2837" s="451"/>
      <c r="H2837" s="451"/>
    </row>
    <row r="2838" spans="1:8" x14ac:dyDescent="0.2">
      <c r="A2838" s="452"/>
      <c r="B2838" s="451"/>
      <c r="C2838" s="451"/>
      <c r="D2838" s="451"/>
      <c r="E2838" s="451"/>
      <c r="F2838" s="451"/>
      <c r="G2838" s="451"/>
      <c r="H2838" s="451"/>
    </row>
    <row r="2839" spans="1:8" x14ac:dyDescent="0.2">
      <c r="A2839" s="452"/>
      <c r="B2839" s="451"/>
      <c r="C2839" s="451"/>
      <c r="D2839" s="451"/>
      <c r="E2839" s="451"/>
      <c r="F2839" s="451"/>
      <c r="G2839" s="451"/>
      <c r="H2839" s="451"/>
    </row>
    <row r="2840" spans="1:8" x14ac:dyDescent="0.2">
      <c r="A2840" s="452"/>
      <c r="B2840" s="451"/>
      <c r="C2840" s="451"/>
      <c r="D2840" s="451"/>
      <c r="E2840" s="451"/>
      <c r="F2840" s="451"/>
      <c r="G2840" s="451"/>
      <c r="H2840" s="451"/>
    </row>
    <row r="2841" spans="1:8" x14ac:dyDescent="0.2">
      <c r="A2841" s="452"/>
      <c r="B2841" s="451"/>
      <c r="C2841" s="451"/>
      <c r="D2841" s="451"/>
      <c r="E2841" s="451"/>
      <c r="F2841" s="451"/>
      <c r="G2841" s="451"/>
      <c r="H2841" s="451"/>
    </row>
    <row r="2842" spans="1:8" x14ac:dyDescent="0.2">
      <c r="A2842" s="452"/>
      <c r="B2842" s="451"/>
      <c r="C2842" s="451"/>
      <c r="D2842" s="451"/>
      <c r="E2842" s="451"/>
      <c r="F2842" s="451"/>
      <c r="G2842" s="451"/>
      <c r="H2842" s="451"/>
    </row>
    <row r="2843" spans="1:8" x14ac:dyDescent="0.2">
      <c r="A2843" s="452"/>
      <c r="B2843" s="451"/>
      <c r="C2843" s="451"/>
      <c r="D2843" s="451"/>
      <c r="E2843" s="451"/>
      <c r="F2843" s="451"/>
      <c r="G2843" s="451"/>
      <c r="H2843" s="451"/>
    </row>
    <row r="2844" spans="1:8" x14ac:dyDescent="0.2">
      <c r="A2844" s="452"/>
      <c r="B2844" s="451"/>
      <c r="C2844" s="451"/>
      <c r="D2844" s="451"/>
      <c r="E2844" s="451"/>
      <c r="F2844" s="451"/>
      <c r="G2844" s="451"/>
      <c r="H2844" s="451"/>
    </row>
    <row r="2845" spans="1:8" x14ac:dyDescent="0.2">
      <c r="A2845" s="452"/>
      <c r="B2845" s="451"/>
      <c r="C2845" s="451"/>
      <c r="D2845" s="451"/>
      <c r="E2845" s="451"/>
      <c r="F2845" s="451"/>
      <c r="G2845" s="451"/>
      <c r="H2845" s="451"/>
    </row>
    <row r="2846" spans="1:8" x14ac:dyDescent="0.2">
      <c r="A2846" s="452"/>
      <c r="B2846" s="451"/>
      <c r="C2846" s="451"/>
      <c r="D2846" s="451"/>
      <c r="E2846" s="451"/>
      <c r="F2846" s="451"/>
      <c r="G2846" s="451"/>
      <c r="H2846" s="451"/>
    </row>
    <row r="2847" spans="1:8" x14ac:dyDescent="0.2">
      <c r="A2847" s="452"/>
      <c r="B2847" s="451"/>
      <c r="C2847" s="451"/>
      <c r="D2847" s="451"/>
      <c r="E2847" s="451"/>
      <c r="F2847" s="451"/>
      <c r="G2847" s="451"/>
      <c r="H2847" s="451"/>
    </row>
    <row r="2848" spans="1:8" x14ac:dyDescent="0.2">
      <c r="A2848" s="452"/>
      <c r="B2848" s="451"/>
      <c r="C2848" s="451"/>
      <c r="D2848" s="451"/>
      <c r="E2848" s="451"/>
      <c r="F2848" s="451"/>
      <c r="G2848" s="451"/>
      <c r="H2848" s="451"/>
    </row>
    <row r="2849" spans="1:8" x14ac:dyDescent="0.2">
      <c r="A2849" s="452"/>
      <c r="B2849" s="451"/>
      <c r="C2849" s="451"/>
      <c r="D2849" s="451"/>
      <c r="E2849" s="451"/>
      <c r="F2849" s="451"/>
      <c r="G2849" s="451"/>
      <c r="H2849" s="451"/>
    </row>
    <row r="2850" spans="1:8" x14ac:dyDescent="0.2">
      <c r="A2850" s="452"/>
      <c r="B2850" s="451"/>
      <c r="C2850" s="451"/>
      <c r="D2850" s="451"/>
      <c r="E2850" s="451"/>
      <c r="F2850" s="451"/>
      <c r="G2850" s="451"/>
      <c r="H2850" s="451"/>
    </row>
    <row r="2851" spans="1:8" x14ac:dyDescent="0.2">
      <c r="A2851" s="452"/>
      <c r="B2851" s="451"/>
      <c r="C2851" s="451"/>
      <c r="D2851" s="451"/>
      <c r="E2851" s="451"/>
      <c r="F2851" s="451"/>
      <c r="G2851" s="451"/>
      <c r="H2851" s="451"/>
    </row>
    <row r="2852" spans="1:8" x14ac:dyDescent="0.2">
      <c r="A2852" s="452"/>
      <c r="B2852" s="451"/>
      <c r="C2852" s="451"/>
      <c r="D2852" s="451"/>
      <c r="E2852" s="451"/>
      <c r="F2852" s="451"/>
      <c r="G2852" s="451"/>
      <c r="H2852" s="451"/>
    </row>
    <row r="2853" spans="1:8" x14ac:dyDescent="0.2">
      <c r="A2853" s="452"/>
      <c r="B2853" s="451"/>
      <c r="C2853" s="451"/>
      <c r="D2853" s="451"/>
      <c r="E2853" s="451"/>
      <c r="F2853" s="451"/>
      <c r="G2853" s="451"/>
      <c r="H2853" s="451"/>
    </row>
    <row r="2854" spans="1:8" x14ac:dyDescent="0.2">
      <c r="A2854" s="452"/>
      <c r="B2854" s="451"/>
      <c r="C2854" s="451"/>
      <c r="D2854" s="451"/>
      <c r="E2854" s="451"/>
      <c r="F2854" s="451"/>
      <c r="G2854" s="451"/>
      <c r="H2854" s="451"/>
    </row>
    <row r="2855" spans="1:8" x14ac:dyDescent="0.2">
      <c r="A2855" s="452"/>
      <c r="B2855" s="451"/>
      <c r="C2855" s="451"/>
      <c r="D2855" s="451"/>
      <c r="E2855" s="451"/>
      <c r="F2855" s="451"/>
      <c r="G2855" s="451"/>
      <c r="H2855" s="451"/>
    </row>
    <row r="2856" spans="1:8" x14ac:dyDescent="0.2">
      <c r="A2856" s="452"/>
      <c r="B2856" s="451"/>
      <c r="C2856" s="451"/>
      <c r="D2856" s="451"/>
      <c r="E2856" s="451"/>
      <c r="F2856" s="451"/>
      <c r="G2856" s="451"/>
      <c r="H2856" s="451"/>
    </row>
    <row r="2857" spans="1:8" x14ac:dyDescent="0.2">
      <c r="A2857" s="452"/>
      <c r="B2857" s="451"/>
      <c r="C2857" s="451"/>
      <c r="D2857" s="451"/>
      <c r="E2857" s="451"/>
      <c r="F2857" s="451"/>
      <c r="G2857" s="451"/>
      <c r="H2857" s="451"/>
    </row>
    <row r="2858" spans="1:8" x14ac:dyDescent="0.2">
      <c r="A2858" s="452"/>
      <c r="B2858" s="451"/>
      <c r="C2858" s="451"/>
      <c r="D2858" s="451"/>
      <c r="E2858" s="451"/>
      <c r="F2858" s="451"/>
      <c r="G2858" s="451"/>
      <c r="H2858" s="451"/>
    </row>
    <row r="2859" spans="1:8" x14ac:dyDescent="0.2">
      <c r="A2859" s="452"/>
      <c r="B2859" s="451"/>
      <c r="C2859" s="451"/>
      <c r="D2859" s="451"/>
      <c r="E2859" s="451"/>
      <c r="F2859" s="451"/>
      <c r="G2859" s="451"/>
      <c r="H2859" s="451"/>
    </row>
    <row r="2860" spans="1:8" x14ac:dyDescent="0.2">
      <c r="A2860" s="452"/>
      <c r="B2860" s="451"/>
      <c r="C2860" s="451"/>
      <c r="D2860" s="451"/>
      <c r="E2860" s="451"/>
      <c r="F2860" s="451"/>
      <c r="G2860" s="451"/>
      <c r="H2860" s="451"/>
    </row>
    <row r="2861" spans="1:8" x14ac:dyDescent="0.2">
      <c r="A2861" s="452"/>
      <c r="B2861" s="451"/>
      <c r="C2861" s="451"/>
      <c r="D2861" s="451"/>
      <c r="E2861" s="451"/>
      <c r="F2861" s="451"/>
      <c r="G2861" s="451"/>
      <c r="H2861" s="451"/>
    </row>
    <row r="2862" spans="1:8" x14ac:dyDescent="0.2">
      <c r="A2862" s="452"/>
      <c r="B2862" s="451"/>
      <c r="C2862" s="451"/>
      <c r="D2862" s="451"/>
      <c r="E2862" s="451"/>
      <c r="F2862" s="451"/>
      <c r="G2862" s="451"/>
      <c r="H2862" s="451"/>
    </row>
    <row r="2863" spans="1:8" x14ac:dyDescent="0.2">
      <c r="A2863" s="452"/>
      <c r="B2863" s="451"/>
      <c r="C2863" s="451"/>
      <c r="D2863" s="451"/>
      <c r="E2863" s="451"/>
      <c r="F2863" s="451"/>
      <c r="G2863" s="451"/>
      <c r="H2863" s="451"/>
    </row>
    <row r="2864" spans="1:8" x14ac:dyDescent="0.2">
      <c r="A2864" s="452"/>
      <c r="B2864" s="451"/>
      <c r="C2864" s="451"/>
      <c r="D2864" s="451"/>
      <c r="E2864" s="451"/>
      <c r="F2864" s="451"/>
      <c r="G2864" s="451"/>
      <c r="H2864" s="451"/>
    </row>
    <row r="2865" spans="1:8" x14ac:dyDescent="0.2">
      <c r="A2865" s="452"/>
      <c r="B2865" s="451"/>
      <c r="C2865" s="451"/>
      <c r="D2865" s="451"/>
      <c r="E2865" s="451"/>
      <c r="F2865" s="451"/>
      <c r="G2865" s="451"/>
      <c r="H2865" s="451"/>
    </row>
    <row r="2866" spans="1:8" x14ac:dyDescent="0.2">
      <c r="A2866" s="452"/>
      <c r="B2866" s="451"/>
      <c r="C2866" s="451"/>
      <c r="D2866" s="451"/>
      <c r="E2866" s="451"/>
      <c r="F2866" s="451"/>
      <c r="G2866" s="451"/>
      <c r="H2866" s="451"/>
    </row>
    <row r="2867" spans="1:8" x14ac:dyDescent="0.2">
      <c r="A2867" s="452"/>
      <c r="B2867" s="451"/>
      <c r="C2867" s="451"/>
      <c r="D2867" s="451"/>
      <c r="E2867" s="451"/>
      <c r="F2867" s="451"/>
      <c r="G2867" s="451"/>
      <c r="H2867" s="451"/>
    </row>
    <row r="2868" spans="1:8" x14ac:dyDescent="0.2">
      <c r="A2868" s="452"/>
      <c r="B2868" s="451"/>
      <c r="C2868" s="451"/>
      <c r="D2868" s="451"/>
      <c r="E2868" s="451"/>
      <c r="F2868" s="451"/>
      <c r="G2868" s="451"/>
      <c r="H2868" s="451"/>
    </row>
    <row r="2869" spans="1:8" x14ac:dyDescent="0.2">
      <c r="A2869" s="452"/>
      <c r="B2869" s="451"/>
      <c r="C2869" s="451"/>
      <c r="D2869" s="451"/>
      <c r="E2869" s="451"/>
      <c r="F2869" s="451"/>
      <c r="G2869" s="451"/>
      <c r="H2869" s="451"/>
    </row>
    <row r="2870" spans="1:8" x14ac:dyDescent="0.2">
      <c r="A2870" s="452"/>
      <c r="B2870" s="451"/>
      <c r="C2870" s="451"/>
      <c r="D2870" s="451"/>
      <c r="E2870" s="451"/>
      <c r="F2870" s="451"/>
      <c r="G2870" s="451"/>
      <c r="H2870" s="451"/>
    </row>
    <row r="2871" spans="1:8" x14ac:dyDescent="0.2">
      <c r="A2871" s="452"/>
      <c r="B2871" s="451"/>
      <c r="C2871" s="451"/>
      <c r="D2871" s="451"/>
      <c r="E2871" s="451"/>
      <c r="F2871" s="451"/>
      <c r="G2871" s="451"/>
      <c r="H2871" s="451"/>
    </row>
    <row r="2872" spans="1:8" x14ac:dyDescent="0.2">
      <c r="A2872" s="452"/>
      <c r="B2872" s="451"/>
      <c r="C2872" s="451"/>
      <c r="D2872" s="451"/>
      <c r="E2872" s="451"/>
      <c r="F2872" s="451"/>
      <c r="G2872" s="451"/>
      <c r="H2872" s="451"/>
    </row>
    <row r="2873" spans="1:8" x14ac:dyDescent="0.2">
      <c r="A2873" s="452"/>
      <c r="B2873" s="451"/>
      <c r="C2873" s="451"/>
      <c r="D2873" s="451"/>
      <c r="E2873" s="451"/>
      <c r="F2873" s="451"/>
      <c r="G2873" s="451"/>
      <c r="H2873" s="451"/>
    </row>
    <row r="2874" spans="1:8" x14ac:dyDescent="0.2">
      <c r="A2874" s="452"/>
      <c r="B2874" s="451"/>
      <c r="C2874" s="451"/>
      <c r="D2874" s="451"/>
      <c r="E2874" s="451"/>
      <c r="F2874" s="451"/>
      <c r="G2874" s="451"/>
      <c r="H2874" s="451"/>
    </row>
    <row r="2875" spans="1:8" x14ac:dyDescent="0.2">
      <c r="A2875" s="452"/>
      <c r="B2875" s="451"/>
      <c r="C2875" s="451"/>
      <c r="D2875" s="451"/>
      <c r="E2875" s="451"/>
      <c r="F2875" s="451"/>
      <c r="G2875" s="451"/>
      <c r="H2875" s="451"/>
    </row>
    <row r="2876" spans="1:8" x14ac:dyDescent="0.2">
      <c r="A2876" s="452"/>
      <c r="B2876" s="451"/>
      <c r="C2876" s="451"/>
      <c r="D2876" s="451"/>
      <c r="E2876" s="451"/>
      <c r="F2876" s="451"/>
      <c r="G2876" s="451"/>
      <c r="H2876" s="451"/>
    </row>
    <row r="2877" spans="1:8" x14ac:dyDescent="0.2">
      <c r="A2877" s="452"/>
      <c r="B2877" s="451"/>
      <c r="C2877" s="451"/>
      <c r="D2877" s="451"/>
      <c r="E2877" s="451"/>
      <c r="F2877" s="451"/>
      <c r="G2877" s="451"/>
      <c r="H2877" s="451"/>
    </row>
    <row r="2878" spans="1:8" x14ac:dyDescent="0.2">
      <c r="A2878" s="452"/>
      <c r="B2878" s="451"/>
      <c r="C2878" s="451"/>
      <c r="D2878" s="451"/>
      <c r="E2878" s="451"/>
      <c r="F2878" s="451"/>
      <c r="G2878" s="451"/>
      <c r="H2878" s="451"/>
    </row>
    <row r="2879" spans="1:8" x14ac:dyDescent="0.2">
      <c r="A2879" s="452"/>
      <c r="B2879" s="451"/>
      <c r="C2879" s="451"/>
      <c r="D2879" s="451"/>
      <c r="E2879" s="451"/>
      <c r="F2879" s="451"/>
      <c r="G2879" s="451"/>
      <c r="H2879" s="451"/>
    </row>
    <row r="2880" spans="1:8" x14ac:dyDescent="0.2">
      <c r="A2880" s="452"/>
      <c r="B2880" s="451"/>
      <c r="C2880" s="451"/>
      <c r="D2880" s="451"/>
      <c r="E2880" s="451"/>
      <c r="F2880" s="451"/>
      <c r="G2880" s="451"/>
      <c r="H2880" s="451"/>
    </row>
    <row r="2881" spans="1:8" x14ac:dyDescent="0.2">
      <c r="A2881" s="452"/>
      <c r="B2881" s="451"/>
      <c r="C2881" s="451"/>
      <c r="D2881" s="451"/>
      <c r="E2881" s="451"/>
      <c r="F2881" s="451"/>
      <c r="G2881" s="451"/>
      <c r="H2881" s="451"/>
    </row>
    <row r="2882" spans="1:8" x14ac:dyDescent="0.2">
      <c r="A2882" s="452"/>
      <c r="B2882" s="451"/>
      <c r="C2882" s="451"/>
      <c r="D2882" s="451"/>
      <c r="E2882" s="451"/>
      <c r="F2882" s="451"/>
      <c r="G2882" s="451"/>
      <c r="H2882" s="451"/>
    </row>
    <row r="2883" spans="1:8" x14ac:dyDescent="0.2">
      <c r="A2883" s="452"/>
      <c r="B2883" s="451"/>
      <c r="C2883" s="451"/>
      <c r="D2883" s="451"/>
      <c r="E2883" s="451"/>
      <c r="F2883" s="451"/>
      <c r="G2883" s="451"/>
      <c r="H2883" s="451"/>
    </row>
    <row r="2884" spans="1:8" x14ac:dyDescent="0.2">
      <c r="A2884" s="452"/>
      <c r="B2884" s="451"/>
      <c r="C2884" s="451"/>
      <c r="D2884" s="451"/>
      <c r="E2884" s="451"/>
      <c r="F2884" s="451"/>
      <c r="G2884" s="451"/>
      <c r="H2884" s="451"/>
    </row>
    <row r="2885" spans="1:8" x14ac:dyDescent="0.2">
      <c r="A2885" s="452"/>
      <c r="B2885" s="451"/>
      <c r="C2885" s="451"/>
      <c r="D2885" s="451"/>
      <c r="E2885" s="451"/>
      <c r="F2885" s="451"/>
      <c r="G2885" s="451"/>
      <c r="H2885" s="451"/>
    </row>
    <row r="2886" spans="1:8" x14ac:dyDescent="0.2">
      <c r="A2886" s="452"/>
      <c r="B2886" s="451"/>
      <c r="C2886" s="451"/>
      <c r="D2886" s="451"/>
      <c r="E2886" s="451"/>
      <c r="F2886" s="451"/>
      <c r="G2886" s="451"/>
      <c r="H2886" s="451"/>
    </row>
    <row r="2887" spans="1:8" x14ac:dyDescent="0.2">
      <c r="A2887" s="452"/>
      <c r="B2887" s="451"/>
      <c r="C2887" s="451"/>
      <c r="D2887" s="451"/>
      <c r="E2887" s="451"/>
      <c r="F2887" s="451"/>
      <c r="G2887" s="451"/>
      <c r="H2887" s="451"/>
    </row>
    <row r="2888" spans="1:8" x14ac:dyDescent="0.2">
      <c r="A2888" s="452"/>
      <c r="B2888" s="451"/>
      <c r="C2888" s="451"/>
      <c r="D2888" s="451"/>
      <c r="E2888" s="451"/>
      <c r="F2888" s="451"/>
      <c r="G2888" s="451"/>
      <c r="H2888" s="451"/>
    </row>
    <row r="2889" spans="1:8" x14ac:dyDescent="0.2">
      <c r="A2889" s="452"/>
      <c r="B2889" s="451"/>
      <c r="C2889" s="451"/>
      <c r="D2889" s="451"/>
      <c r="E2889" s="451"/>
      <c r="F2889" s="451"/>
      <c r="G2889" s="451"/>
      <c r="H2889" s="451"/>
    </row>
    <row r="2890" spans="1:8" x14ac:dyDescent="0.2">
      <c r="A2890" s="452"/>
      <c r="B2890" s="451"/>
      <c r="C2890" s="451"/>
      <c r="D2890" s="451"/>
      <c r="E2890" s="451"/>
      <c r="F2890" s="451"/>
      <c r="G2890" s="451"/>
      <c r="H2890" s="451"/>
    </row>
    <row r="2891" spans="1:8" x14ac:dyDescent="0.2">
      <c r="A2891" s="452"/>
      <c r="B2891" s="451"/>
      <c r="C2891" s="451"/>
      <c r="D2891" s="451"/>
      <c r="E2891" s="451"/>
      <c r="F2891" s="451"/>
      <c r="G2891" s="451"/>
      <c r="H2891" s="451"/>
    </row>
    <row r="2892" spans="1:8" x14ac:dyDescent="0.2">
      <c r="A2892" s="452"/>
      <c r="B2892" s="451"/>
      <c r="C2892" s="451"/>
      <c r="D2892" s="451"/>
      <c r="E2892" s="451"/>
      <c r="F2892" s="451"/>
      <c r="G2892" s="451"/>
      <c r="H2892" s="451"/>
    </row>
    <row r="2893" spans="1:8" x14ac:dyDescent="0.2">
      <c r="A2893" s="452"/>
      <c r="B2893" s="451"/>
      <c r="C2893" s="451"/>
      <c r="D2893" s="451"/>
      <c r="E2893" s="451"/>
      <c r="F2893" s="451"/>
      <c r="G2893" s="451"/>
      <c r="H2893" s="451"/>
    </row>
    <row r="2894" spans="1:8" x14ac:dyDescent="0.2">
      <c r="A2894" s="452"/>
      <c r="B2894" s="451"/>
      <c r="C2894" s="451"/>
      <c r="D2894" s="451"/>
      <c r="E2894" s="451"/>
      <c r="F2894" s="451"/>
      <c r="G2894" s="451"/>
      <c r="H2894" s="451"/>
    </row>
    <row r="2895" spans="1:8" x14ac:dyDescent="0.2">
      <c r="A2895" s="452"/>
      <c r="B2895" s="451"/>
      <c r="C2895" s="451"/>
      <c r="D2895" s="451"/>
      <c r="E2895" s="451"/>
      <c r="F2895" s="451"/>
      <c r="G2895" s="451"/>
      <c r="H2895" s="451"/>
    </row>
    <row r="2896" spans="1:8" x14ac:dyDescent="0.2">
      <c r="A2896" s="452"/>
      <c r="B2896" s="451"/>
      <c r="C2896" s="451"/>
      <c r="D2896" s="451"/>
      <c r="E2896" s="451"/>
      <c r="F2896" s="451"/>
      <c r="G2896" s="451"/>
      <c r="H2896" s="451"/>
    </row>
    <row r="2897" spans="1:8" x14ac:dyDescent="0.2">
      <c r="A2897" s="452"/>
      <c r="B2897" s="451"/>
      <c r="C2897" s="451"/>
      <c r="D2897" s="451"/>
      <c r="E2897" s="451"/>
      <c r="F2897" s="451"/>
      <c r="G2897" s="451"/>
      <c r="H2897" s="451"/>
    </row>
    <row r="2898" spans="1:8" x14ac:dyDescent="0.2">
      <c r="A2898" s="452"/>
      <c r="B2898" s="451"/>
      <c r="C2898" s="451"/>
      <c r="D2898" s="451"/>
      <c r="E2898" s="451"/>
      <c r="F2898" s="451"/>
      <c r="G2898" s="451"/>
      <c r="H2898" s="451"/>
    </row>
    <row r="2899" spans="1:8" x14ac:dyDescent="0.2">
      <c r="A2899" s="452"/>
      <c r="B2899" s="451"/>
      <c r="C2899" s="451"/>
      <c r="D2899" s="451"/>
      <c r="E2899" s="451"/>
      <c r="F2899" s="451"/>
      <c r="G2899" s="451"/>
      <c r="H2899" s="451"/>
    </row>
    <row r="2900" spans="1:8" x14ac:dyDescent="0.2">
      <c r="A2900" s="452"/>
      <c r="B2900" s="451"/>
      <c r="C2900" s="451"/>
      <c r="D2900" s="451"/>
      <c r="E2900" s="451"/>
      <c r="F2900" s="451"/>
      <c r="G2900" s="451"/>
      <c r="H2900" s="451"/>
    </row>
    <row r="2901" spans="1:8" x14ac:dyDescent="0.2">
      <c r="A2901" s="452"/>
      <c r="B2901" s="451"/>
      <c r="C2901" s="451"/>
      <c r="D2901" s="451"/>
      <c r="E2901" s="451"/>
      <c r="F2901" s="451"/>
      <c r="G2901" s="451"/>
      <c r="H2901" s="451"/>
    </row>
    <row r="2902" spans="1:8" x14ac:dyDescent="0.2">
      <c r="A2902" s="452"/>
      <c r="B2902" s="451"/>
      <c r="C2902" s="451"/>
      <c r="D2902" s="451"/>
      <c r="E2902" s="451"/>
      <c r="F2902" s="451"/>
      <c r="G2902" s="451"/>
      <c r="H2902" s="451"/>
    </row>
    <row r="2903" spans="1:8" x14ac:dyDescent="0.2">
      <c r="A2903" s="452"/>
      <c r="B2903" s="451"/>
      <c r="C2903" s="451"/>
      <c r="D2903" s="451"/>
      <c r="E2903" s="451"/>
      <c r="F2903" s="451"/>
      <c r="G2903" s="451"/>
      <c r="H2903" s="451"/>
    </row>
    <row r="2904" spans="1:8" x14ac:dyDescent="0.2">
      <c r="A2904" s="452"/>
      <c r="B2904" s="451"/>
      <c r="C2904" s="451"/>
      <c r="D2904" s="451"/>
      <c r="E2904" s="451"/>
      <c r="F2904" s="451"/>
      <c r="G2904" s="451"/>
      <c r="H2904" s="451"/>
    </row>
    <row r="2905" spans="1:8" x14ac:dyDescent="0.2">
      <c r="A2905" s="452"/>
      <c r="B2905" s="451"/>
      <c r="C2905" s="451"/>
      <c r="D2905" s="451"/>
      <c r="E2905" s="451"/>
      <c r="F2905" s="451"/>
      <c r="G2905" s="451"/>
      <c r="H2905" s="451"/>
    </row>
    <row r="2906" spans="1:8" x14ac:dyDescent="0.2">
      <c r="A2906" s="452"/>
      <c r="B2906" s="451"/>
      <c r="C2906" s="451"/>
      <c r="D2906" s="451"/>
      <c r="E2906" s="451"/>
      <c r="F2906" s="451"/>
      <c r="G2906" s="451"/>
      <c r="H2906" s="451"/>
    </row>
    <row r="2907" spans="1:8" x14ac:dyDescent="0.2">
      <c r="A2907" s="452"/>
      <c r="B2907" s="451"/>
      <c r="C2907" s="451"/>
      <c r="D2907" s="451"/>
      <c r="E2907" s="451"/>
      <c r="F2907" s="451"/>
      <c r="G2907" s="451"/>
      <c r="H2907" s="451"/>
    </row>
    <row r="2908" spans="1:8" x14ac:dyDescent="0.2">
      <c r="A2908" s="452"/>
      <c r="B2908" s="451"/>
      <c r="C2908" s="451"/>
      <c r="D2908" s="451"/>
      <c r="E2908" s="451"/>
      <c r="F2908" s="451"/>
      <c r="G2908" s="451"/>
      <c r="H2908" s="451"/>
    </row>
    <row r="2909" spans="1:8" x14ac:dyDescent="0.2">
      <c r="A2909" s="452"/>
      <c r="B2909" s="451"/>
      <c r="C2909" s="451"/>
      <c r="D2909" s="451"/>
      <c r="E2909" s="451"/>
      <c r="F2909" s="451"/>
      <c r="G2909" s="451"/>
      <c r="H2909" s="451"/>
    </row>
    <row r="2910" spans="1:8" x14ac:dyDescent="0.2">
      <c r="A2910" s="452"/>
      <c r="B2910" s="451"/>
      <c r="C2910" s="451"/>
      <c r="D2910" s="451"/>
      <c r="E2910" s="451"/>
      <c r="F2910" s="451"/>
      <c r="G2910" s="451"/>
      <c r="H2910" s="451"/>
    </row>
    <row r="2911" spans="1:8" x14ac:dyDescent="0.2">
      <c r="A2911" s="452"/>
      <c r="B2911" s="451"/>
      <c r="C2911" s="451"/>
      <c r="D2911" s="451"/>
      <c r="E2911" s="451"/>
      <c r="F2911" s="451"/>
      <c r="G2911" s="451"/>
      <c r="H2911" s="451"/>
    </row>
    <row r="2912" spans="1:8" x14ac:dyDescent="0.2">
      <c r="A2912" s="452"/>
      <c r="B2912" s="451"/>
      <c r="C2912" s="451"/>
      <c r="D2912" s="451"/>
      <c r="E2912" s="451"/>
      <c r="F2912" s="451"/>
      <c r="G2912" s="451"/>
      <c r="H2912" s="451"/>
    </row>
    <row r="2913" spans="1:8" x14ac:dyDescent="0.2">
      <c r="A2913" s="452"/>
      <c r="B2913" s="451"/>
      <c r="C2913" s="451"/>
      <c r="D2913" s="451"/>
      <c r="E2913" s="451"/>
      <c r="F2913" s="451"/>
      <c r="G2913" s="451"/>
      <c r="H2913" s="451"/>
    </row>
    <row r="2914" spans="1:8" x14ac:dyDescent="0.2">
      <c r="A2914" s="452"/>
      <c r="B2914" s="451"/>
      <c r="C2914" s="451"/>
      <c r="D2914" s="451"/>
      <c r="E2914" s="451"/>
      <c r="F2914" s="451"/>
      <c r="G2914" s="451"/>
      <c r="H2914" s="451"/>
    </row>
    <row r="2915" spans="1:8" x14ac:dyDescent="0.2">
      <c r="A2915" s="452"/>
      <c r="B2915" s="451"/>
      <c r="C2915" s="451"/>
      <c r="D2915" s="451"/>
      <c r="E2915" s="451"/>
      <c r="F2915" s="451"/>
      <c r="G2915" s="451"/>
      <c r="H2915" s="451"/>
    </row>
    <row r="2916" spans="1:8" x14ac:dyDescent="0.2">
      <c r="A2916" s="452"/>
      <c r="B2916" s="451"/>
      <c r="C2916" s="451"/>
      <c r="D2916" s="451"/>
      <c r="E2916" s="451"/>
      <c r="F2916" s="451"/>
      <c r="G2916" s="451"/>
      <c r="H2916" s="451"/>
    </row>
    <row r="2917" spans="1:8" x14ac:dyDescent="0.2">
      <c r="A2917" s="452"/>
      <c r="B2917" s="451"/>
      <c r="C2917" s="451"/>
      <c r="D2917" s="451"/>
      <c r="E2917" s="451"/>
      <c r="F2917" s="451"/>
      <c r="G2917" s="451"/>
      <c r="H2917" s="451"/>
    </row>
    <row r="2918" spans="1:8" x14ac:dyDescent="0.2">
      <c r="A2918" s="452"/>
      <c r="B2918" s="451"/>
      <c r="C2918" s="451"/>
      <c r="D2918" s="451"/>
      <c r="E2918" s="451"/>
      <c r="F2918" s="451"/>
      <c r="G2918" s="451"/>
      <c r="H2918" s="451"/>
    </row>
    <row r="2919" spans="1:8" x14ac:dyDescent="0.2">
      <c r="A2919" s="452"/>
      <c r="B2919" s="451"/>
      <c r="C2919" s="451"/>
      <c r="D2919" s="451"/>
      <c r="E2919" s="451"/>
      <c r="F2919" s="451"/>
      <c r="G2919" s="451"/>
      <c r="H2919" s="451"/>
    </row>
    <row r="2920" spans="1:8" x14ac:dyDescent="0.2">
      <c r="A2920" s="452"/>
      <c r="B2920" s="451"/>
      <c r="C2920" s="451"/>
      <c r="D2920" s="451"/>
      <c r="E2920" s="451"/>
      <c r="F2920" s="451"/>
      <c r="G2920" s="451"/>
      <c r="H2920" s="451"/>
    </row>
    <row r="2921" spans="1:8" x14ac:dyDescent="0.2">
      <c r="A2921" s="452"/>
      <c r="B2921" s="451"/>
      <c r="C2921" s="451"/>
      <c r="D2921" s="451"/>
      <c r="E2921" s="451"/>
      <c r="F2921" s="451"/>
      <c r="G2921" s="451"/>
      <c r="H2921" s="451"/>
    </row>
    <row r="2922" spans="1:8" x14ac:dyDescent="0.2">
      <c r="A2922" s="452"/>
      <c r="B2922" s="451"/>
      <c r="C2922" s="451"/>
      <c r="D2922" s="451"/>
      <c r="E2922" s="451"/>
      <c r="F2922" s="451"/>
      <c r="G2922" s="451"/>
      <c r="H2922" s="451"/>
    </row>
    <row r="2923" spans="1:8" x14ac:dyDescent="0.2">
      <c r="A2923" s="452"/>
      <c r="B2923" s="451"/>
      <c r="C2923" s="451"/>
      <c r="D2923" s="451"/>
      <c r="E2923" s="451"/>
      <c r="F2923" s="451"/>
      <c r="G2923" s="451"/>
      <c r="H2923" s="451"/>
    </row>
    <row r="2924" spans="1:8" x14ac:dyDescent="0.2">
      <c r="A2924" s="452"/>
      <c r="B2924" s="451"/>
      <c r="C2924" s="451"/>
      <c r="D2924" s="451"/>
      <c r="E2924" s="451"/>
      <c r="F2924" s="451"/>
      <c r="G2924" s="451"/>
      <c r="H2924" s="451"/>
    </row>
    <row r="2925" spans="1:8" x14ac:dyDescent="0.2">
      <c r="A2925" s="452"/>
      <c r="B2925" s="451"/>
      <c r="C2925" s="451"/>
      <c r="D2925" s="451"/>
      <c r="E2925" s="451"/>
      <c r="F2925" s="451"/>
      <c r="G2925" s="451"/>
      <c r="H2925" s="451"/>
    </row>
    <row r="2926" spans="1:8" x14ac:dyDescent="0.2">
      <c r="A2926" s="452"/>
      <c r="B2926" s="451"/>
      <c r="C2926" s="451"/>
      <c r="D2926" s="451"/>
      <c r="E2926" s="451"/>
      <c r="F2926" s="451"/>
      <c r="G2926" s="451"/>
      <c r="H2926" s="451"/>
    </row>
    <row r="2927" spans="1:8" x14ac:dyDescent="0.2">
      <c r="A2927" s="452"/>
      <c r="B2927" s="451"/>
      <c r="C2927" s="451"/>
      <c r="D2927" s="451"/>
      <c r="E2927" s="451"/>
      <c r="F2927" s="451"/>
      <c r="G2927" s="451"/>
      <c r="H2927" s="451"/>
    </row>
    <row r="2928" spans="1:8" x14ac:dyDescent="0.2">
      <c r="A2928" s="452"/>
      <c r="B2928" s="451"/>
      <c r="C2928" s="451"/>
      <c r="D2928" s="451"/>
      <c r="E2928" s="451"/>
      <c r="F2928" s="451"/>
      <c r="G2928" s="451"/>
      <c r="H2928" s="451"/>
    </row>
    <row r="2929" spans="1:8" x14ac:dyDescent="0.2">
      <c r="A2929" s="452"/>
      <c r="B2929" s="451"/>
      <c r="C2929" s="451"/>
      <c r="D2929" s="451"/>
      <c r="E2929" s="451"/>
      <c r="F2929" s="451"/>
      <c r="G2929" s="451"/>
      <c r="H2929" s="451"/>
    </row>
    <row r="2930" spans="1:8" x14ac:dyDescent="0.2">
      <c r="A2930" s="452"/>
      <c r="B2930" s="451"/>
      <c r="C2930" s="451"/>
      <c r="D2930" s="451"/>
      <c r="E2930" s="451"/>
      <c r="F2930" s="451"/>
      <c r="G2930" s="451"/>
      <c r="H2930" s="451"/>
    </row>
    <row r="2931" spans="1:8" x14ac:dyDescent="0.2">
      <c r="A2931" s="452"/>
      <c r="B2931" s="451"/>
      <c r="C2931" s="451"/>
      <c r="D2931" s="451"/>
      <c r="E2931" s="451"/>
      <c r="F2931" s="451"/>
      <c r="G2931" s="451"/>
      <c r="H2931" s="451"/>
    </row>
    <row r="2932" spans="1:8" x14ac:dyDescent="0.2">
      <c r="A2932" s="452"/>
      <c r="B2932" s="451"/>
      <c r="C2932" s="451"/>
      <c r="D2932" s="451"/>
      <c r="E2932" s="451"/>
      <c r="F2932" s="451"/>
      <c r="G2932" s="451"/>
      <c r="H2932" s="451"/>
    </row>
    <row r="2933" spans="1:8" x14ac:dyDescent="0.2">
      <c r="A2933" s="452"/>
      <c r="B2933" s="451"/>
      <c r="C2933" s="451"/>
      <c r="D2933" s="451"/>
      <c r="E2933" s="451"/>
      <c r="F2933" s="451"/>
      <c r="G2933" s="451"/>
      <c r="H2933" s="451"/>
    </row>
    <row r="2934" spans="1:8" x14ac:dyDescent="0.2">
      <c r="A2934" s="452"/>
      <c r="B2934" s="451"/>
      <c r="C2934" s="451"/>
      <c r="D2934" s="451"/>
      <c r="E2934" s="451"/>
      <c r="F2934" s="451"/>
      <c r="G2934" s="451"/>
      <c r="H2934" s="451"/>
    </row>
    <row r="2935" spans="1:8" x14ac:dyDescent="0.2">
      <c r="A2935" s="452"/>
      <c r="B2935" s="451"/>
      <c r="C2935" s="451"/>
      <c r="D2935" s="451"/>
      <c r="E2935" s="451"/>
      <c r="F2935" s="451"/>
      <c r="G2935" s="451"/>
      <c r="H2935" s="451"/>
    </row>
    <row r="2936" spans="1:8" x14ac:dyDescent="0.2">
      <c r="A2936" s="452"/>
      <c r="B2936" s="451"/>
      <c r="C2936" s="451"/>
      <c r="D2936" s="451"/>
      <c r="E2936" s="451"/>
      <c r="F2936" s="451"/>
      <c r="G2936" s="451"/>
      <c r="H2936" s="451"/>
    </row>
    <row r="2937" spans="1:8" x14ac:dyDescent="0.2">
      <c r="A2937" s="452"/>
      <c r="B2937" s="451"/>
      <c r="C2937" s="451"/>
      <c r="D2937" s="451"/>
      <c r="E2937" s="451"/>
      <c r="F2937" s="451"/>
      <c r="G2937" s="451"/>
      <c r="H2937" s="451"/>
    </row>
    <row r="2938" spans="1:8" x14ac:dyDescent="0.2">
      <c r="A2938" s="452"/>
      <c r="B2938" s="451"/>
      <c r="C2938" s="451"/>
      <c r="D2938" s="451"/>
      <c r="E2938" s="451"/>
      <c r="F2938" s="451"/>
      <c r="G2938" s="451"/>
      <c r="H2938" s="451"/>
    </row>
    <row r="2939" spans="1:8" x14ac:dyDescent="0.2">
      <c r="A2939" s="452"/>
      <c r="B2939" s="451"/>
      <c r="C2939" s="451"/>
      <c r="D2939" s="451"/>
      <c r="E2939" s="451"/>
      <c r="F2939" s="451"/>
      <c r="G2939" s="451"/>
      <c r="H2939" s="451"/>
    </row>
    <row r="2940" spans="1:8" x14ac:dyDescent="0.2">
      <c r="A2940" s="452"/>
      <c r="B2940" s="451"/>
      <c r="C2940" s="451"/>
      <c r="D2940" s="451"/>
      <c r="E2940" s="451"/>
      <c r="F2940" s="451"/>
      <c r="G2940" s="451"/>
      <c r="H2940" s="451"/>
    </row>
    <row r="2941" spans="1:8" x14ac:dyDescent="0.2">
      <c r="A2941" s="452"/>
      <c r="B2941" s="451"/>
      <c r="C2941" s="451"/>
      <c r="D2941" s="451"/>
      <c r="E2941" s="451"/>
      <c r="F2941" s="451"/>
      <c r="G2941" s="451"/>
      <c r="H2941" s="451"/>
    </row>
    <row r="2942" spans="1:8" x14ac:dyDescent="0.2">
      <c r="A2942" s="452"/>
      <c r="B2942" s="451"/>
      <c r="C2942" s="451"/>
      <c r="D2942" s="451"/>
      <c r="E2942" s="451"/>
      <c r="F2942" s="451"/>
      <c r="G2942" s="451"/>
      <c r="H2942" s="451"/>
    </row>
    <row r="2943" spans="1:8" x14ac:dyDescent="0.2">
      <c r="A2943" s="452"/>
      <c r="B2943" s="451"/>
      <c r="C2943" s="451"/>
      <c r="D2943" s="451"/>
      <c r="E2943" s="451"/>
      <c r="F2943" s="451"/>
      <c r="G2943" s="451"/>
      <c r="H2943" s="451"/>
    </row>
    <row r="2944" spans="1:8" x14ac:dyDescent="0.2">
      <c r="A2944" s="452"/>
      <c r="B2944" s="451"/>
      <c r="C2944" s="451"/>
      <c r="D2944" s="451"/>
      <c r="E2944" s="451"/>
      <c r="F2944" s="451"/>
      <c r="G2944" s="451"/>
      <c r="H2944" s="451"/>
    </row>
    <row r="2945" spans="1:8" x14ac:dyDescent="0.2">
      <c r="A2945" s="452"/>
      <c r="B2945" s="451"/>
      <c r="C2945" s="451"/>
      <c r="D2945" s="451"/>
      <c r="E2945" s="451"/>
      <c r="F2945" s="451"/>
      <c r="G2945" s="451"/>
      <c r="H2945" s="451"/>
    </row>
    <row r="2946" spans="1:8" x14ac:dyDescent="0.2">
      <c r="A2946" s="452"/>
      <c r="B2946" s="451"/>
      <c r="C2946" s="451"/>
      <c r="D2946" s="451"/>
      <c r="E2946" s="451"/>
      <c r="F2946" s="451"/>
      <c r="G2946" s="451"/>
      <c r="H2946" s="451"/>
    </row>
    <row r="2947" spans="1:8" x14ac:dyDescent="0.2">
      <c r="A2947" s="452"/>
      <c r="B2947" s="451"/>
      <c r="C2947" s="451"/>
      <c r="D2947" s="451"/>
      <c r="E2947" s="451"/>
      <c r="F2947" s="451"/>
      <c r="G2947" s="451"/>
      <c r="H2947" s="451"/>
    </row>
    <row r="2948" spans="1:8" x14ac:dyDescent="0.2">
      <c r="A2948" s="452"/>
      <c r="B2948" s="451"/>
      <c r="C2948" s="451"/>
      <c r="D2948" s="451"/>
      <c r="E2948" s="451"/>
      <c r="F2948" s="451"/>
      <c r="G2948" s="451"/>
      <c r="H2948" s="451"/>
    </row>
    <row r="2949" spans="1:8" x14ac:dyDescent="0.2">
      <c r="A2949" s="452"/>
      <c r="B2949" s="451"/>
      <c r="C2949" s="451"/>
      <c r="D2949" s="451"/>
      <c r="E2949" s="451"/>
      <c r="F2949" s="451"/>
      <c r="G2949" s="451"/>
      <c r="H2949" s="451"/>
    </row>
    <row r="2950" spans="1:8" x14ac:dyDescent="0.2">
      <c r="A2950" s="452"/>
      <c r="B2950" s="451"/>
      <c r="C2950" s="451"/>
      <c r="D2950" s="451"/>
      <c r="E2950" s="451"/>
      <c r="F2950" s="451"/>
      <c r="G2950" s="451"/>
      <c r="H2950" s="451"/>
    </row>
    <row r="2951" spans="1:8" x14ac:dyDescent="0.2">
      <c r="A2951" s="452"/>
      <c r="B2951" s="451"/>
      <c r="C2951" s="451"/>
      <c r="D2951" s="451"/>
      <c r="E2951" s="451"/>
      <c r="F2951" s="451"/>
      <c r="G2951" s="451"/>
      <c r="H2951" s="451"/>
    </row>
    <row r="2952" spans="1:8" x14ac:dyDescent="0.2">
      <c r="A2952" s="452"/>
      <c r="B2952" s="451"/>
      <c r="C2952" s="451"/>
      <c r="D2952" s="451"/>
      <c r="E2952" s="451"/>
      <c r="F2952" s="451"/>
      <c r="G2952" s="451"/>
      <c r="H2952" s="451"/>
    </row>
    <row r="2953" spans="1:8" x14ac:dyDescent="0.2">
      <c r="A2953" s="452"/>
      <c r="B2953" s="451"/>
      <c r="C2953" s="451"/>
      <c r="D2953" s="451"/>
      <c r="E2953" s="451"/>
      <c r="F2953" s="451"/>
      <c r="G2953" s="451"/>
      <c r="H2953" s="451"/>
    </row>
    <row r="2954" spans="1:8" x14ac:dyDescent="0.2">
      <c r="A2954" s="452"/>
      <c r="B2954" s="451"/>
      <c r="C2954" s="451"/>
      <c r="D2954" s="451"/>
      <c r="E2954" s="451"/>
      <c r="F2954" s="451"/>
      <c r="G2954" s="451"/>
      <c r="H2954" s="451"/>
    </row>
    <row r="2955" spans="1:8" x14ac:dyDescent="0.2">
      <c r="A2955" s="452"/>
      <c r="B2955" s="451"/>
      <c r="C2955" s="451"/>
      <c r="D2955" s="451"/>
      <c r="E2955" s="451"/>
      <c r="F2955" s="451"/>
      <c r="G2955" s="451"/>
      <c r="H2955" s="451"/>
    </row>
    <row r="2956" spans="1:8" x14ac:dyDescent="0.2">
      <c r="A2956" s="452"/>
      <c r="B2956" s="451"/>
      <c r="C2956" s="451"/>
      <c r="D2956" s="451"/>
      <c r="E2956" s="451"/>
      <c r="F2956" s="451"/>
      <c r="G2956" s="451"/>
      <c r="H2956" s="451"/>
    </row>
    <row r="2957" spans="1:8" x14ac:dyDescent="0.2">
      <c r="A2957" s="452"/>
      <c r="B2957" s="451"/>
      <c r="C2957" s="451"/>
      <c r="D2957" s="451"/>
      <c r="E2957" s="451"/>
      <c r="F2957" s="451"/>
      <c r="G2957" s="451"/>
      <c r="H2957" s="451"/>
    </row>
    <row r="2958" spans="1:8" x14ac:dyDescent="0.2">
      <c r="A2958" s="452"/>
      <c r="B2958" s="451"/>
      <c r="C2958" s="451"/>
      <c r="D2958" s="451"/>
      <c r="E2958" s="451"/>
      <c r="F2958" s="451"/>
      <c r="G2958" s="451"/>
      <c r="H2958" s="451"/>
    </row>
    <row r="2959" spans="1:8" x14ac:dyDescent="0.2">
      <c r="A2959" s="452"/>
      <c r="B2959" s="451"/>
      <c r="C2959" s="451"/>
      <c r="D2959" s="451"/>
      <c r="E2959" s="451"/>
      <c r="F2959" s="451"/>
      <c r="G2959" s="451"/>
      <c r="H2959" s="451"/>
    </row>
    <row r="2960" spans="1:8" x14ac:dyDescent="0.2">
      <c r="A2960" s="452"/>
      <c r="B2960" s="451"/>
      <c r="C2960" s="451"/>
      <c r="D2960" s="451"/>
      <c r="E2960" s="451"/>
      <c r="F2960" s="451"/>
      <c r="G2960" s="451"/>
      <c r="H2960" s="451"/>
    </row>
    <row r="2961" spans="1:8" x14ac:dyDescent="0.2">
      <c r="A2961" s="452"/>
      <c r="B2961" s="451"/>
      <c r="C2961" s="451"/>
      <c r="D2961" s="451"/>
      <c r="E2961" s="451"/>
      <c r="F2961" s="451"/>
      <c r="G2961" s="451"/>
      <c r="H2961" s="451"/>
    </row>
    <row r="2962" spans="1:8" x14ac:dyDescent="0.2">
      <c r="A2962" s="452"/>
      <c r="B2962" s="451"/>
      <c r="C2962" s="451"/>
      <c r="D2962" s="451"/>
      <c r="E2962" s="451"/>
      <c r="F2962" s="451"/>
      <c r="G2962" s="451"/>
      <c r="H2962" s="451"/>
    </row>
    <row r="2963" spans="1:8" x14ac:dyDescent="0.2">
      <c r="A2963" s="452"/>
      <c r="B2963" s="451"/>
      <c r="C2963" s="451"/>
      <c r="D2963" s="451"/>
      <c r="E2963" s="451"/>
      <c r="F2963" s="451"/>
      <c r="G2963" s="451"/>
      <c r="H2963" s="451"/>
    </row>
    <row r="2964" spans="1:8" x14ac:dyDescent="0.2">
      <c r="A2964" s="452"/>
      <c r="B2964" s="451"/>
      <c r="C2964" s="451"/>
      <c r="D2964" s="451"/>
      <c r="E2964" s="451"/>
      <c r="F2964" s="451"/>
      <c r="G2964" s="451"/>
      <c r="H2964" s="451"/>
    </row>
    <row r="2965" spans="1:8" x14ac:dyDescent="0.2">
      <c r="A2965" s="452"/>
      <c r="B2965" s="451"/>
      <c r="C2965" s="451"/>
      <c r="D2965" s="451"/>
      <c r="E2965" s="451"/>
      <c r="F2965" s="451"/>
      <c r="G2965" s="451"/>
      <c r="H2965" s="451"/>
    </row>
    <row r="2966" spans="1:8" x14ac:dyDescent="0.2">
      <c r="A2966" s="452"/>
      <c r="B2966" s="451"/>
      <c r="C2966" s="451"/>
      <c r="D2966" s="451"/>
      <c r="E2966" s="451"/>
      <c r="F2966" s="451"/>
      <c r="G2966" s="451"/>
      <c r="H2966" s="451"/>
    </row>
    <row r="2967" spans="1:8" x14ac:dyDescent="0.2">
      <c r="A2967" s="452"/>
      <c r="B2967" s="451"/>
      <c r="C2967" s="451"/>
      <c r="D2967" s="451"/>
      <c r="E2967" s="451"/>
      <c r="F2967" s="451"/>
      <c r="G2967" s="451"/>
      <c r="H2967" s="451"/>
    </row>
    <row r="2968" spans="1:8" x14ac:dyDescent="0.2">
      <c r="A2968" s="452"/>
      <c r="B2968" s="451"/>
      <c r="C2968" s="451"/>
      <c r="D2968" s="451"/>
      <c r="E2968" s="451"/>
      <c r="F2968" s="451"/>
      <c r="G2968" s="451"/>
      <c r="H2968" s="451"/>
    </row>
    <row r="2969" spans="1:8" x14ac:dyDescent="0.2">
      <c r="A2969" s="452"/>
      <c r="B2969" s="451"/>
      <c r="C2969" s="451"/>
      <c r="D2969" s="451"/>
      <c r="E2969" s="451"/>
      <c r="F2969" s="451"/>
      <c r="G2969" s="451"/>
      <c r="H2969" s="451"/>
    </row>
    <row r="2970" spans="1:8" x14ac:dyDescent="0.2">
      <c r="A2970" s="452"/>
      <c r="B2970" s="451"/>
      <c r="C2970" s="451"/>
      <c r="D2970" s="451"/>
      <c r="E2970" s="451"/>
      <c r="F2970" s="451"/>
      <c r="G2970" s="451"/>
      <c r="H2970" s="451"/>
    </row>
    <row r="2971" spans="1:8" x14ac:dyDescent="0.2">
      <c r="A2971" s="452"/>
      <c r="B2971" s="451"/>
      <c r="C2971" s="451"/>
      <c r="D2971" s="451"/>
      <c r="E2971" s="451"/>
      <c r="F2971" s="451"/>
      <c r="G2971" s="451"/>
      <c r="H2971" s="451"/>
    </row>
    <row r="2972" spans="1:8" x14ac:dyDescent="0.2">
      <c r="A2972" s="452"/>
      <c r="B2972" s="451"/>
      <c r="C2972" s="451"/>
      <c r="D2972" s="451"/>
      <c r="E2972" s="451"/>
      <c r="F2972" s="451"/>
      <c r="G2972" s="451"/>
      <c r="H2972" s="451"/>
    </row>
    <row r="2973" spans="1:8" x14ac:dyDescent="0.2">
      <c r="A2973" s="452"/>
      <c r="B2973" s="451"/>
      <c r="C2973" s="451"/>
      <c r="D2973" s="451"/>
      <c r="E2973" s="451"/>
      <c r="F2973" s="451"/>
      <c r="G2973" s="451"/>
      <c r="H2973" s="451"/>
    </row>
    <row r="2974" spans="1:8" x14ac:dyDescent="0.2">
      <c r="A2974" s="452"/>
      <c r="B2974" s="451"/>
      <c r="C2974" s="451"/>
      <c r="D2974" s="451"/>
      <c r="E2974" s="451"/>
      <c r="F2974" s="451"/>
      <c r="G2974" s="451"/>
      <c r="H2974" s="451"/>
    </row>
    <row r="2975" spans="1:8" x14ac:dyDescent="0.2">
      <c r="A2975" s="452"/>
      <c r="B2975" s="451"/>
      <c r="C2975" s="451"/>
      <c r="D2975" s="451"/>
      <c r="E2975" s="451"/>
      <c r="F2975" s="451"/>
      <c r="G2975" s="451"/>
      <c r="H2975" s="451"/>
    </row>
    <row r="2976" spans="1:8" x14ac:dyDescent="0.2">
      <c r="A2976" s="452"/>
      <c r="B2976" s="451"/>
      <c r="C2976" s="451"/>
      <c r="D2976" s="451"/>
      <c r="E2976" s="451"/>
      <c r="F2976" s="451"/>
      <c r="G2976" s="451"/>
      <c r="H2976" s="451"/>
    </row>
    <row r="2977" spans="1:8" x14ac:dyDescent="0.2">
      <c r="A2977" s="452"/>
      <c r="B2977" s="451"/>
      <c r="C2977" s="451"/>
      <c r="D2977" s="451"/>
      <c r="E2977" s="451"/>
      <c r="F2977" s="451"/>
      <c r="G2977" s="451"/>
      <c r="H2977" s="451"/>
    </row>
    <row r="2978" spans="1:8" x14ac:dyDescent="0.2">
      <c r="A2978" s="452"/>
      <c r="B2978" s="451"/>
      <c r="C2978" s="451"/>
      <c r="D2978" s="451"/>
      <c r="E2978" s="451"/>
      <c r="F2978" s="451"/>
      <c r="G2978" s="451"/>
      <c r="H2978" s="451"/>
    </row>
    <row r="2979" spans="1:8" x14ac:dyDescent="0.2">
      <c r="A2979" s="452"/>
      <c r="B2979" s="451"/>
      <c r="C2979" s="451"/>
      <c r="D2979" s="451"/>
      <c r="E2979" s="451"/>
      <c r="F2979" s="451"/>
      <c r="G2979" s="451"/>
      <c r="H2979" s="451"/>
    </row>
    <row r="2980" spans="1:8" x14ac:dyDescent="0.2">
      <c r="A2980" s="452"/>
      <c r="B2980" s="451"/>
      <c r="C2980" s="451"/>
      <c r="D2980" s="451"/>
      <c r="E2980" s="451"/>
      <c r="F2980" s="451"/>
      <c r="G2980" s="451"/>
      <c r="H2980" s="451"/>
    </row>
    <row r="2981" spans="1:8" x14ac:dyDescent="0.2">
      <c r="A2981" s="452"/>
      <c r="B2981" s="451"/>
      <c r="C2981" s="451"/>
      <c r="D2981" s="451"/>
      <c r="E2981" s="451"/>
      <c r="F2981" s="451"/>
      <c r="G2981" s="451"/>
      <c r="H2981" s="451"/>
    </row>
    <row r="2982" spans="1:8" x14ac:dyDescent="0.2">
      <c r="A2982" s="452"/>
      <c r="B2982" s="451"/>
      <c r="C2982" s="451"/>
      <c r="D2982" s="451"/>
      <c r="E2982" s="451"/>
      <c r="F2982" s="451"/>
      <c r="G2982" s="451"/>
      <c r="H2982" s="451"/>
    </row>
    <row r="2983" spans="1:8" x14ac:dyDescent="0.2">
      <c r="A2983" s="452"/>
      <c r="B2983" s="451"/>
      <c r="C2983" s="451"/>
      <c r="D2983" s="451"/>
      <c r="E2983" s="451"/>
      <c r="F2983" s="451"/>
      <c r="G2983" s="451"/>
      <c r="H2983" s="451"/>
    </row>
    <row r="2984" spans="1:8" x14ac:dyDescent="0.2">
      <c r="A2984" s="452"/>
      <c r="B2984" s="451"/>
      <c r="C2984" s="451"/>
      <c r="D2984" s="451"/>
      <c r="E2984" s="451"/>
      <c r="F2984" s="451"/>
      <c r="G2984" s="451"/>
      <c r="H2984" s="451"/>
    </row>
    <row r="2985" spans="1:8" x14ac:dyDescent="0.2">
      <c r="A2985" s="452"/>
      <c r="B2985" s="451"/>
      <c r="C2985" s="451"/>
      <c r="D2985" s="451"/>
      <c r="E2985" s="451"/>
      <c r="F2985" s="451"/>
      <c r="G2985" s="451"/>
      <c r="H2985" s="451"/>
    </row>
    <row r="2986" spans="1:8" x14ac:dyDescent="0.2">
      <c r="A2986" s="452"/>
      <c r="B2986" s="451"/>
      <c r="C2986" s="451"/>
      <c r="D2986" s="451"/>
      <c r="E2986" s="451"/>
      <c r="F2986" s="451"/>
      <c r="G2986" s="451"/>
      <c r="H2986" s="451"/>
    </row>
    <row r="2987" spans="1:8" x14ac:dyDescent="0.2">
      <c r="A2987" s="452"/>
      <c r="B2987" s="451"/>
      <c r="C2987" s="451"/>
      <c r="D2987" s="451"/>
      <c r="E2987" s="451"/>
      <c r="F2987" s="451"/>
      <c r="G2987" s="451"/>
      <c r="H2987" s="451"/>
    </row>
    <row r="2988" spans="1:8" x14ac:dyDescent="0.2">
      <c r="A2988" s="452"/>
      <c r="B2988" s="451"/>
      <c r="C2988" s="451"/>
      <c r="D2988" s="451"/>
      <c r="E2988" s="451"/>
      <c r="F2988" s="451"/>
      <c r="G2988" s="451"/>
      <c r="H2988" s="451"/>
    </row>
    <row r="2989" spans="1:8" x14ac:dyDescent="0.2">
      <c r="A2989" s="452"/>
      <c r="B2989" s="451"/>
      <c r="C2989" s="451"/>
      <c r="D2989" s="451"/>
      <c r="E2989" s="451"/>
      <c r="F2989" s="451"/>
      <c r="G2989" s="451"/>
      <c r="H2989" s="451"/>
    </row>
    <row r="2990" spans="1:8" x14ac:dyDescent="0.2">
      <c r="A2990" s="452"/>
      <c r="B2990" s="451"/>
      <c r="C2990" s="451"/>
      <c r="D2990" s="451"/>
      <c r="E2990" s="451"/>
      <c r="F2990" s="451"/>
      <c r="G2990" s="451"/>
      <c r="H2990" s="451"/>
    </row>
    <row r="2991" spans="1:8" x14ac:dyDescent="0.2">
      <c r="A2991" s="452"/>
      <c r="B2991" s="451"/>
      <c r="C2991" s="451"/>
      <c r="D2991" s="451"/>
      <c r="E2991" s="451"/>
      <c r="F2991" s="451"/>
      <c r="G2991" s="451"/>
      <c r="H2991" s="451"/>
    </row>
    <row r="2992" spans="1:8" x14ac:dyDescent="0.2">
      <c r="A2992" s="452"/>
      <c r="B2992" s="451"/>
      <c r="C2992" s="451"/>
      <c r="D2992" s="451"/>
      <c r="E2992" s="451"/>
      <c r="F2992" s="451"/>
      <c r="G2992" s="451"/>
      <c r="H2992" s="451"/>
    </row>
    <row r="2993" spans="1:8" x14ac:dyDescent="0.2">
      <c r="A2993" s="452"/>
      <c r="B2993" s="451"/>
      <c r="C2993" s="451"/>
      <c r="D2993" s="451"/>
      <c r="E2993" s="451"/>
      <c r="F2993" s="451"/>
      <c r="G2993" s="451"/>
      <c r="H2993" s="451"/>
    </row>
    <row r="2994" spans="1:8" x14ac:dyDescent="0.2">
      <c r="A2994" s="452"/>
      <c r="B2994" s="451"/>
      <c r="C2994" s="451"/>
      <c r="D2994" s="451"/>
      <c r="E2994" s="451"/>
      <c r="F2994" s="451"/>
      <c r="G2994" s="451"/>
      <c r="H2994" s="451"/>
    </row>
    <row r="2995" spans="1:8" x14ac:dyDescent="0.2">
      <c r="A2995" s="452"/>
      <c r="B2995" s="451"/>
      <c r="C2995" s="451"/>
      <c r="D2995" s="451"/>
      <c r="E2995" s="451"/>
      <c r="F2995" s="451"/>
      <c r="G2995" s="451"/>
      <c r="H2995" s="451"/>
    </row>
    <row r="2996" spans="1:8" x14ac:dyDescent="0.2">
      <c r="A2996" s="452"/>
      <c r="B2996" s="451"/>
      <c r="C2996" s="451"/>
      <c r="D2996" s="451"/>
      <c r="E2996" s="451"/>
      <c r="F2996" s="451"/>
      <c r="G2996" s="451"/>
      <c r="H2996" s="451"/>
    </row>
    <row r="2997" spans="1:8" x14ac:dyDescent="0.2">
      <c r="A2997" s="452"/>
      <c r="B2997" s="451"/>
      <c r="C2997" s="451"/>
      <c r="D2997" s="451"/>
      <c r="E2997" s="451"/>
      <c r="F2997" s="451"/>
      <c r="G2997" s="451"/>
      <c r="H2997" s="451"/>
    </row>
    <row r="2998" spans="1:8" x14ac:dyDescent="0.2">
      <c r="A2998" s="452"/>
      <c r="B2998" s="451"/>
      <c r="C2998" s="451"/>
      <c r="D2998" s="451"/>
      <c r="E2998" s="451"/>
      <c r="F2998" s="451"/>
      <c r="G2998" s="451"/>
      <c r="H2998" s="451"/>
    </row>
    <row r="2999" spans="1:8" x14ac:dyDescent="0.2">
      <c r="A2999" s="452"/>
      <c r="B2999" s="451"/>
      <c r="C2999" s="451"/>
      <c r="D2999" s="451"/>
      <c r="E2999" s="451"/>
      <c r="F2999" s="451"/>
      <c r="G2999" s="451"/>
      <c r="H2999" s="451"/>
    </row>
    <row r="3000" spans="1:8" x14ac:dyDescent="0.2">
      <c r="A3000" s="452"/>
      <c r="B3000" s="451"/>
      <c r="C3000" s="451"/>
      <c r="D3000" s="451"/>
      <c r="E3000" s="451"/>
      <c r="F3000" s="451"/>
      <c r="G3000" s="451"/>
      <c r="H3000" s="451"/>
    </row>
    <row r="3001" spans="1:8" x14ac:dyDescent="0.2">
      <c r="A3001" s="452"/>
      <c r="B3001" s="451"/>
      <c r="C3001" s="451"/>
      <c r="D3001" s="451"/>
      <c r="E3001" s="451"/>
      <c r="F3001" s="451"/>
      <c r="G3001" s="451"/>
      <c r="H3001" s="451"/>
    </row>
    <row r="3002" spans="1:8" x14ac:dyDescent="0.2">
      <c r="A3002" s="452"/>
      <c r="B3002" s="451"/>
      <c r="C3002" s="451"/>
      <c r="D3002" s="451"/>
      <c r="E3002" s="451"/>
      <c r="F3002" s="451"/>
      <c r="G3002" s="451"/>
      <c r="H3002" s="451"/>
    </row>
    <row r="3003" spans="1:8" x14ac:dyDescent="0.2">
      <c r="A3003" s="452"/>
      <c r="B3003" s="451"/>
      <c r="C3003" s="451"/>
      <c r="D3003" s="451"/>
      <c r="E3003" s="451"/>
      <c r="F3003" s="451"/>
      <c r="G3003" s="451"/>
      <c r="H3003" s="451"/>
    </row>
    <row r="3004" spans="1:8" x14ac:dyDescent="0.2">
      <c r="A3004" s="452"/>
      <c r="B3004" s="451"/>
      <c r="C3004" s="451"/>
      <c r="D3004" s="451"/>
      <c r="E3004" s="451"/>
      <c r="F3004" s="451"/>
      <c r="G3004" s="451"/>
      <c r="H3004" s="451"/>
    </row>
    <row r="3005" spans="1:8" x14ac:dyDescent="0.2">
      <c r="A3005" s="452"/>
      <c r="B3005" s="451"/>
      <c r="C3005" s="451"/>
      <c r="D3005" s="451"/>
      <c r="E3005" s="451"/>
      <c r="F3005" s="451"/>
      <c r="G3005" s="451"/>
      <c r="H3005" s="451"/>
    </row>
    <row r="3006" spans="1:8" x14ac:dyDescent="0.2">
      <c r="A3006" s="452"/>
      <c r="B3006" s="451"/>
      <c r="C3006" s="451"/>
      <c r="D3006" s="451"/>
      <c r="E3006" s="451"/>
      <c r="F3006" s="451"/>
      <c r="G3006" s="451"/>
      <c r="H3006" s="451"/>
    </row>
    <row r="3007" spans="1:8" x14ac:dyDescent="0.2">
      <c r="A3007" s="452"/>
      <c r="B3007" s="451"/>
      <c r="C3007" s="451"/>
      <c r="D3007" s="451"/>
      <c r="E3007" s="451"/>
      <c r="F3007" s="451"/>
      <c r="G3007" s="451"/>
      <c r="H3007" s="451"/>
    </row>
    <row r="3008" spans="1:8" x14ac:dyDescent="0.2">
      <c r="A3008" s="452"/>
      <c r="B3008" s="451"/>
      <c r="C3008" s="451"/>
      <c r="D3008" s="451"/>
      <c r="E3008" s="451"/>
      <c r="F3008" s="451"/>
      <c r="G3008" s="451"/>
      <c r="H3008" s="451"/>
    </row>
    <row r="3009" spans="1:8" x14ac:dyDescent="0.2">
      <c r="A3009" s="452"/>
      <c r="B3009" s="451"/>
      <c r="C3009" s="451"/>
      <c r="D3009" s="451"/>
      <c r="E3009" s="451"/>
      <c r="F3009" s="451"/>
      <c r="G3009" s="451"/>
      <c r="H3009" s="451"/>
    </row>
    <row r="3010" spans="1:8" x14ac:dyDescent="0.2">
      <c r="A3010" s="452"/>
      <c r="B3010" s="451"/>
      <c r="C3010" s="451"/>
      <c r="D3010" s="451"/>
      <c r="E3010" s="451"/>
      <c r="F3010" s="451"/>
      <c r="G3010" s="451"/>
      <c r="H3010" s="451"/>
    </row>
    <row r="3011" spans="1:8" x14ac:dyDescent="0.2">
      <c r="A3011" s="452"/>
      <c r="B3011" s="451"/>
      <c r="C3011" s="451"/>
      <c r="D3011" s="451"/>
      <c r="E3011" s="451"/>
      <c r="F3011" s="451"/>
      <c r="G3011" s="451"/>
      <c r="H3011" s="451"/>
    </row>
    <row r="3012" spans="1:8" x14ac:dyDescent="0.2">
      <c r="A3012" s="452"/>
      <c r="B3012" s="451"/>
      <c r="C3012" s="451"/>
      <c r="D3012" s="451"/>
      <c r="E3012" s="451"/>
      <c r="F3012" s="451"/>
      <c r="G3012" s="451"/>
      <c r="H3012" s="451"/>
    </row>
    <row r="3013" spans="1:8" x14ac:dyDescent="0.2">
      <c r="A3013" s="452"/>
      <c r="B3013" s="451"/>
      <c r="C3013" s="451"/>
      <c r="D3013" s="451"/>
      <c r="E3013" s="451"/>
      <c r="F3013" s="451"/>
      <c r="G3013" s="451"/>
      <c r="H3013" s="451"/>
    </row>
    <row r="3014" spans="1:8" x14ac:dyDescent="0.2">
      <c r="A3014" s="452"/>
      <c r="B3014" s="451"/>
      <c r="C3014" s="451"/>
      <c r="D3014" s="451"/>
      <c r="E3014" s="451"/>
      <c r="F3014" s="451"/>
      <c r="G3014" s="451"/>
      <c r="H3014" s="451"/>
    </row>
    <row r="3015" spans="1:8" x14ac:dyDescent="0.2">
      <c r="A3015" s="452"/>
      <c r="B3015" s="451"/>
      <c r="C3015" s="451"/>
      <c r="D3015" s="451"/>
      <c r="E3015" s="451"/>
      <c r="F3015" s="451"/>
      <c r="G3015" s="451"/>
      <c r="H3015" s="451"/>
    </row>
    <row r="3016" spans="1:8" x14ac:dyDescent="0.2">
      <c r="A3016" s="452"/>
      <c r="B3016" s="451"/>
      <c r="C3016" s="451"/>
      <c r="D3016" s="451"/>
      <c r="E3016" s="451"/>
      <c r="F3016" s="451"/>
      <c r="G3016" s="451"/>
      <c r="H3016" s="451"/>
    </row>
    <row r="3017" spans="1:8" x14ac:dyDescent="0.2">
      <c r="A3017" s="452"/>
      <c r="B3017" s="451"/>
      <c r="C3017" s="451"/>
      <c r="D3017" s="451"/>
      <c r="E3017" s="451"/>
      <c r="F3017" s="451"/>
      <c r="G3017" s="451"/>
      <c r="H3017" s="451"/>
    </row>
    <row r="3018" spans="1:8" x14ac:dyDescent="0.2">
      <c r="A3018" s="452"/>
      <c r="B3018" s="451"/>
      <c r="C3018" s="451"/>
      <c r="D3018" s="451"/>
      <c r="E3018" s="451"/>
      <c r="F3018" s="451"/>
      <c r="G3018" s="451"/>
      <c r="H3018" s="451"/>
    </row>
    <row r="3019" spans="1:8" x14ac:dyDescent="0.2">
      <c r="A3019" s="452"/>
      <c r="B3019" s="451"/>
      <c r="C3019" s="451"/>
      <c r="D3019" s="451"/>
      <c r="E3019" s="451"/>
      <c r="F3019" s="451"/>
      <c r="G3019" s="451"/>
      <c r="H3019" s="451"/>
    </row>
    <row r="3020" spans="1:8" x14ac:dyDescent="0.2">
      <c r="A3020" s="452"/>
      <c r="B3020" s="451"/>
      <c r="C3020" s="451"/>
      <c r="D3020" s="451"/>
      <c r="E3020" s="451"/>
      <c r="F3020" s="451"/>
      <c r="G3020" s="451"/>
      <c r="H3020" s="451"/>
    </row>
    <row r="3021" spans="1:8" x14ac:dyDescent="0.2">
      <c r="A3021" s="452"/>
      <c r="B3021" s="451"/>
      <c r="C3021" s="451"/>
      <c r="D3021" s="451"/>
      <c r="E3021" s="451"/>
      <c r="F3021" s="451"/>
      <c r="G3021" s="451"/>
      <c r="H3021" s="451"/>
    </row>
    <row r="3022" spans="1:8" x14ac:dyDescent="0.2">
      <c r="A3022" s="452"/>
      <c r="B3022" s="451"/>
      <c r="C3022" s="451"/>
      <c r="D3022" s="451"/>
      <c r="E3022" s="451"/>
      <c r="F3022" s="451"/>
      <c r="G3022" s="451"/>
      <c r="H3022" s="451"/>
    </row>
    <row r="3023" spans="1:8" x14ac:dyDescent="0.2">
      <c r="A3023" s="452"/>
      <c r="B3023" s="451"/>
      <c r="C3023" s="451"/>
      <c r="D3023" s="451"/>
      <c r="E3023" s="451"/>
      <c r="F3023" s="451"/>
      <c r="G3023" s="451"/>
      <c r="H3023" s="451"/>
    </row>
    <row r="3024" spans="1:8" x14ac:dyDescent="0.2">
      <c r="A3024" s="452"/>
      <c r="B3024" s="451"/>
      <c r="C3024" s="451"/>
      <c r="D3024" s="451"/>
      <c r="E3024" s="451"/>
      <c r="F3024" s="451"/>
      <c r="G3024" s="451"/>
      <c r="H3024" s="451"/>
    </row>
    <row r="3025" spans="1:8" x14ac:dyDescent="0.2">
      <c r="A3025" s="452"/>
      <c r="B3025" s="451"/>
      <c r="C3025" s="451"/>
      <c r="D3025" s="451"/>
      <c r="E3025" s="451"/>
      <c r="F3025" s="451"/>
      <c r="G3025" s="451"/>
      <c r="H3025" s="451"/>
    </row>
    <row r="3026" spans="1:8" x14ac:dyDescent="0.2">
      <c r="A3026" s="452"/>
      <c r="B3026" s="451"/>
      <c r="C3026" s="451"/>
      <c r="D3026" s="451"/>
      <c r="E3026" s="451"/>
      <c r="F3026" s="451"/>
      <c r="G3026" s="451"/>
      <c r="H3026" s="451"/>
    </row>
    <row r="3027" spans="1:8" x14ac:dyDescent="0.2">
      <c r="A3027" s="452"/>
      <c r="B3027" s="451"/>
      <c r="C3027" s="451"/>
      <c r="D3027" s="451"/>
      <c r="E3027" s="451"/>
      <c r="F3027" s="451"/>
      <c r="G3027" s="451"/>
      <c r="H3027" s="451"/>
    </row>
    <row r="3028" spans="1:8" x14ac:dyDescent="0.2">
      <c r="A3028" s="452"/>
      <c r="B3028" s="451"/>
      <c r="C3028" s="451"/>
      <c r="D3028" s="451"/>
      <c r="E3028" s="451"/>
      <c r="F3028" s="451"/>
      <c r="G3028" s="451"/>
      <c r="H3028" s="451"/>
    </row>
    <row r="3029" spans="1:8" x14ac:dyDescent="0.2">
      <c r="A3029" s="452"/>
      <c r="B3029" s="451"/>
      <c r="C3029" s="451"/>
      <c r="D3029" s="451"/>
      <c r="E3029" s="451"/>
      <c r="F3029" s="451"/>
      <c r="G3029" s="451"/>
      <c r="H3029" s="451"/>
    </row>
    <row r="3030" spans="1:8" x14ac:dyDescent="0.2">
      <c r="A3030" s="452"/>
      <c r="B3030" s="451"/>
      <c r="C3030" s="451"/>
      <c r="D3030" s="451"/>
      <c r="E3030" s="451"/>
      <c r="F3030" s="451"/>
      <c r="G3030" s="451"/>
      <c r="H3030" s="451"/>
    </row>
    <row r="3031" spans="1:8" x14ac:dyDescent="0.2">
      <c r="A3031" s="452"/>
      <c r="B3031" s="451"/>
      <c r="C3031" s="451"/>
      <c r="D3031" s="451"/>
      <c r="E3031" s="451"/>
      <c r="F3031" s="451"/>
      <c r="G3031" s="451"/>
      <c r="H3031" s="451"/>
    </row>
    <row r="3032" spans="1:8" x14ac:dyDescent="0.2">
      <c r="A3032" s="452"/>
      <c r="B3032" s="451"/>
      <c r="C3032" s="451"/>
      <c r="D3032" s="451"/>
      <c r="E3032" s="451"/>
      <c r="F3032" s="451"/>
      <c r="G3032" s="451"/>
      <c r="H3032" s="451"/>
    </row>
    <row r="3033" spans="1:8" x14ac:dyDescent="0.2">
      <c r="A3033" s="452"/>
      <c r="B3033" s="451"/>
      <c r="C3033" s="451"/>
      <c r="D3033" s="451"/>
      <c r="E3033" s="451"/>
      <c r="F3033" s="451"/>
      <c r="G3033" s="451"/>
      <c r="H3033" s="451"/>
    </row>
    <row r="3034" spans="1:8" x14ac:dyDescent="0.2">
      <c r="A3034" s="452"/>
      <c r="B3034" s="451"/>
      <c r="C3034" s="451"/>
      <c r="D3034" s="451"/>
      <c r="E3034" s="451"/>
      <c r="F3034" s="451"/>
      <c r="G3034" s="451"/>
      <c r="H3034" s="451"/>
    </row>
    <row r="3035" spans="1:8" x14ac:dyDescent="0.2">
      <c r="A3035" s="452"/>
      <c r="B3035" s="451"/>
      <c r="C3035" s="451"/>
      <c r="D3035" s="451"/>
      <c r="E3035" s="451"/>
      <c r="F3035" s="451"/>
      <c r="G3035" s="451"/>
      <c r="H3035" s="451"/>
    </row>
    <row r="3036" spans="1:8" x14ac:dyDescent="0.2">
      <c r="A3036" s="452"/>
      <c r="B3036" s="451"/>
      <c r="C3036" s="451"/>
      <c r="D3036" s="451"/>
      <c r="E3036" s="451"/>
      <c r="F3036" s="451"/>
      <c r="G3036" s="451"/>
      <c r="H3036" s="451"/>
    </row>
    <row r="3037" spans="1:8" x14ac:dyDescent="0.2">
      <c r="A3037" s="452"/>
      <c r="B3037" s="451"/>
      <c r="C3037" s="451"/>
      <c r="D3037" s="451"/>
      <c r="E3037" s="451"/>
      <c r="F3037" s="451"/>
      <c r="G3037" s="451"/>
      <c r="H3037" s="451"/>
    </row>
    <row r="3038" spans="1:8" x14ac:dyDescent="0.2">
      <c r="A3038" s="452"/>
      <c r="B3038" s="451"/>
      <c r="C3038" s="451"/>
      <c r="D3038" s="451"/>
      <c r="E3038" s="451"/>
      <c r="F3038" s="451"/>
      <c r="G3038" s="451"/>
      <c r="H3038" s="451"/>
    </row>
    <row r="3039" spans="1:8" x14ac:dyDescent="0.2">
      <c r="A3039" s="452"/>
      <c r="B3039" s="451"/>
      <c r="C3039" s="451"/>
      <c r="D3039" s="451"/>
      <c r="E3039" s="451"/>
      <c r="F3039" s="451"/>
      <c r="G3039" s="451"/>
      <c r="H3039" s="451"/>
    </row>
    <row r="3040" spans="1:8" x14ac:dyDescent="0.2">
      <c r="A3040" s="452"/>
      <c r="B3040" s="451"/>
      <c r="C3040" s="451"/>
      <c r="D3040" s="451"/>
      <c r="E3040" s="451"/>
      <c r="F3040" s="451"/>
      <c r="G3040" s="451"/>
      <c r="H3040" s="451"/>
    </row>
    <row r="3041" spans="1:8" x14ac:dyDescent="0.2">
      <c r="A3041" s="452"/>
      <c r="B3041" s="451"/>
      <c r="C3041" s="451"/>
      <c r="D3041" s="451"/>
      <c r="E3041" s="451"/>
      <c r="F3041" s="451"/>
      <c r="G3041" s="451"/>
      <c r="H3041" s="451"/>
    </row>
    <row r="3042" spans="1:8" x14ac:dyDescent="0.2">
      <c r="A3042" s="452"/>
      <c r="B3042" s="451"/>
      <c r="C3042" s="451"/>
      <c r="D3042" s="451"/>
      <c r="E3042" s="451"/>
      <c r="F3042" s="451"/>
      <c r="G3042" s="451"/>
      <c r="H3042" s="451"/>
    </row>
    <row r="3043" spans="1:8" x14ac:dyDescent="0.2">
      <c r="A3043" s="452"/>
      <c r="B3043" s="451"/>
      <c r="C3043" s="451"/>
      <c r="D3043" s="451"/>
      <c r="E3043" s="451"/>
      <c r="F3043" s="451"/>
      <c r="G3043" s="451"/>
      <c r="H3043" s="451"/>
    </row>
    <row r="3044" spans="1:8" x14ac:dyDescent="0.2">
      <c r="A3044" s="452"/>
      <c r="B3044" s="451"/>
      <c r="C3044" s="451"/>
      <c r="D3044" s="451"/>
      <c r="E3044" s="451"/>
      <c r="F3044" s="451"/>
      <c r="G3044" s="451"/>
      <c r="H3044" s="451"/>
    </row>
    <row r="3045" spans="1:8" x14ac:dyDescent="0.2">
      <c r="A3045" s="452"/>
      <c r="B3045" s="451"/>
      <c r="C3045" s="451"/>
      <c r="D3045" s="451"/>
      <c r="E3045" s="451"/>
      <c r="F3045" s="451"/>
      <c r="G3045" s="451"/>
      <c r="H3045" s="451"/>
    </row>
    <row r="3046" spans="1:8" x14ac:dyDescent="0.2">
      <c r="A3046" s="452"/>
      <c r="B3046" s="451"/>
      <c r="C3046" s="451"/>
      <c r="D3046" s="451"/>
      <c r="E3046" s="451"/>
      <c r="F3046" s="451"/>
      <c r="G3046" s="451"/>
      <c r="H3046" s="451"/>
    </row>
    <row r="3047" spans="1:8" x14ac:dyDescent="0.2">
      <c r="A3047" s="452"/>
      <c r="B3047" s="451"/>
      <c r="C3047" s="451"/>
      <c r="D3047" s="451"/>
      <c r="E3047" s="451"/>
      <c r="F3047" s="451"/>
      <c r="G3047" s="451"/>
      <c r="H3047" s="451"/>
    </row>
    <row r="3048" spans="1:8" x14ac:dyDescent="0.2">
      <c r="A3048" s="452"/>
      <c r="B3048" s="451"/>
      <c r="C3048" s="451"/>
      <c r="D3048" s="451"/>
      <c r="E3048" s="451"/>
      <c r="F3048" s="451"/>
      <c r="G3048" s="451"/>
      <c r="H3048" s="451"/>
    </row>
    <row r="3049" spans="1:8" x14ac:dyDescent="0.2">
      <c r="A3049" s="452"/>
      <c r="B3049" s="451"/>
      <c r="C3049" s="451"/>
      <c r="D3049" s="451"/>
      <c r="E3049" s="451"/>
      <c r="F3049" s="451"/>
      <c r="G3049" s="451"/>
      <c r="H3049" s="451"/>
    </row>
    <row r="3050" spans="1:8" x14ac:dyDescent="0.2">
      <c r="A3050" s="452"/>
      <c r="B3050" s="451"/>
      <c r="C3050" s="451"/>
      <c r="D3050" s="451"/>
      <c r="E3050" s="451"/>
      <c r="F3050" s="451"/>
      <c r="G3050" s="451"/>
      <c r="H3050" s="451"/>
    </row>
    <row r="3051" spans="1:8" x14ac:dyDescent="0.2">
      <c r="A3051" s="452"/>
      <c r="B3051" s="451"/>
      <c r="C3051" s="451"/>
      <c r="D3051" s="451"/>
      <c r="E3051" s="451"/>
      <c r="F3051" s="451"/>
      <c r="G3051" s="451"/>
      <c r="H3051" s="451"/>
    </row>
    <row r="3052" spans="1:8" x14ac:dyDescent="0.2">
      <c r="A3052" s="452"/>
      <c r="B3052" s="451"/>
      <c r="C3052" s="451"/>
      <c r="D3052" s="451"/>
      <c r="E3052" s="451"/>
      <c r="F3052" s="451"/>
      <c r="G3052" s="451"/>
      <c r="H3052" s="451"/>
    </row>
    <row r="3053" spans="1:8" x14ac:dyDescent="0.2">
      <c r="A3053" s="452"/>
      <c r="B3053" s="451"/>
      <c r="C3053" s="451"/>
      <c r="D3053" s="451"/>
      <c r="E3053" s="451"/>
      <c r="F3053" s="451"/>
      <c r="G3053" s="451"/>
      <c r="H3053" s="451"/>
    </row>
    <row r="3054" spans="1:8" x14ac:dyDescent="0.2">
      <c r="A3054" s="452"/>
      <c r="B3054" s="451"/>
      <c r="C3054" s="451"/>
      <c r="D3054" s="451"/>
      <c r="E3054" s="451"/>
      <c r="F3054" s="451"/>
      <c r="G3054" s="451"/>
      <c r="H3054" s="451"/>
    </row>
    <row r="3055" spans="1:8" x14ac:dyDescent="0.2">
      <c r="A3055" s="452"/>
      <c r="B3055" s="451"/>
      <c r="C3055" s="451"/>
      <c r="D3055" s="451"/>
      <c r="E3055" s="451"/>
      <c r="F3055" s="451"/>
      <c r="G3055" s="451"/>
      <c r="H3055" s="451"/>
    </row>
    <row r="3056" spans="1:8" x14ac:dyDescent="0.2">
      <c r="A3056" s="452"/>
      <c r="B3056" s="451"/>
      <c r="C3056" s="451"/>
      <c r="D3056" s="451"/>
      <c r="E3056" s="451"/>
      <c r="F3056" s="451"/>
      <c r="G3056" s="451"/>
      <c r="H3056" s="451"/>
    </row>
    <row r="3057" spans="1:8" x14ac:dyDescent="0.2">
      <c r="A3057" s="452"/>
      <c r="B3057" s="451"/>
      <c r="C3057" s="451"/>
      <c r="D3057" s="451"/>
      <c r="E3057" s="451"/>
      <c r="F3057" s="451"/>
      <c r="G3057" s="451"/>
      <c r="H3057" s="451"/>
    </row>
    <row r="3058" spans="1:8" x14ac:dyDescent="0.2">
      <c r="A3058" s="452"/>
      <c r="B3058" s="451"/>
      <c r="C3058" s="451"/>
      <c r="D3058" s="451"/>
      <c r="E3058" s="451"/>
      <c r="F3058" s="451"/>
      <c r="G3058" s="451"/>
      <c r="H3058" s="451"/>
    </row>
    <row r="3059" spans="1:8" x14ac:dyDescent="0.2">
      <c r="A3059" s="452"/>
      <c r="B3059" s="451"/>
      <c r="C3059" s="451"/>
      <c r="D3059" s="451"/>
      <c r="E3059" s="451"/>
      <c r="F3059" s="451"/>
      <c r="G3059" s="451"/>
      <c r="H3059" s="451"/>
    </row>
    <row r="3060" spans="1:8" x14ac:dyDescent="0.2">
      <c r="A3060" s="452"/>
      <c r="B3060" s="451"/>
      <c r="C3060" s="451"/>
      <c r="D3060" s="451"/>
      <c r="E3060" s="451"/>
      <c r="F3060" s="451"/>
      <c r="G3060" s="451"/>
      <c r="H3060" s="451"/>
    </row>
    <row r="3061" spans="1:8" x14ac:dyDescent="0.2">
      <c r="A3061" s="452"/>
      <c r="B3061" s="451"/>
      <c r="C3061" s="451"/>
      <c r="D3061" s="451"/>
      <c r="E3061" s="451"/>
      <c r="F3061" s="451"/>
      <c r="G3061" s="451"/>
      <c r="H3061" s="451"/>
    </row>
    <row r="3062" spans="1:8" x14ac:dyDescent="0.2">
      <c r="A3062" s="452"/>
      <c r="B3062" s="451"/>
      <c r="C3062" s="451"/>
      <c r="D3062" s="451"/>
      <c r="E3062" s="451"/>
      <c r="F3062" s="451"/>
      <c r="G3062" s="451"/>
      <c r="H3062" s="451"/>
    </row>
    <row r="3063" spans="1:8" x14ac:dyDescent="0.2">
      <c r="A3063" s="452"/>
      <c r="B3063" s="451"/>
      <c r="C3063" s="451"/>
      <c r="D3063" s="451"/>
      <c r="E3063" s="451"/>
      <c r="F3063" s="451"/>
      <c r="G3063" s="451"/>
      <c r="H3063" s="451"/>
    </row>
    <row r="3064" spans="1:8" x14ac:dyDescent="0.2">
      <c r="A3064" s="452"/>
      <c r="B3064" s="451"/>
      <c r="C3064" s="451"/>
      <c r="D3064" s="451"/>
      <c r="E3064" s="451"/>
      <c r="F3064" s="451"/>
      <c r="G3064" s="451"/>
      <c r="H3064" s="451"/>
    </row>
    <row r="3065" spans="1:8" x14ac:dyDescent="0.2">
      <c r="A3065" s="452"/>
      <c r="B3065" s="451"/>
      <c r="C3065" s="451"/>
      <c r="D3065" s="451"/>
      <c r="E3065" s="451"/>
      <c r="F3065" s="451"/>
      <c r="G3065" s="451"/>
      <c r="H3065" s="451"/>
    </row>
    <row r="3066" spans="1:8" x14ac:dyDescent="0.2">
      <c r="A3066" s="452"/>
      <c r="B3066" s="451"/>
      <c r="C3066" s="451"/>
      <c r="D3066" s="451"/>
      <c r="E3066" s="451"/>
      <c r="F3066" s="451"/>
      <c r="G3066" s="451"/>
      <c r="H3066" s="451"/>
    </row>
    <row r="3067" spans="1:8" x14ac:dyDescent="0.2">
      <c r="A3067" s="452"/>
      <c r="B3067" s="451"/>
      <c r="C3067" s="451"/>
      <c r="D3067" s="451"/>
      <c r="E3067" s="451"/>
      <c r="F3067" s="451"/>
      <c r="G3067" s="451"/>
      <c r="H3067" s="451"/>
    </row>
    <row r="3068" spans="1:8" x14ac:dyDescent="0.2">
      <c r="A3068" s="452"/>
      <c r="B3068" s="451"/>
      <c r="C3068" s="451"/>
      <c r="D3068" s="451"/>
      <c r="E3068" s="451"/>
      <c r="F3068" s="451"/>
      <c r="G3068" s="451"/>
      <c r="H3068" s="451"/>
    </row>
    <row r="3069" spans="1:8" x14ac:dyDescent="0.2">
      <c r="A3069" s="452"/>
      <c r="B3069" s="451"/>
      <c r="C3069" s="451"/>
      <c r="D3069" s="451"/>
      <c r="E3069" s="451"/>
      <c r="F3069" s="451"/>
      <c r="G3069" s="451"/>
      <c r="H3069" s="451"/>
    </row>
    <row r="3070" spans="1:8" x14ac:dyDescent="0.2">
      <c r="A3070" s="452"/>
      <c r="B3070" s="451"/>
      <c r="C3070" s="451"/>
      <c r="D3070" s="451"/>
      <c r="E3070" s="451"/>
      <c r="F3070" s="451"/>
      <c r="G3070" s="451"/>
      <c r="H3070" s="451"/>
    </row>
    <row r="3071" spans="1:8" x14ac:dyDescent="0.2">
      <c r="A3071" s="452"/>
      <c r="B3071" s="451"/>
      <c r="C3071" s="451"/>
      <c r="D3071" s="451"/>
      <c r="E3071" s="451"/>
      <c r="F3071" s="451"/>
      <c r="G3071" s="451"/>
      <c r="H3071" s="451"/>
    </row>
    <row r="3072" spans="1:8" x14ac:dyDescent="0.2">
      <c r="A3072" s="452"/>
      <c r="B3072" s="451"/>
      <c r="C3072" s="451"/>
      <c r="D3072" s="451"/>
      <c r="E3072" s="451"/>
      <c r="F3072" s="451"/>
      <c r="G3072" s="451"/>
      <c r="H3072" s="451"/>
    </row>
    <row r="3073" spans="1:8" x14ac:dyDescent="0.2">
      <c r="A3073" s="452"/>
      <c r="B3073" s="451"/>
      <c r="C3073" s="451"/>
      <c r="D3073" s="451"/>
      <c r="E3073" s="451"/>
      <c r="F3073" s="451"/>
      <c r="G3073" s="451"/>
      <c r="H3073" s="451"/>
    </row>
    <row r="3074" spans="1:8" x14ac:dyDescent="0.2">
      <c r="A3074" s="452"/>
      <c r="B3074" s="451"/>
      <c r="C3074" s="451"/>
      <c r="D3074" s="451"/>
      <c r="E3074" s="451"/>
      <c r="F3074" s="451"/>
      <c r="G3074" s="451"/>
      <c r="H3074" s="451"/>
    </row>
    <row r="3075" spans="1:8" x14ac:dyDescent="0.2">
      <c r="A3075" s="452"/>
      <c r="B3075" s="451"/>
      <c r="C3075" s="451"/>
      <c r="D3075" s="451"/>
      <c r="E3075" s="451"/>
      <c r="F3075" s="451"/>
      <c r="G3075" s="451"/>
      <c r="H3075" s="451"/>
    </row>
    <row r="3076" spans="1:8" x14ac:dyDescent="0.2">
      <c r="A3076" s="452"/>
      <c r="B3076" s="451"/>
      <c r="C3076" s="451"/>
      <c r="D3076" s="451"/>
      <c r="E3076" s="451"/>
      <c r="F3076" s="451"/>
      <c r="G3076" s="451"/>
      <c r="H3076" s="451"/>
    </row>
    <row r="3077" spans="1:8" x14ac:dyDescent="0.2">
      <c r="A3077" s="452"/>
      <c r="B3077" s="451"/>
      <c r="C3077" s="451"/>
      <c r="D3077" s="451"/>
      <c r="E3077" s="451"/>
      <c r="F3077" s="451"/>
      <c r="G3077" s="451"/>
      <c r="H3077" s="451"/>
    </row>
    <row r="3078" spans="1:8" x14ac:dyDescent="0.2">
      <c r="A3078" s="452"/>
      <c r="B3078" s="451"/>
      <c r="C3078" s="451"/>
      <c r="D3078" s="451"/>
      <c r="E3078" s="451"/>
      <c r="F3078" s="451"/>
      <c r="G3078" s="451"/>
      <c r="H3078" s="451"/>
    </row>
    <row r="3079" spans="1:8" x14ac:dyDescent="0.2">
      <c r="A3079" s="452"/>
      <c r="B3079" s="451"/>
      <c r="C3079" s="451"/>
      <c r="D3079" s="451"/>
      <c r="E3079" s="451"/>
      <c r="F3079" s="451"/>
      <c r="G3079" s="451"/>
      <c r="H3079" s="451"/>
    </row>
    <row r="3080" spans="1:8" x14ac:dyDescent="0.2">
      <c r="A3080" s="452"/>
      <c r="B3080" s="451"/>
      <c r="C3080" s="451"/>
      <c r="D3080" s="451"/>
      <c r="E3080" s="451"/>
      <c r="F3080" s="451"/>
      <c r="G3080" s="451"/>
      <c r="H3080" s="451"/>
    </row>
    <row r="3081" spans="1:8" x14ac:dyDescent="0.2">
      <c r="A3081" s="452"/>
      <c r="B3081" s="451"/>
      <c r="C3081" s="451"/>
      <c r="D3081" s="451"/>
      <c r="E3081" s="451"/>
      <c r="F3081" s="451"/>
      <c r="G3081" s="451"/>
      <c r="H3081" s="451"/>
    </row>
    <row r="3082" spans="1:8" x14ac:dyDescent="0.2">
      <c r="A3082" s="452"/>
      <c r="B3082" s="451"/>
      <c r="C3082" s="451"/>
      <c r="D3082" s="451"/>
      <c r="E3082" s="451"/>
      <c r="F3082" s="451"/>
      <c r="G3082" s="451"/>
      <c r="H3082" s="451"/>
    </row>
    <row r="3083" spans="1:8" x14ac:dyDescent="0.2">
      <c r="A3083" s="452"/>
      <c r="B3083" s="451"/>
      <c r="C3083" s="451"/>
      <c r="D3083" s="451"/>
      <c r="E3083" s="451"/>
      <c r="F3083" s="451"/>
      <c r="G3083" s="451"/>
      <c r="H3083" s="451"/>
    </row>
    <row r="3084" spans="1:8" x14ac:dyDescent="0.2">
      <c r="A3084" s="452"/>
      <c r="B3084" s="451"/>
      <c r="C3084" s="451"/>
      <c r="D3084" s="451"/>
      <c r="E3084" s="451"/>
      <c r="F3084" s="451"/>
      <c r="G3084" s="451"/>
      <c r="H3084" s="451"/>
    </row>
    <row r="3085" spans="1:8" x14ac:dyDescent="0.2">
      <c r="A3085" s="452"/>
      <c r="B3085" s="451"/>
      <c r="C3085" s="451"/>
      <c r="D3085" s="451"/>
      <c r="E3085" s="451"/>
      <c r="F3085" s="451"/>
      <c r="G3085" s="451"/>
      <c r="H3085" s="451"/>
    </row>
    <row r="3086" spans="1:8" x14ac:dyDescent="0.2">
      <c r="A3086" s="452"/>
      <c r="B3086" s="451"/>
      <c r="C3086" s="451"/>
      <c r="D3086" s="451"/>
      <c r="E3086" s="451"/>
      <c r="F3086" s="451"/>
      <c r="G3086" s="451"/>
      <c r="H3086" s="451"/>
    </row>
    <row r="3087" spans="1:8" x14ac:dyDescent="0.2">
      <c r="A3087" s="452"/>
      <c r="B3087" s="451"/>
      <c r="C3087" s="451"/>
      <c r="D3087" s="451"/>
      <c r="E3087" s="451"/>
      <c r="F3087" s="451"/>
      <c r="G3087" s="451"/>
      <c r="H3087" s="451"/>
    </row>
    <row r="3088" spans="1:8" x14ac:dyDescent="0.2">
      <c r="A3088" s="452"/>
      <c r="B3088" s="451"/>
      <c r="C3088" s="451"/>
      <c r="D3088" s="451"/>
      <c r="E3088" s="451"/>
      <c r="F3088" s="451"/>
      <c r="G3088" s="451"/>
      <c r="H3088" s="451"/>
    </row>
    <row r="3089" spans="1:8" x14ac:dyDescent="0.2">
      <c r="A3089" s="452"/>
      <c r="B3089" s="451"/>
      <c r="C3089" s="451"/>
      <c r="D3089" s="451"/>
      <c r="E3089" s="451"/>
      <c r="F3089" s="451"/>
      <c r="G3089" s="451"/>
      <c r="H3089" s="451"/>
    </row>
    <row r="3090" spans="1:8" x14ac:dyDescent="0.2">
      <c r="A3090" s="452"/>
      <c r="B3090" s="451"/>
      <c r="C3090" s="451"/>
      <c r="D3090" s="451"/>
      <c r="E3090" s="451"/>
      <c r="F3090" s="451"/>
      <c r="G3090" s="451"/>
      <c r="H3090" s="451"/>
    </row>
    <row r="3091" spans="1:8" x14ac:dyDescent="0.2">
      <c r="A3091" s="452"/>
      <c r="B3091" s="451"/>
      <c r="C3091" s="451"/>
      <c r="D3091" s="451"/>
      <c r="E3091" s="451"/>
      <c r="F3091" s="451"/>
      <c r="G3091" s="451"/>
      <c r="H3091" s="451"/>
    </row>
    <row r="3092" spans="1:8" x14ac:dyDescent="0.2">
      <c r="A3092" s="452"/>
      <c r="B3092" s="451"/>
      <c r="C3092" s="451"/>
      <c r="D3092" s="451"/>
      <c r="E3092" s="451"/>
      <c r="F3092" s="451"/>
      <c r="G3092" s="451"/>
      <c r="H3092" s="451"/>
    </row>
    <row r="3093" spans="1:8" x14ac:dyDescent="0.2">
      <c r="A3093" s="452"/>
      <c r="B3093" s="451"/>
      <c r="C3093" s="451"/>
      <c r="D3093" s="451"/>
      <c r="E3093" s="451"/>
      <c r="F3093" s="451"/>
      <c r="G3093" s="451"/>
      <c r="H3093" s="451"/>
    </row>
    <row r="3094" spans="1:8" x14ac:dyDescent="0.2">
      <c r="A3094" s="452"/>
      <c r="B3094" s="451"/>
      <c r="C3094" s="451"/>
      <c r="D3094" s="451"/>
      <c r="E3094" s="451"/>
      <c r="F3094" s="451"/>
      <c r="G3094" s="451"/>
      <c r="H3094" s="451"/>
    </row>
    <row r="3095" spans="1:8" x14ac:dyDescent="0.2">
      <c r="A3095" s="452"/>
      <c r="B3095" s="451"/>
      <c r="C3095" s="451"/>
      <c r="D3095" s="451"/>
      <c r="E3095" s="451"/>
      <c r="F3095" s="451"/>
      <c r="G3095" s="451"/>
      <c r="H3095" s="451"/>
    </row>
    <row r="3096" spans="1:8" x14ac:dyDescent="0.2">
      <c r="A3096" s="452"/>
      <c r="B3096" s="451"/>
      <c r="C3096" s="451"/>
      <c r="D3096" s="451"/>
      <c r="E3096" s="451"/>
      <c r="F3096" s="451"/>
      <c r="G3096" s="451"/>
      <c r="H3096" s="451"/>
    </row>
    <row r="3097" spans="1:8" x14ac:dyDescent="0.2">
      <c r="A3097" s="452"/>
      <c r="B3097" s="451"/>
      <c r="C3097" s="451"/>
      <c r="D3097" s="451"/>
      <c r="E3097" s="451"/>
      <c r="F3097" s="451"/>
      <c r="G3097" s="451"/>
      <c r="H3097" s="451"/>
    </row>
    <row r="3098" spans="1:8" x14ac:dyDescent="0.2">
      <c r="A3098" s="452"/>
      <c r="B3098" s="451"/>
      <c r="C3098" s="451"/>
      <c r="D3098" s="451"/>
      <c r="E3098" s="451"/>
      <c r="F3098" s="451"/>
      <c r="G3098" s="451"/>
      <c r="H3098" s="451"/>
    </row>
    <row r="3099" spans="1:8" x14ac:dyDescent="0.2">
      <c r="A3099" s="452"/>
      <c r="B3099" s="451"/>
      <c r="C3099" s="451"/>
      <c r="D3099" s="451"/>
      <c r="E3099" s="451"/>
      <c r="F3099" s="451"/>
      <c r="G3099" s="451"/>
      <c r="H3099" s="451"/>
    </row>
    <row r="3100" spans="1:8" x14ac:dyDescent="0.2">
      <c r="A3100" s="452"/>
      <c r="B3100" s="451"/>
      <c r="C3100" s="451"/>
      <c r="D3100" s="451"/>
      <c r="E3100" s="451"/>
      <c r="F3100" s="451"/>
      <c r="G3100" s="451"/>
      <c r="H3100" s="451"/>
    </row>
    <row r="3101" spans="1:8" x14ac:dyDescent="0.2">
      <c r="A3101" s="452"/>
      <c r="B3101" s="451"/>
      <c r="C3101" s="451"/>
      <c r="D3101" s="451"/>
      <c r="E3101" s="451"/>
      <c r="F3101" s="451"/>
      <c r="G3101" s="451"/>
      <c r="H3101" s="451"/>
    </row>
    <row r="3102" spans="1:8" x14ac:dyDescent="0.2">
      <c r="A3102" s="452"/>
      <c r="B3102" s="451"/>
      <c r="C3102" s="451"/>
      <c r="D3102" s="451"/>
      <c r="E3102" s="451"/>
      <c r="F3102" s="451"/>
      <c r="G3102" s="451"/>
      <c r="H3102" s="451"/>
    </row>
    <row r="3103" spans="1:8" x14ac:dyDescent="0.2">
      <c r="A3103" s="452"/>
      <c r="B3103" s="451"/>
      <c r="C3103" s="451"/>
      <c r="D3103" s="451"/>
      <c r="E3103" s="451"/>
      <c r="F3103" s="451"/>
      <c r="G3103" s="451"/>
      <c r="H3103" s="451"/>
    </row>
    <row r="3104" spans="1:8" x14ac:dyDescent="0.2">
      <c r="A3104" s="452"/>
      <c r="B3104" s="451"/>
      <c r="C3104" s="451"/>
      <c r="D3104" s="451"/>
      <c r="E3104" s="451"/>
      <c r="F3104" s="451"/>
      <c r="G3104" s="451"/>
      <c r="H3104" s="451"/>
    </row>
    <row r="3105" spans="1:8" x14ac:dyDescent="0.2">
      <c r="A3105" s="452"/>
      <c r="B3105" s="451"/>
      <c r="C3105" s="451"/>
      <c r="D3105" s="451"/>
      <c r="E3105" s="451"/>
      <c r="F3105" s="451"/>
      <c r="G3105" s="451"/>
      <c r="H3105" s="451"/>
    </row>
    <row r="3106" spans="1:8" x14ac:dyDescent="0.2">
      <c r="A3106" s="452"/>
      <c r="B3106" s="451"/>
      <c r="C3106" s="451"/>
      <c r="D3106" s="451"/>
      <c r="E3106" s="451"/>
      <c r="F3106" s="451"/>
      <c r="G3106" s="451"/>
      <c r="H3106" s="451"/>
    </row>
    <row r="3107" spans="1:8" x14ac:dyDescent="0.2">
      <c r="A3107" s="452"/>
      <c r="B3107" s="451"/>
      <c r="C3107" s="451"/>
      <c r="D3107" s="451"/>
      <c r="E3107" s="451"/>
      <c r="F3107" s="451"/>
      <c r="G3107" s="451"/>
      <c r="H3107" s="451"/>
    </row>
    <row r="3108" spans="1:8" x14ac:dyDescent="0.2">
      <c r="A3108" s="452"/>
      <c r="B3108" s="451"/>
      <c r="C3108" s="451"/>
      <c r="D3108" s="451"/>
      <c r="E3108" s="451"/>
      <c r="F3108" s="451"/>
      <c r="G3108" s="451"/>
      <c r="H3108" s="451"/>
    </row>
    <row r="3109" spans="1:8" x14ac:dyDescent="0.2">
      <c r="A3109" s="452"/>
      <c r="B3109" s="451"/>
      <c r="C3109" s="451"/>
      <c r="D3109" s="451"/>
      <c r="E3109" s="451"/>
      <c r="F3109" s="451"/>
      <c r="G3109" s="451"/>
      <c r="H3109" s="451"/>
    </row>
    <row r="3110" spans="1:8" x14ac:dyDescent="0.2">
      <c r="A3110" s="452"/>
      <c r="B3110" s="451"/>
      <c r="C3110" s="451"/>
      <c r="D3110" s="451"/>
      <c r="E3110" s="451"/>
      <c r="F3110" s="451"/>
      <c r="G3110" s="451"/>
      <c r="H3110" s="451"/>
    </row>
    <row r="3111" spans="1:8" x14ac:dyDescent="0.2">
      <c r="A3111" s="452"/>
      <c r="B3111" s="451"/>
      <c r="C3111" s="451"/>
      <c r="D3111" s="451"/>
      <c r="E3111" s="451"/>
      <c r="F3111" s="451"/>
      <c r="G3111" s="451"/>
      <c r="H3111" s="451"/>
    </row>
    <row r="3112" spans="1:8" x14ac:dyDescent="0.2">
      <c r="A3112" s="452"/>
      <c r="B3112" s="451"/>
      <c r="C3112" s="451"/>
      <c r="D3112" s="451"/>
      <c r="E3112" s="451"/>
      <c r="F3112" s="451"/>
      <c r="G3112" s="451"/>
      <c r="H3112" s="451"/>
    </row>
    <row r="3113" spans="1:8" x14ac:dyDescent="0.2">
      <c r="A3113" s="452"/>
      <c r="B3113" s="451"/>
      <c r="C3113" s="451"/>
      <c r="D3113" s="451"/>
      <c r="E3113" s="451"/>
      <c r="F3113" s="451"/>
      <c r="G3113" s="451"/>
      <c r="H3113" s="451"/>
    </row>
    <row r="3114" spans="1:8" x14ac:dyDescent="0.2">
      <c r="A3114" s="452"/>
      <c r="B3114" s="451"/>
      <c r="C3114" s="451"/>
      <c r="D3114" s="451"/>
      <c r="E3114" s="451"/>
      <c r="F3114" s="451"/>
      <c r="G3114" s="451"/>
      <c r="H3114" s="451"/>
    </row>
    <row r="3115" spans="1:8" x14ac:dyDescent="0.2">
      <c r="A3115" s="452"/>
      <c r="B3115" s="451"/>
      <c r="C3115" s="451"/>
      <c r="D3115" s="451"/>
      <c r="E3115" s="451"/>
      <c r="F3115" s="451"/>
      <c r="G3115" s="451"/>
      <c r="H3115" s="451"/>
    </row>
    <row r="3116" spans="1:8" x14ac:dyDescent="0.2">
      <c r="A3116" s="452"/>
      <c r="B3116" s="451"/>
      <c r="C3116" s="451"/>
      <c r="D3116" s="451"/>
      <c r="E3116" s="451"/>
      <c r="F3116" s="451"/>
      <c r="G3116" s="451"/>
      <c r="H3116" s="451"/>
    </row>
    <row r="3117" spans="1:8" x14ac:dyDescent="0.2">
      <c r="A3117" s="452"/>
      <c r="B3117" s="451"/>
      <c r="C3117" s="451"/>
      <c r="D3117" s="451"/>
      <c r="E3117" s="451"/>
      <c r="F3117" s="451"/>
      <c r="G3117" s="451"/>
      <c r="H3117" s="451"/>
    </row>
    <row r="3118" spans="1:8" x14ac:dyDescent="0.2">
      <c r="A3118" s="452"/>
      <c r="B3118" s="451"/>
      <c r="C3118" s="451"/>
      <c r="D3118" s="451"/>
      <c r="E3118" s="451"/>
      <c r="F3118" s="451"/>
      <c r="G3118" s="451"/>
      <c r="H3118" s="451"/>
    </row>
    <row r="3119" spans="1:8" x14ac:dyDescent="0.2">
      <c r="A3119" s="452"/>
      <c r="B3119" s="451"/>
      <c r="C3119" s="451"/>
      <c r="D3119" s="451"/>
      <c r="E3119" s="451"/>
      <c r="F3119" s="451"/>
      <c r="G3119" s="451"/>
      <c r="H3119" s="451"/>
    </row>
    <row r="3120" spans="1:8" x14ac:dyDescent="0.2">
      <c r="A3120" s="452"/>
      <c r="B3120" s="451"/>
      <c r="C3120" s="451"/>
      <c r="D3120" s="451"/>
      <c r="E3120" s="451"/>
      <c r="F3120" s="451"/>
      <c r="G3120" s="451"/>
      <c r="H3120" s="451"/>
    </row>
    <row r="3121" spans="1:8" x14ac:dyDescent="0.2">
      <c r="A3121" s="452"/>
      <c r="B3121" s="451"/>
      <c r="C3121" s="451"/>
      <c r="D3121" s="451"/>
      <c r="E3121" s="451"/>
      <c r="F3121" s="451"/>
      <c r="G3121" s="451"/>
      <c r="H3121" s="451"/>
    </row>
    <row r="3122" spans="1:8" x14ac:dyDescent="0.2">
      <c r="A3122" s="452"/>
      <c r="B3122" s="451"/>
      <c r="C3122" s="451"/>
      <c r="D3122" s="451"/>
      <c r="E3122" s="451"/>
      <c r="F3122" s="451"/>
      <c r="G3122" s="451"/>
      <c r="H3122" s="451"/>
    </row>
    <row r="3123" spans="1:8" x14ac:dyDescent="0.2">
      <c r="A3123" s="452"/>
      <c r="B3123" s="451"/>
      <c r="C3123" s="451"/>
      <c r="D3123" s="451"/>
      <c r="E3123" s="451"/>
      <c r="F3123" s="451"/>
      <c r="G3123" s="451"/>
      <c r="H3123" s="451"/>
    </row>
    <row r="3124" spans="1:8" x14ac:dyDescent="0.2">
      <c r="A3124" s="452"/>
      <c r="B3124" s="451"/>
      <c r="C3124" s="451"/>
      <c r="D3124" s="451"/>
      <c r="E3124" s="451"/>
      <c r="F3124" s="451"/>
      <c r="G3124" s="451"/>
      <c r="H3124" s="451"/>
    </row>
    <row r="3125" spans="1:8" x14ac:dyDescent="0.2">
      <c r="A3125" s="452"/>
      <c r="B3125" s="451"/>
      <c r="C3125" s="451"/>
      <c r="D3125" s="451"/>
      <c r="E3125" s="451"/>
      <c r="F3125" s="451"/>
      <c r="G3125" s="451"/>
      <c r="H3125" s="451"/>
    </row>
    <row r="3126" spans="1:8" x14ac:dyDescent="0.2">
      <c r="A3126" s="452"/>
      <c r="B3126" s="451"/>
      <c r="C3126" s="451"/>
      <c r="D3126" s="451"/>
      <c r="E3126" s="451"/>
      <c r="F3126" s="451"/>
      <c r="G3126" s="451"/>
      <c r="H3126" s="451"/>
    </row>
    <row r="3127" spans="1:8" x14ac:dyDescent="0.2">
      <c r="A3127" s="452"/>
      <c r="B3127" s="451"/>
      <c r="C3127" s="451"/>
      <c r="D3127" s="451"/>
      <c r="E3127" s="451"/>
      <c r="F3127" s="451"/>
      <c r="G3127" s="451"/>
      <c r="H3127" s="451"/>
    </row>
    <row r="3128" spans="1:8" x14ac:dyDescent="0.2">
      <c r="A3128" s="452"/>
      <c r="B3128" s="451"/>
      <c r="C3128" s="451"/>
      <c r="D3128" s="451"/>
      <c r="E3128" s="451"/>
      <c r="F3128" s="451"/>
      <c r="G3128" s="451"/>
      <c r="H3128" s="451"/>
    </row>
    <row r="3129" spans="1:8" x14ac:dyDescent="0.2">
      <c r="A3129" s="452"/>
      <c r="B3129" s="451"/>
      <c r="C3129" s="451"/>
      <c r="D3129" s="451"/>
      <c r="E3129" s="451"/>
      <c r="F3129" s="451"/>
      <c r="G3129" s="451"/>
      <c r="H3129" s="451"/>
    </row>
    <row r="3130" spans="1:8" x14ac:dyDescent="0.2">
      <c r="A3130" s="452"/>
      <c r="B3130" s="451"/>
      <c r="C3130" s="451"/>
      <c r="D3130" s="451"/>
      <c r="E3130" s="451"/>
      <c r="F3130" s="451"/>
      <c r="G3130" s="451"/>
      <c r="H3130" s="451"/>
    </row>
    <row r="3131" spans="1:8" x14ac:dyDescent="0.2">
      <c r="A3131" s="452"/>
      <c r="B3131" s="451"/>
      <c r="C3131" s="451"/>
      <c r="D3131" s="451"/>
      <c r="E3131" s="451"/>
      <c r="F3131" s="451"/>
      <c r="G3131" s="451"/>
      <c r="H3131" s="451"/>
    </row>
    <row r="3132" spans="1:8" x14ac:dyDescent="0.2">
      <c r="A3132" s="452"/>
      <c r="B3132" s="451"/>
      <c r="C3132" s="451"/>
      <c r="D3132" s="451"/>
      <c r="E3132" s="451"/>
      <c r="F3132" s="451"/>
      <c r="G3132" s="451"/>
      <c r="H3132" s="451"/>
    </row>
    <row r="3133" spans="1:8" x14ac:dyDescent="0.2">
      <c r="A3133" s="452"/>
      <c r="B3133" s="451"/>
      <c r="C3133" s="451"/>
      <c r="D3133" s="451"/>
      <c r="E3133" s="451"/>
      <c r="F3133" s="451"/>
      <c r="G3133" s="451"/>
      <c r="H3133" s="451"/>
    </row>
    <row r="3134" spans="1:8" x14ac:dyDescent="0.2">
      <c r="A3134" s="452"/>
      <c r="B3134" s="451"/>
      <c r="C3134" s="451"/>
      <c r="D3134" s="451"/>
      <c r="E3134" s="451"/>
      <c r="F3134" s="451"/>
      <c r="G3134" s="451"/>
      <c r="H3134" s="451"/>
    </row>
    <row r="3135" spans="1:8" x14ac:dyDescent="0.2">
      <c r="A3135" s="452"/>
      <c r="B3135" s="451"/>
      <c r="C3135" s="451"/>
      <c r="D3135" s="451"/>
      <c r="E3135" s="451"/>
      <c r="F3135" s="451"/>
      <c r="G3135" s="451"/>
      <c r="H3135" s="451"/>
    </row>
    <row r="3136" spans="1:8" x14ac:dyDescent="0.2">
      <c r="A3136" s="452"/>
      <c r="B3136" s="451"/>
      <c r="C3136" s="451"/>
      <c r="D3136" s="451"/>
      <c r="E3136" s="451"/>
      <c r="F3136" s="451"/>
      <c r="G3136" s="451"/>
      <c r="H3136" s="451"/>
    </row>
    <row r="3137" spans="1:8" x14ac:dyDescent="0.2">
      <c r="A3137" s="452"/>
      <c r="B3137" s="451"/>
      <c r="C3137" s="451"/>
      <c r="D3137" s="451"/>
      <c r="E3137" s="451"/>
      <c r="F3137" s="451"/>
      <c r="G3137" s="451"/>
      <c r="H3137" s="451"/>
    </row>
    <row r="3138" spans="1:8" x14ac:dyDescent="0.2">
      <c r="A3138" s="452"/>
      <c r="B3138" s="451"/>
      <c r="C3138" s="451"/>
      <c r="D3138" s="451"/>
      <c r="E3138" s="451"/>
      <c r="F3138" s="451"/>
      <c r="G3138" s="451"/>
      <c r="H3138" s="451"/>
    </row>
    <row r="3139" spans="1:8" x14ac:dyDescent="0.2">
      <c r="A3139" s="452"/>
      <c r="B3139" s="451"/>
      <c r="C3139" s="451"/>
      <c r="D3139" s="451"/>
      <c r="E3139" s="451"/>
      <c r="F3139" s="451"/>
      <c r="G3139" s="451"/>
      <c r="H3139" s="451"/>
    </row>
    <row r="3140" spans="1:8" x14ac:dyDescent="0.2">
      <c r="A3140" s="452"/>
      <c r="B3140" s="451"/>
      <c r="C3140" s="451"/>
      <c r="D3140" s="451"/>
      <c r="E3140" s="451"/>
      <c r="F3140" s="451"/>
      <c r="G3140" s="451"/>
      <c r="H3140" s="451"/>
    </row>
    <row r="3141" spans="1:8" x14ac:dyDescent="0.2">
      <c r="A3141" s="452"/>
      <c r="B3141" s="451"/>
      <c r="C3141" s="451"/>
      <c r="D3141" s="451"/>
      <c r="E3141" s="451"/>
      <c r="F3141" s="451"/>
      <c r="G3141" s="451"/>
      <c r="H3141" s="451"/>
    </row>
    <row r="3142" spans="1:8" x14ac:dyDescent="0.2">
      <c r="A3142" s="452"/>
      <c r="B3142" s="451"/>
      <c r="C3142" s="451"/>
      <c r="D3142" s="451"/>
      <c r="E3142" s="451"/>
      <c r="F3142" s="451"/>
      <c r="G3142" s="451"/>
      <c r="H3142" s="451"/>
    </row>
    <row r="3143" spans="1:8" x14ac:dyDescent="0.2">
      <c r="A3143" s="452"/>
      <c r="B3143" s="451"/>
      <c r="C3143" s="451"/>
      <c r="D3143" s="451"/>
      <c r="E3143" s="451"/>
      <c r="F3143" s="451"/>
      <c r="G3143" s="451"/>
      <c r="H3143" s="451"/>
    </row>
    <row r="3144" spans="1:8" x14ac:dyDescent="0.2">
      <c r="A3144" s="452"/>
      <c r="B3144" s="451"/>
      <c r="C3144" s="451"/>
      <c r="D3144" s="451"/>
      <c r="E3144" s="451"/>
      <c r="F3144" s="451"/>
      <c r="G3144" s="451"/>
      <c r="H3144" s="451"/>
    </row>
    <row r="3145" spans="1:8" x14ac:dyDescent="0.2">
      <c r="A3145" s="452"/>
      <c r="B3145" s="451"/>
      <c r="C3145" s="451"/>
      <c r="D3145" s="451"/>
      <c r="E3145" s="451"/>
      <c r="F3145" s="451"/>
      <c r="G3145" s="451"/>
      <c r="H3145" s="451"/>
    </row>
    <row r="3146" spans="1:8" x14ac:dyDescent="0.2">
      <c r="A3146" s="452"/>
      <c r="B3146" s="451"/>
      <c r="C3146" s="451"/>
      <c r="D3146" s="451"/>
      <c r="E3146" s="451"/>
      <c r="F3146" s="451"/>
      <c r="G3146" s="451"/>
      <c r="H3146" s="451"/>
    </row>
    <row r="3147" spans="1:8" x14ac:dyDescent="0.2">
      <c r="A3147" s="452"/>
      <c r="B3147" s="451"/>
      <c r="C3147" s="451"/>
      <c r="D3147" s="451"/>
      <c r="E3147" s="451"/>
      <c r="F3147" s="451"/>
      <c r="G3147" s="451"/>
      <c r="H3147" s="451"/>
    </row>
    <row r="3148" spans="1:8" x14ac:dyDescent="0.2">
      <c r="A3148" s="452"/>
      <c r="B3148" s="451"/>
      <c r="C3148" s="451"/>
      <c r="D3148" s="451"/>
      <c r="E3148" s="451"/>
      <c r="F3148" s="451"/>
      <c r="G3148" s="451"/>
      <c r="H3148" s="451"/>
    </row>
    <row r="3149" spans="1:8" x14ac:dyDescent="0.2">
      <c r="A3149" s="452"/>
      <c r="B3149" s="451"/>
      <c r="C3149" s="451"/>
      <c r="D3149" s="451"/>
      <c r="E3149" s="451"/>
      <c r="F3149" s="451"/>
      <c r="G3149" s="451"/>
      <c r="H3149" s="451"/>
    </row>
    <row r="3150" spans="1:8" x14ac:dyDescent="0.2">
      <c r="A3150" s="452"/>
      <c r="B3150" s="451"/>
      <c r="C3150" s="451"/>
      <c r="D3150" s="451"/>
      <c r="E3150" s="451"/>
      <c r="F3150" s="451"/>
      <c r="G3150" s="451"/>
      <c r="H3150" s="451"/>
    </row>
    <row r="3151" spans="1:8" x14ac:dyDescent="0.2">
      <c r="A3151" s="452"/>
      <c r="B3151" s="451"/>
      <c r="C3151" s="451"/>
      <c r="D3151" s="451"/>
      <c r="E3151" s="451"/>
      <c r="F3151" s="451"/>
      <c r="G3151" s="451"/>
      <c r="H3151" s="451"/>
    </row>
    <row r="3152" spans="1:8" x14ac:dyDescent="0.2">
      <c r="A3152" s="452"/>
      <c r="B3152" s="451"/>
      <c r="C3152" s="451"/>
      <c r="D3152" s="451"/>
      <c r="E3152" s="451"/>
      <c r="F3152" s="451"/>
      <c r="G3152" s="451"/>
      <c r="H3152" s="451"/>
    </row>
    <row r="3153" spans="1:8" x14ac:dyDescent="0.2">
      <c r="A3153" s="452"/>
      <c r="B3153" s="451"/>
      <c r="C3153" s="451"/>
      <c r="D3153" s="451"/>
      <c r="E3153" s="451"/>
      <c r="F3153" s="451"/>
      <c r="G3153" s="451"/>
      <c r="H3153" s="451"/>
    </row>
    <row r="3154" spans="1:8" x14ac:dyDescent="0.2">
      <c r="A3154" s="452"/>
      <c r="B3154" s="451"/>
      <c r="C3154" s="451"/>
      <c r="D3154" s="451"/>
      <c r="E3154" s="451"/>
      <c r="F3154" s="451"/>
      <c r="G3154" s="451"/>
      <c r="H3154" s="451"/>
    </row>
    <row r="3155" spans="1:8" x14ac:dyDescent="0.2">
      <c r="A3155" s="452"/>
      <c r="B3155" s="451"/>
      <c r="C3155" s="451"/>
      <c r="D3155" s="451"/>
      <c r="E3155" s="451"/>
      <c r="F3155" s="451"/>
      <c r="G3155" s="451"/>
      <c r="H3155" s="451"/>
    </row>
    <row r="3156" spans="1:8" x14ac:dyDescent="0.2">
      <c r="A3156" s="452"/>
      <c r="B3156" s="451"/>
      <c r="C3156" s="451"/>
      <c r="D3156" s="451"/>
      <c r="E3156" s="451"/>
      <c r="F3156" s="451"/>
      <c r="G3156" s="451"/>
      <c r="H3156" s="451"/>
    </row>
    <row r="3157" spans="1:8" x14ac:dyDescent="0.2">
      <c r="A3157" s="452"/>
      <c r="B3157" s="451"/>
      <c r="C3157" s="451"/>
      <c r="D3157" s="451"/>
      <c r="E3157" s="451"/>
      <c r="F3157" s="451"/>
      <c r="G3157" s="451"/>
      <c r="H3157" s="451"/>
    </row>
    <row r="3158" spans="1:8" x14ac:dyDescent="0.2">
      <c r="A3158" s="452"/>
      <c r="B3158" s="451"/>
      <c r="C3158" s="451"/>
      <c r="D3158" s="451"/>
      <c r="E3158" s="451"/>
      <c r="F3158" s="451"/>
      <c r="G3158" s="451"/>
      <c r="H3158" s="451"/>
    </row>
    <row r="3159" spans="1:8" x14ac:dyDescent="0.2">
      <c r="A3159" s="452"/>
      <c r="B3159" s="451"/>
      <c r="C3159" s="451"/>
      <c r="D3159" s="451"/>
      <c r="E3159" s="451"/>
      <c r="F3159" s="451"/>
      <c r="G3159" s="451"/>
      <c r="H3159" s="451"/>
    </row>
    <row r="3160" spans="1:8" x14ac:dyDescent="0.2">
      <c r="A3160" s="452"/>
      <c r="B3160" s="451"/>
      <c r="C3160" s="451"/>
      <c r="D3160" s="451"/>
      <c r="E3160" s="451"/>
      <c r="F3160" s="451"/>
      <c r="G3160" s="451"/>
      <c r="H3160" s="451"/>
    </row>
    <row r="3161" spans="1:8" x14ac:dyDescent="0.2">
      <c r="A3161" s="452"/>
      <c r="B3161" s="451"/>
      <c r="C3161" s="451"/>
      <c r="D3161" s="451"/>
      <c r="E3161" s="451"/>
      <c r="F3161" s="451"/>
      <c r="G3161" s="451"/>
      <c r="H3161" s="451"/>
    </row>
    <row r="3162" spans="1:8" x14ac:dyDescent="0.2">
      <c r="A3162" s="452"/>
      <c r="B3162" s="451"/>
      <c r="C3162" s="451"/>
      <c r="D3162" s="451"/>
      <c r="E3162" s="451"/>
      <c r="F3162" s="451"/>
      <c r="G3162" s="451"/>
      <c r="H3162" s="451"/>
    </row>
    <row r="3163" spans="1:8" x14ac:dyDescent="0.2">
      <c r="A3163" s="452"/>
      <c r="B3163" s="451"/>
      <c r="C3163" s="451"/>
      <c r="D3163" s="451"/>
      <c r="E3163" s="451"/>
      <c r="F3163" s="451"/>
      <c r="G3163" s="451"/>
      <c r="H3163" s="451"/>
    </row>
    <row r="3164" spans="1:8" x14ac:dyDescent="0.2">
      <c r="A3164" s="452"/>
      <c r="B3164" s="451"/>
      <c r="C3164" s="451"/>
      <c r="D3164" s="451"/>
      <c r="E3164" s="451"/>
      <c r="F3164" s="451"/>
      <c r="G3164" s="451"/>
      <c r="H3164" s="451"/>
    </row>
    <row r="3165" spans="1:8" x14ac:dyDescent="0.2">
      <c r="A3165" s="452"/>
      <c r="B3165" s="451"/>
      <c r="C3165" s="451"/>
      <c r="D3165" s="451"/>
      <c r="E3165" s="451"/>
      <c r="F3165" s="451"/>
      <c r="G3165" s="451"/>
      <c r="H3165" s="451"/>
    </row>
    <row r="3166" spans="1:8" x14ac:dyDescent="0.2">
      <c r="A3166" s="452"/>
      <c r="B3166" s="451"/>
      <c r="C3166" s="451"/>
      <c r="D3166" s="451"/>
      <c r="E3166" s="451"/>
      <c r="F3166" s="451"/>
      <c r="G3166" s="451"/>
      <c r="H3166" s="451"/>
    </row>
    <row r="3167" spans="1:8" x14ac:dyDescent="0.2">
      <c r="A3167" s="452"/>
      <c r="B3167" s="451"/>
      <c r="C3167" s="451"/>
      <c r="D3167" s="451"/>
      <c r="E3167" s="451"/>
      <c r="F3167" s="451"/>
      <c r="G3167" s="451"/>
      <c r="H3167" s="451"/>
    </row>
    <row r="3168" spans="1:8" x14ac:dyDescent="0.2">
      <c r="A3168" s="452"/>
      <c r="B3168" s="451"/>
      <c r="C3168" s="451"/>
      <c r="D3168" s="451"/>
      <c r="E3168" s="451"/>
      <c r="F3168" s="451"/>
      <c r="G3168" s="451"/>
      <c r="H3168" s="451"/>
    </row>
    <row r="3169" spans="1:8" x14ac:dyDescent="0.2">
      <c r="A3169" s="452"/>
      <c r="B3169" s="451"/>
      <c r="C3169" s="451"/>
      <c r="D3169" s="451"/>
      <c r="E3169" s="451"/>
      <c r="F3169" s="451"/>
      <c r="G3169" s="451"/>
      <c r="H3169" s="451"/>
    </row>
    <row r="3170" spans="1:8" x14ac:dyDescent="0.2">
      <c r="A3170" s="452"/>
      <c r="B3170" s="451"/>
      <c r="C3170" s="451"/>
      <c r="D3170" s="451"/>
      <c r="E3170" s="451"/>
      <c r="F3170" s="451"/>
      <c r="G3170" s="451"/>
      <c r="H3170" s="451"/>
    </row>
    <row r="3171" spans="1:8" x14ac:dyDescent="0.2">
      <c r="A3171" s="452"/>
      <c r="B3171" s="451"/>
      <c r="C3171" s="451"/>
      <c r="D3171" s="451"/>
      <c r="E3171" s="451"/>
      <c r="F3171" s="451"/>
      <c r="G3171" s="451"/>
      <c r="H3171" s="451"/>
    </row>
    <row r="3172" spans="1:8" x14ac:dyDescent="0.2">
      <c r="A3172" s="452"/>
      <c r="B3172" s="451"/>
      <c r="C3172" s="451"/>
      <c r="D3172" s="451"/>
      <c r="E3172" s="451"/>
      <c r="F3172" s="451"/>
      <c r="G3172" s="451"/>
      <c r="H3172" s="451"/>
    </row>
    <row r="3173" spans="1:8" x14ac:dyDescent="0.2">
      <c r="A3173" s="452"/>
      <c r="B3173" s="451"/>
      <c r="C3173" s="451"/>
      <c r="D3173" s="451"/>
      <c r="E3173" s="451"/>
      <c r="F3173" s="451"/>
      <c r="G3173" s="451"/>
      <c r="H3173" s="451"/>
    </row>
    <row r="3174" spans="1:8" x14ac:dyDescent="0.2">
      <c r="A3174" s="452"/>
      <c r="B3174" s="451"/>
      <c r="C3174" s="451"/>
      <c r="D3174" s="451"/>
      <c r="E3174" s="451"/>
      <c r="F3174" s="451"/>
      <c r="G3174" s="451"/>
      <c r="H3174" s="451"/>
    </row>
    <row r="3175" spans="1:8" x14ac:dyDescent="0.2">
      <c r="A3175" s="452"/>
      <c r="B3175" s="451"/>
      <c r="C3175" s="451"/>
      <c r="D3175" s="451"/>
      <c r="E3175" s="451"/>
      <c r="F3175" s="451"/>
      <c r="G3175" s="451"/>
      <c r="H3175" s="451"/>
    </row>
    <row r="3176" spans="1:8" x14ac:dyDescent="0.2">
      <c r="A3176" s="452"/>
      <c r="B3176" s="451"/>
      <c r="C3176" s="451"/>
      <c r="D3176" s="451"/>
      <c r="E3176" s="451"/>
      <c r="F3176" s="451"/>
      <c r="G3176" s="451"/>
      <c r="H3176" s="451"/>
    </row>
    <row r="3177" spans="1:8" x14ac:dyDescent="0.2">
      <c r="A3177" s="452"/>
      <c r="B3177" s="451"/>
      <c r="C3177" s="451"/>
      <c r="D3177" s="451"/>
      <c r="E3177" s="451"/>
      <c r="F3177" s="451"/>
      <c r="G3177" s="451"/>
      <c r="H3177" s="451"/>
    </row>
    <row r="3178" spans="1:8" x14ac:dyDescent="0.2">
      <c r="A3178" s="452"/>
      <c r="B3178" s="451"/>
      <c r="C3178" s="451"/>
      <c r="D3178" s="451"/>
      <c r="E3178" s="451"/>
      <c r="F3178" s="451"/>
      <c r="G3178" s="451"/>
      <c r="H3178" s="451"/>
    </row>
    <row r="3179" spans="1:8" x14ac:dyDescent="0.2">
      <c r="A3179" s="452"/>
      <c r="B3179" s="451"/>
      <c r="C3179" s="451"/>
      <c r="D3179" s="451"/>
      <c r="E3179" s="451"/>
      <c r="F3179" s="451"/>
      <c r="G3179" s="451"/>
      <c r="H3179" s="451"/>
    </row>
    <row r="3180" spans="1:8" x14ac:dyDescent="0.2">
      <c r="A3180" s="452"/>
      <c r="B3180" s="451"/>
      <c r="C3180" s="451"/>
      <c r="D3180" s="451"/>
      <c r="E3180" s="451"/>
      <c r="F3180" s="451"/>
      <c r="G3180" s="451"/>
      <c r="H3180" s="451"/>
    </row>
    <row r="3181" spans="1:8" x14ac:dyDescent="0.2">
      <c r="A3181" s="452"/>
      <c r="B3181" s="451"/>
      <c r="C3181" s="451"/>
      <c r="D3181" s="451"/>
      <c r="E3181" s="451"/>
      <c r="F3181" s="451"/>
      <c r="G3181" s="451"/>
      <c r="H3181" s="451"/>
    </row>
    <row r="3182" spans="1:8" x14ac:dyDescent="0.2">
      <c r="A3182" s="452"/>
      <c r="B3182" s="451"/>
      <c r="C3182" s="451"/>
      <c r="D3182" s="451"/>
      <c r="E3182" s="451"/>
      <c r="F3182" s="451"/>
      <c r="G3182" s="451"/>
      <c r="H3182" s="451"/>
    </row>
    <row r="3183" spans="1:8" x14ac:dyDescent="0.2">
      <c r="A3183" s="452"/>
      <c r="B3183" s="451"/>
      <c r="C3183" s="451"/>
      <c r="D3183" s="451"/>
      <c r="E3183" s="451"/>
      <c r="F3183" s="451"/>
      <c r="G3183" s="451"/>
      <c r="H3183" s="451"/>
    </row>
    <row r="3184" spans="1:8" x14ac:dyDescent="0.2">
      <c r="A3184" s="452"/>
      <c r="B3184" s="451"/>
      <c r="C3184" s="451"/>
      <c r="D3184" s="451"/>
      <c r="E3184" s="451"/>
      <c r="F3184" s="451"/>
      <c r="G3184" s="451"/>
      <c r="H3184" s="451"/>
    </row>
    <row r="3185" spans="1:8" x14ac:dyDescent="0.2">
      <c r="A3185" s="452"/>
      <c r="B3185" s="451"/>
      <c r="C3185" s="451"/>
      <c r="D3185" s="451"/>
      <c r="E3185" s="451"/>
      <c r="F3185" s="451"/>
      <c r="G3185" s="451"/>
      <c r="H3185" s="451"/>
    </row>
    <row r="3186" spans="1:8" x14ac:dyDescent="0.2">
      <c r="A3186" s="452"/>
      <c r="B3186" s="451"/>
      <c r="C3186" s="451"/>
      <c r="D3186" s="451"/>
      <c r="E3186" s="451"/>
      <c r="F3186" s="451"/>
      <c r="G3186" s="451"/>
      <c r="H3186" s="451"/>
    </row>
    <row r="3187" spans="1:8" x14ac:dyDescent="0.2">
      <c r="A3187" s="452"/>
      <c r="B3187" s="451"/>
      <c r="C3187" s="451"/>
      <c r="D3187" s="451"/>
      <c r="E3187" s="451"/>
      <c r="F3187" s="451"/>
      <c r="G3187" s="451"/>
      <c r="H3187" s="451"/>
    </row>
    <row r="3188" spans="1:8" x14ac:dyDescent="0.2">
      <c r="A3188" s="452"/>
      <c r="B3188" s="451"/>
      <c r="C3188" s="451"/>
      <c r="D3188" s="451"/>
      <c r="E3188" s="451"/>
      <c r="F3188" s="451"/>
      <c r="G3188" s="451"/>
      <c r="H3188" s="451"/>
    </row>
    <row r="3189" spans="1:8" x14ac:dyDescent="0.2">
      <c r="A3189" s="452"/>
      <c r="B3189" s="451"/>
      <c r="C3189" s="451"/>
      <c r="D3189" s="451"/>
      <c r="E3189" s="451"/>
      <c r="F3189" s="451"/>
      <c r="G3189" s="451"/>
      <c r="H3189" s="451"/>
    </row>
    <row r="3190" spans="1:8" x14ac:dyDescent="0.2">
      <c r="A3190" s="452"/>
      <c r="B3190" s="451"/>
      <c r="C3190" s="451"/>
      <c r="D3190" s="451"/>
      <c r="E3190" s="451"/>
      <c r="F3190" s="451"/>
      <c r="G3190" s="451"/>
      <c r="H3190" s="451"/>
    </row>
    <row r="3191" spans="1:8" x14ac:dyDescent="0.2">
      <c r="A3191" s="452"/>
      <c r="B3191" s="451"/>
      <c r="C3191" s="451"/>
      <c r="D3191" s="451"/>
      <c r="E3191" s="451"/>
      <c r="F3191" s="451"/>
      <c r="G3191" s="451"/>
      <c r="H3191" s="451"/>
    </row>
    <row r="3192" spans="1:8" x14ac:dyDescent="0.2">
      <c r="A3192" s="452"/>
      <c r="B3192" s="451"/>
      <c r="C3192" s="451"/>
      <c r="D3192" s="451"/>
      <c r="E3192" s="451"/>
      <c r="F3192" s="451"/>
      <c r="G3192" s="451"/>
      <c r="H3192" s="451"/>
    </row>
    <row r="3193" spans="1:8" x14ac:dyDescent="0.2">
      <c r="A3193" s="452"/>
      <c r="B3193" s="451"/>
      <c r="C3193" s="451"/>
      <c r="D3193" s="451"/>
      <c r="E3193" s="451"/>
      <c r="F3193" s="451"/>
      <c r="G3193" s="451"/>
      <c r="H3193" s="451"/>
    </row>
    <row r="3194" spans="1:8" x14ac:dyDescent="0.2">
      <c r="A3194" s="452"/>
      <c r="B3194" s="451"/>
      <c r="C3194" s="451"/>
      <c r="D3194" s="451"/>
      <c r="E3194" s="451"/>
      <c r="F3194" s="451"/>
      <c r="G3194" s="451"/>
      <c r="H3194" s="451"/>
    </row>
    <row r="3195" spans="1:8" x14ac:dyDescent="0.2">
      <c r="A3195" s="452"/>
      <c r="B3195" s="451"/>
      <c r="C3195" s="451"/>
      <c r="D3195" s="451"/>
      <c r="E3195" s="451"/>
      <c r="F3195" s="451"/>
      <c r="G3195" s="451"/>
      <c r="H3195" s="451"/>
    </row>
    <row r="3196" spans="1:8" x14ac:dyDescent="0.2">
      <c r="A3196" s="452"/>
      <c r="B3196" s="451"/>
      <c r="C3196" s="451"/>
      <c r="D3196" s="451"/>
      <c r="E3196" s="451"/>
      <c r="F3196" s="451"/>
      <c r="G3196" s="451"/>
      <c r="H3196" s="451"/>
    </row>
    <row r="3197" spans="1:8" x14ac:dyDescent="0.2">
      <c r="A3197" s="452"/>
      <c r="B3197" s="451"/>
      <c r="C3197" s="451"/>
      <c r="D3197" s="451"/>
      <c r="E3197" s="451"/>
      <c r="F3197" s="451"/>
      <c r="G3197" s="451"/>
      <c r="H3197" s="451"/>
    </row>
    <row r="3198" spans="1:8" x14ac:dyDescent="0.2">
      <c r="A3198" s="452"/>
      <c r="B3198" s="451"/>
      <c r="C3198" s="451"/>
      <c r="D3198" s="451"/>
      <c r="E3198" s="451"/>
      <c r="F3198" s="451"/>
      <c r="G3198" s="451"/>
      <c r="H3198" s="451"/>
    </row>
    <row r="3199" spans="1:8" x14ac:dyDescent="0.2">
      <c r="A3199" s="452"/>
      <c r="B3199" s="451"/>
      <c r="C3199" s="451"/>
      <c r="D3199" s="451"/>
      <c r="E3199" s="451"/>
      <c r="F3199" s="451"/>
      <c r="G3199" s="451"/>
      <c r="H3199" s="451"/>
    </row>
    <row r="3200" spans="1:8" x14ac:dyDescent="0.2">
      <c r="A3200" s="452"/>
      <c r="B3200" s="451"/>
      <c r="C3200" s="451"/>
      <c r="D3200" s="451"/>
      <c r="E3200" s="451"/>
      <c r="F3200" s="451"/>
      <c r="G3200" s="451"/>
      <c r="H3200" s="451"/>
    </row>
    <row r="3201" spans="1:8" x14ac:dyDescent="0.2">
      <c r="A3201" s="452"/>
      <c r="B3201" s="451"/>
      <c r="C3201" s="451"/>
      <c r="D3201" s="451"/>
      <c r="E3201" s="451"/>
      <c r="F3201" s="451"/>
      <c r="G3201" s="451"/>
      <c r="H3201" s="451"/>
    </row>
    <row r="3202" spans="1:8" x14ac:dyDescent="0.2">
      <c r="A3202" s="452"/>
      <c r="B3202" s="451"/>
      <c r="C3202" s="451"/>
      <c r="D3202" s="451"/>
      <c r="E3202" s="451"/>
      <c r="F3202" s="451"/>
      <c r="G3202" s="451"/>
      <c r="H3202" s="451"/>
    </row>
    <row r="3203" spans="1:8" x14ac:dyDescent="0.2">
      <c r="A3203" s="452"/>
      <c r="B3203" s="451"/>
      <c r="C3203" s="451"/>
      <c r="D3203" s="451"/>
      <c r="E3203" s="451"/>
      <c r="F3203" s="451"/>
      <c r="G3203" s="451"/>
      <c r="H3203" s="451"/>
    </row>
    <row r="3204" spans="1:8" x14ac:dyDescent="0.2">
      <c r="A3204" s="452"/>
      <c r="B3204" s="451"/>
      <c r="C3204" s="451"/>
      <c r="D3204" s="451"/>
      <c r="E3204" s="451"/>
      <c r="F3204" s="451"/>
      <c r="G3204" s="451"/>
      <c r="H3204" s="451"/>
    </row>
    <row r="3205" spans="1:8" x14ac:dyDescent="0.2">
      <c r="A3205" s="452"/>
      <c r="B3205" s="451"/>
      <c r="C3205" s="451"/>
      <c r="D3205" s="451"/>
      <c r="E3205" s="451"/>
      <c r="F3205" s="451"/>
      <c r="G3205" s="451"/>
      <c r="H3205" s="451"/>
    </row>
    <row r="3206" spans="1:8" x14ac:dyDescent="0.2">
      <c r="A3206" s="452"/>
      <c r="B3206" s="451"/>
      <c r="C3206" s="451"/>
      <c r="D3206" s="451"/>
      <c r="E3206" s="451"/>
      <c r="F3206" s="451"/>
      <c r="G3206" s="451"/>
      <c r="H3206" s="451"/>
    </row>
    <row r="3207" spans="1:8" x14ac:dyDescent="0.2">
      <c r="A3207" s="452"/>
      <c r="B3207" s="451"/>
      <c r="C3207" s="451"/>
      <c r="D3207" s="451"/>
      <c r="E3207" s="451"/>
      <c r="F3207" s="451"/>
      <c r="G3207" s="451"/>
      <c r="H3207" s="451"/>
    </row>
    <row r="3208" spans="1:8" x14ac:dyDescent="0.2">
      <c r="A3208" s="452"/>
      <c r="B3208" s="451"/>
      <c r="C3208" s="451"/>
      <c r="D3208" s="451"/>
      <c r="E3208" s="451"/>
      <c r="F3208" s="451"/>
      <c r="G3208" s="451"/>
      <c r="H3208" s="451"/>
    </row>
    <row r="3209" spans="1:8" x14ac:dyDescent="0.2">
      <c r="A3209" s="452"/>
      <c r="B3209" s="451"/>
      <c r="C3209" s="451"/>
      <c r="D3209" s="451"/>
      <c r="E3209" s="451"/>
      <c r="F3209" s="451"/>
      <c r="G3209" s="451"/>
      <c r="H3209" s="451"/>
    </row>
    <row r="3210" spans="1:8" x14ac:dyDescent="0.2">
      <c r="A3210" s="452"/>
      <c r="B3210" s="451"/>
      <c r="C3210" s="451"/>
      <c r="D3210" s="451"/>
      <c r="E3210" s="451"/>
      <c r="F3210" s="451"/>
      <c r="G3210" s="451"/>
      <c r="H3210" s="451"/>
    </row>
    <row r="3211" spans="1:8" x14ac:dyDescent="0.2">
      <c r="A3211" s="452"/>
      <c r="B3211" s="451"/>
      <c r="C3211" s="451"/>
      <c r="D3211" s="451"/>
      <c r="E3211" s="451"/>
      <c r="F3211" s="451"/>
      <c r="G3211" s="451"/>
      <c r="H3211" s="451"/>
    </row>
    <row r="3212" spans="1:8" x14ac:dyDescent="0.2">
      <c r="A3212" s="452"/>
      <c r="B3212" s="451"/>
      <c r="C3212" s="451"/>
      <c r="D3212" s="451"/>
      <c r="E3212" s="451"/>
      <c r="F3212" s="451"/>
      <c r="G3212" s="451"/>
      <c r="H3212" s="451"/>
    </row>
    <row r="3213" spans="1:8" x14ac:dyDescent="0.2">
      <c r="A3213" s="452"/>
      <c r="B3213" s="451"/>
      <c r="C3213" s="451"/>
      <c r="D3213" s="451"/>
      <c r="E3213" s="451"/>
      <c r="F3213" s="451"/>
      <c r="G3213" s="451"/>
      <c r="H3213" s="451"/>
    </row>
    <row r="3214" spans="1:8" x14ac:dyDescent="0.2">
      <c r="A3214" s="452"/>
      <c r="B3214" s="451"/>
      <c r="C3214" s="451"/>
      <c r="D3214" s="451"/>
      <c r="E3214" s="451"/>
      <c r="F3214" s="451"/>
      <c r="G3214" s="451"/>
      <c r="H3214" s="451"/>
    </row>
    <row r="3215" spans="1:8" x14ac:dyDescent="0.2">
      <c r="A3215" s="452"/>
      <c r="B3215" s="451"/>
      <c r="C3215" s="451"/>
      <c r="D3215" s="451"/>
      <c r="E3215" s="451"/>
      <c r="F3215" s="451"/>
      <c r="G3215" s="451"/>
      <c r="H3215" s="451"/>
    </row>
    <row r="3216" spans="1:8" x14ac:dyDescent="0.2">
      <c r="A3216" s="452"/>
      <c r="B3216" s="451"/>
      <c r="C3216" s="451"/>
      <c r="D3216" s="451"/>
      <c r="E3216" s="451"/>
      <c r="F3216" s="451"/>
      <c r="G3216" s="451"/>
      <c r="H3216" s="451"/>
    </row>
    <row r="3217" spans="1:8" x14ac:dyDescent="0.2">
      <c r="A3217" s="452"/>
      <c r="B3217" s="451"/>
      <c r="C3217" s="451"/>
      <c r="D3217" s="451"/>
      <c r="E3217" s="451"/>
      <c r="F3217" s="451"/>
      <c r="G3217" s="451"/>
      <c r="H3217" s="451"/>
    </row>
    <row r="3218" spans="1:8" x14ac:dyDescent="0.2">
      <c r="A3218" s="452"/>
      <c r="B3218" s="451"/>
      <c r="C3218" s="451"/>
      <c r="D3218" s="451"/>
      <c r="E3218" s="451"/>
      <c r="F3218" s="451"/>
      <c r="G3218" s="451"/>
      <c r="H3218" s="451"/>
    </row>
    <row r="3219" spans="1:8" x14ac:dyDescent="0.2">
      <c r="A3219" s="452"/>
      <c r="B3219" s="451"/>
      <c r="C3219" s="451"/>
      <c r="D3219" s="451"/>
      <c r="E3219" s="451"/>
      <c r="F3219" s="451"/>
      <c r="G3219" s="451"/>
      <c r="H3219" s="451"/>
    </row>
    <row r="3220" spans="1:8" x14ac:dyDescent="0.2">
      <c r="A3220" s="452"/>
      <c r="B3220" s="451"/>
      <c r="C3220" s="451"/>
      <c r="D3220" s="451"/>
      <c r="E3220" s="451"/>
      <c r="F3220" s="451"/>
      <c r="G3220" s="451"/>
      <c r="H3220" s="451"/>
    </row>
    <row r="3221" spans="1:8" x14ac:dyDescent="0.2">
      <c r="A3221" s="452"/>
      <c r="B3221" s="451"/>
      <c r="C3221" s="451"/>
      <c r="D3221" s="451"/>
      <c r="E3221" s="451"/>
      <c r="F3221" s="451"/>
      <c r="G3221" s="451"/>
      <c r="H3221" s="451"/>
    </row>
    <row r="3222" spans="1:8" x14ac:dyDescent="0.2">
      <c r="A3222" s="452"/>
      <c r="B3222" s="451"/>
      <c r="C3222" s="451"/>
      <c r="D3222" s="451"/>
      <c r="E3222" s="451"/>
      <c r="F3222" s="451"/>
      <c r="G3222" s="451"/>
      <c r="H3222" s="451"/>
    </row>
    <row r="3223" spans="1:8" x14ac:dyDescent="0.2">
      <c r="A3223" s="452"/>
      <c r="B3223" s="451"/>
      <c r="C3223" s="451"/>
      <c r="D3223" s="451"/>
      <c r="E3223" s="451"/>
      <c r="F3223" s="451"/>
      <c r="G3223" s="451"/>
      <c r="H3223" s="451"/>
    </row>
    <row r="3224" spans="1:8" x14ac:dyDescent="0.2">
      <c r="A3224" s="452"/>
      <c r="B3224" s="451"/>
      <c r="C3224" s="451"/>
      <c r="D3224" s="451"/>
      <c r="E3224" s="451"/>
      <c r="F3224" s="451"/>
      <c r="G3224" s="451"/>
      <c r="H3224" s="451"/>
    </row>
    <row r="3225" spans="1:8" x14ac:dyDescent="0.2">
      <c r="A3225" s="452"/>
      <c r="B3225" s="451"/>
      <c r="C3225" s="451"/>
      <c r="D3225" s="451"/>
      <c r="E3225" s="451"/>
      <c r="F3225" s="451"/>
      <c r="G3225" s="451"/>
      <c r="H3225" s="451"/>
    </row>
    <row r="3226" spans="1:8" x14ac:dyDescent="0.2">
      <c r="A3226" s="452"/>
      <c r="B3226" s="451"/>
      <c r="C3226" s="451"/>
      <c r="D3226" s="451"/>
      <c r="E3226" s="451"/>
      <c r="F3226" s="451"/>
      <c r="G3226" s="451"/>
      <c r="H3226" s="451"/>
    </row>
    <row r="3227" spans="1:8" x14ac:dyDescent="0.2">
      <c r="A3227" s="452"/>
      <c r="B3227" s="451"/>
      <c r="C3227" s="451"/>
      <c r="D3227" s="451"/>
      <c r="E3227" s="451"/>
      <c r="F3227" s="451"/>
      <c r="G3227" s="451"/>
      <c r="H3227" s="451"/>
    </row>
    <row r="3228" spans="1:8" x14ac:dyDescent="0.2">
      <c r="A3228" s="452"/>
      <c r="B3228" s="451"/>
      <c r="C3228" s="451"/>
      <c r="D3228" s="451"/>
      <c r="E3228" s="451"/>
      <c r="F3228" s="451"/>
      <c r="G3228" s="451"/>
      <c r="H3228" s="451"/>
    </row>
    <row r="3229" spans="1:8" x14ac:dyDescent="0.2">
      <c r="A3229" s="452"/>
      <c r="B3229" s="451"/>
      <c r="C3229" s="451"/>
      <c r="D3229" s="451"/>
      <c r="E3229" s="451"/>
      <c r="F3229" s="451"/>
      <c r="G3229" s="451"/>
      <c r="H3229" s="451"/>
    </row>
    <row r="3230" spans="1:8" x14ac:dyDescent="0.2">
      <c r="A3230" s="452"/>
      <c r="B3230" s="451"/>
      <c r="C3230" s="451"/>
      <c r="D3230" s="451"/>
      <c r="E3230" s="451"/>
      <c r="F3230" s="451"/>
      <c r="G3230" s="451"/>
      <c r="H3230" s="451"/>
    </row>
    <row r="3231" spans="1:8" x14ac:dyDescent="0.2">
      <c r="A3231" s="452"/>
      <c r="B3231" s="451"/>
      <c r="C3231" s="451"/>
      <c r="D3231" s="451"/>
      <c r="E3231" s="451"/>
      <c r="F3231" s="451"/>
      <c r="G3231" s="451"/>
      <c r="H3231" s="451"/>
    </row>
    <row r="3232" spans="1:8" x14ac:dyDescent="0.2">
      <c r="A3232" s="452"/>
      <c r="B3232" s="451"/>
      <c r="C3232" s="451"/>
      <c r="D3232" s="451"/>
      <c r="E3232" s="451"/>
      <c r="F3232" s="451"/>
      <c r="G3232" s="451"/>
      <c r="H3232" s="451"/>
    </row>
    <row r="3233" spans="1:8" x14ac:dyDescent="0.2">
      <c r="A3233" s="452"/>
      <c r="B3233" s="451"/>
      <c r="C3233" s="451"/>
      <c r="D3233" s="451"/>
      <c r="E3233" s="451"/>
      <c r="F3233" s="451"/>
      <c r="G3233" s="451"/>
      <c r="H3233" s="451"/>
    </row>
    <row r="3234" spans="1:8" x14ac:dyDescent="0.2">
      <c r="A3234" s="452"/>
      <c r="B3234" s="451"/>
      <c r="C3234" s="451"/>
      <c r="D3234" s="451"/>
      <c r="E3234" s="451"/>
      <c r="F3234" s="451"/>
      <c r="G3234" s="451"/>
      <c r="H3234" s="451"/>
    </row>
    <row r="3235" spans="1:8" x14ac:dyDescent="0.2">
      <c r="A3235" s="452"/>
      <c r="B3235" s="451"/>
      <c r="C3235" s="451"/>
      <c r="D3235" s="451"/>
      <c r="E3235" s="451"/>
      <c r="F3235" s="451"/>
      <c r="G3235" s="451"/>
      <c r="H3235" s="451"/>
    </row>
    <row r="3236" spans="1:8" x14ac:dyDescent="0.2">
      <c r="A3236" s="452"/>
      <c r="B3236" s="451"/>
      <c r="C3236" s="451"/>
      <c r="D3236" s="451"/>
      <c r="E3236" s="451"/>
      <c r="F3236" s="451"/>
      <c r="G3236" s="451"/>
      <c r="H3236" s="451"/>
    </row>
    <row r="3237" spans="1:8" x14ac:dyDescent="0.2">
      <c r="A3237" s="452"/>
      <c r="B3237" s="451"/>
      <c r="C3237" s="451"/>
      <c r="D3237" s="451"/>
      <c r="E3237" s="451"/>
      <c r="F3237" s="451"/>
      <c r="G3237" s="451"/>
      <c r="H3237" s="451"/>
    </row>
    <row r="3238" spans="1:8" x14ac:dyDescent="0.2">
      <c r="A3238" s="452"/>
      <c r="B3238" s="451"/>
      <c r="C3238" s="451"/>
      <c r="D3238" s="451"/>
      <c r="E3238" s="451"/>
      <c r="F3238" s="451"/>
      <c r="G3238" s="451"/>
      <c r="H3238" s="451"/>
    </row>
    <row r="3239" spans="1:8" x14ac:dyDescent="0.2">
      <c r="A3239" s="452"/>
      <c r="B3239" s="451"/>
      <c r="C3239" s="451"/>
      <c r="D3239" s="451"/>
      <c r="E3239" s="451"/>
      <c r="F3239" s="451"/>
      <c r="G3239" s="451"/>
      <c r="H3239" s="451"/>
    </row>
    <row r="3240" spans="1:8" x14ac:dyDescent="0.2">
      <c r="A3240" s="452"/>
      <c r="B3240" s="451"/>
      <c r="C3240" s="451"/>
      <c r="D3240" s="451"/>
      <c r="E3240" s="451"/>
      <c r="F3240" s="451"/>
      <c r="G3240" s="451"/>
      <c r="H3240" s="451"/>
    </row>
    <row r="3241" spans="1:8" x14ac:dyDescent="0.2">
      <c r="A3241" s="452"/>
      <c r="B3241" s="451"/>
      <c r="C3241" s="451"/>
      <c r="D3241" s="451"/>
      <c r="E3241" s="451"/>
      <c r="F3241" s="451"/>
      <c r="G3241" s="451"/>
      <c r="H3241" s="451"/>
    </row>
    <row r="3242" spans="1:8" x14ac:dyDescent="0.2">
      <c r="A3242" s="452"/>
      <c r="B3242" s="451"/>
      <c r="C3242" s="451"/>
      <c r="D3242" s="451"/>
      <c r="E3242" s="451"/>
      <c r="F3242" s="451"/>
      <c r="G3242" s="451"/>
      <c r="H3242" s="451"/>
    </row>
    <row r="3243" spans="1:8" x14ac:dyDescent="0.2">
      <c r="A3243" s="452"/>
      <c r="B3243" s="451"/>
      <c r="C3243" s="451"/>
      <c r="D3243" s="451"/>
      <c r="E3243" s="451"/>
      <c r="F3243" s="451"/>
      <c r="G3243" s="451"/>
      <c r="H3243" s="451"/>
    </row>
    <row r="3244" spans="1:8" x14ac:dyDescent="0.2">
      <c r="A3244" s="452"/>
      <c r="B3244" s="451"/>
      <c r="C3244" s="451"/>
      <c r="D3244" s="451"/>
      <c r="E3244" s="451"/>
      <c r="F3244" s="451"/>
      <c r="G3244" s="451"/>
      <c r="H3244" s="451"/>
    </row>
    <row r="3245" spans="1:8" x14ac:dyDescent="0.2">
      <c r="A3245" s="452"/>
      <c r="B3245" s="451"/>
      <c r="C3245" s="451"/>
      <c r="D3245" s="451"/>
      <c r="E3245" s="451"/>
      <c r="F3245" s="451"/>
      <c r="G3245" s="451"/>
      <c r="H3245" s="451"/>
    </row>
    <row r="3246" spans="1:8" x14ac:dyDescent="0.2">
      <c r="A3246" s="452"/>
      <c r="B3246" s="451"/>
      <c r="C3246" s="451"/>
      <c r="D3246" s="451"/>
      <c r="E3246" s="451"/>
      <c r="F3246" s="451"/>
      <c r="G3246" s="451"/>
      <c r="H3246" s="451"/>
    </row>
    <row r="3247" spans="1:8" x14ac:dyDescent="0.2">
      <c r="A3247" s="452"/>
      <c r="B3247" s="451"/>
      <c r="C3247" s="451"/>
      <c r="D3247" s="451"/>
      <c r="E3247" s="451"/>
      <c r="F3247" s="451"/>
      <c r="G3247" s="451"/>
      <c r="H3247" s="451"/>
    </row>
    <row r="3248" spans="1:8" x14ac:dyDescent="0.2">
      <c r="A3248" s="452"/>
      <c r="B3248" s="451"/>
      <c r="C3248" s="451"/>
      <c r="D3248" s="451"/>
      <c r="E3248" s="451"/>
      <c r="F3248" s="451"/>
      <c r="G3248" s="451"/>
      <c r="H3248" s="451"/>
    </row>
    <row r="3249" spans="1:8" x14ac:dyDescent="0.2">
      <c r="A3249" s="452"/>
      <c r="B3249" s="451"/>
      <c r="C3249" s="451"/>
      <c r="D3249" s="451"/>
      <c r="E3249" s="451"/>
      <c r="F3249" s="451"/>
      <c r="G3249" s="451"/>
      <c r="H3249" s="451"/>
    </row>
    <row r="3250" spans="1:8" x14ac:dyDescent="0.2">
      <c r="A3250" s="452"/>
      <c r="B3250" s="451"/>
      <c r="C3250" s="451"/>
      <c r="D3250" s="451"/>
      <c r="E3250" s="451"/>
      <c r="F3250" s="451"/>
      <c r="G3250" s="451"/>
      <c r="H3250" s="451"/>
    </row>
    <row r="3251" spans="1:8" x14ac:dyDescent="0.2">
      <c r="A3251" s="452"/>
      <c r="B3251" s="451"/>
      <c r="C3251" s="451"/>
      <c r="D3251" s="451"/>
      <c r="E3251" s="451"/>
      <c r="F3251" s="451"/>
      <c r="G3251" s="451"/>
      <c r="H3251" s="451"/>
    </row>
    <row r="3252" spans="1:8" x14ac:dyDescent="0.2">
      <c r="A3252" s="452"/>
      <c r="B3252" s="451"/>
      <c r="C3252" s="451"/>
      <c r="D3252" s="451"/>
      <c r="E3252" s="451"/>
      <c r="F3252" s="451"/>
      <c r="G3252" s="451"/>
      <c r="H3252" s="451"/>
    </row>
    <row r="3253" spans="1:8" x14ac:dyDescent="0.2">
      <c r="A3253" s="452"/>
      <c r="B3253" s="451"/>
      <c r="C3253" s="451"/>
      <c r="D3253" s="451"/>
      <c r="E3253" s="451"/>
      <c r="F3253" s="451"/>
      <c r="G3253" s="451"/>
      <c r="H3253" s="451"/>
    </row>
    <row r="3254" spans="1:8" x14ac:dyDescent="0.2">
      <c r="A3254" s="452"/>
      <c r="B3254" s="451"/>
      <c r="C3254" s="451"/>
      <c r="D3254" s="451"/>
      <c r="E3254" s="451"/>
      <c r="F3254" s="451"/>
      <c r="G3254" s="451"/>
      <c r="H3254" s="451"/>
    </row>
    <row r="3255" spans="1:8" x14ac:dyDescent="0.2">
      <c r="A3255" s="452"/>
      <c r="B3255" s="451"/>
      <c r="C3255" s="451"/>
      <c r="D3255" s="451"/>
      <c r="E3255" s="451"/>
      <c r="F3255" s="451"/>
      <c r="G3255" s="451"/>
      <c r="H3255" s="451"/>
    </row>
    <row r="3256" spans="1:8" x14ac:dyDescent="0.2">
      <c r="A3256" s="452"/>
      <c r="B3256" s="451"/>
      <c r="C3256" s="451"/>
      <c r="D3256" s="451"/>
      <c r="E3256" s="451"/>
      <c r="F3256" s="451"/>
      <c r="G3256" s="451"/>
      <c r="H3256" s="451"/>
    </row>
    <row r="3257" spans="1:8" x14ac:dyDescent="0.2">
      <c r="A3257" s="452"/>
      <c r="B3257" s="451"/>
      <c r="C3257" s="451"/>
      <c r="D3257" s="451"/>
      <c r="E3257" s="451"/>
      <c r="F3257" s="451"/>
      <c r="G3257" s="451"/>
      <c r="H3257" s="451"/>
    </row>
    <row r="3258" spans="1:8" x14ac:dyDescent="0.2">
      <c r="A3258" s="452"/>
      <c r="B3258" s="451"/>
      <c r="C3258" s="451"/>
      <c r="D3258" s="451"/>
      <c r="E3258" s="451"/>
      <c r="F3258" s="451"/>
      <c r="G3258" s="451"/>
      <c r="H3258" s="451"/>
    </row>
    <row r="3259" spans="1:8" x14ac:dyDescent="0.2">
      <c r="A3259" s="452"/>
      <c r="B3259" s="451"/>
      <c r="C3259" s="451"/>
      <c r="D3259" s="451"/>
      <c r="E3259" s="451"/>
      <c r="F3259" s="451"/>
      <c r="G3259" s="451"/>
      <c r="H3259" s="451"/>
    </row>
    <row r="3260" spans="1:8" x14ac:dyDescent="0.2">
      <c r="A3260" s="452"/>
      <c r="B3260" s="451"/>
      <c r="C3260" s="451"/>
      <c r="D3260" s="451"/>
      <c r="E3260" s="451"/>
      <c r="F3260" s="451"/>
      <c r="G3260" s="451"/>
      <c r="H3260" s="451"/>
    </row>
    <row r="3261" spans="1:8" x14ac:dyDescent="0.2">
      <c r="A3261" s="452"/>
      <c r="B3261" s="451"/>
      <c r="C3261" s="451"/>
      <c r="D3261" s="451"/>
      <c r="E3261" s="451"/>
      <c r="F3261" s="451"/>
      <c r="G3261" s="451"/>
      <c r="H3261" s="451"/>
    </row>
    <row r="3262" spans="1:8" x14ac:dyDescent="0.2">
      <c r="A3262" s="452"/>
      <c r="B3262" s="451"/>
      <c r="C3262" s="451"/>
      <c r="D3262" s="451"/>
      <c r="E3262" s="451"/>
      <c r="F3262" s="451"/>
      <c r="G3262" s="451"/>
      <c r="H3262" s="451"/>
    </row>
    <row r="3263" spans="1:8" x14ac:dyDescent="0.2">
      <c r="A3263" s="452"/>
      <c r="B3263" s="451"/>
      <c r="C3263" s="451"/>
      <c r="D3263" s="451"/>
      <c r="E3263" s="451"/>
      <c r="F3263" s="451"/>
      <c r="G3263" s="451"/>
      <c r="H3263" s="451"/>
    </row>
    <row r="3264" spans="1:8" x14ac:dyDescent="0.2">
      <c r="A3264" s="452"/>
      <c r="B3264" s="451"/>
      <c r="C3264" s="451"/>
      <c r="D3264" s="451"/>
      <c r="E3264" s="451"/>
      <c r="F3264" s="451"/>
      <c r="G3264" s="451"/>
      <c r="H3264" s="451"/>
    </row>
    <row r="3265" spans="1:8" x14ac:dyDescent="0.2">
      <c r="A3265" s="452"/>
      <c r="B3265" s="451"/>
      <c r="C3265" s="451"/>
      <c r="D3265" s="451"/>
      <c r="E3265" s="451"/>
      <c r="F3265" s="451"/>
      <c r="G3265" s="451"/>
      <c r="H3265" s="451"/>
    </row>
    <row r="3266" spans="1:8" x14ac:dyDescent="0.2">
      <c r="A3266" s="452"/>
      <c r="B3266" s="451"/>
      <c r="C3266" s="451"/>
      <c r="D3266" s="451"/>
      <c r="E3266" s="451"/>
      <c r="F3266" s="451"/>
      <c r="G3266" s="451"/>
      <c r="H3266" s="451"/>
    </row>
    <row r="3267" spans="1:8" x14ac:dyDescent="0.2">
      <c r="A3267" s="452"/>
      <c r="B3267" s="451"/>
      <c r="C3267" s="451"/>
      <c r="D3267" s="451"/>
      <c r="E3267" s="451"/>
      <c r="F3267" s="451"/>
      <c r="G3267" s="451"/>
      <c r="H3267" s="451"/>
    </row>
    <row r="3268" spans="1:8" x14ac:dyDescent="0.2">
      <c r="A3268" s="452"/>
      <c r="B3268" s="451"/>
      <c r="C3268" s="451"/>
      <c r="D3268" s="451"/>
      <c r="E3268" s="451"/>
      <c r="F3268" s="451"/>
      <c r="G3268" s="451"/>
      <c r="H3268" s="451"/>
    </row>
    <row r="3269" spans="1:8" x14ac:dyDescent="0.2">
      <c r="A3269" s="452"/>
      <c r="B3269" s="451"/>
      <c r="C3269" s="451"/>
      <c r="D3269" s="451"/>
      <c r="E3269" s="451"/>
      <c r="F3269" s="451"/>
      <c r="G3269" s="451"/>
      <c r="H3269" s="451"/>
    </row>
    <row r="3270" spans="1:8" x14ac:dyDescent="0.2">
      <c r="A3270" s="452"/>
      <c r="B3270" s="451"/>
      <c r="C3270" s="451"/>
      <c r="D3270" s="451"/>
      <c r="E3270" s="451"/>
      <c r="F3270" s="451"/>
      <c r="G3270" s="451"/>
      <c r="H3270" s="451"/>
    </row>
    <row r="3271" spans="1:8" x14ac:dyDescent="0.2">
      <c r="A3271" s="452"/>
      <c r="B3271" s="451"/>
      <c r="C3271" s="451"/>
      <c r="D3271" s="451"/>
      <c r="E3271" s="451"/>
      <c r="F3271" s="451"/>
      <c r="G3271" s="451"/>
      <c r="H3271" s="451"/>
    </row>
    <row r="3272" spans="1:8" x14ac:dyDescent="0.2">
      <c r="A3272" s="452"/>
      <c r="B3272" s="451"/>
      <c r="C3272" s="451"/>
      <c r="D3272" s="451"/>
      <c r="E3272" s="451"/>
      <c r="F3272" s="451"/>
      <c r="G3272" s="451"/>
      <c r="H3272" s="451"/>
    </row>
    <row r="3273" spans="1:8" x14ac:dyDescent="0.2">
      <c r="A3273" s="452"/>
      <c r="B3273" s="451"/>
      <c r="C3273" s="451"/>
      <c r="D3273" s="451"/>
      <c r="E3273" s="451"/>
      <c r="F3273" s="451"/>
      <c r="G3273" s="451"/>
      <c r="H3273" s="451"/>
    </row>
    <row r="3274" spans="1:8" x14ac:dyDescent="0.2">
      <c r="A3274" s="452"/>
      <c r="B3274" s="451"/>
      <c r="C3274" s="451"/>
      <c r="D3274" s="451"/>
      <c r="E3274" s="451"/>
      <c r="F3274" s="451"/>
      <c r="G3274" s="451"/>
      <c r="H3274" s="451"/>
    </row>
    <row r="3275" spans="1:8" x14ac:dyDescent="0.2">
      <c r="A3275" s="452"/>
      <c r="B3275" s="451"/>
      <c r="C3275" s="451"/>
      <c r="D3275" s="451"/>
      <c r="E3275" s="451"/>
      <c r="F3275" s="451"/>
      <c r="G3275" s="451"/>
      <c r="H3275" s="451"/>
    </row>
    <row r="3276" spans="1:8" x14ac:dyDescent="0.2">
      <c r="A3276" s="452"/>
      <c r="B3276" s="451"/>
      <c r="C3276" s="451"/>
      <c r="D3276" s="451"/>
      <c r="E3276" s="451"/>
      <c r="F3276" s="451"/>
      <c r="G3276" s="451"/>
      <c r="H3276" s="451"/>
    </row>
    <row r="3277" spans="1:8" x14ac:dyDescent="0.2">
      <c r="A3277" s="452"/>
      <c r="B3277" s="451"/>
      <c r="C3277" s="451"/>
      <c r="D3277" s="451"/>
      <c r="E3277" s="451"/>
      <c r="F3277" s="451"/>
      <c r="G3277" s="451"/>
      <c r="H3277" s="451"/>
    </row>
    <row r="3278" spans="1:8" x14ac:dyDescent="0.2">
      <c r="A3278" s="452"/>
      <c r="B3278" s="451"/>
      <c r="C3278" s="451"/>
      <c r="D3278" s="451"/>
      <c r="E3278" s="451"/>
      <c r="F3278" s="451"/>
      <c r="G3278" s="451"/>
      <c r="H3278" s="451"/>
    </row>
    <row r="3279" spans="1:8" x14ac:dyDescent="0.2">
      <c r="A3279" s="452"/>
      <c r="B3279" s="451"/>
      <c r="C3279" s="451"/>
      <c r="D3279" s="451"/>
      <c r="E3279" s="451"/>
      <c r="F3279" s="451"/>
      <c r="G3279" s="451"/>
      <c r="H3279" s="451"/>
    </row>
    <row r="3280" spans="1:8" x14ac:dyDescent="0.2">
      <c r="A3280" s="452"/>
      <c r="B3280" s="451"/>
      <c r="C3280" s="451"/>
      <c r="D3280" s="451"/>
      <c r="E3280" s="451"/>
      <c r="F3280" s="451"/>
      <c r="G3280" s="451"/>
      <c r="H3280" s="451"/>
    </row>
    <row r="3281" spans="1:8" x14ac:dyDescent="0.2">
      <c r="A3281" s="452"/>
      <c r="B3281" s="451"/>
      <c r="C3281" s="451"/>
      <c r="D3281" s="451"/>
      <c r="E3281" s="451"/>
      <c r="F3281" s="451"/>
      <c r="G3281" s="451"/>
      <c r="H3281" s="451"/>
    </row>
    <row r="3282" spans="1:8" x14ac:dyDescent="0.2">
      <c r="A3282" s="452"/>
      <c r="B3282" s="451"/>
      <c r="C3282" s="451"/>
      <c r="D3282" s="451"/>
      <c r="E3282" s="451"/>
      <c r="F3282" s="451"/>
      <c r="G3282" s="451"/>
      <c r="H3282" s="451"/>
    </row>
    <row r="3283" spans="1:8" x14ac:dyDescent="0.2">
      <c r="A3283" s="452"/>
      <c r="B3283" s="451"/>
      <c r="C3283" s="451"/>
      <c r="D3283" s="451"/>
      <c r="E3283" s="451"/>
      <c r="F3283" s="451"/>
      <c r="G3283" s="451"/>
      <c r="H3283" s="451"/>
    </row>
    <row r="3284" spans="1:8" x14ac:dyDescent="0.2">
      <c r="A3284" s="452"/>
      <c r="B3284" s="451"/>
      <c r="C3284" s="451"/>
      <c r="D3284" s="451"/>
      <c r="E3284" s="451"/>
      <c r="F3284" s="451"/>
      <c r="G3284" s="451"/>
      <c r="H3284" s="451"/>
    </row>
    <row r="3285" spans="1:8" x14ac:dyDescent="0.2">
      <c r="A3285" s="452"/>
      <c r="B3285" s="451"/>
      <c r="C3285" s="451"/>
      <c r="D3285" s="451"/>
      <c r="E3285" s="451"/>
      <c r="F3285" s="451"/>
      <c r="G3285" s="451"/>
      <c r="H3285" s="451"/>
    </row>
    <row r="3286" spans="1:8" x14ac:dyDescent="0.2">
      <c r="A3286" s="452"/>
      <c r="B3286" s="451"/>
      <c r="C3286" s="451"/>
      <c r="D3286" s="451"/>
      <c r="E3286" s="451"/>
      <c r="F3286" s="451"/>
      <c r="G3286" s="451"/>
      <c r="H3286" s="451"/>
    </row>
    <row r="3287" spans="1:8" x14ac:dyDescent="0.2">
      <c r="A3287" s="452"/>
      <c r="B3287" s="451"/>
      <c r="C3287" s="451"/>
      <c r="D3287" s="451"/>
      <c r="E3287" s="451"/>
      <c r="F3287" s="451"/>
      <c r="G3287" s="451"/>
      <c r="H3287" s="451"/>
    </row>
    <row r="3288" spans="1:8" x14ac:dyDescent="0.2">
      <c r="A3288" s="452"/>
      <c r="B3288" s="451"/>
      <c r="C3288" s="451"/>
      <c r="D3288" s="451"/>
      <c r="E3288" s="451"/>
      <c r="F3288" s="451"/>
      <c r="G3288" s="451"/>
      <c r="H3288" s="451"/>
    </row>
    <row r="3289" spans="1:8" x14ac:dyDescent="0.2">
      <c r="A3289" s="452"/>
      <c r="B3289" s="451"/>
      <c r="C3289" s="451"/>
      <c r="D3289" s="451"/>
      <c r="E3289" s="451"/>
      <c r="F3289" s="451"/>
      <c r="G3289" s="451"/>
      <c r="H3289" s="451"/>
    </row>
    <row r="3290" spans="1:8" x14ac:dyDescent="0.2">
      <c r="A3290" s="452"/>
      <c r="B3290" s="451"/>
      <c r="C3290" s="451"/>
      <c r="D3290" s="451"/>
      <c r="E3290" s="451"/>
      <c r="F3290" s="451"/>
      <c r="G3290" s="451"/>
      <c r="H3290" s="451"/>
    </row>
    <row r="3291" spans="1:8" x14ac:dyDescent="0.2">
      <c r="A3291" s="452"/>
      <c r="B3291" s="451"/>
      <c r="C3291" s="451"/>
      <c r="D3291" s="451"/>
      <c r="E3291" s="451"/>
      <c r="F3291" s="451"/>
      <c r="G3291" s="451"/>
      <c r="H3291" s="451"/>
    </row>
    <row r="3292" spans="1:8" x14ac:dyDescent="0.2">
      <c r="A3292" s="452"/>
      <c r="B3292" s="451"/>
      <c r="C3292" s="451"/>
      <c r="D3292" s="451"/>
      <c r="E3292" s="451"/>
      <c r="F3292" s="451"/>
      <c r="G3292" s="451"/>
      <c r="H3292" s="451"/>
    </row>
    <row r="3293" spans="1:8" x14ac:dyDescent="0.2">
      <c r="A3293" s="452"/>
      <c r="B3293" s="451"/>
      <c r="C3293" s="451"/>
      <c r="D3293" s="451"/>
      <c r="E3293" s="451"/>
      <c r="F3293" s="451"/>
      <c r="G3293" s="451"/>
      <c r="H3293" s="451"/>
    </row>
    <row r="3294" spans="1:8" x14ac:dyDescent="0.2">
      <c r="A3294" s="452"/>
      <c r="B3294" s="451"/>
      <c r="C3294" s="451"/>
      <c r="D3294" s="451"/>
      <c r="E3294" s="451"/>
      <c r="F3294" s="451"/>
      <c r="G3294" s="451"/>
      <c r="H3294" s="451"/>
    </row>
    <row r="3295" spans="1:8" x14ac:dyDescent="0.2">
      <c r="A3295" s="452"/>
      <c r="B3295" s="451"/>
      <c r="C3295" s="451"/>
      <c r="D3295" s="451"/>
      <c r="E3295" s="451"/>
      <c r="F3295" s="451"/>
      <c r="G3295" s="451"/>
      <c r="H3295" s="451"/>
    </row>
    <row r="3296" spans="1:8" x14ac:dyDescent="0.2">
      <c r="A3296" s="452"/>
      <c r="B3296" s="451"/>
      <c r="C3296" s="451"/>
      <c r="D3296" s="451"/>
      <c r="E3296" s="451"/>
      <c r="F3296" s="451"/>
      <c r="G3296" s="451"/>
      <c r="H3296" s="451"/>
    </row>
    <row r="3297" spans="1:8" x14ac:dyDescent="0.2">
      <c r="A3297" s="452"/>
      <c r="B3297" s="451"/>
      <c r="C3297" s="451"/>
      <c r="D3297" s="451"/>
      <c r="E3297" s="451"/>
      <c r="F3297" s="451"/>
      <c r="G3297" s="451"/>
      <c r="H3297" s="451"/>
    </row>
    <row r="3298" spans="1:8" x14ac:dyDescent="0.2">
      <c r="A3298" s="452"/>
      <c r="B3298" s="451"/>
      <c r="C3298" s="451"/>
      <c r="D3298" s="451"/>
      <c r="E3298" s="451"/>
      <c r="F3298" s="451"/>
      <c r="G3298" s="451"/>
      <c r="H3298" s="451"/>
    </row>
    <row r="3299" spans="1:8" x14ac:dyDescent="0.2">
      <c r="A3299" s="452"/>
      <c r="B3299" s="451"/>
      <c r="C3299" s="451"/>
      <c r="D3299" s="451"/>
      <c r="E3299" s="451"/>
      <c r="F3299" s="451"/>
      <c r="G3299" s="451"/>
      <c r="H3299" s="451"/>
    </row>
    <row r="3300" spans="1:8" x14ac:dyDescent="0.2">
      <c r="A3300" s="452"/>
      <c r="B3300" s="451"/>
      <c r="C3300" s="451"/>
      <c r="D3300" s="451"/>
      <c r="E3300" s="451"/>
      <c r="F3300" s="451"/>
      <c r="G3300" s="451"/>
      <c r="H3300" s="451"/>
    </row>
    <row r="3301" spans="1:8" x14ac:dyDescent="0.2">
      <c r="A3301" s="452"/>
      <c r="B3301" s="451"/>
      <c r="C3301" s="451"/>
      <c r="D3301" s="451"/>
      <c r="E3301" s="451"/>
      <c r="F3301" s="451"/>
      <c r="G3301" s="451"/>
      <c r="H3301" s="451"/>
    </row>
    <row r="3302" spans="1:8" x14ac:dyDescent="0.2">
      <c r="A3302" s="452"/>
      <c r="B3302" s="451"/>
      <c r="C3302" s="451"/>
      <c r="D3302" s="451"/>
      <c r="E3302" s="451"/>
      <c r="F3302" s="451"/>
      <c r="G3302" s="451"/>
      <c r="H3302" s="451"/>
    </row>
    <row r="3303" spans="1:8" x14ac:dyDescent="0.2">
      <c r="A3303" s="452"/>
      <c r="B3303" s="451"/>
      <c r="C3303" s="451"/>
      <c r="D3303" s="451"/>
      <c r="E3303" s="451"/>
      <c r="F3303" s="451"/>
      <c r="G3303" s="451"/>
      <c r="H3303" s="451"/>
    </row>
    <row r="3304" spans="1:8" x14ac:dyDescent="0.2">
      <c r="A3304" s="452"/>
      <c r="B3304" s="451"/>
      <c r="C3304" s="451"/>
      <c r="D3304" s="451"/>
      <c r="E3304" s="451"/>
      <c r="F3304" s="451"/>
      <c r="G3304" s="451"/>
      <c r="H3304" s="451"/>
    </row>
    <row r="3305" spans="1:8" x14ac:dyDescent="0.2">
      <c r="A3305" s="452"/>
      <c r="B3305" s="451"/>
      <c r="C3305" s="451"/>
      <c r="D3305" s="451"/>
      <c r="E3305" s="451"/>
      <c r="F3305" s="451"/>
      <c r="G3305" s="451"/>
      <c r="H3305" s="451"/>
    </row>
    <row r="3306" spans="1:8" x14ac:dyDescent="0.2">
      <c r="A3306" s="452"/>
      <c r="B3306" s="451"/>
      <c r="C3306" s="451"/>
      <c r="D3306" s="451"/>
      <c r="E3306" s="451"/>
      <c r="F3306" s="451"/>
      <c r="G3306" s="451"/>
      <c r="H3306" s="451"/>
    </row>
    <row r="3307" spans="1:8" x14ac:dyDescent="0.2">
      <c r="A3307" s="452"/>
      <c r="B3307" s="451"/>
      <c r="C3307" s="451"/>
      <c r="D3307" s="451"/>
      <c r="E3307" s="451"/>
      <c r="F3307" s="451"/>
      <c r="G3307" s="451"/>
      <c r="H3307" s="451"/>
    </row>
    <row r="3308" spans="1:8" x14ac:dyDescent="0.2">
      <c r="A3308" s="452"/>
      <c r="B3308" s="451"/>
      <c r="C3308" s="451"/>
      <c r="D3308" s="451"/>
      <c r="E3308" s="451"/>
      <c r="F3308" s="451"/>
      <c r="G3308" s="451"/>
      <c r="H3308" s="451"/>
    </row>
    <row r="3309" spans="1:8" x14ac:dyDescent="0.2">
      <c r="A3309" s="452"/>
      <c r="B3309" s="451"/>
      <c r="C3309" s="451"/>
      <c r="D3309" s="451"/>
      <c r="E3309" s="451"/>
      <c r="F3309" s="451"/>
      <c r="G3309" s="451"/>
      <c r="H3309" s="451"/>
    </row>
    <row r="3310" spans="1:8" x14ac:dyDescent="0.2">
      <c r="A3310" s="452"/>
      <c r="B3310" s="451"/>
      <c r="C3310" s="451"/>
      <c r="D3310" s="451"/>
      <c r="E3310" s="451"/>
      <c r="F3310" s="451"/>
      <c r="G3310" s="451"/>
      <c r="H3310" s="451"/>
    </row>
    <row r="3311" spans="1:8" x14ac:dyDescent="0.2">
      <c r="A3311" s="452"/>
      <c r="B3311" s="451"/>
      <c r="C3311" s="451"/>
      <c r="D3311" s="451"/>
      <c r="E3311" s="451"/>
      <c r="F3311" s="451"/>
      <c r="G3311" s="451"/>
      <c r="H3311" s="451"/>
    </row>
    <row r="3312" spans="1:8" x14ac:dyDescent="0.2">
      <c r="A3312" s="452"/>
      <c r="B3312" s="451"/>
      <c r="C3312" s="451"/>
      <c r="D3312" s="451"/>
      <c r="E3312" s="451"/>
      <c r="F3312" s="451"/>
      <c r="G3312" s="451"/>
      <c r="H3312" s="451"/>
    </row>
    <row r="3313" spans="1:8" x14ac:dyDescent="0.2">
      <c r="A3313" s="452"/>
      <c r="B3313" s="451"/>
      <c r="C3313" s="451"/>
      <c r="D3313" s="451"/>
      <c r="E3313" s="451"/>
      <c r="F3313" s="451"/>
      <c r="G3313" s="451"/>
      <c r="H3313" s="451"/>
    </row>
    <row r="3314" spans="1:8" x14ac:dyDescent="0.2">
      <c r="A3314" s="452"/>
      <c r="B3314" s="451"/>
      <c r="C3314" s="451"/>
      <c r="D3314" s="451"/>
      <c r="E3314" s="451"/>
      <c r="F3314" s="451"/>
      <c r="G3314" s="451"/>
      <c r="H3314" s="451"/>
    </row>
    <row r="3315" spans="1:8" x14ac:dyDescent="0.2">
      <c r="A3315" s="452"/>
      <c r="B3315" s="451"/>
      <c r="C3315" s="451"/>
      <c r="D3315" s="451"/>
      <c r="E3315" s="451"/>
      <c r="F3315" s="451"/>
      <c r="G3315" s="451"/>
      <c r="H3315" s="451"/>
    </row>
    <row r="3316" spans="1:8" x14ac:dyDescent="0.2">
      <c r="A3316" s="452"/>
      <c r="B3316" s="451"/>
      <c r="C3316" s="451"/>
      <c r="D3316" s="451"/>
      <c r="E3316" s="451"/>
      <c r="F3316" s="451"/>
      <c r="G3316" s="451"/>
      <c r="H3316" s="451"/>
    </row>
    <row r="3317" spans="1:8" x14ac:dyDescent="0.2">
      <c r="A3317" s="452"/>
      <c r="B3317" s="451"/>
      <c r="C3317" s="451"/>
      <c r="D3317" s="451"/>
      <c r="E3317" s="451"/>
      <c r="F3317" s="451"/>
      <c r="G3317" s="451"/>
      <c r="H3317" s="451"/>
    </row>
    <row r="3318" spans="1:8" x14ac:dyDescent="0.2">
      <c r="A3318" s="452"/>
      <c r="B3318" s="451"/>
      <c r="C3318" s="451"/>
      <c r="D3318" s="451"/>
      <c r="E3318" s="451"/>
      <c r="F3318" s="451"/>
      <c r="G3318" s="451"/>
      <c r="H3318" s="451"/>
    </row>
    <row r="3319" spans="1:8" x14ac:dyDescent="0.2">
      <c r="A3319" s="452"/>
      <c r="B3319" s="451"/>
      <c r="C3319" s="451"/>
      <c r="D3319" s="451"/>
      <c r="E3319" s="451"/>
      <c r="F3319" s="451"/>
      <c r="G3319" s="451"/>
      <c r="H3319" s="451"/>
    </row>
    <row r="3320" spans="1:8" x14ac:dyDescent="0.2">
      <c r="A3320" s="452"/>
      <c r="B3320" s="451"/>
      <c r="C3320" s="451"/>
      <c r="D3320" s="451"/>
      <c r="E3320" s="451"/>
      <c r="F3320" s="451"/>
      <c r="G3320" s="451"/>
      <c r="H3320" s="451"/>
    </row>
    <row r="3321" spans="1:8" x14ac:dyDescent="0.2">
      <c r="A3321" s="452"/>
      <c r="B3321" s="451"/>
      <c r="C3321" s="451"/>
      <c r="D3321" s="451"/>
      <c r="E3321" s="451"/>
      <c r="F3321" s="451"/>
      <c r="G3321" s="451"/>
      <c r="H3321" s="451"/>
    </row>
    <row r="3322" spans="1:8" x14ac:dyDescent="0.2">
      <c r="A3322" s="452"/>
      <c r="B3322" s="451"/>
      <c r="C3322" s="451"/>
      <c r="D3322" s="451"/>
      <c r="E3322" s="451"/>
      <c r="F3322" s="451"/>
      <c r="G3322" s="451"/>
      <c r="H3322" s="451"/>
    </row>
    <row r="3323" spans="1:8" x14ac:dyDescent="0.2">
      <c r="A3323" s="452"/>
      <c r="B3323" s="451"/>
      <c r="C3323" s="451"/>
      <c r="D3323" s="451"/>
      <c r="E3323" s="451"/>
      <c r="F3323" s="451"/>
      <c r="G3323" s="451"/>
      <c r="H3323" s="451"/>
    </row>
    <row r="3324" spans="1:8" x14ac:dyDescent="0.2">
      <c r="A3324" s="452"/>
      <c r="B3324" s="451"/>
      <c r="C3324" s="451"/>
      <c r="D3324" s="451"/>
      <c r="E3324" s="451"/>
      <c r="F3324" s="451"/>
      <c r="G3324" s="451"/>
      <c r="H3324" s="451"/>
    </row>
    <row r="3325" spans="1:8" x14ac:dyDescent="0.2">
      <c r="A3325" s="452"/>
      <c r="B3325" s="451"/>
      <c r="C3325" s="451"/>
      <c r="D3325" s="451"/>
      <c r="E3325" s="451"/>
      <c r="F3325" s="451"/>
      <c r="G3325" s="451"/>
      <c r="H3325" s="451"/>
    </row>
    <row r="3326" spans="1:8" x14ac:dyDescent="0.2">
      <c r="A3326" s="452"/>
      <c r="B3326" s="451"/>
      <c r="C3326" s="451"/>
      <c r="D3326" s="451"/>
      <c r="E3326" s="451"/>
      <c r="F3326" s="451"/>
      <c r="G3326" s="451"/>
      <c r="H3326" s="451"/>
    </row>
    <row r="3327" spans="1:8" x14ac:dyDescent="0.2">
      <c r="A3327" s="452"/>
      <c r="B3327" s="451"/>
      <c r="C3327" s="451"/>
      <c r="D3327" s="451"/>
      <c r="E3327" s="451"/>
      <c r="F3327" s="451"/>
      <c r="G3327" s="451"/>
      <c r="H3327" s="451"/>
    </row>
    <row r="3328" spans="1:8" x14ac:dyDescent="0.2">
      <c r="A3328" s="452"/>
      <c r="B3328" s="451"/>
      <c r="C3328" s="451"/>
      <c r="D3328" s="451"/>
      <c r="E3328" s="451"/>
      <c r="F3328" s="451"/>
      <c r="G3328" s="451"/>
      <c r="H3328" s="451"/>
    </row>
    <row r="3329" spans="1:8" x14ac:dyDescent="0.2">
      <c r="A3329" s="452"/>
      <c r="B3329" s="451"/>
      <c r="C3329" s="451"/>
      <c r="D3329" s="451"/>
      <c r="E3329" s="451"/>
      <c r="F3329" s="451"/>
      <c r="G3329" s="451"/>
      <c r="H3329" s="451"/>
    </row>
    <row r="3330" spans="1:8" x14ac:dyDescent="0.2">
      <c r="A3330" s="452"/>
      <c r="B3330" s="451"/>
      <c r="C3330" s="451"/>
      <c r="D3330" s="451"/>
      <c r="E3330" s="451"/>
      <c r="F3330" s="451"/>
      <c r="G3330" s="451"/>
      <c r="H3330" s="451"/>
    </row>
    <row r="3331" spans="1:8" x14ac:dyDescent="0.2">
      <c r="A3331" s="452"/>
      <c r="B3331" s="451"/>
      <c r="C3331" s="451"/>
      <c r="D3331" s="451"/>
      <c r="E3331" s="451"/>
      <c r="F3331" s="451"/>
      <c r="G3331" s="451"/>
      <c r="H3331" s="451"/>
    </row>
    <row r="3332" spans="1:8" x14ac:dyDescent="0.2">
      <c r="A3332" s="452"/>
      <c r="B3332" s="451"/>
      <c r="C3332" s="451"/>
      <c r="D3332" s="451"/>
      <c r="E3332" s="451"/>
      <c r="F3332" s="451"/>
      <c r="G3332" s="451"/>
      <c r="H3332" s="451"/>
    </row>
    <row r="3333" spans="1:8" x14ac:dyDescent="0.2">
      <c r="A3333" s="452"/>
      <c r="B3333" s="451"/>
      <c r="C3333" s="451"/>
      <c r="D3333" s="451"/>
      <c r="E3333" s="451"/>
      <c r="F3333" s="451"/>
      <c r="G3333" s="451"/>
      <c r="H3333" s="451"/>
    </row>
    <row r="3334" spans="1:8" x14ac:dyDescent="0.2">
      <c r="A3334" s="452"/>
      <c r="B3334" s="451"/>
      <c r="C3334" s="451"/>
      <c r="D3334" s="451"/>
      <c r="E3334" s="451"/>
      <c r="F3334" s="451"/>
      <c r="G3334" s="451"/>
      <c r="H3334" s="451"/>
    </row>
    <row r="3335" spans="1:8" x14ac:dyDescent="0.2">
      <c r="A3335" s="452"/>
      <c r="B3335" s="451"/>
      <c r="C3335" s="451"/>
      <c r="D3335" s="451"/>
      <c r="E3335" s="451"/>
      <c r="F3335" s="451"/>
      <c r="G3335" s="451"/>
      <c r="H3335" s="451"/>
    </row>
    <row r="3336" spans="1:8" x14ac:dyDescent="0.2">
      <c r="A3336" s="452"/>
      <c r="B3336" s="451"/>
      <c r="C3336" s="451"/>
      <c r="D3336" s="451"/>
      <c r="E3336" s="451"/>
      <c r="F3336" s="451"/>
      <c r="G3336" s="451"/>
      <c r="H3336" s="451"/>
    </row>
    <row r="3337" spans="1:8" x14ac:dyDescent="0.2">
      <c r="A3337" s="452"/>
      <c r="B3337" s="451"/>
      <c r="C3337" s="451"/>
      <c r="D3337" s="451"/>
      <c r="E3337" s="451"/>
      <c r="F3337" s="451"/>
      <c r="G3337" s="451"/>
      <c r="H3337" s="451"/>
    </row>
    <row r="3338" spans="1:8" x14ac:dyDescent="0.2">
      <c r="A3338" s="452"/>
      <c r="B3338" s="451"/>
      <c r="C3338" s="451"/>
      <c r="D3338" s="451"/>
      <c r="E3338" s="451"/>
      <c r="F3338" s="451"/>
      <c r="G3338" s="451"/>
      <c r="H3338" s="451"/>
    </row>
    <row r="3339" spans="1:8" x14ac:dyDescent="0.2">
      <c r="A3339" s="452"/>
      <c r="B3339" s="451"/>
      <c r="C3339" s="451"/>
      <c r="D3339" s="451"/>
      <c r="E3339" s="451"/>
      <c r="F3339" s="451"/>
      <c r="G3339" s="451"/>
      <c r="H3339" s="451"/>
    </row>
    <row r="3340" spans="1:8" x14ac:dyDescent="0.2">
      <c r="A3340" s="452"/>
      <c r="B3340" s="451"/>
      <c r="C3340" s="451"/>
      <c r="D3340" s="451"/>
      <c r="E3340" s="451"/>
      <c r="F3340" s="451"/>
      <c r="G3340" s="451"/>
      <c r="H3340" s="451"/>
    </row>
    <row r="3341" spans="1:8" x14ac:dyDescent="0.2">
      <c r="A3341" s="452"/>
      <c r="B3341" s="451"/>
      <c r="C3341" s="451"/>
      <c r="D3341" s="451"/>
      <c r="E3341" s="451"/>
      <c r="F3341" s="451"/>
      <c r="G3341" s="451"/>
      <c r="H3341" s="451"/>
    </row>
    <row r="3342" spans="1:8" x14ac:dyDescent="0.2">
      <c r="A3342" s="452"/>
      <c r="B3342" s="451"/>
      <c r="C3342" s="451"/>
      <c r="D3342" s="451"/>
      <c r="E3342" s="451"/>
      <c r="F3342" s="451"/>
      <c r="G3342" s="451"/>
      <c r="H3342" s="451"/>
    </row>
    <row r="3343" spans="1:8" x14ac:dyDescent="0.2">
      <c r="A3343" s="452"/>
      <c r="B3343" s="451"/>
      <c r="C3343" s="451"/>
      <c r="D3343" s="451"/>
      <c r="E3343" s="451"/>
      <c r="F3343" s="451"/>
      <c r="G3343" s="451"/>
      <c r="H3343" s="451"/>
    </row>
    <row r="3344" spans="1:8" x14ac:dyDescent="0.2">
      <c r="A3344" s="452"/>
      <c r="B3344" s="451"/>
      <c r="C3344" s="451"/>
      <c r="D3344" s="451"/>
      <c r="E3344" s="451"/>
      <c r="F3344" s="451"/>
      <c r="G3344" s="451"/>
      <c r="H3344" s="451"/>
    </row>
    <row r="3345" spans="1:8" x14ac:dyDescent="0.2">
      <c r="A3345" s="452"/>
      <c r="B3345" s="451"/>
      <c r="C3345" s="451"/>
      <c r="D3345" s="451"/>
      <c r="E3345" s="451"/>
      <c r="F3345" s="451"/>
      <c r="G3345" s="451"/>
      <c r="H3345" s="451"/>
    </row>
    <row r="3346" spans="1:8" x14ac:dyDescent="0.2">
      <c r="A3346" s="452"/>
      <c r="B3346" s="451"/>
      <c r="C3346" s="451"/>
      <c r="D3346" s="451"/>
      <c r="E3346" s="451"/>
      <c r="F3346" s="451"/>
      <c r="G3346" s="451"/>
      <c r="H3346" s="451"/>
    </row>
    <row r="3347" spans="1:8" x14ac:dyDescent="0.2">
      <c r="A3347" s="452"/>
      <c r="B3347" s="451"/>
      <c r="C3347" s="451"/>
      <c r="D3347" s="451"/>
      <c r="E3347" s="451"/>
      <c r="F3347" s="451"/>
      <c r="G3347" s="451"/>
      <c r="H3347" s="451"/>
    </row>
    <row r="3348" spans="1:8" x14ac:dyDescent="0.2">
      <c r="A3348" s="452"/>
      <c r="B3348" s="451"/>
      <c r="C3348" s="451"/>
      <c r="D3348" s="451"/>
      <c r="E3348" s="451"/>
      <c r="F3348" s="451"/>
      <c r="G3348" s="451"/>
      <c r="H3348" s="451"/>
    </row>
    <row r="3349" spans="1:8" x14ac:dyDescent="0.2">
      <c r="A3349" s="452"/>
      <c r="B3349" s="451"/>
      <c r="C3349" s="451"/>
      <c r="D3349" s="451"/>
      <c r="E3349" s="451"/>
      <c r="F3349" s="451"/>
      <c r="G3349" s="451"/>
      <c r="H3349" s="451"/>
    </row>
    <row r="3350" spans="1:8" x14ac:dyDescent="0.2">
      <c r="A3350" s="452"/>
      <c r="B3350" s="451"/>
      <c r="C3350" s="451"/>
      <c r="D3350" s="451"/>
      <c r="E3350" s="451"/>
      <c r="F3350" s="451"/>
      <c r="G3350" s="451"/>
      <c r="H3350" s="451"/>
    </row>
    <row r="3351" spans="1:8" x14ac:dyDescent="0.2">
      <c r="A3351" s="452"/>
      <c r="B3351" s="451"/>
      <c r="C3351" s="451"/>
      <c r="D3351" s="451"/>
      <c r="E3351" s="451"/>
      <c r="F3351" s="451"/>
      <c r="G3351" s="451"/>
      <c r="H3351" s="451"/>
    </row>
    <row r="3352" spans="1:8" x14ac:dyDescent="0.2">
      <c r="A3352" s="452"/>
      <c r="B3352" s="451"/>
      <c r="C3352" s="451"/>
      <c r="D3352" s="451"/>
      <c r="E3352" s="451"/>
      <c r="F3352" s="451"/>
      <c r="G3352" s="451"/>
      <c r="H3352" s="451"/>
    </row>
    <row r="3353" spans="1:8" x14ac:dyDescent="0.2">
      <c r="A3353" s="452"/>
      <c r="B3353" s="451"/>
      <c r="C3353" s="451"/>
      <c r="D3353" s="451"/>
      <c r="E3353" s="451"/>
      <c r="F3353" s="451"/>
      <c r="G3353" s="451"/>
      <c r="H3353" s="451"/>
    </row>
    <row r="3354" spans="1:8" x14ac:dyDescent="0.2">
      <c r="A3354" s="452"/>
      <c r="B3354" s="451"/>
      <c r="C3354" s="451"/>
      <c r="D3354" s="451"/>
      <c r="E3354" s="451"/>
      <c r="F3354" s="451"/>
      <c r="G3354" s="451"/>
      <c r="H3354" s="451"/>
    </row>
    <row r="3355" spans="1:8" x14ac:dyDescent="0.2">
      <c r="A3355" s="452"/>
      <c r="B3355" s="451"/>
      <c r="C3355" s="451"/>
      <c r="D3355" s="451"/>
      <c r="E3355" s="451"/>
      <c r="F3355" s="451"/>
      <c r="G3355" s="451"/>
      <c r="H3355" s="451"/>
    </row>
    <row r="3356" spans="1:8" x14ac:dyDescent="0.2">
      <c r="A3356" s="452"/>
      <c r="B3356" s="451"/>
      <c r="C3356" s="451"/>
      <c r="D3356" s="451"/>
      <c r="E3356" s="451"/>
      <c r="F3356" s="451"/>
      <c r="G3356" s="451"/>
      <c r="H3356" s="451"/>
    </row>
    <row r="3357" spans="1:8" x14ac:dyDescent="0.2">
      <c r="A3357" s="452"/>
      <c r="B3357" s="451"/>
      <c r="C3357" s="451"/>
      <c r="D3357" s="451"/>
      <c r="E3357" s="451"/>
      <c r="F3357" s="451"/>
      <c r="G3357" s="451"/>
      <c r="H3357" s="451"/>
    </row>
    <row r="3358" spans="1:8" x14ac:dyDescent="0.2">
      <c r="A3358" s="452"/>
      <c r="B3358" s="451"/>
      <c r="C3358" s="451"/>
      <c r="D3358" s="451"/>
      <c r="E3358" s="451"/>
      <c r="F3358" s="451"/>
      <c r="G3358" s="451"/>
      <c r="H3358" s="451"/>
    </row>
    <row r="3359" spans="1:8" x14ac:dyDescent="0.2">
      <c r="A3359" s="452"/>
      <c r="B3359" s="451"/>
      <c r="C3359" s="451"/>
      <c r="D3359" s="451"/>
      <c r="E3359" s="451"/>
      <c r="F3359" s="451"/>
      <c r="G3359" s="451"/>
      <c r="H3359" s="451"/>
    </row>
    <row r="3360" spans="1:8" x14ac:dyDescent="0.2">
      <c r="A3360" s="452"/>
      <c r="B3360" s="451"/>
      <c r="C3360" s="451"/>
      <c r="D3360" s="451"/>
      <c r="E3360" s="451"/>
      <c r="F3360" s="451"/>
      <c r="G3360" s="451"/>
      <c r="H3360" s="451"/>
    </row>
    <row r="3361" spans="1:8" x14ac:dyDescent="0.2">
      <c r="A3361" s="452"/>
      <c r="B3361" s="451"/>
      <c r="C3361" s="451"/>
      <c r="D3361" s="451"/>
      <c r="E3361" s="451"/>
      <c r="F3361" s="451"/>
      <c r="G3361" s="451"/>
      <c r="H3361" s="451"/>
    </row>
    <row r="3362" spans="1:8" x14ac:dyDescent="0.2">
      <c r="A3362" s="452"/>
      <c r="B3362" s="451"/>
      <c r="C3362" s="451"/>
      <c r="D3362" s="451"/>
      <c r="E3362" s="451"/>
      <c r="F3362" s="451"/>
      <c r="G3362" s="451"/>
      <c r="H3362" s="451"/>
    </row>
    <row r="3363" spans="1:8" x14ac:dyDescent="0.2">
      <c r="A3363" s="452"/>
      <c r="B3363" s="451"/>
      <c r="C3363" s="451"/>
      <c r="D3363" s="451"/>
      <c r="E3363" s="451"/>
      <c r="F3363" s="451"/>
      <c r="G3363" s="451"/>
      <c r="H3363" s="451"/>
    </row>
    <row r="3364" spans="1:8" x14ac:dyDescent="0.2">
      <c r="A3364" s="452"/>
      <c r="B3364" s="451"/>
      <c r="C3364" s="451"/>
      <c r="D3364" s="451"/>
      <c r="E3364" s="451"/>
      <c r="F3364" s="451"/>
      <c r="G3364" s="451"/>
      <c r="H3364" s="451"/>
    </row>
    <row r="3365" spans="1:8" x14ac:dyDescent="0.2">
      <c r="A3365" s="452"/>
      <c r="B3365" s="451"/>
      <c r="C3365" s="451"/>
      <c r="D3365" s="451"/>
      <c r="E3365" s="451"/>
      <c r="F3365" s="451"/>
      <c r="G3365" s="451"/>
      <c r="H3365" s="451"/>
    </row>
    <row r="3366" spans="1:8" x14ac:dyDescent="0.2">
      <c r="A3366" s="452"/>
      <c r="B3366" s="451"/>
      <c r="C3366" s="451"/>
      <c r="D3366" s="451"/>
      <c r="E3366" s="451"/>
      <c r="F3366" s="451"/>
      <c r="G3366" s="451"/>
      <c r="H3366" s="451"/>
    </row>
    <row r="3367" spans="1:8" x14ac:dyDescent="0.2">
      <c r="A3367" s="452"/>
      <c r="B3367" s="451"/>
      <c r="C3367" s="451"/>
      <c r="D3367" s="451"/>
      <c r="E3367" s="451"/>
      <c r="F3367" s="451"/>
      <c r="G3367" s="451"/>
      <c r="H3367" s="451"/>
    </row>
    <row r="3368" spans="1:8" x14ac:dyDescent="0.2">
      <c r="A3368" s="452"/>
      <c r="B3368" s="451"/>
      <c r="C3368" s="451"/>
      <c r="D3368" s="451"/>
      <c r="E3368" s="451"/>
      <c r="F3368" s="451"/>
      <c r="G3368" s="451"/>
      <c r="H3368" s="451"/>
    </row>
    <row r="3369" spans="1:8" x14ac:dyDescent="0.2">
      <c r="A3369" s="452"/>
      <c r="B3369" s="451"/>
      <c r="C3369" s="451"/>
      <c r="D3369" s="451"/>
      <c r="E3369" s="451"/>
      <c r="F3369" s="451"/>
      <c r="G3369" s="451"/>
      <c r="H3369" s="451"/>
    </row>
    <row r="3370" spans="1:8" x14ac:dyDescent="0.2">
      <c r="A3370" s="452"/>
      <c r="B3370" s="451"/>
      <c r="C3370" s="451"/>
      <c r="D3370" s="451"/>
      <c r="E3370" s="451"/>
      <c r="F3370" s="451"/>
      <c r="G3370" s="451"/>
      <c r="H3370" s="451"/>
    </row>
    <row r="3371" spans="1:8" x14ac:dyDescent="0.2">
      <c r="A3371" s="452"/>
      <c r="B3371" s="451"/>
      <c r="C3371" s="451"/>
      <c r="D3371" s="451"/>
      <c r="E3371" s="451"/>
      <c r="F3371" s="451"/>
      <c r="G3371" s="451"/>
      <c r="H3371" s="451"/>
    </row>
    <row r="3372" spans="1:8" x14ac:dyDescent="0.2">
      <c r="A3372" s="452"/>
      <c r="B3372" s="451"/>
      <c r="C3372" s="451"/>
      <c r="D3372" s="451"/>
      <c r="E3372" s="451"/>
      <c r="F3372" s="451"/>
      <c r="G3372" s="451"/>
      <c r="H3372" s="451"/>
    </row>
    <row r="3373" spans="1:8" x14ac:dyDescent="0.2">
      <c r="A3373" s="452"/>
      <c r="B3373" s="451"/>
      <c r="C3373" s="451"/>
      <c r="D3373" s="451"/>
      <c r="E3373" s="451"/>
      <c r="F3373" s="451"/>
      <c r="G3373" s="451"/>
      <c r="H3373" s="451"/>
    </row>
    <row r="3374" spans="1:8" x14ac:dyDescent="0.2">
      <c r="A3374" s="452"/>
      <c r="B3374" s="451"/>
      <c r="C3374" s="451"/>
      <c r="D3374" s="451"/>
      <c r="E3374" s="451"/>
      <c r="F3374" s="451"/>
      <c r="G3374" s="451"/>
      <c r="H3374" s="451"/>
    </row>
    <row r="3375" spans="1:8" x14ac:dyDescent="0.2">
      <c r="A3375" s="452"/>
      <c r="B3375" s="451"/>
      <c r="C3375" s="451"/>
      <c r="D3375" s="451"/>
      <c r="E3375" s="451"/>
      <c r="F3375" s="451"/>
      <c r="G3375" s="451"/>
      <c r="H3375" s="451"/>
    </row>
    <row r="3376" spans="1:8" x14ac:dyDescent="0.2">
      <c r="A3376" s="452"/>
      <c r="B3376" s="451"/>
      <c r="C3376" s="451"/>
      <c r="D3376" s="451"/>
      <c r="E3376" s="451"/>
      <c r="F3376" s="451"/>
      <c r="G3376" s="451"/>
      <c r="H3376" s="451"/>
    </row>
    <row r="3377" spans="1:8" x14ac:dyDescent="0.2">
      <c r="A3377" s="452"/>
      <c r="B3377" s="451"/>
      <c r="C3377" s="451"/>
      <c r="D3377" s="451"/>
      <c r="E3377" s="451"/>
      <c r="F3377" s="451"/>
      <c r="G3377" s="451"/>
      <c r="H3377" s="451"/>
    </row>
    <row r="3378" spans="1:8" x14ac:dyDescent="0.2">
      <c r="A3378" s="452"/>
      <c r="B3378" s="451"/>
      <c r="C3378" s="451"/>
      <c r="D3378" s="451"/>
      <c r="E3378" s="451"/>
      <c r="F3378" s="451"/>
      <c r="G3378" s="451"/>
      <c r="H3378" s="451"/>
    </row>
    <row r="3379" spans="1:8" x14ac:dyDescent="0.2">
      <c r="A3379" s="452"/>
      <c r="B3379" s="451"/>
      <c r="C3379" s="451"/>
      <c r="D3379" s="451"/>
      <c r="E3379" s="451"/>
      <c r="F3379" s="451"/>
      <c r="G3379" s="451"/>
      <c r="H3379" s="451"/>
    </row>
    <row r="3380" spans="1:8" x14ac:dyDescent="0.2">
      <c r="A3380" s="452"/>
      <c r="B3380" s="451"/>
      <c r="C3380" s="451"/>
      <c r="D3380" s="451"/>
      <c r="E3380" s="451"/>
      <c r="F3380" s="451"/>
      <c r="G3380" s="451"/>
      <c r="H3380" s="451"/>
    </row>
    <row r="3381" spans="1:8" x14ac:dyDescent="0.2">
      <c r="A3381" s="452"/>
      <c r="B3381" s="451"/>
      <c r="C3381" s="451"/>
      <c r="D3381" s="451"/>
      <c r="E3381" s="451"/>
      <c r="F3381" s="451"/>
      <c r="G3381" s="451"/>
      <c r="H3381" s="451"/>
    </row>
    <row r="3382" spans="1:8" x14ac:dyDescent="0.2">
      <c r="A3382" s="452"/>
      <c r="B3382" s="451"/>
      <c r="C3382" s="451"/>
      <c r="D3382" s="451"/>
      <c r="E3382" s="451"/>
      <c r="F3382" s="451"/>
      <c r="G3382" s="451"/>
      <c r="H3382" s="451"/>
    </row>
    <row r="3383" spans="1:8" x14ac:dyDescent="0.2">
      <c r="A3383" s="452"/>
      <c r="B3383" s="451"/>
      <c r="C3383" s="451"/>
      <c r="D3383" s="451"/>
      <c r="E3383" s="451"/>
      <c r="F3383" s="451"/>
      <c r="G3383" s="451"/>
      <c r="H3383" s="451"/>
    </row>
    <row r="3384" spans="1:8" x14ac:dyDescent="0.2">
      <c r="A3384" s="452"/>
      <c r="B3384" s="451"/>
      <c r="C3384" s="451"/>
      <c r="D3384" s="451"/>
      <c r="E3384" s="451"/>
      <c r="F3384" s="451"/>
      <c r="G3384" s="451"/>
      <c r="H3384" s="451"/>
    </row>
    <row r="3385" spans="1:8" x14ac:dyDescent="0.2">
      <c r="A3385" s="452"/>
      <c r="B3385" s="451"/>
      <c r="C3385" s="451"/>
      <c r="D3385" s="451"/>
      <c r="E3385" s="451"/>
      <c r="F3385" s="451"/>
      <c r="G3385" s="451"/>
      <c r="H3385" s="451"/>
    </row>
    <row r="3386" spans="1:8" x14ac:dyDescent="0.2">
      <c r="A3386" s="452"/>
      <c r="B3386" s="451"/>
      <c r="C3386" s="451"/>
      <c r="D3386" s="451"/>
      <c r="E3386" s="451"/>
      <c r="F3386" s="451"/>
      <c r="G3386" s="451"/>
      <c r="H3386" s="451"/>
    </row>
    <row r="3387" spans="1:8" x14ac:dyDescent="0.2">
      <c r="A3387" s="452"/>
      <c r="B3387" s="451"/>
      <c r="C3387" s="451"/>
      <c r="D3387" s="451"/>
      <c r="E3387" s="451"/>
      <c r="F3387" s="451"/>
      <c r="G3387" s="451"/>
      <c r="H3387" s="451"/>
    </row>
    <row r="3388" spans="1:8" x14ac:dyDescent="0.2">
      <c r="A3388" s="452"/>
      <c r="B3388" s="451"/>
      <c r="C3388" s="451"/>
      <c r="D3388" s="451"/>
      <c r="E3388" s="451"/>
      <c r="F3388" s="451"/>
      <c r="G3388" s="451"/>
      <c r="H3388" s="451"/>
    </row>
    <row r="3389" spans="1:8" x14ac:dyDescent="0.2">
      <c r="A3389" s="452"/>
      <c r="B3389" s="451"/>
      <c r="C3389" s="451"/>
      <c r="D3389" s="451"/>
      <c r="E3389" s="451"/>
      <c r="F3389" s="451"/>
      <c r="G3389" s="451"/>
      <c r="H3389" s="451"/>
    </row>
    <row r="3390" spans="1:8" x14ac:dyDescent="0.2">
      <c r="A3390" s="452"/>
      <c r="B3390" s="451"/>
      <c r="C3390" s="451"/>
      <c r="D3390" s="451"/>
      <c r="E3390" s="451"/>
      <c r="F3390" s="451"/>
      <c r="G3390" s="451"/>
      <c r="H3390" s="451"/>
    </row>
    <row r="3391" spans="1:8" x14ac:dyDescent="0.2">
      <c r="A3391" s="452"/>
      <c r="B3391" s="451"/>
      <c r="C3391" s="451"/>
      <c r="D3391" s="451"/>
      <c r="E3391" s="451"/>
      <c r="F3391" s="451"/>
      <c r="G3391" s="451"/>
      <c r="H3391" s="451"/>
    </row>
    <row r="3392" spans="1:8" x14ac:dyDescent="0.2">
      <c r="A3392" s="452"/>
      <c r="B3392" s="451"/>
      <c r="C3392" s="451"/>
      <c r="D3392" s="451"/>
      <c r="E3392" s="451"/>
      <c r="F3392" s="451"/>
      <c r="G3392" s="451"/>
      <c r="H3392" s="451"/>
    </row>
    <row r="3393" spans="1:8" x14ac:dyDescent="0.2">
      <c r="A3393" s="452"/>
      <c r="B3393" s="451"/>
      <c r="C3393" s="451"/>
      <c r="D3393" s="451"/>
      <c r="E3393" s="451"/>
      <c r="F3393" s="451"/>
      <c r="G3393" s="451"/>
      <c r="H3393" s="451"/>
    </row>
    <row r="3394" spans="1:8" x14ac:dyDescent="0.2">
      <c r="A3394" s="452"/>
      <c r="B3394" s="451"/>
      <c r="C3394" s="451"/>
      <c r="D3394" s="451"/>
      <c r="E3394" s="451"/>
      <c r="F3394" s="451"/>
      <c r="G3394" s="451"/>
      <c r="H3394" s="451"/>
    </row>
    <row r="3395" spans="1:8" x14ac:dyDescent="0.2">
      <c r="A3395" s="452"/>
      <c r="B3395" s="451"/>
      <c r="C3395" s="451"/>
      <c r="D3395" s="451"/>
      <c r="E3395" s="451"/>
      <c r="F3395" s="451"/>
      <c r="G3395" s="451"/>
      <c r="H3395" s="451"/>
    </row>
    <row r="3396" spans="1:8" x14ac:dyDescent="0.2">
      <c r="A3396" s="452"/>
      <c r="B3396" s="451"/>
      <c r="C3396" s="451"/>
      <c r="D3396" s="451"/>
      <c r="E3396" s="451"/>
      <c r="F3396" s="451"/>
      <c r="G3396" s="451"/>
      <c r="H3396" s="451"/>
    </row>
    <row r="3397" spans="1:8" x14ac:dyDescent="0.2">
      <c r="A3397" s="452"/>
      <c r="B3397" s="451"/>
      <c r="C3397" s="451"/>
      <c r="D3397" s="451"/>
      <c r="E3397" s="451"/>
      <c r="F3397" s="451"/>
      <c r="G3397" s="451"/>
      <c r="H3397" s="451"/>
    </row>
    <row r="3398" spans="1:8" x14ac:dyDescent="0.2">
      <c r="A3398" s="452"/>
      <c r="B3398" s="451"/>
      <c r="C3398" s="451"/>
      <c r="D3398" s="451"/>
      <c r="E3398" s="451"/>
      <c r="F3398" s="451"/>
      <c r="G3398" s="451"/>
      <c r="H3398" s="451"/>
    </row>
    <row r="3399" spans="1:8" x14ac:dyDescent="0.2">
      <c r="A3399" s="452"/>
      <c r="B3399" s="451"/>
      <c r="C3399" s="451"/>
      <c r="D3399" s="451"/>
      <c r="E3399" s="451"/>
      <c r="F3399" s="451"/>
      <c r="G3399" s="451"/>
      <c r="H3399" s="451"/>
    </row>
    <row r="3400" spans="1:8" x14ac:dyDescent="0.2">
      <c r="A3400" s="452"/>
      <c r="B3400" s="451"/>
      <c r="C3400" s="451"/>
      <c r="D3400" s="451"/>
      <c r="E3400" s="451"/>
      <c r="F3400" s="451"/>
      <c r="G3400" s="451"/>
      <c r="H3400" s="451"/>
    </row>
    <row r="3401" spans="1:8" x14ac:dyDescent="0.2">
      <c r="A3401" s="452"/>
      <c r="B3401" s="451"/>
      <c r="C3401" s="451"/>
      <c r="D3401" s="451"/>
      <c r="E3401" s="451"/>
      <c r="F3401" s="451"/>
      <c r="G3401" s="451"/>
      <c r="H3401" s="451"/>
    </row>
    <row r="3402" spans="1:8" x14ac:dyDescent="0.2">
      <c r="A3402" s="452"/>
      <c r="B3402" s="451"/>
      <c r="C3402" s="451"/>
      <c r="D3402" s="451"/>
      <c r="E3402" s="451"/>
      <c r="F3402" s="451"/>
      <c r="G3402" s="451"/>
      <c r="H3402" s="451"/>
    </row>
    <row r="3403" spans="1:8" x14ac:dyDescent="0.2">
      <c r="A3403" s="452"/>
      <c r="B3403" s="451"/>
      <c r="C3403" s="451"/>
      <c r="D3403" s="451"/>
      <c r="E3403" s="451"/>
      <c r="F3403" s="451"/>
      <c r="G3403" s="451"/>
      <c r="H3403" s="451"/>
    </row>
    <row r="3404" spans="1:8" x14ac:dyDescent="0.2">
      <c r="A3404" s="452"/>
      <c r="B3404" s="451"/>
      <c r="C3404" s="451"/>
      <c r="D3404" s="451"/>
      <c r="E3404" s="451"/>
      <c r="F3404" s="451"/>
      <c r="G3404" s="451"/>
      <c r="H3404" s="451"/>
    </row>
    <row r="3405" spans="1:8" x14ac:dyDescent="0.2">
      <c r="A3405" s="452"/>
      <c r="B3405" s="451"/>
      <c r="C3405" s="451"/>
      <c r="D3405" s="451"/>
      <c r="E3405" s="451"/>
      <c r="F3405" s="451"/>
      <c r="G3405" s="451"/>
      <c r="H3405" s="451"/>
    </row>
    <row r="3406" spans="1:8" x14ac:dyDescent="0.2">
      <c r="A3406" s="452"/>
      <c r="B3406" s="451"/>
      <c r="C3406" s="451"/>
      <c r="D3406" s="451"/>
      <c r="E3406" s="451"/>
      <c r="F3406" s="451"/>
      <c r="G3406" s="451"/>
      <c r="H3406" s="451"/>
    </row>
    <row r="3407" spans="1:8" x14ac:dyDescent="0.2">
      <c r="A3407" s="452"/>
      <c r="B3407" s="451"/>
      <c r="C3407" s="451"/>
      <c r="D3407" s="451"/>
      <c r="E3407" s="451"/>
      <c r="F3407" s="451"/>
      <c r="G3407" s="451"/>
      <c r="H3407" s="451"/>
    </row>
    <row r="3408" spans="1:8" x14ac:dyDescent="0.2">
      <c r="A3408" s="452"/>
      <c r="B3408" s="451"/>
      <c r="C3408" s="451"/>
      <c r="D3408" s="451"/>
      <c r="E3408" s="451"/>
      <c r="F3408" s="451"/>
      <c r="G3408" s="451"/>
      <c r="H3408" s="451"/>
    </row>
    <row r="3409" spans="1:8" x14ac:dyDescent="0.2">
      <c r="A3409" s="452"/>
      <c r="B3409" s="451"/>
      <c r="C3409" s="451"/>
      <c r="D3409" s="451"/>
      <c r="E3409" s="451"/>
      <c r="F3409" s="451"/>
      <c r="G3409" s="451"/>
      <c r="H3409" s="451"/>
    </row>
    <row r="3410" spans="1:8" x14ac:dyDescent="0.2">
      <c r="A3410" s="452"/>
      <c r="B3410" s="451"/>
      <c r="C3410" s="451"/>
      <c r="D3410" s="451"/>
      <c r="E3410" s="451"/>
      <c r="F3410" s="451"/>
      <c r="G3410" s="451"/>
      <c r="H3410" s="451"/>
    </row>
    <row r="3411" spans="1:8" x14ac:dyDescent="0.2">
      <c r="A3411" s="452"/>
      <c r="B3411" s="451"/>
      <c r="C3411" s="451"/>
      <c r="D3411" s="451"/>
      <c r="E3411" s="451"/>
      <c r="F3411" s="451"/>
      <c r="G3411" s="451"/>
      <c r="H3411" s="451"/>
    </row>
    <row r="3412" spans="1:8" x14ac:dyDescent="0.2">
      <c r="A3412" s="452"/>
      <c r="B3412" s="451"/>
      <c r="C3412" s="451"/>
      <c r="D3412" s="451"/>
      <c r="E3412" s="451"/>
      <c r="F3412" s="451"/>
      <c r="G3412" s="451"/>
      <c r="H3412" s="451"/>
    </row>
    <row r="3413" spans="1:8" x14ac:dyDescent="0.2">
      <c r="A3413" s="452"/>
      <c r="B3413" s="451"/>
      <c r="C3413" s="451"/>
      <c r="D3413" s="451"/>
      <c r="E3413" s="451"/>
      <c r="F3413" s="451"/>
      <c r="G3413" s="451"/>
      <c r="H3413" s="451"/>
    </row>
    <row r="3414" spans="1:8" x14ac:dyDescent="0.2">
      <c r="A3414" s="452"/>
      <c r="B3414" s="451"/>
      <c r="C3414" s="451"/>
      <c r="D3414" s="451"/>
      <c r="E3414" s="451"/>
      <c r="F3414" s="451"/>
      <c r="G3414" s="451"/>
      <c r="H3414" s="451"/>
    </row>
    <row r="3415" spans="1:8" x14ac:dyDescent="0.2">
      <c r="A3415" s="452"/>
      <c r="B3415" s="451"/>
      <c r="C3415" s="451"/>
      <c r="D3415" s="451"/>
      <c r="E3415" s="451"/>
      <c r="F3415" s="451"/>
      <c r="G3415" s="451"/>
      <c r="H3415" s="451"/>
    </row>
    <row r="3416" spans="1:8" x14ac:dyDescent="0.2">
      <c r="A3416" s="452"/>
      <c r="B3416" s="451"/>
      <c r="C3416" s="451"/>
      <c r="D3416" s="451"/>
      <c r="E3416" s="451"/>
      <c r="F3416" s="451"/>
      <c r="G3416" s="451"/>
      <c r="H3416" s="451"/>
    </row>
    <row r="3417" spans="1:8" x14ac:dyDescent="0.2">
      <c r="A3417" s="452"/>
      <c r="B3417" s="451"/>
      <c r="C3417" s="451"/>
      <c r="D3417" s="451"/>
      <c r="E3417" s="451"/>
      <c r="F3417" s="451"/>
      <c r="G3417" s="451"/>
      <c r="H3417" s="451"/>
    </row>
    <row r="3418" spans="1:8" x14ac:dyDescent="0.2">
      <c r="A3418" s="452"/>
      <c r="B3418" s="451"/>
      <c r="C3418" s="451"/>
      <c r="D3418" s="451"/>
      <c r="E3418" s="451"/>
      <c r="F3418" s="451"/>
      <c r="G3418" s="451"/>
      <c r="H3418" s="451"/>
    </row>
    <row r="3419" spans="1:8" x14ac:dyDescent="0.2">
      <c r="A3419" s="452"/>
      <c r="B3419" s="451"/>
      <c r="C3419" s="451"/>
      <c r="D3419" s="451"/>
      <c r="E3419" s="451"/>
      <c r="F3419" s="451"/>
      <c r="G3419" s="451"/>
      <c r="H3419" s="451"/>
    </row>
    <row r="3420" spans="1:8" x14ac:dyDescent="0.2">
      <c r="A3420" s="452"/>
      <c r="B3420" s="451"/>
      <c r="C3420" s="451"/>
      <c r="D3420" s="451"/>
      <c r="E3420" s="451"/>
      <c r="F3420" s="451"/>
      <c r="G3420" s="451"/>
      <c r="H3420" s="451"/>
    </row>
    <row r="3421" spans="1:8" x14ac:dyDescent="0.2">
      <c r="A3421" s="452"/>
      <c r="B3421" s="451"/>
      <c r="C3421" s="451"/>
      <c r="D3421" s="451"/>
      <c r="E3421" s="451"/>
      <c r="F3421" s="451"/>
      <c r="G3421" s="451"/>
      <c r="H3421" s="451"/>
    </row>
    <row r="3422" spans="1:8" x14ac:dyDescent="0.2">
      <c r="A3422" s="452"/>
      <c r="B3422" s="451"/>
      <c r="C3422" s="451"/>
      <c r="D3422" s="451"/>
      <c r="E3422" s="451"/>
      <c r="F3422" s="451"/>
      <c r="G3422" s="451"/>
      <c r="H3422" s="451"/>
    </row>
    <row r="3423" spans="1:8" x14ac:dyDescent="0.2">
      <c r="A3423" s="452"/>
      <c r="B3423" s="451"/>
      <c r="C3423" s="451"/>
      <c r="D3423" s="451"/>
      <c r="E3423" s="451"/>
      <c r="F3423" s="451"/>
      <c r="G3423" s="451"/>
      <c r="H3423" s="451"/>
    </row>
    <row r="3424" spans="1:8" x14ac:dyDescent="0.2">
      <c r="A3424" s="452"/>
      <c r="B3424" s="451"/>
      <c r="C3424" s="451"/>
      <c r="D3424" s="451"/>
      <c r="E3424" s="451"/>
      <c r="F3424" s="451"/>
      <c r="G3424" s="451"/>
      <c r="H3424" s="451"/>
    </row>
    <row r="3425" spans="1:8" x14ac:dyDescent="0.2">
      <c r="A3425" s="452"/>
      <c r="B3425" s="451"/>
      <c r="C3425" s="451"/>
      <c r="D3425" s="451"/>
      <c r="E3425" s="451"/>
      <c r="F3425" s="451"/>
      <c r="G3425" s="451"/>
      <c r="H3425" s="451"/>
    </row>
    <row r="3426" spans="1:8" x14ac:dyDescent="0.2">
      <c r="A3426" s="452"/>
      <c r="B3426" s="451"/>
      <c r="C3426" s="451"/>
      <c r="D3426" s="451"/>
      <c r="E3426" s="451"/>
      <c r="F3426" s="451"/>
      <c r="G3426" s="451"/>
      <c r="H3426" s="451"/>
    </row>
    <row r="3427" spans="1:8" x14ac:dyDescent="0.2">
      <c r="A3427" s="452"/>
      <c r="B3427" s="451"/>
      <c r="C3427" s="451"/>
      <c r="D3427" s="451"/>
      <c r="E3427" s="451"/>
      <c r="F3427" s="451"/>
      <c r="G3427" s="451"/>
      <c r="H3427" s="451"/>
    </row>
    <row r="3428" spans="1:8" x14ac:dyDescent="0.2">
      <c r="A3428" s="452"/>
      <c r="B3428" s="451"/>
      <c r="C3428" s="451"/>
      <c r="D3428" s="451"/>
      <c r="E3428" s="451"/>
      <c r="F3428" s="451"/>
      <c r="G3428" s="451"/>
      <c r="H3428" s="451"/>
    </row>
    <row r="3429" spans="1:8" x14ac:dyDescent="0.2">
      <c r="A3429" s="452"/>
      <c r="B3429" s="451"/>
      <c r="C3429" s="451"/>
      <c r="D3429" s="451"/>
      <c r="E3429" s="451"/>
      <c r="F3429" s="451"/>
      <c r="G3429" s="451"/>
      <c r="H3429" s="451"/>
    </row>
    <row r="3430" spans="1:8" x14ac:dyDescent="0.2">
      <c r="A3430" s="452"/>
      <c r="B3430" s="451"/>
      <c r="C3430" s="451"/>
      <c r="D3430" s="451"/>
      <c r="E3430" s="451"/>
      <c r="F3430" s="451"/>
      <c r="G3430" s="451"/>
      <c r="H3430" s="451"/>
    </row>
    <row r="3431" spans="1:8" x14ac:dyDescent="0.2">
      <c r="A3431" s="452"/>
      <c r="B3431" s="451"/>
      <c r="C3431" s="451"/>
      <c r="D3431" s="451"/>
      <c r="E3431" s="451"/>
      <c r="F3431" s="451"/>
      <c r="G3431" s="451"/>
      <c r="H3431" s="451"/>
    </row>
    <row r="3432" spans="1:8" x14ac:dyDescent="0.2">
      <c r="A3432" s="452"/>
      <c r="B3432" s="451"/>
      <c r="C3432" s="451"/>
      <c r="D3432" s="451"/>
      <c r="E3432" s="451"/>
      <c r="F3432" s="451"/>
      <c r="G3432" s="451"/>
      <c r="H3432" s="451"/>
    </row>
    <row r="3433" spans="1:8" x14ac:dyDescent="0.2">
      <c r="A3433" s="452"/>
      <c r="B3433" s="451"/>
      <c r="C3433" s="451"/>
      <c r="D3433" s="451"/>
      <c r="E3433" s="451"/>
      <c r="F3433" s="451"/>
      <c r="G3433" s="451"/>
      <c r="H3433" s="451"/>
    </row>
    <row r="3434" spans="1:8" x14ac:dyDescent="0.2">
      <c r="A3434" s="452"/>
      <c r="B3434" s="451"/>
      <c r="C3434" s="451"/>
      <c r="D3434" s="451"/>
      <c r="E3434" s="451"/>
      <c r="F3434" s="451"/>
      <c r="G3434" s="451"/>
      <c r="H3434" s="451"/>
    </row>
    <row r="3435" spans="1:8" x14ac:dyDescent="0.2">
      <c r="A3435" s="452"/>
      <c r="B3435" s="451"/>
      <c r="C3435" s="451"/>
      <c r="D3435" s="451"/>
      <c r="E3435" s="451"/>
      <c r="F3435" s="451"/>
      <c r="G3435" s="451"/>
      <c r="H3435" s="451"/>
    </row>
    <row r="3436" spans="1:8" x14ac:dyDescent="0.2">
      <c r="A3436" s="452"/>
      <c r="B3436" s="451"/>
      <c r="C3436" s="451"/>
      <c r="D3436" s="451"/>
      <c r="E3436" s="451"/>
      <c r="F3436" s="451"/>
      <c r="G3436" s="451"/>
      <c r="H3436" s="451"/>
    </row>
    <row r="3437" spans="1:8" x14ac:dyDescent="0.2">
      <c r="A3437" s="452"/>
      <c r="B3437" s="451"/>
      <c r="C3437" s="451"/>
      <c r="D3437" s="451"/>
      <c r="E3437" s="451"/>
      <c r="F3437" s="451"/>
      <c r="G3437" s="451"/>
      <c r="H3437" s="451"/>
    </row>
    <row r="3438" spans="1:8" x14ac:dyDescent="0.2">
      <c r="A3438" s="452"/>
      <c r="B3438" s="451"/>
      <c r="C3438" s="451"/>
      <c r="D3438" s="451"/>
      <c r="E3438" s="451"/>
      <c r="F3438" s="451"/>
      <c r="G3438" s="451"/>
      <c r="H3438" s="451"/>
    </row>
    <row r="3439" spans="1:8" x14ac:dyDescent="0.2">
      <c r="A3439" s="452"/>
      <c r="B3439" s="451"/>
      <c r="C3439" s="451"/>
      <c r="D3439" s="451"/>
      <c r="E3439" s="451"/>
      <c r="F3439" s="451"/>
      <c r="G3439" s="451"/>
      <c r="H3439" s="451"/>
    </row>
    <row r="3440" spans="1:8" x14ac:dyDescent="0.2">
      <c r="A3440" s="452"/>
      <c r="B3440" s="451"/>
      <c r="C3440" s="451"/>
      <c r="D3440" s="451"/>
      <c r="E3440" s="451"/>
      <c r="F3440" s="451"/>
      <c r="G3440" s="451"/>
      <c r="H3440" s="451"/>
    </row>
    <row r="3441" spans="1:8" x14ac:dyDescent="0.2">
      <c r="A3441" s="452"/>
      <c r="B3441" s="451"/>
      <c r="C3441" s="451"/>
      <c r="D3441" s="451"/>
      <c r="E3441" s="451"/>
      <c r="F3441" s="451"/>
      <c r="G3441" s="451"/>
      <c r="H3441" s="451"/>
    </row>
    <row r="3442" spans="1:8" x14ac:dyDescent="0.2">
      <c r="A3442" s="452"/>
      <c r="B3442" s="451"/>
      <c r="C3442" s="451"/>
      <c r="D3442" s="451"/>
      <c r="E3442" s="451"/>
      <c r="F3442" s="451"/>
      <c r="G3442" s="451"/>
      <c r="H3442" s="451"/>
    </row>
    <row r="3443" spans="1:8" x14ac:dyDescent="0.2">
      <c r="A3443" s="452"/>
      <c r="B3443" s="451"/>
      <c r="C3443" s="451"/>
      <c r="D3443" s="451"/>
      <c r="E3443" s="451"/>
      <c r="F3443" s="451"/>
      <c r="G3443" s="451"/>
      <c r="H3443" s="451"/>
    </row>
    <row r="3444" spans="1:8" x14ac:dyDescent="0.2">
      <c r="A3444" s="452"/>
      <c r="B3444" s="451"/>
      <c r="C3444" s="451"/>
      <c r="D3444" s="451"/>
      <c r="E3444" s="451"/>
      <c r="F3444" s="451"/>
      <c r="G3444" s="451"/>
      <c r="H3444" s="451"/>
    </row>
    <row r="3445" spans="1:8" x14ac:dyDescent="0.2">
      <c r="A3445" s="452"/>
      <c r="B3445" s="451"/>
      <c r="C3445" s="451"/>
      <c r="D3445" s="451"/>
      <c r="E3445" s="451"/>
      <c r="F3445" s="451"/>
      <c r="G3445" s="451"/>
      <c r="H3445" s="451"/>
    </row>
    <row r="3446" spans="1:8" x14ac:dyDescent="0.2">
      <c r="A3446" s="452"/>
      <c r="B3446" s="451"/>
      <c r="C3446" s="451"/>
      <c r="D3446" s="451"/>
      <c r="E3446" s="451"/>
      <c r="F3446" s="451"/>
      <c r="G3446" s="451"/>
      <c r="H3446" s="451"/>
    </row>
    <row r="3447" spans="1:8" x14ac:dyDescent="0.2">
      <c r="A3447" s="452"/>
      <c r="B3447" s="451"/>
      <c r="C3447" s="451"/>
      <c r="D3447" s="451"/>
      <c r="E3447" s="451"/>
      <c r="F3447" s="451"/>
      <c r="G3447" s="451"/>
      <c r="H3447" s="451"/>
    </row>
    <row r="3448" spans="1:8" x14ac:dyDescent="0.2">
      <c r="A3448" s="452"/>
      <c r="B3448" s="451"/>
      <c r="C3448" s="451"/>
      <c r="D3448" s="451"/>
      <c r="E3448" s="451"/>
      <c r="F3448" s="451"/>
      <c r="G3448" s="451"/>
      <c r="H3448" s="451"/>
    </row>
    <row r="3449" spans="1:8" x14ac:dyDescent="0.2">
      <c r="A3449" s="452"/>
      <c r="B3449" s="451"/>
      <c r="C3449" s="451"/>
      <c r="D3449" s="451"/>
      <c r="E3449" s="451"/>
      <c r="F3449" s="451"/>
      <c r="G3449" s="451"/>
      <c r="H3449" s="451"/>
    </row>
    <row r="3450" spans="1:8" x14ac:dyDescent="0.2">
      <c r="A3450" s="452"/>
      <c r="B3450" s="451"/>
      <c r="C3450" s="451"/>
      <c r="D3450" s="451"/>
      <c r="E3450" s="451"/>
      <c r="F3450" s="451"/>
      <c r="G3450" s="451"/>
      <c r="H3450" s="451"/>
    </row>
    <row r="3451" spans="1:8" x14ac:dyDescent="0.2">
      <c r="A3451" s="452"/>
      <c r="B3451" s="451"/>
      <c r="C3451" s="451"/>
      <c r="D3451" s="451"/>
      <c r="E3451" s="451"/>
      <c r="F3451" s="451"/>
      <c r="G3451" s="451"/>
      <c r="H3451" s="451"/>
    </row>
    <row r="3452" spans="1:8" x14ac:dyDescent="0.2">
      <c r="A3452" s="452"/>
      <c r="B3452" s="451"/>
      <c r="C3452" s="451"/>
      <c r="D3452" s="451"/>
      <c r="E3452" s="451"/>
      <c r="F3452" s="451"/>
      <c r="G3452" s="451"/>
      <c r="H3452" s="451"/>
    </row>
    <row r="3453" spans="1:8" x14ac:dyDescent="0.2">
      <c r="A3453" s="452"/>
      <c r="B3453" s="451"/>
      <c r="C3453" s="451"/>
      <c r="D3453" s="451"/>
      <c r="E3453" s="451"/>
      <c r="F3453" s="451"/>
      <c r="G3453" s="451"/>
      <c r="H3453" s="451"/>
    </row>
    <row r="3454" spans="1:8" x14ac:dyDescent="0.2">
      <c r="A3454" s="452"/>
      <c r="B3454" s="451"/>
      <c r="C3454" s="451"/>
      <c r="D3454" s="451"/>
      <c r="E3454" s="451"/>
      <c r="F3454" s="451"/>
      <c r="G3454" s="451"/>
      <c r="H3454" s="451"/>
    </row>
    <row r="3455" spans="1:8" x14ac:dyDescent="0.2">
      <c r="A3455" s="452"/>
      <c r="B3455" s="451"/>
      <c r="C3455" s="451"/>
      <c r="D3455" s="451"/>
      <c r="E3455" s="451"/>
      <c r="F3455" s="451"/>
      <c r="G3455" s="451"/>
      <c r="H3455" s="451"/>
    </row>
    <row r="3456" spans="1:8" x14ac:dyDescent="0.2">
      <c r="A3456" s="452"/>
      <c r="B3456" s="451"/>
      <c r="C3456" s="451"/>
      <c r="D3456" s="451"/>
      <c r="E3456" s="451"/>
      <c r="F3456" s="451"/>
      <c r="G3456" s="451"/>
      <c r="H3456" s="451"/>
    </row>
    <row r="3457" spans="1:8" x14ac:dyDescent="0.2">
      <c r="A3457" s="452"/>
      <c r="B3457" s="451"/>
      <c r="C3457" s="451"/>
      <c r="D3457" s="451"/>
      <c r="E3457" s="451"/>
      <c r="F3457" s="451"/>
      <c r="G3457" s="451"/>
      <c r="H3457" s="451"/>
    </row>
    <row r="3458" spans="1:8" x14ac:dyDescent="0.2">
      <c r="A3458" s="452"/>
      <c r="B3458" s="451"/>
      <c r="C3458" s="451"/>
      <c r="D3458" s="451"/>
      <c r="E3458" s="451"/>
      <c r="F3458" s="451"/>
      <c r="G3458" s="451"/>
      <c r="H3458" s="451"/>
    </row>
    <row r="3459" spans="1:8" x14ac:dyDescent="0.2">
      <c r="A3459" s="452"/>
      <c r="B3459" s="451"/>
      <c r="C3459" s="451"/>
      <c r="D3459" s="451"/>
      <c r="E3459" s="451"/>
      <c r="F3459" s="451"/>
      <c r="G3459" s="451"/>
      <c r="H3459" s="451"/>
    </row>
    <row r="3460" spans="1:8" x14ac:dyDescent="0.2">
      <c r="A3460" s="452"/>
      <c r="B3460" s="451"/>
      <c r="C3460" s="451"/>
      <c r="D3460" s="451"/>
      <c r="E3460" s="451"/>
      <c r="F3460" s="451"/>
      <c r="G3460" s="451"/>
      <c r="H3460" s="451"/>
    </row>
    <row r="3461" spans="1:8" x14ac:dyDescent="0.2">
      <c r="A3461" s="452"/>
      <c r="B3461" s="451"/>
      <c r="C3461" s="451"/>
      <c r="D3461" s="451"/>
      <c r="E3461" s="451"/>
      <c r="F3461" s="451"/>
      <c r="G3461" s="451"/>
      <c r="H3461" s="451"/>
    </row>
    <row r="3462" spans="1:8" x14ac:dyDescent="0.2">
      <c r="A3462" s="452"/>
      <c r="B3462" s="451"/>
      <c r="C3462" s="451"/>
      <c r="D3462" s="451"/>
      <c r="E3462" s="451"/>
      <c r="F3462" s="451"/>
      <c r="G3462" s="451"/>
      <c r="H3462" s="451"/>
    </row>
    <row r="3463" spans="1:8" x14ac:dyDescent="0.2">
      <c r="A3463" s="452"/>
      <c r="B3463" s="451"/>
      <c r="C3463" s="451"/>
      <c r="D3463" s="451"/>
      <c r="E3463" s="451"/>
      <c r="F3463" s="451"/>
      <c r="G3463" s="451"/>
      <c r="H3463" s="451"/>
    </row>
    <row r="3464" spans="1:8" x14ac:dyDescent="0.2">
      <c r="A3464" s="452"/>
      <c r="B3464" s="451"/>
      <c r="C3464" s="451"/>
      <c r="D3464" s="451"/>
      <c r="E3464" s="451"/>
      <c r="F3464" s="451"/>
      <c r="G3464" s="451"/>
      <c r="H3464" s="451"/>
    </row>
    <row r="3465" spans="1:8" x14ac:dyDescent="0.2">
      <c r="A3465" s="452"/>
      <c r="B3465" s="451"/>
      <c r="C3465" s="451"/>
      <c r="D3465" s="451"/>
      <c r="E3465" s="451"/>
      <c r="F3465" s="451"/>
      <c r="G3465" s="451"/>
      <c r="H3465" s="451"/>
    </row>
    <row r="3466" spans="1:8" x14ac:dyDescent="0.2">
      <c r="A3466" s="452"/>
      <c r="B3466" s="451"/>
      <c r="C3466" s="451"/>
      <c r="D3466" s="451"/>
      <c r="E3466" s="451"/>
      <c r="F3466" s="451"/>
      <c r="G3466" s="451"/>
      <c r="H3466" s="451"/>
    </row>
    <row r="3467" spans="1:8" x14ac:dyDescent="0.2">
      <c r="A3467" s="452"/>
      <c r="B3467" s="451"/>
      <c r="C3467" s="451"/>
      <c r="D3467" s="451"/>
      <c r="E3467" s="451"/>
      <c r="F3467" s="451"/>
      <c r="G3467" s="451"/>
      <c r="H3467" s="451"/>
    </row>
    <row r="3468" spans="1:8" x14ac:dyDescent="0.2">
      <c r="A3468" s="452"/>
      <c r="B3468" s="451"/>
      <c r="C3468" s="451"/>
      <c r="D3468" s="451"/>
      <c r="E3468" s="451"/>
      <c r="F3468" s="451"/>
      <c r="G3468" s="451"/>
      <c r="H3468" s="451"/>
    </row>
    <row r="3469" spans="1:8" x14ac:dyDescent="0.2">
      <c r="A3469" s="452"/>
      <c r="B3469" s="451"/>
      <c r="C3469" s="451"/>
      <c r="D3469" s="451"/>
      <c r="E3469" s="451"/>
      <c r="F3469" s="451"/>
      <c r="G3469" s="451"/>
      <c r="H3469" s="451"/>
    </row>
    <row r="3470" spans="1:8" x14ac:dyDescent="0.2">
      <c r="A3470" s="452"/>
      <c r="B3470" s="451"/>
      <c r="C3470" s="451"/>
      <c r="D3470" s="451"/>
      <c r="E3470" s="451"/>
      <c r="F3470" s="451"/>
      <c r="G3470" s="451"/>
      <c r="H3470" s="451"/>
    </row>
    <row r="3471" spans="1:8" x14ac:dyDescent="0.2">
      <c r="A3471" s="452"/>
      <c r="B3471" s="451"/>
      <c r="C3471" s="451"/>
      <c r="D3471" s="451"/>
      <c r="E3471" s="451"/>
      <c r="F3471" s="451"/>
      <c r="G3471" s="451"/>
      <c r="H3471" s="451"/>
    </row>
    <row r="3472" spans="1:8" x14ac:dyDescent="0.2">
      <c r="A3472" s="452"/>
      <c r="B3472" s="451"/>
      <c r="C3472" s="451"/>
      <c r="D3472" s="451"/>
      <c r="E3472" s="451"/>
      <c r="F3472" s="451"/>
      <c r="G3472" s="451"/>
      <c r="H3472" s="451"/>
    </row>
    <row r="3473" spans="1:8" x14ac:dyDescent="0.2">
      <c r="A3473" s="452"/>
      <c r="B3473" s="451"/>
      <c r="C3473" s="451"/>
      <c r="D3473" s="451"/>
      <c r="E3473" s="451"/>
      <c r="F3473" s="451"/>
      <c r="G3473" s="451"/>
      <c r="H3473" s="451"/>
    </row>
    <row r="3474" spans="1:8" x14ac:dyDescent="0.2">
      <c r="A3474" s="452"/>
      <c r="B3474" s="451"/>
      <c r="C3474" s="451"/>
      <c r="D3474" s="451"/>
      <c r="E3474" s="451"/>
      <c r="F3474" s="451"/>
      <c r="G3474" s="451"/>
      <c r="H3474" s="451"/>
    </row>
    <row r="3475" spans="1:8" x14ac:dyDescent="0.2">
      <c r="A3475" s="452"/>
      <c r="B3475" s="451"/>
      <c r="C3475" s="451"/>
      <c r="D3475" s="451"/>
      <c r="E3475" s="451"/>
      <c r="F3475" s="451"/>
      <c r="G3475" s="451"/>
      <c r="H3475" s="451"/>
    </row>
    <row r="3476" spans="1:8" x14ac:dyDescent="0.2">
      <c r="A3476" s="452"/>
      <c r="B3476" s="451"/>
      <c r="C3476" s="451"/>
      <c r="D3476" s="451"/>
      <c r="E3476" s="451"/>
      <c r="F3476" s="451"/>
      <c r="G3476" s="451"/>
      <c r="H3476" s="451"/>
    </row>
    <row r="3477" spans="1:8" x14ac:dyDescent="0.2">
      <c r="A3477" s="452"/>
      <c r="B3477" s="451"/>
      <c r="C3477" s="451"/>
      <c r="D3477" s="451"/>
      <c r="E3477" s="451"/>
      <c r="F3477" s="451"/>
      <c r="G3477" s="451"/>
      <c r="H3477" s="451"/>
    </row>
    <row r="3478" spans="1:8" x14ac:dyDescent="0.2">
      <c r="A3478" s="452"/>
      <c r="B3478" s="451"/>
      <c r="C3478" s="451"/>
      <c r="D3478" s="451"/>
      <c r="E3478" s="451"/>
      <c r="F3478" s="451"/>
      <c r="G3478" s="451"/>
      <c r="H3478" s="451"/>
    </row>
    <row r="3479" spans="1:8" x14ac:dyDescent="0.2">
      <c r="A3479" s="452"/>
      <c r="B3479" s="451"/>
      <c r="C3479" s="451"/>
      <c r="D3479" s="451"/>
      <c r="E3479" s="451"/>
      <c r="F3479" s="451"/>
      <c r="G3479" s="451"/>
      <c r="H3479" s="451"/>
    </row>
    <row r="3480" spans="1:8" x14ac:dyDescent="0.2">
      <c r="A3480" s="452"/>
      <c r="B3480" s="451"/>
      <c r="C3480" s="451"/>
      <c r="D3480" s="451"/>
      <c r="E3480" s="451"/>
      <c r="F3480" s="451"/>
      <c r="G3480" s="451"/>
      <c r="H3480" s="451"/>
    </row>
    <row r="3481" spans="1:8" x14ac:dyDescent="0.2">
      <c r="A3481" s="452"/>
      <c r="B3481" s="451"/>
      <c r="C3481" s="451"/>
      <c r="D3481" s="451"/>
      <c r="E3481" s="451"/>
      <c r="F3481" s="451"/>
      <c r="G3481" s="451"/>
      <c r="H3481" s="451"/>
    </row>
    <row r="3482" spans="1:8" x14ac:dyDescent="0.2">
      <c r="A3482" s="452"/>
      <c r="B3482" s="451"/>
      <c r="C3482" s="451"/>
      <c r="D3482" s="451"/>
      <c r="E3482" s="451"/>
      <c r="F3482" s="451"/>
      <c r="G3482" s="451"/>
      <c r="H3482" s="451"/>
    </row>
    <row r="3483" spans="1:8" x14ac:dyDescent="0.2">
      <c r="A3483" s="452"/>
      <c r="B3483" s="451"/>
      <c r="C3483" s="451"/>
      <c r="D3483" s="451"/>
      <c r="E3483" s="451"/>
      <c r="F3483" s="451"/>
      <c r="G3483" s="451"/>
      <c r="H3483" s="451"/>
    </row>
    <row r="3484" spans="1:8" x14ac:dyDescent="0.2">
      <c r="A3484" s="452"/>
      <c r="B3484" s="451"/>
      <c r="C3484" s="451"/>
      <c r="D3484" s="451"/>
      <c r="E3484" s="451"/>
      <c r="F3484" s="451"/>
      <c r="G3484" s="451"/>
      <c r="H3484" s="451"/>
    </row>
    <row r="3485" spans="1:8" x14ac:dyDescent="0.2">
      <c r="A3485" s="452"/>
      <c r="B3485" s="451"/>
      <c r="C3485" s="451"/>
      <c r="D3485" s="451"/>
      <c r="E3485" s="451"/>
      <c r="F3485" s="451"/>
      <c r="G3485" s="451"/>
      <c r="H3485" s="451"/>
    </row>
    <row r="3486" spans="1:8" x14ac:dyDescent="0.2">
      <c r="A3486" s="452"/>
      <c r="B3486" s="451"/>
      <c r="C3486" s="451"/>
      <c r="D3486" s="451"/>
      <c r="E3486" s="451"/>
      <c r="F3486" s="451"/>
      <c r="G3486" s="451"/>
      <c r="H3486" s="451"/>
    </row>
    <row r="3487" spans="1:8" x14ac:dyDescent="0.2">
      <c r="A3487" s="452"/>
      <c r="B3487" s="451"/>
      <c r="C3487" s="451"/>
      <c r="D3487" s="451"/>
      <c r="E3487" s="451"/>
      <c r="F3487" s="451"/>
      <c r="G3487" s="451"/>
      <c r="H3487" s="451"/>
    </row>
    <row r="3488" spans="1:8" x14ac:dyDescent="0.2">
      <c r="A3488" s="452"/>
      <c r="B3488" s="451"/>
      <c r="C3488" s="451"/>
      <c r="D3488" s="451"/>
      <c r="E3488" s="451"/>
      <c r="F3488" s="451"/>
      <c r="G3488" s="451"/>
      <c r="H3488" s="451"/>
    </row>
    <row r="3489" spans="1:8" x14ac:dyDescent="0.2">
      <c r="A3489" s="452"/>
      <c r="B3489" s="451"/>
      <c r="C3489" s="451"/>
      <c r="D3489" s="451"/>
      <c r="E3489" s="451"/>
      <c r="F3489" s="451"/>
      <c r="G3489" s="451"/>
      <c r="H3489" s="451"/>
    </row>
    <row r="3490" spans="1:8" x14ac:dyDescent="0.2">
      <c r="A3490" s="452"/>
      <c r="B3490" s="451"/>
      <c r="C3490" s="451"/>
      <c r="D3490" s="451"/>
      <c r="E3490" s="451"/>
      <c r="F3490" s="451"/>
      <c r="G3490" s="451"/>
      <c r="H3490" s="451"/>
    </row>
    <row r="3491" spans="1:8" x14ac:dyDescent="0.2">
      <c r="A3491" s="452"/>
      <c r="B3491" s="451"/>
      <c r="C3491" s="451"/>
      <c r="D3491" s="451"/>
      <c r="E3491" s="451"/>
      <c r="F3491" s="451"/>
      <c r="G3491" s="451"/>
      <c r="H3491" s="451"/>
    </row>
    <row r="3492" spans="1:8" x14ac:dyDescent="0.2">
      <c r="A3492" s="452"/>
      <c r="B3492" s="451"/>
      <c r="C3492" s="451"/>
      <c r="D3492" s="451"/>
      <c r="E3492" s="451"/>
      <c r="F3492" s="451"/>
      <c r="G3492" s="451"/>
      <c r="H3492" s="451"/>
    </row>
    <row r="3493" spans="1:8" x14ac:dyDescent="0.2">
      <c r="A3493" s="452"/>
      <c r="B3493" s="451"/>
      <c r="C3493" s="451"/>
      <c r="D3493" s="451"/>
      <c r="E3493" s="451"/>
      <c r="F3493" s="451"/>
      <c r="G3493" s="451"/>
      <c r="H3493" s="451"/>
    </row>
    <row r="3494" spans="1:8" x14ac:dyDescent="0.2">
      <c r="A3494" s="452"/>
      <c r="B3494" s="451"/>
      <c r="C3494" s="451"/>
      <c r="D3494" s="451"/>
      <c r="E3494" s="451"/>
      <c r="F3494" s="451"/>
      <c r="G3494" s="451"/>
      <c r="H3494" s="451"/>
    </row>
    <row r="3495" spans="1:8" x14ac:dyDescent="0.2">
      <c r="A3495" s="452"/>
      <c r="B3495" s="451"/>
      <c r="C3495" s="451"/>
      <c r="D3495" s="451"/>
      <c r="E3495" s="451"/>
      <c r="F3495" s="451"/>
      <c r="G3495" s="451"/>
      <c r="H3495" s="451"/>
    </row>
    <row r="3496" spans="1:8" x14ac:dyDescent="0.2">
      <c r="A3496" s="452"/>
      <c r="B3496" s="451"/>
      <c r="C3496" s="451"/>
      <c r="D3496" s="451"/>
      <c r="E3496" s="451"/>
      <c r="F3496" s="451"/>
      <c r="G3496" s="451"/>
      <c r="H3496" s="451"/>
    </row>
    <row r="3497" spans="1:8" x14ac:dyDescent="0.2">
      <c r="A3497" s="452"/>
      <c r="B3497" s="451"/>
      <c r="C3497" s="451"/>
      <c r="D3497" s="451"/>
      <c r="E3497" s="451"/>
      <c r="F3497" s="451"/>
      <c r="G3497" s="451"/>
      <c r="H3497" s="451"/>
    </row>
    <row r="3498" spans="1:8" x14ac:dyDescent="0.2">
      <c r="A3498" s="452"/>
      <c r="B3498" s="451"/>
      <c r="C3498" s="451"/>
      <c r="D3498" s="451"/>
      <c r="E3498" s="451"/>
      <c r="F3498" s="451"/>
      <c r="G3498" s="451"/>
      <c r="H3498" s="451"/>
    </row>
    <row r="3499" spans="1:8" x14ac:dyDescent="0.2">
      <c r="A3499" s="452"/>
      <c r="B3499" s="451"/>
      <c r="C3499" s="451"/>
      <c r="D3499" s="451"/>
      <c r="E3499" s="451"/>
      <c r="F3499" s="451"/>
      <c r="G3499" s="451"/>
      <c r="H3499" s="451"/>
    </row>
    <row r="3500" spans="1:8" x14ac:dyDescent="0.2">
      <c r="A3500" s="452"/>
      <c r="B3500" s="451"/>
      <c r="C3500" s="451"/>
      <c r="D3500" s="451"/>
      <c r="E3500" s="451"/>
      <c r="F3500" s="451"/>
      <c r="G3500" s="451"/>
      <c r="H3500" s="451"/>
    </row>
    <row r="3501" spans="1:8" x14ac:dyDescent="0.2">
      <c r="A3501" s="452"/>
      <c r="B3501" s="451"/>
      <c r="C3501" s="451"/>
      <c r="D3501" s="451"/>
      <c r="E3501" s="451"/>
      <c r="F3501" s="451"/>
      <c r="G3501" s="451"/>
      <c r="H3501" s="451"/>
    </row>
    <row r="3502" spans="1:8" x14ac:dyDescent="0.2">
      <c r="A3502" s="452"/>
      <c r="B3502" s="451"/>
      <c r="C3502" s="451"/>
      <c r="D3502" s="451"/>
      <c r="E3502" s="451"/>
      <c r="F3502" s="451"/>
      <c r="G3502" s="451"/>
      <c r="H3502" s="451"/>
    </row>
    <row r="3503" spans="1:8" x14ac:dyDescent="0.2">
      <c r="A3503" s="452"/>
      <c r="B3503" s="451"/>
      <c r="C3503" s="451"/>
      <c r="D3503" s="451"/>
      <c r="E3503" s="451"/>
      <c r="F3503" s="451"/>
      <c r="G3503" s="451"/>
      <c r="H3503" s="451"/>
    </row>
    <row r="3504" spans="1:8" x14ac:dyDescent="0.2">
      <c r="A3504" s="452"/>
      <c r="B3504" s="451"/>
      <c r="C3504" s="451"/>
      <c r="D3504" s="451"/>
      <c r="E3504" s="451"/>
      <c r="F3504" s="451"/>
      <c r="G3504" s="451"/>
      <c r="H3504" s="451"/>
    </row>
    <row r="3505" spans="1:8" x14ac:dyDescent="0.2">
      <c r="A3505" s="452"/>
      <c r="B3505" s="451"/>
      <c r="C3505" s="451"/>
      <c r="D3505" s="451"/>
      <c r="E3505" s="451"/>
      <c r="F3505" s="451"/>
      <c r="G3505" s="451"/>
      <c r="H3505" s="451"/>
    </row>
    <row r="3506" spans="1:8" x14ac:dyDescent="0.2">
      <c r="A3506" s="452"/>
      <c r="B3506" s="451"/>
      <c r="C3506" s="451"/>
      <c r="D3506" s="451"/>
      <c r="E3506" s="451"/>
      <c r="F3506" s="451"/>
      <c r="G3506" s="451"/>
      <c r="H3506" s="451"/>
    </row>
    <row r="3507" spans="1:8" x14ac:dyDescent="0.2">
      <c r="A3507" s="452"/>
      <c r="B3507" s="451"/>
      <c r="C3507" s="451"/>
      <c r="D3507" s="451"/>
      <c r="E3507" s="451"/>
      <c r="F3507" s="451"/>
      <c r="G3507" s="451"/>
      <c r="H3507" s="451"/>
    </row>
    <row r="3508" spans="1:8" x14ac:dyDescent="0.2">
      <c r="A3508" s="452"/>
      <c r="B3508" s="451"/>
      <c r="C3508" s="451"/>
      <c r="D3508" s="451"/>
      <c r="E3508" s="451"/>
      <c r="F3508" s="451"/>
      <c r="G3508" s="451"/>
      <c r="H3508" s="451"/>
    </row>
    <row r="3509" spans="1:8" x14ac:dyDescent="0.2">
      <c r="A3509" s="452"/>
      <c r="B3509" s="451"/>
      <c r="C3509" s="451"/>
      <c r="D3509" s="451"/>
      <c r="E3509" s="451"/>
      <c r="F3509" s="451"/>
      <c r="G3509" s="451"/>
      <c r="H3509" s="451"/>
    </row>
    <row r="3510" spans="1:8" x14ac:dyDescent="0.2">
      <c r="A3510" s="452"/>
      <c r="B3510" s="451"/>
      <c r="C3510" s="451"/>
      <c r="D3510" s="451"/>
      <c r="E3510" s="451"/>
      <c r="F3510" s="451"/>
      <c r="G3510" s="451"/>
      <c r="H3510" s="451"/>
    </row>
    <row r="3511" spans="1:8" x14ac:dyDescent="0.2">
      <c r="A3511" s="452"/>
      <c r="B3511" s="451"/>
      <c r="C3511" s="451"/>
      <c r="D3511" s="451"/>
      <c r="E3511" s="451"/>
      <c r="F3511" s="451"/>
      <c r="G3511" s="451"/>
      <c r="H3511" s="451"/>
    </row>
    <row r="3512" spans="1:8" x14ac:dyDescent="0.2">
      <c r="A3512" s="452"/>
      <c r="B3512" s="451"/>
      <c r="C3512" s="451"/>
      <c r="D3512" s="451"/>
      <c r="E3512" s="451"/>
      <c r="F3512" s="451"/>
      <c r="G3512" s="451"/>
      <c r="H3512" s="451"/>
    </row>
    <row r="3513" spans="1:8" x14ac:dyDescent="0.2">
      <c r="A3513" s="452"/>
      <c r="B3513" s="451"/>
      <c r="C3513" s="451"/>
      <c r="D3513" s="451"/>
      <c r="E3513" s="451"/>
      <c r="F3513" s="451"/>
      <c r="G3513" s="451"/>
      <c r="H3513" s="451"/>
    </row>
    <row r="3514" spans="1:8" x14ac:dyDescent="0.2">
      <c r="A3514" s="452"/>
      <c r="B3514" s="451"/>
      <c r="C3514" s="451"/>
      <c r="D3514" s="451"/>
      <c r="E3514" s="451"/>
      <c r="F3514" s="451"/>
      <c r="G3514" s="451"/>
      <c r="H3514" s="451"/>
    </row>
    <row r="3515" spans="1:8" x14ac:dyDescent="0.2">
      <c r="A3515" s="452"/>
      <c r="B3515" s="451"/>
      <c r="C3515" s="451"/>
      <c r="D3515" s="451"/>
      <c r="E3515" s="451"/>
      <c r="F3515" s="451"/>
      <c r="G3515" s="451"/>
      <c r="H3515" s="451"/>
    </row>
    <row r="3516" spans="1:8" x14ac:dyDescent="0.2">
      <c r="A3516" s="452"/>
      <c r="B3516" s="451"/>
      <c r="C3516" s="451"/>
      <c r="D3516" s="451"/>
      <c r="E3516" s="451"/>
      <c r="F3516" s="451"/>
      <c r="G3516" s="451"/>
      <c r="H3516" s="451"/>
    </row>
    <row r="3517" spans="1:8" x14ac:dyDescent="0.2">
      <c r="A3517" s="452"/>
      <c r="B3517" s="451"/>
      <c r="C3517" s="451"/>
      <c r="D3517" s="451"/>
      <c r="E3517" s="451"/>
      <c r="F3517" s="451"/>
      <c r="G3517" s="451"/>
      <c r="H3517" s="451"/>
    </row>
    <row r="3518" spans="1:8" x14ac:dyDescent="0.2">
      <c r="A3518" s="452"/>
      <c r="B3518" s="451"/>
      <c r="C3518" s="451"/>
      <c r="D3518" s="451"/>
      <c r="E3518" s="451"/>
      <c r="F3518" s="451"/>
      <c r="G3518" s="451"/>
      <c r="H3518" s="451"/>
    </row>
    <row r="3519" spans="1:8" x14ac:dyDescent="0.2">
      <c r="A3519" s="452"/>
      <c r="B3519" s="451"/>
      <c r="C3519" s="451"/>
      <c r="D3519" s="451"/>
      <c r="E3519" s="451"/>
      <c r="F3519" s="451"/>
      <c r="G3519" s="451"/>
      <c r="H3519" s="451"/>
    </row>
    <row r="3520" spans="1:8" x14ac:dyDescent="0.2">
      <c r="A3520" s="452"/>
      <c r="B3520" s="451"/>
      <c r="C3520" s="451"/>
      <c r="D3520" s="451"/>
      <c r="E3520" s="451"/>
      <c r="F3520" s="451"/>
      <c r="G3520" s="451"/>
      <c r="H3520" s="451"/>
    </row>
    <row r="3521" spans="1:8" x14ac:dyDescent="0.2">
      <c r="A3521" s="452"/>
      <c r="B3521" s="451"/>
      <c r="C3521" s="451"/>
      <c r="D3521" s="451"/>
      <c r="E3521" s="451"/>
      <c r="F3521" s="451"/>
      <c r="G3521" s="451"/>
      <c r="H3521" s="451"/>
    </row>
    <row r="3522" spans="1:8" x14ac:dyDescent="0.2">
      <c r="A3522" s="452"/>
      <c r="B3522" s="451"/>
      <c r="C3522" s="451"/>
      <c r="D3522" s="451"/>
      <c r="E3522" s="451"/>
      <c r="F3522" s="451"/>
      <c r="G3522" s="451"/>
      <c r="H3522" s="451"/>
    </row>
    <row r="3523" spans="1:8" x14ac:dyDescent="0.2">
      <c r="A3523" s="452"/>
      <c r="B3523" s="451"/>
      <c r="C3523" s="451"/>
      <c r="D3523" s="451"/>
      <c r="E3523" s="451"/>
      <c r="F3523" s="451"/>
      <c r="G3523" s="451"/>
      <c r="H3523" s="451"/>
    </row>
    <row r="3524" spans="1:8" x14ac:dyDescent="0.2">
      <c r="A3524" s="452"/>
      <c r="B3524" s="451"/>
      <c r="C3524" s="451"/>
      <c r="D3524" s="451"/>
      <c r="E3524" s="451"/>
      <c r="F3524" s="451"/>
      <c r="G3524" s="451"/>
      <c r="H3524" s="451"/>
    </row>
    <row r="3525" spans="1:8" x14ac:dyDescent="0.2">
      <c r="A3525" s="452"/>
      <c r="B3525" s="451"/>
      <c r="C3525" s="451"/>
      <c r="D3525" s="451"/>
      <c r="E3525" s="451"/>
      <c r="F3525" s="451"/>
      <c r="G3525" s="451"/>
      <c r="H3525" s="451"/>
    </row>
    <row r="3526" spans="1:8" x14ac:dyDescent="0.2">
      <c r="A3526" s="452"/>
      <c r="B3526" s="451"/>
      <c r="C3526" s="451"/>
      <c r="D3526" s="451"/>
      <c r="E3526" s="451"/>
      <c r="F3526" s="451"/>
      <c r="G3526" s="451"/>
      <c r="H3526" s="451"/>
    </row>
    <row r="3527" spans="1:8" x14ac:dyDescent="0.2">
      <c r="A3527" s="452"/>
      <c r="B3527" s="451"/>
      <c r="C3527" s="451"/>
      <c r="D3527" s="451"/>
      <c r="E3527" s="451"/>
      <c r="F3527" s="451"/>
      <c r="G3527" s="451"/>
      <c r="H3527" s="451"/>
    </row>
    <row r="3528" spans="1:8" x14ac:dyDescent="0.2">
      <c r="A3528" s="452"/>
      <c r="B3528" s="451"/>
      <c r="C3528" s="451"/>
      <c r="D3528" s="451"/>
      <c r="E3528" s="451"/>
      <c r="F3528" s="451"/>
      <c r="G3528" s="451"/>
      <c r="H3528" s="451"/>
    </row>
    <row r="3529" spans="1:8" x14ac:dyDescent="0.2">
      <c r="A3529" s="452"/>
      <c r="B3529" s="451"/>
      <c r="C3529" s="451"/>
      <c r="D3529" s="451"/>
      <c r="E3529" s="451"/>
      <c r="F3529" s="451"/>
      <c r="G3529" s="451"/>
      <c r="H3529" s="451"/>
    </row>
    <row r="3530" spans="1:8" x14ac:dyDescent="0.2">
      <c r="A3530" s="452"/>
      <c r="B3530" s="451"/>
      <c r="C3530" s="451"/>
      <c r="D3530" s="451"/>
      <c r="E3530" s="451"/>
      <c r="F3530" s="451"/>
      <c r="G3530" s="451"/>
      <c r="H3530" s="451"/>
    </row>
    <row r="3531" spans="1:8" x14ac:dyDescent="0.2">
      <c r="A3531" s="452"/>
      <c r="B3531" s="451"/>
      <c r="C3531" s="451"/>
      <c r="D3531" s="451"/>
      <c r="E3531" s="451"/>
      <c r="F3531" s="451"/>
      <c r="G3531" s="451"/>
      <c r="H3531" s="451"/>
    </row>
    <row r="3532" spans="1:8" x14ac:dyDescent="0.2">
      <c r="A3532" s="452"/>
      <c r="B3532" s="451"/>
      <c r="C3532" s="451"/>
      <c r="D3532" s="451"/>
      <c r="E3532" s="451"/>
      <c r="F3532" s="451"/>
      <c r="G3532" s="451"/>
      <c r="H3532" s="451"/>
    </row>
    <row r="3533" spans="1:8" x14ac:dyDescent="0.2">
      <c r="A3533" s="452"/>
      <c r="B3533" s="451"/>
      <c r="C3533" s="451"/>
      <c r="D3533" s="451"/>
      <c r="E3533" s="451"/>
      <c r="F3533" s="451"/>
      <c r="G3533" s="451"/>
      <c r="H3533" s="451"/>
    </row>
    <row r="3534" spans="1:8" x14ac:dyDescent="0.2">
      <c r="A3534" s="452"/>
      <c r="B3534" s="451"/>
      <c r="C3534" s="451"/>
      <c r="D3534" s="451"/>
      <c r="E3534" s="451"/>
      <c r="F3534" s="451"/>
      <c r="G3534" s="451"/>
      <c r="H3534" s="451"/>
    </row>
    <row r="3535" spans="1:8" x14ac:dyDescent="0.2">
      <c r="A3535" s="452"/>
      <c r="B3535" s="451"/>
      <c r="C3535" s="451"/>
      <c r="D3535" s="451"/>
      <c r="E3535" s="451"/>
      <c r="F3535" s="451"/>
      <c r="G3535" s="451"/>
      <c r="H3535" s="451"/>
    </row>
    <row r="3536" spans="1:8" x14ac:dyDescent="0.2">
      <c r="A3536" s="452"/>
      <c r="B3536" s="451"/>
      <c r="C3536" s="451"/>
      <c r="D3536" s="451"/>
      <c r="E3536" s="451"/>
      <c r="F3536" s="451"/>
      <c r="G3536" s="451"/>
      <c r="H3536" s="451"/>
    </row>
    <row r="3537" spans="1:8" x14ac:dyDescent="0.2">
      <c r="A3537" s="452"/>
      <c r="B3537" s="451"/>
      <c r="C3537" s="451"/>
      <c r="D3537" s="451"/>
      <c r="E3537" s="451"/>
      <c r="F3537" s="451"/>
      <c r="G3537" s="451"/>
      <c r="H3537" s="451"/>
    </row>
    <row r="3538" spans="1:8" x14ac:dyDescent="0.2">
      <c r="A3538" s="452"/>
      <c r="B3538" s="451"/>
      <c r="C3538" s="451"/>
      <c r="D3538" s="451"/>
      <c r="E3538" s="451"/>
      <c r="F3538" s="451"/>
      <c r="G3538" s="451"/>
      <c r="H3538" s="451"/>
    </row>
    <row r="3539" spans="1:8" x14ac:dyDescent="0.2">
      <c r="A3539" s="452"/>
      <c r="B3539" s="451"/>
      <c r="C3539" s="451"/>
      <c r="D3539" s="451"/>
      <c r="E3539" s="451"/>
      <c r="F3539" s="451"/>
      <c r="G3539" s="451"/>
      <c r="H3539" s="451"/>
    </row>
    <row r="3540" spans="1:8" x14ac:dyDescent="0.2">
      <c r="A3540" s="452"/>
      <c r="B3540" s="451"/>
      <c r="C3540" s="451"/>
      <c r="D3540" s="451"/>
      <c r="E3540" s="451"/>
      <c r="F3540" s="451"/>
      <c r="G3540" s="451"/>
      <c r="H3540" s="451"/>
    </row>
    <row r="3541" spans="1:8" x14ac:dyDescent="0.2">
      <c r="A3541" s="452"/>
      <c r="B3541" s="451"/>
      <c r="C3541" s="451"/>
      <c r="D3541" s="451"/>
      <c r="E3541" s="451"/>
      <c r="F3541" s="451"/>
      <c r="G3541" s="451"/>
      <c r="H3541" s="451"/>
    </row>
    <row r="3542" spans="1:8" x14ac:dyDescent="0.2">
      <c r="A3542" s="452"/>
      <c r="B3542" s="451"/>
      <c r="C3542" s="451"/>
      <c r="D3542" s="451"/>
      <c r="E3542" s="451"/>
      <c r="F3542" s="451"/>
      <c r="G3542" s="451"/>
      <c r="H3542" s="451"/>
    </row>
    <row r="3543" spans="1:8" x14ac:dyDescent="0.2">
      <c r="A3543" s="452"/>
      <c r="B3543" s="451"/>
      <c r="C3543" s="451"/>
      <c r="D3543" s="451"/>
      <c r="E3543" s="451"/>
      <c r="F3543" s="451"/>
      <c r="G3543" s="451"/>
      <c r="H3543" s="451"/>
    </row>
    <row r="3544" spans="1:8" x14ac:dyDescent="0.2">
      <c r="A3544" s="452"/>
      <c r="B3544" s="451"/>
      <c r="C3544" s="451"/>
      <c r="D3544" s="451"/>
      <c r="E3544" s="451"/>
      <c r="F3544" s="451"/>
      <c r="G3544" s="451"/>
      <c r="H3544" s="451"/>
    </row>
    <row r="3545" spans="1:8" x14ac:dyDescent="0.2">
      <c r="A3545" s="452"/>
      <c r="B3545" s="451"/>
      <c r="C3545" s="451"/>
      <c r="D3545" s="451"/>
      <c r="E3545" s="451"/>
      <c r="F3545" s="451"/>
      <c r="G3545" s="451"/>
      <c r="H3545" s="451"/>
    </row>
    <row r="3546" spans="1:8" x14ac:dyDescent="0.2">
      <c r="A3546" s="452"/>
      <c r="B3546" s="451"/>
      <c r="C3546" s="451"/>
      <c r="D3546" s="451"/>
      <c r="E3546" s="451"/>
      <c r="F3546" s="451"/>
      <c r="G3546" s="451"/>
      <c r="H3546" s="451"/>
    </row>
    <row r="3547" spans="1:8" x14ac:dyDescent="0.2">
      <c r="A3547" s="452"/>
      <c r="B3547" s="451"/>
      <c r="C3547" s="451"/>
      <c r="D3547" s="451"/>
      <c r="E3547" s="451"/>
      <c r="F3547" s="451"/>
      <c r="G3547" s="451"/>
      <c r="H3547" s="451"/>
    </row>
    <row r="3548" spans="1:8" x14ac:dyDescent="0.2">
      <c r="A3548" s="452"/>
      <c r="B3548" s="451"/>
      <c r="C3548" s="451"/>
      <c r="D3548" s="451"/>
      <c r="E3548" s="451"/>
      <c r="F3548" s="451"/>
      <c r="G3548" s="451"/>
      <c r="H3548" s="451"/>
    </row>
    <row r="3549" spans="1:8" x14ac:dyDescent="0.2">
      <c r="A3549" s="452"/>
      <c r="B3549" s="451"/>
      <c r="C3549" s="451"/>
      <c r="D3549" s="451"/>
      <c r="E3549" s="451"/>
      <c r="F3549" s="451"/>
      <c r="G3549" s="451"/>
      <c r="H3549" s="451"/>
    </row>
    <row r="3550" spans="1:8" x14ac:dyDescent="0.2">
      <c r="A3550" s="452"/>
      <c r="B3550" s="451"/>
      <c r="C3550" s="451"/>
      <c r="D3550" s="451"/>
      <c r="E3550" s="451"/>
      <c r="F3550" s="451"/>
      <c r="G3550" s="451"/>
      <c r="H3550" s="451"/>
    </row>
    <row r="3551" spans="1:8" x14ac:dyDescent="0.2">
      <c r="A3551" s="452"/>
      <c r="B3551" s="451"/>
      <c r="C3551" s="451"/>
      <c r="D3551" s="451"/>
      <c r="E3551" s="451"/>
      <c r="F3551" s="451"/>
      <c r="G3551" s="451"/>
      <c r="H3551" s="451"/>
    </row>
    <row r="3552" spans="1:8" x14ac:dyDescent="0.2">
      <c r="A3552" s="452"/>
      <c r="B3552" s="451"/>
      <c r="C3552" s="451"/>
      <c r="D3552" s="451"/>
      <c r="E3552" s="451"/>
      <c r="F3552" s="451"/>
      <c r="G3552" s="451"/>
      <c r="H3552" s="451"/>
    </row>
    <row r="3553" spans="1:8" x14ac:dyDescent="0.2">
      <c r="A3553" s="452"/>
      <c r="B3553" s="451"/>
      <c r="C3553" s="451"/>
      <c r="D3553" s="451"/>
      <c r="E3553" s="451"/>
      <c r="F3553" s="451"/>
      <c r="G3553" s="451"/>
      <c r="H3553" s="451"/>
    </row>
    <row r="3554" spans="1:8" x14ac:dyDescent="0.2">
      <c r="A3554" s="452"/>
      <c r="B3554" s="451"/>
      <c r="C3554" s="451"/>
      <c r="D3554" s="451"/>
      <c r="E3554" s="451"/>
      <c r="F3554" s="451"/>
      <c r="G3554" s="451"/>
      <c r="H3554" s="451"/>
    </row>
    <row r="3555" spans="1:8" x14ac:dyDescent="0.2">
      <c r="A3555" s="452"/>
      <c r="B3555" s="451"/>
      <c r="C3555" s="451"/>
      <c r="D3555" s="451"/>
      <c r="E3555" s="451"/>
      <c r="F3555" s="451"/>
      <c r="G3555" s="451"/>
      <c r="H3555" s="451"/>
    </row>
    <row r="3556" spans="1:8" x14ac:dyDescent="0.2">
      <c r="A3556" s="452"/>
      <c r="B3556" s="451"/>
      <c r="C3556" s="451"/>
      <c r="D3556" s="451"/>
      <c r="E3556" s="451"/>
      <c r="F3556" s="451"/>
      <c r="G3556" s="451"/>
      <c r="H3556" s="451"/>
    </row>
    <row r="3557" spans="1:8" x14ac:dyDescent="0.2">
      <c r="A3557" s="452"/>
      <c r="B3557" s="451"/>
      <c r="C3557" s="451"/>
      <c r="D3557" s="451"/>
      <c r="E3557" s="451"/>
      <c r="F3557" s="451"/>
      <c r="G3557" s="451"/>
      <c r="H3557" s="451"/>
    </row>
    <row r="3558" spans="1:8" x14ac:dyDescent="0.2">
      <c r="A3558" s="452"/>
      <c r="B3558" s="451"/>
      <c r="C3558" s="451"/>
      <c r="D3558" s="451"/>
      <c r="E3558" s="451"/>
      <c r="F3558" s="451"/>
      <c r="G3558" s="451"/>
      <c r="H3558" s="451"/>
    </row>
    <row r="3559" spans="1:8" x14ac:dyDescent="0.2">
      <c r="A3559" s="452"/>
      <c r="B3559" s="451"/>
      <c r="C3559" s="451"/>
      <c r="D3559" s="451"/>
      <c r="E3559" s="451"/>
      <c r="F3559" s="451"/>
      <c r="G3559" s="451"/>
      <c r="H3559" s="451"/>
    </row>
    <row r="3560" spans="1:8" x14ac:dyDescent="0.2">
      <c r="A3560" s="452"/>
      <c r="B3560" s="451"/>
      <c r="C3560" s="451"/>
      <c r="D3560" s="451"/>
      <c r="E3560" s="451"/>
      <c r="F3560" s="451"/>
      <c r="G3560" s="451"/>
      <c r="H3560" s="451"/>
    </row>
    <row r="3561" spans="1:8" x14ac:dyDescent="0.2">
      <c r="A3561" s="452"/>
      <c r="B3561" s="451"/>
      <c r="C3561" s="451"/>
      <c r="D3561" s="451"/>
      <c r="E3561" s="451"/>
      <c r="F3561" s="451"/>
      <c r="G3561" s="451"/>
      <c r="H3561" s="451"/>
    </row>
    <row r="3562" spans="1:8" x14ac:dyDescent="0.2">
      <c r="A3562" s="452"/>
      <c r="B3562" s="451"/>
      <c r="C3562" s="451"/>
      <c r="D3562" s="451"/>
      <c r="E3562" s="451"/>
      <c r="F3562" s="451"/>
      <c r="G3562" s="451"/>
      <c r="H3562" s="451"/>
    </row>
    <row r="3563" spans="1:8" x14ac:dyDescent="0.2">
      <c r="A3563" s="452"/>
      <c r="B3563" s="451"/>
      <c r="C3563" s="451"/>
      <c r="D3563" s="451"/>
      <c r="E3563" s="451"/>
      <c r="F3563" s="451"/>
      <c r="G3563" s="451"/>
      <c r="H3563" s="451"/>
    </row>
    <row r="3564" spans="1:8" x14ac:dyDescent="0.2">
      <c r="A3564" s="452"/>
      <c r="B3564" s="451"/>
      <c r="C3564" s="451"/>
      <c r="D3564" s="451"/>
      <c r="E3564" s="451"/>
      <c r="F3564" s="451"/>
      <c r="G3564" s="451"/>
      <c r="H3564" s="451"/>
    </row>
    <row r="3565" spans="1:8" x14ac:dyDescent="0.2">
      <c r="A3565" s="452"/>
      <c r="B3565" s="451"/>
      <c r="C3565" s="451"/>
      <c r="D3565" s="451"/>
      <c r="E3565" s="451"/>
      <c r="F3565" s="451"/>
      <c r="G3565" s="451"/>
      <c r="H3565" s="451"/>
    </row>
    <row r="3566" spans="1:8" x14ac:dyDescent="0.2">
      <c r="A3566" s="452"/>
      <c r="B3566" s="451"/>
      <c r="C3566" s="451"/>
      <c r="D3566" s="451"/>
      <c r="E3566" s="451"/>
      <c r="F3566" s="451"/>
      <c r="G3566" s="451"/>
      <c r="H3566" s="451"/>
    </row>
    <row r="3567" spans="1:8" x14ac:dyDescent="0.2">
      <c r="A3567" s="452"/>
      <c r="B3567" s="451"/>
      <c r="C3567" s="451"/>
      <c r="D3567" s="451"/>
      <c r="E3567" s="451"/>
      <c r="F3567" s="451"/>
      <c r="G3567" s="451"/>
      <c r="H3567" s="451"/>
    </row>
    <row r="3568" spans="1:8" x14ac:dyDescent="0.2">
      <c r="A3568" s="452"/>
      <c r="B3568" s="451"/>
      <c r="C3568" s="451"/>
      <c r="D3568" s="451"/>
      <c r="E3568" s="451"/>
      <c r="F3568" s="451"/>
      <c r="G3568" s="451"/>
      <c r="H3568" s="451"/>
    </row>
    <row r="3569" spans="1:8" x14ac:dyDescent="0.2">
      <c r="A3569" s="452"/>
      <c r="B3569" s="451"/>
      <c r="C3569" s="451"/>
      <c r="D3569" s="451"/>
      <c r="E3569" s="451"/>
      <c r="F3569" s="451"/>
      <c r="G3569" s="451"/>
      <c r="H3569" s="451"/>
    </row>
    <row r="3570" spans="1:8" x14ac:dyDescent="0.2">
      <c r="A3570" s="452"/>
      <c r="B3570" s="451"/>
      <c r="C3570" s="451"/>
      <c r="D3570" s="451"/>
      <c r="E3570" s="451"/>
      <c r="F3570" s="451"/>
      <c r="G3570" s="451"/>
      <c r="H3570" s="451"/>
    </row>
    <row r="3571" spans="1:8" x14ac:dyDescent="0.2">
      <c r="A3571" s="452"/>
      <c r="B3571" s="451"/>
      <c r="C3571" s="451"/>
      <c r="D3571" s="451"/>
      <c r="E3571" s="451"/>
      <c r="F3571" s="451"/>
      <c r="G3571" s="451"/>
      <c r="H3571" s="451"/>
    </row>
    <row r="3572" spans="1:8" x14ac:dyDescent="0.2">
      <c r="A3572" s="452"/>
      <c r="B3572" s="451"/>
      <c r="C3572" s="451"/>
      <c r="D3572" s="451"/>
      <c r="E3572" s="451"/>
      <c r="F3572" s="451"/>
      <c r="G3572" s="451"/>
      <c r="H3572" s="451"/>
    </row>
    <row r="3573" spans="1:8" x14ac:dyDescent="0.2">
      <c r="A3573" s="452"/>
      <c r="B3573" s="451"/>
      <c r="C3573" s="451"/>
      <c r="D3573" s="451"/>
      <c r="E3573" s="451"/>
      <c r="F3573" s="451"/>
      <c r="G3573" s="451"/>
      <c r="H3573" s="451"/>
    </row>
    <row r="3574" spans="1:8" x14ac:dyDescent="0.2">
      <c r="A3574" s="452"/>
      <c r="B3574" s="451"/>
      <c r="C3574" s="451"/>
      <c r="D3574" s="451"/>
      <c r="E3574" s="451"/>
      <c r="F3574" s="451"/>
      <c r="G3574" s="451"/>
      <c r="H3574" s="451"/>
    </row>
    <row r="3575" spans="1:8" x14ac:dyDescent="0.2">
      <c r="A3575" s="452"/>
      <c r="B3575" s="451"/>
      <c r="C3575" s="451"/>
      <c r="D3575" s="451"/>
      <c r="E3575" s="451"/>
      <c r="F3575" s="451"/>
      <c r="G3575" s="451"/>
      <c r="H3575" s="451"/>
    </row>
    <row r="3576" spans="1:8" x14ac:dyDescent="0.2">
      <c r="A3576" s="452"/>
      <c r="B3576" s="451"/>
      <c r="C3576" s="451"/>
      <c r="D3576" s="451"/>
      <c r="E3576" s="451"/>
      <c r="F3576" s="451"/>
      <c r="G3576" s="451"/>
      <c r="H3576" s="451"/>
    </row>
    <row r="3577" spans="1:8" x14ac:dyDescent="0.2">
      <c r="A3577" s="452"/>
      <c r="B3577" s="451"/>
      <c r="C3577" s="451"/>
      <c r="D3577" s="451"/>
      <c r="E3577" s="451"/>
      <c r="F3577" s="451"/>
      <c r="G3577" s="451"/>
      <c r="H3577" s="451"/>
    </row>
    <row r="3578" spans="1:8" x14ac:dyDescent="0.2">
      <c r="A3578" s="452"/>
      <c r="B3578" s="451"/>
      <c r="C3578" s="451"/>
      <c r="D3578" s="451"/>
      <c r="E3578" s="451"/>
      <c r="F3578" s="451"/>
      <c r="G3578" s="451"/>
      <c r="H3578" s="451"/>
    </row>
    <row r="3579" spans="1:8" x14ac:dyDescent="0.2">
      <c r="A3579" s="452"/>
      <c r="B3579" s="451"/>
      <c r="C3579" s="451"/>
      <c r="D3579" s="451"/>
      <c r="E3579" s="451"/>
      <c r="F3579" s="451"/>
      <c r="G3579" s="451"/>
      <c r="H3579" s="451"/>
    </row>
    <row r="3580" spans="1:8" x14ac:dyDescent="0.2">
      <c r="A3580" s="452"/>
      <c r="B3580" s="451"/>
      <c r="C3580" s="451"/>
      <c r="D3580" s="451"/>
      <c r="E3580" s="451"/>
      <c r="F3580" s="451"/>
      <c r="G3580" s="451"/>
      <c r="H3580" s="451"/>
    </row>
    <row r="3581" spans="1:8" x14ac:dyDescent="0.2">
      <c r="A3581" s="452"/>
      <c r="B3581" s="451"/>
      <c r="C3581" s="451"/>
      <c r="D3581" s="451"/>
      <c r="E3581" s="451"/>
      <c r="F3581" s="451"/>
      <c r="G3581" s="451"/>
      <c r="H3581" s="451"/>
    </row>
    <row r="3582" spans="1:8" x14ac:dyDescent="0.2">
      <c r="A3582" s="452"/>
      <c r="B3582" s="451"/>
      <c r="C3582" s="451"/>
      <c r="D3582" s="451"/>
      <c r="E3582" s="451"/>
      <c r="F3582" s="451"/>
      <c r="G3582" s="451"/>
      <c r="H3582" s="451"/>
    </row>
    <row r="3583" spans="1:8" x14ac:dyDescent="0.2">
      <c r="A3583" s="452"/>
      <c r="B3583" s="451"/>
      <c r="C3583" s="451"/>
      <c r="D3583" s="451"/>
      <c r="E3583" s="451"/>
      <c r="F3583" s="451"/>
      <c r="G3583" s="451"/>
      <c r="H3583" s="451"/>
    </row>
    <row r="3584" spans="1:8" x14ac:dyDescent="0.2">
      <c r="A3584" s="452"/>
      <c r="B3584" s="451"/>
      <c r="C3584" s="451"/>
      <c r="D3584" s="451"/>
      <c r="E3584" s="451"/>
      <c r="F3584" s="451"/>
      <c r="G3584" s="451"/>
      <c r="H3584" s="451"/>
    </row>
    <row r="3585" spans="1:8" x14ac:dyDescent="0.2">
      <c r="A3585" s="452"/>
      <c r="B3585" s="451"/>
      <c r="C3585" s="451"/>
      <c r="D3585" s="451"/>
      <c r="E3585" s="451"/>
      <c r="F3585" s="451"/>
      <c r="G3585" s="451"/>
      <c r="H3585" s="451"/>
    </row>
    <row r="3586" spans="1:8" x14ac:dyDescent="0.2">
      <c r="A3586" s="452"/>
      <c r="B3586" s="451"/>
      <c r="C3586" s="451"/>
      <c r="D3586" s="451"/>
      <c r="E3586" s="451"/>
      <c r="F3586" s="451"/>
      <c r="G3586" s="451"/>
      <c r="H3586" s="451"/>
    </row>
    <row r="3587" spans="1:8" x14ac:dyDescent="0.2">
      <c r="A3587" s="452"/>
      <c r="B3587" s="451"/>
      <c r="C3587" s="451"/>
      <c r="D3587" s="451"/>
      <c r="E3587" s="451"/>
      <c r="F3587" s="451"/>
      <c r="G3587" s="451"/>
      <c r="H3587" s="451"/>
    </row>
    <row r="3588" spans="1:8" x14ac:dyDescent="0.2">
      <c r="A3588" s="452"/>
      <c r="B3588" s="451"/>
      <c r="C3588" s="451"/>
      <c r="D3588" s="451"/>
      <c r="E3588" s="451"/>
      <c r="F3588" s="451"/>
      <c r="G3588" s="451"/>
      <c r="H3588" s="451"/>
    </row>
    <row r="3589" spans="1:8" x14ac:dyDescent="0.2">
      <c r="A3589" s="452"/>
      <c r="B3589" s="451"/>
      <c r="C3589" s="451"/>
      <c r="D3589" s="451"/>
      <c r="E3589" s="451"/>
      <c r="F3589" s="451"/>
      <c r="G3589" s="451"/>
      <c r="H3589" s="451"/>
    </row>
    <row r="3590" spans="1:8" x14ac:dyDescent="0.2">
      <c r="A3590" s="452"/>
      <c r="B3590" s="451"/>
      <c r="C3590" s="451"/>
      <c r="D3590" s="451"/>
      <c r="E3590" s="451"/>
      <c r="F3590" s="451"/>
      <c r="G3590" s="451"/>
      <c r="H3590" s="451"/>
    </row>
    <row r="3591" spans="1:8" x14ac:dyDescent="0.2">
      <c r="A3591" s="452"/>
      <c r="B3591" s="451"/>
      <c r="C3591" s="451"/>
      <c r="D3591" s="451"/>
      <c r="E3591" s="451"/>
      <c r="F3591" s="451"/>
      <c r="G3591" s="451"/>
      <c r="H3591" s="451"/>
    </row>
    <row r="3592" spans="1:8" x14ac:dyDescent="0.2">
      <c r="A3592" s="452"/>
      <c r="B3592" s="451"/>
      <c r="C3592" s="451"/>
      <c r="D3592" s="451"/>
      <c r="E3592" s="451"/>
      <c r="F3592" s="451"/>
      <c r="G3592" s="451"/>
      <c r="H3592" s="451"/>
    </row>
    <row r="3593" spans="1:8" x14ac:dyDescent="0.2">
      <c r="A3593" s="452"/>
      <c r="B3593" s="451"/>
      <c r="C3593" s="451"/>
      <c r="D3593" s="451"/>
      <c r="E3593" s="451"/>
      <c r="F3593" s="451"/>
      <c r="G3593" s="451"/>
      <c r="H3593" s="451"/>
    </row>
    <row r="3594" spans="1:8" x14ac:dyDescent="0.2">
      <c r="A3594" s="452"/>
      <c r="B3594" s="451"/>
      <c r="C3594" s="451"/>
      <c r="D3594" s="451"/>
      <c r="E3594" s="451"/>
      <c r="F3594" s="451"/>
      <c r="G3594" s="451"/>
      <c r="H3594" s="451"/>
    </row>
    <row r="3595" spans="1:8" x14ac:dyDescent="0.2">
      <c r="A3595" s="452"/>
      <c r="B3595" s="451"/>
      <c r="C3595" s="451"/>
      <c r="D3595" s="451"/>
      <c r="E3595" s="451"/>
      <c r="F3595" s="451"/>
      <c r="G3595" s="451"/>
      <c r="H3595" s="451"/>
    </row>
    <row r="3596" spans="1:8" x14ac:dyDescent="0.2">
      <c r="A3596" s="452"/>
      <c r="B3596" s="451"/>
      <c r="C3596" s="451"/>
      <c r="D3596" s="451"/>
      <c r="E3596" s="451"/>
      <c r="F3596" s="451"/>
      <c r="G3596" s="451"/>
      <c r="H3596" s="451"/>
    </row>
    <row r="3597" spans="1:8" x14ac:dyDescent="0.2">
      <c r="A3597" s="452"/>
      <c r="B3597" s="451"/>
      <c r="C3597" s="451"/>
      <c r="D3597" s="451"/>
      <c r="E3597" s="451"/>
      <c r="F3597" s="451"/>
      <c r="G3597" s="451"/>
      <c r="H3597" s="451"/>
    </row>
    <row r="3598" spans="1:8" x14ac:dyDescent="0.2">
      <c r="A3598" s="452"/>
      <c r="B3598" s="451"/>
      <c r="C3598" s="451"/>
      <c r="D3598" s="451"/>
      <c r="E3598" s="451"/>
      <c r="F3598" s="451"/>
      <c r="G3598" s="451"/>
      <c r="H3598" s="451"/>
    </row>
    <row r="3599" spans="1:8" x14ac:dyDescent="0.2">
      <c r="A3599" s="452"/>
      <c r="B3599" s="451"/>
      <c r="C3599" s="451"/>
      <c r="D3599" s="451"/>
      <c r="E3599" s="451"/>
      <c r="F3599" s="451"/>
      <c r="G3599" s="451"/>
      <c r="H3599" s="451"/>
    </row>
    <row r="3600" spans="1:8" x14ac:dyDescent="0.2">
      <c r="A3600" s="452"/>
      <c r="B3600" s="451"/>
      <c r="C3600" s="451"/>
      <c r="D3600" s="451"/>
      <c r="E3600" s="451"/>
      <c r="F3600" s="451"/>
      <c r="G3600" s="451"/>
      <c r="H3600" s="451"/>
    </row>
    <row r="3601" spans="1:8" x14ac:dyDescent="0.2">
      <c r="A3601" s="452"/>
      <c r="B3601" s="451"/>
      <c r="C3601" s="451"/>
      <c r="D3601" s="451"/>
      <c r="E3601" s="451"/>
      <c r="F3601" s="451"/>
      <c r="G3601" s="451"/>
      <c r="H3601" s="451"/>
    </row>
    <row r="3602" spans="1:8" x14ac:dyDescent="0.2">
      <c r="A3602" s="452"/>
      <c r="B3602" s="451"/>
      <c r="C3602" s="451"/>
      <c r="D3602" s="451"/>
      <c r="E3602" s="451"/>
      <c r="F3602" s="451"/>
      <c r="G3602" s="451"/>
      <c r="H3602" s="451"/>
    </row>
    <row r="3603" spans="1:8" x14ac:dyDescent="0.2">
      <c r="A3603" s="452"/>
      <c r="B3603" s="451"/>
      <c r="C3603" s="451"/>
      <c r="D3603" s="451"/>
      <c r="E3603" s="451"/>
      <c r="F3603" s="451"/>
      <c r="G3603" s="451"/>
      <c r="H3603" s="451"/>
    </row>
    <row r="3604" spans="1:8" x14ac:dyDescent="0.2">
      <c r="A3604" s="452"/>
      <c r="B3604" s="451"/>
      <c r="C3604" s="451"/>
      <c r="D3604" s="451"/>
      <c r="E3604" s="451"/>
      <c r="F3604" s="451"/>
      <c r="G3604" s="451"/>
      <c r="H3604" s="451"/>
    </row>
    <row r="3605" spans="1:8" x14ac:dyDescent="0.2">
      <c r="A3605" s="452"/>
      <c r="B3605" s="451"/>
      <c r="C3605" s="451"/>
      <c r="D3605" s="451"/>
      <c r="E3605" s="451"/>
      <c r="F3605" s="451"/>
      <c r="G3605" s="451"/>
      <c r="H3605" s="451"/>
    </row>
    <row r="3606" spans="1:8" x14ac:dyDescent="0.2">
      <c r="A3606" s="452"/>
      <c r="B3606" s="451"/>
      <c r="C3606" s="451"/>
      <c r="D3606" s="451"/>
      <c r="E3606" s="451"/>
      <c r="F3606" s="451"/>
      <c r="G3606" s="451"/>
      <c r="H3606" s="451"/>
    </row>
    <row r="3607" spans="1:8" x14ac:dyDescent="0.2">
      <c r="A3607" s="452"/>
      <c r="B3607" s="451"/>
      <c r="C3607" s="451"/>
      <c r="D3607" s="451"/>
      <c r="E3607" s="451"/>
      <c r="F3607" s="451"/>
      <c r="G3607" s="451"/>
      <c r="H3607" s="451"/>
    </row>
    <row r="3608" spans="1:8" x14ac:dyDescent="0.2">
      <c r="A3608" s="452"/>
      <c r="B3608" s="451"/>
      <c r="C3608" s="451"/>
      <c r="D3608" s="451"/>
      <c r="E3608" s="451"/>
      <c r="F3608" s="451"/>
      <c r="G3608" s="451"/>
      <c r="H3608" s="451"/>
    </row>
    <row r="3609" spans="1:8" x14ac:dyDescent="0.2">
      <c r="A3609" s="452"/>
      <c r="B3609" s="451"/>
      <c r="C3609" s="451"/>
      <c r="D3609" s="451"/>
      <c r="E3609" s="451"/>
      <c r="F3609" s="451"/>
      <c r="G3609" s="451"/>
      <c r="H3609" s="451"/>
    </row>
    <row r="3610" spans="1:8" x14ac:dyDescent="0.2">
      <c r="A3610" s="452"/>
      <c r="B3610" s="451"/>
      <c r="C3610" s="451"/>
      <c r="D3610" s="451"/>
      <c r="E3610" s="451"/>
      <c r="F3610" s="451"/>
      <c r="G3610" s="451"/>
      <c r="H3610" s="451"/>
    </row>
    <row r="3611" spans="1:8" x14ac:dyDescent="0.2">
      <c r="A3611" s="452"/>
      <c r="B3611" s="451"/>
      <c r="C3611" s="451"/>
      <c r="D3611" s="451"/>
      <c r="E3611" s="451"/>
      <c r="F3611" s="451"/>
      <c r="G3611" s="451"/>
      <c r="H3611" s="451"/>
    </row>
    <row r="3612" spans="1:8" x14ac:dyDescent="0.2">
      <c r="A3612" s="452"/>
      <c r="B3612" s="451"/>
      <c r="C3612" s="451"/>
      <c r="D3612" s="451"/>
      <c r="E3612" s="451"/>
      <c r="F3612" s="451"/>
      <c r="G3612" s="451"/>
      <c r="H3612" s="451"/>
    </row>
    <row r="3613" spans="1:8" x14ac:dyDescent="0.2">
      <c r="A3613" s="452"/>
      <c r="B3613" s="451"/>
      <c r="C3613" s="451"/>
      <c r="D3613" s="451"/>
      <c r="E3613" s="451"/>
      <c r="F3613" s="451"/>
      <c r="G3613" s="451"/>
      <c r="H3613" s="451"/>
    </row>
    <row r="3614" spans="1:8" x14ac:dyDescent="0.2">
      <c r="A3614" s="452"/>
      <c r="B3614" s="451"/>
      <c r="C3614" s="451"/>
      <c r="D3614" s="451"/>
      <c r="E3614" s="451"/>
      <c r="F3614" s="451"/>
      <c r="G3614" s="451"/>
      <c r="H3614" s="451"/>
    </row>
    <row r="3615" spans="1:8" x14ac:dyDescent="0.2">
      <c r="A3615" s="452"/>
      <c r="B3615" s="451"/>
      <c r="C3615" s="451"/>
      <c r="D3615" s="451"/>
      <c r="E3615" s="451"/>
      <c r="F3615" s="451"/>
      <c r="G3615" s="451"/>
      <c r="H3615" s="451"/>
    </row>
    <row r="3616" spans="1:8" x14ac:dyDescent="0.2">
      <c r="A3616" s="452"/>
      <c r="B3616" s="451"/>
      <c r="C3616" s="451"/>
      <c r="D3616" s="451"/>
      <c r="E3616" s="451"/>
      <c r="F3616" s="451"/>
      <c r="G3616" s="451"/>
      <c r="H3616" s="451"/>
    </row>
    <row r="3617" spans="1:8" x14ac:dyDescent="0.2">
      <c r="A3617" s="452"/>
      <c r="B3617" s="451"/>
      <c r="C3617" s="451"/>
      <c r="D3617" s="451"/>
      <c r="E3617" s="451"/>
      <c r="F3617" s="451"/>
      <c r="G3617" s="451"/>
      <c r="H3617" s="451"/>
    </row>
    <row r="3618" spans="1:8" x14ac:dyDescent="0.2">
      <c r="A3618" s="452"/>
      <c r="B3618" s="451"/>
      <c r="C3618" s="451"/>
      <c r="D3618" s="451"/>
      <c r="E3618" s="451"/>
      <c r="F3618" s="451"/>
      <c r="G3618" s="451"/>
      <c r="H3618" s="451"/>
    </row>
    <row r="3619" spans="1:8" x14ac:dyDescent="0.2">
      <c r="A3619" s="452"/>
      <c r="B3619" s="451"/>
      <c r="C3619" s="451"/>
      <c r="D3619" s="451"/>
      <c r="E3619" s="451"/>
      <c r="F3619" s="451"/>
      <c r="G3619" s="451"/>
      <c r="H3619" s="451"/>
    </row>
    <row r="3620" spans="1:8" x14ac:dyDescent="0.2">
      <c r="A3620" s="452"/>
      <c r="B3620" s="451"/>
      <c r="C3620" s="451"/>
      <c r="D3620" s="451"/>
      <c r="E3620" s="451"/>
      <c r="F3620" s="451"/>
      <c r="G3620" s="451"/>
      <c r="H3620" s="451"/>
    </row>
    <row r="3621" spans="1:8" x14ac:dyDescent="0.2">
      <c r="A3621" s="452"/>
      <c r="B3621" s="451"/>
      <c r="C3621" s="451"/>
      <c r="D3621" s="451"/>
      <c r="E3621" s="451"/>
      <c r="F3621" s="451"/>
      <c r="G3621" s="451"/>
      <c r="H3621" s="451"/>
    </row>
    <row r="3622" spans="1:8" x14ac:dyDescent="0.2">
      <c r="A3622" s="452"/>
      <c r="B3622" s="451"/>
      <c r="C3622" s="451"/>
      <c r="D3622" s="451"/>
      <c r="E3622" s="451"/>
      <c r="F3622" s="451"/>
      <c r="G3622" s="451"/>
      <c r="H3622" s="451"/>
    </row>
    <row r="3623" spans="1:8" x14ac:dyDescent="0.2">
      <c r="A3623" s="452"/>
      <c r="B3623" s="451"/>
      <c r="C3623" s="451"/>
      <c r="D3623" s="451"/>
      <c r="E3623" s="451"/>
      <c r="F3623" s="451"/>
      <c r="G3623" s="451"/>
      <c r="H3623" s="451"/>
    </row>
    <row r="3624" spans="1:8" x14ac:dyDescent="0.2">
      <c r="A3624" s="452"/>
      <c r="B3624" s="451"/>
      <c r="C3624" s="451"/>
      <c r="D3624" s="451"/>
      <c r="E3624" s="451"/>
      <c r="F3624" s="451"/>
      <c r="G3624" s="451"/>
      <c r="H3624" s="451"/>
    </row>
    <row r="3625" spans="1:8" x14ac:dyDescent="0.2">
      <c r="A3625" s="452"/>
      <c r="B3625" s="451"/>
      <c r="C3625" s="451"/>
      <c r="D3625" s="451"/>
      <c r="E3625" s="451"/>
      <c r="F3625" s="451"/>
      <c r="G3625" s="451"/>
      <c r="H3625" s="451"/>
    </row>
    <row r="3626" spans="1:8" x14ac:dyDescent="0.2">
      <c r="A3626" s="452"/>
      <c r="B3626" s="451"/>
      <c r="C3626" s="451"/>
      <c r="D3626" s="451"/>
      <c r="E3626" s="451"/>
      <c r="F3626" s="451"/>
      <c r="G3626" s="451"/>
      <c r="H3626" s="451"/>
    </row>
    <row r="3627" spans="1:8" x14ac:dyDescent="0.2">
      <c r="A3627" s="452"/>
      <c r="B3627" s="451"/>
      <c r="C3627" s="451"/>
      <c r="D3627" s="451"/>
      <c r="E3627" s="451"/>
      <c r="F3627" s="451"/>
      <c r="G3627" s="451"/>
      <c r="H3627" s="451"/>
    </row>
    <row r="3628" spans="1:8" x14ac:dyDescent="0.2">
      <c r="A3628" s="452"/>
      <c r="B3628" s="451"/>
      <c r="C3628" s="451"/>
      <c r="D3628" s="451"/>
      <c r="E3628" s="451"/>
      <c r="F3628" s="451"/>
      <c r="G3628" s="451"/>
      <c r="H3628" s="451"/>
    </row>
    <row r="3629" spans="1:8" x14ac:dyDescent="0.2">
      <c r="A3629" s="452"/>
      <c r="B3629" s="451"/>
      <c r="C3629" s="451"/>
      <c r="D3629" s="451"/>
      <c r="E3629" s="451"/>
      <c r="F3629" s="451"/>
      <c r="G3629" s="451"/>
      <c r="H3629" s="451"/>
    </row>
    <row r="3630" spans="1:8" x14ac:dyDescent="0.2">
      <c r="A3630" s="452"/>
      <c r="B3630" s="451"/>
      <c r="C3630" s="451"/>
      <c r="D3630" s="451"/>
      <c r="E3630" s="451"/>
      <c r="F3630" s="451"/>
      <c r="G3630" s="451"/>
      <c r="H3630" s="451"/>
    </row>
    <row r="3631" spans="1:8" x14ac:dyDescent="0.2">
      <c r="A3631" s="452"/>
      <c r="B3631" s="451"/>
      <c r="C3631" s="451"/>
      <c r="D3631" s="451"/>
      <c r="E3631" s="451"/>
      <c r="F3631" s="451"/>
      <c r="G3631" s="451"/>
      <c r="H3631" s="451"/>
    </row>
    <row r="3632" spans="1:8" x14ac:dyDescent="0.2">
      <c r="A3632" s="452"/>
      <c r="B3632" s="451"/>
      <c r="C3632" s="451"/>
      <c r="D3632" s="451"/>
      <c r="E3632" s="451"/>
      <c r="F3632" s="451"/>
      <c r="G3632" s="451"/>
      <c r="H3632" s="451"/>
    </row>
    <row r="3633" spans="1:8" x14ac:dyDescent="0.2">
      <c r="A3633" s="452"/>
      <c r="B3633" s="451"/>
      <c r="C3633" s="451"/>
      <c r="D3633" s="451"/>
      <c r="E3633" s="451"/>
      <c r="F3633" s="451"/>
      <c r="G3633" s="451"/>
      <c r="H3633" s="451"/>
    </row>
    <row r="3634" spans="1:8" x14ac:dyDescent="0.2">
      <c r="A3634" s="452"/>
      <c r="B3634" s="451"/>
      <c r="C3634" s="451"/>
      <c r="D3634" s="451"/>
      <c r="E3634" s="451"/>
      <c r="F3634" s="451"/>
      <c r="G3634" s="451"/>
      <c r="H3634" s="451"/>
    </row>
    <row r="3635" spans="1:8" x14ac:dyDescent="0.2">
      <c r="A3635" s="452"/>
      <c r="B3635" s="451"/>
      <c r="C3635" s="451"/>
      <c r="D3635" s="451"/>
      <c r="E3635" s="451"/>
      <c r="F3635" s="451"/>
      <c r="G3635" s="451"/>
      <c r="H3635" s="451"/>
    </row>
    <row r="3636" spans="1:8" x14ac:dyDescent="0.2">
      <c r="A3636" s="452"/>
      <c r="B3636" s="451"/>
      <c r="C3636" s="451"/>
      <c r="D3636" s="451"/>
      <c r="E3636" s="451"/>
      <c r="F3636" s="451"/>
      <c r="G3636" s="451"/>
      <c r="H3636" s="451"/>
    </row>
    <row r="3637" spans="1:8" x14ac:dyDescent="0.2">
      <c r="A3637" s="452"/>
      <c r="B3637" s="451"/>
      <c r="C3637" s="451"/>
      <c r="D3637" s="451"/>
      <c r="E3637" s="451"/>
      <c r="F3637" s="451"/>
      <c r="G3637" s="451"/>
      <c r="H3637" s="451"/>
    </row>
    <row r="3638" spans="1:8" x14ac:dyDescent="0.2">
      <c r="A3638" s="452"/>
      <c r="B3638" s="451"/>
      <c r="C3638" s="451"/>
      <c r="D3638" s="451"/>
      <c r="E3638" s="451"/>
      <c r="F3638" s="451"/>
      <c r="G3638" s="451"/>
      <c r="H3638" s="451"/>
    </row>
    <row r="3639" spans="1:8" x14ac:dyDescent="0.2">
      <c r="A3639" s="452"/>
      <c r="B3639" s="451"/>
      <c r="C3639" s="451"/>
      <c r="D3639" s="451"/>
      <c r="E3639" s="451"/>
      <c r="F3639" s="451"/>
      <c r="G3639" s="451"/>
      <c r="H3639" s="451"/>
    </row>
    <row r="3640" spans="1:8" x14ac:dyDescent="0.2">
      <c r="A3640" s="452"/>
      <c r="B3640" s="451"/>
      <c r="C3640" s="451"/>
      <c r="D3640" s="451"/>
      <c r="E3640" s="451"/>
      <c r="F3640" s="451"/>
      <c r="G3640" s="451"/>
      <c r="H3640" s="451"/>
    </row>
    <row r="3641" spans="1:8" x14ac:dyDescent="0.2">
      <c r="A3641" s="452"/>
      <c r="B3641" s="451"/>
      <c r="C3641" s="451"/>
      <c r="D3641" s="451"/>
      <c r="E3641" s="451"/>
      <c r="F3641" s="451"/>
      <c r="G3641" s="451"/>
      <c r="H3641" s="451"/>
    </row>
    <row r="3642" spans="1:8" x14ac:dyDescent="0.2">
      <c r="A3642" s="452"/>
      <c r="B3642" s="451"/>
      <c r="C3642" s="451"/>
      <c r="D3642" s="451"/>
      <c r="E3642" s="451"/>
      <c r="F3642" s="451"/>
      <c r="G3642" s="451"/>
      <c r="H3642" s="451"/>
    </row>
    <row r="3643" spans="1:8" x14ac:dyDescent="0.2">
      <c r="A3643" s="452"/>
      <c r="B3643" s="451"/>
      <c r="C3643" s="451"/>
      <c r="D3643" s="451"/>
      <c r="E3643" s="451"/>
      <c r="F3643" s="451"/>
      <c r="G3643" s="451"/>
      <c r="H3643" s="451"/>
    </row>
    <row r="3644" spans="1:8" x14ac:dyDescent="0.2">
      <c r="A3644" s="452"/>
      <c r="B3644" s="451"/>
      <c r="C3644" s="451"/>
      <c r="D3644" s="451"/>
      <c r="E3644" s="451"/>
      <c r="F3644" s="451"/>
      <c r="G3644" s="451"/>
      <c r="H3644" s="451"/>
    </row>
    <row r="3645" spans="1:8" x14ac:dyDescent="0.2">
      <c r="A3645" s="452"/>
      <c r="B3645" s="451"/>
      <c r="C3645" s="451"/>
      <c r="D3645" s="451"/>
      <c r="E3645" s="451"/>
      <c r="F3645" s="451"/>
      <c r="G3645" s="451"/>
      <c r="H3645" s="451"/>
    </row>
    <row r="3646" spans="1:8" x14ac:dyDescent="0.2">
      <c r="A3646" s="452"/>
      <c r="B3646" s="451"/>
      <c r="C3646" s="451"/>
      <c r="D3646" s="451"/>
      <c r="E3646" s="451"/>
      <c r="F3646" s="451"/>
      <c r="G3646" s="451"/>
      <c r="H3646" s="451"/>
    </row>
    <row r="3647" spans="1:8" x14ac:dyDescent="0.2">
      <c r="A3647" s="452"/>
      <c r="B3647" s="451"/>
      <c r="C3647" s="451"/>
      <c r="D3647" s="451"/>
      <c r="E3647" s="451"/>
      <c r="F3647" s="451"/>
      <c r="G3647" s="451"/>
      <c r="H3647" s="451"/>
    </row>
    <row r="3648" spans="1:8" x14ac:dyDescent="0.2">
      <c r="A3648" s="452"/>
      <c r="B3648" s="451"/>
      <c r="C3648" s="451"/>
      <c r="D3648" s="451"/>
      <c r="E3648" s="451"/>
      <c r="F3648" s="451"/>
      <c r="G3648" s="451"/>
      <c r="H3648" s="451"/>
    </row>
    <row r="3649" spans="1:8" x14ac:dyDescent="0.2">
      <c r="A3649" s="452"/>
      <c r="B3649" s="451"/>
      <c r="C3649" s="451"/>
      <c r="D3649" s="451"/>
      <c r="E3649" s="451"/>
      <c r="F3649" s="451"/>
      <c r="G3649" s="451"/>
      <c r="H3649" s="451"/>
    </row>
    <row r="3650" spans="1:8" x14ac:dyDescent="0.2">
      <c r="A3650" s="452"/>
      <c r="B3650" s="451"/>
      <c r="C3650" s="451"/>
      <c r="D3650" s="451"/>
      <c r="E3650" s="451"/>
      <c r="F3650" s="451"/>
      <c r="G3650" s="451"/>
      <c r="H3650" s="451"/>
    </row>
    <row r="3651" spans="1:8" x14ac:dyDescent="0.2">
      <c r="A3651" s="452"/>
      <c r="B3651" s="451"/>
      <c r="C3651" s="451"/>
      <c r="D3651" s="451"/>
      <c r="E3651" s="451"/>
      <c r="F3651" s="451"/>
      <c r="G3651" s="451"/>
      <c r="H3651" s="451"/>
    </row>
    <row r="3652" spans="1:8" x14ac:dyDescent="0.2">
      <c r="A3652" s="452"/>
      <c r="B3652" s="451"/>
      <c r="C3652" s="451"/>
      <c r="D3652" s="451"/>
      <c r="E3652" s="451"/>
      <c r="F3652" s="451"/>
      <c r="G3652" s="451"/>
      <c r="H3652" s="451"/>
    </row>
    <row r="3653" spans="1:8" x14ac:dyDescent="0.2">
      <c r="A3653" s="452"/>
      <c r="B3653" s="451"/>
      <c r="C3653" s="451"/>
      <c r="D3653" s="451"/>
      <c r="E3653" s="451"/>
      <c r="F3653" s="451"/>
      <c r="G3653" s="451"/>
      <c r="H3653" s="451"/>
    </row>
    <row r="3654" spans="1:8" x14ac:dyDescent="0.2">
      <c r="A3654" s="452"/>
      <c r="B3654" s="451"/>
      <c r="C3654" s="451"/>
      <c r="D3654" s="451"/>
      <c r="E3654" s="451"/>
      <c r="F3654" s="451"/>
      <c r="G3654" s="451"/>
      <c r="H3654" s="451"/>
    </row>
    <row r="3655" spans="1:8" x14ac:dyDescent="0.2">
      <c r="A3655" s="452"/>
      <c r="B3655" s="451"/>
      <c r="C3655" s="451"/>
      <c r="D3655" s="451"/>
      <c r="E3655" s="451"/>
      <c r="F3655" s="451"/>
      <c r="G3655" s="451"/>
      <c r="H3655" s="451"/>
    </row>
    <row r="3656" spans="1:8" x14ac:dyDescent="0.2">
      <c r="A3656" s="452"/>
      <c r="B3656" s="451"/>
      <c r="C3656" s="451"/>
      <c r="D3656" s="451"/>
      <c r="E3656" s="451"/>
      <c r="F3656" s="451"/>
      <c r="G3656" s="451"/>
      <c r="H3656" s="451"/>
    </row>
    <row r="3657" spans="1:8" x14ac:dyDescent="0.2">
      <c r="A3657" s="452"/>
      <c r="B3657" s="451"/>
      <c r="C3657" s="451"/>
      <c r="D3657" s="451"/>
      <c r="E3657" s="451"/>
      <c r="F3657" s="451"/>
      <c r="G3657" s="451"/>
      <c r="H3657" s="451"/>
    </row>
    <row r="3658" spans="1:8" x14ac:dyDescent="0.2">
      <c r="A3658" s="452"/>
      <c r="B3658" s="451"/>
      <c r="C3658" s="451"/>
      <c r="D3658" s="451"/>
      <c r="E3658" s="451"/>
      <c r="F3658" s="451"/>
      <c r="G3658" s="451"/>
      <c r="H3658" s="451"/>
    </row>
    <row r="3659" spans="1:8" x14ac:dyDescent="0.2">
      <c r="A3659" s="452"/>
      <c r="B3659" s="451"/>
      <c r="C3659" s="451"/>
      <c r="D3659" s="451"/>
      <c r="E3659" s="451"/>
      <c r="F3659" s="451"/>
      <c r="G3659" s="451"/>
      <c r="H3659" s="451"/>
    </row>
    <row r="3660" spans="1:8" x14ac:dyDescent="0.2">
      <c r="A3660" s="452"/>
      <c r="B3660" s="451"/>
      <c r="C3660" s="451"/>
      <c r="D3660" s="451"/>
      <c r="E3660" s="451"/>
      <c r="F3660" s="451"/>
      <c r="G3660" s="451"/>
      <c r="H3660" s="451"/>
    </row>
    <row r="3661" spans="1:8" x14ac:dyDescent="0.2">
      <c r="A3661" s="452"/>
      <c r="B3661" s="451"/>
      <c r="C3661" s="451"/>
      <c r="D3661" s="451"/>
      <c r="E3661" s="451"/>
      <c r="F3661" s="451"/>
      <c r="G3661" s="451"/>
      <c r="H3661" s="451"/>
    </row>
    <row r="3662" spans="1:8" x14ac:dyDescent="0.2">
      <c r="A3662" s="452"/>
      <c r="B3662" s="451"/>
      <c r="C3662" s="451"/>
      <c r="D3662" s="451"/>
      <c r="E3662" s="451"/>
      <c r="F3662" s="451"/>
      <c r="G3662" s="451"/>
      <c r="H3662" s="451"/>
    </row>
    <row r="3663" spans="1:8" x14ac:dyDescent="0.2">
      <c r="A3663" s="452"/>
      <c r="B3663" s="451"/>
      <c r="C3663" s="451"/>
      <c r="D3663" s="451"/>
      <c r="E3663" s="451"/>
      <c r="F3663" s="451"/>
      <c r="G3663" s="451"/>
      <c r="H3663" s="451"/>
    </row>
    <row r="3664" spans="1:8" x14ac:dyDescent="0.2">
      <c r="A3664" s="452"/>
      <c r="B3664" s="451"/>
      <c r="C3664" s="451"/>
      <c r="D3664" s="451"/>
      <c r="E3664" s="451"/>
      <c r="F3664" s="451"/>
      <c r="G3664" s="451"/>
      <c r="H3664" s="451"/>
    </row>
    <row r="3665" spans="1:8" x14ac:dyDescent="0.2">
      <c r="A3665" s="452"/>
      <c r="B3665" s="451"/>
      <c r="C3665" s="451"/>
      <c r="D3665" s="451"/>
      <c r="E3665" s="451"/>
      <c r="F3665" s="451"/>
      <c r="G3665" s="451"/>
      <c r="H3665" s="451"/>
    </row>
    <row r="3666" spans="1:8" x14ac:dyDescent="0.2">
      <c r="A3666" s="452"/>
      <c r="B3666" s="451"/>
      <c r="C3666" s="451"/>
      <c r="D3666" s="451"/>
      <c r="E3666" s="451"/>
      <c r="F3666" s="451"/>
      <c r="G3666" s="451"/>
      <c r="H3666" s="451"/>
    </row>
    <row r="3667" spans="1:8" x14ac:dyDescent="0.2">
      <c r="A3667" s="452"/>
      <c r="B3667" s="451"/>
      <c r="C3667" s="451"/>
      <c r="D3667" s="451"/>
      <c r="E3667" s="451"/>
      <c r="F3667" s="451"/>
      <c r="G3667" s="451"/>
      <c r="H3667" s="451"/>
    </row>
    <row r="3668" spans="1:8" x14ac:dyDescent="0.2">
      <c r="A3668" s="452"/>
      <c r="B3668" s="451"/>
      <c r="C3668" s="451"/>
      <c r="D3668" s="451"/>
      <c r="E3668" s="451"/>
      <c r="F3668" s="451"/>
      <c r="G3668" s="451"/>
      <c r="H3668" s="451"/>
    </row>
    <row r="3669" spans="1:8" x14ac:dyDescent="0.2">
      <c r="A3669" s="452"/>
      <c r="B3669" s="451"/>
      <c r="C3669" s="451"/>
      <c r="D3669" s="451"/>
      <c r="E3669" s="451"/>
      <c r="F3669" s="451"/>
      <c r="G3669" s="451"/>
      <c r="H3669" s="451"/>
    </row>
    <row r="3670" spans="1:8" x14ac:dyDescent="0.2">
      <c r="A3670" s="452"/>
      <c r="B3670" s="451"/>
      <c r="C3670" s="451"/>
      <c r="D3670" s="451"/>
      <c r="E3670" s="451"/>
      <c r="F3670" s="451"/>
      <c r="G3670" s="451"/>
      <c r="H3670" s="451"/>
    </row>
    <row r="3671" spans="1:8" x14ac:dyDescent="0.2">
      <c r="A3671" s="452"/>
      <c r="B3671" s="451"/>
      <c r="C3671" s="451"/>
      <c r="D3671" s="451"/>
      <c r="E3671" s="451"/>
      <c r="F3671" s="451"/>
      <c r="G3671" s="451"/>
      <c r="H3671" s="451"/>
    </row>
    <row r="3672" spans="1:8" x14ac:dyDescent="0.2">
      <c r="A3672" s="452"/>
      <c r="B3672" s="451"/>
      <c r="C3672" s="451"/>
      <c r="D3672" s="451"/>
      <c r="E3672" s="451"/>
      <c r="F3672" s="451"/>
      <c r="G3672" s="451"/>
      <c r="H3672" s="451"/>
    </row>
    <row r="3673" spans="1:8" x14ac:dyDescent="0.2">
      <c r="A3673" s="452"/>
      <c r="B3673" s="451"/>
      <c r="C3673" s="451"/>
      <c r="D3673" s="451"/>
      <c r="E3673" s="451"/>
      <c r="F3673" s="451"/>
      <c r="G3673" s="451"/>
      <c r="H3673" s="451"/>
    </row>
    <row r="3674" spans="1:8" x14ac:dyDescent="0.2">
      <c r="A3674" s="452"/>
      <c r="B3674" s="451"/>
      <c r="C3674" s="451"/>
      <c r="D3674" s="451"/>
      <c r="E3674" s="451"/>
      <c r="F3674" s="451"/>
      <c r="G3674" s="451"/>
      <c r="H3674" s="451"/>
    </row>
    <row r="3675" spans="1:8" x14ac:dyDescent="0.2">
      <c r="A3675" s="452"/>
      <c r="B3675" s="451"/>
      <c r="C3675" s="451"/>
      <c r="D3675" s="451"/>
      <c r="E3675" s="451"/>
      <c r="F3675" s="451"/>
      <c r="G3675" s="451"/>
      <c r="H3675" s="451"/>
    </row>
    <row r="3676" spans="1:8" x14ac:dyDescent="0.2">
      <c r="A3676" s="452"/>
      <c r="B3676" s="451"/>
      <c r="C3676" s="451"/>
      <c r="D3676" s="451"/>
      <c r="E3676" s="451"/>
      <c r="F3676" s="451"/>
      <c r="G3676" s="451"/>
      <c r="H3676" s="451"/>
    </row>
    <row r="3677" spans="1:8" x14ac:dyDescent="0.2">
      <c r="A3677" s="452"/>
      <c r="B3677" s="451"/>
      <c r="C3677" s="451"/>
      <c r="D3677" s="451"/>
      <c r="E3677" s="451"/>
      <c r="F3677" s="451"/>
      <c r="G3677" s="451"/>
      <c r="H3677" s="451"/>
    </row>
    <row r="3678" spans="1:8" x14ac:dyDescent="0.2">
      <c r="A3678" s="452"/>
      <c r="B3678" s="451"/>
      <c r="C3678" s="451"/>
      <c r="D3678" s="451"/>
      <c r="E3678" s="451"/>
      <c r="F3678" s="451"/>
      <c r="G3678" s="451"/>
      <c r="H3678" s="451"/>
    </row>
    <row r="3679" spans="1:8" x14ac:dyDescent="0.2">
      <c r="A3679" s="452"/>
      <c r="B3679" s="451"/>
      <c r="C3679" s="451"/>
      <c r="D3679" s="451"/>
      <c r="E3679" s="451"/>
      <c r="F3679" s="451"/>
      <c r="G3679" s="451"/>
      <c r="H3679" s="451"/>
    </row>
    <row r="3680" spans="1:8" x14ac:dyDescent="0.2">
      <c r="A3680" s="452"/>
      <c r="B3680" s="451"/>
      <c r="C3680" s="451"/>
      <c r="D3680" s="451"/>
      <c r="E3680" s="451"/>
      <c r="F3680" s="451"/>
      <c r="G3680" s="451"/>
      <c r="H3680" s="451"/>
    </row>
    <row r="3681" spans="1:8" x14ac:dyDescent="0.2">
      <c r="A3681" s="452"/>
      <c r="B3681" s="451"/>
      <c r="C3681" s="451"/>
      <c r="D3681" s="451"/>
      <c r="E3681" s="451"/>
      <c r="F3681" s="451"/>
      <c r="G3681" s="451"/>
      <c r="H3681" s="451"/>
    </row>
    <row r="3682" spans="1:8" x14ac:dyDescent="0.2">
      <c r="A3682" s="452"/>
      <c r="B3682" s="451"/>
      <c r="C3682" s="451"/>
      <c r="D3682" s="451"/>
      <c r="E3682" s="451"/>
      <c r="F3682" s="451"/>
      <c r="G3682" s="451"/>
      <c r="H3682" s="451"/>
    </row>
    <row r="3683" spans="1:8" x14ac:dyDescent="0.2">
      <c r="A3683" s="452"/>
      <c r="B3683" s="451"/>
      <c r="C3683" s="451"/>
      <c r="D3683" s="451"/>
      <c r="E3683" s="451"/>
      <c r="F3683" s="451"/>
      <c r="G3683" s="451"/>
      <c r="H3683" s="451"/>
    </row>
    <row r="3684" spans="1:8" x14ac:dyDescent="0.2">
      <c r="A3684" s="452"/>
      <c r="B3684" s="451"/>
      <c r="C3684" s="451"/>
      <c r="D3684" s="451"/>
      <c r="E3684" s="451"/>
      <c r="F3684" s="451"/>
      <c r="G3684" s="451"/>
      <c r="H3684" s="451"/>
    </row>
    <row r="3685" spans="1:8" x14ac:dyDescent="0.2">
      <c r="A3685" s="452"/>
      <c r="B3685" s="451"/>
      <c r="C3685" s="451"/>
      <c r="D3685" s="451"/>
      <c r="E3685" s="451"/>
      <c r="F3685" s="451"/>
      <c r="G3685" s="451"/>
      <c r="H3685" s="451"/>
    </row>
    <row r="3686" spans="1:8" x14ac:dyDescent="0.2">
      <c r="A3686" s="452"/>
      <c r="B3686" s="451"/>
      <c r="C3686" s="451"/>
      <c r="D3686" s="451"/>
      <c r="E3686" s="451"/>
      <c r="F3686" s="451"/>
      <c r="G3686" s="451"/>
      <c r="H3686" s="451"/>
    </row>
    <row r="3687" spans="1:8" x14ac:dyDescent="0.2">
      <c r="A3687" s="452"/>
      <c r="B3687" s="451"/>
      <c r="C3687" s="451"/>
      <c r="D3687" s="451"/>
      <c r="E3687" s="451"/>
      <c r="F3687" s="451"/>
      <c r="G3687" s="451"/>
      <c r="H3687" s="451"/>
    </row>
    <row r="3688" spans="1:8" x14ac:dyDescent="0.2">
      <c r="A3688" s="452"/>
      <c r="B3688" s="451"/>
      <c r="C3688" s="451"/>
      <c r="D3688" s="451"/>
      <c r="E3688" s="451"/>
      <c r="F3688" s="451"/>
      <c r="G3688" s="451"/>
      <c r="H3688" s="451"/>
    </row>
    <row r="3689" spans="1:8" x14ac:dyDescent="0.2">
      <c r="A3689" s="452"/>
      <c r="B3689" s="451"/>
      <c r="C3689" s="451"/>
      <c r="D3689" s="451"/>
      <c r="E3689" s="451"/>
      <c r="F3689" s="451"/>
      <c r="G3689" s="451"/>
      <c r="H3689" s="451"/>
    </row>
    <row r="3690" spans="1:8" x14ac:dyDescent="0.2">
      <c r="A3690" s="452"/>
      <c r="B3690" s="451"/>
      <c r="C3690" s="451"/>
      <c r="D3690" s="451"/>
      <c r="E3690" s="451"/>
      <c r="F3690" s="451"/>
      <c r="G3690" s="451"/>
      <c r="H3690" s="451"/>
    </row>
    <row r="3691" spans="1:8" x14ac:dyDescent="0.2">
      <c r="A3691" s="452"/>
      <c r="B3691" s="451"/>
      <c r="C3691" s="451"/>
      <c r="D3691" s="451"/>
      <c r="E3691" s="451"/>
      <c r="F3691" s="451"/>
      <c r="G3691" s="451"/>
      <c r="H3691" s="451"/>
    </row>
    <row r="3692" spans="1:8" x14ac:dyDescent="0.2">
      <c r="A3692" s="452"/>
      <c r="B3692" s="451"/>
      <c r="C3692" s="451"/>
      <c r="D3692" s="451"/>
      <c r="E3692" s="451"/>
      <c r="F3692" s="451"/>
      <c r="G3692" s="451"/>
      <c r="H3692" s="451"/>
    </row>
    <row r="3693" spans="1:8" x14ac:dyDescent="0.2">
      <c r="A3693" s="452"/>
      <c r="B3693" s="451"/>
      <c r="C3693" s="451"/>
      <c r="D3693" s="451"/>
      <c r="E3693" s="451"/>
      <c r="F3693" s="451"/>
      <c r="G3693" s="451"/>
      <c r="H3693" s="451"/>
    </row>
    <row r="3694" spans="1:8" x14ac:dyDescent="0.2">
      <c r="A3694" s="452"/>
      <c r="B3694" s="451"/>
      <c r="C3694" s="451"/>
      <c r="D3694" s="451"/>
      <c r="E3694" s="451"/>
      <c r="F3694" s="451"/>
      <c r="G3694" s="451"/>
      <c r="H3694" s="451"/>
    </row>
    <row r="3695" spans="1:8" x14ac:dyDescent="0.2">
      <c r="A3695" s="452"/>
      <c r="B3695" s="451"/>
      <c r="C3695" s="451"/>
      <c r="D3695" s="451"/>
      <c r="E3695" s="451"/>
      <c r="F3695" s="451"/>
      <c r="G3695" s="451"/>
      <c r="H3695" s="451"/>
    </row>
    <row r="3696" spans="1:8" x14ac:dyDescent="0.2">
      <c r="A3696" s="452"/>
      <c r="B3696" s="451"/>
      <c r="C3696" s="451"/>
      <c r="D3696" s="451"/>
      <c r="E3696" s="451"/>
      <c r="F3696" s="451"/>
      <c r="G3696" s="451"/>
      <c r="H3696" s="451"/>
    </row>
    <row r="3697" spans="1:8" x14ac:dyDescent="0.2">
      <c r="A3697" s="452"/>
      <c r="B3697" s="451"/>
      <c r="C3697" s="451"/>
      <c r="D3697" s="451"/>
      <c r="E3697" s="451"/>
      <c r="F3697" s="451"/>
      <c r="G3697" s="451"/>
      <c r="H3697" s="451"/>
    </row>
    <row r="3698" spans="1:8" x14ac:dyDescent="0.2">
      <c r="A3698" s="452"/>
      <c r="B3698" s="451"/>
      <c r="C3698" s="451"/>
      <c r="D3698" s="451"/>
      <c r="E3698" s="451"/>
      <c r="F3698" s="451"/>
      <c r="G3698" s="451"/>
      <c r="H3698" s="451"/>
    </row>
    <row r="3699" spans="1:8" x14ac:dyDescent="0.2">
      <c r="A3699" s="452"/>
      <c r="B3699" s="451"/>
      <c r="C3699" s="451"/>
      <c r="D3699" s="451"/>
      <c r="E3699" s="451"/>
      <c r="F3699" s="451"/>
      <c r="G3699" s="451"/>
      <c r="H3699" s="451"/>
    </row>
    <row r="3700" spans="1:8" x14ac:dyDescent="0.2">
      <c r="A3700" s="452"/>
      <c r="B3700" s="451"/>
      <c r="C3700" s="451"/>
      <c r="D3700" s="451"/>
      <c r="E3700" s="451"/>
      <c r="F3700" s="451"/>
      <c r="G3700" s="451"/>
      <c r="H3700" s="451"/>
    </row>
    <row r="3701" spans="1:8" x14ac:dyDescent="0.2">
      <c r="A3701" s="452"/>
      <c r="B3701" s="451"/>
      <c r="C3701" s="451"/>
      <c r="D3701" s="451"/>
      <c r="E3701" s="451"/>
      <c r="F3701" s="451"/>
      <c r="G3701" s="451"/>
      <c r="H3701" s="451"/>
    </row>
    <row r="3702" spans="1:8" x14ac:dyDescent="0.2">
      <c r="A3702" s="452"/>
      <c r="B3702" s="451"/>
      <c r="C3702" s="451"/>
      <c r="D3702" s="451"/>
      <c r="E3702" s="451"/>
      <c r="F3702" s="451"/>
      <c r="G3702" s="451"/>
      <c r="H3702" s="451"/>
    </row>
    <row r="3703" spans="1:8" x14ac:dyDescent="0.2">
      <c r="A3703" s="452"/>
      <c r="B3703" s="451"/>
      <c r="C3703" s="451"/>
      <c r="D3703" s="451"/>
      <c r="E3703" s="451"/>
      <c r="F3703" s="451"/>
      <c r="G3703" s="451"/>
      <c r="H3703" s="451"/>
    </row>
    <row r="3704" spans="1:8" x14ac:dyDescent="0.2">
      <c r="A3704" s="452"/>
      <c r="B3704" s="451"/>
      <c r="C3704" s="451"/>
      <c r="D3704" s="451"/>
      <c r="E3704" s="451"/>
      <c r="F3704" s="451"/>
      <c r="G3704" s="451"/>
      <c r="H3704" s="451"/>
    </row>
    <row r="3705" spans="1:8" x14ac:dyDescent="0.2">
      <c r="A3705" s="452"/>
      <c r="B3705" s="451"/>
      <c r="C3705" s="451"/>
      <c r="D3705" s="451"/>
      <c r="E3705" s="451"/>
      <c r="F3705" s="451"/>
      <c r="G3705" s="451"/>
      <c r="H3705" s="451"/>
    </row>
    <row r="3706" spans="1:8" x14ac:dyDescent="0.2">
      <c r="A3706" s="452"/>
      <c r="B3706" s="451"/>
      <c r="C3706" s="451"/>
      <c r="D3706" s="451"/>
      <c r="E3706" s="451"/>
      <c r="F3706" s="451"/>
      <c r="G3706" s="451"/>
      <c r="H3706" s="451"/>
    </row>
    <row r="3707" spans="1:8" x14ac:dyDescent="0.2">
      <c r="A3707" s="452"/>
      <c r="B3707" s="451"/>
      <c r="C3707" s="451"/>
      <c r="D3707" s="451"/>
      <c r="E3707" s="451"/>
      <c r="F3707" s="451"/>
      <c r="G3707" s="451"/>
      <c r="H3707" s="451"/>
    </row>
    <row r="3708" spans="1:8" x14ac:dyDescent="0.2">
      <c r="A3708" s="452"/>
      <c r="B3708" s="451"/>
      <c r="C3708" s="451"/>
      <c r="D3708" s="451"/>
      <c r="E3708" s="451"/>
      <c r="F3708" s="451"/>
      <c r="G3708" s="451"/>
      <c r="H3708" s="451"/>
    </row>
    <row r="3709" spans="1:8" x14ac:dyDescent="0.2">
      <c r="A3709" s="452"/>
      <c r="B3709" s="451"/>
      <c r="C3709" s="451"/>
      <c r="D3709" s="451"/>
      <c r="E3709" s="451"/>
      <c r="F3709" s="451"/>
      <c r="G3709" s="451"/>
      <c r="H3709" s="451"/>
    </row>
    <row r="3710" spans="1:8" x14ac:dyDescent="0.2">
      <c r="A3710" s="452"/>
      <c r="B3710" s="451"/>
      <c r="C3710" s="451"/>
      <c r="D3710" s="451"/>
      <c r="E3710" s="451"/>
      <c r="F3710" s="451"/>
      <c r="G3710" s="451"/>
      <c r="H3710" s="451"/>
    </row>
    <row r="3711" spans="1:8" x14ac:dyDescent="0.2">
      <c r="A3711" s="452"/>
      <c r="B3711" s="451"/>
      <c r="C3711" s="451"/>
      <c r="D3711" s="451"/>
      <c r="E3711" s="451"/>
      <c r="F3711" s="451"/>
      <c r="G3711" s="451"/>
      <c r="H3711" s="451"/>
    </row>
    <row r="3712" spans="1:8" x14ac:dyDescent="0.2">
      <c r="A3712" s="452"/>
      <c r="B3712" s="451"/>
      <c r="C3712" s="451"/>
      <c r="D3712" s="451"/>
      <c r="E3712" s="451"/>
      <c r="F3712" s="451"/>
      <c r="G3712" s="451"/>
      <c r="H3712" s="451"/>
    </row>
    <row r="3713" spans="1:8" x14ac:dyDescent="0.2">
      <c r="A3713" s="452"/>
      <c r="B3713" s="451"/>
      <c r="C3713" s="451"/>
      <c r="D3713" s="451"/>
      <c r="E3713" s="451"/>
      <c r="F3713" s="451"/>
      <c r="G3713" s="451"/>
      <c r="H3713" s="451"/>
    </row>
    <row r="3714" spans="1:8" x14ac:dyDescent="0.2">
      <c r="A3714" s="452"/>
      <c r="B3714" s="451"/>
      <c r="C3714" s="451"/>
      <c r="D3714" s="451"/>
      <c r="E3714" s="451"/>
      <c r="F3714" s="451"/>
      <c r="G3714" s="451"/>
      <c r="H3714" s="451"/>
    </row>
    <row r="3715" spans="1:8" x14ac:dyDescent="0.2">
      <c r="A3715" s="452"/>
      <c r="B3715" s="451"/>
      <c r="C3715" s="451"/>
      <c r="D3715" s="451"/>
      <c r="E3715" s="451"/>
      <c r="F3715" s="451"/>
      <c r="G3715" s="451"/>
      <c r="H3715" s="451"/>
    </row>
    <row r="3716" spans="1:8" x14ac:dyDescent="0.2">
      <c r="A3716" s="452"/>
      <c r="B3716" s="451"/>
      <c r="C3716" s="451"/>
      <c r="D3716" s="451"/>
      <c r="E3716" s="451"/>
      <c r="F3716" s="451"/>
      <c r="G3716" s="451"/>
      <c r="H3716" s="451"/>
    </row>
    <row r="3717" spans="1:8" x14ac:dyDescent="0.2">
      <c r="A3717" s="452"/>
      <c r="B3717" s="451"/>
      <c r="C3717" s="451"/>
      <c r="D3717" s="451"/>
      <c r="E3717" s="451"/>
      <c r="F3717" s="451"/>
      <c r="G3717" s="451"/>
      <c r="H3717" s="451"/>
    </row>
    <row r="3718" spans="1:8" x14ac:dyDescent="0.2">
      <c r="A3718" s="452"/>
      <c r="B3718" s="451"/>
      <c r="C3718" s="451"/>
      <c r="D3718" s="451"/>
      <c r="E3718" s="451"/>
      <c r="F3718" s="451"/>
      <c r="G3718" s="451"/>
      <c r="H3718" s="451"/>
    </row>
    <row r="3719" spans="1:8" x14ac:dyDescent="0.2">
      <c r="A3719" s="452"/>
      <c r="B3719" s="451"/>
      <c r="C3719" s="451"/>
      <c r="D3719" s="451"/>
      <c r="E3719" s="451"/>
      <c r="F3719" s="451"/>
      <c r="G3719" s="451"/>
      <c r="H3719" s="451"/>
    </row>
    <row r="3720" spans="1:8" x14ac:dyDescent="0.2">
      <c r="A3720" s="452"/>
      <c r="B3720" s="451"/>
      <c r="C3720" s="451"/>
      <c r="D3720" s="451"/>
      <c r="E3720" s="451"/>
      <c r="F3720" s="451"/>
      <c r="G3720" s="451"/>
      <c r="H3720" s="451"/>
    </row>
    <row r="3721" spans="1:8" x14ac:dyDescent="0.2">
      <c r="A3721" s="452"/>
      <c r="B3721" s="451"/>
      <c r="C3721" s="451"/>
      <c r="D3721" s="451"/>
      <c r="E3721" s="451"/>
      <c r="F3721" s="451"/>
      <c r="G3721" s="451"/>
      <c r="H3721" s="451"/>
    </row>
    <row r="3722" spans="1:8" x14ac:dyDescent="0.2">
      <c r="A3722" s="452"/>
      <c r="B3722" s="451"/>
      <c r="C3722" s="451"/>
      <c r="D3722" s="451"/>
      <c r="E3722" s="451"/>
      <c r="F3722" s="451"/>
      <c r="G3722" s="451"/>
      <c r="H3722" s="451"/>
    </row>
    <row r="3723" spans="1:8" x14ac:dyDescent="0.2">
      <c r="A3723" s="452"/>
      <c r="B3723" s="451"/>
      <c r="C3723" s="451"/>
      <c r="D3723" s="451"/>
      <c r="E3723" s="451"/>
      <c r="F3723" s="451"/>
      <c r="G3723" s="451"/>
      <c r="H3723" s="451"/>
    </row>
    <row r="3724" spans="1:8" x14ac:dyDescent="0.2">
      <c r="A3724" s="452"/>
      <c r="B3724" s="451"/>
      <c r="C3724" s="451"/>
      <c r="D3724" s="451"/>
      <c r="E3724" s="451"/>
      <c r="F3724" s="451"/>
      <c r="G3724" s="451"/>
      <c r="H3724" s="451"/>
    </row>
    <row r="3725" spans="1:8" x14ac:dyDescent="0.2">
      <c r="A3725" s="452"/>
      <c r="B3725" s="451"/>
      <c r="C3725" s="451"/>
      <c r="D3725" s="451"/>
      <c r="E3725" s="451"/>
      <c r="F3725" s="451"/>
      <c r="G3725" s="451"/>
      <c r="H3725" s="451"/>
    </row>
    <row r="3726" spans="1:8" x14ac:dyDescent="0.2">
      <c r="A3726" s="452"/>
      <c r="B3726" s="451"/>
      <c r="C3726" s="451"/>
      <c r="D3726" s="451"/>
      <c r="E3726" s="451"/>
      <c r="F3726" s="451"/>
      <c r="G3726" s="451"/>
      <c r="H3726" s="451"/>
    </row>
    <row r="3727" spans="1:8" x14ac:dyDescent="0.2">
      <c r="A3727" s="452"/>
      <c r="B3727" s="451"/>
      <c r="C3727" s="451"/>
      <c r="D3727" s="451"/>
      <c r="E3727" s="451"/>
      <c r="F3727" s="451"/>
      <c r="G3727" s="451"/>
      <c r="H3727" s="451"/>
    </row>
    <row r="3728" spans="1:8" x14ac:dyDescent="0.2">
      <c r="A3728" s="452"/>
      <c r="B3728" s="451"/>
      <c r="C3728" s="451"/>
      <c r="D3728" s="451"/>
      <c r="E3728" s="451"/>
      <c r="F3728" s="451"/>
      <c r="G3728" s="451"/>
      <c r="H3728" s="451"/>
    </row>
    <row r="3729" spans="1:8" x14ac:dyDescent="0.2">
      <c r="A3729" s="452"/>
      <c r="B3729" s="451"/>
      <c r="C3729" s="451"/>
      <c r="D3729" s="451"/>
      <c r="E3729" s="451"/>
      <c r="F3729" s="451"/>
      <c r="G3729" s="451"/>
      <c r="H3729" s="451"/>
    </row>
    <row r="3730" spans="1:8" x14ac:dyDescent="0.2">
      <c r="A3730" s="452"/>
      <c r="B3730" s="451"/>
      <c r="C3730" s="451"/>
      <c r="D3730" s="451"/>
      <c r="E3730" s="451"/>
      <c r="F3730" s="451"/>
      <c r="G3730" s="451"/>
      <c r="H3730" s="451"/>
    </row>
    <row r="3731" spans="1:8" x14ac:dyDescent="0.2">
      <c r="A3731" s="452"/>
      <c r="B3731" s="451"/>
      <c r="C3731" s="451"/>
      <c r="D3731" s="451"/>
      <c r="E3731" s="451"/>
      <c r="F3731" s="451"/>
      <c r="G3731" s="451"/>
      <c r="H3731" s="451"/>
    </row>
    <row r="3732" spans="1:8" x14ac:dyDescent="0.2">
      <c r="A3732" s="452"/>
      <c r="B3732" s="451"/>
      <c r="C3732" s="451"/>
      <c r="D3732" s="451"/>
      <c r="E3732" s="451"/>
      <c r="F3732" s="451"/>
      <c r="G3732" s="451"/>
      <c r="H3732" s="451"/>
    </row>
    <row r="3733" spans="1:8" x14ac:dyDescent="0.2">
      <c r="A3733" s="452"/>
      <c r="B3733" s="451"/>
      <c r="C3733" s="451"/>
      <c r="D3733" s="451"/>
      <c r="E3733" s="451"/>
      <c r="F3733" s="451"/>
      <c r="G3733" s="451"/>
      <c r="H3733" s="451"/>
    </row>
    <row r="3734" spans="1:8" x14ac:dyDescent="0.2">
      <c r="A3734" s="452"/>
      <c r="B3734" s="451"/>
      <c r="C3734" s="451"/>
      <c r="D3734" s="451"/>
      <c r="E3734" s="451"/>
      <c r="F3734" s="451"/>
      <c r="G3734" s="451"/>
      <c r="H3734" s="451"/>
    </row>
    <row r="3735" spans="1:8" x14ac:dyDescent="0.2">
      <c r="A3735" s="452"/>
      <c r="B3735" s="451"/>
      <c r="C3735" s="451"/>
      <c r="D3735" s="451"/>
      <c r="E3735" s="451"/>
      <c r="F3735" s="451"/>
      <c r="G3735" s="451"/>
      <c r="H3735" s="451"/>
    </row>
    <row r="3736" spans="1:8" x14ac:dyDescent="0.2">
      <c r="A3736" s="452"/>
      <c r="B3736" s="451"/>
      <c r="C3736" s="451"/>
      <c r="D3736" s="451"/>
      <c r="E3736" s="451"/>
      <c r="F3736" s="451"/>
      <c r="G3736" s="451"/>
      <c r="H3736" s="451"/>
    </row>
    <row r="3737" spans="1:8" x14ac:dyDescent="0.2">
      <c r="A3737" s="452"/>
      <c r="B3737" s="451"/>
      <c r="C3737" s="451"/>
      <c r="D3737" s="451"/>
      <c r="E3737" s="451"/>
      <c r="F3737" s="451"/>
      <c r="G3737" s="451"/>
      <c r="H3737" s="451"/>
    </row>
    <row r="3738" spans="1:8" x14ac:dyDescent="0.2">
      <c r="A3738" s="452"/>
      <c r="B3738" s="451"/>
      <c r="C3738" s="451"/>
      <c r="D3738" s="451"/>
      <c r="E3738" s="451"/>
      <c r="F3738" s="451"/>
      <c r="G3738" s="451"/>
      <c r="H3738" s="451"/>
    </row>
    <row r="3739" spans="1:8" x14ac:dyDescent="0.2">
      <c r="A3739" s="452"/>
      <c r="B3739" s="451"/>
      <c r="C3739" s="451"/>
      <c r="D3739" s="451"/>
      <c r="E3739" s="451"/>
      <c r="F3739" s="451"/>
      <c r="G3739" s="451"/>
      <c r="H3739" s="451"/>
    </row>
    <row r="3740" spans="1:8" x14ac:dyDescent="0.2">
      <c r="A3740" s="452"/>
      <c r="B3740" s="451"/>
      <c r="C3740" s="451"/>
      <c r="D3740" s="451"/>
      <c r="E3740" s="451"/>
      <c r="F3740" s="451"/>
      <c r="G3740" s="451"/>
      <c r="H3740" s="451"/>
    </row>
    <row r="3741" spans="1:8" x14ac:dyDescent="0.2">
      <c r="A3741" s="452"/>
      <c r="B3741" s="451"/>
      <c r="C3741" s="451"/>
      <c r="D3741" s="451"/>
      <c r="E3741" s="451"/>
      <c r="F3741" s="451"/>
      <c r="G3741" s="451"/>
      <c r="H3741" s="451"/>
    </row>
    <row r="3742" spans="1:8" x14ac:dyDescent="0.2">
      <c r="A3742" s="452"/>
      <c r="B3742" s="451"/>
      <c r="C3742" s="451"/>
      <c r="D3742" s="451"/>
      <c r="E3742" s="451"/>
      <c r="F3742" s="451"/>
      <c r="G3742" s="451"/>
      <c r="H3742" s="451"/>
    </row>
    <row r="3743" spans="1:8" x14ac:dyDescent="0.2">
      <c r="A3743" s="452"/>
      <c r="B3743" s="451"/>
      <c r="C3743" s="451"/>
      <c r="D3743" s="451"/>
      <c r="E3743" s="451"/>
      <c r="F3743" s="451"/>
      <c r="G3743" s="451"/>
      <c r="H3743" s="451"/>
    </row>
    <row r="3744" spans="1:8" x14ac:dyDescent="0.2">
      <c r="A3744" s="452"/>
      <c r="B3744" s="451"/>
      <c r="C3744" s="451"/>
      <c r="D3744" s="451"/>
      <c r="E3744" s="451"/>
      <c r="F3744" s="451"/>
      <c r="G3744" s="451"/>
      <c r="H3744" s="451"/>
    </row>
    <row r="3745" spans="1:8" x14ac:dyDescent="0.2">
      <c r="A3745" s="452"/>
      <c r="B3745" s="451"/>
      <c r="C3745" s="451"/>
      <c r="D3745" s="451"/>
      <c r="E3745" s="451"/>
      <c r="F3745" s="451"/>
      <c r="G3745" s="451"/>
      <c r="H3745" s="451"/>
    </row>
    <row r="3746" spans="1:8" x14ac:dyDescent="0.2">
      <c r="A3746" s="452"/>
      <c r="B3746" s="451"/>
      <c r="C3746" s="451"/>
      <c r="D3746" s="451"/>
      <c r="E3746" s="451"/>
      <c r="F3746" s="451"/>
      <c r="G3746" s="451"/>
      <c r="H3746" s="451"/>
    </row>
    <row r="3747" spans="1:8" x14ac:dyDescent="0.2">
      <c r="A3747" s="452"/>
      <c r="B3747" s="451"/>
      <c r="C3747" s="451"/>
      <c r="D3747" s="451"/>
      <c r="E3747" s="451"/>
      <c r="F3747" s="451"/>
      <c r="G3747" s="451"/>
      <c r="H3747" s="451"/>
    </row>
    <row r="3748" spans="1:8" x14ac:dyDescent="0.2">
      <c r="A3748" s="452"/>
      <c r="B3748" s="451"/>
      <c r="C3748" s="451"/>
      <c r="D3748" s="451"/>
      <c r="E3748" s="451"/>
      <c r="F3748" s="451"/>
      <c r="G3748" s="451"/>
      <c r="H3748" s="451"/>
    </row>
    <row r="3749" spans="1:8" x14ac:dyDescent="0.2">
      <c r="A3749" s="452"/>
      <c r="B3749" s="451"/>
      <c r="C3749" s="451"/>
      <c r="D3749" s="451"/>
      <c r="E3749" s="451"/>
      <c r="F3749" s="451"/>
      <c r="G3749" s="451"/>
      <c r="H3749" s="451"/>
    </row>
    <row r="3750" spans="1:8" x14ac:dyDescent="0.2">
      <c r="A3750" s="452"/>
      <c r="B3750" s="451"/>
      <c r="C3750" s="451"/>
      <c r="D3750" s="451"/>
      <c r="E3750" s="451"/>
      <c r="F3750" s="451"/>
      <c r="G3750" s="451"/>
      <c r="H3750" s="451"/>
    </row>
    <row r="3751" spans="1:8" x14ac:dyDescent="0.2">
      <c r="A3751" s="452"/>
      <c r="B3751" s="451"/>
      <c r="C3751" s="451"/>
      <c r="D3751" s="451"/>
      <c r="E3751" s="451"/>
      <c r="F3751" s="451"/>
      <c r="G3751" s="451"/>
      <c r="H3751" s="451"/>
    </row>
    <row r="3752" spans="1:8" x14ac:dyDescent="0.2">
      <c r="A3752" s="452"/>
      <c r="B3752" s="451"/>
      <c r="C3752" s="451"/>
      <c r="D3752" s="451"/>
      <c r="E3752" s="451"/>
      <c r="F3752" s="451"/>
      <c r="G3752" s="451"/>
      <c r="H3752" s="451"/>
    </row>
    <row r="3753" spans="1:8" x14ac:dyDescent="0.2">
      <c r="A3753" s="452"/>
      <c r="B3753" s="451"/>
      <c r="C3753" s="451"/>
      <c r="D3753" s="451"/>
      <c r="E3753" s="451"/>
      <c r="F3753" s="451"/>
      <c r="G3753" s="451"/>
      <c r="H3753" s="451"/>
    </row>
    <row r="3754" spans="1:8" x14ac:dyDescent="0.2">
      <c r="A3754" s="452"/>
      <c r="B3754" s="451"/>
      <c r="C3754" s="451"/>
      <c r="D3754" s="451"/>
      <c r="E3754" s="451"/>
      <c r="F3754" s="451"/>
      <c r="G3754" s="451"/>
      <c r="H3754" s="451"/>
    </row>
    <row r="3755" spans="1:8" x14ac:dyDescent="0.2">
      <c r="A3755" s="452"/>
      <c r="B3755" s="451"/>
      <c r="C3755" s="451"/>
      <c r="D3755" s="451"/>
      <c r="E3755" s="451"/>
      <c r="F3755" s="451"/>
      <c r="G3755" s="451"/>
      <c r="H3755" s="451"/>
    </row>
    <row r="3756" spans="1:8" x14ac:dyDescent="0.2">
      <c r="A3756" s="452"/>
      <c r="B3756" s="451"/>
      <c r="C3756" s="451"/>
      <c r="D3756" s="451"/>
      <c r="E3756" s="451"/>
      <c r="F3756" s="451"/>
      <c r="G3756" s="451"/>
      <c r="H3756" s="451"/>
    </row>
    <row r="3757" spans="1:8" x14ac:dyDescent="0.2">
      <c r="A3757" s="452"/>
      <c r="B3757" s="451"/>
      <c r="C3757" s="451"/>
      <c r="D3757" s="451"/>
      <c r="E3757" s="451"/>
      <c r="F3757" s="451"/>
      <c r="G3757" s="451"/>
      <c r="H3757" s="451"/>
    </row>
    <row r="3758" spans="1:8" x14ac:dyDescent="0.2">
      <c r="A3758" s="452"/>
      <c r="B3758" s="451"/>
      <c r="C3758" s="451"/>
      <c r="D3758" s="451"/>
      <c r="E3758" s="451"/>
      <c r="F3758" s="451"/>
      <c r="G3758" s="451"/>
      <c r="H3758" s="451"/>
    </row>
    <row r="3759" spans="1:8" x14ac:dyDescent="0.2">
      <c r="A3759" s="452"/>
      <c r="B3759" s="451"/>
      <c r="C3759" s="451"/>
      <c r="D3759" s="451"/>
      <c r="E3759" s="451"/>
      <c r="F3759" s="451"/>
      <c r="G3759" s="451"/>
      <c r="H3759" s="451"/>
    </row>
    <row r="3760" spans="1:8" x14ac:dyDescent="0.2">
      <c r="A3760" s="452"/>
      <c r="B3760" s="451"/>
      <c r="C3760" s="451"/>
      <c r="D3760" s="451"/>
      <c r="E3760" s="451"/>
      <c r="F3760" s="451"/>
      <c r="G3760" s="451"/>
      <c r="H3760" s="451"/>
    </row>
    <row r="3761" spans="1:8" x14ac:dyDescent="0.2">
      <c r="A3761" s="452"/>
      <c r="B3761" s="451"/>
      <c r="C3761" s="451"/>
      <c r="D3761" s="451"/>
      <c r="E3761" s="451"/>
      <c r="F3761" s="451"/>
      <c r="G3761" s="451"/>
      <c r="H3761" s="451"/>
    </row>
    <row r="3762" spans="1:8" x14ac:dyDescent="0.2">
      <c r="A3762" s="452"/>
      <c r="B3762" s="451"/>
      <c r="C3762" s="451"/>
      <c r="D3762" s="451"/>
      <c r="E3762" s="451"/>
      <c r="F3762" s="451"/>
      <c r="G3762" s="451"/>
      <c r="H3762" s="451"/>
    </row>
    <row r="3763" spans="1:8" x14ac:dyDescent="0.2">
      <c r="A3763" s="452"/>
      <c r="B3763" s="451"/>
      <c r="C3763" s="451"/>
      <c r="D3763" s="451"/>
      <c r="E3763" s="451"/>
      <c r="F3763" s="451"/>
      <c r="G3763" s="451"/>
      <c r="H3763" s="451"/>
    </row>
    <row r="3764" spans="1:8" x14ac:dyDescent="0.2">
      <c r="A3764" s="452"/>
      <c r="B3764" s="451"/>
      <c r="C3764" s="451"/>
      <c r="D3764" s="451"/>
      <c r="E3764" s="451"/>
      <c r="F3764" s="451"/>
      <c r="G3764" s="451"/>
      <c r="H3764" s="451"/>
    </row>
    <row r="3765" spans="1:8" x14ac:dyDescent="0.2">
      <c r="A3765" s="452"/>
      <c r="B3765" s="451"/>
      <c r="C3765" s="451"/>
      <c r="D3765" s="451"/>
      <c r="E3765" s="451"/>
      <c r="F3765" s="451"/>
      <c r="G3765" s="451"/>
      <c r="H3765" s="451"/>
    </row>
    <row r="3766" spans="1:8" x14ac:dyDescent="0.2">
      <c r="A3766" s="452"/>
      <c r="B3766" s="451"/>
      <c r="C3766" s="451"/>
      <c r="D3766" s="451"/>
      <c r="E3766" s="451"/>
      <c r="F3766" s="451"/>
      <c r="G3766" s="451"/>
      <c r="H3766" s="451"/>
    </row>
    <row r="3767" spans="1:8" x14ac:dyDescent="0.2">
      <c r="A3767" s="452"/>
      <c r="B3767" s="451"/>
      <c r="C3767" s="451"/>
      <c r="D3767" s="451"/>
      <c r="E3767" s="451"/>
      <c r="F3767" s="451"/>
      <c r="G3767" s="451"/>
      <c r="H3767" s="451"/>
    </row>
    <row r="3768" spans="1:8" x14ac:dyDescent="0.2">
      <c r="A3768" s="452"/>
      <c r="B3768" s="451"/>
      <c r="C3768" s="451"/>
      <c r="D3768" s="451"/>
      <c r="E3768" s="451"/>
      <c r="F3768" s="451"/>
      <c r="G3768" s="451"/>
      <c r="H3768" s="451"/>
    </row>
    <row r="3769" spans="1:8" x14ac:dyDescent="0.2">
      <c r="A3769" s="452"/>
      <c r="B3769" s="451"/>
      <c r="C3769" s="451"/>
      <c r="D3769" s="451"/>
      <c r="E3769" s="451"/>
      <c r="F3769" s="451"/>
      <c r="G3769" s="451"/>
      <c r="H3769" s="451"/>
    </row>
    <row r="3770" spans="1:8" x14ac:dyDescent="0.2">
      <c r="A3770" s="452"/>
      <c r="B3770" s="451"/>
      <c r="C3770" s="451"/>
      <c r="D3770" s="451"/>
      <c r="E3770" s="451"/>
      <c r="F3770" s="451"/>
      <c r="G3770" s="451"/>
      <c r="H3770" s="451"/>
    </row>
    <row r="3771" spans="1:8" x14ac:dyDescent="0.2">
      <c r="A3771" s="452"/>
      <c r="B3771" s="451"/>
      <c r="C3771" s="451"/>
      <c r="D3771" s="451"/>
      <c r="E3771" s="451"/>
      <c r="F3771" s="451"/>
      <c r="G3771" s="451"/>
      <c r="H3771" s="451"/>
    </row>
    <row r="3772" spans="1:8" x14ac:dyDescent="0.2">
      <c r="A3772" s="452"/>
      <c r="B3772" s="451"/>
      <c r="C3772" s="451"/>
      <c r="D3772" s="451"/>
      <c r="E3772" s="451"/>
      <c r="F3772" s="451"/>
      <c r="G3772" s="451"/>
      <c r="H3772" s="451"/>
    </row>
    <row r="3773" spans="1:8" x14ac:dyDescent="0.2">
      <c r="A3773" s="452"/>
      <c r="B3773" s="451"/>
      <c r="C3773" s="451"/>
      <c r="D3773" s="451"/>
      <c r="E3773" s="451"/>
      <c r="F3773" s="451"/>
      <c r="G3773" s="451"/>
      <c r="H3773" s="451"/>
    </row>
    <row r="3774" spans="1:8" x14ac:dyDescent="0.2">
      <c r="A3774" s="452"/>
      <c r="B3774" s="451"/>
      <c r="C3774" s="451"/>
      <c r="D3774" s="451"/>
      <c r="E3774" s="451"/>
      <c r="F3774" s="451"/>
      <c r="G3774" s="451"/>
      <c r="H3774" s="451"/>
    </row>
    <row r="3775" spans="1:8" x14ac:dyDescent="0.2">
      <c r="A3775" s="452"/>
      <c r="B3775" s="451"/>
      <c r="C3775" s="451"/>
      <c r="D3775" s="451"/>
      <c r="E3775" s="451"/>
      <c r="F3775" s="451"/>
      <c r="G3775" s="451"/>
      <c r="H3775" s="451"/>
    </row>
    <row r="3776" spans="1:8" x14ac:dyDescent="0.2">
      <c r="A3776" s="452"/>
      <c r="B3776" s="451"/>
      <c r="C3776" s="451"/>
      <c r="D3776" s="451"/>
      <c r="E3776" s="451"/>
      <c r="F3776" s="451"/>
      <c r="G3776" s="451"/>
      <c r="H3776" s="451"/>
    </row>
    <row r="3777" spans="1:8" x14ac:dyDescent="0.2">
      <c r="A3777" s="452"/>
      <c r="B3777" s="451"/>
      <c r="C3777" s="451"/>
      <c r="D3777" s="451"/>
      <c r="E3777" s="451"/>
      <c r="F3777" s="451"/>
      <c r="G3777" s="451"/>
      <c r="H3777" s="451"/>
    </row>
    <row r="3778" spans="1:8" x14ac:dyDescent="0.2">
      <c r="A3778" s="452"/>
      <c r="B3778" s="451"/>
      <c r="C3778" s="451"/>
      <c r="D3778" s="451"/>
      <c r="E3778" s="451"/>
      <c r="F3778" s="451"/>
      <c r="G3778" s="451"/>
      <c r="H3778" s="451"/>
    </row>
    <row r="3779" spans="1:8" x14ac:dyDescent="0.2">
      <c r="A3779" s="452"/>
      <c r="B3779" s="451"/>
      <c r="C3779" s="451"/>
      <c r="D3779" s="451"/>
      <c r="E3779" s="451"/>
      <c r="F3779" s="451"/>
      <c r="G3779" s="451"/>
      <c r="H3779" s="451"/>
    </row>
    <row r="3780" spans="1:8" x14ac:dyDescent="0.2">
      <c r="A3780" s="452"/>
      <c r="B3780" s="451"/>
      <c r="C3780" s="451"/>
      <c r="D3780" s="451"/>
      <c r="E3780" s="451"/>
      <c r="F3780" s="451"/>
      <c r="G3780" s="451"/>
      <c r="H3780" s="451"/>
    </row>
    <row r="3781" spans="1:8" x14ac:dyDescent="0.2">
      <c r="A3781" s="452"/>
      <c r="B3781" s="451"/>
      <c r="C3781" s="451"/>
      <c r="D3781" s="451"/>
      <c r="E3781" s="451"/>
      <c r="F3781" s="451"/>
      <c r="G3781" s="451"/>
      <c r="H3781" s="451"/>
    </row>
    <row r="3782" spans="1:8" x14ac:dyDescent="0.2">
      <c r="A3782" s="452"/>
      <c r="B3782" s="451"/>
      <c r="C3782" s="451"/>
      <c r="D3782" s="451"/>
      <c r="E3782" s="451"/>
      <c r="F3782" s="451"/>
      <c r="G3782" s="451"/>
      <c r="H3782" s="451"/>
    </row>
    <row r="3783" spans="1:8" x14ac:dyDescent="0.2">
      <c r="A3783" s="452"/>
      <c r="B3783" s="451"/>
      <c r="C3783" s="451"/>
      <c r="D3783" s="451"/>
      <c r="E3783" s="451"/>
      <c r="F3783" s="451"/>
      <c r="G3783" s="451"/>
      <c r="H3783" s="451"/>
    </row>
    <row r="3784" spans="1:8" x14ac:dyDescent="0.2">
      <c r="A3784" s="452"/>
      <c r="B3784" s="451"/>
      <c r="C3784" s="451"/>
      <c r="D3784" s="451"/>
      <c r="E3784" s="451"/>
      <c r="F3784" s="451"/>
      <c r="G3784" s="451"/>
      <c r="H3784" s="451"/>
    </row>
    <row r="3785" spans="1:8" x14ac:dyDescent="0.2">
      <c r="A3785" s="452"/>
      <c r="B3785" s="451"/>
      <c r="C3785" s="451"/>
      <c r="D3785" s="451"/>
      <c r="E3785" s="451"/>
      <c r="F3785" s="451"/>
      <c r="G3785" s="451"/>
      <c r="H3785" s="451"/>
    </row>
    <row r="3786" spans="1:8" x14ac:dyDescent="0.2">
      <c r="A3786" s="452"/>
      <c r="B3786" s="451"/>
      <c r="C3786" s="451"/>
      <c r="D3786" s="451"/>
      <c r="E3786" s="451"/>
      <c r="F3786" s="451"/>
      <c r="G3786" s="451"/>
      <c r="H3786" s="451"/>
    </row>
    <row r="3787" spans="1:8" x14ac:dyDescent="0.2">
      <c r="A3787" s="452"/>
      <c r="B3787" s="451"/>
      <c r="C3787" s="451"/>
      <c r="D3787" s="451"/>
      <c r="E3787" s="451"/>
      <c r="F3787" s="451"/>
      <c r="G3787" s="451"/>
      <c r="H3787" s="451"/>
    </row>
    <row r="3788" spans="1:8" x14ac:dyDescent="0.2">
      <c r="A3788" s="452"/>
      <c r="B3788" s="451"/>
      <c r="C3788" s="451"/>
      <c r="D3788" s="451"/>
      <c r="E3788" s="451"/>
      <c r="F3788" s="451"/>
      <c r="G3788" s="451"/>
      <c r="H3788" s="451"/>
    </row>
    <row r="3789" spans="1:8" x14ac:dyDescent="0.2">
      <c r="A3789" s="452"/>
      <c r="B3789" s="451"/>
      <c r="C3789" s="451"/>
      <c r="D3789" s="451"/>
      <c r="E3789" s="451"/>
      <c r="F3789" s="451"/>
      <c r="G3789" s="451"/>
      <c r="H3789" s="451"/>
    </row>
    <row r="3790" spans="1:8" x14ac:dyDescent="0.2">
      <c r="A3790" s="452"/>
      <c r="B3790" s="451"/>
      <c r="C3790" s="451"/>
      <c r="D3790" s="451"/>
      <c r="E3790" s="451"/>
      <c r="F3790" s="451"/>
      <c r="G3790" s="451"/>
      <c r="H3790" s="451"/>
    </row>
    <row r="3791" spans="1:8" x14ac:dyDescent="0.2">
      <c r="A3791" s="452"/>
      <c r="B3791" s="451"/>
      <c r="C3791" s="451"/>
      <c r="D3791" s="451"/>
      <c r="E3791" s="451"/>
      <c r="F3791" s="451"/>
      <c r="G3791" s="451"/>
      <c r="H3791" s="451"/>
    </row>
    <row r="3792" spans="1:8" x14ac:dyDescent="0.2">
      <c r="A3792" s="452"/>
      <c r="B3792" s="451"/>
      <c r="C3792" s="451"/>
      <c r="D3792" s="451"/>
      <c r="E3792" s="451"/>
      <c r="F3792" s="451"/>
      <c r="G3792" s="451"/>
      <c r="H3792" s="451"/>
    </row>
    <row r="3793" spans="1:8" x14ac:dyDescent="0.2">
      <c r="A3793" s="452"/>
      <c r="B3793" s="451"/>
      <c r="C3793" s="451"/>
      <c r="D3793" s="451"/>
      <c r="E3793" s="451"/>
      <c r="F3793" s="451"/>
      <c r="G3793" s="451"/>
      <c r="H3793" s="451"/>
    </row>
    <row r="3794" spans="1:8" x14ac:dyDescent="0.2">
      <c r="A3794" s="452"/>
      <c r="B3794" s="451"/>
      <c r="C3794" s="451"/>
      <c r="D3794" s="451"/>
      <c r="E3794" s="451"/>
      <c r="F3794" s="451"/>
      <c r="G3794" s="451"/>
      <c r="H3794" s="451"/>
    </row>
    <row r="3795" spans="1:8" x14ac:dyDescent="0.2">
      <c r="A3795" s="452"/>
      <c r="B3795" s="451"/>
      <c r="C3795" s="451"/>
      <c r="D3795" s="451"/>
      <c r="E3795" s="451"/>
      <c r="F3795" s="451"/>
      <c r="G3795" s="451"/>
      <c r="H3795" s="451"/>
    </row>
    <row r="3796" spans="1:8" x14ac:dyDescent="0.2">
      <c r="A3796" s="452"/>
      <c r="B3796" s="451"/>
      <c r="C3796" s="451"/>
      <c r="D3796" s="451"/>
      <c r="E3796" s="451"/>
      <c r="F3796" s="451"/>
      <c r="G3796" s="451"/>
      <c r="H3796" s="451"/>
    </row>
    <row r="3797" spans="1:8" x14ac:dyDescent="0.2">
      <c r="A3797" s="452"/>
      <c r="B3797" s="451"/>
      <c r="C3797" s="451"/>
      <c r="D3797" s="451"/>
      <c r="E3797" s="451"/>
      <c r="F3797" s="451"/>
      <c r="G3797" s="451"/>
      <c r="H3797" s="451"/>
    </row>
    <row r="3798" spans="1:8" x14ac:dyDescent="0.2">
      <c r="A3798" s="452"/>
      <c r="B3798" s="451"/>
      <c r="C3798" s="451"/>
      <c r="D3798" s="451"/>
      <c r="E3798" s="451"/>
      <c r="F3798" s="451"/>
      <c r="G3798" s="451"/>
      <c r="H3798" s="451"/>
    </row>
    <row r="3799" spans="1:8" x14ac:dyDescent="0.2">
      <c r="A3799" s="452"/>
      <c r="B3799" s="451"/>
      <c r="C3799" s="451"/>
      <c r="D3799" s="451"/>
      <c r="E3799" s="451"/>
      <c r="F3799" s="451"/>
      <c r="G3799" s="451"/>
      <c r="H3799" s="451"/>
    </row>
    <row r="3800" spans="1:8" x14ac:dyDescent="0.2">
      <c r="A3800" s="452"/>
      <c r="B3800" s="451"/>
      <c r="C3800" s="451"/>
      <c r="D3800" s="451"/>
      <c r="E3800" s="451"/>
      <c r="F3800" s="451"/>
      <c r="G3800" s="451"/>
      <c r="H3800" s="451"/>
    </row>
    <row r="3801" spans="1:8" x14ac:dyDescent="0.2">
      <c r="A3801" s="452"/>
      <c r="B3801" s="451"/>
      <c r="C3801" s="451"/>
      <c r="D3801" s="451"/>
      <c r="E3801" s="451"/>
      <c r="F3801" s="451"/>
      <c r="G3801" s="451"/>
      <c r="H3801" s="451"/>
    </row>
    <row r="3802" spans="1:8" x14ac:dyDescent="0.2">
      <c r="A3802" s="452"/>
      <c r="B3802" s="451"/>
      <c r="C3802" s="451"/>
      <c r="D3802" s="451"/>
      <c r="E3802" s="451"/>
      <c r="F3802" s="451"/>
      <c r="G3802" s="451"/>
      <c r="H3802" s="451"/>
    </row>
    <row r="3803" spans="1:8" x14ac:dyDescent="0.2">
      <c r="A3803" s="452"/>
      <c r="B3803" s="451"/>
      <c r="C3803" s="451"/>
      <c r="D3803" s="451"/>
      <c r="E3803" s="451"/>
      <c r="F3803" s="451"/>
      <c r="G3803" s="451"/>
      <c r="H3803" s="451"/>
    </row>
    <row r="3804" spans="1:8" x14ac:dyDescent="0.2">
      <c r="A3804" s="452"/>
      <c r="B3804" s="451"/>
      <c r="C3804" s="451"/>
      <c r="D3804" s="451"/>
      <c r="E3804" s="451"/>
      <c r="F3804" s="451"/>
      <c r="G3804" s="451"/>
      <c r="H3804" s="451"/>
    </row>
    <row r="3805" spans="1:8" x14ac:dyDescent="0.2">
      <c r="A3805" s="452"/>
      <c r="B3805" s="451"/>
      <c r="C3805" s="451"/>
      <c r="D3805" s="451"/>
      <c r="E3805" s="451"/>
      <c r="F3805" s="451"/>
      <c r="G3805" s="451"/>
      <c r="H3805" s="451"/>
    </row>
    <row r="3806" spans="1:8" x14ac:dyDescent="0.2">
      <c r="A3806" s="452"/>
      <c r="B3806" s="451"/>
      <c r="C3806" s="451"/>
      <c r="D3806" s="451"/>
      <c r="E3806" s="451"/>
      <c r="F3806" s="451"/>
      <c r="G3806" s="451"/>
      <c r="H3806" s="451"/>
    </row>
    <row r="3807" spans="1:8" x14ac:dyDescent="0.2">
      <c r="A3807" s="452"/>
      <c r="B3807" s="451"/>
      <c r="C3807" s="451"/>
      <c r="D3807" s="451"/>
      <c r="E3807" s="451"/>
      <c r="F3807" s="451"/>
      <c r="G3807" s="451"/>
      <c r="H3807" s="451"/>
    </row>
    <row r="3808" spans="1:8" x14ac:dyDescent="0.2">
      <c r="A3808" s="452"/>
      <c r="B3808" s="451"/>
      <c r="C3808" s="451"/>
      <c r="D3808" s="451"/>
      <c r="E3808" s="451"/>
      <c r="F3808" s="451"/>
      <c r="G3808" s="451"/>
      <c r="H3808" s="451"/>
    </row>
    <row r="3809" spans="1:8" x14ac:dyDescent="0.2">
      <c r="A3809" s="452"/>
      <c r="B3809" s="451"/>
      <c r="C3809" s="451"/>
      <c r="D3809" s="451"/>
      <c r="E3809" s="451"/>
      <c r="F3809" s="451"/>
      <c r="G3809" s="451"/>
      <c r="H3809" s="451"/>
    </row>
    <row r="3810" spans="1:8" x14ac:dyDescent="0.2">
      <c r="A3810" s="452"/>
      <c r="B3810" s="451"/>
      <c r="C3810" s="451"/>
      <c r="D3810" s="451"/>
      <c r="E3810" s="451"/>
      <c r="F3810" s="451"/>
      <c r="G3810" s="451"/>
      <c r="H3810" s="451"/>
    </row>
    <row r="3811" spans="1:8" x14ac:dyDescent="0.2">
      <c r="A3811" s="452"/>
      <c r="B3811" s="451"/>
      <c r="C3811" s="451"/>
      <c r="D3811" s="451"/>
      <c r="E3811" s="451"/>
      <c r="F3811" s="451"/>
      <c r="G3811" s="451"/>
      <c r="H3811" s="451"/>
    </row>
    <row r="3812" spans="1:8" x14ac:dyDescent="0.2">
      <c r="A3812" s="452"/>
      <c r="B3812" s="451"/>
      <c r="C3812" s="451"/>
      <c r="D3812" s="451"/>
      <c r="E3812" s="451"/>
      <c r="F3812" s="451"/>
      <c r="G3812" s="451"/>
      <c r="H3812" s="451"/>
    </row>
    <row r="3813" spans="1:8" x14ac:dyDescent="0.2">
      <c r="A3813" s="452"/>
      <c r="B3813" s="451"/>
      <c r="C3813" s="451"/>
      <c r="D3813" s="451"/>
      <c r="E3813" s="451"/>
      <c r="F3813" s="451"/>
      <c r="G3813" s="451"/>
      <c r="H3813" s="451"/>
    </row>
    <row r="3814" spans="1:8" x14ac:dyDescent="0.2">
      <c r="A3814" s="452"/>
      <c r="B3814" s="451"/>
      <c r="C3814" s="451"/>
      <c r="D3814" s="451"/>
      <c r="E3814" s="451"/>
      <c r="F3814" s="451"/>
      <c r="G3814" s="451"/>
      <c r="H3814" s="451"/>
    </row>
    <row r="3815" spans="1:8" x14ac:dyDescent="0.2">
      <c r="A3815" s="452"/>
      <c r="B3815" s="451"/>
      <c r="C3815" s="451"/>
      <c r="D3815" s="451"/>
      <c r="E3815" s="451"/>
      <c r="F3815" s="451"/>
      <c r="G3815" s="451"/>
      <c r="H3815" s="451"/>
    </row>
    <row r="3816" spans="1:8" x14ac:dyDescent="0.2">
      <c r="A3816" s="452"/>
      <c r="B3816" s="451"/>
      <c r="C3816" s="451"/>
      <c r="D3816" s="451"/>
      <c r="E3816" s="451"/>
      <c r="F3816" s="451"/>
      <c r="G3816" s="451"/>
      <c r="H3816" s="451"/>
    </row>
    <row r="3817" spans="1:8" x14ac:dyDescent="0.2">
      <c r="A3817" s="452"/>
      <c r="B3817" s="451"/>
      <c r="C3817" s="451"/>
      <c r="D3817" s="451"/>
      <c r="E3817" s="451"/>
      <c r="F3817" s="451"/>
      <c r="G3817" s="451"/>
      <c r="H3817" s="451"/>
    </row>
    <row r="3818" spans="1:8" x14ac:dyDescent="0.2">
      <c r="A3818" s="452"/>
      <c r="B3818" s="451"/>
      <c r="C3818" s="451"/>
      <c r="D3818" s="451"/>
      <c r="E3818" s="451"/>
      <c r="F3818" s="451"/>
      <c r="G3818" s="451"/>
      <c r="H3818" s="451"/>
    </row>
    <row r="3819" spans="1:8" x14ac:dyDescent="0.2">
      <c r="A3819" s="452"/>
      <c r="B3819" s="451"/>
      <c r="C3819" s="451"/>
      <c r="D3819" s="451"/>
      <c r="E3819" s="451"/>
      <c r="F3819" s="451"/>
      <c r="G3819" s="451"/>
      <c r="H3819" s="451"/>
    </row>
    <row r="3820" spans="1:8" x14ac:dyDescent="0.2">
      <c r="A3820" s="452"/>
      <c r="B3820" s="451"/>
      <c r="C3820" s="451"/>
      <c r="D3820" s="451"/>
      <c r="E3820" s="451"/>
      <c r="F3820" s="451"/>
      <c r="G3820" s="451"/>
      <c r="H3820" s="451"/>
    </row>
    <row r="3821" spans="1:8" x14ac:dyDescent="0.2">
      <c r="A3821" s="452"/>
      <c r="B3821" s="451"/>
      <c r="C3821" s="451"/>
      <c r="D3821" s="451"/>
      <c r="E3821" s="451"/>
      <c r="F3821" s="451"/>
      <c r="G3821" s="451"/>
      <c r="H3821" s="451"/>
    </row>
    <row r="3822" spans="1:8" x14ac:dyDescent="0.2">
      <c r="A3822" s="452"/>
      <c r="B3822" s="451"/>
      <c r="C3822" s="451"/>
      <c r="D3822" s="451"/>
      <c r="E3822" s="451"/>
      <c r="F3822" s="451"/>
      <c r="G3822" s="451"/>
      <c r="H3822" s="451"/>
    </row>
    <row r="3823" spans="1:8" x14ac:dyDescent="0.2">
      <c r="A3823" s="452"/>
      <c r="B3823" s="451"/>
      <c r="C3823" s="451"/>
      <c r="D3823" s="451"/>
      <c r="E3823" s="451"/>
      <c r="F3823" s="451"/>
      <c r="G3823" s="451"/>
      <c r="H3823" s="451"/>
    </row>
    <row r="3824" spans="1:8" x14ac:dyDescent="0.2">
      <c r="A3824" s="452"/>
      <c r="B3824" s="451"/>
      <c r="C3824" s="451"/>
      <c r="D3824" s="451"/>
      <c r="E3824" s="451"/>
      <c r="F3824" s="451"/>
      <c r="G3824" s="451"/>
      <c r="H3824" s="451"/>
    </row>
    <row r="3825" spans="1:8" x14ac:dyDescent="0.2">
      <c r="A3825" s="452"/>
      <c r="B3825" s="451"/>
      <c r="C3825" s="451"/>
      <c r="D3825" s="451"/>
      <c r="E3825" s="451"/>
      <c r="F3825" s="451"/>
      <c r="G3825" s="451"/>
      <c r="H3825" s="451"/>
    </row>
    <row r="3826" spans="1:8" x14ac:dyDescent="0.2">
      <c r="A3826" s="452"/>
      <c r="B3826" s="451"/>
      <c r="C3826" s="451"/>
      <c r="D3826" s="451"/>
      <c r="E3826" s="451"/>
      <c r="F3826" s="451"/>
      <c r="G3826" s="451"/>
      <c r="H3826" s="451"/>
    </row>
    <row r="3827" spans="1:8" x14ac:dyDescent="0.2">
      <c r="A3827" s="452"/>
      <c r="B3827" s="451"/>
      <c r="C3827" s="451"/>
      <c r="D3827" s="451"/>
      <c r="E3827" s="451"/>
      <c r="F3827" s="451"/>
      <c r="G3827" s="451"/>
      <c r="H3827" s="451"/>
    </row>
    <row r="3828" spans="1:8" x14ac:dyDescent="0.2">
      <c r="A3828" s="452"/>
      <c r="B3828" s="451"/>
      <c r="C3828" s="451"/>
      <c r="D3828" s="451"/>
      <c r="E3828" s="451"/>
      <c r="F3828" s="451"/>
      <c r="G3828" s="451"/>
      <c r="H3828" s="451"/>
    </row>
    <row r="3829" spans="1:8" x14ac:dyDescent="0.2">
      <c r="A3829" s="452"/>
      <c r="B3829" s="451"/>
      <c r="C3829" s="451"/>
      <c r="D3829" s="451"/>
      <c r="E3829" s="451"/>
      <c r="F3829" s="451"/>
      <c r="G3829" s="451"/>
      <c r="H3829" s="451"/>
    </row>
    <row r="3830" spans="1:8" x14ac:dyDescent="0.2">
      <c r="A3830" s="452"/>
      <c r="B3830" s="451"/>
      <c r="C3830" s="451"/>
      <c r="D3830" s="451"/>
      <c r="E3830" s="451"/>
      <c r="F3830" s="451"/>
      <c r="G3830" s="451"/>
      <c r="H3830" s="451"/>
    </row>
    <row r="3831" spans="1:8" x14ac:dyDescent="0.2">
      <c r="A3831" s="452"/>
      <c r="B3831" s="451"/>
      <c r="C3831" s="451"/>
      <c r="D3831" s="451"/>
      <c r="E3831" s="451"/>
      <c r="F3831" s="451"/>
      <c r="G3831" s="451"/>
      <c r="H3831" s="451"/>
    </row>
    <row r="3832" spans="1:8" x14ac:dyDescent="0.2">
      <c r="A3832" s="452"/>
      <c r="B3832" s="451"/>
      <c r="C3832" s="451"/>
      <c r="D3832" s="451"/>
      <c r="E3832" s="451"/>
      <c r="F3832" s="451"/>
      <c r="G3832" s="451"/>
      <c r="H3832" s="451"/>
    </row>
    <row r="3833" spans="1:8" x14ac:dyDescent="0.2">
      <c r="A3833" s="452"/>
      <c r="B3833" s="451"/>
      <c r="C3833" s="451"/>
      <c r="D3833" s="451"/>
      <c r="E3833" s="451"/>
      <c r="F3833" s="451"/>
      <c r="G3833" s="451"/>
      <c r="H3833" s="451"/>
    </row>
    <row r="3834" spans="1:8" x14ac:dyDescent="0.2">
      <c r="A3834" s="452"/>
      <c r="B3834" s="451"/>
      <c r="C3834" s="451"/>
      <c r="D3834" s="451"/>
      <c r="E3834" s="451"/>
      <c r="F3834" s="451"/>
      <c r="G3834" s="451"/>
      <c r="H3834" s="451"/>
    </row>
    <row r="3835" spans="1:8" x14ac:dyDescent="0.2">
      <c r="A3835" s="452"/>
      <c r="B3835" s="451"/>
      <c r="C3835" s="451"/>
      <c r="D3835" s="451"/>
      <c r="E3835" s="451"/>
      <c r="F3835" s="451"/>
      <c r="G3835" s="451"/>
      <c r="H3835" s="451"/>
    </row>
    <row r="3836" spans="1:8" x14ac:dyDescent="0.2">
      <c r="A3836" s="452"/>
      <c r="B3836" s="451"/>
      <c r="C3836" s="451"/>
      <c r="D3836" s="451"/>
      <c r="E3836" s="451"/>
      <c r="F3836" s="451"/>
      <c r="G3836" s="451"/>
      <c r="H3836" s="451"/>
    </row>
    <row r="3837" spans="1:8" x14ac:dyDescent="0.2">
      <c r="A3837" s="452"/>
      <c r="B3837" s="451"/>
      <c r="C3837" s="451"/>
      <c r="D3837" s="451"/>
      <c r="E3837" s="451"/>
      <c r="F3837" s="451"/>
      <c r="G3837" s="451"/>
      <c r="H3837" s="451"/>
    </row>
    <row r="3838" spans="1:8" x14ac:dyDescent="0.2">
      <c r="A3838" s="452"/>
      <c r="B3838" s="451"/>
      <c r="C3838" s="451"/>
      <c r="D3838" s="451"/>
      <c r="E3838" s="451"/>
      <c r="F3838" s="451"/>
      <c r="G3838" s="451"/>
      <c r="H3838" s="451"/>
    </row>
    <row r="3839" spans="1:8" x14ac:dyDescent="0.2">
      <c r="A3839" s="452"/>
      <c r="B3839" s="451"/>
      <c r="C3839" s="451"/>
      <c r="D3839" s="451"/>
      <c r="E3839" s="451"/>
      <c r="F3839" s="451"/>
      <c r="G3839" s="451"/>
      <c r="H3839" s="451"/>
    </row>
    <row r="3840" spans="1:8" x14ac:dyDescent="0.2">
      <c r="A3840" s="452"/>
      <c r="B3840" s="451"/>
      <c r="C3840" s="451"/>
      <c r="D3840" s="451"/>
      <c r="E3840" s="451"/>
      <c r="F3840" s="451"/>
      <c r="G3840" s="451"/>
      <c r="H3840" s="451"/>
    </row>
    <row r="3841" spans="1:8" x14ac:dyDescent="0.2">
      <c r="A3841" s="452"/>
      <c r="B3841" s="451"/>
      <c r="C3841" s="451"/>
      <c r="D3841" s="451"/>
      <c r="E3841" s="451"/>
      <c r="F3841" s="451"/>
      <c r="G3841" s="451"/>
      <c r="H3841" s="451"/>
    </row>
    <row r="3842" spans="1:8" x14ac:dyDescent="0.2">
      <c r="A3842" s="452"/>
      <c r="B3842" s="451"/>
      <c r="C3842" s="451"/>
      <c r="D3842" s="451"/>
      <c r="E3842" s="451"/>
      <c r="F3842" s="451"/>
      <c r="G3842" s="451"/>
      <c r="H3842" s="451"/>
    </row>
    <row r="3843" spans="1:8" x14ac:dyDescent="0.2">
      <c r="A3843" s="452"/>
      <c r="B3843" s="451"/>
      <c r="C3843" s="451"/>
      <c r="D3843" s="451"/>
      <c r="E3843" s="451"/>
      <c r="F3843" s="451"/>
      <c r="G3843" s="451"/>
      <c r="H3843" s="451"/>
    </row>
    <row r="3844" spans="1:8" x14ac:dyDescent="0.2">
      <c r="A3844" s="452"/>
      <c r="B3844" s="451"/>
      <c r="C3844" s="451"/>
      <c r="D3844" s="451"/>
      <c r="E3844" s="451"/>
      <c r="F3844" s="451"/>
      <c r="G3844" s="451"/>
      <c r="H3844" s="451"/>
    </row>
    <row r="3845" spans="1:8" x14ac:dyDescent="0.2">
      <c r="A3845" s="452"/>
      <c r="B3845" s="451"/>
      <c r="C3845" s="451"/>
      <c r="D3845" s="451"/>
      <c r="E3845" s="451"/>
      <c r="F3845" s="451"/>
      <c r="G3845" s="451"/>
      <c r="H3845" s="451"/>
    </row>
    <row r="3846" spans="1:8" x14ac:dyDescent="0.2">
      <c r="A3846" s="452"/>
      <c r="B3846" s="451"/>
      <c r="C3846" s="451"/>
      <c r="D3846" s="451"/>
      <c r="E3846" s="451"/>
      <c r="F3846" s="451"/>
      <c r="G3846" s="451"/>
      <c r="H3846" s="451"/>
    </row>
    <row r="3847" spans="1:8" x14ac:dyDescent="0.2">
      <c r="A3847" s="452"/>
      <c r="B3847" s="451"/>
      <c r="C3847" s="451"/>
      <c r="D3847" s="451"/>
      <c r="E3847" s="451"/>
      <c r="F3847" s="451"/>
      <c r="G3847" s="451"/>
      <c r="H3847" s="451"/>
    </row>
    <row r="3848" spans="1:8" x14ac:dyDescent="0.2">
      <c r="A3848" s="452"/>
      <c r="B3848" s="451"/>
      <c r="C3848" s="451"/>
      <c r="D3848" s="451"/>
      <c r="E3848" s="451"/>
      <c r="F3848" s="451"/>
      <c r="G3848" s="451"/>
      <c r="H3848" s="451"/>
    </row>
    <row r="3849" spans="1:8" x14ac:dyDescent="0.2">
      <c r="A3849" s="452"/>
      <c r="B3849" s="451"/>
      <c r="C3849" s="451"/>
      <c r="D3849" s="451"/>
      <c r="E3849" s="451"/>
      <c r="F3849" s="451"/>
      <c r="G3849" s="451"/>
      <c r="H3849" s="451"/>
    </row>
    <row r="3850" spans="1:8" x14ac:dyDescent="0.2">
      <c r="A3850" s="452"/>
      <c r="B3850" s="451"/>
      <c r="C3850" s="451"/>
      <c r="D3850" s="451"/>
      <c r="E3850" s="451"/>
      <c r="F3850" s="451"/>
      <c r="G3850" s="451"/>
      <c r="H3850" s="451"/>
    </row>
    <row r="3851" spans="1:8" x14ac:dyDescent="0.2">
      <c r="A3851" s="452"/>
      <c r="B3851" s="451"/>
      <c r="C3851" s="451"/>
      <c r="D3851" s="451"/>
      <c r="E3851" s="451"/>
      <c r="F3851" s="451"/>
      <c r="G3851" s="451"/>
      <c r="H3851" s="451"/>
    </row>
    <row r="3852" spans="1:8" x14ac:dyDescent="0.2">
      <c r="A3852" s="452"/>
      <c r="B3852" s="451"/>
      <c r="C3852" s="451"/>
      <c r="D3852" s="451"/>
      <c r="E3852" s="451"/>
      <c r="F3852" s="451"/>
      <c r="G3852" s="451"/>
      <c r="H3852" s="451"/>
    </row>
    <row r="3853" spans="1:8" x14ac:dyDescent="0.2">
      <c r="A3853" s="452"/>
      <c r="B3853" s="451"/>
      <c r="C3853" s="451"/>
      <c r="D3853" s="451"/>
      <c r="E3853" s="451"/>
      <c r="F3853" s="451"/>
      <c r="G3853" s="451"/>
      <c r="H3853" s="451"/>
    </row>
    <row r="3854" spans="1:8" x14ac:dyDescent="0.2">
      <c r="A3854" s="452"/>
      <c r="B3854" s="451"/>
      <c r="C3854" s="451"/>
      <c r="D3854" s="451"/>
      <c r="E3854" s="451"/>
      <c r="F3854" s="451"/>
      <c r="G3854" s="451"/>
      <c r="H3854" s="451"/>
    </row>
    <row r="3855" spans="1:8" x14ac:dyDescent="0.2">
      <c r="A3855" s="452"/>
      <c r="B3855" s="451"/>
      <c r="C3855" s="451"/>
      <c r="D3855" s="451"/>
      <c r="E3855" s="451"/>
      <c r="F3855" s="451"/>
      <c r="G3855" s="451"/>
      <c r="H3855" s="451"/>
    </row>
    <row r="3856" spans="1:8" x14ac:dyDescent="0.2">
      <c r="A3856" s="452"/>
      <c r="B3856" s="451"/>
      <c r="C3856" s="451"/>
      <c r="D3856" s="451"/>
      <c r="E3856" s="451"/>
      <c r="F3856" s="451"/>
      <c r="G3856" s="451"/>
      <c r="H3856" s="451"/>
    </row>
    <row r="3857" spans="1:8" x14ac:dyDescent="0.2">
      <c r="A3857" s="452"/>
      <c r="B3857" s="451"/>
      <c r="C3857" s="451"/>
      <c r="D3857" s="451"/>
      <c r="E3857" s="451"/>
      <c r="F3857" s="451"/>
      <c r="G3857" s="451"/>
      <c r="H3857" s="451"/>
    </row>
    <row r="3858" spans="1:8" x14ac:dyDescent="0.2">
      <c r="A3858" s="452"/>
      <c r="B3858" s="451"/>
      <c r="C3858" s="451"/>
      <c r="D3858" s="451"/>
      <c r="E3858" s="451"/>
      <c r="F3858" s="451"/>
      <c r="G3858" s="451"/>
      <c r="H3858" s="451"/>
    </row>
    <row r="3859" spans="1:8" x14ac:dyDescent="0.2">
      <c r="A3859" s="452"/>
      <c r="B3859" s="451"/>
      <c r="C3859" s="451"/>
      <c r="D3859" s="451"/>
      <c r="E3859" s="451"/>
      <c r="F3859" s="451"/>
      <c r="G3859" s="451"/>
      <c r="H3859" s="451"/>
    </row>
    <row r="3860" spans="1:8" x14ac:dyDescent="0.2">
      <c r="A3860" s="452"/>
      <c r="B3860" s="451"/>
      <c r="C3860" s="451"/>
      <c r="D3860" s="451"/>
      <c r="E3860" s="451"/>
      <c r="F3860" s="451"/>
      <c r="G3860" s="451"/>
      <c r="H3860" s="451"/>
    </row>
    <row r="3861" spans="1:8" x14ac:dyDescent="0.2">
      <c r="A3861" s="452"/>
      <c r="B3861" s="451"/>
      <c r="C3861" s="451"/>
      <c r="D3861" s="451"/>
      <c r="E3861" s="451"/>
      <c r="F3861" s="451"/>
      <c r="G3861" s="451"/>
      <c r="H3861" s="451"/>
    </row>
    <row r="3862" spans="1:8" x14ac:dyDescent="0.2">
      <c r="A3862" s="452"/>
      <c r="B3862" s="451"/>
      <c r="C3862" s="451"/>
      <c r="D3862" s="451"/>
      <c r="E3862" s="451"/>
      <c r="F3862" s="451"/>
      <c r="G3862" s="451"/>
      <c r="H3862" s="451"/>
    </row>
    <row r="3863" spans="1:8" x14ac:dyDescent="0.2">
      <c r="A3863" s="452"/>
      <c r="B3863" s="451"/>
      <c r="C3863" s="451"/>
      <c r="D3863" s="451"/>
      <c r="E3863" s="451"/>
      <c r="F3863" s="451"/>
      <c r="G3863" s="451"/>
      <c r="H3863" s="451"/>
    </row>
    <row r="3864" spans="1:8" x14ac:dyDescent="0.2">
      <c r="A3864" s="452"/>
      <c r="B3864" s="451"/>
      <c r="C3864" s="451"/>
      <c r="D3864" s="451"/>
      <c r="E3864" s="451"/>
      <c r="F3864" s="451"/>
      <c r="G3864" s="451"/>
      <c r="H3864" s="451"/>
    </row>
    <row r="3865" spans="1:8" x14ac:dyDescent="0.2">
      <c r="A3865" s="452"/>
      <c r="B3865" s="451"/>
      <c r="C3865" s="451"/>
      <c r="D3865" s="451"/>
      <c r="E3865" s="451"/>
      <c r="F3865" s="451"/>
      <c r="G3865" s="451"/>
      <c r="H3865" s="451"/>
    </row>
    <row r="3866" spans="1:8" x14ac:dyDescent="0.2">
      <c r="A3866" s="452"/>
      <c r="B3866" s="451"/>
      <c r="C3866" s="451"/>
      <c r="D3866" s="451"/>
      <c r="E3866" s="451"/>
      <c r="F3866" s="451"/>
      <c r="G3866" s="451"/>
      <c r="H3866" s="451"/>
    </row>
    <row r="3867" spans="1:8" x14ac:dyDescent="0.2">
      <c r="A3867" s="452"/>
      <c r="B3867" s="451"/>
      <c r="C3867" s="451"/>
      <c r="D3867" s="451"/>
      <c r="E3867" s="451"/>
      <c r="F3867" s="451"/>
      <c r="G3867" s="451"/>
      <c r="H3867" s="451"/>
    </row>
    <row r="3868" spans="1:8" x14ac:dyDescent="0.2">
      <c r="A3868" s="452"/>
      <c r="B3868" s="451"/>
      <c r="C3868" s="451"/>
      <c r="D3868" s="451"/>
      <c r="E3868" s="451"/>
      <c r="F3868" s="451"/>
      <c r="G3868" s="451"/>
      <c r="H3868" s="451"/>
    </row>
    <row r="3869" spans="1:8" x14ac:dyDescent="0.2">
      <c r="A3869" s="452"/>
      <c r="B3869" s="451"/>
      <c r="C3869" s="451"/>
      <c r="D3869" s="451"/>
      <c r="E3869" s="451"/>
      <c r="F3869" s="451"/>
      <c r="G3869" s="451"/>
      <c r="H3869" s="451"/>
    </row>
    <row r="3870" spans="1:8" x14ac:dyDescent="0.2">
      <c r="A3870" s="452"/>
      <c r="B3870" s="451"/>
      <c r="C3870" s="451"/>
      <c r="D3870" s="451"/>
      <c r="E3870" s="451"/>
      <c r="F3870" s="451"/>
      <c r="G3870" s="451"/>
      <c r="H3870" s="451"/>
    </row>
    <row r="3871" spans="1:8" x14ac:dyDescent="0.2">
      <c r="A3871" s="452"/>
      <c r="B3871" s="451"/>
      <c r="C3871" s="451"/>
      <c r="D3871" s="451"/>
      <c r="E3871" s="451"/>
      <c r="F3871" s="451"/>
      <c r="G3871" s="451"/>
      <c r="H3871" s="451"/>
    </row>
    <row r="3872" spans="1:8" x14ac:dyDescent="0.2">
      <c r="A3872" s="452"/>
      <c r="B3872" s="451"/>
      <c r="C3872" s="451"/>
      <c r="D3872" s="451"/>
      <c r="E3872" s="451"/>
      <c r="F3872" s="451"/>
      <c r="G3872" s="451"/>
      <c r="H3872" s="451"/>
    </row>
    <row r="3873" spans="1:8" x14ac:dyDescent="0.2">
      <c r="A3873" s="452"/>
      <c r="B3873" s="451"/>
      <c r="C3873" s="451"/>
      <c r="D3873" s="451"/>
      <c r="E3873" s="451"/>
      <c r="F3873" s="451"/>
      <c r="G3873" s="451"/>
      <c r="H3873" s="451"/>
    </row>
    <row r="3874" spans="1:8" x14ac:dyDescent="0.2">
      <c r="A3874" s="452"/>
      <c r="B3874" s="451"/>
      <c r="C3874" s="451"/>
      <c r="D3874" s="451"/>
      <c r="E3874" s="451"/>
      <c r="F3874" s="451"/>
      <c r="G3874" s="451"/>
      <c r="H3874" s="451"/>
    </row>
    <row r="3875" spans="1:8" x14ac:dyDescent="0.2">
      <c r="A3875" s="452"/>
      <c r="B3875" s="451"/>
      <c r="C3875" s="451"/>
      <c r="D3875" s="451"/>
      <c r="E3875" s="451"/>
      <c r="F3875" s="451"/>
      <c r="G3875" s="451"/>
      <c r="H3875" s="451"/>
    </row>
    <row r="3876" spans="1:8" x14ac:dyDescent="0.2">
      <c r="A3876" s="452"/>
      <c r="B3876" s="451"/>
      <c r="C3876" s="451"/>
      <c r="D3876" s="451"/>
      <c r="E3876" s="451"/>
      <c r="F3876" s="451"/>
      <c r="G3876" s="451"/>
      <c r="H3876" s="451"/>
    </row>
    <row r="3877" spans="1:8" x14ac:dyDescent="0.2">
      <c r="A3877" s="452"/>
      <c r="B3877" s="451"/>
      <c r="C3877" s="451"/>
      <c r="D3877" s="451"/>
      <c r="E3877" s="451"/>
      <c r="F3877" s="451"/>
      <c r="G3877" s="451"/>
      <c r="H3877" s="451"/>
    </row>
    <row r="3878" spans="1:8" x14ac:dyDescent="0.2">
      <c r="A3878" s="452"/>
      <c r="B3878" s="451"/>
      <c r="C3878" s="451"/>
      <c r="D3878" s="451"/>
      <c r="E3878" s="451"/>
      <c r="F3878" s="451"/>
      <c r="G3878" s="451"/>
      <c r="H3878" s="451"/>
    </row>
    <row r="3879" spans="1:8" x14ac:dyDescent="0.2">
      <c r="A3879" s="452"/>
      <c r="B3879" s="451"/>
      <c r="C3879" s="451"/>
      <c r="D3879" s="451"/>
      <c r="E3879" s="451"/>
      <c r="F3879" s="451"/>
      <c r="G3879" s="451"/>
      <c r="H3879" s="451"/>
    </row>
    <row r="3880" spans="1:8" x14ac:dyDescent="0.2">
      <c r="A3880" s="452"/>
      <c r="B3880" s="451"/>
      <c r="C3880" s="451"/>
      <c r="D3880" s="451"/>
      <c r="E3880" s="451"/>
      <c r="F3880" s="451"/>
      <c r="G3880" s="451"/>
      <c r="H3880" s="451"/>
    </row>
    <row r="3881" spans="1:8" x14ac:dyDescent="0.2">
      <c r="A3881" s="452"/>
      <c r="B3881" s="451"/>
      <c r="C3881" s="451"/>
      <c r="D3881" s="451"/>
      <c r="E3881" s="451"/>
      <c r="F3881" s="451"/>
      <c r="G3881" s="451"/>
      <c r="H3881" s="451"/>
    </row>
    <row r="3882" spans="1:8" x14ac:dyDescent="0.2">
      <c r="A3882" s="452"/>
      <c r="B3882" s="451"/>
      <c r="C3882" s="451"/>
      <c r="D3882" s="451"/>
      <c r="E3882" s="451"/>
      <c r="F3882" s="451"/>
      <c r="G3882" s="451"/>
      <c r="H3882" s="451"/>
    </row>
    <row r="3883" spans="1:8" x14ac:dyDescent="0.2">
      <c r="A3883" s="452"/>
      <c r="B3883" s="451"/>
      <c r="C3883" s="451"/>
      <c r="D3883" s="451"/>
      <c r="E3883" s="451"/>
      <c r="F3883" s="451"/>
      <c r="G3883" s="451"/>
      <c r="H3883" s="451"/>
    </row>
    <row r="3884" spans="1:8" x14ac:dyDescent="0.2">
      <c r="A3884" s="452"/>
      <c r="B3884" s="451"/>
      <c r="C3884" s="451"/>
      <c r="D3884" s="451"/>
      <c r="E3884" s="451"/>
      <c r="F3884" s="451"/>
      <c r="G3884" s="451"/>
      <c r="H3884" s="451"/>
    </row>
    <row r="3885" spans="1:8" x14ac:dyDescent="0.2">
      <c r="A3885" s="452"/>
      <c r="B3885" s="451"/>
      <c r="C3885" s="451"/>
      <c r="D3885" s="451"/>
      <c r="E3885" s="451"/>
      <c r="F3885" s="451"/>
      <c r="G3885" s="451"/>
      <c r="H3885" s="451"/>
    </row>
    <row r="3886" spans="1:8" x14ac:dyDescent="0.2">
      <c r="A3886" s="452"/>
      <c r="B3886" s="451"/>
      <c r="C3886" s="451"/>
      <c r="D3886" s="451"/>
      <c r="E3886" s="451"/>
      <c r="F3886" s="451"/>
      <c r="G3886" s="451"/>
      <c r="H3886" s="451"/>
    </row>
    <row r="3887" spans="1:8" x14ac:dyDescent="0.2">
      <c r="A3887" s="452"/>
      <c r="B3887" s="451"/>
      <c r="C3887" s="451"/>
      <c r="D3887" s="451"/>
      <c r="E3887" s="451"/>
      <c r="F3887" s="451"/>
      <c r="G3887" s="451"/>
      <c r="H3887" s="451"/>
    </row>
    <row r="3888" spans="1:8" x14ac:dyDescent="0.2">
      <c r="A3888" s="452"/>
      <c r="B3888" s="451"/>
      <c r="C3888" s="451"/>
      <c r="D3888" s="451"/>
      <c r="E3888" s="451"/>
      <c r="F3888" s="451"/>
      <c r="G3888" s="451"/>
      <c r="H3888" s="451"/>
    </row>
    <row r="3889" spans="1:8" x14ac:dyDescent="0.2">
      <c r="A3889" s="452"/>
      <c r="B3889" s="451"/>
      <c r="C3889" s="451"/>
      <c r="D3889" s="451"/>
      <c r="E3889" s="451"/>
      <c r="F3889" s="451"/>
      <c r="G3889" s="451"/>
      <c r="H3889" s="451"/>
    </row>
    <row r="3890" spans="1:8" x14ac:dyDescent="0.2">
      <c r="A3890" s="452"/>
      <c r="B3890" s="451"/>
      <c r="C3890" s="451"/>
      <c r="D3890" s="451"/>
      <c r="E3890" s="451"/>
      <c r="F3890" s="451"/>
      <c r="G3890" s="451"/>
      <c r="H3890" s="451"/>
    </row>
    <row r="3891" spans="1:8" x14ac:dyDescent="0.2">
      <c r="A3891" s="452"/>
      <c r="B3891" s="451"/>
      <c r="C3891" s="451"/>
      <c r="D3891" s="451"/>
      <c r="E3891" s="451"/>
      <c r="F3891" s="451"/>
      <c r="G3891" s="451"/>
      <c r="H3891" s="451"/>
    </row>
    <row r="3892" spans="1:8" x14ac:dyDescent="0.2">
      <c r="A3892" s="452"/>
      <c r="B3892" s="451"/>
      <c r="C3892" s="451"/>
      <c r="D3892" s="451"/>
      <c r="E3892" s="451"/>
      <c r="F3892" s="451"/>
      <c r="G3892" s="451"/>
      <c r="H3892" s="451"/>
    </row>
    <row r="3893" spans="1:8" x14ac:dyDescent="0.2">
      <c r="A3893" s="452"/>
      <c r="B3893" s="451"/>
      <c r="C3893" s="451"/>
      <c r="D3893" s="451"/>
      <c r="E3893" s="451"/>
      <c r="F3893" s="451"/>
      <c r="G3893" s="451"/>
      <c r="H3893" s="451"/>
    </row>
    <row r="3894" spans="1:8" x14ac:dyDescent="0.2">
      <c r="A3894" s="452"/>
      <c r="B3894" s="451"/>
      <c r="C3894" s="451"/>
      <c r="D3894" s="451"/>
      <c r="E3894" s="451"/>
      <c r="F3894" s="451"/>
      <c r="G3894" s="451"/>
      <c r="H3894" s="451"/>
    </row>
    <row r="3895" spans="1:8" x14ac:dyDescent="0.2">
      <c r="A3895" s="452"/>
      <c r="B3895" s="451"/>
      <c r="C3895" s="451"/>
      <c r="D3895" s="451"/>
      <c r="E3895" s="451"/>
      <c r="F3895" s="451"/>
      <c r="G3895" s="451"/>
      <c r="H3895" s="451"/>
    </row>
    <row r="3896" spans="1:8" x14ac:dyDescent="0.2">
      <c r="A3896" s="452"/>
      <c r="B3896" s="451"/>
      <c r="C3896" s="451"/>
      <c r="D3896" s="451"/>
      <c r="E3896" s="451"/>
      <c r="F3896" s="451"/>
      <c r="G3896" s="451"/>
      <c r="H3896" s="451"/>
    </row>
    <row r="3897" spans="1:8" x14ac:dyDescent="0.2">
      <c r="A3897" s="452"/>
      <c r="B3897" s="451"/>
      <c r="C3897" s="451"/>
      <c r="D3897" s="451"/>
      <c r="E3897" s="451"/>
      <c r="F3897" s="451"/>
      <c r="G3897" s="451"/>
      <c r="H3897" s="451"/>
    </row>
    <row r="3898" spans="1:8" x14ac:dyDescent="0.2">
      <c r="A3898" s="452"/>
      <c r="B3898" s="451"/>
      <c r="C3898" s="451"/>
      <c r="D3898" s="451"/>
      <c r="E3898" s="451"/>
      <c r="F3898" s="451"/>
      <c r="G3898" s="451"/>
      <c r="H3898" s="451"/>
    </row>
    <row r="3899" spans="1:8" x14ac:dyDescent="0.2">
      <c r="A3899" s="452"/>
      <c r="B3899" s="451"/>
      <c r="C3899" s="451"/>
      <c r="D3899" s="451"/>
      <c r="E3899" s="451"/>
      <c r="F3899" s="451"/>
      <c r="G3899" s="451"/>
      <c r="H3899" s="451"/>
    </row>
    <row r="3900" spans="1:8" x14ac:dyDescent="0.2">
      <c r="A3900" s="452"/>
      <c r="B3900" s="451"/>
      <c r="C3900" s="451"/>
      <c r="D3900" s="451"/>
      <c r="E3900" s="451"/>
      <c r="F3900" s="451"/>
      <c r="G3900" s="451"/>
      <c r="H3900" s="451"/>
    </row>
    <row r="3901" spans="1:8" x14ac:dyDescent="0.2">
      <c r="A3901" s="452"/>
      <c r="B3901" s="451"/>
      <c r="C3901" s="451"/>
      <c r="D3901" s="451"/>
      <c r="E3901" s="451"/>
      <c r="F3901" s="451"/>
      <c r="G3901" s="451"/>
      <c r="H3901" s="451"/>
    </row>
    <row r="3902" spans="1:8" x14ac:dyDescent="0.2">
      <c r="A3902" s="452"/>
      <c r="B3902" s="451"/>
      <c r="C3902" s="451"/>
      <c r="D3902" s="451"/>
      <c r="E3902" s="451"/>
      <c r="F3902" s="451"/>
      <c r="G3902" s="451"/>
      <c r="H3902" s="451"/>
    </row>
    <row r="3903" spans="1:8" x14ac:dyDescent="0.2">
      <c r="A3903" s="452"/>
      <c r="B3903" s="451"/>
      <c r="C3903" s="451"/>
      <c r="D3903" s="451"/>
      <c r="E3903" s="451"/>
      <c r="F3903" s="451"/>
      <c r="G3903" s="451"/>
      <c r="H3903" s="451"/>
    </row>
    <row r="3904" spans="1:8" x14ac:dyDescent="0.2">
      <c r="A3904" s="452"/>
      <c r="B3904" s="451"/>
      <c r="C3904" s="451"/>
      <c r="D3904" s="451"/>
      <c r="E3904" s="451"/>
      <c r="F3904" s="451"/>
      <c r="G3904" s="451"/>
      <c r="H3904" s="451"/>
    </row>
    <row r="3905" spans="1:8" x14ac:dyDescent="0.2">
      <c r="A3905" s="452"/>
      <c r="B3905" s="451"/>
      <c r="C3905" s="451"/>
      <c r="D3905" s="451"/>
      <c r="E3905" s="451"/>
      <c r="F3905" s="451"/>
      <c r="G3905" s="451"/>
      <c r="H3905" s="451"/>
    </row>
    <row r="3906" spans="1:8" x14ac:dyDescent="0.2">
      <c r="A3906" s="452"/>
      <c r="B3906" s="451"/>
      <c r="C3906" s="451"/>
      <c r="D3906" s="451"/>
      <c r="E3906" s="451"/>
      <c r="F3906" s="451"/>
      <c r="G3906" s="451"/>
      <c r="H3906" s="451"/>
    </row>
    <row r="3907" spans="1:8" x14ac:dyDescent="0.2">
      <c r="A3907" s="452"/>
      <c r="B3907" s="451"/>
      <c r="C3907" s="451"/>
      <c r="D3907" s="451"/>
      <c r="E3907" s="451"/>
      <c r="F3907" s="451"/>
      <c r="G3907" s="451"/>
      <c r="H3907" s="451"/>
    </row>
    <row r="3908" spans="1:8" x14ac:dyDescent="0.2">
      <c r="A3908" s="452"/>
      <c r="B3908" s="451"/>
      <c r="C3908" s="451"/>
      <c r="D3908" s="451"/>
      <c r="E3908" s="451"/>
      <c r="F3908" s="451"/>
      <c r="G3908" s="451"/>
      <c r="H3908" s="451"/>
    </row>
    <row r="3909" spans="1:8" x14ac:dyDescent="0.2">
      <c r="A3909" s="452"/>
      <c r="B3909" s="451"/>
      <c r="C3909" s="451"/>
      <c r="D3909" s="451"/>
      <c r="E3909" s="451"/>
      <c r="F3909" s="451"/>
      <c r="G3909" s="451"/>
      <c r="H3909" s="451"/>
    </row>
    <row r="3910" spans="1:8" x14ac:dyDescent="0.2">
      <c r="A3910" s="452"/>
      <c r="B3910" s="451"/>
      <c r="C3910" s="451"/>
      <c r="D3910" s="451"/>
      <c r="E3910" s="451"/>
      <c r="F3910" s="451"/>
      <c r="G3910" s="451"/>
      <c r="H3910" s="451"/>
    </row>
    <row r="3911" spans="1:8" x14ac:dyDescent="0.2">
      <c r="A3911" s="452"/>
      <c r="B3911" s="451"/>
      <c r="C3911" s="451"/>
      <c r="D3911" s="451"/>
      <c r="E3911" s="451"/>
      <c r="F3911" s="451"/>
      <c r="G3911" s="451"/>
      <c r="H3911" s="451"/>
    </row>
    <row r="3912" spans="1:8" x14ac:dyDescent="0.2">
      <c r="A3912" s="452"/>
      <c r="B3912" s="451"/>
      <c r="C3912" s="451"/>
      <c r="D3912" s="451"/>
      <c r="E3912" s="451"/>
      <c r="F3912" s="451"/>
      <c r="G3912" s="451"/>
      <c r="H3912" s="451"/>
    </row>
    <row r="3913" spans="1:8" x14ac:dyDescent="0.2">
      <c r="A3913" s="452"/>
      <c r="B3913" s="451"/>
      <c r="C3913" s="451"/>
      <c r="D3913" s="451"/>
      <c r="E3913" s="451"/>
      <c r="F3913" s="451"/>
      <c r="G3913" s="451"/>
      <c r="H3913" s="451"/>
    </row>
    <row r="3914" spans="1:8" x14ac:dyDescent="0.2">
      <c r="A3914" s="452"/>
      <c r="B3914" s="451"/>
      <c r="C3914" s="451"/>
      <c r="D3914" s="451"/>
      <c r="E3914" s="451"/>
      <c r="F3914" s="451"/>
      <c r="G3914" s="451"/>
      <c r="H3914" s="451"/>
    </row>
    <row r="3915" spans="1:8" x14ac:dyDescent="0.2">
      <c r="A3915" s="452"/>
      <c r="B3915" s="451"/>
      <c r="C3915" s="451"/>
      <c r="D3915" s="451"/>
      <c r="E3915" s="451"/>
      <c r="F3915" s="451"/>
      <c r="G3915" s="451"/>
      <c r="H3915" s="451"/>
    </row>
    <row r="3916" spans="1:8" x14ac:dyDescent="0.2">
      <c r="A3916" s="452"/>
      <c r="B3916" s="451"/>
      <c r="C3916" s="451"/>
      <c r="D3916" s="451"/>
      <c r="E3916" s="451"/>
      <c r="F3916" s="451"/>
      <c r="G3916" s="451"/>
      <c r="H3916" s="451"/>
    </row>
    <row r="3917" spans="1:8" x14ac:dyDescent="0.2">
      <c r="A3917" s="452"/>
      <c r="B3917" s="451"/>
      <c r="C3917" s="451"/>
      <c r="D3917" s="451"/>
      <c r="E3917" s="451"/>
      <c r="F3917" s="451"/>
      <c r="G3917" s="451"/>
      <c r="H3917" s="451"/>
    </row>
    <row r="3918" spans="1:8" x14ac:dyDescent="0.2">
      <c r="A3918" s="452"/>
      <c r="B3918" s="451"/>
      <c r="C3918" s="451"/>
      <c r="D3918" s="451"/>
      <c r="E3918" s="451"/>
      <c r="F3918" s="451"/>
      <c r="G3918" s="451"/>
      <c r="H3918" s="451"/>
    </row>
    <row r="3919" spans="1:8" x14ac:dyDescent="0.2">
      <c r="A3919" s="452"/>
      <c r="B3919" s="451"/>
      <c r="C3919" s="451"/>
      <c r="D3919" s="451"/>
      <c r="E3919" s="451"/>
      <c r="F3919" s="451"/>
      <c r="G3919" s="451"/>
      <c r="H3919" s="451"/>
    </row>
    <row r="3920" spans="1:8" x14ac:dyDescent="0.2">
      <c r="A3920" s="452"/>
      <c r="B3920" s="451"/>
      <c r="C3920" s="451"/>
      <c r="D3920" s="451"/>
      <c r="E3920" s="451"/>
      <c r="F3920" s="451"/>
      <c r="G3920" s="451"/>
      <c r="H3920" s="451"/>
    </row>
    <row r="3921" spans="1:8" x14ac:dyDescent="0.2">
      <c r="A3921" s="452"/>
      <c r="B3921" s="451"/>
      <c r="C3921" s="451"/>
      <c r="D3921" s="451"/>
      <c r="E3921" s="451"/>
      <c r="F3921" s="451"/>
      <c r="G3921" s="451"/>
      <c r="H3921" s="451"/>
    </row>
    <row r="3922" spans="1:8" x14ac:dyDescent="0.2">
      <c r="A3922" s="452"/>
      <c r="B3922" s="451"/>
      <c r="C3922" s="451"/>
      <c r="D3922" s="451"/>
      <c r="E3922" s="451"/>
      <c r="F3922" s="451"/>
      <c r="G3922" s="451"/>
      <c r="H3922" s="451"/>
    </row>
    <row r="3923" spans="1:8" x14ac:dyDescent="0.2">
      <c r="A3923" s="452"/>
      <c r="B3923" s="451"/>
      <c r="C3923" s="451"/>
      <c r="D3923" s="451"/>
      <c r="E3923" s="451"/>
      <c r="F3923" s="451"/>
      <c r="G3923" s="451"/>
      <c r="H3923" s="451"/>
    </row>
    <row r="3924" spans="1:8" x14ac:dyDescent="0.2">
      <c r="A3924" s="452"/>
      <c r="B3924" s="451"/>
      <c r="C3924" s="451"/>
      <c r="D3924" s="451"/>
      <c r="E3924" s="451"/>
      <c r="F3924" s="451"/>
      <c r="G3924" s="451"/>
      <c r="H3924" s="451"/>
    </row>
    <row r="3925" spans="1:8" x14ac:dyDescent="0.2">
      <c r="A3925" s="452"/>
      <c r="B3925" s="451"/>
      <c r="C3925" s="451"/>
      <c r="D3925" s="451"/>
      <c r="E3925" s="451"/>
      <c r="F3925" s="451"/>
      <c r="G3925" s="451"/>
      <c r="H3925" s="451"/>
    </row>
    <row r="3926" spans="1:8" x14ac:dyDescent="0.2">
      <c r="A3926" s="452"/>
      <c r="B3926" s="451"/>
      <c r="C3926" s="451"/>
      <c r="D3926" s="451"/>
      <c r="E3926" s="451"/>
      <c r="F3926" s="451"/>
      <c r="G3926" s="451"/>
      <c r="H3926" s="451"/>
    </row>
    <row r="3927" spans="1:8" x14ac:dyDescent="0.2">
      <c r="A3927" s="452"/>
      <c r="B3927" s="451"/>
      <c r="C3927" s="451"/>
      <c r="D3927" s="451"/>
      <c r="E3927" s="451"/>
      <c r="F3927" s="451"/>
      <c r="G3927" s="451"/>
      <c r="H3927" s="451"/>
    </row>
    <row r="3928" spans="1:8" x14ac:dyDescent="0.2">
      <c r="A3928" s="452"/>
      <c r="B3928" s="451"/>
      <c r="C3928" s="451"/>
      <c r="D3928" s="451"/>
      <c r="E3928" s="451"/>
      <c r="F3928" s="451"/>
      <c r="G3928" s="451"/>
      <c r="H3928" s="451"/>
    </row>
    <row r="3929" spans="1:8" x14ac:dyDescent="0.2">
      <c r="A3929" s="452"/>
      <c r="B3929" s="451"/>
      <c r="C3929" s="451"/>
      <c r="D3929" s="451"/>
      <c r="E3929" s="451"/>
      <c r="F3929" s="451"/>
      <c r="G3929" s="451"/>
      <c r="H3929" s="451"/>
    </row>
    <row r="3930" spans="1:8" x14ac:dyDescent="0.2">
      <c r="A3930" s="452"/>
      <c r="B3930" s="451"/>
      <c r="C3930" s="451"/>
      <c r="D3930" s="451"/>
      <c r="E3930" s="451"/>
      <c r="F3930" s="451"/>
      <c r="G3930" s="451"/>
      <c r="H3930" s="451"/>
    </row>
    <row r="3931" spans="1:8" x14ac:dyDescent="0.2">
      <c r="A3931" s="452"/>
      <c r="B3931" s="451"/>
      <c r="C3931" s="451"/>
      <c r="D3931" s="451"/>
      <c r="E3931" s="451"/>
      <c r="F3931" s="451"/>
      <c r="G3931" s="451"/>
      <c r="H3931" s="451"/>
    </row>
    <row r="3932" spans="1:8" x14ac:dyDescent="0.2">
      <c r="A3932" s="452"/>
      <c r="B3932" s="451"/>
      <c r="C3932" s="451"/>
      <c r="D3932" s="451"/>
      <c r="E3932" s="451"/>
      <c r="F3932" s="451"/>
      <c r="G3932" s="451"/>
      <c r="H3932" s="451"/>
    </row>
    <row r="3933" spans="1:8" x14ac:dyDescent="0.2">
      <c r="A3933" s="452"/>
      <c r="B3933" s="451"/>
      <c r="C3933" s="451"/>
      <c r="D3933" s="451"/>
      <c r="E3933" s="451"/>
      <c r="F3933" s="451"/>
      <c r="G3933" s="451"/>
      <c r="H3933" s="451"/>
    </row>
    <row r="3934" spans="1:8" x14ac:dyDescent="0.2">
      <c r="A3934" s="452"/>
      <c r="B3934" s="451"/>
      <c r="C3934" s="451"/>
      <c r="D3934" s="451"/>
      <c r="E3934" s="451"/>
      <c r="F3934" s="451"/>
      <c r="G3934" s="451"/>
      <c r="H3934" s="451"/>
    </row>
    <row r="3935" spans="1:8" x14ac:dyDescent="0.2">
      <c r="A3935" s="452"/>
      <c r="B3935" s="451"/>
      <c r="C3935" s="451"/>
      <c r="D3935" s="451"/>
      <c r="E3935" s="451"/>
      <c r="F3935" s="451"/>
      <c r="G3935" s="451"/>
      <c r="H3935" s="451"/>
    </row>
    <row r="3936" spans="1:8" x14ac:dyDescent="0.2">
      <c r="A3936" s="452"/>
      <c r="B3936" s="451"/>
      <c r="C3936" s="451"/>
      <c r="D3936" s="451"/>
      <c r="E3936" s="451"/>
      <c r="F3936" s="451"/>
      <c r="G3936" s="451"/>
      <c r="H3936" s="451"/>
    </row>
    <row r="3937" spans="1:8" x14ac:dyDescent="0.2">
      <c r="A3937" s="452"/>
      <c r="B3937" s="451"/>
      <c r="C3937" s="451"/>
      <c r="D3937" s="451"/>
      <c r="E3937" s="451"/>
      <c r="F3937" s="451"/>
      <c r="G3937" s="451"/>
      <c r="H3937" s="451"/>
    </row>
    <row r="3938" spans="1:8" x14ac:dyDescent="0.2">
      <c r="A3938" s="452"/>
      <c r="B3938" s="451"/>
      <c r="C3938" s="451"/>
      <c r="D3938" s="451"/>
      <c r="E3938" s="451"/>
      <c r="F3938" s="451"/>
      <c r="G3938" s="451"/>
      <c r="H3938" s="451"/>
    </row>
    <row r="3939" spans="1:8" x14ac:dyDescent="0.2">
      <c r="A3939" s="452"/>
      <c r="B3939" s="451"/>
      <c r="C3939" s="451"/>
      <c r="D3939" s="451"/>
      <c r="E3939" s="451"/>
      <c r="F3939" s="451"/>
      <c r="G3939" s="451"/>
      <c r="H3939" s="451"/>
    </row>
    <row r="3940" spans="1:8" x14ac:dyDescent="0.2">
      <c r="A3940" s="452"/>
      <c r="B3940" s="451"/>
      <c r="C3940" s="451"/>
      <c r="D3940" s="451"/>
      <c r="E3940" s="451"/>
      <c r="F3940" s="451"/>
      <c r="G3940" s="451"/>
      <c r="H3940" s="451"/>
    </row>
    <row r="3941" spans="1:8" x14ac:dyDescent="0.2">
      <c r="A3941" s="452"/>
      <c r="B3941" s="451"/>
      <c r="C3941" s="451"/>
      <c r="D3941" s="451"/>
      <c r="E3941" s="451"/>
      <c r="F3941" s="451"/>
      <c r="G3941" s="451"/>
      <c r="H3941" s="451"/>
    </row>
    <row r="3942" spans="1:8" x14ac:dyDescent="0.2">
      <c r="A3942" s="452"/>
      <c r="B3942" s="451"/>
      <c r="C3942" s="451"/>
      <c r="D3942" s="451"/>
      <c r="E3942" s="451"/>
      <c r="F3942" s="451"/>
      <c r="G3942" s="451"/>
      <c r="H3942" s="451"/>
    </row>
    <row r="3943" spans="1:8" x14ac:dyDescent="0.2">
      <c r="A3943" s="452"/>
      <c r="B3943" s="451"/>
      <c r="C3943" s="451"/>
      <c r="D3943" s="451"/>
      <c r="E3943" s="451"/>
      <c r="F3943" s="451"/>
      <c r="G3943" s="451"/>
      <c r="H3943" s="451"/>
    </row>
    <row r="3944" spans="1:8" x14ac:dyDescent="0.2">
      <c r="A3944" s="452"/>
      <c r="B3944" s="451"/>
      <c r="C3944" s="451"/>
      <c r="D3944" s="451"/>
      <c r="E3944" s="451"/>
      <c r="F3944" s="451"/>
      <c r="G3944" s="451"/>
      <c r="H3944" s="451"/>
    </row>
    <row r="3945" spans="1:8" x14ac:dyDescent="0.2">
      <c r="A3945" s="452"/>
      <c r="B3945" s="451"/>
      <c r="C3945" s="451"/>
      <c r="D3945" s="451"/>
      <c r="E3945" s="451"/>
      <c r="F3945" s="451"/>
      <c r="G3945" s="451"/>
      <c r="H3945" s="451"/>
    </row>
    <row r="3946" spans="1:8" x14ac:dyDescent="0.2">
      <c r="A3946" s="452"/>
      <c r="B3946" s="451"/>
      <c r="C3946" s="451"/>
      <c r="D3946" s="451"/>
      <c r="E3946" s="451"/>
      <c r="F3946" s="451"/>
      <c r="G3946" s="451"/>
      <c r="H3946" s="451"/>
    </row>
    <row r="3947" spans="1:8" x14ac:dyDescent="0.2">
      <c r="A3947" s="452"/>
      <c r="B3947" s="451"/>
      <c r="C3947" s="451"/>
      <c r="D3947" s="451"/>
      <c r="E3947" s="451"/>
      <c r="F3947" s="451"/>
      <c r="G3947" s="451"/>
      <c r="H3947" s="451"/>
    </row>
    <row r="3948" spans="1:8" x14ac:dyDescent="0.2">
      <c r="A3948" s="452"/>
      <c r="B3948" s="451"/>
      <c r="C3948" s="451"/>
      <c r="D3948" s="451"/>
      <c r="E3948" s="451"/>
      <c r="F3948" s="451"/>
      <c r="G3948" s="451"/>
      <c r="H3948" s="451"/>
    </row>
    <row r="3949" spans="1:8" x14ac:dyDescent="0.2">
      <c r="A3949" s="452"/>
      <c r="B3949" s="451"/>
      <c r="C3949" s="451"/>
      <c r="D3949" s="451"/>
      <c r="E3949" s="451"/>
      <c r="F3949" s="451"/>
      <c r="G3949" s="451"/>
      <c r="H3949" s="451"/>
    </row>
    <row r="3950" spans="1:8" x14ac:dyDescent="0.2">
      <c r="A3950" s="452"/>
      <c r="B3950" s="451"/>
      <c r="C3950" s="451"/>
      <c r="D3950" s="451"/>
      <c r="E3950" s="451"/>
      <c r="F3950" s="451"/>
      <c r="G3950" s="451"/>
      <c r="H3950" s="451"/>
    </row>
    <row r="3951" spans="1:8" x14ac:dyDescent="0.2">
      <c r="A3951" s="452"/>
      <c r="B3951" s="451"/>
      <c r="C3951" s="451"/>
      <c r="D3951" s="451"/>
      <c r="E3951" s="451"/>
      <c r="F3951" s="451"/>
      <c r="G3951" s="451"/>
      <c r="H3951" s="451"/>
    </row>
    <row r="3952" spans="1:8" x14ac:dyDescent="0.2">
      <c r="A3952" s="452"/>
      <c r="B3952" s="451"/>
      <c r="C3952" s="451"/>
      <c r="D3952" s="451"/>
      <c r="E3952" s="451"/>
      <c r="F3952" s="451"/>
      <c r="G3952" s="451"/>
      <c r="H3952" s="451"/>
    </row>
    <row r="3953" spans="1:8" x14ac:dyDescent="0.2">
      <c r="A3953" s="452"/>
      <c r="B3953" s="451"/>
      <c r="C3953" s="451"/>
      <c r="D3953" s="451"/>
      <c r="E3953" s="451"/>
      <c r="F3953" s="451"/>
      <c r="G3953" s="451"/>
      <c r="H3953" s="451"/>
    </row>
    <row r="3954" spans="1:8" x14ac:dyDescent="0.2">
      <c r="A3954" s="452"/>
      <c r="B3954" s="451"/>
      <c r="C3954" s="451"/>
      <c r="D3954" s="451"/>
      <c r="E3954" s="451"/>
      <c r="F3954" s="451"/>
      <c r="G3954" s="451"/>
      <c r="H3954" s="451"/>
    </row>
    <row r="3955" spans="1:8" x14ac:dyDescent="0.2">
      <c r="A3955" s="452"/>
      <c r="B3955" s="451"/>
      <c r="C3955" s="451"/>
      <c r="D3955" s="451"/>
      <c r="E3955" s="451"/>
      <c r="F3955" s="451"/>
      <c r="G3955" s="451"/>
      <c r="H3955" s="451"/>
    </row>
    <row r="3956" spans="1:8" x14ac:dyDescent="0.2">
      <c r="A3956" s="452"/>
      <c r="B3956" s="451"/>
      <c r="C3956" s="451"/>
      <c r="D3956" s="451"/>
      <c r="E3956" s="451"/>
      <c r="F3956" s="451"/>
      <c r="G3956" s="451"/>
      <c r="H3956" s="451"/>
    </row>
    <row r="3957" spans="1:8" x14ac:dyDescent="0.2">
      <c r="A3957" s="452"/>
      <c r="B3957" s="451"/>
      <c r="C3957" s="451"/>
      <c r="D3957" s="451"/>
      <c r="E3957" s="451"/>
      <c r="F3957" s="451"/>
      <c r="G3957" s="451"/>
      <c r="H3957" s="451"/>
    </row>
    <row r="3958" spans="1:8" x14ac:dyDescent="0.2">
      <c r="A3958" s="452"/>
      <c r="B3958" s="451"/>
      <c r="C3958" s="451"/>
      <c r="D3958" s="451"/>
      <c r="E3958" s="451"/>
      <c r="F3958" s="451"/>
      <c r="G3958" s="451"/>
      <c r="H3958" s="451"/>
    </row>
    <row r="3959" spans="1:8" x14ac:dyDescent="0.2">
      <c r="A3959" s="452"/>
      <c r="B3959" s="451"/>
      <c r="C3959" s="451"/>
      <c r="D3959" s="451"/>
      <c r="E3959" s="451"/>
      <c r="F3959" s="451"/>
      <c r="G3959" s="451"/>
      <c r="H3959" s="451"/>
    </row>
    <row r="3960" spans="1:8" x14ac:dyDescent="0.2">
      <c r="A3960" s="452"/>
      <c r="B3960" s="451"/>
      <c r="C3960" s="451"/>
      <c r="D3960" s="451"/>
      <c r="E3960" s="451"/>
      <c r="F3960" s="451"/>
      <c r="G3960" s="451"/>
      <c r="H3960" s="451"/>
    </row>
    <row r="3961" spans="1:8" x14ac:dyDescent="0.2">
      <c r="A3961" s="452"/>
      <c r="B3961" s="451"/>
      <c r="C3961" s="451"/>
      <c r="D3961" s="451"/>
      <c r="E3961" s="451"/>
      <c r="F3961" s="451"/>
      <c r="G3961" s="451"/>
      <c r="H3961" s="451"/>
    </row>
    <row r="3962" spans="1:8" x14ac:dyDescent="0.2">
      <c r="A3962" s="452"/>
      <c r="B3962" s="451"/>
      <c r="C3962" s="451"/>
      <c r="D3962" s="451"/>
      <c r="E3962" s="451"/>
      <c r="F3962" s="451"/>
      <c r="G3962" s="451"/>
      <c r="H3962" s="451"/>
    </row>
    <row r="3963" spans="1:8" x14ac:dyDescent="0.2">
      <c r="A3963" s="452"/>
      <c r="B3963" s="451"/>
      <c r="C3963" s="451"/>
      <c r="D3963" s="451"/>
      <c r="E3963" s="451"/>
      <c r="F3963" s="451"/>
      <c r="G3963" s="451"/>
      <c r="H3963" s="451"/>
    </row>
    <row r="3964" spans="1:8" x14ac:dyDescent="0.2">
      <c r="A3964" s="452"/>
      <c r="B3964" s="451"/>
      <c r="C3964" s="451"/>
      <c r="D3964" s="451"/>
      <c r="E3964" s="451"/>
      <c r="F3964" s="451"/>
      <c r="G3964" s="451"/>
      <c r="H3964" s="451"/>
    </row>
    <row r="3965" spans="1:8" x14ac:dyDescent="0.2">
      <c r="A3965" s="452"/>
      <c r="B3965" s="451"/>
      <c r="C3965" s="451"/>
      <c r="D3965" s="451"/>
      <c r="E3965" s="451"/>
      <c r="F3965" s="451"/>
      <c r="G3965" s="451"/>
      <c r="H3965" s="451"/>
    </row>
    <row r="3966" spans="1:8" x14ac:dyDescent="0.2">
      <c r="A3966" s="452"/>
      <c r="B3966" s="451"/>
      <c r="C3966" s="451"/>
      <c r="D3966" s="451"/>
      <c r="E3966" s="451"/>
      <c r="F3966" s="451"/>
      <c r="G3966" s="451"/>
      <c r="H3966" s="451"/>
    </row>
    <row r="3967" spans="1:8" x14ac:dyDescent="0.2">
      <c r="A3967" s="452"/>
      <c r="B3967" s="451"/>
      <c r="C3967" s="451"/>
      <c r="D3967" s="451"/>
      <c r="E3967" s="451"/>
      <c r="F3967" s="451"/>
      <c r="G3967" s="451"/>
      <c r="H3967" s="451"/>
    </row>
    <row r="3968" spans="1:8" x14ac:dyDescent="0.2">
      <c r="A3968" s="452"/>
      <c r="B3968" s="451"/>
      <c r="C3968" s="451"/>
      <c r="D3968" s="451"/>
      <c r="E3968" s="451"/>
      <c r="F3968" s="451"/>
      <c r="G3968" s="451"/>
      <c r="H3968" s="451"/>
    </row>
    <row r="3969" spans="1:8" x14ac:dyDescent="0.2">
      <c r="A3969" s="452"/>
      <c r="B3969" s="451"/>
      <c r="C3969" s="451"/>
      <c r="D3969" s="451"/>
      <c r="E3969" s="451"/>
      <c r="F3969" s="451"/>
      <c r="G3969" s="451"/>
      <c r="H3969" s="451"/>
    </row>
    <row r="3970" spans="1:8" x14ac:dyDescent="0.2">
      <c r="A3970" s="452"/>
      <c r="B3970" s="451"/>
      <c r="C3970" s="451"/>
      <c r="D3970" s="451"/>
      <c r="E3970" s="451"/>
      <c r="F3970" s="451"/>
      <c r="G3970" s="451"/>
      <c r="H3970" s="451"/>
    </row>
    <row r="3971" spans="1:8" x14ac:dyDescent="0.2">
      <c r="A3971" s="452"/>
      <c r="B3971" s="451"/>
      <c r="C3971" s="451"/>
      <c r="D3971" s="451"/>
      <c r="E3971" s="451"/>
      <c r="F3971" s="451"/>
      <c r="G3971" s="451"/>
      <c r="H3971" s="451"/>
    </row>
    <row r="3972" spans="1:8" x14ac:dyDescent="0.2">
      <c r="A3972" s="452"/>
      <c r="B3972" s="451"/>
      <c r="C3972" s="451"/>
      <c r="D3972" s="451"/>
      <c r="E3972" s="451"/>
      <c r="F3972" s="451"/>
      <c r="G3972" s="451"/>
      <c r="H3972" s="451"/>
    </row>
    <row r="3973" spans="1:8" x14ac:dyDescent="0.2">
      <c r="A3973" s="452"/>
      <c r="B3973" s="451"/>
      <c r="C3973" s="451"/>
      <c r="D3973" s="451"/>
      <c r="E3973" s="451"/>
      <c r="F3973" s="451"/>
      <c r="G3973" s="451"/>
      <c r="H3973" s="451"/>
    </row>
    <row r="3974" spans="1:8" x14ac:dyDescent="0.2">
      <c r="A3974" s="452"/>
      <c r="B3974" s="451"/>
      <c r="C3974" s="451"/>
      <c r="D3974" s="451"/>
      <c r="E3974" s="451"/>
      <c r="F3974" s="451"/>
      <c r="G3974" s="451"/>
      <c r="H3974" s="451"/>
    </row>
    <row r="3975" spans="1:8" x14ac:dyDescent="0.2">
      <c r="A3975" s="452"/>
      <c r="B3975" s="451"/>
      <c r="C3975" s="451"/>
      <c r="D3975" s="451"/>
      <c r="E3975" s="451"/>
      <c r="F3975" s="451"/>
      <c r="G3975" s="451"/>
      <c r="H3975" s="451"/>
    </row>
    <row r="3976" spans="1:8" x14ac:dyDescent="0.2">
      <c r="A3976" s="452"/>
      <c r="B3976" s="451"/>
      <c r="C3976" s="451"/>
      <c r="D3976" s="451"/>
      <c r="E3976" s="451"/>
      <c r="F3976" s="451"/>
      <c r="G3976" s="451"/>
      <c r="H3976" s="451"/>
    </row>
    <row r="3977" spans="1:8" x14ac:dyDescent="0.2">
      <c r="A3977" s="452"/>
      <c r="B3977" s="451"/>
      <c r="C3977" s="451"/>
      <c r="D3977" s="451"/>
      <c r="E3977" s="451"/>
      <c r="F3977" s="451"/>
      <c r="G3977" s="451"/>
      <c r="H3977" s="451"/>
    </row>
    <row r="3978" spans="1:8" x14ac:dyDescent="0.2">
      <c r="A3978" s="452"/>
      <c r="B3978" s="451"/>
      <c r="C3978" s="451"/>
      <c r="D3978" s="451"/>
      <c r="E3978" s="451"/>
      <c r="F3978" s="451"/>
      <c r="G3978" s="451"/>
      <c r="H3978" s="451"/>
    </row>
    <row r="3979" spans="1:8" x14ac:dyDescent="0.2">
      <c r="A3979" s="452"/>
      <c r="B3979" s="451"/>
      <c r="C3979" s="451"/>
      <c r="D3979" s="451"/>
      <c r="E3979" s="451"/>
      <c r="F3979" s="451"/>
      <c r="G3979" s="451"/>
      <c r="H3979" s="451"/>
    </row>
    <row r="3980" spans="1:8" x14ac:dyDescent="0.2">
      <c r="A3980" s="452"/>
      <c r="B3980" s="451"/>
      <c r="C3980" s="451"/>
      <c r="D3980" s="451"/>
      <c r="E3980" s="451"/>
      <c r="F3980" s="451"/>
      <c r="G3980" s="451"/>
      <c r="H3980" s="451"/>
    </row>
    <row r="3981" spans="1:8" x14ac:dyDescent="0.2">
      <c r="A3981" s="452"/>
      <c r="B3981" s="451"/>
      <c r="C3981" s="451"/>
      <c r="D3981" s="451"/>
      <c r="E3981" s="451"/>
      <c r="F3981" s="451"/>
      <c r="G3981" s="451"/>
      <c r="H3981" s="451"/>
    </row>
    <row r="3982" spans="1:8" x14ac:dyDescent="0.2">
      <c r="A3982" s="452"/>
      <c r="B3982" s="451"/>
      <c r="C3982" s="451"/>
      <c r="D3982" s="451"/>
      <c r="E3982" s="451"/>
      <c r="F3982" s="451"/>
      <c r="G3982" s="451"/>
      <c r="H3982" s="451"/>
    </row>
    <row r="3983" spans="1:8" x14ac:dyDescent="0.2">
      <c r="A3983" s="452"/>
      <c r="B3983" s="451"/>
      <c r="C3983" s="451"/>
      <c r="D3983" s="451"/>
      <c r="E3983" s="451"/>
      <c r="F3983" s="451"/>
      <c r="G3983" s="451"/>
      <c r="H3983" s="451"/>
    </row>
    <row r="3984" spans="1:8" x14ac:dyDescent="0.2">
      <c r="A3984" s="452"/>
      <c r="B3984" s="451"/>
      <c r="C3984" s="451"/>
      <c r="D3984" s="451"/>
      <c r="E3984" s="451"/>
      <c r="F3984" s="451"/>
      <c r="G3984" s="451"/>
      <c r="H3984" s="451"/>
    </row>
    <row r="3985" spans="1:8" x14ac:dyDescent="0.2">
      <c r="A3985" s="452"/>
      <c r="B3985" s="451"/>
      <c r="C3985" s="451"/>
      <c r="D3985" s="451"/>
      <c r="E3985" s="451"/>
      <c r="F3985" s="451"/>
      <c r="G3985" s="451"/>
      <c r="H3985" s="451"/>
    </row>
    <row r="3986" spans="1:8" x14ac:dyDescent="0.2">
      <c r="A3986" s="452"/>
      <c r="B3986" s="451"/>
      <c r="C3986" s="451"/>
      <c r="D3986" s="451"/>
      <c r="E3986" s="451"/>
      <c r="F3986" s="451"/>
      <c r="G3986" s="451"/>
      <c r="H3986" s="451"/>
    </row>
    <row r="3987" spans="1:8" x14ac:dyDescent="0.2">
      <c r="A3987" s="452"/>
      <c r="B3987" s="451"/>
      <c r="C3987" s="451"/>
      <c r="D3987" s="451"/>
      <c r="E3987" s="451"/>
      <c r="F3987" s="451"/>
      <c r="G3987" s="451"/>
      <c r="H3987" s="451"/>
    </row>
    <row r="3988" spans="1:8" x14ac:dyDescent="0.2">
      <c r="A3988" s="452"/>
      <c r="B3988" s="451"/>
      <c r="C3988" s="451"/>
      <c r="D3988" s="451"/>
      <c r="E3988" s="451"/>
      <c r="F3988" s="451"/>
      <c r="G3988" s="451"/>
      <c r="H3988" s="451"/>
    </row>
    <row r="3989" spans="1:8" x14ac:dyDescent="0.2">
      <c r="A3989" s="452"/>
      <c r="B3989" s="451"/>
      <c r="C3989" s="451"/>
      <c r="D3989" s="451"/>
      <c r="E3989" s="451"/>
      <c r="F3989" s="451"/>
      <c r="G3989" s="451"/>
      <c r="H3989" s="451"/>
    </row>
    <row r="3990" spans="1:8" x14ac:dyDescent="0.2">
      <c r="A3990" s="452"/>
      <c r="B3990" s="451"/>
      <c r="C3990" s="451"/>
      <c r="D3990" s="451"/>
      <c r="E3990" s="451"/>
      <c r="F3990" s="451"/>
      <c r="G3990" s="451"/>
      <c r="H3990" s="451"/>
    </row>
    <row r="3991" spans="1:8" x14ac:dyDescent="0.2">
      <c r="A3991" s="452"/>
      <c r="B3991" s="451"/>
      <c r="C3991" s="451"/>
      <c r="D3991" s="451"/>
      <c r="E3991" s="451"/>
      <c r="F3991" s="451"/>
      <c r="G3991" s="451"/>
      <c r="H3991" s="451"/>
    </row>
    <row r="3992" spans="1:8" x14ac:dyDescent="0.2">
      <c r="A3992" s="452"/>
      <c r="B3992" s="451"/>
      <c r="C3992" s="451"/>
      <c r="D3992" s="451"/>
      <c r="E3992" s="451"/>
      <c r="F3992" s="451"/>
      <c r="G3992" s="451"/>
      <c r="H3992" s="451"/>
    </row>
    <row r="3993" spans="1:8" x14ac:dyDescent="0.2">
      <c r="A3993" s="452"/>
      <c r="B3993" s="451"/>
      <c r="C3993" s="451"/>
      <c r="D3993" s="451"/>
      <c r="E3993" s="451"/>
      <c r="F3993" s="451"/>
      <c r="G3993" s="451"/>
      <c r="H3993" s="451"/>
    </row>
    <row r="3994" spans="1:8" x14ac:dyDescent="0.2">
      <c r="A3994" s="452"/>
      <c r="B3994" s="451"/>
      <c r="C3994" s="451"/>
      <c r="D3994" s="451"/>
      <c r="E3994" s="451"/>
      <c r="F3994" s="451"/>
      <c r="G3994" s="451"/>
      <c r="H3994" s="451"/>
    </row>
    <row r="3995" spans="1:8" x14ac:dyDescent="0.2">
      <c r="A3995" s="452"/>
      <c r="B3995" s="451"/>
      <c r="C3995" s="451"/>
      <c r="D3995" s="451"/>
      <c r="E3995" s="451"/>
      <c r="F3995" s="451"/>
      <c r="G3995" s="451"/>
      <c r="H3995" s="451"/>
    </row>
    <row r="3996" spans="1:8" x14ac:dyDescent="0.2">
      <c r="A3996" s="452"/>
      <c r="B3996" s="451"/>
      <c r="C3996" s="451"/>
      <c r="D3996" s="451"/>
      <c r="E3996" s="451"/>
      <c r="F3996" s="451"/>
      <c r="G3996" s="451"/>
      <c r="H3996" s="451"/>
    </row>
    <row r="3997" spans="1:8" x14ac:dyDescent="0.2">
      <c r="A3997" s="452"/>
      <c r="B3997" s="451"/>
      <c r="C3997" s="451"/>
      <c r="D3997" s="451"/>
      <c r="E3997" s="451"/>
      <c r="F3997" s="451"/>
      <c r="G3997" s="451"/>
      <c r="H3997" s="451"/>
    </row>
    <row r="3998" spans="1:8" x14ac:dyDescent="0.2">
      <c r="A3998" s="452"/>
      <c r="B3998" s="451"/>
      <c r="C3998" s="451"/>
      <c r="D3998" s="451"/>
      <c r="E3998" s="451"/>
      <c r="F3998" s="451"/>
      <c r="G3998" s="451"/>
      <c r="H3998" s="451"/>
    </row>
    <row r="3999" spans="1:8" x14ac:dyDescent="0.2">
      <c r="A3999" s="452"/>
      <c r="B3999" s="451"/>
      <c r="C3999" s="451"/>
      <c r="D3999" s="451"/>
      <c r="E3999" s="451"/>
      <c r="F3999" s="451"/>
      <c r="G3999" s="451"/>
      <c r="H3999" s="451"/>
    </row>
    <row r="4000" spans="1:8" x14ac:dyDescent="0.2">
      <c r="A4000" s="452"/>
      <c r="B4000" s="451"/>
      <c r="C4000" s="451"/>
      <c r="D4000" s="451"/>
      <c r="E4000" s="451"/>
      <c r="F4000" s="451"/>
      <c r="G4000" s="451"/>
      <c r="H4000" s="451"/>
    </row>
    <row r="4001" spans="1:8" x14ac:dyDescent="0.2">
      <c r="A4001" s="452"/>
      <c r="B4001" s="451"/>
      <c r="C4001" s="451"/>
      <c r="D4001" s="451"/>
      <c r="E4001" s="451"/>
      <c r="F4001" s="451"/>
      <c r="G4001" s="451"/>
      <c r="H4001" s="451"/>
    </row>
    <row r="4002" spans="1:8" x14ac:dyDescent="0.2">
      <c r="A4002" s="452"/>
      <c r="B4002" s="451"/>
      <c r="C4002" s="451"/>
      <c r="D4002" s="451"/>
      <c r="E4002" s="451"/>
      <c r="F4002" s="451"/>
      <c r="G4002" s="451"/>
      <c r="H4002" s="451"/>
    </row>
    <row r="4003" spans="1:8" x14ac:dyDescent="0.2">
      <c r="A4003" s="452"/>
      <c r="B4003" s="451"/>
      <c r="C4003" s="451"/>
      <c r="D4003" s="451"/>
      <c r="E4003" s="451"/>
      <c r="F4003" s="451"/>
      <c r="G4003" s="451"/>
      <c r="H4003" s="451"/>
    </row>
    <row r="4004" spans="1:8" x14ac:dyDescent="0.2">
      <c r="A4004" s="452"/>
      <c r="B4004" s="451"/>
      <c r="C4004" s="451"/>
      <c r="D4004" s="451"/>
      <c r="E4004" s="451"/>
      <c r="F4004" s="451"/>
      <c r="G4004" s="451"/>
      <c r="H4004" s="451"/>
    </row>
    <row r="4005" spans="1:8" x14ac:dyDescent="0.2">
      <c r="A4005" s="452"/>
      <c r="B4005" s="451"/>
      <c r="C4005" s="451"/>
      <c r="D4005" s="451"/>
      <c r="E4005" s="451"/>
      <c r="F4005" s="451"/>
      <c r="G4005" s="451"/>
      <c r="H4005" s="451"/>
    </row>
    <row r="4006" spans="1:8" x14ac:dyDescent="0.2">
      <c r="A4006" s="452"/>
      <c r="B4006" s="451"/>
      <c r="C4006" s="451"/>
      <c r="D4006" s="451"/>
      <c r="E4006" s="451"/>
      <c r="F4006" s="451"/>
      <c r="G4006" s="451"/>
      <c r="H4006" s="451"/>
    </row>
    <row r="4007" spans="1:8" x14ac:dyDescent="0.2">
      <c r="A4007" s="452"/>
      <c r="B4007" s="451"/>
      <c r="C4007" s="451"/>
      <c r="D4007" s="451"/>
      <c r="E4007" s="451"/>
      <c r="F4007" s="451"/>
      <c r="G4007" s="451"/>
      <c r="H4007" s="451"/>
    </row>
    <row r="4008" spans="1:8" x14ac:dyDescent="0.2">
      <c r="A4008" s="452"/>
      <c r="B4008" s="451"/>
      <c r="C4008" s="451"/>
      <c r="D4008" s="451"/>
      <c r="E4008" s="451"/>
      <c r="F4008" s="451"/>
      <c r="G4008" s="451"/>
      <c r="H4008" s="451"/>
    </row>
    <row r="4009" spans="1:8" x14ac:dyDescent="0.2">
      <c r="A4009" s="452"/>
      <c r="B4009" s="451"/>
      <c r="C4009" s="451"/>
      <c r="D4009" s="451"/>
      <c r="E4009" s="451"/>
      <c r="F4009" s="451"/>
      <c r="G4009" s="451"/>
      <c r="H4009" s="451"/>
    </row>
    <row r="4010" spans="1:8" x14ac:dyDescent="0.2">
      <c r="A4010" s="452"/>
      <c r="B4010" s="451"/>
      <c r="C4010" s="451"/>
      <c r="D4010" s="451"/>
      <c r="E4010" s="451"/>
      <c r="F4010" s="451"/>
      <c r="G4010" s="451"/>
      <c r="H4010" s="451"/>
    </row>
    <row r="4011" spans="1:8" x14ac:dyDescent="0.2">
      <c r="A4011" s="452"/>
      <c r="B4011" s="451"/>
      <c r="C4011" s="451"/>
      <c r="D4011" s="451"/>
      <c r="E4011" s="451"/>
      <c r="F4011" s="451"/>
      <c r="G4011" s="451"/>
      <c r="H4011" s="451"/>
    </row>
    <row r="4012" spans="1:8" x14ac:dyDescent="0.2">
      <c r="A4012" s="452"/>
      <c r="B4012" s="451"/>
      <c r="C4012" s="451"/>
      <c r="D4012" s="451"/>
      <c r="E4012" s="451"/>
      <c r="F4012" s="451"/>
      <c r="G4012" s="451"/>
      <c r="H4012" s="451"/>
    </row>
    <row r="4013" spans="1:8" x14ac:dyDescent="0.2">
      <c r="A4013" s="452"/>
      <c r="B4013" s="451"/>
      <c r="C4013" s="451"/>
      <c r="D4013" s="451"/>
      <c r="E4013" s="451"/>
      <c r="F4013" s="451"/>
      <c r="G4013" s="451"/>
      <c r="H4013" s="451"/>
    </row>
    <row r="4014" spans="1:8" x14ac:dyDescent="0.2">
      <c r="A4014" s="452"/>
      <c r="B4014" s="451"/>
      <c r="C4014" s="451"/>
      <c r="D4014" s="451"/>
      <c r="E4014" s="451"/>
      <c r="F4014" s="451"/>
      <c r="G4014" s="451"/>
      <c r="H4014" s="451"/>
    </row>
    <row r="4015" spans="1:8" x14ac:dyDescent="0.2">
      <c r="A4015" s="452"/>
      <c r="B4015" s="451"/>
      <c r="C4015" s="451"/>
      <c r="D4015" s="451"/>
      <c r="E4015" s="451"/>
      <c r="F4015" s="451"/>
      <c r="G4015" s="451"/>
      <c r="H4015" s="451"/>
    </row>
    <row r="4016" spans="1:8" x14ac:dyDescent="0.2">
      <c r="A4016" s="452"/>
      <c r="B4016" s="451"/>
      <c r="C4016" s="451"/>
      <c r="D4016" s="451"/>
      <c r="E4016" s="451"/>
      <c r="F4016" s="451"/>
      <c r="G4016" s="451"/>
      <c r="H4016" s="451"/>
    </row>
    <row r="4017" spans="1:8" x14ac:dyDescent="0.2">
      <c r="A4017" s="452"/>
      <c r="B4017" s="451"/>
      <c r="C4017" s="451"/>
      <c r="D4017" s="451"/>
      <c r="E4017" s="451"/>
      <c r="F4017" s="451"/>
      <c r="G4017" s="451"/>
      <c r="H4017" s="451"/>
    </row>
    <row r="4018" spans="1:8" x14ac:dyDescent="0.2">
      <c r="A4018" s="452"/>
      <c r="B4018" s="451"/>
      <c r="C4018" s="451"/>
      <c r="D4018" s="451"/>
      <c r="E4018" s="451"/>
      <c r="F4018" s="451"/>
      <c r="G4018" s="451"/>
      <c r="H4018" s="451"/>
    </row>
    <row r="4019" spans="1:8" x14ac:dyDescent="0.2">
      <c r="A4019" s="452"/>
      <c r="B4019" s="451"/>
      <c r="C4019" s="451"/>
      <c r="D4019" s="451"/>
      <c r="E4019" s="451"/>
      <c r="F4019" s="451"/>
      <c r="G4019" s="451"/>
      <c r="H4019" s="451"/>
    </row>
    <row r="4020" spans="1:8" x14ac:dyDescent="0.2">
      <c r="A4020" s="452"/>
      <c r="B4020" s="451"/>
      <c r="C4020" s="451"/>
      <c r="D4020" s="451"/>
      <c r="E4020" s="451"/>
      <c r="F4020" s="451"/>
      <c r="G4020" s="451"/>
      <c r="H4020" s="451"/>
    </row>
    <row r="4021" spans="1:8" x14ac:dyDescent="0.2">
      <c r="A4021" s="452"/>
      <c r="B4021" s="451"/>
      <c r="C4021" s="451"/>
      <c r="D4021" s="451"/>
      <c r="E4021" s="451"/>
      <c r="F4021" s="451"/>
      <c r="G4021" s="451"/>
      <c r="H4021" s="451"/>
    </row>
    <row r="4022" spans="1:8" x14ac:dyDescent="0.2">
      <c r="A4022" s="452"/>
      <c r="B4022" s="451"/>
      <c r="C4022" s="451"/>
      <c r="D4022" s="451"/>
      <c r="E4022" s="451"/>
      <c r="F4022" s="451"/>
      <c r="G4022" s="451"/>
      <c r="H4022" s="451"/>
    </row>
    <row r="4023" spans="1:8" x14ac:dyDescent="0.2">
      <c r="A4023" s="452"/>
      <c r="B4023" s="451"/>
      <c r="C4023" s="451"/>
      <c r="D4023" s="451"/>
      <c r="E4023" s="451"/>
      <c r="F4023" s="451"/>
      <c r="G4023" s="451"/>
      <c r="H4023" s="451"/>
    </row>
    <row r="4024" spans="1:8" x14ac:dyDescent="0.2">
      <c r="A4024" s="452"/>
      <c r="B4024" s="451"/>
      <c r="C4024" s="451"/>
      <c r="D4024" s="451"/>
      <c r="E4024" s="451"/>
      <c r="F4024" s="451"/>
      <c r="G4024" s="451"/>
      <c r="H4024" s="451"/>
    </row>
    <row r="4025" spans="1:8" x14ac:dyDescent="0.2">
      <c r="A4025" s="452"/>
      <c r="B4025" s="451"/>
      <c r="C4025" s="451"/>
      <c r="D4025" s="451"/>
      <c r="E4025" s="451"/>
      <c r="F4025" s="451"/>
      <c r="G4025" s="451"/>
      <c r="H4025" s="451"/>
    </row>
    <row r="4026" spans="1:8" x14ac:dyDescent="0.2">
      <c r="A4026" s="452"/>
      <c r="B4026" s="451"/>
      <c r="C4026" s="451"/>
      <c r="D4026" s="451"/>
      <c r="E4026" s="451"/>
      <c r="F4026" s="451"/>
      <c r="G4026" s="451"/>
      <c r="H4026" s="451"/>
    </row>
    <row r="4027" spans="1:8" x14ac:dyDescent="0.2">
      <c r="A4027" s="452"/>
      <c r="B4027" s="451"/>
      <c r="C4027" s="451"/>
      <c r="D4027" s="451"/>
      <c r="E4027" s="451"/>
      <c r="F4027" s="451"/>
      <c r="G4027" s="451"/>
      <c r="H4027" s="451"/>
    </row>
    <row r="4028" spans="1:8" x14ac:dyDescent="0.2">
      <c r="A4028" s="452"/>
      <c r="B4028" s="451"/>
      <c r="C4028" s="451"/>
      <c r="D4028" s="451"/>
      <c r="E4028" s="451"/>
      <c r="F4028" s="451"/>
      <c r="G4028" s="451"/>
      <c r="H4028" s="451"/>
    </row>
    <row r="4029" spans="1:8" x14ac:dyDescent="0.2">
      <c r="A4029" s="452"/>
      <c r="B4029" s="451"/>
      <c r="C4029" s="451"/>
      <c r="D4029" s="451"/>
      <c r="E4029" s="451"/>
      <c r="F4029" s="451"/>
      <c r="G4029" s="451"/>
      <c r="H4029" s="451"/>
    </row>
    <row r="4030" spans="1:8" x14ac:dyDescent="0.2">
      <c r="A4030" s="452"/>
      <c r="B4030" s="451"/>
      <c r="C4030" s="451"/>
      <c r="D4030" s="451"/>
      <c r="E4030" s="451"/>
      <c r="F4030" s="451"/>
      <c r="G4030" s="451"/>
      <c r="H4030" s="451"/>
    </row>
    <row r="4031" spans="1:8" x14ac:dyDescent="0.2">
      <c r="A4031" s="452"/>
      <c r="B4031" s="451"/>
      <c r="C4031" s="451"/>
      <c r="D4031" s="451"/>
      <c r="E4031" s="451"/>
      <c r="F4031" s="451"/>
      <c r="G4031" s="451"/>
      <c r="H4031" s="451"/>
    </row>
    <row r="4032" spans="1:8" x14ac:dyDescent="0.2">
      <c r="A4032" s="452"/>
      <c r="B4032" s="451"/>
      <c r="C4032" s="451"/>
      <c r="D4032" s="451"/>
      <c r="E4032" s="451"/>
      <c r="F4032" s="451"/>
      <c r="G4032" s="451"/>
      <c r="H4032" s="451"/>
    </row>
    <row r="4033" spans="1:8" x14ac:dyDescent="0.2">
      <c r="A4033" s="452"/>
      <c r="B4033" s="451"/>
      <c r="C4033" s="451"/>
      <c r="D4033" s="451"/>
      <c r="E4033" s="451"/>
      <c r="F4033" s="451"/>
      <c r="G4033" s="451"/>
      <c r="H4033" s="451"/>
    </row>
    <row r="4034" spans="1:8" x14ac:dyDescent="0.2">
      <c r="A4034" s="452"/>
      <c r="B4034" s="451"/>
      <c r="C4034" s="451"/>
      <c r="D4034" s="451"/>
      <c r="E4034" s="451"/>
      <c r="F4034" s="451"/>
      <c r="G4034" s="451"/>
      <c r="H4034" s="451"/>
    </row>
    <row r="4035" spans="1:8" x14ac:dyDescent="0.2">
      <c r="A4035" s="452"/>
      <c r="B4035" s="451"/>
      <c r="C4035" s="451"/>
      <c r="D4035" s="451"/>
      <c r="E4035" s="451"/>
      <c r="F4035" s="451"/>
      <c r="G4035" s="451"/>
      <c r="H4035" s="451"/>
    </row>
    <row r="4036" spans="1:8" x14ac:dyDescent="0.2">
      <c r="A4036" s="452"/>
      <c r="B4036" s="451"/>
      <c r="C4036" s="451"/>
      <c r="D4036" s="451"/>
      <c r="E4036" s="451"/>
      <c r="F4036" s="451"/>
      <c r="G4036" s="451"/>
      <c r="H4036" s="451"/>
    </row>
    <row r="4037" spans="1:8" x14ac:dyDescent="0.2">
      <c r="A4037" s="452"/>
      <c r="B4037" s="451"/>
      <c r="C4037" s="451"/>
      <c r="D4037" s="451"/>
      <c r="E4037" s="451"/>
      <c r="F4037" s="451"/>
      <c r="G4037" s="451"/>
      <c r="H4037" s="451"/>
    </row>
    <row r="4038" spans="1:8" x14ac:dyDescent="0.2">
      <c r="A4038" s="452"/>
      <c r="B4038" s="451"/>
      <c r="C4038" s="451"/>
      <c r="D4038" s="451"/>
      <c r="E4038" s="451"/>
      <c r="F4038" s="451"/>
      <c r="G4038" s="451"/>
      <c r="H4038" s="451"/>
    </row>
    <row r="4039" spans="1:8" x14ac:dyDescent="0.2">
      <c r="A4039" s="452"/>
      <c r="B4039" s="451"/>
      <c r="C4039" s="451"/>
      <c r="D4039" s="451"/>
      <c r="E4039" s="451"/>
      <c r="F4039" s="451"/>
      <c r="G4039" s="451"/>
      <c r="H4039" s="451"/>
    </row>
    <row r="4040" spans="1:8" x14ac:dyDescent="0.2">
      <c r="A4040" s="452"/>
      <c r="B4040" s="451"/>
      <c r="C4040" s="451"/>
      <c r="D4040" s="451"/>
      <c r="E4040" s="451"/>
      <c r="F4040" s="451"/>
      <c r="G4040" s="451"/>
      <c r="H4040" s="451"/>
    </row>
    <row r="4041" spans="1:8" x14ac:dyDescent="0.2">
      <c r="A4041" s="452"/>
      <c r="B4041" s="451"/>
      <c r="C4041" s="451"/>
      <c r="D4041" s="451"/>
      <c r="E4041" s="451"/>
      <c r="F4041" s="451"/>
      <c r="G4041" s="451"/>
      <c r="H4041" s="451"/>
    </row>
    <row r="4042" spans="1:8" x14ac:dyDescent="0.2">
      <c r="A4042" s="452"/>
      <c r="B4042" s="451"/>
      <c r="C4042" s="451"/>
      <c r="D4042" s="451"/>
      <c r="E4042" s="451"/>
      <c r="F4042" s="451"/>
      <c r="G4042" s="451"/>
      <c r="H4042" s="451"/>
    </row>
    <row r="4043" spans="1:8" x14ac:dyDescent="0.2">
      <c r="A4043" s="452"/>
      <c r="B4043" s="451"/>
      <c r="C4043" s="451"/>
      <c r="D4043" s="451"/>
      <c r="E4043" s="451"/>
      <c r="F4043" s="451"/>
      <c r="G4043" s="451"/>
      <c r="H4043" s="451"/>
    </row>
    <row r="4044" spans="1:8" x14ac:dyDescent="0.2">
      <c r="A4044" s="452"/>
      <c r="B4044" s="451"/>
      <c r="C4044" s="451"/>
      <c r="D4044" s="451"/>
      <c r="E4044" s="451"/>
      <c r="F4044" s="451"/>
      <c r="G4044" s="451"/>
      <c r="H4044" s="451"/>
    </row>
    <row r="4045" spans="1:8" x14ac:dyDescent="0.2">
      <c r="A4045" s="452"/>
      <c r="B4045" s="451"/>
      <c r="C4045" s="451"/>
      <c r="D4045" s="451"/>
      <c r="E4045" s="451"/>
      <c r="F4045" s="451"/>
      <c r="G4045" s="451"/>
      <c r="H4045" s="451"/>
    </row>
    <row r="4046" spans="1:8" x14ac:dyDescent="0.2">
      <c r="A4046" s="452"/>
      <c r="B4046" s="451"/>
      <c r="C4046" s="451"/>
      <c r="D4046" s="451"/>
      <c r="E4046" s="451"/>
      <c r="F4046" s="451"/>
      <c r="G4046" s="451"/>
      <c r="H4046" s="451"/>
    </row>
    <row r="4047" spans="1:8" x14ac:dyDescent="0.2">
      <c r="A4047" s="452"/>
      <c r="B4047" s="451"/>
      <c r="C4047" s="451"/>
      <c r="D4047" s="451"/>
      <c r="E4047" s="451"/>
      <c r="F4047" s="451"/>
      <c r="G4047" s="451"/>
      <c r="H4047" s="451"/>
    </row>
    <row r="4048" spans="1:8" x14ac:dyDescent="0.2">
      <c r="A4048" s="452"/>
      <c r="B4048" s="451"/>
      <c r="C4048" s="451"/>
      <c r="D4048" s="451"/>
      <c r="E4048" s="451"/>
      <c r="F4048" s="451"/>
      <c r="G4048" s="451"/>
      <c r="H4048" s="451"/>
    </row>
    <row r="4049" spans="1:8" x14ac:dyDescent="0.2">
      <c r="A4049" s="452"/>
      <c r="B4049" s="451"/>
      <c r="C4049" s="451"/>
      <c r="D4049" s="451"/>
      <c r="E4049" s="451"/>
      <c r="F4049" s="451"/>
      <c r="G4049" s="451"/>
      <c r="H4049" s="451"/>
    </row>
    <row r="4050" spans="1:8" x14ac:dyDescent="0.2">
      <c r="A4050" s="452"/>
      <c r="B4050" s="451"/>
      <c r="C4050" s="451"/>
      <c r="D4050" s="451"/>
      <c r="E4050" s="451"/>
      <c r="F4050" s="451"/>
      <c r="G4050" s="451"/>
      <c r="H4050" s="451"/>
    </row>
    <row r="4051" spans="1:8" x14ac:dyDescent="0.2">
      <c r="A4051" s="452"/>
      <c r="B4051" s="451"/>
      <c r="C4051" s="451"/>
      <c r="D4051" s="451"/>
      <c r="E4051" s="451"/>
      <c r="F4051" s="451"/>
      <c r="G4051" s="451"/>
      <c r="H4051" s="451"/>
    </row>
    <row r="4052" spans="1:8" x14ac:dyDescent="0.2">
      <c r="A4052" s="452"/>
      <c r="B4052" s="451"/>
      <c r="C4052" s="451"/>
      <c r="D4052" s="451"/>
      <c r="E4052" s="451"/>
      <c r="F4052" s="451"/>
      <c r="G4052" s="451"/>
      <c r="H4052" s="451"/>
    </row>
    <row r="4053" spans="1:8" x14ac:dyDescent="0.2">
      <c r="A4053" s="452"/>
      <c r="B4053" s="451"/>
      <c r="C4053" s="451"/>
      <c r="D4053" s="451"/>
      <c r="E4053" s="451"/>
      <c r="F4053" s="451"/>
      <c r="G4053" s="451"/>
      <c r="H4053" s="451"/>
    </row>
    <row r="4054" spans="1:8" x14ac:dyDescent="0.2">
      <c r="A4054" s="452"/>
      <c r="B4054" s="451"/>
      <c r="C4054" s="451"/>
      <c r="D4054" s="451"/>
      <c r="E4054" s="451"/>
      <c r="F4054" s="451"/>
      <c r="G4054" s="451"/>
      <c r="H4054" s="451"/>
    </row>
    <row r="4055" spans="1:8" x14ac:dyDescent="0.2">
      <c r="A4055" s="452"/>
      <c r="B4055" s="451"/>
      <c r="C4055" s="451"/>
      <c r="D4055" s="451"/>
      <c r="E4055" s="451"/>
      <c r="F4055" s="451"/>
      <c r="G4055" s="451"/>
      <c r="H4055" s="451"/>
    </row>
    <row r="4056" spans="1:8" x14ac:dyDescent="0.2">
      <c r="A4056" s="452"/>
      <c r="B4056" s="451"/>
      <c r="C4056" s="451"/>
      <c r="D4056" s="451"/>
      <c r="E4056" s="451"/>
      <c r="F4056" s="451"/>
      <c r="G4056" s="451"/>
      <c r="H4056" s="451"/>
    </row>
    <row r="4057" spans="1:8" x14ac:dyDescent="0.2">
      <c r="A4057" s="452"/>
      <c r="B4057" s="451"/>
      <c r="C4057" s="451"/>
      <c r="D4057" s="451"/>
      <c r="E4057" s="451"/>
      <c r="F4057" s="451"/>
      <c r="G4057" s="451"/>
      <c r="H4057" s="451"/>
    </row>
    <row r="4058" spans="1:8" x14ac:dyDescent="0.2">
      <c r="A4058" s="452"/>
      <c r="B4058" s="451"/>
      <c r="C4058" s="451"/>
      <c r="D4058" s="451"/>
      <c r="E4058" s="451"/>
      <c r="F4058" s="451"/>
      <c r="G4058" s="451"/>
      <c r="H4058" s="451"/>
    </row>
    <row r="4059" spans="1:8" x14ac:dyDescent="0.2">
      <c r="A4059" s="452"/>
      <c r="B4059" s="451"/>
      <c r="C4059" s="451"/>
      <c r="D4059" s="451"/>
      <c r="E4059" s="451"/>
      <c r="F4059" s="451"/>
      <c r="G4059" s="451"/>
      <c r="H4059" s="451"/>
    </row>
    <row r="4060" spans="1:8" x14ac:dyDescent="0.2">
      <c r="A4060" s="452"/>
      <c r="B4060" s="451"/>
      <c r="C4060" s="451"/>
      <c r="D4060" s="451"/>
      <c r="E4060" s="451"/>
      <c r="F4060" s="451"/>
      <c r="G4060" s="451"/>
      <c r="H4060" s="451"/>
    </row>
    <row r="4061" spans="1:8" x14ac:dyDescent="0.2">
      <c r="A4061" s="452"/>
      <c r="B4061" s="451"/>
      <c r="C4061" s="451"/>
      <c r="D4061" s="451"/>
      <c r="E4061" s="451"/>
      <c r="F4061" s="451"/>
      <c r="G4061" s="451"/>
      <c r="H4061" s="451"/>
    </row>
    <row r="4062" spans="1:8" x14ac:dyDescent="0.2">
      <c r="A4062" s="452"/>
      <c r="B4062" s="451"/>
      <c r="C4062" s="451"/>
      <c r="D4062" s="451"/>
      <c r="E4062" s="451"/>
      <c r="F4062" s="451"/>
      <c r="G4062" s="451"/>
      <c r="H4062" s="451"/>
    </row>
    <row r="4063" spans="1:8" x14ac:dyDescent="0.2">
      <c r="A4063" s="452"/>
      <c r="B4063" s="451"/>
      <c r="C4063" s="451"/>
      <c r="D4063" s="451"/>
      <c r="E4063" s="451"/>
      <c r="F4063" s="451"/>
      <c r="G4063" s="451"/>
      <c r="H4063" s="451"/>
    </row>
    <row r="4064" spans="1:8" x14ac:dyDescent="0.2">
      <c r="A4064" s="452"/>
      <c r="B4064" s="451"/>
      <c r="C4064" s="451"/>
      <c r="D4064" s="451"/>
      <c r="E4064" s="451"/>
      <c r="F4064" s="451"/>
      <c r="G4064" s="451"/>
      <c r="H4064" s="451"/>
    </row>
    <row r="4065" spans="1:8" x14ac:dyDescent="0.2">
      <c r="A4065" s="452"/>
      <c r="B4065" s="451"/>
      <c r="C4065" s="451"/>
      <c r="D4065" s="451"/>
      <c r="E4065" s="451"/>
      <c r="F4065" s="451"/>
      <c r="G4065" s="451"/>
      <c r="H4065" s="451"/>
    </row>
    <row r="4066" spans="1:8" x14ac:dyDescent="0.2">
      <c r="A4066" s="452"/>
      <c r="B4066" s="451"/>
      <c r="C4066" s="451"/>
      <c r="D4066" s="451"/>
      <c r="E4066" s="451"/>
      <c r="F4066" s="451"/>
      <c r="G4066" s="451"/>
      <c r="H4066" s="451"/>
    </row>
    <row r="4067" spans="1:8" x14ac:dyDescent="0.2">
      <c r="A4067" s="452"/>
      <c r="B4067" s="451"/>
      <c r="C4067" s="451"/>
      <c r="D4067" s="451"/>
      <c r="E4067" s="451"/>
      <c r="F4067" s="451"/>
      <c r="G4067" s="451"/>
      <c r="H4067" s="451"/>
    </row>
    <row r="4068" spans="1:8" x14ac:dyDescent="0.2">
      <c r="A4068" s="452"/>
      <c r="B4068" s="451"/>
      <c r="C4068" s="451"/>
      <c r="D4068" s="451"/>
      <c r="E4068" s="451"/>
      <c r="F4068" s="451"/>
      <c r="G4068" s="451"/>
      <c r="H4068" s="451"/>
    </row>
    <row r="4069" spans="1:8" x14ac:dyDescent="0.2">
      <c r="A4069" s="452"/>
      <c r="B4069" s="451"/>
      <c r="C4069" s="451"/>
      <c r="D4069" s="451"/>
      <c r="E4069" s="451"/>
      <c r="F4069" s="451"/>
      <c r="G4069" s="451"/>
      <c r="H4069" s="451"/>
    </row>
    <row r="4070" spans="1:8" x14ac:dyDescent="0.2">
      <c r="A4070" s="452"/>
      <c r="B4070" s="451"/>
      <c r="C4070" s="451"/>
      <c r="D4070" s="451"/>
      <c r="E4070" s="451"/>
      <c r="F4070" s="451"/>
      <c r="G4070" s="451"/>
      <c r="H4070" s="451"/>
    </row>
    <row r="4071" spans="1:8" x14ac:dyDescent="0.2">
      <c r="A4071" s="452"/>
      <c r="B4071" s="451"/>
      <c r="C4071" s="451"/>
      <c r="D4071" s="451"/>
      <c r="E4071" s="451"/>
      <c r="F4071" s="451"/>
      <c r="G4071" s="451"/>
      <c r="H4071" s="451"/>
    </row>
    <row r="4072" spans="1:8" x14ac:dyDescent="0.2">
      <c r="A4072" s="452"/>
      <c r="B4072" s="451"/>
      <c r="C4072" s="451"/>
      <c r="D4072" s="451"/>
      <c r="E4072" s="451"/>
      <c r="F4072" s="451"/>
      <c r="G4072" s="451"/>
      <c r="H4072" s="451"/>
    </row>
    <row r="4073" spans="1:8" x14ac:dyDescent="0.2">
      <c r="A4073" s="452"/>
      <c r="B4073" s="451"/>
      <c r="C4073" s="451"/>
      <c r="D4073" s="451"/>
      <c r="E4073" s="451"/>
      <c r="F4073" s="451"/>
      <c r="G4073" s="451"/>
      <c r="H4073" s="451"/>
    </row>
    <row r="4074" spans="1:8" x14ac:dyDescent="0.2">
      <c r="A4074" s="452"/>
      <c r="B4074" s="451"/>
      <c r="C4074" s="451"/>
      <c r="D4074" s="451"/>
      <c r="E4074" s="451"/>
      <c r="F4074" s="451"/>
      <c r="G4074" s="451"/>
      <c r="H4074" s="451"/>
    </row>
    <row r="4075" spans="1:8" x14ac:dyDescent="0.2">
      <c r="A4075" s="452"/>
      <c r="B4075" s="451"/>
      <c r="C4075" s="451"/>
      <c r="D4075" s="451"/>
      <c r="E4075" s="451"/>
      <c r="F4075" s="451"/>
      <c r="G4075" s="451"/>
      <c r="H4075" s="451"/>
    </row>
    <row r="4076" spans="1:8" x14ac:dyDescent="0.2">
      <c r="A4076" s="452"/>
      <c r="B4076" s="451"/>
      <c r="C4076" s="451"/>
      <c r="D4076" s="451"/>
      <c r="E4076" s="451"/>
      <c r="F4076" s="451"/>
      <c r="G4076" s="451"/>
      <c r="H4076" s="451"/>
    </row>
    <row r="4077" spans="1:8" x14ac:dyDescent="0.2">
      <c r="A4077" s="452"/>
      <c r="B4077" s="451"/>
      <c r="C4077" s="451"/>
      <c r="D4077" s="451"/>
      <c r="E4077" s="451"/>
      <c r="F4077" s="451"/>
      <c r="G4077" s="451"/>
      <c r="H4077" s="451"/>
    </row>
    <row r="4078" spans="1:8" x14ac:dyDescent="0.2">
      <c r="A4078" s="452"/>
      <c r="B4078" s="451"/>
      <c r="C4078" s="451"/>
      <c r="D4078" s="451"/>
      <c r="E4078" s="451"/>
      <c r="F4078" s="451"/>
      <c r="G4078" s="451"/>
      <c r="H4078" s="451"/>
    </row>
    <row r="4079" spans="1:8" x14ac:dyDescent="0.2">
      <c r="A4079" s="452"/>
      <c r="B4079" s="451"/>
      <c r="C4079" s="451"/>
      <c r="D4079" s="451"/>
      <c r="E4079" s="451"/>
      <c r="F4079" s="451"/>
      <c r="G4079" s="451"/>
      <c r="H4079" s="451"/>
    </row>
    <row r="4080" spans="1:8" x14ac:dyDescent="0.2">
      <c r="A4080" s="452"/>
      <c r="B4080" s="451"/>
      <c r="C4080" s="451"/>
      <c r="D4080" s="451"/>
      <c r="E4080" s="451"/>
      <c r="F4080" s="451"/>
      <c r="G4080" s="451"/>
      <c r="H4080" s="451"/>
    </row>
    <row r="4081" spans="1:8" x14ac:dyDescent="0.2">
      <c r="A4081" s="452"/>
      <c r="B4081" s="451"/>
      <c r="C4081" s="451"/>
      <c r="D4081" s="451"/>
      <c r="E4081" s="451"/>
      <c r="F4081" s="451"/>
      <c r="G4081" s="451"/>
      <c r="H4081" s="451"/>
    </row>
    <row r="4082" spans="1:8" x14ac:dyDescent="0.2">
      <c r="A4082" s="452"/>
      <c r="B4082" s="451"/>
      <c r="C4082" s="451"/>
      <c r="D4082" s="451"/>
      <c r="E4082" s="451"/>
      <c r="F4082" s="451"/>
      <c r="G4082" s="451"/>
      <c r="H4082" s="451"/>
    </row>
    <row r="4083" spans="1:8" x14ac:dyDescent="0.2">
      <c r="A4083" s="452"/>
      <c r="B4083" s="451"/>
      <c r="C4083" s="451"/>
      <c r="D4083" s="451"/>
      <c r="E4083" s="451"/>
      <c r="F4083" s="451"/>
      <c r="G4083" s="451"/>
      <c r="H4083" s="451"/>
    </row>
    <row r="4084" spans="1:8" x14ac:dyDescent="0.2">
      <c r="A4084" s="452"/>
      <c r="B4084" s="451"/>
      <c r="C4084" s="451"/>
      <c r="D4084" s="451"/>
      <c r="E4084" s="451"/>
      <c r="F4084" s="451"/>
      <c r="G4084" s="451"/>
      <c r="H4084" s="451"/>
    </row>
    <row r="4085" spans="1:8" x14ac:dyDescent="0.2">
      <c r="A4085" s="452"/>
      <c r="B4085" s="451"/>
      <c r="C4085" s="451"/>
      <c r="D4085" s="451"/>
      <c r="E4085" s="451"/>
      <c r="F4085" s="451"/>
      <c r="G4085" s="451"/>
      <c r="H4085" s="451"/>
    </row>
    <row r="4086" spans="1:8" x14ac:dyDescent="0.2">
      <c r="A4086" s="452"/>
      <c r="B4086" s="451"/>
      <c r="C4086" s="451"/>
      <c r="D4086" s="451"/>
      <c r="E4086" s="451"/>
      <c r="F4086" s="451"/>
      <c r="G4086" s="451"/>
      <c r="H4086" s="451"/>
    </row>
    <row r="4087" spans="1:8" x14ac:dyDescent="0.2">
      <c r="A4087" s="452"/>
      <c r="B4087" s="451"/>
      <c r="C4087" s="451"/>
      <c r="D4087" s="451"/>
      <c r="E4087" s="451"/>
      <c r="F4087" s="451"/>
      <c r="G4087" s="451"/>
      <c r="H4087" s="451"/>
    </row>
    <row r="4088" spans="1:8" x14ac:dyDescent="0.2">
      <c r="A4088" s="452"/>
      <c r="B4088" s="451"/>
      <c r="C4088" s="451"/>
      <c r="D4088" s="451"/>
      <c r="E4088" s="451"/>
      <c r="F4088" s="451"/>
      <c r="G4088" s="451"/>
      <c r="H4088" s="451"/>
    </row>
    <row r="4089" spans="1:8" x14ac:dyDescent="0.2">
      <c r="A4089" s="452"/>
      <c r="B4089" s="451"/>
      <c r="C4089" s="451"/>
      <c r="D4089" s="451"/>
      <c r="E4089" s="451"/>
      <c r="F4089" s="451"/>
      <c r="G4089" s="451"/>
      <c r="H4089" s="451"/>
    </row>
    <row r="4090" spans="1:8" x14ac:dyDescent="0.2">
      <c r="A4090" s="452"/>
      <c r="B4090" s="451"/>
      <c r="C4090" s="451"/>
      <c r="D4090" s="451"/>
      <c r="E4090" s="451"/>
      <c r="F4090" s="451"/>
      <c r="G4090" s="451"/>
      <c r="H4090" s="451"/>
    </row>
    <row r="4091" spans="1:8" x14ac:dyDescent="0.2">
      <c r="A4091" s="452"/>
      <c r="B4091" s="451"/>
      <c r="C4091" s="451"/>
      <c r="D4091" s="451"/>
      <c r="E4091" s="451"/>
      <c r="F4091" s="451"/>
      <c r="G4091" s="451"/>
      <c r="H4091" s="451"/>
    </row>
    <row r="4092" spans="1:8" x14ac:dyDescent="0.2">
      <c r="A4092" s="452"/>
      <c r="B4092" s="451"/>
      <c r="C4092" s="451"/>
      <c r="D4092" s="451"/>
      <c r="E4092" s="451"/>
      <c r="F4092" s="451"/>
      <c r="G4092" s="451"/>
      <c r="H4092" s="451"/>
    </row>
    <row r="4093" spans="1:8" x14ac:dyDescent="0.2">
      <c r="A4093" s="452"/>
      <c r="B4093" s="451"/>
      <c r="C4093" s="451"/>
      <c r="D4093" s="451"/>
      <c r="E4093" s="451"/>
      <c r="F4093" s="451"/>
      <c r="G4093" s="451"/>
      <c r="H4093" s="451"/>
    </row>
    <row r="4094" spans="1:8" x14ac:dyDescent="0.2">
      <c r="A4094" s="452"/>
      <c r="B4094" s="451"/>
      <c r="C4094" s="451"/>
      <c r="D4094" s="451"/>
      <c r="E4094" s="451"/>
      <c r="F4094" s="451"/>
      <c r="G4094" s="451"/>
      <c r="H4094" s="451"/>
    </row>
    <row r="4095" spans="1:8" x14ac:dyDescent="0.2">
      <c r="A4095" s="452"/>
      <c r="B4095" s="451"/>
      <c r="C4095" s="451"/>
      <c r="D4095" s="451"/>
      <c r="E4095" s="451"/>
      <c r="F4095" s="451"/>
      <c r="G4095" s="451"/>
      <c r="H4095" s="451"/>
    </row>
    <row r="4096" spans="1:8" x14ac:dyDescent="0.2">
      <c r="A4096" s="452"/>
      <c r="B4096" s="451"/>
      <c r="C4096" s="451"/>
      <c r="D4096" s="451"/>
      <c r="E4096" s="451"/>
      <c r="F4096" s="451"/>
      <c r="G4096" s="451"/>
      <c r="H4096" s="451"/>
    </row>
    <row r="4097" spans="1:8" x14ac:dyDescent="0.2">
      <c r="A4097" s="452"/>
      <c r="B4097" s="451"/>
      <c r="C4097" s="451"/>
      <c r="D4097" s="451"/>
      <c r="E4097" s="451"/>
      <c r="F4097" s="451"/>
      <c r="G4097" s="451"/>
      <c r="H4097" s="451"/>
    </row>
    <row r="4098" spans="1:8" x14ac:dyDescent="0.2">
      <c r="A4098" s="452"/>
      <c r="B4098" s="451"/>
      <c r="C4098" s="451"/>
      <c r="D4098" s="451"/>
      <c r="E4098" s="451"/>
      <c r="F4098" s="451"/>
      <c r="G4098" s="451"/>
      <c r="H4098" s="451"/>
    </row>
    <row r="4099" spans="1:8" x14ac:dyDescent="0.2">
      <c r="A4099" s="452"/>
      <c r="B4099" s="451"/>
      <c r="C4099" s="451"/>
      <c r="D4099" s="451"/>
      <c r="E4099" s="451"/>
      <c r="F4099" s="451"/>
      <c r="G4099" s="451"/>
      <c r="H4099" s="451"/>
    </row>
    <row r="4100" spans="1:8" x14ac:dyDescent="0.2">
      <c r="A4100" s="452"/>
      <c r="B4100" s="451"/>
      <c r="C4100" s="451"/>
      <c r="D4100" s="451"/>
      <c r="E4100" s="451"/>
      <c r="F4100" s="451"/>
      <c r="G4100" s="451"/>
      <c r="H4100" s="451"/>
    </row>
    <row r="4101" spans="1:8" x14ac:dyDescent="0.2">
      <c r="A4101" s="452"/>
      <c r="B4101" s="451"/>
      <c r="C4101" s="451"/>
      <c r="D4101" s="451"/>
      <c r="E4101" s="451"/>
      <c r="F4101" s="451"/>
      <c r="G4101" s="451"/>
      <c r="H4101" s="451"/>
    </row>
    <row r="4102" spans="1:8" x14ac:dyDescent="0.2">
      <c r="A4102" s="452"/>
      <c r="B4102" s="451"/>
      <c r="C4102" s="451"/>
      <c r="D4102" s="451"/>
      <c r="E4102" s="451"/>
      <c r="F4102" s="451"/>
      <c r="G4102" s="451"/>
      <c r="H4102" s="451"/>
    </row>
    <row r="4103" spans="1:8" x14ac:dyDescent="0.2">
      <c r="A4103" s="452"/>
      <c r="B4103" s="451"/>
      <c r="C4103" s="451"/>
      <c r="D4103" s="451"/>
      <c r="E4103" s="451"/>
      <c r="F4103" s="451"/>
      <c r="G4103" s="451"/>
      <c r="H4103" s="451"/>
    </row>
    <row r="4104" spans="1:8" x14ac:dyDescent="0.2">
      <c r="A4104" s="452"/>
      <c r="B4104" s="451"/>
      <c r="C4104" s="451"/>
      <c r="D4104" s="451"/>
      <c r="E4104" s="451"/>
      <c r="F4104" s="451"/>
      <c r="G4104" s="451"/>
      <c r="H4104" s="451"/>
    </row>
    <row r="4105" spans="1:8" x14ac:dyDescent="0.2">
      <c r="A4105" s="452"/>
      <c r="B4105" s="451"/>
      <c r="C4105" s="451"/>
      <c r="D4105" s="451"/>
      <c r="E4105" s="451"/>
      <c r="F4105" s="451"/>
      <c r="G4105" s="451"/>
      <c r="H4105" s="451"/>
    </row>
    <row r="4106" spans="1:8" x14ac:dyDescent="0.2">
      <c r="A4106" s="452"/>
      <c r="B4106" s="451"/>
      <c r="C4106" s="451"/>
      <c r="D4106" s="451"/>
      <c r="E4106" s="451"/>
      <c r="F4106" s="451"/>
      <c r="G4106" s="451"/>
      <c r="H4106" s="451"/>
    </row>
    <row r="4107" spans="1:8" x14ac:dyDescent="0.2">
      <c r="A4107" s="452"/>
      <c r="B4107" s="451"/>
      <c r="C4107" s="451"/>
      <c r="D4107" s="451"/>
      <c r="E4107" s="451"/>
      <c r="F4107" s="451"/>
      <c r="G4107" s="451"/>
      <c r="H4107" s="451"/>
    </row>
    <row r="4108" spans="1:8" x14ac:dyDescent="0.2">
      <c r="A4108" s="452"/>
      <c r="B4108" s="451"/>
      <c r="C4108" s="451"/>
      <c r="D4108" s="451"/>
      <c r="E4108" s="451"/>
      <c r="F4108" s="451"/>
      <c r="G4108" s="451"/>
      <c r="H4108" s="451"/>
    </row>
    <row r="4109" spans="1:8" x14ac:dyDescent="0.2">
      <c r="A4109" s="452"/>
      <c r="B4109" s="451"/>
      <c r="C4109" s="451"/>
      <c r="D4109" s="451"/>
      <c r="E4109" s="451"/>
      <c r="F4109" s="451"/>
      <c r="G4109" s="451"/>
      <c r="H4109" s="451"/>
    </row>
    <row r="4110" spans="1:8" x14ac:dyDescent="0.2">
      <c r="A4110" s="452"/>
      <c r="B4110" s="451"/>
      <c r="C4110" s="451"/>
      <c r="D4110" s="451"/>
      <c r="E4110" s="451"/>
      <c r="F4110" s="451"/>
      <c r="G4110" s="451"/>
      <c r="H4110" s="451"/>
    </row>
    <row r="4111" spans="1:8" x14ac:dyDescent="0.2">
      <c r="A4111" s="452"/>
      <c r="B4111" s="451"/>
      <c r="C4111" s="451"/>
      <c r="D4111" s="451"/>
      <c r="E4111" s="451"/>
      <c r="F4111" s="451"/>
      <c r="G4111" s="451"/>
      <c r="H4111" s="451"/>
    </row>
    <row r="4112" spans="1:8" x14ac:dyDescent="0.2">
      <c r="A4112" s="452"/>
      <c r="B4112" s="451"/>
      <c r="C4112" s="451"/>
      <c r="D4112" s="451"/>
      <c r="E4112" s="451"/>
      <c r="F4112" s="451"/>
      <c r="G4112" s="451"/>
      <c r="H4112" s="451"/>
    </row>
    <row r="4113" spans="1:8" x14ac:dyDescent="0.2">
      <c r="A4113" s="452"/>
      <c r="B4113" s="451"/>
      <c r="C4113" s="451"/>
      <c r="D4113" s="451"/>
      <c r="E4113" s="451"/>
      <c r="F4113" s="451"/>
      <c r="G4113" s="451"/>
      <c r="H4113" s="451"/>
    </row>
    <row r="4114" spans="1:8" x14ac:dyDescent="0.2">
      <c r="A4114" s="452"/>
      <c r="B4114" s="451"/>
      <c r="C4114" s="451"/>
      <c r="D4114" s="451"/>
      <c r="E4114" s="451"/>
      <c r="F4114" s="451"/>
      <c r="G4114" s="451"/>
      <c r="H4114" s="451"/>
    </row>
    <row r="4115" spans="1:8" x14ac:dyDescent="0.2">
      <c r="A4115" s="452"/>
      <c r="B4115" s="451"/>
      <c r="C4115" s="451"/>
      <c r="D4115" s="451"/>
      <c r="E4115" s="451"/>
      <c r="F4115" s="451"/>
      <c r="G4115" s="451"/>
      <c r="H4115" s="451"/>
    </row>
    <row r="4116" spans="1:8" x14ac:dyDescent="0.2">
      <c r="A4116" s="452"/>
      <c r="B4116" s="451"/>
      <c r="C4116" s="451"/>
      <c r="D4116" s="451"/>
      <c r="E4116" s="451"/>
      <c r="F4116" s="451"/>
      <c r="G4116" s="451"/>
      <c r="H4116" s="451"/>
    </row>
    <row r="4117" spans="1:8" x14ac:dyDescent="0.2">
      <c r="A4117" s="452"/>
      <c r="B4117" s="451"/>
      <c r="C4117" s="451"/>
      <c r="D4117" s="451"/>
      <c r="E4117" s="451"/>
      <c r="F4117" s="451"/>
      <c r="G4117" s="451"/>
      <c r="H4117" s="451"/>
    </row>
    <row r="4118" spans="1:8" x14ac:dyDescent="0.2">
      <c r="A4118" s="452"/>
      <c r="B4118" s="451"/>
      <c r="C4118" s="451"/>
      <c r="D4118" s="451"/>
      <c r="E4118" s="451"/>
      <c r="F4118" s="451"/>
      <c r="G4118" s="451"/>
      <c r="H4118" s="451"/>
    </row>
    <row r="4119" spans="1:8" x14ac:dyDescent="0.2">
      <c r="A4119" s="452"/>
      <c r="B4119" s="451"/>
      <c r="C4119" s="451"/>
      <c r="D4119" s="451"/>
      <c r="E4119" s="451"/>
      <c r="F4119" s="451"/>
      <c r="G4119" s="451"/>
      <c r="H4119" s="451"/>
    </row>
    <row r="4120" spans="1:8" x14ac:dyDescent="0.2">
      <c r="A4120" s="452"/>
      <c r="B4120" s="451"/>
      <c r="C4120" s="451"/>
      <c r="D4120" s="451"/>
      <c r="E4120" s="451"/>
      <c r="F4120" s="451"/>
      <c r="G4120" s="451"/>
      <c r="H4120" s="451"/>
    </row>
    <row r="4121" spans="1:8" x14ac:dyDescent="0.2">
      <c r="A4121" s="452"/>
      <c r="B4121" s="451"/>
      <c r="C4121" s="451"/>
      <c r="D4121" s="451"/>
      <c r="E4121" s="451"/>
      <c r="F4121" s="451"/>
      <c r="G4121" s="451"/>
      <c r="H4121" s="451"/>
    </row>
    <row r="4122" spans="1:8" x14ac:dyDescent="0.2">
      <c r="A4122" s="452"/>
      <c r="B4122" s="451"/>
      <c r="C4122" s="451"/>
      <c r="D4122" s="451"/>
      <c r="E4122" s="451"/>
      <c r="F4122" s="451"/>
      <c r="G4122" s="451"/>
      <c r="H4122" s="451"/>
    </row>
    <row r="4123" spans="1:8" x14ac:dyDescent="0.2">
      <c r="A4123" s="452"/>
      <c r="B4123" s="451"/>
      <c r="C4123" s="451"/>
      <c r="D4123" s="451"/>
      <c r="E4123" s="451"/>
      <c r="F4123" s="451"/>
      <c r="G4123" s="451"/>
      <c r="H4123" s="451"/>
    </row>
    <row r="4124" spans="1:8" x14ac:dyDescent="0.2">
      <c r="A4124" s="452"/>
      <c r="B4124" s="451"/>
      <c r="C4124" s="451"/>
      <c r="D4124" s="451"/>
      <c r="E4124" s="451"/>
      <c r="F4124" s="451"/>
      <c r="G4124" s="451"/>
      <c r="H4124" s="451"/>
    </row>
    <row r="4125" spans="1:8" x14ac:dyDescent="0.2">
      <c r="A4125" s="452"/>
      <c r="B4125" s="451"/>
      <c r="C4125" s="451"/>
      <c r="D4125" s="451"/>
      <c r="E4125" s="451"/>
      <c r="F4125" s="451"/>
      <c r="G4125" s="451"/>
      <c r="H4125" s="451"/>
    </row>
    <row r="4126" spans="1:8" x14ac:dyDescent="0.2">
      <c r="A4126" s="452"/>
      <c r="B4126" s="451"/>
      <c r="C4126" s="451"/>
      <c r="D4126" s="451"/>
      <c r="E4126" s="451"/>
      <c r="F4126" s="451"/>
      <c r="G4126" s="451"/>
      <c r="H4126" s="451"/>
    </row>
    <row r="4127" spans="1:8" x14ac:dyDescent="0.2">
      <c r="A4127" s="452"/>
      <c r="B4127" s="451"/>
      <c r="C4127" s="451"/>
      <c r="D4127" s="451"/>
      <c r="E4127" s="451"/>
      <c r="F4127" s="451"/>
      <c r="G4127" s="451"/>
      <c r="H4127" s="451"/>
    </row>
    <row r="4128" spans="1:8" x14ac:dyDescent="0.2">
      <c r="A4128" s="452"/>
      <c r="B4128" s="451"/>
      <c r="C4128" s="451"/>
      <c r="D4128" s="451"/>
      <c r="E4128" s="451"/>
      <c r="F4128" s="451"/>
      <c r="G4128" s="451"/>
      <c r="H4128" s="451"/>
    </row>
    <row r="4129" spans="1:8" x14ac:dyDescent="0.2">
      <c r="A4129" s="452"/>
      <c r="B4129" s="451"/>
      <c r="C4129" s="451"/>
      <c r="D4129" s="451"/>
      <c r="E4129" s="451"/>
      <c r="F4129" s="451"/>
      <c r="G4129" s="451"/>
      <c r="H4129" s="451"/>
    </row>
    <row r="4130" spans="1:8" x14ac:dyDescent="0.2">
      <c r="A4130" s="452"/>
      <c r="B4130" s="451"/>
      <c r="C4130" s="451"/>
      <c r="D4130" s="451"/>
      <c r="E4130" s="451"/>
      <c r="F4130" s="451"/>
      <c r="G4130" s="451"/>
      <c r="H4130" s="451"/>
    </row>
    <row r="4131" spans="1:8" x14ac:dyDescent="0.2">
      <c r="A4131" s="452"/>
      <c r="B4131" s="451"/>
      <c r="C4131" s="451"/>
      <c r="D4131" s="451"/>
      <c r="E4131" s="451"/>
      <c r="F4131" s="451"/>
      <c r="G4131" s="451"/>
      <c r="H4131" s="451"/>
    </row>
    <row r="4132" spans="1:8" x14ac:dyDescent="0.2">
      <c r="A4132" s="452"/>
      <c r="B4132" s="451"/>
      <c r="C4132" s="451"/>
      <c r="D4132" s="451"/>
      <c r="E4132" s="451"/>
      <c r="F4132" s="451"/>
      <c r="G4132" s="451"/>
      <c r="H4132" s="451"/>
    </row>
    <row r="4133" spans="1:8" x14ac:dyDescent="0.2">
      <c r="A4133" s="452"/>
      <c r="B4133" s="451"/>
      <c r="C4133" s="451"/>
      <c r="D4133" s="451"/>
      <c r="E4133" s="451"/>
      <c r="F4133" s="451"/>
      <c r="G4133" s="451"/>
      <c r="H4133" s="451"/>
    </row>
    <row r="4134" spans="1:8" x14ac:dyDescent="0.2">
      <c r="A4134" s="452"/>
      <c r="B4134" s="451"/>
      <c r="C4134" s="451"/>
      <c r="D4134" s="451"/>
      <c r="E4134" s="451"/>
      <c r="F4134" s="451"/>
      <c r="G4134" s="451"/>
      <c r="H4134" s="451"/>
    </row>
    <row r="4135" spans="1:8" x14ac:dyDescent="0.2">
      <c r="A4135" s="452"/>
      <c r="B4135" s="451"/>
      <c r="C4135" s="451"/>
      <c r="D4135" s="451"/>
      <c r="E4135" s="451"/>
      <c r="F4135" s="451"/>
      <c r="G4135" s="451"/>
      <c r="H4135" s="451"/>
    </row>
    <row r="4136" spans="1:8" x14ac:dyDescent="0.2">
      <c r="A4136" s="452"/>
      <c r="B4136" s="451"/>
      <c r="C4136" s="451"/>
      <c r="D4136" s="451"/>
      <c r="E4136" s="451"/>
      <c r="F4136" s="451"/>
      <c r="G4136" s="451"/>
      <c r="H4136" s="451"/>
    </row>
    <row r="4137" spans="1:8" x14ac:dyDescent="0.2">
      <c r="A4137" s="452"/>
      <c r="B4137" s="451"/>
      <c r="C4137" s="451"/>
      <c r="D4137" s="451"/>
      <c r="E4137" s="451"/>
      <c r="F4137" s="451"/>
      <c r="G4137" s="451"/>
      <c r="H4137" s="451"/>
    </row>
    <row r="4138" spans="1:8" x14ac:dyDescent="0.2">
      <c r="A4138" s="452"/>
      <c r="B4138" s="451"/>
      <c r="C4138" s="451"/>
      <c r="D4138" s="451"/>
      <c r="E4138" s="451"/>
      <c r="F4138" s="451"/>
      <c r="G4138" s="451"/>
      <c r="H4138" s="451"/>
    </row>
    <row r="4139" spans="1:8" x14ac:dyDescent="0.2">
      <c r="A4139" s="452"/>
      <c r="B4139" s="451"/>
      <c r="C4139" s="451"/>
      <c r="D4139" s="451"/>
      <c r="E4139" s="451"/>
      <c r="F4139" s="451"/>
      <c r="G4139" s="451"/>
      <c r="H4139" s="451"/>
    </row>
    <row r="4140" spans="1:8" x14ac:dyDescent="0.2">
      <c r="A4140" s="452"/>
      <c r="B4140" s="451"/>
      <c r="C4140" s="451"/>
      <c r="D4140" s="451"/>
      <c r="E4140" s="451"/>
      <c r="F4140" s="451"/>
      <c r="G4140" s="451"/>
      <c r="H4140" s="451"/>
    </row>
    <row r="4141" spans="1:8" x14ac:dyDescent="0.2">
      <c r="A4141" s="452"/>
      <c r="B4141" s="451"/>
      <c r="C4141" s="451"/>
      <c r="D4141" s="451"/>
      <c r="E4141" s="451"/>
      <c r="F4141" s="451"/>
      <c r="G4141" s="451"/>
      <c r="H4141" s="451"/>
    </row>
    <row r="4142" spans="1:8" x14ac:dyDescent="0.2">
      <c r="A4142" s="452"/>
      <c r="B4142" s="451"/>
      <c r="C4142" s="451"/>
      <c r="D4142" s="451"/>
      <c r="E4142" s="451"/>
      <c r="F4142" s="451"/>
      <c r="G4142" s="451"/>
      <c r="H4142" s="451"/>
    </row>
    <row r="4143" spans="1:8" x14ac:dyDescent="0.2">
      <c r="A4143" s="452"/>
      <c r="B4143" s="451"/>
      <c r="C4143" s="451"/>
      <c r="D4143" s="451"/>
      <c r="E4143" s="451"/>
      <c r="F4143" s="451"/>
      <c r="G4143" s="451"/>
      <c r="H4143" s="451"/>
    </row>
    <row r="4144" spans="1:8" x14ac:dyDescent="0.2">
      <c r="A4144" s="452"/>
      <c r="B4144" s="451"/>
      <c r="C4144" s="451"/>
      <c r="D4144" s="451"/>
      <c r="E4144" s="451"/>
      <c r="F4144" s="451"/>
      <c r="G4144" s="451"/>
      <c r="H4144" s="451"/>
    </row>
    <row r="4145" spans="1:8" x14ac:dyDescent="0.2">
      <c r="A4145" s="452"/>
      <c r="B4145" s="451"/>
      <c r="C4145" s="451"/>
      <c r="D4145" s="451"/>
      <c r="E4145" s="451"/>
      <c r="F4145" s="451"/>
      <c r="G4145" s="451"/>
      <c r="H4145" s="451"/>
    </row>
    <row r="4146" spans="1:8" x14ac:dyDescent="0.2">
      <c r="A4146" s="452"/>
      <c r="B4146" s="451"/>
      <c r="C4146" s="451"/>
      <c r="D4146" s="451"/>
      <c r="E4146" s="451"/>
      <c r="F4146" s="451"/>
      <c r="G4146" s="451"/>
      <c r="H4146" s="451"/>
    </row>
    <row r="4147" spans="1:8" x14ac:dyDescent="0.2">
      <c r="A4147" s="452"/>
      <c r="B4147" s="451"/>
      <c r="C4147" s="451"/>
      <c r="D4147" s="451"/>
      <c r="E4147" s="451"/>
      <c r="F4147" s="451"/>
      <c r="G4147" s="451"/>
      <c r="H4147" s="451"/>
    </row>
    <row r="4148" spans="1:8" x14ac:dyDescent="0.2">
      <c r="A4148" s="452"/>
      <c r="B4148" s="451"/>
      <c r="C4148" s="451"/>
      <c r="D4148" s="451"/>
      <c r="E4148" s="451"/>
      <c r="F4148" s="451"/>
      <c r="G4148" s="451"/>
      <c r="H4148" s="451"/>
    </row>
    <row r="4149" spans="1:8" x14ac:dyDescent="0.2">
      <c r="A4149" s="452"/>
      <c r="B4149" s="451"/>
      <c r="C4149" s="451"/>
      <c r="D4149" s="451"/>
      <c r="E4149" s="451"/>
      <c r="F4149" s="451"/>
      <c r="G4149" s="451"/>
      <c r="H4149" s="451"/>
    </row>
    <row r="4150" spans="1:8" x14ac:dyDescent="0.2">
      <c r="A4150" s="452"/>
      <c r="B4150" s="451"/>
      <c r="C4150" s="451"/>
      <c r="D4150" s="451"/>
      <c r="E4150" s="451"/>
      <c r="F4150" s="451"/>
      <c r="G4150" s="451"/>
      <c r="H4150" s="451"/>
    </row>
    <row r="4151" spans="1:8" x14ac:dyDescent="0.2">
      <c r="A4151" s="452"/>
      <c r="B4151" s="451"/>
      <c r="C4151" s="451"/>
      <c r="D4151" s="451"/>
      <c r="E4151" s="451"/>
      <c r="F4151" s="451"/>
      <c r="G4151" s="451"/>
      <c r="H4151" s="451"/>
    </row>
    <row r="4152" spans="1:8" x14ac:dyDescent="0.2">
      <c r="A4152" s="452"/>
      <c r="B4152" s="451"/>
      <c r="C4152" s="451"/>
      <c r="D4152" s="451"/>
      <c r="E4152" s="451"/>
      <c r="F4152" s="451"/>
      <c r="G4152" s="451"/>
      <c r="H4152" s="451"/>
    </row>
    <row r="4153" spans="1:8" x14ac:dyDescent="0.2">
      <c r="A4153" s="452"/>
      <c r="B4153" s="451"/>
      <c r="C4153" s="451"/>
      <c r="D4153" s="451"/>
      <c r="E4153" s="451"/>
      <c r="F4153" s="451"/>
      <c r="G4153" s="451"/>
      <c r="H4153" s="451"/>
    </row>
    <row r="4154" spans="1:8" x14ac:dyDescent="0.2">
      <c r="A4154" s="452"/>
      <c r="B4154" s="451"/>
      <c r="C4154" s="451"/>
      <c r="D4154" s="451"/>
      <c r="E4154" s="451"/>
      <c r="F4154" s="451"/>
      <c r="G4154" s="451"/>
      <c r="H4154" s="451"/>
    </row>
    <row r="4155" spans="1:8" x14ac:dyDescent="0.2">
      <c r="A4155" s="452"/>
      <c r="B4155" s="451"/>
      <c r="C4155" s="451"/>
      <c r="D4155" s="451"/>
      <c r="E4155" s="451"/>
      <c r="F4155" s="451"/>
      <c r="G4155" s="451"/>
      <c r="H4155" s="451"/>
    </row>
    <row r="4156" spans="1:8" x14ac:dyDescent="0.2">
      <c r="A4156" s="452"/>
      <c r="B4156" s="451"/>
      <c r="C4156" s="451"/>
      <c r="D4156" s="451"/>
      <c r="E4156" s="451"/>
      <c r="F4156" s="451"/>
      <c r="G4156" s="451"/>
      <c r="H4156" s="451"/>
    </row>
    <row r="4157" spans="1:8" x14ac:dyDescent="0.2">
      <c r="A4157" s="452"/>
      <c r="B4157" s="451"/>
      <c r="C4157" s="451"/>
      <c r="D4157" s="451"/>
      <c r="E4157" s="451"/>
      <c r="F4157" s="451"/>
      <c r="G4157" s="451"/>
      <c r="H4157" s="451"/>
    </row>
    <row r="4158" spans="1:8" x14ac:dyDescent="0.2">
      <c r="A4158" s="452"/>
      <c r="B4158" s="451"/>
      <c r="C4158" s="451"/>
      <c r="D4158" s="451"/>
      <c r="E4158" s="451"/>
      <c r="F4158" s="451"/>
      <c r="G4158" s="451"/>
      <c r="H4158" s="451"/>
    </row>
    <row r="4159" spans="1:8" x14ac:dyDescent="0.2">
      <c r="A4159" s="452"/>
      <c r="B4159" s="451"/>
      <c r="C4159" s="451"/>
      <c r="D4159" s="451"/>
      <c r="E4159" s="451"/>
      <c r="F4159" s="451"/>
      <c r="G4159" s="451"/>
      <c r="H4159" s="451"/>
    </row>
    <row r="4160" spans="1:8" x14ac:dyDescent="0.2">
      <c r="A4160" s="452"/>
      <c r="B4160" s="451"/>
      <c r="C4160" s="451"/>
      <c r="D4160" s="451"/>
      <c r="E4160" s="451"/>
      <c r="F4160" s="451"/>
      <c r="G4160" s="451"/>
      <c r="H4160" s="451"/>
    </row>
    <row r="4161" spans="1:8" x14ac:dyDescent="0.2">
      <c r="A4161" s="452"/>
      <c r="B4161" s="451"/>
      <c r="C4161" s="451"/>
      <c r="D4161" s="451"/>
      <c r="E4161" s="451"/>
      <c r="F4161" s="451"/>
      <c r="G4161" s="451"/>
      <c r="H4161" s="451"/>
    </row>
    <row r="4162" spans="1:8" x14ac:dyDescent="0.2">
      <c r="A4162" s="452"/>
      <c r="B4162" s="451"/>
      <c r="C4162" s="451"/>
      <c r="D4162" s="451"/>
      <c r="E4162" s="451"/>
      <c r="F4162" s="451"/>
      <c r="G4162" s="451"/>
      <c r="H4162" s="451"/>
    </row>
    <row r="4163" spans="1:8" x14ac:dyDescent="0.2">
      <c r="A4163" s="452"/>
      <c r="B4163" s="451"/>
      <c r="C4163" s="451"/>
      <c r="D4163" s="451"/>
      <c r="E4163" s="451"/>
      <c r="F4163" s="451"/>
      <c r="G4163" s="451"/>
      <c r="H4163" s="451"/>
    </row>
    <row r="4164" spans="1:8" x14ac:dyDescent="0.2">
      <c r="A4164" s="452"/>
      <c r="B4164" s="451"/>
      <c r="C4164" s="451"/>
      <c r="D4164" s="451"/>
      <c r="E4164" s="451"/>
      <c r="F4164" s="451"/>
      <c r="G4164" s="451"/>
      <c r="H4164" s="451"/>
    </row>
    <row r="4165" spans="1:8" x14ac:dyDescent="0.2">
      <c r="A4165" s="452"/>
      <c r="B4165" s="451"/>
      <c r="C4165" s="451"/>
      <c r="D4165" s="451"/>
      <c r="E4165" s="451"/>
      <c r="F4165" s="451"/>
      <c r="G4165" s="451"/>
      <c r="H4165" s="451"/>
    </row>
    <row r="4166" spans="1:8" x14ac:dyDescent="0.2">
      <c r="A4166" s="452"/>
      <c r="B4166" s="451"/>
      <c r="C4166" s="451"/>
      <c r="D4166" s="451"/>
      <c r="E4166" s="451"/>
      <c r="F4166" s="451"/>
      <c r="G4166" s="451"/>
      <c r="H4166" s="451"/>
    </row>
    <row r="4167" spans="1:8" x14ac:dyDescent="0.2">
      <c r="A4167" s="452"/>
      <c r="B4167" s="451"/>
      <c r="C4167" s="451"/>
      <c r="D4167" s="451"/>
      <c r="E4167" s="451"/>
      <c r="F4167" s="451"/>
      <c r="G4167" s="451"/>
      <c r="H4167" s="451"/>
    </row>
    <row r="4168" spans="1:8" x14ac:dyDescent="0.2">
      <c r="A4168" s="452"/>
      <c r="B4168" s="451"/>
      <c r="C4168" s="451"/>
      <c r="D4168" s="451"/>
      <c r="E4168" s="451"/>
      <c r="F4168" s="451"/>
      <c r="G4168" s="451"/>
      <c r="H4168" s="451"/>
    </row>
    <row r="4169" spans="1:8" x14ac:dyDescent="0.2">
      <c r="A4169" s="452"/>
      <c r="B4169" s="451"/>
      <c r="C4169" s="451"/>
      <c r="D4169" s="451"/>
      <c r="E4169" s="451"/>
      <c r="F4169" s="451"/>
      <c r="G4169" s="451"/>
      <c r="H4169" s="451"/>
    </row>
    <row r="4170" spans="1:8" x14ac:dyDescent="0.2">
      <c r="A4170" s="452"/>
      <c r="B4170" s="451"/>
      <c r="C4170" s="451"/>
      <c r="D4170" s="451"/>
      <c r="E4170" s="451"/>
      <c r="F4170" s="451"/>
      <c r="G4170" s="451"/>
      <c r="H4170" s="451"/>
    </row>
    <row r="4171" spans="1:8" x14ac:dyDescent="0.2">
      <c r="A4171" s="452"/>
      <c r="B4171" s="451"/>
      <c r="C4171" s="451"/>
      <c r="D4171" s="451"/>
      <c r="E4171" s="451"/>
      <c r="F4171" s="451"/>
      <c r="G4171" s="451"/>
      <c r="H4171" s="451"/>
    </row>
    <row r="4172" spans="1:8" x14ac:dyDescent="0.2">
      <c r="A4172" s="452"/>
      <c r="B4172" s="451"/>
      <c r="C4172" s="451"/>
      <c r="D4172" s="451"/>
      <c r="E4172" s="451"/>
      <c r="F4172" s="451"/>
      <c r="G4172" s="451"/>
      <c r="H4172" s="451"/>
    </row>
    <row r="4173" spans="1:8" x14ac:dyDescent="0.2">
      <c r="A4173" s="452"/>
      <c r="B4173" s="451"/>
      <c r="C4173" s="451"/>
      <c r="D4173" s="451"/>
      <c r="E4173" s="451"/>
      <c r="F4173" s="451"/>
      <c r="G4173" s="451"/>
      <c r="H4173" s="451"/>
    </row>
    <row r="4174" spans="1:8" x14ac:dyDescent="0.2">
      <c r="A4174" s="452"/>
      <c r="B4174" s="451"/>
      <c r="C4174" s="451"/>
      <c r="D4174" s="451"/>
      <c r="E4174" s="451"/>
      <c r="F4174" s="451"/>
      <c r="G4174" s="451"/>
      <c r="H4174" s="451"/>
    </row>
    <row r="4175" spans="1:8" x14ac:dyDescent="0.2">
      <c r="A4175" s="452"/>
      <c r="B4175" s="451"/>
      <c r="C4175" s="451"/>
      <c r="D4175" s="451"/>
      <c r="E4175" s="451"/>
      <c r="F4175" s="451"/>
      <c r="G4175" s="451"/>
      <c r="H4175" s="451"/>
    </row>
    <row r="4176" spans="1:8" x14ac:dyDescent="0.2">
      <c r="A4176" s="452"/>
      <c r="B4176" s="451"/>
      <c r="C4176" s="451"/>
      <c r="D4176" s="451"/>
      <c r="E4176" s="451"/>
      <c r="F4176" s="451"/>
      <c r="G4176" s="451"/>
      <c r="H4176" s="451"/>
    </row>
    <row r="4177" spans="1:8" x14ac:dyDescent="0.2">
      <c r="A4177" s="452"/>
      <c r="B4177" s="451"/>
      <c r="C4177" s="451"/>
      <c r="D4177" s="451"/>
      <c r="E4177" s="451"/>
      <c r="F4177" s="451"/>
      <c r="G4177" s="451"/>
      <c r="H4177" s="451"/>
    </row>
    <row r="4178" spans="1:8" x14ac:dyDescent="0.2">
      <c r="A4178" s="452"/>
      <c r="B4178" s="451"/>
      <c r="C4178" s="451"/>
      <c r="D4178" s="451"/>
      <c r="E4178" s="451"/>
      <c r="F4178" s="451"/>
      <c r="G4178" s="451"/>
      <c r="H4178" s="451"/>
    </row>
    <row r="4179" spans="1:8" x14ac:dyDescent="0.2">
      <c r="A4179" s="452"/>
      <c r="B4179" s="451"/>
      <c r="C4179" s="451"/>
      <c r="D4179" s="451"/>
      <c r="E4179" s="451"/>
      <c r="F4179" s="451"/>
      <c r="G4179" s="451"/>
      <c r="H4179" s="451"/>
    </row>
    <row r="4180" spans="1:8" x14ac:dyDescent="0.2">
      <c r="A4180" s="452"/>
      <c r="B4180" s="451"/>
      <c r="C4180" s="451"/>
      <c r="D4180" s="451"/>
      <c r="E4180" s="451"/>
      <c r="F4180" s="451"/>
      <c r="G4180" s="451"/>
      <c r="H4180" s="451"/>
    </row>
    <row r="4181" spans="1:8" x14ac:dyDescent="0.2">
      <c r="A4181" s="452"/>
      <c r="B4181" s="451"/>
      <c r="C4181" s="451"/>
      <c r="D4181" s="451"/>
      <c r="E4181" s="451"/>
      <c r="F4181" s="451"/>
      <c r="G4181" s="451"/>
      <c r="H4181" s="451"/>
    </row>
    <row r="4182" spans="1:8" x14ac:dyDescent="0.2">
      <c r="A4182" s="452"/>
      <c r="B4182" s="451"/>
      <c r="C4182" s="451"/>
      <c r="D4182" s="451"/>
      <c r="E4182" s="451"/>
      <c r="F4182" s="451"/>
      <c r="G4182" s="451"/>
      <c r="H4182" s="451"/>
    </row>
    <row r="4183" spans="1:8" x14ac:dyDescent="0.2">
      <c r="A4183" s="452"/>
      <c r="B4183" s="451"/>
      <c r="C4183" s="451"/>
      <c r="D4183" s="451"/>
      <c r="E4183" s="451"/>
      <c r="F4183" s="451"/>
      <c r="G4183" s="451"/>
      <c r="H4183" s="451"/>
    </row>
    <row r="4184" spans="1:8" x14ac:dyDescent="0.2">
      <c r="A4184" s="452"/>
      <c r="B4184" s="451"/>
      <c r="C4184" s="451"/>
      <c r="D4184" s="451"/>
      <c r="E4184" s="451"/>
      <c r="F4184" s="451"/>
      <c r="G4184" s="451"/>
      <c r="H4184" s="451"/>
    </row>
    <row r="4185" spans="1:8" x14ac:dyDescent="0.2">
      <c r="A4185" s="452"/>
      <c r="B4185" s="451"/>
      <c r="C4185" s="451"/>
      <c r="D4185" s="451"/>
      <c r="E4185" s="451"/>
      <c r="F4185" s="451"/>
      <c r="G4185" s="451"/>
      <c r="H4185" s="451"/>
    </row>
    <row r="4186" spans="1:8" x14ac:dyDescent="0.2">
      <c r="A4186" s="452"/>
      <c r="B4186" s="451"/>
      <c r="C4186" s="451"/>
      <c r="D4186" s="451"/>
      <c r="E4186" s="451"/>
      <c r="F4186" s="451"/>
      <c r="G4186" s="451"/>
      <c r="H4186" s="451"/>
    </row>
    <row r="4187" spans="1:8" x14ac:dyDescent="0.2">
      <c r="A4187" s="452"/>
      <c r="B4187" s="451"/>
      <c r="C4187" s="451"/>
      <c r="D4187" s="451"/>
      <c r="E4187" s="451"/>
      <c r="F4187" s="451"/>
      <c r="G4187" s="451"/>
      <c r="H4187" s="451"/>
    </row>
    <row r="4188" spans="1:8" x14ac:dyDescent="0.2">
      <c r="A4188" s="452"/>
      <c r="B4188" s="451"/>
      <c r="C4188" s="451"/>
      <c r="D4188" s="451"/>
      <c r="E4188" s="451"/>
      <c r="F4188" s="451"/>
      <c r="G4188" s="451"/>
      <c r="H4188" s="451"/>
    </row>
    <row r="4189" spans="1:8" x14ac:dyDescent="0.2">
      <c r="A4189" s="452"/>
      <c r="B4189" s="451"/>
      <c r="C4189" s="451"/>
      <c r="D4189" s="451"/>
      <c r="E4189" s="451"/>
      <c r="F4189" s="451"/>
      <c r="G4189" s="451"/>
      <c r="H4189" s="451"/>
    </row>
    <row r="4190" spans="1:8" x14ac:dyDescent="0.2">
      <c r="A4190" s="452"/>
      <c r="B4190" s="451"/>
      <c r="C4190" s="451"/>
      <c r="D4190" s="451"/>
      <c r="E4190" s="451"/>
      <c r="F4190" s="451"/>
      <c r="G4190" s="451"/>
      <c r="H4190" s="451"/>
    </row>
    <row r="4191" spans="1:8" x14ac:dyDescent="0.2">
      <c r="A4191" s="452"/>
      <c r="B4191" s="451"/>
      <c r="C4191" s="451"/>
      <c r="D4191" s="451"/>
      <c r="E4191" s="451"/>
      <c r="F4191" s="451"/>
      <c r="G4191" s="451"/>
      <c r="H4191" s="451"/>
    </row>
    <row r="4192" spans="1:8" x14ac:dyDescent="0.2">
      <c r="A4192" s="452"/>
      <c r="B4192" s="451"/>
      <c r="C4192" s="451"/>
      <c r="D4192" s="451"/>
      <c r="E4192" s="451"/>
      <c r="F4192" s="451"/>
      <c r="G4192" s="451"/>
      <c r="H4192" s="451"/>
    </row>
    <row r="4193" spans="1:8" x14ac:dyDescent="0.2">
      <c r="A4193" s="452"/>
      <c r="B4193" s="451"/>
      <c r="C4193" s="451"/>
      <c r="D4193" s="451"/>
      <c r="E4193" s="451"/>
      <c r="F4193" s="451"/>
      <c r="G4193" s="451"/>
      <c r="H4193" s="451"/>
    </row>
    <row r="4194" spans="1:8" x14ac:dyDescent="0.2">
      <c r="A4194" s="452"/>
      <c r="B4194" s="451"/>
      <c r="C4194" s="451"/>
      <c r="D4194" s="451"/>
      <c r="E4194" s="451"/>
      <c r="F4194" s="451"/>
      <c r="G4194" s="451"/>
      <c r="H4194" s="451"/>
    </row>
    <row r="4195" spans="1:8" x14ac:dyDescent="0.2">
      <c r="A4195" s="452"/>
      <c r="B4195" s="451"/>
      <c r="C4195" s="451"/>
      <c r="D4195" s="451"/>
      <c r="E4195" s="451"/>
      <c r="F4195" s="451"/>
      <c r="G4195" s="451"/>
      <c r="H4195" s="451"/>
    </row>
    <row r="4196" spans="1:8" x14ac:dyDescent="0.2">
      <c r="A4196" s="452"/>
      <c r="B4196" s="451"/>
      <c r="C4196" s="451"/>
      <c r="D4196" s="451"/>
      <c r="E4196" s="451"/>
      <c r="F4196" s="451"/>
      <c r="G4196" s="451"/>
      <c r="H4196" s="451"/>
    </row>
    <row r="4197" spans="1:8" x14ac:dyDescent="0.2">
      <c r="A4197" s="452"/>
      <c r="B4197" s="451"/>
      <c r="C4197" s="451"/>
      <c r="D4197" s="451"/>
      <c r="E4197" s="451"/>
      <c r="F4197" s="451"/>
      <c r="G4197" s="451"/>
      <c r="H4197" s="451"/>
    </row>
    <row r="4198" spans="1:8" x14ac:dyDescent="0.2">
      <c r="A4198" s="452"/>
      <c r="B4198" s="451"/>
      <c r="C4198" s="451"/>
      <c r="D4198" s="451"/>
      <c r="E4198" s="451"/>
      <c r="F4198" s="451"/>
      <c r="G4198" s="451"/>
      <c r="H4198" s="451"/>
    </row>
    <row r="4199" spans="1:8" x14ac:dyDescent="0.2">
      <c r="A4199" s="452"/>
      <c r="B4199" s="451"/>
      <c r="C4199" s="451"/>
      <c r="D4199" s="451"/>
      <c r="E4199" s="451"/>
      <c r="F4199" s="451"/>
      <c r="G4199" s="451"/>
      <c r="H4199" s="451"/>
    </row>
    <row r="4200" spans="1:8" x14ac:dyDescent="0.2">
      <c r="A4200" s="452"/>
      <c r="B4200" s="451"/>
      <c r="C4200" s="451"/>
      <c r="D4200" s="451"/>
      <c r="E4200" s="451"/>
      <c r="F4200" s="451"/>
      <c r="G4200" s="451"/>
      <c r="H4200" s="451"/>
    </row>
    <row r="4201" spans="1:8" x14ac:dyDescent="0.2">
      <c r="A4201" s="452"/>
      <c r="B4201" s="451"/>
      <c r="C4201" s="451"/>
      <c r="D4201" s="451"/>
      <c r="E4201" s="451"/>
      <c r="F4201" s="451"/>
      <c r="G4201" s="451"/>
      <c r="H4201" s="451"/>
    </row>
    <row r="4202" spans="1:8" x14ac:dyDescent="0.2">
      <c r="A4202" s="452"/>
      <c r="B4202" s="451"/>
      <c r="C4202" s="451"/>
      <c r="D4202" s="451"/>
      <c r="E4202" s="451"/>
      <c r="F4202" s="451"/>
      <c r="G4202" s="451"/>
      <c r="H4202" s="451"/>
    </row>
    <row r="4203" spans="1:8" x14ac:dyDescent="0.2">
      <c r="A4203" s="452"/>
      <c r="B4203" s="451"/>
      <c r="C4203" s="451"/>
      <c r="D4203" s="451"/>
      <c r="E4203" s="451"/>
      <c r="F4203" s="451"/>
      <c r="G4203" s="451"/>
      <c r="H4203" s="451"/>
    </row>
    <row r="4204" spans="1:8" x14ac:dyDescent="0.2">
      <c r="A4204" s="452"/>
      <c r="B4204" s="451"/>
      <c r="C4204" s="451"/>
      <c r="D4204" s="451"/>
      <c r="E4204" s="451"/>
      <c r="F4204" s="451"/>
      <c r="G4204" s="451"/>
      <c r="H4204" s="451"/>
    </row>
    <row r="4205" spans="1:8" x14ac:dyDescent="0.2">
      <c r="A4205" s="452"/>
      <c r="B4205" s="451"/>
      <c r="C4205" s="451"/>
      <c r="D4205" s="451"/>
      <c r="E4205" s="451"/>
      <c r="F4205" s="451"/>
      <c r="G4205" s="451"/>
      <c r="H4205" s="451"/>
    </row>
    <row r="4206" spans="1:8" x14ac:dyDescent="0.2">
      <c r="A4206" s="452"/>
      <c r="B4206" s="451"/>
      <c r="C4206" s="451"/>
      <c r="D4206" s="451"/>
      <c r="E4206" s="451"/>
      <c r="F4206" s="451"/>
      <c r="G4206" s="451"/>
      <c r="H4206" s="451"/>
    </row>
    <row r="4207" spans="1:8" x14ac:dyDescent="0.2">
      <c r="A4207" s="452"/>
      <c r="B4207" s="451"/>
      <c r="C4207" s="451"/>
      <c r="D4207" s="451"/>
      <c r="E4207" s="451"/>
      <c r="F4207" s="451"/>
      <c r="G4207" s="451"/>
      <c r="H4207" s="451"/>
    </row>
    <row r="4208" spans="1:8" x14ac:dyDescent="0.2">
      <c r="A4208" s="452"/>
      <c r="B4208" s="451"/>
      <c r="C4208" s="451"/>
      <c r="D4208" s="451"/>
      <c r="E4208" s="451"/>
      <c r="F4208" s="451"/>
      <c r="G4208" s="451"/>
      <c r="H4208" s="451"/>
    </row>
    <row r="4209" spans="1:8" x14ac:dyDescent="0.2">
      <c r="A4209" s="452"/>
      <c r="B4209" s="451"/>
      <c r="C4209" s="451"/>
      <c r="D4209" s="451"/>
      <c r="E4209" s="451"/>
      <c r="F4209" s="451"/>
      <c r="G4209" s="451"/>
      <c r="H4209" s="451"/>
    </row>
    <row r="4210" spans="1:8" x14ac:dyDescent="0.2">
      <c r="A4210" s="452"/>
      <c r="B4210" s="451"/>
      <c r="C4210" s="451"/>
      <c r="D4210" s="451"/>
      <c r="E4210" s="451"/>
      <c r="F4210" s="451"/>
      <c r="G4210" s="451"/>
      <c r="H4210" s="451"/>
    </row>
    <row r="4211" spans="1:8" x14ac:dyDescent="0.2">
      <c r="A4211" s="452"/>
      <c r="B4211" s="451"/>
      <c r="C4211" s="451"/>
      <c r="D4211" s="451"/>
      <c r="E4211" s="451"/>
      <c r="F4211" s="451"/>
      <c r="G4211" s="451"/>
      <c r="H4211" s="451"/>
    </row>
    <row r="4212" spans="1:8" x14ac:dyDescent="0.2">
      <c r="A4212" s="452"/>
      <c r="B4212" s="451"/>
      <c r="C4212" s="451"/>
      <c r="D4212" s="451"/>
      <c r="E4212" s="451"/>
      <c r="F4212" s="451"/>
      <c r="G4212" s="451"/>
      <c r="H4212" s="451"/>
    </row>
    <row r="4213" spans="1:8" x14ac:dyDescent="0.2">
      <c r="A4213" s="452"/>
      <c r="B4213" s="451"/>
      <c r="C4213" s="451"/>
      <c r="D4213" s="451"/>
      <c r="E4213" s="451"/>
      <c r="F4213" s="451"/>
      <c r="G4213" s="451"/>
      <c r="H4213" s="451"/>
    </row>
    <row r="4214" spans="1:8" x14ac:dyDescent="0.2">
      <c r="A4214" s="452"/>
      <c r="B4214" s="451"/>
      <c r="C4214" s="451"/>
      <c r="D4214" s="451"/>
      <c r="E4214" s="451"/>
      <c r="F4214" s="451"/>
      <c r="G4214" s="451"/>
      <c r="H4214" s="451"/>
    </row>
    <row r="4215" spans="1:8" x14ac:dyDescent="0.2">
      <c r="A4215" s="452"/>
      <c r="B4215" s="451"/>
      <c r="C4215" s="451"/>
      <c r="D4215" s="451"/>
      <c r="E4215" s="451"/>
      <c r="F4215" s="451"/>
      <c r="G4215" s="451"/>
      <c r="H4215" s="451"/>
    </row>
    <row r="4216" spans="1:8" x14ac:dyDescent="0.2">
      <c r="A4216" s="452"/>
      <c r="B4216" s="451"/>
      <c r="C4216" s="451"/>
      <c r="D4216" s="451"/>
      <c r="E4216" s="451"/>
      <c r="F4216" s="451"/>
      <c r="G4216" s="451"/>
      <c r="H4216" s="451"/>
    </row>
    <row r="4217" spans="1:8" x14ac:dyDescent="0.2">
      <c r="A4217" s="452"/>
      <c r="B4217" s="451"/>
      <c r="C4217" s="451"/>
      <c r="D4217" s="451"/>
      <c r="E4217" s="451"/>
      <c r="F4217" s="451"/>
      <c r="G4217" s="451"/>
      <c r="H4217" s="451"/>
    </row>
    <row r="4218" spans="1:8" x14ac:dyDescent="0.2">
      <c r="A4218" s="452"/>
      <c r="B4218" s="451"/>
      <c r="C4218" s="451"/>
      <c r="D4218" s="451"/>
      <c r="E4218" s="451"/>
      <c r="F4218" s="451"/>
      <c r="G4218" s="451"/>
      <c r="H4218" s="451"/>
    </row>
    <row r="4219" spans="1:8" x14ac:dyDescent="0.2">
      <c r="A4219" s="452"/>
      <c r="B4219" s="451"/>
      <c r="C4219" s="451"/>
      <c r="D4219" s="451"/>
      <c r="E4219" s="451"/>
      <c r="F4219" s="451"/>
      <c r="G4219" s="451"/>
      <c r="H4219" s="451"/>
    </row>
    <row r="4220" spans="1:8" x14ac:dyDescent="0.2">
      <c r="A4220" s="452"/>
      <c r="B4220" s="451"/>
      <c r="C4220" s="451"/>
      <c r="D4220" s="451"/>
      <c r="E4220" s="451"/>
      <c r="F4220" s="451"/>
      <c r="G4220" s="451"/>
      <c r="H4220" s="451"/>
    </row>
    <row r="4221" spans="1:8" x14ac:dyDescent="0.2">
      <c r="A4221" s="452"/>
      <c r="B4221" s="451"/>
      <c r="C4221" s="451"/>
      <c r="D4221" s="451"/>
      <c r="E4221" s="451"/>
      <c r="F4221" s="451"/>
      <c r="G4221" s="451"/>
      <c r="H4221" s="451"/>
    </row>
    <row r="4222" spans="1:8" x14ac:dyDescent="0.2">
      <c r="A4222" s="452"/>
      <c r="B4222" s="451"/>
      <c r="C4222" s="451"/>
      <c r="D4222" s="451"/>
      <c r="E4222" s="451"/>
      <c r="F4222" s="451"/>
      <c r="G4222" s="451"/>
      <c r="H4222" s="451"/>
    </row>
    <row r="4223" spans="1:8" x14ac:dyDescent="0.2">
      <c r="A4223" s="452"/>
      <c r="B4223" s="451"/>
      <c r="C4223" s="451"/>
      <c r="D4223" s="451"/>
      <c r="E4223" s="451"/>
      <c r="F4223" s="451"/>
      <c r="G4223" s="451"/>
      <c r="H4223" s="451"/>
    </row>
    <row r="4224" spans="1:8" x14ac:dyDescent="0.2">
      <c r="A4224" s="452"/>
      <c r="B4224" s="451"/>
      <c r="C4224" s="451"/>
      <c r="D4224" s="451"/>
      <c r="E4224" s="451"/>
      <c r="F4224" s="451"/>
      <c r="G4224" s="451"/>
      <c r="H4224" s="451"/>
    </row>
    <row r="4225" spans="1:8" x14ac:dyDescent="0.2">
      <c r="A4225" s="452"/>
      <c r="B4225" s="451"/>
      <c r="C4225" s="451"/>
      <c r="D4225" s="451"/>
      <c r="E4225" s="451"/>
      <c r="F4225" s="451"/>
      <c r="G4225" s="451"/>
      <c r="H4225" s="451"/>
    </row>
    <row r="4226" spans="1:8" x14ac:dyDescent="0.2">
      <c r="A4226" s="452"/>
      <c r="B4226" s="451"/>
      <c r="C4226" s="451"/>
      <c r="D4226" s="451"/>
      <c r="E4226" s="451"/>
      <c r="F4226" s="451"/>
      <c r="G4226" s="451"/>
      <c r="H4226" s="451"/>
    </row>
    <row r="4227" spans="1:8" x14ac:dyDescent="0.2">
      <c r="A4227" s="452"/>
      <c r="B4227" s="451"/>
      <c r="C4227" s="451"/>
      <c r="D4227" s="451"/>
      <c r="E4227" s="451"/>
      <c r="F4227" s="451"/>
      <c r="G4227" s="451"/>
      <c r="H4227" s="451"/>
    </row>
    <row r="4228" spans="1:8" x14ac:dyDescent="0.2">
      <c r="A4228" s="452"/>
      <c r="B4228" s="451"/>
      <c r="C4228" s="451"/>
      <c r="D4228" s="451"/>
      <c r="E4228" s="451"/>
      <c r="F4228" s="451"/>
      <c r="G4228" s="451"/>
      <c r="H4228" s="451"/>
    </row>
    <row r="4229" spans="1:8" x14ac:dyDescent="0.2">
      <c r="A4229" s="452"/>
      <c r="B4229" s="451"/>
      <c r="C4229" s="451"/>
      <c r="D4229" s="451"/>
      <c r="E4229" s="451"/>
      <c r="F4229" s="451"/>
      <c r="G4229" s="451"/>
      <c r="H4229" s="451"/>
    </row>
    <row r="4230" spans="1:8" x14ac:dyDescent="0.2">
      <c r="A4230" s="452"/>
      <c r="B4230" s="451"/>
      <c r="C4230" s="451"/>
      <c r="D4230" s="451"/>
      <c r="E4230" s="451"/>
      <c r="F4230" s="451"/>
      <c r="G4230" s="451"/>
      <c r="H4230" s="451"/>
    </row>
    <row r="4231" spans="1:8" x14ac:dyDescent="0.2">
      <c r="A4231" s="452"/>
      <c r="B4231" s="451"/>
      <c r="C4231" s="451"/>
      <c r="D4231" s="451"/>
      <c r="E4231" s="451"/>
      <c r="F4231" s="451"/>
      <c r="G4231" s="451"/>
      <c r="H4231" s="451"/>
    </row>
    <row r="4232" spans="1:8" x14ac:dyDescent="0.2">
      <c r="A4232" s="452"/>
      <c r="B4232" s="451"/>
      <c r="C4232" s="451"/>
      <c r="D4232" s="451"/>
      <c r="E4232" s="451"/>
      <c r="F4232" s="451"/>
      <c r="G4232" s="451"/>
      <c r="H4232" s="451"/>
    </row>
    <row r="4233" spans="1:8" x14ac:dyDescent="0.2">
      <c r="A4233" s="452"/>
      <c r="B4233" s="451"/>
      <c r="C4233" s="451"/>
      <c r="D4233" s="451"/>
      <c r="E4233" s="451"/>
      <c r="F4233" s="451"/>
      <c r="G4233" s="451"/>
      <c r="H4233" s="451"/>
    </row>
    <row r="4234" spans="1:8" x14ac:dyDescent="0.2">
      <c r="A4234" s="452"/>
      <c r="B4234" s="451"/>
      <c r="C4234" s="451"/>
      <c r="D4234" s="451"/>
      <c r="E4234" s="451"/>
      <c r="F4234" s="451"/>
      <c r="G4234" s="451"/>
      <c r="H4234" s="451"/>
    </row>
    <row r="4235" spans="1:8" x14ac:dyDescent="0.2">
      <c r="A4235" s="452"/>
      <c r="B4235" s="451"/>
      <c r="C4235" s="451"/>
      <c r="D4235" s="451"/>
      <c r="E4235" s="451"/>
      <c r="F4235" s="451"/>
      <c r="G4235" s="451"/>
      <c r="H4235" s="451"/>
    </row>
    <row r="4236" spans="1:8" x14ac:dyDescent="0.2">
      <c r="A4236" s="452"/>
      <c r="B4236" s="451"/>
      <c r="C4236" s="451"/>
      <c r="D4236" s="451"/>
      <c r="E4236" s="451"/>
      <c r="F4236" s="451"/>
      <c r="G4236" s="451"/>
      <c r="H4236" s="451"/>
    </row>
    <row r="4237" spans="1:8" x14ac:dyDescent="0.2">
      <c r="A4237" s="452"/>
      <c r="B4237" s="451"/>
      <c r="C4237" s="451"/>
      <c r="D4237" s="451"/>
      <c r="E4237" s="451"/>
      <c r="F4237" s="451"/>
      <c r="G4237" s="451"/>
      <c r="H4237" s="451"/>
    </row>
    <row r="4238" spans="1:8" x14ac:dyDescent="0.2">
      <c r="A4238" s="452"/>
      <c r="B4238" s="451"/>
      <c r="C4238" s="451"/>
      <c r="D4238" s="451"/>
      <c r="E4238" s="451"/>
      <c r="F4238" s="451"/>
      <c r="G4238" s="451"/>
      <c r="H4238" s="451"/>
    </row>
    <row r="4239" spans="1:8" x14ac:dyDescent="0.2">
      <c r="A4239" s="452"/>
      <c r="B4239" s="451"/>
      <c r="C4239" s="451"/>
      <c r="D4239" s="451"/>
      <c r="E4239" s="451"/>
      <c r="F4239" s="451"/>
      <c r="G4239" s="451"/>
      <c r="H4239" s="451"/>
    </row>
    <row r="4240" spans="1:8" x14ac:dyDescent="0.2">
      <c r="A4240" s="452"/>
      <c r="B4240" s="451"/>
      <c r="C4240" s="451"/>
      <c r="D4240" s="451"/>
      <c r="E4240" s="451"/>
      <c r="F4240" s="451"/>
      <c r="G4240" s="451"/>
      <c r="H4240" s="451"/>
    </row>
    <row r="4241" spans="1:8" x14ac:dyDescent="0.2">
      <c r="A4241" s="452"/>
      <c r="B4241" s="451"/>
      <c r="C4241" s="451"/>
      <c r="D4241" s="451"/>
      <c r="E4241" s="451"/>
      <c r="F4241" s="451"/>
      <c r="G4241" s="451"/>
      <c r="H4241" s="451"/>
    </row>
    <row r="4242" spans="1:8" x14ac:dyDescent="0.2">
      <c r="A4242" s="452"/>
      <c r="B4242" s="451"/>
      <c r="C4242" s="451"/>
      <c r="D4242" s="451"/>
      <c r="E4242" s="451"/>
      <c r="F4242" s="451"/>
      <c r="G4242" s="451"/>
      <c r="H4242" s="451"/>
    </row>
    <row r="4243" spans="1:8" x14ac:dyDescent="0.2">
      <c r="A4243" s="452"/>
      <c r="B4243" s="451"/>
      <c r="C4243" s="451"/>
      <c r="D4243" s="451"/>
      <c r="E4243" s="451"/>
      <c r="F4243" s="451"/>
      <c r="G4243" s="451"/>
      <c r="H4243" s="451"/>
    </row>
    <row r="4244" spans="1:8" x14ac:dyDescent="0.2">
      <c r="A4244" s="452"/>
      <c r="B4244" s="451"/>
      <c r="C4244" s="451"/>
      <c r="D4244" s="451"/>
      <c r="E4244" s="451"/>
      <c r="F4244" s="451"/>
      <c r="G4244" s="451"/>
      <c r="H4244" s="451"/>
    </row>
    <row r="4245" spans="1:8" x14ac:dyDescent="0.2">
      <c r="A4245" s="452"/>
      <c r="B4245" s="451"/>
      <c r="C4245" s="451"/>
      <c r="D4245" s="451"/>
      <c r="E4245" s="451"/>
      <c r="F4245" s="451"/>
      <c r="G4245" s="451"/>
      <c r="H4245" s="451"/>
    </row>
    <row r="4246" spans="1:8" x14ac:dyDescent="0.2">
      <c r="A4246" s="452"/>
      <c r="B4246" s="451"/>
      <c r="C4246" s="451"/>
      <c r="D4246" s="451"/>
      <c r="E4246" s="451"/>
      <c r="F4246" s="451"/>
      <c r="G4246" s="451"/>
      <c r="H4246" s="451"/>
    </row>
    <row r="4247" spans="1:8" x14ac:dyDescent="0.2">
      <c r="A4247" s="452"/>
      <c r="B4247" s="451"/>
      <c r="C4247" s="451"/>
      <c r="D4247" s="451"/>
      <c r="E4247" s="451"/>
      <c r="F4247" s="451"/>
      <c r="G4247" s="451"/>
      <c r="H4247" s="451"/>
    </row>
    <row r="4248" spans="1:8" x14ac:dyDescent="0.2">
      <c r="A4248" s="452"/>
      <c r="B4248" s="451"/>
      <c r="C4248" s="451"/>
      <c r="D4248" s="451"/>
      <c r="E4248" s="451"/>
      <c r="F4248" s="451"/>
      <c r="G4248" s="451"/>
      <c r="H4248" s="451"/>
    </row>
    <row r="4249" spans="1:8" x14ac:dyDescent="0.2">
      <c r="A4249" s="452"/>
      <c r="B4249" s="451"/>
      <c r="C4249" s="451"/>
      <c r="D4249" s="451"/>
      <c r="E4249" s="451"/>
      <c r="F4249" s="451"/>
      <c r="G4249" s="451"/>
      <c r="H4249" s="451"/>
    </row>
    <row r="4250" spans="1:8" x14ac:dyDescent="0.2">
      <c r="A4250" s="452"/>
      <c r="B4250" s="451"/>
      <c r="C4250" s="451"/>
      <c r="D4250" s="451"/>
      <c r="E4250" s="451"/>
      <c r="F4250" s="451"/>
      <c r="G4250" s="451"/>
      <c r="H4250" s="451"/>
    </row>
    <row r="4251" spans="1:8" x14ac:dyDescent="0.2">
      <c r="A4251" s="452"/>
      <c r="B4251" s="451"/>
      <c r="C4251" s="451"/>
      <c r="D4251" s="451"/>
      <c r="E4251" s="451"/>
      <c r="F4251" s="451"/>
      <c r="G4251" s="451"/>
      <c r="H4251" s="451"/>
    </row>
    <row r="4252" spans="1:8" x14ac:dyDescent="0.2">
      <c r="A4252" s="452"/>
      <c r="B4252" s="451"/>
      <c r="C4252" s="451"/>
      <c r="D4252" s="451"/>
      <c r="E4252" s="451"/>
      <c r="F4252" s="451"/>
      <c r="G4252" s="451"/>
      <c r="H4252" s="451"/>
    </row>
    <row r="4253" spans="1:8" x14ac:dyDescent="0.2">
      <c r="A4253" s="452"/>
      <c r="B4253" s="451"/>
      <c r="C4253" s="451"/>
      <c r="D4253" s="451"/>
      <c r="E4253" s="451"/>
      <c r="F4253" s="451"/>
      <c r="G4253" s="451"/>
      <c r="H4253" s="451"/>
    </row>
    <row r="4254" spans="1:8" x14ac:dyDescent="0.2">
      <c r="A4254" s="452"/>
      <c r="B4254" s="451"/>
      <c r="C4254" s="451"/>
      <c r="D4254" s="451"/>
      <c r="E4254" s="451"/>
      <c r="F4254" s="451"/>
      <c r="G4254" s="451"/>
      <c r="H4254" s="451"/>
    </row>
    <row r="4255" spans="1:8" x14ac:dyDescent="0.2">
      <c r="A4255" s="452"/>
      <c r="B4255" s="451"/>
      <c r="C4255" s="451"/>
      <c r="D4255" s="451"/>
      <c r="E4255" s="451"/>
      <c r="F4255" s="451"/>
      <c r="G4255" s="451"/>
      <c r="H4255" s="451"/>
    </row>
    <row r="4256" spans="1:8" x14ac:dyDescent="0.2">
      <c r="A4256" s="452"/>
      <c r="B4256" s="451"/>
      <c r="C4256" s="451"/>
      <c r="D4256" s="451"/>
      <c r="E4256" s="451"/>
      <c r="F4256" s="451"/>
      <c r="G4256" s="451"/>
      <c r="H4256" s="451"/>
    </row>
    <row r="4257" spans="1:8" x14ac:dyDescent="0.2">
      <c r="A4257" s="452"/>
      <c r="B4257" s="451"/>
      <c r="C4257" s="451"/>
      <c r="D4257" s="451"/>
      <c r="E4257" s="451"/>
      <c r="F4257" s="451"/>
      <c r="G4257" s="451"/>
      <c r="H4257" s="451"/>
    </row>
    <row r="4258" spans="1:8" x14ac:dyDescent="0.2">
      <c r="A4258" s="452"/>
      <c r="B4258" s="451"/>
      <c r="C4258" s="451"/>
      <c r="D4258" s="451"/>
      <c r="E4258" s="451"/>
      <c r="F4258" s="451"/>
      <c r="G4258" s="451"/>
      <c r="H4258" s="451"/>
    </row>
    <row r="4259" spans="1:8" x14ac:dyDescent="0.2">
      <c r="A4259" s="452"/>
      <c r="B4259" s="451"/>
      <c r="C4259" s="451"/>
      <c r="D4259" s="451"/>
      <c r="E4259" s="451"/>
      <c r="F4259" s="451"/>
      <c r="G4259" s="451"/>
      <c r="H4259" s="451"/>
    </row>
    <row r="4260" spans="1:8" x14ac:dyDescent="0.2">
      <c r="A4260" s="452"/>
      <c r="B4260" s="451"/>
      <c r="C4260" s="451"/>
      <c r="D4260" s="451"/>
      <c r="E4260" s="451"/>
      <c r="F4260" s="451"/>
      <c r="G4260" s="451"/>
      <c r="H4260" s="451"/>
    </row>
    <row r="4261" spans="1:8" x14ac:dyDescent="0.2">
      <c r="A4261" s="452"/>
      <c r="B4261" s="451"/>
      <c r="C4261" s="451"/>
      <c r="D4261" s="451"/>
      <c r="E4261" s="451"/>
      <c r="F4261" s="451"/>
      <c r="G4261" s="451"/>
      <c r="H4261" s="451"/>
    </row>
    <row r="4262" spans="1:8" x14ac:dyDescent="0.2">
      <c r="A4262" s="452"/>
      <c r="B4262" s="451"/>
      <c r="C4262" s="451"/>
      <c r="D4262" s="451"/>
      <c r="E4262" s="451"/>
      <c r="F4262" s="451"/>
      <c r="G4262" s="451"/>
      <c r="H4262" s="451"/>
    </row>
    <row r="4263" spans="1:8" x14ac:dyDescent="0.2">
      <c r="A4263" s="452"/>
      <c r="B4263" s="451"/>
      <c r="C4263" s="451"/>
      <c r="D4263" s="451"/>
      <c r="E4263" s="451"/>
      <c r="F4263" s="451"/>
      <c r="G4263" s="451"/>
      <c r="H4263" s="451"/>
    </row>
    <row r="4264" spans="1:8" x14ac:dyDescent="0.2">
      <c r="A4264" s="452"/>
      <c r="B4264" s="451"/>
      <c r="C4264" s="451"/>
      <c r="D4264" s="451"/>
      <c r="E4264" s="451"/>
      <c r="F4264" s="451"/>
      <c r="G4264" s="451"/>
      <c r="H4264" s="451"/>
    </row>
    <row r="4265" spans="1:8" x14ac:dyDescent="0.2">
      <c r="A4265" s="452"/>
      <c r="B4265" s="451"/>
      <c r="C4265" s="451"/>
      <c r="D4265" s="451"/>
      <c r="E4265" s="451"/>
      <c r="F4265" s="451"/>
      <c r="G4265" s="451"/>
      <c r="H4265" s="451"/>
    </row>
    <row r="4266" spans="1:8" x14ac:dyDescent="0.2">
      <c r="A4266" s="452"/>
      <c r="B4266" s="451"/>
      <c r="C4266" s="451"/>
      <c r="D4266" s="451"/>
      <c r="E4266" s="451"/>
      <c r="F4266" s="451"/>
      <c r="G4266" s="451"/>
      <c r="H4266" s="451"/>
    </row>
    <row r="4267" spans="1:8" x14ac:dyDescent="0.2">
      <c r="A4267" s="452"/>
      <c r="B4267" s="451"/>
      <c r="C4267" s="451"/>
      <c r="D4267" s="451"/>
      <c r="E4267" s="451"/>
      <c r="F4267" s="451"/>
      <c r="G4267" s="451"/>
      <c r="H4267" s="451"/>
    </row>
    <row r="4268" spans="1:8" x14ac:dyDescent="0.2">
      <c r="A4268" s="452"/>
      <c r="B4268" s="451"/>
      <c r="C4268" s="451"/>
      <c r="D4268" s="451"/>
      <c r="E4268" s="451"/>
      <c r="F4268" s="451"/>
      <c r="G4268" s="451"/>
      <c r="H4268" s="451"/>
    </row>
    <row r="4269" spans="1:8" x14ac:dyDescent="0.2">
      <c r="A4269" s="452"/>
      <c r="B4269" s="451"/>
      <c r="C4269" s="451"/>
      <c r="D4269" s="451"/>
      <c r="E4269" s="451"/>
      <c r="F4269" s="451"/>
      <c r="G4269" s="451"/>
      <c r="H4269" s="451"/>
    </row>
    <row r="4270" spans="1:8" x14ac:dyDescent="0.2">
      <c r="A4270" s="452"/>
      <c r="B4270" s="451"/>
      <c r="C4270" s="451"/>
      <c r="D4270" s="451"/>
      <c r="E4270" s="451"/>
      <c r="F4270" s="451"/>
      <c r="G4270" s="451"/>
      <c r="H4270" s="451"/>
    </row>
    <row r="4271" spans="1:8" x14ac:dyDescent="0.2">
      <c r="A4271" s="452"/>
      <c r="B4271" s="451"/>
      <c r="C4271" s="451"/>
      <c r="D4271" s="451"/>
      <c r="E4271" s="451"/>
      <c r="F4271" s="451"/>
      <c r="G4271" s="451"/>
      <c r="H4271" s="451"/>
    </row>
    <row r="4272" spans="1:8" x14ac:dyDescent="0.2">
      <c r="A4272" s="452"/>
      <c r="B4272" s="451"/>
      <c r="C4272" s="451"/>
      <c r="D4272" s="451"/>
      <c r="E4272" s="451"/>
      <c r="F4272" s="451"/>
      <c r="G4272" s="451"/>
      <c r="H4272" s="451"/>
    </row>
    <row r="4273" spans="1:8" x14ac:dyDescent="0.2">
      <c r="A4273" s="452"/>
      <c r="B4273" s="451"/>
      <c r="C4273" s="451"/>
      <c r="D4273" s="451"/>
      <c r="E4273" s="451"/>
      <c r="F4273" s="451"/>
      <c r="G4273" s="451"/>
      <c r="H4273" s="451"/>
    </row>
    <row r="4274" spans="1:8" x14ac:dyDescent="0.2">
      <c r="A4274" s="452"/>
      <c r="B4274" s="451"/>
      <c r="C4274" s="451"/>
      <c r="D4274" s="451"/>
      <c r="E4274" s="451"/>
      <c r="F4274" s="451"/>
      <c r="G4274" s="451"/>
      <c r="H4274" s="451"/>
    </row>
    <row r="4275" spans="1:8" x14ac:dyDescent="0.2">
      <c r="A4275" s="452"/>
      <c r="B4275" s="451"/>
      <c r="C4275" s="451"/>
      <c r="D4275" s="451"/>
      <c r="E4275" s="451"/>
      <c r="F4275" s="451"/>
      <c r="G4275" s="451"/>
      <c r="H4275" s="451"/>
    </row>
    <row r="4276" spans="1:8" x14ac:dyDescent="0.2">
      <c r="A4276" s="452"/>
      <c r="B4276" s="451"/>
      <c r="C4276" s="451"/>
      <c r="D4276" s="451"/>
      <c r="E4276" s="451"/>
      <c r="F4276" s="451"/>
      <c r="G4276" s="451"/>
      <c r="H4276" s="451"/>
    </row>
    <row r="4277" spans="1:8" x14ac:dyDescent="0.2">
      <c r="A4277" s="452"/>
      <c r="B4277" s="451"/>
      <c r="C4277" s="451"/>
      <c r="D4277" s="451"/>
      <c r="E4277" s="451"/>
      <c r="F4277" s="451"/>
      <c r="G4277" s="451"/>
      <c r="H4277" s="451"/>
    </row>
    <row r="4278" spans="1:8" x14ac:dyDescent="0.2">
      <c r="A4278" s="452"/>
      <c r="B4278" s="451"/>
      <c r="C4278" s="451"/>
      <c r="D4278" s="451"/>
      <c r="E4278" s="451"/>
      <c r="F4278" s="451"/>
      <c r="G4278" s="451"/>
      <c r="H4278" s="451"/>
    </row>
    <row r="4279" spans="1:8" x14ac:dyDescent="0.2">
      <c r="A4279" s="452"/>
      <c r="B4279" s="451"/>
      <c r="C4279" s="451"/>
      <c r="D4279" s="451"/>
      <c r="E4279" s="451"/>
      <c r="F4279" s="451"/>
      <c r="G4279" s="451"/>
      <c r="H4279" s="451"/>
    </row>
    <row r="4280" spans="1:8" x14ac:dyDescent="0.2">
      <c r="A4280" s="452"/>
      <c r="B4280" s="451"/>
      <c r="C4280" s="451"/>
      <c r="D4280" s="451"/>
      <c r="E4280" s="451"/>
      <c r="F4280" s="451"/>
      <c r="G4280" s="451"/>
      <c r="H4280" s="451"/>
    </row>
    <row r="4281" spans="1:8" x14ac:dyDescent="0.2">
      <c r="A4281" s="452"/>
      <c r="B4281" s="451"/>
      <c r="C4281" s="451"/>
      <c r="D4281" s="451"/>
      <c r="E4281" s="451"/>
      <c r="F4281" s="451"/>
      <c r="G4281" s="451"/>
      <c r="H4281" s="451"/>
    </row>
    <row r="4282" spans="1:8" x14ac:dyDescent="0.2">
      <c r="A4282" s="452"/>
      <c r="B4282" s="451"/>
      <c r="C4282" s="451"/>
      <c r="D4282" s="451"/>
      <c r="E4282" s="451"/>
      <c r="F4282" s="451"/>
      <c r="G4282" s="451"/>
      <c r="H4282" s="451"/>
    </row>
    <row r="4283" spans="1:8" x14ac:dyDescent="0.2">
      <c r="A4283" s="452"/>
      <c r="B4283" s="451"/>
      <c r="C4283" s="451"/>
      <c r="D4283" s="451"/>
      <c r="E4283" s="451"/>
      <c r="F4283" s="451"/>
      <c r="G4283" s="451"/>
      <c r="H4283" s="451"/>
    </row>
    <row r="4284" spans="1:8" x14ac:dyDescent="0.2">
      <c r="A4284" s="452"/>
      <c r="B4284" s="451"/>
      <c r="C4284" s="451"/>
      <c r="D4284" s="451"/>
      <c r="E4284" s="451"/>
      <c r="F4284" s="451"/>
      <c r="G4284" s="451"/>
      <c r="H4284" s="451"/>
    </row>
    <row r="4285" spans="1:8" x14ac:dyDescent="0.2">
      <c r="A4285" s="452"/>
      <c r="B4285" s="451"/>
      <c r="C4285" s="451"/>
      <c r="D4285" s="451"/>
      <c r="E4285" s="451"/>
      <c r="F4285" s="451"/>
      <c r="G4285" s="451"/>
      <c r="H4285" s="451"/>
    </row>
    <row r="4286" spans="1:8" x14ac:dyDescent="0.2">
      <c r="A4286" s="452"/>
      <c r="B4286" s="451"/>
      <c r="C4286" s="451"/>
      <c r="D4286" s="451"/>
      <c r="E4286" s="451"/>
      <c r="F4286" s="451"/>
      <c r="G4286" s="451"/>
      <c r="H4286" s="451"/>
    </row>
    <row r="4287" spans="1:8" x14ac:dyDescent="0.2">
      <c r="A4287" s="452"/>
      <c r="B4287" s="451"/>
      <c r="C4287" s="451"/>
      <c r="D4287" s="451"/>
      <c r="E4287" s="451"/>
      <c r="F4287" s="451"/>
      <c r="G4287" s="451"/>
      <c r="H4287" s="451"/>
    </row>
    <row r="4288" spans="1:8" x14ac:dyDescent="0.2">
      <c r="A4288" s="452"/>
      <c r="B4288" s="451"/>
      <c r="C4288" s="451"/>
      <c r="D4288" s="451"/>
      <c r="E4288" s="451"/>
      <c r="F4288" s="451"/>
      <c r="G4288" s="451"/>
      <c r="H4288" s="451"/>
    </row>
    <row r="4289" spans="1:8" x14ac:dyDescent="0.2">
      <c r="A4289" s="452"/>
      <c r="B4289" s="451"/>
      <c r="C4289" s="451"/>
      <c r="D4289" s="451"/>
      <c r="E4289" s="451"/>
      <c r="F4289" s="451"/>
      <c r="G4289" s="451"/>
      <c r="H4289" s="451"/>
    </row>
    <row r="4290" spans="1:8" x14ac:dyDescent="0.2">
      <c r="A4290" s="452"/>
      <c r="B4290" s="451"/>
      <c r="C4290" s="451"/>
      <c r="D4290" s="451"/>
      <c r="E4290" s="451"/>
      <c r="F4290" s="451"/>
      <c r="G4290" s="451"/>
      <c r="H4290" s="451"/>
    </row>
    <row r="4291" spans="1:8" x14ac:dyDescent="0.2">
      <c r="A4291" s="452"/>
      <c r="B4291" s="451"/>
      <c r="C4291" s="451"/>
      <c r="D4291" s="451"/>
      <c r="E4291" s="451"/>
      <c r="F4291" s="451"/>
      <c r="G4291" s="451"/>
      <c r="H4291" s="451"/>
    </row>
    <row r="4292" spans="1:8" x14ac:dyDescent="0.2">
      <c r="A4292" s="452"/>
      <c r="B4292" s="451"/>
      <c r="C4292" s="451"/>
      <c r="D4292" s="451"/>
      <c r="E4292" s="451"/>
      <c r="F4292" s="451"/>
      <c r="G4292" s="451"/>
      <c r="H4292" s="451"/>
    </row>
    <row r="4293" spans="1:8" x14ac:dyDescent="0.2">
      <c r="A4293" s="452"/>
      <c r="B4293" s="451"/>
      <c r="C4293" s="451"/>
      <c r="D4293" s="451"/>
      <c r="E4293" s="451"/>
      <c r="F4293" s="451"/>
      <c r="G4293" s="451"/>
      <c r="H4293" s="451"/>
    </row>
    <row r="4294" spans="1:8" x14ac:dyDescent="0.2">
      <c r="A4294" s="452"/>
      <c r="B4294" s="451"/>
      <c r="C4294" s="451"/>
      <c r="D4294" s="451"/>
      <c r="E4294" s="451"/>
      <c r="F4294" s="451"/>
      <c r="G4294" s="451"/>
      <c r="H4294" s="451"/>
    </row>
    <row r="4295" spans="1:8" x14ac:dyDescent="0.2">
      <c r="A4295" s="452"/>
      <c r="B4295" s="451"/>
      <c r="C4295" s="451"/>
      <c r="D4295" s="451"/>
      <c r="E4295" s="451"/>
      <c r="F4295" s="451"/>
      <c r="G4295" s="451"/>
      <c r="H4295" s="451"/>
    </row>
    <row r="4296" spans="1:8" x14ac:dyDescent="0.2">
      <c r="A4296" s="452"/>
      <c r="B4296" s="451"/>
      <c r="C4296" s="451"/>
      <c r="D4296" s="451"/>
      <c r="E4296" s="451"/>
      <c r="F4296" s="451"/>
      <c r="G4296" s="451"/>
      <c r="H4296" s="451"/>
    </row>
    <row r="4297" spans="1:8" x14ac:dyDescent="0.2">
      <c r="A4297" s="452"/>
      <c r="B4297" s="451"/>
      <c r="C4297" s="451"/>
      <c r="D4297" s="451"/>
      <c r="E4297" s="451"/>
      <c r="F4297" s="451"/>
      <c r="G4297" s="451"/>
      <c r="H4297" s="451"/>
    </row>
    <row r="4298" spans="1:8" x14ac:dyDescent="0.2">
      <c r="A4298" s="452"/>
      <c r="B4298" s="451"/>
      <c r="C4298" s="451"/>
      <c r="D4298" s="451"/>
      <c r="E4298" s="451"/>
      <c r="F4298" s="451"/>
      <c r="G4298" s="451"/>
      <c r="H4298" s="451"/>
    </row>
    <row r="4299" spans="1:8" x14ac:dyDescent="0.2">
      <c r="A4299" s="452"/>
      <c r="B4299" s="451"/>
      <c r="C4299" s="451"/>
      <c r="D4299" s="451"/>
      <c r="E4299" s="451"/>
      <c r="F4299" s="451"/>
      <c r="G4299" s="451"/>
      <c r="H4299" s="451"/>
    </row>
    <row r="4300" spans="1:8" x14ac:dyDescent="0.2">
      <c r="A4300" s="452"/>
      <c r="B4300" s="451"/>
      <c r="C4300" s="451"/>
      <c r="D4300" s="451"/>
      <c r="E4300" s="451"/>
      <c r="F4300" s="451"/>
      <c r="G4300" s="451"/>
      <c r="H4300" s="451"/>
    </row>
    <row r="4301" spans="1:8" x14ac:dyDescent="0.2">
      <c r="A4301" s="452"/>
      <c r="B4301" s="451"/>
      <c r="C4301" s="451"/>
      <c r="D4301" s="451"/>
      <c r="E4301" s="451"/>
      <c r="F4301" s="451"/>
      <c r="G4301" s="451"/>
      <c r="H4301" s="451"/>
    </row>
    <row r="4302" spans="1:8" x14ac:dyDescent="0.2">
      <c r="A4302" s="452"/>
      <c r="B4302" s="451"/>
      <c r="C4302" s="451"/>
      <c r="D4302" s="451"/>
      <c r="E4302" s="451"/>
      <c r="F4302" s="451"/>
      <c r="G4302" s="451"/>
      <c r="H4302" s="451"/>
    </row>
    <row r="4303" spans="1:8" x14ac:dyDescent="0.2">
      <c r="A4303" s="452"/>
      <c r="B4303" s="451"/>
      <c r="C4303" s="451"/>
      <c r="D4303" s="451"/>
      <c r="E4303" s="451"/>
      <c r="F4303" s="451"/>
      <c r="G4303" s="451"/>
      <c r="H4303" s="451"/>
    </row>
    <row r="4304" spans="1:8" x14ac:dyDescent="0.2">
      <c r="A4304" s="452"/>
      <c r="B4304" s="451"/>
      <c r="C4304" s="451"/>
      <c r="D4304" s="451"/>
      <c r="E4304" s="451"/>
      <c r="F4304" s="451"/>
      <c r="G4304" s="451"/>
      <c r="H4304" s="451"/>
    </row>
    <row r="4305" spans="1:8" x14ac:dyDescent="0.2">
      <c r="A4305" s="452"/>
      <c r="B4305" s="451"/>
      <c r="C4305" s="451"/>
      <c r="D4305" s="451"/>
      <c r="E4305" s="451"/>
      <c r="F4305" s="451"/>
      <c r="G4305" s="451"/>
      <c r="H4305" s="451"/>
    </row>
    <row r="4306" spans="1:8" x14ac:dyDescent="0.2">
      <c r="A4306" s="452"/>
      <c r="B4306" s="451"/>
      <c r="C4306" s="451"/>
      <c r="D4306" s="451"/>
      <c r="E4306" s="451"/>
      <c r="F4306" s="451"/>
      <c r="G4306" s="451"/>
      <c r="H4306" s="451"/>
    </row>
    <row r="4307" spans="1:8" x14ac:dyDescent="0.2">
      <c r="A4307" s="452"/>
      <c r="B4307" s="451"/>
      <c r="C4307" s="451"/>
      <c r="D4307" s="451"/>
      <c r="E4307" s="451"/>
      <c r="F4307" s="451"/>
      <c r="G4307" s="451"/>
      <c r="H4307" s="451"/>
    </row>
    <row r="4308" spans="1:8" x14ac:dyDescent="0.2">
      <c r="A4308" s="452"/>
      <c r="B4308" s="451"/>
      <c r="C4308" s="451"/>
      <c r="D4308" s="451"/>
      <c r="E4308" s="451"/>
      <c r="F4308" s="451"/>
      <c r="G4308" s="451"/>
      <c r="H4308" s="451"/>
    </row>
    <row r="4309" spans="1:8" x14ac:dyDescent="0.2">
      <c r="A4309" s="452"/>
      <c r="B4309" s="451"/>
      <c r="C4309" s="451"/>
      <c r="D4309" s="451"/>
      <c r="E4309" s="451"/>
      <c r="F4309" s="451"/>
      <c r="G4309" s="451"/>
      <c r="H4309" s="451"/>
    </row>
    <row r="4310" spans="1:8" x14ac:dyDescent="0.2">
      <c r="A4310" s="452"/>
      <c r="B4310" s="451"/>
      <c r="C4310" s="451"/>
      <c r="D4310" s="451"/>
      <c r="E4310" s="451"/>
      <c r="F4310" s="451"/>
      <c r="G4310" s="451"/>
      <c r="H4310" s="451"/>
    </row>
    <row r="4311" spans="1:8" x14ac:dyDescent="0.2">
      <c r="A4311" s="452"/>
      <c r="B4311" s="451"/>
      <c r="C4311" s="451"/>
      <c r="D4311" s="451"/>
      <c r="E4311" s="451"/>
      <c r="F4311" s="451"/>
      <c r="G4311" s="451"/>
      <c r="H4311" s="451"/>
    </row>
    <row r="4312" spans="1:8" x14ac:dyDescent="0.2">
      <c r="A4312" s="452"/>
      <c r="B4312" s="451"/>
      <c r="C4312" s="451"/>
      <c r="D4312" s="451"/>
      <c r="E4312" s="451"/>
      <c r="F4312" s="451"/>
      <c r="G4312" s="451"/>
      <c r="H4312" s="451"/>
    </row>
    <row r="4313" spans="1:8" x14ac:dyDescent="0.2">
      <c r="A4313" s="452"/>
      <c r="B4313" s="451"/>
      <c r="C4313" s="451"/>
      <c r="D4313" s="451"/>
      <c r="E4313" s="451"/>
      <c r="F4313" s="451"/>
      <c r="G4313" s="451"/>
      <c r="H4313" s="451"/>
    </row>
    <row r="4314" spans="1:8" x14ac:dyDescent="0.2">
      <c r="A4314" s="452"/>
      <c r="B4314" s="451"/>
      <c r="C4314" s="451"/>
      <c r="D4314" s="451"/>
      <c r="E4314" s="451"/>
      <c r="F4314" s="451"/>
      <c r="G4314" s="451"/>
      <c r="H4314" s="451"/>
    </row>
    <row r="4315" spans="1:8" x14ac:dyDescent="0.2">
      <c r="A4315" s="452"/>
      <c r="B4315" s="451"/>
      <c r="C4315" s="451"/>
      <c r="D4315" s="451"/>
      <c r="E4315" s="451"/>
      <c r="F4315" s="451"/>
      <c r="G4315" s="451"/>
      <c r="H4315" s="451"/>
    </row>
    <row r="4316" spans="1:8" x14ac:dyDescent="0.2">
      <c r="A4316" s="452"/>
      <c r="B4316" s="451"/>
      <c r="C4316" s="451"/>
      <c r="D4316" s="451"/>
      <c r="E4316" s="451"/>
      <c r="F4316" s="451"/>
      <c r="G4316" s="451"/>
      <c r="H4316" s="451"/>
    </row>
    <row r="4317" spans="1:8" x14ac:dyDescent="0.2">
      <c r="A4317" s="452"/>
      <c r="B4317" s="451"/>
      <c r="C4317" s="451"/>
      <c r="D4317" s="451"/>
      <c r="E4317" s="451"/>
      <c r="F4317" s="451"/>
      <c r="G4317" s="451"/>
      <c r="H4317" s="451"/>
    </row>
    <row r="4318" spans="1:8" x14ac:dyDescent="0.2">
      <c r="A4318" s="452"/>
      <c r="B4318" s="451"/>
      <c r="C4318" s="451"/>
      <c r="D4318" s="451"/>
      <c r="E4318" s="451"/>
      <c r="F4318" s="451"/>
      <c r="G4318" s="451"/>
      <c r="H4318" s="451"/>
    </row>
    <row r="4319" spans="1:8" x14ac:dyDescent="0.2">
      <c r="A4319" s="452"/>
      <c r="B4319" s="451"/>
      <c r="C4319" s="451"/>
      <c r="D4319" s="451"/>
      <c r="E4319" s="451"/>
      <c r="F4319" s="451"/>
      <c r="G4319" s="451"/>
      <c r="H4319" s="451"/>
    </row>
    <row r="4320" spans="1:8" x14ac:dyDescent="0.2">
      <c r="A4320" s="452"/>
      <c r="B4320" s="451"/>
      <c r="C4320" s="451"/>
      <c r="D4320" s="451"/>
      <c r="E4320" s="451"/>
      <c r="F4320" s="451"/>
      <c r="G4320" s="451"/>
      <c r="H4320" s="451"/>
    </row>
    <row r="4321" spans="1:8" x14ac:dyDescent="0.2">
      <c r="A4321" s="452"/>
      <c r="B4321" s="451"/>
      <c r="C4321" s="451"/>
      <c r="D4321" s="451"/>
      <c r="E4321" s="451"/>
      <c r="F4321" s="451"/>
      <c r="G4321" s="451"/>
      <c r="H4321" s="451"/>
    </row>
    <row r="4322" spans="1:8" x14ac:dyDescent="0.2">
      <c r="A4322" s="452"/>
      <c r="B4322" s="451"/>
      <c r="C4322" s="451"/>
      <c r="D4322" s="451"/>
      <c r="E4322" s="451"/>
      <c r="F4322" s="451"/>
      <c r="G4322" s="451"/>
      <c r="H4322" s="451"/>
    </row>
    <row r="4323" spans="1:8" x14ac:dyDescent="0.2">
      <c r="A4323" s="452"/>
      <c r="B4323" s="451"/>
      <c r="C4323" s="451"/>
      <c r="D4323" s="451"/>
      <c r="E4323" s="451"/>
      <c r="F4323" s="451"/>
      <c r="G4323" s="451"/>
      <c r="H4323" s="451"/>
    </row>
    <row r="4324" spans="1:8" x14ac:dyDescent="0.2">
      <c r="A4324" s="452"/>
      <c r="B4324" s="451"/>
      <c r="C4324" s="451"/>
      <c r="D4324" s="451"/>
      <c r="E4324" s="451"/>
      <c r="F4324" s="451"/>
      <c r="G4324" s="451"/>
      <c r="H4324" s="451"/>
    </row>
    <row r="4325" spans="1:8" x14ac:dyDescent="0.2">
      <c r="A4325" s="452"/>
      <c r="B4325" s="451"/>
      <c r="C4325" s="451"/>
      <c r="D4325" s="451"/>
      <c r="E4325" s="451"/>
      <c r="F4325" s="451"/>
      <c r="G4325" s="451"/>
      <c r="H4325" s="451"/>
    </row>
    <row r="4326" spans="1:8" x14ac:dyDescent="0.2">
      <c r="A4326" s="452"/>
      <c r="B4326" s="451"/>
      <c r="C4326" s="451"/>
      <c r="D4326" s="451"/>
      <c r="E4326" s="451"/>
      <c r="F4326" s="451"/>
      <c r="G4326" s="451"/>
      <c r="H4326" s="451"/>
    </row>
    <row r="4327" spans="1:8" x14ac:dyDescent="0.2">
      <c r="A4327" s="452"/>
      <c r="B4327" s="451"/>
      <c r="C4327" s="451"/>
      <c r="D4327" s="451"/>
      <c r="E4327" s="451"/>
      <c r="F4327" s="451"/>
      <c r="G4327" s="451"/>
      <c r="H4327" s="451"/>
    </row>
    <row r="4328" spans="1:8" x14ac:dyDescent="0.2">
      <c r="A4328" s="452"/>
      <c r="B4328" s="451"/>
      <c r="C4328" s="451"/>
      <c r="D4328" s="451"/>
      <c r="E4328" s="451"/>
      <c r="F4328" s="451"/>
      <c r="G4328" s="451"/>
      <c r="H4328" s="451"/>
    </row>
    <row r="4329" spans="1:8" x14ac:dyDescent="0.2">
      <c r="A4329" s="452"/>
      <c r="B4329" s="451"/>
      <c r="C4329" s="451"/>
      <c r="D4329" s="451"/>
      <c r="E4329" s="451"/>
      <c r="F4329" s="451"/>
      <c r="G4329" s="451"/>
      <c r="H4329" s="451"/>
    </row>
    <row r="4330" spans="1:8" x14ac:dyDescent="0.2">
      <c r="A4330" s="452"/>
      <c r="B4330" s="451"/>
      <c r="C4330" s="451"/>
      <c r="D4330" s="451"/>
      <c r="E4330" s="451"/>
      <c r="F4330" s="451"/>
      <c r="G4330" s="451"/>
      <c r="H4330" s="451"/>
    </row>
    <row r="4331" spans="1:8" x14ac:dyDescent="0.2">
      <c r="A4331" s="452"/>
      <c r="B4331" s="451"/>
      <c r="C4331" s="451"/>
      <c r="D4331" s="451"/>
      <c r="E4331" s="451"/>
      <c r="F4331" s="451"/>
      <c r="G4331" s="451"/>
      <c r="H4331" s="451"/>
    </row>
    <row r="4332" spans="1:8" x14ac:dyDescent="0.2">
      <c r="A4332" s="452"/>
      <c r="B4332" s="451"/>
      <c r="C4332" s="451"/>
      <c r="D4332" s="451"/>
      <c r="E4332" s="451"/>
      <c r="F4332" s="451"/>
      <c r="G4332" s="451"/>
      <c r="H4332" s="451"/>
    </row>
    <row r="4333" spans="1:8" x14ac:dyDescent="0.2">
      <c r="A4333" s="452"/>
      <c r="B4333" s="451"/>
      <c r="C4333" s="451"/>
      <c r="D4333" s="451"/>
      <c r="E4333" s="451"/>
      <c r="F4333" s="451"/>
      <c r="G4333" s="451"/>
      <c r="H4333" s="451"/>
    </row>
    <row r="4334" spans="1:8" x14ac:dyDescent="0.2">
      <c r="A4334" s="452"/>
      <c r="B4334" s="451"/>
      <c r="C4334" s="451"/>
      <c r="D4334" s="451"/>
      <c r="E4334" s="451"/>
      <c r="F4334" s="451"/>
      <c r="G4334" s="451"/>
      <c r="H4334" s="451"/>
    </row>
    <row r="4335" spans="1:8" x14ac:dyDescent="0.2">
      <c r="A4335" s="452"/>
      <c r="B4335" s="451"/>
      <c r="C4335" s="451"/>
      <c r="D4335" s="451"/>
      <c r="E4335" s="451"/>
      <c r="F4335" s="451"/>
      <c r="G4335" s="451"/>
      <c r="H4335" s="451"/>
    </row>
    <row r="4336" spans="1:8" x14ac:dyDescent="0.2">
      <c r="A4336" s="452"/>
      <c r="B4336" s="451"/>
      <c r="C4336" s="451"/>
      <c r="D4336" s="451"/>
      <c r="E4336" s="451"/>
      <c r="F4336" s="451"/>
      <c r="G4336" s="451"/>
      <c r="H4336" s="451"/>
    </row>
    <row r="4337" spans="1:8" x14ac:dyDescent="0.2">
      <c r="A4337" s="452"/>
      <c r="B4337" s="451"/>
      <c r="C4337" s="451"/>
      <c r="D4337" s="451"/>
      <c r="E4337" s="451"/>
      <c r="F4337" s="451"/>
      <c r="G4337" s="451"/>
      <c r="H4337" s="451"/>
    </row>
    <row r="4338" spans="1:8" x14ac:dyDescent="0.2">
      <c r="A4338" s="452"/>
      <c r="B4338" s="451"/>
      <c r="C4338" s="451"/>
      <c r="D4338" s="451"/>
      <c r="E4338" s="451"/>
      <c r="F4338" s="451"/>
      <c r="G4338" s="451"/>
      <c r="H4338" s="451"/>
    </row>
    <row r="4339" spans="1:8" x14ac:dyDescent="0.2">
      <c r="A4339" s="452"/>
      <c r="B4339" s="451"/>
      <c r="C4339" s="451"/>
      <c r="D4339" s="451"/>
      <c r="E4339" s="451"/>
      <c r="F4339" s="451"/>
      <c r="G4339" s="451"/>
      <c r="H4339" s="451"/>
    </row>
    <row r="4340" spans="1:8" x14ac:dyDescent="0.2">
      <c r="A4340" s="452"/>
      <c r="B4340" s="451"/>
      <c r="C4340" s="451"/>
      <c r="D4340" s="451"/>
      <c r="E4340" s="451"/>
      <c r="F4340" s="451"/>
      <c r="G4340" s="451"/>
      <c r="H4340" s="451"/>
    </row>
    <row r="4341" spans="1:8" x14ac:dyDescent="0.2">
      <c r="A4341" s="452"/>
      <c r="B4341" s="451"/>
      <c r="C4341" s="451"/>
      <c r="D4341" s="451"/>
      <c r="E4341" s="451"/>
      <c r="F4341" s="451"/>
      <c r="G4341" s="451"/>
      <c r="H4341" s="451"/>
    </row>
    <row r="4342" spans="1:8" x14ac:dyDescent="0.2">
      <c r="A4342" s="452"/>
      <c r="B4342" s="451"/>
      <c r="C4342" s="451"/>
      <c r="D4342" s="451"/>
      <c r="E4342" s="451"/>
      <c r="F4342" s="451"/>
      <c r="G4342" s="451"/>
      <c r="H4342" s="451"/>
    </row>
    <row r="4343" spans="1:8" x14ac:dyDescent="0.2">
      <c r="A4343" s="452"/>
      <c r="B4343" s="451"/>
      <c r="C4343" s="451"/>
      <c r="D4343" s="451"/>
      <c r="E4343" s="451"/>
      <c r="F4343" s="451"/>
      <c r="G4343" s="451"/>
      <c r="H4343" s="451"/>
    </row>
    <row r="4344" spans="1:8" x14ac:dyDescent="0.2">
      <c r="A4344" s="452"/>
      <c r="B4344" s="451"/>
      <c r="C4344" s="451"/>
      <c r="D4344" s="451"/>
      <c r="E4344" s="451"/>
      <c r="F4344" s="451"/>
      <c r="G4344" s="451"/>
      <c r="H4344" s="451"/>
    </row>
    <row r="4345" spans="1:8" x14ac:dyDescent="0.2">
      <c r="A4345" s="452"/>
      <c r="B4345" s="451"/>
      <c r="C4345" s="451"/>
      <c r="D4345" s="451"/>
      <c r="E4345" s="451"/>
      <c r="F4345" s="451"/>
      <c r="G4345" s="451"/>
      <c r="H4345" s="451"/>
    </row>
    <row r="4346" spans="1:8" x14ac:dyDescent="0.2">
      <c r="A4346" s="452"/>
      <c r="B4346" s="451"/>
      <c r="C4346" s="451"/>
      <c r="D4346" s="451"/>
      <c r="E4346" s="451"/>
      <c r="F4346" s="451"/>
      <c r="G4346" s="451"/>
      <c r="H4346" s="451"/>
    </row>
    <row r="4347" spans="1:8" x14ac:dyDescent="0.2">
      <c r="A4347" s="452"/>
      <c r="B4347" s="451"/>
      <c r="C4347" s="451"/>
      <c r="D4347" s="451"/>
      <c r="E4347" s="451"/>
      <c r="F4347" s="451"/>
      <c r="G4347" s="451"/>
      <c r="H4347" s="451"/>
    </row>
    <row r="4348" spans="1:8" x14ac:dyDescent="0.2">
      <c r="A4348" s="452"/>
      <c r="B4348" s="451"/>
      <c r="C4348" s="451"/>
      <c r="D4348" s="451"/>
      <c r="E4348" s="451"/>
      <c r="F4348" s="451"/>
      <c r="G4348" s="451"/>
      <c r="H4348" s="451"/>
    </row>
    <row r="4349" spans="1:8" x14ac:dyDescent="0.2">
      <c r="A4349" s="452"/>
      <c r="B4349" s="451"/>
      <c r="C4349" s="451"/>
      <c r="D4349" s="451"/>
      <c r="E4349" s="451"/>
      <c r="F4349" s="451"/>
      <c r="G4349" s="451"/>
      <c r="H4349" s="451"/>
    </row>
    <row r="4350" spans="1:8" x14ac:dyDescent="0.2">
      <c r="A4350" s="452"/>
      <c r="B4350" s="451"/>
      <c r="C4350" s="451"/>
      <c r="D4350" s="451"/>
      <c r="E4350" s="451"/>
      <c r="F4350" s="451"/>
      <c r="G4350" s="451"/>
      <c r="H4350" s="451"/>
    </row>
    <row r="4351" spans="1:8" x14ac:dyDescent="0.2">
      <c r="A4351" s="452"/>
      <c r="B4351" s="451"/>
      <c r="C4351" s="451"/>
      <c r="D4351" s="451"/>
      <c r="E4351" s="451"/>
      <c r="F4351" s="451"/>
      <c r="G4351" s="451"/>
      <c r="H4351" s="451"/>
    </row>
    <row r="4352" spans="1:8" x14ac:dyDescent="0.2">
      <c r="A4352" s="452"/>
      <c r="B4352" s="451"/>
      <c r="C4352" s="451"/>
      <c r="D4352" s="451"/>
      <c r="E4352" s="451"/>
      <c r="F4352" s="451"/>
      <c r="G4352" s="451"/>
      <c r="H4352" s="451"/>
    </row>
    <row r="4353" spans="1:8" x14ac:dyDescent="0.2">
      <c r="A4353" s="452"/>
      <c r="B4353" s="451"/>
      <c r="C4353" s="451"/>
      <c r="D4353" s="451"/>
      <c r="E4353" s="451"/>
      <c r="F4353" s="451"/>
      <c r="G4353" s="451"/>
      <c r="H4353" s="451"/>
    </row>
    <row r="4354" spans="1:8" x14ac:dyDescent="0.2">
      <c r="A4354" s="452"/>
      <c r="B4354" s="451"/>
      <c r="C4354" s="451"/>
      <c r="D4354" s="451"/>
      <c r="E4354" s="451"/>
      <c r="F4354" s="451"/>
      <c r="G4354" s="451"/>
      <c r="H4354" s="451"/>
    </row>
    <row r="4355" spans="1:8" x14ac:dyDescent="0.2">
      <c r="A4355" s="452"/>
      <c r="B4355" s="451"/>
      <c r="C4355" s="451"/>
      <c r="D4355" s="451"/>
      <c r="E4355" s="451"/>
      <c r="F4355" s="451"/>
      <c r="G4355" s="451"/>
      <c r="H4355" s="451"/>
    </row>
    <row r="4356" spans="1:8" x14ac:dyDescent="0.2">
      <c r="A4356" s="452"/>
      <c r="B4356" s="451"/>
      <c r="C4356" s="451"/>
      <c r="D4356" s="451"/>
      <c r="E4356" s="451"/>
      <c r="F4356" s="451"/>
      <c r="G4356" s="451"/>
      <c r="H4356" s="451"/>
    </row>
    <row r="4357" spans="1:8" x14ac:dyDescent="0.2">
      <c r="A4357" s="452"/>
      <c r="B4357" s="451"/>
      <c r="C4357" s="451"/>
      <c r="D4357" s="451"/>
      <c r="E4357" s="451"/>
      <c r="F4357" s="451"/>
      <c r="G4357" s="451"/>
      <c r="H4357" s="451"/>
    </row>
    <row r="4358" spans="1:8" x14ac:dyDescent="0.2">
      <c r="A4358" s="452"/>
      <c r="B4358" s="451"/>
      <c r="C4358" s="451"/>
      <c r="D4358" s="451"/>
      <c r="E4358" s="451"/>
      <c r="F4358" s="451"/>
      <c r="G4358" s="451"/>
      <c r="H4358" s="451"/>
    </row>
    <row r="4359" spans="1:8" x14ac:dyDescent="0.2">
      <c r="A4359" s="452"/>
      <c r="B4359" s="451"/>
      <c r="C4359" s="451"/>
      <c r="D4359" s="451"/>
      <c r="E4359" s="451"/>
      <c r="F4359" s="451"/>
      <c r="G4359" s="451"/>
      <c r="H4359" s="451"/>
    </row>
    <row r="4360" spans="1:8" x14ac:dyDescent="0.2">
      <c r="A4360" s="452"/>
      <c r="B4360" s="451"/>
      <c r="C4360" s="451"/>
      <c r="D4360" s="451"/>
      <c r="E4360" s="451"/>
      <c r="F4360" s="451"/>
      <c r="G4360" s="451"/>
      <c r="H4360" s="451"/>
    </row>
    <row r="4361" spans="1:8" x14ac:dyDescent="0.2">
      <c r="A4361" s="452"/>
      <c r="B4361" s="451"/>
      <c r="C4361" s="451"/>
      <c r="D4361" s="451"/>
      <c r="E4361" s="451"/>
      <c r="F4361" s="451"/>
      <c r="G4361" s="451"/>
      <c r="H4361" s="451"/>
    </row>
    <row r="4362" spans="1:8" x14ac:dyDescent="0.2">
      <c r="A4362" s="452"/>
      <c r="B4362" s="451"/>
      <c r="C4362" s="451"/>
      <c r="D4362" s="451"/>
      <c r="E4362" s="451"/>
      <c r="F4362" s="451"/>
      <c r="G4362" s="451"/>
      <c r="H4362" s="451"/>
    </row>
    <row r="4363" spans="1:8" x14ac:dyDescent="0.2">
      <c r="A4363" s="452"/>
      <c r="B4363" s="451"/>
      <c r="C4363" s="451"/>
      <c r="D4363" s="451"/>
      <c r="E4363" s="451"/>
      <c r="F4363" s="451"/>
      <c r="G4363" s="451"/>
      <c r="H4363" s="451"/>
    </row>
    <row r="4364" spans="1:8" x14ac:dyDescent="0.2">
      <c r="A4364" s="452"/>
      <c r="B4364" s="451"/>
      <c r="C4364" s="451"/>
      <c r="D4364" s="451"/>
      <c r="E4364" s="451"/>
      <c r="F4364" s="451"/>
      <c r="G4364" s="451"/>
      <c r="H4364" s="451"/>
    </row>
    <row r="4365" spans="1:8" x14ac:dyDescent="0.2">
      <c r="A4365" s="452"/>
      <c r="B4365" s="451"/>
      <c r="C4365" s="451"/>
      <c r="D4365" s="451"/>
      <c r="E4365" s="451"/>
      <c r="F4365" s="451"/>
      <c r="G4365" s="451"/>
      <c r="H4365" s="451"/>
    </row>
    <row r="4366" spans="1:8" x14ac:dyDescent="0.2">
      <c r="A4366" s="452"/>
      <c r="B4366" s="451"/>
      <c r="C4366" s="451"/>
      <c r="D4366" s="451"/>
      <c r="E4366" s="451"/>
      <c r="F4366" s="451"/>
      <c r="G4366" s="451"/>
      <c r="H4366" s="451"/>
    </row>
    <row r="4367" spans="1:8" x14ac:dyDescent="0.2">
      <c r="A4367" s="452"/>
      <c r="B4367" s="451"/>
      <c r="C4367" s="451"/>
      <c r="D4367" s="451"/>
      <c r="E4367" s="451"/>
      <c r="F4367" s="451"/>
      <c r="G4367" s="451"/>
      <c r="H4367" s="451"/>
    </row>
    <row r="4368" spans="1:8" x14ac:dyDescent="0.2">
      <c r="A4368" s="452"/>
      <c r="B4368" s="451"/>
      <c r="C4368" s="451"/>
      <c r="D4368" s="451"/>
      <c r="E4368" s="451"/>
      <c r="F4368" s="451"/>
      <c r="G4368" s="451"/>
      <c r="H4368" s="451"/>
    </row>
    <row r="4369" spans="1:8" x14ac:dyDescent="0.2">
      <c r="A4369" s="452"/>
      <c r="B4369" s="451"/>
      <c r="C4369" s="451"/>
      <c r="D4369" s="451"/>
      <c r="E4369" s="451"/>
      <c r="F4369" s="451"/>
      <c r="G4369" s="451"/>
      <c r="H4369" s="451"/>
    </row>
    <row r="4370" spans="1:8" x14ac:dyDescent="0.2">
      <c r="A4370" s="452"/>
      <c r="B4370" s="451"/>
      <c r="C4370" s="451"/>
      <c r="D4370" s="451"/>
      <c r="E4370" s="451"/>
      <c r="F4370" s="451"/>
      <c r="G4370" s="451"/>
      <c r="H4370" s="451"/>
    </row>
    <row r="4371" spans="1:8" x14ac:dyDescent="0.2">
      <c r="A4371" s="452"/>
      <c r="B4371" s="451"/>
      <c r="C4371" s="451"/>
      <c r="D4371" s="451"/>
      <c r="E4371" s="451"/>
      <c r="F4371" s="451"/>
      <c r="G4371" s="451"/>
      <c r="H4371" s="451"/>
    </row>
    <row r="4372" spans="1:8" x14ac:dyDescent="0.2">
      <c r="A4372" s="452"/>
      <c r="B4372" s="451"/>
      <c r="C4372" s="451"/>
      <c r="D4372" s="451"/>
      <c r="E4372" s="451"/>
      <c r="F4372" s="451"/>
      <c r="G4372" s="451"/>
      <c r="H4372" s="451"/>
    </row>
    <row r="4373" spans="1:8" x14ac:dyDescent="0.2">
      <c r="A4373" s="452"/>
      <c r="B4373" s="451"/>
      <c r="C4373" s="451"/>
      <c r="D4373" s="451"/>
      <c r="E4373" s="451"/>
      <c r="F4373" s="451"/>
      <c r="G4373" s="451"/>
      <c r="H4373" s="451"/>
    </row>
    <row r="4374" spans="1:8" x14ac:dyDescent="0.2">
      <c r="A4374" s="452"/>
      <c r="B4374" s="451"/>
      <c r="C4374" s="451"/>
      <c r="D4374" s="451"/>
      <c r="E4374" s="451"/>
      <c r="F4374" s="451"/>
      <c r="G4374" s="451"/>
      <c r="H4374" s="451"/>
    </row>
    <row r="4375" spans="1:8" x14ac:dyDescent="0.2">
      <c r="A4375" s="452"/>
      <c r="B4375" s="451"/>
      <c r="C4375" s="451"/>
      <c r="D4375" s="451"/>
      <c r="E4375" s="451"/>
      <c r="F4375" s="451"/>
      <c r="G4375" s="451"/>
      <c r="H4375" s="451"/>
    </row>
    <row r="4376" spans="1:8" x14ac:dyDescent="0.2">
      <c r="A4376" s="452"/>
      <c r="B4376" s="451"/>
      <c r="C4376" s="451"/>
      <c r="D4376" s="451"/>
      <c r="E4376" s="451"/>
      <c r="F4376" s="451"/>
      <c r="G4376" s="451"/>
      <c r="H4376" s="451"/>
    </row>
    <row r="4377" spans="1:8" x14ac:dyDescent="0.2">
      <c r="A4377" s="452"/>
      <c r="B4377" s="451"/>
      <c r="C4377" s="451"/>
      <c r="D4377" s="451"/>
      <c r="E4377" s="451"/>
      <c r="F4377" s="451"/>
      <c r="G4377" s="451"/>
      <c r="H4377" s="451"/>
    </row>
    <row r="4378" spans="1:8" x14ac:dyDescent="0.2">
      <c r="A4378" s="452"/>
      <c r="B4378" s="451"/>
      <c r="C4378" s="451"/>
      <c r="D4378" s="451"/>
      <c r="E4378" s="451"/>
      <c r="F4378" s="451"/>
      <c r="G4378" s="451"/>
      <c r="H4378" s="451"/>
    </row>
    <row r="4379" spans="1:8" x14ac:dyDescent="0.2">
      <c r="A4379" s="452"/>
      <c r="B4379" s="451"/>
      <c r="C4379" s="451"/>
      <c r="D4379" s="451"/>
      <c r="E4379" s="451"/>
      <c r="F4379" s="451"/>
      <c r="G4379" s="451"/>
      <c r="H4379" s="451"/>
    </row>
    <row r="4380" spans="1:8" x14ac:dyDescent="0.2">
      <c r="A4380" s="452"/>
      <c r="B4380" s="451"/>
      <c r="C4380" s="451"/>
      <c r="D4380" s="451"/>
      <c r="E4380" s="451"/>
      <c r="F4380" s="451"/>
      <c r="G4380" s="451"/>
      <c r="H4380" s="451"/>
    </row>
    <row r="4381" spans="1:8" x14ac:dyDescent="0.2">
      <c r="A4381" s="452"/>
      <c r="B4381" s="451"/>
      <c r="C4381" s="451"/>
      <c r="D4381" s="451"/>
      <c r="E4381" s="451"/>
      <c r="F4381" s="451"/>
      <c r="G4381" s="451"/>
      <c r="H4381" s="451"/>
    </row>
    <row r="4382" spans="1:8" x14ac:dyDescent="0.2">
      <c r="A4382" s="452"/>
      <c r="B4382" s="451"/>
      <c r="C4382" s="451"/>
      <c r="D4382" s="451"/>
      <c r="E4382" s="451"/>
      <c r="F4382" s="451"/>
      <c r="G4382" s="451"/>
      <c r="H4382" s="451"/>
    </row>
    <row r="4383" spans="1:8" x14ac:dyDescent="0.2">
      <c r="A4383" s="452"/>
      <c r="B4383" s="451"/>
      <c r="C4383" s="451"/>
      <c r="D4383" s="451"/>
      <c r="E4383" s="451"/>
      <c r="F4383" s="451"/>
      <c r="G4383" s="451"/>
      <c r="H4383" s="451"/>
    </row>
    <row r="4384" spans="1:8" x14ac:dyDescent="0.2">
      <c r="A4384" s="452"/>
      <c r="B4384" s="451"/>
      <c r="C4384" s="451"/>
      <c r="D4384" s="451"/>
      <c r="E4384" s="451"/>
      <c r="F4384" s="451"/>
      <c r="G4384" s="451"/>
      <c r="H4384" s="451"/>
    </row>
    <row r="4385" spans="1:8" x14ac:dyDescent="0.2">
      <c r="A4385" s="452"/>
      <c r="B4385" s="451"/>
      <c r="C4385" s="451"/>
      <c r="D4385" s="451"/>
      <c r="E4385" s="451"/>
      <c r="F4385" s="451"/>
      <c r="G4385" s="451"/>
      <c r="H4385" s="451"/>
    </row>
    <row r="4386" spans="1:8" x14ac:dyDescent="0.2">
      <c r="A4386" s="452"/>
      <c r="B4386" s="451"/>
      <c r="C4386" s="451"/>
      <c r="D4386" s="451"/>
      <c r="E4386" s="451"/>
      <c r="F4386" s="451"/>
      <c r="G4386" s="451"/>
      <c r="H4386" s="451"/>
    </row>
    <row r="4387" spans="1:8" x14ac:dyDescent="0.2">
      <c r="A4387" s="452"/>
      <c r="B4387" s="451"/>
      <c r="C4387" s="451"/>
      <c r="D4387" s="451"/>
      <c r="E4387" s="451"/>
      <c r="F4387" s="451"/>
      <c r="G4387" s="451"/>
      <c r="H4387" s="451"/>
    </row>
    <row r="4388" spans="1:8" x14ac:dyDescent="0.2">
      <c r="A4388" s="452"/>
      <c r="B4388" s="451"/>
      <c r="C4388" s="451"/>
      <c r="D4388" s="451"/>
      <c r="E4388" s="451"/>
      <c r="F4388" s="451"/>
      <c r="G4388" s="451"/>
      <c r="H4388" s="451"/>
    </row>
    <row r="4389" spans="1:8" x14ac:dyDescent="0.2">
      <c r="A4389" s="452"/>
      <c r="B4389" s="451"/>
      <c r="C4389" s="451"/>
      <c r="D4389" s="451"/>
      <c r="E4389" s="451"/>
      <c r="F4389" s="451"/>
      <c r="G4389" s="451"/>
      <c r="H4389" s="451"/>
    </row>
    <row r="4390" spans="1:8" x14ac:dyDescent="0.2">
      <c r="A4390" s="452"/>
      <c r="B4390" s="451"/>
      <c r="C4390" s="451"/>
      <c r="D4390" s="451"/>
      <c r="E4390" s="451"/>
      <c r="F4390" s="451"/>
      <c r="G4390" s="451"/>
      <c r="H4390" s="451"/>
    </row>
    <row r="4391" spans="1:8" x14ac:dyDescent="0.2">
      <c r="A4391" s="452"/>
      <c r="B4391" s="451"/>
      <c r="C4391" s="451"/>
      <c r="D4391" s="451"/>
      <c r="E4391" s="451"/>
      <c r="F4391" s="451"/>
      <c r="G4391" s="451"/>
      <c r="H4391" s="451"/>
    </row>
    <row r="4392" spans="1:8" x14ac:dyDescent="0.2">
      <c r="A4392" s="452"/>
      <c r="B4392" s="451"/>
      <c r="C4392" s="451"/>
      <c r="D4392" s="451"/>
      <c r="E4392" s="451"/>
      <c r="F4392" s="451"/>
      <c r="G4392" s="451"/>
      <c r="H4392" s="451"/>
    </row>
    <row r="4393" spans="1:8" x14ac:dyDescent="0.2">
      <c r="A4393" s="452"/>
      <c r="B4393" s="451"/>
      <c r="C4393" s="451"/>
      <c r="D4393" s="451"/>
      <c r="E4393" s="451"/>
      <c r="F4393" s="451"/>
      <c r="G4393" s="451"/>
      <c r="H4393" s="451"/>
    </row>
    <row r="4394" spans="1:8" x14ac:dyDescent="0.2">
      <c r="A4394" s="452"/>
      <c r="B4394" s="451"/>
      <c r="C4394" s="451"/>
      <c r="D4394" s="451"/>
      <c r="E4394" s="451"/>
      <c r="F4394" s="451"/>
      <c r="G4394" s="451"/>
      <c r="H4394" s="451"/>
    </row>
    <row r="4395" spans="1:8" x14ac:dyDescent="0.2">
      <c r="A4395" s="452"/>
      <c r="B4395" s="451"/>
      <c r="C4395" s="451"/>
      <c r="D4395" s="451"/>
      <c r="E4395" s="451"/>
      <c r="F4395" s="451"/>
      <c r="G4395" s="451"/>
      <c r="H4395" s="451"/>
    </row>
    <row r="4396" spans="1:8" x14ac:dyDescent="0.2">
      <c r="A4396" s="452"/>
      <c r="B4396" s="451"/>
      <c r="C4396" s="451"/>
      <c r="D4396" s="451"/>
      <c r="E4396" s="451"/>
      <c r="F4396" s="451"/>
      <c r="G4396" s="451"/>
      <c r="H4396" s="451"/>
    </row>
    <row r="4397" spans="1:8" x14ac:dyDescent="0.2">
      <c r="A4397" s="452"/>
      <c r="B4397" s="451"/>
      <c r="C4397" s="451"/>
      <c r="D4397" s="451"/>
      <c r="E4397" s="451"/>
      <c r="F4397" s="451"/>
      <c r="G4397" s="451"/>
      <c r="H4397" s="451"/>
    </row>
    <row r="4398" spans="1:8" x14ac:dyDescent="0.2">
      <c r="A4398" s="452"/>
      <c r="B4398" s="451"/>
      <c r="C4398" s="451"/>
      <c r="D4398" s="451"/>
      <c r="E4398" s="451"/>
      <c r="F4398" s="451"/>
      <c r="G4398" s="451"/>
      <c r="H4398" s="451"/>
    </row>
    <row r="4399" spans="1:8" x14ac:dyDescent="0.2">
      <c r="A4399" s="452"/>
      <c r="B4399" s="451"/>
      <c r="C4399" s="451"/>
      <c r="D4399" s="451"/>
      <c r="E4399" s="451"/>
      <c r="F4399" s="451"/>
      <c r="G4399" s="451"/>
      <c r="H4399" s="451"/>
    </row>
    <row r="4400" spans="1:8" x14ac:dyDescent="0.2">
      <c r="A4400" s="452"/>
      <c r="B4400" s="451"/>
      <c r="C4400" s="451"/>
      <c r="D4400" s="451"/>
      <c r="E4400" s="451"/>
      <c r="F4400" s="451"/>
      <c r="G4400" s="451"/>
      <c r="H4400" s="451"/>
    </row>
    <row r="4401" spans="1:8" x14ac:dyDescent="0.2">
      <c r="A4401" s="452"/>
      <c r="B4401" s="451"/>
      <c r="C4401" s="451"/>
      <c r="D4401" s="451"/>
      <c r="E4401" s="451"/>
      <c r="F4401" s="451"/>
      <c r="G4401" s="451"/>
      <c r="H4401" s="451"/>
    </row>
    <row r="4402" spans="1:8" x14ac:dyDescent="0.2">
      <c r="A4402" s="452"/>
      <c r="B4402" s="451"/>
      <c r="C4402" s="451"/>
      <c r="D4402" s="451"/>
      <c r="E4402" s="451"/>
      <c r="F4402" s="451"/>
      <c r="G4402" s="451"/>
      <c r="H4402" s="451"/>
    </row>
    <row r="4403" spans="1:8" x14ac:dyDescent="0.2">
      <c r="A4403" s="452"/>
      <c r="B4403" s="451"/>
      <c r="C4403" s="451"/>
      <c r="D4403" s="451"/>
      <c r="E4403" s="451"/>
      <c r="F4403" s="451"/>
      <c r="G4403" s="451"/>
      <c r="H4403" s="451"/>
    </row>
    <row r="4404" spans="1:8" x14ac:dyDescent="0.2">
      <c r="A4404" s="452"/>
      <c r="B4404" s="451"/>
      <c r="C4404" s="451"/>
      <c r="D4404" s="451"/>
      <c r="E4404" s="451"/>
      <c r="F4404" s="451"/>
      <c r="G4404" s="451"/>
      <c r="H4404" s="451"/>
    </row>
    <row r="4405" spans="1:8" x14ac:dyDescent="0.2">
      <c r="A4405" s="452"/>
      <c r="B4405" s="451"/>
      <c r="C4405" s="451"/>
      <c r="D4405" s="451"/>
      <c r="E4405" s="451"/>
      <c r="F4405" s="451"/>
      <c r="G4405" s="451"/>
      <c r="H4405" s="451"/>
    </row>
    <row r="4406" spans="1:8" x14ac:dyDescent="0.2">
      <c r="A4406" s="452"/>
      <c r="B4406" s="451"/>
      <c r="C4406" s="451"/>
      <c r="D4406" s="451"/>
      <c r="E4406" s="451"/>
      <c r="F4406" s="451"/>
      <c r="G4406" s="451"/>
      <c r="H4406" s="451"/>
    </row>
    <row r="4407" spans="1:8" x14ac:dyDescent="0.2">
      <c r="A4407" s="452"/>
      <c r="B4407" s="451"/>
      <c r="C4407" s="451"/>
      <c r="D4407" s="451"/>
      <c r="E4407" s="451"/>
      <c r="F4407" s="451"/>
      <c r="G4407" s="451"/>
      <c r="H4407" s="451"/>
    </row>
    <row r="4408" spans="1:8" x14ac:dyDescent="0.2">
      <c r="A4408" s="452"/>
      <c r="B4408" s="451"/>
      <c r="C4408" s="451"/>
      <c r="D4408" s="451"/>
      <c r="E4408" s="451"/>
      <c r="F4408" s="451"/>
      <c r="G4408" s="451"/>
      <c r="H4408" s="451"/>
    </row>
    <row r="4409" spans="1:8" x14ac:dyDescent="0.2">
      <c r="A4409" s="452"/>
      <c r="B4409" s="451"/>
      <c r="C4409" s="451"/>
      <c r="D4409" s="451"/>
      <c r="E4409" s="451"/>
      <c r="F4409" s="451"/>
      <c r="G4409" s="451"/>
      <c r="H4409" s="451"/>
    </row>
    <row r="4410" spans="1:8" x14ac:dyDescent="0.2">
      <c r="A4410" s="452"/>
      <c r="B4410" s="451"/>
      <c r="C4410" s="451"/>
      <c r="D4410" s="451"/>
      <c r="E4410" s="451"/>
      <c r="F4410" s="451"/>
      <c r="G4410" s="451"/>
      <c r="H4410" s="451"/>
    </row>
    <row r="4411" spans="1:8" x14ac:dyDescent="0.2">
      <c r="A4411" s="452"/>
      <c r="B4411" s="451"/>
      <c r="C4411" s="451"/>
      <c r="D4411" s="451"/>
      <c r="E4411" s="451"/>
      <c r="F4411" s="451"/>
      <c r="G4411" s="451"/>
      <c r="H4411" s="451"/>
    </row>
    <row r="4412" spans="1:8" x14ac:dyDescent="0.2">
      <c r="A4412" s="452"/>
      <c r="B4412" s="451"/>
      <c r="C4412" s="451"/>
      <c r="D4412" s="451"/>
      <c r="E4412" s="451"/>
      <c r="F4412" s="451"/>
      <c r="G4412" s="451"/>
      <c r="H4412" s="451"/>
    </row>
    <row r="4413" spans="1:8" x14ac:dyDescent="0.2">
      <c r="A4413" s="452"/>
      <c r="B4413" s="451"/>
      <c r="C4413" s="451"/>
      <c r="D4413" s="451"/>
      <c r="E4413" s="451"/>
      <c r="F4413" s="451"/>
      <c r="G4413" s="451"/>
      <c r="H4413" s="451"/>
    </row>
    <row r="4414" spans="1:8" x14ac:dyDescent="0.2">
      <c r="A4414" s="452"/>
      <c r="B4414" s="451"/>
      <c r="C4414" s="451"/>
      <c r="D4414" s="451"/>
      <c r="E4414" s="451"/>
      <c r="F4414" s="451"/>
      <c r="G4414" s="451"/>
      <c r="H4414" s="451"/>
    </row>
    <row r="4415" spans="1:8" x14ac:dyDescent="0.2">
      <c r="A4415" s="452"/>
      <c r="B4415" s="451"/>
      <c r="C4415" s="451"/>
      <c r="D4415" s="451"/>
      <c r="E4415" s="451"/>
      <c r="F4415" s="451"/>
      <c r="G4415" s="451"/>
      <c r="H4415" s="451"/>
    </row>
    <row r="4416" spans="1:8" x14ac:dyDescent="0.2">
      <c r="A4416" s="452"/>
      <c r="B4416" s="451"/>
      <c r="C4416" s="451"/>
      <c r="D4416" s="451"/>
      <c r="E4416" s="451"/>
      <c r="F4416" s="451"/>
      <c r="G4416" s="451"/>
      <c r="H4416" s="451"/>
    </row>
    <row r="4417" spans="1:8" x14ac:dyDescent="0.2">
      <c r="A4417" s="452"/>
      <c r="B4417" s="451"/>
      <c r="C4417" s="451"/>
      <c r="D4417" s="451"/>
      <c r="E4417" s="451"/>
      <c r="F4417" s="451"/>
      <c r="G4417" s="451"/>
      <c r="H4417" s="451"/>
    </row>
    <row r="4418" spans="1:8" x14ac:dyDescent="0.2">
      <c r="A4418" s="452"/>
      <c r="B4418" s="451"/>
      <c r="C4418" s="451"/>
      <c r="D4418" s="451"/>
      <c r="E4418" s="451"/>
      <c r="F4418" s="451"/>
      <c r="G4418" s="451"/>
      <c r="H4418" s="451"/>
    </row>
    <row r="4419" spans="1:8" x14ac:dyDescent="0.2">
      <c r="A4419" s="452"/>
      <c r="B4419" s="451"/>
      <c r="C4419" s="451"/>
      <c r="D4419" s="451"/>
      <c r="E4419" s="451"/>
      <c r="F4419" s="451"/>
      <c r="G4419" s="451"/>
      <c r="H4419" s="451"/>
    </row>
    <row r="4420" spans="1:8" x14ac:dyDescent="0.2">
      <c r="A4420" s="452"/>
      <c r="B4420" s="451"/>
      <c r="C4420" s="451"/>
      <c r="D4420" s="451"/>
      <c r="E4420" s="451"/>
      <c r="F4420" s="451"/>
      <c r="G4420" s="451"/>
      <c r="H4420" s="451"/>
    </row>
    <row r="4421" spans="1:8" x14ac:dyDescent="0.2">
      <c r="A4421" s="452"/>
      <c r="B4421" s="451"/>
      <c r="C4421" s="451"/>
      <c r="D4421" s="451"/>
      <c r="E4421" s="451"/>
      <c r="F4421" s="451"/>
      <c r="G4421" s="451"/>
      <c r="H4421" s="451"/>
    </row>
    <row r="4422" spans="1:8" x14ac:dyDescent="0.2">
      <c r="A4422" s="452"/>
      <c r="B4422" s="451"/>
      <c r="C4422" s="451"/>
      <c r="D4422" s="451"/>
      <c r="E4422" s="451"/>
      <c r="F4422" s="451"/>
      <c r="G4422" s="451"/>
      <c r="H4422" s="451"/>
    </row>
    <row r="4423" spans="1:8" x14ac:dyDescent="0.2">
      <c r="A4423" s="452"/>
      <c r="B4423" s="451"/>
      <c r="C4423" s="451"/>
      <c r="D4423" s="451"/>
      <c r="E4423" s="451"/>
      <c r="F4423" s="451"/>
      <c r="G4423" s="451"/>
      <c r="H4423" s="451"/>
    </row>
    <row r="4424" spans="1:8" x14ac:dyDescent="0.2">
      <c r="A4424" s="452"/>
      <c r="B4424" s="451"/>
      <c r="C4424" s="451"/>
      <c r="D4424" s="451"/>
      <c r="E4424" s="451"/>
      <c r="F4424" s="451"/>
      <c r="G4424" s="451"/>
      <c r="H4424" s="451"/>
    </row>
    <row r="4425" spans="1:8" x14ac:dyDescent="0.2">
      <c r="A4425" s="452"/>
      <c r="B4425" s="451"/>
      <c r="C4425" s="451"/>
      <c r="D4425" s="451"/>
      <c r="E4425" s="451"/>
      <c r="F4425" s="451"/>
      <c r="G4425" s="451"/>
      <c r="H4425" s="451"/>
    </row>
    <row r="4426" spans="1:8" x14ac:dyDescent="0.2">
      <c r="A4426" s="452"/>
      <c r="B4426" s="451"/>
      <c r="C4426" s="451"/>
      <c r="D4426" s="451"/>
      <c r="E4426" s="451"/>
      <c r="F4426" s="451"/>
      <c r="G4426" s="451"/>
      <c r="H4426" s="451"/>
    </row>
    <row r="4427" spans="1:8" x14ac:dyDescent="0.2">
      <c r="A4427" s="452"/>
      <c r="B4427" s="451"/>
      <c r="C4427" s="451"/>
      <c r="D4427" s="451"/>
      <c r="E4427" s="451"/>
      <c r="F4427" s="451"/>
      <c r="G4427" s="451"/>
      <c r="H4427" s="451"/>
    </row>
    <row r="4428" spans="1:8" x14ac:dyDescent="0.2">
      <c r="A4428" s="452"/>
      <c r="B4428" s="451"/>
      <c r="C4428" s="451"/>
      <c r="D4428" s="451"/>
      <c r="E4428" s="451"/>
      <c r="F4428" s="451"/>
      <c r="G4428" s="451"/>
      <c r="H4428" s="451"/>
    </row>
    <row r="4429" spans="1:8" x14ac:dyDescent="0.2">
      <c r="A4429" s="452"/>
      <c r="B4429" s="451"/>
      <c r="C4429" s="451"/>
      <c r="D4429" s="451"/>
      <c r="E4429" s="451"/>
      <c r="F4429" s="451"/>
      <c r="G4429" s="451"/>
      <c r="H4429" s="451"/>
    </row>
    <row r="4430" spans="1:8" x14ac:dyDescent="0.2">
      <c r="A4430" s="452"/>
      <c r="B4430" s="451"/>
      <c r="C4430" s="451"/>
      <c r="D4430" s="451"/>
      <c r="E4430" s="451"/>
      <c r="F4430" s="451"/>
      <c r="G4430" s="451"/>
      <c r="H4430" s="451"/>
    </row>
    <row r="4431" spans="1:8" x14ac:dyDescent="0.2">
      <c r="A4431" s="452"/>
      <c r="B4431" s="451"/>
      <c r="C4431" s="451"/>
      <c r="D4431" s="451"/>
      <c r="E4431" s="451"/>
      <c r="F4431" s="451"/>
      <c r="G4431" s="451"/>
      <c r="H4431" s="451"/>
    </row>
    <row r="4432" spans="1:8" x14ac:dyDescent="0.2">
      <c r="A4432" s="452"/>
      <c r="B4432" s="451"/>
      <c r="C4432" s="451"/>
      <c r="D4432" s="451"/>
      <c r="E4432" s="451"/>
      <c r="F4432" s="451"/>
      <c r="G4432" s="451"/>
      <c r="H4432" s="451"/>
    </row>
    <row r="4433" spans="1:8" x14ac:dyDescent="0.2">
      <c r="A4433" s="452"/>
      <c r="B4433" s="451"/>
      <c r="C4433" s="451"/>
      <c r="D4433" s="451"/>
      <c r="E4433" s="451"/>
      <c r="F4433" s="451"/>
      <c r="G4433" s="451"/>
      <c r="H4433" s="451"/>
    </row>
    <row r="4434" spans="1:8" x14ac:dyDescent="0.2">
      <c r="A4434" s="452"/>
      <c r="B4434" s="451"/>
      <c r="C4434" s="451"/>
      <c r="D4434" s="451"/>
      <c r="E4434" s="451"/>
      <c r="F4434" s="451"/>
      <c r="G4434" s="451"/>
      <c r="H4434" s="451"/>
    </row>
    <row r="4435" spans="1:8" x14ac:dyDescent="0.2">
      <c r="A4435" s="452"/>
      <c r="B4435" s="451"/>
      <c r="C4435" s="451"/>
      <c r="D4435" s="451"/>
      <c r="E4435" s="451"/>
      <c r="F4435" s="451"/>
      <c r="G4435" s="451"/>
      <c r="H4435" s="451"/>
    </row>
    <row r="4436" spans="1:8" x14ac:dyDescent="0.2">
      <c r="A4436" s="452"/>
      <c r="B4436" s="451"/>
      <c r="C4436" s="451"/>
      <c r="D4436" s="451"/>
      <c r="E4436" s="451"/>
      <c r="F4436" s="451"/>
      <c r="G4436" s="451"/>
      <c r="H4436" s="451"/>
    </row>
    <row r="4437" spans="1:8" x14ac:dyDescent="0.2">
      <c r="A4437" s="452"/>
      <c r="B4437" s="451"/>
      <c r="C4437" s="451"/>
      <c r="D4437" s="451"/>
      <c r="E4437" s="451"/>
      <c r="F4437" s="451"/>
      <c r="G4437" s="451"/>
      <c r="H4437" s="451"/>
    </row>
    <row r="4438" spans="1:8" x14ac:dyDescent="0.2">
      <c r="A4438" s="452"/>
      <c r="B4438" s="451"/>
      <c r="C4438" s="451"/>
      <c r="D4438" s="451"/>
      <c r="E4438" s="451"/>
      <c r="F4438" s="451"/>
      <c r="G4438" s="451"/>
      <c r="H4438" s="451"/>
    </row>
    <row r="4439" spans="1:8" x14ac:dyDescent="0.2">
      <c r="A4439" s="452"/>
      <c r="B4439" s="451"/>
      <c r="C4439" s="451"/>
      <c r="D4439" s="451"/>
      <c r="E4439" s="451"/>
      <c r="F4439" s="451"/>
      <c r="G4439" s="451"/>
      <c r="H4439" s="451"/>
    </row>
    <row r="4440" spans="1:8" x14ac:dyDescent="0.2">
      <c r="A4440" s="452"/>
      <c r="B4440" s="451"/>
      <c r="C4440" s="451"/>
      <c r="D4440" s="451"/>
      <c r="E4440" s="451"/>
      <c r="F4440" s="451"/>
      <c r="G4440" s="451"/>
      <c r="H4440" s="451"/>
    </row>
    <row r="4441" spans="1:8" x14ac:dyDescent="0.2">
      <c r="A4441" s="452"/>
      <c r="B4441" s="451"/>
      <c r="C4441" s="451"/>
      <c r="D4441" s="451"/>
      <c r="E4441" s="451"/>
      <c r="F4441" s="451"/>
      <c r="G4441" s="451"/>
      <c r="H4441" s="451"/>
    </row>
    <row r="4442" spans="1:8" x14ac:dyDescent="0.2">
      <c r="A4442" s="452"/>
      <c r="B4442" s="451"/>
      <c r="C4442" s="451"/>
      <c r="D4442" s="451"/>
      <c r="E4442" s="451"/>
      <c r="F4442" s="451"/>
      <c r="G4442" s="451"/>
      <c r="H4442" s="451"/>
    </row>
    <row r="4443" spans="1:8" x14ac:dyDescent="0.2">
      <c r="A4443" s="452"/>
      <c r="B4443" s="451"/>
      <c r="C4443" s="451"/>
      <c r="D4443" s="451"/>
      <c r="E4443" s="451"/>
      <c r="F4443" s="451"/>
      <c r="G4443" s="451"/>
      <c r="H4443" s="451"/>
    </row>
    <row r="4444" spans="1:8" x14ac:dyDescent="0.2">
      <c r="A4444" s="452"/>
      <c r="B4444" s="451"/>
      <c r="C4444" s="451"/>
      <c r="D4444" s="451"/>
      <c r="E4444" s="451"/>
      <c r="F4444" s="451"/>
      <c r="G4444" s="451"/>
      <c r="H4444" s="451"/>
    </row>
    <row r="4445" spans="1:8" x14ac:dyDescent="0.2">
      <c r="A4445" s="452"/>
      <c r="B4445" s="451"/>
      <c r="C4445" s="451"/>
      <c r="D4445" s="451"/>
      <c r="E4445" s="451"/>
      <c r="F4445" s="451"/>
      <c r="G4445" s="451"/>
      <c r="H4445" s="451"/>
    </row>
    <row r="4446" spans="1:8" x14ac:dyDescent="0.2">
      <c r="A4446" s="452"/>
      <c r="B4446" s="451"/>
      <c r="C4446" s="451"/>
      <c r="D4446" s="451"/>
      <c r="E4446" s="451"/>
      <c r="F4446" s="451"/>
      <c r="G4446" s="451"/>
      <c r="H4446" s="451"/>
    </row>
    <row r="4447" spans="1:8" x14ac:dyDescent="0.2">
      <c r="A4447" s="452"/>
      <c r="B4447" s="451"/>
      <c r="C4447" s="451"/>
      <c r="D4447" s="451"/>
      <c r="E4447" s="451"/>
      <c r="F4447" s="451"/>
      <c r="G4447" s="451"/>
      <c r="H4447" s="451"/>
    </row>
    <row r="4448" spans="1:8" x14ac:dyDescent="0.2">
      <c r="A4448" s="452"/>
      <c r="B4448" s="451"/>
      <c r="C4448" s="451"/>
      <c r="D4448" s="451"/>
      <c r="E4448" s="451"/>
      <c r="F4448" s="451"/>
      <c r="G4448" s="451"/>
      <c r="H4448" s="451"/>
    </row>
    <row r="4449" spans="1:8" x14ac:dyDescent="0.2">
      <c r="A4449" s="452"/>
      <c r="B4449" s="451"/>
      <c r="C4449" s="451"/>
      <c r="D4449" s="451"/>
      <c r="E4449" s="451"/>
      <c r="F4449" s="451"/>
      <c r="G4449" s="451"/>
      <c r="H4449" s="451"/>
    </row>
    <row r="4450" spans="1:8" x14ac:dyDescent="0.2">
      <c r="A4450" s="452"/>
      <c r="B4450" s="451"/>
      <c r="C4450" s="451"/>
      <c r="D4450" s="451"/>
      <c r="E4450" s="451"/>
      <c r="F4450" s="451"/>
      <c r="G4450" s="451"/>
      <c r="H4450" s="451"/>
    </row>
    <row r="4451" spans="1:8" x14ac:dyDescent="0.2">
      <c r="A4451" s="452"/>
      <c r="B4451" s="451"/>
      <c r="C4451" s="451"/>
      <c r="D4451" s="451"/>
      <c r="E4451" s="451"/>
      <c r="F4451" s="451"/>
      <c r="G4451" s="451"/>
      <c r="H4451" s="451"/>
    </row>
    <row r="4452" spans="1:8" x14ac:dyDescent="0.2">
      <c r="A4452" s="452"/>
      <c r="B4452" s="451"/>
      <c r="C4452" s="451"/>
      <c r="D4452" s="451"/>
      <c r="E4452" s="451"/>
      <c r="F4452" s="451"/>
      <c r="G4452" s="451"/>
      <c r="H4452" s="451"/>
    </row>
    <row r="4453" spans="1:8" x14ac:dyDescent="0.2">
      <c r="A4453" s="452"/>
      <c r="B4453" s="451"/>
      <c r="C4453" s="451"/>
      <c r="D4453" s="451"/>
      <c r="E4453" s="451"/>
      <c r="F4453" s="451"/>
      <c r="G4453" s="451"/>
      <c r="H4453" s="451"/>
    </row>
    <row r="4454" spans="1:8" x14ac:dyDescent="0.2">
      <c r="A4454" s="452"/>
      <c r="B4454" s="451"/>
      <c r="C4454" s="451"/>
      <c r="D4454" s="451"/>
      <c r="E4454" s="451"/>
      <c r="F4454" s="451"/>
      <c r="G4454" s="451"/>
      <c r="H4454" s="451"/>
    </row>
    <row r="4455" spans="1:8" x14ac:dyDescent="0.2">
      <c r="A4455" s="452"/>
      <c r="B4455" s="451"/>
      <c r="C4455" s="451"/>
      <c r="D4455" s="451"/>
      <c r="E4455" s="451"/>
      <c r="F4455" s="451"/>
      <c r="G4455" s="451"/>
      <c r="H4455" s="451"/>
    </row>
    <row r="4456" spans="1:8" x14ac:dyDescent="0.2">
      <c r="A4456" s="452"/>
      <c r="B4456" s="451"/>
      <c r="C4456" s="451"/>
      <c r="D4456" s="451"/>
      <c r="E4456" s="451"/>
      <c r="F4456" s="451"/>
      <c r="G4456" s="451"/>
      <c r="H4456" s="451"/>
    </row>
    <row r="4457" spans="1:8" x14ac:dyDescent="0.2">
      <c r="A4457" s="452"/>
      <c r="B4457" s="451"/>
      <c r="C4457" s="451"/>
      <c r="D4457" s="451"/>
      <c r="E4457" s="451"/>
      <c r="F4457" s="451"/>
      <c r="G4457" s="451"/>
      <c r="H4457" s="451"/>
    </row>
    <row r="4458" spans="1:8" x14ac:dyDescent="0.2">
      <c r="A4458" s="452"/>
      <c r="B4458" s="451"/>
      <c r="C4458" s="451"/>
      <c r="D4458" s="451"/>
      <c r="E4458" s="451"/>
      <c r="F4458" s="451"/>
      <c r="G4458" s="451"/>
      <c r="H4458" s="451"/>
    </row>
    <row r="4459" spans="1:8" x14ac:dyDescent="0.2">
      <c r="A4459" s="452"/>
      <c r="B4459" s="451"/>
      <c r="C4459" s="451"/>
      <c r="D4459" s="451"/>
      <c r="E4459" s="451"/>
      <c r="F4459" s="451"/>
      <c r="G4459" s="451"/>
      <c r="H4459" s="451"/>
    </row>
    <row r="4460" spans="1:8" x14ac:dyDescent="0.2">
      <c r="A4460" s="452"/>
      <c r="B4460" s="451"/>
      <c r="C4460" s="451"/>
      <c r="D4460" s="451"/>
      <c r="E4460" s="451"/>
      <c r="F4460" s="451"/>
      <c r="G4460" s="451"/>
      <c r="H4460" s="451"/>
    </row>
    <row r="4461" spans="1:8" x14ac:dyDescent="0.2">
      <c r="A4461" s="452"/>
      <c r="B4461" s="451"/>
      <c r="C4461" s="451"/>
      <c r="D4461" s="451"/>
      <c r="E4461" s="451"/>
      <c r="F4461" s="451"/>
      <c r="G4461" s="451"/>
      <c r="H4461" s="451"/>
    </row>
    <row r="4462" spans="1:8" x14ac:dyDescent="0.2">
      <c r="A4462" s="452"/>
      <c r="B4462" s="451"/>
      <c r="C4462" s="451"/>
      <c r="D4462" s="451"/>
      <c r="E4462" s="451"/>
      <c r="F4462" s="451"/>
      <c r="G4462" s="451"/>
      <c r="H4462" s="451"/>
    </row>
    <row r="4463" spans="1:8" x14ac:dyDescent="0.2">
      <c r="A4463" s="452"/>
      <c r="B4463" s="451"/>
      <c r="C4463" s="451"/>
      <c r="D4463" s="451"/>
      <c r="E4463" s="451"/>
      <c r="F4463" s="451"/>
      <c r="G4463" s="451"/>
      <c r="H4463" s="451"/>
    </row>
    <row r="4464" spans="1:8" x14ac:dyDescent="0.2">
      <c r="A4464" s="452"/>
      <c r="B4464" s="451"/>
      <c r="C4464" s="451"/>
      <c r="D4464" s="451"/>
      <c r="E4464" s="451"/>
      <c r="F4464" s="451"/>
      <c r="G4464" s="451"/>
      <c r="H4464" s="451"/>
    </row>
    <row r="4465" spans="1:8" x14ac:dyDescent="0.2">
      <c r="A4465" s="452"/>
      <c r="B4465" s="451"/>
      <c r="C4465" s="451"/>
      <c r="D4465" s="451"/>
      <c r="E4465" s="451"/>
      <c r="F4465" s="451"/>
      <c r="G4465" s="451"/>
      <c r="H4465" s="451"/>
    </row>
    <row r="4466" spans="1:8" x14ac:dyDescent="0.2">
      <c r="A4466" s="452"/>
      <c r="B4466" s="451"/>
      <c r="C4466" s="451"/>
      <c r="D4466" s="451"/>
      <c r="E4466" s="451"/>
      <c r="F4466" s="451"/>
      <c r="G4466" s="451"/>
      <c r="H4466" s="451"/>
    </row>
    <row r="4467" spans="1:8" x14ac:dyDescent="0.2">
      <c r="A4467" s="452"/>
      <c r="B4467" s="451"/>
      <c r="C4467" s="451"/>
      <c r="D4467" s="451"/>
      <c r="E4467" s="451"/>
      <c r="F4467" s="451"/>
      <c r="G4467" s="451"/>
      <c r="H4467" s="451"/>
    </row>
    <row r="4468" spans="1:8" x14ac:dyDescent="0.2">
      <c r="A4468" s="452"/>
      <c r="B4468" s="451"/>
      <c r="C4468" s="451"/>
      <c r="D4468" s="451"/>
      <c r="E4468" s="451"/>
      <c r="F4468" s="451"/>
      <c r="G4468" s="451"/>
      <c r="H4468" s="451"/>
    </row>
    <row r="4469" spans="1:8" x14ac:dyDescent="0.2">
      <c r="A4469" s="452"/>
      <c r="B4469" s="451"/>
      <c r="C4469" s="451"/>
      <c r="D4469" s="451"/>
      <c r="E4469" s="451"/>
      <c r="F4469" s="451"/>
      <c r="G4469" s="451"/>
      <c r="H4469" s="451"/>
    </row>
    <row r="4470" spans="1:8" x14ac:dyDescent="0.2">
      <c r="A4470" s="452"/>
      <c r="B4470" s="451"/>
      <c r="C4470" s="451"/>
      <c r="D4470" s="451"/>
      <c r="E4470" s="451"/>
      <c r="F4470" s="451"/>
      <c r="G4470" s="451"/>
      <c r="H4470" s="451"/>
    </row>
    <row r="4471" spans="1:8" x14ac:dyDescent="0.2">
      <c r="A4471" s="452"/>
      <c r="B4471" s="451"/>
      <c r="C4471" s="451"/>
      <c r="D4471" s="451"/>
      <c r="E4471" s="451"/>
      <c r="F4471" s="451"/>
      <c r="G4471" s="451"/>
      <c r="H4471" s="451"/>
    </row>
    <row r="4472" spans="1:8" x14ac:dyDescent="0.2">
      <c r="A4472" s="452"/>
      <c r="B4472" s="451"/>
      <c r="C4472" s="451"/>
      <c r="D4472" s="451"/>
      <c r="E4472" s="451"/>
      <c r="F4472" s="451"/>
      <c r="G4472" s="451"/>
      <c r="H4472" s="451"/>
    </row>
    <row r="4473" spans="1:8" x14ac:dyDescent="0.2">
      <c r="A4473" s="452"/>
      <c r="B4473" s="451"/>
      <c r="C4473" s="451"/>
      <c r="D4473" s="451"/>
      <c r="E4473" s="451"/>
      <c r="F4473" s="451"/>
      <c r="G4473" s="451"/>
      <c r="H4473" s="451"/>
    </row>
    <row r="4474" spans="1:8" x14ac:dyDescent="0.2">
      <c r="A4474" s="452"/>
      <c r="B4474" s="451"/>
      <c r="C4474" s="451"/>
      <c r="D4474" s="451"/>
      <c r="E4474" s="451"/>
      <c r="F4474" s="451"/>
      <c r="G4474" s="451"/>
      <c r="H4474" s="451"/>
    </row>
    <row r="4475" spans="1:8" x14ac:dyDescent="0.2">
      <c r="A4475" s="452"/>
      <c r="B4475" s="451"/>
      <c r="C4475" s="451"/>
      <c r="D4475" s="451"/>
      <c r="E4475" s="451"/>
      <c r="F4475" s="451"/>
      <c r="G4475" s="451"/>
      <c r="H4475" s="451"/>
    </row>
    <row r="4476" spans="1:8" x14ac:dyDescent="0.2">
      <c r="A4476" s="452"/>
      <c r="B4476" s="451"/>
      <c r="C4476" s="451"/>
      <c r="D4476" s="451"/>
      <c r="E4476" s="451"/>
      <c r="F4476" s="451"/>
      <c r="G4476" s="451"/>
      <c r="H4476" s="451"/>
    </row>
    <row r="4477" spans="1:8" x14ac:dyDescent="0.2">
      <c r="A4477" s="452"/>
      <c r="B4477" s="451"/>
      <c r="C4477" s="451"/>
      <c r="D4477" s="451"/>
      <c r="E4477" s="451"/>
      <c r="F4477" s="451"/>
      <c r="G4477" s="451"/>
      <c r="H4477" s="451"/>
    </row>
    <row r="4478" spans="1:8" x14ac:dyDescent="0.2">
      <c r="A4478" s="452"/>
      <c r="B4478" s="451"/>
      <c r="C4478" s="451"/>
      <c r="D4478" s="451"/>
      <c r="E4478" s="451"/>
      <c r="F4478" s="451"/>
      <c r="G4478" s="451"/>
      <c r="H4478" s="451"/>
    </row>
    <row r="4479" spans="1:8" x14ac:dyDescent="0.2">
      <c r="A4479" s="452"/>
      <c r="B4479" s="451"/>
      <c r="C4479" s="451"/>
      <c r="D4479" s="451"/>
      <c r="E4479" s="451"/>
      <c r="F4479" s="451"/>
      <c r="G4479" s="451"/>
      <c r="H4479" s="451"/>
    </row>
    <row r="4480" spans="1:8" x14ac:dyDescent="0.2">
      <c r="A4480" s="452"/>
      <c r="B4480" s="451"/>
      <c r="C4480" s="451"/>
      <c r="D4480" s="451"/>
      <c r="E4480" s="451"/>
      <c r="F4480" s="451"/>
      <c r="G4480" s="451"/>
      <c r="H4480" s="451"/>
    </row>
    <row r="4481" spans="1:8" x14ac:dyDescent="0.2">
      <c r="A4481" s="452"/>
      <c r="B4481" s="451"/>
      <c r="C4481" s="451"/>
      <c r="D4481" s="451"/>
      <c r="E4481" s="451"/>
      <c r="F4481" s="451"/>
      <c r="G4481" s="451"/>
      <c r="H4481" s="451"/>
    </row>
    <row r="4482" spans="1:8" x14ac:dyDescent="0.2">
      <c r="A4482" s="452"/>
      <c r="B4482" s="451"/>
      <c r="C4482" s="451"/>
      <c r="D4482" s="451"/>
      <c r="E4482" s="451"/>
      <c r="F4482" s="451"/>
      <c r="G4482" s="451"/>
      <c r="H4482" s="451"/>
    </row>
    <row r="4483" spans="1:8" x14ac:dyDescent="0.2">
      <c r="A4483" s="452"/>
      <c r="B4483" s="451"/>
      <c r="C4483" s="451"/>
      <c r="D4483" s="451"/>
      <c r="E4483" s="451"/>
      <c r="F4483" s="451"/>
      <c r="G4483" s="451"/>
      <c r="H4483" s="451"/>
    </row>
    <row r="4484" spans="1:8" x14ac:dyDescent="0.2">
      <c r="A4484" s="452"/>
      <c r="B4484" s="451"/>
      <c r="C4484" s="451"/>
      <c r="D4484" s="451"/>
      <c r="E4484" s="451"/>
      <c r="F4484" s="451"/>
      <c r="G4484" s="451"/>
      <c r="H4484" s="451"/>
    </row>
    <row r="4485" spans="1:8" x14ac:dyDescent="0.2">
      <c r="A4485" s="452"/>
      <c r="B4485" s="451"/>
      <c r="C4485" s="451"/>
      <c r="D4485" s="451"/>
      <c r="E4485" s="451"/>
      <c r="F4485" s="451"/>
      <c r="G4485" s="451"/>
      <c r="H4485" s="451"/>
    </row>
    <row r="4486" spans="1:8" x14ac:dyDescent="0.2">
      <c r="A4486" s="452"/>
      <c r="B4486" s="451"/>
      <c r="C4486" s="451"/>
      <c r="D4486" s="451"/>
      <c r="E4486" s="451"/>
      <c r="F4486" s="451"/>
      <c r="G4486" s="451"/>
      <c r="H4486" s="451"/>
    </row>
    <row r="4487" spans="1:8" x14ac:dyDescent="0.2">
      <c r="A4487" s="452"/>
      <c r="B4487" s="451"/>
      <c r="C4487" s="451"/>
      <c r="D4487" s="451"/>
      <c r="E4487" s="451"/>
      <c r="F4487" s="451"/>
      <c r="G4487" s="451"/>
      <c r="H4487" s="451"/>
    </row>
    <row r="4488" spans="1:8" x14ac:dyDescent="0.2">
      <c r="A4488" s="452"/>
      <c r="B4488" s="451"/>
      <c r="C4488" s="451"/>
      <c r="D4488" s="451"/>
      <c r="E4488" s="451"/>
      <c r="F4488" s="451"/>
      <c r="G4488" s="451"/>
      <c r="H4488" s="451"/>
    </row>
    <row r="4489" spans="1:8" x14ac:dyDescent="0.2">
      <c r="A4489" s="452"/>
      <c r="B4489" s="451"/>
      <c r="C4489" s="451"/>
      <c r="D4489" s="451"/>
      <c r="E4489" s="451"/>
      <c r="F4489" s="451"/>
      <c r="G4489" s="451"/>
      <c r="H4489" s="451"/>
    </row>
    <row r="4490" spans="1:8" x14ac:dyDescent="0.2">
      <c r="A4490" s="452"/>
      <c r="B4490" s="451"/>
      <c r="C4490" s="451"/>
      <c r="D4490" s="451"/>
      <c r="E4490" s="451"/>
      <c r="F4490" s="451"/>
      <c r="G4490" s="451"/>
      <c r="H4490" s="451"/>
    </row>
    <row r="4491" spans="1:8" x14ac:dyDescent="0.2">
      <c r="A4491" s="452"/>
      <c r="B4491" s="451"/>
      <c r="C4491" s="451"/>
      <c r="D4491" s="451"/>
      <c r="E4491" s="451"/>
      <c r="F4491" s="451"/>
      <c r="G4491" s="451"/>
      <c r="H4491" s="451"/>
    </row>
    <row r="4492" spans="1:8" x14ac:dyDescent="0.2">
      <c r="A4492" s="452"/>
      <c r="B4492" s="451"/>
      <c r="C4492" s="451"/>
      <c r="D4492" s="451"/>
      <c r="E4492" s="451"/>
      <c r="F4492" s="451"/>
      <c r="G4492" s="451"/>
      <c r="H4492" s="451"/>
    </row>
    <row r="4493" spans="1:8" x14ac:dyDescent="0.2">
      <c r="A4493" s="452"/>
      <c r="B4493" s="451"/>
      <c r="C4493" s="451"/>
      <c r="D4493" s="451"/>
      <c r="E4493" s="451"/>
      <c r="F4493" s="451"/>
      <c r="G4493" s="451"/>
      <c r="H4493" s="451"/>
    </row>
    <row r="4494" spans="1:8" x14ac:dyDescent="0.2">
      <c r="A4494" s="452"/>
      <c r="B4494" s="451"/>
      <c r="C4494" s="451"/>
      <c r="D4494" s="451"/>
      <c r="E4494" s="451"/>
      <c r="F4494" s="451"/>
      <c r="G4494" s="451"/>
      <c r="H4494" s="451"/>
    </row>
    <row r="4495" spans="1:8" x14ac:dyDescent="0.2">
      <c r="A4495" s="452"/>
      <c r="B4495" s="451"/>
      <c r="C4495" s="451"/>
      <c r="D4495" s="451"/>
      <c r="E4495" s="451"/>
      <c r="F4495" s="451"/>
      <c r="G4495" s="451"/>
      <c r="H4495" s="451"/>
    </row>
    <row r="4496" spans="1:8" x14ac:dyDescent="0.2">
      <c r="A4496" s="452"/>
      <c r="B4496" s="451"/>
      <c r="C4496" s="451"/>
      <c r="D4496" s="451"/>
      <c r="E4496" s="451"/>
      <c r="F4496" s="451"/>
      <c r="G4496" s="451"/>
      <c r="H4496" s="451"/>
    </row>
    <row r="4497" spans="1:8" x14ac:dyDescent="0.2">
      <c r="A4497" s="452"/>
      <c r="B4497" s="451"/>
      <c r="C4497" s="451"/>
      <c r="D4497" s="451"/>
      <c r="E4497" s="451"/>
      <c r="F4497" s="451"/>
      <c r="G4497" s="451"/>
      <c r="H4497" s="451"/>
    </row>
    <row r="4498" spans="1:8" x14ac:dyDescent="0.2">
      <c r="A4498" s="452"/>
      <c r="B4498" s="451"/>
      <c r="C4498" s="451"/>
      <c r="D4498" s="451"/>
      <c r="E4498" s="451"/>
      <c r="F4498" s="451"/>
      <c r="G4498" s="451"/>
      <c r="H4498" s="451"/>
    </row>
    <row r="4499" spans="1:8" x14ac:dyDescent="0.2">
      <c r="A4499" s="452"/>
      <c r="B4499" s="451"/>
      <c r="C4499" s="451"/>
      <c r="D4499" s="451"/>
      <c r="E4499" s="451"/>
      <c r="F4499" s="451"/>
      <c r="G4499" s="451"/>
      <c r="H4499" s="451"/>
    </row>
    <row r="4500" spans="1:8" x14ac:dyDescent="0.2">
      <c r="A4500" s="452"/>
      <c r="B4500" s="451"/>
      <c r="C4500" s="451"/>
      <c r="D4500" s="451"/>
      <c r="E4500" s="451"/>
      <c r="F4500" s="451"/>
      <c r="G4500" s="451"/>
      <c r="H4500" s="451"/>
    </row>
    <row r="4501" spans="1:8" x14ac:dyDescent="0.2">
      <c r="A4501" s="452"/>
      <c r="B4501" s="451"/>
      <c r="C4501" s="451"/>
      <c r="D4501" s="451"/>
      <c r="E4501" s="451"/>
      <c r="F4501" s="451"/>
      <c r="G4501" s="451"/>
      <c r="H4501" s="451"/>
    </row>
    <row r="4502" spans="1:8" x14ac:dyDescent="0.2">
      <c r="A4502" s="452"/>
      <c r="B4502" s="451"/>
      <c r="C4502" s="451"/>
      <c r="D4502" s="451"/>
      <c r="E4502" s="451"/>
      <c r="F4502" s="451"/>
      <c r="G4502" s="451"/>
      <c r="H4502" s="451"/>
    </row>
    <row r="4503" spans="1:8" x14ac:dyDescent="0.2">
      <c r="A4503" s="452"/>
      <c r="B4503" s="451"/>
      <c r="C4503" s="451"/>
      <c r="D4503" s="451"/>
      <c r="E4503" s="451"/>
      <c r="F4503" s="451"/>
      <c r="G4503" s="451"/>
      <c r="H4503" s="451"/>
    </row>
    <row r="4504" spans="1:8" x14ac:dyDescent="0.2">
      <c r="A4504" s="452"/>
      <c r="B4504" s="451"/>
      <c r="C4504" s="451"/>
      <c r="D4504" s="451"/>
      <c r="E4504" s="451"/>
      <c r="F4504" s="451"/>
      <c r="G4504" s="451"/>
      <c r="H4504" s="451"/>
    </row>
    <row r="4505" spans="1:8" x14ac:dyDescent="0.2">
      <c r="A4505" s="452"/>
      <c r="B4505" s="451"/>
      <c r="C4505" s="451"/>
      <c r="D4505" s="451"/>
      <c r="E4505" s="451"/>
      <c r="F4505" s="451"/>
      <c r="G4505" s="451"/>
      <c r="H4505" s="451"/>
    </row>
    <row r="4506" spans="1:8" x14ac:dyDescent="0.2">
      <c r="A4506" s="452"/>
      <c r="B4506" s="451"/>
      <c r="C4506" s="451"/>
      <c r="D4506" s="451"/>
      <c r="E4506" s="451"/>
      <c r="F4506" s="451"/>
      <c r="G4506" s="451"/>
      <c r="H4506" s="451"/>
    </row>
    <row r="4507" spans="1:8" x14ac:dyDescent="0.2">
      <c r="A4507" s="452"/>
      <c r="B4507" s="451"/>
      <c r="C4507" s="451"/>
      <c r="D4507" s="451"/>
      <c r="E4507" s="451"/>
      <c r="F4507" s="451"/>
      <c r="G4507" s="451"/>
      <c r="H4507" s="451"/>
    </row>
    <row r="4508" spans="1:8" x14ac:dyDescent="0.2">
      <c r="A4508" s="452"/>
      <c r="B4508" s="451"/>
      <c r="C4508" s="451"/>
      <c r="D4508" s="451"/>
      <c r="E4508" s="451"/>
      <c r="F4508" s="451"/>
      <c r="G4508" s="451"/>
      <c r="H4508" s="451"/>
    </row>
    <row r="4509" spans="1:8" x14ac:dyDescent="0.2">
      <c r="A4509" s="452"/>
      <c r="B4509" s="451"/>
      <c r="C4509" s="451"/>
      <c r="D4509" s="451"/>
      <c r="E4509" s="451"/>
      <c r="F4509" s="451"/>
      <c r="G4509" s="451"/>
      <c r="H4509" s="451"/>
    </row>
    <row r="4510" spans="1:8" x14ac:dyDescent="0.2">
      <c r="A4510" s="452"/>
      <c r="B4510" s="451"/>
      <c r="C4510" s="451"/>
      <c r="D4510" s="451"/>
      <c r="E4510" s="451"/>
      <c r="F4510" s="451"/>
      <c r="G4510" s="451"/>
      <c r="H4510" s="451"/>
    </row>
    <row r="4511" spans="1:8" x14ac:dyDescent="0.2">
      <c r="A4511" s="452"/>
      <c r="B4511" s="451"/>
      <c r="C4511" s="451"/>
      <c r="D4511" s="451"/>
      <c r="E4511" s="451"/>
      <c r="F4511" s="451"/>
      <c r="G4511" s="451"/>
      <c r="H4511" s="451"/>
    </row>
    <row r="4512" spans="1:8" x14ac:dyDescent="0.2">
      <c r="A4512" s="452"/>
      <c r="B4512" s="451"/>
      <c r="C4512" s="451"/>
      <c r="D4512" s="451"/>
      <c r="E4512" s="451"/>
      <c r="F4512" s="451"/>
      <c r="G4512" s="451"/>
      <c r="H4512" s="451"/>
    </row>
    <row r="4513" spans="1:8" x14ac:dyDescent="0.2">
      <c r="A4513" s="452"/>
      <c r="B4513" s="451"/>
      <c r="C4513" s="451"/>
      <c r="D4513" s="451"/>
      <c r="E4513" s="451"/>
      <c r="F4513" s="451"/>
      <c r="G4513" s="451"/>
      <c r="H4513" s="451"/>
    </row>
    <row r="4514" spans="1:8" x14ac:dyDescent="0.2">
      <c r="A4514" s="452"/>
      <c r="B4514" s="451"/>
      <c r="C4514" s="451"/>
      <c r="D4514" s="451"/>
      <c r="E4514" s="451"/>
      <c r="F4514" s="451"/>
      <c r="G4514" s="451"/>
      <c r="H4514" s="451"/>
    </row>
    <row r="4515" spans="1:8" x14ac:dyDescent="0.2">
      <c r="A4515" s="452"/>
      <c r="B4515" s="451"/>
      <c r="C4515" s="451"/>
      <c r="D4515" s="451"/>
      <c r="E4515" s="451"/>
      <c r="F4515" s="451"/>
      <c r="G4515" s="451"/>
      <c r="H4515" s="451"/>
    </row>
    <row r="4516" spans="1:8" x14ac:dyDescent="0.2">
      <c r="A4516" s="452"/>
      <c r="B4516" s="451"/>
      <c r="C4516" s="451"/>
      <c r="D4516" s="451"/>
      <c r="E4516" s="451"/>
      <c r="F4516" s="451"/>
      <c r="G4516" s="451"/>
      <c r="H4516" s="451"/>
    </row>
    <row r="4517" spans="1:8" x14ac:dyDescent="0.2">
      <c r="A4517" s="452"/>
      <c r="B4517" s="451"/>
      <c r="C4517" s="451"/>
      <c r="D4517" s="451"/>
      <c r="E4517" s="451"/>
      <c r="F4517" s="451"/>
      <c r="G4517" s="451"/>
      <c r="H4517" s="451"/>
    </row>
    <row r="4518" spans="1:8" x14ac:dyDescent="0.2">
      <c r="A4518" s="452"/>
      <c r="B4518" s="451"/>
      <c r="C4518" s="451"/>
      <c r="D4518" s="451"/>
      <c r="E4518" s="451"/>
      <c r="F4518" s="451"/>
      <c r="G4518" s="451"/>
      <c r="H4518" s="451"/>
    </row>
    <row r="4519" spans="1:8" x14ac:dyDescent="0.2">
      <c r="A4519" s="452"/>
      <c r="B4519" s="451"/>
      <c r="C4519" s="451"/>
      <c r="D4519" s="451"/>
      <c r="E4519" s="451"/>
      <c r="F4519" s="451"/>
      <c r="G4519" s="451"/>
      <c r="H4519" s="451"/>
    </row>
    <row r="4520" spans="1:8" x14ac:dyDescent="0.2">
      <c r="A4520" s="452"/>
      <c r="B4520" s="451"/>
      <c r="C4520" s="451"/>
      <c r="D4520" s="451"/>
      <c r="E4520" s="451"/>
      <c r="F4520" s="451"/>
      <c r="G4520" s="451"/>
      <c r="H4520" s="451"/>
    </row>
    <row r="4521" spans="1:8" x14ac:dyDescent="0.2">
      <c r="A4521" s="452"/>
      <c r="B4521" s="451"/>
      <c r="C4521" s="451"/>
      <c r="D4521" s="451"/>
      <c r="E4521" s="451"/>
      <c r="F4521" s="451"/>
      <c r="G4521" s="451"/>
      <c r="H4521" s="451"/>
    </row>
    <row r="4522" spans="1:8" x14ac:dyDescent="0.2">
      <c r="A4522" s="452"/>
      <c r="B4522" s="451"/>
      <c r="C4522" s="451"/>
      <c r="D4522" s="451"/>
      <c r="E4522" s="451"/>
      <c r="F4522" s="451"/>
      <c r="G4522" s="451"/>
      <c r="H4522" s="451"/>
    </row>
    <row r="4523" spans="1:8" x14ac:dyDescent="0.2">
      <c r="A4523" s="452"/>
      <c r="B4523" s="451"/>
      <c r="C4523" s="451"/>
      <c r="D4523" s="451"/>
      <c r="E4523" s="451"/>
      <c r="F4523" s="451"/>
      <c r="G4523" s="451"/>
      <c r="H4523" s="451"/>
    </row>
    <row r="4524" spans="1:8" x14ac:dyDescent="0.2">
      <c r="A4524" s="452"/>
      <c r="B4524" s="451"/>
      <c r="C4524" s="451"/>
      <c r="D4524" s="451"/>
      <c r="E4524" s="451"/>
      <c r="F4524" s="451"/>
      <c r="G4524" s="451"/>
      <c r="H4524" s="451"/>
    </row>
    <row r="4525" spans="1:8" x14ac:dyDescent="0.2">
      <c r="A4525" s="452"/>
      <c r="B4525" s="451"/>
      <c r="C4525" s="451"/>
      <c r="D4525" s="451"/>
      <c r="E4525" s="451"/>
      <c r="F4525" s="451"/>
      <c r="G4525" s="451"/>
      <c r="H4525" s="451"/>
    </row>
    <row r="4526" spans="1:8" x14ac:dyDescent="0.2">
      <c r="A4526" s="452"/>
      <c r="B4526" s="451"/>
      <c r="C4526" s="451"/>
      <c r="D4526" s="451"/>
      <c r="E4526" s="451"/>
      <c r="F4526" s="451"/>
      <c r="G4526" s="451"/>
      <c r="H4526" s="451"/>
    </row>
    <row r="4527" spans="1:8" x14ac:dyDescent="0.2">
      <c r="A4527" s="452"/>
      <c r="B4527" s="451"/>
      <c r="C4527" s="451"/>
      <c r="D4527" s="451"/>
      <c r="E4527" s="451"/>
      <c r="F4527" s="451"/>
      <c r="G4527" s="451"/>
      <c r="H4527" s="451"/>
    </row>
    <row r="4528" spans="1:8" x14ac:dyDescent="0.2">
      <c r="A4528" s="452"/>
      <c r="B4528" s="451"/>
      <c r="C4528" s="451"/>
      <c r="D4528" s="451"/>
      <c r="E4528" s="451"/>
      <c r="F4528" s="451"/>
      <c r="G4528" s="451"/>
      <c r="H4528" s="451"/>
    </row>
    <row r="4529" spans="1:8" x14ac:dyDescent="0.2">
      <c r="A4529" s="452"/>
      <c r="B4529" s="451"/>
      <c r="C4529" s="451"/>
      <c r="D4529" s="451"/>
      <c r="E4529" s="451"/>
      <c r="F4529" s="451"/>
      <c r="G4529" s="451"/>
      <c r="H4529" s="451"/>
    </row>
    <row r="4530" spans="1:8" x14ac:dyDescent="0.2">
      <c r="A4530" s="452"/>
      <c r="B4530" s="451"/>
      <c r="C4530" s="451"/>
      <c r="D4530" s="451"/>
      <c r="E4530" s="451"/>
      <c r="F4530" s="451"/>
      <c r="G4530" s="451"/>
      <c r="H4530" s="451"/>
    </row>
    <row r="4531" spans="1:8" x14ac:dyDescent="0.2">
      <c r="A4531" s="452"/>
      <c r="B4531" s="451"/>
      <c r="C4531" s="451"/>
      <c r="D4531" s="451"/>
      <c r="E4531" s="451"/>
      <c r="F4531" s="451"/>
      <c r="G4531" s="451"/>
      <c r="H4531" s="451"/>
    </row>
    <row r="4532" spans="1:8" x14ac:dyDescent="0.2">
      <c r="A4532" s="452"/>
      <c r="B4532" s="451"/>
      <c r="C4532" s="451"/>
      <c r="D4532" s="451"/>
      <c r="E4532" s="451"/>
      <c r="F4532" s="451"/>
      <c r="G4532" s="451"/>
      <c r="H4532" s="451"/>
    </row>
    <row r="4533" spans="1:8" x14ac:dyDescent="0.2">
      <c r="A4533" s="452"/>
      <c r="B4533" s="451"/>
      <c r="C4533" s="451"/>
      <c r="D4533" s="451"/>
      <c r="E4533" s="451"/>
      <c r="F4533" s="451"/>
      <c r="G4533" s="451"/>
      <c r="H4533" s="451"/>
    </row>
    <row r="4534" spans="1:8" x14ac:dyDescent="0.2">
      <c r="A4534" s="452"/>
      <c r="B4534" s="451"/>
      <c r="C4534" s="451"/>
      <c r="D4534" s="451"/>
      <c r="E4534" s="451"/>
      <c r="F4534" s="451"/>
      <c r="G4534" s="451"/>
      <c r="H4534" s="451"/>
    </row>
    <row r="4535" spans="1:8" x14ac:dyDescent="0.2">
      <c r="A4535" s="452"/>
      <c r="B4535" s="451"/>
      <c r="C4535" s="451"/>
      <c r="D4535" s="451"/>
      <c r="E4535" s="451"/>
      <c r="F4535" s="451"/>
      <c r="G4535" s="451"/>
      <c r="H4535" s="451"/>
    </row>
    <row r="4536" spans="1:8" x14ac:dyDescent="0.2">
      <c r="A4536" s="452"/>
      <c r="B4536" s="451"/>
      <c r="C4536" s="451"/>
      <c r="D4536" s="451"/>
      <c r="E4536" s="451"/>
      <c r="F4536" s="451"/>
      <c r="G4536" s="451"/>
      <c r="H4536" s="451"/>
    </row>
    <row r="4537" spans="1:8" x14ac:dyDescent="0.2">
      <c r="A4537" s="452"/>
      <c r="B4537" s="451"/>
      <c r="C4537" s="451"/>
      <c r="D4537" s="451"/>
      <c r="E4537" s="451"/>
      <c r="F4537" s="451"/>
      <c r="G4537" s="451"/>
      <c r="H4537" s="451"/>
    </row>
    <row r="4538" spans="1:8" x14ac:dyDescent="0.2">
      <c r="A4538" s="452"/>
      <c r="B4538" s="451"/>
      <c r="C4538" s="451"/>
      <c r="D4538" s="451"/>
      <c r="E4538" s="451"/>
      <c r="F4538" s="451"/>
      <c r="G4538" s="451"/>
      <c r="H4538" s="451"/>
    </row>
    <row r="4539" spans="1:8" x14ac:dyDescent="0.2">
      <c r="A4539" s="452"/>
      <c r="B4539" s="451"/>
      <c r="C4539" s="451"/>
      <c r="D4539" s="451"/>
      <c r="E4539" s="451"/>
      <c r="F4539" s="451"/>
      <c r="G4539" s="451"/>
      <c r="H4539" s="451"/>
    </row>
    <row r="4540" spans="1:8" x14ac:dyDescent="0.2">
      <c r="A4540" s="452"/>
      <c r="B4540" s="451"/>
      <c r="C4540" s="451"/>
      <c r="D4540" s="451"/>
      <c r="E4540" s="451"/>
      <c r="F4540" s="451"/>
      <c r="G4540" s="451"/>
      <c r="H4540" s="451"/>
    </row>
    <row r="4541" spans="1:8" x14ac:dyDescent="0.2">
      <c r="A4541" s="452"/>
      <c r="B4541" s="451"/>
      <c r="C4541" s="451"/>
      <c r="D4541" s="451"/>
      <c r="E4541" s="451"/>
      <c r="F4541" s="451"/>
      <c r="G4541" s="451"/>
      <c r="H4541" s="451"/>
    </row>
    <row r="4542" spans="1:8" x14ac:dyDescent="0.2">
      <c r="A4542" s="452"/>
      <c r="B4542" s="451"/>
      <c r="C4542" s="451"/>
      <c r="D4542" s="451"/>
      <c r="E4542" s="451"/>
      <c r="F4542" s="451"/>
      <c r="G4542" s="451"/>
      <c r="H4542" s="451"/>
    </row>
    <row r="4543" spans="1:8" x14ac:dyDescent="0.2">
      <c r="A4543" s="452"/>
      <c r="B4543" s="451"/>
      <c r="C4543" s="451"/>
      <c r="D4543" s="451"/>
      <c r="E4543" s="451"/>
      <c r="F4543" s="451"/>
      <c r="G4543" s="451"/>
      <c r="H4543" s="451"/>
    </row>
    <row r="4544" spans="1:8" x14ac:dyDescent="0.2">
      <c r="A4544" s="452"/>
      <c r="B4544" s="451"/>
      <c r="C4544" s="451"/>
      <c r="D4544" s="451"/>
      <c r="E4544" s="451"/>
      <c r="F4544" s="451"/>
      <c r="G4544" s="451"/>
      <c r="H4544" s="451"/>
    </row>
    <row r="4545" spans="1:8" x14ac:dyDescent="0.2">
      <c r="A4545" s="452"/>
      <c r="B4545" s="451"/>
      <c r="C4545" s="451"/>
      <c r="D4545" s="451"/>
      <c r="E4545" s="451"/>
      <c r="F4545" s="451"/>
      <c r="G4545" s="451"/>
      <c r="H4545" s="451"/>
    </row>
    <row r="4546" spans="1:8" x14ac:dyDescent="0.2">
      <c r="A4546" s="452"/>
      <c r="B4546" s="451"/>
      <c r="C4546" s="451"/>
      <c r="D4546" s="451"/>
      <c r="E4546" s="451"/>
      <c r="F4546" s="451"/>
      <c r="G4546" s="451"/>
      <c r="H4546" s="451"/>
    </row>
    <row r="4547" spans="1:8" x14ac:dyDescent="0.2">
      <c r="A4547" s="452"/>
      <c r="B4547" s="451"/>
      <c r="C4547" s="451"/>
      <c r="D4547" s="451"/>
      <c r="E4547" s="451"/>
      <c r="F4547" s="451"/>
      <c r="G4547" s="451"/>
      <c r="H4547" s="451"/>
    </row>
    <row r="4548" spans="1:8" x14ac:dyDescent="0.2">
      <c r="A4548" s="452"/>
      <c r="B4548" s="451"/>
      <c r="C4548" s="451"/>
      <c r="D4548" s="451"/>
      <c r="E4548" s="451"/>
      <c r="F4548" s="451"/>
      <c r="G4548" s="451"/>
      <c r="H4548" s="451"/>
    </row>
    <row r="4549" spans="1:8" x14ac:dyDescent="0.2">
      <c r="A4549" s="452"/>
      <c r="B4549" s="451"/>
      <c r="C4549" s="451"/>
      <c r="D4549" s="451"/>
      <c r="E4549" s="451"/>
      <c r="F4549" s="451"/>
      <c r="G4549" s="451"/>
      <c r="H4549" s="451"/>
    </row>
    <row r="4550" spans="1:8" x14ac:dyDescent="0.2">
      <c r="A4550" s="452"/>
      <c r="B4550" s="451"/>
      <c r="C4550" s="451"/>
      <c r="D4550" s="451"/>
      <c r="E4550" s="451"/>
      <c r="F4550" s="451"/>
      <c r="G4550" s="451"/>
      <c r="H4550" s="451"/>
    </row>
    <row r="4551" spans="1:8" x14ac:dyDescent="0.2">
      <c r="A4551" s="452"/>
      <c r="B4551" s="451"/>
      <c r="C4551" s="451"/>
      <c r="D4551" s="451"/>
      <c r="E4551" s="451"/>
      <c r="F4551" s="451"/>
      <c r="G4551" s="451"/>
      <c r="H4551" s="451"/>
    </row>
    <row r="4552" spans="1:8" x14ac:dyDescent="0.2">
      <c r="A4552" s="452"/>
      <c r="B4552" s="451"/>
      <c r="C4552" s="451"/>
      <c r="D4552" s="451"/>
      <c r="E4552" s="451"/>
      <c r="F4552" s="451"/>
      <c r="G4552" s="451"/>
      <c r="H4552" s="451"/>
    </row>
    <row r="4553" spans="1:8" x14ac:dyDescent="0.2">
      <c r="A4553" s="452"/>
      <c r="B4553" s="451"/>
      <c r="C4553" s="451"/>
      <c r="D4553" s="451"/>
      <c r="E4553" s="451"/>
      <c r="F4553" s="451"/>
      <c r="G4553" s="451"/>
      <c r="H4553" s="451"/>
    </row>
    <row r="4554" spans="1:8" x14ac:dyDescent="0.2">
      <c r="A4554" s="452"/>
      <c r="B4554" s="451"/>
      <c r="C4554" s="451"/>
      <c r="D4554" s="451"/>
      <c r="E4554" s="451"/>
      <c r="F4554" s="451"/>
      <c r="G4554" s="451"/>
      <c r="H4554" s="451"/>
    </row>
    <row r="4555" spans="1:8" x14ac:dyDescent="0.2">
      <c r="A4555" s="452"/>
      <c r="B4555" s="451"/>
      <c r="C4555" s="451"/>
      <c r="D4555" s="451"/>
      <c r="E4555" s="451"/>
      <c r="F4555" s="451"/>
      <c r="G4555" s="451"/>
      <c r="H4555" s="451"/>
    </row>
    <row r="4556" spans="1:8" x14ac:dyDescent="0.2">
      <c r="A4556" s="452"/>
      <c r="B4556" s="451"/>
      <c r="C4556" s="451"/>
      <c r="D4556" s="451"/>
      <c r="E4556" s="451"/>
      <c r="F4556" s="451"/>
      <c r="G4556" s="451"/>
      <c r="H4556" s="451"/>
    </row>
    <row r="4557" spans="1:8" x14ac:dyDescent="0.2">
      <c r="A4557" s="452"/>
      <c r="B4557" s="451"/>
      <c r="C4557" s="451"/>
      <c r="D4557" s="451"/>
      <c r="E4557" s="451"/>
      <c r="F4557" s="451"/>
      <c r="G4557" s="451"/>
      <c r="H4557" s="451"/>
    </row>
    <row r="4558" spans="1:8" x14ac:dyDescent="0.2">
      <c r="A4558" s="452"/>
      <c r="B4558" s="451"/>
      <c r="C4558" s="451"/>
      <c r="D4558" s="451"/>
      <c r="E4558" s="451"/>
      <c r="F4558" s="451"/>
      <c r="G4558" s="451"/>
      <c r="H4558" s="451"/>
    </row>
    <row r="4559" spans="1:8" x14ac:dyDescent="0.2">
      <c r="A4559" s="452"/>
      <c r="B4559" s="451"/>
      <c r="C4559" s="451"/>
      <c r="D4559" s="451"/>
      <c r="E4559" s="451"/>
      <c r="F4559" s="451"/>
      <c r="G4559" s="451"/>
      <c r="H4559" s="451"/>
    </row>
    <row r="4560" spans="1:8" x14ac:dyDescent="0.2">
      <c r="A4560" s="452"/>
      <c r="B4560" s="451"/>
      <c r="C4560" s="451"/>
      <c r="D4560" s="451"/>
      <c r="E4560" s="451"/>
      <c r="F4560" s="451"/>
      <c r="G4560" s="451"/>
      <c r="H4560" s="451"/>
    </row>
    <row r="4561" spans="1:8" x14ac:dyDescent="0.2">
      <c r="A4561" s="452"/>
      <c r="B4561" s="451"/>
      <c r="C4561" s="451"/>
      <c r="D4561" s="451"/>
      <c r="E4561" s="451"/>
      <c r="F4561" s="451"/>
      <c r="G4561" s="451"/>
      <c r="H4561" s="451"/>
    </row>
    <row r="4562" spans="1:8" x14ac:dyDescent="0.2">
      <c r="A4562" s="452"/>
      <c r="B4562" s="451"/>
      <c r="C4562" s="451"/>
      <c r="D4562" s="451"/>
      <c r="E4562" s="451"/>
      <c r="F4562" s="451"/>
      <c r="G4562" s="451"/>
      <c r="H4562" s="451"/>
    </row>
    <row r="4563" spans="1:8" x14ac:dyDescent="0.2">
      <c r="A4563" s="452"/>
      <c r="B4563" s="451"/>
      <c r="C4563" s="451"/>
      <c r="D4563" s="451"/>
      <c r="E4563" s="451"/>
      <c r="F4563" s="451"/>
      <c r="G4563" s="451"/>
      <c r="H4563" s="451"/>
    </row>
    <row r="4564" spans="1:8" x14ac:dyDescent="0.2">
      <c r="A4564" s="452"/>
      <c r="B4564" s="451"/>
      <c r="C4564" s="451"/>
      <c r="D4564" s="451"/>
      <c r="E4564" s="451"/>
      <c r="F4564" s="451"/>
      <c r="G4564" s="451"/>
      <c r="H4564" s="451"/>
    </row>
    <row r="4565" spans="1:8" x14ac:dyDescent="0.2">
      <c r="A4565" s="452"/>
      <c r="B4565" s="451"/>
      <c r="C4565" s="451"/>
      <c r="D4565" s="451"/>
      <c r="E4565" s="451"/>
      <c r="F4565" s="451"/>
      <c r="G4565" s="451"/>
      <c r="H4565" s="451"/>
    </row>
    <row r="4566" spans="1:8" x14ac:dyDescent="0.2">
      <c r="A4566" s="452"/>
      <c r="B4566" s="451"/>
      <c r="C4566" s="451"/>
      <c r="D4566" s="451"/>
      <c r="E4566" s="451"/>
      <c r="F4566" s="451"/>
      <c r="G4566" s="451"/>
      <c r="H4566" s="451"/>
    </row>
    <row r="4567" spans="1:8" x14ac:dyDescent="0.2">
      <c r="A4567" s="452"/>
      <c r="B4567" s="451"/>
      <c r="C4567" s="451"/>
      <c r="D4567" s="451"/>
      <c r="E4567" s="451"/>
      <c r="F4567" s="451"/>
      <c r="G4567" s="451"/>
      <c r="H4567" s="451"/>
    </row>
    <row r="4568" spans="1:8" x14ac:dyDescent="0.2">
      <c r="A4568" s="452"/>
      <c r="B4568" s="451"/>
      <c r="C4568" s="451"/>
      <c r="D4568" s="451"/>
      <c r="E4568" s="451"/>
      <c r="F4568" s="451"/>
      <c r="G4568" s="451"/>
      <c r="H4568" s="451"/>
    </row>
    <row r="4569" spans="1:8" x14ac:dyDescent="0.2">
      <c r="A4569" s="452"/>
      <c r="B4569" s="451"/>
      <c r="C4569" s="451"/>
      <c r="D4569" s="451"/>
      <c r="E4569" s="451"/>
      <c r="F4569" s="451"/>
      <c r="G4569" s="451"/>
      <c r="H4569" s="451"/>
    </row>
    <row r="4570" spans="1:8" x14ac:dyDescent="0.2">
      <c r="A4570" s="452"/>
      <c r="B4570" s="451"/>
      <c r="C4570" s="451"/>
      <c r="D4570" s="451"/>
      <c r="E4570" s="451"/>
      <c r="F4570" s="451"/>
      <c r="G4570" s="451"/>
      <c r="H4570" s="451"/>
    </row>
    <row r="4571" spans="1:8" x14ac:dyDescent="0.2">
      <c r="A4571" s="452"/>
      <c r="B4571" s="451"/>
      <c r="C4571" s="451"/>
      <c r="D4571" s="451"/>
      <c r="E4571" s="451"/>
      <c r="F4571" s="451"/>
      <c r="G4571" s="451"/>
      <c r="H4571" s="451"/>
    </row>
    <row r="4572" spans="1:8" x14ac:dyDescent="0.2">
      <c r="A4572" s="452"/>
      <c r="B4572" s="451"/>
      <c r="C4572" s="451"/>
      <c r="D4572" s="451"/>
      <c r="E4572" s="451"/>
      <c r="F4572" s="451"/>
      <c r="G4572" s="451"/>
      <c r="H4572" s="451"/>
    </row>
    <row r="4573" spans="1:8" x14ac:dyDescent="0.2">
      <c r="A4573" s="452"/>
      <c r="B4573" s="451"/>
      <c r="C4573" s="451"/>
      <c r="D4573" s="451"/>
      <c r="E4573" s="451"/>
      <c r="F4573" s="451"/>
      <c r="G4573" s="451"/>
      <c r="H4573" s="451"/>
    </row>
    <row r="4574" spans="1:8" x14ac:dyDescent="0.2">
      <c r="A4574" s="452"/>
      <c r="B4574" s="451"/>
      <c r="C4574" s="451"/>
      <c r="D4574" s="451"/>
      <c r="E4574" s="451"/>
      <c r="F4574" s="451"/>
      <c r="G4574" s="451"/>
      <c r="H4574" s="451"/>
    </row>
    <row r="4575" spans="1:8" x14ac:dyDescent="0.2">
      <c r="A4575" s="452"/>
      <c r="B4575" s="451"/>
      <c r="C4575" s="451"/>
      <c r="D4575" s="451"/>
      <c r="E4575" s="451"/>
      <c r="F4575" s="451"/>
      <c r="G4575" s="451"/>
      <c r="H4575" s="451"/>
    </row>
    <row r="4576" spans="1:8" x14ac:dyDescent="0.2">
      <c r="A4576" s="452"/>
      <c r="B4576" s="451"/>
      <c r="C4576" s="451"/>
      <c r="D4576" s="451"/>
      <c r="E4576" s="451"/>
      <c r="F4576" s="451"/>
      <c r="G4576" s="451"/>
      <c r="H4576" s="451"/>
    </row>
    <row r="4577" spans="1:8" x14ac:dyDescent="0.2">
      <c r="A4577" s="452"/>
      <c r="B4577" s="451"/>
      <c r="C4577" s="451"/>
      <c r="D4577" s="451"/>
      <c r="E4577" s="451"/>
      <c r="F4577" s="451"/>
      <c r="G4577" s="451"/>
      <c r="H4577" s="451"/>
    </row>
    <row r="4578" spans="1:8" x14ac:dyDescent="0.2">
      <c r="A4578" s="452"/>
      <c r="B4578" s="451"/>
      <c r="C4578" s="451"/>
      <c r="D4578" s="451"/>
      <c r="E4578" s="451"/>
      <c r="F4578" s="451"/>
      <c r="G4578" s="451"/>
      <c r="H4578" s="451"/>
    </row>
    <row r="4579" spans="1:8" x14ac:dyDescent="0.2">
      <c r="A4579" s="452"/>
      <c r="B4579" s="451"/>
      <c r="C4579" s="451"/>
      <c r="D4579" s="451"/>
      <c r="E4579" s="451"/>
      <c r="F4579" s="451"/>
      <c r="G4579" s="451"/>
      <c r="H4579" s="451"/>
    </row>
    <row r="4580" spans="1:8" x14ac:dyDescent="0.2">
      <c r="A4580" s="452"/>
      <c r="B4580" s="451"/>
      <c r="C4580" s="451"/>
      <c r="D4580" s="451"/>
      <c r="E4580" s="451"/>
      <c r="F4580" s="451"/>
      <c r="G4580" s="451"/>
      <c r="H4580" s="451"/>
    </row>
    <row r="4581" spans="1:8" x14ac:dyDescent="0.2">
      <c r="A4581" s="452"/>
      <c r="B4581" s="451"/>
      <c r="C4581" s="451"/>
      <c r="D4581" s="451"/>
      <c r="E4581" s="451"/>
      <c r="F4581" s="451"/>
      <c r="G4581" s="451"/>
      <c r="H4581" s="451"/>
    </row>
    <row r="4582" spans="1:8" x14ac:dyDescent="0.2">
      <c r="A4582" s="452"/>
      <c r="B4582" s="451"/>
      <c r="C4582" s="451"/>
      <c r="D4582" s="451"/>
      <c r="E4582" s="451"/>
      <c r="F4582" s="451"/>
      <c r="G4582" s="451"/>
      <c r="H4582" s="451"/>
    </row>
    <row r="4583" spans="1:8" x14ac:dyDescent="0.2">
      <c r="A4583" s="452"/>
      <c r="B4583" s="451"/>
      <c r="C4583" s="451"/>
      <c r="D4583" s="451"/>
      <c r="E4583" s="451"/>
      <c r="F4583" s="451"/>
      <c r="G4583" s="451"/>
      <c r="H4583" s="451"/>
    </row>
    <row r="4584" spans="1:8" x14ac:dyDescent="0.2">
      <c r="A4584" s="452"/>
      <c r="B4584" s="451"/>
      <c r="C4584" s="451"/>
      <c r="D4584" s="451"/>
      <c r="E4584" s="451"/>
      <c r="F4584" s="451"/>
      <c r="G4584" s="451"/>
      <c r="H4584" s="451"/>
    </row>
    <row r="4585" spans="1:8" x14ac:dyDescent="0.2">
      <c r="A4585" s="452"/>
      <c r="B4585" s="451"/>
      <c r="C4585" s="451"/>
      <c r="D4585" s="451"/>
      <c r="E4585" s="451"/>
      <c r="F4585" s="451"/>
      <c r="G4585" s="451"/>
      <c r="H4585" s="451"/>
    </row>
    <row r="4586" spans="1:8" x14ac:dyDescent="0.2">
      <c r="A4586" s="452"/>
      <c r="B4586" s="451"/>
      <c r="C4586" s="451"/>
      <c r="D4586" s="451"/>
      <c r="E4586" s="451"/>
      <c r="F4586" s="451"/>
      <c r="G4586" s="451"/>
      <c r="H4586" s="451"/>
    </row>
    <row r="4587" spans="1:8" x14ac:dyDescent="0.2">
      <c r="A4587" s="452"/>
      <c r="B4587" s="451"/>
      <c r="C4587" s="451"/>
      <c r="D4587" s="451"/>
      <c r="E4587" s="451"/>
      <c r="F4587" s="451"/>
      <c r="G4587" s="451"/>
      <c r="H4587" s="451"/>
    </row>
    <row r="4588" spans="1:8" x14ac:dyDescent="0.2">
      <c r="A4588" s="452"/>
      <c r="B4588" s="451"/>
      <c r="C4588" s="451"/>
      <c r="D4588" s="451"/>
      <c r="E4588" s="451"/>
      <c r="F4588" s="451"/>
      <c r="G4588" s="451"/>
      <c r="H4588" s="451"/>
    </row>
    <row r="4589" spans="1:8" x14ac:dyDescent="0.2">
      <c r="A4589" s="452"/>
      <c r="B4589" s="451"/>
      <c r="C4589" s="451"/>
      <c r="D4589" s="451"/>
      <c r="E4589" s="451"/>
      <c r="F4589" s="451"/>
      <c r="G4589" s="451"/>
      <c r="H4589" s="451"/>
    </row>
    <row r="4590" spans="1:8" x14ac:dyDescent="0.2">
      <c r="A4590" s="452"/>
      <c r="B4590" s="451"/>
      <c r="C4590" s="451"/>
      <c r="D4590" s="451"/>
      <c r="E4590" s="451"/>
      <c r="F4590" s="451"/>
      <c r="G4590" s="451"/>
      <c r="H4590" s="451"/>
    </row>
    <row r="4591" spans="1:8" x14ac:dyDescent="0.2">
      <c r="A4591" s="452"/>
      <c r="B4591" s="451"/>
      <c r="C4591" s="451"/>
      <c r="D4591" s="451"/>
      <c r="E4591" s="451"/>
      <c r="F4591" s="451"/>
      <c r="G4591" s="451"/>
      <c r="H4591" s="451"/>
    </row>
    <row r="4592" spans="1:8" x14ac:dyDescent="0.2">
      <c r="A4592" s="452"/>
      <c r="B4592" s="451"/>
      <c r="C4592" s="451"/>
      <c r="D4592" s="451"/>
      <c r="E4592" s="451"/>
      <c r="F4592" s="451"/>
      <c r="G4592" s="451"/>
      <c r="H4592" s="451"/>
    </row>
    <row r="4593" spans="1:8" x14ac:dyDescent="0.2">
      <c r="A4593" s="452"/>
      <c r="B4593" s="451"/>
      <c r="C4593" s="451"/>
      <c r="D4593" s="451"/>
      <c r="E4593" s="451"/>
      <c r="F4593" s="451"/>
      <c r="G4593" s="451"/>
      <c r="H4593" s="451"/>
    </row>
    <row r="4594" spans="1:8" x14ac:dyDescent="0.2">
      <c r="A4594" s="452"/>
      <c r="B4594" s="451"/>
      <c r="C4594" s="451"/>
      <c r="D4594" s="451"/>
      <c r="E4594" s="451"/>
      <c r="F4594" s="451"/>
      <c r="G4594" s="451"/>
      <c r="H4594" s="451"/>
    </row>
    <row r="4595" spans="1:8" x14ac:dyDescent="0.2">
      <c r="A4595" s="452"/>
      <c r="B4595" s="451"/>
      <c r="C4595" s="451"/>
      <c r="D4595" s="451"/>
      <c r="E4595" s="451"/>
      <c r="F4595" s="451"/>
      <c r="G4595" s="451"/>
      <c r="H4595" s="451"/>
    </row>
    <row r="4596" spans="1:8" x14ac:dyDescent="0.2">
      <c r="A4596" s="452"/>
      <c r="B4596" s="451"/>
      <c r="C4596" s="451"/>
      <c r="D4596" s="451"/>
      <c r="E4596" s="451"/>
      <c r="F4596" s="451"/>
      <c r="G4596" s="451"/>
      <c r="H4596" s="451"/>
    </row>
    <row r="4597" spans="1:8" x14ac:dyDescent="0.2">
      <c r="A4597" s="452"/>
      <c r="B4597" s="451"/>
      <c r="C4597" s="451"/>
      <c r="D4597" s="451"/>
      <c r="E4597" s="451"/>
      <c r="F4597" s="451"/>
      <c r="G4597" s="451"/>
      <c r="H4597" s="451"/>
    </row>
    <row r="4598" spans="1:8" x14ac:dyDescent="0.2">
      <c r="A4598" s="452"/>
      <c r="B4598" s="451"/>
      <c r="C4598" s="451"/>
      <c r="D4598" s="451"/>
      <c r="E4598" s="451"/>
      <c r="F4598" s="451"/>
      <c r="G4598" s="451"/>
      <c r="H4598" s="451"/>
    </row>
    <row r="4599" spans="1:8" x14ac:dyDescent="0.2">
      <c r="A4599" s="452"/>
      <c r="B4599" s="451"/>
      <c r="C4599" s="451"/>
      <c r="D4599" s="451"/>
      <c r="E4599" s="451"/>
      <c r="F4599" s="451"/>
      <c r="G4599" s="451"/>
      <c r="H4599" s="451"/>
    </row>
    <row r="4600" spans="1:8" x14ac:dyDescent="0.2">
      <c r="A4600" s="452"/>
      <c r="B4600" s="451"/>
      <c r="C4600" s="451"/>
      <c r="D4600" s="451"/>
      <c r="E4600" s="451"/>
      <c r="F4600" s="451"/>
      <c r="G4600" s="451"/>
      <c r="H4600" s="451"/>
    </row>
    <row r="4601" spans="1:8" x14ac:dyDescent="0.2">
      <c r="A4601" s="452"/>
      <c r="B4601" s="451"/>
      <c r="C4601" s="451"/>
      <c r="D4601" s="451"/>
      <c r="E4601" s="451"/>
      <c r="F4601" s="451"/>
      <c r="G4601" s="451"/>
      <c r="H4601" s="451"/>
    </row>
    <row r="4602" spans="1:8" x14ac:dyDescent="0.2">
      <c r="A4602" s="452"/>
      <c r="B4602" s="451"/>
      <c r="C4602" s="451"/>
      <c r="D4602" s="451"/>
      <c r="E4602" s="451"/>
      <c r="F4602" s="451"/>
      <c r="G4602" s="451"/>
      <c r="H4602" s="451"/>
    </row>
    <row r="4603" spans="1:8" x14ac:dyDescent="0.2">
      <c r="A4603" s="452"/>
      <c r="B4603" s="451"/>
      <c r="C4603" s="451"/>
      <c r="D4603" s="451"/>
      <c r="E4603" s="451"/>
      <c r="F4603" s="451"/>
      <c r="G4603" s="451"/>
      <c r="H4603" s="451"/>
    </row>
    <row r="4604" spans="1:8" x14ac:dyDescent="0.2">
      <c r="A4604" s="452"/>
      <c r="B4604" s="451"/>
      <c r="C4604" s="451"/>
      <c r="D4604" s="451"/>
      <c r="E4604" s="451"/>
      <c r="F4604" s="451"/>
      <c r="G4604" s="451"/>
      <c r="H4604" s="451"/>
    </row>
    <row r="4605" spans="1:8" x14ac:dyDescent="0.2">
      <c r="A4605" s="452"/>
      <c r="B4605" s="451"/>
      <c r="C4605" s="451"/>
      <c r="D4605" s="451"/>
      <c r="E4605" s="451"/>
      <c r="F4605" s="451"/>
      <c r="G4605" s="451"/>
      <c r="H4605" s="451"/>
    </row>
    <row r="4606" spans="1:8" x14ac:dyDescent="0.2">
      <c r="A4606" s="452"/>
      <c r="B4606" s="451"/>
      <c r="C4606" s="451"/>
      <c r="D4606" s="451"/>
      <c r="E4606" s="451"/>
      <c r="F4606" s="451"/>
      <c r="G4606" s="451"/>
      <c r="H4606" s="451"/>
    </row>
    <row r="4607" spans="1:8" x14ac:dyDescent="0.2">
      <c r="A4607" s="452"/>
      <c r="B4607" s="451"/>
      <c r="C4607" s="451"/>
      <c r="D4607" s="451"/>
      <c r="E4607" s="451"/>
      <c r="F4607" s="451"/>
      <c r="G4607" s="451"/>
      <c r="H4607" s="451"/>
    </row>
    <row r="4608" spans="1:8" x14ac:dyDescent="0.2">
      <c r="A4608" s="452"/>
      <c r="B4608" s="451"/>
      <c r="C4608" s="451"/>
      <c r="D4608" s="451"/>
      <c r="E4608" s="451"/>
      <c r="F4608" s="451"/>
      <c r="G4608" s="451"/>
      <c r="H4608" s="451"/>
    </row>
    <row r="4609" spans="1:8" x14ac:dyDescent="0.2">
      <c r="A4609" s="452"/>
      <c r="B4609" s="451"/>
      <c r="C4609" s="451"/>
      <c r="D4609" s="451"/>
      <c r="E4609" s="451"/>
      <c r="F4609" s="451"/>
      <c r="G4609" s="451"/>
      <c r="H4609" s="451"/>
    </row>
    <row r="4610" spans="1:8" x14ac:dyDescent="0.2">
      <c r="A4610" s="452"/>
      <c r="B4610" s="451"/>
      <c r="C4610" s="451"/>
      <c r="D4610" s="451"/>
      <c r="E4610" s="451"/>
      <c r="F4610" s="451"/>
      <c r="G4610" s="451"/>
      <c r="H4610" s="451"/>
    </row>
    <row r="4611" spans="1:8" x14ac:dyDescent="0.2">
      <c r="A4611" s="452"/>
      <c r="B4611" s="451"/>
      <c r="C4611" s="451"/>
      <c r="D4611" s="451"/>
      <c r="E4611" s="451"/>
      <c r="F4611" s="451"/>
      <c r="G4611" s="451"/>
      <c r="H4611" s="451"/>
    </row>
    <row r="4612" spans="1:8" x14ac:dyDescent="0.2">
      <c r="A4612" s="452"/>
      <c r="B4612" s="451"/>
      <c r="C4612" s="451"/>
      <c r="D4612" s="451"/>
      <c r="E4612" s="451"/>
      <c r="F4612" s="451"/>
      <c r="G4612" s="451"/>
      <c r="H4612" s="451"/>
    </row>
    <row r="4613" spans="1:8" x14ac:dyDescent="0.2">
      <c r="A4613" s="452"/>
      <c r="B4613" s="451"/>
      <c r="C4613" s="451"/>
      <c r="D4613" s="451"/>
      <c r="E4613" s="451"/>
      <c r="F4613" s="451"/>
      <c r="G4613" s="451"/>
      <c r="H4613" s="451"/>
    </row>
    <row r="4614" spans="1:8" x14ac:dyDescent="0.2">
      <c r="A4614" s="452"/>
      <c r="B4614" s="451"/>
      <c r="C4614" s="451"/>
      <c r="D4614" s="451"/>
      <c r="E4614" s="451"/>
      <c r="F4614" s="451"/>
      <c r="G4614" s="451"/>
      <c r="H4614" s="451"/>
    </row>
    <row r="4615" spans="1:8" x14ac:dyDescent="0.2">
      <c r="A4615" s="452"/>
      <c r="B4615" s="451"/>
      <c r="C4615" s="451"/>
      <c r="D4615" s="451"/>
      <c r="E4615" s="451"/>
      <c r="F4615" s="451"/>
      <c r="G4615" s="451"/>
      <c r="H4615" s="451"/>
    </row>
    <row r="4616" spans="1:8" x14ac:dyDescent="0.2">
      <c r="A4616" s="452"/>
      <c r="B4616" s="451"/>
      <c r="C4616" s="451"/>
      <c r="D4616" s="451"/>
      <c r="E4616" s="451"/>
      <c r="F4616" s="451"/>
      <c r="G4616" s="451"/>
      <c r="H4616" s="451"/>
    </row>
    <row r="4617" spans="1:8" x14ac:dyDescent="0.2">
      <c r="A4617" s="452"/>
      <c r="B4617" s="451"/>
      <c r="C4617" s="451"/>
      <c r="D4617" s="451"/>
      <c r="E4617" s="451"/>
      <c r="F4617" s="451"/>
      <c r="G4617" s="451"/>
      <c r="H4617" s="451"/>
    </row>
    <row r="4618" spans="1:8" x14ac:dyDescent="0.2">
      <c r="A4618" s="452"/>
      <c r="B4618" s="451"/>
      <c r="C4618" s="451"/>
      <c r="D4618" s="451"/>
      <c r="E4618" s="451"/>
      <c r="F4618" s="451"/>
      <c r="G4618" s="451"/>
      <c r="H4618" s="451"/>
    </row>
    <row r="4619" spans="1:8" x14ac:dyDescent="0.2">
      <c r="A4619" s="452"/>
      <c r="B4619" s="451"/>
      <c r="C4619" s="451"/>
      <c r="D4619" s="451"/>
      <c r="E4619" s="451"/>
      <c r="F4619" s="451"/>
      <c r="G4619" s="451"/>
      <c r="H4619" s="451"/>
    </row>
    <row r="4620" spans="1:8" x14ac:dyDescent="0.2">
      <c r="A4620" s="452"/>
      <c r="B4620" s="451"/>
      <c r="C4620" s="451"/>
      <c r="D4620" s="451"/>
      <c r="E4620" s="451"/>
      <c r="F4620" s="451"/>
      <c r="G4620" s="451"/>
      <c r="H4620" s="451"/>
    </row>
    <row r="4621" spans="1:8" x14ac:dyDescent="0.2">
      <c r="A4621" s="452"/>
      <c r="B4621" s="451"/>
      <c r="C4621" s="451"/>
      <c r="D4621" s="451"/>
      <c r="E4621" s="451"/>
      <c r="F4621" s="451"/>
      <c r="G4621" s="451"/>
      <c r="H4621" s="451"/>
    </row>
    <row r="4622" spans="1:8" x14ac:dyDescent="0.2">
      <c r="A4622" s="452"/>
      <c r="B4622" s="451"/>
      <c r="C4622" s="451"/>
      <c r="D4622" s="451"/>
      <c r="E4622" s="451"/>
      <c r="F4622" s="451"/>
      <c r="G4622" s="451"/>
      <c r="H4622" s="451"/>
    </row>
    <row r="4623" spans="1:8" x14ac:dyDescent="0.2">
      <c r="A4623" s="452"/>
      <c r="B4623" s="451"/>
      <c r="C4623" s="451"/>
      <c r="D4623" s="451"/>
      <c r="E4623" s="451"/>
      <c r="F4623" s="451"/>
      <c r="G4623" s="451"/>
      <c r="H4623" s="451"/>
    </row>
    <row r="4624" spans="1:8" x14ac:dyDescent="0.2">
      <c r="A4624" s="452"/>
      <c r="B4624" s="451"/>
      <c r="C4624" s="451"/>
      <c r="D4624" s="451"/>
      <c r="E4624" s="451"/>
      <c r="F4624" s="451"/>
      <c r="G4624" s="451"/>
      <c r="H4624" s="451"/>
    </row>
    <row r="4625" spans="1:8" x14ac:dyDescent="0.2">
      <c r="A4625" s="452"/>
      <c r="B4625" s="451"/>
      <c r="C4625" s="451"/>
      <c r="D4625" s="451"/>
      <c r="E4625" s="451"/>
      <c r="F4625" s="451"/>
      <c r="G4625" s="451"/>
      <c r="H4625" s="451"/>
    </row>
    <row r="4626" spans="1:8" x14ac:dyDescent="0.2">
      <c r="A4626" s="452"/>
      <c r="B4626" s="451"/>
      <c r="C4626" s="451"/>
      <c r="D4626" s="451"/>
      <c r="E4626" s="451"/>
      <c r="F4626" s="451"/>
      <c r="G4626" s="451"/>
      <c r="H4626" s="451"/>
    </row>
    <row r="4627" spans="1:8" x14ac:dyDescent="0.2">
      <c r="A4627" s="452"/>
      <c r="B4627" s="451"/>
      <c r="C4627" s="451"/>
      <c r="D4627" s="451"/>
      <c r="E4627" s="451"/>
      <c r="F4627" s="451"/>
      <c r="G4627" s="451"/>
      <c r="H4627" s="451"/>
    </row>
    <row r="4628" spans="1:8" x14ac:dyDescent="0.2">
      <c r="A4628" s="452"/>
      <c r="B4628" s="451"/>
      <c r="C4628" s="451"/>
      <c r="D4628" s="451"/>
      <c r="E4628" s="451"/>
      <c r="F4628" s="451"/>
      <c r="G4628" s="451"/>
      <c r="H4628" s="451"/>
    </row>
    <row r="4629" spans="1:8" x14ac:dyDescent="0.2">
      <c r="A4629" s="452"/>
      <c r="B4629" s="451"/>
      <c r="C4629" s="451"/>
      <c r="D4629" s="451"/>
      <c r="E4629" s="451"/>
      <c r="F4629" s="451"/>
      <c r="G4629" s="451"/>
      <c r="H4629" s="451"/>
    </row>
    <row r="4630" spans="1:8" x14ac:dyDescent="0.2">
      <c r="A4630" s="452"/>
      <c r="B4630" s="451"/>
      <c r="C4630" s="451"/>
      <c r="D4630" s="451"/>
      <c r="E4630" s="451"/>
      <c r="F4630" s="451"/>
      <c r="G4630" s="451"/>
      <c r="H4630" s="451"/>
    </row>
    <row r="4631" spans="1:8" x14ac:dyDescent="0.2">
      <c r="A4631" s="452"/>
      <c r="B4631" s="451"/>
      <c r="C4631" s="451"/>
      <c r="D4631" s="451"/>
      <c r="E4631" s="451"/>
      <c r="F4631" s="451"/>
      <c r="G4631" s="451"/>
      <c r="H4631" s="451"/>
    </row>
    <row r="4632" spans="1:8" x14ac:dyDescent="0.2">
      <c r="A4632" s="452"/>
      <c r="B4632" s="451"/>
      <c r="C4632" s="451"/>
      <c r="D4632" s="451"/>
      <c r="E4632" s="451"/>
      <c r="F4632" s="451"/>
      <c r="G4632" s="451"/>
      <c r="H4632" s="451"/>
    </row>
    <row r="4633" spans="1:8" x14ac:dyDescent="0.2">
      <c r="A4633" s="452"/>
      <c r="B4633" s="451"/>
      <c r="C4633" s="451"/>
      <c r="D4633" s="451"/>
      <c r="E4633" s="451"/>
      <c r="F4633" s="451"/>
      <c r="G4633" s="451"/>
      <c r="H4633" s="451"/>
    </row>
    <row r="4634" spans="1:8" x14ac:dyDescent="0.2">
      <c r="A4634" s="452"/>
      <c r="B4634" s="451"/>
      <c r="C4634" s="451"/>
      <c r="D4634" s="451"/>
      <c r="E4634" s="451"/>
      <c r="F4634" s="451"/>
      <c r="G4634" s="451"/>
      <c r="H4634" s="451"/>
    </row>
    <row r="4635" spans="1:8" x14ac:dyDescent="0.2">
      <c r="A4635" s="452"/>
      <c r="B4635" s="451"/>
      <c r="C4635" s="451"/>
      <c r="D4635" s="451"/>
      <c r="E4635" s="451"/>
      <c r="F4635" s="451"/>
      <c r="G4635" s="451"/>
      <c r="H4635" s="451"/>
    </row>
    <row r="4636" spans="1:8" x14ac:dyDescent="0.2">
      <c r="A4636" s="452"/>
      <c r="B4636" s="451"/>
      <c r="C4636" s="451"/>
      <c r="D4636" s="451"/>
      <c r="E4636" s="451"/>
      <c r="F4636" s="451"/>
      <c r="G4636" s="451"/>
      <c r="H4636" s="451"/>
    </row>
    <row r="4637" spans="1:8" x14ac:dyDescent="0.2">
      <c r="A4637" s="452"/>
      <c r="B4637" s="451"/>
      <c r="C4637" s="451"/>
      <c r="D4637" s="451"/>
      <c r="E4637" s="451"/>
      <c r="F4637" s="451"/>
      <c r="G4637" s="451"/>
      <c r="H4637" s="451"/>
    </row>
    <row r="4638" spans="1:8" x14ac:dyDescent="0.2">
      <c r="A4638" s="452"/>
      <c r="B4638" s="451"/>
      <c r="C4638" s="451"/>
      <c r="D4638" s="451"/>
      <c r="E4638" s="451"/>
      <c r="F4638" s="451"/>
      <c r="G4638" s="451"/>
      <c r="H4638" s="451"/>
    </row>
    <row r="4639" spans="1:8" x14ac:dyDescent="0.2">
      <c r="A4639" s="452"/>
      <c r="B4639" s="451"/>
      <c r="C4639" s="451"/>
      <c r="D4639" s="451"/>
      <c r="E4639" s="451"/>
      <c r="F4639" s="451"/>
      <c r="G4639" s="451"/>
      <c r="H4639" s="451"/>
    </row>
    <row r="4640" spans="1:8" x14ac:dyDescent="0.2">
      <c r="A4640" s="452"/>
      <c r="B4640" s="451"/>
      <c r="C4640" s="451"/>
      <c r="D4640" s="451"/>
      <c r="E4640" s="451"/>
      <c r="F4640" s="451"/>
      <c r="G4640" s="451"/>
      <c r="H4640" s="451"/>
    </row>
    <row r="4641" spans="1:8" x14ac:dyDescent="0.2">
      <c r="A4641" s="452"/>
      <c r="B4641" s="451"/>
      <c r="C4641" s="451"/>
      <c r="D4641" s="451"/>
      <c r="E4641" s="451"/>
      <c r="F4641" s="451"/>
      <c r="G4641" s="451"/>
      <c r="H4641" s="451"/>
    </row>
    <row r="4642" spans="1:8" x14ac:dyDescent="0.2">
      <c r="A4642" s="452"/>
      <c r="B4642" s="451"/>
      <c r="C4642" s="451"/>
      <c r="D4642" s="451"/>
      <c r="E4642" s="451"/>
      <c r="F4642" s="451"/>
      <c r="G4642" s="451"/>
      <c r="H4642" s="451"/>
    </row>
    <row r="4643" spans="1:8" x14ac:dyDescent="0.2">
      <c r="A4643" s="452"/>
      <c r="B4643" s="451"/>
      <c r="C4643" s="451"/>
      <c r="D4643" s="451"/>
      <c r="E4643" s="451"/>
      <c r="F4643" s="451"/>
      <c r="G4643" s="451"/>
      <c r="H4643" s="451"/>
    </row>
    <row r="4644" spans="1:8" x14ac:dyDescent="0.2">
      <c r="A4644" s="452"/>
      <c r="B4644" s="451"/>
      <c r="C4644" s="451"/>
      <c r="D4644" s="451"/>
      <c r="E4644" s="451"/>
      <c r="F4644" s="451"/>
      <c r="G4644" s="451"/>
      <c r="H4644" s="451"/>
    </row>
    <row r="4645" spans="1:8" x14ac:dyDescent="0.2">
      <c r="A4645" s="452"/>
      <c r="B4645" s="451"/>
      <c r="C4645" s="451"/>
      <c r="D4645" s="451"/>
      <c r="E4645" s="451"/>
      <c r="F4645" s="451"/>
      <c r="G4645" s="451"/>
      <c r="H4645" s="451"/>
    </row>
    <row r="4646" spans="1:8" x14ac:dyDescent="0.2">
      <c r="A4646" s="452"/>
      <c r="B4646" s="451"/>
      <c r="C4646" s="451"/>
      <c r="D4646" s="451"/>
      <c r="E4646" s="451"/>
      <c r="F4646" s="451"/>
      <c r="G4646" s="451"/>
      <c r="H4646" s="451"/>
    </row>
    <row r="4647" spans="1:8" x14ac:dyDescent="0.2">
      <c r="A4647" s="452"/>
      <c r="B4647" s="451"/>
      <c r="C4647" s="451"/>
      <c r="D4647" s="451"/>
      <c r="E4647" s="451"/>
      <c r="F4647" s="451"/>
      <c r="G4647" s="451"/>
      <c r="H4647" s="451"/>
    </row>
    <row r="4648" spans="1:8" x14ac:dyDescent="0.2">
      <c r="A4648" s="452"/>
      <c r="B4648" s="451"/>
      <c r="C4648" s="451"/>
      <c r="D4648" s="451"/>
      <c r="E4648" s="451"/>
      <c r="F4648" s="451"/>
      <c r="G4648" s="451"/>
      <c r="H4648" s="451"/>
    </row>
    <row r="4649" spans="1:8" x14ac:dyDescent="0.2">
      <c r="A4649" s="452"/>
      <c r="B4649" s="451"/>
      <c r="C4649" s="451"/>
      <c r="D4649" s="451"/>
      <c r="E4649" s="451"/>
      <c r="F4649" s="451"/>
      <c r="G4649" s="451"/>
      <c r="H4649" s="451"/>
    </row>
    <row r="4650" spans="1:8" x14ac:dyDescent="0.2">
      <c r="A4650" s="452"/>
      <c r="B4650" s="451"/>
      <c r="C4650" s="451"/>
      <c r="D4650" s="451"/>
      <c r="E4650" s="451"/>
      <c r="F4650" s="451"/>
      <c r="G4650" s="451"/>
      <c r="H4650" s="451"/>
    </row>
    <row r="4651" spans="1:8" x14ac:dyDescent="0.2">
      <c r="A4651" s="452"/>
      <c r="B4651" s="451"/>
      <c r="C4651" s="451"/>
      <c r="D4651" s="451"/>
      <c r="E4651" s="451"/>
      <c r="F4651" s="451"/>
      <c r="G4651" s="451"/>
      <c r="H4651" s="451"/>
    </row>
    <row r="4652" spans="1:8" x14ac:dyDescent="0.2">
      <c r="A4652" s="452"/>
      <c r="B4652" s="451"/>
      <c r="C4652" s="451"/>
      <c r="D4652" s="451"/>
      <c r="E4652" s="451"/>
      <c r="F4652" s="451"/>
      <c r="G4652" s="451"/>
      <c r="H4652" s="451"/>
    </row>
    <row r="4653" spans="1:8" x14ac:dyDescent="0.2">
      <c r="A4653" s="452"/>
      <c r="B4653" s="451"/>
      <c r="C4653" s="451"/>
      <c r="D4653" s="451"/>
      <c r="E4653" s="451"/>
      <c r="F4653" s="451"/>
      <c r="G4653" s="451"/>
      <c r="H4653" s="451"/>
    </row>
    <row r="4654" spans="1:8" x14ac:dyDescent="0.2">
      <c r="A4654" s="452"/>
      <c r="B4654" s="451"/>
      <c r="C4654" s="451"/>
      <c r="D4654" s="451"/>
      <c r="E4654" s="451"/>
      <c r="F4654" s="451"/>
      <c r="G4654" s="451"/>
      <c r="H4654" s="451"/>
    </row>
    <row r="4655" spans="1:8" x14ac:dyDescent="0.2">
      <c r="A4655" s="452"/>
      <c r="B4655" s="451"/>
      <c r="C4655" s="451"/>
      <c r="D4655" s="451"/>
      <c r="E4655" s="451"/>
      <c r="F4655" s="451"/>
      <c r="G4655" s="451"/>
      <c r="H4655" s="451"/>
    </row>
    <row r="4656" spans="1:8" x14ac:dyDescent="0.2">
      <c r="A4656" s="452"/>
      <c r="B4656" s="451"/>
      <c r="C4656" s="451"/>
      <c r="D4656" s="451"/>
      <c r="E4656" s="451"/>
      <c r="F4656" s="451"/>
      <c r="G4656" s="451"/>
      <c r="H4656" s="451"/>
    </row>
    <row r="4657" spans="1:8" x14ac:dyDescent="0.2">
      <c r="A4657" s="452"/>
      <c r="B4657" s="451"/>
      <c r="C4657" s="451"/>
      <c r="D4657" s="451"/>
      <c r="E4657" s="451"/>
      <c r="F4657" s="451"/>
      <c r="G4657" s="451"/>
      <c r="H4657" s="451"/>
    </row>
    <row r="4658" spans="1:8" x14ac:dyDescent="0.2">
      <c r="A4658" s="452"/>
      <c r="B4658" s="451"/>
      <c r="C4658" s="451"/>
      <c r="D4658" s="451"/>
      <c r="E4658" s="451"/>
      <c r="F4658" s="451"/>
      <c r="G4658" s="451"/>
      <c r="H4658" s="451"/>
    </row>
    <row r="4659" spans="1:8" x14ac:dyDescent="0.2">
      <c r="A4659" s="452"/>
      <c r="B4659" s="451"/>
      <c r="C4659" s="451"/>
      <c r="D4659" s="451"/>
      <c r="E4659" s="451"/>
      <c r="F4659" s="451"/>
      <c r="G4659" s="451"/>
      <c r="H4659" s="451"/>
    </row>
    <row r="4660" spans="1:8" x14ac:dyDescent="0.2">
      <c r="A4660" s="452"/>
      <c r="B4660" s="451"/>
      <c r="C4660" s="451"/>
      <c r="D4660" s="451"/>
      <c r="E4660" s="451"/>
      <c r="F4660" s="451"/>
      <c r="G4660" s="451"/>
      <c r="H4660" s="451"/>
    </row>
    <row r="4661" spans="1:8" x14ac:dyDescent="0.2">
      <c r="A4661" s="452"/>
      <c r="B4661" s="451"/>
      <c r="C4661" s="451"/>
      <c r="D4661" s="451"/>
      <c r="E4661" s="451"/>
      <c r="F4661" s="451"/>
      <c r="G4661" s="451"/>
      <c r="H4661" s="451"/>
    </row>
    <row r="4662" spans="1:8" x14ac:dyDescent="0.2">
      <c r="A4662" s="452"/>
      <c r="B4662" s="451"/>
      <c r="C4662" s="451"/>
      <c r="D4662" s="451"/>
      <c r="E4662" s="451"/>
      <c r="F4662" s="451"/>
      <c r="G4662" s="451"/>
      <c r="H4662" s="451"/>
    </row>
    <row r="4663" spans="1:8" x14ac:dyDescent="0.2">
      <c r="A4663" s="452"/>
      <c r="B4663" s="451"/>
      <c r="C4663" s="451"/>
      <c r="D4663" s="451"/>
      <c r="E4663" s="451"/>
      <c r="F4663" s="451"/>
      <c r="G4663" s="451"/>
      <c r="H4663" s="451"/>
    </row>
    <row r="4664" spans="1:8" x14ac:dyDescent="0.2">
      <c r="A4664" s="452"/>
      <c r="B4664" s="451"/>
      <c r="C4664" s="451"/>
      <c r="D4664" s="451"/>
      <c r="E4664" s="451"/>
      <c r="F4664" s="451"/>
      <c r="G4664" s="451"/>
      <c r="H4664" s="451"/>
    </row>
    <row r="4665" spans="1:8" x14ac:dyDescent="0.2">
      <c r="A4665" s="452"/>
      <c r="B4665" s="451"/>
      <c r="C4665" s="451"/>
      <c r="D4665" s="451"/>
      <c r="E4665" s="451"/>
      <c r="F4665" s="451"/>
      <c r="G4665" s="451"/>
      <c r="H4665" s="451"/>
    </row>
    <row r="4666" spans="1:8" x14ac:dyDescent="0.2">
      <c r="A4666" s="452"/>
      <c r="B4666" s="451"/>
      <c r="C4666" s="451"/>
      <c r="D4666" s="451"/>
      <c r="E4666" s="451"/>
      <c r="F4666" s="451"/>
      <c r="G4666" s="451"/>
      <c r="H4666" s="451"/>
    </row>
    <row r="4667" spans="1:8" x14ac:dyDescent="0.2">
      <c r="A4667" s="452"/>
      <c r="B4667" s="451"/>
      <c r="C4667" s="451"/>
      <c r="D4667" s="451"/>
      <c r="E4667" s="451"/>
      <c r="F4667" s="451"/>
      <c r="G4667" s="451"/>
      <c r="H4667" s="451"/>
    </row>
    <row r="4668" spans="1:8" x14ac:dyDescent="0.2">
      <c r="A4668" s="452"/>
      <c r="B4668" s="451"/>
      <c r="C4668" s="451"/>
      <c r="D4668" s="451"/>
      <c r="E4668" s="451"/>
      <c r="F4668" s="451"/>
      <c r="G4668" s="451"/>
      <c r="H4668" s="451"/>
    </row>
    <row r="4669" spans="1:8" x14ac:dyDescent="0.2">
      <c r="A4669" s="452"/>
      <c r="B4669" s="451"/>
      <c r="C4669" s="451"/>
      <c r="D4669" s="451"/>
      <c r="E4669" s="451"/>
      <c r="F4669" s="451"/>
      <c r="G4669" s="451"/>
      <c r="H4669" s="451"/>
    </row>
    <row r="4670" spans="1:8" x14ac:dyDescent="0.2">
      <c r="A4670" s="452"/>
      <c r="B4670" s="451"/>
      <c r="C4670" s="451"/>
      <c r="D4670" s="451"/>
      <c r="E4670" s="451"/>
      <c r="F4670" s="451"/>
      <c r="G4670" s="451"/>
      <c r="H4670" s="451"/>
    </row>
    <row r="4671" spans="1:8" x14ac:dyDescent="0.2">
      <c r="A4671" s="452"/>
      <c r="B4671" s="451"/>
      <c r="C4671" s="451"/>
      <c r="D4671" s="451"/>
      <c r="E4671" s="451"/>
      <c r="F4671" s="451"/>
      <c r="G4671" s="451"/>
      <c r="H4671" s="451"/>
    </row>
    <row r="4672" spans="1:8" x14ac:dyDescent="0.2">
      <c r="A4672" s="452"/>
      <c r="B4672" s="451"/>
      <c r="C4672" s="451"/>
      <c r="D4672" s="451"/>
      <c r="E4672" s="451"/>
      <c r="F4672" s="451"/>
      <c r="G4672" s="451"/>
      <c r="H4672" s="451"/>
    </row>
    <row r="4673" spans="1:8" x14ac:dyDescent="0.2">
      <c r="A4673" s="452"/>
      <c r="B4673" s="451"/>
      <c r="C4673" s="451"/>
      <c r="D4673" s="451"/>
      <c r="E4673" s="451"/>
      <c r="F4673" s="451"/>
      <c r="G4673" s="451"/>
      <c r="H4673" s="451"/>
    </row>
    <row r="4674" spans="1:8" x14ac:dyDescent="0.2">
      <c r="A4674" s="452"/>
      <c r="B4674" s="451"/>
      <c r="C4674" s="451"/>
      <c r="D4674" s="451"/>
      <c r="E4674" s="451"/>
      <c r="F4674" s="451"/>
      <c r="G4674" s="451"/>
      <c r="H4674" s="451"/>
    </row>
    <row r="4675" spans="1:8" x14ac:dyDescent="0.2">
      <c r="A4675" s="452"/>
      <c r="B4675" s="451"/>
      <c r="C4675" s="451"/>
      <c r="D4675" s="451"/>
      <c r="E4675" s="451"/>
      <c r="F4675" s="451"/>
      <c r="G4675" s="451"/>
      <c r="H4675" s="451"/>
    </row>
    <row r="4676" spans="1:8" x14ac:dyDescent="0.2">
      <c r="A4676" s="452"/>
      <c r="B4676" s="451"/>
      <c r="C4676" s="451"/>
      <c r="D4676" s="451"/>
      <c r="E4676" s="451"/>
      <c r="F4676" s="451"/>
      <c r="G4676" s="451"/>
      <c r="H4676" s="451"/>
    </row>
    <row r="4677" spans="1:8" x14ac:dyDescent="0.2">
      <c r="A4677" s="452"/>
      <c r="B4677" s="451"/>
      <c r="C4677" s="451"/>
      <c r="D4677" s="451"/>
      <c r="E4677" s="451"/>
      <c r="F4677" s="451"/>
      <c r="G4677" s="451"/>
      <c r="H4677" s="451"/>
    </row>
    <row r="4678" spans="1:8" x14ac:dyDescent="0.2">
      <c r="A4678" s="452"/>
      <c r="B4678" s="451"/>
      <c r="C4678" s="451"/>
      <c r="D4678" s="451"/>
      <c r="E4678" s="451"/>
      <c r="F4678" s="451"/>
      <c r="G4678" s="451"/>
      <c r="H4678" s="451"/>
    </row>
    <row r="4679" spans="1:8" x14ac:dyDescent="0.2">
      <c r="A4679" s="452"/>
      <c r="B4679" s="451"/>
      <c r="C4679" s="451"/>
      <c r="D4679" s="451"/>
      <c r="E4679" s="451"/>
      <c r="F4679" s="451"/>
      <c r="G4679" s="451"/>
      <c r="H4679" s="451"/>
    </row>
    <row r="4680" spans="1:8" x14ac:dyDescent="0.2">
      <c r="A4680" s="452"/>
      <c r="B4680" s="451"/>
      <c r="C4680" s="451"/>
      <c r="D4680" s="451"/>
      <c r="E4680" s="451"/>
      <c r="F4680" s="451"/>
      <c r="G4680" s="451"/>
      <c r="H4680" s="451"/>
    </row>
    <row r="4681" spans="1:8" x14ac:dyDescent="0.2">
      <c r="A4681" s="452"/>
      <c r="B4681" s="451"/>
      <c r="C4681" s="451"/>
      <c r="D4681" s="451"/>
      <c r="E4681" s="451"/>
      <c r="F4681" s="451"/>
      <c r="G4681" s="451"/>
      <c r="H4681" s="451"/>
    </row>
    <row r="4682" spans="1:8" x14ac:dyDescent="0.2">
      <c r="A4682" s="452"/>
      <c r="B4682" s="451"/>
      <c r="C4682" s="451"/>
      <c r="D4682" s="451"/>
      <c r="E4682" s="451"/>
      <c r="F4682" s="451"/>
      <c r="G4682" s="451"/>
      <c r="H4682" s="451"/>
    </row>
    <row r="4683" spans="1:8" x14ac:dyDescent="0.2">
      <c r="A4683" s="452"/>
      <c r="B4683" s="451"/>
      <c r="C4683" s="451"/>
      <c r="D4683" s="451"/>
      <c r="E4683" s="451"/>
      <c r="F4683" s="451"/>
      <c r="G4683" s="451"/>
      <c r="H4683" s="451"/>
    </row>
    <row r="4684" spans="1:8" x14ac:dyDescent="0.2">
      <c r="A4684" s="452"/>
      <c r="B4684" s="451"/>
      <c r="C4684" s="451"/>
      <c r="D4684" s="451"/>
      <c r="E4684" s="451"/>
      <c r="F4684" s="451"/>
      <c r="G4684" s="451"/>
      <c r="H4684" s="451"/>
    </row>
    <row r="4685" spans="1:8" x14ac:dyDescent="0.2">
      <c r="A4685" s="452"/>
      <c r="B4685" s="451"/>
      <c r="C4685" s="451"/>
      <c r="D4685" s="451"/>
      <c r="E4685" s="451"/>
      <c r="F4685" s="451"/>
      <c r="G4685" s="451"/>
      <c r="H4685" s="451"/>
    </row>
    <row r="4686" spans="1:8" x14ac:dyDescent="0.2">
      <c r="A4686" s="452"/>
      <c r="B4686" s="451"/>
      <c r="C4686" s="451"/>
      <c r="D4686" s="451"/>
      <c r="E4686" s="451"/>
      <c r="F4686" s="451"/>
      <c r="G4686" s="451"/>
      <c r="H4686" s="451"/>
    </row>
    <row r="4687" spans="1:8" x14ac:dyDescent="0.2">
      <c r="A4687" s="452"/>
      <c r="B4687" s="451"/>
      <c r="C4687" s="451"/>
      <c r="D4687" s="451"/>
      <c r="E4687" s="451"/>
      <c r="F4687" s="451"/>
      <c r="G4687" s="451"/>
      <c r="H4687" s="451"/>
    </row>
    <row r="4688" spans="1:8" x14ac:dyDescent="0.2">
      <c r="A4688" s="452"/>
      <c r="B4688" s="451"/>
      <c r="C4688" s="451"/>
      <c r="D4688" s="451"/>
      <c r="E4688" s="451"/>
      <c r="F4688" s="451"/>
      <c r="G4688" s="451"/>
      <c r="H4688" s="451"/>
    </row>
    <row r="4689" spans="1:8" x14ac:dyDescent="0.2">
      <c r="A4689" s="452"/>
      <c r="B4689" s="451"/>
      <c r="C4689" s="451"/>
      <c r="D4689" s="451"/>
      <c r="E4689" s="451"/>
      <c r="F4689" s="451"/>
      <c r="G4689" s="451"/>
      <c r="H4689" s="451"/>
    </row>
    <row r="4690" spans="1:8" x14ac:dyDescent="0.2">
      <c r="A4690" s="452"/>
      <c r="B4690" s="451"/>
      <c r="C4690" s="451"/>
      <c r="D4690" s="451"/>
      <c r="E4690" s="451"/>
      <c r="F4690" s="451"/>
      <c r="G4690" s="451"/>
      <c r="H4690" s="451"/>
    </row>
    <row r="4691" spans="1:8" x14ac:dyDescent="0.2">
      <c r="A4691" s="452"/>
      <c r="B4691" s="451"/>
      <c r="C4691" s="451"/>
      <c r="D4691" s="451"/>
      <c r="E4691" s="451"/>
      <c r="F4691" s="451"/>
      <c r="G4691" s="451"/>
      <c r="H4691" s="451"/>
    </row>
    <row r="4692" spans="1:8" x14ac:dyDescent="0.2">
      <c r="A4692" s="452"/>
      <c r="B4692" s="451"/>
      <c r="C4692" s="451"/>
      <c r="D4692" s="451"/>
      <c r="E4692" s="451"/>
      <c r="F4692" s="451"/>
      <c r="G4692" s="451"/>
      <c r="H4692" s="451"/>
    </row>
    <row r="4693" spans="1:8" x14ac:dyDescent="0.2">
      <c r="A4693" s="452"/>
      <c r="B4693" s="451"/>
      <c r="C4693" s="451"/>
      <c r="D4693" s="451"/>
      <c r="E4693" s="451"/>
      <c r="F4693" s="451"/>
      <c r="G4693" s="451"/>
      <c r="H4693" s="451"/>
    </row>
    <row r="4694" spans="1:8" x14ac:dyDescent="0.2">
      <c r="A4694" s="452"/>
      <c r="B4694" s="451"/>
      <c r="C4694" s="451"/>
      <c r="D4694" s="451"/>
      <c r="E4694" s="451"/>
      <c r="F4694" s="451"/>
      <c r="G4694" s="451"/>
      <c r="H4694" s="451"/>
    </row>
    <row r="4695" spans="1:8" x14ac:dyDescent="0.2">
      <c r="A4695" s="452"/>
      <c r="B4695" s="451"/>
      <c r="C4695" s="451"/>
      <c r="D4695" s="451"/>
      <c r="E4695" s="451"/>
      <c r="F4695" s="451"/>
      <c r="G4695" s="451"/>
      <c r="H4695" s="451"/>
    </row>
    <row r="4696" spans="1:8" x14ac:dyDescent="0.2">
      <c r="A4696" s="452"/>
      <c r="B4696" s="451"/>
      <c r="C4696" s="451"/>
      <c r="D4696" s="451"/>
      <c r="E4696" s="451"/>
      <c r="F4696" s="451"/>
      <c r="G4696" s="451"/>
      <c r="H4696" s="451"/>
    </row>
    <row r="4697" spans="1:8" x14ac:dyDescent="0.2">
      <c r="A4697" s="452"/>
      <c r="B4697" s="451"/>
      <c r="C4697" s="451"/>
      <c r="D4697" s="451"/>
      <c r="E4697" s="451"/>
      <c r="F4697" s="451"/>
      <c r="G4697" s="451"/>
      <c r="H4697" s="451"/>
    </row>
    <row r="4698" spans="1:8" x14ac:dyDescent="0.2">
      <c r="A4698" s="452"/>
      <c r="B4698" s="451"/>
      <c r="C4698" s="451"/>
      <c r="D4698" s="451"/>
      <c r="E4698" s="451"/>
      <c r="F4698" s="451"/>
      <c r="G4698" s="451"/>
      <c r="H4698" s="451"/>
    </row>
    <row r="4699" spans="1:8" x14ac:dyDescent="0.2">
      <c r="A4699" s="452"/>
      <c r="B4699" s="451"/>
      <c r="C4699" s="451"/>
      <c r="D4699" s="451"/>
      <c r="E4699" s="451"/>
      <c r="F4699" s="451"/>
      <c r="G4699" s="451"/>
      <c r="H4699" s="451"/>
    </row>
    <row r="4700" spans="1:8" x14ac:dyDescent="0.2">
      <c r="A4700" s="452"/>
      <c r="B4700" s="451"/>
      <c r="C4700" s="451"/>
      <c r="D4700" s="451"/>
      <c r="E4700" s="451"/>
      <c r="F4700" s="451"/>
      <c r="G4700" s="451"/>
      <c r="H4700" s="451"/>
    </row>
    <row r="4701" spans="1:8" x14ac:dyDescent="0.2">
      <c r="A4701" s="452"/>
      <c r="B4701" s="451"/>
      <c r="C4701" s="451"/>
      <c r="D4701" s="451"/>
      <c r="E4701" s="451"/>
      <c r="F4701" s="451"/>
      <c r="G4701" s="451"/>
      <c r="H4701" s="451"/>
    </row>
    <row r="4702" spans="1:8" x14ac:dyDescent="0.2">
      <c r="A4702" s="452"/>
      <c r="B4702" s="451"/>
      <c r="C4702" s="451"/>
      <c r="D4702" s="451"/>
      <c r="E4702" s="451"/>
      <c r="F4702" s="451"/>
      <c r="G4702" s="451"/>
      <c r="H4702" s="451"/>
    </row>
    <row r="4703" spans="1:8" x14ac:dyDescent="0.2">
      <c r="A4703" s="452"/>
      <c r="B4703" s="451"/>
      <c r="C4703" s="451"/>
      <c r="D4703" s="451"/>
      <c r="E4703" s="451"/>
      <c r="F4703" s="451"/>
      <c r="G4703" s="451"/>
      <c r="H4703" s="451"/>
    </row>
    <row r="4704" spans="1:8" x14ac:dyDescent="0.2">
      <c r="A4704" s="452"/>
      <c r="B4704" s="451"/>
      <c r="C4704" s="451"/>
      <c r="D4704" s="451"/>
      <c r="E4704" s="451"/>
      <c r="F4704" s="451"/>
      <c r="G4704" s="451"/>
      <c r="H4704" s="451"/>
    </row>
    <row r="4705" spans="1:8" x14ac:dyDescent="0.2">
      <c r="A4705" s="452"/>
      <c r="B4705" s="451"/>
      <c r="C4705" s="451"/>
      <c r="D4705" s="451"/>
      <c r="E4705" s="451"/>
      <c r="F4705" s="451"/>
      <c r="G4705" s="451"/>
      <c r="H4705" s="451"/>
    </row>
    <row r="4706" spans="1:8" x14ac:dyDescent="0.2">
      <c r="A4706" s="452"/>
      <c r="B4706" s="451"/>
      <c r="C4706" s="451"/>
      <c r="D4706" s="451"/>
      <c r="E4706" s="451"/>
      <c r="F4706" s="451"/>
      <c r="G4706" s="451"/>
      <c r="H4706" s="451"/>
    </row>
    <row r="4707" spans="1:8" x14ac:dyDescent="0.2">
      <c r="A4707" s="452"/>
      <c r="B4707" s="451"/>
      <c r="C4707" s="451"/>
      <c r="D4707" s="451"/>
      <c r="E4707" s="451"/>
      <c r="F4707" s="451"/>
      <c r="G4707" s="451"/>
      <c r="H4707" s="451"/>
    </row>
    <row r="4708" spans="1:8" x14ac:dyDescent="0.2">
      <c r="A4708" s="452"/>
      <c r="B4708" s="451"/>
      <c r="C4708" s="451"/>
      <c r="D4708" s="451"/>
      <c r="E4708" s="451"/>
      <c r="F4708" s="451"/>
      <c r="G4708" s="451"/>
      <c r="H4708" s="451"/>
    </row>
    <row r="4709" spans="1:8" x14ac:dyDescent="0.2">
      <c r="A4709" s="452"/>
      <c r="B4709" s="451"/>
      <c r="C4709" s="451"/>
      <c r="D4709" s="451"/>
      <c r="E4709" s="451"/>
      <c r="F4709" s="451"/>
      <c r="G4709" s="451"/>
      <c r="H4709" s="451"/>
    </row>
    <row r="4710" spans="1:8" x14ac:dyDescent="0.2">
      <c r="A4710" s="452"/>
      <c r="B4710" s="451"/>
      <c r="C4710" s="451"/>
      <c r="D4710" s="451"/>
      <c r="E4710" s="451"/>
      <c r="F4710" s="451"/>
      <c r="G4710" s="451"/>
      <c r="H4710" s="451"/>
    </row>
    <row r="4711" spans="1:8" x14ac:dyDescent="0.2">
      <c r="A4711" s="452"/>
      <c r="B4711" s="451"/>
      <c r="C4711" s="451"/>
      <c r="D4711" s="451"/>
      <c r="E4711" s="451"/>
      <c r="F4711" s="451"/>
      <c r="G4711" s="451"/>
      <c r="H4711" s="451"/>
    </row>
    <row r="4712" spans="1:8" x14ac:dyDescent="0.2">
      <c r="A4712" s="452"/>
      <c r="B4712" s="451"/>
      <c r="C4712" s="451"/>
      <c r="D4712" s="451"/>
      <c r="E4712" s="451"/>
      <c r="F4712" s="451"/>
      <c r="G4712" s="451"/>
      <c r="H4712" s="451"/>
    </row>
    <row r="4713" spans="1:8" x14ac:dyDescent="0.2">
      <c r="A4713" s="452"/>
      <c r="B4713" s="451"/>
      <c r="C4713" s="451"/>
      <c r="D4713" s="451"/>
      <c r="E4713" s="451"/>
      <c r="F4713" s="451"/>
      <c r="G4713" s="451"/>
      <c r="H4713" s="451"/>
    </row>
    <row r="4714" spans="1:8" x14ac:dyDescent="0.2">
      <c r="A4714" s="452"/>
      <c r="B4714" s="451"/>
      <c r="C4714" s="451"/>
      <c r="D4714" s="451"/>
      <c r="E4714" s="451"/>
      <c r="F4714" s="451"/>
      <c r="G4714" s="451"/>
      <c r="H4714" s="451"/>
    </row>
    <row r="4715" spans="1:8" x14ac:dyDescent="0.2">
      <c r="A4715" s="452"/>
      <c r="B4715" s="451"/>
      <c r="C4715" s="451"/>
      <c r="D4715" s="451"/>
      <c r="E4715" s="451"/>
      <c r="F4715" s="451"/>
      <c r="G4715" s="451"/>
      <c r="H4715" s="451"/>
    </row>
    <row r="4716" spans="1:8" x14ac:dyDescent="0.2">
      <c r="A4716" s="452"/>
      <c r="B4716" s="451"/>
      <c r="C4716" s="451"/>
      <c r="D4716" s="451"/>
      <c r="E4716" s="451"/>
      <c r="F4716" s="451"/>
      <c r="G4716" s="451"/>
      <c r="H4716" s="451"/>
    </row>
    <row r="4717" spans="1:8" x14ac:dyDescent="0.2">
      <c r="A4717" s="452"/>
      <c r="B4717" s="451"/>
      <c r="C4717" s="451"/>
      <c r="D4717" s="451"/>
      <c r="E4717" s="451"/>
      <c r="F4717" s="451"/>
      <c r="G4717" s="451"/>
      <c r="H4717" s="451"/>
    </row>
    <row r="4718" spans="1:8" x14ac:dyDescent="0.2">
      <c r="A4718" s="452"/>
      <c r="B4718" s="451"/>
      <c r="C4718" s="451"/>
      <c r="D4718" s="451"/>
      <c r="E4718" s="451"/>
      <c r="F4718" s="451"/>
      <c r="G4718" s="451"/>
      <c r="H4718" s="451"/>
    </row>
    <row r="4719" spans="1:8" x14ac:dyDescent="0.2">
      <c r="A4719" s="452"/>
      <c r="B4719" s="451"/>
      <c r="C4719" s="451"/>
      <c r="D4719" s="451"/>
      <c r="E4719" s="451"/>
      <c r="F4719" s="451"/>
      <c r="G4719" s="451"/>
      <c r="H4719" s="451"/>
    </row>
    <row r="4720" spans="1:8" x14ac:dyDescent="0.2">
      <c r="A4720" s="452"/>
      <c r="B4720" s="451"/>
      <c r="C4720" s="451"/>
      <c r="D4720" s="451"/>
      <c r="E4720" s="451"/>
      <c r="F4720" s="451"/>
      <c r="G4720" s="451"/>
      <c r="H4720" s="451"/>
    </row>
    <row r="4721" spans="1:8" x14ac:dyDescent="0.2">
      <c r="A4721" s="452"/>
      <c r="B4721" s="451"/>
      <c r="C4721" s="451"/>
      <c r="D4721" s="451"/>
      <c r="E4721" s="451"/>
      <c r="F4721" s="451"/>
      <c r="G4721" s="451"/>
      <c r="H4721" s="451"/>
    </row>
    <row r="4722" spans="1:8" x14ac:dyDescent="0.2">
      <c r="A4722" s="452"/>
      <c r="B4722" s="451"/>
      <c r="C4722" s="451"/>
      <c r="D4722" s="451"/>
      <c r="E4722" s="451"/>
      <c r="F4722" s="451"/>
      <c r="G4722" s="451"/>
      <c r="H4722" s="451"/>
    </row>
    <row r="4723" spans="1:8" x14ac:dyDescent="0.2">
      <c r="A4723" s="452"/>
      <c r="B4723" s="451"/>
      <c r="C4723" s="451"/>
      <c r="D4723" s="451"/>
      <c r="E4723" s="451"/>
      <c r="F4723" s="451"/>
      <c r="G4723" s="451"/>
      <c r="H4723" s="451"/>
    </row>
    <row r="4724" spans="1:8" x14ac:dyDescent="0.2">
      <c r="A4724" s="452"/>
      <c r="B4724" s="451"/>
      <c r="C4724" s="451"/>
      <c r="D4724" s="451"/>
      <c r="E4724" s="451"/>
      <c r="F4724" s="451"/>
      <c r="G4724" s="451"/>
      <c r="H4724" s="451"/>
    </row>
    <row r="4725" spans="1:8" x14ac:dyDescent="0.2">
      <c r="A4725" s="452"/>
      <c r="B4725" s="451"/>
      <c r="C4725" s="451"/>
      <c r="D4725" s="451"/>
      <c r="E4725" s="451"/>
      <c r="F4725" s="451"/>
      <c r="G4725" s="451"/>
      <c r="H4725" s="451"/>
    </row>
    <row r="4726" spans="1:8" x14ac:dyDescent="0.2">
      <c r="A4726" s="452"/>
      <c r="B4726" s="451"/>
      <c r="C4726" s="451"/>
      <c r="D4726" s="451"/>
      <c r="E4726" s="451"/>
      <c r="F4726" s="451"/>
      <c r="G4726" s="451"/>
      <c r="H4726" s="451"/>
    </row>
    <row r="4727" spans="1:8" x14ac:dyDescent="0.2">
      <c r="A4727" s="452"/>
      <c r="B4727" s="451"/>
      <c r="C4727" s="451"/>
      <c r="D4727" s="451"/>
      <c r="E4727" s="451"/>
      <c r="F4727" s="451"/>
      <c r="G4727" s="451"/>
      <c r="H4727" s="451"/>
    </row>
    <row r="4728" spans="1:8" x14ac:dyDescent="0.2">
      <c r="A4728" s="452"/>
      <c r="B4728" s="451"/>
      <c r="C4728" s="451"/>
      <c r="D4728" s="451"/>
      <c r="E4728" s="451"/>
      <c r="F4728" s="451"/>
      <c r="G4728" s="451"/>
      <c r="H4728" s="451"/>
    </row>
    <row r="4729" spans="1:8" x14ac:dyDescent="0.2">
      <c r="A4729" s="452"/>
      <c r="B4729" s="451"/>
      <c r="C4729" s="451"/>
      <c r="D4729" s="451"/>
      <c r="E4729" s="451"/>
      <c r="F4729" s="451"/>
      <c r="G4729" s="451"/>
      <c r="H4729" s="451"/>
    </row>
    <row r="4730" spans="1:8" x14ac:dyDescent="0.2">
      <c r="A4730" s="452"/>
      <c r="B4730" s="451"/>
      <c r="C4730" s="451"/>
      <c r="D4730" s="451"/>
      <c r="E4730" s="451"/>
      <c r="F4730" s="451"/>
      <c r="G4730" s="451"/>
      <c r="H4730" s="451"/>
    </row>
    <row r="4731" spans="1:8" x14ac:dyDescent="0.2">
      <c r="A4731" s="452"/>
      <c r="B4731" s="451"/>
      <c r="C4731" s="451"/>
      <c r="D4731" s="451"/>
      <c r="E4731" s="451"/>
      <c r="F4731" s="451"/>
      <c r="G4731" s="451"/>
      <c r="H4731" s="451"/>
    </row>
    <row r="4732" spans="1:8" x14ac:dyDescent="0.2">
      <c r="A4732" s="452"/>
      <c r="B4732" s="451"/>
      <c r="C4732" s="451"/>
      <c r="D4732" s="451"/>
      <c r="E4732" s="451"/>
      <c r="F4732" s="451"/>
      <c r="G4732" s="451"/>
      <c r="H4732" s="451"/>
    </row>
    <row r="4733" spans="1:8" x14ac:dyDescent="0.2">
      <c r="A4733" s="452"/>
      <c r="B4733" s="451"/>
      <c r="C4733" s="451"/>
      <c r="D4733" s="451"/>
      <c r="E4733" s="451"/>
      <c r="F4733" s="451"/>
      <c r="G4733" s="451"/>
      <c r="H4733" s="451"/>
    </row>
    <row r="4734" spans="1:8" x14ac:dyDescent="0.2">
      <c r="A4734" s="452"/>
      <c r="B4734" s="451"/>
      <c r="C4734" s="451"/>
      <c r="D4734" s="451"/>
      <c r="E4734" s="451"/>
      <c r="F4734" s="451"/>
      <c r="G4734" s="451"/>
      <c r="H4734" s="451"/>
    </row>
    <row r="4735" spans="1:8" x14ac:dyDescent="0.2">
      <c r="A4735" s="452"/>
      <c r="B4735" s="451"/>
      <c r="C4735" s="451"/>
      <c r="D4735" s="451"/>
      <c r="E4735" s="451"/>
      <c r="F4735" s="451"/>
      <c r="G4735" s="451"/>
      <c r="H4735" s="451"/>
    </row>
    <row r="4736" spans="1:8" x14ac:dyDescent="0.2">
      <c r="A4736" s="452"/>
      <c r="B4736" s="451"/>
      <c r="C4736" s="451"/>
      <c r="D4736" s="451"/>
      <c r="E4736" s="451"/>
      <c r="F4736" s="451"/>
      <c r="G4736" s="451"/>
      <c r="H4736" s="451"/>
    </row>
    <row r="4737" spans="1:8" x14ac:dyDescent="0.2">
      <c r="A4737" s="452"/>
      <c r="B4737" s="451"/>
      <c r="C4737" s="451"/>
      <c r="D4737" s="451"/>
      <c r="E4737" s="451"/>
      <c r="F4737" s="451"/>
      <c r="G4737" s="451"/>
      <c r="H4737" s="451"/>
    </row>
    <row r="4738" spans="1:8" x14ac:dyDescent="0.2">
      <c r="A4738" s="452"/>
      <c r="B4738" s="451"/>
      <c r="C4738" s="451"/>
      <c r="D4738" s="451"/>
      <c r="E4738" s="451"/>
      <c r="F4738" s="451"/>
      <c r="G4738" s="451"/>
      <c r="H4738" s="451"/>
    </row>
    <row r="4739" spans="1:8" x14ac:dyDescent="0.2">
      <c r="A4739" s="452"/>
      <c r="B4739" s="451"/>
      <c r="C4739" s="451"/>
      <c r="D4739" s="451"/>
      <c r="E4739" s="451"/>
      <c r="F4739" s="451"/>
      <c r="G4739" s="451"/>
      <c r="H4739" s="451"/>
    </row>
    <row r="4740" spans="1:8" x14ac:dyDescent="0.2">
      <c r="A4740" s="452"/>
      <c r="B4740" s="451"/>
      <c r="C4740" s="451"/>
      <c r="D4740" s="451"/>
      <c r="E4740" s="451"/>
      <c r="F4740" s="451"/>
      <c r="G4740" s="451"/>
      <c r="H4740" s="451"/>
    </row>
    <row r="4741" spans="1:8" x14ac:dyDescent="0.2">
      <c r="A4741" s="452"/>
      <c r="B4741" s="451"/>
      <c r="C4741" s="451"/>
      <c r="D4741" s="451"/>
      <c r="E4741" s="451"/>
      <c r="F4741" s="451"/>
      <c r="G4741" s="451"/>
      <c r="H4741" s="451"/>
    </row>
    <row r="4742" spans="1:8" x14ac:dyDescent="0.2">
      <c r="A4742" s="452"/>
      <c r="B4742" s="451"/>
      <c r="C4742" s="451"/>
      <c r="D4742" s="451"/>
      <c r="E4742" s="451"/>
      <c r="F4742" s="451"/>
      <c r="G4742" s="451"/>
      <c r="H4742" s="451"/>
    </row>
    <row r="4743" spans="1:8" x14ac:dyDescent="0.2">
      <c r="A4743" s="452"/>
      <c r="B4743" s="451"/>
      <c r="C4743" s="451"/>
      <c r="D4743" s="451"/>
      <c r="E4743" s="451"/>
      <c r="F4743" s="451"/>
      <c r="G4743" s="451"/>
      <c r="H4743" s="451"/>
    </row>
    <row r="4744" spans="1:8" x14ac:dyDescent="0.2">
      <c r="A4744" s="452"/>
      <c r="B4744" s="451"/>
      <c r="C4744" s="451"/>
      <c r="D4744" s="451"/>
      <c r="E4744" s="451"/>
      <c r="F4744" s="451"/>
      <c r="G4744" s="451"/>
      <c r="H4744" s="451"/>
    </row>
    <row r="4745" spans="1:8" x14ac:dyDescent="0.2">
      <c r="A4745" s="452"/>
      <c r="B4745" s="451"/>
      <c r="C4745" s="451"/>
      <c r="D4745" s="451"/>
      <c r="E4745" s="451"/>
      <c r="F4745" s="451"/>
      <c r="G4745" s="451"/>
      <c r="H4745" s="451"/>
    </row>
    <row r="4746" spans="1:8" x14ac:dyDescent="0.2">
      <c r="A4746" s="452"/>
      <c r="B4746" s="451"/>
      <c r="C4746" s="451"/>
      <c r="D4746" s="451"/>
      <c r="E4746" s="451"/>
      <c r="F4746" s="451"/>
      <c r="G4746" s="451"/>
      <c r="H4746" s="451"/>
    </row>
    <row r="4747" spans="1:8" x14ac:dyDescent="0.2">
      <c r="A4747" s="452"/>
      <c r="B4747" s="451"/>
      <c r="C4747" s="451"/>
      <c r="D4747" s="451"/>
      <c r="E4747" s="451"/>
      <c r="F4747" s="451"/>
      <c r="G4747" s="451"/>
      <c r="H4747" s="451"/>
    </row>
    <row r="4748" spans="1:8" x14ac:dyDescent="0.2">
      <c r="A4748" s="452"/>
      <c r="B4748" s="451"/>
      <c r="C4748" s="451"/>
      <c r="D4748" s="451"/>
      <c r="E4748" s="451"/>
      <c r="F4748" s="451"/>
      <c r="G4748" s="451"/>
      <c r="H4748" s="451"/>
    </row>
    <row r="4749" spans="1:8" x14ac:dyDescent="0.2">
      <c r="A4749" s="452"/>
      <c r="B4749" s="451"/>
      <c r="C4749" s="451"/>
      <c r="D4749" s="451"/>
      <c r="E4749" s="451"/>
      <c r="F4749" s="451"/>
      <c r="G4749" s="451"/>
      <c r="H4749" s="451"/>
    </row>
    <row r="4750" spans="1:8" x14ac:dyDescent="0.2">
      <c r="A4750" s="452"/>
      <c r="B4750" s="451"/>
      <c r="C4750" s="451"/>
      <c r="D4750" s="451"/>
      <c r="E4750" s="451"/>
      <c r="F4750" s="451"/>
      <c r="G4750" s="451"/>
      <c r="H4750" s="451"/>
    </row>
    <row r="4751" spans="1:8" x14ac:dyDescent="0.2">
      <c r="A4751" s="452"/>
      <c r="B4751" s="451"/>
      <c r="C4751" s="451"/>
      <c r="D4751" s="451"/>
      <c r="E4751" s="451"/>
      <c r="F4751" s="451"/>
      <c r="G4751" s="451"/>
      <c r="H4751" s="451"/>
    </row>
    <row r="4752" spans="1:8" x14ac:dyDescent="0.2">
      <c r="A4752" s="452"/>
      <c r="B4752" s="451"/>
      <c r="C4752" s="451"/>
      <c r="D4752" s="451"/>
      <c r="E4752" s="451"/>
      <c r="F4752" s="451"/>
      <c r="G4752" s="451"/>
      <c r="H4752" s="451"/>
    </row>
    <row r="4753" spans="1:8" x14ac:dyDescent="0.2">
      <c r="A4753" s="452"/>
      <c r="B4753" s="451"/>
      <c r="C4753" s="451"/>
      <c r="D4753" s="451"/>
      <c r="E4753" s="451"/>
      <c r="F4753" s="451"/>
      <c r="G4753" s="451"/>
      <c r="H4753" s="451"/>
    </row>
    <row r="4754" spans="1:8" x14ac:dyDescent="0.2">
      <c r="A4754" s="452"/>
      <c r="B4754" s="451"/>
      <c r="C4754" s="451"/>
      <c r="D4754" s="451"/>
      <c r="E4754" s="451"/>
      <c r="F4754" s="451"/>
      <c r="G4754" s="451"/>
      <c r="H4754" s="451"/>
    </row>
    <row r="4755" spans="1:8" x14ac:dyDescent="0.2">
      <c r="A4755" s="452"/>
      <c r="B4755" s="451"/>
      <c r="C4755" s="451"/>
      <c r="D4755" s="451"/>
      <c r="E4755" s="451"/>
      <c r="F4755" s="451"/>
      <c r="G4755" s="451"/>
      <c r="H4755" s="451"/>
    </row>
    <row r="4756" spans="1:8" x14ac:dyDescent="0.2">
      <c r="A4756" s="452"/>
      <c r="B4756" s="451"/>
      <c r="C4756" s="451"/>
      <c r="D4756" s="451"/>
      <c r="E4756" s="451"/>
      <c r="F4756" s="451"/>
      <c r="G4756" s="451"/>
      <c r="H4756" s="451"/>
    </row>
    <row r="4757" spans="1:8" x14ac:dyDescent="0.2">
      <c r="A4757" s="452"/>
      <c r="B4757" s="451"/>
      <c r="C4757" s="451"/>
      <c r="D4757" s="451"/>
      <c r="E4757" s="451"/>
      <c r="F4757" s="451"/>
      <c r="G4757" s="451"/>
      <c r="H4757" s="451"/>
    </row>
    <row r="4758" spans="1:8" x14ac:dyDescent="0.2">
      <c r="A4758" s="452"/>
      <c r="B4758" s="451"/>
      <c r="C4758" s="451"/>
      <c r="D4758" s="451"/>
      <c r="E4758" s="451"/>
      <c r="F4758" s="451"/>
      <c r="G4758" s="451"/>
      <c r="H4758" s="451"/>
    </row>
    <row r="4759" spans="1:8" x14ac:dyDescent="0.2">
      <c r="A4759" s="452"/>
      <c r="B4759" s="451"/>
      <c r="C4759" s="451"/>
      <c r="D4759" s="451"/>
      <c r="E4759" s="451"/>
      <c r="F4759" s="451"/>
      <c r="G4759" s="451"/>
      <c r="H4759" s="451"/>
    </row>
    <row r="4760" spans="1:8" x14ac:dyDescent="0.2">
      <c r="A4760" s="452"/>
      <c r="B4760" s="451"/>
      <c r="C4760" s="451"/>
      <c r="D4760" s="451"/>
      <c r="E4760" s="451"/>
      <c r="F4760" s="451"/>
      <c r="G4760" s="451"/>
      <c r="H4760" s="451"/>
    </row>
    <row r="4761" spans="1:8" x14ac:dyDescent="0.2">
      <c r="A4761" s="452"/>
      <c r="B4761" s="451"/>
      <c r="C4761" s="451"/>
      <c r="D4761" s="451"/>
      <c r="E4761" s="451"/>
      <c r="F4761" s="451"/>
      <c r="G4761" s="451"/>
      <c r="H4761" s="451"/>
    </row>
    <row r="4762" spans="1:8" x14ac:dyDescent="0.2">
      <c r="A4762" s="452"/>
      <c r="B4762" s="451"/>
      <c r="C4762" s="451"/>
      <c r="D4762" s="451"/>
      <c r="E4762" s="451"/>
      <c r="F4762" s="451"/>
      <c r="G4762" s="451"/>
      <c r="H4762" s="451"/>
    </row>
    <row r="4763" spans="1:8" x14ac:dyDescent="0.2">
      <c r="A4763" s="452"/>
      <c r="B4763" s="451"/>
      <c r="C4763" s="451"/>
      <c r="D4763" s="451"/>
      <c r="E4763" s="451"/>
      <c r="F4763" s="451"/>
      <c r="G4763" s="451"/>
      <c r="H4763" s="451"/>
    </row>
    <row r="4764" spans="1:8" x14ac:dyDescent="0.2">
      <c r="A4764" s="452"/>
      <c r="B4764" s="451"/>
      <c r="C4764" s="451"/>
      <c r="D4764" s="451"/>
      <c r="E4764" s="451"/>
      <c r="F4764" s="451"/>
      <c r="G4764" s="451"/>
      <c r="H4764" s="451"/>
    </row>
    <row r="4765" spans="1:8" x14ac:dyDescent="0.2">
      <c r="A4765" s="452"/>
      <c r="B4765" s="451"/>
      <c r="C4765" s="451"/>
      <c r="D4765" s="451"/>
      <c r="E4765" s="451"/>
      <c r="F4765" s="451"/>
      <c r="G4765" s="451"/>
      <c r="H4765" s="451"/>
    </row>
    <row r="4766" spans="1:8" x14ac:dyDescent="0.2">
      <c r="A4766" s="452"/>
      <c r="B4766" s="451"/>
      <c r="C4766" s="451"/>
      <c r="D4766" s="451"/>
      <c r="E4766" s="451"/>
      <c r="F4766" s="451"/>
      <c r="G4766" s="451"/>
      <c r="H4766" s="451"/>
    </row>
    <row r="4767" spans="1:8" x14ac:dyDescent="0.2">
      <c r="A4767" s="452"/>
      <c r="B4767" s="451"/>
      <c r="C4767" s="451"/>
      <c r="D4767" s="451"/>
      <c r="E4767" s="451"/>
      <c r="F4767" s="451"/>
      <c r="G4767" s="451"/>
      <c r="H4767" s="451"/>
    </row>
    <row r="4768" spans="1:8" x14ac:dyDescent="0.2">
      <c r="A4768" s="452"/>
      <c r="B4768" s="451"/>
      <c r="C4768" s="451"/>
      <c r="D4768" s="451"/>
      <c r="E4768" s="451"/>
      <c r="F4768" s="451"/>
      <c r="G4768" s="451"/>
      <c r="H4768" s="451"/>
    </row>
    <row r="4769" spans="1:8" x14ac:dyDescent="0.2">
      <c r="A4769" s="452"/>
      <c r="B4769" s="451"/>
      <c r="C4769" s="451"/>
      <c r="D4769" s="451"/>
      <c r="E4769" s="451"/>
      <c r="F4769" s="451"/>
      <c r="G4769" s="451"/>
      <c r="H4769" s="451"/>
    </row>
    <row r="4770" spans="1:8" x14ac:dyDescent="0.2">
      <c r="A4770" s="452"/>
      <c r="B4770" s="451"/>
      <c r="C4770" s="451"/>
      <c r="D4770" s="451"/>
      <c r="E4770" s="451"/>
      <c r="F4770" s="451"/>
      <c r="G4770" s="451"/>
      <c r="H4770" s="451"/>
    </row>
    <row r="4771" spans="1:8" x14ac:dyDescent="0.2">
      <c r="A4771" s="452"/>
      <c r="B4771" s="451"/>
      <c r="C4771" s="451"/>
      <c r="D4771" s="451"/>
      <c r="E4771" s="451"/>
      <c r="F4771" s="451"/>
      <c r="G4771" s="451"/>
      <c r="H4771" s="451"/>
    </row>
    <row r="4772" spans="1:8" x14ac:dyDescent="0.2">
      <c r="A4772" s="452"/>
      <c r="B4772" s="451"/>
      <c r="C4772" s="451"/>
      <c r="D4772" s="451"/>
      <c r="E4772" s="451"/>
      <c r="F4772" s="451"/>
      <c r="G4772" s="451"/>
      <c r="H4772" s="451"/>
    </row>
    <row r="4773" spans="1:8" x14ac:dyDescent="0.2">
      <c r="A4773" s="452"/>
      <c r="B4773" s="451"/>
      <c r="C4773" s="451"/>
      <c r="D4773" s="451"/>
      <c r="E4773" s="451"/>
      <c r="F4773" s="451"/>
      <c r="G4773" s="451"/>
      <c r="H4773" s="451"/>
    </row>
    <row r="4774" spans="1:8" x14ac:dyDescent="0.2">
      <c r="A4774" s="452"/>
      <c r="B4774" s="451"/>
      <c r="C4774" s="451"/>
      <c r="D4774" s="451"/>
      <c r="E4774" s="451"/>
      <c r="F4774" s="451"/>
      <c r="G4774" s="451"/>
      <c r="H4774" s="451"/>
    </row>
    <row r="4775" spans="1:8" x14ac:dyDescent="0.2">
      <c r="A4775" s="452"/>
      <c r="B4775" s="451"/>
      <c r="C4775" s="451"/>
      <c r="D4775" s="451"/>
      <c r="E4775" s="451"/>
      <c r="F4775" s="451"/>
      <c r="G4775" s="451"/>
      <c r="H4775" s="451"/>
    </row>
    <row r="4776" spans="1:8" x14ac:dyDescent="0.2">
      <c r="A4776" s="452"/>
      <c r="B4776" s="451"/>
      <c r="C4776" s="451"/>
      <c r="D4776" s="451"/>
      <c r="E4776" s="451"/>
      <c r="F4776" s="451"/>
      <c r="G4776" s="451"/>
      <c r="H4776" s="451"/>
    </row>
    <row r="4777" spans="1:8" x14ac:dyDescent="0.2">
      <c r="A4777" s="452"/>
      <c r="B4777" s="451"/>
      <c r="C4777" s="451"/>
      <c r="D4777" s="451"/>
      <c r="E4777" s="451"/>
      <c r="F4777" s="451"/>
      <c r="G4777" s="451"/>
      <c r="H4777" s="451"/>
    </row>
    <row r="4778" spans="1:8" x14ac:dyDescent="0.2">
      <c r="A4778" s="452"/>
      <c r="B4778" s="451"/>
      <c r="C4778" s="451"/>
      <c r="D4778" s="451"/>
      <c r="E4778" s="451"/>
      <c r="F4778" s="451"/>
      <c r="G4778" s="451"/>
      <c r="H4778" s="451"/>
    </row>
    <row r="4779" spans="1:8" x14ac:dyDescent="0.2">
      <c r="A4779" s="452"/>
      <c r="B4779" s="451"/>
      <c r="C4779" s="451"/>
      <c r="D4779" s="451"/>
      <c r="E4779" s="451"/>
      <c r="F4779" s="451"/>
      <c r="G4779" s="451"/>
      <c r="H4779" s="451"/>
    </row>
    <row r="4780" spans="1:8" x14ac:dyDescent="0.2">
      <c r="A4780" s="452"/>
      <c r="B4780" s="451"/>
      <c r="C4780" s="451"/>
      <c r="D4780" s="451"/>
      <c r="E4780" s="451"/>
      <c r="F4780" s="451"/>
      <c r="G4780" s="451"/>
      <c r="H4780" s="451"/>
    </row>
    <row r="4781" spans="1:8" x14ac:dyDescent="0.2">
      <c r="A4781" s="452"/>
      <c r="B4781" s="451"/>
      <c r="C4781" s="451"/>
      <c r="D4781" s="451"/>
      <c r="E4781" s="451"/>
      <c r="F4781" s="451"/>
      <c r="G4781" s="451"/>
      <c r="H4781" s="451"/>
    </row>
    <row r="4782" spans="1:8" x14ac:dyDescent="0.2">
      <c r="A4782" s="452"/>
      <c r="B4782" s="451"/>
      <c r="C4782" s="451"/>
      <c r="D4782" s="451"/>
      <c r="E4782" s="451"/>
      <c r="F4782" s="451"/>
      <c r="G4782" s="451"/>
      <c r="H4782" s="451"/>
    </row>
    <row r="4783" spans="1:8" x14ac:dyDescent="0.2">
      <c r="A4783" s="452"/>
      <c r="B4783" s="451"/>
      <c r="C4783" s="451"/>
      <c r="D4783" s="451"/>
      <c r="E4783" s="451"/>
      <c r="F4783" s="451"/>
      <c r="G4783" s="451"/>
      <c r="H4783" s="451"/>
    </row>
    <row r="4784" spans="1:8" x14ac:dyDescent="0.2">
      <c r="A4784" s="452"/>
      <c r="B4784" s="451"/>
      <c r="C4784" s="451"/>
      <c r="D4784" s="451"/>
      <c r="E4784" s="451"/>
      <c r="F4784" s="451"/>
      <c r="G4784" s="451"/>
      <c r="H4784" s="451"/>
    </row>
    <row r="4785" spans="1:8" x14ac:dyDescent="0.2">
      <c r="A4785" s="452"/>
      <c r="B4785" s="451"/>
      <c r="C4785" s="451"/>
      <c r="D4785" s="451"/>
      <c r="E4785" s="451"/>
      <c r="F4785" s="451"/>
      <c r="G4785" s="451"/>
      <c r="H4785" s="451"/>
    </row>
    <row r="4786" spans="1:8" x14ac:dyDescent="0.2">
      <c r="A4786" s="452"/>
      <c r="B4786" s="451"/>
      <c r="C4786" s="451"/>
      <c r="D4786" s="451"/>
      <c r="E4786" s="451"/>
      <c r="F4786" s="451"/>
      <c r="G4786" s="451"/>
      <c r="H4786" s="451"/>
    </row>
    <row r="4787" spans="1:8" x14ac:dyDescent="0.2">
      <c r="A4787" s="452"/>
      <c r="B4787" s="451"/>
      <c r="C4787" s="451"/>
      <c r="D4787" s="451"/>
      <c r="E4787" s="451"/>
      <c r="F4787" s="451"/>
      <c r="G4787" s="451"/>
      <c r="H4787" s="451"/>
    </row>
    <row r="4788" spans="1:8" x14ac:dyDescent="0.2">
      <c r="A4788" s="452"/>
      <c r="B4788" s="451"/>
      <c r="C4788" s="451"/>
      <c r="D4788" s="451"/>
      <c r="E4788" s="451"/>
      <c r="F4788" s="451"/>
      <c r="G4788" s="451"/>
      <c r="H4788" s="451"/>
    </row>
    <row r="4789" spans="1:8" x14ac:dyDescent="0.2">
      <c r="A4789" s="452"/>
      <c r="B4789" s="451"/>
      <c r="C4789" s="451"/>
      <c r="D4789" s="451"/>
      <c r="E4789" s="451"/>
      <c r="F4789" s="451"/>
      <c r="G4789" s="451"/>
      <c r="H4789" s="451"/>
    </row>
    <row r="4790" spans="1:8" x14ac:dyDescent="0.2">
      <c r="A4790" s="452"/>
      <c r="B4790" s="451"/>
      <c r="C4790" s="451"/>
      <c r="D4790" s="451"/>
      <c r="E4790" s="451"/>
      <c r="F4790" s="451"/>
      <c r="G4790" s="451"/>
      <c r="H4790" s="451"/>
    </row>
    <row r="4791" spans="1:8" x14ac:dyDescent="0.2">
      <c r="A4791" s="452"/>
      <c r="B4791" s="451"/>
      <c r="C4791" s="451"/>
      <c r="D4791" s="451"/>
      <c r="E4791" s="451"/>
      <c r="F4791" s="451"/>
      <c r="G4791" s="451"/>
      <c r="H4791" s="451"/>
    </row>
    <row r="4792" spans="1:8" x14ac:dyDescent="0.2">
      <c r="A4792" s="452"/>
      <c r="B4792" s="451"/>
      <c r="C4792" s="451"/>
      <c r="D4792" s="451"/>
      <c r="E4792" s="451"/>
      <c r="F4792" s="451"/>
      <c r="G4792" s="451"/>
      <c r="H4792" s="451"/>
    </row>
    <row r="4793" spans="1:8" x14ac:dyDescent="0.2">
      <c r="A4793" s="452"/>
      <c r="B4793" s="451"/>
      <c r="C4793" s="451"/>
      <c r="D4793" s="451"/>
      <c r="E4793" s="451"/>
      <c r="F4793" s="451"/>
      <c r="G4793" s="451"/>
      <c r="H4793" s="451"/>
    </row>
    <row r="4794" spans="1:8" x14ac:dyDescent="0.2">
      <c r="A4794" s="452"/>
      <c r="B4794" s="451"/>
      <c r="C4794" s="451"/>
      <c r="D4794" s="451"/>
      <c r="E4794" s="451"/>
      <c r="F4794" s="451"/>
      <c r="G4794" s="451"/>
      <c r="H4794" s="451"/>
    </row>
    <row r="4795" spans="1:8" x14ac:dyDescent="0.2">
      <c r="A4795" s="452"/>
      <c r="B4795" s="451"/>
      <c r="C4795" s="451"/>
      <c r="D4795" s="451"/>
      <c r="E4795" s="451"/>
      <c r="F4795" s="451"/>
      <c r="G4795" s="451"/>
      <c r="H4795" s="451"/>
    </row>
    <row r="4796" spans="1:8" x14ac:dyDescent="0.2">
      <c r="A4796" s="452"/>
      <c r="B4796" s="451"/>
      <c r="C4796" s="451"/>
      <c r="D4796" s="451"/>
      <c r="E4796" s="451"/>
      <c r="F4796" s="451"/>
      <c r="G4796" s="451"/>
      <c r="H4796" s="451"/>
    </row>
    <row r="4797" spans="1:8" x14ac:dyDescent="0.2">
      <c r="A4797" s="452"/>
      <c r="B4797" s="451"/>
      <c r="C4797" s="451"/>
      <c r="D4797" s="451"/>
      <c r="E4797" s="451"/>
      <c r="F4797" s="451"/>
      <c r="G4797" s="451"/>
      <c r="H4797" s="451"/>
    </row>
    <row r="4798" spans="1:8" x14ac:dyDescent="0.2">
      <c r="A4798" s="452"/>
      <c r="B4798" s="451"/>
      <c r="C4798" s="451"/>
      <c r="D4798" s="451"/>
      <c r="E4798" s="451"/>
      <c r="F4798" s="451"/>
      <c r="G4798" s="451"/>
      <c r="H4798" s="451"/>
    </row>
    <row r="4799" spans="1:8" x14ac:dyDescent="0.2">
      <c r="A4799" s="452"/>
      <c r="B4799" s="451"/>
      <c r="C4799" s="451"/>
      <c r="D4799" s="451"/>
      <c r="E4799" s="451"/>
      <c r="F4799" s="451"/>
      <c r="G4799" s="451"/>
      <c r="H4799" s="451"/>
    </row>
    <row r="4800" spans="1:8" x14ac:dyDescent="0.2">
      <c r="A4800" s="452"/>
      <c r="B4800" s="451"/>
      <c r="C4800" s="451"/>
      <c r="D4800" s="451"/>
      <c r="E4800" s="451"/>
      <c r="F4800" s="451"/>
      <c r="G4800" s="451"/>
      <c r="H4800" s="451"/>
    </row>
    <row r="4801" spans="1:8" x14ac:dyDescent="0.2">
      <c r="A4801" s="452"/>
      <c r="B4801" s="451"/>
      <c r="C4801" s="451"/>
      <c r="D4801" s="451"/>
      <c r="E4801" s="451"/>
      <c r="F4801" s="451"/>
      <c r="G4801" s="451"/>
      <c r="H4801" s="451"/>
    </row>
    <row r="4802" spans="1:8" x14ac:dyDescent="0.2">
      <c r="A4802" s="452"/>
      <c r="B4802" s="451"/>
      <c r="C4802" s="451"/>
      <c r="D4802" s="451"/>
      <c r="E4802" s="451"/>
      <c r="F4802" s="451"/>
      <c r="G4802" s="451"/>
      <c r="H4802" s="451"/>
    </row>
    <row r="4803" spans="1:8" x14ac:dyDescent="0.2">
      <c r="A4803" s="452"/>
      <c r="B4803" s="451"/>
      <c r="C4803" s="451"/>
      <c r="D4803" s="451"/>
      <c r="E4803" s="451"/>
      <c r="F4803" s="451"/>
      <c r="G4803" s="451"/>
      <c r="H4803" s="451"/>
    </row>
    <row r="4804" spans="1:8" x14ac:dyDescent="0.2">
      <c r="A4804" s="452"/>
      <c r="B4804" s="451"/>
      <c r="C4804" s="451"/>
      <c r="D4804" s="451"/>
      <c r="E4804" s="451"/>
      <c r="F4804" s="451"/>
      <c r="G4804" s="451"/>
      <c r="H4804" s="451"/>
    </row>
    <row r="4805" spans="1:8" x14ac:dyDescent="0.2">
      <c r="A4805" s="452"/>
      <c r="B4805" s="451"/>
      <c r="C4805" s="451"/>
      <c r="D4805" s="451"/>
      <c r="E4805" s="451"/>
      <c r="F4805" s="451"/>
      <c r="G4805" s="451"/>
      <c r="H4805" s="451"/>
    </row>
    <row r="4806" spans="1:8" x14ac:dyDescent="0.2">
      <c r="A4806" s="452"/>
      <c r="B4806" s="451"/>
      <c r="C4806" s="451"/>
      <c r="D4806" s="451"/>
      <c r="E4806" s="451"/>
      <c r="F4806" s="451"/>
      <c r="G4806" s="451"/>
      <c r="H4806" s="451"/>
    </row>
    <row r="4807" spans="1:8" x14ac:dyDescent="0.2">
      <c r="A4807" s="452"/>
      <c r="B4807" s="451"/>
      <c r="C4807" s="451"/>
      <c r="D4807" s="451"/>
      <c r="E4807" s="451"/>
      <c r="F4807" s="451"/>
      <c r="G4807" s="451"/>
      <c r="H4807" s="451"/>
    </row>
    <row r="4808" spans="1:8" x14ac:dyDescent="0.2">
      <c r="A4808" s="452"/>
      <c r="B4808" s="451"/>
      <c r="C4808" s="451"/>
      <c r="D4808" s="451"/>
      <c r="E4808" s="451"/>
      <c r="F4808" s="451"/>
      <c r="G4808" s="451"/>
      <c r="H4808" s="451"/>
    </row>
    <row r="4809" spans="1:8" x14ac:dyDescent="0.2">
      <c r="A4809" s="452"/>
      <c r="B4809" s="451"/>
      <c r="C4809" s="451"/>
      <c r="D4809" s="451"/>
      <c r="E4809" s="451"/>
      <c r="F4809" s="451"/>
      <c r="G4809" s="451"/>
      <c r="H4809" s="451"/>
    </row>
    <row r="4810" spans="1:8" x14ac:dyDescent="0.2">
      <c r="A4810" s="452"/>
      <c r="B4810" s="451"/>
      <c r="C4810" s="451"/>
      <c r="D4810" s="451"/>
      <c r="E4810" s="451"/>
      <c r="F4810" s="451"/>
      <c r="G4810" s="451"/>
      <c r="H4810" s="451"/>
    </row>
    <row r="4811" spans="1:8" x14ac:dyDescent="0.2">
      <c r="A4811" s="452"/>
      <c r="B4811" s="451"/>
      <c r="C4811" s="451"/>
      <c r="D4811" s="451"/>
      <c r="E4811" s="451"/>
      <c r="F4811" s="451"/>
      <c r="G4811" s="451"/>
      <c r="H4811" s="451"/>
    </row>
    <row r="4812" spans="1:8" x14ac:dyDescent="0.2">
      <c r="A4812" s="452"/>
      <c r="B4812" s="451"/>
      <c r="C4812" s="451"/>
      <c r="D4812" s="451"/>
      <c r="E4812" s="451"/>
      <c r="F4812" s="451"/>
      <c r="G4812" s="451"/>
      <c r="H4812" s="451"/>
    </row>
    <row r="4813" spans="1:8" x14ac:dyDescent="0.2">
      <c r="A4813" s="452"/>
      <c r="B4813" s="451"/>
      <c r="C4813" s="451"/>
      <c r="D4813" s="451"/>
      <c r="E4813" s="451"/>
      <c r="F4813" s="451"/>
      <c r="G4813" s="451"/>
      <c r="H4813" s="451"/>
    </row>
    <row r="4814" spans="1:8" x14ac:dyDescent="0.2">
      <c r="A4814" s="452"/>
      <c r="B4814" s="451"/>
      <c r="C4814" s="451"/>
      <c r="D4814" s="451"/>
      <c r="E4814" s="451"/>
      <c r="F4814" s="451"/>
      <c r="G4814" s="451"/>
      <c r="H4814" s="451"/>
    </row>
    <row r="4815" spans="1:8" x14ac:dyDescent="0.2">
      <c r="A4815" s="452"/>
      <c r="B4815" s="451"/>
      <c r="C4815" s="451"/>
      <c r="D4815" s="451"/>
      <c r="E4815" s="451"/>
      <c r="F4815" s="451"/>
      <c r="G4815" s="451"/>
      <c r="H4815" s="451"/>
    </row>
    <row r="4816" spans="1:8" x14ac:dyDescent="0.2">
      <c r="A4816" s="452"/>
      <c r="B4816" s="451"/>
      <c r="C4816" s="451"/>
      <c r="D4816" s="451"/>
      <c r="E4816" s="451"/>
      <c r="F4816" s="451"/>
      <c r="G4816" s="451"/>
      <c r="H4816" s="451"/>
    </row>
    <row r="4817" spans="1:8" x14ac:dyDescent="0.2">
      <c r="A4817" s="452"/>
      <c r="B4817" s="451"/>
      <c r="C4817" s="451"/>
      <c r="D4817" s="451"/>
      <c r="E4817" s="451"/>
      <c r="F4817" s="451"/>
      <c r="G4817" s="451"/>
      <c r="H4817" s="451"/>
    </row>
    <row r="4818" spans="1:8" x14ac:dyDescent="0.2">
      <c r="A4818" s="452"/>
      <c r="B4818" s="451"/>
      <c r="C4818" s="451"/>
      <c r="D4818" s="451"/>
      <c r="E4818" s="451"/>
      <c r="F4818" s="451"/>
      <c r="G4818" s="451"/>
      <c r="H4818" s="451"/>
    </row>
    <row r="4819" spans="1:8" x14ac:dyDescent="0.2">
      <c r="A4819" s="452"/>
      <c r="B4819" s="451"/>
      <c r="C4819" s="451"/>
      <c r="D4819" s="451"/>
      <c r="E4819" s="451"/>
      <c r="F4819" s="451"/>
      <c r="G4819" s="451"/>
      <c r="H4819" s="451"/>
    </row>
    <row r="4820" spans="1:8" x14ac:dyDescent="0.2">
      <c r="A4820" s="452"/>
      <c r="B4820" s="451"/>
      <c r="C4820" s="451"/>
      <c r="D4820" s="451"/>
      <c r="E4820" s="451"/>
      <c r="F4820" s="451"/>
      <c r="G4820" s="451"/>
      <c r="H4820" s="451"/>
    </row>
    <row r="4821" spans="1:8" x14ac:dyDescent="0.2">
      <c r="A4821" s="452"/>
      <c r="B4821" s="451"/>
      <c r="C4821" s="451"/>
      <c r="D4821" s="451"/>
      <c r="E4821" s="451"/>
      <c r="F4821" s="451"/>
      <c r="G4821" s="451"/>
      <c r="H4821" s="451"/>
    </row>
    <row r="4822" spans="1:8" x14ac:dyDescent="0.2">
      <c r="A4822" s="452"/>
      <c r="B4822" s="451"/>
      <c r="C4822" s="451"/>
      <c r="D4822" s="451"/>
      <c r="E4822" s="451"/>
      <c r="F4822" s="451"/>
      <c r="G4822" s="451"/>
      <c r="H4822" s="451"/>
    </row>
    <row r="4823" spans="1:8" x14ac:dyDescent="0.2">
      <c r="A4823" s="452"/>
      <c r="B4823" s="451"/>
      <c r="C4823" s="451"/>
      <c r="D4823" s="451"/>
      <c r="E4823" s="451"/>
      <c r="F4823" s="451"/>
      <c r="G4823" s="451"/>
      <c r="H4823" s="451"/>
    </row>
    <row r="4824" spans="1:8" x14ac:dyDescent="0.2">
      <c r="A4824" s="452"/>
      <c r="B4824" s="451"/>
      <c r="C4824" s="451"/>
      <c r="D4824" s="451"/>
      <c r="E4824" s="451"/>
      <c r="F4824" s="451"/>
      <c r="G4824" s="451"/>
      <c r="H4824" s="451"/>
    </row>
    <row r="4825" spans="1:8" x14ac:dyDescent="0.2">
      <c r="A4825" s="452"/>
      <c r="B4825" s="451"/>
      <c r="C4825" s="451"/>
      <c r="D4825" s="451"/>
      <c r="E4825" s="451"/>
      <c r="F4825" s="451"/>
      <c r="G4825" s="451"/>
      <c r="H4825" s="451"/>
    </row>
    <row r="4826" spans="1:8" x14ac:dyDescent="0.2">
      <c r="A4826" s="452"/>
      <c r="B4826" s="451"/>
      <c r="C4826" s="451"/>
      <c r="D4826" s="451"/>
      <c r="E4826" s="451"/>
      <c r="F4826" s="451"/>
      <c r="G4826" s="451"/>
      <c r="H4826" s="451"/>
    </row>
    <row r="4827" spans="1:8" x14ac:dyDescent="0.2">
      <c r="A4827" s="452"/>
      <c r="B4827" s="451"/>
      <c r="C4827" s="451"/>
      <c r="D4827" s="451"/>
      <c r="E4827" s="451"/>
      <c r="F4827" s="451"/>
      <c r="G4827" s="451"/>
      <c r="H4827" s="451"/>
    </row>
    <row r="4828" spans="1:8" x14ac:dyDescent="0.2">
      <c r="A4828" s="452"/>
      <c r="B4828" s="451"/>
      <c r="C4828" s="451"/>
      <c r="D4828" s="451"/>
      <c r="E4828" s="451"/>
      <c r="F4828" s="451"/>
      <c r="G4828" s="451"/>
      <c r="H4828" s="451"/>
    </row>
    <row r="4829" spans="1:8" x14ac:dyDescent="0.2">
      <c r="A4829" s="452"/>
      <c r="B4829" s="451"/>
      <c r="C4829" s="451"/>
      <c r="D4829" s="451"/>
      <c r="E4829" s="451"/>
      <c r="F4829" s="451"/>
      <c r="G4829" s="451"/>
      <c r="H4829" s="451"/>
    </row>
    <row r="4830" spans="1:8" x14ac:dyDescent="0.2">
      <c r="A4830" s="452"/>
      <c r="B4830" s="451"/>
      <c r="C4830" s="451"/>
      <c r="D4830" s="451"/>
      <c r="E4830" s="451"/>
      <c r="F4830" s="451"/>
      <c r="G4830" s="451"/>
      <c r="H4830" s="451"/>
    </row>
    <row r="4831" spans="1:8" x14ac:dyDescent="0.2">
      <c r="A4831" s="452"/>
      <c r="B4831" s="451"/>
      <c r="C4831" s="451"/>
      <c r="D4831" s="451"/>
      <c r="E4831" s="451"/>
      <c r="F4831" s="451"/>
      <c r="G4831" s="451"/>
      <c r="H4831" s="451"/>
    </row>
    <row r="4832" spans="1:8" x14ac:dyDescent="0.2">
      <c r="A4832" s="452"/>
      <c r="B4832" s="451"/>
      <c r="C4832" s="451"/>
      <c r="D4832" s="451"/>
      <c r="E4832" s="451"/>
      <c r="F4832" s="451"/>
      <c r="G4832" s="451"/>
      <c r="H4832" s="451"/>
    </row>
    <row r="4833" spans="1:8" x14ac:dyDescent="0.2">
      <c r="A4833" s="452"/>
      <c r="B4833" s="451"/>
      <c r="C4833" s="451"/>
      <c r="D4833" s="451"/>
      <c r="E4833" s="451"/>
      <c r="F4833" s="451"/>
      <c r="G4833" s="451"/>
      <c r="H4833" s="451"/>
    </row>
    <row r="4834" spans="1:8" x14ac:dyDescent="0.2">
      <c r="A4834" s="452"/>
      <c r="B4834" s="451"/>
      <c r="C4834" s="451"/>
      <c r="D4834" s="451"/>
      <c r="E4834" s="451"/>
      <c r="F4834" s="451"/>
      <c r="G4834" s="451"/>
      <c r="H4834" s="451"/>
    </row>
    <row r="4835" spans="1:8" x14ac:dyDescent="0.2">
      <c r="A4835" s="452"/>
      <c r="B4835" s="451"/>
      <c r="C4835" s="451"/>
      <c r="D4835" s="451"/>
      <c r="E4835" s="451"/>
      <c r="F4835" s="451"/>
      <c r="G4835" s="451"/>
      <c r="H4835" s="451"/>
    </row>
    <row r="4836" spans="1:8" x14ac:dyDescent="0.2">
      <c r="A4836" s="452"/>
      <c r="B4836" s="451"/>
      <c r="C4836" s="451"/>
      <c r="D4836" s="451"/>
      <c r="E4836" s="451"/>
      <c r="F4836" s="451"/>
      <c r="G4836" s="451"/>
      <c r="H4836" s="451"/>
    </row>
    <row r="4837" spans="1:8" x14ac:dyDescent="0.2">
      <c r="A4837" s="452"/>
      <c r="B4837" s="451"/>
      <c r="C4837" s="451"/>
      <c r="D4837" s="451"/>
      <c r="E4837" s="451"/>
      <c r="F4837" s="451"/>
      <c r="G4837" s="451"/>
      <c r="H4837" s="451"/>
    </row>
    <row r="4838" spans="1:8" x14ac:dyDescent="0.2">
      <c r="A4838" s="452"/>
      <c r="B4838" s="451"/>
      <c r="C4838" s="451"/>
      <c r="D4838" s="451"/>
      <c r="E4838" s="451"/>
      <c r="F4838" s="451"/>
      <c r="G4838" s="451"/>
      <c r="H4838" s="451"/>
    </row>
    <row r="4839" spans="1:8" x14ac:dyDescent="0.2">
      <c r="A4839" s="452"/>
      <c r="B4839" s="451"/>
      <c r="C4839" s="451"/>
      <c r="D4839" s="451"/>
      <c r="E4839" s="451"/>
      <c r="F4839" s="451"/>
      <c r="G4839" s="451"/>
      <c r="H4839" s="451"/>
    </row>
    <row r="4840" spans="1:8" x14ac:dyDescent="0.2">
      <c r="A4840" s="452"/>
      <c r="B4840" s="451"/>
      <c r="C4840" s="451"/>
      <c r="D4840" s="451"/>
      <c r="E4840" s="451"/>
      <c r="F4840" s="451"/>
      <c r="G4840" s="451"/>
      <c r="H4840" s="451"/>
    </row>
    <row r="4841" spans="1:8" x14ac:dyDescent="0.2">
      <c r="A4841" s="452"/>
      <c r="B4841" s="451"/>
      <c r="C4841" s="451"/>
      <c r="D4841" s="451"/>
      <c r="E4841" s="451"/>
      <c r="F4841" s="451"/>
      <c r="G4841" s="451"/>
      <c r="H4841" s="451"/>
    </row>
    <row r="4842" spans="1:8" x14ac:dyDescent="0.2">
      <c r="A4842" s="452"/>
      <c r="B4842" s="451"/>
      <c r="C4842" s="451"/>
      <c r="D4842" s="451"/>
      <c r="E4842" s="451"/>
      <c r="F4842" s="451"/>
      <c r="G4842" s="451"/>
      <c r="H4842" s="451"/>
    </row>
    <row r="4843" spans="1:8" x14ac:dyDescent="0.2">
      <c r="A4843" s="452"/>
      <c r="B4843" s="451"/>
      <c r="C4843" s="451"/>
      <c r="D4843" s="451"/>
      <c r="E4843" s="451"/>
      <c r="F4843" s="451"/>
      <c r="G4843" s="451"/>
      <c r="H4843" s="451"/>
    </row>
    <row r="4844" spans="1:8" x14ac:dyDescent="0.2">
      <c r="A4844" s="452"/>
      <c r="B4844" s="451"/>
      <c r="C4844" s="451"/>
      <c r="D4844" s="451"/>
      <c r="E4844" s="451"/>
      <c r="F4844" s="451"/>
      <c r="G4844" s="451"/>
      <c r="H4844" s="451"/>
    </row>
    <row r="4845" spans="1:8" x14ac:dyDescent="0.2">
      <c r="A4845" s="452"/>
      <c r="B4845" s="451"/>
      <c r="C4845" s="451"/>
      <c r="D4845" s="451"/>
      <c r="E4845" s="451"/>
      <c r="F4845" s="451"/>
      <c r="G4845" s="451"/>
      <c r="H4845" s="451"/>
    </row>
    <row r="4846" spans="1:8" x14ac:dyDescent="0.2">
      <c r="A4846" s="452"/>
      <c r="B4846" s="451"/>
      <c r="C4846" s="451"/>
      <c r="D4846" s="451"/>
      <c r="E4846" s="451"/>
      <c r="F4846" s="451"/>
      <c r="G4846" s="451"/>
      <c r="H4846" s="451"/>
    </row>
    <row r="4847" spans="1:8" x14ac:dyDescent="0.2">
      <c r="A4847" s="452"/>
      <c r="B4847" s="451"/>
      <c r="C4847" s="451"/>
      <c r="D4847" s="451"/>
      <c r="E4847" s="451"/>
      <c r="F4847" s="451"/>
      <c r="G4847" s="451"/>
      <c r="H4847" s="451"/>
    </row>
    <row r="4848" spans="1:8" x14ac:dyDescent="0.2">
      <c r="A4848" s="452"/>
      <c r="B4848" s="451"/>
      <c r="C4848" s="451"/>
      <c r="D4848" s="451"/>
      <c r="E4848" s="451"/>
      <c r="F4848" s="451"/>
      <c r="G4848" s="451"/>
      <c r="H4848" s="451"/>
    </row>
    <row r="4849" spans="1:8" x14ac:dyDescent="0.2">
      <c r="A4849" s="452"/>
      <c r="B4849" s="451"/>
      <c r="C4849" s="451"/>
      <c r="D4849" s="451"/>
      <c r="E4849" s="451"/>
      <c r="F4849" s="451"/>
      <c r="G4849" s="451"/>
      <c r="H4849" s="451"/>
    </row>
    <row r="4850" spans="1:8" x14ac:dyDescent="0.2">
      <c r="A4850" s="452"/>
      <c r="B4850" s="451"/>
      <c r="C4850" s="451"/>
      <c r="D4850" s="451"/>
      <c r="E4850" s="451"/>
      <c r="F4850" s="451"/>
      <c r="G4850" s="451"/>
      <c r="H4850" s="451"/>
    </row>
    <row r="4851" spans="1:8" x14ac:dyDescent="0.2">
      <c r="A4851" s="452"/>
      <c r="B4851" s="451"/>
      <c r="C4851" s="451"/>
      <c r="D4851" s="451"/>
      <c r="E4851" s="451"/>
      <c r="F4851" s="451"/>
      <c r="G4851" s="451"/>
      <c r="H4851" s="451"/>
    </row>
    <row r="4852" spans="1:8" x14ac:dyDescent="0.2">
      <c r="A4852" s="452"/>
      <c r="B4852" s="451"/>
      <c r="C4852" s="451"/>
      <c r="D4852" s="451"/>
      <c r="E4852" s="451"/>
      <c r="F4852" s="451"/>
      <c r="G4852" s="451"/>
      <c r="H4852" s="451"/>
    </row>
    <row r="4853" spans="1:8" x14ac:dyDescent="0.2">
      <c r="A4853" s="452"/>
      <c r="B4853" s="451"/>
      <c r="C4853" s="451"/>
      <c r="D4853" s="451"/>
      <c r="E4853" s="451"/>
      <c r="F4853" s="451"/>
      <c r="G4853" s="451"/>
      <c r="H4853" s="451"/>
    </row>
    <row r="4854" spans="1:8" x14ac:dyDescent="0.2">
      <c r="A4854" s="452"/>
      <c r="B4854" s="451"/>
      <c r="C4854" s="451"/>
      <c r="D4854" s="451"/>
      <c r="E4854" s="451"/>
      <c r="F4854" s="451"/>
      <c r="G4854" s="451"/>
      <c r="H4854" s="451"/>
    </row>
    <row r="4855" spans="1:8" x14ac:dyDescent="0.2">
      <c r="A4855" s="452"/>
      <c r="B4855" s="451"/>
      <c r="C4855" s="451"/>
      <c r="D4855" s="451"/>
      <c r="E4855" s="451"/>
      <c r="F4855" s="451"/>
      <c r="G4855" s="451"/>
      <c r="H4855" s="451"/>
    </row>
    <row r="4856" spans="1:8" x14ac:dyDescent="0.2">
      <c r="A4856" s="452"/>
      <c r="B4856" s="451"/>
      <c r="C4856" s="451"/>
      <c r="D4856" s="451"/>
      <c r="E4856" s="451"/>
      <c r="F4856" s="451"/>
      <c r="G4856" s="451"/>
      <c r="H4856" s="451"/>
    </row>
    <row r="4857" spans="1:8" x14ac:dyDescent="0.2">
      <c r="A4857" s="452"/>
      <c r="B4857" s="451"/>
      <c r="C4857" s="451"/>
      <c r="D4857" s="451"/>
      <c r="E4857" s="451"/>
      <c r="F4857" s="451"/>
      <c r="G4857" s="451"/>
      <c r="H4857" s="451"/>
    </row>
    <row r="4858" spans="1:8" x14ac:dyDescent="0.2">
      <c r="A4858" s="452"/>
      <c r="B4858" s="451"/>
      <c r="C4858" s="451"/>
      <c r="D4858" s="451"/>
      <c r="E4858" s="451"/>
      <c r="F4858" s="451"/>
      <c r="G4858" s="451"/>
      <c r="H4858" s="451"/>
    </row>
    <row r="4859" spans="1:8" x14ac:dyDescent="0.2">
      <c r="A4859" s="452"/>
      <c r="B4859" s="451"/>
      <c r="C4859" s="451"/>
      <c r="D4859" s="451"/>
      <c r="E4859" s="451"/>
      <c r="F4859" s="451"/>
      <c r="G4859" s="451"/>
      <c r="H4859" s="451"/>
    </row>
    <row r="4860" spans="1:8" x14ac:dyDescent="0.2">
      <c r="A4860" s="452"/>
      <c r="B4860" s="451"/>
      <c r="C4860" s="451"/>
      <c r="D4860" s="451"/>
      <c r="E4860" s="451"/>
      <c r="F4860" s="451"/>
      <c r="G4860" s="451"/>
      <c r="H4860" s="451"/>
    </row>
    <row r="4861" spans="1:8" x14ac:dyDescent="0.2">
      <c r="A4861" s="452"/>
      <c r="B4861" s="451"/>
      <c r="C4861" s="451"/>
      <c r="D4861" s="451"/>
      <c r="E4861" s="451"/>
      <c r="F4861" s="451"/>
      <c r="G4861" s="451"/>
      <c r="H4861" s="451"/>
    </row>
    <row r="4862" spans="1:8" x14ac:dyDescent="0.2">
      <c r="A4862" s="452"/>
      <c r="B4862" s="451"/>
      <c r="C4862" s="451"/>
      <c r="D4862" s="451"/>
      <c r="E4862" s="451"/>
      <c r="F4862" s="451"/>
      <c r="G4862" s="451"/>
      <c r="H4862" s="451"/>
    </row>
    <row r="4863" spans="1:8" x14ac:dyDescent="0.2">
      <c r="A4863" s="452"/>
      <c r="B4863" s="451"/>
      <c r="C4863" s="451"/>
      <c r="D4863" s="451"/>
      <c r="E4863" s="451"/>
      <c r="F4863" s="451"/>
      <c r="G4863" s="451"/>
      <c r="H4863" s="451"/>
    </row>
    <row r="4864" spans="1:8" x14ac:dyDescent="0.2">
      <c r="A4864" s="452"/>
      <c r="B4864" s="451"/>
      <c r="C4864" s="451"/>
      <c r="D4864" s="451"/>
      <c r="E4864" s="451"/>
      <c r="F4864" s="451"/>
      <c r="G4864" s="451"/>
      <c r="H4864" s="451"/>
    </row>
    <row r="4865" spans="1:8" x14ac:dyDescent="0.2">
      <c r="A4865" s="452"/>
      <c r="B4865" s="451"/>
      <c r="C4865" s="451"/>
      <c r="D4865" s="451"/>
      <c r="E4865" s="451"/>
      <c r="F4865" s="451"/>
      <c r="G4865" s="451"/>
      <c r="H4865" s="451"/>
    </row>
    <row r="4866" spans="1:8" x14ac:dyDescent="0.2">
      <c r="A4866" s="452"/>
      <c r="B4866" s="451"/>
      <c r="C4866" s="451"/>
      <c r="D4866" s="451"/>
      <c r="E4866" s="451"/>
      <c r="F4866" s="451"/>
      <c r="G4866" s="451"/>
      <c r="H4866" s="451"/>
    </row>
    <row r="4867" spans="1:8" x14ac:dyDescent="0.2">
      <c r="A4867" s="452"/>
      <c r="B4867" s="451"/>
      <c r="C4867" s="451"/>
      <c r="D4867" s="451"/>
      <c r="E4867" s="451"/>
      <c r="F4867" s="451"/>
      <c r="G4867" s="451"/>
      <c r="H4867" s="451"/>
    </row>
    <row r="4868" spans="1:8" x14ac:dyDescent="0.2">
      <c r="A4868" s="452"/>
      <c r="B4868" s="451"/>
      <c r="C4868" s="451"/>
      <c r="D4868" s="451"/>
      <c r="E4868" s="451"/>
      <c r="F4868" s="451"/>
      <c r="G4868" s="451"/>
      <c r="H4868" s="451"/>
    </row>
    <row r="4869" spans="1:8" x14ac:dyDescent="0.2">
      <c r="A4869" s="452"/>
      <c r="B4869" s="451"/>
      <c r="C4869" s="451"/>
      <c r="D4869" s="451"/>
      <c r="E4869" s="451"/>
      <c r="F4869" s="451"/>
      <c r="G4869" s="451"/>
      <c r="H4869" s="451"/>
    </row>
    <row r="4870" spans="1:8" x14ac:dyDescent="0.2">
      <c r="A4870" s="452"/>
      <c r="B4870" s="451"/>
      <c r="C4870" s="451"/>
      <c r="D4870" s="451"/>
      <c r="E4870" s="451"/>
      <c r="F4870" s="451"/>
      <c r="G4870" s="451"/>
      <c r="H4870" s="451"/>
    </row>
    <row r="4871" spans="1:8" x14ac:dyDescent="0.2">
      <c r="A4871" s="452"/>
      <c r="B4871" s="451"/>
      <c r="C4871" s="451"/>
      <c r="D4871" s="451"/>
      <c r="E4871" s="451"/>
      <c r="F4871" s="451"/>
      <c r="G4871" s="451"/>
      <c r="H4871" s="451"/>
    </row>
    <row r="4872" spans="1:8" x14ac:dyDescent="0.2">
      <c r="A4872" s="452"/>
      <c r="B4872" s="451"/>
      <c r="C4872" s="451"/>
      <c r="D4872" s="451"/>
      <c r="E4872" s="451"/>
      <c r="F4872" s="451"/>
      <c r="G4872" s="451"/>
      <c r="H4872" s="451"/>
    </row>
    <row r="4873" spans="1:8" x14ac:dyDescent="0.2">
      <c r="A4873" s="452"/>
      <c r="B4873" s="451"/>
      <c r="C4873" s="451"/>
      <c r="D4873" s="451"/>
      <c r="E4873" s="451"/>
      <c r="F4873" s="451"/>
      <c r="G4873" s="451"/>
      <c r="H4873" s="451"/>
    </row>
    <row r="4874" spans="1:8" x14ac:dyDescent="0.2">
      <c r="A4874" s="452"/>
      <c r="B4874" s="451"/>
      <c r="C4874" s="451"/>
      <c r="D4874" s="451"/>
      <c r="E4874" s="451"/>
      <c r="F4874" s="451"/>
      <c r="G4874" s="451"/>
      <c r="H4874" s="451"/>
    </row>
    <row r="4875" spans="1:8" x14ac:dyDescent="0.2">
      <c r="A4875" s="452"/>
      <c r="B4875" s="451"/>
      <c r="C4875" s="451"/>
      <c r="D4875" s="451"/>
      <c r="E4875" s="451"/>
      <c r="F4875" s="451"/>
      <c r="G4875" s="451"/>
      <c r="H4875" s="451"/>
    </row>
    <row r="4876" spans="1:8" x14ac:dyDescent="0.2">
      <c r="A4876" s="452"/>
      <c r="B4876" s="451"/>
      <c r="C4876" s="451"/>
      <c r="D4876" s="451"/>
      <c r="E4876" s="451"/>
      <c r="F4876" s="451"/>
      <c r="G4876" s="451"/>
      <c r="H4876" s="451"/>
    </row>
    <row r="4877" spans="1:8" x14ac:dyDescent="0.2">
      <c r="A4877" s="452"/>
      <c r="B4877" s="451"/>
      <c r="C4877" s="451"/>
      <c r="D4877" s="451"/>
      <c r="E4877" s="451"/>
      <c r="F4877" s="451"/>
      <c r="G4877" s="451"/>
      <c r="H4877" s="451"/>
    </row>
    <row r="4878" spans="1:8" x14ac:dyDescent="0.2">
      <c r="A4878" s="452"/>
      <c r="B4878" s="451"/>
      <c r="C4878" s="451"/>
      <c r="D4878" s="451"/>
      <c r="E4878" s="451"/>
      <c r="F4878" s="451"/>
      <c r="G4878" s="451"/>
      <c r="H4878" s="451"/>
    </row>
    <row r="4879" spans="1:8" x14ac:dyDescent="0.2">
      <c r="A4879" s="452"/>
      <c r="B4879" s="451"/>
      <c r="C4879" s="451"/>
      <c r="D4879" s="451"/>
      <c r="E4879" s="451"/>
      <c r="F4879" s="451"/>
      <c r="G4879" s="451"/>
      <c r="H4879" s="451"/>
    </row>
    <row r="4880" spans="1:8" x14ac:dyDescent="0.2">
      <c r="A4880" s="452"/>
      <c r="B4880" s="451"/>
      <c r="C4880" s="451"/>
      <c r="D4880" s="451"/>
      <c r="E4880" s="451"/>
      <c r="F4880" s="451"/>
      <c r="G4880" s="451"/>
      <c r="H4880" s="451"/>
    </row>
    <row r="4881" spans="1:8" x14ac:dyDescent="0.2">
      <c r="A4881" s="452"/>
      <c r="B4881" s="451"/>
      <c r="C4881" s="451"/>
      <c r="D4881" s="451"/>
      <c r="E4881" s="451"/>
      <c r="F4881" s="451"/>
      <c r="G4881" s="451"/>
      <c r="H4881" s="451"/>
    </row>
    <row r="4882" spans="1:8" x14ac:dyDescent="0.2">
      <c r="A4882" s="452"/>
      <c r="B4882" s="451"/>
      <c r="C4882" s="451"/>
      <c r="D4882" s="451"/>
      <c r="E4882" s="451"/>
      <c r="F4882" s="451"/>
      <c r="G4882" s="451"/>
      <c r="H4882" s="451"/>
    </row>
    <row r="4883" spans="1:8" x14ac:dyDescent="0.2">
      <c r="A4883" s="452"/>
      <c r="B4883" s="451"/>
      <c r="C4883" s="451"/>
      <c r="D4883" s="451"/>
      <c r="E4883" s="451"/>
      <c r="F4883" s="451"/>
      <c r="G4883" s="451"/>
      <c r="H4883" s="451"/>
    </row>
    <row r="4884" spans="1:8" x14ac:dyDescent="0.2">
      <c r="A4884" s="452"/>
      <c r="B4884" s="451"/>
      <c r="C4884" s="451"/>
      <c r="D4884" s="451"/>
      <c r="E4884" s="451"/>
      <c r="F4884" s="451"/>
      <c r="G4884" s="451"/>
      <c r="H4884" s="451"/>
    </row>
    <row r="4885" spans="1:8" x14ac:dyDescent="0.2">
      <c r="A4885" s="452"/>
      <c r="B4885" s="451"/>
      <c r="C4885" s="451"/>
      <c r="D4885" s="451"/>
      <c r="E4885" s="451"/>
      <c r="F4885" s="451"/>
      <c r="G4885" s="451"/>
      <c r="H4885" s="451"/>
    </row>
    <row r="4886" spans="1:8" x14ac:dyDescent="0.2">
      <c r="A4886" s="452"/>
      <c r="B4886" s="451"/>
      <c r="C4886" s="451"/>
      <c r="D4886" s="451"/>
      <c r="E4886" s="451"/>
      <c r="F4886" s="451"/>
      <c r="G4886" s="451"/>
      <c r="H4886" s="451"/>
    </row>
    <row r="4887" spans="1:8" x14ac:dyDescent="0.2">
      <c r="A4887" s="452"/>
      <c r="B4887" s="451"/>
      <c r="C4887" s="451"/>
      <c r="D4887" s="451"/>
      <c r="E4887" s="451"/>
      <c r="F4887" s="451"/>
      <c r="G4887" s="451"/>
      <c r="H4887" s="451"/>
    </row>
    <row r="4888" spans="1:8" x14ac:dyDescent="0.2">
      <c r="A4888" s="452"/>
      <c r="B4888" s="451"/>
      <c r="C4888" s="451"/>
      <c r="D4888" s="451"/>
      <c r="E4888" s="451"/>
      <c r="F4888" s="451"/>
      <c r="G4888" s="451"/>
      <c r="H4888" s="451"/>
    </row>
    <row r="4889" spans="1:8" x14ac:dyDescent="0.2">
      <c r="A4889" s="452"/>
      <c r="B4889" s="451"/>
      <c r="C4889" s="451"/>
      <c r="D4889" s="451"/>
      <c r="E4889" s="451"/>
      <c r="F4889" s="451"/>
      <c r="G4889" s="451"/>
      <c r="H4889" s="451"/>
    </row>
    <row r="4890" spans="1:8" x14ac:dyDescent="0.2">
      <c r="A4890" s="452"/>
      <c r="B4890" s="451"/>
      <c r="C4890" s="451"/>
      <c r="D4890" s="451"/>
      <c r="E4890" s="451"/>
      <c r="F4890" s="451"/>
      <c r="G4890" s="451"/>
      <c r="H4890" s="451"/>
    </row>
    <row r="4891" spans="1:8" x14ac:dyDescent="0.2">
      <c r="A4891" s="452"/>
      <c r="B4891" s="451"/>
      <c r="C4891" s="451"/>
      <c r="D4891" s="451"/>
      <c r="E4891" s="451"/>
      <c r="F4891" s="451"/>
      <c r="G4891" s="451"/>
      <c r="H4891" s="451"/>
    </row>
    <row r="4892" spans="1:8" x14ac:dyDescent="0.2">
      <c r="A4892" s="452"/>
      <c r="B4892" s="451"/>
      <c r="C4892" s="451"/>
      <c r="D4892" s="451"/>
      <c r="E4892" s="451"/>
      <c r="F4892" s="451"/>
      <c r="G4892" s="451"/>
      <c r="H4892" s="451"/>
    </row>
    <row r="4893" spans="1:8" x14ac:dyDescent="0.2">
      <c r="A4893" s="452"/>
      <c r="B4893" s="451"/>
      <c r="C4893" s="451"/>
      <c r="D4893" s="451"/>
      <c r="E4893" s="451"/>
      <c r="F4893" s="451"/>
      <c r="G4893" s="451"/>
      <c r="H4893" s="451"/>
    </row>
    <row r="4894" spans="1:8" x14ac:dyDescent="0.2">
      <c r="A4894" s="452"/>
      <c r="B4894" s="451"/>
      <c r="C4894" s="451"/>
      <c r="D4894" s="451"/>
      <c r="E4894" s="451"/>
      <c r="F4894" s="451"/>
      <c r="G4894" s="451"/>
      <c r="H4894" s="451"/>
    </row>
    <row r="4895" spans="1:8" x14ac:dyDescent="0.2">
      <c r="A4895" s="452"/>
      <c r="B4895" s="451"/>
      <c r="C4895" s="451"/>
      <c r="D4895" s="451"/>
      <c r="E4895" s="451"/>
      <c r="F4895" s="451"/>
      <c r="G4895" s="451"/>
      <c r="H4895" s="451"/>
    </row>
    <row r="4896" spans="1:8" x14ac:dyDescent="0.2">
      <c r="A4896" s="452"/>
      <c r="B4896" s="451"/>
      <c r="C4896" s="451"/>
      <c r="D4896" s="451"/>
      <c r="E4896" s="451"/>
      <c r="F4896" s="451"/>
      <c r="G4896" s="451"/>
      <c r="H4896" s="451"/>
    </row>
    <row r="4897" spans="1:8" x14ac:dyDescent="0.2">
      <c r="A4897" s="452"/>
      <c r="B4897" s="451"/>
      <c r="C4897" s="451"/>
      <c r="D4897" s="451"/>
      <c r="E4897" s="451"/>
      <c r="F4897" s="451"/>
      <c r="G4897" s="451"/>
      <c r="H4897" s="451"/>
    </row>
    <row r="4898" spans="1:8" x14ac:dyDescent="0.2">
      <c r="A4898" s="452"/>
      <c r="B4898" s="451"/>
      <c r="C4898" s="451"/>
      <c r="D4898" s="451"/>
      <c r="E4898" s="451"/>
      <c r="F4898" s="451"/>
      <c r="G4898" s="451"/>
      <c r="H4898" s="451"/>
    </row>
    <row r="4899" spans="1:8" x14ac:dyDescent="0.2">
      <c r="A4899" s="452"/>
      <c r="B4899" s="451"/>
      <c r="C4899" s="451"/>
      <c r="D4899" s="451"/>
      <c r="E4899" s="451"/>
      <c r="F4899" s="451"/>
      <c r="G4899" s="451"/>
      <c r="H4899" s="451"/>
    </row>
    <row r="4900" spans="1:8" x14ac:dyDescent="0.2">
      <c r="A4900" s="452"/>
      <c r="B4900" s="451"/>
      <c r="C4900" s="451"/>
      <c r="D4900" s="451"/>
      <c r="E4900" s="451"/>
      <c r="F4900" s="451"/>
      <c r="G4900" s="451"/>
      <c r="H4900" s="451"/>
    </row>
    <row r="4901" spans="1:8" x14ac:dyDescent="0.2">
      <c r="A4901" s="452"/>
      <c r="B4901" s="451"/>
      <c r="C4901" s="451"/>
      <c r="D4901" s="451"/>
      <c r="E4901" s="451"/>
      <c r="F4901" s="451"/>
      <c r="G4901" s="451"/>
      <c r="H4901" s="451"/>
    </row>
    <row r="4902" spans="1:8" x14ac:dyDescent="0.2">
      <c r="A4902" s="452"/>
      <c r="B4902" s="451"/>
      <c r="C4902" s="451"/>
      <c r="D4902" s="451"/>
      <c r="E4902" s="451"/>
      <c r="F4902" s="451"/>
      <c r="G4902" s="451"/>
      <c r="H4902" s="451"/>
    </row>
    <row r="4903" spans="1:8" x14ac:dyDescent="0.2">
      <c r="A4903" s="452"/>
      <c r="B4903" s="451"/>
      <c r="C4903" s="451"/>
      <c r="D4903" s="451"/>
      <c r="E4903" s="451"/>
      <c r="F4903" s="451"/>
      <c r="G4903" s="451"/>
      <c r="H4903" s="451"/>
    </row>
    <row r="4904" spans="1:8" x14ac:dyDescent="0.2">
      <c r="A4904" s="452"/>
      <c r="B4904" s="451"/>
      <c r="C4904" s="451"/>
      <c r="D4904" s="451"/>
      <c r="E4904" s="451"/>
      <c r="F4904" s="451"/>
      <c r="G4904" s="451"/>
      <c r="H4904" s="451"/>
    </row>
    <row r="4905" spans="1:8" x14ac:dyDescent="0.2">
      <c r="A4905" s="452"/>
      <c r="B4905" s="451"/>
      <c r="C4905" s="451"/>
      <c r="D4905" s="451"/>
      <c r="E4905" s="451"/>
      <c r="F4905" s="451"/>
      <c r="G4905" s="451"/>
      <c r="H4905" s="451"/>
    </row>
    <row r="4906" spans="1:8" x14ac:dyDescent="0.2">
      <c r="A4906" s="452"/>
      <c r="B4906" s="451"/>
      <c r="C4906" s="451"/>
      <c r="D4906" s="451"/>
      <c r="E4906" s="451"/>
      <c r="F4906" s="451"/>
      <c r="G4906" s="451"/>
      <c r="H4906" s="451"/>
    </row>
    <row r="4907" spans="1:8" x14ac:dyDescent="0.2">
      <c r="A4907" s="452"/>
      <c r="B4907" s="451"/>
      <c r="C4907" s="451"/>
      <c r="D4907" s="451"/>
      <c r="E4907" s="451"/>
      <c r="F4907" s="451"/>
      <c r="G4907" s="451"/>
      <c r="H4907" s="451"/>
    </row>
    <row r="4908" spans="1:8" x14ac:dyDescent="0.2">
      <c r="A4908" s="452"/>
      <c r="B4908" s="451"/>
      <c r="C4908" s="451"/>
      <c r="D4908" s="451"/>
      <c r="E4908" s="451"/>
      <c r="F4908" s="451"/>
      <c r="G4908" s="451"/>
      <c r="H4908" s="451"/>
    </row>
    <row r="4909" spans="1:8" x14ac:dyDescent="0.2">
      <c r="A4909" s="452"/>
      <c r="B4909" s="451"/>
      <c r="C4909" s="451"/>
      <c r="D4909" s="451"/>
      <c r="E4909" s="451"/>
      <c r="F4909" s="451"/>
      <c r="G4909" s="451"/>
      <c r="H4909" s="451"/>
    </row>
    <row r="4910" spans="1:8" x14ac:dyDescent="0.2">
      <c r="A4910" s="452"/>
      <c r="B4910" s="451"/>
      <c r="C4910" s="451"/>
      <c r="D4910" s="451"/>
      <c r="E4910" s="451"/>
      <c r="F4910" s="451"/>
      <c r="G4910" s="451"/>
      <c r="H4910" s="451"/>
    </row>
    <row r="4911" spans="1:8" x14ac:dyDescent="0.2">
      <c r="A4911" s="452"/>
      <c r="B4911" s="451"/>
      <c r="C4911" s="451"/>
      <c r="D4911" s="451"/>
      <c r="E4911" s="451"/>
      <c r="F4911" s="451"/>
      <c r="G4911" s="451"/>
      <c r="H4911" s="451"/>
    </row>
    <row r="4912" spans="1:8" x14ac:dyDescent="0.2">
      <c r="A4912" s="452"/>
      <c r="B4912" s="451"/>
      <c r="C4912" s="451"/>
      <c r="D4912" s="451"/>
      <c r="E4912" s="451"/>
      <c r="F4912" s="451"/>
      <c r="G4912" s="451"/>
      <c r="H4912" s="451"/>
    </row>
    <row r="4913" spans="1:8" x14ac:dyDescent="0.2">
      <c r="A4913" s="452"/>
      <c r="B4913" s="451"/>
      <c r="C4913" s="451"/>
      <c r="D4913" s="451"/>
      <c r="E4913" s="451"/>
      <c r="F4913" s="451"/>
      <c r="G4913" s="451"/>
      <c r="H4913" s="451"/>
    </row>
    <row r="4914" spans="1:8" x14ac:dyDescent="0.2">
      <c r="A4914" s="452"/>
      <c r="B4914" s="451"/>
      <c r="C4914" s="451"/>
      <c r="D4914" s="451"/>
      <c r="E4914" s="451"/>
      <c r="F4914" s="451"/>
      <c r="G4914" s="451"/>
      <c r="H4914" s="451"/>
    </row>
    <row r="4915" spans="1:8" x14ac:dyDescent="0.2">
      <c r="A4915" s="452"/>
      <c r="B4915" s="451"/>
      <c r="C4915" s="451"/>
      <c r="D4915" s="451"/>
      <c r="E4915" s="451"/>
      <c r="F4915" s="451"/>
      <c r="G4915" s="451"/>
      <c r="H4915" s="451"/>
    </row>
    <row r="4916" spans="1:8" x14ac:dyDescent="0.2">
      <c r="A4916" s="452"/>
      <c r="B4916" s="451"/>
      <c r="C4916" s="451"/>
      <c r="D4916" s="451"/>
      <c r="E4916" s="451"/>
      <c r="F4916" s="451"/>
      <c r="G4916" s="451"/>
      <c r="H4916" s="451"/>
    </row>
    <row r="4917" spans="1:8" x14ac:dyDescent="0.2">
      <c r="A4917" s="452"/>
      <c r="B4917" s="451"/>
      <c r="C4917" s="451"/>
      <c r="D4917" s="451"/>
      <c r="E4917" s="451"/>
      <c r="F4917" s="451"/>
      <c r="G4917" s="451"/>
      <c r="H4917" s="451"/>
    </row>
    <row r="4918" spans="1:8" x14ac:dyDescent="0.2">
      <c r="A4918" s="452"/>
      <c r="B4918" s="451"/>
      <c r="C4918" s="451"/>
      <c r="D4918" s="451"/>
      <c r="E4918" s="451"/>
      <c r="F4918" s="451"/>
      <c r="G4918" s="451"/>
      <c r="H4918" s="451"/>
    </row>
    <row r="4919" spans="1:8" x14ac:dyDescent="0.2">
      <c r="A4919" s="452"/>
      <c r="B4919" s="451"/>
      <c r="C4919" s="451"/>
      <c r="D4919" s="451"/>
      <c r="E4919" s="451"/>
      <c r="F4919" s="451"/>
      <c r="G4919" s="451"/>
      <c r="H4919" s="451"/>
    </row>
    <row r="4920" spans="1:8" x14ac:dyDescent="0.2">
      <c r="A4920" s="452"/>
      <c r="B4920" s="451"/>
      <c r="C4920" s="451"/>
      <c r="D4920" s="451"/>
      <c r="E4920" s="451"/>
      <c r="F4920" s="451"/>
      <c r="G4920" s="451"/>
      <c r="H4920" s="451"/>
    </row>
    <row r="4921" spans="1:8" x14ac:dyDescent="0.2">
      <c r="A4921" s="452"/>
      <c r="B4921" s="451"/>
      <c r="C4921" s="451"/>
      <c r="D4921" s="451"/>
      <c r="E4921" s="451"/>
      <c r="F4921" s="451"/>
      <c r="G4921" s="451"/>
      <c r="H4921" s="451"/>
    </row>
    <row r="4922" spans="1:8" x14ac:dyDescent="0.2">
      <c r="A4922" s="452"/>
      <c r="B4922" s="451"/>
      <c r="C4922" s="451"/>
      <c r="D4922" s="451"/>
      <c r="E4922" s="451"/>
      <c r="F4922" s="451"/>
      <c r="G4922" s="451"/>
      <c r="H4922" s="451"/>
    </row>
    <row r="4923" spans="1:8" x14ac:dyDescent="0.2">
      <c r="A4923" s="452"/>
      <c r="B4923" s="451"/>
      <c r="C4923" s="451"/>
      <c r="D4923" s="451"/>
      <c r="E4923" s="451"/>
      <c r="F4923" s="451"/>
      <c r="G4923" s="451"/>
      <c r="H4923" s="451"/>
    </row>
    <row r="4924" spans="1:8" x14ac:dyDescent="0.2">
      <c r="A4924" s="452"/>
      <c r="B4924" s="451"/>
      <c r="C4924" s="451"/>
      <c r="D4924" s="451"/>
      <c r="E4924" s="451"/>
      <c r="F4924" s="451"/>
      <c r="G4924" s="451"/>
      <c r="H4924" s="451"/>
    </row>
    <row r="4925" spans="1:8" x14ac:dyDescent="0.2">
      <c r="A4925" s="452"/>
      <c r="B4925" s="451"/>
      <c r="C4925" s="451"/>
      <c r="D4925" s="451"/>
      <c r="E4925" s="451"/>
      <c r="F4925" s="451"/>
      <c r="G4925" s="451"/>
      <c r="H4925" s="451"/>
    </row>
    <row r="4926" spans="1:8" x14ac:dyDescent="0.2">
      <c r="A4926" s="452"/>
      <c r="B4926" s="451"/>
      <c r="C4926" s="451"/>
      <c r="D4926" s="451"/>
      <c r="E4926" s="451"/>
      <c r="F4926" s="451"/>
      <c r="G4926" s="451"/>
      <c r="H4926" s="451"/>
    </row>
    <row r="4927" spans="1:8" x14ac:dyDescent="0.2">
      <c r="A4927" s="452"/>
      <c r="B4927" s="451"/>
      <c r="C4927" s="451"/>
      <c r="D4927" s="451"/>
      <c r="E4927" s="451"/>
      <c r="F4927" s="451"/>
      <c r="G4927" s="451"/>
      <c r="H4927" s="451"/>
    </row>
    <row r="4928" spans="1:8" x14ac:dyDescent="0.2">
      <c r="A4928" s="452"/>
      <c r="B4928" s="451"/>
      <c r="C4928" s="451"/>
      <c r="D4928" s="451"/>
      <c r="E4928" s="451"/>
      <c r="F4928" s="451"/>
      <c r="G4928" s="451"/>
      <c r="H4928" s="451"/>
    </row>
    <row r="4929" spans="1:8" x14ac:dyDescent="0.2">
      <c r="A4929" s="452"/>
      <c r="B4929" s="451"/>
      <c r="C4929" s="451"/>
      <c r="D4929" s="451"/>
      <c r="E4929" s="451"/>
      <c r="F4929" s="451"/>
      <c r="G4929" s="451"/>
      <c r="H4929" s="451"/>
    </row>
    <row r="4930" spans="1:8" x14ac:dyDescent="0.2">
      <c r="A4930" s="452"/>
      <c r="B4930" s="451"/>
      <c r="C4930" s="451"/>
      <c r="D4930" s="451"/>
      <c r="E4930" s="451"/>
      <c r="F4930" s="451"/>
      <c r="G4930" s="451"/>
      <c r="H4930" s="451"/>
    </row>
    <row r="4931" spans="1:8" x14ac:dyDescent="0.2">
      <c r="A4931" s="452"/>
      <c r="B4931" s="451"/>
      <c r="C4931" s="451"/>
      <c r="D4931" s="451"/>
      <c r="E4931" s="451"/>
      <c r="F4931" s="451"/>
      <c r="G4931" s="451"/>
      <c r="H4931" s="451"/>
    </row>
    <row r="4932" spans="1:8" x14ac:dyDescent="0.2">
      <c r="A4932" s="452"/>
      <c r="B4932" s="451"/>
      <c r="C4932" s="451"/>
      <c r="D4932" s="451"/>
      <c r="E4932" s="451"/>
      <c r="F4932" s="451"/>
      <c r="G4932" s="451"/>
      <c r="H4932" s="451"/>
    </row>
    <row r="4933" spans="1:8" x14ac:dyDescent="0.2">
      <c r="A4933" s="452"/>
      <c r="B4933" s="451"/>
      <c r="C4933" s="451"/>
      <c r="D4933" s="451"/>
      <c r="E4933" s="451"/>
      <c r="F4933" s="451"/>
      <c r="G4933" s="451"/>
      <c r="H4933" s="451"/>
    </row>
    <row r="4934" spans="1:8" x14ac:dyDescent="0.2">
      <c r="A4934" s="452"/>
      <c r="B4934" s="451"/>
      <c r="C4934" s="451"/>
      <c r="D4934" s="451"/>
      <c r="E4934" s="451"/>
      <c r="F4934" s="451"/>
      <c r="G4934" s="451"/>
      <c r="H4934" s="451"/>
    </row>
    <row r="4935" spans="1:8" x14ac:dyDescent="0.2">
      <c r="A4935" s="452"/>
      <c r="B4935" s="451"/>
      <c r="C4935" s="451"/>
      <c r="D4935" s="451"/>
      <c r="E4935" s="451"/>
      <c r="F4935" s="451"/>
      <c r="G4935" s="451"/>
      <c r="H4935" s="451"/>
    </row>
    <row r="4936" spans="1:8" x14ac:dyDescent="0.2">
      <c r="A4936" s="452"/>
      <c r="B4936" s="451"/>
      <c r="C4936" s="451"/>
      <c r="D4936" s="451"/>
      <c r="E4936" s="451"/>
      <c r="F4936" s="451"/>
      <c r="G4936" s="451"/>
      <c r="H4936" s="451"/>
    </row>
    <row r="4937" spans="1:8" x14ac:dyDescent="0.2">
      <c r="A4937" s="452"/>
      <c r="B4937" s="451"/>
      <c r="C4937" s="451"/>
      <c r="D4937" s="451"/>
      <c r="E4937" s="451"/>
      <c r="F4937" s="451"/>
      <c r="G4937" s="451"/>
      <c r="H4937" s="451"/>
    </row>
    <row r="4938" spans="1:8" x14ac:dyDescent="0.2">
      <c r="A4938" s="452"/>
      <c r="B4938" s="451"/>
      <c r="C4938" s="451"/>
      <c r="D4938" s="451"/>
      <c r="E4938" s="451"/>
      <c r="F4938" s="451"/>
      <c r="G4938" s="451"/>
      <c r="H4938" s="451"/>
    </row>
    <row r="4939" spans="1:8" x14ac:dyDescent="0.2">
      <c r="A4939" s="452"/>
      <c r="B4939" s="451"/>
      <c r="C4939" s="451"/>
      <c r="D4939" s="451"/>
      <c r="E4939" s="451"/>
      <c r="F4939" s="451"/>
      <c r="G4939" s="451"/>
      <c r="H4939" s="451"/>
    </row>
    <row r="4940" spans="1:8" x14ac:dyDescent="0.2">
      <c r="A4940" s="452"/>
      <c r="B4940" s="451"/>
      <c r="C4940" s="451"/>
      <c r="D4940" s="451"/>
      <c r="E4940" s="451"/>
      <c r="F4940" s="451"/>
      <c r="G4940" s="451"/>
      <c r="H4940" s="451"/>
    </row>
    <row r="4941" spans="1:8" x14ac:dyDescent="0.2">
      <c r="A4941" s="452"/>
      <c r="B4941" s="451"/>
      <c r="C4941" s="451"/>
      <c r="D4941" s="451"/>
      <c r="E4941" s="451"/>
      <c r="F4941" s="451"/>
      <c r="G4941" s="451"/>
      <c r="H4941" s="451"/>
    </row>
    <row r="4942" spans="1:8" x14ac:dyDescent="0.2">
      <c r="A4942" s="452"/>
      <c r="B4942" s="451"/>
      <c r="C4942" s="451"/>
      <c r="D4942" s="451"/>
      <c r="E4942" s="451"/>
      <c r="F4942" s="451"/>
      <c r="G4942" s="451"/>
      <c r="H4942" s="451"/>
    </row>
    <row r="4943" spans="1:8" x14ac:dyDescent="0.2">
      <c r="A4943" s="452"/>
      <c r="B4943" s="451"/>
      <c r="C4943" s="451"/>
      <c r="D4943" s="451"/>
      <c r="E4943" s="451"/>
      <c r="F4943" s="451"/>
      <c r="G4943" s="451"/>
      <c r="H4943" s="451"/>
    </row>
    <row r="4944" spans="1:8" x14ac:dyDescent="0.2">
      <c r="A4944" s="452"/>
      <c r="B4944" s="451"/>
      <c r="C4944" s="451"/>
      <c r="D4944" s="451"/>
      <c r="E4944" s="451"/>
      <c r="F4944" s="451"/>
      <c r="G4944" s="451"/>
      <c r="H4944" s="451"/>
    </row>
    <row r="4945" spans="1:8" x14ac:dyDescent="0.2">
      <c r="A4945" s="452"/>
      <c r="B4945" s="451"/>
      <c r="C4945" s="451"/>
      <c r="D4945" s="451"/>
      <c r="E4945" s="451"/>
      <c r="F4945" s="451"/>
      <c r="G4945" s="451"/>
      <c r="H4945" s="451"/>
    </row>
    <row r="4946" spans="1:8" x14ac:dyDescent="0.2">
      <c r="A4946" s="452"/>
      <c r="B4946" s="451"/>
      <c r="C4946" s="451"/>
      <c r="D4946" s="451"/>
      <c r="E4946" s="451"/>
      <c r="F4946" s="451"/>
      <c r="G4946" s="451"/>
      <c r="H4946" s="451"/>
    </row>
    <row r="4947" spans="1:8" x14ac:dyDescent="0.2">
      <c r="A4947" s="452"/>
      <c r="B4947" s="451"/>
      <c r="C4947" s="451"/>
      <c r="D4947" s="451"/>
      <c r="E4947" s="451"/>
      <c r="F4947" s="451"/>
      <c r="G4947" s="451"/>
      <c r="H4947" s="451"/>
    </row>
    <row r="4948" spans="1:8" x14ac:dyDescent="0.2">
      <c r="A4948" s="452"/>
      <c r="B4948" s="451"/>
      <c r="C4948" s="451"/>
      <c r="D4948" s="451"/>
      <c r="E4948" s="451"/>
      <c r="F4948" s="451"/>
      <c r="G4948" s="451"/>
      <c r="H4948" s="451"/>
    </row>
    <row r="4949" spans="1:8" x14ac:dyDescent="0.2">
      <c r="A4949" s="452"/>
      <c r="B4949" s="451"/>
      <c r="C4949" s="451"/>
      <c r="D4949" s="451"/>
      <c r="E4949" s="451"/>
      <c r="F4949" s="451"/>
      <c r="G4949" s="451"/>
      <c r="H4949" s="451"/>
    </row>
    <row r="4950" spans="1:8" x14ac:dyDescent="0.2">
      <c r="A4950" s="452"/>
      <c r="B4950" s="451"/>
      <c r="C4950" s="451"/>
      <c r="D4950" s="451"/>
      <c r="E4950" s="451"/>
      <c r="F4950" s="451"/>
      <c r="G4950" s="451"/>
      <c r="H4950" s="451"/>
    </row>
    <row r="4951" spans="1:8" x14ac:dyDescent="0.2">
      <c r="A4951" s="452"/>
      <c r="B4951" s="451"/>
      <c r="C4951" s="451"/>
      <c r="D4951" s="451"/>
      <c r="E4951" s="451"/>
      <c r="F4951" s="451"/>
      <c r="G4951" s="451"/>
      <c r="H4951" s="451"/>
    </row>
    <row r="4952" spans="1:8" x14ac:dyDescent="0.2">
      <c r="A4952" s="452"/>
      <c r="B4952" s="451"/>
      <c r="C4952" s="451"/>
      <c r="D4952" s="451"/>
      <c r="E4952" s="451"/>
      <c r="F4952" s="451"/>
      <c r="G4952" s="451"/>
      <c r="H4952" s="451"/>
    </row>
    <row r="4953" spans="1:8" x14ac:dyDescent="0.2">
      <c r="A4953" s="452"/>
      <c r="B4953" s="451"/>
      <c r="C4953" s="451"/>
      <c r="D4953" s="451"/>
      <c r="E4953" s="451"/>
      <c r="F4953" s="451"/>
      <c r="G4953" s="451"/>
      <c r="H4953" s="451"/>
    </row>
    <row r="4954" spans="1:8" x14ac:dyDescent="0.2">
      <c r="A4954" s="452"/>
      <c r="B4954" s="451"/>
      <c r="C4954" s="451"/>
      <c r="D4954" s="451"/>
      <c r="E4954" s="451"/>
      <c r="F4954" s="451"/>
      <c r="G4954" s="451"/>
      <c r="H4954" s="451"/>
    </row>
    <row r="4955" spans="1:8" x14ac:dyDescent="0.2">
      <c r="A4955" s="452"/>
      <c r="B4955" s="451"/>
      <c r="C4955" s="451"/>
      <c r="D4955" s="451"/>
      <c r="E4955" s="451"/>
      <c r="F4955" s="451"/>
      <c r="G4955" s="451"/>
      <c r="H4955" s="451"/>
    </row>
    <row r="4956" spans="1:8" x14ac:dyDescent="0.2">
      <c r="A4956" s="452"/>
      <c r="B4956" s="451"/>
      <c r="C4956" s="451"/>
      <c r="D4956" s="451"/>
      <c r="E4956" s="451"/>
      <c r="F4956" s="451"/>
      <c r="G4956" s="451"/>
      <c r="H4956" s="451"/>
    </row>
    <row r="4957" spans="1:8" x14ac:dyDescent="0.2">
      <c r="A4957" s="452"/>
      <c r="B4957" s="451"/>
      <c r="C4957" s="451"/>
      <c r="D4957" s="451"/>
      <c r="E4957" s="451"/>
      <c r="F4957" s="451"/>
      <c r="G4957" s="451"/>
      <c r="H4957" s="451"/>
    </row>
    <row r="4958" spans="1:8" x14ac:dyDescent="0.2">
      <c r="A4958" s="452"/>
      <c r="B4958" s="451"/>
      <c r="C4958" s="451"/>
      <c r="D4958" s="451"/>
      <c r="E4958" s="451"/>
      <c r="F4958" s="451"/>
      <c r="G4958" s="451"/>
      <c r="H4958" s="451"/>
    </row>
    <row r="4959" spans="1:8" x14ac:dyDescent="0.2">
      <c r="A4959" s="452"/>
      <c r="B4959" s="451"/>
      <c r="C4959" s="451"/>
      <c r="D4959" s="451"/>
      <c r="E4959" s="451"/>
      <c r="F4959" s="451"/>
      <c r="G4959" s="451"/>
      <c r="H4959" s="451"/>
    </row>
    <row r="4960" spans="1:8" x14ac:dyDescent="0.2">
      <c r="A4960" s="452"/>
      <c r="B4960" s="451"/>
      <c r="C4960" s="451"/>
      <c r="D4960" s="451"/>
      <c r="E4960" s="451"/>
      <c r="F4960" s="451"/>
      <c r="G4960" s="451"/>
      <c r="H4960" s="451"/>
    </row>
    <row r="4961" spans="1:8" x14ac:dyDescent="0.2">
      <c r="A4961" s="452"/>
      <c r="B4961" s="451"/>
      <c r="C4961" s="451"/>
      <c r="D4961" s="451"/>
      <c r="E4961" s="451"/>
      <c r="F4961" s="451"/>
      <c r="G4961" s="451"/>
      <c r="H4961" s="451"/>
    </row>
    <row r="4962" spans="1:8" x14ac:dyDescent="0.2">
      <c r="A4962" s="452"/>
      <c r="B4962" s="451"/>
      <c r="C4962" s="451"/>
      <c r="D4962" s="451"/>
      <c r="E4962" s="451"/>
      <c r="F4962" s="451"/>
      <c r="G4962" s="451"/>
      <c r="H4962" s="451"/>
    </row>
    <row r="4963" spans="1:8" x14ac:dyDescent="0.2">
      <c r="A4963" s="452"/>
      <c r="B4963" s="451"/>
      <c r="C4963" s="451"/>
      <c r="D4963" s="451"/>
      <c r="E4963" s="451"/>
      <c r="F4963" s="451"/>
      <c r="G4963" s="451"/>
      <c r="H4963" s="451"/>
    </row>
    <row r="4964" spans="1:8" x14ac:dyDescent="0.2">
      <c r="A4964" s="452"/>
      <c r="B4964" s="451"/>
      <c r="C4964" s="451"/>
      <c r="D4964" s="451"/>
      <c r="E4964" s="451"/>
      <c r="F4964" s="451"/>
      <c r="G4964" s="451"/>
      <c r="H4964" s="451"/>
    </row>
    <row r="4965" spans="1:8" x14ac:dyDescent="0.2">
      <c r="A4965" s="452"/>
      <c r="B4965" s="451"/>
      <c r="C4965" s="451"/>
      <c r="D4965" s="451"/>
      <c r="E4965" s="451"/>
      <c r="F4965" s="451"/>
      <c r="G4965" s="451"/>
      <c r="H4965" s="451"/>
    </row>
    <row r="4966" spans="1:8" x14ac:dyDescent="0.2">
      <c r="A4966" s="452"/>
      <c r="B4966" s="451"/>
      <c r="C4966" s="451"/>
      <c r="D4966" s="451"/>
      <c r="E4966" s="451"/>
      <c r="F4966" s="451"/>
      <c r="G4966" s="451"/>
      <c r="H4966" s="451"/>
    </row>
    <row r="4967" spans="1:8" x14ac:dyDescent="0.2">
      <c r="A4967" s="452"/>
      <c r="B4967" s="451"/>
      <c r="C4967" s="451"/>
      <c r="D4967" s="451"/>
      <c r="E4967" s="451"/>
      <c r="F4967" s="451"/>
      <c r="G4967" s="451"/>
      <c r="H4967" s="451"/>
    </row>
    <row r="4968" spans="1:8" x14ac:dyDescent="0.2">
      <c r="A4968" s="452"/>
      <c r="B4968" s="451"/>
      <c r="C4968" s="451"/>
      <c r="D4968" s="451"/>
      <c r="E4968" s="451"/>
      <c r="F4968" s="451"/>
      <c r="G4968" s="451"/>
      <c r="H4968" s="451"/>
    </row>
    <row r="4969" spans="1:8" x14ac:dyDescent="0.2">
      <c r="A4969" s="452"/>
      <c r="B4969" s="451"/>
      <c r="C4969" s="451"/>
      <c r="D4969" s="451"/>
      <c r="E4969" s="451"/>
      <c r="F4969" s="451"/>
      <c r="G4969" s="451"/>
      <c r="H4969" s="451"/>
    </row>
    <row r="4970" spans="1:8" x14ac:dyDescent="0.2">
      <c r="A4970" s="452"/>
      <c r="B4970" s="451"/>
      <c r="C4970" s="451"/>
      <c r="D4970" s="451"/>
      <c r="E4970" s="451"/>
      <c r="F4970" s="451"/>
      <c r="G4970" s="451"/>
      <c r="H4970" s="451"/>
    </row>
    <row r="4971" spans="1:8" x14ac:dyDescent="0.2">
      <c r="A4971" s="452"/>
      <c r="B4971" s="451"/>
      <c r="C4971" s="451"/>
      <c r="D4971" s="451"/>
      <c r="E4971" s="451"/>
      <c r="F4971" s="451"/>
      <c r="G4971" s="451"/>
      <c r="H4971" s="451"/>
    </row>
    <row r="4972" spans="1:8" x14ac:dyDescent="0.2">
      <c r="A4972" s="452"/>
      <c r="B4972" s="451"/>
      <c r="C4972" s="451"/>
      <c r="D4972" s="451"/>
      <c r="E4972" s="451"/>
      <c r="F4972" s="451"/>
      <c r="G4972" s="451"/>
      <c r="H4972" s="451"/>
    </row>
    <row r="4973" spans="1:8" x14ac:dyDescent="0.2">
      <c r="A4973" s="452"/>
      <c r="B4973" s="451"/>
      <c r="C4973" s="451"/>
      <c r="D4973" s="451"/>
      <c r="E4973" s="451"/>
      <c r="F4973" s="451"/>
      <c r="G4973" s="451"/>
      <c r="H4973" s="451"/>
    </row>
    <row r="4974" spans="1:8" x14ac:dyDescent="0.2">
      <c r="A4974" s="452"/>
      <c r="B4974" s="451"/>
      <c r="C4974" s="451"/>
      <c r="D4974" s="451"/>
      <c r="E4974" s="451"/>
      <c r="F4974" s="451"/>
      <c r="G4974" s="451"/>
      <c r="H4974" s="451"/>
    </row>
    <row r="4975" spans="1:8" x14ac:dyDescent="0.2">
      <c r="A4975" s="452"/>
      <c r="B4975" s="451"/>
      <c r="C4975" s="451"/>
      <c r="D4975" s="451"/>
      <c r="E4975" s="451"/>
      <c r="F4975" s="451"/>
      <c r="G4975" s="451"/>
      <c r="H4975" s="451"/>
    </row>
    <row r="4976" spans="1:8" x14ac:dyDescent="0.2">
      <c r="A4976" s="452"/>
      <c r="B4976" s="451"/>
      <c r="C4976" s="451"/>
      <c r="D4976" s="451"/>
      <c r="E4976" s="451"/>
      <c r="F4976" s="451"/>
      <c r="G4976" s="451"/>
      <c r="H4976" s="451"/>
    </row>
    <row r="4977" spans="1:8" x14ac:dyDescent="0.2">
      <c r="A4977" s="452"/>
      <c r="B4977" s="451"/>
      <c r="C4977" s="451"/>
      <c r="D4977" s="451"/>
      <c r="E4977" s="451"/>
      <c r="F4977" s="451"/>
      <c r="G4977" s="451"/>
      <c r="H4977" s="451"/>
    </row>
    <row r="4978" spans="1:8" x14ac:dyDescent="0.2">
      <c r="A4978" s="452"/>
      <c r="B4978" s="451"/>
      <c r="C4978" s="451"/>
      <c r="D4978" s="451"/>
      <c r="E4978" s="451"/>
      <c r="F4978" s="451"/>
      <c r="G4978" s="451"/>
      <c r="H4978" s="451"/>
    </row>
    <row r="4979" spans="1:8" x14ac:dyDescent="0.2">
      <c r="A4979" s="452"/>
      <c r="B4979" s="451"/>
      <c r="C4979" s="451"/>
      <c r="D4979" s="451"/>
      <c r="E4979" s="451"/>
      <c r="F4979" s="451"/>
      <c r="G4979" s="451"/>
      <c r="H4979" s="451"/>
    </row>
    <row r="4980" spans="1:8" x14ac:dyDescent="0.2">
      <c r="A4980" s="452"/>
      <c r="B4980" s="451"/>
      <c r="C4980" s="451"/>
      <c r="D4980" s="451"/>
      <c r="E4980" s="451"/>
      <c r="F4980" s="451"/>
      <c r="G4980" s="451"/>
      <c r="H4980" s="451"/>
    </row>
    <row r="4981" spans="1:8" x14ac:dyDescent="0.2">
      <c r="A4981" s="452"/>
      <c r="B4981" s="451"/>
      <c r="C4981" s="451"/>
      <c r="D4981" s="451"/>
      <c r="E4981" s="451"/>
      <c r="F4981" s="451"/>
      <c r="G4981" s="451"/>
      <c r="H4981" s="451"/>
    </row>
    <row r="4982" spans="1:8" x14ac:dyDescent="0.2">
      <c r="A4982" s="452"/>
      <c r="B4982" s="451"/>
      <c r="C4982" s="451"/>
      <c r="D4982" s="451"/>
      <c r="E4982" s="451"/>
      <c r="F4982" s="451"/>
      <c r="G4982" s="451"/>
      <c r="H4982" s="451"/>
    </row>
    <row r="4983" spans="1:8" x14ac:dyDescent="0.2">
      <c r="A4983" s="452"/>
      <c r="B4983" s="451"/>
      <c r="C4983" s="451"/>
      <c r="D4983" s="451"/>
      <c r="E4983" s="451"/>
      <c r="F4983" s="451"/>
      <c r="G4983" s="451"/>
      <c r="H4983" s="451"/>
    </row>
    <row r="4984" spans="1:8" x14ac:dyDescent="0.2">
      <c r="A4984" s="452"/>
      <c r="B4984" s="451"/>
      <c r="C4984" s="451"/>
      <c r="D4984" s="451"/>
      <c r="E4984" s="451"/>
      <c r="F4984" s="451"/>
      <c r="G4984" s="451"/>
      <c r="H4984" s="451"/>
    </row>
    <row r="4985" spans="1:8" x14ac:dyDescent="0.2">
      <c r="A4985" s="452"/>
      <c r="B4985" s="451"/>
      <c r="C4985" s="451"/>
      <c r="D4985" s="451"/>
      <c r="E4985" s="451"/>
      <c r="F4985" s="451"/>
      <c r="G4985" s="451"/>
      <c r="H4985" s="451"/>
    </row>
    <row r="4986" spans="1:8" x14ac:dyDescent="0.2">
      <c r="A4986" s="452"/>
      <c r="B4986" s="451"/>
      <c r="C4986" s="451"/>
      <c r="D4986" s="451"/>
      <c r="E4986" s="451"/>
      <c r="F4986" s="451"/>
      <c r="G4986" s="451"/>
      <c r="H4986" s="451"/>
    </row>
    <row r="4987" spans="1:8" x14ac:dyDescent="0.2">
      <c r="A4987" s="452"/>
      <c r="B4987" s="451"/>
      <c r="C4987" s="451"/>
      <c r="D4987" s="451"/>
      <c r="E4987" s="451"/>
      <c r="F4987" s="451"/>
      <c r="G4987" s="451"/>
      <c r="H4987" s="451"/>
    </row>
    <row r="4988" spans="1:8" x14ac:dyDescent="0.2">
      <c r="A4988" s="452"/>
      <c r="B4988" s="451"/>
      <c r="C4988" s="451"/>
      <c r="D4988" s="451"/>
      <c r="E4988" s="451"/>
      <c r="F4988" s="451"/>
      <c r="G4988" s="451"/>
      <c r="H4988" s="451"/>
    </row>
    <row r="4989" spans="1:8" x14ac:dyDescent="0.2">
      <c r="A4989" s="452"/>
      <c r="B4989" s="451"/>
      <c r="C4989" s="451"/>
      <c r="D4989" s="451"/>
      <c r="E4989" s="451"/>
      <c r="F4989" s="451"/>
      <c r="G4989" s="451"/>
      <c r="H4989" s="451"/>
    </row>
    <row r="4990" spans="1:8" x14ac:dyDescent="0.2">
      <c r="A4990" s="452"/>
      <c r="B4990" s="451"/>
      <c r="C4990" s="451"/>
      <c r="D4990" s="451"/>
      <c r="E4990" s="451"/>
      <c r="F4990" s="451"/>
      <c r="G4990" s="451"/>
      <c r="H4990" s="451"/>
    </row>
    <row r="4991" spans="1:8" x14ac:dyDescent="0.2">
      <c r="A4991" s="452"/>
      <c r="B4991" s="451"/>
      <c r="C4991" s="451"/>
      <c r="D4991" s="451"/>
      <c r="E4991" s="451"/>
      <c r="F4991" s="451"/>
      <c r="G4991" s="451"/>
      <c r="H4991" s="451"/>
    </row>
    <row r="4992" spans="1:8" x14ac:dyDescent="0.2">
      <c r="A4992" s="452"/>
      <c r="B4992" s="451"/>
      <c r="C4992" s="451"/>
      <c r="D4992" s="451"/>
      <c r="E4992" s="451"/>
      <c r="F4992" s="451"/>
      <c r="G4992" s="451"/>
      <c r="H4992" s="451"/>
    </row>
    <row r="4993" spans="1:8" x14ac:dyDescent="0.2">
      <c r="A4993" s="452"/>
      <c r="B4993" s="451"/>
      <c r="C4993" s="451"/>
      <c r="D4993" s="451"/>
      <c r="E4993" s="451"/>
      <c r="F4993" s="451"/>
      <c r="G4993" s="451"/>
      <c r="H4993" s="451"/>
    </row>
    <row r="4994" spans="1:8" x14ac:dyDescent="0.2">
      <c r="A4994" s="452"/>
      <c r="B4994" s="451"/>
      <c r="C4994" s="451"/>
      <c r="D4994" s="451"/>
      <c r="E4994" s="451"/>
      <c r="F4994" s="451"/>
      <c r="G4994" s="451"/>
      <c r="H4994" s="451"/>
    </row>
    <row r="4995" spans="1:8" x14ac:dyDescent="0.2">
      <c r="A4995" s="452"/>
      <c r="B4995" s="451"/>
      <c r="C4995" s="451"/>
      <c r="D4995" s="451"/>
      <c r="E4995" s="451"/>
      <c r="F4995" s="451"/>
      <c r="G4995" s="451"/>
      <c r="H4995" s="451"/>
    </row>
    <row r="4996" spans="1:8" x14ac:dyDescent="0.2">
      <c r="A4996" s="452"/>
      <c r="B4996" s="451"/>
      <c r="C4996" s="451"/>
      <c r="D4996" s="451"/>
      <c r="E4996" s="451"/>
      <c r="F4996" s="451"/>
      <c r="G4996" s="451"/>
      <c r="H4996" s="451"/>
    </row>
    <row r="4997" spans="1:8" x14ac:dyDescent="0.2">
      <c r="A4997" s="452"/>
      <c r="B4997" s="451"/>
      <c r="C4997" s="451"/>
      <c r="D4997" s="451"/>
      <c r="E4997" s="451"/>
      <c r="F4997" s="451"/>
      <c r="G4997" s="451"/>
      <c r="H4997" s="451"/>
    </row>
    <row r="4998" spans="1:8" x14ac:dyDescent="0.2">
      <c r="A4998" s="452"/>
      <c r="B4998" s="451"/>
      <c r="C4998" s="451"/>
      <c r="D4998" s="451"/>
      <c r="E4998" s="451"/>
      <c r="F4998" s="451"/>
      <c r="G4998" s="451"/>
      <c r="H4998" s="451"/>
    </row>
    <row r="4999" spans="1:8" x14ac:dyDescent="0.2">
      <c r="A4999" s="452"/>
      <c r="B4999" s="451"/>
      <c r="C4999" s="451"/>
      <c r="D4999" s="451"/>
      <c r="E4999" s="451"/>
      <c r="F4999" s="451"/>
      <c r="G4999" s="451"/>
      <c r="H4999" s="451"/>
    </row>
    <row r="5000" spans="1:8" x14ac:dyDescent="0.2">
      <c r="A5000" s="452"/>
      <c r="B5000" s="451"/>
      <c r="C5000" s="451"/>
      <c r="D5000" s="451"/>
      <c r="E5000" s="451"/>
      <c r="F5000" s="451"/>
      <c r="G5000" s="451"/>
      <c r="H5000" s="451"/>
    </row>
    <row r="5001" spans="1:8" x14ac:dyDescent="0.2">
      <c r="A5001" s="452"/>
      <c r="B5001" s="451"/>
      <c r="C5001" s="451"/>
      <c r="D5001" s="451"/>
      <c r="E5001" s="451"/>
      <c r="F5001" s="451"/>
      <c r="G5001" s="451"/>
      <c r="H5001" s="451"/>
    </row>
    <row r="5002" spans="1:8" x14ac:dyDescent="0.2">
      <c r="A5002" s="452"/>
      <c r="B5002" s="451"/>
      <c r="C5002" s="451"/>
      <c r="D5002" s="451"/>
      <c r="E5002" s="451"/>
      <c r="F5002" s="451"/>
      <c r="G5002" s="451"/>
      <c r="H5002" s="451"/>
    </row>
    <row r="5003" spans="1:8" x14ac:dyDescent="0.2">
      <c r="A5003" s="452"/>
      <c r="B5003" s="451"/>
      <c r="C5003" s="451"/>
      <c r="D5003" s="451"/>
      <c r="E5003" s="451"/>
      <c r="F5003" s="451"/>
      <c r="G5003" s="451"/>
      <c r="H5003" s="451"/>
    </row>
    <row r="5004" spans="1:8" x14ac:dyDescent="0.2">
      <c r="A5004" s="452"/>
      <c r="B5004" s="451"/>
      <c r="C5004" s="451"/>
      <c r="D5004" s="451"/>
      <c r="E5004" s="451"/>
      <c r="F5004" s="451"/>
      <c r="G5004" s="451"/>
      <c r="H5004" s="451"/>
    </row>
    <row r="5005" spans="1:8" x14ac:dyDescent="0.2">
      <c r="A5005" s="452"/>
      <c r="B5005" s="451"/>
      <c r="C5005" s="451"/>
      <c r="D5005" s="451"/>
      <c r="E5005" s="451"/>
      <c r="F5005" s="451"/>
      <c r="G5005" s="451"/>
      <c r="H5005" s="451"/>
    </row>
    <row r="5006" spans="1:8" x14ac:dyDescent="0.2">
      <c r="A5006" s="452"/>
      <c r="B5006" s="451"/>
      <c r="C5006" s="451"/>
      <c r="D5006" s="451"/>
      <c r="E5006" s="451"/>
      <c r="F5006" s="451"/>
      <c r="G5006" s="451"/>
      <c r="H5006" s="451"/>
    </row>
    <row r="5007" spans="1:8" x14ac:dyDescent="0.2">
      <c r="A5007" s="452"/>
      <c r="B5007" s="451"/>
      <c r="C5007" s="451"/>
      <c r="D5007" s="451"/>
      <c r="E5007" s="451"/>
      <c r="F5007" s="451"/>
      <c r="G5007" s="451"/>
      <c r="H5007" s="451"/>
    </row>
    <row r="5008" spans="1:8" x14ac:dyDescent="0.2">
      <c r="A5008" s="452"/>
      <c r="B5008" s="451"/>
      <c r="C5008" s="451"/>
      <c r="D5008" s="451"/>
      <c r="E5008" s="451"/>
      <c r="F5008" s="451"/>
      <c r="G5008" s="451"/>
      <c r="H5008" s="451"/>
    </row>
    <row r="5009" spans="1:8" x14ac:dyDescent="0.2">
      <c r="A5009" s="452"/>
      <c r="B5009" s="451"/>
      <c r="C5009" s="451"/>
      <c r="D5009" s="451"/>
      <c r="E5009" s="451"/>
      <c r="F5009" s="451"/>
      <c r="G5009" s="451"/>
      <c r="H5009" s="451"/>
    </row>
    <row r="5010" spans="1:8" x14ac:dyDescent="0.2">
      <c r="A5010" s="452"/>
      <c r="B5010" s="451"/>
      <c r="C5010" s="451"/>
      <c r="D5010" s="451"/>
      <c r="E5010" s="451"/>
      <c r="F5010" s="451"/>
      <c r="G5010" s="451"/>
      <c r="H5010" s="451"/>
    </row>
    <row r="5011" spans="1:8" x14ac:dyDescent="0.2">
      <c r="A5011" s="452"/>
      <c r="B5011" s="451"/>
      <c r="C5011" s="451"/>
      <c r="D5011" s="451"/>
      <c r="E5011" s="451"/>
      <c r="F5011" s="451"/>
      <c r="G5011" s="451"/>
      <c r="H5011" s="451"/>
    </row>
    <row r="5012" spans="1:8" x14ac:dyDescent="0.2">
      <c r="A5012" s="452"/>
      <c r="B5012" s="451"/>
      <c r="C5012" s="451"/>
      <c r="D5012" s="451"/>
      <c r="E5012" s="451"/>
      <c r="F5012" s="451"/>
      <c r="G5012" s="451"/>
      <c r="H5012" s="451"/>
    </row>
    <row r="5013" spans="1:8" x14ac:dyDescent="0.2">
      <c r="A5013" s="452"/>
      <c r="B5013" s="451"/>
      <c r="C5013" s="451"/>
      <c r="D5013" s="451"/>
      <c r="E5013" s="451"/>
      <c r="F5013" s="451"/>
      <c r="G5013" s="451"/>
      <c r="H5013" s="451"/>
    </row>
    <row r="5014" spans="1:8" x14ac:dyDescent="0.2">
      <c r="A5014" s="452"/>
      <c r="B5014" s="451"/>
      <c r="C5014" s="451"/>
      <c r="D5014" s="451"/>
      <c r="E5014" s="451"/>
      <c r="F5014" s="451"/>
      <c r="G5014" s="451"/>
      <c r="H5014" s="451"/>
    </row>
    <row r="5015" spans="1:8" x14ac:dyDescent="0.2">
      <c r="A5015" s="452"/>
      <c r="B5015" s="451"/>
      <c r="C5015" s="451"/>
      <c r="D5015" s="451"/>
      <c r="E5015" s="451"/>
      <c r="F5015" s="451"/>
      <c r="G5015" s="451"/>
      <c r="H5015" s="451"/>
    </row>
    <row r="5016" spans="1:8" x14ac:dyDescent="0.2">
      <c r="A5016" s="452"/>
      <c r="B5016" s="451"/>
      <c r="C5016" s="451"/>
      <c r="D5016" s="451"/>
      <c r="E5016" s="451"/>
      <c r="F5016" s="451"/>
      <c r="G5016" s="451"/>
      <c r="H5016" s="451"/>
    </row>
    <row r="5017" spans="1:8" x14ac:dyDescent="0.2">
      <c r="A5017" s="452"/>
      <c r="B5017" s="451"/>
      <c r="C5017" s="451"/>
      <c r="D5017" s="451"/>
      <c r="E5017" s="451"/>
      <c r="F5017" s="451"/>
      <c r="G5017" s="451"/>
      <c r="H5017" s="451"/>
    </row>
    <row r="5018" spans="1:8" x14ac:dyDescent="0.2">
      <c r="A5018" s="452"/>
      <c r="B5018" s="451"/>
      <c r="C5018" s="451"/>
      <c r="D5018" s="451"/>
      <c r="E5018" s="451"/>
      <c r="F5018" s="451"/>
      <c r="G5018" s="451"/>
      <c r="H5018" s="451"/>
    </row>
    <row r="5019" spans="1:8" x14ac:dyDescent="0.2">
      <c r="A5019" s="452"/>
      <c r="B5019" s="451"/>
      <c r="C5019" s="451"/>
      <c r="D5019" s="451"/>
      <c r="E5019" s="451"/>
      <c r="F5019" s="451"/>
      <c r="G5019" s="451"/>
      <c r="H5019" s="451"/>
    </row>
    <row r="5020" spans="1:8" x14ac:dyDescent="0.2">
      <c r="A5020" s="452"/>
      <c r="B5020" s="451"/>
      <c r="C5020" s="451"/>
      <c r="D5020" s="451"/>
      <c r="E5020" s="451"/>
      <c r="F5020" s="451"/>
      <c r="G5020" s="451"/>
      <c r="H5020" s="451"/>
    </row>
    <row r="5021" spans="1:8" x14ac:dyDescent="0.2">
      <c r="A5021" s="452"/>
      <c r="B5021" s="451"/>
      <c r="C5021" s="451"/>
      <c r="D5021" s="451"/>
      <c r="E5021" s="451"/>
      <c r="F5021" s="451"/>
      <c r="G5021" s="451"/>
      <c r="H5021" s="451"/>
    </row>
    <row r="5022" spans="1:8" x14ac:dyDescent="0.2">
      <c r="A5022" s="452"/>
      <c r="B5022" s="451"/>
      <c r="C5022" s="451"/>
      <c r="D5022" s="451"/>
      <c r="E5022" s="451"/>
      <c r="F5022" s="451"/>
      <c r="G5022" s="451"/>
      <c r="H5022" s="451"/>
    </row>
    <row r="5023" spans="1:8" x14ac:dyDescent="0.2">
      <c r="A5023" s="452"/>
      <c r="B5023" s="451"/>
      <c r="C5023" s="451"/>
      <c r="D5023" s="451"/>
      <c r="E5023" s="451"/>
      <c r="F5023" s="451"/>
      <c r="G5023" s="451"/>
      <c r="H5023" s="451"/>
    </row>
    <row r="5024" spans="1:8" x14ac:dyDescent="0.2">
      <c r="A5024" s="452"/>
      <c r="B5024" s="451"/>
      <c r="C5024" s="451"/>
      <c r="D5024" s="451"/>
      <c r="E5024" s="451"/>
      <c r="F5024" s="451"/>
      <c r="G5024" s="451"/>
      <c r="H5024" s="451"/>
    </row>
    <row r="5025" spans="1:8" x14ac:dyDescent="0.2">
      <c r="A5025" s="452"/>
      <c r="B5025" s="451"/>
      <c r="C5025" s="451"/>
      <c r="D5025" s="451"/>
      <c r="E5025" s="451"/>
      <c r="F5025" s="451"/>
      <c r="G5025" s="451"/>
      <c r="H5025" s="451"/>
    </row>
    <row r="5026" spans="1:8" x14ac:dyDescent="0.2">
      <c r="A5026" s="452"/>
      <c r="B5026" s="451"/>
      <c r="C5026" s="451"/>
      <c r="D5026" s="451"/>
      <c r="E5026" s="451"/>
      <c r="F5026" s="451"/>
      <c r="G5026" s="451"/>
      <c r="H5026" s="451"/>
    </row>
    <row r="5027" spans="1:8" x14ac:dyDescent="0.2">
      <c r="A5027" s="452"/>
      <c r="B5027" s="451"/>
      <c r="C5027" s="451"/>
      <c r="D5027" s="451"/>
      <c r="E5027" s="451"/>
      <c r="F5027" s="451"/>
      <c r="G5027" s="451"/>
      <c r="H5027" s="451"/>
    </row>
    <row r="5028" spans="1:8" x14ac:dyDescent="0.2">
      <c r="A5028" s="452"/>
      <c r="B5028" s="451"/>
      <c r="C5028" s="451"/>
      <c r="D5028" s="451"/>
      <c r="E5028" s="451"/>
      <c r="F5028" s="451"/>
      <c r="G5028" s="451"/>
      <c r="H5028" s="451"/>
    </row>
    <row r="5029" spans="1:8" x14ac:dyDescent="0.2">
      <c r="A5029" s="452"/>
      <c r="B5029" s="451"/>
      <c r="C5029" s="451"/>
      <c r="D5029" s="451"/>
      <c r="E5029" s="451"/>
      <c r="F5029" s="451"/>
      <c r="G5029" s="451"/>
      <c r="H5029" s="451"/>
    </row>
    <row r="5030" spans="1:8" x14ac:dyDescent="0.2">
      <c r="A5030" s="452"/>
      <c r="B5030" s="451"/>
      <c r="C5030" s="451"/>
      <c r="D5030" s="451"/>
      <c r="E5030" s="451"/>
      <c r="F5030" s="451"/>
      <c r="G5030" s="451"/>
      <c r="H5030" s="451"/>
    </row>
    <row r="5031" spans="1:8" x14ac:dyDescent="0.2">
      <c r="A5031" s="452"/>
      <c r="B5031" s="451"/>
      <c r="C5031" s="451"/>
      <c r="D5031" s="451"/>
      <c r="E5031" s="451"/>
      <c r="F5031" s="451"/>
      <c r="G5031" s="451"/>
      <c r="H5031" s="451"/>
    </row>
    <row r="5032" spans="1:8" x14ac:dyDescent="0.2">
      <c r="A5032" s="452"/>
      <c r="B5032" s="451"/>
      <c r="C5032" s="451"/>
      <c r="D5032" s="451"/>
      <c r="E5032" s="451"/>
      <c r="F5032" s="451"/>
      <c r="G5032" s="451"/>
      <c r="H5032" s="451"/>
    </row>
    <row r="5033" spans="1:8" x14ac:dyDescent="0.2">
      <c r="A5033" s="452"/>
      <c r="B5033" s="451"/>
      <c r="C5033" s="451"/>
      <c r="D5033" s="451"/>
      <c r="E5033" s="451"/>
      <c r="F5033" s="451"/>
      <c r="G5033" s="451"/>
      <c r="H5033" s="451"/>
    </row>
    <row r="5034" spans="1:8" x14ac:dyDescent="0.2">
      <c r="A5034" s="452"/>
      <c r="B5034" s="451"/>
      <c r="C5034" s="451"/>
      <c r="D5034" s="451"/>
      <c r="E5034" s="451"/>
      <c r="F5034" s="451"/>
      <c r="G5034" s="451"/>
      <c r="H5034" s="451"/>
    </row>
    <row r="5035" spans="1:8" x14ac:dyDescent="0.2">
      <c r="A5035" s="452"/>
      <c r="B5035" s="451"/>
      <c r="C5035" s="451"/>
      <c r="D5035" s="451"/>
      <c r="E5035" s="451"/>
      <c r="F5035" s="451"/>
      <c r="G5035" s="451"/>
      <c r="H5035" s="451"/>
    </row>
    <row r="5036" spans="1:8" x14ac:dyDescent="0.2">
      <c r="A5036" s="452"/>
      <c r="B5036" s="451"/>
      <c r="C5036" s="451"/>
      <c r="D5036" s="451"/>
      <c r="E5036" s="451"/>
      <c r="F5036" s="451"/>
      <c r="G5036" s="451"/>
      <c r="H5036" s="451"/>
    </row>
    <row r="5037" spans="1:8" x14ac:dyDescent="0.2">
      <c r="A5037" s="452"/>
      <c r="B5037" s="451"/>
      <c r="C5037" s="451"/>
      <c r="D5037" s="451"/>
      <c r="E5037" s="451"/>
      <c r="F5037" s="451"/>
      <c r="G5037" s="451"/>
      <c r="H5037" s="451"/>
    </row>
    <row r="5038" spans="1:8" x14ac:dyDescent="0.2">
      <c r="A5038" s="452"/>
      <c r="B5038" s="451"/>
      <c r="C5038" s="451"/>
      <c r="D5038" s="451"/>
      <c r="E5038" s="451"/>
      <c r="F5038" s="451"/>
      <c r="G5038" s="451"/>
      <c r="H5038" s="451"/>
    </row>
    <row r="5039" spans="1:8" x14ac:dyDescent="0.2">
      <c r="A5039" s="452"/>
      <c r="B5039" s="451"/>
      <c r="C5039" s="451"/>
      <c r="D5039" s="451"/>
      <c r="E5039" s="451"/>
      <c r="F5039" s="451"/>
      <c r="G5039" s="451"/>
      <c r="H5039" s="451"/>
    </row>
    <row r="5040" spans="1:8" x14ac:dyDescent="0.2">
      <c r="A5040" s="452"/>
      <c r="B5040" s="451"/>
      <c r="C5040" s="451"/>
      <c r="D5040" s="451"/>
      <c r="E5040" s="451"/>
      <c r="F5040" s="451"/>
      <c r="G5040" s="451"/>
      <c r="H5040" s="451"/>
    </row>
    <row r="5041" spans="1:8" x14ac:dyDescent="0.2">
      <c r="A5041" s="452"/>
      <c r="B5041" s="451"/>
      <c r="C5041" s="451"/>
      <c r="D5041" s="451"/>
      <c r="E5041" s="451"/>
      <c r="F5041" s="451"/>
      <c r="G5041" s="451"/>
      <c r="H5041" s="451"/>
    </row>
    <row r="5042" spans="1:8" x14ac:dyDescent="0.2">
      <c r="A5042" s="452"/>
      <c r="B5042" s="451"/>
      <c r="C5042" s="451"/>
      <c r="D5042" s="451"/>
      <c r="E5042" s="451"/>
      <c r="F5042" s="451"/>
      <c r="G5042" s="451"/>
      <c r="H5042" s="451"/>
    </row>
    <row r="5043" spans="1:8" x14ac:dyDescent="0.2">
      <c r="A5043" s="452"/>
      <c r="B5043" s="451"/>
      <c r="C5043" s="451"/>
      <c r="D5043" s="451"/>
      <c r="E5043" s="451"/>
      <c r="F5043" s="451"/>
      <c r="G5043" s="451"/>
      <c r="H5043" s="451"/>
    </row>
    <row r="5044" spans="1:8" x14ac:dyDescent="0.2">
      <c r="A5044" s="452"/>
      <c r="B5044" s="451"/>
      <c r="C5044" s="451"/>
      <c r="D5044" s="451"/>
      <c r="E5044" s="451"/>
      <c r="F5044" s="451"/>
      <c r="G5044" s="451"/>
      <c r="H5044" s="451"/>
    </row>
    <row r="5045" spans="1:8" x14ac:dyDescent="0.2">
      <c r="A5045" s="452"/>
      <c r="B5045" s="451"/>
      <c r="C5045" s="451"/>
      <c r="D5045" s="451"/>
      <c r="E5045" s="451"/>
      <c r="F5045" s="451"/>
      <c r="G5045" s="451"/>
      <c r="H5045" s="451"/>
    </row>
    <row r="5046" spans="1:8" x14ac:dyDescent="0.2">
      <c r="A5046" s="452"/>
      <c r="B5046" s="451"/>
      <c r="C5046" s="451"/>
      <c r="D5046" s="451"/>
      <c r="E5046" s="451"/>
      <c r="F5046" s="451"/>
      <c r="G5046" s="451"/>
      <c r="H5046" s="451"/>
    </row>
    <row r="5047" spans="1:8" x14ac:dyDescent="0.2">
      <c r="A5047" s="452"/>
      <c r="B5047" s="451"/>
      <c r="C5047" s="451"/>
      <c r="D5047" s="451"/>
      <c r="E5047" s="451"/>
      <c r="F5047" s="451"/>
      <c r="G5047" s="451"/>
      <c r="H5047" s="451"/>
    </row>
    <row r="5048" spans="1:8" x14ac:dyDescent="0.2">
      <c r="A5048" s="452"/>
      <c r="B5048" s="451"/>
      <c r="C5048" s="451"/>
      <c r="D5048" s="451"/>
      <c r="E5048" s="451"/>
      <c r="F5048" s="451"/>
      <c r="G5048" s="451"/>
      <c r="H5048" s="451"/>
    </row>
    <row r="5049" spans="1:8" x14ac:dyDescent="0.2">
      <c r="A5049" s="452"/>
      <c r="B5049" s="451"/>
      <c r="C5049" s="451"/>
      <c r="D5049" s="451"/>
      <c r="E5049" s="451"/>
      <c r="F5049" s="451"/>
      <c r="G5049" s="451"/>
      <c r="H5049" s="451"/>
    </row>
    <row r="5050" spans="1:8" x14ac:dyDescent="0.2">
      <c r="A5050" s="452"/>
      <c r="B5050" s="451"/>
      <c r="C5050" s="451"/>
      <c r="D5050" s="451"/>
      <c r="E5050" s="451"/>
      <c r="F5050" s="451"/>
      <c r="G5050" s="451"/>
      <c r="H5050" s="451"/>
    </row>
    <row r="5051" spans="1:8" x14ac:dyDescent="0.2">
      <c r="A5051" s="452"/>
      <c r="B5051" s="451"/>
      <c r="C5051" s="451"/>
      <c r="D5051" s="451"/>
      <c r="E5051" s="451"/>
      <c r="F5051" s="451"/>
      <c r="G5051" s="451"/>
      <c r="H5051" s="451"/>
    </row>
    <row r="5052" spans="1:8" x14ac:dyDescent="0.2">
      <c r="A5052" s="452"/>
      <c r="B5052" s="451"/>
      <c r="C5052" s="451"/>
      <c r="D5052" s="451"/>
      <c r="E5052" s="451"/>
      <c r="F5052" s="451"/>
      <c r="G5052" s="451"/>
      <c r="H5052" s="451"/>
    </row>
    <row r="5053" spans="1:8" x14ac:dyDescent="0.2">
      <c r="A5053" s="452"/>
      <c r="B5053" s="451"/>
      <c r="C5053" s="451"/>
      <c r="D5053" s="451"/>
      <c r="E5053" s="451"/>
      <c r="F5053" s="451"/>
      <c r="G5053" s="451"/>
      <c r="H5053" s="451"/>
    </row>
    <row r="5054" spans="1:8" x14ac:dyDescent="0.2">
      <c r="A5054" s="452"/>
      <c r="B5054" s="451"/>
      <c r="C5054" s="451"/>
      <c r="D5054" s="451"/>
      <c r="E5054" s="451"/>
      <c r="F5054" s="451"/>
      <c r="G5054" s="451"/>
      <c r="H5054" s="451"/>
    </row>
    <row r="5055" spans="1:8" x14ac:dyDescent="0.2">
      <c r="A5055" s="452"/>
      <c r="B5055" s="451"/>
      <c r="C5055" s="451"/>
      <c r="D5055" s="451"/>
      <c r="E5055" s="451"/>
      <c r="F5055" s="451"/>
      <c r="G5055" s="451"/>
      <c r="H5055" s="451"/>
    </row>
    <row r="5056" spans="1:8" x14ac:dyDescent="0.2">
      <c r="A5056" s="452"/>
      <c r="B5056" s="451"/>
      <c r="C5056" s="451"/>
      <c r="D5056" s="451"/>
      <c r="E5056" s="451"/>
      <c r="F5056" s="451"/>
      <c r="G5056" s="451"/>
      <c r="H5056" s="451"/>
    </row>
    <row r="5057" spans="1:8" x14ac:dyDescent="0.2">
      <c r="A5057" s="452"/>
      <c r="B5057" s="451"/>
      <c r="C5057" s="451"/>
      <c r="D5057" s="451"/>
      <c r="E5057" s="451"/>
      <c r="F5057" s="451"/>
      <c r="G5057" s="451"/>
      <c r="H5057" s="451"/>
    </row>
    <row r="5058" spans="1:8" x14ac:dyDescent="0.2">
      <c r="A5058" s="452"/>
      <c r="B5058" s="451"/>
      <c r="C5058" s="451"/>
      <c r="D5058" s="451"/>
      <c r="E5058" s="451"/>
      <c r="F5058" s="451"/>
      <c r="G5058" s="451"/>
      <c r="H5058" s="451"/>
    </row>
    <row r="5059" spans="1:8" x14ac:dyDescent="0.2">
      <c r="A5059" s="452"/>
      <c r="B5059" s="451"/>
      <c r="C5059" s="451"/>
      <c r="D5059" s="451"/>
      <c r="E5059" s="451"/>
      <c r="F5059" s="451"/>
      <c r="G5059" s="451"/>
      <c r="H5059" s="451"/>
    </row>
    <row r="5060" spans="1:8" x14ac:dyDescent="0.2">
      <c r="A5060" s="452"/>
      <c r="B5060" s="451"/>
      <c r="C5060" s="451"/>
      <c r="D5060" s="451"/>
      <c r="E5060" s="451"/>
      <c r="F5060" s="451"/>
      <c r="G5060" s="451"/>
      <c r="H5060" s="451"/>
    </row>
    <row r="5061" spans="1:8" x14ac:dyDescent="0.2">
      <c r="A5061" s="452"/>
      <c r="B5061" s="451"/>
      <c r="C5061" s="451"/>
      <c r="D5061" s="451"/>
      <c r="E5061" s="451"/>
      <c r="F5061" s="451"/>
      <c r="G5061" s="451"/>
      <c r="H5061" s="451"/>
    </row>
    <row r="5062" spans="1:8" x14ac:dyDescent="0.2">
      <c r="A5062" s="452"/>
      <c r="B5062" s="451"/>
      <c r="C5062" s="451"/>
      <c r="D5062" s="451"/>
      <c r="E5062" s="451"/>
      <c r="F5062" s="451"/>
      <c r="G5062" s="451"/>
      <c r="H5062" s="451"/>
    </row>
    <row r="5063" spans="1:8" x14ac:dyDescent="0.2">
      <c r="A5063" s="452"/>
      <c r="B5063" s="451"/>
      <c r="C5063" s="451"/>
      <c r="D5063" s="451"/>
      <c r="E5063" s="451"/>
      <c r="F5063" s="451"/>
      <c r="G5063" s="451"/>
      <c r="H5063" s="451"/>
    </row>
    <row r="5064" spans="1:8" x14ac:dyDescent="0.2">
      <c r="A5064" s="452"/>
      <c r="B5064" s="451"/>
      <c r="C5064" s="451"/>
      <c r="D5064" s="451"/>
      <c r="E5064" s="451"/>
      <c r="F5064" s="451"/>
      <c r="G5064" s="451"/>
      <c r="H5064" s="451"/>
    </row>
    <row r="5065" spans="1:8" x14ac:dyDescent="0.2">
      <c r="A5065" s="452"/>
      <c r="B5065" s="451"/>
      <c r="C5065" s="451"/>
      <c r="D5065" s="451"/>
      <c r="E5065" s="451"/>
      <c r="F5065" s="451"/>
      <c r="G5065" s="451"/>
      <c r="H5065" s="451"/>
    </row>
    <row r="5066" spans="1:8" x14ac:dyDescent="0.2">
      <c r="A5066" s="452"/>
      <c r="B5066" s="451"/>
      <c r="C5066" s="451"/>
      <c r="D5066" s="451"/>
      <c r="E5066" s="451"/>
      <c r="F5066" s="451"/>
      <c r="G5066" s="451"/>
      <c r="H5066" s="451"/>
    </row>
    <row r="5067" spans="1:8" x14ac:dyDescent="0.2">
      <c r="A5067" s="452"/>
      <c r="B5067" s="451"/>
      <c r="C5067" s="451"/>
      <c r="D5067" s="451"/>
      <c r="E5067" s="451"/>
      <c r="F5067" s="451"/>
      <c r="G5067" s="451"/>
      <c r="H5067" s="451"/>
    </row>
    <row r="5068" spans="1:8" x14ac:dyDescent="0.2">
      <c r="A5068" s="452"/>
      <c r="B5068" s="451"/>
      <c r="C5068" s="451"/>
      <c r="D5068" s="451"/>
      <c r="E5068" s="451"/>
      <c r="F5068" s="451"/>
      <c r="G5068" s="451"/>
      <c r="H5068" s="451"/>
    </row>
    <row r="5069" spans="1:8" x14ac:dyDescent="0.2">
      <c r="A5069" s="452"/>
      <c r="B5069" s="451"/>
      <c r="C5069" s="451"/>
      <c r="D5069" s="451"/>
      <c r="E5069" s="451"/>
      <c r="F5069" s="451"/>
      <c r="G5069" s="451"/>
      <c r="H5069" s="451"/>
    </row>
    <row r="5070" spans="1:8" x14ac:dyDescent="0.2">
      <c r="A5070" s="452"/>
      <c r="B5070" s="451"/>
      <c r="C5070" s="451"/>
      <c r="D5070" s="451"/>
      <c r="E5070" s="451"/>
      <c r="F5070" s="451"/>
      <c r="G5070" s="451"/>
      <c r="H5070" s="451"/>
    </row>
    <row r="5071" spans="1:8" x14ac:dyDescent="0.2">
      <c r="A5071" s="452"/>
      <c r="B5071" s="451"/>
      <c r="C5071" s="451"/>
      <c r="D5071" s="451"/>
      <c r="E5071" s="451"/>
      <c r="F5071" s="451"/>
      <c r="G5071" s="451"/>
      <c r="H5071" s="451"/>
    </row>
    <row r="5072" spans="1:8" x14ac:dyDescent="0.2">
      <c r="A5072" s="452"/>
      <c r="B5072" s="451"/>
      <c r="C5072" s="451"/>
      <c r="D5072" s="451"/>
      <c r="E5072" s="451"/>
      <c r="F5072" s="451"/>
      <c r="G5072" s="451"/>
      <c r="H5072" s="451"/>
    </row>
    <row r="5073" spans="1:8" x14ac:dyDescent="0.2">
      <c r="A5073" s="452"/>
      <c r="B5073" s="451"/>
      <c r="C5073" s="451"/>
      <c r="D5073" s="451"/>
      <c r="E5073" s="451"/>
      <c r="F5073" s="451"/>
      <c r="G5073" s="451"/>
      <c r="H5073" s="451"/>
    </row>
    <row r="5074" spans="1:8" x14ac:dyDescent="0.2">
      <c r="A5074" s="452"/>
      <c r="B5074" s="451"/>
      <c r="C5074" s="451"/>
      <c r="D5074" s="451"/>
      <c r="E5074" s="451"/>
      <c r="F5074" s="451"/>
      <c r="G5074" s="451"/>
      <c r="H5074" s="451"/>
    </row>
    <row r="5075" spans="1:8" x14ac:dyDescent="0.2">
      <c r="A5075" s="452"/>
      <c r="B5075" s="451"/>
      <c r="C5075" s="451"/>
      <c r="D5075" s="451"/>
      <c r="E5075" s="451"/>
      <c r="F5075" s="451"/>
      <c r="G5075" s="451"/>
      <c r="H5075" s="451"/>
    </row>
    <row r="5076" spans="1:8" x14ac:dyDescent="0.2">
      <c r="A5076" s="452"/>
      <c r="B5076" s="451"/>
      <c r="C5076" s="451"/>
      <c r="D5076" s="451"/>
      <c r="E5076" s="451"/>
      <c r="F5076" s="451"/>
      <c r="G5076" s="451"/>
      <c r="H5076" s="451"/>
    </row>
    <row r="5077" spans="1:8" x14ac:dyDescent="0.2">
      <c r="A5077" s="452"/>
      <c r="B5077" s="451"/>
      <c r="C5077" s="451"/>
      <c r="D5077" s="451"/>
      <c r="E5077" s="451"/>
      <c r="F5077" s="451"/>
      <c r="G5077" s="451"/>
      <c r="H5077" s="451"/>
    </row>
    <row r="5078" spans="1:8" x14ac:dyDescent="0.2">
      <c r="A5078" s="452"/>
      <c r="B5078" s="451"/>
      <c r="C5078" s="451"/>
      <c r="D5078" s="451"/>
      <c r="E5078" s="451"/>
      <c r="F5078" s="451"/>
      <c r="G5078" s="451"/>
      <c r="H5078" s="451"/>
    </row>
    <row r="5079" spans="1:8" x14ac:dyDescent="0.2">
      <c r="A5079" s="452"/>
      <c r="B5079" s="451"/>
      <c r="C5079" s="451"/>
      <c r="D5079" s="451"/>
      <c r="E5079" s="451"/>
      <c r="F5079" s="451"/>
      <c r="G5079" s="451"/>
      <c r="H5079" s="451"/>
    </row>
    <row r="5080" spans="1:8" x14ac:dyDescent="0.2">
      <c r="A5080" s="452"/>
      <c r="B5080" s="451"/>
      <c r="C5080" s="451"/>
      <c r="D5080" s="451"/>
      <c r="E5080" s="451"/>
      <c r="F5080" s="451"/>
      <c r="G5080" s="451"/>
      <c r="H5080" s="451"/>
    </row>
    <row r="5081" spans="1:8" x14ac:dyDescent="0.2">
      <c r="A5081" s="452"/>
      <c r="B5081" s="451"/>
      <c r="C5081" s="451"/>
      <c r="D5081" s="451"/>
      <c r="E5081" s="451"/>
      <c r="F5081" s="451"/>
      <c r="G5081" s="451"/>
      <c r="H5081" s="451"/>
    </row>
    <row r="5082" spans="1:8" x14ac:dyDescent="0.2">
      <c r="A5082" s="452"/>
      <c r="B5082" s="451"/>
      <c r="C5082" s="451"/>
      <c r="D5082" s="451"/>
      <c r="E5082" s="451"/>
      <c r="F5082" s="451"/>
      <c r="G5082" s="451"/>
      <c r="H5082" s="451"/>
    </row>
    <row r="5083" spans="1:8" x14ac:dyDescent="0.2">
      <c r="A5083" s="452"/>
      <c r="B5083" s="451"/>
      <c r="C5083" s="451"/>
      <c r="D5083" s="451"/>
      <c r="E5083" s="451"/>
      <c r="F5083" s="451"/>
      <c r="G5083" s="451"/>
      <c r="H5083" s="451"/>
    </row>
    <row r="5084" spans="1:8" x14ac:dyDescent="0.2">
      <c r="A5084" s="452"/>
      <c r="B5084" s="451"/>
      <c r="C5084" s="451"/>
      <c r="D5084" s="451"/>
      <c r="E5084" s="451"/>
      <c r="F5084" s="451"/>
      <c r="G5084" s="451"/>
      <c r="H5084" s="451"/>
    </row>
    <row r="5085" spans="1:8" x14ac:dyDescent="0.2">
      <c r="A5085" s="452"/>
      <c r="B5085" s="451"/>
      <c r="C5085" s="451"/>
      <c r="D5085" s="451"/>
      <c r="E5085" s="451"/>
      <c r="F5085" s="451"/>
      <c r="G5085" s="451"/>
      <c r="H5085" s="451"/>
    </row>
    <row r="5086" spans="1:8" x14ac:dyDescent="0.2">
      <c r="A5086" s="452"/>
      <c r="B5086" s="451"/>
      <c r="C5086" s="451"/>
      <c r="D5086" s="451"/>
      <c r="E5086" s="451"/>
      <c r="F5086" s="451"/>
      <c r="G5086" s="451"/>
      <c r="H5086" s="451"/>
    </row>
    <row r="5087" spans="1:8" x14ac:dyDescent="0.2">
      <c r="A5087" s="452"/>
      <c r="B5087" s="451"/>
      <c r="C5087" s="451"/>
      <c r="D5087" s="451"/>
      <c r="E5087" s="451"/>
      <c r="F5087" s="451"/>
      <c r="G5087" s="451"/>
      <c r="H5087" s="451"/>
    </row>
    <row r="5088" spans="1:8" x14ac:dyDescent="0.2">
      <c r="A5088" s="452"/>
      <c r="B5088" s="451"/>
      <c r="C5088" s="451"/>
      <c r="D5088" s="451"/>
      <c r="E5088" s="451"/>
      <c r="F5088" s="451"/>
      <c r="G5088" s="451"/>
      <c r="H5088" s="451"/>
    </row>
    <row r="5089" spans="1:8" x14ac:dyDescent="0.2">
      <c r="A5089" s="452"/>
      <c r="B5089" s="451"/>
      <c r="C5089" s="451"/>
      <c r="D5089" s="451"/>
      <c r="E5089" s="451"/>
      <c r="F5089" s="451"/>
      <c r="G5089" s="451"/>
      <c r="H5089" s="451"/>
    </row>
    <row r="5090" spans="1:8" x14ac:dyDescent="0.2">
      <c r="A5090" s="452"/>
      <c r="B5090" s="451"/>
      <c r="C5090" s="451"/>
      <c r="D5090" s="451"/>
      <c r="E5090" s="451"/>
      <c r="F5090" s="451"/>
      <c r="G5090" s="451"/>
      <c r="H5090" s="451"/>
    </row>
    <row r="5091" spans="1:8" x14ac:dyDescent="0.2">
      <c r="A5091" s="452"/>
      <c r="B5091" s="451"/>
      <c r="C5091" s="451"/>
      <c r="D5091" s="451"/>
      <c r="E5091" s="451"/>
      <c r="F5091" s="451"/>
      <c r="G5091" s="451"/>
      <c r="H5091" s="451"/>
    </row>
    <row r="5092" spans="1:8" x14ac:dyDescent="0.2">
      <c r="A5092" s="452"/>
      <c r="B5092" s="451"/>
      <c r="C5092" s="451"/>
      <c r="D5092" s="451"/>
      <c r="E5092" s="451"/>
      <c r="F5092" s="451"/>
      <c r="G5092" s="451"/>
      <c r="H5092" s="451"/>
    </row>
    <row r="5093" spans="1:8" x14ac:dyDescent="0.2">
      <c r="A5093" s="452"/>
      <c r="B5093" s="451"/>
      <c r="C5093" s="451"/>
      <c r="D5093" s="451"/>
      <c r="E5093" s="451"/>
      <c r="F5093" s="451"/>
      <c r="G5093" s="451"/>
      <c r="H5093" s="451"/>
    </row>
    <row r="5094" spans="1:8" x14ac:dyDescent="0.2">
      <c r="A5094" s="452"/>
      <c r="B5094" s="451"/>
      <c r="C5094" s="451"/>
      <c r="D5094" s="451"/>
      <c r="E5094" s="451"/>
      <c r="F5094" s="451"/>
      <c r="G5094" s="451"/>
      <c r="H5094" s="451"/>
    </row>
    <row r="5095" spans="1:8" x14ac:dyDescent="0.2">
      <c r="A5095" s="452"/>
      <c r="B5095" s="451"/>
      <c r="C5095" s="451"/>
      <c r="D5095" s="451"/>
      <c r="E5095" s="451"/>
      <c r="F5095" s="451"/>
      <c r="G5095" s="451"/>
      <c r="H5095" s="451"/>
    </row>
    <row r="5096" spans="1:8" x14ac:dyDescent="0.2">
      <c r="A5096" s="452"/>
      <c r="B5096" s="451"/>
      <c r="C5096" s="451"/>
      <c r="D5096" s="451"/>
      <c r="E5096" s="451"/>
      <c r="F5096" s="451"/>
      <c r="G5096" s="451"/>
      <c r="H5096" s="451"/>
    </row>
    <row r="5097" spans="1:8" x14ac:dyDescent="0.2">
      <c r="A5097" s="452"/>
      <c r="B5097" s="451"/>
      <c r="C5097" s="451"/>
      <c r="D5097" s="451"/>
      <c r="E5097" s="451"/>
      <c r="F5097" s="451"/>
      <c r="G5097" s="451"/>
      <c r="H5097" s="451"/>
    </row>
    <row r="5098" spans="1:8" x14ac:dyDescent="0.2">
      <c r="A5098" s="452"/>
      <c r="B5098" s="451"/>
      <c r="C5098" s="451"/>
      <c r="D5098" s="451"/>
      <c r="E5098" s="451"/>
      <c r="F5098" s="451"/>
      <c r="G5098" s="451"/>
      <c r="H5098" s="451"/>
    </row>
    <row r="5099" spans="1:8" x14ac:dyDescent="0.2">
      <c r="A5099" s="452"/>
      <c r="B5099" s="451"/>
      <c r="C5099" s="451"/>
      <c r="D5099" s="451"/>
      <c r="E5099" s="451"/>
      <c r="F5099" s="451"/>
      <c r="G5099" s="451"/>
      <c r="H5099" s="451"/>
    </row>
    <row r="5100" spans="1:8" x14ac:dyDescent="0.2">
      <c r="A5100" s="452"/>
      <c r="B5100" s="451"/>
      <c r="C5100" s="451"/>
      <c r="D5100" s="451"/>
      <c r="E5100" s="451"/>
      <c r="F5100" s="451"/>
      <c r="G5100" s="451"/>
      <c r="H5100" s="451"/>
    </row>
    <row r="5101" spans="1:8" x14ac:dyDescent="0.2">
      <c r="A5101" s="452"/>
      <c r="B5101" s="451"/>
      <c r="C5101" s="451"/>
      <c r="D5101" s="451"/>
      <c r="E5101" s="451"/>
      <c r="F5101" s="451"/>
      <c r="G5101" s="451"/>
      <c r="H5101" s="451"/>
    </row>
    <row r="5102" spans="1:8" x14ac:dyDescent="0.2">
      <c r="A5102" s="452"/>
      <c r="B5102" s="451"/>
      <c r="C5102" s="451"/>
      <c r="D5102" s="451"/>
      <c r="E5102" s="451"/>
      <c r="F5102" s="451"/>
      <c r="G5102" s="451"/>
      <c r="H5102" s="451"/>
    </row>
    <row r="5103" spans="1:8" x14ac:dyDescent="0.2">
      <c r="A5103" s="452"/>
      <c r="B5103" s="451"/>
      <c r="C5103" s="451"/>
      <c r="D5103" s="451"/>
      <c r="E5103" s="451"/>
      <c r="F5103" s="451"/>
      <c r="G5103" s="451"/>
      <c r="H5103" s="451"/>
    </row>
    <row r="5104" spans="1:8" x14ac:dyDescent="0.2">
      <c r="A5104" s="452"/>
      <c r="B5104" s="451"/>
      <c r="C5104" s="451"/>
      <c r="D5104" s="451"/>
      <c r="E5104" s="451"/>
      <c r="F5104" s="451"/>
      <c r="G5104" s="451"/>
      <c r="H5104" s="451"/>
    </row>
    <row r="5105" spans="1:8" x14ac:dyDescent="0.2">
      <c r="A5105" s="452"/>
      <c r="B5105" s="451"/>
      <c r="C5105" s="451"/>
      <c r="D5105" s="451"/>
      <c r="E5105" s="451"/>
      <c r="F5105" s="451"/>
      <c r="G5105" s="451"/>
      <c r="H5105" s="451"/>
    </row>
    <row r="5106" spans="1:8" x14ac:dyDescent="0.2">
      <c r="A5106" s="452"/>
      <c r="B5106" s="451"/>
      <c r="C5106" s="451"/>
      <c r="D5106" s="451"/>
      <c r="E5106" s="451"/>
      <c r="F5106" s="451"/>
      <c r="G5106" s="451"/>
      <c r="H5106" s="451"/>
    </row>
    <row r="5107" spans="1:8" x14ac:dyDescent="0.2">
      <c r="A5107" s="452"/>
      <c r="B5107" s="451"/>
      <c r="C5107" s="451"/>
      <c r="D5107" s="451"/>
      <c r="E5107" s="451"/>
      <c r="F5107" s="451"/>
      <c r="G5107" s="451"/>
      <c r="H5107" s="451"/>
    </row>
    <row r="5108" spans="1:8" x14ac:dyDescent="0.2">
      <c r="A5108" s="452"/>
      <c r="B5108" s="451"/>
      <c r="C5108" s="451"/>
      <c r="D5108" s="451"/>
      <c r="E5108" s="451"/>
      <c r="F5108" s="451"/>
      <c r="G5108" s="451"/>
      <c r="H5108" s="451"/>
    </row>
    <row r="5109" spans="1:8" x14ac:dyDescent="0.2">
      <c r="A5109" s="452"/>
      <c r="B5109" s="451"/>
      <c r="C5109" s="451"/>
      <c r="D5109" s="451"/>
      <c r="E5109" s="451"/>
      <c r="F5109" s="451"/>
      <c r="G5109" s="451"/>
      <c r="H5109" s="451"/>
    </row>
    <row r="5110" spans="1:8" x14ac:dyDescent="0.2">
      <c r="A5110" s="452"/>
      <c r="B5110" s="451"/>
      <c r="C5110" s="451"/>
      <c r="D5110" s="451"/>
      <c r="E5110" s="451"/>
      <c r="F5110" s="451"/>
      <c r="G5110" s="451"/>
      <c r="H5110" s="451"/>
    </row>
    <row r="5111" spans="1:8" x14ac:dyDescent="0.2">
      <c r="A5111" s="452"/>
      <c r="B5111" s="451"/>
      <c r="C5111" s="451"/>
      <c r="D5111" s="451"/>
      <c r="E5111" s="451"/>
      <c r="F5111" s="451"/>
      <c r="G5111" s="451"/>
      <c r="H5111" s="451"/>
    </row>
    <row r="5112" spans="1:8" x14ac:dyDescent="0.2">
      <c r="A5112" s="452"/>
      <c r="B5112" s="451"/>
      <c r="C5112" s="451"/>
      <c r="D5112" s="451"/>
      <c r="E5112" s="451"/>
      <c r="F5112" s="451"/>
      <c r="G5112" s="451"/>
      <c r="H5112" s="451"/>
    </row>
    <row r="5113" spans="1:8" x14ac:dyDescent="0.2">
      <c r="A5113" s="452"/>
      <c r="B5113" s="451"/>
      <c r="C5113" s="451"/>
      <c r="D5113" s="451"/>
      <c r="E5113" s="451"/>
      <c r="F5113" s="451"/>
      <c r="G5113" s="451"/>
      <c r="H5113" s="451"/>
    </row>
    <row r="5114" spans="1:8" x14ac:dyDescent="0.2">
      <c r="A5114" s="452"/>
      <c r="B5114" s="451"/>
      <c r="C5114" s="451"/>
      <c r="D5114" s="451"/>
      <c r="E5114" s="451"/>
      <c r="F5114" s="451"/>
      <c r="G5114" s="451"/>
      <c r="H5114" s="451"/>
    </row>
    <row r="5115" spans="1:8" x14ac:dyDescent="0.2">
      <c r="A5115" s="452"/>
      <c r="B5115" s="451"/>
      <c r="C5115" s="451"/>
      <c r="D5115" s="451"/>
      <c r="E5115" s="451"/>
      <c r="F5115" s="451"/>
      <c r="G5115" s="451"/>
      <c r="H5115" s="451"/>
    </row>
    <row r="5116" spans="1:8" x14ac:dyDescent="0.2">
      <c r="A5116" s="452"/>
      <c r="B5116" s="451"/>
      <c r="C5116" s="451"/>
      <c r="D5116" s="451"/>
      <c r="E5116" s="451"/>
      <c r="F5116" s="451"/>
      <c r="G5116" s="451"/>
      <c r="H5116" s="451"/>
    </row>
    <row r="5117" spans="1:8" x14ac:dyDescent="0.2">
      <c r="A5117" s="452"/>
      <c r="B5117" s="451"/>
      <c r="C5117" s="451"/>
      <c r="D5117" s="451"/>
      <c r="E5117" s="451"/>
      <c r="F5117" s="451"/>
      <c r="G5117" s="451"/>
      <c r="H5117" s="451"/>
    </row>
    <row r="5118" spans="1:8" x14ac:dyDescent="0.2">
      <c r="A5118" s="452"/>
      <c r="B5118" s="451"/>
      <c r="C5118" s="451"/>
      <c r="D5118" s="451"/>
      <c r="E5118" s="451"/>
      <c r="F5118" s="451"/>
      <c r="G5118" s="451"/>
      <c r="H5118" s="451"/>
    </row>
    <row r="5119" spans="1:8" x14ac:dyDescent="0.2">
      <c r="A5119" s="452"/>
      <c r="B5119" s="451"/>
      <c r="C5119" s="451"/>
      <c r="D5119" s="451"/>
      <c r="E5119" s="451"/>
      <c r="F5119" s="451"/>
      <c r="G5119" s="451"/>
      <c r="H5119" s="451"/>
    </row>
    <row r="5120" spans="1:8" x14ac:dyDescent="0.2">
      <c r="A5120" s="452"/>
      <c r="B5120" s="451"/>
      <c r="C5120" s="451"/>
      <c r="D5120" s="451"/>
      <c r="E5120" s="451"/>
      <c r="F5120" s="451"/>
      <c r="G5120" s="451"/>
      <c r="H5120" s="451"/>
    </row>
    <row r="5121" spans="1:8" x14ac:dyDescent="0.2">
      <c r="A5121" s="452"/>
      <c r="B5121" s="451"/>
      <c r="C5121" s="451"/>
      <c r="D5121" s="451"/>
      <c r="E5121" s="451"/>
      <c r="F5121" s="451"/>
      <c r="G5121" s="451"/>
      <c r="H5121" s="451"/>
    </row>
    <row r="5122" spans="1:8" x14ac:dyDescent="0.2">
      <c r="A5122" s="452"/>
      <c r="B5122" s="451"/>
      <c r="C5122" s="451"/>
      <c r="D5122" s="451"/>
      <c r="E5122" s="451"/>
      <c r="F5122" s="451"/>
      <c r="G5122" s="451"/>
      <c r="H5122" s="451"/>
    </row>
    <row r="5123" spans="1:8" x14ac:dyDescent="0.2">
      <c r="A5123" s="452"/>
      <c r="B5123" s="451"/>
      <c r="C5123" s="451"/>
      <c r="D5123" s="451"/>
      <c r="E5123" s="451"/>
      <c r="F5123" s="451"/>
      <c r="G5123" s="451"/>
      <c r="H5123" s="451"/>
    </row>
    <row r="5124" spans="1:8" x14ac:dyDescent="0.2">
      <c r="A5124" s="452"/>
      <c r="B5124" s="451"/>
      <c r="C5124" s="451"/>
      <c r="D5124" s="451"/>
      <c r="E5124" s="451"/>
      <c r="F5124" s="451"/>
      <c r="G5124" s="451"/>
      <c r="H5124" s="451"/>
    </row>
    <row r="5125" spans="1:8" x14ac:dyDescent="0.2">
      <c r="A5125" s="452"/>
      <c r="B5125" s="451"/>
      <c r="C5125" s="451"/>
      <c r="D5125" s="451"/>
      <c r="E5125" s="451"/>
      <c r="F5125" s="451"/>
      <c r="G5125" s="451"/>
      <c r="H5125" s="451"/>
    </row>
    <row r="5126" spans="1:8" x14ac:dyDescent="0.2">
      <c r="A5126" s="452"/>
      <c r="B5126" s="451"/>
      <c r="C5126" s="451"/>
      <c r="D5126" s="451"/>
      <c r="E5126" s="451"/>
      <c r="F5126" s="451"/>
      <c r="G5126" s="451"/>
      <c r="H5126" s="451"/>
    </row>
    <row r="5127" spans="1:8" x14ac:dyDescent="0.2">
      <c r="A5127" s="452"/>
      <c r="B5127" s="451"/>
      <c r="C5127" s="451"/>
      <c r="D5127" s="451"/>
      <c r="E5127" s="451"/>
      <c r="F5127" s="451"/>
      <c r="G5127" s="451"/>
      <c r="H5127" s="451"/>
    </row>
    <row r="5128" spans="1:8" x14ac:dyDescent="0.2">
      <c r="A5128" s="452"/>
      <c r="B5128" s="451"/>
      <c r="C5128" s="451"/>
      <c r="D5128" s="451"/>
      <c r="E5128" s="451"/>
      <c r="F5128" s="451"/>
      <c r="G5128" s="451"/>
      <c r="H5128" s="451"/>
    </row>
    <row r="5129" spans="1:8" x14ac:dyDescent="0.2">
      <c r="A5129" s="452"/>
      <c r="B5129" s="451"/>
      <c r="C5129" s="451"/>
      <c r="D5129" s="451"/>
      <c r="E5129" s="451"/>
      <c r="F5129" s="451"/>
      <c r="G5129" s="451"/>
      <c r="H5129" s="451"/>
    </row>
    <row r="5130" spans="1:8" x14ac:dyDescent="0.2">
      <c r="A5130" s="452"/>
      <c r="B5130" s="451"/>
      <c r="C5130" s="451"/>
      <c r="D5130" s="451"/>
      <c r="E5130" s="451"/>
      <c r="F5130" s="451"/>
      <c r="G5130" s="451"/>
      <c r="H5130" s="451"/>
    </row>
    <row r="5131" spans="1:8" x14ac:dyDescent="0.2">
      <c r="A5131" s="452"/>
      <c r="B5131" s="451"/>
      <c r="C5131" s="451"/>
      <c r="D5131" s="451"/>
      <c r="E5131" s="451"/>
      <c r="F5131" s="451"/>
      <c r="G5131" s="451"/>
      <c r="H5131" s="451"/>
    </row>
    <row r="5132" spans="1:8" x14ac:dyDescent="0.2">
      <c r="A5132" s="452"/>
      <c r="B5132" s="451"/>
      <c r="C5132" s="451"/>
      <c r="D5132" s="451"/>
      <c r="E5132" s="451"/>
      <c r="F5132" s="451"/>
      <c r="G5132" s="451"/>
      <c r="H5132" s="451"/>
    </row>
    <row r="5133" spans="1:8" x14ac:dyDescent="0.2">
      <c r="A5133" s="452"/>
      <c r="B5133" s="451"/>
      <c r="C5133" s="451"/>
      <c r="D5133" s="451"/>
      <c r="E5133" s="451"/>
      <c r="F5133" s="451"/>
      <c r="G5133" s="451"/>
      <c r="H5133" s="451"/>
    </row>
    <row r="5134" spans="1:8" x14ac:dyDescent="0.2">
      <c r="A5134" s="452"/>
      <c r="B5134" s="451"/>
      <c r="C5134" s="451"/>
      <c r="D5134" s="451"/>
      <c r="E5134" s="451"/>
      <c r="F5134" s="451"/>
      <c r="G5134" s="451"/>
      <c r="H5134" s="451"/>
    </row>
    <row r="5135" spans="1:8" x14ac:dyDescent="0.2">
      <c r="A5135" s="452"/>
      <c r="B5135" s="451"/>
      <c r="C5135" s="451"/>
      <c r="D5135" s="451"/>
      <c r="E5135" s="451"/>
      <c r="F5135" s="451"/>
      <c r="G5135" s="451"/>
      <c r="H5135" s="451"/>
    </row>
    <row r="5136" spans="1:8" x14ac:dyDescent="0.2">
      <c r="A5136" s="452"/>
      <c r="B5136" s="451"/>
      <c r="C5136" s="451"/>
      <c r="D5136" s="451"/>
      <c r="E5136" s="451"/>
      <c r="F5136" s="451"/>
      <c r="G5136" s="451"/>
      <c r="H5136" s="451"/>
    </row>
    <row r="5137" spans="1:8" x14ac:dyDescent="0.2">
      <c r="A5137" s="452"/>
      <c r="B5137" s="451"/>
      <c r="C5137" s="451"/>
      <c r="D5137" s="451"/>
      <c r="E5137" s="451"/>
      <c r="F5137" s="451"/>
      <c r="G5137" s="451"/>
      <c r="H5137" s="451"/>
    </row>
    <row r="5138" spans="1:8" x14ac:dyDescent="0.2">
      <c r="A5138" s="452"/>
      <c r="B5138" s="451"/>
      <c r="C5138" s="451"/>
      <c r="D5138" s="451"/>
      <c r="E5138" s="451"/>
      <c r="F5138" s="451"/>
      <c r="G5138" s="451"/>
      <c r="H5138" s="451"/>
    </row>
    <row r="5139" spans="1:8" x14ac:dyDescent="0.2">
      <c r="A5139" s="452"/>
      <c r="B5139" s="451"/>
      <c r="C5139" s="451"/>
      <c r="D5139" s="451"/>
      <c r="E5139" s="451"/>
      <c r="F5139" s="451"/>
      <c r="G5139" s="451"/>
      <c r="H5139" s="451"/>
    </row>
    <row r="5140" spans="1:8" x14ac:dyDescent="0.2">
      <c r="A5140" s="452"/>
      <c r="B5140" s="451"/>
      <c r="C5140" s="451"/>
      <c r="D5140" s="451"/>
      <c r="E5140" s="451"/>
      <c r="F5140" s="451"/>
      <c r="G5140" s="451"/>
      <c r="H5140" s="451"/>
    </row>
    <row r="5141" spans="1:8" x14ac:dyDescent="0.2">
      <c r="A5141" s="452"/>
      <c r="B5141" s="451"/>
      <c r="C5141" s="451"/>
      <c r="D5141" s="451"/>
      <c r="E5141" s="451"/>
      <c r="F5141" s="451"/>
      <c r="G5141" s="451"/>
      <c r="H5141" s="451"/>
    </row>
    <row r="5142" spans="1:8" x14ac:dyDescent="0.2">
      <c r="A5142" s="452"/>
      <c r="B5142" s="451"/>
      <c r="C5142" s="451"/>
      <c r="D5142" s="451"/>
      <c r="E5142" s="451"/>
      <c r="F5142" s="451"/>
      <c r="G5142" s="451"/>
      <c r="H5142" s="451"/>
    </row>
    <row r="5143" spans="1:8" x14ac:dyDescent="0.2">
      <c r="A5143" s="452"/>
      <c r="B5143" s="451"/>
      <c r="C5143" s="451"/>
      <c r="D5143" s="451"/>
      <c r="E5143" s="451"/>
      <c r="F5143" s="451"/>
      <c r="G5143" s="451"/>
      <c r="H5143" s="451"/>
    </row>
    <row r="5144" spans="1:8" x14ac:dyDescent="0.2">
      <c r="A5144" s="452"/>
      <c r="B5144" s="451"/>
      <c r="C5144" s="451"/>
      <c r="D5144" s="451"/>
      <c r="E5144" s="451"/>
      <c r="F5144" s="451"/>
      <c r="G5144" s="451"/>
      <c r="H5144" s="451"/>
    </row>
    <row r="5145" spans="1:8" x14ac:dyDescent="0.2">
      <c r="A5145" s="452"/>
      <c r="B5145" s="451"/>
      <c r="C5145" s="451"/>
      <c r="D5145" s="451"/>
      <c r="E5145" s="451"/>
      <c r="F5145" s="451"/>
      <c r="G5145" s="451"/>
      <c r="H5145" s="451"/>
    </row>
    <row r="5146" spans="1:8" x14ac:dyDescent="0.2">
      <c r="A5146" s="452"/>
      <c r="B5146" s="451"/>
      <c r="C5146" s="451"/>
      <c r="D5146" s="451"/>
      <c r="E5146" s="451"/>
      <c r="F5146" s="451"/>
      <c r="G5146" s="451"/>
      <c r="H5146" s="451"/>
    </row>
    <row r="5147" spans="1:8" x14ac:dyDescent="0.2">
      <c r="A5147" s="452"/>
      <c r="B5147" s="451"/>
      <c r="C5147" s="451"/>
      <c r="D5147" s="451"/>
      <c r="E5147" s="451"/>
      <c r="F5147" s="451"/>
      <c r="G5147" s="451"/>
      <c r="H5147" s="451"/>
    </row>
    <row r="5148" spans="1:8" x14ac:dyDescent="0.2">
      <c r="A5148" s="452"/>
      <c r="B5148" s="451"/>
      <c r="C5148" s="451"/>
      <c r="D5148" s="451"/>
      <c r="E5148" s="451"/>
      <c r="F5148" s="451"/>
      <c r="G5148" s="451"/>
      <c r="H5148" s="451"/>
    </row>
    <row r="5149" spans="1:8" x14ac:dyDescent="0.2">
      <c r="A5149" s="452"/>
      <c r="B5149" s="451"/>
      <c r="C5149" s="451"/>
      <c r="D5149" s="451"/>
      <c r="E5149" s="451"/>
      <c r="F5149" s="451"/>
      <c r="G5149" s="451"/>
      <c r="H5149" s="451"/>
    </row>
    <row r="5150" spans="1:8" x14ac:dyDescent="0.2">
      <c r="A5150" s="452"/>
      <c r="B5150" s="451"/>
      <c r="C5150" s="451"/>
      <c r="D5150" s="451"/>
      <c r="E5150" s="451"/>
      <c r="F5150" s="451"/>
      <c r="G5150" s="451"/>
      <c r="H5150" s="451"/>
    </row>
    <row r="5151" spans="1:8" x14ac:dyDescent="0.2">
      <c r="A5151" s="452"/>
      <c r="B5151" s="451"/>
      <c r="C5151" s="451"/>
      <c r="D5151" s="451"/>
      <c r="E5151" s="451"/>
      <c r="F5151" s="451"/>
      <c r="G5151" s="451"/>
      <c r="H5151" s="451"/>
    </row>
    <row r="5152" spans="1:8" x14ac:dyDescent="0.2">
      <c r="A5152" s="452"/>
      <c r="B5152" s="451"/>
      <c r="C5152" s="451"/>
      <c r="D5152" s="451"/>
      <c r="E5152" s="451"/>
      <c r="F5152" s="451"/>
      <c r="G5152" s="451"/>
      <c r="H5152" s="451"/>
    </row>
    <row r="5153" spans="1:8" x14ac:dyDescent="0.2">
      <c r="A5153" s="452"/>
      <c r="B5153" s="451"/>
      <c r="C5153" s="451"/>
      <c r="D5153" s="451"/>
      <c r="E5153" s="451"/>
      <c r="F5153" s="451"/>
      <c r="G5153" s="451"/>
      <c r="H5153" s="451"/>
    </row>
    <row r="5154" spans="1:8" x14ac:dyDescent="0.2">
      <c r="A5154" s="452"/>
      <c r="B5154" s="451"/>
      <c r="C5154" s="451"/>
      <c r="D5154" s="451"/>
      <c r="E5154" s="451"/>
      <c r="F5154" s="451"/>
      <c r="G5154" s="451"/>
      <c r="H5154" s="451"/>
    </row>
    <row r="5155" spans="1:8" x14ac:dyDescent="0.2">
      <c r="A5155" s="452"/>
      <c r="B5155" s="451"/>
      <c r="C5155" s="451"/>
      <c r="D5155" s="451"/>
      <c r="E5155" s="451"/>
      <c r="F5155" s="451"/>
      <c r="G5155" s="451"/>
      <c r="H5155" s="451"/>
    </row>
    <row r="5156" spans="1:8" x14ac:dyDescent="0.2">
      <c r="A5156" s="452"/>
      <c r="B5156" s="451"/>
      <c r="C5156" s="451"/>
      <c r="D5156" s="451"/>
      <c r="E5156" s="451"/>
      <c r="F5156" s="451"/>
      <c r="G5156" s="451"/>
      <c r="H5156" s="451"/>
    </row>
    <row r="5157" spans="1:8" x14ac:dyDescent="0.2">
      <c r="A5157" s="452"/>
      <c r="B5157" s="451"/>
      <c r="C5157" s="451"/>
      <c r="D5157" s="451"/>
      <c r="E5157" s="451"/>
      <c r="F5157" s="451"/>
      <c r="G5157" s="451"/>
      <c r="H5157" s="451"/>
    </row>
    <row r="5158" spans="1:8" x14ac:dyDescent="0.2">
      <c r="A5158" s="452"/>
      <c r="B5158" s="451"/>
      <c r="C5158" s="451"/>
      <c r="D5158" s="451"/>
      <c r="E5158" s="451"/>
      <c r="F5158" s="451"/>
      <c r="G5158" s="451"/>
      <c r="H5158" s="451"/>
    </row>
    <row r="5159" spans="1:8" x14ac:dyDescent="0.2">
      <c r="A5159" s="452"/>
      <c r="B5159" s="451"/>
      <c r="C5159" s="451"/>
      <c r="D5159" s="451"/>
      <c r="E5159" s="451"/>
      <c r="F5159" s="451"/>
      <c r="G5159" s="451"/>
      <c r="H5159" s="451"/>
    </row>
    <row r="5160" spans="1:8" x14ac:dyDescent="0.2">
      <c r="A5160" s="452"/>
      <c r="B5160" s="451"/>
      <c r="C5160" s="451"/>
      <c r="D5160" s="451"/>
      <c r="E5160" s="451"/>
      <c r="F5160" s="451"/>
      <c r="G5160" s="451"/>
      <c r="H5160" s="451"/>
    </row>
    <row r="5161" spans="1:8" x14ac:dyDescent="0.2">
      <c r="A5161" s="452"/>
      <c r="B5161" s="451"/>
      <c r="C5161" s="451"/>
      <c r="D5161" s="451"/>
      <c r="E5161" s="451"/>
      <c r="F5161" s="451"/>
      <c r="G5161" s="451"/>
      <c r="H5161" s="451"/>
    </row>
    <row r="5162" spans="1:8" x14ac:dyDescent="0.2">
      <c r="A5162" s="452"/>
      <c r="B5162" s="451"/>
      <c r="C5162" s="451"/>
      <c r="D5162" s="451"/>
      <c r="E5162" s="451"/>
      <c r="F5162" s="451"/>
      <c r="G5162" s="451"/>
      <c r="H5162" s="451"/>
    </row>
    <row r="5163" spans="1:8" x14ac:dyDescent="0.2">
      <c r="A5163" s="452"/>
      <c r="B5163" s="451"/>
      <c r="C5163" s="451"/>
      <c r="D5163" s="451"/>
      <c r="E5163" s="451"/>
      <c r="F5163" s="451"/>
      <c r="G5163" s="451"/>
      <c r="H5163" s="451"/>
    </row>
    <row r="5164" spans="1:8" x14ac:dyDescent="0.2">
      <c r="A5164" s="452"/>
      <c r="B5164" s="451"/>
      <c r="C5164" s="451"/>
      <c r="D5164" s="451"/>
      <c r="E5164" s="451"/>
      <c r="F5164" s="451"/>
      <c r="G5164" s="451"/>
      <c r="H5164" s="451"/>
    </row>
    <row r="5165" spans="1:8" x14ac:dyDescent="0.2">
      <c r="A5165" s="452"/>
      <c r="B5165" s="451"/>
      <c r="C5165" s="451"/>
      <c r="D5165" s="451"/>
      <c r="E5165" s="451"/>
      <c r="F5165" s="451"/>
      <c r="G5165" s="451"/>
      <c r="H5165" s="451"/>
    </row>
    <row r="5166" spans="1:8" x14ac:dyDescent="0.2">
      <c r="A5166" s="452"/>
      <c r="B5166" s="451"/>
      <c r="C5166" s="451"/>
      <c r="D5166" s="451"/>
      <c r="E5166" s="451"/>
      <c r="F5166" s="451"/>
      <c r="G5166" s="451"/>
      <c r="H5166" s="451"/>
    </row>
    <row r="5167" spans="1:8" x14ac:dyDescent="0.2">
      <c r="A5167" s="452"/>
      <c r="B5167" s="451"/>
      <c r="C5167" s="451"/>
      <c r="D5167" s="451"/>
      <c r="E5167" s="451"/>
      <c r="F5167" s="451"/>
      <c r="G5167" s="451"/>
      <c r="H5167" s="451"/>
    </row>
    <row r="5168" spans="1:8" x14ac:dyDescent="0.2">
      <c r="A5168" s="452"/>
      <c r="B5168" s="451"/>
      <c r="C5168" s="451"/>
      <c r="D5168" s="451"/>
      <c r="E5168" s="451"/>
      <c r="F5168" s="451"/>
      <c r="G5168" s="451"/>
      <c r="H5168" s="451"/>
    </row>
    <row r="5169" spans="1:8" x14ac:dyDescent="0.2">
      <c r="A5169" s="452"/>
      <c r="B5169" s="451"/>
      <c r="C5169" s="451"/>
      <c r="D5169" s="451"/>
      <c r="E5169" s="451"/>
      <c r="F5169" s="451"/>
      <c r="G5169" s="451"/>
      <c r="H5169" s="451"/>
    </row>
    <row r="5170" spans="1:8" x14ac:dyDescent="0.2">
      <c r="A5170" s="452"/>
      <c r="B5170" s="451"/>
      <c r="C5170" s="451"/>
      <c r="D5170" s="451"/>
      <c r="E5170" s="451"/>
      <c r="F5170" s="451"/>
      <c r="G5170" s="451"/>
      <c r="H5170" s="451"/>
    </row>
    <row r="5171" spans="1:8" x14ac:dyDescent="0.2">
      <c r="A5171" s="452"/>
      <c r="B5171" s="451"/>
      <c r="C5171" s="451"/>
      <c r="D5171" s="451"/>
      <c r="E5171" s="451"/>
      <c r="F5171" s="451"/>
      <c r="G5171" s="451"/>
      <c r="H5171" s="451"/>
    </row>
    <row r="5172" spans="1:8" x14ac:dyDescent="0.2">
      <c r="A5172" s="452"/>
      <c r="B5172" s="451"/>
      <c r="C5172" s="451"/>
      <c r="D5172" s="451"/>
      <c r="E5172" s="451"/>
      <c r="F5172" s="451"/>
      <c r="G5172" s="451"/>
      <c r="H5172" s="451"/>
    </row>
    <row r="5173" spans="1:8" x14ac:dyDescent="0.2">
      <c r="A5173" s="452"/>
      <c r="B5173" s="451"/>
      <c r="C5173" s="451"/>
      <c r="D5173" s="451"/>
      <c r="E5173" s="451"/>
      <c r="F5173" s="451"/>
      <c r="G5173" s="451"/>
      <c r="H5173" s="451"/>
    </row>
    <row r="5174" spans="1:8" x14ac:dyDescent="0.2">
      <c r="A5174" s="452"/>
      <c r="B5174" s="451"/>
      <c r="C5174" s="451"/>
      <c r="D5174" s="451"/>
      <c r="E5174" s="451"/>
      <c r="F5174" s="451"/>
      <c r="G5174" s="451"/>
      <c r="H5174" s="451"/>
    </row>
    <row r="5175" spans="1:8" x14ac:dyDescent="0.2">
      <c r="A5175" s="452"/>
      <c r="B5175" s="451"/>
      <c r="C5175" s="451"/>
      <c r="D5175" s="451"/>
      <c r="E5175" s="451"/>
      <c r="F5175" s="451"/>
      <c r="G5175" s="451"/>
      <c r="H5175" s="451"/>
    </row>
    <row r="5176" spans="1:8" x14ac:dyDescent="0.2">
      <c r="A5176" s="452"/>
      <c r="B5176" s="451"/>
      <c r="C5176" s="451"/>
      <c r="D5176" s="451"/>
      <c r="E5176" s="451"/>
      <c r="F5176" s="451"/>
      <c r="G5176" s="451"/>
      <c r="H5176" s="451"/>
    </row>
    <row r="5177" spans="1:8" x14ac:dyDescent="0.2">
      <c r="A5177" s="452"/>
      <c r="B5177" s="451"/>
      <c r="C5177" s="451"/>
      <c r="D5177" s="451"/>
      <c r="E5177" s="451"/>
      <c r="F5177" s="451"/>
      <c r="G5177" s="451"/>
      <c r="H5177" s="451"/>
    </row>
    <row r="5178" spans="1:8" x14ac:dyDescent="0.2">
      <c r="A5178" s="452"/>
      <c r="B5178" s="451"/>
      <c r="C5178" s="451"/>
      <c r="D5178" s="451"/>
      <c r="E5178" s="451"/>
      <c r="F5178" s="451"/>
      <c r="G5178" s="451"/>
      <c r="H5178" s="451"/>
    </row>
    <row r="5179" spans="1:8" x14ac:dyDescent="0.2">
      <c r="A5179" s="452"/>
      <c r="B5179" s="451"/>
      <c r="C5179" s="451"/>
      <c r="D5179" s="451"/>
      <c r="E5179" s="451"/>
      <c r="F5179" s="451"/>
      <c r="G5179" s="451"/>
      <c r="H5179" s="451"/>
    </row>
    <row r="5180" spans="1:8" x14ac:dyDescent="0.2">
      <c r="A5180" s="452"/>
      <c r="B5180" s="451"/>
      <c r="C5180" s="451"/>
      <c r="D5180" s="451"/>
      <c r="E5180" s="451"/>
      <c r="F5180" s="451"/>
      <c r="G5180" s="451"/>
      <c r="H5180" s="451"/>
    </row>
    <row r="5181" spans="1:8" x14ac:dyDescent="0.2">
      <c r="A5181" s="452"/>
      <c r="B5181" s="451"/>
      <c r="C5181" s="451"/>
      <c r="D5181" s="451"/>
      <c r="E5181" s="451"/>
      <c r="F5181" s="451"/>
      <c r="G5181" s="451"/>
      <c r="H5181" s="451"/>
    </row>
    <row r="5182" spans="1:8" x14ac:dyDescent="0.2">
      <c r="A5182" s="452"/>
      <c r="B5182" s="451"/>
      <c r="C5182" s="451"/>
      <c r="D5182" s="451"/>
      <c r="E5182" s="451"/>
      <c r="F5182" s="451"/>
      <c r="G5182" s="451"/>
      <c r="H5182" s="451"/>
    </row>
    <row r="5183" spans="1:8" x14ac:dyDescent="0.2">
      <c r="A5183" s="452"/>
      <c r="B5183" s="451"/>
      <c r="C5183" s="451"/>
      <c r="D5183" s="451"/>
      <c r="E5183" s="451"/>
      <c r="F5183" s="451"/>
      <c r="G5183" s="451"/>
      <c r="H5183" s="451"/>
    </row>
    <row r="5184" spans="1:8" x14ac:dyDescent="0.2">
      <c r="A5184" s="452"/>
      <c r="B5184" s="451"/>
      <c r="C5184" s="451"/>
      <c r="D5184" s="451"/>
      <c r="E5184" s="451"/>
      <c r="F5184" s="451"/>
      <c r="G5184" s="451"/>
      <c r="H5184" s="451"/>
    </row>
    <row r="5185" spans="1:8" x14ac:dyDescent="0.2">
      <c r="A5185" s="452"/>
      <c r="B5185" s="451"/>
      <c r="C5185" s="451"/>
      <c r="D5185" s="451"/>
      <c r="E5185" s="451"/>
      <c r="F5185" s="451"/>
      <c r="G5185" s="451"/>
      <c r="H5185" s="451"/>
    </row>
    <row r="5186" spans="1:8" x14ac:dyDescent="0.2">
      <c r="A5186" s="452"/>
      <c r="B5186" s="451"/>
      <c r="C5186" s="451"/>
      <c r="D5186" s="451"/>
      <c r="E5186" s="451"/>
      <c r="F5186" s="451"/>
      <c r="G5186" s="451"/>
      <c r="H5186" s="451"/>
    </row>
    <row r="5187" spans="1:8" x14ac:dyDescent="0.2">
      <c r="A5187" s="452"/>
      <c r="B5187" s="451"/>
      <c r="C5187" s="451"/>
      <c r="D5187" s="451"/>
      <c r="E5187" s="451"/>
      <c r="F5187" s="451"/>
      <c r="G5187" s="451"/>
      <c r="H5187" s="451"/>
    </row>
    <row r="5188" spans="1:8" x14ac:dyDescent="0.2">
      <c r="A5188" s="452"/>
      <c r="B5188" s="451"/>
      <c r="C5188" s="451"/>
      <c r="D5188" s="451"/>
      <c r="E5188" s="451"/>
      <c r="F5188" s="451"/>
      <c r="G5188" s="451"/>
      <c r="H5188" s="451"/>
    </row>
    <row r="5189" spans="1:8" x14ac:dyDescent="0.2">
      <c r="A5189" s="452"/>
      <c r="B5189" s="451"/>
      <c r="C5189" s="451"/>
      <c r="D5189" s="451"/>
      <c r="E5189" s="451"/>
      <c r="F5189" s="451"/>
      <c r="G5189" s="451"/>
      <c r="H5189" s="451"/>
    </row>
    <row r="5190" spans="1:8" x14ac:dyDescent="0.2">
      <c r="A5190" s="452"/>
      <c r="B5190" s="451"/>
      <c r="C5190" s="451"/>
      <c r="D5190" s="451"/>
      <c r="E5190" s="451"/>
      <c r="F5190" s="451"/>
      <c r="G5190" s="451"/>
      <c r="H5190" s="451"/>
    </row>
    <row r="5191" spans="1:8" x14ac:dyDescent="0.2">
      <c r="A5191" s="452"/>
      <c r="B5191" s="451"/>
      <c r="C5191" s="451"/>
      <c r="D5191" s="451"/>
      <c r="E5191" s="451"/>
      <c r="F5191" s="451"/>
      <c r="G5191" s="451"/>
      <c r="H5191" s="451"/>
    </row>
    <row r="5192" spans="1:8" x14ac:dyDescent="0.2">
      <c r="A5192" s="452"/>
      <c r="B5192" s="451"/>
      <c r="C5192" s="451"/>
      <c r="D5192" s="451"/>
      <c r="E5192" s="451"/>
      <c r="F5192" s="451"/>
      <c r="G5192" s="451"/>
      <c r="H5192" s="451"/>
    </row>
    <row r="5193" spans="1:8" x14ac:dyDescent="0.2">
      <c r="A5193" s="452"/>
      <c r="B5193" s="451"/>
      <c r="C5193" s="451"/>
      <c r="D5193" s="451"/>
      <c r="E5193" s="451"/>
      <c r="F5193" s="451"/>
      <c r="G5193" s="451"/>
      <c r="H5193" s="451"/>
    </row>
    <row r="5194" spans="1:8" x14ac:dyDescent="0.2">
      <c r="A5194" s="452"/>
      <c r="B5194" s="451"/>
      <c r="C5194" s="451"/>
      <c r="D5194" s="451"/>
      <c r="E5194" s="451"/>
      <c r="F5194" s="451"/>
      <c r="G5194" s="451"/>
      <c r="H5194" s="451"/>
    </row>
    <row r="5195" spans="1:8" x14ac:dyDescent="0.2">
      <c r="A5195" s="452"/>
      <c r="B5195" s="451"/>
      <c r="C5195" s="451"/>
      <c r="D5195" s="451"/>
      <c r="E5195" s="451"/>
      <c r="F5195" s="451"/>
      <c r="G5195" s="451"/>
      <c r="H5195" s="451"/>
    </row>
    <row r="5196" spans="1:8" x14ac:dyDescent="0.2">
      <c r="A5196" s="452"/>
      <c r="B5196" s="451"/>
      <c r="C5196" s="451"/>
      <c r="D5196" s="451"/>
      <c r="E5196" s="451"/>
      <c r="F5196" s="451"/>
      <c r="G5196" s="451"/>
      <c r="H5196" s="451"/>
    </row>
    <row r="5197" spans="1:8" x14ac:dyDescent="0.2">
      <c r="A5197" s="452"/>
      <c r="B5197" s="451"/>
      <c r="C5197" s="451"/>
      <c r="D5197" s="451"/>
      <c r="E5197" s="451"/>
      <c r="F5197" s="451"/>
      <c r="G5197" s="451"/>
      <c r="H5197" s="451"/>
    </row>
    <row r="5198" spans="1:8" x14ac:dyDescent="0.2">
      <c r="A5198" s="452"/>
      <c r="B5198" s="451"/>
      <c r="C5198" s="451"/>
      <c r="D5198" s="451"/>
      <c r="E5198" s="451"/>
      <c r="F5198" s="451"/>
      <c r="G5198" s="451"/>
      <c r="H5198" s="451"/>
    </row>
    <row r="5199" spans="1:8" x14ac:dyDescent="0.2">
      <c r="A5199" s="452"/>
      <c r="B5199" s="451"/>
      <c r="C5199" s="451"/>
      <c r="D5199" s="451"/>
      <c r="E5199" s="451"/>
      <c r="F5199" s="451"/>
      <c r="G5199" s="451"/>
      <c r="H5199" s="451"/>
    </row>
    <row r="5200" spans="1:8" x14ac:dyDescent="0.2">
      <c r="A5200" s="452"/>
      <c r="B5200" s="451"/>
      <c r="C5200" s="451"/>
      <c r="D5200" s="451"/>
      <c r="E5200" s="451"/>
      <c r="F5200" s="451"/>
      <c r="G5200" s="451"/>
      <c r="H5200" s="451"/>
    </row>
    <row r="5201" spans="1:8" x14ac:dyDescent="0.2">
      <c r="A5201" s="452"/>
      <c r="B5201" s="451"/>
      <c r="C5201" s="451"/>
      <c r="D5201" s="451"/>
      <c r="E5201" s="451"/>
      <c r="F5201" s="451"/>
      <c r="G5201" s="451"/>
      <c r="H5201" s="451"/>
    </row>
    <row r="5202" spans="1:8" x14ac:dyDescent="0.2">
      <c r="A5202" s="452"/>
      <c r="B5202" s="451"/>
      <c r="C5202" s="451"/>
      <c r="D5202" s="451"/>
      <c r="E5202" s="451"/>
      <c r="F5202" s="451"/>
      <c r="G5202" s="451"/>
      <c r="H5202" s="451"/>
    </row>
    <row r="5203" spans="1:8" x14ac:dyDescent="0.2">
      <c r="A5203" s="452"/>
      <c r="B5203" s="451"/>
      <c r="C5203" s="451"/>
      <c r="D5203" s="451"/>
      <c r="E5203" s="451"/>
      <c r="F5203" s="451"/>
      <c r="G5203" s="451"/>
      <c r="H5203" s="451"/>
    </row>
    <row r="5204" spans="1:8" x14ac:dyDescent="0.2">
      <c r="A5204" s="452"/>
      <c r="B5204" s="451"/>
      <c r="C5204" s="451"/>
      <c r="D5204" s="451"/>
      <c r="E5204" s="451"/>
      <c r="F5204" s="451"/>
      <c r="G5204" s="451"/>
      <c r="H5204" s="451"/>
    </row>
    <row r="5205" spans="1:8" x14ac:dyDescent="0.2">
      <c r="A5205" s="452"/>
      <c r="B5205" s="451"/>
      <c r="C5205" s="451"/>
      <c r="D5205" s="451"/>
      <c r="E5205" s="451"/>
      <c r="F5205" s="451"/>
      <c r="G5205" s="451"/>
      <c r="H5205" s="451"/>
    </row>
    <row r="5206" spans="1:8" x14ac:dyDescent="0.2">
      <c r="A5206" s="452"/>
      <c r="B5206" s="451"/>
      <c r="C5206" s="451"/>
      <c r="D5206" s="451"/>
      <c r="E5206" s="451"/>
      <c r="F5206" s="451"/>
      <c r="G5206" s="451"/>
      <c r="H5206" s="451"/>
    </row>
    <row r="5207" spans="1:8" x14ac:dyDescent="0.2">
      <c r="A5207" s="452"/>
      <c r="B5207" s="451"/>
      <c r="C5207" s="451"/>
      <c r="D5207" s="451"/>
      <c r="E5207" s="451"/>
      <c r="F5207" s="451"/>
      <c r="G5207" s="451"/>
      <c r="H5207" s="451"/>
    </row>
    <row r="5208" spans="1:8" x14ac:dyDescent="0.2">
      <c r="A5208" s="452"/>
      <c r="B5208" s="451"/>
      <c r="C5208" s="451"/>
      <c r="D5208" s="451"/>
      <c r="E5208" s="451"/>
      <c r="F5208" s="451"/>
      <c r="G5208" s="451"/>
      <c r="H5208" s="451"/>
    </row>
    <row r="5209" spans="1:8" x14ac:dyDescent="0.2">
      <c r="A5209" s="452"/>
      <c r="B5209" s="451"/>
      <c r="C5209" s="451"/>
      <c r="D5209" s="451"/>
      <c r="E5209" s="451"/>
      <c r="F5209" s="451"/>
      <c r="G5209" s="451"/>
      <c r="H5209" s="451"/>
    </row>
    <row r="5210" spans="1:8" x14ac:dyDescent="0.2">
      <c r="A5210" s="452"/>
      <c r="B5210" s="451"/>
      <c r="C5210" s="451"/>
      <c r="D5210" s="451"/>
      <c r="E5210" s="451"/>
      <c r="F5210" s="451"/>
      <c r="G5210" s="451"/>
      <c r="H5210" s="451"/>
    </row>
    <row r="5211" spans="1:8" x14ac:dyDescent="0.2">
      <c r="A5211" s="452"/>
      <c r="B5211" s="451"/>
      <c r="C5211" s="451"/>
      <c r="D5211" s="451"/>
      <c r="E5211" s="451"/>
      <c r="F5211" s="451"/>
      <c r="G5211" s="451"/>
      <c r="H5211" s="451"/>
    </row>
    <row r="5212" spans="1:8" x14ac:dyDescent="0.2">
      <c r="A5212" s="452"/>
      <c r="B5212" s="451"/>
      <c r="C5212" s="451"/>
      <c r="D5212" s="451"/>
      <c r="E5212" s="451"/>
      <c r="F5212" s="451"/>
      <c r="G5212" s="451"/>
      <c r="H5212" s="451"/>
    </row>
    <row r="5213" spans="1:8" x14ac:dyDescent="0.2">
      <c r="A5213" s="452"/>
      <c r="B5213" s="451"/>
      <c r="C5213" s="451"/>
      <c r="D5213" s="451"/>
      <c r="E5213" s="451"/>
      <c r="F5213" s="451"/>
      <c r="G5213" s="451"/>
      <c r="H5213" s="451"/>
    </row>
    <row r="5214" spans="1:8" x14ac:dyDescent="0.2">
      <c r="A5214" s="452"/>
      <c r="B5214" s="451"/>
      <c r="C5214" s="451"/>
      <c r="D5214" s="451"/>
      <c r="E5214" s="451"/>
      <c r="F5214" s="451"/>
      <c r="G5214" s="451"/>
      <c r="H5214" s="451"/>
    </row>
    <row r="5215" spans="1:8" x14ac:dyDescent="0.2">
      <c r="A5215" s="452"/>
      <c r="B5215" s="451"/>
      <c r="C5215" s="451"/>
      <c r="D5215" s="451"/>
      <c r="E5215" s="451"/>
      <c r="F5215" s="451"/>
      <c r="G5215" s="451"/>
      <c r="H5215" s="451"/>
    </row>
    <row r="5216" spans="1:8" x14ac:dyDescent="0.2">
      <c r="A5216" s="452"/>
      <c r="B5216" s="451"/>
      <c r="C5216" s="451"/>
      <c r="D5216" s="451"/>
      <c r="E5216" s="451"/>
      <c r="F5216" s="451"/>
      <c r="G5216" s="451"/>
      <c r="H5216" s="451"/>
    </row>
    <row r="5217" spans="1:8" x14ac:dyDescent="0.2">
      <c r="A5217" s="452"/>
      <c r="B5217" s="451"/>
      <c r="C5217" s="451"/>
      <c r="D5217" s="451"/>
      <c r="E5217" s="451"/>
      <c r="F5217" s="451"/>
      <c r="G5217" s="451"/>
      <c r="H5217" s="451"/>
    </row>
    <row r="5218" spans="1:8" x14ac:dyDescent="0.2">
      <c r="A5218" s="452"/>
      <c r="B5218" s="451"/>
      <c r="C5218" s="451"/>
      <c r="D5218" s="451"/>
      <c r="E5218" s="451"/>
      <c r="F5218" s="451"/>
      <c r="G5218" s="451"/>
      <c r="H5218" s="451"/>
    </row>
    <row r="5219" spans="1:8" x14ac:dyDescent="0.2">
      <c r="A5219" s="452"/>
      <c r="B5219" s="451"/>
      <c r="C5219" s="451"/>
      <c r="D5219" s="451"/>
      <c r="E5219" s="451"/>
      <c r="F5219" s="451"/>
      <c r="G5219" s="451"/>
      <c r="H5219" s="451"/>
    </row>
    <row r="5220" spans="1:8" x14ac:dyDescent="0.2">
      <c r="A5220" s="452"/>
      <c r="B5220" s="451"/>
      <c r="C5220" s="451"/>
      <c r="D5220" s="451"/>
      <c r="E5220" s="451"/>
      <c r="F5220" s="451"/>
      <c r="G5220" s="451"/>
      <c r="H5220" s="451"/>
    </row>
    <row r="5221" spans="1:8" x14ac:dyDescent="0.2">
      <c r="A5221" s="452"/>
      <c r="B5221" s="451"/>
      <c r="C5221" s="451"/>
      <c r="D5221" s="451"/>
      <c r="E5221" s="451"/>
      <c r="F5221" s="451"/>
      <c r="G5221" s="451"/>
      <c r="H5221" s="451"/>
    </row>
    <row r="5222" spans="1:8" x14ac:dyDescent="0.2">
      <c r="A5222" s="452"/>
      <c r="B5222" s="451"/>
      <c r="C5222" s="451"/>
      <c r="D5222" s="451"/>
      <c r="E5222" s="451"/>
      <c r="F5222" s="451"/>
      <c r="G5222" s="451"/>
      <c r="H5222" s="451"/>
    </row>
    <row r="5223" spans="1:8" x14ac:dyDescent="0.2">
      <c r="A5223" s="452"/>
      <c r="B5223" s="451"/>
      <c r="C5223" s="451"/>
      <c r="D5223" s="451"/>
      <c r="E5223" s="451"/>
      <c r="F5223" s="451"/>
      <c r="G5223" s="451"/>
      <c r="H5223" s="451"/>
    </row>
    <row r="5224" spans="1:8" x14ac:dyDescent="0.2">
      <c r="A5224" s="452"/>
      <c r="B5224" s="451"/>
      <c r="C5224" s="451"/>
      <c r="D5224" s="451"/>
      <c r="E5224" s="451"/>
      <c r="F5224" s="451"/>
      <c r="G5224" s="451"/>
      <c r="H5224" s="451"/>
    </row>
    <row r="5225" spans="1:8" x14ac:dyDescent="0.2">
      <c r="A5225" s="452"/>
      <c r="B5225" s="451"/>
      <c r="C5225" s="451"/>
      <c r="D5225" s="451"/>
      <c r="E5225" s="451"/>
      <c r="F5225" s="451"/>
      <c r="G5225" s="451"/>
      <c r="H5225" s="451"/>
    </row>
    <row r="5226" spans="1:8" x14ac:dyDescent="0.2">
      <c r="A5226" s="452"/>
      <c r="B5226" s="451"/>
      <c r="C5226" s="451"/>
      <c r="D5226" s="451"/>
      <c r="E5226" s="451"/>
      <c r="F5226" s="451"/>
      <c r="G5226" s="451"/>
      <c r="H5226" s="451"/>
    </row>
    <row r="5227" spans="1:8" x14ac:dyDescent="0.2">
      <c r="A5227" s="452"/>
      <c r="B5227" s="451"/>
      <c r="C5227" s="451"/>
      <c r="D5227" s="451"/>
      <c r="E5227" s="451"/>
      <c r="F5227" s="451"/>
      <c r="G5227" s="451"/>
      <c r="H5227" s="451"/>
    </row>
    <row r="5228" spans="1:8" x14ac:dyDescent="0.2">
      <c r="A5228" s="452"/>
      <c r="B5228" s="451"/>
      <c r="C5228" s="451"/>
      <c r="D5228" s="451"/>
      <c r="E5228" s="451"/>
      <c r="F5228" s="451"/>
      <c r="G5228" s="451"/>
      <c r="H5228" s="451"/>
    </row>
    <row r="5229" spans="1:8" x14ac:dyDescent="0.2">
      <c r="A5229" s="452"/>
      <c r="B5229" s="451"/>
      <c r="C5229" s="451"/>
      <c r="D5229" s="451"/>
      <c r="E5229" s="451"/>
      <c r="F5229" s="451"/>
      <c r="G5229" s="451"/>
      <c r="H5229" s="451"/>
    </row>
    <row r="5230" spans="1:8" x14ac:dyDescent="0.2">
      <c r="A5230" s="452"/>
      <c r="B5230" s="451"/>
      <c r="C5230" s="451"/>
      <c r="D5230" s="451"/>
      <c r="E5230" s="451"/>
      <c r="F5230" s="451"/>
      <c r="G5230" s="451"/>
      <c r="H5230" s="451"/>
    </row>
    <row r="5231" spans="1:8" x14ac:dyDescent="0.2">
      <c r="A5231" s="452"/>
      <c r="B5231" s="451"/>
      <c r="C5231" s="451"/>
      <c r="D5231" s="451"/>
      <c r="E5231" s="451"/>
      <c r="F5231" s="451"/>
      <c r="G5231" s="451"/>
      <c r="H5231" s="451"/>
    </row>
    <row r="5232" spans="1:8" x14ac:dyDescent="0.2">
      <c r="A5232" s="452"/>
      <c r="B5232" s="451"/>
      <c r="C5232" s="451"/>
      <c r="D5232" s="451"/>
      <c r="E5232" s="451"/>
      <c r="F5232" s="451"/>
      <c r="G5232" s="451"/>
      <c r="H5232" s="451"/>
    </row>
    <row r="5233" spans="1:8" x14ac:dyDescent="0.2">
      <c r="A5233" s="452"/>
      <c r="B5233" s="451"/>
      <c r="C5233" s="451"/>
      <c r="D5233" s="451"/>
      <c r="E5233" s="451"/>
      <c r="F5233" s="451"/>
      <c r="G5233" s="451"/>
      <c r="H5233" s="451"/>
    </row>
    <row r="5234" spans="1:8" x14ac:dyDescent="0.2">
      <c r="A5234" s="452"/>
      <c r="B5234" s="451"/>
      <c r="C5234" s="451"/>
      <c r="D5234" s="451"/>
      <c r="E5234" s="451"/>
      <c r="F5234" s="451"/>
      <c r="G5234" s="451"/>
      <c r="H5234" s="451"/>
    </row>
    <row r="5235" spans="1:8" x14ac:dyDescent="0.2">
      <c r="A5235" s="452"/>
      <c r="B5235" s="451"/>
      <c r="C5235" s="451"/>
      <c r="D5235" s="451"/>
      <c r="E5235" s="451"/>
      <c r="F5235" s="451"/>
      <c r="G5235" s="451"/>
      <c r="H5235" s="451"/>
    </row>
    <row r="5236" spans="1:8" x14ac:dyDescent="0.2">
      <c r="A5236" s="452"/>
      <c r="B5236" s="451"/>
      <c r="C5236" s="451"/>
      <c r="D5236" s="451"/>
      <c r="E5236" s="451"/>
      <c r="F5236" s="451"/>
      <c r="G5236" s="451"/>
      <c r="H5236" s="451"/>
    </row>
    <row r="5237" spans="1:8" x14ac:dyDescent="0.2">
      <c r="A5237" s="452"/>
      <c r="B5237" s="451"/>
      <c r="C5237" s="451"/>
      <c r="D5237" s="451"/>
      <c r="E5237" s="451"/>
      <c r="F5237" s="451"/>
      <c r="G5237" s="451"/>
      <c r="H5237" s="451"/>
    </row>
    <row r="5238" spans="1:8" x14ac:dyDescent="0.2">
      <c r="A5238" s="452"/>
      <c r="B5238" s="451"/>
      <c r="C5238" s="451"/>
      <c r="D5238" s="451"/>
      <c r="E5238" s="451"/>
      <c r="F5238" s="451"/>
      <c r="G5238" s="451"/>
      <c r="H5238" s="451"/>
    </row>
    <row r="5239" spans="1:8" x14ac:dyDescent="0.2">
      <c r="A5239" s="452"/>
      <c r="B5239" s="451"/>
      <c r="C5239" s="451"/>
      <c r="D5239" s="451"/>
      <c r="E5239" s="451"/>
      <c r="F5239" s="451"/>
      <c r="G5239" s="451"/>
      <c r="H5239" s="451"/>
    </row>
    <row r="5240" spans="1:8" x14ac:dyDescent="0.2">
      <c r="A5240" s="452"/>
      <c r="B5240" s="451"/>
      <c r="C5240" s="451"/>
      <c r="D5240" s="451"/>
      <c r="E5240" s="451"/>
      <c r="F5240" s="451"/>
      <c r="G5240" s="451"/>
      <c r="H5240" s="451"/>
    </row>
    <row r="5241" spans="1:8" x14ac:dyDescent="0.2">
      <c r="A5241" s="452"/>
      <c r="B5241" s="451"/>
      <c r="C5241" s="451"/>
      <c r="D5241" s="451"/>
      <c r="E5241" s="451"/>
      <c r="F5241" s="451"/>
      <c r="G5241" s="451"/>
      <c r="H5241" s="451"/>
    </row>
    <row r="5242" spans="1:8" x14ac:dyDescent="0.2">
      <c r="A5242" s="452"/>
      <c r="B5242" s="451"/>
      <c r="C5242" s="451"/>
      <c r="D5242" s="451"/>
      <c r="E5242" s="451"/>
      <c r="F5242" s="451"/>
      <c r="G5242" s="451"/>
      <c r="H5242" s="451"/>
    </row>
    <row r="5243" spans="1:8" x14ac:dyDescent="0.2">
      <c r="A5243" s="452"/>
      <c r="B5243" s="451"/>
      <c r="C5243" s="451"/>
      <c r="D5243" s="451"/>
      <c r="E5243" s="451"/>
      <c r="F5243" s="451"/>
      <c r="G5243" s="451"/>
      <c r="H5243" s="451"/>
    </row>
    <row r="5244" spans="1:8" x14ac:dyDescent="0.2">
      <c r="A5244" s="452"/>
      <c r="B5244" s="451"/>
      <c r="C5244" s="451"/>
      <c r="D5244" s="451"/>
      <c r="E5244" s="451"/>
      <c r="F5244" s="451"/>
      <c r="G5244" s="451"/>
      <c r="H5244" s="451"/>
    </row>
    <row r="5245" spans="1:8" x14ac:dyDescent="0.2">
      <c r="A5245" s="452"/>
      <c r="B5245" s="451"/>
      <c r="C5245" s="451"/>
      <c r="D5245" s="451"/>
      <c r="E5245" s="451"/>
      <c r="F5245" s="451"/>
      <c r="G5245" s="451"/>
      <c r="H5245" s="451"/>
    </row>
    <row r="5246" spans="1:8" x14ac:dyDescent="0.2">
      <c r="A5246" s="452"/>
      <c r="B5246" s="451"/>
      <c r="C5246" s="451"/>
      <c r="D5246" s="451"/>
      <c r="E5246" s="451"/>
      <c r="F5246" s="451"/>
      <c r="G5246" s="451"/>
      <c r="H5246" s="451"/>
    </row>
    <row r="5247" spans="1:8" x14ac:dyDescent="0.2">
      <c r="A5247" s="452"/>
      <c r="B5247" s="451"/>
      <c r="C5247" s="451"/>
      <c r="D5247" s="451"/>
      <c r="E5247" s="451"/>
      <c r="F5247" s="451"/>
      <c r="G5247" s="451"/>
      <c r="H5247" s="451"/>
    </row>
    <row r="5248" spans="1:8" x14ac:dyDescent="0.2">
      <c r="A5248" s="452"/>
      <c r="B5248" s="451"/>
      <c r="C5248" s="451"/>
      <c r="D5248" s="451"/>
      <c r="E5248" s="451"/>
      <c r="F5248" s="451"/>
      <c r="G5248" s="451"/>
      <c r="H5248" s="451"/>
    </row>
    <row r="5249" spans="1:8" x14ac:dyDescent="0.2">
      <c r="A5249" s="452"/>
      <c r="B5249" s="451"/>
      <c r="C5249" s="451"/>
      <c r="D5249" s="451"/>
      <c r="E5249" s="451"/>
      <c r="F5249" s="451"/>
      <c r="G5249" s="451"/>
      <c r="H5249" s="451"/>
    </row>
    <row r="5250" spans="1:8" x14ac:dyDescent="0.2">
      <c r="A5250" s="452"/>
      <c r="B5250" s="451"/>
      <c r="C5250" s="451"/>
      <c r="D5250" s="451"/>
      <c r="E5250" s="451"/>
      <c r="F5250" s="451"/>
      <c r="G5250" s="451"/>
      <c r="H5250" s="451"/>
    </row>
    <row r="5251" spans="1:8" x14ac:dyDescent="0.2">
      <c r="A5251" s="452"/>
      <c r="B5251" s="451"/>
      <c r="C5251" s="451"/>
      <c r="D5251" s="451"/>
      <c r="E5251" s="451"/>
      <c r="F5251" s="451"/>
      <c r="G5251" s="451"/>
      <c r="H5251" s="451"/>
    </row>
    <row r="5252" spans="1:8" x14ac:dyDescent="0.2">
      <c r="A5252" s="452"/>
      <c r="B5252" s="451"/>
      <c r="C5252" s="451"/>
      <c r="D5252" s="451"/>
      <c r="E5252" s="451"/>
      <c r="F5252" s="451"/>
      <c r="G5252" s="451"/>
      <c r="H5252" s="451"/>
    </row>
    <row r="5253" spans="1:8" x14ac:dyDescent="0.2">
      <c r="A5253" s="452"/>
      <c r="B5253" s="451"/>
      <c r="C5253" s="451"/>
      <c r="D5253" s="451"/>
      <c r="E5253" s="451"/>
      <c r="F5253" s="451"/>
      <c r="G5253" s="451"/>
      <c r="H5253" s="451"/>
    </row>
    <row r="5254" spans="1:8" x14ac:dyDescent="0.2">
      <c r="A5254" s="452"/>
      <c r="B5254" s="451"/>
      <c r="C5254" s="451"/>
      <c r="D5254" s="451"/>
      <c r="E5254" s="451"/>
      <c r="F5254" s="451"/>
      <c r="G5254" s="451"/>
      <c r="H5254" s="451"/>
    </row>
    <row r="5255" spans="1:8" x14ac:dyDescent="0.2">
      <c r="A5255" s="452"/>
      <c r="B5255" s="451"/>
      <c r="C5255" s="451"/>
      <c r="D5255" s="451"/>
      <c r="E5255" s="451"/>
      <c r="F5255" s="451"/>
      <c r="G5255" s="451"/>
      <c r="H5255" s="451"/>
    </row>
    <row r="5256" spans="1:8" x14ac:dyDescent="0.2">
      <c r="A5256" s="452"/>
      <c r="B5256" s="451"/>
      <c r="C5256" s="451"/>
      <c r="D5256" s="451"/>
      <c r="E5256" s="451"/>
      <c r="F5256" s="451"/>
      <c r="G5256" s="451"/>
      <c r="H5256" s="451"/>
    </row>
    <row r="5257" spans="1:8" x14ac:dyDescent="0.2">
      <c r="A5257" s="452"/>
      <c r="B5257" s="451"/>
      <c r="C5257" s="451"/>
      <c r="D5257" s="451"/>
      <c r="E5257" s="451"/>
      <c r="F5257" s="451"/>
      <c r="G5257" s="451"/>
      <c r="H5257" s="451"/>
    </row>
    <row r="5258" spans="1:8" x14ac:dyDescent="0.2">
      <c r="A5258" s="452"/>
      <c r="B5258" s="451"/>
      <c r="C5258" s="451"/>
      <c r="D5258" s="451"/>
      <c r="E5258" s="451"/>
      <c r="F5258" s="451"/>
      <c r="G5258" s="451"/>
      <c r="H5258" s="451"/>
    </row>
    <row r="5259" spans="1:8" x14ac:dyDescent="0.2">
      <c r="A5259" s="452"/>
      <c r="B5259" s="451"/>
      <c r="C5259" s="451"/>
      <c r="D5259" s="451"/>
      <c r="E5259" s="451"/>
      <c r="F5259" s="451"/>
      <c r="G5259" s="451"/>
      <c r="H5259" s="451"/>
    </row>
    <row r="5260" spans="1:8" x14ac:dyDescent="0.2">
      <c r="A5260" s="452"/>
      <c r="B5260" s="451"/>
      <c r="C5260" s="451"/>
      <c r="D5260" s="451"/>
      <c r="E5260" s="451"/>
      <c r="F5260" s="451"/>
      <c r="G5260" s="451"/>
      <c r="H5260" s="451"/>
    </row>
    <row r="5261" spans="1:8" x14ac:dyDescent="0.2">
      <c r="A5261" s="452"/>
      <c r="B5261" s="451"/>
      <c r="C5261" s="451"/>
      <c r="D5261" s="451"/>
      <c r="E5261" s="451"/>
      <c r="F5261" s="451"/>
      <c r="G5261" s="451"/>
      <c r="H5261" s="451"/>
    </row>
    <row r="5262" spans="1:8" x14ac:dyDescent="0.2">
      <c r="A5262" s="452"/>
      <c r="B5262" s="451"/>
      <c r="C5262" s="451"/>
      <c r="D5262" s="451"/>
      <c r="E5262" s="451"/>
      <c r="F5262" s="451"/>
      <c r="G5262" s="451"/>
      <c r="H5262" s="451"/>
    </row>
    <row r="5263" spans="1:8" x14ac:dyDescent="0.2">
      <c r="A5263" s="452"/>
      <c r="B5263" s="451"/>
      <c r="C5263" s="451"/>
      <c r="D5263" s="451"/>
      <c r="E5263" s="451"/>
      <c r="F5263" s="451"/>
      <c r="G5263" s="451"/>
      <c r="H5263" s="451"/>
    </row>
    <row r="5264" spans="1:8" x14ac:dyDescent="0.2">
      <c r="A5264" s="452"/>
      <c r="B5264" s="451"/>
      <c r="C5264" s="451"/>
      <c r="D5264" s="451"/>
      <c r="E5264" s="451"/>
      <c r="F5264" s="451"/>
      <c r="G5264" s="451"/>
      <c r="H5264" s="451"/>
    </row>
    <row r="5265" spans="1:8" x14ac:dyDescent="0.2">
      <c r="A5265" s="452"/>
      <c r="B5265" s="451"/>
      <c r="C5265" s="451"/>
      <c r="D5265" s="451"/>
      <c r="E5265" s="451"/>
      <c r="F5265" s="451"/>
      <c r="G5265" s="451"/>
      <c r="H5265" s="451"/>
    </row>
    <row r="5266" spans="1:8" x14ac:dyDescent="0.2">
      <c r="A5266" s="452"/>
      <c r="B5266" s="451"/>
      <c r="C5266" s="451"/>
      <c r="D5266" s="451"/>
      <c r="E5266" s="451"/>
      <c r="F5266" s="451"/>
      <c r="G5266" s="451"/>
      <c r="H5266" s="451"/>
    </row>
    <row r="5267" spans="1:8" x14ac:dyDescent="0.2">
      <c r="A5267" s="452"/>
      <c r="B5267" s="451"/>
      <c r="C5267" s="451"/>
      <c r="D5267" s="451"/>
      <c r="E5267" s="451"/>
      <c r="F5267" s="451"/>
      <c r="G5267" s="451"/>
      <c r="H5267" s="451"/>
    </row>
    <row r="5268" spans="1:8" x14ac:dyDescent="0.2">
      <c r="A5268" s="452"/>
      <c r="B5268" s="451"/>
      <c r="C5268" s="451"/>
      <c r="D5268" s="451"/>
      <c r="E5268" s="451"/>
      <c r="F5268" s="451"/>
      <c r="G5268" s="451"/>
      <c r="H5268" s="451"/>
    </row>
    <row r="5269" spans="1:8" x14ac:dyDescent="0.2">
      <c r="A5269" s="452"/>
      <c r="B5269" s="451"/>
      <c r="C5269" s="451"/>
      <c r="D5269" s="451"/>
      <c r="E5269" s="451"/>
      <c r="F5269" s="451"/>
      <c r="G5269" s="451"/>
      <c r="H5269" s="451"/>
    </row>
    <row r="5270" spans="1:8" x14ac:dyDescent="0.2">
      <c r="A5270" s="452"/>
      <c r="B5270" s="451"/>
      <c r="C5270" s="451"/>
      <c r="D5270" s="451"/>
      <c r="E5270" s="451"/>
      <c r="F5270" s="451"/>
      <c r="G5270" s="451"/>
      <c r="H5270" s="451"/>
    </row>
    <row r="5271" spans="1:8" x14ac:dyDescent="0.2">
      <c r="A5271" s="452"/>
      <c r="B5271" s="451"/>
      <c r="C5271" s="451"/>
      <c r="D5271" s="451"/>
      <c r="E5271" s="451"/>
      <c r="F5271" s="451"/>
      <c r="G5271" s="451"/>
      <c r="H5271" s="451"/>
    </row>
    <row r="5272" spans="1:8" x14ac:dyDescent="0.2">
      <c r="A5272" s="452"/>
      <c r="B5272" s="451"/>
      <c r="C5272" s="451"/>
      <c r="D5272" s="451"/>
      <c r="E5272" s="451"/>
      <c r="F5272" s="451"/>
      <c r="G5272" s="451"/>
      <c r="H5272" s="451"/>
    </row>
    <row r="5273" spans="1:8" x14ac:dyDescent="0.2">
      <c r="A5273" s="452"/>
      <c r="B5273" s="451"/>
      <c r="C5273" s="451"/>
      <c r="D5273" s="451"/>
      <c r="E5273" s="451"/>
      <c r="F5273" s="451"/>
      <c r="G5273" s="451"/>
      <c r="H5273" s="451"/>
    </row>
    <row r="5274" spans="1:8" x14ac:dyDescent="0.2">
      <c r="A5274" s="452"/>
      <c r="B5274" s="451"/>
      <c r="C5274" s="451"/>
      <c r="D5274" s="451"/>
      <c r="E5274" s="451"/>
      <c r="F5274" s="451"/>
      <c r="G5274" s="451"/>
      <c r="H5274" s="451"/>
    </row>
    <row r="5275" spans="1:8" x14ac:dyDescent="0.2">
      <c r="A5275" s="452"/>
      <c r="B5275" s="451"/>
      <c r="C5275" s="451"/>
      <c r="D5275" s="451"/>
      <c r="E5275" s="451"/>
      <c r="F5275" s="451"/>
      <c r="G5275" s="451"/>
      <c r="H5275" s="451"/>
    </row>
    <row r="5276" spans="1:8" x14ac:dyDescent="0.2">
      <c r="A5276" s="452"/>
      <c r="B5276" s="451"/>
      <c r="C5276" s="451"/>
      <c r="D5276" s="451"/>
      <c r="E5276" s="451"/>
      <c r="F5276" s="451"/>
      <c r="G5276" s="451"/>
      <c r="H5276" s="451"/>
    </row>
    <row r="5277" spans="1:8" x14ac:dyDescent="0.2">
      <c r="A5277" s="452"/>
      <c r="B5277" s="451"/>
      <c r="C5277" s="451"/>
      <c r="D5277" s="451"/>
      <c r="E5277" s="451"/>
      <c r="F5277" s="451"/>
      <c r="G5277" s="451"/>
      <c r="H5277" s="451"/>
    </row>
    <row r="5278" spans="1:8" x14ac:dyDescent="0.2">
      <c r="A5278" s="452"/>
      <c r="B5278" s="451"/>
      <c r="C5278" s="451"/>
      <c r="D5278" s="451"/>
      <c r="E5278" s="451"/>
      <c r="F5278" s="451"/>
      <c r="G5278" s="451"/>
      <c r="H5278" s="451"/>
    </row>
    <row r="5279" spans="1:8" x14ac:dyDescent="0.2">
      <c r="A5279" s="452"/>
      <c r="B5279" s="451"/>
      <c r="C5279" s="451"/>
      <c r="D5279" s="451"/>
      <c r="E5279" s="451"/>
      <c r="F5279" s="451"/>
      <c r="G5279" s="451"/>
      <c r="H5279" s="451"/>
    </row>
    <row r="5280" spans="1:8" x14ac:dyDescent="0.2">
      <c r="A5280" s="452"/>
      <c r="B5280" s="451"/>
      <c r="C5280" s="451"/>
      <c r="D5280" s="451"/>
      <c r="E5280" s="451"/>
      <c r="F5280" s="451"/>
      <c r="G5280" s="451"/>
      <c r="H5280" s="451"/>
    </row>
    <row r="5281" spans="1:8" x14ac:dyDescent="0.2">
      <c r="A5281" s="452"/>
      <c r="B5281" s="451"/>
      <c r="C5281" s="451"/>
      <c r="D5281" s="451"/>
      <c r="E5281" s="451"/>
      <c r="F5281" s="451"/>
      <c r="G5281" s="451"/>
      <c r="H5281" s="451"/>
    </row>
    <row r="5282" spans="1:8" x14ac:dyDescent="0.2">
      <c r="A5282" s="452"/>
      <c r="B5282" s="451"/>
      <c r="C5282" s="451"/>
      <c r="D5282" s="451"/>
      <c r="E5282" s="451"/>
      <c r="F5282" s="451"/>
      <c r="G5282" s="451"/>
      <c r="H5282" s="451"/>
    </row>
    <row r="5283" spans="1:8" x14ac:dyDescent="0.2">
      <c r="A5283" s="452"/>
      <c r="B5283" s="451"/>
      <c r="C5283" s="451"/>
      <c r="D5283" s="451"/>
      <c r="E5283" s="451"/>
      <c r="F5283" s="451"/>
      <c r="G5283" s="451"/>
      <c r="H5283" s="451"/>
    </row>
    <row r="5284" spans="1:8" x14ac:dyDescent="0.2">
      <c r="A5284" s="452"/>
      <c r="B5284" s="451"/>
      <c r="C5284" s="451"/>
      <c r="D5284" s="451"/>
      <c r="E5284" s="451"/>
      <c r="F5284" s="451"/>
      <c r="G5284" s="451"/>
      <c r="H5284" s="451"/>
    </row>
    <row r="5285" spans="1:8" x14ac:dyDescent="0.2">
      <c r="A5285" s="452"/>
      <c r="B5285" s="451"/>
      <c r="C5285" s="451"/>
      <c r="D5285" s="451"/>
      <c r="E5285" s="451"/>
      <c r="F5285" s="451"/>
      <c r="G5285" s="451"/>
      <c r="H5285" s="451"/>
    </row>
    <row r="5286" spans="1:8" x14ac:dyDescent="0.2">
      <c r="A5286" s="452"/>
      <c r="B5286" s="451"/>
      <c r="C5286" s="451"/>
      <c r="D5286" s="451"/>
      <c r="E5286" s="451"/>
      <c r="F5286" s="451"/>
      <c r="G5286" s="451"/>
      <c r="H5286" s="451"/>
    </row>
    <row r="5287" spans="1:8" x14ac:dyDescent="0.2">
      <c r="A5287" s="452"/>
      <c r="B5287" s="451"/>
      <c r="C5287" s="451"/>
      <c r="D5287" s="451"/>
      <c r="E5287" s="451"/>
      <c r="F5287" s="451"/>
      <c r="G5287" s="451"/>
      <c r="H5287" s="451"/>
    </row>
    <row r="5288" spans="1:8" x14ac:dyDescent="0.2">
      <c r="A5288" s="452"/>
      <c r="B5288" s="451"/>
      <c r="C5288" s="451"/>
      <c r="D5288" s="451"/>
      <c r="E5288" s="451"/>
      <c r="F5288" s="451"/>
      <c r="G5288" s="451"/>
      <c r="H5288" s="451"/>
    </row>
    <row r="5289" spans="1:8" x14ac:dyDescent="0.2">
      <c r="A5289" s="452"/>
      <c r="B5289" s="451"/>
      <c r="C5289" s="451"/>
      <c r="D5289" s="451"/>
      <c r="E5289" s="451"/>
      <c r="F5289" s="451"/>
      <c r="G5289" s="451"/>
      <c r="H5289" s="451"/>
    </row>
    <row r="5290" spans="1:8" x14ac:dyDescent="0.2">
      <c r="A5290" s="452"/>
      <c r="B5290" s="451"/>
      <c r="C5290" s="451"/>
      <c r="D5290" s="451"/>
      <c r="E5290" s="451"/>
      <c r="F5290" s="451"/>
      <c r="G5290" s="451"/>
      <c r="H5290" s="451"/>
    </row>
    <row r="5291" spans="1:8" x14ac:dyDescent="0.2">
      <c r="A5291" s="452"/>
      <c r="B5291" s="451"/>
      <c r="C5291" s="451"/>
      <c r="D5291" s="451"/>
      <c r="E5291" s="451"/>
      <c r="F5291" s="451"/>
      <c r="G5291" s="451"/>
      <c r="H5291" s="451"/>
    </row>
    <row r="5292" spans="1:8" x14ac:dyDescent="0.2">
      <c r="A5292" s="452"/>
      <c r="B5292" s="451"/>
      <c r="C5292" s="451"/>
      <c r="D5292" s="451"/>
      <c r="E5292" s="451"/>
      <c r="F5292" s="451"/>
      <c r="G5292" s="451"/>
      <c r="H5292" s="451"/>
    </row>
    <row r="5293" spans="1:8" x14ac:dyDescent="0.2">
      <c r="A5293" s="452"/>
      <c r="B5293" s="451"/>
      <c r="C5293" s="451"/>
      <c r="D5293" s="451"/>
      <c r="E5293" s="451"/>
      <c r="F5293" s="451"/>
      <c r="G5293" s="451"/>
      <c r="H5293" s="451"/>
    </row>
    <row r="5294" spans="1:8" x14ac:dyDescent="0.2">
      <c r="A5294" s="452"/>
      <c r="B5294" s="451"/>
      <c r="C5294" s="451"/>
      <c r="D5294" s="451"/>
      <c r="E5294" s="451"/>
      <c r="F5294" s="451"/>
      <c r="G5294" s="451"/>
      <c r="H5294" s="451"/>
    </row>
    <row r="5295" spans="1:8" x14ac:dyDescent="0.2">
      <c r="A5295" s="452"/>
      <c r="B5295" s="451"/>
      <c r="C5295" s="451"/>
      <c r="D5295" s="451"/>
      <c r="E5295" s="451"/>
      <c r="F5295" s="451"/>
      <c r="G5295" s="451"/>
      <c r="H5295" s="451"/>
    </row>
    <row r="5296" spans="1:8" x14ac:dyDescent="0.2">
      <c r="A5296" s="452"/>
      <c r="B5296" s="451"/>
      <c r="C5296" s="451"/>
      <c r="D5296" s="451"/>
      <c r="E5296" s="451"/>
      <c r="F5296" s="451"/>
      <c r="G5296" s="451"/>
      <c r="H5296" s="451"/>
    </row>
    <row r="5297" spans="1:8" x14ac:dyDescent="0.2">
      <c r="A5297" s="452"/>
      <c r="B5297" s="451"/>
      <c r="C5297" s="451"/>
      <c r="D5297" s="451"/>
      <c r="E5297" s="451"/>
      <c r="F5297" s="451"/>
      <c r="G5297" s="451"/>
      <c r="H5297" s="451"/>
    </row>
    <row r="5298" spans="1:8" x14ac:dyDescent="0.2">
      <c r="A5298" s="452"/>
      <c r="B5298" s="451"/>
      <c r="C5298" s="451"/>
      <c r="D5298" s="451"/>
      <c r="E5298" s="451"/>
      <c r="F5298" s="451"/>
      <c r="G5298" s="451"/>
      <c r="H5298" s="451"/>
    </row>
    <row r="5299" spans="1:8" x14ac:dyDescent="0.2">
      <c r="A5299" s="452"/>
      <c r="B5299" s="451"/>
      <c r="C5299" s="451"/>
      <c r="D5299" s="451"/>
      <c r="E5299" s="451"/>
      <c r="F5299" s="451"/>
      <c r="G5299" s="451"/>
      <c r="H5299" s="451"/>
    </row>
    <row r="5300" spans="1:8" x14ac:dyDescent="0.2">
      <c r="A5300" s="452"/>
      <c r="B5300" s="451"/>
      <c r="C5300" s="451"/>
      <c r="D5300" s="451"/>
      <c r="E5300" s="451"/>
      <c r="F5300" s="451"/>
      <c r="G5300" s="451"/>
      <c r="H5300" s="451"/>
    </row>
    <row r="5301" spans="1:8" x14ac:dyDescent="0.2">
      <c r="A5301" s="452"/>
      <c r="B5301" s="451"/>
      <c r="C5301" s="451"/>
      <c r="D5301" s="451"/>
      <c r="E5301" s="451"/>
      <c r="F5301" s="451"/>
      <c r="G5301" s="451"/>
      <c r="H5301" s="451"/>
    </row>
    <row r="5302" spans="1:8" x14ac:dyDescent="0.2">
      <c r="A5302" s="452"/>
      <c r="B5302" s="451"/>
      <c r="C5302" s="451"/>
      <c r="D5302" s="451"/>
      <c r="E5302" s="451"/>
      <c r="F5302" s="451"/>
      <c r="G5302" s="451"/>
      <c r="H5302" s="451"/>
    </row>
    <row r="5303" spans="1:8" x14ac:dyDescent="0.2">
      <c r="A5303" s="452"/>
      <c r="B5303" s="451"/>
      <c r="C5303" s="451"/>
      <c r="D5303" s="451"/>
      <c r="E5303" s="451"/>
      <c r="F5303" s="451"/>
      <c r="G5303" s="451"/>
      <c r="H5303" s="451"/>
    </row>
    <row r="5304" spans="1:8" x14ac:dyDescent="0.2">
      <c r="A5304" s="452"/>
      <c r="B5304" s="451"/>
      <c r="C5304" s="451"/>
      <c r="D5304" s="451"/>
      <c r="E5304" s="451"/>
      <c r="F5304" s="451"/>
      <c r="G5304" s="451"/>
      <c r="H5304" s="451"/>
    </row>
    <row r="5305" spans="1:8" x14ac:dyDescent="0.2">
      <c r="A5305" s="452"/>
      <c r="B5305" s="451"/>
      <c r="C5305" s="451"/>
      <c r="D5305" s="451"/>
      <c r="E5305" s="451"/>
      <c r="F5305" s="451"/>
      <c r="G5305" s="451"/>
      <c r="H5305" s="451"/>
    </row>
    <row r="5306" spans="1:8" x14ac:dyDescent="0.2">
      <c r="A5306" s="452"/>
      <c r="B5306" s="451"/>
      <c r="C5306" s="451"/>
      <c r="D5306" s="451"/>
      <c r="E5306" s="451"/>
      <c r="F5306" s="451"/>
      <c r="G5306" s="451"/>
      <c r="H5306" s="451"/>
    </row>
    <row r="5307" spans="1:8" x14ac:dyDescent="0.2">
      <c r="A5307" s="452"/>
      <c r="B5307" s="451"/>
      <c r="C5307" s="451"/>
      <c r="D5307" s="451"/>
      <c r="E5307" s="451"/>
      <c r="F5307" s="451"/>
      <c r="G5307" s="451"/>
      <c r="H5307" s="451"/>
    </row>
    <row r="5308" spans="1:8" x14ac:dyDescent="0.2">
      <c r="A5308" s="452"/>
      <c r="B5308" s="451"/>
      <c r="C5308" s="451"/>
      <c r="D5308" s="451"/>
      <c r="E5308" s="451"/>
      <c r="F5308" s="451"/>
      <c r="G5308" s="451"/>
      <c r="H5308" s="451"/>
    </row>
    <row r="5309" spans="1:8" x14ac:dyDescent="0.2">
      <c r="A5309" s="452"/>
      <c r="B5309" s="451"/>
      <c r="C5309" s="451"/>
      <c r="D5309" s="451"/>
      <c r="E5309" s="451"/>
      <c r="F5309" s="451"/>
      <c r="G5309" s="451"/>
      <c r="H5309" s="451"/>
    </row>
    <row r="5310" spans="1:8" x14ac:dyDescent="0.2">
      <c r="A5310" s="452"/>
      <c r="B5310" s="451"/>
      <c r="C5310" s="451"/>
      <c r="D5310" s="451"/>
      <c r="E5310" s="451"/>
      <c r="F5310" s="451"/>
      <c r="G5310" s="451"/>
      <c r="H5310" s="451"/>
    </row>
    <row r="5311" spans="1:8" x14ac:dyDescent="0.2">
      <c r="A5311" s="452"/>
      <c r="B5311" s="451"/>
      <c r="C5311" s="451"/>
      <c r="D5311" s="451"/>
      <c r="E5311" s="451"/>
      <c r="F5311" s="451"/>
      <c r="G5311" s="451"/>
      <c r="H5311" s="451"/>
    </row>
    <row r="5312" spans="1:8" x14ac:dyDescent="0.2">
      <c r="A5312" s="452"/>
      <c r="B5312" s="451"/>
      <c r="C5312" s="451"/>
      <c r="D5312" s="451"/>
      <c r="E5312" s="451"/>
      <c r="F5312" s="451"/>
      <c r="G5312" s="451"/>
      <c r="H5312" s="451"/>
    </row>
    <row r="5313" spans="1:8" x14ac:dyDescent="0.2">
      <c r="A5313" s="452"/>
      <c r="B5313" s="451"/>
      <c r="C5313" s="451"/>
      <c r="D5313" s="451"/>
      <c r="E5313" s="451"/>
      <c r="F5313" s="451"/>
      <c r="G5313" s="451"/>
      <c r="H5313" s="451"/>
    </row>
    <row r="5314" spans="1:8" x14ac:dyDescent="0.2">
      <c r="A5314" s="452"/>
      <c r="B5314" s="451"/>
      <c r="C5314" s="451"/>
      <c r="D5314" s="451"/>
      <c r="E5314" s="451"/>
      <c r="F5314" s="451"/>
      <c r="G5314" s="451"/>
      <c r="H5314" s="451"/>
    </row>
    <row r="5315" spans="1:8" x14ac:dyDescent="0.2">
      <c r="A5315" s="452"/>
      <c r="B5315" s="451"/>
      <c r="C5315" s="451"/>
      <c r="D5315" s="451"/>
      <c r="E5315" s="451"/>
      <c r="F5315" s="451"/>
      <c r="G5315" s="451"/>
      <c r="H5315" s="451"/>
    </row>
    <row r="5316" spans="1:8" x14ac:dyDescent="0.2">
      <c r="A5316" s="452"/>
      <c r="B5316" s="451"/>
      <c r="C5316" s="451"/>
      <c r="D5316" s="451"/>
      <c r="E5316" s="451"/>
      <c r="F5316" s="451"/>
      <c r="G5316" s="451"/>
      <c r="H5316" s="451"/>
    </row>
    <row r="5317" spans="1:8" x14ac:dyDescent="0.2">
      <c r="A5317" s="452"/>
      <c r="B5317" s="451"/>
      <c r="C5317" s="451"/>
      <c r="D5317" s="451"/>
      <c r="E5317" s="451"/>
      <c r="F5317" s="451"/>
      <c r="G5317" s="451"/>
      <c r="H5317" s="451"/>
    </row>
    <row r="5318" spans="1:8" x14ac:dyDescent="0.2">
      <c r="A5318" s="452"/>
      <c r="B5318" s="451"/>
      <c r="C5318" s="451"/>
      <c r="D5318" s="451"/>
      <c r="E5318" s="451"/>
      <c r="F5318" s="451"/>
      <c r="G5318" s="451"/>
      <c r="H5318" s="451"/>
    </row>
    <row r="5319" spans="1:8" x14ac:dyDescent="0.2">
      <c r="A5319" s="452"/>
      <c r="B5319" s="451"/>
      <c r="C5319" s="451"/>
      <c r="D5319" s="451"/>
      <c r="E5319" s="451"/>
      <c r="F5319" s="451"/>
      <c r="G5319" s="451"/>
      <c r="H5319" s="451"/>
    </row>
    <row r="5320" spans="1:8" x14ac:dyDescent="0.2">
      <c r="A5320" s="452"/>
      <c r="B5320" s="451"/>
      <c r="C5320" s="451"/>
      <c r="D5320" s="451"/>
      <c r="E5320" s="451"/>
      <c r="F5320" s="451"/>
      <c r="G5320" s="451"/>
      <c r="H5320" s="451"/>
    </row>
    <row r="5321" spans="1:8" x14ac:dyDescent="0.2">
      <c r="A5321" s="452"/>
      <c r="B5321" s="451"/>
      <c r="C5321" s="451"/>
      <c r="D5321" s="451"/>
      <c r="E5321" s="451"/>
      <c r="F5321" s="451"/>
      <c r="G5321" s="451"/>
      <c r="H5321" s="451"/>
    </row>
    <row r="5322" spans="1:8" x14ac:dyDescent="0.2">
      <c r="A5322" s="452"/>
      <c r="B5322" s="451"/>
      <c r="C5322" s="451"/>
      <c r="D5322" s="451"/>
      <c r="E5322" s="451"/>
      <c r="F5322" s="451"/>
      <c r="G5322" s="451"/>
      <c r="H5322" s="451"/>
    </row>
    <row r="5323" spans="1:8" x14ac:dyDescent="0.2">
      <c r="A5323" s="452"/>
      <c r="B5323" s="451"/>
      <c r="C5323" s="451"/>
      <c r="D5323" s="451"/>
      <c r="E5323" s="451"/>
      <c r="F5323" s="451"/>
      <c r="G5323" s="451"/>
      <c r="H5323" s="451"/>
    </row>
    <row r="5324" spans="1:8" x14ac:dyDescent="0.2">
      <c r="A5324" s="452"/>
      <c r="B5324" s="451"/>
      <c r="C5324" s="451"/>
      <c r="D5324" s="451"/>
      <c r="E5324" s="451"/>
      <c r="F5324" s="451"/>
      <c r="G5324" s="451"/>
      <c r="H5324" s="451"/>
    </row>
    <row r="5325" spans="1:8" x14ac:dyDescent="0.2">
      <c r="A5325" s="452"/>
      <c r="B5325" s="451"/>
      <c r="C5325" s="451"/>
      <c r="D5325" s="451"/>
      <c r="E5325" s="451"/>
      <c r="F5325" s="451"/>
      <c r="G5325" s="451"/>
      <c r="H5325" s="451"/>
    </row>
    <row r="5326" spans="1:8" x14ac:dyDescent="0.2">
      <c r="A5326" s="452"/>
      <c r="B5326" s="451"/>
      <c r="C5326" s="451"/>
      <c r="D5326" s="451"/>
      <c r="E5326" s="451"/>
      <c r="F5326" s="451"/>
      <c r="G5326" s="451"/>
      <c r="H5326" s="451"/>
    </row>
    <row r="5327" spans="1:8" x14ac:dyDescent="0.2">
      <c r="A5327" s="452"/>
      <c r="B5327" s="451"/>
      <c r="C5327" s="451"/>
      <c r="D5327" s="451"/>
      <c r="E5327" s="451"/>
      <c r="F5327" s="451"/>
      <c r="G5327" s="451"/>
      <c r="H5327" s="451"/>
    </row>
    <row r="5328" spans="1:8" x14ac:dyDescent="0.2">
      <c r="A5328" s="452"/>
      <c r="B5328" s="451"/>
      <c r="C5328" s="451"/>
      <c r="D5328" s="451"/>
      <c r="E5328" s="451"/>
      <c r="F5328" s="451"/>
      <c r="G5328" s="451"/>
      <c r="H5328" s="451"/>
    </row>
    <row r="5329" spans="1:8" x14ac:dyDescent="0.2">
      <c r="A5329" s="452"/>
      <c r="B5329" s="451"/>
      <c r="C5329" s="451"/>
      <c r="D5329" s="451"/>
      <c r="E5329" s="451"/>
      <c r="F5329" s="451"/>
      <c r="G5329" s="451"/>
      <c r="H5329" s="451"/>
    </row>
    <row r="5330" spans="1:8" x14ac:dyDescent="0.2">
      <c r="A5330" s="452"/>
      <c r="B5330" s="451"/>
      <c r="C5330" s="451"/>
      <c r="D5330" s="451"/>
      <c r="E5330" s="451"/>
      <c r="F5330" s="451"/>
      <c r="G5330" s="451"/>
      <c r="H5330" s="451"/>
    </row>
    <row r="5331" spans="1:8" x14ac:dyDescent="0.2">
      <c r="A5331" s="452"/>
      <c r="B5331" s="451"/>
      <c r="C5331" s="451"/>
      <c r="D5331" s="451"/>
      <c r="E5331" s="451"/>
      <c r="F5331" s="451"/>
      <c r="G5331" s="451"/>
      <c r="H5331" s="451"/>
    </row>
    <row r="5332" spans="1:8" x14ac:dyDescent="0.2">
      <c r="A5332" s="452"/>
      <c r="B5332" s="451"/>
      <c r="C5332" s="451"/>
      <c r="D5332" s="451"/>
      <c r="E5332" s="451"/>
      <c r="F5332" s="451"/>
      <c r="G5332" s="451"/>
      <c r="H5332" s="451"/>
    </row>
    <row r="5333" spans="1:8" x14ac:dyDescent="0.2">
      <c r="A5333" s="452"/>
      <c r="B5333" s="451"/>
      <c r="C5333" s="451"/>
      <c r="D5333" s="451"/>
      <c r="E5333" s="451"/>
      <c r="F5333" s="451"/>
      <c r="G5333" s="451"/>
      <c r="H5333" s="451"/>
    </row>
    <row r="5334" spans="1:8" x14ac:dyDescent="0.2">
      <c r="A5334" s="452"/>
      <c r="B5334" s="451"/>
      <c r="C5334" s="451"/>
      <c r="D5334" s="451"/>
      <c r="E5334" s="451"/>
      <c r="F5334" s="451"/>
      <c r="G5334" s="451"/>
      <c r="H5334" s="451"/>
    </row>
    <row r="5335" spans="1:8" x14ac:dyDescent="0.2">
      <c r="A5335" s="452"/>
      <c r="B5335" s="451"/>
      <c r="C5335" s="451"/>
      <c r="D5335" s="451"/>
      <c r="E5335" s="451"/>
      <c r="F5335" s="451"/>
      <c r="G5335" s="451"/>
      <c r="H5335" s="451"/>
    </row>
    <row r="5336" spans="1:8" x14ac:dyDescent="0.2">
      <c r="A5336" s="452"/>
      <c r="B5336" s="451"/>
      <c r="C5336" s="451"/>
      <c r="D5336" s="451"/>
      <c r="E5336" s="451"/>
      <c r="F5336" s="451"/>
      <c r="G5336" s="451"/>
      <c r="H5336" s="451"/>
    </row>
    <row r="5337" spans="1:8" x14ac:dyDescent="0.2">
      <c r="A5337" s="452"/>
      <c r="B5337" s="451"/>
      <c r="C5337" s="451"/>
      <c r="D5337" s="451"/>
      <c r="E5337" s="451"/>
      <c r="F5337" s="451"/>
      <c r="G5337" s="451"/>
      <c r="H5337" s="451"/>
    </row>
    <row r="5338" spans="1:8" x14ac:dyDescent="0.2">
      <c r="A5338" s="452"/>
      <c r="B5338" s="451"/>
      <c r="C5338" s="451"/>
      <c r="D5338" s="451"/>
      <c r="E5338" s="451"/>
      <c r="F5338" s="451"/>
      <c r="G5338" s="451"/>
      <c r="H5338" s="451"/>
    </row>
    <row r="5339" spans="1:8" x14ac:dyDescent="0.2">
      <c r="A5339" s="452"/>
      <c r="B5339" s="451"/>
      <c r="C5339" s="451"/>
      <c r="D5339" s="451"/>
      <c r="E5339" s="451"/>
      <c r="F5339" s="451"/>
      <c r="G5339" s="451"/>
      <c r="H5339" s="451"/>
    </row>
    <row r="5340" spans="1:8" x14ac:dyDescent="0.2">
      <c r="A5340" s="452"/>
      <c r="B5340" s="451"/>
      <c r="C5340" s="451"/>
      <c r="D5340" s="451"/>
      <c r="E5340" s="451"/>
      <c r="F5340" s="451"/>
      <c r="G5340" s="451"/>
      <c r="H5340" s="451"/>
    </row>
    <row r="5341" spans="1:8" x14ac:dyDescent="0.2">
      <c r="A5341" s="452"/>
      <c r="B5341" s="451"/>
      <c r="C5341" s="451"/>
      <c r="D5341" s="451"/>
      <c r="E5341" s="451"/>
      <c r="F5341" s="451"/>
      <c r="G5341" s="451"/>
      <c r="H5341" s="451"/>
    </row>
    <row r="5342" spans="1:8" x14ac:dyDescent="0.2">
      <c r="A5342" s="452"/>
      <c r="B5342" s="451"/>
      <c r="C5342" s="451"/>
      <c r="D5342" s="451"/>
      <c r="E5342" s="451"/>
      <c r="F5342" s="451"/>
      <c r="G5342" s="451"/>
      <c r="H5342" s="451"/>
    </row>
    <row r="5343" spans="1:8" x14ac:dyDescent="0.2">
      <c r="A5343" s="452"/>
      <c r="B5343" s="451"/>
      <c r="C5343" s="451"/>
      <c r="D5343" s="451"/>
      <c r="E5343" s="451"/>
      <c r="F5343" s="451"/>
      <c r="G5343" s="451"/>
      <c r="H5343" s="451"/>
    </row>
    <row r="5344" spans="1:8" x14ac:dyDescent="0.2">
      <c r="A5344" s="452"/>
      <c r="B5344" s="451"/>
      <c r="C5344" s="451"/>
      <c r="D5344" s="451"/>
      <c r="E5344" s="451"/>
      <c r="F5344" s="451"/>
      <c r="G5344" s="451"/>
      <c r="H5344" s="451"/>
    </row>
    <row r="5345" spans="1:8" x14ac:dyDescent="0.2">
      <c r="A5345" s="452"/>
      <c r="B5345" s="451"/>
      <c r="C5345" s="451"/>
      <c r="D5345" s="451"/>
      <c r="E5345" s="451"/>
      <c r="F5345" s="451"/>
      <c r="G5345" s="451"/>
      <c r="H5345" s="451"/>
    </row>
    <row r="5346" spans="1:8" x14ac:dyDescent="0.2">
      <c r="A5346" s="452"/>
      <c r="B5346" s="451"/>
      <c r="C5346" s="451"/>
      <c r="D5346" s="451"/>
      <c r="E5346" s="451"/>
      <c r="F5346" s="451"/>
      <c r="G5346" s="451"/>
      <c r="H5346" s="451"/>
    </row>
    <row r="5347" spans="1:8" x14ac:dyDescent="0.2">
      <c r="A5347" s="452"/>
      <c r="B5347" s="451"/>
      <c r="C5347" s="451"/>
      <c r="D5347" s="451"/>
      <c r="E5347" s="451"/>
      <c r="F5347" s="451"/>
      <c r="G5347" s="451"/>
      <c r="H5347" s="451"/>
    </row>
    <row r="5348" spans="1:8" x14ac:dyDescent="0.2">
      <c r="A5348" s="452"/>
      <c r="B5348" s="451"/>
      <c r="C5348" s="451"/>
      <c r="D5348" s="451"/>
      <c r="E5348" s="451"/>
      <c r="F5348" s="451"/>
      <c r="G5348" s="451"/>
      <c r="H5348" s="451"/>
    </row>
    <row r="5349" spans="1:8" x14ac:dyDescent="0.2">
      <c r="A5349" s="452"/>
      <c r="B5349" s="451"/>
      <c r="C5349" s="451"/>
      <c r="D5349" s="451"/>
      <c r="E5349" s="451"/>
      <c r="F5349" s="451"/>
      <c r="G5349" s="451"/>
      <c r="H5349" s="451"/>
    </row>
    <row r="5350" spans="1:8" x14ac:dyDescent="0.2">
      <c r="A5350" s="452"/>
      <c r="B5350" s="451"/>
      <c r="C5350" s="451"/>
      <c r="D5350" s="451"/>
      <c r="E5350" s="451"/>
      <c r="F5350" s="451"/>
      <c r="G5350" s="451"/>
      <c r="H5350" s="451"/>
    </row>
    <row r="5351" spans="1:8" x14ac:dyDescent="0.2">
      <c r="A5351" s="452"/>
      <c r="B5351" s="451"/>
      <c r="C5351" s="451"/>
      <c r="D5351" s="451"/>
      <c r="E5351" s="451"/>
      <c r="F5351" s="451"/>
      <c r="G5351" s="451"/>
      <c r="H5351" s="451"/>
    </row>
    <row r="5352" spans="1:8" x14ac:dyDescent="0.2">
      <c r="A5352" s="452"/>
      <c r="B5352" s="451"/>
      <c r="C5352" s="451"/>
      <c r="D5352" s="451"/>
      <c r="E5352" s="451"/>
      <c r="F5352" s="451"/>
      <c r="G5352" s="451"/>
      <c r="H5352" s="451"/>
    </row>
    <row r="5353" spans="1:8" x14ac:dyDescent="0.2">
      <c r="A5353" s="452"/>
      <c r="B5353" s="451"/>
      <c r="C5353" s="451"/>
      <c r="D5353" s="451"/>
      <c r="E5353" s="451"/>
      <c r="F5353" s="451"/>
      <c r="G5353" s="451"/>
      <c r="H5353" s="451"/>
    </row>
    <row r="5354" spans="1:8" x14ac:dyDescent="0.2">
      <c r="A5354" s="452"/>
      <c r="B5354" s="451"/>
      <c r="C5354" s="451"/>
      <c r="D5354" s="451"/>
      <c r="E5354" s="451"/>
      <c r="F5354" s="451"/>
      <c r="G5354" s="451"/>
      <c r="H5354" s="451"/>
    </row>
    <row r="5355" spans="1:8" x14ac:dyDescent="0.2">
      <c r="A5355" s="452"/>
      <c r="B5355" s="451"/>
      <c r="C5355" s="451"/>
      <c r="D5355" s="451"/>
      <c r="E5355" s="451"/>
      <c r="F5355" s="451"/>
      <c r="G5355" s="451"/>
      <c r="H5355" s="451"/>
    </row>
    <row r="5356" spans="1:8" x14ac:dyDescent="0.2">
      <c r="A5356" s="452"/>
      <c r="B5356" s="451"/>
      <c r="C5356" s="451"/>
      <c r="D5356" s="451"/>
      <c r="E5356" s="451"/>
      <c r="F5356" s="451"/>
      <c r="G5356" s="451"/>
      <c r="H5356" s="451"/>
    </row>
    <row r="5357" spans="1:8" x14ac:dyDescent="0.2">
      <c r="A5357" s="452"/>
      <c r="B5357" s="451"/>
      <c r="C5357" s="451"/>
      <c r="D5357" s="451"/>
      <c r="E5357" s="451"/>
      <c r="F5357" s="451"/>
      <c r="G5357" s="451"/>
      <c r="H5357" s="451"/>
    </row>
    <row r="5358" spans="1:8" x14ac:dyDescent="0.2">
      <c r="A5358" s="452"/>
      <c r="B5358" s="451"/>
      <c r="C5358" s="451"/>
      <c r="D5358" s="451"/>
      <c r="E5358" s="451"/>
      <c r="F5358" s="451"/>
      <c r="G5358" s="451"/>
      <c r="H5358" s="451"/>
    </row>
    <row r="5359" spans="1:8" x14ac:dyDescent="0.2">
      <c r="A5359" s="452"/>
      <c r="B5359" s="451"/>
      <c r="C5359" s="451"/>
      <c r="D5359" s="451"/>
      <c r="E5359" s="451"/>
      <c r="F5359" s="451"/>
      <c r="G5359" s="451"/>
      <c r="H5359" s="451"/>
    </row>
    <row r="5360" spans="1:8" x14ac:dyDescent="0.2">
      <c r="A5360" s="452"/>
      <c r="B5360" s="451"/>
      <c r="C5360" s="451"/>
      <c r="D5360" s="451"/>
      <c r="E5360" s="451"/>
      <c r="F5360" s="451"/>
      <c r="G5360" s="451"/>
      <c r="H5360" s="451"/>
    </row>
    <row r="5361" spans="1:8" x14ac:dyDescent="0.2">
      <c r="A5361" s="452"/>
      <c r="B5361" s="451"/>
      <c r="C5361" s="451"/>
      <c r="D5361" s="451"/>
      <c r="E5361" s="451"/>
      <c r="F5361" s="451"/>
      <c r="G5361" s="451"/>
      <c r="H5361" s="451"/>
    </row>
    <row r="5362" spans="1:8" x14ac:dyDescent="0.2">
      <c r="A5362" s="452"/>
      <c r="B5362" s="451"/>
      <c r="C5362" s="451"/>
      <c r="D5362" s="451"/>
      <c r="E5362" s="451"/>
      <c r="F5362" s="451"/>
      <c r="G5362" s="451"/>
      <c r="H5362" s="451"/>
    </row>
    <row r="5363" spans="1:8" x14ac:dyDescent="0.2">
      <c r="A5363" s="452"/>
      <c r="B5363" s="451"/>
      <c r="C5363" s="451"/>
      <c r="D5363" s="451"/>
      <c r="E5363" s="451"/>
      <c r="F5363" s="451"/>
      <c r="G5363" s="451"/>
      <c r="H5363" s="451"/>
    </row>
    <row r="5364" spans="1:8" x14ac:dyDescent="0.2">
      <c r="A5364" s="452"/>
      <c r="B5364" s="451"/>
      <c r="C5364" s="451"/>
      <c r="D5364" s="451"/>
      <c r="E5364" s="451"/>
      <c r="F5364" s="451"/>
      <c r="G5364" s="451"/>
      <c r="H5364" s="451"/>
    </row>
    <row r="5365" spans="1:8" x14ac:dyDescent="0.2">
      <c r="A5365" s="452"/>
      <c r="B5365" s="451"/>
      <c r="C5365" s="451"/>
      <c r="D5365" s="451"/>
      <c r="E5365" s="451"/>
      <c r="F5365" s="451"/>
      <c r="G5365" s="451"/>
      <c r="H5365" s="451"/>
    </row>
    <row r="5366" spans="1:8" x14ac:dyDescent="0.2">
      <c r="A5366" s="452"/>
      <c r="B5366" s="451"/>
      <c r="C5366" s="451"/>
      <c r="D5366" s="451"/>
      <c r="E5366" s="451"/>
      <c r="F5366" s="451"/>
      <c r="G5366" s="451"/>
      <c r="H5366" s="451"/>
    </row>
    <row r="5367" spans="1:8" x14ac:dyDescent="0.2">
      <c r="A5367" s="452"/>
      <c r="B5367" s="451"/>
      <c r="C5367" s="451"/>
      <c r="D5367" s="451"/>
      <c r="E5367" s="451"/>
      <c r="F5367" s="451"/>
      <c r="G5367" s="451"/>
      <c r="H5367" s="451"/>
    </row>
    <row r="5368" spans="1:8" x14ac:dyDescent="0.2">
      <c r="A5368" s="452"/>
      <c r="B5368" s="451"/>
      <c r="C5368" s="451"/>
      <c r="D5368" s="451"/>
      <c r="E5368" s="451"/>
      <c r="F5368" s="451"/>
      <c r="G5368" s="451"/>
      <c r="H5368" s="451"/>
    </row>
    <row r="5369" spans="1:8" x14ac:dyDescent="0.2">
      <c r="A5369" s="452"/>
      <c r="B5369" s="451"/>
      <c r="C5369" s="451"/>
      <c r="D5369" s="451"/>
      <c r="E5369" s="451"/>
      <c r="F5369" s="451"/>
      <c r="G5369" s="451"/>
      <c r="H5369" s="451"/>
    </row>
    <row r="5370" spans="1:8" x14ac:dyDescent="0.2">
      <c r="A5370" s="452"/>
      <c r="B5370" s="451"/>
      <c r="C5370" s="451"/>
      <c r="D5370" s="451"/>
      <c r="E5370" s="451"/>
      <c r="F5370" s="451"/>
      <c r="G5370" s="451"/>
      <c r="H5370" s="451"/>
    </row>
    <row r="5371" spans="1:8" x14ac:dyDescent="0.2">
      <c r="A5371" s="452"/>
      <c r="B5371" s="451"/>
      <c r="C5371" s="451"/>
      <c r="D5371" s="451"/>
      <c r="E5371" s="451"/>
      <c r="F5371" s="451"/>
      <c r="G5371" s="451"/>
      <c r="H5371" s="451"/>
    </row>
    <row r="5372" spans="1:8" x14ac:dyDescent="0.2">
      <c r="A5372" s="452"/>
      <c r="B5372" s="451"/>
      <c r="C5372" s="451"/>
      <c r="D5372" s="451"/>
      <c r="E5372" s="451"/>
      <c r="F5372" s="451"/>
      <c r="G5372" s="451"/>
      <c r="H5372" s="451"/>
    </row>
    <row r="5373" spans="1:8" x14ac:dyDescent="0.2">
      <c r="A5373" s="452"/>
      <c r="B5373" s="451"/>
      <c r="C5373" s="451"/>
      <c r="D5373" s="451"/>
      <c r="E5373" s="451"/>
      <c r="F5373" s="451"/>
      <c r="G5373" s="451"/>
      <c r="H5373" s="451"/>
    </row>
    <row r="5374" spans="1:8" x14ac:dyDescent="0.2">
      <c r="A5374" s="452"/>
      <c r="B5374" s="451"/>
      <c r="C5374" s="451"/>
      <c r="D5374" s="451"/>
      <c r="E5374" s="451"/>
      <c r="F5374" s="451"/>
      <c r="G5374" s="451"/>
      <c r="H5374" s="451"/>
    </row>
    <row r="5375" spans="1:8" x14ac:dyDescent="0.2">
      <c r="A5375" s="452"/>
      <c r="B5375" s="451"/>
      <c r="C5375" s="451"/>
      <c r="D5375" s="451"/>
      <c r="E5375" s="451"/>
      <c r="F5375" s="451"/>
      <c r="G5375" s="451"/>
      <c r="H5375" s="451"/>
    </row>
    <row r="5376" spans="1:8" x14ac:dyDescent="0.2">
      <c r="A5376" s="452"/>
      <c r="B5376" s="451"/>
      <c r="C5376" s="451"/>
      <c r="D5376" s="451"/>
      <c r="E5376" s="451"/>
      <c r="F5376" s="451"/>
      <c r="G5376" s="451"/>
      <c r="H5376" s="451"/>
    </row>
    <row r="5377" spans="1:8" x14ac:dyDescent="0.2">
      <c r="A5377" s="452"/>
      <c r="B5377" s="451"/>
      <c r="C5377" s="451"/>
      <c r="D5377" s="451"/>
      <c r="E5377" s="451"/>
      <c r="F5377" s="451"/>
      <c r="G5377" s="451"/>
      <c r="H5377" s="451"/>
    </row>
    <row r="5378" spans="1:8" x14ac:dyDescent="0.2">
      <c r="A5378" s="452"/>
      <c r="B5378" s="451"/>
      <c r="C5378" s="451"/>
      <c r="D5378" s="451"/>
      <c r="E5378" s="451"/>
      <c r="F5378" s="451"/>
      <c r="G5378" s="451"/>
      <c r="H5378" s="451"/>
    </row>
    <row r="5379" spans="1:8" x14ac:dyDescent="0.2">
      <c r="A5379" s="452"/>
      <c r="B5379" s="451"/>
      <c r="C5379" s="451"/>
      <c r="D5379" s="451"/>
      <c r="E5379" s="451"/>
      <c r="F5379" s="451"/>
      <c r="G5379" s="451"/>
      <c r="H5379" s="451"/>
    </row>
    <row r="5380" spans="1:8" x14ac:dyDescent="0.2">
      <c r="A5380" s="452"/>
      <c r="B5380" s="451"/>
      <c r="C5380" s="451"/>
      <c r="D5380" s="451"/>
      <c r="E5380" s="451"/>
      <c r="F5380" s="451"/>
      <c r="G5380" s="451"/>
      <c r="H5380" s="451"/>
    </row>
    <row r="5381" spans="1:8" x14ac:dyDescent="0.2">
      <c r="A5381" s="452"/>
      <c r="B5381" s="451"/>
      <c r="C5381" s="451"/>
      <c r="D5381" s="451"/>
      <c r="E5381" s="451"/>
      <c r="F5381" s="451"/>
      <c r="G5381" s="451"/>
      <c r="H5381" s="451"/>
    </row>
    <row r="5382" spans="1:8" x14ac:dyDescent="0.2">
      <c r="A5382" s="452"/>
      <c r="B5382" s="451"/>
      <c r="C5382" s="451"/>
      <c r="D5382" s="451"/>
      <c r="E5382" s="451"/>
      <c r="F5382" s="451"/>
      <c r="G5382" s="451"/>
      <c r="H5382" s="451"/>
    </row>
    <row r="5383" spans="1:8" x14ac:dyDescent="0.2">
      <c r="A5383" s="452"/>
      <c r="B5383" s="451"/>
      <c r="C5383" s="451"/>
      <c r="D5383" s="451"/>
      <c r="E5383" s="451"/>
      <c r="F5383" s="451"/>
      <c r="G5383" s="451"/>
      <c r="H5383" s="451"/>
    </row>
    <row r="5384" spans="1:8" x14ac:dyDescent="0.2">
      <c r="A5384" s="452"/>
      <c r="B5384" s="451"/>
      <c r="C5384" s="451"/>
      <c r="D5384" s="451"/>
      <c r="E5384" s="451"/>
      <c r="F5384" s="451"/>
      <c r="G5384" s="451"/>
      <c r="H5384" s="451"/>
    </row>
    <row r="5385" spans="1:8" x14ac:dyDescent="0.2">
      <c r="A5385" s="452"/>
      <c r="B5385" s="451"/>
      <c r="C5385" s="451"/>
      <c r="D5385" s="451"/>
      <c r="E5385" s="451"/>
      <c r="F5385" s="451"/>
      <c r="G5385" s="451"/>
      <c r="H5385" s="451"/>
    </row>
    <row r="5386" spans="1:8" x14ac:dyDescent="0.2">
      <c r="A5386" s="452"/>
      <c r="B5386" s="451"/>
      <c r="C5386" s="451"/>
      <c r="D5386" s="451"/>
      <c r="E5386" s="451"/>
      <c r="F5386" s="451"/>
      <c r="G5386" s="451"/>
      <c r="H5386" s="451"/>
    </row>
    <row r="5387" spans="1:8" x14ac:dyDescent="0.2">
      <c r="A5387" s="452"/>
      <c r="B5387" s="451"/>
      <c r="C5387" s="451"/>
      <c r="D5387" s="451"/>
      <c r="E5387" s="451"/>
      <c r="F5387" s="451"/>
      <c r="G5387" s="451"/>
      <c r="H5387" s="451"/>
    </row>
    <row r="5388" spans="1:8" x14ac:dyDescent="0.2">
      <c r="A5388" s="452"/>
      <c r="B5388" s="451"/>
      <c r="C5388" s="451"/>
      <c r="D5388" s="451"/>
      <c r="E5388" s="451"/>
      <c r="F5388" s="451"/>
      <c r="G5388" s="451"/>
      <c r="H5388" s="451"/>
    </row>
    <row r="5389" spans="1:8" x14ac:dyDescent="0.2">
      <c r="A5389" s="452"/>
      <c r="B5389" s="451"/>
      <c r="C5389" s="451"/>
      <c r="D5389" s="451"/>
      <c r="E5389" s="451"/>
      <c r="F5389" s="451"/>
      <c r="G5389" s="451"/>
      <c r="H5389" s="451"/>
    </row>
    <row r="5390" spans="1:8" x14ac:dyDescent="0.2">
      <c r="A5390" s="452"/>
      <c r="B5390" s="451"/>
      <c r="C5390" s="451"/>
      <c r="D5390" s="451"/>
      <c r="E5390" s="451"/>
      <c r="F5390" s="451"/>
      <c r="G5390" s="451"/>
      <c r="H5390" s="451"/>
    </row>
    <row r="5391" spans="1:8" x14ac:dyDescent="0.2">
      <c r="A5391" s="452"/>
      <c r="B5391" s="451"/>
      <c r="C5391" s="451"/>
      <c r="D5391" s="451"/>
      <c r="E5391" s="451"/>
      <c r="F5391" s="451"/>
      <c r="G5391" s="451"/>
      <c r="H5391" s="451"/>
    </row>
    <row r="5392" spans="1:8" x14ac:dyDescent="0.2">
      <c r="A5392" s="452"/>
      <c r="B5392" s="451"/>
      <c r="C5392" s="451"/>
      <c r="D5392" s="451"/>
      <c r="E5392" s="451"/>
      <c r="F5392" s="451"/>
      <c r="G5392" s="451"/>
      <c r="H5392" s="451"/>
    </row>
    <row r="5393" spans="1:8" x14ac:dyDescent="0.2">
      <c r="A5393" s="452"/>
      <c r="B5393" s="451"/>
      <c r="C5393" s="451"/>
      <c r="D5393" s="451"/>
      <c r="E5393" s="451"/>
      <c r="F5393" s="451"/>
      <c r="G5393" s="451"/>
      <c r="H5393" s="451"/>
    </row>
    <row r="5394" spans="1:8" x14ac:dyDescent="0.2">
      <c r="A5394" s="452"/>
      <c r="B5394" s="451"/>
      <c r="C5394" s="451"/>
      <c r="D5394" s="451"/>
      <c r="E5394" s="451"/>
      <c r="F5394" s="451"/>
      <c r="G5394" s="451"/>
      <c r="H5394" s="451"/>
    </row>
    <row r="5395" spans="1:8" x14ac:dyDescent="0.2">
      <c r="A5395" s="452"/>
      <c r="B5395" s="451"/>
      <c r="C5395" s="451"/>
      <c r="D5395" s="451"/>
      <c r="E5395" s="451"/>
      <c r="F5395" s="451"/>
      <c r="G5395" s="451"/>
      <c r="H5395" s="451"/>
    </row>
    <row r="5396" spans="1:8" x14ac:dyDescent="0.2">
      <c r="A5396" s="452"/>
      <c r="B5396" s="451"/>
      <c r="C5396" s="451"/>
      <c r="D5396" s="451"/>
      <c r="E5396" s="451"/>
      <c r="F5396" s="451"/>
      <c r="G5396" s="451"/>
      <c r="H5396" s="451"/>
    </row>
    <row r="5397" spans="1:8" x14ac:dyDescent="0.2">
      <c r="A5397" s="452"/>
      <c r="B5397" s="451"/>
      <c r="C5397" s="451"/>
      <c r="D5397" s="451"/>
      <c r="E5397" s="451"/>
      <c r="F5397" s="451"/>
      <c r="G5397" s="451"/>
      <c r="H5397" s="451"/>
    </row>
    <row r="5398" spans="1:8" x14ac:dyDescent="0.2">
      <c r="A5398" s="452"/>
      <c r="B5398" s="451"/>
      <c r="C5398" s="451"/>
      <c r="D5398" s="451"/>
      <c r="E5398" s="451"/>
      <c r="F5398" s="451"/>
      <c r="G5398" s="451"/>
      <c r="H5398" s="451"/>
    </row>
    <row r="5399" spans="1:8" x14ac:dyDescent="0.2">
      <c r="A5399" s="452"/>
      <c r="B5399" s="451"/>
      <c r="C5399" s="451"/>
      <c r="D5399" s="451"/>
      <c r="E5399" s="451"/>
      <c r="F5399" s="451"/>
      <c r="G5399" s="451"/>
      <c r="H5399" s="451"/>
    </row>
    <row r="5400" spans="1:8" x14ac:dyDescent="0.2">
      <c r="A5400" s="452"/>
      <c r="B5400" s="451"/>
      <c r="C5400" s="451"/>
      <c r="D5400" s="451"/>
      <c r="E5400" s="451"/>
      <c r="F5400" s="451"/>
      <c r="G5400" s="451"/>
      <c r="H5400" s="451"/>
    </row>
    <row r="5401" spans="1:8" x14ac:dyDescent="0.2">
      <c r="A5401" s="452"/>
      <c r="B5401" s="451"/>
      <c r="C5401" s="451"/>
      <c r="D5401" s="451"/>
      <c r="E5401" s="451"/>
      <c r="F5401" s="451"/>
      <c r="G5401" s="451"/>
      <c r="H5401" s="451"/>
    </row>
    <row r="5402" spans="1:8" x14ac:dyDescent="0.2">
      <c r="A5402" s="452"/>
      <c r="B5402" s="451"/>
      <c r="C5402" s="451"/>
      <c r="D5402" s="451"/>
      <c r="E5402" s="451"/>
      <c r="F5402" s="451"/>
      <c r="G5402" s="451"/>
      <c r="H5402" s="451"/>
    </row>
    <row r="5403" spans="1:8" x14ac:dyDescent="0.2">
      <c r="A5403" s="452"/>
      <c r="B5403" s="451"/>
      <c r="C5403" s="451"/>
      <c r="D5403" s="451"/>
      <c r="E5403" s="451"/>
      <c r="F5403" s="451"/>
      <c r="G5403" s="451"/>
      <c r="H5403" s="451"/>
    </row>
    <row r="5404" spans="1:8" x14ac:dyDescent="0.2">
      <c r="A5404" s="452"/>
      <c r="B5404" s="451"/>
      <c r="C5404" s="451"/>
      <c r="D5404" s="451"/>
      <c r="E5404" s="451"/>
      <c r="F5404" s="451"/>
      <c r="G5404" s="451"/>
      <c r="H5404" s="451"/>
    </row>
    <row r="5405" spans="1:8" x14ac:dyDescent="0.2">
      <c r="A5405" s="452"/>
      <c r="B5405" s="451"/>
      <c r="C5405" s="451"/>
      <c r="D5405" s="451"/>
      <c r="E5405" s="451"/>
      <c r="F5405" s="451"/>
      <c r="G5405" s="451"/>
      <c r="H5405" s="451"/>
    </row>
    <row r="5406" spans="1:8" x14ac:dyDescent="0.2">
      <c r="A5406" s="452"/>
      <c r="B5406" s="451"/>
      <c r="C5406" s="451"/>
      <c r="D5406" s="451"/>
      <c r="E5406" s="451"/>
      <c r="F5406" s="451"/>
      <c r="G5406" s="451"/>
      <c r="H5406" s="451"/>
    </row>
    <row r="5407" spans="1:8" x14ac:dyDescent="0.2">
      <c r="A5407" s="452"/>
      <c r="B5407" s="451"/>
      <c r="C5407" s="451"/>
      <c r="D5407" s="451"/>
      <c r="E5407" s="451"/>
      <c r="F5407" s="451"/>
      <c r="G5407" s="451"/>
      <c r="H5407" s="451"/>
    </row>
    <row r="5408" spans="1:8" x14ac:dyDescent="0.2">
      <c r="A5408" s="452"/>
      <c r="B5408" s="451"/>
      <c r="C5408" s="451"/>
      <c r="D5408" s="451"/>
      <c r="E5408" s="451"/>
      <c r="F5408" s="451"/>
      <c r="G5408" s="451"/>
      <c r="H5408" s="451"/>
    </row>
    <row r="5409" spans="1:8" x14ac:dyDescent="0.2">
      <c r="A5409" s="452"/>
      <c r="B5409" s="451"/>
      <c r="C5409" s="451"/>
      <c r="D5409" s="451"/>
      <c r="E5409" s="451"/>
      <c r="F5409" s="451"/>
      <c r="G5409" s="451"/>
      <c r="H5409" s="451"/>
    </row>
    <row r="5410" spans="1:8" x14ac:dyDescent="0.2">
      <c r="A5410" s="452"/>
      <c r="B5410" s="451"/>
      <c r="C5410" s="451"/>
      <c r="D5410" s="451"/>
      <c r="E5410" s="451"/>
      <c r="F5410" s="451"/>
      <c r="G5410" s="451"/>
      <c r="H5410" s="451"/>
    </row>
    <row r="5411" spans="1:8" x14ac:dyDescent="0.2">
      <c r="A5411" s="452"/>
      <c r="B5411" s="451"/>
      <c r="C5411" s="451"/>
      <c r="D5411" s="451"/>
      <c r="E5411" s="451"/>
      <c r="F5411" s="451"/>
      <c r="G5411" s="451"/>
      <c r="H5411" s="451"/>
    </row>
    <row r="5412" spans="1:8" x14ac:dyDescent="0.2">
      <c r="A5412" s="452"/>
      <c r="B5412" s="451"/>
      <c r="C5412" s="451"/>
      <c r="D5412" s="451"/>
      <c r="E5412" s="451"/>
      <c r="F5412" s="451"/>
      <c r="G5412" s="451"/>
      <c r="H5412" s="451"/>
    </row>
    <row r="5413" spans="1:8" x14ac:dyDescent="0.2">
      <c r="A5413" s="452"/>
      <c r="B5413" s="451"/>
      <c r="C5413" s="451"/>
      <c r="D5413" s="451"/>
      <c r="E5413" s="451"/>
      <c r="F5413" s="451"/>
      <c r="G5413" s="451"/>
      <c r="H5413" s="451"/>
    </row>
    <row r="5414" spans="1:8" x14ac:dyDescent="0.2">
      <c r="A5414" s="452"/>
      <c r="B5414" s="451"/>
      <c r="C5414" s="451"/>
      <c r="D5414" s="451"/>
      <c r="E5414" s="451"/>
      <c r="F5414" s="451"/>
      <c r="G5414" s="451"/>
      <c r="H5414" s="451"/>
    </row>
    <row r="5415" spans="1:8" x14ac:dyDescent="0.2">
      <c r="A5415" s="452"/>
      <c r="B5415" s="451"/>
      <c r="C5415" s="451"/>
      <c r="D5415" s="451"/>
      <c r="E5415" s="451"/>
      <c r="F5415" s="451"/>
      <c r="G5415" s="451"/>
      <c r="H5415" s="451"/>
    </row>
    <row r="5416" spans="1:8" x14ac:dyDescent="0.2">
      <c r="A5416" s="452"/>
      <c r="B5416" s="451"/>
      <c r="C5416" s="451"/>
      <c r="D5416" s="451"/>
      <c r="E5416" s="451"/>
      <c r="F5416" s="451"/>
      <c r="G5416" s="451"/>
      <c r="H5416" s="451"/>
    </row>
    <row r="5417" spans="1:8" x14ac:dyDescent="0.2">
      <c r="A5417" s="452"/>
      <c r="B5417" s="451"/>
      <c r="C5417" s="451"/>
      <c r="D5417" s="451"/>
      <c r="E5417" s="451"/>
      <c r="F5417" s="451"/>
      <c r="G5417" s="451"/>
      <c r="H5417" s="451"/>
    </row>
    <row r="5418" spans="1:8" x14ac:dyDescent="0.2">
      <c r="A5418" s="452"/>
      <c r="B5418" s="451"/>
      <c r="C5418" s="451"/>
      <c r="D5418" s="451"/>
      <c r="E5418" s="451"/>
      <c r="F5418" s="451"/>
      <c r="G5418" s="451"/>
      <c r="H5418" s="451"/>
    </row>
    <row r="5419" spans="1:8" x14ac:dyDescent="0.2">
      <c r="A5419" s="452"/>
      <c r="B5419" s="451"/>
      <c r="C5419" s="451"/>
      <c r="D5419" s="451"/>
      <c r="E5419" s="451"/>
      <c r="F5419" s="451"/>
      <c r="G5419" s="451"/>
      <c r="H5419" s="451"/>
    </row>
    <row r="5420" spans="1:8" x14ac:dyDescent="0.2">
      <c r="A5420" s="452"/>
      <c r="B5420" s="451"/>
      <c r="C5420" s="451"/>
      <c r="D5420" s="451"/>
      <c r="E5420" s="451"/>
      <c r="F5420" s="451"/>
      <c r="G5420" s="451"/>
      <c r="H5420" s="451"/>
    </row>
    <row r="5421" spans="1:8" x14ac:dyDescent="0.2">
      <c r="A5421" s="452"/>
      <c r="B5421" s="451"/>
      <c r="C5421" s="451"/>
      <c r="D5421" s="451"/>
      <c r="E5421" s="451"/>
      <c r="F5421" s="451"/>
      <c r="G5421" s="451"/>
      <c r="H5421" s="451"/>
    </row>
    <row r="5422" spans="1:8" x14ac:dyDescent="0.2">
      <c r="A5422" s="452"/>
      <c r="B5422" s="451"/>
      <c r="C5422" s="451"/>
      <c r="D5422" s="451"/>
      <c r="E5422" s="451"/>
      <c r="F5422" s="451"/>
      <c r="G5422" s="451"/>
      <c r="H5422" s="451"/>
    </row>
    <row r="5423" spans="1:8" x14ac:dyDescent="0.2">
      <c r="A5423" s="452"/>
      <c r="B5423" s="451"/>
      <c r="C5423" s="451"/>
      <c r="D5423" s="451"/>
      <c r="E5423" s="451"/>
      <c r="F5423" s="451"/>
      <c r="G5423" s="451"/>
      <c r="H5423" s="451"/>
    </row>
    <row r="5424" spans="1:8" x14ac:dyDescent="0.2">
      <c r="A5424" s="452"/>
      <c r="B5424" s="451"/>
      <c r="C5424" s="451"/>
      <c r="D5424" s="451"/>
      <c r="E5424" s="451"/>
      <c r="F5424" s="451"/>
      <c r="G5424" s="451"/>
      <c r="H5424" s="451"/>
    </row>
    <row r="5425" spans="1:8" x14ac:dyDescent="0.2">
      <c r="A5425" s="452"/>
      <c r="B5425" s="451"/>
      <c r="C5425" s="451"/>
      <c r="D5425" s="451"/>
      <c r="E5425" s="451"/>
      <c r="F5425" s="451"/>
      <c r="G5425" s="451"/>
      <c r="H5425" s="451"/>
    </row>
    <row r="5426" spans="1:8" x14ac:dyDescent="0.2">
      <c r="A5426" s="452"/>
      <c r="B5426" s="451"/>
      <c r="C5426" s="451"/>
      <c r="D5426" s="451"/>
      <c r="E5426" s="451"/>
      <c r="F5426" s="451"/>
      <c r="G5426" s="451"/>
      <c r="H5426" s="451"/>
    </row>
    <row r="5427" spans="1:8" x14ac:dyDescent="0.2">
      <c r="A5427" s="452"/>
      <c r="B5427" s="451"/>
      <c r="C5427" s="451"/>
      <c r="D5427" s="451"/>
      <c r="E5427" s="451"/>
      <c r="F5427" s="451"/>
      <c r="G5427" s="451"/>
      <c r="H5427" s="451"/>
    </row>
    <row r="5428" spans="1:8" x14ac:dyDescent="0.2">
      <c r="A5428" s="452"/>
      <c r="B5428" s="451"/>
      <c r="C5428" s="451"/>
      <c r="D5428" s="451"/>
      <c r="E5428" s="451"/>
      <c r="F5428" s="451"/>
      <c r="G5428" s="451"/>
      <c r="H5428" s="451"/>
    </row>
    <row r="5429" spans="1:8" x14ac:dyDescent="0.2">
      <c r="A5429" s="452"/>
      <c r="B5429" s="451"/>
      <c r="C5429" s="451"/>
      <c r="D5429" s="451"/>
      <c r="E5429" s="451"/>
      <c r="F5429" s="451"/>
      <c r="G5429" s="451"/>
      <c r="H5429" s="451"/>
    </row>
    <row r="5430" spans="1:8" x14ac:dyDescent="0.2">
      <c r="A5430" s="452"/>
      <c r="B5430" s="451"/>
      <c r="C5430" s="451"/>
      <c r="D5430" s="451"/>
      <c r="E5430" s="451"/>
      <c r="F5430" s="451"/>
      <c r="G5430" s="451"/>
      <c r="H5430" s="451"/>
    </row>
    <row r="5431" spans="1:8" x14ac:dyDescent="0.2">
      <c r="A5431" s="452"/>
      <c r="B5431" s="451"/>
      <c r="C5431" s="451"/>
      <c r="D5431" s="451"/>
      <c r="E5431" s="451"/>
      <c r="F5431" s="451"/>
      <c r="G5431" s="451"/>
      <c r="H5431" s="451"/>
    </row>
    <row r="5432" spans="1:8" x14ac:dyDescent="0.2">
      <c r="A5432" s="452"/>
      <c r="B5432" s="451"/>
      <c r="C5432" s="451"/>
      <c r="D5432" s="451"/>
      <c r="E5432" s="451"/>
      <c r="F5432" s="451"/>
      <c r="G5432" s="451"/>
      <c r="H5432" s="451"/>
    </row>
    <row r="5433" spans="1:8" x14ac:dyDescent="0.2">
      <c r="A5433" s="452"/>
      <c r="B5433" s="451"/>
      <c r="C5433" s="451"/>
      <c r="D5433" s="451"/>
      <c r="E5433" s="451"/>
      <c r="F5433" s="451"/>
      <c r="G5433" s="451"/>
      <c r="H5433" s="451"/>
    </row>
    <row r="5434" spans="1:8" x14ac:dyDescent="0.2">
      <c r="A5434" s="452"/>
      <c r="B5434" s="451"/>
      <c r="C5434" s="451"/>
      <c r="D5434" s="451"/>
      <c r="E5434" s="451"/>
      <c r="F5434" s="451"/>
      <c r="G5434" s="451"/>
      <c r="H5434" s="451"/>
    </row>
    <row r="5435" spans="1:8" x14ac:dyDescent="0.2">
      <c r="A5435" s="452"/>
      <c r="B5435" s="451"/>
      <c r="C5435" s="451"/>
      <c r="D5435" s="451"/>
      <c r="E5435" s="451"/>
      <c r="F5435" s="451"/>
      <c r="G5435" s="451"/>
      <c r="H5435" s="451"/>
    </row>
    <row r="5436" spans="1:8" x14ac:dyDescent="0.2">
      <c r="A5436" s="452"/>
      <c r="B5436" s="451"/>
      <c r="C5436" s="451"/>
      <c r="D5436" s="451"/>
      <c r="E5436" s="451"/>
      <c r="F5436" s="451"/>
      <c r="G5436" s="451"/>
      <c r="H5436" s="451"/>
    </row>
    <row r="5437" spans="1:8" x14ac:dyDescent="0.2">
      <c r="A5437" s="452"/>
      <c r="B5437" s="451"/>
      <c r="C5437" s="451"/>
      <c r="D5437" s="451"/>
      <c r="E5437" s="451"/>
      <c r="F5437" s="451"/>
      <c r="G5437" s="451"/>
      <c r="H5437" s="451"/>
    </row>
    <row r="5438" spans="1:8" x14ac:dyDescent="0.2">
      <c r="A5438" s="452"/>
      <c r="B5438" s="451"/>
      <c r="C5438" s="451"/>
      <c r="D5438" s="451"/>
      <c r="E5438" s="451"/>
      <c r="F5438" s="451"/>
      <c r="G5438" s="451"/>
      <c r="H5438" s="451"/>
    </row>
    <row r="5439" spans="1:8" x14ac:dyDescent="0.2">
      <c r="A5439" s="452"/>
      <c r="B5439" s="451"/>
      <c r="C5439" s="451"/>
      <c r="D5439" s="451"/>
      <c r="E5439" s="451"/>
      <c r="F5439" s="451"/>
      <c r="G5439" s="451"/>
      <c r="H5439" s="451"/>
    </row>
    <row r="5440" spans="1:8" x14ac:dyDescent="0.2">
      <c r="A5440" s="452"/>
      <c r="B5440" s="451"/>
      <c r="C5440" s="451"/>
      <c r="D5440" s="451"/>
      <c r="E5440" s="451"/>
      <c r="F5440" s="451"/>
      <c r="G5440" s="451"/>
      <c r="H5440" s="451"/>
    </row>
    <row r="5441" spans="1:8" x14ac:dyDescent="0.2">
      <c r="A5441" s="452"/>
      <c r="B5441" s="451"/>
      <c r="C5441" s="451"/>
      <c r="D5441" s="451"/>
      <c r="E5441" s="451"/>
      <c r="F5441" s="451"/>
      <c r="G5441" s="451"/>
      <c r="H5441" s="451"/>
    </row>
    <row r="5442" spans="1:8" x14ac:dyDescent="0.2">
      <c r="A5442" s="452"/>
      <c r="B5442" s="451"/>
      <c r="C5442" s="451"/>
      <c r="D5442" s="451"/>
      <c r="E5442" s="451"/>
      <c r="F5442" s="451"/>
      <c r="G5442" s="451"/>
      <c r="H5442" s="451"/>
    </row>
    <row r="5443" spans="1:8" x14ac:dyDescent="0.2">
      <c r="A5443" s="452"/>
      <c r="B5443" s="451"/>
      <c r="C5443" s="451"/>
      <c r="D5443" s="451"/>
      <c r="E5443" s="451"/>
      <c r="F5443" s="451"/>
      <c r="G5443" s="451"/>
      <c r="H5443" s="451"/>
    </row>
    <row r="5444" spans="1:8" x14ac:dyDescent="0.2">
      <c r="A5444" s="452"/>
      <c r="B5444" s="451"/>
      <c r="C5444" s="451"/>
      <c r="D5444" s="451"/>
      <c r="E5444" s="451"/>
      <c r="F5444" s="451"/>
      <c r="G5444" s="451"/>
      <c r="H5444" s="451"/>
    </row>
    <row r="5445" spans="1:8" x14ac:dyDescent="0.2">
      <c r="A5445" s="452"/>
      <c r="B5445" s="451"/>
      <c r="C5445" s="451"/>
      <c r="D5445" s="451"/>
      <c r="E5445" s="451"/>
      <c r="F5445" s="451"/>
      <c r="G5445" s="451"/>
      <c r="H5445" s="451"/>
    </row>
    <row r="5446" spans="1:8" x14ac:dyDescent="0.2">
      <c r="A5446" s="452"/>
      <c r="B5446" s="451"/>
      <c r="C5446" s="451"/>
      <c r="D5446" s="451"/>
      <c r="E5446" s="451"/>
      <c r="F5446" s="451"/>
      <c r="G5446" s="451"/>
      <c r="H5446" s="451"/>
    </row>
    <row r="5447" spans="1:8" x14ac:dyDescent="0.2">
      <c r="A5447" s="452"/>
      <c r="B5447" s="451"/>
      <c r="C5447" s="451"/>
      <c r="D5447" s="451"/>
      <c r="E5447" s="451"/>
      <c r="F5447" s="451"/>
      <c r="G5447" s="451"/>
      <c r="H5447" s="451"/>
    </row>
    <row r="5448" spans="1:8" x14ac:dyDescent="0.2">
      <c r="A5448" s="452"/>
      <c r="B5448" s="451"/>
      <c r="C5448" s="451"/>
      <c r="D5448" s="451"/>
      <c r="E5448" s="451"/>
      <c r="F5448" s="451"/>
      <c r="G5448" s="451"/>
      <c r="H5448" s="451"/>
    </row>
    <row r="5449" spans="1:8" x14ac:dyDescent="0.2">
      <c r="A5449" s="452"/>
      <c r="B5449" s="451"/>
      <c r="C5449" s="451"/>
      <c r="D5449" s="451"/>
      <c r="E5449" s="451"/>
      <c r="F5449" s="451"/>
      <c r="G5449" s="451"/>
      <c r="H5449" s="451"/>
    </row>
    <row r="5450" spans="1:8" x14ac:dyDescent="0.2">
      <c r="A5450" s="452"/>
      <c r="B5450" s="451"/>
      <c r="C5450" s="451"/>
      <c r="D5450" s="451"/>
      <c r="E5450" s="451"/>
      <c r="F5450" s="451"/>
      <c r="G5450" s="451"/>
      <c r="H5450" s="451"/>
    </row>
    <row r="5451" spans="1:8" x14ac:dyDescent="0.2">
      <c r="A5451" s="452"/>
      <c r="B5451" s="451"/>
      <c r="C5451" s="451"/>
      <c r="D5451" s="451"/>
      <c r="E5451" s="451"/>
      <c r="F5451" s="451"/>
      <c r="G5451" s="451"/>
      <c r="H5451" s="451"/>
    </row>
    <row r="5452" spans="1:8" x14ac:dyDescent="0.2">
      <c r="A5452" s="452"/>
      <c r="B5452" s="451"/>
      <c r="C5452" s="451"/>
      <c r="D5452" s="451"/>
      <c r="E5452" s="451"/>
      <c r="F5452" s="451"/>
      <c r="G5452" s="451"/>
      <c r="H5452" s="451"/>
    </row>
    <row r="5453" spans="1:8" x14ac:dyDescent="0.2">
      <c r="A5453" s="452"/>
      <c r="B5453" s="451"/>
      <c r="C5453" s="451"/>
      <c r="D5453" s="451"/>
      <c r="E5453" s="451"/>
      <c r="F5453" s="451"/>
      <c r="G5453" s="451"/>
      <c r="H5453" s="451"/>
    </row>
    <row r="5454" spans="1:8" x14ac:dyDescent="0.2">
      <c r="A5454" s="452"/>
      <c r="B5454" s="451"/>
      <c r="C5454" s="451"/>
      <c r="D5454" s="451"/>
      <c r="E5454" s="451"/>
      <c r="F5454" s="451"/>
      <c r="G5454" s="451"/>
      <c r="H5454" s="451"/>
    </row>
    <row r="5455" spans="1:8" x14ac:dyDescent="0.2">
      <c r="A5455" s="452"/>
      <c r="B5455" s="451"/>
      <c r="C5455" s="451"/>
      <c r="D5455" s="451"/>
      <c r="E5455" s="451"/>
      <c r="F5455" s="451"/>
      <c r="G5455" s="451"/>
      <c r="H5455" s="451"/>
    </row>
    <row r="5456" spans="1:8" x14ac:dyDescent="0.2">
      <c r="A5456" s="452"/>
      <c r="B5456" s="451"/>
      <c r="C5456" s="451"/>
      <c r="D5456" s="451"/>
      <c r="E5456" s="451"/>
      <c r="F5456" s="451"/>
      <c r="G5456" s="451"/>
      <c r="H5456" s="451"/>
    </row>
    <row r="5457" spans="1:8" x14ac:dyDescent="0.2">
      <c r="A5457" s="452"/>
      <c r="B5457" s="451"/>
      <c r="C5457" s="451"/>
      <c r="D5457" s="451"/>
      <c r="E5457" s="451"/>
      <c r="F5457" s="451"/>
      <c r="G5457" s="451"/>
      <c r="H5457" s="451"/>
    </row>
    <row r="5458" spans="1:8" x14ac:dyDescent="0.2">
      <c r="A5458" s="452"/>
      <c r="B5458" s="451"/>
      <c r="C5458" s="451"/>
      <c r="D5458" s="451"/>
      <c r="E5458" s="451"/>
      <c r="F5458" s="451"/>
      <c r="G5458" s="451"/>
      <c r="H5458" s="451"/>
    </row>
    <row r="5459" spans="1:8" x14ac:dyDescent="0.2">
      <c r="A5459" s="452"/>
      <c r="B5459" s="451"/>
      <c r="C5459" s="451"/>
      <c r="D5459" s="451"/>
      <c r="E5459" s="451"/>
      <c r="F5459" s="451"/>
      <c r="G5459" s="451"/>
      <c r="H5459" s="451"/>
    </row>
    <row r="5460" spans="1:8" x14ac:dyDescent="0.2">
      <c r="A5460" s="452"/>
      <c r="B5460" s="451"/>
      <c r="C5460" s="451"/>
      <c r="D5460" s="451"/>
      <c r="E5460" s="451"/>
      <c r="F5460" s="451"/>
      <c r="G5460" s="451"/>
      <c r="H5460" s="451"/>
    </row>
    <row r="5461" spans="1:8" x14ac:dyDescent="0.2">
      <c r="A5461" s="452"/>
      <c r="B5461" s="451"/>
      <c r="C5461" s="451"/>
      <c r="D5461" s="451"/>
      <c r="E5461" s="451"/>
      <c r="F5461" s="451"/>
      <c r="G5461" s="451"/>
      <c r="H5461" s="451"/>
    </row>
    <row r="5462" spans="1:8" x14ac:dyDescent="0.2">
      <c r="A5462" s="452"/>
      <c r="B5462" s="451"/>
      <c r="C5462" s="451"/>
      <c r="D5462" s="451"/>
      <c r="E5462" s="451"/>
      <c r="F5462" s="451"/>
      <c r="G5462" s="451"/>
      <c r="H5462" s="451"/>
    </row>
    <row r="5463" spans="1:8" x14ac:dyDescent="0.2">
      <c r="A5463" s="452"/>
      <c r="B5463" s="451"/>
      <c r="C5463" s="451"/>
      <c r="D5463" s="451"/>
      <c r="E5463" s="451"/>
      <c r="F5463" s="451"/>
      <c r="G5463" s="451"/>
      <c r="H5463" s="451"/>
    </row>
    <row r="5464" spans="1:8" x14ac:dyDescent="0.2">
      <c r="A5464" s="452"/>
      <c r="B5464" s="451"/>
      <c r="C5464" s="451"/>
      <c r="D5464" s="451"/>
      <c r="E5464" s="451"/>
      <c r="F5464" s="451"/>
      <c r="G5464" s="451"/>
      <c r="H5464" s="451"/>
    </row>
    <row r="5465" spans="1:8" x14ac:dyDescent="0.2">
      <c r="A5465" s="452"/>
      <c r="B5465" s="451"/>
      <c r="C5465" s="451"/>
      <c r="D5465" s="451"/>
      <c r="E5465" s="451"/>
      <c r="F5465" s="451"/>
      <c r="G5465" s="451"/>
      <c r="H5465" s="451"/>
    </row>
    <row r="5466" spans="1:8" x14ac:dyDescent="0.2">
      <c r="A5466" s="452"/>
      <c r="B5466" s="451"/>
      <c r="C5466" s="451"/>
      <c r="D5466" s="451"/>
      <c r="E5466" s="451"/>
      <c r="F5466" s="451"/>
      <c r="G5466" s="451"/>
      <c r="H5466" s="451"/>
    </row>
    <row r="5467" spans="1:8" x14ac:dyDescent="0.2">
      <c r="A5467" s="452"/>
      <c r="B5467" s="451"/>
      <c r="C5467" s="451"/>
      <c r="D5467" s="451"/>
      <c r="E5467" s="451"/>
      <c r="F5467" s="451"/>
      <c r="G5467" s="451"/>
      <c r="H5467" s="451"/>
    </row>
    <row r="5468" spans="1:8" x14ac:dyDescent="0.2">
      <c r="A5468" s="452"/>
      <c r="B5468" s="451"/>
      <c r="C5468" s="451"/>
      <c r="D5468" s="451"/>
      <c r="E5468" s="451"/>
      <c r="F5468" s="451"/>
      <c r="G5468" s="451"/>
      <c r="H5468" s="451"/>
    </row>
    <row r="5469" spans="1:8" x14ac:dyDescent="0.2">
      <c r="A5469" s="452"/>
      <c r="B5469" s="451"/>
      <c r="C5469" s="451"/>
      <c r="D5469" s="451"/>
      <c r="E5469" s="451"/>
      <c r="F5469" s="451"/>
      <c r="G5469" s="451"/>
      <c r="H5469" s="451"/>
    </row>
    <row r="5470" spans="1:8" x14ac:dyDescent="0.2">
      <c r="A5470" s="452"/>
      <c r="B5470" s="451"/>
      <c r="C5470" s="451"/>
      <c r="D5470" s="451"/>
      <c r="E5470" s="451"/>
      <c r="F5470" s="451"/>
      <c r="G5470" s="451"/>
      <c r="H5470" s="451"/>
    </row>
    <row r="5471" spans="1:8" x14ac:dyDescent="0.2">
      <c r="A5471" s="452"/>
      <c r="B5471" s="451"/>
      <c r="C5471" s="451"/>
      <c r="D5471" s="451"/>
      <c r="E5471" s="451"/>
      <c r="F5471" s="451"/>
      <c r="G5471" s="451"/>
      <c r="H5471" s="451"/>
    </row>
    <row r="5472" spans="1:8" x14ac:dyDescent="0.2">
      <c r="A5472" s="452"/>
      <c r="B5472" s="451"/>
      <c r="C5472" s="451"/>
      <c r="D5472" s="451"/>
      <c r="E5472" s="451"/>
      <c r="F5472" s="451"/>
      <c r="G5472" s="451"/>
      <c r="H5472" s="451"/>
    </row>
    <row r="5473" spans="1:8" x14ac:dyDescent="0.2">
      <c r="A5473" s="452"/>
      <c r="B5473" s="451"/>
      <c r="C5473" s="451"/>
      <c r="D5473" s="451"/>
      <c r="E5473" s="451"/>
      <c r="F5473" s="451"/>
      <c r="G5473" s="451"/>
      <c r="H5473" s="451"/>
    </row>
    <row r="5474" spans="1:8" x14ac:dyDescent="0.2">
      <c r="A5474" s="452"/>
      <c r="B5474" s="451"/>
      <c r="C5474" s="451"/>
      <c r="D5474" s="451"/>
      <c r="E5474" s="451"/>
      <c r="F5474" s="451"/>
      <c r="G5474" s="451"/>
      <c r="H5474" s="451"/>
    </row>
    <row r="5475" spans="1:8" x14ac:dyDescent="0.2">
      <c r="A5475" s="452"/>
      <c r="B5475" s="451"/>
      <c r="C5475" s="451"/>
      <c r="D5475" s="451"/>
      <c r="E5475" s="451"/>
      <c r="F5475" s="451"/>
      <c r="G5475" s="451"/>
      <c r="H5475" s="451"/>
    </row>
    <row r="5476" spans="1:8" x14ac:dyDescent="0.2">
      <c r="A5476" s="452"/>
      <c r="B5476" s="451"/>
      <c r="C5476" s="451"/>
      <c r="D5476" s="451"/>
      <c r="E5476" s="451"/>
      <c r="F5476" s="451"/>
      <c r="G5476" s="451"/>
      <c r="H5476" s="451"/>
    </row>
    <row r="5477" spans="1:8" x14ac:dyDescent="0.2">
      <c r="A5477" s="452"/>
      <c r="B5477" s="451"/>
      <c r="C5477" s="451"/>
      <c r="D5477" s="451"/>
      <c r="E5477" s="451"/>
      <c r="F5477" s="451"/>
      <c r="G5477" s="451"/>
      <c r="H5477" s="451"/>
    </row>
    <row r="5478" spans="1:8" x14ac:dyDescent="0.2">
      <c r="A5478" s="452"/>
      <c r="B5478" s="451"/>
      <c r="C5478" s="451"/>
      <c r="D5478" s="451"/>
      <c r="E5478" s="451"/>
      <c r="F5478" s="451"/>
      <c r="G5478" s="451"/>
      <c r="H5478" s="451"/>
    </row>
    <row r="5479" spans="1:8" x14ac:dyDescent="0.2">
      <c r="A5479" s="452"/>
      <c r="B5479" s="451"/>
      <c r="C5479" s="451"/>
      <c r="D5479" s="451"/>
      <c r="E5479" s="451"/>
      <c r="F5479" s="451"/>
      <c r="G5479" s="451"/>
      <c r="H5479" s="451"/>
    </row>
    <row r="5480" spans="1:8" x14ac:dyDescent="0.2">
      <c r="A5480" s="452"/>
      <c r="B5480" s="451"/>
      <c r="C5480" s="451"/>
      <c r="D5480" s="451"/>
      <c r="E5480" s="451"/>
      <c r="F5480" s="451"/>
      <c r="G5480" s="451"/>
      <c r="H5480" s="451"/>
    </row>
    <row r="5481" spans="1:8" x14ac:dyDescent="0.2">
      <c r="A5481" s="452"/>
      <c r="B5481" s="451"/>
      <c r="C5481" s="451"/>
      <c r="D5481" s="451"/>
      <c r="E5481" s="451"/>
      <c r="F5481" s="451"/>
      <c r="G5481" s="451"/>
      <c r="H5481" s="451"/>
    </row>
    <row r="5482" spans="1:8" x14ac:dyDescent="0.2">
      <c r="A5482" s="452"/>
      <c r="B5482" s="451"/>
      <c r="C5482" s="451"/>
      <c r="D5482" s="451"/>
      <c r="E5482" s="451"/>
      <c r="F5482" s="451"/>
      <c r="G5482" s="451"/>
      <c r="H5482" s="451"/>
    </row>
    <row r="5483" spans="1:8" x14ac:dyDescent="0.2">
      <c r="A5483" s="452"/>
      <c r="B5483" s="451"/>
      <c r="C5483" s="451"/>
      <c r="D5483" s="451"/>
      <c r="E5483" s="451"/>
      <c r="F5483" s="451"/>
      <c r="G5483" s="451"/>
      <c r="H5483" s="451"/>
    </row>
    <row r="5484" spans="1:8" x14ac:dyDescent="0.2">
      <c r="A5484" s="452"/>
      <c r="B5484" s="451"/>
      <c r="C5484" s="451"/>
      <c r="D5484" s="451"/>
      <c r="E5484" s="451"/>
      <c r="F5484" s="451"/>
      <c r="G5484" s="451"/>
      <c r="H5484" s="451"/>
    </row>
    <row r="5485" spans="1:8" x14ac:dyDescent="0.2">
      <c r="A5485" s="452"/>
      <c r="B5485" s="451"/>
      <c r="C5485" s="451"/>
      <c r="D5485" s="451"/>
      <c r="E5485" s="451"/>
      <c r="F5485" s="451"/>
      <c r="G5485" s="451"/>
      <c r="H5485" s="451"/>
    </row>
    <row r="5486" spans="1:8" x14ac:dyDescent="0.2">
      <c r="A5486" s="452"/>
      <c r="B5486" s="451"/>
      <c r="C5486" s="451"/>
      <c r="D5486" s="451"/>
      <c r="E5486" s="451"/>
      <c r="F5486" s="451"/>
      <c r="G5486" s="451"/>
      <c r="H5486" s="451"/>
    </row>
    <row r="5487" spans="1:8" x14ac:dyDescent="0.2">
      <c r="A5487" s="452"/>
      <c r="B5487" s="451"/>
      <c r="C5487" s="451"/>
      <c r="D5487" s="451"/>
      <c r="E5487" s="451"/>
      <c r="F5487" s="451"/>
      <c r="G5487" s="451"/>
      <c r="H5487" s="451"/>
    </row>
    <row r="5488" spans="1:8" x14ac:dyDescent="0.2">
      <c r="A5488" s="452"/>
      <c r="B5488" s="451"/>
      <c r="C5488" s="451"/>
      <c r="D5488" s="451"/>
      <c r="E5488" s="451"/>
      <c r="F5488" s="451"/>
      <c r="G5488" s="451"/>
      <c r="H5488" s="451"/>
    </row>
    <row r="5489" spans="1:8" x14ac:dyDescent="0.2">
      <c r="A5489" s="452"/>
      <c r="B5489" s="451"/>
      <c r="C5489" s="451"/>
      <c r="D5489" s="451"/>
      <c r="E5489" s="451"/>
      <c r="F5489" s="451"/>
      <c r="G5489" s="451"/>
      <c r="H5489" s="451"/>
    </row>
    <row r="5490" spans="1:8" x14ac:dyDescent="0.2">
      <c r="A5490" s="452"/>
      <c r="B5490" s="451"/>
      <c r="C5490" s="451"/>
      <c r="D5490" s="451"/>
      <c r="E5490" s="451"/>
      <c r="F5490" s="451"/>
      <c r="G5490" s="451"/>
      <c r="H5490" s="451"/>
    </row>
    <row r="5491" spans="1:8" x14ac:dyDescent="0.2">
      <c r="B5491" s="451"/>
      <c r="C5491" s="451"/>
      <c r="D5491" s="451"/>
      <c r="E5491" s="451"/>
      <c r="F5491" s="451"/>
      <c r="G5491" s="451"/>
      <c r="H5491" s="451"/>
    </row>
    <row r="5492" spans="1:8" x14ac:dyDescent="0.2">
      <c r="B5492" s="451"/>
      <c r="C5492" s="451"/>
      <c r="D5492" s="451"/>
      <c r="E5492" s="451"/>
      <c r="F5492" s="451"/>
      <c r="G5492" s="451"/>
      <c r="H5492" s="451"/>
    </row>
    <row r="5493" spans="1:8" x14ac:dyDescent="0.2">
      <c r="B5493" s="451"/>
      <c r="C5493" s="451"/>
      <c r="D5493" s="451"/>
      <c r="E5493" s="451"/>
      <c r="F5493" s="451"/>
      <c r="G5493" s="451"/>
      <c r="H5493" s="451"/>
    </row>
    <row r="5494" spans="1:8" x14ac:dyDescent="0.2">
      <c r="B5494" s="451"/>
      <c r="C5494" s="451"/>
      <c r="D5494" s="451"/>
      <c r="E5494" s="451"/>
      <c r="F5494" s="451"/>
      <c r="G5494" s="451"/>
      <c r="H5494" s="451"/>
    </row>
    <row r="5495" spans="1:8" x14ac:dyDescent="0.2">
      <c r="B5495" s="451"/>
      <c r="C5495" s="451"/>
      <c r="D5495" s="451"/>
      <c r="E5495" s="451"/>
      <c r="F5495" s="451"/>
      <c r="G5495" s="451"/>
      <c r="H5495" s="451"/>
    </row>
    <row r="5496" spans="1:8" x14ac:dyDescent="0.2">
      <c r="B5496" s="451"/>
      <c r="C5496" s="451"/>
      <c r="D5496" s="451"/>
      <c r="E5496" s="451"/>
      <c r="F5496" s="451"/>
      <c r="G5496" s="451"/>
      <c r="H5496" s="451"/>
    </row>
    <row r="5497" spans="1:8" x14ac:dyDescent="0.2">
      <c r="B5497" s="451"/>
      <c r="C5497" s="451"/>
      <c r="D5497" s="451"/>
      <c r="E5497" s="451"/>
      <c r="F5497" s="451"/>
      <c r="G5497" s="451"/>
      <c r="H5497" s="451"/>
    </row>
    <row r="5498" spans="1:8" x14ac:dyDescent="0.2">
      <c r="B5498" s="451"/>
      <c r="C5498" s="451"/>
      <c r="D5498" s="451"/>
      <c r="E5498" s="451"/>
      <c r="F5498" s="451"/>
      <c r="G5498" s="451"/>
      <c r="H5498" s="451"/>
    </row>
    <row r="5499" spans="1:8" x14ac:dyDescent="0.2">
      <c r="B5499" s="451"/>
      <c r="C5499" s="451"/>
      <c r="D5499" s="451"/>
      <c r="E5499" s="451"/>
      <c r="F5499" s="451"/>
      <c r="G5499" s="451"/>
      <c r="H5499" s="451"/>
    </row>
    <row r="5500" spans="1:8" x14ac:dyDescent="0.2">
      <c r="C5500" s="451"/>
      <c r="D5500" s="451"/>
      <c r="E5500" s="451"/>
      <c r="F5500" s="451"/>
      <c r="G5500" s="451"/>
      <c r="H5500" s="451"/>
    </row>
    <row r="5501" spans="1:8" x14ac:dyDescent="0.2">
      <c r="C5501" s="451"/>
      <c r="D5501" s="451"/>
      <c r="E5501" s="451"/>
      <c r="F5501" s="451"/>
      <c r="G5501" s="451"/>
      <c r="H5501" s="451"/>
    </row>
    <row r="5502" spans="1:8" x14ac:dyDescent="0.2">
      <c r="C5502" s="451"/>
      <c r="D5502" s="451"/>
      <c r="E5502" s="451"/>
      <c r="F5502" s="451"/>
      <c r="G5502" s="451"/>
      <c r="H5502" s="451"/>
    </row>
    <row r="5503" spans="1:8" x14ac:dyDescent="0.2">
      <c r="C5503" s="451"/>
      <c r="D5503" s="451"/>
      <c r="E5503" s="451"/>
      <c r="F5503" s="451"/>
      <c r="G5503" s="451"/>
      <c r="H5503" s="451"/>
    </row>
    <row r="5504" spans="1:8" x14ac:dyDescent="0.2">
      <c r="C5504" s="451"/>
      <c r="D5504" s="451"/>
      <c r="E5504" s="451"/>
      <c r="F5504" s="451"/>
      <c r="G5504" s="451"/>
      <c r="H5504" s="451"/>
    </row>
    <row r="5505" spans="3:8" x14ac:dyDescent="0.2">
      <c r="C5505" s="451"/>
      <c r="D5505" s="451"/>
      <c r="E5505" s="451"/>
      <c r="F5505" s="451"/>
      <c r="G5505" s="451"/>
      <c r="H5505" s="451"/>
    </row>
    <row r="5506" spans="3:8" x14ac:dyDescent="0.2">
      <c r="C5506" s="451"/>
      <c r="D5506" s="451"/>
      <c r="E5506" s="451"/>
      <c r="F5506" s="451"/>
      <c r="G5506" s="451"/>
      <c r="H5506" s="451"/>
    </row>
    <row r="5507" spans="3:8" x14ac:dyDescent="0.2">
      <c r="C5507" s="451"/>
      <c r="D5507" s="451"/>
      <c r="E5507" s="451"/>
      <c r="F5507" s="451"/>
      <c r="G5507" s="451"/>
      <c r="H5507" s="451"/>
    </row>
    <row r="5508" spans="3:8" x14ac:dyDescent="0.2">
      <c r="C5508" s="451"/>
      <c r="D5508" s="451"/>
      <c r="E5508" s="451"/>
      <c r="F5508" s="451"/>
      <c r="G5508" s="451"/>
      <c r="H5508" s="451"/>
    </row>
    <row r="5509" spans="3:8" x14ac:dyDescent="0.2">
      <c r="D5509" s="451"/>
      <c r="E5509" s="451"/>
      <c r="F5509" s="451"/>
      <c r="G5509" s="451"/>
      <c r="H5509" s="451"/>
    </row>
    <row r="5510" spans="3:8" x14ac:dyDescent="0.2">
      <c r="D5510" s="451"/>
      <c r="E5510" s="451"/>
      <c r="F5510" s="451"/>
      <c r="G5510" s="451"/>
      <c r="H5510" s="451"/>
    </row>
    <row r="5511" spans="3:8" x14ac:dyDescent="0.2">
      <c r="D5511" s="451"/>
      <c r="E5511" s="451"/>
      <c r="F5511" s="451"/>
      <c r="G5511" s="451"/>
      <c r="H5511" s="451"/>
    </row>
    <row r="5512" spans="3:8" x14ac:dyDescent="0.2">
      <c r="D5512" s="451"/>
      <c r="E5512" s="451"/>
      <c r="F5512" s="451"/>
      <c r="G5512" s="451"/>
      <c r="H5512" s="451"/>
    </row>
    <row r="5513" spans="3:8" x14ac:dyDescent="0.2">
      <c r="D5513" s="451"/>
      <c r="E5513" s="451"/>
      <c r="F5513" s="451"/>
      <c r="G5513" s="451"/>
      <c r="H5513" s="451"/>
    </row>
    <row r="5514" spans="3:8" x14ac:dyDescent="0.2">
      <c r="D5514" s="451"/>
      <c r="E5514" s="451"/>
      <c r="F5514" s="451"/>
      <c r="G5514" s="451"/>
      <c r="H5514" s="451"/>
    </row>
    <row r="5515" spans="3:8" x14ac:dyDescent="0.2">
      <c r="D5515" s="451"/>
      <c r="E5515" s="451"/>
      <c r="F5515" s="451"/>
      <c r="G5515" s="451"/>
      <c r="H5515" s="451"/>
    </row>
    <row r="5516" spans="3:8" x14ac:dyDescent="0.2">
      <c r="D5516" s="451"/>
      <c r="E5516" s="451"/>
      <c r="F5516" s="451"/>
      <c r="G5516" s="451"/>
      <c r="H5516" s="451"/>
    </row>
    <row r="5517" spans="3:8" x14ac:dyDescent="0.2">
      <c r="D5517" s="451"/>
      <c r="E5517" s="451"/>
      <c r="F5517" s="451"/>
      <c r="G5517" s="451"/>
      <c r="H5517" s="451"/>
    </row>
    <row r="5518" spans="3:8" x14ac:dyDescent="0.2">
      <c r="E5518" s="451"/>
      <c r="F5518" s="451"/>
      <c r="G5518" s="451"/>
      <c r="H5518" s="451"/>
    </row>
    <row r="5519" spans="3:8" x14ac:dyDescent="0.2">
      <c r="E5519" s="451"/>
      <c r="F5519" s="451"/>
      <c r="G5519" s="451"/>
      <c r="H5519" s="451"/>
    </row>
    <row r="5520" spans="3:8" x14ac:dyDescent="0.2">
      <c r="E5520" s="451"/>
      <c r="F5520" s="451"/>
      <c r="G5520" s="451"/>
      <c r="H5520" s="451"/>
    </row>
    <row r="5521" spans="5:8" x14ac:dyDescent="0.2">
      <c r="E5521" s="451"/>
      <c r="F5521" s="451"/>
      <c r="G5521" s="451"/>
      <c r="H5521" s="451"/>
    </row>
    <row r="5522" spans="5:8" x14ac:dyDescent="0.2">
      <c r="E5522" s="451"/>
      <c r="F5522" s="451"/>
      <c r="G5522" s="451"/>
      <c r="H5522" s="451"/>
    </row>
    <row r="5523" spans="5:8" x14ac:dyDescent="0.2">
      <c r="E5523" s="451"/>
      <c r="F5523" s="451"/>
      <c r="G5523" s="451"/>
      <c r="H5523" s="451"/>
    </row>
    <row r="5524" spans="5:8" x14ac:dyDescent="0.2">
      <c r="E5524" s="451"/>
      <c r="F5524" s="451"/>
      <c r="G5524" s="451"/>
      <c r="H5524" s="451"/>
    </row>
    <row r="5525" spans="5:8" x14ac:dyDescent="0.2">
      <c r="E5525" s="451"/>
      <c r="F5525" s="451"/>
      <c r="G5525" s="451"/>
      <c r="H5525" s="451"/>
    </row>
    <row r="5526" spans="5:8" x14ac:dyDescent="0.2">
      <c r="E5526" s="451"/>
      <c r="F5526" s="451"/>
      <c r="G5526" s="451"/>
      <c r="H5526" s="451"/>
    </row>
    <row r="5527" spans="5:8" x14ac:dyDescent="0.2">
      <c r="F5527" s="451"/>
      <c r="G5527" s="451"/>
      <c r="H5527" s="451"/>
    </row>
    <row r="5528" spans="5:8" x14ac:dyDescent="0.2">
      <c r="F5528" s="451"/>
      <c r="G5528" s="451"/>
      <c r="H5528" s="451"/>
    </row>
    <row r="5529" spans="5:8" x14ac:dyDescent="0.2">
      <c r="F5529" s="451"/>
      <c r="G5529" s="451"/>
      <c r="H5529" s="451"/>
    </row>
    <row r="5530" spans="5:8" x14ac:dyDescent="0.2">
      <c r="F5530" s="451"/>
      <c r="G5530" s="451"/>
      <c r="H5530" s="451"/>
    </row>
    <row r="5531" spans="5:8" x14ac:dyDescent="0.2">
      <c r="F5531" s="451"/>
      <c r="G5531" s="451"/>
      <c r="H5531" s="451"/>
    </row>
    <row r="5532" spans="5:8" x14ac:dyDescent="0.2">
      <c r="F5532" s="451"/>
      <c r="G5532" s="451"/>
      <c r="H5532" s="451"/>
    </row>
    <row r="5533" spans="5:8" x14ac:dyDescent="0.2">
      <c r="F5533" s="451"/>
      <c r="G5533" s="451"/>
      <c r="H5533" s="451"/>
    </row>
    <row r="5534" spans="5:8" x14ac:dyDescent="0.2">
      <c r="F5534" s="451"/>
      <c r="G5534" s="451"/>
      <c r="H5534" s="451"/>
    </row>
    <row r="5535" spans="5:8" x14ac:dyDescent="0.2">
      <c r="F5535" s="451"/>
      <c r="G5535" s="451"/>
      <c r="H5535" s="451"/>
    </row>
    <row r="5536" spans="5:8" x14ac:dyDescent="0.2">
      <c r="G5536" s="451"/>
      <c r="H5536" s="451"/>
    </row>
    <row r="5537" spans="7:8" x14ac:dyDescent="0.2">
      <c r="G5537" s="451"/>
      <c r="H5537" s="451"/>
    </row>
    <row r="5538" spans="7:8" x14ac:dyDescent="0.2">
      <c r="G5538" s="451"/>
      <c r="H5538" s="451"/>
    </row>
    <row r="5539" spans="7:8" x14ac:dyDescent="0.2">
      <c r="G5539" s="451"/>
      <c r="H5539" s="451"/>
    </row>
    <row r="5540" spans="7:8" x14ac:dyDescent="0.2">
      <c r="G5540" s="451"/>
      <c r="H5540" s="451"/>
    </row>
    <row r="5541" spans="7:8" x14ac:dyDescent="0.2">
      <c r="G5541" s="451"/>
      <c r="H5541" s="451"/>
    </row>
    <row r="5542" spans="7:8" x14ac:dyDescent="0.2">
      <c r="G5542" s="451"/>
      <c r="H5542" s="451"/>
    </row>
    <row r="5543" spans="7:8" x14ac:dyDescent="0.2">
      <c r="G5543" s="451"/>
      <c r="H5543" s="451"/>
    </row>
    <row r="5544" spans="7:8" x14ac:dyDescent="0.2">
      <c r="G5544" s="451"/>
      <c r="H5544" s="451"/>
    </row>
    <row r="5545" spans="7:8" x14ac:dyDescent="0.2">
      <c r="H5545" s="451"/>
    </row>
    <row r="5546" spans="7:8" x14ac:dyDescent="0.2">
      <c r="H5546" s="451"/>
    </row>
    <row r="5547" spans="7:8" x14ac:dyDescent="0.2">
      <c r="H5547" s="451"/>
    </row>
    <row r="5548" spans="7:8" x14ac:dyDescent="0.2">
      <c r="H5548" s="451"/>
    </row>
    <row r="5549" spans="7:8" x14ac:dyDescent="0.2">
      <c r="H5549" s="451"/>
    </row>
    <row r="5550" spans="7:8" x14ac:dyDescent="0.2">
      <c r="H5550" s="451"/>
    </row>
    <row r="5551" spans="7:8" x14ac:dyDescent="0.2">
      <c r="H5551" s="451"/>
    </row>
    <row r="5552" spans="7:8" x14ac:dyDescent="0.2">
      <c r="H5552" s="451"/>
    </row>
    <row r="5553" spans="8:8" x14ac:dyDescent="0.2">
      <c r="H5553" s="451"/>
    </row>
  </sheetData>
  <sheetProtection algorithmName="SHA-512" hashValue="3BIBCNlww/pQ3/YFcyoJ4L0fOfC/L6RhUZa4mXmX4ke/CyIJTrEK3ZF+4sMRFeD01SUuFZfkX2vp8OW/BoLasA==" saltValue="VE1GRRNhZYIGZnniJoT85Q==" spinCount="100000" sheet="1" objects="1" scenarios="1" formatCells="0" formatColumns="0"/>
  <phoneticPr fontId="23"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BF88"/>
  <sheetViews>
    <sheetView showGridLines="0" workbookViewId="0">
      <selection activeCell="C33" sqref="C33"/>
    </sheetView>
  </sheetViews>
  <sheetFormatPr baseColWidth="10" defaultColWidth="0" defaultRowHeight="12.75" customHeight="1" zeroHeight="1" x14ac:dyDescent="0.2"/>
  <cols>
    <col min="1" max="1" width="13.28515625" customWidth="1"/>
    <col min="2" max="2" width="18.28515625" customWidth="1"/>
    <col min="3" max="3" width="12.7109375" customWidth="1"/>
    <col min="4" max="4" width="13.5703125" customWidth="1"/>
    <col min="5" max="5" width="13.7109375" customWidth="1"/>
    <col min="6" max="7" width="14.5703125" customWidth="1"/>
    <col min="8" max="8" width="24.85546875" customWidth="1"/>
  </cols>
  <sheetData>
    <row r="1" spans="1:58" ht="22.5" customHeight="1" x14ac:dyDescent="0.2">
      <c r="A1" s="615" t="s">
        <v>2319</v>
      </c>
      <c r="B1" s="615"/>
      <c r="C1" s="615"/>
      <c r="D1" s="616" t="s">
        <v>2320</v>
      </c>
      <c r="E1" s="616"/>
      <c r="F1" s="616"/>
      <c r="G1" s="25" t="s">
        <v>2214</v>
      </c>
      <c r="H1" s="25" t="s">
        <v>2215</v>
      </c>
      <c r="I1" s="617" t="s">
        <v>2215</v>
      </c>
      <c r="AE1" t="s">
        <v>2216</v>
      </c>
      <c r="AF1" t="s">
        <v>2217</v>
      </c>
      <c r="AG1" t="s">
        <v>2313</v>
      </c>
      <c r="AH1" t="s">
        <v>2218</v>
      </c>
      <c r="AI1" t="s">
        <v>2219</v>
      </c>
      <c r="AJ1" t="s">
        <v>2220</v>
      </c>
      <c r="AK1" t="s">
        <v>2221</v>
      </c>
      <c r="AL1" t="s">
        <v>2222</v>
      </c>
      <c r="AM1" t="s">
        <v>2223</v>
      </c>
      <c r="AO1" t="s">
        <v>2224</v>
      </c>
      <c r="AP1" t="s">
        <v>2225</v>
      </c>
      <c r="AQ1" t="s">
        <v>2105</v>
      </c>
      <c r="AR1" t="s">
        <v>2106</v>
      </c>
      <c r="AS1" t="s">
        <v>2226</v>
      </c>
      <c r="AT1" t="s">
        <v>2104</v>
      </c>
      <c r="AU1" t="s">
        <v>2227</v>
      </c>
      <c r="AV1" t="s">
        <v>2228</v>
      </c>
      <c r="AW1" t="s">
        <v>2229</v>
      </c>
      <c r="AZ1" t="s">
        <v>2230</v>
      </c>
      <c r="BA1" t="s">
        <v>2231</v>
      </c>
      <c r="BB1" t="s">
        <v>2232</v>
      </c>
      <c r="BC1" t="s">
        <v>2233</v>
      </c>
      <c r="BD1" t="s">
        <v>2234</v>
      </c>
      <c r="BE1" t="s">
        <v>2235</v>
      </c>
      <c r="BF1" t="s">
        <v>2236</v>
      </c>
    </row>
    <row r="2" spans="1:58" ht="25.5" customHeight="1" x14ac:dyDescent="0.2">
      <c r="A2" s="26" t="s">
        <v>2237</v>
      </c>
      <c r="B2" s="27" t="s">
        <v>2238</v>
      </c>
      <c r="C2" s="27" t="s">
        <v>2239</v>
      </c>
      <c r="D2" s="27" t="s">
        <v>2216</v>
      </c>
      <c r="E2" s="27" t="s">
        <v>2224</v>
      </c>
      <c r="F2" s="28" t="s">
        <v>2230</v>
      </c>
      <c r="G2" s="25" t="s">
        <v>2240</v>
      </c>
      <c r="H2" s="25"/>
      <c r="I2" s="617"/>
    </row>
    <row r="3" spans="1:58" ht="12.75" customHeight="1" x14ac:dyDescent="0.2">
      <c r="A3" s="29" t="s">
        <v>2241</v>
      </c>
      <c r="B3" s="29" t="s">
        <v>2172</v>
      </c>
      <c r="C3" s="29"/>
      <c r="D3" s="30" t="s">
        <v>2219</v>
      </c>
      <c r="E3" s="31" t="s">
        <v>2227</v>
      </c>
      <c r="F3" s="34"/>
      <c r="G3" s="32" t="str">
        <f>INDEX(ESV!$D$1:$D$568,MATCH(IF(ISNA(INDEX(KLAV!$B$2:$B$10,MATCH(IF(ISBLANK(D3)," ",D3),KLAV!$A$2:$A$10,0))+INDEX(KLAV!$B$13:$B$21,MATCH(IF(ISBLANK(E3)," ",E3),KLAV!$A$13:$A$21,0))+INDEX(KLAV!$B$24:$B$30,MATCH(IF(ISBLANK(F3)," ",F3),KLAV!$A$24:$A$30,0))),999,INDEX(KLAV!$B$2:$B$10,MATCH(IF(ISBLANK(D3)," ",D3),KLAV!$A$2:$A$10,0))+INDEX(KLAV!$B$13:$B$21,MATCH(IF(ISBLANK(E3)," ",E3),KLAV!$A$13:$A$21,0))+INDEX(KLAV!$B$24:$B$30,MATCH(IF(ISBLANK(F3)," ",F3),KLAV!$A$24:$A$30,0))),ESV!$E$1:$E$568,))</f>
        <v>!!</v>
      </c>
      <c r="H3" s="33"/>
    </row>
    <row r="4" spans="1:58" ht="12.75" customHeight="1" x14ac:dyDescent="0.2">
      <c r="A4" s="29" t="s">
        <v>2241</v>
      </c>
      <c r="B4" s="29" t="s">
        <v>2173</v>
      </c>
      <c r="C4" s="29"/>
      <c r="D4" s="30" t="s">
        <v>2218</v>
      </c>
      <c r="E4" s="31" t="s">
        <v>2227</v>
      </c>
      <c r="F4" s="34" t="s">
        <v>2236</v>
      </c>
      <c r="G4" s="32" t="str">
        <f>INDEX(ESV!$D$1:$D$568,MATCH(IF(ISNA(INDEX(KLAV!$B$2:$B$10,MATCH(IF(ISBLANK(D4)," ",D4),KLAV!$A$2:$A$10,0))+INDEX(KLAV!$B$13:$B$21,MATCH(IF(ISBLANK(E4)," ",E4),KLAV!$A$13:$A$21,0))+INDEX(KLAV!$B$24:$B$30,MATCH(IF(ISBLANK(F4)," ",F4),KLAV!$A$24:$A$30,0))),999,INDEX(KLAV!$B$2:$B$10,MATCH(IF(ISBLANK(D4)," ",D4),KLAV!$A$2:$A$10,0))+INDEX(KLAV!$B$13:$B$21,MATCH(IF(ISBLANK(E4)," ",E4),KLAV!$A$13:$A$21,0))+INDEX(KLAV!$B$24:$B$30,MATCH(IF(ISBLANK(F4)," ",F4),KLAV!$A$24:$A$30,0))),ESV!$E$1:$E$568,))</f>
        <v>!</v>
      </c>
      <c r="H4" s="33"/>
    </row>
    <row r="5" spans="1:58" ht="12.75" customHeight="1" x14ac:dyDescent="0.2">
      <c r="A5" s="29" t="s">
        <v>2241</v>
      </c>
      <c r="B5" s="29" t="s">
        <v>2174</v>
      </c>
      <c r="C5" s="29"/>
      <c r="D5" s="30" t="s">
        <v>2217</v>
      </c>
      <c r="E5" s="31" t="s">
        <v>2228</v>
      </c>
      <c r="F5" s="34" t="s">
        <v>2236</v>
      </c>
      <c r="G5" s="32" t="str">
        <f>INDEX(ESV!$D$1:$D$568,MATCH(IF(ISNA(INDEX(KLAV!$B$2:$B$10,MATCH(IF(ISBLANK(D5)," ",D5),KLAV!$A$2:$A$10,0))+INDEX(KLAV!$B$13:$B$21,MATCH(IF(ISBLANK(E5)," ",E5),KLAV!$A$13:$A$21,0))+INDEX(KLAV!$B$24:$B$30,MATCH(IF(ISBLANK(F5)," ",F5),KLAV!$A$24:$A$30,0))),999,INDEX(KLAV!$B$2:$B$10,MATCH(IF(ISBLANK(D5)," ",D5),KLAV!$A$2:$A$10,0))+INDEX(KLAV!$B$13:$B$21,MATCH(IF(ISBLANK(E5)," ",E5),KLAV!$A$13:$A$21,0))+INDEX(KLAV!$B$24:$B$30,MATCH(IF(ISBLANK(F5)," ",F5),KLAV!$A$24:$A$30,0))),ESV!$E$1:$E$568,))</f>
        <v>(!)</v>
      </c>
      <c r="H5" s="33"/>
    </row>
    <row r="6" spans="1:58" ht="12.75" customHeight="1" x14ac:dyDescent="0.2">
      <c r="A6" s="29" t="s">
        <v>2241</v>
      </c>
      <c r="B6" s="29" t="s">
        <v>2142</v>
      </c>
      <c r="C6" s="29"/>
      <c r="D6" s="30" t="s">
        <v>2223</v>
      </c>
      <c r="E6" s="31" t="s">
        <v>2229</v>
      </c>
      <c r="F6" s="34" t="s">
        <v>2236</v>
      </c>
      <c r="G6" s="32" t="str">
        <f>INDEX(ESV!$D$1:$D$568,MATCH(IF(ISNA(INDEX(KLAV!$B$2:$B$10,MATCH(IF(ISBLANK(D6)," ",D6),KLAV!$A$2:$A$10,0))+INDEX(KLAV!$B$13:$B$21,MATCH(IF(ISBLANK(E6)," ",E6),KLAV!$A$13:$A$21,0))+INDEX(KLAV!$B$24:$B$30,MATCH(IF(ISBLANK(F6)," ",F6),KLAV!$A$24:$A$30,0))),999,INDEX(KLAV!$B$2:$B$10,MATCH(IF(ISBLANK(D6)," ",D6),KLAV!$A$2:$A$10,0))+INDEX(KLAV!$B$13:$B$21,MATCH(IF(ISBLANK(E6)," ",E6),KLAV!$A$13:$A$21,0))+INDEX(KLAV!$B$24:$B$30,MATCH(IF(ISBLANK(F6)," ",F6),KLAV!$A$24:$A$30,0))),ESV!$E$1:$E$568,))</f>
        <v>?</v>
      </c>
      <c r="H6" s="33"/>
    </row>
    <row r="7" spans="1:58" ht="12.75" customHeight="1" x14ac:dyDescent="0.2">
      <c r="A7" s="29" t="s">
        <v>2241</v>
      </c>
      <c r="B7" s="29" t="s">
        <v>2241</v>
      </c>
      <c r="C7" s="35"/>
      <c r="D7" s="30" t="s">
        <v>2217</v>
      </c>
      <c r="E7" s="31" t="s">
        <v>2106</v>
      </c>
      <c r="F7" s="34" t="s">
        <v>2231</v>
      </c>
      <c r="G7" s="32" t="str">
        <f>INDEX(ESV!$D$1:$D$568,MATCH(IF(ISNA(INDEX(KLAV!$B$2:$B$10,MATCH(IF(ISBLANK(D7)," ",D7),KLAV!$A$2:$A$10,0))+INDEX(KLAV!$B$13:$B$21,MATCH(IF(ISBLANK(E7)," ",E7),KLAV!$A$13:$A$21,0))+INDEX(KLAV!$B$24:$B$30,MATCH(IF(ISBLANK(F7)," ",F7),KLAV!$A$24:$A$30,0))),999,INDEX(KLAV!$B$2:$B$10,MATCH(IF(ISBLANK(D7)," ",D7),KLAV!$A$2:$A$10,0))+INDEX(KLAV!$B$13:$B$21,MATCH(IF(ISBLANK(E7)," ",E7),KLAV!$A$13:$A$21,0))+INDEX(KLAV!$B$24:$B$30,MATCH(IF(ISBLANK(F7)," ",F7),KLAV!$A$24:$A$30,0))),ESV!$E$1:$E$568,))</f>
        <v>:</v>
      </c>
      <c r="H7" s="33"/>
    </row>
    <row r="8" spans="1:58" ht="12.75" customHeight="1" x14ac:dyDescent="0.2">
      <c r="A8" s="29" t="s">
        <v>2241</v>
      </c>
      <c r="B8" s="29" t="s">
        <v>2241</v>
      </c>
      <c r="C8" s="36"/>
      <c r="D8" s="384"/>
      <c r="E8" s="382"/>
      <c r="F8" s="383"/>
      <c r="G8" s="32" t="str">
        <f>INDEX(ESV!$D$1:$D$568,MATCH(IF(ISNA(INDEX(KLAV!$B$2:$B$10,MATCH(IF(ISBLANK(D8)," ",D8),KLAV!$A$2:$A$10,0))+INDEX(KLAV!$B$13:$B$21,MATCH(IF(ISBLANK(E8)," ",E8),KLAV!$A$13:$A$21,0))+INDEX(KLAV!$B$24:$B$30,MATCH(IF(ISBLANK(F8)," ",F8),KLAV!$A$24:$A$30,0))),999,INDEX(KLAV!$B$2:$B$10,MATCH(IF(ISBLANK(D8)," ",D8),KLAV!$A$2:$A$10,0))+INDEX(KLAV!$B$13:$B$21,MATCH(IF(ISBLANK(E8)," ",E8),KLAV!$A$13:$A$21,0))+INDEX(KLAV!$B$24:$B$30,MATCH(IF(ISBLANK(F8)," ",F8),KLAV!$A$24:$A$30,0))),ESV!$E$1:$E$568,))</f>
        <v>nb</v>
      </c>
      <c r="H8" s="33"/>
      <c r="I8" s="38"/>
    </row>
    <row r="9" spans="1:58" ht="12.75" customHeight="1" x14ac:dyDescent="0.2">
      <c r="A9" s="29" t="s">
        <v>2241</v>
      </c>
      <c r="B9" s="35" t="s">
        <v>2143</v>
      </c>
      <c r="C9" s="36"/>
      <c r="D9" s="37"/>
      <c r="E9" s="382"/>
      <c r="F9" s="383"/>
      <c r="G9" s="32" t="str">
        <f>INDEX(ESV!$D$1:$D$568,MATCH(IF(ISNA(INDEX(KLAV!$B$2:$B$10,MATCH(IF(ISBLANK(D9)," ",D9),KLAV!$A$2:$A$10,0))+INDEX(KLAV!$B$13:$B$21,MATCH(IF(ISBLANK(E9)," ",E9),KLAV!$A$13:$A$21,0))+INDEX(KLAV!$B$24:$B$30,MATCH(IF(ISBLANK(F9)," ",F9),KLAV!$A$24:$A$30,0))),999,INDEX(KLAV!$B$2:$B$10,MATCH(IF(ISBLANK(D9)," ",D9),KLAV!$A$2:$A$10,0))+INDEX(KLAV!$B$13:$B$21,MATCH(IF(ISBLANK(E9)," ",E9),KLAV!$A$13:$A$21,0))+INDEX(KLAV!$B$24:$B$30,MATCH(IF(ISBLANK(F9)," ",F9),KLAV!$A$24:$A$30,0))),ESV!$E$1:$E$568,))</f>
        <v>nb</v>
      </c>
      <c r="H9" s="33"/>
    </row>
    <row r="10" spans="1:58" ht="12.75" customHeight="1" x14ac:dyDescent="0.2">
      <c r="A10" s="39" t="s">
        <v>2169</v>
      </c>
      <c r="B10" s="29" t="s">
        <v>2172</v>
      </c>
      <c r="C10" s="35">
        <v>0</v>
      </c>
      <c r="D10" s="37" t="s">
        <v>2221</v>
      </c>
      <c r="E10" s="382"/>
      <c r="F10" s="383"/>
      <c r="G10" s="32" t="str">
        <f>INDEX(ESV!$D$1:$D$568,MATCH(IF(ISNA(INDEX(KLAV!$B$2:$B$10,MATCH(IF(ISBLANK(D10)," ",D10),KLAV!$A$2:$A$10,0))+INDEX(KLAV!$B$13:$B$21,MATCH(IF(ISBLANK(E10)," ",E10),KLAV!$A$13:$A$21,0))+INDEX(KLAV!$B$24:$B$30,MATCH(IF(ISBLANK(F10)," ",F10),KLAV!$A$24:$A$30,0))),999,INDEX(KLAV!$B$2:$B$10,MATCH(IF(ISBLANK(D10)," ",D10),KLAV!$A$2:$A$10,0))+INDEX(KLAV!$B$13:$B$21,MATCH(IF(ISBLANK(E10)," ",E10),KLAV!$A$13:$A$21,0))+INDEX(KLAV!$B$24:$B$30,MATCH(IF(ISBLANK(F10)," ",F10),KLAV!$A$24:$A$30,0))),ESV!$E$1:$E$568,))</f>
        <v>!!</v>
      </c>
      <c r="H10" s="33"/>
    </row>
    <row r="11" spans="1:58" ht="12.75" customHeight="1" x14ac:dyDescent="0.2">
      <c r="A11" s="40" t="s">
        <v>2169</v>
      </c>
      <c r="B11" s="29" t="s">
        <v>2172</v>
      </c>
      <c r="C11" s="29">
        <v>1</v>
      </c>
      <c r="D11" s="37" t="s">
        <v>2221</v>
      </c>
      <c r="E11" s="382"/>
      <c r="F11" s="383"/>
      <c r="G11" s="32" t="str">
        <f>INDEX(ESV!$D$1:$D$568,MATCH(IF(ISNA(INDEX(KLAV!$B$2:$B$10,MATCH(IF(ISBLANK(D11)," ",D11),KLAV!$A$2:$A$10,0))+INDEX(KLAV!$B$13:$B$21,MATCH(IF(ISBLANK(E11)," ",E11),KLAV!$A$13:$A$21,0))+INDEX(KLAV!$B$24:$B$30,MATCH(IF(ISBLANK(F11)," ",F11),KLAV!$A$24:$A$30,0))),999,INDEX(KLAV!$B$2:$B$10,MATCH(IF(ISBLANK(D11)," ",D11),KLAV!$A$2:$A$10,0))+INDEX(KLAV!$B$13:$B$21,MATCH(IF(ISBLANK(E11)," ",E11),KLAV!$A$13:$A$21,0))+INDEX(KLAV!$B$24:$B$30,MATCH(IF(ISBLANK(F11)," ",F11),KLAV!$A$24:$A$30,0))),ESV!$E$1:$E$568,))</f>
        <v>!!</v>
      </c>
      <c r="H11" s="33"/>
    </row>
    <row r="12" spans="1:58" ht="12.75" customHeight="1" x14ac:dyDescent="0.2">
      <c r="A12" s="40" t="s">
        <v>2169</v>
      </c>
      <c r="B12" s="29" t="s">
        <v>2172</v>
      </c>
      <c r="C12" s="29">
        <v>2</v>
      </c>
      <c r="D12" s="37" t="s">
        <v>2221</v>
      </c>
      <c r="E12" s="382"/>
      <c r="F12" s="383"/>
      <c r="G12" s="32" t="str">
        <f>INDEX(ESV!$D$1:$D$568,MATCH(IF(ISNA(INDEX(KLAV!$B$2:$B$10,MATCH(IF(ISBLANK(D12)," ",D12),KLAV!$A$2:$A$10,0))+INDEX(KLAV!$B$13:$B$21,MATCH(IF(ISBLANK(E12)," ",E12),KLAV!$A$13:$A$21,0))+INDEX(KLAV!$B$24:$B$30,MATCH(IF(ISBLANK(F12)," ",F12),KLAV!$A$24:$A$30,0))),999,INDEX(KLAV!$B$2:$B$10,MATCH(IF(ISBLANK(D12)," ",D12),KLAV!$A$2:$A$10,0))+INDEX(KLAV!$B$13:$B$21,MATCH(IF(ISBLANK(E12)," ",E12),KLAV!$A$13:$A$21,0))+INDEX(KLAV!$B$24:$B$30,MATCH(IF(ISBLANK(F12)," ",F12),KLAV!$A$24:$A$30,0))),ESV!$E$1:$E$568,))</f>
        <v>!!</v>
      </c>
      <c r="H12" s="33"/>
    </row>
    <row r="13" spans="1:58" ht="12.75" customHeight="1" x14ac:dyDescent="0.2">
      <c r="A13" s="40" t="s">
        <v>2169</v>
      </c>
      <c r="B13" s="35" t="s">
        <v>2172</v>
      </c>
      <c r="C13" s="29">
        <v>3</v>
      </c>
      <c r="D13" s="37" t="s">
        <v>2221</v>
      </c>
      <c r="E13" s="382"/>
      <c r="F13" s="383"/>
      <c r="G13" s="32" t="str">
        <f>INDEX(ESV!$D$1:$D$568,MATCH(IF(ISNA(INDEX(KLAV!$B$2:$B$10,MATCH(IF(ISBLANK(D13)," ",D13),KLAV!$A$2:$A$10,0))+INDEX(KLAV!$B$13:$B$21,MATCH(IF(ISBLANK(E13)," ",E13),KLAV!$A$13:$A$21,0))+INDEX(KLAV!$B$24:$B$30,MATCH(IF(ISBLANK(F13)," ",F13),KLAV!$A$24:$A$30,0))),999,INDEX(KLAV!$B$2:$B$10,MATCH(IF(ISBLANK(D13)," ",D13),KLAV!$A$2:$A$10,0))+INDEX(KLAV!$B$13:$B$21,MATCH(IF(ISBLANK(E13)," ",E13),KLAV!$A$13:$A$21,0))+INDEX(KLAV!$B$24:$B$30,MATCH(IF(ISBLANK(F13)," ",F13),KLAV!$A$24:$A$30,0))),ESV!$E$1:$E$568,))</f>
        <v>!!</v>
      </c>
      <c r="H13" s="33"/>
    </row>
    <row r="14" spans="1:58" ht="12.75" customHeight="1" x14ac:dyDescent="0.2">
      <c r="A14" s="40" t="s">
        <v>2169</v>
      </c>
      <c r="B14" s="35" t="s">
        <v>2172</v>
      </c>
      <c r="C14" s="29" t="s">
        <v>2194</v>
      </c>
      <c r="D14" s="37" t="s">
        <v>2221</v>
      </c>
      <c r="E14" s="382"/>
      <c r="F14" s="383"/>
      <c r="G14" s="32" t="str">
        <f>INDEX(ESV!$D$1:$D$568,MATCH(IF(ISNA(INDEX(KLAV!$B$2:$B$10,MATCH(IF(ISBLANK(D14)," ",D14),KLAV!$A$2:$A$10,0))+INDEX(KLAV!$B$13:$B$21,MATCH(IF(ISBLANK(E14)," ",E14),KLAV!$A$13:$A$21,0))+INDEX(KLAV!$B$24:$B$30,MATCH(IF(ISBLANK(F14)," ",F14),KLAV!$A$24:$A$30,0))),999,INDEX(KLAV!$B$2:$B$10,MATCH(IF(ISBLANK(D14)," ",D14),KLAV!$A$2:$A$10,0))+INDEX(KLAV!$B$13:$B$21,MATCH(IF(ISBLANK(E14)," ",E14),KLAV!$A$13:$A$21,0))+INDEX(KLAV!$B$24:$B$30,MATCH(IF(ISBLANK(F14)," ",F14),KLAV!$A$24:$A$30,0))),ESV!$E$1:$E$568,))</f>
        <v>!!</v>
      </c>
      <c r="H14" s="33"/>
    </row>
    <row r="15" spans="1:58" ht="12.75" customHeight="1" x14ac:dyDescent="0.2">
      <c r="A15" s="40" t="s">
        <v>2169</v>
      </c>
      <c r="B15" s="29" t="s">
        <v>2172</v>
      </c>
      <c r="C15" s="29" t="s">
        <v>2165</v>
      </c>
      <c r="D15" s="37" t="s">
        <v>2221</v>
      </c>
      <c r="E15" s="382"/>
      <c r="F15" s="383"/>
      <c r="G15" s="32" t="str">
        <f>INDEX(ESV!$D$1:$D$568,MATCH(IF(ISNA(INDEX(KLAV!$B$2:$B$10,MATCH(IF(ISBLANK(D15)," ",D15),KLAV!$A$2:$A$10,0))+INDEX(KLAV!$B$13:$B$21,MATCH(IF(ISBLANK(E15)," ",E15),KLAV!$A$13:$A$21,0))+INDEX(KLAV!$B$24:$B$30,MATCH(IF(ISBLANK(F15)," ",F15),KLAV!$A$24:$A$30,0))),999,INDEX(KLAV!$B$2:$B$10,MATCH(IF(ISBLANK(D15)," ",D15),KLAV!$A$2:$A$10,0))+INDEX(KLAV!$B$13:$B$21,MATCH(IF(ISBLANK(E15)," ",E15),KLAV!$A$13:$A$21,0))+INDEX(KLAV!$B$24:$B$30,MATCH(IF(ISBLANK(F15)," ",F15),KLAV!$A$24:$A$30,0))),ESV!$E$1:$E$568,))</f>
        <v>!!</v>
      </c>
      <c r="H15" s="33"/>
    </row>
    <row r="16" spans="1:58" ht="12.75" customHeight="1" x14ac:dyDescent="0.2">
      <c r="A16" s="40" t="s">
        <v>2169</v>
      </c>
      <c r="B16" s="29" t="s">
        <v>2172</v>
      </c>
      <c r="C16" s="29" t="s">
        <v>2242</v>
      </c>
      <c r="D16" s="37" t="s">
        <v>2221</v>
      </c>
      <c r="E16" s="382"/>
      <c r="F16" s="383"/>
      <c r="G16" s="32" t="str">
        <f>INDEX(ESV!$D$1:$D$568,MATCH(IF(ISNA(INDEX(KLAV!$B$2:$B$10,MATCH(IF(ISBLANK(D16)," ",D16),KLAV!$A$2:$A$10,0))+INDEX(KLAV!$B$13:$B$21,MATCH(IF(ISBLANK(E16)," ",E16),KLAV!$A$13:$A$21,0))+INDEX(KLAV!$B$24:$B$30,MATCH(IF(ISBLANK(F16)," ",F16),KLAV!$A$24:$A$30,0))),999,INDEX(KLAV!$B$2:$B$10,MATCH(IF(ISBLANK(D16)," ",D16),KLAV!$A$2:$A$10,0))+INDEX(KLAV!$B$13:$B$21,MATCH(IF(ISBLANK(E16)," ",E16),KLAV!$A$13:$A$21,0))+INDEX(KLAV!$B$24:$B$30,MATCH(IF(ISBLANK(F16)," ",F16),KLAV!$A$24:$A$30,0))),ESV!$E$1:$E$568,))</f>
        <v>!!</v>
      </c>
      <c r="H16" s="33"/>
    </row>
    <row r="17" spans="1:9" ht="12.75" customHeight="1" x14ac:dyDescent="0.2">
      <c r="A17" s="40" t="s">
        <v>2169</v>
      </c>
      <c r="B17" s="29" t="s">
        <v>2172</v>
      </c>
      <c r="C17" s="35" t="s">
        <v>2243</v>
      </c>
      <c r="D17" s="37" t="s">
        <v>2221</v>
      </c>
      <c r="E17" s="382"/>
      <c r="F17" s="383"/>
      <c r="G17" s="32" t="str">
        <f>INDEX(ESV!$D$1:$D$568,MATCH(IF(ISNA(INDEX(KLAV!$B$2:$B$10,MATCH(IF(ISBLANK(D17)," ",D17),KLAV!$A$2:$A$10,0))+INDEX(KLAV!$B$13:$B$21,MATCH(IF(ISBLANK(E17)," ",E17),KLAV!$A$13:$A$21,0))+INDEX(KLAV!$B$24:$B$30,MATCH(IF(ISBLANK(F17)," ",F17),KLAV!$A$24:$A$30,0))),999,INDEX(KLAV!$B$2:$B$10,MATCH(IF(ISBLANK(D17)," ",D17),KLAV!$A$2:$A$10,0))+INDEX(KLAV!$B$13:$B$21,MATCH(IF(ISBLANK(E17)," ",E17),KLAV!$A$13:$A$21,0))+INDEX(KLAV!$B$24:$B$30,MATCH(IF(ISBLANK(F17)," ",F17),KLAV!$A$24:$A$30,0))),ESV!$E$1:$E$568,))</f>
        <v>!!</v>
      </c>
      <c r="H17" s="33"/>
    </row>
    <row r="18" spans="1:9" ht="12.75" customHeight="1" x14ac:dyDescent="0.2">
      <c r="A18" s="40" t="s">
        <v>2169</v>
      </c>
      <c r="B18" s="29" t="s">
        <v>2172</v>
      </c>
      <c r="C18" s="390" t="s">
        <v>1972</v>
      </c>
      <c r="D18" s="37" t="s">
        <v>2221</v>
      </c>
      <c r="E18" s="382"/>
      <c r="F18" s="383"/>
      <c r="G18" s="32" t="str">
        <f>INDEX(ESV!$D$1:$D$568,MATCH(IF(ISNA(INDEX(KLAV!$B$2:$B$10,MATCH(IF(ISBLANK(D18)," ",D18),KLAV!$A$2:$A$10,0))+INDEX(KLAV!$B$13:$B$21,MATCH(IF(ISBLANK(E18)," ",E18),KLAV!$A$13:$A$21,0))+INDEX(KLAV!$B$24:$B$30,MATCH(IF(ISBLANK(F18)," ",F18),KLAV!$A$24:$A$30,0))),999,INDEX(KLAV!$B$2:$B$10,MATCH(IF(ISBLANK(D18)," ",D18),KLAV!$A$2:$A$10,0))+INDEX(KLAV!$B$13:$B$21,MATCH(IF(ISBLANK(E18)," ",E18),KLAV!$A$13:$A$21,0))+INDEX(KLAV!$B$24:$B$30,MATCH(IF(ISBLANK(F18)," ",F18),KLAV!$A$24:$A$30,0))),ESV!$E$1:$E$568,))</f>
        <v>!!</v>
      </c>
      <c r="H18" s="33"/>
      <c r="I18" s="38" t="s">
        <v>2159</v>
      </c>
    </row>
    <row r="19" spans="1:9" ht="12.75" customHeight="1" x14ac:dyDescent="0.2">
      <c r="A19" s="40" t="s">
        <v>2169</v>
      </c>
      <c r="B19" s="29" t="s">
        <v>2244</v>
      </c>
      <c r="C19" s="35">
        <v>0</v>
      </c>
      <c r="D19" s="37" t="s">
        <v>2221</v>
      </c>
      <c r="E19" s="382"/>
      <c r="F19" s="383"/>
      <c r="G19" s="32" t="str">
        <f>INDEX(ESV!$D$1:$D$568,MATCH(IF(ISNA(INDEX(KLAV!$B$2:$B$10,MATCH(IF(ISBLANK(D19)," ",D19),KLAV!$A$2:$A$10,0))+INDEX(KLAV!$B$13:$B$21,MATCH(IF(ISBLANK(E19)," ",E19),KLAV!$A$13:$A$21,0))+INDEX(KLAV!$B$24:$B$30,MATCH(IF(ISBLANK(F19)," ",F19),KLAV!$A$24:$A$30,0))),999,INDEX(KLAV!$B$2:$B$10,MATCH(IF(ISBLANK(D19)," ",D19),KLAV!$A$2:$A$10,0))+INDEX(KLAV!$B$13:$B$21,MATCH(IF(ISBLANK(E19)," ",E19),KLAV!$A$13:$A$21,0))+INDEX(KLAV!$B$24:$B$30,MATCH(IF(ISBLANK(F19)," ",F19),KLAV!$A$24:$A$30,0))),ESV!$E$1:$E$568,))</f>
        <v>!!</v>
      </c>
      <c r="H19" s="614" t="s">
        <v>2245</v>
      </c>
      <c r="I19" s="38" t="s">
        <v>2159</v>
      </c>
    </row>
    <row r="20" spans="1:9" ht="12.75" customHeight="1" x14ac:dyDescent="0.2">
      <c r="A20" s="40" t="s">
        <v>2169</v>
      </c>
      <c r="B20" s="29" t="s">
        <v>2244</v>
      </c>
      <c r="C20" s="29">
        <v>1</v>
      </c>
      <c r="D20" s="37" t="s">
        <v>2221</v>
      </c>
      <c r="E20" s="382"/>
      <c r="F20" s="383"/>
      <c r="G20" s="32" t="str">
        <f>INDEX(ESV!$D$1:$D$568,MATCH(IF(ISNA(INDEX(KLAV!$B$2:$B$10,MATCH(IF(ISBLANK(D20)," ",D20),KLAV!$A$2:$A$10,0))+INDEX(KLAV!$B$13:$B$21,MATCH(IF(ISBLANK(E20)," ",E20),KLAV!$A$13:$A$21,0))+INDEX(KLAV!$B$24:$B$30,MATCH(IF(ISBLANK(F20)," ",F20),KLAV!$A$24:$A$30,0))),999,INDEX(KLAV!$B$2:$B$10,MATCH(IF(ISBLANK(D20)," ",D20),KLAV!$A$2:$A$10,0))+INDEX(KLAV!$B$13:$B$21,MATCH(IF(ISBLANK(E20)," ",E20),KLAV!$A$13:$A$21,0))+INDEX(KLAV!$B$24:$B$30,MATCH(IF(ISBLANK(F20)," ",F20),KLAV!$A$24:$A$30,0))),ESV!$E$1:$E$568,))</f>
        <v>!!</v>
      </c>
      <c r="H20" s="614"/>
      <c r="I20" s="38" t="s">
        <v>2159</v>
      </c>
    </row>
    <row r="21" spans="1:9" ht="12.75" customHeight="1" x14ac:dyDescent="0.2">
      <c r="A21" s="40" t="s">
        <v>2169</v>
      </c>
      <c r="B21" s="29" t="s">
        <v>2244</v>
      </c>
      <c r="C21" s="29">
        <v>2</v>
      </c>
      <c r="D21" s="37" t="s">
        <v>2221</v>
      </c>
      <c r="E21" s="382"/>
      <c r="F21" s="383"/>
      <c r="G21" s="32" t="str">
        <f>INDEX(ESV!$D$1:$D$568,MATCH(IF(ISNA(INDEX(KLAV!$B$2:$B$10,MATCH(IF(ISBLANK(D21)," ",D21),KLAV!$A$2:$A$10,0))+INDEX(KLAV!$B$13:$B$21,MATCH(IF(ISBLANK(E21)," ",E21),KLAV!$A$13:$A$21,0))+INDEX(KLAV!$B$24:$B$30,MATCH(IF(ISBLANK(F21)," ",F21),KLAV!$A$24:$A$30,0))),999,INDEX(KLAV!$B$2:$B$10,MATCH(IF(ISBLANK(D21)," ",D21),KLAV!$A$2:$A$10,0))+INDEX(KLAV!$B$13:$B$21,MATCH(IF(ISBLANK(E21)," ",E21),KLAV!$A$13:$A$21,0))+INDEX(KLAV!$B$24:$B$30,MATCH(IF(ISBLANK(F21)," ",F21),KLAV!$A$24:$A$30,0))),ESV!$E$1:$E$568,))</f>
        <v>!!</v>
      </c>
      <c r="H21" s="614"/>
      <c r="I21" s="38" t="s">
        <v>2159</v>
      </c>
    </row>
    <row r="22" spans="1:9" ht="12.75" customHeight="1" x14ac:dyDescent="0.2">
      <c r="A22" s="39" t="s">
        <v>2169</v>
      </c>
      <c r="B22" s="29" t="s">
        <v>2244</v>
      </c>
      <c r="C22" s="29">
        <v>3</v>
      </c>
      <c r="D22" s="37" t="s">
        <v>2221</v>
      </c>
      <c r="E22" s="382"/>
      <c r="F22" s="383"/>
      <c r="G22" s="32" t="str">
        <f>INDEX(ESV!$D$1:$D$568,MATCH(IF(ISNA(INDEX(KLAV!$B$2:$B$10,MATCH(IF(ISBLANK(D22)," ",D22),KLAV!$A$2:$A$10,0))+INDEX(KLAV!$B$13:$B$21,MATCH(IF(ISBLANK(E22)," ",E22),KLAV!$A$13:$A$21,0))+INDEX(KLAV!$B$24:$B$30,MATCH(IF(ISBLANK(F22)," ",F22),KLAV!$A$24:$A$30,0))),999,INDEX(KLAV!$B$2:$B$10,MATCH(IF(ISBLANK(D22)," ",D22),KLAV!$A$2:$A$10,0))+INDEX(KLAV!$B$13:$B$21,MATCH(IF(ISBLANK(E22)," ",E22),KLAV!$A$13:$A$21,0))+INDEX(KLAV!$B$24:$B$30,MATCH(IF(ISBLANK(F22)," ",F22),KLAV!$A$24:$A$30,0))),ESV!$E$1:$E$568,))</f>
        <v>!!</v>
      </c>
      <c r="H22" s="614"/>
      <c r="I22" s="38" t="s">
        <v>2159</v>
      </c>
    </row>
    <row r="23" spans="1:9" ht="12.75" customHeight="1" x14ac:dyDescent="0.2">
      <c r="A23" s="39" t="s">
        <v>2169</v>
      </c>
      <c r="B23" s="29" t="s">
        <v>2244</v>
      </c>
      <c r="C23" s="29" t="s">
        <v>2194</v>
      </c>
      <c r="D23" s="37" t="s">
        <v>2221</v>
      </c>
      <c r="E23" s="382"/>
      <c r="F23" s="383"/>
      <c r="G23" s="32" t="str">
        <f>INDEX(ESV!$D$1:$D$568,MATCH(IF(ISNA(INDEX(KLAV!$B$2:$B$10,MATCH(IF(ISBLANK(D23)," ",D23),KLAV!$A$2:$A$10,0))+INDEX(KLAV!$B$13:$B$21,MATCH(IF(ISBLANK(E23)," ",E23),KLAV!$A$13:$A$21,0))+INDEX(KLAV!$B$24:$B$30,MATCH(IF(ISBLANK(F23)," ",F23),KLAV!$A$24:$A$30,0))),999,INDEX(KLAV!$B$2:$B$10,MATCH(IF(ISBLANK(D23)," ",D23),KLAV!$A$2:$A$10,0))+INDEX(KLAV!$B$13:$B$21,MATCH(IF(ISBLANK(E23)," ",E23),KLAV!$A$13:$A$21,0))+INDEX(KLAV!$B$24:$B$30,MATCH(IF(ISBLANK(F23)," ",F23),KLAV!$A$24:$A$30,0))),ESV!$E$1:$E$568,))</f>
        <v>!!</v>
      </c>
      <c r="H23" s="614"/>
      <c r="I23" s="38" t="s">
        <v>2159</v>
      </c>
    </row>
    <row r="24" spans="1:9" ht="12.75" customHeight="1" x14ac:dyDescent="0.2">
      <c r="A24" s="40" t="s">
        <v>2169</v>
      </c>
      <c r="B24" s="29" t="s">
        <v>2244</v>
      </c>
      <c r="C24" s="29" t="s">
        <v>2165</v>
      </c>
      <c r="D24" s="37" t="s">
        <v>2221</v>
      </c>
      <c r="E24" s="382"/>
      <c r="F24" s="383"/>
      <c r="G24" s="32" t="str">
        <f>INDEX(ESV!$D$1:$D$568,MATCH(IF(ISNA(INDEX(KLAV!$B$2:$B$10,MATCH(IF(ISBLANK(D24)," ",D24),KLAV!$A$2:$A$10,0))+INDEX(KLAV!$B$13:$B$21,MATCH(IF(ISBLANK(E24)," ",E24),KLAV!$A$13:$A$21,0))+INDEX(KLAV!$B$24:$B$30,MATCH(IF(ISBLANK(F24)," ",F24),KLAV!$A$24:$A$30,0))),999,INDEX(KLAV!$B$2:$B$10,MATCH(IF(ISBLANK(D24)," ",D24),KLAV!$A$2:$A$10,0))+INDEX(KLAV!$B$13:$B$21,MATCH(IF(ISBLANK(E24)," ",E24),KLAV!$A$13:$A$21,0))+INDEX(KLAV!$B$24:$B$30,MATCH(IF(ISBLANK(F24)," ",F24),KLAV!$A$24:$A$30,0))),ESV!$E$1:$E$568,))</f>
        <v>!!</v>
      </c>
      <c r="H24" s="614"/>
      <c r="I24" s="38" t="s">
        <v>2159</v>
      </c>
    </row>
    <row r="25" spans="1:9" ht="12.75" customHeight="1" x14ac:dyDescent="0.2">
      <c r="A25" s="40" t="s">
        <v>2169</v>
      </c>
      <c r="B25" s="29" t="s">
        <v>2244</v>
      </c>
      <c r="C25" s="29" t="s">
        <v>2242</v>
      </c>
      <c r="D25" s="37" t="s">
        <v>2221</v>
      </c>
      <c r="E25" s="382"/>
      <c r="F25" s="383"/>
      <c r="G25" s="32" t="str">
        <f>INDEX(ESV!$D$1:$D$568,MATCH(IF(ISNA(INDEX(KLAV!$B$2:$B$10,MATCH(IF(ISBLANK(D25)," ",D25),KLAV!$A$2:$A$10,0))+INDEX(KLAV!$B$13:$B$21,MATCH(IF(ISBLANK(E25)," ",E25),KLAV!$A$13:$A$21,0))+INDEX(KLAV!$B$24:$B$30,MATCH(IF(ISBLANK(F25)," ",F25),KLAV!$A$24:$A$30,0))),999,INDEX(KLAV!$B$2:$B$10,MATCH(IF(ISBLANK(D25)," ",D25),KLAV!$A$2:$A$10,0))+INDEX(KLAV!$B$13:$B$21,MATCH(IF(ISBLANK(E25)," ",E25),KLAV!$A$13:$A$21,0))+INDEX(KLAV!$B$24:$B$30,MATCH(IF(ISBLANK(F25)," ",F25),KLAV!$A$24:$A$30,0))),ESV!$E$1:$E$568,))</f>
        <v>!!</v>
      </c>
      <c r="H25" s="614"/>
      <c r="I25" s="38" t="s">
        <v>2159</v>
      </c>
    </row>
    <row r="26" spans="1:9" ht="12.75" customHeight="1" x14ac:dyDescent="0.2">
      <c r="A26" s="40" t="s">
        <v>2169</v>
      </c>
      <c r="B26" s="29" t="s">
        <v>2244</v>
      </c>
      <c r="C26" s="35" t="s">
        <v>2243</v>
      </c>
      <c r="D26" s="37" t="s">
        <v>2221</v>
      </c>
      <c r="E26" s="382"/>
      <c r="F26" s="383"/>
      <c r="G26" s="32" t="str">
        <f>INDEX(ESV!$D$1:$D$568,MATCH(IF(ISNA(INDEX(KLAV!$B$2:$B$10,MATCH(IF(ISBLANK(D26)," ",D26),KLAV!$A$2:$A$10,0))+INDEX(KLAV!$B$13:$B$21,MATCH(IF(ISBLANK(E26)," ",E26),KLAV!$A$13:$A$21,0))+INDEX(KLAV!$B$24:$B$30,MATCH(IF(ISBLANK(F26)," ",F26),KLAV!$A$24:$A$30,0))),999,INDEX(KLAV!$B$2:$B$10,MATCH(IF(ISBLANK(D26)," ",D26),KLAV!$A$2:$A$10,0))+INDEX(KLAV!$B$13:$B$21,MATCH(IF(ISBLANK(E26)," ",E26),KLAV!$A$13:$A$21,0))+INDEX(KLAV!$B$24:$B$30,MATCH(IF(ISBLANK(F26)," ",F26),KLAV!$A$24:$A$30,0))),ESV!$E$1:$E$568,))</f>
        <v>!!</v>
      </c>
      <c r="H26" s="614"/>
      <c r="I26" s="38" t="s">
        <v>2159</v>
      </c>
    </row>
    <row r="27" spans="1:9" ht="12.75" customHeight="1" x14ac:dyDescent="0.2">
      <c r="A27" s="40" t="s">
        <v>2169</v>
      </c>
      <c r="B27" s="29" t="s">
        <v>2244</v>
      </c>
      <c r="C27" s="390" t="s">
        <v>1972</v>
      </c>
      <c r="D27" s="37" t="s">
        <v>2221</v>
      </c>
      <c r="E27" s="382"/>
      <c r="F27" s="383"/>
      <c r="G27" s="32" t="str">
        <f>INDEX(ESV!$D$1:$D$568,MATCH(IF(ISNA(INDEX(KLAV!$B$2:$B$10,MATCH(IF(ISBLANK(D27)," ",D27),KLAV!$A$2:$A$10,0))+INDEX(KLAV!$B$13:$B$21,MATCH(IF(ISBLANK(E27)," ",E27),KLAV!$A$13:$A$21,0))+INDEX(KLAV!$B$24:$B$30,MATCH(IF(ISBLANK(F27)," ",F27),KLAV!$A$24:$A$30,0))),999,INDEX(KLAV!$B$2:$B$10,MATCH(IF(ISBLANK(D27)," ",D27),KLAV!$A$2:$A$10,0))+INDEX(KLAV!$B$13:$B$21,MATCH(IF(ISBLANK(E27)," ",E27),KLAV!$A$13:$A$21,0))+INDEX(KLAV!$B$24:$B$30,MATCH(IF(ISBLANK(F27)," ",F27),KLAV!$A$24:$A$30,0))),ESV!$E$1:$E$568,))</f>
        <v>!!</v>
      </c>
      <c r="H27" s="614"/>
      <c r="I27" s="41" t="s">
        <v>2160</v>
      </c>
    </row>
    <row r="28" spans="1:9" ht="12.75" customHeight="1" x14ac:dyDescent="0.2">
      <c r="A28" s="40" t="s">
        <v>2169</v>
      </c>
      <c r="B28" s="29" t="s">
        <v>2241</v>
      </c>
      <c r="C28" s="35">
        <v>0</v>
      </c>
      <c r="D28" s="37" t="s">
        <v>2221</v>
      </c>
      <c r="E28" s="382"/>
      <c r="F28" s="383"/>
      <c r="G28" s="32" t="str">
        <f>INDEX(ESV!$D$1:$D$568,MATCH(IF(ISNA(INDEX(KLAV!$B$2:$B$10,MATCH(IF(ISBLANK(D28)," ",D28),KLAV!$A$2:$A$10,0))+INDEX(KLAV!$B$13:$B$21,MATCH(IF(ISBLANK(E28)," ",E28),KLAV!$A$13:$A$21,0))+INDEX(KLAV!$B$24:$B$30,MATCH(IF(ISBLANK(F28)," ",F28),KLAV!$A$24:$A$30,0))),999,INDEX(KLAV!$B$2:$B$10,MATCH(IF(ISBLANK(D28)," ",D28),KLAV!$A$2:$A$10,0))+INDEX(KLAV!$B$13:$B$21,MATCH(IF(ISBLANK(E28)," ",E28),KLAV!$A$13:$A$21,0))+INDEX(KLAV!$B$24:$B$30,MATCH(IF(ISBLANK(F28)," ",F28),KLAV!$A$24:$A$30,0))),ESV!$E$1:$E$568,))</f>
        <v>!!</v>
      </c>
      <c r="H28" s="614" t="s">
        <v>2246</v>
      </c>
      <c r="I28" s="41" t="s">
        <v>2160</v>
      </c>
    </row>
    <row r="29" spans="1:9" ht="12.75" customHeight="1" x14ac:dyDescent="0.2">
      <c r="A29" s="40" t="s">
        <v>2169</v>
      </c>
      <c r="B29" s="29" t="s">
        <v>2241</v>
      </c>
      <c r="C29" s="29">
        <v>1</v>
      </c>
      <c r="D29" s="37" t="s">
        <v>2221</v>
      </c>
      <c r="E29" s="382"/>
      <c r="F29" s="383"/>
      <c r="G29" s="32" t="str">
        <f>INDEX(ESV!$D$1:$D$568,MATCH(IF(ISNA(INDEX(KLAV!$B$2:$B$10,MATCH(IF(ISBLANK(D29)," ",D29),KLAV!$A$2:$A$10,0))+INDEX(KLAV!$B$13:$B$21,MATCH(IF(ISBLANK(E29)," ",E29),KLAV!$A$13:$A$21,0))+INDEX(KLAV!$B$24:$B$30,MATCH(IF(ISBLANK(F29)," ",F29),KLAV!$A$24:$A$30,0))),999,INDEX(KLAV!$B$2:$B$10,MATCH(IF(ISBLANK(D29)," ",D29),KLAV!$A$2:$A$10,0))+INDEX(KLAV!$B$13:$B$21,MATCH(IF(ISBLANK(E29)," ",E29),KLAV!$A$13:$A$21,0))+INDEX(KLAV!$B$24:$B$30,MATCH(IF(ISBLANK(F29)," ",F29),KLAV!$A$24:$A$30,0))),ESV!$E$1:$E$568,))</f>
        <v>!!</v>
      </c>
      <c r="H29" s="614"/>
      <c r="I29" s="41" t="s">
        <v>2160</v>
      </c>
    </row>
    <row r="30" spans="1:9" ht="12.75" customHeight="1" x14ac:dyDescent="0.2">
      <c r="A30" s="40" t="s">
        <v>2169</v>
      </c>
      <c r="B30" s="29" t="s">
        <v>2241</v>
      </c>
      <c r="C30" s="29">
        <v>2</v>
      </c>
      <c r="D30" s="37" t="s">
        <v>2221</v>
      </c>
      <c r="E30" s="382"/>
      <c r="F30" s="383"/>
      <c r="G30" s="32" t="str">
        <f>INDEX(ESV!$D$1:$D$568,MATCH(IF(ISNA(INDEX(KLAV!$B$2:$B$10,MATCH(IF(ISBLANK(D30)," ",D30),KLAV!$A$2:$A$10,0))+INDEX(KLAV!$B$13:$B$21,MATCH(IF(ISBLANK(E30)," ",E30),KLAV!$A$13:$A$21,0))+INDEX(KLAV!$B$24:$B$30,MATCH(IF(ISBLANK(F30)," ",F30),KLAV!$A$24:$A$30,0))),999,INDEX(KLAV!$B$2:$B$10,MATCH(IF(ISBLANK(D30)," ",D30),KLAV!$A$2:$A$10,0))+INDEX(KLAV!$B$13:$B$21,MATCH(IF(ISBLANK(E30)," ",E30),KLAV!$A$13:$A$21,0))+INDEX(KLAV!$B$24:$B$30,MATCH(IF(ISBLANK(F30)," ",F30),KLAV!$A$24:$A$30,0))),ESV!$E$1:$E$568,))</f>
        <v>!!</v>
      </c>
      <c r="H30" s="614"/>
      <c r="I30" s="41" t="s">
        <v>2160</v>
      </c>
    </row>
    <row r="31" spans="1:9" ht="12.75" customHeight="1" x14ac:dyDescent="0.2">
      <c r="A31" s="40" t="s">
        <v>2169</v>
      </c>
      <c r="B31" s="29" t="s">
        <v>2241</v>
      </c>
      <c r="C31" s="29">
        <v>3</v>
      </c>
      <c r="D31" s="37" t="s">
        <v>2221</v>
      </c>
      <c r="E31" s="382"/>
      <c r="F31" s="383"/>
      <c r="G31" s="32" t="str">
        <f>INDEX(ESV!$D$1:$D$568,MATCH(IF(ISNA(INDEX(KLAV!$B$2:$B$10,MATCH(IF(ISBLANK(D31)," ",D31),KLAV!$A$2:$A$10,0))+INDEX(KLAV!$B$13:$B$21,MATCH(IF(ISBLANK(E31)," ",E31),KLAV!$A$13:$A$21,0))+INDEX(KLAV!$B$24:$B$30,MATCH(IF(ISBLANK(F31)," ",F31),KLAV!$A$24:$A$30,0))),999,INDEX(KLAV!$B$2:$B$10,MATCH(IF(ISBLANK(D31)," ",D31),KLAV!$A$2:$A$10,0))+INDEX(KLAV!$B$13:$B$21,MATCH(IF(ISBLANK(E31)," ",E31),KLAV!$A$13:$A$21,0))+INDEX(KLAV!$B$24:$B$30,MATCH(IF(ISBLANK(F31)," ",F31),KLAV!$A$24:$A$30,0))),ESV!$E$1:$E$568,))</f>
        <v>!!</v>
      </c>
      <c r="H31" s="614"/>
      <c r="I31" s="41" t="s">
        <v>2160</v>
      </c>
    </row>
    <row r="32" spans="1:9" ht="12.75" customHeight="1" x14ac:dyDescent="0.2">
      <c r="A32" s="40" t="s">
        <v>2169</v>
      </c>
      <c r="B32" s="29" t="s">
        <v>2241</v>
      </c>
      <c r="C32" s="29" t="s">
        <v>2194</v>
      </c>
      <c r="D32" s="37" t="s">
        <v>2221</v>
      </c>
      <c r="E32" s="382"/>
      <c r="F32" s="383"/>
      <c r="G32" s="32" t="str">
        <f>INDEX(ESV!$D$1:$D$568,MATCH(IF(ISNA(INDEX(KLAV!$B$2:$B$10,MATCH(IF(ISBLANK(D32)," ",D32),KLAV!$A$2:$A$10,0))+INDEX(KLAV!$B$13:$B$21,MATCH(IF(ISBLANK(E32)," ",E32),KLAV!$A$13:$A$21,0))+INDEX(KLAV!$B$24:$B$30,MATCH(IF(ISBLANK(F32)," ",F32),KLAV!$A$24:$A$30,0))),999,INDEX(KLAV!$B$2:$B$10,MATCH(IF(ISBLANK(D32)," ",D32),KLAV!$A$2:$A$10,0))+INDEX(KLAV!$B$13:$B$21,MATCH(IF(ISBLANK(E32)," ",E32),KLAV!$A$13:$A$21,0))+INDEX(KLAV!$B$24:$B$30,MATCH(IF(ISBLANK(F32)," ",F32),KLAV!$A$24:$A$30,0))),ESV!$E$1:$E$568,))</f>
        <v>!!</v>
      </c>
      <c r="H32" s="614"/>
      <c r="I32" s="41" t="s">
        <v>2160</v>
      </c>
    </row>
    <row r="33" spans="1:9" ht="12.75" customHeight="1" x14ac:dyDescent="0.2">
      <c r="A33" s="40" t="s">
        <v>2169</v>
      </c>
      <c r="B33" s="29" t="s">
        <v>2241</v>
      </c>
      <c r="C33" s="29" t="s">
        <v>2165</v>
      </c>
      <c r="D33" s="37" t="s">
        <v>2221</v>
      </c>
      <c r="E33" s="382"/>
      <c r="F33" s="383"/>
      <c r="G33" s="32" t="str">
        <f>INDEX(ESV!$D$1:$D$568,MATCH(IF(ISNA(INDEX(KLAV!$B$2:$B$10,MATCH(IF(ISBLANK(D33)," ",D33),KLAV!$A$2:$A$10,0))+INDEX(KLAV!$B$13:$B$21,MATCH(IF(ISBLANK(E33)," ",E33),KLAV!$A$13:$A$21,0))+INDEX(KLAV!$B$24:$B$30,MATCH(IF(ISBLANK(F33)," ",F33),KLAV!$A$24:$A$30,0))),999,INDEX(KLAV!$B$2:$B$10,MATCH(IF(ISBLANK(D33)," ",D33),KLAV!$A$2:$A$10,0))+INDEX(KLAV!$B$13:$B$21,MATCH(IF(ISBLANK(E33)," ",E33),KLAV!$A$13:$A$21,0))+INDEX(KLAV!$B$24:$B$30,MATCH(IF(ISBLANK(F33)," ",F33),KLAV!$A$24:$A$30,0))),ESV!$E$1:$E$568,))</f>
        <v>!!</v>
      </c>
      <c r="H33" s="614"/>
      <c r="I33" s="41" t="s">
        <v>2160</v>
      </c>
    </row>
    <row r="34" spans="1:9" ht="12.75" customHeight="1" x14ac:dyDescent="0.2">
      <c r="A34" s="40" t="s">
        <v>2169</v>
      </c>
      <c r="B34" s="29" t="s">
        <v>2241</v>
      </c>
      <c r="C34" s="29" t="s">
        <v>2242</v>
      </c>
      <c r="D34" s="37" t="s">
        <v>2221</v>
      </c>
      <c r="E34" s="382"/>
      <c r="F34" s="383"/>
      <c r="G34" s="32" t="str">
        <f>INDEX(ESV!$D$1:$D$568,MATCH(IF(ISNA(INDEX(KLAV!$B$2:$B$10,MATCH(IF(ISBLANK(D34)," ",D34),KLAV!$A$2:$A$10,0))+INDEX(KLAV!$B$13:$B$21,MATCH(IF(ISBLANK(E34)," ",E34),KLAV!$A$13:$A$21,0))+INDEX(KLAV!$B$24:$B$30,MATCH(IF(ISBLANK(F34)," ",F34),KLAV!$A$24:$A$30,0))),999,INDEX(KLAV!$B$2:$B$10,MATCH(IF(ISBLANK(D34)," ",D34),KLAV!$A$2:$A$10,0))+INDEX(KLAV!$B$13:$B$21,MATCH(IF(ISBLANK(E34)," ",E34),KLAV!$A$13:$A$21,0))+INDEX(KLAV!$B$24:$B$30,MATCH(IF(ISBLANK(F34)," ",F34),KLAV!$A$24:$A$30,0))),ESV!$E$1:$E$568,))</f>
        <v>!!</v>
      </c>
      <c r="H34" s="614"/>
      <c r="I34" s="41" t="s">
        <v>2160</v>
      </c>
    </row>
    <row r="35" spans="1:9" ht="12.75" customHeight="1" x14ac:dyDescent="0.2">
      <c r="A35" s="40" t="s">
        <v>2169</v>
      </c>
      <c r="B35" s="29" t="s">
        <v>2241</v>
      </c>
      <c r="C35" s="35" t="s">
        <v>2243</v>
      </c>
      <c r="D35" s="37" t="s">
        <v>2221</v>
      </c>
      <c r="E35" s="382"/>
      <c r="F35" s="383"/>
      <c r="G35" s="32" t="str">
        <f>INDEX(ESV!$D$1:$D$568,MATCH(IF(ISNA(INDEX(KLAV!$B$2:$B$10,MATCH(IF(ISBLANK(D35)," ",D35),KLAV!$A$2:$A$10,0))+INDEX(KLAV!$B$13:$B$21,MATCH(IF(ISBLANK(E35)," ",E35),KLAV!$A$13:$A$21,0))+INDEX(KLAV!$B$24:$B$30,MATCH(IF(ISBLANK(F35)," ",F35),KLAV!$A$24:$A$30,0))),999,INDEX(KLAV!$B$2:$B$10,MATCH(IF(ISBLANK(D35)," ",D35),KLAV!$A$2:$A$10,0))+INDEX(KLAV!$B$13:$B$21,MATCH(IF(ISBLANK(E35)," ",E35),KLAV!$A$13:$A$21,0))+INDEX(KLAV!$B$24:$B$30,MATCH(IF(ISBLANK(F35)," ",F35),KLAV!$A$24:$A$30,0))),ESV!$E$1:$E$568,))</f>
        <v>!!</v>
      </c>
      <c r="H35" s="614"/>
      <c r="I35" s="41" t="s">
        <v>2160</v>
      </c>
    </row>
    <row r="36" spans="1:9" ht="12.75" customHeight="1" x14ac:dyDescent="0.2">
      <c r="A36" s="40" t="s">
        <v>2169</v>
      </c>
      <c r="B36" s="29" t="s">
        <v>2241</v>
      </c>
      <c r="C36" s="390" t="s">
        <v>1972</v>
      </c>
      <c r="D36" s="37" t="s">
        <v>2221</v>
      </c>
      <c r="E36" s="382"/>
      <c r="F36" s="383"/>
      <c r="G36" s="32" t="str">
        <f>INDEX(ESV!$D$1:$D$568,MATCH(IF(ISNA(INDEX(KLAV!$B$2:$B$10,MATCH(IF(ISBLANK(D36)," ",D36),KLAV!$A$2:$A$10,0))+INDEX(KLAV!$B$13:$B$21,MATCH(IF(ISBLANK(E36)," ",E36),KLAV!$A$13:$A$21,0))+INDEX(KLAV!$B$24:$B$30,MATCH(IF(ISBLANK(F36)," ",F36),KLAV!$A$24:$A$30,0))),999,INDEX(KLAV!$B$2:$B$10,MATCH(IF(ISBLANK(D36)," ",D36),KLAV!$A$2:$A$10,0))+INDEX(KLAV!$B$13:$B$21,MATCH(IF(ISBLANK(E36)," ",E36),KLAV!$A$13:$A$21,0))+INDEX(KLAV!$B$24:$B$30,MATCH(IF(ISBLANK(F36)," ",F36),KLAV!$A$24:$A$30,0))),ESV!$E$1:$E$568,))</f>
        <v>!!</v>
      </c>
      <c r="H36" s="614"/>
      <c r="I36" s="41"/>
    </row>
    <row r="37" spans="1:9" ht="12.75" customHeight="1" x14ac:dyDescent="0.2">
      <c r="A37" s="40" t="s">
        <v>2170</v>
      </c>
      <c r="B37" s="29" t="s">
        <v>2172</v>
      </c>
      <c r="C37" s="35">
        <v>0</v>
      </c>
      <c r="D37" s="37" t="s">
        <v>2222</v>
      </c>
      <c r="E37" s="382"/>
      <c r="F37" s="383"/>
      <c r="G37" s="32" t="str">
        <f>INDEX(ESV!$D$1:$D$568,MATCH(IF(ISNA(INDEX(KLAV!$B$2:$B$10,MATCH(IF(ISBLANK(D37)," ",D37),KLAV!$A$2:$A$10,0))+INDEX(KLAV!$B$13:$B$21,MATCH(IF(ISBLANK(E37)," ",E37),KLAV!$A$13:$A$21,0))+INDEX(KLAV!$B$24:$B$30,MATCH(IF(ISBLANK(F37)," ",F37),KLAV!$A$24:$A$30,0))),999,INDEX(KLAV!$B$2:$B$10,MATCH(IF(ISBLANK(D37)," ",D37),KLAV!$A$2:$A$10,0))+INDEX(KLAV!$B$13:$B$21,MATCH(IF(ISBLANK(E37)," ",E37),KLAV!$A$13:$A$21,0))+INDEX(KLAV!$B$24:$B$30,MATCH(IF(ISBLANK(F37)," ",F37),KLAV!$A$24:$A$30,0))),ESV!$E$1:$E$568,))</f>
        <v>!!</v>
      </c>
      <c r="H37" s="33"/>
      <c r="I37" s="41"/>
    </row>
    <row r="38" spans="1:9" ht="12.75" customHeight="1" x14ac:dyDescent="0.2">
      <c r="A38" s="40" t="s">
        <v>2170</v>
      </c>
      <c r="B38" s="29" t="s">
        <v>2172</v>
      </c>
      <c r="C38" s="29">
        <v>1</v>
      </c>
      <c r="D38" s="37" t="s">
        <v>2222</v>
      </c>
      <c r="E38" s="382"/>
      <c r="F38" s="383"/>
      <c r="G38" s="32" t="str">
        <f>INDEX(ESV!$D$1:$D$568,MATCH(IF(ISNA(INDEX(KLAV!$B$2:$B$10,MATCH(IF(ISBLANK(D38)," ",D38),KLAV!$A$2:$A$10,0))+INDEX(KLAV!$B$13:$B$21,MATCH(IF(ISBLANK(E38)," ",E38),KLAV!$A$13:$A$21,0))+INDEX(KLAV!$B$24:$B$30,MATCH(IF(ISBLANK(F38)," ",F38),KLAV!$A$24:$A$30,0))),999,INDEX(KLAV!$B$2:$B$10,MATCH(IF(ISBLANK(D38)," ",D38),KLAV!$A$2:$A$10,0))+INDEX(KLAV!$B$13:$B$21,MATCH(IF(ISBLANK(E38)," ",E38),KLAV!$A$13:$A$21,0))+INDEX(KLAV!$B$24:$B$30,MATCH(IF(ISBLANK(F38)," ",F38),KLAV!$A$24:$A$30,0))),ESV!$E$1:$E$568,))</f>
        <v>!!</v>
      </c>
      <c r="H38" s="33"/>
      <c r="I38" s="41"/>
    </row>
    <row r="39" spans="1:9" ht="12.75" customHeight="1" x14ac:dyDescent="0.2">
      <c r="A39" s="40" t="s">
        <v>2170</v>
      </c>
      <c r="B39" s="29" t="s">
        <v>2172</v>
      </c>
      <c r="C39" s="29">
        <v>2</v>
      </c>
      <c r="D39" s="37" t="s">
        <v>2222</v>
      </c>
      <c r="E39" s="382"/>
      <c r="F39" s="383"/>
      <c r="G39" s="32" t="str">
        <f>INDEX(ESV!$D$1:$D$568,MATCH(IF(ISNA(INDEX(KLAV!$B$2:$B$10,MATCH(IF(ISBLANK(D39)," ",D39),KLAV!$A$2:$A$10,0))+INDEX(KLAV!$B$13:$B$21,MATCH(IF(ISBLANK(E39)," ",E39),KLAV!$A$13:$A$21,0))+INDEX(KLAV!$B$24:$B$30,MATCH(IF(ISBLANK(F39)," ",F39),KLAV!$A$24:$A$30,0))),999,INDEX(KLAV!$B$2:$B$10,MATCH(IF(ISBLANK(D39)," ",D39),KLAV!$A$2:$A$10,0))+INDEX(KLAV!$B$13:$B$21,MATCH(IF(ISBLANK(E39)," ",E39),KLAV!$A$13:$A$21,0))+INDEX(KLAV!$B$24:$B$30,MATCH(IF(ISBLANK(F39)," ",F39),KLAV!$A$24:$A$30,0))),ESV!$E$1:$E$568,))</f>
        <v>!!</v>
      </c>
      <c r="H39" s="33"/>
      <c r="I39" s="41"/>
    </row>
    <row r="40" spans="1:9" ht="12.75" customHeight="1" x14ac:dyDescent="0.2">
      <c r="A40" s="40" t="s">
        <v>2170</v>
      </c>
      <c r="B40" s="29" t="s">
        <v>2172</v>
      </c>
      <c r="C40" s="29">
        <v>3</v>
      </c>
      <c r="D40" s="37" t="s">
        <v>2222</v>
      </c>
      <c r="E40" s="382"/>
      <c r="F40" s="383"/>
      <c r="G40" s="32" t="str">
        <f>INDEX(ESV!$D$1:$D$568,MATCH(IF(ISNA(INDEX(KLAV!$B$2:$B$10,MATCH(IF(ISBLANK(D40)," ",D40),KLAV!$A$2:$A$10,0))+INDEX(KLAV!$B$13:$B$21,MATCH(IF(ISBLANK(E40)," ",E40),KLAV!$A$13:$A$21,0))+INDEX(KLAV!$B$24:$B$30,MATCH(IF(ISBLANK(F40)," ",F40),KLAV!$A$24:$A$30,0))),999,INDEX(KLAV!$B$2:$B$10,MATCH(IF(ISBLANK(D40)," ",D40),KLAV!$A$2:$A$10,0))+INDEX(KLAV!$B$13:$B$21,MATCH(IF(ISBLANK(E40)," ",E40),KLAV!$A$13:$A$21,0))+INDEX(KLAV!$B$24:$B$30,MATCH(IF(ISBLANK(F40)," ",F40),KLAV!$A$24:$A$30,0))),ESV!$E$1:$E$568,))</f>
        <v>!!</v>
      </c>
      <c r="H40" s="33"/>
      <c r="I40" s="41"/>
    </row>
    <row r="41" spans="1:9" ht="12.75" customHeight="1" x14ac:dyDescent="0.2">
      <c r="A41" s="40" t="s">
        <v>2170</v>
      </c>
      <c r="B41" s="29" t="s">
        <v>2172</v>
      </c>
      <c r="C41" s="29" t="s">
        <v>2194</v>
      </c>
      <c r="D41" s="37" t="s">
        <v>2222</v>
      </c>
      <c r="E41" s="382"/>
      <c r="F41" s="383"/>
      <c r="G41" s="32" t="str">
        <f>INDEX(ESV!$D$1:$D$568,MATCH(IF(ISNA(INDEX(KLAV!$B$2:$B$10,MATCH(IF(ISBLANK(D41)," ",D41),KLAV!$A$2:$A$10,0))+INDEX(KLAV!$B$13:$B$21,MATCH(IF(ISBLANK(E41)," ",E41),KLAV!$A$13:$A$21,0))+INDEX(KLAV!$B$24:$B$30,MATCH(IF(ISBLANK(F41)," ",F41),KLAV!$A$24:$A$30,0))),999,INDEX(KLAV!$B$2:$B$10,MATCH(IF(ISBLANK(D41)," ",D41),KLAV!$A$2:$A$10,0))+INDEX(KLAV!$B$13:$B$21,MATCH(IF(ISBLANK(E41)," ",E41),KLAV!$A$13:$A$21,0))+INDEX(KLAV!$B$24:$B$30,MATCH(IF(ISBLANK(F41)," ",F41),KLAV!$A$24:$A$30,0))),ESV!$E$1:$E$568,))</f>
        <v>!!</v>
      </c>
      <c r="H41" s="33"/>
      <c r="I41" s="41"/>
    </row>
    <row r="42" spans="1:9" ht="12.75" customHeight="1" x14ac:dyDescent="0.2">
      <c r="A42" s="39" t="s">
        <v>2170</v>
      </c>
      <c r="B42" s="29" t="s">
        <v>2172</v>
      </c>
      <c r="C42" s="29" t="s">
        <v>2165</v>
      </c>
      <c r="D42" s="37" t="s">
        <v>2222</v>
      </c>
      <c r="E42" s="382"/>
      <c r="F42" s="383"/>
      <c r="G42" s="32" t="str">
        <f>INDEX(ESV!$D$1:$D$568,MATCH(IF(ISNA(INDEX(KLAV!$B$2:$B$10,MATCH(IF(ISBLANK(D42)," ",D42),KLAV!$A$2:$A$10,0))+INDEX(KLAV!$B$13:$B$21,MATCH(IF(ISBLANK(E42)," ",E42),KLAV!$A$13:$A$21,0))+INDEX(KLAV!$B$24:$B$30,MATCH(IF(ISBLANK(F42)," ",F42),KLAV!$A$24:$A$30,0))),999,INDEX(KLAV!$B$2:$B$10,MATCH(IF(ISBLANK(D42)," ",D42),KLAV!$A$2:$A$10,0))+INDEX(KLAV!$B$13:$B$21,MATCH(IF(ISBLANK(E42)," ",E42),KLAV!$A$13:$A$21,0))+INDEX(KLAV!$B$24:$B$30,MATCH(IF(ISBLANK(F42)," ",F42),KLAV!$A$24:$A$30,0))),ESV!$E$1:$E$568,))</f>
        <v>!!</v>
      </c>
      <c r="H42" s="33"/>
      <c r="I42" s="41"/>
    </row>
    <row r="43" spans="1:9" ht="12.75" customHeight="1" x14ac:dyDescent="0.2">
      <c r="A43" s="39" t="s">
        <v>2170</v>
      </c>
      <c r="B43" s="29" t="s">
        <v>2172</v>
      </c>
      <c r="C43" s="29" t="s">
        <v>2242</v>
      </c>
      <c r="D43" s="37" t="s">
        <v>2222</v>
      </c>
      <c r="E43" s="382"/>
      <c r="F43" s="383"/>
      <c r="G43" s="32" t="str">
        <f>INDEX(ESV!$D$1:$D$568,MATCH(IF(ISNA(INDEX(KLAV!$B$2:$B$10,MATCH(IF(ISBLANK(D43)," ",D43),KLAV!$A$2:$A$10,0))+INDEX(KLAV!$B$13:$B$21,MATCH(IF(ISBLANK(E43)," ",E43),KLAV!$A$13:$A$21,0))+INDEX(KLAV!$B$24:$B$30,MATCH(IF(ISBLANK(F43)," ",F43),KLAV!$A$24:$A$30,0))),999,INDEX(KLAV!$B$2:$B$10,MATCH(IF(ISBLANK(D43)," ",D43),KLAV!$A$2:$A$10,0))+INDEX(KLAV!$B$13:$B$21,MATCH(IF(ISBLANK(E43)," ",E43),KLAV!$A$13:$A$21,0))+INDEX(KLAV!$B$24:$B$30,MATCH(IF(ISBLANK(F43)," ",F43),KLAV!$A$24:$A$30,0))),ESV!$E$1:$E$568,))</f>
        <v>!!</v>
      </c>
      <c r="H43" s="33"/>
      <c r="I43" s="41"/>
    </row>
    <row r="44" spans="1:9" ht="12.75" customHeight="1" x14ac:dyDescent="0.2">
      <c r="A44" s="39" t="s">
        <v>2170</v>
      </c>
      <c r="B44" s="29" t="s">
        <v>2172</v>
      </c>
      <c r="C44" s="35" t="s">
        <v>2243</v>
      </c>
      <c r="D44" s="37" t="s">
        <v>2222</v>
      </c>
      <c r="E44" s="382"/>
      <c r="F44" s="383"/>
      <c r="G44" s="32" t="str">
        <f>INDEX(ESV!$D$1:$D$568,MATCH(IF(ISNA(INDEX(KLAV!$B$2:$B$10,MATCH(IF(ISBLANK(D44)," ",D44),KLAV!$A$2:$A$10,0))+INDEX(KLAV!$B$13:$B$21,MATCH(IF(ISBLANK(E44)," ",E44),KLAV!$A$13:$A$21,0))+INDEX(KLAV!$B$24:$B$30,MATCH(IF(ISBLANK(F44)," ",F44),KLAV!$A$24:$A$30,0))),999,INDEX(KLAV!$B$2:$B$10,MATCH(IF(ISBLANK(D44)," ",D44),KLAV!$A$2:$A$10,0))+INDEX(KLAV!$B$13:$B$21,MATCH(IF(ISBLANK(E44)," ",E44),KLAV!$A$13:$A$21,0))+INDEX(KLAV!$B$24:$B$30,MATCH(IF(ISBLANK(F44)," ",F44),KLAV!$A$24:$A$30,0))),ESV!$E$1:$E$568,))</f>
        <v>!!</v>
      </c>
      <c r="H44" s="33"/>
      <c r="I44" s="41"/>
    </row>
    <row r="45" spans="1:9" ht="12.75" customHeight="1" x14ac:dyDescent="0.2">
      <c r="A45" s="39" t="s">
        <v>2170</v>
      </c>
      <c r="B45" s="29" t="s">
        <v>2172</v>
      </c>
      <c r="C45" s="390" t="s">
        <v>1972</v>
      </c>
      <c r="D45" s="37" t="s">
        <v>2222</v>
      </c>
      <c r="E45" s="382"/>
      <c r="F45" s="383"/>
      <c r="G45" s="32" t="str">
        <f>INDEX(ESV!$D$1:$D$568,MATCH(IF(ISNA(INDEX(KLAV!$B$2:$B$10,MATCH(IF(ISBLANK(D45)," ",D45),KLAV!$A$2:$A$10,0))+INDEX(KLAV!$B$13:$B$21,MATCH(IF(ISBLANK(E45)," ",E45),KLAV!$A$13:$A$21,0))+INDEX(KLAV!$B$24:$B$30,MATCH(IF(ISBLANK(F45)," ",F45),KLAV!$A$24:$A$30,0))),999,INDEX(KLAV!$B$2:$B$10,MATCH(IF(ISBLANK(D45)," ",D45),KLAV!$A$2:$A$10,0))+INDEX(KLAV!$B$13:$B$21,MATCH(IF(ISBLANK(E45)," ",E45),KLAV!$A$13:$A$21,0))+INDEX(KLAV!$B$24:$B$30,MATCH(IF(ISBLANK(F45)," ",F45),KLAV!$A$24:$A$30,0))),ESV!$E$1:$E$568,))</f>
        <v>!!</v>
      </c>
      <c r="H45" s="33"/>
    </row>
    <row r="46" spans="1:9" ht="12.75" customHeight="1" x14ac:dyDescent="0.2">
      <c r="A46" s="40" t="s">
        <v>2170</v>
      </c>
      <c r="B46" s="29" t="s">
        <v>2244</v>
      </c>
      <c r="C46" s="35">
        <v>0</v>
      </c>
      <c r="D46" s="37" t="s">
        <v>2222</v>
      </c>
      <c r="E46" s="382"/>
      <c r="F46" s="383"/>
      <c r="G46" s="32" t="str">
        <f>INDEX(ESV!$D$1:$D$568,MATCH(IF(ISNA(INDEX(KLAV!$B$2:$B$10,MATCH(IF(ISBLANK(D46)," ",D46),KLAV!$A$2:$A$10,0))+INDEX(KLAV!$B$13:$B$21,MATCH(IF(ISBLANK(E46)," ",E46),KLAV!$A$13:$A$21,0))+INDEX(KLAV!$B$24:$B$30,MATCH(IF(ISBLANK(F46)," ",F46),KLAV!$A$24:$A$30,0))),999,INDEX(KLAV!$B$2:$B$10,MATCH(IF(ISBLANK(D46)," ",D46),KLAV!$A$2:$A$10,0))+INDEX(KLAV!$B$13:$B$21,MATCH(IF(ISBLANK(E46)," ",E46),KLAV!$A$13:$A$21,0))+INDEX(KLAV!$B$24:$B$30,MATCH(IF(ISBLANK(F46)," ",F46),KLAV!$A$24:$A$30,0))),ESV!$E$1:$E$568,))</f>
        <v>!!</v>
      </c>
      <c r="H46" s="614" t="s">
        <v>2247</v>
      </c>
    </row>
    <row r="47" spans="1:9" ht="12.75" customHeight="1" x14ac:dyDescent="0.2">
      <c r="A47" s="40" t="s">
        <v>2170</v>
      </c>
      <c r="B47" s="29" t="s">
        <v>2244</v>
      </c>
      <c r="C47" s="29">
        <v>1</v>
      </c>
      <c r="D47" s="37" t="s">
        <v>2222</v>
      </c>
      <c r="E47" s="382"/>
      <c r="F47" s="383"/>
      <c r="G47" s="32" t="str">
        <f>INDEX(ESV!$D$1:$D$568,MATCH(IF(ISNA(INDEX(KLAV!$B$2:$B$10,MATCH(IF(ISBLANK(D47)," ",D47),KLAV!$A$2:$A$10,0))+INDEX(KLAV!$B$13:$B$21,MATCH(IF(ISBLANK(E47)," ",E47),KLAV!$A$13:$A$21,0))+INDEX(KLAV!$B$24:$B$30,MATCH(IF(ISBLANK(F47)," ",F47),KLAV!$A$24:$A$30,0))),999,INDEX(KLAV!$B$2:$B$10,MATCH(IF(ISBLANK(D47)," ",D47),KLAV!$A$2:$A$10,0))+INDEX(KLAV!$B$13:$B$21,MATCH(IF(ISBLANK(E47)," ",E47),KLAV!$A$13:$A$21,0))+INDEX(KLAV!$B$24:$B$30,MATCH(IF(ISBLANK(F47)," ",F47),KLAV!$A$24:$A$30,0))),ESV!$E$1:$E$568,))</f>
        <v>!!</v>
      </c>
      <c r="H47" s="614"/>
    </row>
    <row r="48" spans="1:9" ht="12.75" customHeight="1" x14ac:dyDescent="0.2">
      <c r="A48" s="40" t="s">
        <v>2170</v>
      </c>
      <c r="B48" s="29" t="s">
        <v>2244</v>
      </c>
      <c r="C48" s="29">
        <v>2</v>
      </c>
      <c r="D48" s="37" t="s">
        <v>2222</v>
      </c>
      <c r="E48" s="382"/>
      <c r="F48" s="383"/>
      <c r="G48" s="32" t="str">
        <f>INDEX(ESV!$D$1:$D$568,MATCH(IF(ISNA(INDEX(KLAV!$B$2:$B$10,MATCH(IF(ISBLANK(D48)," ",D48),KLAV!$A$2:$A$10,0))+INDEX(KLAV!$B$13:$B$21,MATCH(IF(ISBLANK(E48)," ",E48),KLAV!$A$13:$A$21,0))+INDEX(KLAV!$B$24:$B$30,MATCH(IF(ISBLANK(F48)," ",F48),KLAV!$A$24:$A$30,0))),999,INDEX(KLAV!$B$2:$B$10,MATCH(IF(ISBLANK(D48)," ",D48),KLAV!$A$2:$A$10,0))+INDEX(KLAV!$B$13:$B$21,MATCH(IF(ISBLANK(E48)," ",E48),KLAV!$A$13:$A$21,0))+INDEX(KLAV!$B$24:$B$30,MATCH(IF(ISBLANK(F48)," ",F48),KLAV!$A$24:$A$30,0))),ESV!$E$1:$E$568,))</f>
        <v>!!</v>
      </c>
      <c r="H48" s="614"/>
    </row>
    <row r="49" spans="1:9" ht="12.75" customHeight="1" x14ac:dyDescent="0.2">
      <c r="A49" s="40" t="s">
        <v>2170</v>
      </c>
      <c r="B49" s="29" t="s">
        <v>2244</v>
      </c>
      <c r="C49" s="29">
        <v>3</v>
      </c>
      <c r="D49" s="37" t="s">
        <v>2222</v>
      </c>
      <c r="E49" s="382"/>
      <c r="F49" s="383"/>
      <c r="G49" s="32" t="str">
        <f>INDEX(ESV!$D$1:$D$568,MATCH(IF(ISNA(INDEX(KLAV!$B$2:$B$10,MATCH(IF(ISBLANK(D49)," ",D49),KLAV!$A$2:$A$10,0))+INDEX(KLAV!$B$13:$B$21,MATCH(IF(ISBLANK(E49)," ",E49),KLAV!$A$13:$A$21,0))+INDEX(KLAV!$B$24:$B$30,MATCH(IF(ISBLANK(F49)," ",F49),KLAV!$A$24:$A$30,0))),999,INDEX(KLAV!$B$2:$B$10,MATCH(IF(ISBLANK(D49)," ",D49),KLAV!$A$2:$A$10,0))+INDEX(KLAV!$B$13:$B$21,MATCH(IF(ISBLANK(E49)," ",E49),KLAV!$A$13:$A$21,0))+INDEX(KLAV!$B$24:$B$30,MATCH(IF(ISBLANK(F49)," ",F49),KLAV!$A$24:$A$30,0))),ESV!$E$1:$E$568,))</f>
        <v>!!</v>
      </c>
      <c r="H49" s="614"/>
    </row>
    <row r="50" spans="1:9" ht="12.75" customHeight="1" x14ac:dyDescent="0.2">
      <c r="A50" s="40" t="s">
        <v>2170</v>
      </c>
      <c r="B50" s="29" t="s">
        <v>2244</v>
      </c>
      <c r="C50" s="29" t="s">
        <v>2194</v>
      </c>
      <c r="D50" s="37" t="s">
        <v>2222</v>
      </c>
      <c r="E50" s="382"/>
      <c r="F50" s="383"/>
      <c r="G50" s="32" t="str">
        <f>INDEX(ESV!$D$1:$D$568,MATCH(IF(ISNA(INDEX(KLAV!$B$2:$B$10,MATCH(IF(ISBLANK(D50)," ",D50),KLAV!$A$2:$A$10,0))+INDEX(KLAV!$B$13:$B$21,MATCH(IF(ISBLANK(E50)," ",E50),KLAV!$A$13:$A$21,0))+INDEX(KLAV!$B$24:$B$30,MATCH(IF(ISBLANK(F50)," ",F50),KLAV!$A$24:$A$30,0))),999,INDEX(KLAV!$B$2:$B$10,MATCH(IF(ISBLANK(D50)," ",D50),KLAV!$A$2:$A$10,0))+INDEX(KLAV!$B$13:$B$21,MATCH(IF(ISBLANK(E50)," ",E50),KLAV!$A$13:$A$21,0))+INDEX(KLAV!$B$24:$B$30,MATCH(IF(ISBLANK(F50)," ",F50),KLAV!$A$24:$A$30,0))),ESV!$E$1:$E$568,))</f>
        <v>!!</v>
      </c>
      <c r="H50" s="614"/>
    </row>
    <row r="51" spans="1:9" ht="12.75" customHeight="1" x14ac:dyDescent="0.2">
      <c r="A51" s="40" t="s">
        <v>2170</v>
      </c>
      <c r="B51" s="29" t="s">
        <v>2244</v>
      </c>
      <c r="C51" s="29" t="s">
        <v>2165</v>
      </c>
      <c r="D51" s="37" t="s">
        <v>2222</v>
      </c>
      <c r="E51" s="382"/>
      <c r="F51" s="383"/>
      <c r="G51" s="32" t="str">
        <f>INDEX(ESV!$D$1:$D$568,MATCH(IF(ISNA(INDEX(KLAV!$B$2:$B$10,MATCH(IF(ISBLANK(D51)," ",D51),KLAV!$A$2:$A$10,0))+INDEX(KLAV!$B$13:$B$21,MATCH(IF(ISBLANK(E51)," ",E51),KLAV!$A$13:$A$21,0))+INDEX(KLAV!$B$24:$B$30,MATCH(IF(ISBLANK(F51)," ",F51),KLAV!$A$24:$A$30,0))),999,INDEX(KLAV!$B$2:$B$10,MATCH(IF(ISBLANK(D51)," ",D51),KLAV!$A$2:$A$10,0))+INDEX(KLAV!$B$13:$B$21,MATCH(IF(ISBLANK(E51)," ",E51),KLAV!$A$13:$A$21,0))+INDEX(KLAV!$B$24:$B$30,MATCH(IF(ISBLANK(F51)," ",F51),KLAV!$A$24:$A$30,0))),ESV!$E$1:$E$568,))</f>
        <v>!!</v>
      </c>
      <c r="H51" s="614"/>
    </row>
    <row r="52" spans="1:9" ht="12.75" customHeight="1" x14ac:dyDescent="0.2">
      <c r="A52" s="40" t="s">
        <v>2170</v>
      </c>
      <c r="B52" s="29" t="s">
        <v>2244</v>
      </c>
      <c r="C52" s="29" t="s">
        <v>2242</v>
      </c>
      <c r="D52" s="37" t="s">
        <v>2222</v>
      </c>
      <c r="E52" s="382"/>
      <c r="F52" s="383"/>
      <c r="G52" s="32" t="str">
        <f>INDEX(ESV!$D$1:$D$568,MATCH(IF(ISNA(INDEX(KLAV!$B$2:$B$10,MATCH(IF(ISBLANK(D52)," ",D52),KLAV!$A$2:$A$10,0))+INDEX(KLAV!$B$13:$B$21,MATCH(IF(ISBLANK(E52)," ",E52),KLAV!$A$13:$A$21,0))+INDEX(KLAV!$B$24:$B$30,MATCH(IF(ISBLANK(F52)," ",F52),KLAV!$A$24:$A$30,0))),999,INDEX(KLAV!$B$2:$B$10,MATCH(IF(ISBLANK(D52)," ",D52),KLAV!$A$2:$A$10,0))+INDEX(KLAV!$B$13:$B$21,MATCH(IF(ISBLANK(E52)," ",E52),KLAV!$A$13:$A$21,0))+INDEX(KLAV!$B$24:$B$30,MATCH(IF(ISBLANK(F52)," ",F52),KLAV!$A$24:$A$30,0))),ESV!$E$1:$E$568,))</f>
        <v>!!</v>
      </c>
      <c r="H52" s="614"/>
    </row>
    <row r="53" spans="1:9" ht="12.75" customHeight="1" x14ac:dyDescent="0.2">
      <c r="A53" s="40" t="s">
        <v>2170</v>
      </c>
      <c r="B53" s="29" t="s">
        <v>2244</v>
      </c>
      <c r="C53" s="35" t="s">
        <v>2243</v>
      </c>
      <c r="D53" s="37" t="s">
        <v>2222</v>
      </c>
      <c r="E53" s="382"/>
      <c r="F53" s="383"/>
      <c r="G53" s="32" t="str">
        <f>INDEX(ESV!$D$1:$D$568,MATCH(IF(ISNA(INDEX(KLAV!$B$2:$B$10,MATCH(IF(ISBLANK(D53)," ",D53),KLAV!$A$2:$A$10,0))+INDEX(KLAV!$B$13:$B$21,MATCH(IF(ISBLANK(E53)," ",E53),KLAV!$A$13:$A$21,0))+INDEX(KLAV!$B$24:$B$30,MATCH(IF(ISBLANK(F53)," ",F53),KLAV!$A$24:$A$30,0))),999,INDEX(KLAV!$B$2:$B$10,MATCH(IF(ISBLANK(D53)," ",D53),KLAV!$A$2:$A$10,0))+INDEX(KLAV!$B$13:$B$21,MATCH(IF(ISBLANK(E53)," ",E53),KLAV!$A$13:$A$21,0))+INDEX(KLAV!$B$24:$B$30,MATCH(IF(ISBLANK(F53)," ",F53),KLAV!$A$24:$A$30,0))),ESV!$E$1:$E$568,))</f>
        <v>!!</v>
      </c>
      <c r="H53" s="614"/>
    </row>
    <row r="54" spans="1:9" ht="12.75" customHeight="1" x14ac:dyDescent="0.2">
      <c r="A54" s="40" t="s">
        <v>2170</v>
      </c>
      <c r="B54" s="29" t="s">
        <v>2244</v>
      </c>
      <c r="C54" s="390" t="s">
        <v>1972</v>
      </c>
      <c r="D54" s="37" t="s">
        <v>2222</v>
      </c>
      <c r="E54" s="382"/>
      <c r="F54" s="383"/>
      <c r="G54" s="32" t="str">
        <f>INDEX(ESV!$D$1:$D$568,MATCH(IF(ISNA(INDEX(KLAV!$B$2:$B$10,MATCH(IF(ISBLANK(D54)," ",D54),KLAV!$A$2:$A$10,0))+INDEX(KLAV!$B$13:$B$21,MATCH(IF(ISBLANK(E54)," ",E54),KLAV!$A$13:$A$21,0))+INDEX(KLAV!$B$24:$B$30,MATCH(IF(ISBLANK(F54)," ",F54),KLAV!$A$24:$A$30,0))),999,INDEX(KLAV!$B$2:$B$10,MATCH(IF(ISBLANK(D54)," ",D54),KLAV!$A$2:$A$10,0))+INDEX(KLAV!$B$13:$B$21,MATCH(IF(ISBLANK(E54)," ",E54),KLAV!$A$13:$A$21,0))+INDEX(KLAV!$B$24:$B$30,MATCH(IF(ISBLANK(F54)," ",F54),KLAV!$A$24:$A$30,0))),ESV!$E$1:$E$568,))</f>
        <v>!!</v>
      </c>
      <c r="H54" s="614"/>
      <c r="I54" s="41" t="s">
        <v>2248</v>
      </c>
    </row>
    <row r="55" spans="1:9" ht="12.75" customHeight="1" x14ac:dyDescent="0.2">
      <c r="A55" s="40" t="s">
        <v>2170</v>
      </c>
      <c r="B55" s="29" t="s">
        <v>2241</v>
      </c>
      <c r="C55" s="35">
        <v>0</v>
      </c>
      <c r="D55" s="37" t="s">
        <v>2222</v>
      </c>
      <c r="E55" s="382"/>
      <c r="F55" s="383"/>
      <c r="G55" s="32" t="str">
        <f>INDEX(ESV!$D$1:$D$568,MATCH(IF(ISNA(INDEX(KLAV!$B$2:$B$10,MATCH(IF(ISBLANK(D55)," ",D55),KLAV!$A$2:$A$10,0))+INDEX(KLAV!$B$13:$B$21,MATCH(IF(ISBLANK(E55)," ",E55),KLAV!$A$13:$A$21,0))+INDEX(KLAV!$B$24:$B$30,MATCH(IF(ISBLANK(F55)," ",F55),KLAV!$A$24:$A$30,0))),999,INDEX(KLAV!$B$2:$B$10,MATCH(IF(ISBLANK(D55)," ",D55),KLAV!$A$2:$A$10,0))+INDEX(KLAV!$B$13:$B$21,MATCH(IF(ISBLANK(E55)," ",E55),KLAV!$A$13:$A$21,0))+INDEX(KLAV!$B$24:$B$30,MATCH(IF(ISBLANK(F55)," ",F55),KLAV!$A$24:$A$30,0))),ESV!$E$1:$E$568,))</f>
        <v>!!</v>
      </c>
      <c r="H55" s="614" t="s">
        <v>2249</v>
      </c>
      <c r="I55" s="41" t="s">
        <v>2248</v>
      </c>
    </row>
    <row r="56" spans="1:9" ht="12.75" customHeight="1" x14ac:dyDescent="0.2">
      <c r="A56" s="40" t="s">
        <v>2170</v>
      </c>
      <c r="B56" s="29" t="s">
        <v>2241</v>
      </c>
      <c r="C56" s="29">
        <v>1</v>
      </c>
      <c r="D56" s="37" t="s">
        <v>2222</v>
      </c>
      <c r="E56" s="382"/>
      <c r="F56" s="383"/>
      <c r="G56" s="32" t="str">
        <f>INDEX(ESV!$D$1:$D$568,MATCH(IF(ISNA(INDEX(KLAV!$B$2:$B$10,MATCH(IF(ISBLANK(D56)," ",D56),KLAV!$A$2:$A$10,0))+INDEX(KLAV!$B$13:$B$21,MATCH(IF(ISBLANK(E56)," ",E56),KLAV!$A$13:$A$21,0))+INDEX(KLAV!$B$24:$B$30,MATCH(IF(ISBLANK(F56)," ",F56),KLAV!$A$24:$A$30,0))),999,INDEX(KLAV!$B$2:$B$10,MATCH(IF(ISBLANK(D56)," ",D56),KLAV!$A$2:$A$10,0))+INDEX(KLAV!$B$13:$B$21,MATCH(IF(ISBLANK(E56)," ",E56),KLAV!$A$13:$A$21,0))+INDEX(KLAV!$B$24:$B$30,MATCH(IF(ISBLANK(F56)," ",F56),KLAV!$A$24:$A$30,0))),ESV!$E$1:$E$568,))</f>
        <v>!!</v>
      </c>
      <c r="H56" s="614"/>
      <c r="I56" s="41" t="s">
        <v>2248</v>
      </c>
    </row>
    <row r="57" spans="1:9" ht="12.75" customHeight="1" x14ac:dyDescent="0.2">
      <c r="A57" s="39" t="s">
        <v>2170</v>
      </c>
      <c r="B57" s="29" t="s">
        <v>2241</v>
      </c>
      <c r="C57" s="29">
        <v>2</v>
      </c>
      <c r="D57" s="37" t="s">
        <v>2222</v>
      </c>
      <c r="E57" s="382"/>
      <c r="F57" s="383"/>
      <c r="G57" s="32" t="str">
        <f>INDEX(ESV!$D$1:$D$568,MATCH(IF(ISNA(INDEX(KLAV!$B$2:$B$10,MATCH(IF(ISBLANK(D57)," ",D57),KLAV!$A$2:$A$10,0))+INDEX(KLAV!$B$13:$B$21,MATCH(IF(ISBLANK(E57)," ",E57),KLAV!$A$13:$A$21,0))+INDEX(KLAV!$B$24:$B$30,MATCH(IF(ISBLANK(F57)," ",F57),KLAV!$A$24:$A$30,0))),999,INDEX(KLAV!$B$2:$B$10,MATCH(IF(ISBLANK(D57)," ",D57),KLAV!$A$2:$A$10,0))+INDEX(KLAV!$B$13:$B$21,MATCH(IF(ISBLANK(E57)," ",E57),KLAV!$A$13:$A$21,0))+INDEX(KLAV!$B$24:$B$30,MATCH(IF(ISBLANK(F57)," ",F57),KLAV!$A$24:$A$30,0))),ESV!$E$1:$E$568,))</f>
        <v>!!</v>
      </c>
      <c r="H57" s="614"/>
      <c r="I57" s="41" t="s">
        <v>2248</v>
      </c>
    </row>
    <row r="58" spans="1:9" ht="12.75" customHeight="1" x14ac:dyDescent="0.2">
      <c r="A58" s="40" t="s">
        <v>2170</v>
      </c>
      <c r="B58" s="29" t="s">
        <v>2241</v>
      </c>
      <c r="C58" s="29">
        <v>3</v>
      </c>
      <c r="D58" s="37" t="s">
        <v>2222</v>
      </c>
      <c r="E58" s="382"/>
      <c r="F58" s="383"/>
      <c r="G58" s="32" t="str">
        <f>INDEX(ESV!$D$1:$D$568,MATCH(IF(ISNA(INDEX(KLAV!$B$2:$B$10,MATCH(IF(ISBLANK(D58)," ",D58),KLAV!$A$2:$A$10,0))+INDEX(KLAV!$B$13:$B$21,MATCH(IF(ISBLANK(E58)," ",E58),KLAV!$A$13:$A$21,0))+INDEX(KLAV!$B$24:$B$30,MATCH(IF(ISBLANK(F58)," ",F58),KLAV!$A$24:$A$30,0))),999,INDEX(KLAV!$B$2:$B$10,MATCH(IF(ISBLANK(D58)," ",D58),KLAV!$A$2:$A$10,0))+INDEX(KLAV!$B$13:$B$21,MATCH(IF(ISBLANK(E58)," ",E58),KLAV!$A$13:$A$21,0))+INDEX(KLAV!$B$24:$B$30,MATCH(IF(ISBLANK(F58)," ",F58),KLAV!$A$24:$A$30,0))),ESV!$E$1:$E$568,))</f>
        <v>!!</v>
      </c>
      <c r="H58" s="614"/>
      <c r="I58" s="41" t="s">
        <v>2248</v>
      </c>
    </row>
    <row r="59" spans="1:9" ht="12.75" customHeight="1" x14ac:dyDescent="0.2">
      <c r="A59" s="40" t="s">
        <v>2170</v>
      </c>
      <c r="B59" s="29" t="s">
        <v>2241</v>
      </c>
      <c r="C59" s="29" t="s">
        <v>2194</v>
      </c>
      <c r="D59" s="37" t="s">
        <v>2222</v>
      </c>
      <c r="E59" s="382"/>
      <c r="F59" s="383"/>
      <c r="G59" s="32" t="str">
        <f>INDEX(ESV!$D$1:$D$568,MATCH(IF(ISNA(INDEX(KLAV!$B$2:$B$10,MATCH(IF(ISBLANK(D59)," ",D59),KLAV!$A$2:$A$10,0))+INDEX(KLAV!$B$13:$B$21,MATCH(IF(ISBLANK(E59)," ",E59),KLAV!$A$13:$A$21,0))+INDEX(KLAV!$B$24:$B$30,MATCH(IF(ISBLANK(F59)," ",F59),KLAV!$A$24:$A$30,0))),999,INDEX(KLAV!$B$2:$B$10,MATCH(IF(ISBLANK(D59)," ",D59),KLAV!$A$2:$A$10,0))+INDEX(KLAV!$B$13:$B$21,MATCH(IF(ISBLANK(E59)," ",E59),KLAV!$A$13:$A$21,0))+INDEX(KLAV!$B$24:$B$30,MATCH(IF(ISBLANK(F59)," ",F59),KLAV!$A$24:$A$30,0))),ESV!$E$1:$E$568,))</f>
        <v>!!</v>
      </c>
      <c r="H59" s="614"/>
      <c r="I59" s="41" t="s">
        <v>2248</v>
      </c>
    </row>
    <row r="60" spans="1:9" ht="12.75" customHeight="1" x14ac:dyDescent="0.2">
      <c r="A60" s="40" t="s">
        <v>2170</v>
      </c>
      <c r="B60" s="29" t="s">
        <v>2241</v>
      </c>
      <c r="C60" s="29" t="s">
        <v>2165</v>
      </c>
      <c r="D60" s="37" t="s">
        <v>2222</v>
      </c>
      <c r="E60" s="382"/>
      <c r="F60" s="383"/>
      <c r="G60" s="32" t="str">
        <f>INDEX(ESV!$D$1:$D$568,MATCH(IF(ISNA(INDEX(KLAV!$B$2:$B$10,MATCH(IF(ISBLANK(D60)," ",D60),KLAV!$A$2:$A$10,0))+INDEX(KLAV!$B$13:$B$21,MATCH(IF(ISBLANK(E60)," ",E60),KLAV!$A$13:$A$21,0))+INDEX(KLAV!$B$24:$B$30,MATCH(IF(ISBLANK(F60)," ",F60),KLAV!$A$24:$A$30,0))),999,INDEX(KLAV!$B$2:$B$10,MATCH(IF(ISBLANK(D60)," ",D60),KLAV!$A$2:$A$10,0))+INDEX(KLAV!$B$13:$B$21,MATCH(IF(ISBLANK(E60)," ",E60),KLAV!$A$13:$A$21,0))+INDEX(KLAV!$B$24:$B$30,MATCH(IF(ISBLANK(F60)," ",F60),KLAV!$A$24:$A$30,0))),ESV!$E$1:$E$568,))</f>
        <v>!!</v>
      </c>
      <c r="H60" s="614"/>
      <c r="I60" s="41" t="s">
        <v>2248</v>
      </c>
    </row>
    <row r="61" spans="1:9" ht="12.75" customHeight="1" x14ac:dyDescent="0.2">
      <c r="A61" s="40" t="s">
        <v>2170</v>
      </c>
      <c r="B61" s="29" t="s">
        <v>2241</v>
      </c>
      <c r="C61" s="29" t="s">
        <v>2242</v>
      </c>
      <c r="D61" s="37" t="s">
        <v>2222</v>
      </c>
      <c r="E61" s="382"/>
      <c r="F61" s="383"/>
      <c r="G61" s="32" t="str">
        <f>INDEX(ESV!$D$1:$D$568,MATCH(IF(ISNA(INDEX(KLAV!$B$2:$B$10,MATCH(IF(ISBLANK(D61)," ",D61),KLAV!$A$2:$A$10,0))+INDEX(KLAV!$B$13:$B$21,MATCH(IF(ISBLANK(E61)," ",E61),KLAV!$A$13:$A$21,0))+INDEX(KLAV!$B$24:$B$30,MATCH(IF(ISBLANK(F61)," ",F61),KLAV!$A$24:$A$30,0))),999,INDEX(KLAV!$B$2:$B$10,MATCH(IF(ISBLANK(D61)," ",D61),KLAV!$A$2:$A$10,0))+INDEX(KLAV!$B$13:$B$21,MATCH(IF(ISBLANK(E61)," ",E61),KLAV!$A$13:$A$21,0))+INDEX(KLAV!$B$24:$B$30,MATCH(IF(ISBLANK(F61)," ",F61),KLAV!$A$24:$A$30,0))),ESV!$E$1:$E$568,))</f>
        <v>!!</v>
      </c>
      <c r="H61" s="614"/>
      <c r="I61" s="41" t="s">
        <v>2248</v>
      </c>
    </row>
    <row r="62" spans="1:9" ht="12.75" customHeight="1" x14ac:dyDescent="0.2">
      <c r="A62" s="40" t="s">
        <v>2170</v>
      </c>
      <c r="B62" s="29" t="s">
        <v>2241</v>
      </c>
      <c r="C62" s="35" t="s">
        <v>2243</v>
      </c>
      <c r="D62" s="37" t="s">
        <v>2222</v>
      </c>
      <c r="E62" s="382"/>
      <c r="F62" s="383"/>
      <c r="G62" s="32" t="str">
        <f>INDEX(ESV!$D$1:$D$568,MATCH(IF(ISNA(INDEX(KLAV!$B$2:$B$10,MATCH(IF(ISBLANK(D62)," ",D62),KLAV!$A$2:$A$10,0))+INDEX(KLAV!$B$13:$B$21,MATCH(IF(ISBLANK(E62)," ",E62),KLAV!$A$13:$A$21,0))+INDEX(KLAV!$B$24:$B$30,MATCH(IF(ISBLANK(F62)," ",F62),KLAV!$A$24:$A$30,0))),999,INDEX(KLAV!$B$2:$B$10,MATCH(IF(ISBLANK(D62)," ",D62),KLAV!$A$2:$A$10,0))+INDEX(KLAV!$B$13:$B$21,MATCH(IF(ISBLANK(E62)," ",E62),KLAV!$A$13:$A$21,0))+INDEX(KLAV!$B$24:$B$30,MATCH(IF(ISBLANK(F62)," ",F62),KLAV!$A$24:$A$30,0))),ESV!$E$1:$E$568,))</f>
        <v>!!</v>
      </c>
      <c r="H62" s="614"/>
      <c r="I62" s="41" t="s">
        <v>2248</v>
      </c>
    </row>
    <row r="63" spans="1:9" ht="12.75" customHeight="1" x14ac:dyDescent="0.2">
      <c r="A63" s="40" t="s">
        <v>2170</v>
      </c>
      <c r="B63" s="29" t="s">
        <v>2241</v>
      </c>
      <c r="C63" s="390" t="s">
        <v>1972</v>
      </c>
      <c r="D63" s="37" t="s">
        <v>2222</v>
      </c>
      <c r="E63" s="382"/>
      <c r="F63" s="383"/>
      <c r="G63" s="32" t="str">
        <f>INDEX(ESV!$D$1:$D$568,MATCH(IF(ISNA(INDEX(KLAV!$B$2:$B$10,MATCH(IF(ISBLANK(D63)," ",D63),KLAV!$A$2:$A$10,0))+INDEX(KLAV!$B$13:$B$21,MATCH(IF(ISBLANK(E63)," ",E63),KLAV!$A$13:$A$21,0))+INDEX(KLAV!$B$24:$B$30,MATCH(IF(ISBLANK(F63)," ",F63),KLAV!$A$24:$A$30,0))),999,INDEX(KLAV!$B$2:$B$10,MATCH(IF(ISBLANK(D63)," ",D63),KLAV!$A$2:$A$10,0))+INDEX(KLAV!$B$13:$B$21,MATCH(IF(ISBLANK(E63)," ",E63),KLAV!$A$13:$A$21,0))+INDEX(KLAV!$B$24:$B$30,MATCH(IF(ISBLANK(F63)," ",F63),KLAV!$A$24:$A$30,0))),ESV!$E$1:$E$568,))</f>
        <v>!!</v>
      </c>
      <c r="H63" s="614"/>
      <c r="I63" s="41" t="s">
        <v>2161</v>
      </c>
    </row>
    <row r="64" spans="1:9" ht="12.75" hidden="1" customHeight="1" x14ac:dyDescent="0.2">
      <c r="I64" s="41" t="s">
        <v>2161</v>
      </c>
    </row>
    <row r="65" spans="9:9" ht="12.75" hidden="1" customHeight="1" x14ac:dyDescent="0.2">
      <c r="I65" s="41" t="s">
        <v>2161</v>
      </c>
    </row>
    <row r="66" spans="9:9" ht="12.75" hidden="1" customHeight="1" x14ac:dyDescent="0.2">
      <c r="I66" s="41" t="s">
        <v>2161</v>
      </c>
    </row>
    <row r="67" spans="9:9" ht="12.75" hidden="1" customHeight="1" x14ac:dyDescent="0.2">
      <c r="I67" s="41" t="s">
        <v>2161</v>
      </c>
    </row>
    <row r="68" spans="9:9" ht="12.75" hidden="1" customHeight="1" x14ac:dyDescent="0.2">
      <c r="I68" s="41" t="s">
        <v>2161</v>
      </c>
    </row>
    <row r="69" spans="9:9" ht="12.75" hidden="1" customHeight="1" x14ac:dyDescent="0.2">
      <c r="I69" s="41" t="s">
        <v>2161</v>
      </c>
    </row>
    <row r="70" spans="9:9" ht="12.75" hidden="1" customHeight="1" x14ac:dyDescent="0.2">
      <c r="I70" s="41" t="s">
        <v>2161</v>
      </c>
    </row>
    <row r="71" spans="9:9" ht="12.75" hidden="1" customHeight="1" x14ac:dyDescent="0.2">
      <c r="I71" s="41" t="s">
        <v>2161</v>
      </c>
    </row>
    <row r="72" spans="9:9" ht="12.75" hidden="1" customHeight="1" x14ac:dyDescent="0.2">
      <c r="I72" s="41"/>
    </row>
    <row r="73" spans="9:9" ht="12.75" hidden="1" customHeight="1" x14ac:dyDescent="0.2">
      <c r="I73" s="41"/>
    </row>
    <row r="74" spans="9:9" ht="12.75" hidden="1" customHeight="1" x14ac:dyDescent="0.2">
      <c r="I74" s="41"/>
    </row>
    <row r="75" spans="9:9" ht="12.75" hidden="1" customHeight="1" x14ac:dyDescent="0.2"/>
    <row r="76" spans="9:9" ht="12.75" hidden="1" customHeight="1" x14ac:dyDescent="0.2"/>
    <row r="77" spans="9:9" ht="12.75" hidden="1" customHeight="1" x14ac:dyDescent="0.2"/>
    <row r="78" spans="9:9" ht="12.75" hidden="1" customHeight="1" x14ac:dyDescent="0.2"/>
    <row r="79" spans="9:9" ht="12.75" hidden="1" customHeight="1" x14ac:dyDescent="0.2"/>
    <row r="80" spans="9:9"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sheetData>
  <sheetProtection password="ECEB" sheet="1" objects="1" scenarios="1" formatCells="0" formatColumns="0"/>
  <customSheetViews>
    <customSheetView guid="{E901C743-4F33-4C8F-80E0-EB1DCAF092DE}" showGridLines="0" hiddenRows="1" hiddenColumns="1" showRuler="0">
      <selection activeCell="C14" sqref="C14"/>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7">
    <mergeCell ref="H55:H63"/>
    <mergeCell ref="A1:C1"/>
    <mergeCell ref="D1:F1"/>
    <mergeCell ref="I1:I2"/>
    <mergeCell ref="H19:H27"/>
    <mergeCell ref="H28:H36"/>
    <mergeCell ref="H46:H54"/>
  </mergeCells>
  <phoneticPr fontId="0" type="noConversion"/>
  <dataValidations count="5">
    <dataValidation type="list" showErrorMessage="1" errorTitle="Lage im Areal" error="Bitte gültige Kriterienklasse eingeben." sqref="E3:E7">
      <formula1>$AP$1:$AX$1</formula1>
      <formula2>0</formula2>
    </dataValidation>
    <dataValidation type="list" showErrorMessage="1" errorTitle="Anteil am Weltbestand" error="Bitte gültige Kriterienklasse eingeben._x000a_" sqref="D4:D7">
      <formula1>$AF$1:$AN$1</formula1>
      <formula2>0</formula2>
    </dataValidation>
    <dataValidation type="list" showErrorMessage="1" errorTitle="Anteil am Weltbestand" error="Bitte gültige Kriterienklasse eingeben._x000a_" sqref="D3">
      <formula1>$AI$1:$AN$1</formula1>
      <formula2>0</formula2>
    </dataValidation>
    <dataValidation type="list" showErrorMessage="1" errorTitle="Weltweite Gefährdung" error="Bitte gültige Kriterienklasse eingeben." sqref="F3:F7">
      <formula1>$BA$1:$BG$1</formula1>
    </dataValidation>
    <dataValidation type="textLength" allowBlank="1" showInputMessage="1" showErrorMessage="1" sqref="G3:G63">
      <formula1>0</formula1>
      <formula2>0</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BE2236"/>
  <sheetViews>
    <sheetView workbookViewId="0">
      <selection activeCell="A890" sqref="A890:J890"/>
    </sheetView>
  </sheetViews>
  <sheetFormatPr baseColWidth="10" defaultColWidth="0" defaultRowHeight="12.75" zeroHeight="1" x14ac:dyDescent="0.2"/>
  <cols>
    <col min="1" max="1" width="7.42578125" customWidth="1"/>
    <col min="2" max="2" width="6.28515625" customWidth="1"/>
    <col min="3" max="3" width="47.28515625" customWidth="1"/>
    <col min="4" max="4" width="7.28515625" customWidth="1"/>
    <col min="5" max="5" width="7.42578125" customWidth="1"/>
    <col min="6" max="6" width="7.7109375" customWidth="1"/>
    <col min="7" max="7" width="41" customWidth="1"/>
    <col min="8" max="8" width="47.140625" customWidth="1"/>
    <col min="9" max="9" width="21.42578125" customWidth="1"/>
    <col min="10" max="25" width="11.42578125" hidden="1" customWidth="1"/>
    <col min="26" max="26" width="15.42578125" hidden="1" customWidth="1"/>
    <col min="27" max="27" width="19.42578125" hidden="1" customWidth="1"/>
    <col min="28" max="56" width="11.42578125" hidden="1" customWidth="1"/>
    <col min="57" max="57" width="11.42578125" style="88" hidden="1" customWidth="1"/>
  </cols>
  <sheetData>
    <row r="1" spans="1:57" ht="12.75" customHeight="1" x14ac:dyDescent="0.2">
      <c r="A1" s="622" t="s">
        <v>2250</v>
      </c>
      <c r="B1" s="623" t="s">
        <v>2117</v>
      </c>
      <c r="C1" s="618" t="s">
        <v>2111</v>
      </c>
      <c r="D1" s="624" t="s">
        <v>2113</v>
      </c>
      <c r="E1" s="624"/>
      <c r="F1" s="624"/>
      <c r="G1" s="618" t="s">
        <v>2251</v>
      </c>
      <c r="H1" s="619"/>
      <c r="I1" s="620"/>
      <c r="J1" s="81"/>
      <c r="R1" s="42"/>
      <c r="S1" s="42"/>
      <c r="U1" s="43"/>
      <c r="Z1" s="44" t="s">
        <v>2252</v>
      </c>
      <c r="AA1" s="79" t="s">
        <v>1970</v>
      </c>
      <c r="AB1" t="s">
        <v>2216</v>
      </c>
      <c r="AC1" t="s">
        <v>2217</v>
      </c>
      <c r="AD1" t="s">
        <v>2313</v>
      </c>
      <c r="AE1" t="s">
        <v>2218</v>
      </c>
      <c r="AF1" t="s">
        <v>2219</v>
      </c>
      <c r="AG1" t="s">
        <v>2220</v>
      </c>
      <c r="AH1" t="s">
        <v>2221</v>
      </c>
      <c r="AI1" t="s">
        <v>2222</v>
      </c>
      <c r="AJ1" t="s">
        <v>2223</v>
      </c>
      <c r="AL1" t="s">
        <v>2224</v>
      </c>
      <c r="AM1" t="s">
        <v>2225</v>
      </c>
      <c r="AN1" t="s">
        <v>2105</v>
      </c>
      <c r="AO1" t="s">
        <v>2106</v>
      </c>
      <c r="AP1" t="s">
        <v>2226</v>
      </c>
      <c r="AQ1" t="s">
        <v>2104</v>
      </c>
      <c r="AR1" t="s">
        <v>2227</v>
      </c>
      <c r="AS1" t="s">
        <v>2228</v>
      </c>
      <c r="AT1" t="s">
        <v>2229</v>
      </c>
      <c r="AV1" t="s">
        <v>2230</v>
      </c>
      <c r="AW1" t="s">
        <v>2231</v>
      </c>
      <c r="AX1" t="s">
        <v>2232</v>
      </c>
      <c r="AY1" t="s">
        <v>2233</v>
      </c>
      <c r="AZ1" t="s">
        <v>2234</v>
      </c>
      <c r="BA1" t="s">
        <v>2235</v>
      </c>
      <c r="BB1" t="s">
        <v>2236</v>
      </c>
      <c r="BD1" s="44"/>
      <c r="BE1" s="88" t="s">
        <v>1984</v>
      </c>
    </row>
    <row r="2" spans="1:57" ht="25.5" customHeight="1" x14ac:dyDescent="0.2">
      <c r="A2" s="622"/>
      <c r="B2" s="623"/>
      <c r="C2" s="618"/>
      <c r="D2" s="45" t="s">
        <v>2216</v>
      </c>
      <c r="E2" s="46" t="s">
        <v>2224</v>
      </c>
      <c r="F2" s="47" t="s">
        <v>2253</v>
      </c>
      <c r="G2" s="618"/>
      <c r="H2" s="619"/>
      <c r="I2" s="621"/>
      <c r="J2" s="81"/>
      <c r="R2" s="42"/>
      <c r="S2" s="42"/>
      <c r="U2" s="43"/>
      <c r="Z2" s="44"/>
      <c r="AA2" s="44">
        <v>0</v>
      </c>
      <c r="AB2" s="32" t="e">
        <f>IF(OR('Rote Liste'!$BC2="H",'Rote Liste'!$BC2="V"),"",AK2)</f>
        <v>#N/A</v>
      </c>
      <c r="AC2" s="48" t="str">
        <f>IF(AE2="AE?","E?",IF(AE2="AE","E",""))</f>
        <v/>
      </c>
      <c r="AD2" s="49"/>
      <c r="AE2" s="50"/>
      <c r="AF2" s="51"/>
      <c r="AG2" s="52"/>
      <c r="AH2" s="53"/>
      <c r="AI2" s="53"/>
      <c r="AJ2" s="54"/>
      <c r="AK2" s="54" t="e">
        <f>INDEX(ESV!$D$1:$D$567,MATCH(IF(ISNA(INDEX(KLAV!$B$2:$B$10,MATCH(IF(ISBLANK($D2)," ",$D2),KLAV!$A$2:$A$10,0))+INDEX(KLAV!$B$13:$B$21,MATCH(IF(ISBLANK($E2)," ",$E2),KLAV!$A$13:$A$21,0))+INDEX(KLAV!$B$24:$B$30,MATCH(IF(ISBLANK($F2)," ",$F2),KLAV!$A$24:$A$30,0))),999,INDEX(KLAV!$B$2:$B$10,MATCH(IF(ISBLANK($D2)," ",$D2),KLAV!$A$2:$A$10,0))+INDEX(KLAV!$B$13:$B$21,MATCH(IF(ISBLANK($E2)," ",$E2),KLAV!$A$13:$A$21,0))+INDEX(KLAV!$B$24:$B$30,MATCH(IF(ISBLANK($F2)," ",$F2),KLAV!$A$24:$A$30,0))),ESV!$E$1:$E$567,))</f>
        <v>#N/A</v>
      </c>
      <c r="BD2" s="44" t="s">
        <v>2254</v>
      </c>
    </row>
    <row r="3" spans="1:57" ht="25.5" customHeight="1" x14ac:dyDescent="0.2">
      <c r="A3" s="32" t="e">
        <f>IF(OR('Rote Liste'!#REF!="H",'Rote Liste'!#REF!="V"),"",J3)</f>
        <v>#REF!</v>
      </c>
      <c r="B3" s="48" t="str">
        <f>IF(D3="AE?","E?",IF(D3="AE","E",""))</f>
        <v/>
      </c>
      <c r="C3" s="49" t="s">
        <v>3038</v>
      </c>
      <c r="D3" s="50"/>
      <c r="E3" s="51"/>
      <c r="F3" s="52"/>
      <c r="G3" s="53"/>
      <c r="H3" s="53"/>
      <c r="I3" s="54"/>
      <c r="J3" s="54" t="str">
        <f>INDEX(ESV!$D$1:$D$567,MATCH(IF(ISNA(INDEX(KLAV!$B$2:$B$10,MATCH(IF(ISBLANK($D3)," ",$D3),KLAV!$A$2:$A$10,0))+INDEX(KLAV!$B$13:$B$21,MATCH(IF(ISBLANK($E3)," ",$E3),KLAV!$A$13:$A$21,0))+INDEX(KLAV!$B$24:$B$30,MATCH(IF(ISBLANK($F3)," ",$F3),KLAV!$A$24:$A$30,0))),999,INDEX(KLAV!$B$2:$B$10,MATCH(IF(ISBLANK($D3)," ",$D3),KLAV!$A$2:$A$10,0))+INDEX(KLAV!$B$13:$B$21,MATCH(IF(ISBLANK($E3)," ",$E3),KLAV!$A$13:$A$21,0))+INDEX(KLAV!$B$24:$B$30,MATCH(IF(ISBLANK($F3)," ",$F3),KLAV!$A$24:$A$30,0))),ESV!$E$1:$E$567,))</f>
        <v>nb</v>
      </c>
      <c r="R3" s="42"/>
      <c r="S3" s="42"/>
      <c r="U3" s="43"/>
      <c r="Z3" s="44"/>
      <c r="AA3" s="44"/>
      <c r="AB3" s="436"/>
      <c r="AC3" s="437"/>
      <c r="AD3" s="300"/>
      <c r="AE3" s="438"/>
      <c r="AF3" s="438"/>
      <c r="AG3" s="438"/>
      <c r="AH3" s="439"/>
      <c r="AI3" s="439"/>
      <c r="AJ3" s="439"/>
      <c r="AK3" s="439"/>
      <c r="BD3" s="44"/>
    </row>
    <row r="4" spans="1:57" ht="25.5" customHeight="1" x14ac:dyDescent="0.2">
      <c r="A4" s="32" t="str">
        <f>IF(OR('Rote Liste'!$BC4="H",'Rote Liste'!$BC4="V"),"",J4)</f>
        <v>nb</v>
      </c>
      <c r="B4" s="48" t="str">
        <f t="shared" ref="B4:B64" si="0">IF(D4="AE?","E?",IF(D4="AE","E",""))</f>
        <v/>
      </c>
      <c r="C4" s="49" t="s">
        <v>3039</v>
      </c>
      <c r="D4" s="50"/>
      <c r="E4" s="51"/>
      <c r="F4" s="52"/>
      <c r="G4" s="53"/>
      <c r="H4" s="53"/>
      <c r="I4" s="54"/>
      <c r="J4" s="54" t="str">
        <f>INDEX(ESV!$D$1:$D$567,MATCH(IF(ISNA(INDEX(KLAV!$B$2:$B$10,MATCH(IF(ISBLANK($D4)," ",$D4),KLAV!$A$2:$A$10,0))+INDEX(KLAV!$B$13:$B$21,MATCH(IF(ISBLANK($E4)," ",$E4),KLAV!$A$13:$A$21,0))+INDEX(KLAV!$B$24:$B$30,MATCH(IF(ISBLANK($F4)," ",$F4),KLAV!$A$24:$A$30,0))),999,INDEX(KLAV!$B$2:$B$10,MATCH(IF(ISBLANK($D4)," ",$D4),KLAV!$A$2:$A$10,0))+INDEX(KLAV!$B$13:$B$21,MATCH(IF(ISBLANK($E4)," ",$E4),KLAV!$A$13:$A$21,0))+INDEX(KLAV!$B$24:$B$30,MATCH(IF(ISBLANK($F4)," ",$F4),KLAV!$A$24:$A$30,0))),ESV!$E$1:$E$567,))</f>
        <v>nb</v>
      </c>
      <c r="R4" s="42"/>
      <c r="S4" s="42"/>
      <c r="U4" s="43"/>
      <c r="Z4" s="44"/>
      <c r="AA4" s="44"/>
      <c r="AB4" s="436"/>
      <c r="AC4" s="437"/>
      <c r="AD4" s="300"/>
      <c r="AE4" s="438"/>
      <c r="AF4" s="438"/>
      <c r="AG4" s="438"/>
      <c r="AH4" s="439"/>
      <c r="AI4" s="439"/>
      <c r="AJ4" s="439"/>
      <c r="AK4" s="439"/>
      <c r="BD4" s="44"/>
    </row>
    <row r="5" spans="1:57" ht="25.5" customHeight="1" x14ac:dyDescent="0.2">
      <c r="A5" s="32" t="str">
        <f>IF(OR('Rote Liste'!$BC5="H",'Rote Liste'!$BC5="V"),"",J5)</f>
        <v>nb</v>
      </c>
      <c r="B5" s="48" t="str">
        <f t="shared" si="0"/>
        <v/>
      </c>
      <c r="C5" s="49" t="s">
        <v>2401</v>
      </c>
      <c r="D5" s="50"/>
      <c r="E5" s="51"/>
      <c r="F5" s="52"/>
      <c r="G5" s="53"/>
      <c r="H5" s="53"/>
      <c r="I5" s="54"/>
      <c r="J5" s="54" t="str">
        <f>INDEX(ESV!$D$1:$D$567,MATCH(IF(ISNA(INDEX(KLAV!$B$2:$B$10,MATCH(IF(ISBLANK($D5)," ",$D5),KLAV!$A$2:$A$10,0))+INDEX(KLAV!$B$13:$B$21,MATCH(IF(ISBLANK($E5)," ",$E5),KLAV!$A$13:$A$21,0))+INDEX(KLAV!$B$24:$B$30,MATCH(IF(ISBLANK($F5)," ",$F5),KLAV!$A$24:$A$30,0))),999,INDEX(KLAV!$B$2:$B$10,MATCH(IF(ISBLANK($D5)," ",$D5),KLAV!$A$2:$A$10,0))+INDEX(KLAV!$B$13:$B$21,MATCH(IF(ISBLANK($E5)," ",$E5),KLAV!$A$13:$A$21,0))+INDEX(KLAV!$B$24:$B$30,MATCH(IF(ISBLANK($F5)," ",$F5),KLAV!$A$24:$A$30,0))),ESV!$E$1:$E$567,))</f>
        <v>nb</v>
      </c>
      <c r="R5" s="42"/>
      <c r="S5" s="42"/>
      <c r="U5" s="43"/>
      <c r="Z5" s="44"/>
      <c r="AA5" s="44"/>
      <c r="AB5" s="436"/>
      <c r="AC5" s="437"/>
      <c r="AD5" s="300"/>
      <c r="AE5" s="438"/>
      <c r="AF5" s="438"/>
      <c r="AG5" s="438"/>
      <c r="AH5" s="439"/>
      <c r="AI5" s="439"/>
      <c r="AJ5" s="439"/>
      <c r="AK5" s="439"/>
      <c r="BD5" s="44"/>
    </row>
    <row r="6" spans="1:57" ht="25.5" customHeight="1" x14ac:dyDescent="0.2">
      <c r="A6" s="32" t="str">
        <f>IF(OR('Rote Liste'!$BC6="H",'Rote Liste'!$BC6="V"),"",J6)</f>
        <v>nb</v>
      </c>
      <c r="B6" s="48" t="str">
        <f t="shared" si="0"/>
        <v/>
      </c>
      <c r="C6" s="49" t="s">
        <v>2402</v>
      </c>
      <c r="D6" s="50"/>
      <c r="E6" s="51"/>
      <c r="F6" s="52"/>
      <c r="G6" s="53"/>
      <c r="H6" s="53"/>
      <c r="I6" s="54"/>
      <c r="J6" s="54" t="str">
        <f>INDEX(ESV!$D$1:$D$567,MATCH(IF(ISNA(INDEX(KLAV!$B$2:$B$10,MATCH(IF(ISBLANK($D6)," ",$D6),KLAV!$A$2:$A$10,0))+INDEX(KLAV!$B$13:$B$21,MATCH(IF(ISBLANK($E6)," ",$E6),KLAV!$A$13:$A$21,0))+INDEX(KLAV!$B$24:$B$30,MATCH(IF(ISBLANK($F6)," ",$F6),KLAV!$A$24:$A$30,0))),999,INDEX(KLAV!$B$2:$B$10,MATCH(IF(ISBLANK($D6)," ",$D6),KLAV!$A$2:$A$10,0))+INDEX(KLAV!$B$13:$B$21,MATCH(IF(ISBLANK($E6)," ",$E6),KLAV!$A$13:$A$21,0))+INDEX(KLAV!$B$24:$B$30,MATCH(IF(ISBLANK($F6)," ",$F6),KLAV!$A$24:$A$30,0))),ESV!$E$1:$E$567,))</f>
        <v>nb</v>
      </c>
      <c r="R6" s="42"/>
      <c r="S6" s="42"/>
      <c r="U6" s="43"/>
      <c r="Z6" s="44"/>
      <c r="AA6" s="44"/>
      <c r="AB6" s="436"/>
      <c r="AC6" s="437"/>
      <c r="AD6" s="300"/>
      <c r="AE6" s="438"/>
      <c r="AF6" s="438"/>
      <c r="AG6" s="438"/>
      <c r="AH6" s="439"/>
      <c r="AI6" s="439"/>
      <c r="AJ6" s="439"/>
      <c r="AK6" s="439"/>
      <c r="BD6" s="44"/>
    </row>
    <row r="7" spans="1:57" ht="25.5" customHeight="1" x14ac:dyDescent="0.2">
      <c r="A7" s="32" t="str">
        <f>IF(OR('Rote Liste'!$BC7="H",'Rote Liste'!$BC7="V"),"",J7)</f>
        <v>nb</v>
      </c>
      <c r="B7" s="48" t="str">
        <f t="shared" si="0"/>
        <v/>
      </c>
      <c r="C7" s="49" t="s">
        <v>2403</v>
      </c>
      <c r="D7" s="50"/>
      <c r="E7" s="51"/>
      <c r="F7" s="52"/>
      <c r="G7" s="53"/>
      <c r="H7" s="53"/>
      <c r="I7" s="54"/>
      <c r="J7" s="54" t="str">
        <f>INDEX(ESV!$D$1:$D$567,MATCH(IF(ISNA(INDEX(KLAV!$B$2:$B$10,MATCH(IF(ISBLANK($D7)," ",$D7),KLAV!$A$2:$A$10,0))+INDEX(KLAV!$B$13:$B$21,MATCH(IF(ISBLANK($E7)," ",$E7),KLAV!$A$13:$A$21,0))+INDEX(KLAV!$B$24:$B$30,MATCH(IF(ISBLANK($F7)," ",$F7),KLAV!$A$24:$A$30,0))),999,INDEX(KLAV!$B$2:$B$10,MATCH(IF(ISBLANK($D7)," ",$D7),KLAV!$A$2:$A$10,0))+INDEX(KLAV!$B$13:$B$21,MATCH(IF(ISBLANK($E7)," ",$E7),KLAV!$A$13:$A$21,0))+INDEX(KLAV!$B$24:$B$30,MATCH(IF(ISBLANK($F7)," ",$F7),KLAV!$A$24:$A$30,0))),ESV!$E$1:$E$567,))</f>
        <v>nb</v>
      </c>
      <c r="R7" s="42"/>
      <c r="S7" s="42"/>
      <c r="U7" s="43"/>
      <c r="Z7" s="44"/>
      <c r="AA7" s="44"/>
      <c r="AB7" s="436"/>
      <c r="AC7" s="437"/>
      <c r="AD7" s="300"/>
      <c r="AE7" s="438"/>
      <c r="AF7" s="438"/>
      <c r="AG7" s="438"/>
      <c r="AH7" s="439"/>
      <c r="AI7" s="439"/>
      <c r="AJ7" s="439"/>
      <c r="AK7" s="439"/>
      <c r="BD7" s="44"/>
    </row>
    <row r="8" spans="1:57" ht="25.5" customHeight="1" x14ac:dyDescent="0.2">
      <c r="A8" s="32" t="str">
        <f>IF(OR('Rote Liste'!$BC8="H",'Rote Liste'!$BC8="V"),"",J8)</f>
        <v>nb</v>
      </c>
      <c r="B8" s="48" t="str">
        <f t="shared" si="0"/>
        <v/>
      </c>
      <c r="C8" s="49" t="s">
        <v>2404</v>
      </c>
      <c r="D8" s="50"/>
      <c r="E8" s="51"/>
      <c r="F8" s="52"/>
      <c r="G8" s="53"/>
      <c r="H8" s="53"/>
      <c r="I8" s="54"/>
      <c r="J8" s="54" t="str">
        <f>INDEX(ESV!$D$1:$D$567,MATCH(IF(ISNA(INDEX(KLAV!$B$2:$B$10,MATCH(IF(ISBLANK($D8)," ",$D8),KLAV!$A$2:$A$10,0))+INDEX(KLAV!$B$13:$B$21,MATCH(IF(ISBLANK($E8)," ",$E8),KLAV!$A$13:$A$21,0))+INDEX(KLAV!$B$24:$B$30,MATCH(IF(ISBLANK($F8)," ",$F8),KLAV!$A$24:$A$30,0))),999,INDEX(KLAV!$B$2:$B$10,MATCH(IF(ISBLANK($D8)," ",$D8),KLAV!$A$2:$A$10,0))+INDEX(KLAV!$B$13:$B$21,MATCH(IF(ISBLANK($E8)," ",$E8),KLAV!$A$13:$A$21,0))+INDEX(KLAV!$B$24:$B$30,MATCH(IF(ISBLANK($F8)," ",$F8),KLAV!$A$24:$A$30,0))),ESV!$E$1:$E$567,))</f>
        <v>nb</v>
      </c>
      <c r="R8" s="42"/>
      <c r="S8" s="42"/>
      <c r="U8" s="43"/>
      <c r="Z8" s="44"/>
      <c r="AA8" s="44"/>
      <c r="AB8" s="436"/>
      <c r="AC8" s="437"/>
      <c r="AD8" s="300"/>
      <c r="AE8" s="438"/>
      <c r="AF8" s="438"/>
      <c r="AG8" s="438"/>
      <c r="AH8" s="439"/>
      <c r="AI8" s="439"/>
      <c r="AJ8" s="439"/>
      <c r="AK8" s="439"/>
      <c r="BD8" s="44"/>
    </row>
    <row r="9" spans="1:57" ht="25.5" customHeight="1" x14ac:dyDescent="0.2">
      <c r="A9" s="32" t="str">
        <f>IF(OR('Rote Liste'!$BC9="H",'Rote Liste'!$BC9="V"),"",J9)</f>
        <v>nb</v>
      </c>
      <c r="B9" s="48" t="str">
        <f t="shared" si="0"/>
        <v/>
      </c>
      <c r="C9" s="49" t="s">
        <v>2405</v>
      </c>
      <c r="D9" s="50"/>
      <c r="E9" s="51"/>
      <c r="F9" s="52"/>
      <c r="G9" s="53"/>
      <c r="H9" s="53"/>
      <c r="I9" s="54"/>
      <c r="J9" s="54" t="str">
        <f>INDEX(ESV!$D$1:$D$567,MATCH(IF(ISNA(INDEX(KLAV!$B$2:$B$10,MATCH(IF(ISBLANK($D9)," ",$D9),KLAV!$A$2:$A$10,0))+INDEX(KLAV!$B$13:$B$21,MATCH(IF(ISBLANK($E9)," ",$E9),KLAV!$A$13:$A$21,0))+INDEX(KLAV!$B$24:$B$30,MATCH(IF(ISBLANK($F9)," ",$F9),KLAV!$A$24:$A$30,0))),999,INDEX(KLAV!$B$2:$B$10,MATCH(IF(ISBLANK($D9)," ",$D9),KLAV!$A$2:$A$10,0))+INDEX(KLAV!$B$13:$B$21,MATCH(IF(ISBLANK($E9)," ",$E9),KLAV!$A$13:$A$21,0))+INDEX(KLAV!$B$24:$B$30,MATCH(IF(ISBLANK($F9)," ",$F9),KLAV!$A$24:$A$30,0))),ESV!$E$1:$E$567,))</f>
        <v>nb</v>
      </c>
      <c r="R9" s="42"/>
      <c r="S9" s="42"/>
      <c r="U9" s="43"/>
      <c r="Z9" s="44"/>
      <c r="AA9" s="44"/>
      <c r="AB9" s="436"/>
      <c r="AC9" s="437"/>
      <c r="AD9" s="300"/>
      <c r="AE9" s="438"/>
      <c r="AF9" s="438"/>
      <c r="AG9" s="438"/>
      <c r="AH9" s="439"/>
      <c r="AI9" s="439"/>
      <c r="AJ9" s="439"/>
      <c r="AK9" s="439"/>
      <c r="BD9" s="44"/>
    </row>
    <row r="10" spans="1:57" ht="25.5" customHeight="1" x14ac:dyDescent="0.2">
      <c r="A10" s="32" t="str">
        <f>IF(OR('Rote Liste'!$BC10="H",'Rote Liste'!$BC10="V"),"",J10)</f>
        <v>nb</v>
      </c>
      <c r="B10" s="48" t="str">
        <f t="shared" si="0"/>
        <v/>
      </c>
      <c r="C10" s="49" t="s">
        <v>2406</v>
      </c>
      <c r="D10" s="50"/>
      <c r="E10" s="51"/>
      <c r="F10" s="52"/>
      <c r="G10" s="53"/>
      <c r="H10" s="53"/>
      <c r="I10" s="54"/>
      <c r="J10" s="54" t="str">
        <f>INDEX(ESV!$D$1:$D$567,MATCH(IF(ISNA(INDEX(KLAV!$B$2:$B$10,MATCH(IF(ISBLANK($D10)," ",$D10),KLAV!$A$2:$A$10,0))+INDEX(KLAV!$B$13:$B$21,MATCH(IF(ISBLANK($E10)," ",$E10),KLAV!$A$13:$A$21,0))+INDEX(KLAV!$B$24:$B$30,MATCH(IF(ISBLANK($F10)," ",$F10),KLAV!$A$24:$A$30,0))),999,INDEX(KLAV!$B$2:$B$10,MATCH(IF(ISBLANK($D10)," ",$D10),KLAV!$A$2:$A$10,0))+INDEX(KLAV!$B$13:$B$21,MATCH(IF(ISBLANK($E10)," ",$E10),KLAV!$A$13:$A$21,0))+INDEX(KLAV!$B$24:$B$30,MATCH(IF(ISBLANK($F10)," ",$F10),KLAV!$A$24:$A$30,0))),ESV!$E$1:$E$567,))</f>
        <v>nb</v>
      </c>
      <c r="R10" s="42"/>
      <c r="S10" s="42"/>
      <c r="U10" s="43"/>
      <c r="Z10" s="44"/>
      <c r="AA10" s="44"/>
      <c r="AB10" s="436"/>
      <c r="AC10" s="437"/>
      <c r="AD10" s="300"/>
      <c r="AE10" s="438"/>
      <c r="AF10" s="438"/>
      <c r="AG10" s="438"/>
      <c r="AH10" s="439"/>
      <c r="AI10" s="439"/>
      <c r="AJ10" s="439"/>
      <c r="AK10" s="439"/>
      <c r="BD10" s="44"/>
    </row>
    <row r="11" spans="1:57" ht="25.5" customHeight="1" x14ac:dyDescent="0.2">
      <c r="A11" s="32" t="str">
        <f>IF(OR('Rote Liste'!$BC11="H",'Rote Liste'!$BC11="V"),"",J11)</f>
        <v>nb</v>
      </c>
      <c r="B11" s="48" t="str">
        <f t="shared" si="0"/>
        <v/>
      </c>
      <c r="C11" s="49" t="s">
        <v>2407</v>
      </c>
      <c r="D11" s="50"/>
      <c r="E11" s="51"/>
      <c r="F11" s="52"/>
      <c r="G11" s="53"/>
      <c r="H11" s="53"/>
      <c r="I11" s="54"/>
      <c r="J11" s="54" t="str">
        <f>INDEX(ESV!$D$1:$D$567,MATCH(IF(ISNA(INDEX(KLAV!$B$2:$B$10,MATCH(IF(ISBLANK($D11)," ",$D11),KLAV!$A$2:$A$10,0))+INDEX(KLAV!$B$13:$B$21,MATCH(IF(ISBLANK($E11)," ",$E11),KLAV!$A$13:$A$21,0))+INDEX(KLAV!$B$24:$B$30,MATCH(IF(ISBLANK($F11)," ",$F11),KLAV!$A$24:$A$30,0))),999,INDEX(KLAV!$B$2:$B$10,MATCH(IF(ISBLANK($D11)," ",$D11),KLAV!$A$2:$A$10,0))+INDEX(KLAV!$B$13:$B$21,MATCH(IF(ISBLANK($E11)," ",$E11),KLAV!$A$13:$A$21,0))+INDEX(KLAV!$B$24:$B$30,MATCH(IF(ISBLANK($F11)," ",$F11),KLAV!$A$24:$A$30,0))),ESV!$E$1:$E$567,))</f>
        <v>nb</v>
      </c>
      <c r="R11" s="42"/>
      <c r="S11" s="42"/>
      <c r="U11" s="43"/>
      <c r="Z11" s="44"/>
      <c r="AA11" s="44"/>
      <c r="AB11" s="436"/>
      <c r="AC11" s="437"/>
      <c r="AD11" s="300"/>
      <c r="AE11" s="438"/>
      <c r="AF11" s="438"/>
      <c r="AG11" s="438"/>
      <c r="AH11" s="439"/>
      <c r="AI11" s="439"/>
      <c r="AJ11" s="439"/>
      <c r="AK11" s="439"/>
      <c r="BD11" s="44"/>
    </row>
    <row r="12" spans="1:57" ht="25.5" customHeight="1" x14ac:dyDescent="0.2">
      <c r="A12" s="32" t="str">
        <f>IF(OR('Rote Liste'!$BC12="H",'Rote Liste'!$BC12="V"),"",J12)</f>
        <v>nb</v>
      </c>
      <c r="B12" s="48" t="str">
        <f t="shared" si="0"/>
        <v/>
      </c>
      <c r="C12" s="49" t="s">
        <v>2408</v>
      </c>
      <c r="D12" s="50"/>
      <c r="E12" s="51"/>
      <c r="F12" s="52"/>
      <c r="G12" s="53"/>
      <c r="H12" s="53"/>
      <c r="I12" s="54"/>
      <c r="J12" s="54" t="str">
        <f>INDEX(ESV!$D$1:$D$567,MATCH(IF(ISNA(INDEX(KLAV!$B$2:$B$10,MATCH(IF(ISBLANK($D12)," ",$D12),KLAV!$A$2:$A$10,0))+INDEX(KLAV!$B$13:$B$21,MATCH(IF(ISBLANK($E12)," ",$E12),KLAV!$A$13:$A$21,0))+INDEX(KLAV!$B$24:$B$30,MATCH(IF(ISBLANK($F12)," ",$F12),KLAV!$A$24:$A$30,0))),999,INDEX(KLAV!$B$2:$B$10,MATCH(IF(ISBLANK($D12)," ",$D12),KLAV!$A$2:$A$10,0))+INDEX(KLAV!$B$13:$B$21,MATCH(IF(ISBLANK($E12)," ",$E12),KLAV!$A$13:$A$21,0))+INDEX(KLAV!$B$24:$B$30,MATCH(IF(ISBLANK($F12)," ",$F12),KLAV!$A$24:$A$30,0))),ESV!$E$1:$E$567,))</f>
        <v>nb</v>
      </c>
      <c r="R12" s="42"/>
      <c r="S12" s="42"/>
      <c r="U12" s="43"/>
      <c r="Z12" s="44"/>
      <c r="AA12" s="44"/>
      <c r="AB12" s="436"/>
      <c r="AC12" s="437"/>
      <c r="AD12" s="300"/>
      <c r="AE12" s="438"/>
      <c r="AF12" s="438"/>
      <c r="AG12" s="438"/>
      <c r="AH12" s="439"/>
      <c r="AI12" s="439"/>
      <c r="AJ12" s="439"/>
      <c r="AK12" s="439"/>
      <c r="BD12" s="44"/>
    </row>
    <row r="13" spans="1:57" ht="25.5" customHeight="1" x14ac:dyDescent="0.2">
      <c r="A13" s="32" t="str">
        <f>IF(OR('Rote Liste'!$BC13="H",'Rote Liste'!$BC13="V"),"",J13)</f>
        <v>nb</v>
      </c>
      <c r="B13" s="48" t="str">
        <f t="shared" si="0"/>
        <v/>
      </c>
      <c r="C13" s="49" t="s">
        <v>3192</v>
      </c>
      <c r="D13" s="50"/>
      <c r="E13" s="51"/>
      <c r="F13" s="52"/>
      <c r="G13" s="53"/>
      <c r="H13" s="53"/>
      <c r="I13" s="54"/>
      <c r="J13" s="54" t="str">
        <f>INDEX(ESV!$D$1:$D$567,MATCH(IF(ISNA(INDEX(KLAV!$B$2:$B$10,MATCH(IF(ISBLANK($D13)," ",$D13),KLAV!$A$2:$A$10,0))+INDEX(KLAV!$B$13:$B$21,MATCH(IF(ISBLANK($E13)," ",$E13),KLAV!$A$13:$A$21,0))+INDEX(KLAV!$B$24:$B$30,MATCH(IF(ISBLANK($F13)," ",$F13),KLAV!$A$24:$A$30,0))),999,INDEX(KLAV!$B$2:$B$10,MATCH(IF(ISBLANK($D13)," ",$D13),KLAV!$A$2:$A$10,0))+INDEX(KLAV!$B$13:$B$21,MATCH(IF(ISBLANK($E13)," ",$E13),KLAV!$A$13:$A$21,0))+INDEX(KLAV!$B$24:$B$30,MATCH(IF(ISBLANK($F13)," ",$F13),KLAV!$A$24:$A$30,0))),ESV!$E$1:$E$567,))</f>
        <v>nb</v>
      </c>
      <c r="R13" s="42"/>
      <c r="S13" s="42"/>
      <c r="U13" s="43"/>
      <c r="Z13" s="44"/>
      <c r="AA13" s="44"/>
      <c r="AB13" s="436"/>
      <c r="AC13" s="437"/>
      <c r="AD13" s="300"/>
      <c r="AE13" s="438"/>
      <c r="AF13" s="438"/>
      <c r="AG13" s="438"/>
      <c r="AH13" s="439"/>
      <c r="AI13" s="439"/>
      <c r="AJ13" s="439"/>
      <c r="AK13" s="439"/>
      <c r="BD13" s="44"/>
    </row>
    <row r="14" spans="1:57" ht="25.5" customHeight="1" x14ac:dyDescent="0.2">
      <c r="A14" s="32" t="str">
        <f>IF(OR('Rote Liste'!$BC14="H",'Rote Liste'!$BC14="V"),"",J14)</f>
        <v>nb</v>
      </c>
      <c r="B14" s="48" t="str">
        <f t="shared" si="0"/>
        <v/>
      </c>
      <c r="C14" s="49" t="s">
        <v>2409</v>
      </c>
      <c r="D14" s="50"/>
      <c r="E14" s="51"/>
      <c r="F14" s="52"/>
      <c r="G14" s="53"/>
      <c r="H14" s="53"/>
      <c r="I14" s="54"/>
      <c r="J14" s="54" t="str">
        <f>INDEX(ESV!$D$1:$D$567,MATCH(IF(ISNA(INDEX(KLAV!$B$2:$B$10,MATCH(IF(ISBLANK($D14)," ",$D14),KLAV!$A$2:$A$10,0))+INDEX(KLAV!$B$13:$B$21,MATCH(IF(ISBLANK($E14)," ",$E14),KLAV!$A$13:$A$21,0))+INDEX(KLAV!$B$24:$B$30,MATCH(IF(ISBLANK($F14)," ",$F14),KLAV!$A$24:$A$30,0))),999,INDEX(KLAV!$B$2:$B$10,MATCH(IF(ISBLANK($D14)," ",$D14),KLAV!$A$2:$A$10,0))+INDEX(KLAV!$B$13:$B$21,MATCH(IF(ISBLANK($E14)," ",$E14),KLAV!$A$13:$A$21,0))+INDEX(KLAV!$B$24:$B$30,MATCH(IF(ISBLANK($F14)," ",$F14),KLAV!$A$24:$A$30,0))),ESV!$E$1:$E$567,))</f>
        <v>nb</v>
      </c>
      <c r="R14" s="42"/>
      <c r="S14" s="42"/>
      <c r="U14" s="43"/>
      <c r="Z14" s="44"/>
      <c r="AA14" s="44"/>
      <c r="AB14" s="436"/>
      <c r="AC14" s="437"/>
      <c r="AD14" s="300"/>
      <c r="AE14" s="438"/>
      <c r="AF14" s="438"/>
      <c r="AG14" s="438"/>
      <c r="AH14" s="439"/>
      <c r="AI14" s="439"/>
      <c r="AJ14" s="439"/>
      <c r="AK14" s="439"/>
      <c r="BD14" s="44"/>
    </row>
    <row r="15" spans="1:57" ht="25.5" customHeight="1" x14ac:dyDescent="0.2">
      <c r="A15" s="32" t="str">
        <f>IF(OR('Rote Liste'!$BC15="H",'Rote Liste'!$BC15="V"),"",J15)</f>
        <v>nb</v>
      </c>
      <c r="B15" s="48" t="str">
        <f t="shared" si="0"/>
        <v/>
      </c>
      <c r="C15" s="49" t="s">
        <v>2410</v>
      </c>
      <c r="D15" s="50"/>
      <c r="E15" s="51"/>
      <c r="F15" s="52"/>
      <c r="G15" s="53"/>
      <c r="H15" s="53"/>
      <c r="I15" s="54"/>
      <c r="J15" s="54" t="str">
        <f>INDEX(ESV!$D$1:$D$567,MATCH(IF(ISNA(INDEX(KLAV!$B$2:$B$10,MATCH(IF(ISBLANK($D15)," ",$D15),KLAV!$A$2:$A$10,0))+INDEX(KLAV!$B$13:$B$21,MATCH(IF(ISBLANK($E15)," ",$E15),KLAV!$A$13:$A$21,0))+INDEX(KLAV!$B$24:$B$30,MATCH(IF(ISBLANK($F15)," ",$F15),KLAV!$A$24:$A$30,0))),999,INDEX(KLAV!$B$2:$B$10,MATCH(IF(ISBLANK($D15)," ",$D15),KLAV!$A$2:$A$10,0))+INDEX(KLAV!$B$13:$B$21,MATCH(IF(ISBLANK($E15)," ",$E15),KLAV!$A$13:$A$21,0))+INDEX(KLAV!$B$24:$B$30,MATCH(IF(ISBLANK($F15)," ",$F15),KLAV!$A$24:$A$30,0))),ESV!$E$1:$E$567,))</f>
        <v>nb</v>
      </c>
      <c r="R15" s="42"/>
      <c r="S15" s="42"/>
      <c r="U15" s="43"/>
      <c r="Z15" s="44"/>
      <c r="AA15" s="44"/>
      <c r="AB15" s="436"/>
      <c r="AC15" s="437"/>
      <c r="AD15" s="300"/>
      <c r="AE15" s="438"/>
      <c r="AF15" s="438"/>
      <c r="AG15" s="438"/>
      <c r="AH15" s="439"/>
      <c r="AI15" s="439"/>
      <c r="AJ15" s="439"/>
      <c r="AK15" s="439"/>
      <c r="BD15" s="44"/>
    </row>
    <row r="16" spans="1:57" ht="25.5" customHeight="1" x14ac:dyDescent="0.2">
      <c r="A16" s="32" t="str">
        <f>IF(OR('Rote Liste'!$BC16="H",'Rote Liste'!$BC16="V"),"",J16)</f>
        <v>nb</v>
      </c>
      <c r="B16" s="48" t="str">
        <f t="shared" si="0"/>
        <v/>
      </c>
      <c r="C16" s="49" t="s">
        <v>2411</v>
      </c>
      <c r="D16" s="50"/>
      <c r="E16" s="51"/>
      <c r="F16" s="52"/>
      <c r="G16" s="53"/>
      <c r="H16" s="53"/>
      <c r="I16" s="54"/>
      <c r="J16" s="54" t="str">
        <f>INDEX(ESV!$D$1:$D$567,MATCH(IF(ISNA(INDEX(KLAV!$B$2:$B$10,MATCH(IF(ISBLANK($D16)," ",$D16),KLAV!$A$2:$A$10,0))+INDEX(KLAV!$B$13:$B$21,MATCH(IF(ISBLANK($E16)," ",$E16),KLAV!$A$13:$A$21,0))+INDEX(KLAV!$B$24:$B$30,MATCH(IF(ISBLANK($F16)," ",$F16),KLAV!$A$24:$A$30,0))),999,INDEX(KLAV!$B$2:$B$10,MATCH(IF(ISBLANK($D16)," ",$D16),KLAV!$A$2:$A$10,0))+INDEX(KLAV!$B$13:$B$21,MATCH(IF(ISBLANK($E16)," ",$E16),KLAV!$A$13:$A$21,0))+INDEX(KLAV!$B$24:$B$30,MATCH(IF(ISBLANK($F16)," ",$F16),KLAV!$A$24:$A$30,0))),ESV!$E$1:$E$567,))</f>
        <v>nb</v>
      </c>
      <c r="R16" s="42"/>
      <c r="S16" s="42"/>
      <c r="U16" s="43"/>
      <c r="Z16" s="44"/>
      <c r="AA16" s="44"/>
      <c r="AB16" s="436"/>
      <c r="AC16" s="437"/>
      <c r="AD16" s="300"/>
      <c r="AE16" s="438"/>
      <c r="AF16" s="438"/>
      <c r="AG16" s="438"/>
      <c r="AH16" s="439"/>
      <c r="AI16" s="439"/>
      <c r="AJ16" s="439"/>
      <c r="AK16" s="439"/>
      <c r="BD16" s="44"/>
    </row>
    <row r="17" spans="1:56" ht="25.5" customHeight="1" x14ac:dyDescent="0.2">
      <c r="A17" s="32" t="str">
        <f>IF(OR('Rote Liste'!$BC17="H",'Rote Liste'!$BC17="V"),"",J17)</f>
        <v>nb</v>
      </c>
      <c r="B17" s="48" t="str">
        <f t="shared" si="0"/>
        <v/>
      </c>
      <c r="C17" s="49" t="s">
        <v>2412</v>
      </c>
      <c r="D17" s="50"/>
      <c r="E17" s="51"/>
      <c r="F17" s="52"/>
      <c r="G17" s="53"/>
      <c r="H17" s="53"/>
      <c r="I17" s="54"/>
      <c r="J17" s="54" t="str">
        <f>INDEX(ESV!$D$1:$D$567,MATCH(IF(ISNA(INDEX(KLAV!$B$2:$B$10,MATCH(IF(ISBLANK($D17)," ",$D17),KLAV!$A$2:$A$10,0))+INDEX(KLAV!$B$13:$B$21,MATCH(IF(ISBLANK($E17)," ",$E17),KLAV!$A$13:$A$21,0))+INDEX(KLAV!$B$24:$B$30,MATCH(IF(ISBLANK($F17)," ",$F17),KLAV!$A$24:$A$30,0))),999,INDEX(KLAV!$B$2:$B$10,MATCH(IF(ISBLANK($D17)," ",$D17),KLAV!$A$2:$A$10,0))+INDEX(KLAV!$B$13:$B$21,MATCH(IF(ISBLANK($E17)," ",$E17),KLAV!$A$13:$A$21,0))+INDEX(KLAV!$B$24:$B$30,MATCH(IF(ISBLANK($F17)," ",$F17),KLAV!$A$24:$A$30,0))),ESV!$E$1:$E$567,))</f>
        <v>nb</v>
      </c>
      <c r="R17" s="42"/>
      <c r="S17" s="42"/>
      <c r="U17" s="43"/>
      <c r="Z17" s="44"/>
      <c r="AA17" s="44"/>
      <c r="AB17" s="436"/>
      <c r="AC17" s="437"/>
      <c r="AD17" s="300"/>
      <c r="AE17" s="438"/>
      <c r="AF17" s="438"/>
      <c r="AG17" s="438"/>
      <c r="AH17" s="439"/>
      <c r="AI17" s="439"/>
      <c r="AJ17" s="439"/>
      <c r="AK17" s="439"/>
      <c r="BD17" s="44"/>
    </row>
    <row r="18" spans="1:56" ht="25.5" customHeight="1" x14ac:dyDescent="0.2">
      <c r="A18" s="32" t="str">
        <f>IF(OR('Rote Liste'!$BC18="H",'Rote Liste'!$BC18="V"),"",J18)</f>
        <v>nb</v>
      </c>
      <c r="B18" s="48" t="str">
        <f t="shared" si="0"/>
        <v/>
      </c>
      <c r="C18" s="49" t="s">
        <v>2413</v>
      </c>
      <c r="D18" s="50"/>
      <c r="E18" s="51"/>
      <c r="F18" s="52"/>
      <c r="G18" s="53"/>
      <c r="H18" s="53"/>
      <c r="I18" s="54"/>
      <c r="J18" s="54" t="str">
        <f>INDEX(ESV!$D$1:$D$567,MATCH(IF(ISNA(INDEX(KLAV!$B$2:$B$10,MATCH(IF(ISBLANK($D18)," ",$D18),KLAV!$A$2:$A$10,0))+INDEX(KLAV!$B$13:$B$21,MATCH(IF(ISBLANK($E18)," ",$E18),KLAV!$A$13:$A$21,0))+INDEX(KLAV!$B$24:$B$30,MATCH(IF(ISBLANK($F18)," ",$F18),KLAV!$A$24:$A$30,0))),999,INDEX(KLAV!$B$2:$B$10,MATCH(IF(ISBLANK($D18)," ",$D18),KLAV!$A$2:$A$10,0))+INDEX(KLAV!$B$13:$B$21,MATCH(IF(ISBLANK($E18)," ",$E18),KLAV!$A$13:$A$21,0))+INDEX(KLAV!$B$24:$B$30,MATCH(IF(ISBLANK($F18)," ",$F18),KLAV!$A$24:$A$30,0))),ESV!$E$1:$E$567,))</f>
        <v>nb</v>
      </c>
      <c r="R18" s="42"/>
      <c r="S18" s="42"/>
      <c r="U18" s="43"/>
      <c r="Z18" s="44"/>
      <c r="AA18" s="44"/>
      <c r="AB18" s="436"/>
      <c r="AC18" s="437"/>
      <c r="AD18" s="300"/>
      <c r="AE18" s="438"/>
      <c r="AF18" s="438"/>
      <c r="AG18" s="438"/>
      <c r="AH18" s="439"/>
      <c r="AI18" s="439"/>
      <c r="AJ18" s="439"/>
      <c r="AK18" s="439"/>
      <c r="BD18" s="44"/>
    </row>
    <row r="19" spans="1:56" ht="25.5" customHeight="1" x14ac:dyDescent="0.2">
      <c r="A19" s="32" t="str">
        <f>IF(OR('Rote Liste'!$BC19="H",'Rote Liste'!$BC19="V"),"",J19)</f>
        <v>nb</v>
      </c>
      <c r="B19" s="48" t="str">
        <f t="shared" si="0"/>
        <v/>
      </c>
      <c r="C19" s="49" t="s">
        <v>2414</v>
      </c>
      <c r="D19" s="50"/>
      <c r="E19" s="51"/>
      <c r="F19" s="52"/>
      <c r="G19" s="53"/>
      <c r="H19" s="53"/>
      <c r="I19" s="54"/>
      <c r="J19" s="54" t="str">
        <f>INDEX(ESV!$D$1:$D$567,MATCH(IF(ISNA(INDEX(KLAV!$B$2:$B$10,MATCH(IF(ISBLANK($D19)," ",$D19),KLAV!$A$2:$A$10,0))+INDEX(KLAV!$B$13:$B$21,MATCH(IF(ISBLANK($E19)," ",$E19),KLAV!$A$13:$A$21,0))+INDEX(KLAV!$B$24:$B$30,MATCH(IF(ISBLANK($F19)," ",$F19),KLAV!$A$24:$A$30,0))),999,INDEX(KLAV!$B$2:$B$10,MATCH(IF(ISBLANK($D19)," ",$D19),KLAV!$A$2:$A$10,0))+INDEX(KLAV!$B$13:$B$21,MATCH(IF(ISBLANK($E19)," ",$E19),KLAV!$A$13:$A$21,0))+INDEX(KLAV!$B$24:$B$30,MATCH(IF(ISBLANK($F19)," ",$F19),KLAV!$A$24:$A$30,0))),ESV!$E$1:$E$567,))</f>
        <v>nb</v>
      </c>
      <c r="R19" s="42"/>
      <c r="S19" s="42"/>
      <c r="U19" s="43"/>
      <c r="Z19" s="44"/>
      <c r="AA19" s="44"/>
      <c r="AB19" s="436"/>
      <c r="AC19" s="437"/>
      <c r="AD19" s="300"/>
      <c r="AE19" s="438"/>
      <c r="AF19" s="438"/>
      <c r="AG19" s="438"/>
      <c r="AH19" s="439"/>
      <c r="AI19" s="439"/>
      <c r="AJ19" s="439"/>
      <c r="AK19" s="439"/>
      <c r="BD19" s="44"/>
    </row>
    <row r="20" spans="1:56" ht="25.5" customHeight="1" x14ac:dyDescent="0.2">
      <c r="A20" s="32" t="str">
        <f>IF(OR('Rote Liste'!$BC20="H",'Rote Liste'!$BC20="V"),"",J20)</f>
        <v>nb</v>
      </c>
      <c r="B20" s="48" t="str">
        <f t="shared" si="0"/>
        <v/>
      </c>
      <c r="C20" s="49" t="s">
        <v>3040</v>
      </c>
      <c r="D20" s="50"/>
      <c r="E20" s="51"/>
      <c r="F20" s="52"/>
      <c r="G20" s="53"/>
      <c r="H20" s="53"/>
      <c r="I20" s="54"/>
      <c r="J20" s="54" t="str">
        <f>INDEX(ESV!$D$1:$D$567,MATCH(IF(ISNA(INDEX(KLAV!$B$2:$B$10,MATCH(IF(ISBLANK($D20)," ",$D20),KLAV!$A$2:$A$10,0))+INDEX(KLAV!$B$13:$B$21,MATCH(IF(ISBLANK($E20)," ",$E20),KLAV!$A$13:$A$21,0))+INDEX(KLAV!$B$24:$B$30,MATCH(IF(ISBLANK($F20)," ",$F20),KLAV!$A$24:$A$30,0))),999,INDEX(KLAV!$B$2:$B$10,MATCH(IF(ISBLANK($D20)," ",$D20),KLAV!$A$2:$A$10,0))+INDEX(KLAV!$B$13:$B$21,MATCH(IF(ISBLANK($E20)," ",$E20),KLAV!$A$13:$A$21,0))+INDEX(KLAV!$B$24:$B$30,MATCH(IF(ISBLANK($F20)," ",$F20),KLAV!$A$24:$A$30,0))),ESV!$E$1:$E$567,))</f>
        <v>nb</v>
      </c>
      <c r="R20" s="42"/>
      <c r="S20" s="42"/>
      <c r="U20" s="43"/>
      <c r="Z20" s="44"/>
      <c r="AA20" s="44"/>
      <c r="AB20" s="436"/>
      <c r="AC20" s="437"/>
      <c r="AD20" s="300"/>
      <c r="AE20" s="438"/>
      <c r="AF20" s="438"/>
      <c r="AG20" s="438"/>
      <c r="AH20" s="439"/>
      <c r="AI20" s="439"/>
      <c r="AJ20" s="439"/>
      <c r="AK20" s="439"/>
      <c r="BD20" s="44"/>
    </row>
    <row r="21" spans="1:56" ht="25.5" customHeight="1" x14ac:dyDescent="0.2">
      <c r="A21" s="32" t="str">
        <f>IF(OR('Rote Liste'!$BC21="H",'Rote Liste'!$BC21="V"),"",J21)</f>
        <v>nb</v>
      </c>
      <c r="B21" s="48" t="str">
        <f t="shared" si="0"/>
        <v/>
      </c>
      <c r="C21" s="49" t="s">
        <v>3193</v>
      </c>
      <c r="D21" s="50"/>
      <c r="E21" s="51"/>
      <c r="F21" s="52"/>
      <c r="G21" s="53"/>
      <c r="H21" s="53"/>
      <c r="I21" s="54"/>
      <c r="J21" s="54" t="str">
        <f>INDEX(ESV!$D$1:$D$567,MATCH(IF(ISNA(INDEX(KLAV!$B$2:$B$10,MATCH(IF(ISBLANK($D21)," ",$D21),KLAV!$A$2:$A$10,0))+INDEX(KLAV!$B$13:$B$21,MATCH(IF(ISBLANK($E21)," ",$E21),KLAV!$A$13:$A$21,0))+INDEX(KLAV!$B$24:$B$30,MATCH(IF(ISBLANK($F21)," ",$F21),KLAV!$A$24:$A$30,0))),999,INDEX(KLAV!$B$2:$B$10,MATCH(IF(ISBLANK($D21)," ",$D21),KLAV!$A$2:$A$10,0))+INDEX(KLAV!$B$13:$B$21,MATCH(IF(ISBLANK($E21)," ",$E21),KLAV!$A$13:$A$21,0))+INDEX(KLAV!$B$24:$B$30,MATCH(IF(ISBLANK($F21)," ",$F21),KLAV!$A$24:$A$30,0))),ESV!$E$1:$E$567,))</f>
        <v>nb</v>
      </c>
      <c r="R21" s="42"/>
      <c r="S21" s="42"/>
      <c r="U21" s="43"/>
      <c r="Z21" s="44"/>
      <c r="AA21" s="44"/>
      <c r="AB21" s="436"/>
      <c r="AC21" s="437"/>
      <c r="AD21" s="300"/>
      <c r="AE21" s="438"/>
      <c r="AF21" s="438"/>
      <c r="AG21" s="438"/>
      <c r="AH21" s="439"/>
      <c r="AI21" s="439"/>
      <c r="AJ21" s="439"/>
      <c r="AK21" s="439"/>
      <c r="BD21" s="44"/>
    </row>
    <row r="22" spans="1:56" ht="25.5" customHeight="1" x14ac:dyDescent="0.2">
      <c r="A22" s="32" t="str">
        <f>IF(OR('Rote Liste'!$BC22="H",'Rote Liste'!$BC22="V"),"",J22)</f>
        <v>nb</v>
      </c>
      <c r="B22" s="48" t="str">
        <f t="shared" si="0"/>
        <v/>
      </c>
      <c r="C22" s="49" t="s">
        <v>2415</v>
      </c>
      <c r="D22" s="50"/>
      <c r="E22" s="51"/>
      <c r="F22" s="52"/>
      <c r="G22" s="53"/>
      <c r="H22" s="53"/>
      <c r="I22" s="54"/>
      <c r="J22" s="54" t="str">
        <f>INDEX(ESV!$D$1:$D$567,MATCH(IF(ISNA(INDEX(KLAV!$B$2:$B$10,MATCH(IF(ISBLANK($D22)," ",$D22),KLAV!$A$2:$A$10,0))+INDEX(KLAV!$B$13:$B$21,MATCH(IF(ISBLANK($E22)," ",$E22),KLAV!$A$13:$A$21,0))+INDEX(KLAV!$B$24:$B$30,MATCH(IF(ISBLANK($F22)," ",$F22),KLAV!$A$24:$A$30,0))),999,INDEX(KLAV!$B$2:$B$10,MATCH(IF(ISBLANK($D22)," ",$D22),KLAV!$A$2:$A$10,0))+INDEX(KLAV!$B$13:$B$21,MATCH(IF(ISBLANK($E22)," ",$E22),KLAV!$A$13:$A$21,0))+INDEX(KLAV!$B$24:$B$30,MATCH(IF(ISBLANK($F22)," ",$F22),KLAV!$A$24:$A$30,0))),ESV!$E$1:$E$567,))</f>
        <v>nb</v>
      </c>
      <c r="R22" s="42"/>
      <c r="S22" s="42"/>
      <c r="U22" s="43"/>
      <c r="Z22" s="44"/>
      <c r="AA22" s="44"/>
      <c r="AB22" s="436"/>
      <c r="AC22" s="437"/>
      <c r="AD22" s="300"/>
      <c r="AE22" s="438"/>
      <c r="AF22" s="438"/>
      <c r="AG22" s="438"/>
      <c r="AH22" s="439"/>
      <c r="AI22" s="439"/>
      <c r="AJ22" s="439"/>
      <c r="AK22" s="439"/>
      <c r="BD22" s="44"/>
    </row>
    <row r="23" spans="1:56" ht="25.5" customHeight="1" x14ac:dyDescent="0.2">
      <c r="A23" s="32" t="str">
        <f>IF(OR('Rote Liste'!$BC23="H",'Rote Liste'!$BC23="V"),"",J23)</f>
        <v>nb</v>
      </c>
      <c r="B23" s="48" t="str">
        <f t="shared" si="0"/>
        <v/>
      </c>
      <c r="C23" s="49" t="s">
        <v>2416</v>
      </c>
      <c r="D23" s="50"/>
      <c r="E23" s="51"/>
      <c r="F23" s="52"/>
      <c r="G23" s="53"/>
      <c r="H23" s="53"/>
      <c r="I23" s="54"/>
      <c r="J23" s="54" t="str">
        <f>INDEX(ESV!$D$1:$D$567,MATCH(IF(ISNA(INDEX(KLAV!$B$2:$B$10,MATCH(IF(ISBLANK($D23)," ",$D23),KLAV!$A$2:$A$10,0))+INDEX(KLAV!$B$13:$B$21,MATCH(IF(ISBLANK($E23)," ",$E23),KLAV!$A$13:$A$21,0))+INDEX(KLAV!$B$24:$B$30,MATCH(IF(ISBLANK($F23)," ",$F23),KLAV!$A$24:$A$30,0))),999,INDEX(KLAV!$B$2:$B$10,MATCH(IF(ISBLANK($D23)," ",$D23),KLAV!$A$2:$A$10,0))+INDEX(KLAV!$B$13:$B$21,MATCH(IF(ISBLANK($E23)," ",$E23),KLAV!$A$13:$A$21,0))+INDEX(KLAV!$B$24:$B$30,MATCH(IF(ISBLANK($F23)," ",$F23),KLAV!$A$24:$A$30,0))),ESV!$E$1:$E$567,))</f>
        <v>nb</v>
      </c>
      <c r="R23" s="42"/>
      <c r="S23" s="42"/>
      <c r="U23" s="43"/>
      <c r="Z23" s="44"/>
      <c r="AA23" s="44"/>
      <c r="AB23" s="436"/>
      <c r="AC23" s="437"/>
      <c r="AD23" s="300"/>
      <c r="AE23" s="438"/>
      <c r="AF23" s="438"/>
      <c r="AG23" s="438"/>
      <c r="AH23" s="439"/>
      <c r="AI23" s="439"/>
      <c r="AJ23" s="439"/>
      <c r="AK23" s="439"/>
      <c r="BD23" s="44"/>
    </row>
    <row r="24" spans="1:56" ht="25.5" customHeight="1" x14ac:dyDescent="0.2">
      <c r="A24" s="32" t="str">
        <f>IF(OR('Rote Liste'!$BC24="H",'Rote Liste'!$BC24="V"),"",J24)</f>
        <v>nb</v>
      </c>
      <c r="B24" s="48" t="str">
        <f t="shared" si="0"/>
        <v/>
      </c>
      <c r="C24" s="49" t="s">
        <v>2417</v>
      </c>
      <c r="D24" s="50"/>
      <c r="E24" s="51"/>
      <c r="F24" s="52"/>
      <c r="G24" s="53"/>
      <c r="H24" s="53"/>
      <c r="I24" s="54"/>
      <c r="J24" s="54" t="str">
        <f>INDEX(ESV!$D$1:$D$567,MATCH(IF(ISNA(INDEX(KLAV!$B$2:$B$10,MATCH(IF(ISBLANK($D24)," ",$D24),KLAV!$A$2:$A$10,0))+INDEX(KLAV!$B$13:$B$21,MATCH(IF(ISBLANK($E24)," ",$E24),KLAV!$A$13:$A$21,0))+INDEX(KLAV!$B$24:$B$30,MATCH(IF(ISBLANK($F24)," ",$F24),KLAV!$A$24:$A$30,0))),999,INDEX(KLAV!$B$2:$B$10,MATCH(IF(ISBLANK($D24)," ",$D24),KLAV!$A$2:$A$10,0))+INDEX(KLAV!$B$13:$B$21,MATCH(IF(ISBLANK($E24)," ",$E24),KLAV!$A$13:$A$21,0))+INDEX(KLAV!$B$24:$B$30,MATCH(IF(ISBLANK($F24)," ",$F24),KLAV!$A$24:$A$30,0))),ESV!$E$1:$E$567,))</f>
        <v>nb</v>
      </c>
      <c r="R24" s="42"/>
      <c r="S24" s="42"/>
      <c r="U24" s="43"/>
      <c r="Z24" s="44"/>
      <c r="AA24" s="44"/>
      <c r="AB24" s="436"/>
      <c r="AC24" s="437"/>
      <c r="AD24" s="300"/>
      <c r="AE24" s="438"/>
      <c r="AF24" s="438"/>
      <c r="AG24" s="438"/>
      <c r="AH24" s="439"/>
      <c r="AI24" s="439"/>
      <c r="AJ24" s="439"/>
      <c r="AK24" s="439"/>
      <c r="BD24" s="44"/>
    </row>
    <row r="25" spans="1:56" ht="25.5" customHeight="1" x14ac:dyDescent="0.2">
      <c r="A25" s="32" t="str">
        <f>IF(OR('Rote Liste'!$BC25="H",'Rote Liste'!$BC25="V"),"",J25)</f>
        <v>nb</v>
      </c>
      <c r="B25" s="48" t="str">
        <f t="shared" si="0"/>
        <v/>
      </c>
      <c r="C25" s="49" t="s">
        <v>2418</v>
      </c>
      <c r="D25" s="50"/>
      <c r="E25" s="51"/>
      <c r="F25" s="52"/>
      <c r="G25" s="53"/>
      <c r="H25" s="53"/>
      <c r="I25" s="54"/>
      <c r="J25" s="54" t="str">
        <f>INDEX(ESV!$D$1:$D$567,MATCH(IF(ISNA(INDEX(KLAV!$B$2:$B$10,MATCH(IF(ISBLANK($D25)," ",$D25),KLAV!$A$2:$A$10,0))+INDEX(KLAV!$B$13:$B$21,MATCH(IF(ISBLANK($E25)," ",$E25),KLAV!$A$13:$A$21,0))+INDEX(KLAV!$B$24:$B$30,MATCH(IF(ISBLANK($F25)," ",$F25),KLAV!$A$24:$A$30,0))),999,INDEX(KLAV!$B$2:$B$10,MATCH(IF(ISBLANK($D25)," ",$D25),KLAV!$A$2:$A$10,0))+INDEX(KLAV!$B$13:$B$21,MATCH(IF(ISBLANK($E25)," ",$E25),KLAV!$A$13:$A$21,0))+INDEX(KLAV!$B$24:$B$30,MATCH(IF(ISBLANK($F25)," ",$F25),KLAV!$A$24:$A$30,0))),ESV!$E$1:$E$567,))</f>
        <v>nb</v>
      </c>
      <c r="R25" s="42"/>
      <c r="S25" s="42"/>
      <c r="U25" s="43"/>
      <c r="Z25" s="44"/>
      <c r="AA25" s="44"/>
      <c r="AB25" s="436"/>
      <c r="AC25" s="437"/>
      <c r="AD25" s="300"/>
      <c r="AE25" s="438"/>
      <c r="AF25" s="438"/>
      <c r="AG25" s="438"/>
      <c r="AH25" s="439"/>
      <c r="AI25" s="439"/>
      <c r="AJ25" s="439"/>
      <c r="AK25" s="439"/>
      <c r="BD25" s="44"/>
    </row>
    <row r="26" spans="1:56" ht="25.5" customHeight="1" x14ac:dyDescent="0.2">
      <c r="A26" s="32" t="str">
        <f>IF(OR('Rote Liste'!$BC26="H",'Rote Liste'!$BC26="V"),"",J26)</f>
        <v>nb</v>
      </c>
      <c r="B26" s="48" t="str">
        <f t="shared" si="0"/>
        <v/>
      </c>
      <c r="C26" s="49" t="s">
        <v>2419</v>
      </c>
      <c r="D26" s="50"/>
      <c r="E26" s="51"/>
      <c r="F26" s="52"/>
      <c r="G26" s="53"/>
      <c r="H26" s="53"/>
      <c r="I26" s="54"/>
      <c r="J26" s="54" t="str">
        <f>INDEX(ESV!$D$1:$D$567,MATCH(IF(ISNA(INDEX(KLAV!$B$2:$B$10,MATCH(IF(ISBLANK($D26)," ",$D26),KLAV!$A$2:$A$10,0))+INDEX(KLAV!$B$13:$B$21,MATCH(IF(ISBLANK($E26)," ",$E26),KLAV!$A$13:$A$21,0))+INDEX(KLAV!$B$24:$B$30,MATCH(IF(ISBLANK($F26)," ",$F26),KLAV!$A$24:$A$30,0))),999,INDEX(KLAV!$B$2:$B$10,MATCH(IF(ISBLANK($D26)," ",$D26),KLAV!$A$2:$A$10,0))+INDEX(KLAV!$B$13:$B$21,MATCH(IF(ISBLANK($E26)," ",$E26),KLAV!$A$13:$A$21,0))+INDEX(KLAV!$B$24:$B$30,MATCH(IF(ISBLANK($F26)," ",$F26),KLAV!$A$24:$A$30,0))),ESV!$E$1:$E$567,))</f>
        <v>nb</v>
      </c>
      <c r="R26" s="42"/>
      <c r="S26" s="42"/>
      <c r="U26" s="43"/>
      <c r="Z26" s="44"/>
      <c r="AA26" s="44"/>
      <c r="AB26" s="436"/>
      <c r="AC26" s="437"/>
      <c r="AD26" s="300"/>
      <c r="AE26" s="438"/>
      <c r="AF26" s="438"/>
      <c r="AG26" s="438"/>
      <c r="AH26" s="439"/>
      <c r="AI26" s="439"/>
      <c r="AJ26" s="439"/>
      <c r="AK26" s="439"/>
      <c r="BD26" s="44"/>
    </row>
    <row r="27" spans="1:56" ht="25.5" customHeight="1" x14ac:dyDescent="0.2">
      <c r="A27" s="32" t="str">
        <f>IF(OR('Rote Liste'!$BC27="H",'Rote Liste'!$BC27="V"),"",J27)</f>
        <v>nb</v>
      </c>
      <c r="B27" s="48" t="str">
        <f t="shared" si="0"/>
        <v/>
      </c>
      <c r="C27" s="49" t="s">
        <v>2420</v>
      </c>
      <c r="D27" s="50"/>
      <c r="E27" s="51"/>
      <c r="F27" s="52"/>
      <c r="G27" s="53"/>
      <c r="H27" s="53"/>
      <c r="I27" s="54"/>
      <c r="J27" s="54" t="str">
        <f>INDEX(ESV!$D$1:$D$567,MATCH(IF(ISNA(INDEX(KLAV!$B$2:$B$10,MATCH(IF(ISBLANK($D27)," ",$D27),KLAV!$A$2:$A$10,0))+INDEX(KLAV!$B$13:$B$21,MATCH(IF(ISBLANK($E27)," ",$E27),KLAV!$A$13:$A$21,0))+INDEX(KLAV!$B$24:$B$30,MATCH(IF(ISBLANK($F27)," ",$F27),KLAV!$A$24:$A$30,0))),999,INDEX(KLAV!$B$2:$B$10,MATCH(IF(ISBLANK($D27)," ",$D27),KLAV!$A$2:$A$10,0))+INDEX(KLAV!$B$13:$B$21,MATCH(IF(ISBLANK($E27)," ",$E27),KLAV!$A$13:$A$21,0))+INDEX(KLAV!$B$24:$B$30,MATCH(IF(ISBLANK($F27)," ",$F27),KLAV!$A$24:$A$30,0))),ESV!$E$1:$E$567,))</f>
        <v>nb</v>
      </c>
      <c r="R27" s="42"/>
      <c r="S27" s="42"/>
      <c r="U27" s="43"/>
      <c r="Z27" s="44"/>
      <c r="AA27" s="44"/>
      <c r="AB27" s="436"/>
      <c r="AC27" s="437"/>
      <c r="AD27" s="300"/>
      <c r="AE27" s="438"/>
      <c r="AF27" s="438"/>
      <c r="AG27" s="438"/>
      <c r="AH27" s="439"/>
      <c r="AI27" s="439"/>
      <c r="AJ27" s="439"/>
      <c r="AK27" s="439"/>
      <c r="BD27" s="44"/>
    </row>
    <row r="28" spans="1:56" ht="25.5" customHeight="1" x14ac:dyDescent="0.2">
      <c r="A28" s="32" t="str">
        <f>IF(OR('Rote Liste'!$BC28="H",'Rote Liste'!$BC28="V"),"",J28)</f>
        <v>nb</v>
      </c>
      <c r="B28" s="48" t="str">
        <f t="shared" si="0"/>
        <v/>
      </c>
      <c r="C28" s="49" t="s">
        <v>2421</v>
      </c>
      <c r="D28" s="50"/>
      <c r="E28" s="51"/>
      <c r="F28" s="52"/>
      <c r="G28" s="53"/>
      <c r="H28" s="53"/>
      <c r="I28" s="54"/>
      <c r="J28" s="54" t="str">
        <f>INDEX(ESV!$D$1:$D$567,MATCH(IF(ISNA(INDEX(KLAV!$B$2:$B$10,MATCH(IF(ISBLANK($D28)," ",$D28),KLAV!$A$2:$A$10,0))+INDEX(KLAV!$B$13:$B$21,MATCH(IF(ISBLANK($E28)," ",$E28),KLAV!$A$13:$A$21,0))+INDEX(KLAV!$B$24:$B$30,MATCH(IF(ISBLANK($F28)," ",$F28),KLAV!$A$24:$A$30,0))),999,INDEX(KLAV!$B$2:$B$10,MATCH(IF(ISBLANK($D28)," ",$D28),KLAV!$A$2:$A$10,0))+INDEX(KLAV!$B$13:$B$21,MATCH(IF(ISBLANK($E28)," ",$E28),KLAV!$A$13:$A$21,0))+INDEX(KLAV!$B$24:$B$30,MATCH(IF(ISBLANK($F28)," ",$F28),KLAV!$A$24:$A$30,0))),ESV!$E$1:$E$567,))</f>
        <v>nb</v>
      </c>
      <c r="R28" s="42"/>
      <c r="S28" s="42"/>
      <c r="U28" s="43"/>
      <c r="Z28" s="44"/>
      <c r="AA28" s="44"/>
      <c r="AB28" s="436"/>
      <c r="AC28" s="437"/>
      <c r="AD28" s="300"/>
      <c r="AE28" s="438"/>
      <c r="AF28" s="438"/>
      <c r="AG28" s="438"/>
      <c r="AH28" s="439"/>
      <c r="AI28" s="439"/>
      <c r="AJ28" s="439"/>
      <c r="AK28" s="439"/>
      <c r="BD28" s="44"/>
    </row>
    <row r="29" spans="1:56" ht="25.5" customHeight="1" x14ac:dyDescent="0.2">
      <c r="A29" s="32" t="str">
        <f>IF(OR('Rote Liste'!$BC29="H",'Rote Liste'!$BC29="V"),"",J29)</f>
        <v>nb</v>
      </c>
      <c r="B29" s="48" t="str">
        <f t="shared" si="0"/>
        <v/>
      </c>
      <c r="C29" s="49" t="s">
        <v>2422</v>
      </c>
      <c r="D29" s="50"/>
      <c r="E29" s="51"/>
      <c r="F29" s="52"/>
      <c r="G29" s="53"/>
      <c r="H29" s="53"/>
      <c r="I29" s="54"/>
      <c r="J29" s="54" t="str">
        <f>INDEX(ESV!$D$1:$D$567,MATCH(IF(ISNA(INDEX(KLAV!$B$2:$B$10,MATCH(IF(ISBLANK($D29)," ",$D29),KLAV!$A$2:$A$10,0))+INDEX(KLAV!$B$13:$B$21,MATCH(IF(ISBLANK($E29)," ",$E29),KLAV!$A$13:$A$21,0))+INDEX(KLAV!$B$24:$B$30,MATCH(IF(ISBLANK($F29)," ",$F29),KLAV!$A$24:$A$30,0))),999,INDEX(KLAV!$B$2:$B$10,MATCH(IF(ISBLANK($D29)," ",$D29),KLAV!$A$2:$A$10,0))+INDEX(KLAV!$B$13:$B$21,MATCH(IF(ISBLANK($E29)," ",$E29),KLAV!$A$13:$A$21,0))+INDEX(KLAV!$B$24:$B$30,MATCH(IF(ISBLANK($F29)," ",$F29),KLAV!$A$24:$A$30,0))),ESV!$E$1:$E$567,))</f>
        <v>nb</v>
      </c>
      <c r="R29" s="42"/>
      <c r="S29" s="42"/>
      <c r="U29" s="43"/>
      <c r="Z29" s="44"/>
      <c r="AA29" s="44"/>
      <c r="AB29" s="436"/>
      <c r="AC29" s="437"/>
      <c r="AD29" s="300"/>
      <c r="AE29" s="438"/>
      <c r="AF29" s="438"/>
      <c r="AG29" s="438"/>
      <c r="AH29" s="439"/>
      <c r="AI29" s="439"/>
      <c r="AJ29" s="439"/>
      <c r="AK29" s="439"/>
      <c r="BD29" s="44"/>
    </row>
    <row r="30" spans="1:56" ht="25.5" customHeight="1" x14ac:dyDescent="0.2">
      <c r="A30" s="32" t="str">
        <f>IF(OR('Rote Liste'!$BC30="H",'Rote Liste'!$BC30="V"),"",J30)</f>
        <v>nb</v>
      </c>
      <c r="B30" s="48" t="str">
        <f t="shared" si="0"/>
        <v/>
      </c>
      <c r="C30" s="49" t="s">
        <v>3159</v>
      </c>
      <c r="D30" s="50"/>
      <c r="E30" s="51"/>
      <c r="F30" s="52"/>
      <c r="G30" s="53"/>
      <c r="H30" s="53"/>
      <c r="I30" s="54"/>
      <c r="J30" s="54" t="str">
        <f>INDEX(ESV!$D$1:$D$567,MATCH(IF(ISNA(INDEX(KLAV!$B$2:$B$10,MATCH(IF(ISBLANK($D30)," ",$D30),KLAV!$A$2:$A$10,0))+INDEX(KLAV!$B$13:$B$21,MATCH(IF(ISBLANK($E30)," ",$E30),KLAV!$A$13:$A$21,0))+INDEX(KLAV!$B$24:$B$30,MATCH(IF(ISBLANK($F30)," ",$F30),KLAV!$A$24:$A$30,0))),999,INDEX(KLAV!$B$2:$B$10,MATCH(IF(ISBLANK($D30)," ",$D30),KLAV!$A$2:$A$10,0))+INDEX(KLAV!$B$13:$B$21,MATCH(IF(ISBLANK($E30)," ",$E30),KLAV!$A$13:$A$21,0))+INDEX(KLAV!$B$24:$B$30,MATCH(IF(ISBLANK($F30)," ",$F30),KLAV!$A$24:$A$30,0))),ESV!$E$1:$E$567,))</f>
        <v>nb</v>
      </c>
      <c r="R30" s="42"/>
      <c r="S30" s="42"/>
      <c r="U30" s="43"/>
      <c r="Z30" s="44"/>
      <c r="AA30" s="44"/>
      <c r="AB30" s="436"/>
      <c r="AC30" s="437"/>
      <c r="AD30" s="300"/>
      <c r="AE30" s="438"/>
      <c r="AF30" s="438"/>
      <c r="AG30" s="438"/>
      <c r="AH30" s="439"/>
      <c r="AI30" s="439"/>
      <c r="AJ30" s="439"/>
      <c r="AK30" s="439"/>
      <c r="BD30" s="44"/>
    </row>
    <row r="31" spans="1:56" ht="25.5" customHeight="1" x14ac:dyDescent="0.2">
      <c r="A31" s="32" t="str">
        <f>IF(OR('Rote Liste'!$BC31="H",'Rote Liste'!$BC31="V"),"",J31)</f>
        <v>nb</v>
      </c>
      <c r="B31" s="48" t="str">
        <f t="shared" si="0"/>
        <v/>
      </c>
      <c r="C31" s="49" t="s">
        <v>2423</v>
      </c>
      <c r="D31" s="50"/>
      <c r="E31" s="51"/>
      <c r="F31" s="52"/>
      <c r="G31" s="53"/>
      <c r="H31" s="53"/>
      <c r="I31" s="54"/>
      <c r="J31" s="54" t="str">
        <f>INDEX(ESV!$D$1:$D$567,MATCH(IF(ISNA(INDEX(KLAV!$B$2:$B$10,MATCH(IF(ISBLANK($D31)," ",$D31),KLAV!$A$2:$A$10,0))+INDEX(KLAV!$B$13:$B$21,MATCH(IF(ISBLANK($E31)," ",$E31),KLAV!$A$13:$A$21,0))+INDEX(KLAV!$B$24:$B$30,MATCH(IF(ISBLANK($F31)," ",$F31),KLAV!$A$24:$A$30,0))),999,INDEX(KLAV!$B$2:$B$10,MATCH(IF(ISBLANK($D31)," ",$D31),KLAV!$A$2:$A$10,0))+INDEX(KLAV!$B$13:$B$21,MATCH(IF(ISBLANK($E31)," ",$E31),KLAV!$A$13:$A$21,0))+INDEX(KLAV!$B$24:$B$30,MATCH(IF(ISBLANK($F31)," ",$F31),KLAV!$A$24:$A$30,0))),ESV!$E$1:$E$567,))</f>
        <v>nb</v>
      </c>
      <c r="R31" s="42"/>
      <c r="S31" s="42"/>
      <c r="U31" s="43"/>
      <c r="Z31" s="44"/>
      <c r="AA31" s="44"/>
      <c r="AB31" s="436"/>
      <c r="AC31" s="437"/>
      <c r="AD31" s="300"/>
      <c r="AE31" s="438"/>
      <c r="AF31" s="438"/>
      <c r="AG31" s="438"/>
      <c r="AH31" s="439"/>
      <c r="AI31" s="439"/>
      <c r="AJ31" s="439"/>
      <c r="AK31" s="439"/>
      <c r="BD31" s="44"/>
    </row>
    <row r="32" spans="1:56" ht="25.5" customHeight="1" x14ac:dyDescent="0.2">
      <c r="A32" s="32" t="str">
        <f>IF(OR('Rote Liste'!$BC32="H",'Rote Liste'!$BC32="V"),"",J32)</f>
        <v>nb</v>
      </c>
      <c r="B32" s="48" t="str">
        <f t="shared" si="0"/>
        <v/>
      </c>
      <c r="C32" s="49" t="s">
        <v>2424</v>
      </c>
      <c r="D32" s="50"/>
      <c r="E32" s="51"/>
      <c r="F32" s="52"/>
      <c r="G32" s="53"/>
      <c r="H32" s="53"/>
      <c r="I32" s="54"/>
      <c r="J32" s="54" t="str">
        <f>INDEX(ESV!$D$1:$D$567,MATCH(IF(ISNA(INDEX(KLAV!$B$2:$B$10,MATCH(IF(ISBLANK($D32)," ",$D32),KLAV!$A$2:$A$10,0))+INDEX(KLAV!$B$13:$B$21,MATCH(IF(ISBLANK($E32)," ",$E32),KLAV!$A$13:$A$21,0))+INDEX(KLAV!$B$24:$B$30,MATCH(IF(ISBLANK($F32)," ",$F32),KLAV!$A$24:$A$30,0))),999,INDEX(KLAV!$B$2:$B$10,MATCH(IF(ISBLANK($D32)," ",$D32),KLAV!$A$2:$A$10,0))+INDEX(KLAV!$B$13:$B$21,MATCH(IF(ISBLANK($E32)," ",$E32),KLAV!$A$13:$A$21,0))+INDEX(KLAV!$B$24:$B$30,MATCH(IF(ISBLANK($F32)," ",$F32),KLAV!$A$24:$A$30,0))),ESV!$E$1:$E$567,))</f>
        <v>nb</v>
      </c>
      <c r="R32" s="42"/>
      <c r="S32" s="42"/>
      <c r="U32" s="43"/>
      <c r="Z32" s="44"/>
      <c r="AA32" s="44"/>
      <c r="AB32" s="436"/>
      <c r="AC32" s="437"/>
      <c r="AD32" s="300"/>
      <c r="AE32" s="438"/>
      <c r="AF32" s="438"/>
      <c r="AG32" s="438"/>
      <c r="AH32" s="439"/>
      <c r="AI32" s="439"/>
      <c r="AJ32" s="439"/>
      <c r="AK32" s="439"/>
      <c r="BD32" s="44"/>
    </row>
    <row r="33" spans="1:56" ht="25.5" customHeight="1" x14ac:dyDescent="0.2">
      <c r="A33" s="32" t="str">
        <f>IF(OR('Rote Liste'!$BC33="H",'Rote Liste'!$BC33="V"),"",J33)</f>
        <v>nb</v>
      </c>
      <c r="B33" s="48" t="str">
        <f t="shared" si="0"/>
        <v/>
      </c>
      <c r="C33" s="49" t="s">
        <v>2425</v>
      </c>
      <c r="D33" s="50"/>
      <c r="E33" s="51"/>
      <c r="F33" s="52"/>
      <c r="G33" s="53"/>
      <c r="H33" s="53"/>
      <c r="I33" s="54"/>
      <c r="J33" s="54" t="str">
        <f>INDEX(ESV!$D$1:$D$567,MATCH(IF(ISNA(INDEX(KLAV!$B$2:$B$10,MATCH(IF(ISBLANK($D33)," ",$D33),KLAV!$A$2:$A$10,0))+INDEX(KLAV!$B$13:$B$21,MATCH(IF(ISBLANK($E33)," ",$E33),KLAV!$A$13:$A$21,0))+INDEX(KLAV!$B$24:$B$30,MATCH(IF(ISBLANK($F33)," ",$F33),KLAV!$A$24:$A$30,0))),999,INDEX(KLAV!$B$2:$B$10,MATCH(IF(ISBLANK($D33)," ",$D33),KLAV!$A$2:$A$10,0))+INDEX(KLAV!$B$13:$B$21,MATCH(IF(ISBLANK($E33)," ",$E33),KLAV!$A$13:$A$21,0))+INDEX(KLAV!$B$24:$B$30,MATCH(IF(ISBLANK($F33)," ",$F33),KLAV!$A$24:$A$30,0))),ESV!$E$1:$E$567,))</f>
        <v>nb</v>
      </c>
      <c r="R33" s="42"/>
      <c r="S33" s="42"/>
      <c r="U33" s="43"/>
      <c r="Z33" s="44"/>
      <c r="AA33" s="44"/>
      <c r="AB33" s="436"/>
      <c r="AC33" s="437"/>
      <c r="AD33" s="300"/>
      <c r="AE33" s="438"/>
      <c r="AF33" s="438"/>
      <c r="AG33" s="438"/>
      <c r="AH33" s="439"/>
      <c r="AI33" s="439"/>
      <c r="AJ33" s="439"/>
      <c r="AK33" s="439"/>
      <c r="BD33" s="44"/>
    </row>
    <row r="34" spans="1:56" ht="25.5" customHeight="1" x14ac:dyDescent="0.2">
      <c r="A34" s="32" t="str">
        <f>IF(OR('Rote Liste'!$BC34="H",'Rote Liste'!$BC34="V"),"",J34)</f>
        <v>nb</v>
      </c>
      <c r="B34" s="48" t="str">
        <f t="shared" si="0"/>
        <v/>
      </c>
      <c r="C34" s="49" t="s">
        <v>2426</v>
      </c>
      <c r="D34" s="50"/>
      <c r="E34" s="51"/>
      <c r="F34" s="52"/>
      <c r="G34" s="53"/>
      <c r="H34" s="53"/>
      <c r="I34" s="54"/>
      <c r="J34" s="54" t="str">
        <f>INDEX(ESV!$D$1:$D$567,MATCH(IF(ISNA(INDEX(KLAV!$B$2:$B$10,MATCH(IF(ISBLANK($D34)," ",$D34),KLAV!$A$2:$A$10,0))+INDEX(KLAV!$B$13:$B$21,MATCH(IF(ISBLANK($E34)," ",$E34),KLAV!$A$13:$A$21,0))+INDEX(KLAV!$B$24:$B$30,MATCH(IF(ISBLANK($F34)," ",$F34),KLAV!$A$24:$A$30,0))),999,INDEX(KLAV!$B$2:$B$10,MATCH(IF(ISBLANK($D34)," ",$D34),KLAV!$A$2:$A$10,0))+INDEX(KLAV!$B$13:$B$21,MATCH(IF(ISBLANK($E34)," ",$E34),KLAV!$A$13:$A$21,0))+INDEX(KLAV!$B$24:$B$30,MATCH(IF(ISBLANK($F34)," ",$F34),KLAV!$A$24:$A$30,0))),ESV!$E$1:$E$567,))</f>
        <v>nb</v>
      </c>
      <c r="R34" s="42"/>
      <c r="S34" s="42"/>
      <c r="U34" s="43"/>
      <c r="Z34" s="44"/>
      <c r="AA34" s="44"/>
      <c r="AB34" s="436"/>
      <c r="AC34" s="437"/>
      <c r="AD34" s="300"/>
      <c r="AE34" s="438"/>
      <c r="AF34" s="438"/>
      <c r="AG34" s="438"/>
      <c r="AH34" s="439"/>
      <c r="AI34" s="439"/>
      <c r="AJ34" s="439"/>
      <c r="AK34" s="439"/>
      <c r="BD34" s="44"/>
    </row>
    <row r="35" spans="1:56" ht="25.5" customHeight="1" x14ac:dyDescent="0.2">
      <c r="A35" s="32" t="str">
        <f>IF(OR('Rote Liste'!$BC35="H",'Rote Liste'!$BC35="V"),"",J35)</f>
        <v>nb</v>
      </c>
      <c r="B35" s="48" t="str">
        <f t="shared" si="0"/>
        <v/>
      </c>
      <c r="C35" s="49" t="s">
        <v>2427</v>
      </c>
      <c r="D35" s="50"/>
      <c r="E35" s="51"/>
      <c r="F35" s="52"/>
      <c r="G35" s="53"/>
      <c r="H35" s="53"/>
      <c r="I35" s="54"/>
      <c r="J35" s="54" t="str">
        <f>INDEX(ESV!$D$1:$D$567,MATCH(IF(ISNA(INDEX(KLAV!$B$2:$B$10,MATCH(IF(ISBLANK($D35)," ",$D35),KLAV!$A$2:$A$10,0))+INDEX(KLAV!$B$13:$B$21,MATCH(IF(ISBLANK($E35)," ",$E35),KLAV!$A$13:$A$21,0))+INDEX(KLAV!$B$24:$B$30,MATCH(IF(ISBLANK($F35)," ",$F35),KLAV!$A$24:$A$30,0))),999,INDEX(KLAV!$B$2:$B$10,MATCH(IF(ISBLANK($D35)," ",$D35),KLAV!$A$2:$A$10,0))+INDEX(KLAV!$B$13:$B$21,MATCH(IF(ISBLANK($E35)," ",$E35),KLAV!$A$13:$A$21,0))+INDEX(KLAV!$B$24:$B$30,MATCH(IF(ISBLANK($F35)," ",$F35),KLAV!$A$24:$A$30,0))),ESV!$E$1:$E$567,))</f>
        <v>nb</v>
      </c>
      <c r="R35" s="42"/>
      <c r="S35" s="42"/>
      <c r="U35" s="43"/>
      <c r="Z35" s="44"/>
      <c r="AA35" s="44"/>
      <c r="AB35" s="436"/>
      <c r="AC35" s="437"/>
      <c r="AD35" s="300"/>
      <c r="AE35" s="438"/>
      <c r="AF35" s="438"/>
      <c r="AG35" s="438"/>
      <c r="AH35" s="439"/>
      <c r="AI35" s="439"/>
      <c r="AJ35" s="439"/>
      <c r="AK35" s="439"/>
      <c r="BD35" s="44"/>
    </row>
    <row r="36" spans="1:56" ht="25.5" customHeight="1" x14ac:dyDescent="0.2">
      <c r="A36" s="32" t="str">
        <f>IF(OR('Rote Liste'!$BC36="H",'Rote Liste'!$BC36="V"),"",J36)</f>
        <v>nb</v>
      </c>
      <c r="B36" s="48" t="str">
        <f t="shared" si="0"/>
        <v/>
      </c>
      <c r="C36" s="49" t="s">
        <v>2428</v>
      </c>
      <c r="D36" s="50"/>
      <c r="E36" s="51"/>
      <c r="F36" s="52"/>
      <c r="G36" s="53"/>
      <c r="H36" s="53"/>
      <c r="I36" s="54"/>
      <c r="J36" s="54" t="str">
        <f>INDEX(ESV!$D$1:$D$567,MATCH(IF(ISNA(INDEX(KLAV!$B$2:$B$10,MATCH(IF(ISBLANK($D36)," ",$D36),KLAV!$A$2:$A$10,0))+INDEX(KLAV!$B$13:$B$21,MATCH(IF(ISBLANK($E36)," ",$E36),KLAV!$A$13:$A$21,0))+INDEX(KLAV!$B$24:$B$30,MATCH(IF(ISBLANK($F36)," ",$F36),KLAV!$A$24:$A$30,0))),999,INDEX(KLAV!$B$2:$B$10,MATCH(IF(ISBLANK($D36)," ",$D36),KLAV!$A$2:$A$10,0))+INDEX(KLAV!$B$13:$B$21,MATCH(IF(ISBLANK($E36)," ",$E36),KLAV!$A$13:$A$21,0))+INDEX(KLAV!$B$24:$B$30,MATCH(IF(ISBLANK($F36)," ",$F36),KLAV!$A$24:$A$30,0))),ESV!$E$1:$E$567,))</f>
        <v>nb</v>
      </c>
      <c r="R36" s="42"/>
      <c r="S36" s="42"/>
      <c r="U36" s="43"/>
      <c r="Z36" s="44"/>
      <c r="AA36" s="44"/>
      <c r="AB36" s="436"/>
      <c r="AC36" s="437"/>
      <c r="AD36" s="300"/>
      <c r="AE36" s="438"/>
      <c r="AF36" s="438"/>
      <c r="AG36" s="438"/>
      <c r="AH36" s="439"/>
      <c r="AI36" s="439"/>
      <c r="AJ36" s="439"/>
      <c r="AK36" s="439"/>
      <c r="BD36" s="44"/>
    </row>
    <row r="37" spans="1:56" ht="25.5" customHeight="1" x14ac:dyDescent="0.2">
      <c r="A37" s="32" t="str">
        <f>IF(OR('Rote Liste'!$BC37="H",'Rote Liste'!$BC37="V"),"",J37)</f>
        <v>nb</v>
      </c>
      <c r="B37" s="48" t="str">
        <f t="shared" si="0"/>
        <v/>
      </c>
      <c r="C37" s="49" t="s">
        <v>2429</v>
      </c>
      <c r="D37" s="50"/>
      <c r="E37" s="51"/>
      <c r="F37" s="52"/>
      <c r="G37" s="53"/>
      <c r="H37" s="53"/>
      <c r="I37" s="54"/>
      <c r="J37" s="54" t="str">
        <f>INDEX(ESV!$D$1:$D$567,MATCH(IF(ISNA(INDEX(KLAV!$B$2:$B$10,MATCH(IF(ISBLANK($D37)," ",$D37),KLAV!$A$2:$A$10,0))+INDEX(KLAV!$B$13:$B$21,MATCH(IF(ISBLANK($E37)," ",$E37),KLAV!$A$13:$A$21,0))+INDEX(KLAV!$B$24:$B$30,MATCH(IF(ISBLANK($F37)," ",$F37),KLAV!$A$24:$A$30,0))),999,INDEX(KLAV!$B$2:$B$10,MATCH(IF(ISBLANK($D37)," ",$D37),KLAV!$A$2:$A$10,0))+INDEX(KLAV!$B$13:$B$21,MATCH(IF(ISBLANK($E37)," ",$E37),KLAV!$A$13:$A$21,0))+INDEX(KLAV!$B$24:$B$30,MATCH(IF(ISBLANK($F37)," ",$F37),KLAV!$A$24:$A$30,0))),ESV!$E$1:$E$567,))</f>
        <v>nb</v>
      </c>
      <c r="R37" s="42"/>
      <c r="S37" s="42"/>
      <c r="U37" s="43"/>
      <c r="Z37" s="44"/>
      <c r="AA37" s="44"/>
      <c r="AB37" s="436"/>
      <c r="AC37" s="437"/>
      <c r="AD37" s="300"/>
      <c r="AE37" s="438"/>
      <c r="AF37" s="438"/>
      <c r="AG37" s="438"/>
      <c r="AH37" s="439"/>
      <c r="AI37" s="439"/>
      <c r="AJ37" s="439"/>
      <c r="AK37" s="439"/>
      <c r="BD37" s="44"/>
    </row>
    <row r="38" spans="1:56" ht="25.5" customHeight="1" x14ac:dyDescent="0.2">
      <c r="A38" s="32" t="str">
        <f>IF(OR('Rote Liste'!$BC38="H",'Rote Liste'!$BC38="V"),"",J38)</f>
        <v>nb</v>
      </c>
      <c r="B38" s="48" t="str">
        <f t="shared" si="0"/>
        <v/>
      </c>
      <c r="C38" s="49" t="s">
        <v>2430</v>
      </c>
      <c r="D38" s="50"/>
      <c r="E38" s="51"/>
      <c r="F38" s="52"/>
      <c r="G38" s="53"/>
      <c r="H38" s="53"/>
      <c r="I38" s="54"/>
      <c r="J38" s="54" t="str">
        <f>INDEX(ESV!$D$1:$D$567,MATCH(IF(ISNA(INDEX(KLAV!$B$2:$B$10,MATCH(IF(ISBLANK($D38)," ",$D38),KLAV!$A$2:$A$10,0))+INDEX(KLAV!$B$13:$B$21,MATCH(IF(ISBLANK($E38)," ",$E38),KLAV!$A$13:$A$21,0))+INDEX(KLAV!$B$24:$B$30,MATCH(IF(ISBLANK($F38)," ",$F38),KLAV!$A$24:$A$30,0))),999,INDEX(KLAV!$B$2:$B$10,MATCH(IF(ISBLANK($D38)," ",$D38),KLAV!$A$2:$A$10,0))+INDEX(KLAV!$B$13:$B$21,MATCH(IF(ISBLANK($E38)," ",$E38),KLAV!$A$13:$A$21,0))+INDEX(KLAV!$B$24:$B$30,MATCH(IF(ISBLANK($F38)," ",$F38),KLAV!$A$24:$A$30,0))),ESV!$E$1:$E$567,))</f>
        <v>nb</v>
      </c>
      <c r="R38" s="42"/>
      <c r="S38" s="42"/>
      <c r="U38" s="43"/>
      <c r="Z38" s="44"/>
      <c r="AA38" s="44"/>
      <c r="AB38" s="436"/>
      <c r="AC38" s="437"/>
      <c r="AD38" s="300"/>
      <c r="AE38" s="438"/>
      <c r="AF38" s="438"/>
      <c r="AG38" s="438"/>
      <c r="AH38" s="439"/>
      <c r="AI38" s="439"/>
      <c r="AJ38" s="439"/>
      <c r="AK38" s="439"/>
      <c r="BD38" s="44"/>
    </row>
    <row r="39" spans="1:56" ht="25.5" customHeight="1" x14ac:dyDescent="0.2">
      <c r="A39" s="32" t="str">
        <f>IF(OR('Rote Liste'!$BC39="H",'Rote Liste'!$BC39="V"),"",J39)</f>
        <v>nb</v>
      </c>
      <c r="B39" s="48" t="str">
        <f t="shared" si="0"/>
        <v/>
      </c>
      <c r="C39" s="49" t="s">
        <v>2431</v>
      </c>
      <c r="D39" s="50"/>
      <c r="E39" s="51"/>
      <c r="F39" s="52"/>
      <c r="G39" s="53"/>
      <c r="H39" s="53"/>
      <c r="I39" s="54"/>
      <c r="J39" s="54" t="str">
        <f>INDEX(ESV!$D$1:$D$567,MATCH(IF(ISNA(INDEX(KLAV!$B$2:$B$10,MATCH(IF(ISBLANK($D39)," ",$D39),KLAV!$A$2:$A$10,0))+INDEX(KLAV!$B$13:$B$21,MATCH(IF(ISBLANK($E39)," ",$E39),KLAV!$A$13:$A$21,0))+INDEX(KLAV!$B$24:$B$30,MATCH(IF(ISBLANK($F39)," ",$F39),KLAV!$A$24:$A$30,0))),999,INDEX(KLAV!$B$2:$B$10,MATCH(IF(ISBLANK($D39)," ",$D39),KLAV!$A$2:$A$10,0))+INDEX(KLAV!$B$13:$B$21,MATCH(IF(ISBLANK($E39)," ",$E39),KLAV!$A$13:$A$21,0))+INDEX(KLAV!$B$24:$B$30,MATCH(IF(ISBLANK($F39)," ",$F39),KLAV!$A$24:$A$30,0))),ESV!$E$1:$E$567,))</f>
        <v>nb</v>
      </c>
      <c r="R39" s="42"/>
      <c r="S39" s="42"/>
      <c r="U39" s="43"/>
      <c r="Z39" s="44"/>
      <c r="AA39" s="44"/>
      <c r="AB39" s="436"/>
      <c r="AC39" s="437"/>
      <c r="AD39" s="300"/>
      <c r="AE39" s="438"/>
      <c r="AF39" s="438"/>
      <c r="AG39" s="438"/>
      <c r="AH39" s="439"/>
      <c r="AI39" s="439"/>
      <c r="AJ39" s="439"/>
      <c r="AK39" s="439"/>
      <c r="BD39" s="44"/>
    </row>
    <row r="40" spans="1:56" ht="25.5" customHeight="1" x14ac:dyDescent="0.2">
      <c r="A40" s="32" t="str">
        <f>IF(OR('Rote Liste'!$BC40="H",'Rote Liste'!$BC40="V"),"",J40)</f>
        <v>nb</v>
      </c>
      <c r="B40" s="48" t="str">
        <f t="shared" si="0"/>
        <v/>
      </c>
      <c r="C40" s="49" t="s">
        <v>2432</v>
      </c>
      <c r="D40" s="50"/>
      <c r="E40" s="51"/>
      <c r="F40" s="52"/>
      <c r="G40" s="53"/>
      <c r="H40" s="53"/>
      <c r="I40" s="54"/>
      <c r="J40" s="54" t="str">
        <f>INDEX(ESV!$D$1:$D$567,MATCH(IF(ISNA(INDEX(KLAV!$B$2:$B$10,MATCH(IF(ISBLANK($D40)," ",$D40),KLAV!$A$2:$A$10,0))+INDEX(KLAV!$B$13:$B$21,MATCH(IF(ISBLANK($E40)," ",$E40),KLAV!$A$13:$A$21,0))+INDEX(KLAV!$B$24:$B$30,MATCH(IF(ISBLANK($F40)," ",$F40),KLAV!$A$24:$A$30,0))),999,INDEX(KLAV!$B$2:$B$10,MATCH(IF(ISBLANK($D40)," ",$D40),KLAV!$A$2:$A$10,0))+INDEX(KLAV!$B$13:$B$21,MATCH(IF(ISBLANK($E40)," ",$E40),KLAV!$A$13:$A$21,0))+INDEX(KLAV!$B$24:$B$30,MATCH(IF(ISBLANK($F40)," ",$F40),KLAV!$A$24:$A$30,0))),ESV!$E$1:$E$567,))</f>
        <v>nb</v>
      </c>
      <c r="R40" s="42"/>
      <c r="S40" s="42"/>
      <c r="U40" s="43"/>
      <c r="Z40" s="44"/>
      <c r="AA40" s="44"/>
      <c r="AB40" s="436"/>
      <c r="AC40" s="437"/>
      <c r="AD40" s="300"/>
      <c r="AE40" s="438"/>
      <c r="AF40" s="438"/>
      <c r="AG40" s="438"/>
      <c r="AH40" s="439"/>
      <c r="AI40" s="439"/>
      <c r="AJ40" s="439"/>
      <c r="AK40" s="439"/>
      <c r="BD40" s="44"/>
    </row>
    <row r="41" spans="1:56" ht="25.5" customHeight="1" x14ac:dyDescent="0.2">
      <c r="A41" s="32" t="str">
        <f>IF(OR('Rote Liste'!$BC41="H",'Rote Liste'!$BC41="V"),"",J41)</f>
        <v>nb</v>
      </c>
      <c r="B41" s="48" t="str">
        <f t="shared" si="0"/>
        <v/>
      </c>
      <c r="C41" s="49" t="s">
        <v>2433</v>
      </c>
      <c r="D41" s="50"/>
      <c r="E41" s="51"/>
      <c r="F41" s="52"/>
      <c r="G41" s="53"/>
      <c r="H41" s="53"/>
      <c r="I41" s="54"/>
      <c r="J41" s="54" t="str">
        <f>INDEX(ESV!$D$1:$D$567,MATCH(IF(ISNA(INDEX(KLAV!$B$2:$B$10,MATCH(IF(ISBLANK($D41)," ",$D41),KLAV!$A$2:$A$10,0))+INDEX(KLAV!$B$13:$B$21,MATCH(IF(ISBLANK($E41)," ",$E41),KLAV!$A$13:$A$21,0))+INDEX(KLAV!$B$24:$B$30,MATCH(IF(ISBLANK($F41)," ",$F41),KLAV!$A$24:$A$30,0))),999,INDEX(KLAV!$B$2:$B$10,MATCH(IF(ISBLANK($D41)," ",$D41),KLAV!$A$2:$A$10,0))+INDEX(KLAV!$B$13:$B$21,MATCH(IF(ISBLANK($E41)," ",$E41),KLAV!$A$13:$A$21,0))+INDEX(KLAV!$B$24:$B$30,MATCH(IF(ISBLANK($F41)," ",$F41),KLAV!$A$24:$A$30,0))),ESV!$E$1:$E$567,))</f>
        <v>nb</v>
      </c>
      <c r="R41" s="42"/>
      <c r="S41" s="42"/>
      <c r="U41" s="43"/>
      <c r="Z41" s="44"/>
      <c r="AA41" s="44"/>
      <c r="AB41" s="436"/>
      <c r="AC41" s="437"/>
      <c r="AD41" s="300"/>
      <c r="AE41" s="438"/>
      <c r="AF41" s="438"/>
      <c r="AG41" s="438"/>
      <c r="AH41" s="439"/>
      <c r="AI41" s="439"/>
      <c r="AJ41" s="439"/>
      <c r="AK41" s="439"/>
      <c r="BD41" s="44"/>
    </row>
    <row r="42" spans="1:56" ht="25.5" customHeight="1" x14ac:dyDescent="0.2">
      <c r="A42" s="32" t="str">
        <f>IF(OR('Rote Liste'!$BC42="H",'Rote Liste'!$BC42="V"),"",J42)</f>
        <v>nb</v>
      </c>
      <c r="B42" s="48" t="str">
        <f t="shared" si="0"/>
        <v/>
      </c>
      <c r="C42" s="49" t="s">
        <v>2434</v>
      </c>
      <c r="D42" s="50"/>
      <c r="E42" s="51"/>
      <c r="F42" s="52"/>
      <c r="G42" s="53"/>
      <c r="H42" s="53"/>
      <c r="I42" s="54"/>
      <c r="J42" s="54" t="str">
        <f>INDEX(ESV!$D$1:$D$567,MATCH(IF(ISNA(INDEX(KLAV!$B$2:$B$10,MATCH(IF(ISBLANK($D42)," ",$D42),KLAV!$A$2:$A$10,0))+INDEX(KLAV!$B$13:$B$21,MATCH(IF(ISBLANK($E42)," ",$E42),KLAV!$A$13:$A$21,0))+INDEX(KLAV!$B$24:$B$30,MATCH(IF(ISBLANK($F42)," ",$F42),KLAV!$A$24:$A$30,0))),999,INDEX(KLAV!$B$2:$B$10,MATCH(IF(ISBLANK($D42)," ",$D42),KLAV!$A$2:$A$10,0))+INDEX(KLAV!$B$13:$B$21,MATCH(IF(ISBLANK($E42)," ",$E42),KLAV!$A$13:$A$21,0))+INDEX(KLAV!$B$24:$B$30,MATCH(IF(ISBLANK($F42)," ",$F42),KLAV!$A$24:$A$30,0))),ESV!$E$1:$E$567,))</f>
        <v>nb</v>
      </c>
      <c r="R42" s="42"/>
      <c r="S42" s="42"/>
      <c r="U42" s="43"/>
      <c r="Z42" s="44"/>
      <c r="AA42" s="44"/>
      <c r="AB42" s="436"/>
      <c r="AC42" s="437"/>
      <c r="AD42" s="300"/>
      <c r="AE42" s="438"/>
      <c r="AF42" s="438"/>
      <c r="AG42" s="438"/>
      <c r="AH42" s="439"/>
      <c r="AI42" s="439"/>
      <c r="AJ42" s="439"/>
      <c r="AK42" s="439"/>
      <c r="BD42" s="44"/>
    </row>
    <row r="43" spans="1:56" ht="25.5" customHeight="1" x14ac:dyDescent="0.2">
      <c r="A43" s="32" t="str">
        <f>IF(OR('Rote Liste'!$BC43="H",'Rote Liste'!$BC43="V"),"",J43)</f>
        <v>nb</v>
      </c>
      <c r="B43" s="48" t="str">
        <f t="shared" si="0"/>
        <v/>
      </c>
      <c r="C43" s="49" t="s">
        <v>2435</v>
      </c>
      <c r="D43" s="50"/>
      <c r="E43" s="51"/>
      <c r="F43" s="52"/>
      <c r="G43" s="53"/>
      <c r="H43" s="53"/>
      <c r="I43" s="54"/>
      <c r="J43" s="54" t="str">
        <f>INDEX(ESV!$D$1:$D$567,MATCH(IF(ISNA(INDEX(KLAV!$B$2:$B$10,MATCH(IF(ISBLANK($D43)," ",$D43),KLAV!$A$2:$A$10,0))+INDEX(KLAV!$B$13:$B$21,MATCH(IF(ISBLANK($E43)," ",$E43),KLAV!$A$13:$A$21,0))+INDEX(KLAV!$B$24:$B$30,MATCH(IF(ISBLANK($F43)," ",$F43),KLAV!$A$24:$A$30,0))),999,INDEX(KLAV!$B$2:$B$10,MATCH(IF(ISBLANK($D43)," ",$D43),KLAV!$A$2:$A$10,0))+INDEX(KLAV!$B$13:$B$21,MATCH(IF(ISBLANK($E43)," ",$E43),KLAV!$A$13:$A$21,0))+INDEX(KLAV!$B$24:$B$30,MATCH(IF(ISBLANK($F43)," ",$F43),KLAV!$A$24:$A$30,0))),ESV!$E$1:$E$567,))</f>
        <v>nb</v>
      </c>
      <c r="R43" s="42"/>
      <c r="S43" s="42"/>
      <c r="U43" s="43"/>
      <c r="Z43" s="44"/>
      <c r="AA43" s="44"/>
      <c r="AB43" s="436"/>
      <c r="AC43" s="437"/>
      <c r="AD43" s="300"/>
      <c r="AE43" s="438"/>
      <c r="AF43" s="438"/>
      <c r="AG43" s="438"/>
      <c r="AH43" s="439"/>
      <c r="AI43" s="439"/>
      <c r="AJ43" s="439"/>
      <c r="AK43" s="439"/>
      <c r="BD43" s="44"/>
    </row>
    <row r="44" spans="1:56" ht="25.5" customHeight="1" x14ac:dyDescent="0.2">
      <c r="A44" s="32" t="str">
        <f>IF(OR('Rote Liste'!$BC44="H",'Rote Liste'!$BC44="V"),"",J44)</f>
        <v>nb</v>
      </c>
      <c r="B44" s="48" t="str">
        <f t="shared" si="0"/>
        <v/>
      </c>
      <c r="C44" s="49" t="s">
        <v>2436</v>
      </c>
      <c r="D44" s="50"/>
      <c r="E44" s="51"/>
      <c r="F44" s="52"/>
      <c r="G44" s="53"/>
      <c r="H44" s="53"/>
      <c r="I44" s="54"/>
      <c r="J44" s="54" t="str">
        <f>INDEX(ESV!$D$1:$D$567,MATCH(IF(ISNA(INDEX(KLAV!$B$2:$B$10,MATCH(IF(ISBLANK($D44)," ",$D44),KLAV!$A$2:$A$10,0))+INDEX(KLAV!$B$13:$B$21,MATCH(IF(ISBLANK($E44)," ",$E44),KLAV!$A$13:$A$21,0))+INDEX(KLAV!$B$24:$B$30,MATCH(IF(ISBLANK($F44)," ",$F44),KLAV!$A$24:$A$30,0))),999,INDEX(KLAV!$B$2:$B$10,MATCH(IF(ISBLANK($D44)," ",$D44),KLAV!$A$2:$A$10,0))+INDEX(KLAV!$B$13:$B$21,MATCH(IF(ISBLANK($E44)," ",$E44),KLAV!$A$13:$A$21,0))+INDEX(KLAV!$B$24:$B$30,MATCH(IF(ISBLANK($F44)," ",$F44),KLAV!$A$24:$A$30,0))),ESV!$E$1:$E$567,))</f>
        <v>nb</v>
      </c>
      <c r="R44" s="42"/>
      <c r="S44" s="42"/>
      <c r="U44" s="43"/>
      <c r="Z44" s="44"/>
      <c r="AA44" s="44"/>
      <c r="AB44" s="436"/>
      <c r="AC44" s="437"/>
      <c r="AD44" s="300"/>
      <c r="AE44" s="438"/>
      <c r="AF44" s="438"/>
      <c r="AG44" s="438"/>
      <c r="AH44" s="439"/>
      <c r="AI44" s="439"/>
      <c r="AJ44" s="439"/>
      <c r="AK44" s="439"/>
      <c r="BD44" s="44"/>
    </row>
    <row r="45" spans="1:56" ht="25.5" customHeight="1" x14ac:dyDescent="0.2">
      <c r="A45" s="32" t="str">
        <f>IF(OR('Rote Liste'!$BC45="H",'Rote Liste'!$BC45="V"),"",J45)</f>
        <v>nb</v>
      </c>
      <c r="B45" s="48" t="str">
        <f t="shared" si="0"/>
        <v/>
      </c>
      <c r="C45" s="49" t="s">
        <v>2437</v>
      </c>
      <c r="D45" s="50"/>
      <c r="E45" s="51"/>
      <c r="F45" s="52"/>
      <c r="G45" s="53"/>
      <c r="H45" s="53"/>
      <c r="I45" s="54"/>
      <c r="J45" s="54" t="str">
        <f>INDEX(ESV!$D$1:$D$567,MATCH(IF(ISNA(INDEX(KLAV!$B$2:$B$10,MATCH(IF(ISBLANK($D45)," ",$D45),KLAV!$A$2:$A$10,0))+INDEX(KLAV!$B$13:$B$21,MATCH(IF(ISBLANK($E45)," ",$E45),KLAV!$A$13:$A$21,0))+INDEX(KLAV!$B$24:$B$30,MATCH(IF(ISBLANK($F45)," ",$F45),KLAV!$A$24:$A$30,0))),999,INDEX(KLAV!$B$2:$B$10,MATCH(IF(ISBLANK($D45)," ",$D45),KLAV!$A$2:$A$10,0))+INDEX(KLAV!$B$13:$B$21,MATCH(IF(ISBLANK($E45)," ",$E45),KLAV!$A$13:$A$21,0))+INDEX(KLAV!$B$24:$B$30,MATCH(IF(ISBLANK($F45)," ",$F45),KLAV!$A$24:$A$30,0))),ESV!$E$1:$E$567,))</f>
        <v>nb</v>
      </c>
      <c r="R45" s="42"/>
      <c r="S45" s="42"/>
      <c r="U45" s="43"/>
      <c r="Z45" s="44"/>
      <c r="AA45" s="44"/>
      <c r="AB45" s="436"/>
      <c r="AC45" s="437"/>
      <c r="AD45" s="300"/>
      <c r="AE45" s="438"/>
      <c r="AF45" s="438"/>
      <c r="AG45" s="438"/>
      <c r="AH45" s="439"/>
      <c r="AI45" s="439"/>
      <c r="AJ45" s="439"/>
      <c r="AK45" s="439"/>
      <c r="BD45" s="44"/>
    </row>
    <row r="46" spans="1:56" ht="25.5" customHeight="1" x14ac:dyDescent="0.2">
      <c r="A46" s="32" t="str">
        <f>IF(OR('Rote Liste'!$BC46="H",'Rote Liste'!$BC46="V"),"",J46)</f>
        <v>nb</v>
      </c>
      <c r="B46" s="48" t="str">
        <f t="shared" si="0"/>
        <v/>
      </c>
      <c r="C46" s="49" t="s">
        <v>2438</v>
      </c>
      <c r="D46" s="50"/>
      <c r="E46" s="51"/>
      <c r="F46" s="52"/>
      <c r="G46" s="53"/>
      <c r="H46" s="53"/>
      <c r="I46" s="54"/>
      <c r="J46" s="54" t="str">
        <f>INDEX(ESV!$D$1:$D$567,MATCH(IF(ISNA(INDEX(KLAV!$B$2:$B$10,MATCH(IF(ISBLANK($D46)," ",$D46),KLAV!$A$2:$A$10,0))+INDEX(KLAV!$B$13:$B$21,MATCH(IF(ISBLANK($E46)," ",$E46),KLAV!$A$13:$A$21,0))+INDEX(KLAV!$B$24:$B$30,MATCH(IF(ISBLANK($F46)," ",$F46),KLAV!$A$24:$A$30,0))),999,INDEX(KLAV!$B$2:$B$10,MATCH(IF(ISBLANK($D46)," ",$D46),KLAV!$A$2:$A$10,0))+INDEX(KLAV!$B$13:$B$21,MATCH(IF(ISBLANK($E46)," ",$E46),KLAV!$A$13:$A$21,0))+INDEX(KLAV!$B$24:$B$30,MATCH(IF(ISBLANK($F46)," ",$F46),KLAV!$A$24:$A$30,0))),ESV!$E$1:$E$567,))</f>
        <v>nb</v>
      </c>
      <c r="R46" s="42"/>
      <c r="S46" s="42"/>
      <c r="U46" s="43"/>
      <c r="Z46" s="44"/>
      <c r="AA46" s="44"/>
      <c r="AB46" s="436"/>
      <c r="AC46" s="437"/>
      <c r="AD46" s="300"/>
      <c r="AE46" s="438"/>
      <c r="AF46" s="438"/>
      <c r="AG46" s="438"/>
      <c r="AH46" s="439"/>
      <c r="AI46" s="439"/>
      <c r="AJ46" s="439"/>
      <c r="AK46" s="439"/>
      <c r="BD46" s="44"/>
    </row>
    <row r="47" spans="1:56" ht="25.5" customHeight="1" x14ac:dyDescent="0.2">
      <c r="A47" s="32" t="str">
        <f>IF(OR('Rote Liste'!$BC47="H",'Rote Liste'!$BC47="V"),"",J47)</f>
        <v>nb</v>
      </c>
      <c r="B47" s="48" t="str">
        <f t="shared" si="0"/>
        <v/>
      </c>
      <c r="C47" s="49" t="s">
        <v>2439</v>
      </c>
      <c r="D47" s="50"/>
      <c r="E47" s="51"/>
      <c r="F47" s="52"/>
      <c r="G47" s="53"/>
      <c r="H47" s="53"/>
      <c r="I47" s="54"/>
      <c r="J47" s="54" t="str">
        <f>INDEX(ESV!$D$1:$D$567,MATCH(IF(ISNA(INDEX(KLAV!$B$2:$B$10,MATCH(IF(ISBLANK($D47)," ",$D47),KLAV!$A$2:$A$10,0))+INDEX(KLAV!$B$13:$B$21,MATCH(IF(ISBLANK($E47)," ",$E47),KLAV!$A$13:$A$21,0))+INDEX(KLAV!$B$24:$B$30,MATCH(IF(ISBLANK($F47)," ",$F47),KLAV!$A$24:$A$30,0))),999,INDEX(KLAV!$B$2:$B$10,MATCH(IF(ISBLANK($D47)," ",$D47),KLAV!$A$2:$A$10,0))+INDEX(KLAV!$B$13:$B$21,MATCH(IF(ISBLANK($E47)," ",$E47),KLAV!$A$13:$A$21,0))+INDEX(KLAV!$B$24:$B$30,MATCH(IF(ISBLANK($F47)," ",$F47),KLAV!$A$24:$A$30,0))),ESV!$E$1:$E$567,))</f>
        <v>nb</v>
      </c>
      <c r="R47" s="42"/>
      <c r="S47" s="42"/>
      <c r="U47" s="43"/>
      <c r="Z47" s="44"/>
      <c r="AA47" s="44"/>
      <c r="AB47" s="436"/>
      <c r="AC47" s="437"/>
      <c r="AD47" s="300"/>
      <c r="AE47" s="438"/>
      <c r="AF47" s="438"/>
      <c r="AG47" s="438"/>
      <c r="AH47" s="439"/>
      <c r="AI47" s="439"/>
      <c r="AJ47" s="439"/>
      <c r="AK47" s="439"/>
      <c r="BD47" s="44"/>
    </row>
    <row r="48" spans="1:56" ht="25.5" customHeight="1" x14ac:dyDescent="0.2">
      <c r="A48" s="32" t="str">
        <f>IF(OR('Rote Liste'!$BC48="H",'Rote Liste'!$BC48="V"),"",J48)</f>
        <v>nb</v>
      </c>
      <c r="B48" s="48" t="str">
        <f t="shared" si="0"/>
        <v/>
      </c>
      <c r="C48" s="49" t="s">
        <v>2440</v>
      </c>
      <c r="D48" s="50"/>
      <c r="E48" s="51"/>
      <c r="F48" s="52"/>
      <c r="G48" s="53"/>
      <c r="H48" s="53"/>
      <c r="I48" s="54"/>
      <c r="J48" s="54" t="str">
        <f>INDEX(ESV!$D$1:$D$567,MATCH(IF(ISNA(INDEX(KLAV!$B$2:$B$10,MATCH(IF(ISBLANK($D48)," ",$D48),KLAV!$A$2:$A$10,0))+INDEX(KLAV!$B$13:$B$21,MATCH(IF(ISBLANK($E48)," ",$E48),KLAV!$A$13:$A$21,0))+INDEX(KLAV!$B$24:$B$30,MATCH(IF(ISBLANK($F48)," ",$F48),KLAV!$A$24:$A$30,0))),999,INDEX(KLAV!$B$2:$B$10,MATCH(IF(ISBLANK($D48)," ",$D48),KLAV!$A$2:$A$10,0))+INDEX(KLAV!$B$13:$B$21,MATCH(IF(ISBLANK($E48)," ",$E48),KLAV!$A$13:$A$21,0))+INDEX(KLAV!$B$24:$B$30,MATCH(IF(ISBLANK($F48)," ",$F48),KLAV!$A$24:$A$30,0))),ESV!$E$1:$E$567,))</f>
        <v>nb</v>
      </c>
      <c r="R48" s="42"/>
      <c r="S48" s="42"/>
      <c r="U48" s="43"/>
      <c r="Z48" s="44"/>
      <c r="AA48" s="44"/>
      <c r="AB48" s="436"/>
      <c r="AC48" s="437"/>
      <c r="AD48" s="300"/>
      <c r="AE48" s="438"/>
      <c r="AF48" s="438"/>
      <c r="AG48" s="438"/>
      <c r="AH48" s="439"/>
      <c r="AI48" s="439"/>
      <c r="AJ48" s="439"/>
      <c r="AK48" s="439"/>
      <c r="BD48" s="44"/>
    </row>
    <row r="49" spans="1:56" ht="25.5" customHeight="1" x14ac:dyDescent="0.2">
      <c r="A49" s="32" t="str">
        <f>IF(OR('Rote Liste'!$BC49="H",'Rote Liste'!$BC49="V"),"",J49)</f>
        <v>nb</v>
      </c>
      <c r="B49" s="48" t="str">
        <f>IF(D49="AE?","E?",IF(D49="AE","E",""))</f>
        <v/>
      </c>
      <c r="C49" s="49" t="s">
        <v>3124</v>
      </c>
      <c r="D49" s="50"/>
      <c r="E49" s="51"/>
      <c r="F49" s="52"/>
      <c r="G49" s="53"/>
      <c r="H49" s="53"/>
      <c r="I49" s="54"/>
      <c r="J49" s="54" t="str">
        <f>INDEX(ESV!$D$1:$D$567,MATCH(IF(ISNA(INDEX(KLAV!$B$2:$B$10,MATCH(IF(ISBLANK($D49)," ",$D49),KLAV!$A$2:$A$10,0))+INDEX(KLAV!$B$13:$B$21,MATCH(IF(ISBLANK($E49)," ",$E49),KLAV!$A$13:$A$21,0))+INDEX(KLAV!$B$24:$B$30,MATCH(IF(ISBLANK($F49)," ",$F49),KLAV!$A$24:$A$30,0))),999,INDEX(KLAV!$B$2:$B$10,MATCH(IF(ISBLANK($D49)," ",$D49),KLAV!$A$2:$A$10,0))+INDEX(KLAV!$B$13:$B$21,MATCH(IF(ISBLANK($E49)," ",$E49),KLAV!$A$13:$A$21,0))+INDEX(KLAV!$B$24:$B$30,MATCH(IF(ISBLANK($F49)," ",$F49),KLAV!$A$24:$A$30,0))),ESV!$E$1:$E$567,))</f>
        <v>nb</v>
      </c>
      <c r="R49" s="42"/>
      <c r="S49" s="42"/>
      <c r="U49" s="43"/>
      <c r="Z49" s="44"/>
      <c r="AA49" s="44"/>
      <c r="AB49" s="436"/>
      <c r="AC49" s="437"/>
      <c r="AD49" s="300"/>
      <c r="AE49" s="438"/>
      <c r="AF49" s="438"/>
      <c r="AG49" s="438"/>
      <c r="AH49" s="439"/>
      <c r="AI49" s="439"/>
      <c r="AJ49" s="439"/>
      <c r="AK49" s="439"/>
      <c r="BD49" s="44"/>
    </row>
    <row r="50" spans="1:56" ht="25.5" customHeight="1" x14ac:dyDescent="0.2">
      <c r="A50" s="32" t="str">
        <f>IF(OR('Rote Liste'!$BC50="H",'Rote Liste'!$BC50="V"),"",J50)</f>
        <v>nb</v>
      </c>
      <c r="B50" s="48" t="str">
        <f t="shared" si="0"/>
        <v/>
      </c>
      <c r="C50" s="49" t="s">
        <v>2441</v>
      </c>
      <c r="D50" s="50"/>
      <c r="E50" s="51"/>
      <c r="F50" s="52"/>
      <c r="G50" s="53"/>
      <c r="H50" s="53"/>
      <c r="I50" s="54"/>
      <c r="J50" s="54" t="str">
        <f>INDEX(ESV!$D$1:$D$567,MATCH(IF(ISNA(INDEX(KLAV!$B$2:$B$10,MATCH(IF(ISBLANK($D50)," ",$D50),KLAV!$A$2:$A$10,0))+INDEX(KLAV!$B$13:$B$21,MATCH(IF(ISBLANK($E50)," ",$E50),KLAV!$A$13:$A$21,0))+INDEX(KLAV!$B$24:$B$30,MATCH(IF(ISBLANK($F50)," ",$F50),KLAV!$A$24:$A$30,0))),999,INDEX(KLAV!$B$2:$B$10,MATCH(IF(ISBLANK($D50)," ",$D50),KLAV!$A$2:$A$10,0))+INDEX(KLAV!$B$13:$B$21,MATCH(IF(ISBLANK($E50)," ",$E50),KLAV!$A$13:$A$21,0))+INDEX(KLAV!$B$24:$B$30,MATCH(IF(ISBLANK($F50)," ",$F50),KLAV!$A$24:$A$30,0))),ESV!$E$1:$E$567,))</f>
        <v>nb</v>
      </c>
      <c r="R50" s="42"/>
      <c r="S50" s="42"/>
      <c r="U50" s="43"/>
      <c r="Z50" s="44"/>
      <c r="AA50" s="44"/>
      <c r="AB50" s="436"/>
      <c r="AC50" s="437"/>
      <c r="AD50" s="300"/>
      <c r="AE50" s="438"/>
      <c r="AF50" s="438"/>
      <c r="AG50" s="438"/>
      <c r="AH50" s="439"/>
      <c r="AI50" s="439"/>
      <c r="AJ50" s="439"/>
      <c r="AK50" s="439"/>
      <c r="BD50" s="44"/>
    </row>
    <row r="51" spans="1:56" ht="25.5" customHeight="1" x14ac:dyDescent="0.2">
      <c r="A51" s="32" t="str">
        <f>IF(OR('Rote Liste'!$BC51="H",'Rote Liste'!$BC51="V"),"",J51)</f>
        <v>nb</v>
      </c>
      <c r="B51" s="48" t="str">
        <f t="shared" si="0"/>
        <v/>
      </c>
      <c r="C51" s="49" t="s">
        <v>2442</v>
      </c>
      <c r="D51" s="50"/>
      <c r="E51" s="51"/>
      <c r="F51" s="52"/>
      <c r="G51" s="53"/>
      <c r="H51" s="53"/>
      <c r="I51" s="54"/>
      <c r="J51" s="54" t="str">
        <f>INDEX(ESV!$D$1:$D$567,MATCH(IF(ISNA(INDEX(KLAV!$B$2:$B$10,MATCH(IF(ISBLANK($D51)," ",$D51),KLAV!$A$2:$A$10,0))+INDEX(KLAV!$B$13:$B$21,MATCH(IF(ISBLANK($E51)," ",$E51),KLAV!$A$13:$A$21,0))+INDEX(KLAV!$B$24:$B$30,MATCH(IF(ISBLANK($F51)," ",$F51),KLAV!$A$24:$A$30,0))),999,INDEX(KLAV!$B$2:$B$10,MATCH(IF(ISBLANK($D51)," ",$D51),KLAV!$A$2:$A$10,0))+INDEX(KLAV!$B$13:$B$21,MATCH(IF(ISBLANK($E51)," ",$E51),KLAV!$A$13:$A$21,0))+INDEX(KLAV!$B$24:$B$30,MATCH(IF(ISBLANK($F51)," ",$F51),KLAV!$A$24:$A$30,0))),ESV!$E$1:$E$567,))</f>
        <v>nb</v>
      </c>
      <c r="R51" s="42"/>
      <c r="S51" s="42"/>
      <c r="U51" s="43"/>
      <c r="Z51" s="44"/>
      <c r="AA51" s="44"/>
      <c r="AB51" s="436"/>
      <c r="AC51" s="437"/>
      <c r="AD51" s="300"/>
      <c r="AE51" s="438"/>
      <c r="AF51" s="438"/>
      <c r="AG51" s="438"/>
      <c r="AH51" s="439"/>
      <c r="AI51" s="439"/>
      <c r="AJ51" s="439"/>
      <c r="AK51" s="439"/>
      <c r="BD51" s="44"/>
    </row>
    <row r="52" spans="1:56" ht="25.5" customHeight="1" x14ac:dyDescent="0.2">
      <c r="A52" s="32" t="str">
        <f>IF(OR('Rote Liste'!$BC52="H",'Rote Liste'!$BC52="V"),"",J52)</f>
        <v>nb</v>
      </c>
      <c r="B52" s="48" t="str">
        <f t="shared" si="0"/>
        <v/>
      </c>
      <c r="C52" s="49" t="s">
        <v>2443</v>
      </c>
      <c r="D52" s="50"/>
      <c r="E52" s="51"/>
      <c r="F52" s="52"/>
      <c r="G52" s="53"/>
      <c r="H52" s="53"/>
      <c r="I52" s="54"/>
      <c r="J52" s="54" t="str">
        <f>INDEX(ESV!$D$1:$D$567,MATCH(IF(ISNA(INDEX(KLAV!$B$2:$B$10,MATCH(IF(ISBLANK($D52)," ",$D52),KLAV!$A$2:$A$10,0))+INDEX(KLAV!$B$13:$B$21,MATCH(IF(ISBLANK($E52)," ",$E52),KLAV!$A$13:$A$21,0))+INDEX(KLAV!$B$24:$B$30,MATCH(IF(ISBLANK($F52)," ",$F52),KLAV!$A$24:$A$30,0))),999,INDEX(KLAV!$B$2:$B$10,MATCH(IF(ISBLANK($D52)," ",$D52),KLAV!$A$2:$A$10,0))+INDEX(KLAV!$B$13:$B$21,MATCH(IF(ISBLANK($E52)," ",$E52),KLAV!$A$13:$A$21,0))+INDEX(KLAV!$B$24:$B$30,MATCH(IF(ISBLANK($F52)," ",$F52),KLAV!$A$24:$A$30,0))),ESV!$E$1:$E$567,))</f>
        <v>nb</v>
      </c>
      <c r="R52" s="42"/>
      <c r="S52" s="42"/>
      <c r="U52" s="43"/>
      <c r="Z52" s="44"/>
      <c r="AA52" s="44"/>
      <c r="AB52" s="436"/>
      <c r="AC52" s="437"/>
      <c r="AD52" s="300"/>
      <c r="AE52" s="438"/>
      <c r="AF52" s="438"/>
      <c r="AG52" s="438"/>
      <c r="AH52" s="439"/>
      <c r="AI52" s="439"/>
      <c r="AJ52" s="439"/>
      <c r="AK52" s="439"/>
      <c r="BD52" s="44"/>
    </row>
    <row r="53" spans="1:56" ht="25.5" customHeight="1" x14ac:dyDescent="0.2">
      <c r="A53" s="32" t="str">
        <f>IF(OR('Rote Liste'!$BC53="H",'Rote Liste'!$BC53="V"),"",J53)</f>
        <v>nb</v>
      </c>
      <c r="B53" s="48" t="str">
        <f t="shared" si="0"/>
        <v/>
      </c>
      <c r="C53" s="49" t="s">
        <v>2444</v>
      </c>
      <c r="D53" s="50"/>
      <c r="E53" s="51"/>
      <c r="F53" s="52"/>
      <c r="G53" s="53"/>
      <c r="H53" s="53"/>
      <c r="I53" s="54"/>
      <c r="J53" s="54" t="str">
        <f>INDEX(ESV!$D$1:$D$567,MATCH(IF(ISNA(INDEX(KLAV!$B$2:$B$10,MATCH(IF(ISBLANK($D53)," ",$D53),KLAV!$A$2:$A$10,0))+INDEX(KLAV!$B$13:$B$21,MATCH(IF(ISBLANK($E53)," ",$E53),KLAV!$A$13:$A$21,0))+INDEX(KLAV!$B$24:$B$30,MATCH(IF(ISBLANK($F53)," ",$F53),KLAV!$A$24:$A$30,0))),999,INDEX(KLAV!$B$2:$B$10,MATCH(IF(ISBLANK($D53)," ",$D53),KLAV!$A$2:$A$10,0))+INDEX(KLAV!$B$13:$B$21,MATCH(IF(ISBLANK($E53)," ",$E53),KLAV!$A$13:$A$21,0))+INDEX(KLAV!$B$24:$B$30,MATCH(IF(ISBLANK($F53)," ",$F53),KLAV!$A$24:$A$30,0))),ESV!$E$1:$E$567,))</f>
        <v>nb</v>
      </c>
      <c r="R53" s="42"/>
      <c r="S53" s="42"/>
      <c r="U53" s="43"/>
      <c r="Z53" s="44"/>
      <c r="AA53" s="44"/>
      <c r="AB53" s="436"/>
      <c r="AC53" s="437"/>
      <c r="AD53" s="300"/>
      <c r="AE53" s="438"/>
      <c r="AF53" s="438"/>
      <c r="AG53" s="438"/>
      <c r="AH53" s="439"/>
      <c r="AI53" s="439"/>
      <c r="AJ53" s="439"/>
      <c r="AK53" s="439"/>
      <c r="BD53" s="44"/>
    </row>
    <row r="54" spans="1:56" ht="25.5" customHeight="1" x14ac:dyDescent="0.2">
      <c r="A54" s="32" t="str">
        <f>IF(OR('Rote Liste'!$BC54="H",'Rote Liste'!$BC54="V"),"",J54)</f>
        <v>nb</v>
      </c>
      <c r="B54" s="48" t="str">
        <f t="shared" si="0"/>
        <v/>
      </c>
      <c r="C54" s="49" t="s">
        <v>2445</v>
      </c>
      <c r="D54" s="50"/>
      <c r="E54" s="51"/>
      <c r="F54" s="52"/>
      <c r="G54" s="53"/>
      <c r="H54" s="53"/>
      <c r="I54" s="54"/>
      <c r="J54" s="54" t="str">
        <f>INDEX(ESV!$D$1:$D$567,MATCH(IF(ISNA(INDEX(KLAV!$B$2:$B$10,MATCH(IF(ISBLANK($D54)," ",$D54),KLAV!$A$2:$A$10,0))+INDEX(KLAV!$B$13:$B$21,MATCH(IF(ISBLANK($E54)," ",$E54),KLAV!$A$13:$A$21,0))+INDEX(KLAV!$B$24:$B$30,MATCH(IF(ISBLANK($F54)," ",$F54),KLAV!$A$24:$A$30,0))),999,INDEX(KLAV!$B$2:$B$10,MATCH(IF(ISBLANK($D54)," ",$D54),KLAV!$A$2:$A$10,0))+INDEX(KLAV!$B$13:$B$21,MATCH(IF(ISBLANK($E54)," ",$E54),KLAV!$A$13:$A$21,0))+INDEX(KLAV!$B$24:$B$30,MATCH(IF(ISBLANK($F54)," ",$F54),KLAV!$A$24:$A$30,0))),ESV!$E$1:$E$567,))</f>
        <v>nb</v>
      </c>
      <c r="R54" s="42"/>
      <c r="S54" s="42"/>
      <c r="U54" s="43"/>
      <c r="Z54" s="44"/>
      <c r="AA54" s="44"/>
      <c r="AB54" s="436"/>
      <c r="AC54" s="437"/>
      <c r="AD54" s="300"/>
      <c r="AE54" s="438"/>
      <c r="AF54" s="438"/>
      <c r="AG54" s="438"/>
      <c r="AH54" s="439"/>
      <c r="AI54" s="439"/>
      <c r="AJ54" s="439"/>
      <c r="AK54" s="439"/>
      <c r="BD54" s="44"/>
    </row>
    <row r="55" spans="1:56" ht="25.5" customHeight="1" x14ac:dyDescent="0.2">
      <c r="A55" s="32" t="str">
        <f>IF(OR('Rote Liste'!$BC55="H",'Rote Liste'!$BC55="V"),"",J55)</f>
        <v>nb</v>
      </c>
      <c r="B55" s="48" t="str">
        <f t="shared" si="0"/>
        <v/>
      </c>
      <c r="C55" s="49" t="s">
        <v>2446</v>
      </c>
      <c r="D55" s="50"/>
      <c r="E55" s="51"/>
      <c r="F55" s="52"/>
      <c r="G55" s="53"/>
      <c r="H55" s="53"/>
      <c r="I55" s="54"/>
      <c r="J55" s="54" t="str">
        <f>INDEX(ESV!$D$1:$D$567,MATCH(IF(ISNA(INDEX(KLAV!$B$2:$B$10,MATCH(IF(ISBLANK($D55)," ",$D55),KLAV!$A$2:$A$10,0))+INDEX(KLAV!$B$13:$B$21,MATCH(IF(ISBLANK($E55)," ",$E55),KLAV!$A$13:$A$21,0))+INDEX(KLAV!$B$24:$B$30,MATCH(IF(ISBLANK($F55)," ",$F55),KLAV!$A$24:$A$30,0))),999,INDEX(KLAV!$B$2:$B$10,MATCH(IF(ISBLANK($D55)," ",$D55),KLAV!$A$2:$A$10,0))+INDEX(KLAV!$B$13:$B$21,MATCH(IF(ISBLANK($E55)," ",$E55),KLAV!$A$13:$A$21,0))+INDEX(KLAV!$B$24:$B$30,MATCH(IF(ISBLANK($F55)," ",$F55),KLAV!$A$24:$A$30,0))),ESV!$E$1:$E$567,))</f>
        <v>nb</v>
      </c>
      <c r="R55" s="42"/>
      <c r="S55" s="42"/>
      <c r="U55" s="43"/>
      <c r="Z55" s="44"/>
      <c r="AA55" s="44"/>
      <c r="AB55" s="436"/>
      <c r="AC55" s="437"/>
      <c r="AD55" s="300"/>
      <c r="AE55" s="438"/>
      <c r="AF55" s="438"/>
      <c r="AG55" s="438"/>
      <c r="AH55" s="439"/>
      <c r="AI55" s="439"/>
      <c r="AJ55" s="439"/>
      <c r="AK55" s="439"/>
      <c r="BD55" s="44"/>
    </row>
    <row r="56" spans="1:56" ht="25.5" customHeight="1" x14ac:dyDescent="0.2">
      <c r="A56" s="32" t="str">
        <f>IF(OR('Rote Liste'!$BC56="H",'Rote Liste'!$BC56="V"),"",J56)</f>
        <v>nb</v>
      </c>
      <c r="B56" s="48" t="str">
        <f t="shared" si="0"/>
        <v/>
      </c>
      <c r="C56" s="49" t="s">
        <v>2447</v>
      </c>
      <c r="D56" s="50"/>
      <c r="E56" s="51"/>
      <c r="F56" s="52"/>
      <c r="G56" s="53"/>
      <c r="H56" s="53"/>
      <c r="I56" s="54"/>
      <c r="J56" s="54" t="str">
        <f>INDEX(ESV!$D$1:$D$567,MATCH(IF(ISNA(INDEX(KLAV!$B$2:$B$10,MATCH(IF(ISBLANK($D56)," ",$D56),KLAV!$A$2:$A$10,0))+INDEX(KLAV!$B$13:$B$21,MATCH(IF(ISBLANK($E56)," ",$E56),KLAV!$A$13:$A$21,0))+INDEX(KLAV!$B$24:$B$30,MATCH(IF(ISBLANK($F56)," ",$F56),KLAV!$A$24:$A$30,0))),999,INDEX(KLAV!$B$2:$B$10,MATCH(IF(ISBLANK($D56)," ",$D56),KLAV!$A$2:$A$10,0))+INDEX(KLAV!$B$13:$B$21,MATCH(IF(ISBLANK($E56)," ",$E56),KLAV!$A$13:$A$21,0))+INDEX(KLAV!$B$24:$B$30,MATCH(IF(ISBLANK($F56)," ",$F56),KLAV!$A$24:$A$30,0))),ESV!$E$1:$E$567,))</f>
        <v>nb</v>
      </c>
      <c r="R56" s="42"/>
      <c r="S56" s="42"/>
      <c r="U56" s="43"/>
      <c r="Z56" s="44"/>
      <c r="AA56" s="44"/>
      <c r="AB56" s="436"/>
      <c r="AC56" s="437"/>
      <c r="AD56" s="300"/>
      <c r="AE56" s="438"/>
      <c r="AF56" s="438"/>
      <c r="AG56" s="438"/>
      <c r="AH56" s="439"/>
      <c r="AI56" s="439"/>
      <c r="AJ56" s="439"/>
      <c r="AK56" s="439"/>
      <c r="BD56" s="44"/>
    </row>
    <row r="57" spans="1:56" ht="25.5" customHeight="1" x14ac:dyDescent="0.2">
      <c r="A57" s="32" t="str">
        <f>IF(OR('Rote Liste'!$BC57="H",'Rote Liste'!$BC57="V"),"",J57)</f>
        <v>nb</v>
      </c>
      <c r="B57" s="48" t="str">
        <f t="shared" si="0"/>
        <v/>
      </c>
      <c r="C57" s="49" t="s">
        <v>2448</v>
      </c>
      <c r="D57" s="50"/>
      <c r="E57" s="51"/>
      <c r="F57" s="52"/>
      <c r="G57" s="53"/>
      <c r="H57" s="53"/>
      <c r="I57" s="54"/>
      <c r="J57" s="54" t="str">
        <f>INDEX(ESV!$D$1:$D$567,MATCH(IF(ISNA(INDEX(KLAV!$B$2:$B$10,MATCH(IF(ISBLANK($D57)," ",$D57),KLAV!$A$2:$A$10,0))+INDEX(KLAV!$B$13:$B$21,MATCH(IF(ISBLANK($E57)," ",$E57),KLAV!$A$13:$A$21,0))+INDEX(KLAV!$B$24:$B$30,MATCH(IF(ISBLANK($F57)," ",$F57),KLAV!$A$24:$A$30,0))),999,INDEX(KLAV!$B$2:$B$10,MATCH(IF(ISBLANK($D57)," ",$D57),KLAV!$A$2:$A$10,0))+INDEX(KLAV!$B$13:$B$21,MATCH(IF(ISBLANK($E57)," ",$E57),KLAV!$A$13:$A$21,0))+INDEX(KLAV!$B$24:$B$30,MATCH(IF(ISBLANK($F57)," ",$F57),KLAV!$A$24:$A$30,0))),ESV!$E$1:$E$567,))</f>
        <v>nb</v>
      </c>
      <c r="R57" s="42"/>
      <c r="S57" s="42"/>
      <c r="U57" s="43"/>
      <c r="Z57" s="44"/>
      <c r="AA57" s="44"/>
      <c r="AB57" s="436"/>
      <c r="AC57" s="437"/>
      <c r="AD57" s="300"/>
      <c r="AE57" s="438"/>
      <c r="AF57" s="438"/>
      <c r="AG57" s="438"/>
      <c r="AH57" s="439"/>
      <c r="AI57" s="439"/>
      <c r="AJ57" s="439"/>
      <c r="AK57" s="439"/>
      <c r="BD57" s="44"/>
    </row>
    <row r="58" spans="1:56" ht="25.5" customHeight="1" x14ac:dyDescent="0.2">
      <c r="A58" s="32" t="str">
        <f>IF(OR('Rote Liste'!$BC58="H",'Rote Liste'!$BC58="V"),"",J58)</f>
        <v>nb</v>
      </c>
      <c r="B58" s="48" t="str">
        <f t="shared" si="0"/>
        <v/>
      </c>
      <c r="C58" s="49" t="s">
        <v>2449</v>
      </c>
      <c r="D58" s="50"/>
      <c r="E58" s="51"/>
      <c r="F58" s="52"/>
      <c r="G58" s="53"/>
      <c r="H58" s="53"/>
      <c r="I58" s="54"/>
      <c r="J58" s="54" t="str">
        <f>INDEX(ESV!$D$1:$D$567,MATCH(IF(ISNA(INDEX(KLAV!$B$2:$B$10,MATCH(IF(ISBLANK($D58)," ",$D58),KLAV!$A$2:$A$10,0))+INDEX(KLAV!$B$13:$B$21,MATCH(IF(ISBLANK($E58)," ",$E58),KLAV!$A$13:$A$21,0))+INDEX(KLAV!$B$24:$B$30,MATCH(IF(ISBLANK($F58)," ",$F58),KLAV!$A$24:$A$30,0))),999,INDEX(KLAV!$B$2:$B$10,MATCH(IF(ISBLANK($D58)," ",$D58),KLAV!$A$2:$A$10,0))+INDEX(KLAV!$B$13:$B$21,MATCH(IF(ISBLANK($E58)," ",$E58),KLAV!$A$13:$A$21,0))+INDEX(KLAV!$B$24:$B$30,MATCH(IF(ISBLANK($F58)," ",$F58),KLAV!$A$24:$A$30,0))),ESV!$E$1:$E$567,))</f>
        <v>nb</v>
      </c>
      <c r="R58" s="42"/>
      <c r="S58" s="42"/>
      <c r="U58" s="43"/>
      <c r="Z58" s="44"/>
      <c r="AA58" s="44"/>
      <c r="AB58" s="436"/>
      <c r="AC58" s="437"/>
      <c r="AD58" s="300"/>
      <c r="AE58" s="438"/>
      <c r="AF58" s="438"/>
      <c r="AG58" s="438"/>
      <c r="AH58" s="439"/>
      <c r="AI58" s="439"/>
      <c r="AJ58" s="439"/>
      <c r="AK58" s="439"/>
      <c r="BD58" s="44"/>
    </row>
    <row r="59" spans="1:56" ht="25.5" customHeight="1" x14ac:dyDescent="0.2">
      <c r="A59" s="32" t="str">
        <f>IF(OR('Rote Liste'!$BC59="H",'Rote Liste'!$BC59="V"),"",J59)</f>
        <v>nb</v>
      </c>
      <c r="B59" s="48" t="str">
        <f t="shared" si="0"/>
        <v/>
      </c>
      <c r="C59" s="49" t="s">
        <v>2450</v>
      </c>
      <c r="D59" s="50"/>
      <c r="E59" s="51"/>
      <c r="F59" s="52"/>
      <c r="G59" s="53"/>
      <c r="H59" s="53"/>
      <c r="I59" s="54"/>
      <c r="J59" s="54" t="str">
        <f>INDEX(ESV!$D$1:$D$567,MATCH(IF(ISNA(INDEX(KLAV!$B$2:$B$10,MATCH(IF(ISBLANK($D59)," ",$D59),KLAV!$A$2:$A$10,0))+INDEX(KLAV!$B$13:$B$21,MATCH(IF(ISBLANK($E59)," ",$E59),KLAV!$A$13:$A$21,0))+INDEX(KLAV!$B$24:$B$30,MATCH(IF(ISBLANK($F59)," ",$F59),KLAV!$A$24:$A$30,0))),999,INDEX(KLAV!$B$2:$B$10,MATCH(IF(ISBLANK($D59)," ",$D59),KLAV!$A$2:$A$10,0))+INDEX(KLAV!$B$13:$B$21,MATCH(IF(ISBLANK($E59)," ",$E59),KLAV!$A$13:$A$21,0))+INDEX(KLAV!$B$24:$B$30,MATCH(IF(ISBLANK($F59)," ",$F59),KLAV!$A$24:$A$30,0))),ESV!$E$1:$E$567,))</f>
        <v>nb</v>
      </c>
      <c r="R59" s="42"/>
      <c r="S59" s="42"/>
      <c r="U59" s="43"/>
      <c r="Z59" s="44"/>
      <c r="AA59" s="44"/>
      <c r="AB59" s="436"/>
      <c r="AC59" s="437"/>
      <c r="AD59" s="300"/>
      <c r="AE59" s="438"/>
      <c r="AF59" s="438"/>
      <c r="AG59" s="438"/>
      <c r="AH59" s="439"/>
      <c r="AI59" s="439"/>
      <c r="AJ59" s="439"/>
      <c r="AK59" s="439"/>
      <c r="BD59" s="44"/>
    </row>
    <row r="60" spans="1:56" ht="25.5" customHeight="1" x14ac:dyDescent="0.2">
      <c r="A60" s="32" t="str">
        <f>IF(OR('Rote Liste'!$BC60="H",'Rote Liste'!$BC60="V"),"",J60)</f>
        <v>nb</v>
      </c>
      <c r="B60" s="48" t="str">
        <f t="shared" si="0"/>
        <v/>
      </c>
      <c r="C60" s="49" t="s">
        <v>2451</v>
      </c>
      <c r="D60" s="50"/>
      <c r="E60" s="51"/>
      <c r="F60" s="52"/>
      <c r="G60" s="53"/>
      <c r="H60" s="53"/>
      <c r="I60" s="54"/>
      <c r="J60" s="54" t="str">
        <f>INDEX(ESV!$D$1:$D$567,MATCH(IF(ISNA(INDEX(KLAV!$B$2:$B$10,MATCH(IF(ISBLANK($D60)," ",$D60),KLAV!$A$2:$A$10,0))+INDEX(KLAV!$B$13:$B$21,MATCH(IF(ISBLANK($E60)," ",$E60),KLAV!$A$13:$A$21,0))+INDEX(KLAV!$B$24:$B$30,MATCH(IF(ISBLANK($F60)," ",$F60),KLAV!$A$24:$A$30,0))),999,INDEX(KLAV!$B$2:$B$10,MATCH(IF(ISBLANK($D60)," ",$D60),KLAV!$A$2:$A$10,0))+INDEX(KLAV!$B$13:$B$21,MATCH(IF(ISBLANK($E60)," ",$E60),KLAV!$A$13:$A$21,0))+INDEX(KLAV!$B$24:$B$30,MATCH(IF(ISBLANK($F60)," ",$F60),KLAV!$A$24:$A$30,0))),ESV!$E$1:$E$567,))</f>
        <v>nb</v>
      </c>
      <c r="R60" s="42"/>
      <c r="S60" s="42"/>
      <c r="U60" s="43"/>
      <c r="Z60" s="44"/>
      <c r="AA60" s="44"/>
      <c r="AB60" s="436"/>
      <c r="AC60" s="437"/>
      <c r="AD60" s="300"/>
      <c r="AE60" s="438"/>
      <c r="AF60" s="438"/>
      <c r="AG60" s="438"/>
      <c r="AH60" s="439"/>
      <c r="AI60" s="439"/>
      <c r="AJ60" s="439"/>
      <c r="AK60" s="439"/>
      <c r="BD60" s="44"/>
    </row>
    <row r="61" spans="1:56" ht="25.5" customHeight="1" x14ac:dyDescent="0.2">
      <c r="A61" s="32" t="str">
        <f>IF(OR('Rote Liste'!$BC61="H",'Rote Liste'!$BC61="V"),"",J61)</f>
        <v>nb</v>
      </c>
      <c r="B61" s="48" t="str">
        <f t="shared" si="0"/>
        <v/>
      </c>
      <c r="C61" s="49" t="s">
        <v>2452</v>
      </c>
      <c r="D61" s="50"/>
      <c r="E61" s="51"/>
      <c r="F61" s="52"/>
      <c r="G61" s="53"/>
      <c r="H61" s="53"/>
      <c r="I61" s="54"/>
      <c r="J61" s="54" t="str">
        <f>INDEX(ESV!$D$1:$D$567,MATCH(IF(ISNA(INDEX(KLAV!$B$2:$B$10,MATCH(IF(ISBLANK($D61)," ",$D61),KLAV!$A$2:$A$10,0))+INDEX(KLAV!$B$13:$B$21,MATCH(IF(ISBLANK($E61)," ",$E61),KLAV!$A$13:$A$21,0))+INDEX(KLAV!$B$24:$B$30,MATCH(IF(ISBLANK($F61)," ",$F61),KLAV!$A$24:$A$30,0))),999,INDEX(KLAV!$B$2:$B$10,MATCH(IF(ISBLANK($D61)," ",$D61),KLAV!$A$2:$A$10,0))+INDEX(KLAV!$B$13:$B$21,MATCH(IF(ISBLANK($E61)," ",$E61),KLAV!$A$13:$A$21,0))+INDEX(KLAV!$B$24:$B$30,MATCH(IF(ISBLANK($F61)," ",$F61),KLAV!$A$24:$A$30,0))),ESV!$E$1:$E$567,))</f>
        <v>nb</v>
      </c>
      <c r="R61" s="42"/>
      <c r="S61" s="42"/>
      <c r="U61" s="43"/>
      <c r="Z61" s="44"/>
      <c r="AA61" s="44"/>
      <c r="AB61" s="436"/>
      <c r="AC61" s="437"/>
      <c r="AD61" s="300"/>
      <c r="AE61" s="438"/>
      <c r="AF61" s="438"/>
      <c r="AG61" s="438"/>
      <c r="AH61" s="439"/>
      <c r="AI61" s="439"/>
      <c r="AJ61" s="439"/>
      <c r="AK61" s="439"/>
      <c r="BD61" s="44"/>
    </row>
    <row r="62" spans="1:56" ht="25.5" customHeight="1" x14ac:dyDescent="0.2">
      <c r="A62" s="32" t="str">
        <f>IF(OR('Rote Liste'!$BC62="H",'Rote Liste'!$BC62="V"),"",J62)</f>
        <v>nb</v>
      </c>
      <c r="B62" s="48" t="str">
        <f t="shared" si="0"/>
        <v/>
      </c>
      <c r="C62" s="49" t="s">
        <v>2453</v>
      </c>
      <c r="D62" s="50"/>
      <c r="E62" s="51"/>
      <c r="F62" s="52"/>
      <c r="G62" s="53"/>
      <c r="H62" s="53"/>
      <c r="I62" s="54"/>
      <c r="J62" s="54" t="str">
        <f>INDEX(ESV!$D$1:$D$567,MATCH(IF(ISNA(INDEX(KLAV!$B$2:$B$10,MATCH(IF(ISBLANK($D62)," ",$D62),KLAV!$A$2:$A$10,0))+INDEX(KLAV!$B$13:$B$21,MATCH(IF(ISBLANK($E62)," ",$E62),KLAV!$A$13:$A$21,0))+INDEX(KLAV!$B$24:$B$30,MATCH(IF(ISBLANK($F62)," ",$F62),KLAV!$A$24:$A$30,0))),999,INDEX(KLAV!$B$2:$B$10,MATCH(IF(ISBLANK($D62)," ",$D62),KLAV!$A$2:$A$10,0))+INDEX(KLAV!$B$13:$B$21,MATCH(IF(ISBLANK($E62)," ",$E62),KLAV!$A$13:$A$21,0))+INDEX(KLAV!$B$24:$B$30,MATCH(IF(ISBLANK($F62)," ",$F62),KLAV!$A$24:$A$30,0))),ESV!$E$1:$E$567,))</f>
        <v>nb</v>
      </c>
      <c r="R62" s="42"/>
      <c r="S62" s="42"/>
      <c r="U62" s="43"/>
      <c r="Z62" s="44"/>
      <c r="AA62" s="44"/>
      <c r="AB62" s="436"/>
      <c r="AC62" s="437"/>
      <c r="AD62" s="300"/>
      <c r="AE62" s="438"/>
      <c r="AF62" s="438"/>
      <c r="AG62" s="438"/>
      <c r="AH62" s="439"/>
      <c r="AI62" s="439"/>
      <c r="AJ62" s="439"/>
      <c r="AK62" s="439"/>
      <c r="BD62" s="44"/>
    </row>
    <row r="63" spans="1:56" ht="25.5" customHeight="1" x14ac:dyDescent="0.2">
      <c r="A63" s="32" t="str">
        <f>IF(OR('Rote Liste'!$BC63="H",'Rote Liste'!$BC63="V"),"",J63)</f>
        <v>nb</v>
      </c>
      <c r="B63" s="48" t="str">
        <f t="shared" si="0"/>
        <v/>
      </c>
      <c r="C63" s="49" t="s">
        <v>2454</v>
      </c>
      <c r="D63" s="50"/>
      <c r="E63" s="51"/>
      <c r="F63" s="52"/>
      <c r="G63" s="53"/>
      <c r="H63" s="53"/>
      <c r="I63" s="54"/>
      <c r="J63" s="54" t="str">
        <f>INDEX(ESV!$D$1:$D$567,MATCH(IF(ISNA(INDEX(KLAV!$B$2:$B$10,MATCH(IF(ISBLANK($D63)," ",$D63),KLAV!$A$2:$A$10,0))+INDEX(KLAV!$B$13:$B$21,MATCH(IF(ISBLANK($E63)," ",$E63),KLAV!$A$13:$A$21,0))+INDEX(KLAV!$B$24:$B$30,MATCH(IF(ISBLANK($F63)," ",$F63),KLAV!$A$24:$A$30,0))),999,INDEX(KLAV!$B$2:$B$10,MATCH(IF(ISBLANK($D63)," ",$D63),KLAV!$A$2:$A$10,0))+INDEX(KLAV!$B$13:$B$21,MATCH(IF(ISBLANK($E63)," ",$E63),KLAV!$A$13:$A$21,0))+INDEX(KLAV!$B$24:$B$30,MATCH(IF(ISBLANK($F63)," ",$F63),KLAV!$A$24:$A$30,0))),ESV!$E$1:$E$567,))</f>
        <v>nb</v>
      </c>
      <c r="R63" s="42"/>
      <c r="S63" s="42"/>
      <c r="U63" s="43"/>
      <c r="Z63" s="44"/>
      <c r="AA63" s="44"/>
      <c r="AB63" s="436"/>
      <c r="AC63" s="437"/>
      <c r="AD63" s="300"/>
      <c r="AE63" s="438"/>
      <c r="AF63" s="438"/>
      <c r="AG63" s="438"/>
      <c r="AH63" s="439"/>
      <c r="AI63" s="439"/>
      <c r="AJ63" s="439"/>
      <c r="AK63" s="439"/>
      <c r="BD63" s="44"/>
    </row>
    <row r="64" spans="1:56" ht="25.5" customHeight="1" x14ac:dyDescent="0.2">
      <c r="A64" s="32" t="str">
        <f>IF(OR('Rote Liste'!$BC64="H",'Rote Liste'!$BC64="V"),"",J64)</f>
        <v>nb</v>
      </c>
      <c r="B64" s="48" t="str">
        <f t="shared" si="0"/>
        <v/>
      </c>
      <c r="C64" s="49" t="s">
        <v>3160</v>
      </c>
      <c r="D64" s="50"/>
      <c r="E64" s="51"/>
      <c r="F64" s="52"/>
      <c r="G64" s="53"/>
      <c r="H64" s="53"/>
      <c r="I64" s="54"/>
      <c r="J64" s="54" t="str">
        <f>INDEX(ESV!$D$1:$D$567,MATCH(IF(ISNA(INDEX(KLAV!$B$2:$B$10,MATCH(IF(ISBLANK($D64)," ",$D64),KLAV!$A$2:$A$10,0))+INDEX(KLAV!$B$13:$B$21,MATCH(IF(ISBLANK($E64)," ",$E64),KLAV!$A$13:$A$21,0))+INDEX(KLAV!$B$24:$B$30,MATCH(IF(ISBLANK($F64)," ",$F64),KLAV!$A$24:$A$30,0))),999,INDEX(KLAV!$B$2:$B$10,MATCH(IF(ISBLANK($D64)," ",$D64),KLAV!$A$2:$A$10,0))+INDEX(KLAV!$B$13:$B$21,MATCH(IF(ISBLANK($E64)," ",$E64),KLAV!$A$13:$A$21,0))+INDEX(KLAV!$B$24:$B$30,MATCH(IF(ISBLANK($F64)," ",$F64),KLAV!$A$24:$A$30,0))),ESV!$E$1:$E$567,))</f>
        <v>nb</v>
      </c>
      <c r="R64" s="42"/>
      <c r="S64" s="42"/>
      <c r="U64" s="43"/>
      <c r="Z64" s="44"/>
      <c r="AA64" s="44"/>
      <c r="AB64" s="436"/>
      <c r="AC64" s="437"/>
      <c r="AD64" s="300"/>
      <c r="AE64" s="438"/>
      <c r="AF64" s="438"/>
      <c r="AG64" s="438"/>
      <c r="AH64" s="439"/>
      <c r="AI64" s="439"/>
      <c r="AJ64" s="439"/>
      <c r="AK64" s="439"/>
      <c r="BD64" s="44"/>
    </row>
    <row r="65" spans="1:56" ht="25.5" customHeight="1" x14ac:dyDescent="0.2">
      <c r="A65" s="32" t="str">
        <f>IF(OR('Rote Liste'!$BC65="H",'Rote Liste'!$BC65="V"),"",J65)</f>
        <v>nb</v>
      </c>
      <c r="B65" s="48" t="str">
        <f t="shared" ref="B65:B124" si="1">IF(D65="AE?","E?",IF(D65="AE","E",""))</f>
        <v/>
      </c>
      <c r="C65" s="49" t="s">
        <v>2455</v>
      </c>
      <c r="D65" s="50"/>
      <c r="E65" s="51"/>
      <c r="F65" s="52"/>
      <c r="G65" s="53"/>
      <c r="H65" s="53"/>
      <c r="I65" s="54"/>
      <c r="J65" s="54" t="str">
        <f>INDEX(ESV!$D$1:$D$567,MATCH(IF(ISNA(INDEX(KLAV!$B$2:$B$10,MATCH(IF(ISBLANK($D65)," ",$D65),KLAV!$A$2:$A$10,0))+INDEX(KLAV!$B$13:$B$21,MATCH(IF(ISBLANK($E65)," ",$E65),KLAV!$A$13:$A$21,0))+INDEX(KLAV!$B$24:$B$30,MATCH(IF(ISBLANK($F65)," ",$F65),KLAV!$A$24:$A$30,0))),999,INDEX(KLAV!$B$2:$B$10,MATCH(IF(ISBLANK($D65)," ",$D65),KLAV!$A$2:$A$10,0))+INDEX(KLAV!$B$13:$B$21,MATCH(IF(ISBLANK($E65)," ",$E65),KLAV!$A$13:$A$21,0))+INDEX(KLAV!$B$24:$B$30,MATCH(IF(ISBLANK($F65)," ",$F65),KLAV!$A$24:$A$30,0))),ESV!$E$1:$E$567,))</f>
        <v>nb</v>
      </c>
      <c r="R65" s="42"/>
      <c r="S65" s="42"/>
      <c r="U65" s="43"/>
      <c r="Z65" s="44"/>
      <c r="AA65" s="44"/>
      <c r="AB65" s="436"/>
      <c r="AC65" s="437"/>
      <c r="AD65" s="300"/>
      <c r="AE65" s="438"/>
      <c r="AF65" s="438"/>
      <c r="AG65" s="438"/>
      <c r="AH65" s="439"/>
      <c r="AI65" s="439"/>
      <c r="AJ65" s="439"/>
      <c r="AK65" s="439"/>
      <c r="BD65" s="44"/>
    </row>
    <row r="66" spans="1:56" ht="25.5" customHeight="1" x14ac:dyDescent="0.2">
      <c r="A66" s="32" t="str">
        <f>IF(OR('Rote Liste'!$BC66="H",'Rote Liste'!$BC66="V"),"",J66)</f>
        <v>nb</v>
      </c>
      <c r="B66" s="48" t="str">
        <f t="shared" si="1"/>
        <v/>
      </c>
      <c r="C66" s="49" t="s">
        <v>2456</v>
      </c>
      <c r="D66" s="50"/>
      <c r="E66" s="51"/>
      <c r="F66" s="52"/>
      <c r="G66" s="53"/>
      <c r="H66" s="53"/>
      <c r="I66" s="54"/>
      <c r="J66" s="54" t="str">
        <f>INDEX(ESV!$D$1:$D$567,MATCH(IF(ISNA(INDEX(KLAV!$B$2:$B$10,MATCH(IF(ISBLANK($D66)," ",$D66),KLAV!$A$2:$A$10,0))+INDEX(KLAV!$B$13:$B$21,MATCH(IF(ISBLANK($E66)," ",$E66),KLAV!$A$13:$A$21,0))+INDEX(KLAV!$B$24:$B$30,MATCH(IF(ISBLANK($F66)," ",$F66),KLAV!$A$24:$A$30,0))),999,INDEX(KLAV!$B$2:$B$10,MATCH(IF(ISBLANK($D66)," ",$D66),KLAV!$A$2:$A$10,0))+INDEX(KLAV!$B$13:$B$21,MATCH(IF(ISBLANK($E66)," ",$E66),KLAV!$A$13:$A$21,0))+INDEX(KLAV!$B$24:$B$30,MATCH(IF(ISBLANK($F66)," ",$F66),KLAV!$A$24:$A$30,0))),ESV!$E$1:$E$567,))</f>
        <v>nb</v>
      </c>
      <c r="R66" s="42"/>
      <c r="S66" s="42"/>
      <c r="U66" s="43"/>
      <c r="Z66" s="44"/>
      <c r="AA66" s="44"/>
      <c r="AB66" s="436"/>
      <c r="AC66" s="437"/>
      <c r="AD66" s="300"/>
      <c r="AE66" s="438"/>
      <c r="AF66" s="438"/>
      <c r="AG66" s="438"/>
      <c r="AH66" s="439"/>
      <c r="AI66" s="439"/>
      <c r="AJ66" s="439"/>
      <c r="AK66" s="439"/>
      <c r="BD66" s="44"/>
    </row>
    <row r="67" spans="1:56" ht="25.5" customHeight="1" x14ac:dyDescent="0.2">
      <c r="A67" s="32" t="str">
        <f>IF(OR('Rote Liste'!$BC67="H",'Rote Liste'!$BC67="V"),"",J67)</f>
        <v>nb</v>
      </c>
      <c r="B67" s="48" t="str">
        <f t="shared" si="1"/>
        <v/>
      </c>
      <c r="C67" s="49" t="s">
        <v>3202</v>
      </c>
      <c r="D67" s="50"/>
      <c r="E67" s="51"/>
      <c r="F67" s="52"/>
      <c r="G67" s="53"/>
      <c r="H67" s="53"/>
      <c r="I67" s="54"/>
      <c r="J67" s="54" t="str">
        <f>INDEX(ESV!$D$1:$D$567,MATCH(IF(ISNA(INDEX(KLAV!$B$2:$B$10,MATCH(IF(ISBLANK($D67)," ",$D67),KLAV!$A$2:$A$10,0))+INDEX(KLAV!$B$13:$B$21,MATCH(IF(ISBLANK($E67)," ",$E67),KLAV!$A$13:$A$21,0))+INDEX(KLAV!$B$24:$B$30,MATCH(IF(ISBLANK($F67)," ",$F67),KLAV!$A$24:$A$30,0))),999,INDEX(KLAV!$B$2:$B$10,MATCH(IF(ISBLANK($D67)," ",$D67),KLAV!$A$2:$A$10,0))+INDEX(KLAV!$B$13:$B$21,MATCH(IF(ISBLANK($E67)," ",$E67),KLAV!$A$13:$A$21,0))+INDEX(KLAV!$B$24:$B$30,MATCH(IF(ISBLANK($F67)," ",$F67),KLAV!$A$24:$A$30,0))),ESV!$E$1:$E$567,))</f>
        <v>nb</v>
      </c>
      <c r="R67" s="42"/>
      <c r="S67" s="42"/>
      <c r="U67" s="43"/>
      <c r="Z67" s="44"/>
      <c r="AA67" s="44"/>
      <c r="AB67" s="436"/>
      <c r="AC67" s="437"/>
      <c r="AD67" s="300"/>
      <c r="AE67" s="438"/>
      <c r="AF67" s="438"/>
      <c r="AG67" s="438"/>
      <c r="AH67" s="439"/>
      <c r="AI67" s="439"/>
      <c r="AJ67" s="439"/>
      <c r="AK67" s="439"/>
      <c r="BD67" s="44"/>
    </row>
    <row r="68" spans="1:56" ht="25.5" customHeight="1" x14ac:dyDescent="0.2">
      <c r="A68" s="32" t="str">
        <f>IF(OR('Rote Liste'!$BC68="H",'Rote Liste'!$BC68="V"),"",J68)</f>
        <v>nb</v>
      </c>
      <c r="B68" s="48" t="str">
        <f t="shared" si="1"/>
        <v/>
      </c>
      <c r="C68" s="49" t="s">
        <v>2457</v>
      </c>
      <c r="D68" s="50"/>
      <c r="E68" s="51"/>
      <c r="F68" s="52"/>
      <c r="G68" s="53"/>
      <c r="H68" s="53"/>
      <c r="I68" s="54"/>
      <c r="J68" s="54" t="str">
        <f>INDEX(ESV!$D$1:$D$567,MATCH(IF(ISNA(INDEX(KLAV!$B$2:$B$10,MATCH(IF(ISBLANK($D68)," ",$D68),KLAV!$A$2:$A$10,0))+INDEX(KLAV!$B$13:$B$21,MATCH(IF(ISBLANK($E68)," ",$E68),KLAV!$A$13:$A$21,0))+INDEX(KLAV!$B$24:$B$30,MATCH(IF(ISBLANK($F68)," ",$F68),KLAV!$A$24:$A$30,0))),999,INDEX(KLAV!$B$2:$B$10,MATCH(IF(ISBLANK($D68)," ",$D68),KLAV!$A$2:$A$10,0))+INDEX(KLAV!$B$13:$B$21,MATCH(IF(ISBLANK($E68)," ",$E68),KLAV!$A$13:$A$21,0))+INDEX(KLAV!$B$24:$B$30,MATCH(IF(ISBLANK($F68)," ",$F68),KLAV!$A$24:$A$30,0))),ESV!$E$1:$E$567,))</f>
        <v>nb</v>
      </c>
      <c r="R68" s="42"/>
      <c r="S68" s="42"/>
      <c r="U68" s="43"/>
      <c r="Z68" s="44"/>
      <c r="AA68" s="44"/>
      <c r="AB68" s="436"/>
      <c r="AC68" s="437"/>
      <c r="AD68" s="300"/>
      <c r="AE68" s="438"/>
      <c r="AF68" s="438"/>
      <c r="AG68" s="438"/>
      <c r="AH68" s="439"/>
      <c r="AI68" s="439"/>
      <c r="AJ68" s="439"/>
      <c r="AK68" s="439"/>
      <c r="BD68" s="44"/>
    </row>
    <row r="69" spans="1:56" ht="25.5" customHeight="1" x14ac:dyDescent="0.2">
      <c r="A69" s="32" t="str">
        <f>IF(OR('Rote Liste'!$BC69="H",'Rote Liste'!$BC69="V"),"",J69)</f>
        <v>nb</v>
      </c>
      <c r="B69" s="48" t="str">
        <f t="shared" si="1"/>
        <v/>
      </c>
      <c r="C69" s="49" t="s">
        <v>2458</v>
      </c>
      <c r="D69" s="50"/>
      <c r="E69" s="51"/>
      <c r="F69" s="52"/>
      <c r="G69" s="53"/>
      <c r="H69" s="53"/>
      <c r="I69" s="54"/>
      <c r="J69" s="54" t="str">
        <f>INDEX(ESV!$D$1:$D$567,MATCH(IF(ISNA(INDEX(KLAV!$B$2:$B$10,MATCH(IF(ISBLANK($D69)," ",$D69),KLAV!$A$2:$A$10,0))+INDEX(KLAV!$B$13:$B$21,MATCH(IF(ISBLANK($E69)," ",$E69),KLAV!$A$13:$A$21,0))+INDEX(KLAV!$B$24:$B$30,MATCH(IF(ISBLANK($F69)," ",$F69),KLAV!$A$24:$A$30,0))),999,INDEX(KLAV!$B$2:$B$10,MATCH(IF(ISBLANK($D69)," ",$D69),KLAV!$A$2:$A$10,0))+INDEX(KLAV!$B$13:$B$21,MATCH(IF(ISBLANK($E69)," ",$E69),KLAV!$A$13:$A$21,0))+INDEX(KLAV!$B$24:$B$30,MATCH(IF(ISBLANK($F69)," ",$F69),KLAV!$A$24:$A$30,0))),ESV!$E$1:$E$567,))</f>
        <v>nb</v>
      </c>
      <c r="R69" s="42"/>
      <c r="S69" s="42"/>
      <c r="U69" s="43"/>
      <c r="Z69" s="44"/>
      <c r="AA69" s="44"/>
      <c r="AB69" s="436"/>
      <c r="AC69" s="437"/>
      <c r="AD69" s="300"/>
      <c r="AE69" s="438"/>
      <c r="AF69" s="438"/>
      <c r="AG69" s="438"/>
      <c r="AH69" s="439"/>
      <c r="AI69" s="439"/>
      <c r="AJ69" s="439"/>
      <c r="AK69" s="439"/>
      <c r="BD69" s="44"/>
    </row>
    <row r="70" spans="1:56" ht="25.5" customHeight="1" x14ac:dyDescent="0.2">
      <c r="A70" s="32" t="str">
        <f>IF(OR('Rote Liste'!$BC70="H",'Rote Liste'!$BC70="V"),"",J70)</f>
        <v>nb</v>
      </c>
      <c r="B70" s="48" t="str">
        <f t="shared" si="1"/>
        <v/>
      </c>
      <c r="C70" s="49" t="s">
        <v>2459</v>
      </c>
      <c r="D70" s="50"/>
      <c r="E70" s="51"/>
      <c r="F70" s="52"/>
      <c r="G70" s="53"/>
      <c r="H70" s="53"/>
      <c r="I70" s="54"/>
      <c r="J70" s="54" t="str">
        <f>INDEX(ESV!$D$1:$D$567,MATCH(IF(ISNA(INDEX(KLAV!$B$2:$B$10,MATCH(IF(ISBLANK($D70)," ",$D70),KLAV!$A$2:$A$10,0))+INDEX(KLAV!$B$13:$B$21,MATCH(IF(ISBLANK($E70)," ",$E70),KLAV!$A$13:$A$21,0))+INDEX(KLAV!$B$24:$B$30,MATCH(IF(ISBLANK($F70)," ",$F70),KLAV!$A$24:$A$30,0))),999,INDEX(KLAV!$B$2:$B$10,MATCH(IF(ISBLANK($D70)," ",$D70),KLAV!$A$2:$A$10,0))+INDEX(KLAV!$B$13:$B$21,MATCH(IF(ISBLANK($E70)," ",$E70),KLAV!$A$13:$A$21,0))+INDEX(KLAV!$B$24:$B$30,MATCH(IF(ISBLANK($F70)," ",$F70),KLAV!$A$24:$A$30,0))),ESV!$E$1:$E$567,))</f>
        <v>nb</v>
      </c>
      <c r="R70" s="42"/>
      <c r="S70" s="42"/>
      <c r="U70" s="43"/>
      <c r="Z70" s="44"/>
      <c r="AA70" s="44"/>
      <c r="AB70" s="436"/>
      <c r="AC70" s="437"/>
      <c r="AD70" s="300"/>
      <c r="AE70" s="438"/>
      <c r="AF70" s="438"/>
      <c r="AG70" s="438"/>
      <c r="AH70" s="439"/>
      <c r="AI70" s="439"/>
      <c r="AJ70" s="439"/>
      <c r="AK70" s="439"/>
      <c r="BD70" s="44"/>
    </row>
    <row r="71" spans="1:56" ht="25.5" customHeight="1" x14ac:dyDescent="0.2">
      <c r="A71" s="32" t="str">
        <f>IF(OR('Rote Liste'!$BC71="H",'Rote Liste'!$BC71="V"),"",J71)</f>
        <v>nb</v>
      </c>
      <c r="B71" s="48" t="str">
        <f t="shared" si="1"/>
        <v/>
      </c>
      <c r="C71" s="49" t="s">
        <v>2460</v>
      </c>
      <c r="D71" s="50"/>
      <c r="E71" s="51"/>
      <c r="F71" s="52"/>
      <c r="G71" s="53"/>
      <c r="H71" s="53"/>
      <c r="I71" s="54"/>
      <c r="J71" s="54" t="str">
        <f>INDEX(ESV!$D$1:$D$567,MATCH(IF(ISNA(INDEX(KLAV!$B$2:$B$10,MATCH(IF(ISBLANK($D71)," ",$D71),KLAV!$A$2:$A$10,0))+INDEX(KLAV!$B$13:$B$21,MATCH(IF(ISBLANK($E71)," ",$E71),KLAV!$A$13:$A$21,0))+INDEX(KLAV!$B$24:$B$30,MATCH(IF(ISBLANK($F71)," ",$F71),KLAV!$A$24:$A$30,0))),999,INDEX(KLAV!$B$2:$B$10,MATCH(IF(ISBLANK($D71)," ",$D71),KLAV!$A$2:$A$10,0))+INDEX(KLAV!$B$13:$B$21,MATCH(IF(ISBLANK($E71)," ",$E71),KLAV!$A$13:$A$21,0))+INDEX(KLAV!$B$24:$B$30,MATCH(IF(ISBLANK($F71)," ",$F71),KLAV!$A$24:$A$30,0))),ESV!$E$1:$E$567,))</f>
        <v>nb</v>
      </c>
      <c r="R71" s="42"/>
      <c r="S71" s="42"/>
      <c r="U71" s="43"/>
      <c r="Z71" s="44"/>
      <c r="AA71" s="44"/>
      <c r="AB71" s="436"/>
      <c r="AC71" s="437"/>
      <c r="AD71" s="300"/>
      <c r="AE71" s="438"/>
      <c r="AF71" s="438"/>
      <c r="AG71" s="438"/>
      <c r="AH71" s="439"/>
      <c r="AI71" s="439"/>
      <c r="AJ71" s="439"/>
      <c r="AK71" s="439"/>
      <c r="BD71" s="44"/>
    </row>
    <row r="72" spans="1:56" ht="25.5" customHeight="1" x14ac:dyDescent="0.2">
      <c r="A72" s="32" t="str">
        <f>IF(OR('Rote Liste'!$BC72="H",'Rote Liste'!$BC72="V"),"",J72)</f>
        <v>nb</v>
      </c>
      <c r="B72" s="48" t="str">
        <f t="shared" si="1"/>
        <v/>
      </c>
      <c r="C72" s="49" t="s">
        <v>2461</v>
      </c>
      <c r="D72" s="50"/>
      <c r="E72" s="51"/>
      <c r="F72" s="52"/>
      <c r="G72" s="53"/>
      <c r="H72" s="53"/>
      <c r="I72" s="54"/>
      <c r="J72" s="54" t="str">
        <f>INDEX(ESV!$D$1:$D$567,MATCH(IF(ISNA(INDEX(KLAV!$B$2:$B$10,MATCH(IF(ISBLANK($D72)," ",$D72),KLAV!$A$2:$A$10,0))+INDEX(KLAV!$B$13:$B$21,MATCH(IF(ISBLANK($E72)," ",$E72),KLAV!$A$13:$A$21,0))+INDEX(KLAV!$B$24:$B$30,MATCH(IF(ISBLANK($F72)," ",$F72),KLAV!$A$24:$A$30,0))),999,INDEX(KLAV!$B$2:$B$10,MATCH(IF(ISBLANK($D72)," ",$D72),KLAV!$A$2:$A$10,0))+INDEX(KLAV!$B$13:$B$21,MATCH(IF(ISBLANK($E72)," ",$E72),KLAV!$A$13:$A$21,0))+INDEX(KLAV!$B$24:$B$30,MATCH(IF(ISBLANK($F72)," ",$F72),KLAV!$A$24:$A$30,0))),ESV!$E$1:$E$567,))</f>
        <v>nb</v>
      </c>
      <c r="R72" s="42"/>
      <c r="S72" s="42"/>
      <c r="U72" s="43"/>
      <c r="Z72" s="44"/>
      <c r="AA72" s="44"/>
      <c r="AB72" s="436"/>
      <c r="AC72" s="437"/>
      <c r="AD72" s="300"/>
      <c r="AE72" s="438"/>
      <c r="AF72" s="438"/>
      <c r="AG72" s="438"/>
      <c r="AH72" s="439"/>
      <c r="AI72" s="439"/>
      <c r="AJ72" s="439"/>
      <c r="AK72" s="439"/>
      <c r="BD72" s="44"/>
    </row>
    <row r="73" spans="1:56" ht="25.5" customHeight="1" x14ac:dyDescent="0.2">
      <c r="A73" s="32" t="str">
        <f>IF(OR('Rote Liste'!$BC73="H",'Rote Liste'!$BC73="V"),"",J73)</f>
        <v>nb</v>
      </c>
      <c r="B73" s="48" t="str">
        <f t="shared" si="1"/>
        <v/>
      </c>
      <c r="C73" s="49" t="s">
        <v>2462</v>
      </c>
      <c r="D73" s="50"/>
      <c r="E73" s="51"/>
      <c r="F73" s="52"/>
      <c r="G73" s="53"/>
      <c r="H73" s="53"/>
      <c r="I73" s="54"/>
      <c r="J73" s="54" t="str">
        <f>INDEX(ESV!$D$1:$D$567,MATCH(IF(ISNA(INDEX(KLAV!$B$2:$B$10,MATCH(IF(ISBLANK($D73)," ",$D73),KLAV!$A$2:$A$10,0))+INDEX(KLAV!$B$13:$B$21,MATCH(IF(ISBLANK($E73)," ",$E73),KLAV!$A$13:$A$21,0))+INDEX(KLAV!$B$24:$B$30,MATCH(IF(ISBLANK($F73)," ",$F73),KLAV!$A$24:$A$30,0))),999,INDEX(KLAV!$B$2:$B$10,MATCH(IF(ISBLANK($D73)," ",$D73),KLAV!$A$2:$A$10,0))+INDEX(KLAV!$B$13:$B$21,MATCH(IF(ISBLANK($E73)," ",$E73),KLAV!$A$13:$A$21,0))+INDEX(KLAV!$B$24:$B$30,MATCH(IF(ISBLANK($F73)," ",$F73),KLAV!$A$24:$A$30,0))),ESV!$E$1:$E$567,))</f>
        <v>nb</v>
      </c>
      <c r="R73" s="42"/>
      <c r="S73" s="42"/>
      <c r="U73" s="43"/>
      <c r="Z73" s="44"/>
      <c r="AA73" s="44"/>
      <c r="AB73" s="436"/>
      <c r="AC73" s="437"/>
      <c r="AD73" s="300"/>
      <c r="AE73" s="438"/>
      <c r="AF73" s="438"/>
      <c r="AG73" s="438"/>
      <c r="AH73" s="439"/>
      <c r="AI73" s="439"/>
      <c r="AJ73" s="439"/>
      <c r="AK73" s="439"/>
      <c r="BD73" s="44"/>
    </row>
    <row r="74" spans="1:56" ht="25.5" customHeight="1" x14ac:dyDescent="0.2">
      <c r="A74" s="32" t="str">
        <f>IF(OR('Rote Liste'!$BC74="H",'Rote Liste'!$BC74="V"),"",J74)</f>
        <v>nb</v>
      </c>
      <c r="B74" s="48" t="str">
        <f t="shared" si="1"/>
        <v/>
      </c>
      <c r="C74" s="49" t="s">
        <v>2463</v>
      </c>
      <c r="D74" s="50"/>
      <c r="E74" s="51"/>
      <c r="F74" s="52"/>
      <c r="G74" s="53"/>
      <c r="H74" s="53"/>
      <c r="I74" s="54"/>
      <c r="J74" s="54" t="str">
        <f>INDEX(ESV!$D$1:$D$567,MATCH(IF(ISNA(INDEX(KLAV!$B$2:$B$10,MATCH(IF(ISBLANK($D74)," ",$D74),KLAV!$A$2:$A$10,0))+INDEX(KLAV!$B$13:$B$21,MATCH(IF(ISBLANK($E74)," ",$E74),KLAV!$A$13:$A$21,0))+INDEX(KLAV!$B$24:$B$30,MATCH(IF(ISBLANK($F74)," ",$F74),KLAV!$A$24:$A$30,0))),999,INDEX(KLAV!$B$2:$B$10,MATCH(IF(ISBLANK($D74)," ",$D74),KLAV!$A$2:$A$10,0))+INDEX(KLAV!$B$13:$B$21,MATCH(IF(ISBLANK($E74)," ",$E74),KLAV!$A$13:$A$21,0))+INDEX(KLAV!$B$24:$B$30,MATCH(IF(ISBLANK($F74)," ",$F74),KLAV!$A$24:$A$30,0))),ESV!$E$1:$E$567,))</f>
        <v>nb</v>
      </c>
      <c r="R74" s="42"/>
      <c r="S74" s="42"/>
      <c r="U74" s="43"/>
      <c r="Z74" s="44"/>
      <c r="AA74" s="44"/>
      <c r="AB74" s="436"/>
      <c r="AC74" s="437"/>
      <c r="AD74" s="300"/>
      <c r="AE74" s="438"/>
      <c r="AF74" s="438"/>
      <c r="AG74" s="438"/>
      <c r="AH74" s="439"/>
      <c r="AI74" s="439"/>
      <c r="AJ74" s="439"/>
      <c r="AK74" s="439"/>
      <c r="BD74" s="44"/>
    </row>
    <row r="75" spans="1:56" ht="25.5" customHeight="1" x14ac:dyDescent="0.2">
      <c r="A75" s="32" t="str">
        <f>IF(OR('Rote Liste'!$BC75="H",'Rote Liste'!$BC75="V"),"",J75)</f>
        <v>nb</v>
      </c>
      <c r="B75" s="48" t="str">
        <f t="shared" si="1"/>
        <v/>
      </c>
      <c r="C75" s="49" t="s">
        <v>2464</v>
      </c>
      <c r="D75" s="50"/>
      <c r="E75" s="51"/>
      <c r="F75" s="52"/>
      <c r="G75" s="53"/>
      <c r="H75" s="53"/>
      <c r="I75" s="54"/>
      <c r="J75" s="54" t="str">
        <f>INDEX(ESV!$D$1:$D$567,MATCH(IF(ISNA(INDEX(KLAV!$B$2:$B$10,MATCH(IF(ISBLANK($D75)," ",$D75),KLAV!$A$2:$A$10,0))+INDEX(KLAV!$B$13:$B$21,MATCH(IF(ISBLANK($E75)," ",$E75),KLAV!$A$13:$A$21,0))+INDEX(KLAV!$B$24:$B$30,MATCH(IF(ISBLANK($F75)," ",$F75),KLAV!$A$24:$A$30,0))),999,INDEX(KLAV!$B$2:$B$10,MATCH(IF(ISBLANK($D75)," ",$D75),KLAV!$A$2:$A$10,0))+INDEX(KLAV!$B$13:$B$21,MATCH(IF(ISBLANK($E75)," ",$E75),KLAV!$A$13:$A$21,0))+INDEX(KLAV!$B$24:$B$30,MATCH(IF(ISBLANK($F75)," ",$F75),KLAV!$A$24:$A$30,0))),ESV!$E$1:$E$567,))</f>
        <v>nb</v>
      </c>
      <c r="R75" s="42"/>
      <c r="S75" s="42"/>
      <c r="U75" s="43"/>
      <c r="Z75" s="44"/>
      <c r="AA75" s="44"/>
      <c r="AB75" s="436"/>
      <c r="AC75" s="437"/>
      <c r="AD75" s="300"/>
      <c r="AE75" s="438"/>
      <c r="AF75" s="438"/>
      <c r="AG75" s="438"/>
      <c r="AH75" s="439"/>
      <c r="AI75" s="439"/>
      <c r="AJ75" s="439"/>
      <c r="AK75" s="439"/>
      <c r="BD75" s="44"/>
    </row>
    <row r="76" spans="1:56" ht="25.5" customHeight="1" x14ac:dyDescent="0.2">
      <c r="A76" s="32" t="str">
        <f>IF(OR('Rote Liste'!$BC76="H",'Rote Liste'!$BC76="V"),"",J76)</f>
        <v>nb</v>
      </c>
      <c r="B76" s="48" t="str">
        <f t="shared" si="1"/>
        <v/>
      </c>
      <c r="C76" s="49" t="s">
        <v>2465</v>
      </c>
      <c r="D76" s="50"/>
      <c r="E76" s="51"/>
      <c r="F76" s="52"/>
      <c r="G76" s="53"/>
      <c r="H76" s="53"/>
      <c r="I76" s="54"/>
      <c r="J76" s="54" t="str">
        <f>INDEX(ESV!$D$1:$D$567,MATCH(IF(ISNA(INDEX(KLAV!$B$2:$B$10,MATCH(IF(ISBLANK($D76)," ",$D76),KLAV!$A$2:$A$10,0))+INDEX(KLAV!$B$13:$B$21,MATCH(IF(ISBLANK($E76)," ",$E76),KLAV!$A$13:$A$21,0))+INDEX(KLAV!$B$24:$B$30,MATCH(IF(ISBLANK($F76)," ",$F76),KLAV!$A$24:$A$30,0))),999,INDEX(KLAV!$B$2:$B$10,MATCH(IF(ISBLANK($D76)," ",$D76),KLAV!$A$2:$A$10,0))+INDEX(KLAV!$B$13:$B$21,MATCH(IF(ISBLANK($E76)," ",$E76),KLAV!$A$13:$A$21,0))+INDEX(KLAV!$B$24:$B$30,MATCH(IF(ISBLANK($F76)," ",$F76),KLAV!$A$24:$A$30,0))),ESV!$E$1:$E$567,))</f>
        <v>nb</v>
      </c>
      <c r="R76" s="42"/>
      <c r="S76" s="42"/>
      <c r="U76" s="43"/>
      <c r="Z76" s="44"/>
      <c r="AA76" s="44"/>
      <c r="AB76" s="436"/>
      <c r="AC76" s="437"/>
      <c r="AD76" s="300"/>
      <c r="AE76" s="438"/>
      <c r="AF76" s="438"/>
      <c r="AG76" s="438"/>
      <c r="AH76" s="439"/>
      <c r="AI76" s="439"/>
      <c r="AJ76" s="439"/>
      <c r="AK76" s="439"/>
      <c r="BD76" s="44"/>
    </row>
    <row r="77" spans="1:56" ht="25.5" customHeight="1" x14ac:dyDescent="0.2">
      <c r="A77" s="32" t="str">
        <f>IF(OR('Rote Liste'!$BC77="H",'Rote Liste'!$BC77="V"),"",J77)</f>
        <v>nb</v>
      </c>
      <c r="B77" s="48" t="str">
        <f t="shared" si="1"/>
        <v/>
      </c>
      <c r="C77" s="49" t="s">
        <v>2466</v>
      </c>
      <c r="D77" s="50"/>
      <c r="E77" s="51"/>
      <c r="F77" s="52"/>
      <c r="G77" s="53"/>
      <c r="H77" s="53"/>
      <c r="I77" s="54"/>
      <c r="J77" s="54" t="str">
        <f>INDEX(ESV!$D$1:$D$567,MATCH(IF(ISNA(INDEX(KLAV!$B$2:$B$10,MATCH(IF(ISBLANK($D77)," ",$D77),KLAV!$A$2:$A$10,0))+INDEX(KLAV!$B$13:$B$21,MATCH(IF(ISBLANK($E77)," ",$E77),KLAV!$A$13:$A$21,0))+INDEX(KLAV!$B$24:$B$30,MATCH(IF(ISBLANK($F77)," ",$F77),KLAV!$A$24:$A$30,0))),999,INDEX(KLAV!$B$2:$B$10,MATCH(IF(ISBLANK($D77)," ",$D77),KLAV!$A$2:$A$10,0))+INDEX(KLAV!$B$13:$B$21,MATCH(IF(ISBLANK($E77)," ",$E77),KLAV!$A$13:$A$21,0))+INDEX(KLAV!$B$24:$B$30,MATCH(IF(ISBLANK($F77)," ",$F77),KLAV!$A$24:$A$30,0))),ESV!$E$1:$E$567,))</f>
        <v>nb</v>
      </c>
      <c r="R77" s="42"/>
      <c r="S77" s="42"/>
      <c r="U77" s="43"/>
      <c r="Z77" s="44"/>
      <c r="AA77" s="44"/>
      <c r="AB77" s="436"/>
      <c r="AC77" s="437"/>
      <c r="AD77" s="300"/>
      <c r="AE77" s="438"/>
      <c r="AF77" s="438"/>
      <c r="AG77" s="438"/>
      <c r="AH77" s="439"/>
      <c r="AI77" s="439"/>
      <c r="AJ77" s="439"/>
      <c r="AK77" s="439"/>
      <c r="BD77" s="44"/>
    </row>
    <row r="78" spans="1:56" ht="25.5" customHeight="1" x14ac:dyDescent="0.2">
      <c r="A78" s="32" t="str">
        <f>IF(OR('Rote Liste'!$BC78="H",'Rote Liste'!$BC78="V"),"",J78)</f>
        <v>nb</v>
      </c>
      <c r="B78" s="48" t="str">
        <f t="shared" si="1"/>
        <v/>
      </c>
      <c r="C78" s="49" t="s">
        <v>2467</v>
      </c>
      <c r="D78" s="50"/>
      <c r="E78" s="51"/>
      <c r="F78" s="52"/>
      <c r="G78" s="53"/>
      <c r="H78" s="53"/>
      <c r="I78" s="54"/>
      <c r="J78" s="54" t="str">
        <f>INDEX(ESV!$D$1:$D$567,MATCH(IF(ISNA(INDEX(KLAV!$B$2:$B$10,MATCH(IF(ISBLANK($D78)," ",$D78),KLAV!$A$2:$A$10,0))+INDEX(KLAV!$B$13:$B$21,MATCH(IF(ISBLANK($E78)," ",$E78),KLAV!$A$13:$A$21,0))+INDEX(KLAV!$B$24:$B$30,MATCH(IF(ISBLANK($F78)," ",$F78),KLAV!$A$24:$A$30,0))),999,INDEX(KLAV!$B$2:$B$10,MATCH(IF(ISBLANK($D78)," ",$D78),KLAV!$A$2:$A$10,0))+INDEX(KLAV!$B$13:$B$21,MATCH(IF(ISBLANK($E78)," ",$E78),KLAV!$A$13:$A$21,0))+INDEX(KLAV!$B$24:$B$30,MATCH(IF(ISBLANK($F78)," ",$F78),KLAV!$A$24:$A$30,0))),ESV!$E$1:$E$567,))</f>
        <v>nb</v>
      </c>
      <c r="R78" s="42"/>
      <c r="S78" s="42"/>
      <c r="U78" s="43"/>
      <c r="Z78" s="44"/>
      <c r="AA78" s="44"/>
      <c r="AB78" s="436"/>
      <c r="AC78" s="437"/>
      <c r="AD78" s="300"/>
      <c r="AE78" s="438"/>
      <c r="AF78" s="438"/>
      <c r="AG78" s="438"/>
      <c r="AH78" s="439"/>
      <c r="AI78" s="439"/>
      <c r="AJ78" s="439"/>
      <c r="AK78" s="439"/>
      <c r="BD78" s="44"/>
    </row>
    <row r="79" spans="1:56" ht="25.5" customHeight="1" x14ac:dyDescent="0.2">
      <c r="A79" s="32" t="str">
        <f>IF(OR('Rote Liste'!$BC79="H",'Rote Liste'!$BC79="V"),"",J79)</f>
        <v>nb</v>
      </c>
      <c r="B79" s="48" t="str">
        <f t="shared" si="1"/>
        <v/>
      </c>
      <c r="C79" s="49" t="s">
        <v>2468</v>
      </c>
      <c r="D79" s="50"/>
      <c r="E79" s="51"/>
      <c r="F79" s="52"/>
      <c r="G79" s="53"/>
      <c r="H79" s="53"/>
      <c r="I79" s="54"/>
      <c r="J79" s="54" t="str">
        <f>INDEX(ESV!$D$1:$D$567,MATCH(IF(ISNA(INDEX(KLAV!$B$2:$B$10,MATCH(IF(ISBLANK($D79)," ",$D79),KLAV!$A$2:$A$10,0))+INDEX(KLAV!$B$13:$B$21,MATCH(IF(ISBLANK($E79)," ",$E79),KLAV!$A$13:$A$21,0))+INDEX(KLAV!$B$24:$B$30,MATCH(IF(ISBLANK($F79)," ",$F79),KLAV!$A$24:$A$30,0))),999,INDEX(KLAV!$B$2:$B$10,MATCH(IF(ISBLANK($D79)," ",$D79),KLAV!$A$2:$A$10,0))+INDEX(KLAV!$B$13:$B$21,MATCH(IF(ISBLANK($E79)," ",$E79),KLAV!$A$13:$A$21,0))+INDEX(KLAV!$B$24:$B$30,MATCH(IF(ISBLANK($F79)," ",$F79),KLAV!$A$24:$A$30,0))),ESV!$E$1:$E$567,))</f>
        <v>nb</v>
      </c>
      <c r="R79" s="42"/>
      <c r="S79" s="42"/>
      <c r="U79" s="43"/>
      <c r="Z79" s="44"/>
      <c r="AA79" s="44"/>
      <c r="AB79" s="436"/>
      <c r="AC79" s="437"/>
      <c r="AD79" s="300"/>
      <c r="AE79" s="438"/>
      <c r="AF79" s="438"/>
      <c r="AG79" s="438"/>
      <c r="AH79" s="439"/>
      <c r="AI79" s="439"/>
      <c r="AJ79" s="439"/>
      <c r="AK79" s="439"/>
      <c r="BD79" s="44"/>
    </row>
    <row r="80" spans="1:56" ht="25.5" customHeight="1" x14ac:dyDescent="0.2">
      <c r="A80" s="32" t="str">
        <f>IF(OR('Rote Liste'!$BC80="H",'Rote Liste'!$BC80="V"),"",J80)</f>
        <v>nb</v>
      </c>
      <c r="B80" s="48" t="str">
        <f t="shared" si="1"/>
        <v/>
      </c>
      <c r="C80" s="49" t="s">
        <v>2469</v>
      </c>
      <c r="D80" s="50"/>
      <c r="E80" s="51"/>
      <c r="F80" s="52"/>
      <c r="G80" s="53"/>
      <c r="H80" s="53"/>
      <c r="I80" s="54"/>
      <c r="J80" s="54" t="str">
        <f>INDEX(ESV!$D$1:$D$567,MATCH(IF(ISNA(INDEX(KLAV!$B$2:$B$10,MATCH(IF(ISBLANK($D80)," ",$D80),KLAV!$A$2:$A$10,0))+INDEX(KLAV!$B$13:$B$21,MATCH(IF(ISBLANK($E80)," ",$E80),KLAV!$A$13:$A$21,0))+INDEX(KLAV!$B$24:$B$30,MATCH(IF(ISBLANK($F80)," ",$F80),KLAV!$A$24:$A$30,0))),999,INDEX(KLAV!$B$2:$B$10,MATCH(IF(ISBLANK($D80)," ",$D80),KLAV!$A$2:$A$10,0))+INDEX(KLAV!$B$13:$B$21,MATCH(IF(ISBLANK($E80)," ",$E80),KLAV!$A$13:$A$21,0))+INDEX(KLAV!$B$24:$B$30,MATCH(IF(ISBLANK($F80)," ",$F80),KLAV!$A$24:$A$30,0))),ESV!$E$1:$E$567,))</f>
        <v>nb</v>
      </c>
      <c r="R80" s="42"/>
      <c r="S80" s="42"/>
      <c r="U80" s="43"/>
      <c r="Z80" s="44"/>
      <c r="AA80" s="44"/>
      <c r="AB80" s="436"/>
      <c r="AC80" s="437"/>
      <c r="AD80" s="300"/>
      <c r="AE80" s="438"/>
      <c r="AF80" s="438"/>
      <c r="AG80" s="438"/>
      <c r="AH80" s="439"/>
      <c r="AI80" s="439"/>
      <c r="AJ80" s="439"/>
      <c r="AK80" s="439"/>
      <c r="BD80" s="44"/>
    </row>
    <row r="81" spans="1:56" ht="25.5" customHeight="1" x14ac:dyDescent="0.2">
      <c r="A81" s="32" t="str">
        <f>IF(OR('Rote Liste'!$BC81="H",'Rote Liste'!$BC81="V"),"",J81)</f>
        <v>nb</v>
      </c>
      <c r="B81" s="48" t="str">
        <f t="shared" si="1"/>
        <v/>
      </c>
      <c r="C81" s="49" t="s">
        <v>2470</v>
      </c>
      <c r="D81" s="50"/>
      <c r="E81" s="51"/>
      <c r="F81" s="52"/>
      <c r="G81" s="53"/>
      <c r="H81" s="53"/>
      <c r="I81" s="54"/>
      <c r="J81" s="54" t="str">
        <f>INDEX(ESV!$D$1:$D$567,MATCH(IF(ISNA(INDEX(KLAV!$B$2:$B$10,MATCH(IF(ISBLANK($D81)," ",$D81),KLAV!$A$2:$A$10,0))+INDEX(KLAV!$B$13:$B$21,MATCH(IF(ISBLANK($E81)," ",$E81),KLAV!$A$13:$A$21,0))+INDEX(KLAV!$B$24:$B$30,MATCH(IF(ISBLANK($F81)," ",$F81),KLAV!$A$24:$A$30,0))),999,INDEX(KLAV!$B$2:$B$10,MATCH(IF(ISBLANK($D81)," ",$D81),KLAV!$A$2:$A$10,0))+INDEX(KLAV!$B$13:$B$21,MATCH(IF(ISBLANK($E81)," ",$E81),KLAV!$A$13:$A$21,0))+INDEX(KLAV!$B$24:$B$30,MATCH(IF(ISBLANK($F81)," ",$F81),KLAV!$A$24:$A$30,0))),ESV!$E$1:$E$567,))</f>
        <v>nb</v>
      </c>
      <c r="R81" s="42"/>
      <c r="S81" s="42"/>
      <c r="U81" s="43"/>
      <c r="Z81" s="44"/>
      <c r="AA81" s="44"/>
      <c r="AB81" s="436"/>
      <c r="AC81" s="437"/>
      <c r="AD81" s="300"/>
      <c r="AE81" s="438"/>
      <c r="AF81" s="438"/>
      <c r="AG81" s="438"/>
      <c r="AH81" s="439"/>
      <c r="AI81" s="439"/>
      <c r="AJ81" s="439"/>
      <c r="AK81" s="439"/>
      <c r="BD81" s="44"/>
    </row>
    <row r="82" spans="1:56" ht="25.5" customHeight="1" x14ac:dyDescent="0.2">
      <c r="A82" s="32" t="str">
        <f>IF(OR('Rote Liste'!$BC82="H",'Rote Liste'!$BC82="V"),"",J82)</f>
        <v>nb</v>
      </c>
      <c r="B82" s="48" t="str">
        <f t="shared" si="1"/>
        <v/>
      </c>
      <c r="C82" s="49" t="s">
        <v>2471</v>
      </c>
      <c r="D82" s="50"/>
      <c r="E82" s="51"/>
      <c r="F82" s="52"/>
      <c r="G82" s="53"/>
      <c r="H82" s="53"/>
      <c r="I82" s="54"/>
      <c r="J82" s="54" t="str">
        <f>INDEX(ESV!$D$1:$D$567,MATCH(IF(ISNA(INDEX(KLAV!$B$2:$B$10,MATCH(IF(ISBLANK($D82)," ",$D82),KLAV!$A$2:$A$10,0))+INDEX(KLAV!$B$13:$B$21,MATCH(IF(ISBLANK($E82)," ",$E82),KLAV!$A$13:$A$21,0))+INDEX(KLAV!$B$24:$B$30,MATCH(IF(ISBLANK($F82)," ",$F82),KLAV!$A$24:$A$30,0))),999,INDEX(KLAV!$B$2:$B$10,MATCH(IF(ISBLANK($D82)," ",$D82),KLAV!$A$2:$A$10,0))+INDEX(KLAV!$B$13:$B$21,MATCH(IF(ISBLANK($E82)," ",$E82),KLAV!$A$13:$A$21,0))+INDEX(KLAV!$B$24:$B$30,MATCH(IF(ISBLANK($F82)," ",$F82),KLAV!$A$24:$A$30,0))),ESV!$E$1:$E$567,))</f>
        <v>nb</v>
      </c>
      <c r="R82" s="42"/>
      <c r="S82" s="42"/>
      <c r="U82" s="43"/>
      <c r="Z82" s="44"/>
      <c r="AA82" s="44"/>
      <c r="AB82" s="436"/>
      <c r="AC82" s="437"/>
      <c r="AD82" s="300"/>
      <c r="AE82" s="438"/>
      <c r="AF82" s="438"/>
      <c r="AG82" s="438"/>
      <c r="AH82" s="439"/>
      <c r="AI82" s="439"/>
      <c r="AJ82" s="439"/>
      <c r="AK82" s="439"/>
      <c r="BD82" s="44"/>
    </row>
    <row r="83" spans="1:56" ht="25.5" customHeight="1" x14ac:dyDescent="0.2">
      <c r="A83" s="32" t="str">
        <f>IF(OR('Rote Liste'!$BC83="H",'Rote Liste'!$BC83="V"),"",J83)</f>
        <v>nb</v>
      </c>
      <c r="B83" s="48" t="str">
        <f t="shared" si="1"/>
        <v/>
      </c>
      <c r="C83" s="49" t="s">
        <v>2472</v>
      </c>
      <c r="D83" s="50"/>
      <c r="E83" s="51"/>
      <c r="F83" s="52"/>
      <c r="G83" s="53"/>
      <c r="H83" s="53"/>
      <c r="I83" s="54"/>
      <c r="J83" s="54" t="str">
        <f>INDEX(ESV!$D$1:$D$567,MATCH(IF(ISNA(INDEX(KLAV!$B$2:$B$10,MATCH(IF(ISBLANK($D83)," ",$D83),KLAV!$A$2:$A$10,0))+INDEX(KLAV!$B$13:$B$21,MATCH(IF(ISBLANK($E83)," ",$E83),KLAV!$A$13:$A$21,0))+INDEX(KLAV!$B$24:$B$30,MATCH(IF(ISBLANK($F83)," ",$F83),KLAV!$A$24:$A$30,0))),999,INDEX(KLAV!$B$2:$B$10,MATCH(IF(ISBLANK($D83)," ",$D83),KLAV!$A$2:$A$10,0))+INDEX(KLAV!$B$13:$B$21,MATCH(IF(ISBLANK($E83)," ",$E83),KLAV!$A$13:$A$21,0))+INDEX(KLAV!$B$24:$B$30,MATCH(IF(ISBLANK($F83)," ",$F83),KLAV!$A$24:$A$30,0))),ESV!$E$1:$E$567,))</f>
        <v>nb</v>
      </c>
      <c r="R83" s="42"/>
      <c r="S83" s="42"/>
      <c r="U83" s="43"/>
      <c r="Z83" s="44"/>
      <c r="AA83" s="44"/>
      <c r="AB83" s="436"/>
      <c r="AC83" s="437"/>
      <c r="AD83" s="300"/>
      <c r="AE83" s="438"/>
      <c r="AF83" s="438"/>
      <c r="AG83" s="438"/>
      <c r="AH83" s="439"/>
      <c r="AI83" s="439"/>
      <c r="AJ83" s="439"/>
      <c r="AK83" s="439"/>
      <c r="BD83" s="44"/>
    </row>
    <row r="84" spans="1:56" ht="25.5" customHeight="1" x14ac:dyDescent="0.2">
      <c r="A84" s="32" t="str">
        <f>IF(OR('Rote Liste'!$BC84="H",'Rote Liste'!$BC84="V"),"",J84)</f>
        <v>nb</v>
      </c>
      <c r="B84" s="48" t="str">
        <f t="shared" si="1"/>
        <v/>
      </c>
      <c r="C84" s="49" t="s">
        <v>2473</v>
      </c>
      <c r="D84" s="50"/>
      <c r="E84" s="51"/>
      <c r="F84" s="52"/>
      <c r="G84" s="53"/>
      <c r="H84" s="53"/>
      <c r="I84" s="54"/>
      <c r="J84" s="54" t="str">
        <f>INDEX(ESV!$D$1:$D$567,MATCH(IF(ISNA(INDEX(KLAV!$B$2:$B$10,MATCH(IF(ISBLANK($D84)," ",$D84),KLAV!$A$2:$A$10,0))+INDEX(KLAV!$B$13:$B$21,MATCH(IF(ISBLANK($E84)," ",$E84),KLAV!$A$13:$A$21,0))+INDEX(KLAV!$B$24:$B$30,MATCH(IF(ISBLANK($F84)," ",$F84),KLAV!$A$24:$A$30,0))),999,INDEX(KLAV!$B$2:$B$10,MATCH(IF(ISBLANK($D84)," ",$D84),KLAV!$A$2:$A$10,0))+INDEX(KLAV!$B$13:$B$21,MATCH(IF(ISBLANK($E84)," ",$E84),KLAV!$A$13:$A$21,0))+INDEX(KLAV!$B$24:$B$30,MATCH(IF(ISBLANK($F84)," ",$F84),KLAV!$A$24:$A$30,0))),ESV!$E$1:$E$567,))</f>
        <v>nb</v>
      </c>
      <c r="R84" s="42"/>
      <c r="S84" s="42"/>
      <c r="U84" s="43"/>
      <c r="Z84" s="44"/>
      <c r="AA84" s="44"/>
      <c r="AB84" s="436"/>
      <c r="AC84" s="437"/>
      <c r="AD84" s="300"/>
      <c r="AE84" s="438"/>
      <c r="AF84" s="438"/>
      <c r="AG84" s="438"/>
      <c r="AH84" s="439"/>
      <c r="AI84" s="439"/>
      <c r="AJ84" s="439"/>
      <c r="AK84" s="439"/>
      <c r="BD84" s="44"/>
    </row>
    <row r="85" spans="1:56" ht="25.5" customHeight="1" x14ac:dyDescent="0.2">
      <c r="A85" s="32" t="str">
        <f>IF(OR('Rote Liste'!$BC85="H",'Rote Liste'!$BC85="V"),"",J85)</f>
        <v>nb</v>
      </c>
      <c r="B85" s="48" t="str">
        <f t="shared" si="1"/>
        <v/>
      </c>
      <c r="C85" s="49" t="s">
        <v>2474</v>
      </c>
      <c r="D85" s="50"/>
      <c r="E85" s="51"/>
      <c r="F85" s="52"/>
      <c r="G85" s="53"/>
      <c r="H85" s="53"/>
      <c r="I85" s="54"/>
      <c r="J85" s="54" t="str">
        <f>INDEX(ESV!$D$1:$D$567,MATCH(IF(ISNA(INDEX(KLAV!$B$2:$B$10,MATCH(IF(ISBLANK($D85)," ",$D85),KLAV!$A$2:$A$10,0))+INDEX(KLAV!$B$13:$B$21,MATCH(IF(ISBLANK($E85)," ",$E85),KLAV!$A$13:$A$21,0))+INDEX(KLAV!$B$24:$B$30,MATCH(IF(ISBLANK($F85)," ",$F85),KLAV!$A$24:$A$30,0))),999,INDEX(KLAV!$B$2:$B$10,MATCH(IF(ISBLANK($D85)," ",$D85),KLAV!$A$2:$A$10,0))+INDEX(KLAV!$B$13:$B$21,MATCH(IF(ISBLANK($E85)," ",$E85),KLAV!$A$13:$A$21,0))+INDEX(KLAV!$B$24:$B$30,MATCH(IF(ISBLANK($F85)," ",$F85),KLAV!$A$24:$A$30,0))),ESV!$E$1:$E$567,))</f>
        <v>nb</v>
      </c>
      <c r="R85" s="42"/>
      <c r="S85" s="42"/>
      <c r="U85" s="43"/>
      <c r="Z85" s="44"/>
      <c r="AA85" s="44"/>
      <c r="AB85" s="436"/>
      <c r="AC85" s="437"/>
      <c r="AD85" s="300"/>
      <c r="AE85" s="438"/>
      <c r="AF85" s="438"/>
      <c r="AG85" s="438"/>
      <c r="AH85" s="439"/>
      <c r="AI85" s="439"/>
      <c r="AJ85" s="439"/>
      <c r="AK85" s="439"/>
      <c r="BD85" s="44"/>
    </row>
    <row r="86" spans="1:56" ht="25.5" customHeight="1" x14ac:dyDescent="0.2">
      <c r="A86" s="32" t="str">
        <f>IF(OR('Rote Liste'!$BC86="H",'Rote Liste'!$BC86="V"),"",J86)</f>
        <v>nb</v>
      </c>
      <c r="B86" s="48" t="str">
        <f t="shared" si="1"/>
        <v/>
      </c>
      <c r="C86" s="49" t="s">
        <v>2475</v>
      </c>
      <c r="D86" s="50"/>
      <c r="E86" s="51"/>
      <c r="F86" s="52"/>
      <c r="G86" s="53"/>
      <c r="H86" s="53"/>
      <c r="I86" s="54"/>
      <c r="J86" s="54" t="str">
        <f>INDEX(ESV!$D$1:$D$567,MATCH(IF(ISNA(INDEX(KLAV!$B$2:$B$10,MATCH(IF(ISBLANK($D86)," ",$D86),KLAV!$A$2:$A$10,0))+INDEX(KLAV!$B$13:$B$21,MATCH(IF(ISBLANK($E86)," ",$E86),KLAV!$A$13:$A$21,0))+INDEX(KLAV!$B$24:$B$30,MATCH(IF(ISBLANK($F86)," ",$F86),KLAV!$A$24:$A$30,0))),999,INDEX(KLAV!$B$2:$B$10,MATCH(IF(ISBLANK($D86)," ",$D86),KLAV!$A$2:$A$10,0))+INDEX(KLAV!$B$13:$B$21,MATCH(IF(ISBLANK($E86)," ",$E86),KLAV!$A$13:$A$21,0))+INDEX(KLAV!$B$24:$B$30,MATCH(IF(ISBLANK($F86)," ",$F86),KLAV!$A$24:$A$30,0))),ESV!$E$1:$E$567,))</f>
        <v>nb</v>
      </c>
      <c r="R86" s="42"/>
      <c r="S86" s="42"/>
      <c r="U86" s="43"/>
      <c r="Z86" s="44"/>
      <c r="AA86" s="44"/>
      <c r="AB86" s="436"/>
      <c r="AC86" s="437"/>
      <c r="AD86" s="300"/>
      <c r="AE86" s="438"/>
      <c r="AF86" s="438"/>
      <c r="AG86" s="438"/>
      <c r="AH86" s="439"/>
      <c r="AI86" s="439"/>
      <c r="AJ86" s="439"/>
      <c r="AK86" s="439"/>
      <c r="BD86" s="44"/>
    </row>
    <row r="87" spans="1:56" ht="25.5" customHeight="1" x14ac:dyDescent="0.2">
      <c r="A87" s="32" t="str">
        <f>IF(OR('Rote Liste'!$BC87="H",'Rote Liste'!$BC87="V"),"",J87)</f>
        <v>nb</v>
      </c>
      <c r="B87" s="48" t="str">
        <f t="shared" si="1"/>
        <v/>
      </c>
      <c r="C87" s="49" t="s">
        <v>3041</v>
      </c>
      <c r="D87" s="50"/>
      <c r="E87" s="51"/>
      <c r="F87" s="52"/>
      <c r="G87" s="53"/>
      <c r="H87" s="53"/>
      <c r="I87" s="54"/>
      <c r="J87" s="54" t="str">
        <f>INDEX(ESV!$D$1:$D$567,MATCH(IF(ISNA(INDEX(KLAV!$B$2:$B$10,MATCH(IF(ISBLANK($D87)," ",$D87),KLAV!$A$2:$A$10,0))+INDEX(KLAV!$B$13:$B$21,MATCH(IF(ISBLANK($E87)," ",$E87),KLAV!$A$13:$A$21,0))+INDEX(KLAV!$B$24:$B$30,MATCH(IF(ISBLANK($F87)," ",$F87),KLAV!$A$24:$A$30,0))),999,INDEX(KLAV!$B$2:$B$10,MATCH(IF(ISBLANK($D87)," ",$D87),KLAV!$A$2:$A$10,0))+INDEX(KLAV!$B$13:$B$21,MATCH(IF(ISBLANK($E87)," ",$E87),KLAV!$A$13:$A$21,0))+INDEX(KLAV!$B$24:$B$30,MATCH(IF(ISBLANK($F87)," ",$F87),KLAV!$A$24:$A$30,0))),ESV!$E$1:$E$567,))</f>
        <v>nb</v>
      </c>
      <c r="R87" s="42"/>
      <c r="S87" s="42"/>
      <c r="U87" s="43"/>
      <c r="Z87" s="44"/>
      <c r="AA87" s="44"/>
      <c r="AB87" s="436"/>
      <c r="AC87" s="437"/>
      <c r="AD87" s="300"/>
      <c r="AE87" s="438"/>
      <c r="AF87" s="438"/>
      <c r="AG87" s="438"/>
      <c r="AH87" s="439"/>
      <c r="AI87" s="439"/>
      <c r="AJ87" s="439"/>
      <c r="AK87" s="439"/>
      <c r="BD87" s="44"/>
    </row>
    <row r="88" spans="1:56" ht="25.5" customHeight="1" x14ac:dyDescent="0.2">
      <c r="A88" s="32" t="str">
        <f>IF(OR('Rote Liste'!$BC88="H",'Rote Liste'!$BC88="V"),"",J88)</f>
        <v>nb</v>
      </c>
      <c r="B88" s="48" t="str">
        <f t="shared" si="1"/>
        <v/>
      </c>
      <c r="C88" s="49" t="s">
        <v>2476</v>
      </c>
      <c r="D88" s="50"/>
      <c r="E88" s="51"/>
      <c r="F88" s="52"/>
      <c r="G88" s="53"/>
      <c r="H88" s="53"/>
      <c r="I88" s="54"/>
      <c r="J88" s="54" t="str">
        <f>INDEX(ESV!$D$1:$D$567,MATCH(IF(ISNA(INDEX(KLAV!$B$2:$B$10,MATCH(IF(ISBLANK($D88)," ",$D88),KLAV!$A$2:$A$10,0))+INDEX(KLAV!$B$13:$B$21,MATCH(IF(ISBLANK($E88)," ",$E88),KLAV!$A$13:$A$21,0))+INDEX(KLAV!$B$24:$B$30,MATCH(IF(ISBLANK($F88)," ",$F88),KLAV!$A$24:$A$30,0))),999,INDEX(KLAV!$B$2:$B$10,MATCH(IF(ISBLANK($D88)," ",$D88),KLAV!$A$2:$A$10,0))+INDEX(KLAV!$B$13:$B$21,MATCH(IF(ISBLANK($E88)," ",$E88),KLAV!$A$13:$A$21,0))+INDEX(KLAV!$B$24:$B$30,MATCH(IF(ISBLANK($F88)," ",$F88),KLAV!$A$24:$A$30,0))),ESV!$E$1:$E$567,))</f>
        <v>nb</v>
      </c>
      <c r="R88" s="42"/>
      <c r="S88" s="42"/>
      <c r="U88" s="43"/>
      <c r="Z88" s="44"/>
      <c r="AA88" s="44"/>
      <c r="AB88" s="436"/>
      <c r="AC88" s="437"/>
      <c r="AD88" s="300"/>
      <c r="AE88" s="438"/>
      <c r="AF88" s="438"/>
      <c r="AG88" s="438"/>
      <c r="AH88" s="439"/>
      <c r="AI88" s="439"/>
      <c r="AJ88" s="439"/>
      <c r="AK88" s="439"/>
      <c r="BD88" s="44"/>
    </row>
    <row r="89" spans="1:56" ht="25.5" customHeight="1" x14ac:dyDescent="0.2">
      <c r="A89" s="32" t="str">
        <f>IF(OR('Rote Liste'!$BC89="H",'Rote Liste'!$BC89="V"),"",J89)</f>
        <v>nb</v>
      </c>
      <c r="B89" s="48" t="str">
        <f t="shared" si="1"/>
        <v/>
      </c>
      <c r="C89" s="49" t="s">
        <v>2477</v>
      </c>
      <c r="D89" s="50"/>
      <c r="E89" s="51"/>
      <c r="F89" s="52"/>
      <c r="G89" s="53"/>
      <c r="H89" s="53"/>
      <c r="I89" s="54"/>
      <c r="J89" s="54" t="str">
        <f>INDEX(ESV!$D$1:$D$567,MATCH(IF(ISNA(INDEX(KLAV!$B$2:$B$10,MATCH(IF(ISBLANK($D89)," ",$D89),KLAV!$A$2:$A$10,0))+INDEX(KLAV!$B$13:$B$21,MATCH(IF(ISBLANK($E89)," ",$E89),KLAV!$A$13:$A$21,0))+INDEX(KLAV!$B$24:$B$30,MATCH(IF(ISBLANK($F89)," ",$F89),KLAV!$A$24:$A$30,0))),999,INDEX(KLAV!$B$2:$B$10,MATCH(IF(ISBLANK($D89)," ",$D89),KLAV!$A$2:$A$10,0))+INDEX(KLAV!$B$13:$B$21,MATCH(IF(ISBLANK($E89)," ",$E89),KLAV!$A$13:$A$21,0))+INDEX(KLAV!$B$24:$B$30,MATCH(IF(ISBLANK($F89)," ",$F89),KLAV!$A$24:$A$30,0))),ESV!$E$1:$E$567,))</f>
        <v>nb</v>
      </c>
      <c r="R89" s="42"/>
      <c r="S89" s="42"/>
      <c r="U89" s="43"/>
      <c r="Z89" s="44"/>
      <c r="AA89" s="44"/>
      <c r="AB89" s="436"/>
      <c r="AC89" s="437"/>
      <c r="AD89" s="300"/>
      <c r="AE89" s="438"/>
      <c r="AF89" s="438"/>
      <c r="AG89" s="438"/>
      <c r="AH89" s="439"/>
      <c r="AI89" s="439"/>
      <c r="AJ89" s="439"/>
      <c r="AK89" s="439"/>
      <c r="BD89" s="44"/>
    </row>
    <row r="90" spans="1:56" ht="25.5" customHeight="1" x14ac:dyDescent="0.2">
      <c r="A90" s="32" t="str">
        <f>IF(OR('Rote Liste'!$BC90="H",'Rote Liste'!$BC90="V"),"",J90)</f>
        <v>nb</v>
      </c>
      <c r="B90" s="48" t="str">
        <f t="shared" si="1"/>
        <v/>
      </c>
      <c r="C90" s="49" t="s">
        <v>2478</v>
      </c>
      <c r="D90" s="50"/>
      <c r="E90" s="51"/>
      <c r="F90" s="52"/>
      <c r="G90" s="53"/>
      <c r="H90" s="53"/>
      <c r="I90" s="54"/>
      <c r="J90" s="54" t="str">
        <f>INDEX(ESV!$D$1:$D$567,MATCH(IF(ISNA(INDEX(KLAV!$B$2:$B$10,MATCH(IF(ISBLANK($D90)," ",$D90),KLAV!$A$2:$A$10,0))+INDEX(KLAV!$B$13:$B$21,MATCH(IF(ISBLANK($E90)," ",$E90),KLAV!$A$13:$A$21,0))+INDEX(KLAV!$B$24:$B$30,MATCH(IF(ISBLANK($F90)," ",$F90),KLAV!$A$24:$A$30,0))),999,INDEX(KLAV!$B$2:$B$10,MATCH(IF(ISBLANK($D90)," ",$D90),KLAV!$A$2:$A$10,0))+INDEX(KLAV!$B$13:$B$21,MATCH(IF(ISBLANK($E90)," ",$E90),KLAV!$A$13:$A$21,0))+INDEX(KLAV!$B$24:$B$30,MATCH(IF(ISBLANK($F90)," ",$F90),KLAV!$A$24:$A$30,0))),ESV!$E$1:$E$567,))</f>
        <v>nb</v>
      </c>
      <c r="R90" s="42"/>
      <c r="S90" s="42"/>
      <c r="U90" s="43"/>
      <c r="Z90" s="44"/>
      <c r="AA90" s="44"/>
      <c r="AB90" s="436"/>
      <c r="AC90" s="437"/>
      <c r="AD90" s="300"/>
      <c r="AE90" s="438"/>
      <c r="AF90" s="438"/>
      <c r="AG90" s="438"/>
      <c r="AH90" s="439"/>
      <c r="AI90" s="439"/>
      <c r="AJ90" s="439"/>
      <c r="AK90" s="439"/>
      <c r="BD90" s="44"/>
    </row>
    <row r="91" spans="1:56" ht="25.5" customHeight="1" x14ac:dyDescent="0.2">
      <c r="A91" s="32" t="str">
        <f>IF(OR('Rote Liste'!$BC91="H",'Rote Liste'!$BC91="V"),"",J91)</f>
        <v>nb</v>
      </c>
      <c r="B91" s="48" t="str">
        <f t="shared" si="1"/>
        <v/>
      </c>
      <c r="C91" s="49" t="s">
        <v>2479</v>
      </c>
      <c r="D91" s="50"/>
      <c r="E91" s="51"/>
      <c r="F91" s="52"/>
      <c r="G91" s="53"/>
      <c r="H91" s="53"/>
      <c r="I91" s="54"/>
      <c r="J91" s="54" t="str">
        <f>INDEX(ESV!$D$1:$D$567,MATCH(IF(ISNA(INDEX(KLAV!$B$2:$B$10,MATCH(IF(ISBLANK($D91)," ",$D91),KLAV!$A$2:$A$10,0))+INDEX(KLAV!$B$13:$B$21,MATCH(IF(ISBLANK($E91)," ",$E91),KLAV!$A$13:$A$21,0))+INDEX(KLAV!$B$24:$B$30,MATCH(IF(ISBLANK($F91)," ",$F91),KLAV!$A$24:$A$30,0))),999,INDEX(KLAV!$B$2:$B$10,MATCH(IF(ISBLANK($D91)," ",$D91),KLAV!$A$2:$A$10,0))+INDEX(KLAV!$B$13:$B$21,MATCH(IF(ISBLANK($E91)," ",$E91),KLAV!$A$13:$A$21,0))+INDEX(KLAV!$B$24:$B$30,MATCH(IF(ISBLANK($F91)," ",$F91),KLAV!$A$24:$A$30,0))),ESV!$E$1:$E$567,))</f>
        <v>nb</v>
      </c>
      <c r="R91" s="42"/>
      <c r="S91" s="42"/>
      <c r="U91" s="43"/>
      <c r="Z91" s="44"/>
      <c r="AA91" s="44"/>
      <c r="AB91" s="436"/>
      <c r="AC91" s="437"/>
      <c r="AD91" s="300"/>
      <c r="AE91" s="438"/>
      <c r="AF91" s="438"/>
      <c r="AG91" s="438"/>
      <c r="AH91" s="439"/>
      <c r="AI91" s="439"/>
      <c r="AJ91" s="439"/>
      <c r="AK91" s="439"/>
      <c r="BD91" s="44"/>
    </row>
    <row r="92" spans="1:56" ht="25.5" customHeight="1" x14ac:dyDescent="0.2">
      <c r="A92" s="32" t="str">
        <f>IF(OR('Rote Liste'!$BC92="H",'Rote Liste'!$BC92="V"),"",J92)</f>
        <v>nb</v>
      </c>
      <c r="B92" s="48" t="str">
        <f t="shared" si="1"/>
        <v/>
      </c>
      <c r="C92" s="49" t="s">
        <v>2480</v>
      </c>
      <c r="D92" s="50"/>
      <c r="E92" s="51"/>
      <c r="F92" s="52"/>
      <c r="G92" s="53"/>
      <c r="H92" s="53"/>
      <c r="I92" s="54"/>
      <c r="J92" s="54" t="str">
        <f>INDEX(ESV!$D$1:$D$567,MATCH(IF(ISNA(INDEX(KLAV!$B$2:$B$10,MATCH(IF(ISBLANK($D92)," ",$D92),KLAV!$A$2:$A$10,0))+INDEX(KLAV!$B$13:$B$21,MATCH(IF(ISBLANK($E92)," ",$E92),KLAV!$A$13:$A$21,0))+INDEX(KLAV!$B$24:$B$30,MATCH(IF(ISBLANK($F92)," ",$F92),KLAV!$A$24:$A$30,0))),999,INDEX(KLAV!$B$2:$B$10,MATCH(IF(ISBLANK($D92)," ",$D92),KLAV!$A$2:$A$10,0))+INDEX(KLAV!$B$13:$B$21,MATCH(IF(ISBLANK($E92)," ",$E92),KLAV!$A$13:$A$21,0))+INDEX(KLAV!$B$24:$B$30,MATCH(IF(ISBLANK($F92)," ",$F92),KLAV!$A$24:$A$30,0))),ESV!$E$1:$E$567,))</f>
        <v>nb</v>
      </c>
      <c r="R92" s="42"/>
      <c r="S92" s="42"/>
      <c r="U92" s="43"/>
      <c r="Z92" s="44"/>
      <c r="AA92" s="44"/>
      <c r="AB92" s="436"/>
      <c r="AC92" s="437"/>
      <c r="AD92" s="300"/>
      <c r="AE92" s="438"/>
      <c r="AF92" s="438"/>
      <c r="AG92" s="438"/>
      <c r="AH92" s="439"/>
      <c r="AI92" s="439"/>
      <c r="AJ92" s="439"/>
      <c r="AK92" s="439"/>
      <c r="BD92" s="44"/>
    </row>
    <row r="93" spans="1:56" ht="25.5" customHeight="1" x14ac:dyDescent="0.2">
      <c r="A93" s="32" t="str">
        <f>IF(OR('Rote Liste'!$BC93="H",'Rote Liste'!$BC93="V"),"",J93)</f>
        <v>nb</v>
      </c>
      <c r="B93" s="48" t="str">
        <f t="shared" si="1"/>
        <v/>
      </c>
      <c r="C93" s="49" t="s">
        <v>2481</v>
      </c>
      <c r="D93" s="50"/>
      <c r="E93" s="51"/>
      <c r="F93" s="52"/>
      <c r="G93" s="53"/>
      <c r="H93" s="53"/>
      <c r="I93" s="54"/>
      <c r="J93" s="54" t="str">
        <f>INDEX(ESV!$D$1:$D$567,MATCH(IF(ISNA(INDEX(KLAV!$B$2:$B$10,MATCH(IF(ISBLANK($D93)," ",$D93),KLAV!$A$2:$A$10,0))+INDEX(KLAV!$B$13:$B$21,MATCH(IF(ISBLANK($E93)," ",$E93),KLAV!$A$13:$A$21,0))+INDEX(KLAV!$B$24:$B$30,MATCH(IF(ISBLANK($F93)," ",$F93),KLAV!$A$24:$A$30,0))),999,INDEX(KLAV!$B$2:$B$10,MATCH(IF(ISBLANK($D93)," ",$D93),KLAV!$A$2:$A$10,0))+INDEX(KLAV!$B$13:$B$21,MATCH(IF(ISBLANK($E93)," ",$E93),KLAV!$A$13:$A$21,0))+INDEX(KLAV!$B$24:$B$30,MATCH(IF(ISBLANK($F93)," ",$F93),KLAV!$A$24:$A$30,0))),ESV!$E$1:$E$567,))</f>
        <v>nb</v>
      </c>
      <c r="R93" s="42"/>
      <c r="S93" s="42"/>
      <c r="U93" s="43"/>
      <c r="Z93" s="44"/>
      <c r="AA93" s="44"/>
      <c r="AB93" s="436"/>
      <c r="AC93" s="437"/>
      <c r="AD93" s="300"/>
      <c r="AE93" s="438"/>
      <c r="AF93" s="438"/>
      <c r="AG93" s="438"/>
      <c r="AH93" s="439"/>
      <c r="AI93" s="439"/>
      <c r="AJ93" s="439"/>
      <c r="AK93" s="439"/>
      <c r="BD93" s="44"/>
    </row>
    <row r="94" spans="1:56" ht="25.5" customHeight="1" x14ac:dyDescent="0.2">
      <c r="A94" s="32" t="str">
        <f>IF(OR('Rote Liste'!$BC94="H",'Rote Liste'!$BC94="V"),"",J94)</f>
        <v>nb</v>
      </c>
      <c r="B94" s="48" t="str">
        <f t="shared" si="1"/>
        <v/>
      </c>
      <c r="C94" s="49" t="s">
        <v>2482</v>
      </c>
      <c r="D94" s="50"/>
      <c r="E94" s="51"/>
      <c r="F94" s="52"/>
      <c r="G94" s="53"/>
      <c r="H94" s="53"/>
      <c r="I94" s="54"/>
      <c r="J94" s="54" t="str">
        <f>INDEX(ESV!$D$1:$D$567,MATCH(IF(ISNA(INDEX(KLAV!$B$2:$B$10,MATCH(IF(ISBLANK($D94)," ",$D94),KLAV!$A$2:$A$10,0))+INDEX(KLAV!$B$13:$B$21,MATCH(IF(ISBLANK($E94)," ",$E94),KLAV!$A$13:$A$21,0))+INDEX(KLAV!$B$24:$B$30,MATCH(IF(ISBLANK($F94)," ",$F94),KLAV!$A$24:$A$30,0))),999,INDEX(KLAV!$B$2:$B$10,MATCH(IF(ISBLANK($D94)," ",$D94),KLAV!$A$2:$A$10,0))+INDEX(KLAV!$B$13:$B$21,MATCH(IF(ISBLANK($E94)," ",$E94),KLAV!$A$13:$A$21,0))+INDEX(KLAV!$B$24:$B$30,MATCH(IF(ISBLANK($F94)," ",$F94),KLAV!$A$24:$A$30,0))),ESV!$E$1:$E$567,))</f>
        <v>nb</v>
      </c>
      <c r="R94" s="42"/>
      <c r="S94" s="42"/>
      <c r="U94" s="43"/>
      <c r="Z94" s="44"/>
      <c r="AA94" s="44"/>
      <c r="AB94" s="436"/>
      <c r="AC94" s="437"/>
      <c r="AD94" s="300"/>
      <c r="AE94" s="438"/>
      <c r="AF94" s="438"/>
      <c r="AG94" s="438"/>
      <c r="AH94" s="439"/>
      <c r="AI94" s="439"/>
      <c r="AJ94" s="439"/>
      <c r="AK94" s="439"/>
      <c r="BD94" s="44"/>
    </row>
    <row r="95" spans="1:56" ht="25.5" customHeight="1" x14ac:dyDescent="0.2">
      <c r="A95" s="32" t="str">
        <f>IF(OR('Rote Liste'!$BC95="H",'Rote Liste'!$BC95="V"),"",J95)</f>
        <v>nb</v>
      </c>
      <c r="B95" s="48" t="str">
        <f t="shared" si="1"/>
        <v/>
      </c>
      <c r="C95" s="49" t="s">
        <v>2483</v>
      </c>
      <c r="D95" s="50"/>
      <c r="E95" s="51"/>
      <c r="F95" s="52"/>
      <c r="G95" s="53"/>
      <c r="H95" s="53"/>
      <c r="I95" s="54"/>
      <c r="J95" s="54" t="str">
        <f>INDEX(ESV!$D$1:$D$567,MATCH(IF(ISNA(INDEX(KLAV!$B$2:$B$10,MATCH(IF(ISBLANK($D95)," ",$D95),KLAV!$A$2:$A$10,0))+INDEX(KLAV!$B$13:$B$21,MATCH(IF(ISBLANK($E95)," ",$E95),KLAV!$A$13:$A$21,0))+INDEX(KLAV!$B$24:$B$30,MATCH(IF(ISBLANK($F95)," ",$F95),KLAV!$A$24:$A$30,0))),999,INDEX(KLAV!$B$2:$B$10,MATCH(IF(ISBLANK($D95)," ",$D95),KLAV!$A$2:$A$10,0))+INDEX(KLAV!$B$13:$B$21,MATCH(IF(ISBLANK($E95)," ",$E95),KLAV!$A$13:$A$21,0))+INDEX(KLAV!$B$24:$B$30,MATCH(IF(ISBLANK($F95)," ",$F95),KLAV!$A$24:$A$30,0))),ESV!$E$1:$E$567,))</f>
        <v>nb</v>
      </c>
      <c r="R95" s="42"/>
      <c r="S95" s="42"/>
      <c r="U95" s="43"/>
      <c r="Z95" s="44"/>
      <c r="AA95" s="44"/>
      <c r="AB95" s="436"/>
      <c r="AC95" s="437"/>
      <c r="AD95" s="300"/>
      <c r="AE95" s="438"/>
      <c r="AF95" s="438"/>
      <c r="AG95" s="438"/>
      <c r="AH95" s="439"/>
      <c r="AI95" s="439"/>
      <c r="AJ95" s="439"/>
      <c r="AK95" s="439"/>
      <c r="BD95" s="44"/>
    </row>
    <row r="96" spans="1:56" ht="25.5" customHeight="1" x14ac:dyDescent="0.2">
      <c r="A96" s="32" t="str">
        <f>IF(OR('Rote Liste'!$BC96="H",'Rote Liste'!$BC96="V"),"",J96)</f>
        <v>nb</v>
      </c>
      <c r="B96" s="48" t="str">
        <f t="shared" si="1"/>
        <v/>
      </c>
      <c r="C96" s="49" t="s">
        <v>2484</v>
      </c>
      <c r="D96" s="50"/>
      <c r="E96" s="51"/>
      <c r="F96" s="52"/>
      <c r="G96" s="53"/>
      <c r="H96" s="53"/>
      <c r="I96" s="54"/>
      <c r="J96" s="54" t="str">
        <f>INDEX(ESV!$D$1:$D$567,MATCH(IF(ISNA(INDEX(KLAV!$B$2:$B$10,MATCH(IF(ISBLANK($D96)," ",$D96),KLAV!$A$2:$A$10,0))+INDEX(KLAV!$B$13:$B$21,MATCH(IF(ISBLANK($E96)," ",$E96),KLAV!$A$13:$A$21,0))+INDEX(KLAV!$B$24:$B$30,MATCH(IF(ISBLANK($F96)," ",$F96),KLAV!$A$24:$A$30,0))),999,INDEX(KLAV!$B$2:$B$10,MATCH(IF(ISBLANK($D96)," ",$D96),KLAV!$A$2:$A$10,0))+INDEX(KLAV!$B$13:$B$21,MATCH(IF(ISBLANK($E96)," ",$E96),KLAV!$A$13:$A$21,0))+INDEX(KLAV!$B$24:$B$30,MATCH(IF(ISBLANK($F96)," ",$F96),KLAV!$A$24:$A$30,0))),ESV!$E$1:$E$567,))</f>
        <v>nb</v>
      </c>
      <c r="R96" s="42"/>
      <c r="S96" s="42"/>
      <c r="U96" s="43"/>
      <c r="Z96" s="44"/>
      <c r="AA96" s="44"/>
      <c r="AB96" s="436"/>
      <c r="AC96" s="437"/>
      <c r="AD96" s="300"/>
      <c r="AE96" s="438"/>
      <c r="AF96" s="438"/>
      <c r="AG96" s="438"/>
      <c r="AH96" s="439"/>
      <c r="AI96" s="439"/>
      <c r="AJ96" s="439"/>
      <c r="AK96" s="439"/>
      <c r="BD96" s="44"/>
    </row>
    <row r="97" spans="1:56" ht="25.5" customHeight="1" x14ac:dyDescent="0.2">
      <c r="A97" s="32" t="str">
        <f>IF(OR('Rote Liste'!$BC97="H",'Rote Liste'!$BC97="V"),"",J97)</f>
        <v>nb</v>
      </c>
      <c r="B97" s="48" t="str">
        <f t="shared" si="1"/>
        <v/>
      </c>
      <c r="C97" s="49" t="s">
        <v>2485</v>
      </c>
      <c r="D97" s="50"/>
      <c r="E97" s="51"/>
      <c r="F97" s="52"/>
      <c r="G97" s="53"/>
      <c r="H97" s="53"/>
      <c r="I97" s="54"/>
      <c r="J97" s="54" t="str">
        <f>INDEX(ESV!$D$1:$D$567,MATCH(IF(ISNA(INDEX(KLAV!$B$2:$B$10,MATCH(IF(ISBLANK($D97)," ",$D97),KLAV!$A$2:$A$10,0))+INDEX(KLAV!$B$13:$B$21,MATCH(IF(ISBLANK($E97)," ",$E97),KLAV!$A$13:$A$21,0))+INDEX(KLAV!$B$24:$B$30,MATCH(IF(ISBLANK($F97)," ",$F97),KLAV!$A$24:$A$30,0))),999,INDEX(KLAV!$B$2:$B$10,MATCH(IF(ISBLANK($D97)," ",$D97),KLAV!$A$2:$A$10,0))+INDEX(KLAV!$B$13:$B$21,MATCH(IF(ISBLANK($E97)," ",$E97),KLAV!$A$13:$A$21,0))+INDEX(KLAV!$B$24:$B$30,MATCH(IF(ISBLANK($F97)," ",$F97),KLAV!$A$24:$A$30,0))),ESV!$E$1:$E$567,))</f>
        <v>nb</v>
      </c>
      <c r="R97" s="42"/>
      <c r="S97" s="42"/>
      <c r="U97" s="43"/>
      <c r="Z97" s="44"/>
      <c r="AA97" s="44"/>
      <c r="AB97" s="436"/>
      <c r="AC97" s="437"/>
      <c r="AD97" s="300"/>
      <c r="AE97" s="438"/>
      <c r="AF97" s="438"/>
      <c r="AG97" s="438"/>
      <c r="AH97" s="439"/>
      <c r="AI97" s="439"/>
      <c r="AJ97" s="439"/>
      <c r="AK97" s="439"/>
      <c r="BD97" s="44"/>
    </row>
    <row r="98" spans="1:56" ht="25.5" customHeight="1" x14ac:dyDescent="0.2">
      <c r="A98" s="32" t="str">
        <f>IF(OR('Rote Liste'!$BC98="H",'Rote Liste'!$BC98="V"),"",J98)</f>
        <v>nb</v>
      </c>
      <c r="B98" s="48" t="str">
        <f t="shared" si="1"/>
        <v/>
      </c>
      <c r="C98" s="49" t="s">
        <v>2486</v>
      </c>
      <c r="D98" s="50"/>
      <c r="E98" s="51"/>
      <c r="F98" s="52"/>
      <c r="G98" s="53"/>
      <c r="H98" s="53"/>
      <c r="I98" s="54"/>
      <c r="J98" s="54" t="str">
        <f>INDEX(ESV!$D$1:$D$567,MATCH(IF(ISNA(INDEX(KLAV!$B$2:$B$10,MATCH(IF(ISBLANK($D98)," ",$D98),KLAV!$A$2:$A$10,0))+INDEX(KLAV!$B$13:$B$21,MATCH(IF(ISBLANK($E98)," ",$E98),KLAV!$A$13:$A$21,0))+INDEX(KLAV!$B$24:$B$30,MATCH(IF(ISBLANK($F98)," ",$F98),KLAV!$A$24:$A$30,0))),999,INDEX(KLAV!$B$2:$B$10,MATCH(IF(ISBLANK($D98)," ",$D98),KLAV!$A$2:$A$10,0))+INDEX(KLAV!$B$13:$B$21,MATCH(IF(ISBLANK($E98)," ",$E98),KLAV!$A$13:$A$21,0))+INDEX(KLAV!$B$24:$B$30,MATCH(IF(ISBLANK($F98)," ",$F98),KLAV!$A$24:$A$30,0))),ESV!$E$1:$E$567,))</f>
        <v>nb</v>
      </c>
      <c r="R98" s="42"/>
      <c r="S98" s="42"/>
      <c r="U98" s="43"/>
      <c r="Z98" s="44"/>
      <c r="AA98" s="44"/>
      <c r="AB98" s="436"/>
      <c r="AC98" s="437"/>
      <c r="AD98" s="300"/>
      <c r="AE98" s="438"/>
      <c r="AF98" s="438"/>
      <c r="AG98" s="438"/>
      <c r="AH98" s="439"/>
      <c r="AI98" s="439"/>
      <c r="AJ98" s="439"/>
      <c r="AK98" s="439"/>
      <c r="BD98" s="44"/>
    </row>
    <row r="99" spans="1:56" ht="25.5" customHeight="1" x14ac:dyDescent="0.2">
      <c r="A99" s="32" t="str">
        <f>IF(OR('Rote Liste'!$BC99="H",'Rote Liste'!$BC99="V"),"",J99)</f>
        <v>nb</v>
      </c>
      <c r="B99" s="48" t="str">
        <f t="shared" si="1"/>
        <v/>
      </c>
      <c r="C99" s="49" t="s">
        <v>2487</v>
      </c>
      <c r="D99" s="50"/>
      <c r="E99" s="51"/>
      <c r="F99" s="52"/>
      <c r="G99" s="53"/>
      <c r="H99" s="53"/>
      <c r="I99" s="54"/>
      <c r="J99" s="54" t="str">
        <f>INDEX(ESV!$D$1:$D$567,MATCH(IF(ISNA(INDEX(KLAV!$B$2:$B$10,MATCH(IF(ISBLANK($D99)," ",$D99),KLAV!$A$2:$A$10,0))+INDEX(KLAV!$B$13:$B$21,MATCH(IF(ISBLANK($E99)," ",$E99),KLAV!$A$13:$A$21,0))+INDEX(KLAV!$B$24:$B$30,MATCH(IF(ISBLANK($F99)," ",$F99),KLAV!$A$24:$A$30,0))),999,INDEX(KLAV!$B$2:$B$10,MATCH(IF(ISBLANK($D99)," ",$D99),KLAV!$A$2:$A$10,0))+INDEX(KLAV!$B$13:$B$21,MATCH(IF(ISBLANK($E99)," ",$E99),KLAV!$A$13:$A$21,0))+INDEX(KLAV!$B$24:$B$30,MATCH(IF(ISBLANK($F99)," ",$F99),KLAV!$A$24:$A$30,0))),ESV!$E$1:$E$567,))</f>
        <v>nb</v>
      </c>
      <c r="R99" s="42"/>
      <c r="S99" s="42"/>
      <c r="U99" s="43"/>
      <c r="Z99" s="44"/>
      <c r="AA99" s="44"/>
      <c r="AB99" s="436"/>
      <c r="AC99" s="437"/>
      <c r="AD99" s="300"/>
      <c r="AE99" s="438"/>
      <c r="AF99" s="438"/>
      <c r="AG99" s="438"/>
      <c r="AH99" s="439"/>
      <c r="AI99" s="439"/>
      <c r="AJ99" s="439"/>
      <c r="AK99" s="439"/>
      <c r="BD99" s="44"/>
    </row>
    <row r="100" spans="1:56" ht="25.5" customHeight="1" x14ac:dyDescent="0.2">
      <c r="A100" s="32" t="str">
        <f>IF(OR('Rote Liste'!$BC100="H",'Rote Liste'!$BC100="V"),"",J100)</f>
        <v>nb</v>
      </c>
      <c r="B100" s="48" t="str">
        <f t="shared" si="1"/>
        <v/>
      </c>
      <c r="C100" s="49" t="s">
        <v>2488</v>
      </c>
      <c r="D100" s="50"/>
      <c r="E100" s="51"/>
      <c r="F100" s="52"/>
      <c r="G100" s="53"/>
      <c r="H100" s="53"/>
      <c r="I100" s="54"/>
      <c r="J100" s="54" t="str">
        <f>INDEX(ESV!$D$1:$D$567,MATCH(IF(ISNA(INDEX(KLAV!$B$2:$B$10,MATCH(IF(ISBLANK($D100)," ",$D100),KLAV!$A$2:$A$10,0))+INDEX(KLAV!$B$13:$B$21,MATCH(IF(ISBLANK($E100)," ",$E100),KLAV!$A$13:$A$21,0))+INDEX(KLAV!$B$24:$B$30,MATCH(IF(ISBLANK($F100)," ",$F100),KLAV!$A$24:$A$30,0))),999,INDEX(KLAV!$B$2:$B$10,MATCH(IF(ISBLANK($D100)," ",$D100),KLAV!$A$2:$A$10,0))+INDEX(KLAV!$B$13:$B$21,MATCH(IF(ISBLANK($E100)," ",$E100),KLAV!$A$13:$A$21,0))+INDEX(KLAV!$B$24:$B$30,MATCH(IF(ISBLANK($F100)," ",$F100),KLAV!$A$24:$A$30,0))),ESV!$E$1:$E$567,))</f>
        <v>nb</v>
      </c>
      <c r="R100" s="42"/>
      <c r="S100" s="42"/>
      <c r="U100" s="43"/>
      <c r="Z100" s="44"/>
      <c r="AA100" s="44"/>
      <c r="AB100" s="436"/>
      <c r="AC100" s="437"/>
      <c r="AD100" s="300"/>
      <c r="AE100" s="438"/>
      <c r="AF100" s="438"/>
      <c r="AG100" s="438"/>
      <c r="AH100" s="439"/>
      <c r="AI100" s="439"/>
      <c r="AJ100" s="439"/>
      <c r="AK100" s="439"/>
      <c r="BD100" s="44"/>
    </row>
    <row r="101" spans="1:56" ht="25.5" customHeight="1" x14ac:dyDescent="0.2">
      <c r="A101" s="32" t="str">
        <f>IF(OR('Rote Liste'!$BC101="H",'Rote Liste'!$BC101="V"),"",J101)</f>
        <v>nb</v>
      </c>
      <c r="B101" s="48" t="str">
        <f t="shared" si="1"/>
        <v/>
      </c>
      <c r="C101" s="49" t="s">
        <v>2489</v>
      </c>
      <c r="D101" s="50"/>
      <c r="E101" s="51"/>
      <c r="F101" s="52"/>
      <c r="G101" s="53"/>
      <c r="H101" s="53"/>
      <c r="I101" s="54"/>
      <c r="J101" s="54" t="str">
        <f>INDEX(ESV!$D$1:$D$567,MATCH(IF(ISNA(INDEX(KLAV!$B$2:$B$10,MATCH(IF(ISBLANK($D101)," ",$D101),KLAV!$A$2:$A$10,0))+INDEX(KLAV!$B$13:$B$21,MATCH(IF(ISBLANK($E101)," ",$E101),KLAV!$A$13:$A$21,0))+INDEX(KLAV!$B$24:$B$30,MATCH(IF(ISBLANK($F101)," ",$F101),KLAV!$A$24:$A$30,0))),999,INDEX(KLAV!$B$2:$B$10,MATCH(IF(ISBLANK($D101)," ",$D101),KLAV!$A$2:$A$10,0))+INDEX(KLAV!$B$13:$B$21,MATCH(IF(ISBLANK($E101)," ",$E101),KLAV!$A$13:$A$21,0))+INDEX(KLAV!$B$24:$B$30,MATCH(IF(ISBLANK($F101)," ",$F101),KLAV!$A$24:$A$30,0))),ESV!$E$1:$E$567,))</f>
        <v>nb</v>
      </c>
      <c r="R101" s="42"/>
      <c r="S101" s="42"/>
      <c r="U101" s="43"/>
      <c r="Z101" s="44"/>
      <c r="AA101" s="44"/>
      <c r="AB101" s="436"/>
      <c r="AC101" s="437"/>
      <c r="AD101" s="300"/>
      <c r="AE101" s="438"/>
      <c r="AF101" s="438"/>
      <c r="AG101" s="438"/>
      <c r="AH101" s="439"/>
      <c r="AI101" s="439"/>
      <c r="AJ101" s="439"/>
      <c r="AK101" s="439"/>
      <c r="BD101" s="44"/>
    </row>
    <row r="102" spans="1:56" ht="25.5" customHeight="1" x14ac:dyDescent="0.2">
      <c r="A102" s="32" t="str">
        <f>IF(OR('Rote Liste'!$BC102="H",'Rote Liste'!$BC102="V"),"",J102)</f>
        <v>nb</v>
      </c>
      <c r="B102" s="48" t="str">
        <f t="shared" si="1"/>
        <v/>
      </c>
      <c r="C102" s="49" t="s">
        <v>2490</v>
      </c>
      <c r="D102" s="50"/>
      <c r="E102" s="51"/>
      <c r="F102" s="52"/>
      <c r="G102" s="53"/>
      <c r="H102" s="53"/>
      <c r="I102" s="54"/>
      <c r="J102" s="54" t="str">
        <f>INDEX(ESV!$D$1:$D$567,MATCH(IF(ISNA(INDEX(KLAV!$B$2:$B$10,MATCH(IF(ISBLANK($D102)," ",$D102),KLAV!$A$2:$A$10,0))+INDEX(KLAV!$B$13:$B$21,MATCH(IF(ISBLANK($E102)," ",$E102),KLAV!$A$13:$A$21,0))+INDEX(KLAV!$B$24:$B$30,MATCH(IF(ISBLANK($F102)," ",$F102),KLAV!$A$24:$A$30,0))),999,INDEX(KLAV!$B$2:$B$10,MATCH(IF(ISBLANK($D102)," ",$D102),KLAV!$A$2:$A$10,0))+INDEX(KLAV!$B$13:$B$21,MATCH(IF(ISBLANK($E102)," ",$E102),KLAV!$A$13:$A$21,0))+INDEX(KLAV!$B$24:$B$30,MATCH(IF(ISBLANK($F102)," ",$F102),KLAV!$A$24:$A$30,0))),ESV!$E$1:$E$567,))</f>
        <v>nb</v>
      </c>
      <c r="R102" s="42"/>
      <c r="S102" s="42"/>
      <c r="U102" s="43"/>
      <c r="Z102" s="44"/>
      <c r="AA102" s="44"/>
      <c r="AB102" s="436"/>
      <c r="AC102" s="437"/>
      <c r="AD102" s="300"/>
      <c r="AE102" s="438"/>
      <c r="AF102" s="438"/>
      <c r="AG102" s="438"/>
      <c r="AH102" s="439"/>
      <c r="AI102" s="439"/>
      <c r="AJ102" s="439"/>
      <c r="AK102" s="439"/>
      <c r="BD102" s="44"/>
    </row>
    <row r="103" spans="1:56" ht="25.5" customHeight="1" x14ac:dyDescent="0.2">
      <c r="A103" s="32" t="str">
        <f>IF(OR('Rote Liste'!$BC103="H",'Rote Liste'!$BC103="V"),"",J103)</f>
        <v>nb</v>
      </c>
      <c r="B103" s="48" t="str">
        <f t="shared" si="1"/>
        <v/>
      </c>
      <c r="C103" s="49" t="s">
        <v>2491</v>
      </c>
      <c r="D103" s="50"/>
      <c r="E103" s="51"/>
      <c r="F103" s="52"/>
      <c r="G103" s="53"/>
      <c r="H103" s="53"/>
      <c r="I103" s="54"/>
      <c r="J103" s="54" t="str">
        <f>INDEX(ESV!$D$1:$D$567,MATCH(IF(ISNA(INDEX(KLAV!$B$2:$B$10,MATCH(IF(ISBLANK($D103)," ",$D103),KLAV!$A$2:$A$10,0))+INDEX(KLAV!$B$13:$B$21,MATCH(IF(ISBLANK($E103)," ",$E103),KLAV!$A$13:$A$21,0))+INDEX(KLAV!$B$24:$B$30,MATCH(IF(ISBLANK($F103)," ",$F103),KLAV!$A$24:$A$30,0))),999,INDEX(KLAV!$B$2:$B$10,MATCH(IF(ISBLANK($D103)," ",$D103),KLAV!$A$2:$A$10,0))+INDEX(KLAV!$B$13:$B$21,MATCH(IF(ISBLANK($E103)," ",$E103),KLAV!$A$13:$A$21,0))+INDEX(KLAV!$B$24:$B$30,MATCH(IF(ISBLANK($F103)," ",$F103),KLAV!$A$24:$A$30,0))),ESV!$E$1:$E$567,))</f>
        <v>nb</v>
      </c>
      <c r="R103" s="42"/>
      <c r="S103" s="42"/>
      <c r="U103" s="43"/>
      <c r="Z103" s="44"/>
      <c r="AA103" s="44"/>
      <c r="AB103" s="436"/>
      <c r="AC103" s="437"/>
      <c r="AD103" s="300"/>
      <c r="AE103" s="438"/>
      <c r="AF103" s="438"/>
      <c r="AG103" s="438"/>
      <c r="AH103" s="439"/>
      <c r="AI103" s="439"/>
      <c r="AJ103" s="439"/>
      <c r="AK103" s="439"/>
      <c r="BD103" s="44"/>
    </row>
    <row r="104" spans="1:56" ht="25.5" customHeight="1" x14ac:dyDescent="0.2">
      <c r="A104" s="32" t="str">
        <f>IF(OR('Rote Liste'!$BC104="H",'Rote Liste'!$BC104="V"),"",J104)</f>
        <v>nb</v>
      </c>
      <c r="B104" s="48" t="str">
        <f t="shared" si="1"/>
        <v/>
      </c>
      <c r="C104" s="49" t="s">
        <v>2492</v>
      </c>
      <c r="D104" s="50"/>
      <c r="E104" s="51"/>
      <c r="F104" s="52"/>
      <c r="G104" s="53"/>
      <c r="H104" s="53"/>
      <c r="I104" s="54"/>
      <c r="J104" s="54" t="str">
        <f>INDEX(ESV!$D$1:$D$567,MATCH(IF(ISNA(INDEX(KLAV!$B$2:$B$10,MATCH(IF(ISBLANK($D104)," ",$D104),KLAV!$A$2:$A$10,0))+INDEX(KLAV!$B$13:$B$21,MATCH(IF(ISBLANK($E104)," ",$E104),KLAV!$A$13:$A$21,0))+INDEX(KLAV!$B$24:$B$30,MATCH(IF(ISBLANK($F104)," ",$F104),KLAV!$A$24:$A$30,0))),999,INDEX(KLAV!$B$2:$B$10,MATCH(IF(ISBLANK($D104)," ",$D104),KLAV!$A$2:$A$10,0))+INDEX(KLAV!$B$13:$B$21,MATCH(IF(ISBLANK($E104)," ",$E104),KLAV!$A$13:$A$21,0))+INDEX(KLAV!$B$24:$B$30,MATCH(IF(ISBLANK($F104)," ",$F104),KLAV!$A$24:$A$30,0))),ESV!$E$1:$E$567,))</f>
        <v>nb</v>
      </c>
      <c r="R104" s="42"/>
      <c r="S104" s="42"/>
      <c r="U104" s="43"/>
      <c r="Z104" s="44"/>
      <c r="AA104" s="44"/>
      <c r="AB104" s="436"/>
      <c r="AC104" s="437"/>
      <c r="AD104" s="300"/>
      <c r="AE104" s="438"/>
      <c r="AF104" s="438"/>
      <c r="AG104" s="438"/>
      <c r="AH104" s="439"/>
      <c r="AI104" s="439"/>
      <c r="AJ104" s="439"/>
      <c r="AK104" s="439"/>
      <c r="BD104" s="44"/>
    </row>
    <row r="105" spans="1:56" ht="25.5" customHeight="1" x14ac:dyDescent="0.2">
      <c r="A105" s="32" t="str">
        <f>IF(OR('Rote Liste'!$BC105="H",'Rote Liste'!$BC105="V"),"",J105)</f>
        <v>nb</v>
      </c>
      <c r="B105" s="48" t="str">
        <f t="shared" si="1"/>
        <v/>
      </c>
      <c r="C105" s="49" t="s">
        <v>2493</v>
      </c>
      <c r="D105" s="50"/>
      <c r="E105" s="51"/>
      <c r="F105" s="52"/>
      <c r="G105" s="53"/>
      <c r="H105" s="53"/>
      <c r="I105" s="54"/>
      <c r="J105" s="54" t="str">
        <f>INDEX(ESV!$D$1:$D$567,MATCH(IF(ISNA(INDEX(KLAV!$B$2:$B$10,MATCH(IF(ISBLANK($D105)," ",$D105),KLAV!$A$2:$A$10,0))+INDEX(KLAV!$B$13:$B$21,MATCH(IF(ISBLANK($E105)," ",$E105),KLAV!$A$13:$A$21,0))+INDEX(KLAV!$B$24:$B$30,MATCH(IF(ISBLANK($F105)," ",$F105),KLAV!$A$24:$A$30,0))),999,INDEX(KLAV!$B$2:$B$10,MATCH(IF(ISBLANK($D105)," ",$D105),KLAV!$A$2:$A$10,0))+INDEX(KLAV!$B$13:$B$21,MATCH(IF(ISBLANK($E105)," ",$E105),KLAV!$A$13:$A$21,0))+INDEX(KLAV!$B$24:$B$30,MATCH(IF(ISBLANK($F105)," ",$F105),KLAV!$A$24:$A$30,0))),ESV!$E$1:$E$567,))</f>
        <v>nb</v>
      </c>
      <c r="R105" s="42"/>
      <c r="S105" s="42"/>
      <c r="U105" s="43"/>
      <c r="Z105" s="44"/>
      <c r="AA105" s="44"/>
      <c r="AB105" s="436"/>
      <c r="AC105" s="437"/>
      <c r="AD105" s="300"/>
      <c r="AE105" s="438"/>
      <c r="AF105" s="438"/>
      <c r="AG105" s="438"/>
      <c r="AH105" s="439"/>
      <c r="AI105" s="439"/>
      <c r="AJ105" s="439"/>
      <c r="AK105" s="439"/>
      <c r="BD105" s="44"/>
    </row>
    <row r="106" spans="1:56" ht="25.5" customHeight="1" x14ac:dyDescent="0.2">
      <c r="A106" s="32" t="str">
        <f>IF(OR('Rote Liste'!$BC106="H",'Rote Liste'!$BC106="V"),"",J106)</f>
        <v>nb</v>
      </c>
      <c r="B106" s="48" t="str">
        <f t="shared" si="1"/>
        <v/>
      </c>
      <c r="C106" s="49" t="s">
        <v>2494</v>
      </c>
      <c r="D106" s="50"/>
      <c r="E106" s="51"/>
      <c r="F106" s="52"/>
      <c r="G106" s="53"/>
      <c r="H106" s="53"/>
      <c r="I106" s="54"/>
      <c r="J106" s="54" t="str">
        <f>INDEX(ESV!$D$1:$D$567,MATCH(IF(ISNA(INDEX(KLAV!$B$2:$B$10,MATCH(IF(ISBLANK($D106)," ",$D106),KLAV!$A$2:$A$10,0))+INDEX(KLAV!$B$13:$B$21,MATCH(IF(ISBLANK($E106)," ",$E106),KLAV!$A$13:$A$21,0))+INDEX(KLAV!$B$24:$B$30,MATCH(IF(ISBLANK($F106)," ",$F106),KLAV!$A$24:$A$30,0))),999,INDEX(KLAV!$B$2:$B$10,MATCH(IF(ISBLANK($D106)," ",$D106),KLAV!$A$2:$A$10,0))+INDEX(KLAV!$B$13:$B$21,MATCH(IF(ISBLANK($E106)," ",$E106),KLAV!$A$13:$A$21,0))+INDEX(KLAV!$B$24:$B$30,MATCH(IF(ISBLANK($F106)," ",$F106),KLAV!$A$24:$A$30,0))),ESV!$E$1:$E$567,))</f>
        <v>nb</v>
      </c>
      <c r="R106" s="42"/>
      <c r="S106" s="42"/>
      <c r="U106" s="43"/>
      <c r="Z106" s="44"/>
      <c r="AA106" s="44"/>
      <c r="AB106" s="436"/>
      <c r="AC106" s="437"/>
      <c r="AD106" s="300"/>
      <c r="AE106" s="438"/>
      <c r="AF106" s="438"/>
      <c r="AG106" s="438"/>
      <c r="AH106" s="439"/>
      <c r="AI106" s="439"/>
      <c r="AJ106" s="439"/>
      <c r="AK106" s="439"/>
      <c r="BD106" s="44"/>
    </row>
    <row r="107" spans="1:56" ht="25.5" customHeight="1" x14ac:dyDescent="0.2">
      <c r="A107" s="32" t="str">
        <f>IF(OR('Rote Liste'!$BC107="H",'Rote Liste'!$BC107="V"),"",J107)</f>
        <v>nb</v>
      </c>
      <c r="B107" s="48" t="str">
        <f t="shared" si="1"/>
        <v/>
      </c>
      <c r="C107" s="49" t="s">
        <v>2495</v>
      </c>
      <c r="D107" s="50"/>
      <c r="E107" s="51"/>
      <c r="F107" s="52"/>
      <c r="G107" s="53"/>
      <c r="H107" s="53"/>
      <c r="I107" s="54"/>
      <c r="J107" s="54" t="str">
        <f>INDEX(ESV!$D$1:$D$567,MATCH(IF(ISNA(INDEX(KLAV!$B$2:$B$10,MATCH(IF(ISBLANK($D107)," ",$D107),KLAV!$A$2:$A$10,0))+INDEX(KLAV!$B$13:$B$21,MATCH(IF(ISBLANK($E107)," ",$E107),KLAV!$A$13:$A$21,0))+INDEX(KLAV!$B$24:$B$30,MATCH(IF(ISBLANK($F107)," ",$F107),KLAV!$A$24:$A$30,0))),999,INDEX(KLAV!$B$2:$B$10,MATCH(IF(ISBLANK($D107)," ",$D107),KLAV!$A$2:$A$10,0))+INDEX(KLAV!$B$13:$B$21,MATCH(IF(ISBLANK($E107)," ",$E107),KLAV!$A$13:$A$21,0))+INDEX(KLAV!$B$24:$B$30,MATCH(IF(ISBLANK($F107)," ",$F107),KLAV!$A$24:$A$30,0))),ESV!$E$1:$E$567,))</f>
        <v>nb</v>
      </c>
      <c r="R107" s="42"/>
      <c r="S107" s="42"/>
      <c r="U107" s="43"/>
      <c r="Z107" s="44"/>
      <c r="AA107" s="44"/>
      <c r="AB107" s="436"/>
      <c r="AC107" s="437"/>
      <c r="AD107" s="300"/>
      <c r="AE107" s="438"/>
      <c r="AF107" s="438"/>
      <c r="AG107" s="438"/>
      <c r="AH107" s="439"/>
      <c r="AI107" s="439"/>
      <c r="AJ107" s="439"/>
      <c r="AK107" s="439"/>
      <c r="BD107" s="44"/>
    </row>
    <row r="108" spans="1:56" ht="25.5" customHeight="1" x14ac:dyDescent="0.2">
      <c r="A108" s="32" t="str">
        <f>IF(OR('Rote Liste'!$BC108="H",'Rote Liste'!$BC108="V"),"",J108)</f>
        <v>nb</v>
      </c>
      <c r="B108" s="48" t="str">
        <f t="shared" si="1"/>
        <v/>
      </c>
      <c r="C108" s="49" t="s">
        <v>2496</v>
      </c>
      <c r="D108" s="50"/>
      <c r="E108" s="51"/>
      <c r="F108" s="52"/>
      <c r="G108" s="53"/>
      <c r="H108" s="53"/>
      <c r="I108" s="54"/>
      <c r="J108" s="54" t="str">
        <f>INDEX(ESV!$D$1:$D$567,MATCH(IF(ISNA(INDEX(KLAV!$B$2:$B$10,MATCH(IF(ISBLANK($D108)," ",$D108),KLAV!$A$2:$A$10,0))+INDEX(KLAV!$B$13:$B$21,MATCH(IF(ISBLANK($E108)," ",$E108),KLAV!$A$13:$A$21,0))+INDEX(KLAV!$B$24:$B$30,MATCH(IF(ISBLANK($F108)," ",$F108),KLAV!$A$24:$A$30,0))),999,INDEX(KLAV!$B$2:$B$10,MATCH(IF(ISBLANK($D108)," ",$D108),KLAV!$A$2:$A$10,0))+INDEX(KLAV!$B$13:$B$21,MATCH(IF(ISBLANK($E108)," ",$E108),KLAV!$A$13:$A$21,0))+INDEX(KLAV!$B$24:$B$30,MATCH(IF(ISBLANK($F108)," ",$F108),KLAV!$A$24:$A$30,0))),ESV!$E$1:$E$567,))</f>
        <v>nb</v>
      </c>
      <c r="R108" s="42"/>
      <c r="S108" s="42"/>
      <c r="U108" s="43"/>
      <c r="Z108" s="44"/>
      <c r="AA108" s="44"/>
      <c r="AB108" s="436"/>
      <c r="AC108" s="437"/>
      <c r="AD108" s="300"/>
      <c r="AE108" s="438"/>
      <c r="AF108" s="438"/>
      <c r="AG108" s="438"/>
      <c r="AH108" s="439"/>
      <c r="AI108" s="439"/>
      <c r="AJ108" s="439"/>
      <c r="AK108" s="439"/>
      <c r="BD108" s="44"/>
    </row>
    <row r="109" spans="1:56" ht="25.5" customHeight="1" x14ac:dyDescent="0.2">
      <c r="A109" s="32" t="str">
        <f>IF(OR('Rote Liste'!$BC109="H",'Rote Liste'!$BC109="V"),"",J109)</f>
        <v>nb</v>
      </c>
      <c r="B109" s="48" t="str">
        <f t="shared" si="1"/>
        <v/>
      </c>
      <c r="C109" s="49" t="s">
        <v>2497</v>
      </c>
      <c r="D109" s="50"/>
      <c r="E109" s="51"/>
      <c r="F109" s="52"/>
      <c r="G109" s="53"/>
      <c r="H109" s="53"/>
      <c r="I109" s="54"/>
      <c r="J109" s="54" t="str">
        <f>INDEX(ESV!$D$1:$D$567,MATCH(IF(ISNA(INDEX(KLAV!$B$2:$B$10,MATCH(IF(ISBLANK($D109)," ",$D109),KLAV!$A$2:$A$10,0))+INDEX(KLAV!$B$13:$B$21,MATCH(IF(ISBLANK($E109)," ",$E109),KLAV!$A$13:$A$21,0))+INDEX(KLAV!$B$24:$B$30,MATCH(IF(ISBLANK($F109)," ",$F109),KLAV!$A$24:$A$30,0))),999,INDEX(KLAV!$B$2:$B$10,MATCH(IF(ISBLANK($D109)," ",$D109),KLAV!$A$2:$A$10,0))+INDEX(KLAV!$B$13:$B$21,MATCH(IF(ISBLANK($E109)," ",$E109),KLAV!$A$13:$A$21,0))+INDEX(KLAV!$B$24:$B$30,MATCH(IF(ISBLANK($F109)," ",$F109),KLAV!$A$24:$A$30,0))),ESV!$E$1:$E$567,))</f>
        <v>nb</v>
      </c>
      <c r="R109" s="42"/>
      <c r="S109" s="42"/>
      <c r="U109" s="43"/>
      <c r="Z109" s="44"/>
      <c r="AA109" s="44"/>
      <c r="AB109" s="436"/>
      <c r="AC109" s="437"/>
      <c r="AD109" s="300"/>
      <c r="AE109" s="438"/>
      <c r="AF109" s="438"/>
      <c r="AG109" s="438"/>
      <c r="AH109" s="439"/>
      <c r="AI109" s="439"/>
      <c r="AJ109" s="439"/>
      <c r="AK109" s="439"/>
      <c r="BD109" s="44"/>
    </row>
    <row r="110" spans="1:56" ht="25.5" customHeight="1" x14ac:dyDescent="0.2">
      <c r="A110" s="32" t="str">
        <f>IF(OR('Rote Liste'!$BC110="H",'Rote Liste'!$BC110="V"),"",J110)</f>
        <v>nb</v>
      </c>
      <c r="B110" s="48" t="str">
        <f t="shared" si="1"/>
        <v/>
      </c>
      <c r="C110" s="49" t="s">
        <v>2498</v>
      </c>
      <c r="D110" s="50"/>
      <c r="E110" s="51"/>
      <c r="F110" s="52"/>
      <c r="G110" s="53"/>
      <c r="H110" s="53"/>
      <c r="I110" s="54"/>
      <c r="J110" s="54" t="str">
        <f>INDEX(ESV!$D$1:$D$567,MATCH(IF(ISNA(INDEX(KLAV!$B$2:$B$10,MATCH(IF(ISBLANK($D110)," ",$D110),KLAV!$A$2:$A$10,0))+INDEX(KLAV!$B$13:$B$21,MATCH(IF(ISBLANK($E110)," ",$E110),KLAV!$A$13:$A$21,0))+INDEX(KLAV!$B$24:$B$30,MATCH(IF(ISBLANK($F110)," ",$F110),KLAV!$A$24:$A$30,0))),999,INDEX(KLAV!$B$2:$B$10,MATCH(IF(ISBLANK($D110)," ",$D110),KLAV!$A$2:$A$10,0))+INDEX(KLAV!$B$13:$B$21,MATCH(IF(ISBLANK($E110)," ",$E110),KLAV!$A$13:$A$21,0))+INDEX(KLAV!$B$24:$B$30,MATCH(IF(ISBLANK($F110)," ",$F110),KLAV!$A$24:$A$30,0))),ESV!$E$1:$E$567,))</f>
        <v>nb</v>
      </c>
      <c r="R110" s="42"/>
      <c r="S110" s="42"/>
      <c r="U110" s="43"/>
      <c r="Z110" s="44"/>
      <c r="AA110" s="44"/>
      <c r="AB110" s="436"/>
      <c r="AC110" s="437"/>
      <c r="AD110" s="300"/>
      <c r="AE110" s="438"/>
      <c r="AF110" s="438"/>
      <c r="AG110" s="438"/>
      <c r="AH110" s="439"/>
      <c r="AI110" s="439"/>
      <c r="AJ110" s="439"/>
      <c r="AK110" s="439"/>
      <c r="BD110" s="44"/>
    </row>
    <row r="111" spans="1:56" ht="25.5" customHeight="1" x14ac:dyDescent="0.2">
      <c r="A111" s="32" t="str">
        <f>IF(OR('Rote Liste'!$BC111="H",'Rote Liste'!$BC111="V"),"",J111)</f>
        <v>nb</v>
      </c>
      <c r="B111" s="48" t="str">
        <f t="shared" si="1"/>
        <v/>
      </c>
      <c r="C111" s="49" t="s">
        <v>2499</v>
      </c>
      <c r="D111" s="50"/>
      <c r="E111" s="51"/>
      <c r="F111" s="52"/>
      <c r="G111" s="53"/>
      <c r="H111" s="53"/>
      <c r="I111" s="54"/>
      <c r="J111" s="54" t="str">
        <f>INDEX(ESV!$D$1:$D$567,MATCH(IF(ISNA(INDEX(KLAV!$B$2:$B$10,MATCH(IF(ISBLANK($D111)," ",$D111),KLAV!$A$2:$A$10,0))+INDEX(KLAV!$B$13:$B$21,MATCH(IF(ISBLANK($E111)," ",$E111),KLAV!$A$13:$A$21,0))+INDEX(KLAV!$B$24:$B$30,MATCH(IF(ISBLANK($F111)," ",$F111),KLAV!$A$24:$A$30,0))),999,INDEX(KLAV!$B$2:$B$10,MATCH(IF(ISBLANK($D111)," ",$D111),KLAV!$A$2:$A$10,0))+INDEX(KLAV!$B$13:$B$21,MATCH(IF(ISBLANK($E111)," ",$E111),KLAV!$A$13:$A$21,0))+INDEX(KLAV!$B$24:$B$30,MATCH(IF(ISBLANK($F111)," ",$F111),KLAV!$A$24:$A$30,0))),ESV!$E$1:$E$567,))</f>
        <v>nb</v>
      </c>
      <c r="R111" s="42"/>
      <c r="S111" s="42"/>
      <c r="U111" s="43"/>
      <c r="Z111" s="44"/>
      <c r="AA111" s="44"/>
      <c r="AB111" s="436"/>
      <c r="AC111" s="437"/>
      <c r="AD111" s="300"/>
      <c r="AE111" s="438"/>
      <c r="AF111" s="438"/>
      <c r="AG111" s="438"/>
      <c r="AH111" s="439"/>
      <c r="AI111" s="439"/>
      <c r="AJ111" s="439"/>
      <c r="AK111" s="439"/>
      <c r="BD111" s="44"/>
    </row>
    <row r="112" spans="1:56" ht="25.5" customHeight="1" x14ac:dyDescent="0.2">
      <c r="A112" s="32" t="str">
        <f>IF(OR('Rote Liste'!$BC112="H",'Rote Liste'!$BC112="V"),"",J112)</f>
        <v>nb</v>
      </c>
      <c r="B112" s="48" t="str">
        <f t="shared" si="1"/>
        <v/>
      </c>
      <c r="C112" s="49" t="s">
        <v>2500</v>
      </c>
      <c r="D112" s="50"/>
      <c r="E112" s="51"/>
      <c r="F112" s="52"/>
      <c r="G112" s="53"/>
      <c r="H112" s="53"/>
      <c r="I112" s="54"/>
      <c r="J112" s="54" t="str">
        <f>INDEX(ESV!$D$1:$D$567,MATCH(IF(ISNA(INDEX(KLAV!$B$2:$B$10,MATCH(IF(ISBLANK($D112)," ",$D112),KLAV!$A$2:$A$10,0))+INDEX(KLAV!$B$13:$B$21,MATCH(IF(ISBLANK($E112)," ",$E112),KLAV!$A$13:$A$21,0))+INDEX(KLAV!$B$24:$B$30,MATCH(IF(ISBLANK($F112)," ",$F112),KLAV!$A$24:$A$30,0))),999,INDEX(KLAV!$B$2:$B$10,MATCH(IF(ISBLANK($D112)," ",$D112),KLAV!$A$2:$A$10,0))+INDEX(KLAV!$B$13:$B$21,MATCH(IF(ISBLANK($E112)," ",$E112),KLAV!$A$13:$A$21,0))+INDEX(KLAV!$B$24:$B$30,MATCH(IF(ISBLANK($F112)," ",$F112),KLAV!$A$24:$A$30,0))),ESV!$E$1:$E$567,))</f>
        <v>nb</v>
      </c>
      <c r="R112" s="42"/>
      <c r="S112" s="42"/>
      <c r="U112" s="43"/>
      <c r="Z112" s="44"/>
      <c r="AA112" s="44"/>
      <c r="AB112" s="436"/>
      <c r="AC112" s="437"/>
      <c r="AD112" s="300"/>
      <c r="AE112" s="438"/>
      <c r="AF112" s="438"/>
      <c r="AG112" s="438"/>
      <c r="AH112" s="439"/>
      <c r="AI112" s="439"/>
      <c r="AJ112" s="439"/>
      <c r="AK112" s="439"/>
      <c r="BD112" s="44"/>
    </row>
    <row r="113" spans="1:56" ht="25.5" customHeight="1" x14ac:dyDescent="0.2">
      <c r="A113" s="32" t="str">
        <f>IF(OR('Rote Liste'!$BC113="H",'Rote Liste'!$BC113="V"),"",J113)</f>
        <v>nb</v>
      </c>
      <c r="B113" s="48" t="str">
        <f t="shared" si="1"/>
        <v/>
      </c>
      <c r="C113" s="49" t="s">
        <v>2501</v>
      </c>
      <c r="D113" s="50"/>
      <c r="E113" s="51"/>
      <c r="F113" s="52"/>
      <c r="G113" s="53"/>
      <c r="H113" s="53"/>
      <c r="I113" s="54"/>
      <c r="J113" s="54" t="str">
        <f>INDEX(ESV!$D$1:$D$567,MATCH(IF(ISNA(INDEX(KLAV!$B$2:$B$10,MATCH(IF(ISBLANK($D113)," ",$D113),KLAV!$A$2:$A$10,0))+INDEX(KLAV!$B$13:$B$21,MATCH(IF(ISBLANK($E113)," ",$E113),KLAV!$A$13:$A$21,0))+INDEX(KLAV!$B$24:$B$30,MATCH(IF(ISBLANK($F113)," ",$F113),KLAV!$A$24:$A$30,0))),999,INDEX(KLAV!$B$2:$B$10,MATCH(IF(ISBLANK($D113)," ",$D113),KLAV!$A$2:$A$10,0))+INDEX(KLAV!$B$13:$B$21,MATCH(IF(ISBLANK($E113)," ",$E113),KLAV!$A$13:$A$21,0))+INDEX(KLAV!$B$24:$B$30,MATCH(IF(ISBLANK($F113)," ",$F113),KLAV!$A$24:$A$30,0))),ESV!$E$1:$E$567,))</f>
        <v>nb</v>
      </c>
      <c r="R113" s="42"/>
      <c r="S113" s="42"/>
      <c r="U113" s="43"/>
      <c r="Z113" s="44"/>
      <c r="AA113" s="44"/>
      <c r="AB113" s="436"/>
      <c r="AC113" s="437"/>
      <c r="AD113" s="300"/>
      <c r="AE113" s="438"/>
      <c r="AF113" s="438"/>
      <c r="AG113" s="438"/>
      <c r="AH113" s="439"/>
      <c r="AI113" s="439"/>
      <c r="AJ113" s="439"/>
      <c r="AK113" s="439"/>
      <c r="BD113" s="44"/>
    </row>
    <row r="114" spans="1:56" ht="25.5" customHeight="1" x14ac:dyDescent="0.2">
      <c r="A114" s="32" t="str">
        <f>IF(OR('Rote Liste'!$BC114="H",'Rote Liste'!$BC114="V"),"",J114)</f>
        <v>nb</v>
      </c>
      <c r="B114" s="48" t="str">
        <f t="shared" si="1"/>
        <v/>
      </c>
      <c r="C114" s="49" t="s">
        <v>2502</v>
      </c>
      <c r="D114" s="50"/>
      <c r="E114" s="51"/>
      <c r="F114" s="52"/>
      <c r="G114" s="53"/>
      <c r="H114" s="53"/>
      <c r="I114" s="54"/>
      <c r="J114" s="54" t="str">
        <f>INDEX(ESV!$D$1:$D$567,MATCH(IF(ISNA(INDEX(KLAV!$B$2:$B$10,MATCH(IF(ISBLANK($D114)," ",$D114),KLAV!$A$2:$A$10,0))+INDEX(KLAV!$B$13:$B$21,MATCH(IF(ISBLANK($E114)," ",$E114),KLAV!$A$13:$A$21,0))+INDEX(KLAV!$B$24:$B$30,MATCH(IF(ISBLANK($F114)," ",$F114),KLAV!$A$24:$A$30,0))),999,INDEX(KLAV!$B$2:$B$10,MATCH(IF(ISBLANK($D114)," ",$D114),KLAV!$A$2:$A$10,0))+INDEX(KLAV!$B$13:$B$21,MATCH(IF(ISBLANK($E114)," ",$E114),KLAV!$A$13:$A$21,0))+INDEX(KLAV!$B$24:$B$30,MATCH(IF(ISBLANK($F114)," ",$F114),KLAV!$A$24:$A$30,0))),ESV!$E$1:$E$567,))</f>
        <v>nb</v>
      </c>
      <c r="R114" s="42"/>
      <c r="S114" s="42"/>
      <c r="U114" s="43"/>
      <c r="Z114" s="44"/>
      <c r="AA114" s="44"/>
      <c r="AB114" s="436"/>
      <c r="AC114" s="437"/>
      <c r="AD114" s="300"/>
      <c r="AE114" s="438"/>
      <c r="AF114" s="438"/>
      <c r="AG114" s="438"/>
      <c r="AH114" s="439"/>
      <c r="AI114" s="439"/>
      <c r="AJ114" s="439"/>
      <c r="AK114" s="439"/>
      <c r="BD114" s="44"/>
    </row>
    <row r="115" spans="1:56" ht="25.5" customHeight="1" x14ac:dyDescent="0.2">
      <c r="A115" s="32" t="str">
        <f>IF(OR('Rote Liste'!$BC115="H",'Rote Liste'!$BC115="V"),"",J115)</f>
        <v>nb</v>
      </c>
      <c r="B115" s="48" t="str">
        <f t="shared" si="1"/>
        <v/>
      </c>
      <c r="C115" s="49" t="s">
        <v>2503</v>
      </c>
      <c r="D115" s="50"/>
      <c r="E115" s="51"/>
      <c r="F115" s="52"/>
      <c r="G115" s="53"/>
      <c r="H115" s="53"/>
      <c r="I115" s="54"/>
      <c r="J115" s="54" t="str">
        <f>INDEX(ESV!$D$1:$D$567,MATCH(IF(ISNA(INDEX(KLAV!$B$2:$B$10,MATCH(IF(ISBLANK($D115)," ",$D115),KLAV!$A$2:$A$10,0))+INDEX(KLAV!$B$13:$B$21,MATCH(IF(ISBLANK($E115)," ",$E115),KLAV!$A$13:$A$21,0))+INDEX(KLAV!$B$24:$B$30,MATCH(IF(ISBLANK($F115)," ",$F115),KLAV!$A$24:$A$30,0))),999,INDEX(KLAV!$B$2:$B$10,MATCH(IF(ISBLANK($D115)," ",$D115),KLAV!$A$2:$A$10,0))+INDEX(KLAV!$B$13:$B$21,MATCH(IF(ISBLANK($E115)," ",$E115),KLAV!$A$13:$A$21,0))+INDEX(KLAV!$B$24:$B$30,MATCH(IF(ISBLANK($F115)," ",$F115),KLAV!$A$24:$A$30,0))),ESV!$E$1:$E$567,))</f>
        <v>nb</v>
      </c>
      <c r="R115" s="42"/>
      <c r="S115" s="42"/>
      <c r="U115" s="43"/>
      <c r="Z115" s="44"/>
      <c r="AA115" s="44"/>
      <c r="AB115" s="436"/>
      <c r="AC115" s="437"/>
      <c r="AD115" s="300"/>
      <c r="AE115" s="438"/>
      <c r="AF115" s="438"/>
      <c r="AG115" s="438"/>
      <c r="AH115" s="439"/>
      <c r="AI115" s="439"/>
      <c r="AJ115" s="439"/>
      <c r="AK115" s="439"/>
      <c r="BD115" s="44"/>
    </row>
    <row r="116" spans="1:56" ht="25.5" customHeight="1" x14ac:dyDescent="0.2">
      <c r="A116" s="32" t="str">
        <f>IF(OR('Rote Liste'!$BC116="H",'Rote Liste'!$BC116="V"),"",J116)</f>
        <v>nb</v>
      </c>
      <c r="B116" s="48" t="str">
        <f t="shared" si="1"/>
        <v/>
      </c>
      <c r="C116" s="49" t="s">
        <v>2504</v>
      </c>
      <c r="D116" s="50"/>
      <c r="E116" s="51"/>
      <c r="F116" s="52"/>
      <c r="G116" s="53"/>
      <c r="H116" s="53"/>
      <c r="I116" s="54"/>
      <c r="J116" s="54" t="str">
        <f>INDEX(ESV!$D$1:$D$567,MATCH(IF(ISNA(INDEX(KLAV!$B$2:$B$10,MATCH(IF(ISBLANK($D116)," ",$D116),KLAV!$A$2:$A$10,0))+INDEX(KLAV!$B$13:$B$21,MATCH(IF(ISBLANK($E116)," ",$E116),KLAV!$A$13:$A$21,0))+INDEX(KLAV!$B$24:$B$30,MATCH(IF(ISBLANK($F116)," ",$F116),KLAV!$A$24:$A$30,0))),999,INDEX(KLAV!$B$2:$B$10,MATCH(IF(ISBLANK($D116)," ",$D116),KLAV!$A$2:$A$10,0))+INDEX(KLAV!$B$13:$B$21,MATCH(IF(ISBLANK($E116)," ",$E116),KLAV!$A$13:$A$21,0))+INDEX(KLAV!$B$24:$B$30,MATCH(IF(ISBLANK($F116)," ",$F116),KLAV!$A$24:$A$30,0))),ESV!$E$1:$E$567,))</f>
        <v>nb</v>
      </c>
      <c r="R116" s="42"/>
      <c r="S116" s="42"/>
      <c r="U116" s="43"/>
      <c r="Z116" s="44"/>
      <c r="AA116" s="44"/>
      <c r="AB116" s="436"/>
      <c r="AC116" s="437"/>
      <c r="AD116" s="300"/>
      <c r="AE116" s="438"/>
      <c r="AF116" s="438"/>
      <c r="AG116" s="438"/>
      <c r="AH116" s="439"/>
      <c r="AI116" s="439"/>
      <c r="AJ116" s="439"/>
      <c r="AK116" s="439"/>
      <c r="BD116" s="44"/>
    </row>
    <row r="117" spans="1:56" ht="25.5" customHeight="1" x14ac:dyDescent="0.2">
      <c r="A117" s="32" t="str">
        <f>IF(OR('Rote Liste'!$BC117="H",'Rote Liste'!$BC117="V"),"",J117)</f>
        <v>nb</v>
      </c>
      <c r="B117" s="48" t="str">
        <f t="shared" si="1"/>
        <v/>
      </c>
      <c r="C117" s="49" t="s">
        <v>2505</v>
      </c>
      <c r="D117" s="50"/>
      <c r="E117" s="51"/>
      <c r="F117" s="52"/>
      <c r="G117" s="53"/>
      <c r="H117" s="53"/>
      <c r="I117" s="54"/>
      <c r="J117" s="54" t="str">
        <f>INDEX(ESV!$D$1:$D$567,MATCH(IF(ISNA(INDEX(KLAV!$B$2:$B$10,MATCH(IF(ISBLANK($D117)," ",$D117),KLAV!$A$2:$A$10,0))+INDEX(KLAV!$B$13:$B$21,MATCH(IF(ISBLANK($E117)," ",$E117),KLAV!$A$13:$A$21,0))+INDEX(KLAV!$B$24:$B$30,MATCH(IF(ISBLANK($F117)," ",$F117),KLAV!$A$24:$A$30,0))),999,INDEX(KLAV!$B$2:$B$10,MATCH(IF(ISBLANK($D117)," ",$D117),KLAV!$A$2:$A$10,0))+INDEX(KLAV!$B$13:$B$21,MATCH(IF(ISBLANK($E117)," ",$E117),KLAV!$A$13:$A$21,0))+INDEX(KLAV!$B$24:$B$30,MATCH(IF(ISBLANK($F117)," ",$F117),KLAV!$A$24:$A$30,0))),ESV!$E$1:$E$567,))</f>
        <v>nb</v>
      </c>
      <c r="R117" s="42"/>
      <c r="S117" s="42"/>
      <c r="U117" s="43"/>
      <c r="Z117" s="44"/>
      <c r="AA117" s="44"/>
      <c r="AB117" s="436"/>
      <c r="AC117" s="437"/>
      <c r="AD117" s="300"/>
      <c r="AE117" s="438"/>
      <c r="AF117" s="438"/>
      <c r="AG117" s="438"/>
      <c r="AH117" s="439"/>
      <c r="AI117" s="439"/>
      <c r="AJ117" s="439"/>
      <c r="AK117" s="439"/>
      <c r="BD117" s="44"/>
    </row>
    <row r="118" spans="1:56" ht="25.5" customHeight="1" x14ac:dyDescent="0.2">
      <c r="A118" s="32" t="str">
        <f>IF(OR('Rote Liste'!$BC118="H",'Rote Liste'!$BC118="V"),"",J118)</f>
        <v>nb</v>
      </c>
      <c r="B118" s="48" t="str">
        <f t="shared" si="1"/>
        <v/>
      </c>
      <c r="C118" s="49" t="s">
        <v>3042</v>
      </c>
      <c r="D118" s="50"/>
      <c r="E118" s="51"/>
      <c r="F118" s="52"/>
      <c r="G118" s="53"/>
      <c r="H118" s="53"/>
      <c r="I118" s="54"/>
      <c r="J118" s="54" t="str">
        <f>INDEX(ESV!$D$1:$D$567,MATCH(IF(ISNA(INDEX(KLAV!$B$2:$B$10,MATCH(IF(ISBLANK($D118)," ",$D118),KLAV!$A$2:$A$10,0))+INDEX(KLAV!$B$13:$B$21,MATCH(IF(ISBLANK($E118)," ",$E118),KLAV!$A$13:$A$21,0))+INDEX(KLAV!$B$24:$B$30,MATCH(IF(ISBLANK($F118)," ",$F118),KLAV!$A$24:$A$30,0))),999,INDEX(KLAV!$B$2:$B$10,MATCH(IF(ISBLANK($D118)," ",$D118),KLAV!$A$2:$A$10,0))+INDEX(KLAV!$B$13:$B$21,MATCH(IF(ISBLANK($E118)," ",$E118),KLAV!$A$13:$A$21,0))+INDEX(KLAV!$B$24:$B$30,MATCH(IF(ISBLANK($F118)," ",$F118),KLAV!$A$24:$A$30,0))),ESV!$E$1:$E$567,))</f>
        <v>nb</v>
      </c>
      <c r="R118" s="42"/>
      <c r="S118" s="42"/>
      <c r="U118" s="43"/>
      <c r="Z118" s="44"/>
      <c r="AA118" s="44"/>
      <c r="AB118" s="436"/>
      <c r="AC118" s="437"/>
      <c r="AD118" s="300"/>
      <c r="AE118" s="438"/>
      <c r="AF118" s="438"/>
      <c r="AG118" s="438"/>
      <c r="AH118" s="439"/>
      <c r="AI118" s="439"/>
      <c r="AJ118" s="439"/>
      <c r="AK118" s="439"/>
      <c r="BD118" s="44"/>
    </row>
    <row r="119" spans="1:56" ht="25.5" customHeight="1" x14ac:dyDescent="0.2">
      <c r="A119" s="32" t="str">
        <f>IF(OR('Rote Liste'!$BC119="H",'Rote Liste'!$BC119="V"),"",J119)</f>
        <v>nb</v>
      </c>
      <c r="B119" s="48" t="str">
        <f t="shared" si="1"/>
        <v/>
      </c>
      <c r="C119" s="49" t="s">
        <v>3043</v>
      </c>
      <c r="D119" s="50"/>
      <c r="E119" s="51"/>
      <c r="F119" s="52"/>
      <c r="G119" s="53"/>
      <c r="H119" s="53"/>
      <c r="I119" s="54"/>
      <c r="J119" s="54" t="str">
        <f>INDEX(ESV!$D$1:$D$567,MATCH(IF(ISNA(INDEX(KLAV!$B$2:$B$10,MATCH(IF(ISBLANK($D119)," ",$D119),KLAV!$A$2:$A$10,0))+INDEX(KLAV!$B$13:$B$21,MATCH(IF(ISBLANK($E119)," ",$E119),KLAV!$A$13:$A$21,0))+INDEX(KLAV!$B$24:$B$30,MATCH(IF(ISBLANK($F119)," ",$F119),KLAV!$A$24:$A$30,0))),999,INDEX(KLAV!$B$2:$B$10,MATCH(IF(ISBLANK($D119)," ",$D119),KLAV!$A$2:$A$10,0))+INDEX(KLAV!$B$13:$B$21,MATCH(IF(ISBLANK($E119)," ",$E119),KLAV!$A$13:$A$21,0))+INDEX(KLAV!$B$24:$B$30,MATCH(IF(ISBLANK($F119)," ",$F119),KLAV!$A$24:$A$30,0))),ESV!$E$1:$E$567,))</f>
        <v>nb</v>
      </c>
      <c r="R119" s="42"/>
      <c r="S119" s="42"/>
      <c r="U119" s="43"/>
      <c r="Z119" s="44"/>
      <c r="AA119" s="44"/>
      <c r="AB119" s="436"/>
      <c r="AC119" s="437"/>
      <c r="AD119" s="300"/>
      <c r="AE119" s="438"/>
      <c r="AF119" s="438"/>
      <c r="AG119" s="438"/>
      <c r="AH119" s="439"/>
      <c r="AI119" s="439"/>
      <c r="AJ119" s="439"/>
      <c r="AK119" s="439"/>
      <c r="BD119" s="44"/>
    </row>
    <row r="120" spans="1:56" ht="25.5" customHeight="1" x14ac:dyDescent="0.2">
      <c r="A120" s="32" t="str">
        <f>IF(OR('Rote Liste'!$BC120="H",'Rote Liste'!$BC120="V"),"",J120)</f>
        <v>nb</v>
      </c>
      <c r="B120" s="48" t="str">
        <f t="shared" si="1"/>
        <v/>
      </c>
      <c r="C120" s="49" t="s">
        <v>2506</v>
      </c>
      <c r="D120" s="50"/>
      <c r="E120" s="51"/>
      <c r="F120" s="52"/>
      <c r="G120" s="53"/>
      <c r="H120" s="53"/>
      <c r="I120" s="54"/>
      <c r="J120" s="54" t="str">
        <f>INDEX(ESV!$D$1:$D$567,MATCH(IF(ISNA(INDEX(KLAV!$B$2:$B$10,MATCH(IF(ISBLANK($D120)," ",$D120),KLAV!$A$2:$A$10,0))+INDEX(KLAV!$B$13:$B$21,MATCH(IF(ISBLANK($E120)," ",$E120),KLAV!$A$13:$A$21,0))+INDEX(KLAV!$B$24:$B$30,MATCH(IF(ISBLANK($F120)," ",$F120),KLAV!$A$24:$A$30,0))),999,INDEX(KLAV!$B$2:$B$10,MATCH(IF(ISBLANK($D120)," ",$D120),KLAV!$A$2:$A$10,0))+INDEX(KLAV!$B$13:$B$21,MATCH(IF(ISBLANK($E120)," ",$E120),KLAV!$A$13:$A$21,0))+INDEX(KLAV!$B$24:$B$30,MATCH(IF(ISBLANK($F120)," ",$F120),KLAV!$A$24:$A$30,0))),ESV!$E$1:$E$567,))</f>
        <v>nb</v>
      </c>
      <c r="R120" s="42"/>
      <c r="S120" s="42"/>
      <c r="U120" s="43"/>
      <c r="Z120" s="44"/>
      <c r="AA120" s="44"/>
      <c r="AB120" s="436"/>
      <c r="AC120" s="437"/>
      <c r="AD120" s="300"/>
      <c r="AE120" s="438"/>
      <c r="AF120" s="438"/>
      <c r="AG120" s="438"/>
      <c r="AH120" s="439"/>
      <c r="AI120" s="439"/>
      <c r="AJ120" s="439"/>
      <c r="AK120" s="439"/>
      <c r="BD120" s="44"/>
    </row>
    <row r="121" spans="1:56" ht="25.5" customHeight="1" x14ac:dyDescent="0.2">
      <c r="A121" s="32" t="str">
        <f>IF(OR('Rote Liste'!$BC121="H",'Rote Liste'!$BC121="V"),"",J121)</f>
        <v>nb</v>
      </c>
      <c r="B121" s="48" t="str">
        <f t="shared" si="1"/>
        <v/>
      </c>
      <c r="C121" s="49" t="s">
        <v>2507</v>
      </c>
      <c r="D121" s="50"/>
      <c r="E121" s="51"/>
      <c r="F121" s="52"/>
      <c r="G121" s="53"/>
      <c r="H121" s="53"/>
      <c r="I121" s="54"/>
      <c r="J121" s="54" t="str">
        <f>INDEX(ESV!$D$1:$D$567,MATCH(IF(ISNA(INDEX(KLAV!$B$2:$B$10,MATCH(IF(ISBLANK($D121)," ",$D121),KLAV!$A$2:$A$10,0))+INDEX(KLAV!$B$13:$B$21,MATCH(IF(ISBLANK($E121)," ",$E121),KLAV!$A$13:$A$21,0))+INDEX(KLAV!$B$24:$B$30,MATCH(IF(ISBLANK($F121)," ",$F121),KLAV!$A$24:$A$30,0))),999,INDEX(KLAV!$B$2:$B$10,MATCH(IF(ISBLANK($D121)," ",$D121),KLAV!$A$2:$A$10,0))+INDEX(KLAV!$B$13:$B$21,MATCH(IF(ISBLANK($E121)," ",$E121),KLAV!$A$13:$A$21,0))+INDEX(KLAV!$B$24:$B$30,MATCH(IF(ISBLANK($F121)," ",$F121),KLAV!$A$24:$A$30,0))),ESV!$E$1:$E$567,))</f>
        <v>nb</v>
      </c>
      <c r="R121" s="42"/>
      <c r="S121" s="42"/>
      <c r="U121" s="43"/>
      <c r="Z121" s="44"/>
      <c r="AA121" s="44"/>
      <c r="AB121" s="436"/>
      <c r="AC121" s="437"/>
      <c r="AD121" s="300"/>
      <c r="AE121" s="438"/>
      <c r="AF121" s="438"/>
      <c r="AG121" s="438"/>
      <c r="AH121" s="439"/>
      <c r="AI121" s="439"/>
      <c r="AJ121" s="439"/>
      <c r="AK121" s="439"/>
      <c r="BD121" s="44"/>
    </row>
    <row r="122" spans="1:56" ht="25.5" customHeight="1" x14ac:dyDescent="0.2">
      <c r="A122" s="32" t="str">
        <f>IF(OR('Rote Liste'!$BC122="H",'Rote Liste'!$BC122="V"),"",J122)</f>
        <v>nb</v>
      </c>
      <c r="B122" s="48" t="str">
        <f t="shared" si="1"/>
        <v/>
      </c>
      <c r="C122" s="49" t="s">
        <v>3203</v>
      </c>
      <c r="D122" s="50"/>
      <c r="E122" s="51"/>
      <c r="F122" s="52"/>
      <c r="G122" s="53"/>
      <c r="H122" s="53"/>
      <c r="I122" s="54"/>
      <c r="J122" s="54" t="str">
        <f>INDEX(ESV!$D$1:$D$567,MATCH(IF(ISNA(INDEX(KLAV!$B$2:$B$10,MATCH(IF(ISBLANK($D122)," ",$D122),KLAV!$A$2:$A$10,0))+INDEX(KLAV!$B$13:$B$21,MATCH(IF(ISBLANK($E122)," ",$E122),KLAV!$A$13:$A$21,0))+INDEX(KLAV!$B$24:$B$30,MATCH(IF(ISBLANK($F122)," ",$F122),KLAV!$A$24:$A$30,0))),999,INDEX(KLAV!$B$2:$B$10,MATCH(IF(ISBLANK($D122)," ",$D122),KLAV!$A$2:$A$10,0))+INDEX(KLAV!$B$13:$B$21,MATCH(IF(ISBLANK($E122)," ",$E122),KLAV!$A$13:$A$21,0))+INDEX(KLAV!$B$24:$B$30,MATCH(IF(ISBLANK($F122)," ",$F122),KLAV!$A$24:$A$30,0))),ESV!$E$1:$E$567,))</f>
        <v>nb</v>
      </c>
      <c r="R122" s="42"/>
      <c r="S122" s="42"/>
      <c r="U122" s="43"/>
      <c r="Z122" s="44"/>
      <c r="AA122" s="44"/>
      <c r="AB122" s="436"/>
      <c r="AC122" s="437"/>
      <c r="AD122" s="300"/>
      <c r="AE122" s="438"/>
      <c r="AF122" s="438"/>
      <c r="AG122" s="438"/>
      <c r="AH122" s="439"/>
      <c r="AI122" s="439"/>
      <c r="AJ122" s="439"/>
      <c r="AK122" s="439"/>
      <c r="BD122" s="44"/>
    </row>
    <row r="123" spans="1:56" ht="25.5" customHeight="1" x14ac:dyDescent="0.2">
      <c r="A123" s="32" t="str">
        <f>IF(OR('Rote Liste'!$BC123="H",'Rote Liste'!$BC123="V"),"",J123)</f>
        <v>nb</v>
      </c>
      <c r="B123" s="48" t="str">
        <f t="shared" si="1"/>
        <v/>
      </c>
      <c r="C123" s="49" t="s">
        <v>2508</v>
      </c>
      <c r="D123" s="50"/>
      <c r="E123" s="51"/>
      <c r="F123" s="52"/>
      <c r="G123" s="53"/>
      <c r="H123" s="53"/>
      <c r="I123" s="54"/>
      <c r="J123" s="54" t="str">
        <f>INDEX(ESV!$D$1:$D$567,MATCH(IF(ISNA(INDEX(KLAV!$B$2:$B$10,MATCH(IF(ISBLANK($D123)," ",$D123),KLAV!$A$2:$A$10,0))+INDEX(KLAV!$B$13:$B$21,MATCH(IF(ISBLANK($E123)," ",$E123),KLAV!$A$13:$A$21,0))+INDEX(KLAV!$B$24:$B$30,MATCH(IF(ISBLANK($F123)," ",$F123),KLAV!$A$24:$A$30,0))),999,INDEX(KLAV!$B$2:$B$10,MATCH(IF(ISBLANK($D123)," ",$D123),KLAV!$A$2:$A$10,0))+INDEX(KLAV!$B$13:$B$21,MATCH(IF(ISBLANK($E123)," ",$E123),KLAV!$A$13:$A$21,0))+INDEX(KLAV!$B$24:$B$30,MATCH(IF(ISBLANK($F123)," ",$F123),KLAV!$A$24:$A$30,0))),ESV!$E$1:$E$567,))</f>
        <v>nb</v>
      </c>
      <c r="R123" s="42"/>
      <c r="S123" s="42"/>
      <c r="U123" s="43"/>
      <c r="Z123" s="44"/>
      <c r="AA123" s="44"/>
      <c r="AB123" s="436"/>
      <c r="AC123" s="437"/>
      <c r="AD123" s="300"/>
      <c r="AE123" s="438"/>
      <c r="AF123" s="438"/>
      <c r="AG123" s="438"/>
      <c r="AH123" s="439"/>
      <c r="AI123" s="439"/>
      <c r="AJ123" s="439"/>
      <c r="AK123" s="439"/>
      <c r="BD123" s="44"/>
    </row>
    <row r="124" spans="1:56" ht="25.5" customHeight="1" x14ac:dyDescent="0.2">
      <c r="A124" s="32" t="str">
        <f>IF(OR('Rote Liste'!$BC124="H",'Rote Liste'!$BC124="V"),"",J124)</f>
        <v>nb</v>
      </c>
      <c r="B124" s="48" t="str">
        <f t="shared" si="1"/>
        <v/>
      </c>
      <c r="C124" s="49" t="s">
        <v>2509</v>
      </c>
      <c r="D124" s="50"/>
      <c r="E124" s="51"/>
      <c r="F124" s="52"/>
      <c r="G124" s="53"/>
      <c r="H124" s="53"/>
      <c r="I124" s="54"/>
      <c r="J124" s="54" t="str">
        <f>INDEX(ESV!$D$1:$D$567,MATCH(IF(ISNA(INDEX(KLAV!$B$2:$B$10,MATCH(IF(ISBLANK($D124)," ",$D124),KLAV!$A$2:$A$10,0))+INDEX(KLAV!$B$13:$B$21,MATCH(IF(ISBLANK($E124)," ",$E124),KLAV!$A$13:$A$21,0))+INDEX(KLAV!$B$24:$B$30,MATCH(IF(ISBLANK($F124)," ",$F124),KLAV!$A$24:$A$30,0))),999,INDEX(KLAV!$B$2:$B$10,MATCH(IF(ISBLANK($D124)," ",$D124),KLAV!$A$2:$A$10,0))+INDEX(KLAV!$B$13:$B$21,MATCH(IF(ISBLANK($E124)," ",$E124),KLAV!$A$13:$A$21,0))+INDEX(KLAV!$B$24:$B$30,MATCH(IF(ISBLANK($F124)," ",$F124),KLAV!$A$24:$A$30,0))),ESV!$E$1:$E$567,))</f>
        <v>nb</v>
      </c>
      <c r="R124" s="42"/>
      <c r="S124" s="42"/>
      <c r="U124" s="43"/>
      <c r="Z124" s="44"/>
      <c r="AA124" s="44"/>
      <c r="AB124" s="436"/>
      <c r="AC124" s="437"/>
      <c r="AD124" s="300"/>
      <c r="AE124" s="438"/>
      <c r="AF124" s="438"/>
      <c r="AG124" s="438"/>
      <c r="AH124" s="439"/>
      <c r="AI124" s="439"/>
      <c r="AJ124" s="439"/>
      <c r="AK124" s="439"/>
      <c r="BD124" s="44"/>
    </row>
    <row r="125" spans="1:56" ht="25.5" customHeight="1" x14ac:dyDescent="0.2">
      <c r="A125" s="32" t="str">
        <f>IF(OR('Rote Liste'!$BC125="H",'Rote Liste'!$BC125="V"),"",J125)</f>
        <v>nb</v>
      </c>
      <c r="B125" s="48" t="str">
        <f t="shared" ref="B125:B179" si="2">IF(D125="AE?","E?",IF(D125="AE","E",""))</f>
        <v/>
      </c>
      <c r="C125" s="49" t="s">
        <v>3161</v>
      </c>
      <c r="D125" s="50"/>
      <c r="E125" s="51"/>
      <c r="F125" s="52"/>
      <c r="G125" s="53"/>
      <c r="H125" s="53"/>
      <c r="I125" s="54"/>
      <c r="J125" s="54" t="str">
        <f>INDEX(ESV!$D$1:$D$567,MATCH(IF(ISNA(INDEX(KLAV!$B$2:$B$10,MATCH(IF(ISBLANK($D125)," ",$D125),KLAV!$A$2:$A$10,0))+INDEX(KLAV!$B$13:$B$21,MATCH(IF(ISBLANK($E125)," ",$E125),KLAV!$A$13:$A$21,0))+INDEX(KLAV!$B$24:$B$30,MATCH(IF(ISBLANK($F125)," ",$F125),KLAV!$A$24:$A$30,0))),999,INDEX(KLAV!$B$2:$B$10,MATCH(IF(ISBLANK($D125)," ",$D125),KLAV!$A$2:$A$10,0))+INDEX(KLAV!$B$13:$B$21,MATCH(IF(ISBLANK($E125)," ",$E125),KLAV!$A$13:$A$21,0))+INDEX(KLAV!$B$24:$B$30,MATCH(IF(ISBLANK($F125)," ",$F125),KLAV!$A$24:$A$30,0))),ESV!$E$1:$E$567,))</f>
        <v>nb</v>
      </c>
      <c r="R125" s="42"/>
      <c r="S125" s="42"/>
      <c r="U125" s="43"/>
      <c r="Z125" s="44"/>
      <c r="AA125" s="44"/>
      <c r="AB125" s="436"/>
      <c r="AC125" s="437"/>
      <c r="AD125" s="300"/>
      <c r="AE125" s="438"/>
      <c r="AF125" s="438"/>
      <c r="AG125" s="438"/>
      <c r="AH125" s="439"/>
      <c r="AI125" s="439"/>
      <c r="AJ125" s="439"/>
      <c r="AK125" s="439"/>
      <c r="BD125" s="44"/>
    </row>
    <row r="126" spans="1:56" ht="25.5" customHeight="1" x14ac:dyDescent="0.2">
      <c r="A126" s="32" t="str">
        <f>IF(OR('Rote Liste'!$BC126="H",'Rote Liste'!$BC126="V"),"",J126)</f>
        <v>nb</v>
      </c>
      <c r="B126" s="48" t="str">
        <f t="shared" si="2"/>
        <v/>
      </c>
      <c r="C126" s="49" t="s">
        <v>2510</v>
      </c>
      <c r="D126" s="50"/>
      <c r="E126" s="51"/>
      <c r="F126" s="52"/>
      <c r="G126" s="53"/>
      <c r="H126" s="53"/>
      <c r="I126" s="54"/>
      <c r="J126" s="54" t="str">
        <f>INDEX(ESV!$D$1:$D$567,MATCH(IF(ISNA(INDEX(KLAV!$B$2:$B$10,MATCH(IF(ISBLANK($D126)," ",$D126),KLAV!$A$2:$A$10,0))+INDEX(KLAV!$B$13:$B$21,MATCH(IF(ISBLANK($E126)," ",$E126),KLAV!$A$13:$A$21,0))+INDEX(KLAV!$B$24:$B$30,MATCH(IF(ISBLANK($F126)," ",$F126),KLAV!$A$24:$A$30,0))),999,INDEX(KLAV!$B$2:$B$10,MATCH(IF(ISBLANK($D126)," ",$D126),KLAV!$A$2:$A$10,0))+INDEX(KLAV!$B$13:$B$21,MATCH(IF(ISBLANK($E126)," ",$E126),KLAV!$A$13:$A$21,0))+INDEX(KLAV!$B$24:$B$30,MATCH(IF(ISBLANK($F126)," ",$F126),KLAV!$A$24:$A$30,0))),ESV!$E$1:$E$567,))</f>
        <v>nb</v>
      </c>
      <c r="R126" s="42"/>
      <c r="S126" s="42"/>
      <c r="U126" s="43"/>
      <c r="Z126" s="44"/>
      <c r="AA126" s="44"/>
      <c r="AB126" s="436"/>
      <c r="AC126" s="437"/>
      <c r="AD126" s="300"/>
      <c r="AE126" s="438"/>
      <c r="AF126" s="438"/>
      <c r="AG126" s="438"/>
      <c r="AH126" s="439"/>
      <c r="AI126" s="439"/>
      <c r="AJ126" s="439"/>
      <c r="AK126" s="439"/>
      <c r="BD126" s="44"/>
    </row>
    <row r="127" spans="1:56" ht="25.5" customHeight="1" x14ac:dyDescent="0.2">
      <c r="A127" s="32" t="str">
        <f>IF(OR('Rote Liste'!$BC127="H",'Rote Liste'!$BC127="V"),"",J127)</f>
        <v>nb</v>
      </c>
      <c r="B127" s="48" t="str">
        <f t="shared" si="2"/>
        <v/>
      </c>
      <c r="C127" s="49" t="s">
        <v>2511</v>
      </c>
      <c r="D127" s="50"/>
      <c r="E127" s="51"/>
      <c r="F127" s="52"/>
      <c r="G127" s="53"/>
      <c r="H127" s="53"/>
      <c r="I127" s="54"/>
      <c r="J127" s="54" t="str">
        <f>INDEX(ESV!$D$1:$D$567,MATCH(IF(ISNA(INDEX(KLAV!$B$2:$B$10,MATCH(IF(ISBLANK($D127)," ",$D127),KLAV!$A$2:$A$10,0))+INDEX(KLAV!$B$13:$B$21,MATCH(IF(ISBLANK($E127)," ",$E127),KLAV!$A$13:$A$21,0))+INDEX(KLAV!$B$24:$B$30,MATCH(IF(ISBLANK($F127)," ",$F127),KLAV!$A$24:$A$30,0))),999,INDEX(KLAV!$B$2:$B$10,MATCH(IF(ISBLANK($D127)," ",$D127),KLAV!$A$2:$A$10,0))+INDEX(KLAV!$B$13:$B$21,MATCH(IF(ISBLANK($E127)," ",$E127),KLAV!$A$13:$A$21,0))+INDEX(KLAV!$B$24:$B$30,MATCH(IF(ISBLANK($F127)," ",$F127),KLAV!$A$24:$A$30,0))),ESV!$E$1:$E$567,))</f>
        <v>nb</v>
      </c>
      <c r="R127" s="42"/>
      <c r="S127" s="42"/>
      <c r="U127" s="43"/>
      <c r="Z127" s="44"/>
      <c r="AA127" s="44"/>
      <c r="AB127" s="436"/>
      <c r="AC127" s="437"/>
      <c r="AD127" s="300"/>
      <c r="AE127" s="438"/>
      <c r="AF127" s="438"/>
      <c r="AG127" s="438"/>
      <c r="AH127" s="439"/>
      <c r="AI127" s="439"/>
      <c r="AJ127" s="439"/>
      <c r="AK127" s="439"/>
      <c r="BD127" s="44"/>
    </row>
    <row r="128" spans="1:56" ht="25.5" customHeight="1" x14ac:dyDescent="0.2">
      <c r="A128" s="32" t="str">
        <f>IF(OR('Rote Liste'!$BC128="H",'Rote Liste'!$BC128="V"),"",J128)</f>
        <v>nb</v>
      </c>
      <c r="B128" s="48" t="str">
        <f t="shared" si="2"/>
        <v/>
      </c>
      <c r="C128" s="49" t="s">
        <v>2512</v>
      </c>
      <c r="D128" s="50"/>
      <c r="E128" s="51"/>
      <c r="F128" s="52"/>
      <c r="G128" s="53"/>
      <c r="H128" s="53"/>
      <c r="I128" s="54"/>
      <c r="J128" s="54" t="str">
        <f>INDEX(ESV!$D$1:$D$567,MATCH(IF(ISNA(INDEX(KLAV!$B$2:$B$10,MATCH(IF(ISBLANK($D128)," ",$D128),KLAV!$A$2:$A$10,0))+INDEX(KLAV!$B$13:$B$21,MATCH(IF(ISBLANK($E128)," ",$E128),KLAV!$A$13:$A$21,0))+INDEX(KLAV!$B$24:$B$30,MATCH(IF(ISBLANK($F128)," ",$F128),KLAV!$A$24:$A$30,0))),999,INDEX(KLAV!$B$2:$B$10,MATCH(IF(ISBLANK($D128)," ",$D128),KLAV!$A$2:$A$10,0))+INDEX(KLAV!$B$13:$B$21,MATCH(IF(ISBLANK($E128)," ",$E128),KLAV!$A$13:$A$21,0))+INDEX(KLAV!$B$24:$B$30,MATCH(IF(ISBLANK($F128)," ",$F128),KLAV!$A$24:$A$30,0))),ESV!$E$1:$E$567,))</f>
        <v>nb</v>
      </c>
      <c r="R128" s="42"/>
      <c r="S128" s="42"/>
      <c r="U128" s="43"/>
      <c r="Z128" s="44"/>
      <c r="AA128" s="44"/>
      <c r="AB128" s="436"/>
      <c r="AC128" s="437"/>
      <c r="AD128" s="300"/>
      <c r="AE128" s="438"/>
      <c r="AF128" s="438"/>
      <c r="AG128" s="438"/>
      <c r="AH128" s="439"/>
      <c r="AI128" s="439"/>
      <c r="AJ128" s="439"/>
      <c r="AK128" s="439"/>
      <c r="BD128" s="44"/>
    </row>
    <row r="129" spans="1:56" ht="25.5" customHeight="1" x14ac:dyDescent="0.2">
      <c r="A129" s="32" t="str">
        <f>IF(OR('Rote Liste'!$BC129="H",'Rote Liste'!$BC129="V"),"",J129)</f>
        <v>nb</v>
      </c>
      <c r="B129" s="48" t="str">
        <f t="shared" si="2"/>
        <v/>
      </c>
      <c r="C129" s="49" t="s">
        <v>2513</v>
      </c>
      <c r="D129" s="50"/>
      <c r="E129" s="51"/>
      <c r="F129" s="52"/>
      <c r="G129" s="53"/>
      <c r="H129" s="53"/>
      <c r="I129" s="54"/>
      <c r="J129" s="54" t="str">
        <f>INDEX(ESV!$D$1:$D$567,MATCH(IF(ISNA(INDEX(KLAV!$B$2:$B$10,MATCH(IF(ISBLANK($D129)," ",$D129),KLAV!$A$2:$A$10,0))+INDEX(KLAV!$B$13:$B$21,MATCH(IF(ISBLANK($E129)," ",$E129),KLAV!$A$13:$A$21,0))+INDEX(KLAV!$B$24:$B$30,MATCH(IF(ISBLANK($F129)," ",$F129),KLAV!$A$24:$A$30,0))),999,INDEX(KLAV!$B$2:$B$10,MATCH(IF(ISBLANK($D129)," ",$D129),KLAV!$A$2:$A$10,0))+INDEX(KLAV!$B$13:$B$21,MATCH(IF(ISBLANK($E129)," ",$E129),KLAV!$A$13:$A$21,0))+INDEX(KLAV!$B$24:$B$30,MATCH(IF(ISBLANK($F129)," ",$F129),KLAV!$A$24:$A$30,0))),ESV!$E$1:$E$567,))</f>
        <v>nb</v>
      </c>
      <c r="R129" s="42"/>
      <c r="S129" s="42"/>
      <c r="U129" s="43"/>
      <c r="Z129" s="44"/>
      <c r="AA129" s="44"/>
      <c r="AB129" s="436"/>
      <c r="AC129" s="437"/>
      <c r="AD129" s="300"/>
      <c r="AE129" s="438"/>
      <c r="AF129" s="438"/>
      <c r="AG129" s="438"/>
      <c r="AH129" s="439"/>
      <c r="AI129" s="439"/>
      <c r="AJ129" s="439"/>
      <c r="AK129" s="439"/>
      <c r="BD129" s="44"/>
    </row>
    <row r="130" spans="1:56" ht="25.5" customHeight="1" x14ac:dyDescent="0.2">
      <c r="A130" s="32" t="str">
        <f>IF(OR('Rote Liste'!$BC130="H",'Rote Liste'!$BC130="V"),"",J130)</f>
        <v>nb</v>
      </c>
      <c r="B130" s="48" t="str">
        <f t="shared" si="2"/>
        <v/>
      </c>
      <c r="C130" s="49" t="s">
        <v>2514</v>
      </c>
      <c r="D130" s="50"/>
      <c r="E130" s="51"/>
      <c r="F130" s="52"/>
      <c r="G130" s="53"/>
      <c r="H130" s="53"/>
      <c r="I130" s="54"/>
      <c r="J130" s="54" t="str">
        <f>INDEX(ESV!$D$1:$D$567,MATCH(IF(ISNA(INDEX(KLAV!$B$2:$B$10,MATCH(IF(ISBLANK($D130)," ",$D130),KLAV!$A$2:$A$10,0))+INDEX(KLAV!$B$13:$B$21,MATCH(IF(ISBLANK($E130)," ",$E130),KLAV!$A$13:$A$21,0))+INDEX(KLAV!$B$24:$B$30,MATCH(IF(ISBLANK($F130)," ",$F130),KLAV!$A$24:$A$30,0))),999,INDEX(KLAV!$B$2:$B$10,MATCH(IF(ISBLANK($D130)," ",$D130),KLAV!$A$2:$A$10,0))+INDEX(KLAV!$B$13:$B$21,MATCH(IF(ISBLANK($E130)," ",$E130),KLAV!$A$13:$A$21,0))+INDEX(KLAV!$B$24:$B$30,MATCH(IF(ISBLANK($F130)," ",$F130),KLAV!$A$24:$A$30,0))),ESV!$E$1:$E$567,))</f>
        <v>nb</v>
      </c>
      <c r="R130" s="42"/>
      <c r="S130" s="42"/>
      <c r="U130" s="43"/>
      <c r="Z130" s="44"/>
      <c r="AA130" s="44"/>
      <c r="AB130" s="436"/>
      <c r="AC130" s="437"/>
      <c r="AD130" s="300"/>
      <c r="AE130" s="438"/>
      <c r="AF130" s="438"/>
      <c r="AG130" s="438"/>
      <c r="AH130" s="439"/>
      <c r="AI130" s="439"/>
      <c r="AJ130" s="439"/>
      <c r="AK130" s="439"/>
      <c r="BD130" s="44"/>
    </row>
    <row r="131" spans="1:56" ht="25.5" customHeight="1" x14ac:dyDescent="0.2">
      <c r="A131" s="32" t="str">
        <f>IF(OR('Rote Liste'!$BC131="H",'Rote Liste'!$BC131="V"),"",J131)</f>
        <v>nb</v>
      </c>
      <c r="B131" s="48" t="str">
        <f t="shared" si="2"/>
        <v/>
      </c>
      <c r="C131" s="49" t="s">
        <v>2515</v>
      </c>
      <c r="D131" s="50"/>
      <c r="E131" s="51"/>
      <c r="F131" s="52"/>
      <c r="G131" s="53"/>
      <c r="H131" s="53"/>
      <c r="I131" s="54"/>
      <c r="J131" s="54" t="str">
        <f>INDEX(ESV!$D$1:$D$567,MATCH(IF(ISNA(INDEX(KLAV!$B$2:$B$10,MATCH(IF(ISBLANK($D131)," ",$D131),KLAV!$A$2:$A$10,0))+INDEX(KLAV!$B$13:$B$21,MATCH(IF(ISBLANK($E131)," ",$E131),KLAV!$A$13:$A$21,0))+INDEX(KLAV!$B$24:$B$30,MATCH(IF(ISBLANK($F131)," ",$F131),KLAV!$A$24:$A$30,0))),999,INDEX(KLAV!$B$2:$B$10,MATCH(IF(ISBLANK($D131)," ",$D131),KLAV!$A$2:$A$10,0))+INDEX(KLAV!$B$13:$B$21,MATCH(IF(ISBLANK($E131)," ",$E131),KLAV!$A$13:$A$21,0))+INDEX(KLAV!$B$24:$B$30,MATCH(IF(ISBLANK($F131)," ",$F131),KLAV!$A$24:$A$30,0))),ESV!$E$1:$E$567,))</f>
        <v>nb</v>
      </c>
      <c r="R131" s="42"/>
      <c r="S131" s="42"/>
      <c r="U131" s="43"/>
      <c r="Z131" s="44"/>
      <c r="AA131" s="44"/>
      <c r="AB131" s="436"/>
      <c r="AC131" s="437"/>
      <c r="AD131" s="300"/>
      <c r="AE131" s="438"/>
      <c r="AF131" s="438"/>
      <c r="AG131" s="438"/>
      <c r="AH131" s="439"/>
      <c r="AI131" s="439"/>
      <c r="AJ131" s="439"/>
      <c r="AK131" s="439"/>
      <c r="BD131" s="44"/>
    </row>
    <row r="132" spans="1:56" ht="25.5" customHeight="1" x14ac:dyDescent="0.2">
      <c r="A132" s="32" t="str">
        <f>IF(OR('Rote Liste'!$BC132="H",'Rote Liste'!$BC132="V"),"",J132)</f>
        <v>nb</v>
      </c>
      <c r="B132" s="48" t="str">
        <f t="shared" si="2"/>
        <v/>
      </c>
      <c r="C132" s="49" t="s">
        <v>2516</v>
      </c>
      <c r="D132" s="50"/>
      <c r="E132" s="51"/>
      <c r="F132" s="52"/>
      <c r="G132" s="53"/>
      <c r="H132" s="53"/>
      <c r="I132" s="54"/>
      <c r="J132" s="54" t="str">
        <f>INDEX(ESV!$D$1:$D$567,MATCH(IF(ISNA(INDEX(KLAV!$B$2:$B$10,MATCH(IF(ISBLANK($D132)," ",$D132),KLAV!$A$2:$A$10,0))+INDEX(KLAV!$B$13:$B$21,MATCH(IF(ISBLANK($E132)," ",$E132),KLAV!$A$13:$A$21,0))+INDEX(KLAV!$B$24:$B$30,MATCH(IF(ISBLANK($F132)," ",$F132),KLAV!$A$24:$A$30,0))),999,INDEX(KLAV!$B$2:$B$10,MATCH(IF(ISBLANK($D132)," ",$D132),KLAV!$A$2:$A$10,0))+INDEX(KLAV!$B$13:$B$21,MATCH(IF(ISBLANK($E132)," ",$E132),KLAV!$A$13:$A$21,0))+INDEX(KLAV!$B$24:$B$30,MATCH(IF(ISBLANK($F132)," ",$F132),KLAV!$A$24:$A$30,0))),ESV!$E$1:$E$567,))</f>
        <v>nb</v>
      </c>
      <c r="R132" s="42"/>
      <c r="S132" s="42"/>
      <c r="U132" s="43"/>
      <c r="Z132" s="44"/>
      <c r="AA132" s="44"/>
      <c r="AB132" s="436"/>
      <c r="AC132" s="437"/>
      <c r="AD132" s="300"/>
      <c r="AE132" s="438"/>
      <c r="AF132" s="438"/>
      <c r="AG132" s="438"/>
      <c r="AH132" s="439"/>
      <c r="AI132" s="439"/>
      <c r="AJ132" s="439"/>
      <c r="AK132" s="439"/>
      <c r="BD132" s="44"/>
    </row>
    <row r="133" spans="1:56" ht="25.5" customHeight="1" x14ac:dyDescent="0.2">
      <c r="A133" s="32" t="str">
        <f>IF(OR('Rote Liste'!$BC133="H",'Rote Liste'!$BC133="V"),"",J133)</f>
        <v>nb</v>
      </c>
      <c r="B133" s="48" t="str">
        <f t="shared" si="2"/>
        <v/>
      </c>
      <c r="C133" s="49" t="s">
        <v>2517</v>
      </c>
      <c r="D133" s="50"/>
      <c r="E133" s="51"/>
      <c r="F133" s="52"/>
      <c r="G133" s="53"/>
      <c r="H133" s="53"/>
      <c r="I133" s="54"/>
      <c r="J133" s="54" t="str">
        <f>INDEX(ESV!$D$1:$D$567,MATCH(IF(ISNA(INDEX(KLAV!$B$2:$B$10,MATCH(IF(ISBLANK($D133)," ",$D133),KLAV!$A$2:$A$10,0))+INDEX(KLAV!$B$13:$B$21,MATCH(IF(ISBLANK($E133)," ",$E133),KLAV!$A$13:$A$21,0))+INDEX(KLAV!$B$24:$B$30,MATCH(IF(ISBLANK($F133)," ",$F133),KLAV!$A$24:$A$30,0))),999,INDEX(KLAV!$B$2:$B$10,MATCH(IF(ISBLANK($D133)," ",$D133),KLAV!$A$2:$A$10,0))+INDEX(KLAV!$B$13:$B$21,MATCH(IF(ISBLANK($E133)," ",$E133),KLAV!$A$13:$A$21,0))+INDEX(KLAV!$B$24:$B$30,MATCH(IF(ISBLANK($F133)," ",$F133),KLAV!$A$24:$A$30,0))),ESV!$E$1:$E$567,))</f>
        <v>nb</v>
      </c>
      <c r="R133" s="42"/>
      <c r="S133" s="42"/>
      <c r="U133" s="43"/>
      <c r="Z133" s="44"/>
      <c r="AA133" s="44"/>
      <c r="AB133" s="436"/>
      <c r="AC133" s="437"/>
      <c r="AD133" s="300"/>
      <c r="AE133" s="438"/>
      <c r="AF133" s="438"/>
      <c r="AG133" s="438"/>
      <c r="AH133" s="439"/>
      <c r="AI133" s="439"/>
      <c r="AJ133" s="439"/>
      <c r="AK133" s="439"/>
      <c r="BD133" s="44"/>
    </row>
    <row r="134" spans="1:56" ht="25.5" customHeight="1" x14ac:dyDescent="0.2">
      <c r="A134" s="32" t="str">
        <f>IF(OR('Rote Liste'!$BC134="H",'Rote Liste'!$BC134="V"),"",J134)</f>
        <v>nb</v>
      </c>
      <c r="B134" s="48" t="str">
        <f t="shared" si="2"/>
        <v/>
      </c>
      <c r="C134" s="49" t="s">
        <v>2518</v>
      </c>
      <c r="D134" s="50"/>
      <c r="E134" s="51"/>
      <c r="F134" s="52"/>
      <c r="G134" s="53"/>
      <c r="H134" s="53"/>
      <c r="I134" s="54"/>
      <c r="J134" s="54" t="str">
        <f>INDEX(ESV!$D$1:$D$567,MATCH(IF(ISNA(INDEX(KLAV!$B$2:$B$10,MATCH(IF(ISBLANK($D134)," ",$D134),KLAV!$A$2:$A$10,0))+INDEX(KLAV!$B$13:$B$21,MATCH(IF(ISBLANK($E134)," ",$E134),KLAV!$A$13:$A$21,0))+INDEX(KLAV!$B$24:$B$30,MATCH(IF(ISBLANK($F134)," ",$F134),KLAV!$A$24:$A$30,0))),999,INDEX(KLAV!$B$2:$B$10,MATCH(IF(ISBLANK($D134)," ",$D134),KLAV!$A$2:$A$10,0))+INDEX(KLAV!$B$13:$B$21,MATCH(IF(ISBLANK($E134)," ",$E134),KLAV!$A$13:$A$21,0))+INDEX(KLAV!$B$24:$B$30,MATCH(IF(ISBLANK($F134)," ",$F134),KLAV!$A$24:$A$30,0))),ESV!$E$1:$E$567,))</f>
        <v>nb</v>
      </c>
      <c r="R134" s="42"/>
      <c r="S134" s="42"/>
      <c r="U134" s="43"/>
      <c r="Z134" s="44"/>
      <c r="AA134" s="44"/>
      <c r="AB134" s="436"/>
      <c r="AC134" s="437"/>
      <c r="AD134" s="300"/>
      <c r="AE134" s="438"/>
      <c r="AF134" s="438"/>
      <c r="AG134" s="438"/>
      <c r="AH134" s="439"/>
      <c r="AI134" s="439"/>
      <c r="AJ134" s="439"/>
      <c r="AK134" s="439"/>
      <c r="BD134" s="44"/>
    </row>
    <row r="135" spans="1:56" ht="25.5" customHeight="1" x14ac:dyDescent="0.2">
      <c r="A135" s="32" t="str">
        <f>IF(OR('Rote Liste'!$BC135="H",'Rote Liste'!$BC135="V"),"",J135)</f>
        <v>nb</v>
      </c>
      <c r="B135" s="48" t="str">
        <f t="shared" si="2"/>
        <v/>
      </c>
      <c r="C135" s="49" t="s">
        <v>2519</v>
      </c>
      <c r="D135" s="50"/>
      <c r="E135" s="51"/>
      <c r="F135" s="52"/>
      <c r="G135" s="53"/>
      <c r="H135" s="53"/>
      <c r="I135" s="54"/>
      <c r="J135" s="54" t="str">
        <f>INDEX(ESV!$D$1:$D$567,MATCH(IF(ISNA(INDEX(KLAV!$B$2:$B$10,MATCH(IF(ISBLANK($D135)," ",$D135),KLAV!$A$2:$A$10,0))+INDEX(KLAV!$B$13:$B$21,MATCH(IF(ISBLANK($E135)," ",$E135),KLAV!$A$13:$A$21,0))+INDEX(KLAV!$B$24:$B$30,MATCH(IF(ISBLANK($F135)," ",$F135),KLAV!$A$24:$A$30,0))),999,INDEX(KLAV!$B$2:$B$10,MATCH(IF(ISBLANK($D135)," ",$D135),KLAV!$A$2:$A$10,0))+INDEX(KLAV!$B$13:$B$21,MATCH(IF(ISBLANK($E135)," ",$E135),KLAV!$A$13:$A$21,0))+INDEX(KLAV!$B$24:$B$30,MATCH(IF(ISBLANK($F135)," ",$F135),KLAV!$A$24:$A$30,0))),ESV!$E$1:$E$567,))</f>
        <v>nb</v>
      </c>
      <c r="R135" s="42"/>
      <c r="S135" s="42"/>
      <c r="U135" s="43"/>
      <c r="Z135" s="44"/>
      <c r="AA135" s="44"/>
      <c r="AB135" s="436"/>
      <c r="AC135" s="437"/>
      <c r="AD135" s="300"/>
      <c r="AE135" s="438"/>
      <c r="AF135" s="438"/>
      <c r="AG135" s="438"/>
      <c r="AH135" s="439"/>
      <c r="AI135" s="439"/>
      <c r="AJ135" s="439"/>
      <c r="AK135" s="439"/>
      <c r="BD135" s="44"/>
    </row>
    <row r="136" spans="1:56" ht="25.5" customHeight="1" x14ac:dyDescent="0.2">
      <c r="A136" s="32" t="str">
        <f>IF(OR('Rote Liste'!$BC136="H",'Rote Liste'!$BC136="V"),"",J136)</f>
        <v>nb</v>
      </c>
      <c r="B136" s="48" t="str">
        <f t="shared" si="2"/>
        <v/>
      </c>
      <c r="C136" s="49" t="s">
        <v>2520</v>
      </c>
      <c r="D136" s="50"/>
      <c r="E136" s="51"/>
      <c r="F136" s="52"/>
      <c r="G136" s="53"/>
      <c r="H136" s="53"/>
      <c r="I136" s="54"/>
      <c r="J136" s="54" t="str">
        <f>INDEX(ESV!$D$1:$D$567,MATCH(IF(ISNA(INDEX(KLAV!$B$2:$B$10,MATCH(IF(ISBLANK($D136)," ",$D136),KLAV!$A$2:$A$10,0))+INDEX(KLAV!$B$13:$B$21,MATCH(IF(ISBLANK($E136)," ",$E136),KLAV!$A$13:$A$21,0))+INDEX(KLAV!$B$24:$B$30,MATCH(IF(ISBLANK($F136)," ",$F136),KLAV!$A$24:$A$30,0))),999,INDEX(KLAV!$B$2:$B$10,MATCH(IF(ISBLANK($D136)," ",$D136),KLAV!$A$2:$A$10,0))+INDEX(KLAV!$B$13:$B$21,MATCH(IF(ISBLANK($E136)," ",$E136),KLAV!$A$13:$A$21,0))+INDEX(KLAV!$B$24:$B$30,MATCH(IF(ISBLANK($F136)," ",$F136),KLAV!$A$24:$A$30,0))),ESV!$E$1:$E$567,))</f>
        <v>nb</v>
      </c>
      <c r="R136" s="42"/>
      <c r="S136" s="42"/>
      <c r="U136" s="43"/>
      <c r="Z136" s="44"/>
      <c r="AA136" s="44"/>
      <c r="AB136" s="436"/>
      <c r="AC136" s="437"/>
      <c r="AD136" s="300"/>
      <c r="AE136" s="438"/>
      <c r="AF136" s="438"/>
      <c r="AG136" s="438"/>
      <c r="AH136" s="439"/>
      <c r="AI136" s="439"/>
      <c r="AJ136" s="439"/>
      <c r="AK136" s="439"/>
      <c r="BD136" s="44"/>
    </row>
    <row r="137" spans="1:56" ht="25.5" customHeight="1" x14ac:dyDescent="0.2">
      <c r="A137" s="32" t="str">
        <f>IF(OR('Rote Liste'!$BC137="H",'Rote Liste'!$BC137="V"),"",J137)</f>
        <v>nb</v>
      </c>
      <c r="B137" s="48" t="str">
        <f t="shared" si="2"/>
        <v/>
      </c>
      <c r="C137" s="49" t="s">
        <v>2521</v>
      </c>
      <c r="D137" s="50"/>
      <c r="E137" s="51"/>
      <c r="F137" s="52"/>
      <c r="G137" s="53"/>
      <c r="H137" s="53"/>
      <c r="I137" s="54"/>
      <c r="J137" s="54" t="str">
        <f>INDEX(ESV!$D$1:$D$567,MATCH(IF(ISNA(INDEX(KLAV!$B$2:$B$10,MATCH(IF(ISBLANK($D137)," ",$D137),KLAV!$A$2:$A$10,0))+INDEX(KLAV!$B$13:$B$21,MATCH(IF(ISBLANK($E137)," ",$E137),KLAV!$A$13:$A$21,0))+INDEX(KLAV!$B$24:$B$30,MATCH(IF(ISBLANK($F137)," ",$F137),KLAV!$A$24:$A$30,0))),999,INDEX(KLAV!$B$2:$B$10,MATCH(IF(ISBLANK($D137)," ",$D137),KLAV!$A$2:$A$10,0))+INDEX(KLAV!$B$13:$B$21,MATCH(IF(ISBLANK($E137)," ",$E137),KLAV!$A$13:$A$21,0))+INDEX(KLAV!$B$24:$B$30,MATCH(IF(ISBLANK($F137)," ",$F137),KLAV!$A$24:$A$30,0))),ESV!$E$1:$E$567,))</f>
        <v>nb</v>
      </c>
      <c r="R137" s="42"/>
      <c r="S137" s="42"/>
      <c r="U137" s="43"/>
      <c r="Z137" s="44"/>
      <c r="AA137" s="44"/>
      <c r="AB137" s="436"/>
      <c r="AC137" s="437"/>
      <c r="AD137" s="300"/>
      <c r="AE137" s="438"/>
      <c r="AF137" s="438"/>
      <c r="AG137" s="438"/>
      <c r="AH137" s="439"/>
      <c r="AI137" s="439"/>
      <c r="AJ137" s="439"/>
      <c r="AK137" s="439"/>
      <c r="BD137" s="44"/>
    </row>
    <row r="138" spans="1:56" ht="25.5" customHeight="1" x14ac:dyDescent="0.2">
      <c r="A138" s="32" t="str">
        <f>IF(OR('Rote Liste'!$BC138="H",'Rote Liste'!$BC138="V"),"",J138)</f>
        <v>nb</v>
      </c>
      <c r="B138" s="48" t="str">
        <f t="shared" si="2"/>
        <v/>
      </c>
      <c r="C138" s="49" t="s">
        <v>2522</v>
      </c>
      <c r="D138" s="50"/>
      <c r="E138" s="51"/>
      <c r="F138" s="52"/>
      <c r="G138" s="53"/>
      <c r="H138" s="53"/>
      <c r="I138" s="54"/>
      <c r="J138" s="54" t="str">
        <f>INDEX(ESV!$D$1:$D$567,MATCH(IF(ISNA(INDEX(KLAV!$B$2:$B$10,MATCH(IF(ISBLANK($D138)," ",$D138),KLAV!$A$2:$A$10,0))+INDEX(KLAV!$B$13:$B$21,MATCH(IF(ISBLANK($E138)," ",$E138),KLAV!$A$13:$A$21,0))+INDEX(KLAV!$B$24:$B$30,MATCH(IF(ISBLANK($F138)," ",$F138),KLAV!$A$24:$A$30,0))),999,INDEX(KLAV!$B$2:$B$10,MATCH(IF(ISBLANK($D138)," ",$D138),KLAV!$A$2:$A$10,0))+INDEX(KLAV!$B$13:$B$21,MATCH(IF(ISBLANK($E138)," ",$E138),KLAV!$A$13:$A$21,0))+INDEX(KLAV!$B$24:$B$30,MATCH(IF(ISBLANK($F138)," ",$F138),KLAV!$A$24:$A$30,0))),ESV!$E$1:$E$567,))</f>
        <v>nb</v>
      </c>
      <c r="R138" s="42"/>
      <c r="S138" s="42"/>
      <c r="U138" s="43"/>
      <c r="Z138" s="44"/>
      <c r="AA138" s="44"/>
      <c r="AB138" s="436"/>
      <c r="AC138" s="437"/>
      <c r="AD138" s="300"/>
      <c r="AE138" s="438"/>
      <c r="AF138" s="438"/>
      <c r="AG138" s="438"/>
      <c r="AH138" s="439"/>
      <c r="AI138" s="439"/>
      <c r="AJ138" s="439"/>
      <c r="AK138" s="439"/>
      <c r="BD138" s="44"/>
    </row>
    <row r="139" spans="1:56" ht="25.5" customHeight="1" x14ac:dyDescent="0.2">
      <c r="A139" s="32" t="str">
        <f>IF(OR('Rote Liste'!$BC139="H",'Rote Liste'!$BC139="V"),"",J139)</f>
        <v>nb</v>
      </c>
      <c r="B139" s="48" t="str">
        <f t="shared" si="2"/>
        <v/>
      </c>
      <c r="C139" s="49" t="s">
        <v>2523</v>
      </c>
      <c r="D139" s="50"/>
      <c r="E139" s="51"/>
      <c r="F139" s="52"/>
      <c r="G139" s="53"/>
      <c r="H139" s="53"/>
      <c r="I139" s="54"/>
      <c r="J139" s="54" t="str">
        <f>INDEX(ESV!$D$1:$D$567,MATCH(IF(ISNA(INDEX(KLAV!$B$2:$B$10,MATCH(IF(ISBLANK($D139)," ",$D139),KLAV!$A$2:$A$10,0))+INDEX(KLAV!$B$13:$B$21,MATCH(IF(ISBLANK($E139)," ",$E139),KLAV!$A$13:$A$21,0))+INDEX(KLAV!$B$24:$B$30,MATCH(IF(ISBLANK($F139)," ",$F139),KLAV!$A$24:$A$30,0))),999,INDEX(KLAV!$B$2:$B$10,MATCH(IF(ISBLANK($D139)," ",$D139),KLAV!$A$2:$A$10,0))+INDEX(KLAV!$B$13:$B$21,MATCH(IF(ISBLANK($E139)," ",$E139),KLAV!$A$13:$A$21,0))+INDEX(KLAV!$B$24:$B$30,MATCH(IF(ISBLANK($F139)," ",$F139),KLAV!$A$24:$A$30,0))),ESV!$E$1:$E$567,))</f>
        <v>nb</v>
      </c>
      <c r="R139" s="42"/>
      <c r="S139" s="42"/>
      <c r="U139" s="43"/>
      <c r="Z139" s="44"/>
      <c r="AA139" s="44"/>
      <c r="AB139" s="436"/>
      <c r="AC139" s="437"/>
      <c r="AD139" s="300"/>
      <c r="AE139" s="438"/>
      <c r="AF139" s="438"/>
      <c r="AG139" s="438"/>
      <c r="AH139" s="439"/>
      <c r="AI139" s="439"/>
      <c r="AJ139" s="439"/>
      <c r="AK139" s="439"/>
      <c r="BD139" s="44"/>
    </row>
    <row r="140" spans="1:56" ht="25.5" customHeight="1" x14ac:dyDescent="0.2">
      <c r="A140" s="32" t="str">
        <f>IF(OR('Rote Liste'!$BC140="H",'Rote Liste'!$BC140="V"),"",J140)</f>
        <v>nb</v>
      </c>
      <c r="B140" s="48" t="str">
        <f t="shared" si="2"/>
        <v/>
      </c>
      <c r="C140" s="49" t="s">
        <v>2524</v>
      </c>
      <c r="D140" s="50"/>
      <c r="E140" s="51"/>
      <c r="F140" s="52"/>
      <c r="G140" s="53"/>
      <c r="H140" s="53"/>
      <c r="I140" s="54"/>
      <c r="J140" s="54" t="str">
        <f>INDEX(ESV!$D$1:$D$567,MATCH(IF(ISNA(INDEX(KLAV!$B$2:$B$10,MATCH(IF(ISBLANK($D140)," ",$D140),KLAV!$A$2:$A$10,0))+INDEX(KLAV!$B$13:$B$21,MATCH(IF(ISBLANK($E140)," ",$E140),KLAV!$A$13:$A$21,0))+INDEX(KLAV!$B$24:$B$30,MATCH(IF(ISBLANK($F140)," ",$F140),KLAV!$A$24:$A$30,0))),999,INDEX(KLAV!$B$2:$B$10,MATCH(IF(ISBLANK($D140)," ",$D140),KLAV!$A$2:$A$10,0))+INDEX(KLAV!$B$13:$B$21,MATCH(IF(ISBLANK($E140)," ",$E140),KLAV!$A$13:$A$21,0))+INDEX(KLAV!$B$24:$B$30,MATCH(IF(ISBLANK($F140)," ",$F140),KLAV!$A$24:$A$30,0))),ESV!$E$1:$E$567,))</f>
        <v>nb</v>
      </c>
      <c r="R140" s="42"/>
      <c r="S140" s="42"/>
      <c r="U140" s="43"/>
      <c r="Z140" s="44"/>
      <c r="AA140" s="44"/>
      <c r="AB140" s="436"/>
      <c r="AC140" s="437"/>
      <c r="AD140" s="300"/>
      <c r="AE140" s="438"/>
      <c r="AF140" s="438"/>
      <c r="AG140" s="438"/>
      <c r="AH140" s="439"/>
      <c r="AI140" s="439"/>
      <c r="AJ140" s="439"/>
      <c r="AK140" s="439"/>
      <c r="BD140" s="44"/>
    </row>
    <row r="141" spans="1:56" ht="25.5" customHeight="1" x14ac:dyDescent="0.2">
      <c r="A141" s="32" t="str">
        <f>IF(OR('Rote Liste'!$BC141="H",'Rote Liste'!$BC141="V"),"",J141)</f>
        <v>nb</v>
      </c>
      <c r="B141" s="48" t="str">
        <f t="shared" si="2"/>
        <v/>
      </c>
      <c r="C141" s="49" t="s">
        <v>2525</v>
      </c>
      <c r="D141" s="50"/>
      <c r="E141" s="51"/>
      <c r="F141" s="52"/>
      <c r="G141" s="53"/>
      <c r="H141" s="53"/>
      <c r="I141" s="54"/>
      <c r="J141" s="54" t="str">
        <f>INDEX(ESV!$D$1:$D$567,MATCH(IF(ISNA(INDEX(KLAV!$B$2:$B$10,MATCH(IF(ISBLANK($D141)," ",$D141),KLAV!$A$2:$A$10,0))+INDEX(KLAV!$B$13:$B$21,MATCH(IF(ISBLANK($E141)," ",$E141),KLAV!$A$13:$A$21,0))+INDEX(KLAV!$B$24:$B$30,MATCH(IF(ISBLANK($F141)," ",$F141),KLAV!$A$24:$A$30,0))),999,INDEX(KLAV!$B$2:$B$10,MATCH(IF(ISBLANK($D141)," ",$D141),KLAV!$A$2:$A$10,0))+INDEX(KLAV!$B$13:$B$21,MATCH(IF(ISBLANK($E141)," ",$E141),KLAV!$A$13:$A$21,0))+INDEX(KLAV!$B$24:$B$30,MATCH(IF(ISBLANK($F141)," ",$F141),KLAV!$A$24:$A$30,0))),ESV!$E$1:$E$567,))</f>
        <v>nb</v>
      </c>
      <c r="R141" s="42"/>
      <c r="S141" s="42"/>
      <c r="U141" s="43"/>
      <c r="Z141" s="44"/>
      <c r="AA141" s="44"/>
      <c r="AB141" s="436"/>
      <c r="AC141" s="437"/>
      <c r="AD141" s="300"/>
      <c r="AE141" s="438"/>
      <c r="AF141" s="438"/>
      <c r="AG141" s="438"/>
      <c r="AH141" s="439"/>
      <c r="AI141" s="439"/>
      <c r="AJ141" s="439"/>
      <c r="AK141" s="439"/>
      <c r="BD141" s="44"/>
    </row>
    <row r="142" spans="1:56" ht="25.5" customHeight="1" x14ac:dyDescent="0.2">
      <c r="A142" s="32" t="str">
        <f>IF(OR('Rote Liste'!$BC142="H",'Rote Liste'!$BC142="V"),"",J142)</f>
        <v>nb</v>
      </c>
      <c r="B142" s="48" t="str">
        <f t="shared" si="2"/>
        <v/>
      </c>
      <c r="C142" s="49" t="s">
        <v>2526</v>
      </c>
      <c r="D142" s="50"/>
      <c r="E142" s="51"/>
      <c r="F142" s="52"/>
      <c r="G142" s="53"/>
      <c r="H142" s="53"/>
      <c r="I142" s="54"/>
      <c r="J142" s="54" t="str">
        <f>INDEX(ESV!$D$1:$D$567,MATCH(IF(ISNA(INDEX(KLAV!$B$2:$B$10,MATCH(IF(ISBLANK($D142)," ",$D142),KLAV!$A$2:$A$10,0))+INDEX(KLAV!$B$13:$B$21,MATCH(IF(ISBLANK($E142)," ",$E142),KLAV!$A$13:$A$21,0))+INDEX(KLAV!$B$24:$B$30,MATCH(IF(ISBLANK($F142)," ",$F142),KLAV!$A$24:$A$30,0))),999,INDEX(KLAV!$B$2:$B$10,MATCH(IF(ISBLANK($D142)," ",$D142),KLAV!$A$2:$A$10,0))+INDEX(KLAV!$B$13:$B$21,MATCH(IF(ISBLANK($E142)," ",$E142),KLAV!$A$13:$A$21,0))+INDEX(KLAV!$B$24:$B$30,MATCH(IF(ISBLANK($F142)," ",$F142),KLAV!$A$24:$A$30,0))),ESV!$E$1:$E$567,))</f>
        <v>nb</v>
      </c>
      <c r="R142" s="42"/>
      <c r="S142" s="42"/>
      <c r="U142" s="43"/>
      <c r="Z142" s="44"/>
      <c r="AA142" s="44"/>
      <c r="AB142" s="436"/>
      <c r="AC142" s="437"/>
      <c r="AD142" s="300"/>
      <c r="AE142" s="438"/>
      <c r="AF142" s="438"/>
      <c r="AG142" s="438"/>
      <c r="AH142" s="439"/>
      <c r="AI142" s="439"/>
      <c r="AJ142" s="439"/>
      <c r="AK142" s="439"/>
      <c r="BD142" s="44"/>
    </row>
    <row r="143" spans="1:56" ht="25.5" customHeight="1" x14ac:dyDescent="0.2">
      <c r="A143" s="32" t="str">
        <f>IF(OR('Rote Liste'!$BC143="H",'Rote Liste'!$BC143="V"),"",J143)</f>
        <v>nb</v>
      </c>
      <c r="B143" s="48" t="str">
        <f t="shared" si="2"/>
        <v/>
      </c>
      <c r="C143" s="49" t="s">
        <v>3195</v>
      </c>
      <c r="D143" s="50"/>
      <c r="E143" s="51"/>
      <c r="F143" s="52"/>
      <c r="G143" s="53"/>
      <c r="H143" s="53"/>
      <c r="I143" s="54"/>
      <c r="J143" s="54" t="str">
        <f>INDEX(ESV!$D$1:$D$567,MATCH(IF(ISNA(INDEX(KLAV!$B$2:$B$10,MATCH(IF(ISBLANK($D143)," ",$D143),KLAV!$A$2:$A$10,0))+INDEX(KLAV!$B$13:$B$21,MATCH(IF(ISBLANK($E143)," ",$E143),KLAV!$A$13:$A$21,0))+INDEX(KLAV!$B$24:$B$30,MATCH(IF(ISBLANK($F143)," ",$F143),KLAV!$A$24:$A$30,0))),999,INDEX(KLAV!$B$2:$B$10,MATCH(IF(ISBLANK($D143)," ",$D143),KLAV!$A$2:$A$10,0))+INDEX(KLAV!$B$13:$B$21,MATCH(IF(ISBLANK($E143)," ",$E143),KLAV!$A$13:$A$21,0))+INDEX(KLAV!$B$24:$B$30,MATCH(IF(ISBLANK($F143)," ",$F143),KLAV!$A$24:$A$30,0))),ESV!$E$1:$E$567,))</f>
        <v>nb</v>
      </c>
      <c r="R143" s="42"/>
      <c r="S143" s="42"/>
      <c r="U143" s="43"/>
      <c r="Z143" s="44"/>
      <c r="AA143" s="44"/>
      <c r="AB143" s="436"/>
      <c r="AC143" s="437"/>
      <c r="AD143" s="300"/>
      <c r="AE143" s="438"/>
      <c r="AF143" s="438"/>
      <c r="AG143" s="438"/>
      <c r="AH143" s="439"/>
      <c r="AI143" s="439"/>
      <c r="AJ143" s="439"/>
      <c r="AK143" s="439"/>
      <c r="BD143" s="44"/>
    </row>
    <row r="144" spans="1:56" ht="25.5" customHeight="1" x14ac:dyDescent="0.2">
      <c r="A144" s="32" t="str">
        <f>IF(OR('Rote Liste'!$BC144="H",'Rote Liste'!$BC144="V"),"",J144)</f>
        <v>nb</v>
      </c>
      <c r="B144" s="48" t="str">
        <f t="shared" si="2"/>
        <v/>
      </c>
      <c r="C144" s="49" t="s">
        <v>3196</v>
      </c>
      <c r="D144" s="50"/>
      <c r="E144" s="51"/>
      <c r="F144" s="52"/>
      <c r="G144" s="53"/>
      <c r="H144" s="53"/>
      <c r="I144" s="54"/>
      <c r="J144" s="54" t="str">
        <f>INDEX(ESV!$D$1:$D$567,MATCH(IF(ISNA(INDEX(KLAV!$B$2:$B$10,MATCH(IF(ISBLANK($D144)," ",$D144),KLAV!$A$2:$A$10,0))+INDEX(KLAV!$B$13:$B$21,MATCH(IF(ISBLANK($E144)," ",$E144),KLAV!$A$13:$A$21,0))+INDEX(KLAV!$B$24:$B$30,MATCH(IF(ISBLANK($F144)," ",$F144),KLAV!$A$24:$A$30,0))),999,INDEX(KLAV!$B$2:$B$10,MATCH(IF(ISBLANK($D144)," ",$D144),KLAV!$A$2:$A$10,0))+INDEX(KLAV!$B$13:$B$21,MATCH(IF(ISBLANK($E144)," ",$E144),KLAV!$A$13:$A$21,0))+INDEX(KLAV!$B$24:$B$30,MATCH(IF(ISBLANK($F144)," ",$F144),KLAV!$A$24:$A$30,0))),ESV!$E$1:$E$567,))</f>
        <v>nb</v>
      </c>
      <c r="R144" s="42"/>
      <c r="S144" s="42"/>
      <c r="U144" s="43"/>
      <c r="Z144" s="44"/>
      <c r="AA144" s="44"/>
      <c r="AB144" s="436"/>
      <c r="AC144" s="437"/>
      <c r="AD144" s="300"/>
      <c r="AE144" s="438"/>
      <c r="AF144" s="438"/>
      <c r="AG144" s="438"/>
      <c r="AH144" s="439"/>
      <c r="AI144" s="439"/>
      <c r="AJ144" s="439"/>
      <c r="AK144" s="439"/>
      <c r="BD144" s="44"/>
    </row>
    <row r="145" spans="1:56" ht="25.5" customHeight="1" x14ac:dyDescent="0.2">
      <c r="A145" s="32" t="str">
        <f>IF(OR('Rote Liste'!$BC145="H",'Rote Liste'!$BC145="V"),"",J145)</f>
        <v>nb</v>
      </c>
      <c r="B145" s="48" t="str">
        <f t="shared" si="2"/>
        <v/>
      </c>
      <c r="C145" s="49" t="s">
        <v>3197</v>
      </c>
      <c r="D145" s="50"/>
      <c r="E145" s="51"/>
      <c r="F145" s="52"/>
      <c r="G145" s="53"/>
      <c r="H145" s="53"/>
      <c r="I145" s="54"/>
      <c r="J145" s="54" t="str">
        <f>INDEX(ESV!$D$1:$D$567,MATCH(IF(ISNA(INDEX(KLAV!$B$2:$B$10,MATCH(IF(ISBLANK($D145)," ",$D145),KLAV!$A$2:$A$10,0))+INDEX(KLAV!$B$13:$B$21,MATCH(IF(ISBLANK($E145)," ",$E145),KLAV!$A$13:$A$21,0))+INDEX(KLAV!$B$24:$B$30,MATCH(IF(ISBLANK($F145)," ",$F145),KLAV!$A$24:$A$30,0))),999,INDEX(KLAV!$B$2:$B$10,MATCH(IF(ISBLANK($D145)," ",$D145),KLAV!$A$2:$A$10,0))+INDEX(KLAV!$B$13:$B$21,MATCH(IF(ISBLANK($E145)," ",$E145),KLAV!$A$13:$A$21,0))+INDEX(KLAV!$B$24:$B$30,MATCH(IF(ISBLANK($F145)," ",$F145),KLAV!$A$24:$A$30,0))),ESV!$E$1:$E$567,))</f>
        <v>nb</v>
      </c>
      <c r="R145" s="42"/>
      <c r="S145" s="42"/>
      <c r="U145" s="43"/>
      <c r="Z145" s="44"/>
      <c r="AA145" s="44"/>
      <c r="AB145" s="436"/>
      <c r="AC145" s="437"/>
      <c r="AD145" s="300"/>
      <c r="AE145" s="438"/>
      <c r="AF145" s="438"/>
      <c r="AG145" s="438"/>
      <c r="AH145" s="439"/>
      <c r="AI145" s="439"/>
      <c r="AJ145" s="439"/>
      <c r="AK145" s="439"/>
      <c r="BD145" s="44"/>
    </row>
    <row r="146" spans="1:56" ht="25.5" customHeight="1" x14ac:dyDescent="0.2">
      <c r="A146" s="32" t="str">
        <f>IF(OR('Rote Liste'!$BC146="H",'Rote Liste'!$BC146="V"),"",J146)</f>
        <v>nb</v>
      </c>
      <c r="B146" s="48" t="str">
        <f t="shared" si="2"/>
        <v/>
      </c>
      <c r="C146" s="49" t="s">
        <v>2527</v>
      </c>
      <c r="D146" s="50"/>
      <c r="E146" s="51"/>
      <c r="F146" s="52"/>
      <c r="G146" s="53"/>
      <c r="H146" s="53"/>
      <c r="I146" s="54"/>
      <c r="J146" s="54" t="str">
        <f>INDEX(ESV!$D$1:$D$567,MATCH(IF(ISNA(INDEX(KLAV!$B$2:$B$10,MATCH(IF(ISBLANK($D146)," ",$D146),KLAV!$A$2:$A$10,0))+INDEX(KLAV!$B$13:$B$21,MATCH(IF(ISBLANK($E146)," ",$E146),KLAV!$A$13:$A$21,0))+INDEX(KLAV!$B$24:$B$30,MATCH(IF(ISBLANK($F146)," ",$F146),KLAV!$A$24:$A$30,0))),999,INDEX(KLAV!$B$2:$B$10,MATCH(IF(ISBLANK($D146)," ",$D146),KLAV!$A$2:$A$10,0))+INDEX(KLAV!$B$13:$B$21,MATCH(IF(ISBLANK($E146)," ",$E146),KLAV!$A$13:$A$21,0))+INDEX(KLAV!$B$24:$B$30,MATCH(IF(ISBLANK($F146)," ",$F146),KLAV!$A$24:$A$30,0))),ESV!$E$1:$E$567,))</f>
        <v>nb</v>
      </c>
      <c r="R146" s="42"/>
      <c r="S146" s="42"/>
      <c r="U146" s="43"/>
      <c r="Z146" s="44"/>
      <c r="AA146" s="44"/>
      <c r="AB146" s="436"/>
      <c r="AC146" s="437"/>
      <c r="AD146" s="300"/>
      <c r="AE146" s="438"/>
      <c r="AF146" s="438"/>
      <c r="AG146" s="438"/>
      <c r="AH146" s="439"/>
      <c r="AI146" s="439"/>
      <c r="AJ146" s="439"/>
      <c r="AK146" s="439"/>
      <c r="BD146" s="44"/>
    </row>
    <row r="147" spans="1:56" ht="25.5" customHeight="1" x14ac:dyDescent="0.2">
      <c r="A147" s="32" t="str">
        <f>IF(OR('Rote Liste'!$BC147="H",'Rote Liste'!$BC147="V"),"",J147)</f>
        <v>nb</v>
      </c>
      <c r="B147" s="48" t="str">
        <f t="shared" si="2"/>
        <v/>
      </c>
      <c r="C147" s="49" t="s">
        <v>2528</v>
      </c>
      <c r="D147" s="50"/>
      <c r="E147" s="51"/>
      <c r="F147" s="52"/>
      <c r="G147" s="53"/>
      <c r="H147" s="53"/>
      <c r="I147" s="54"/>
      <c r="J147" s="54" t="str">
        <f>INDEX(ESV!$D$1:$D$567,MATCH(IF(ISNA(INDEX(KLAV!$B$2:$B$10,MATCH(IF(ISBLANK($D147)," ",$D147),KLAV!$A$2:$A$10,0))+INDEX(KLAV!$B$13:$B$21,MATCH(IF(ISBLANK($E147)," ",$E147),KLAV!$A$13:$A$21,0))+INDEX(KLAV!$B$24:$B$30,MATCH(IF(ISBLANK($F147)," ",$F147),KLAV!$A$24:$A$30,0))),999,INDEX(KLAV!$B$2:$B$10,MATCH(IF(ISBLANK($D147)," ",$D147),KLAV!$A$2:$A$10,0))+INDEX(KLAV!$B$13:$B$21,MATCH(IF(ISBLANK($E147)," ",$E147),KLAV!$A$13:$A$21,0))+INDEX(KLAV!$B$24:$B$30,MATCH(IF(ISBLANK($F147)," ",$F147),KLAV!$A$24:$A$30,0))),ESV!$E$1:$E$567,))</f>
        <v>nb</v>
      </c>
      <c r="R147" s="42"/>
      <c r="S147" s="42"/>
      <c r="U147" s="43"/>
      <c r="Z147" s="44"/>
      <c r="AA147" s="44"/>
      <c r="AB147" s="436"/>
      <c r="AC147" s="437"/>
      <c r="AD147" s="300"/>
      <c r="AE147" s="438"/>
      <c r="AF147" s="438"/>
      <c r="AG147" s="438"/>
      <c r="AH147" s="439"/>
      <c r="AI147" s="439"/>
      <c r="AJ147" s="439"/>
      <c r="AK147" s="439"/>
      <c r="BD147" s="44"/>
    </row>
    <row r="148" spans="1:56" ht="25.5" customHeight="1" x14ac:dyDescent="0.2">
      <c r="A148" s="32" t="str">
        <f>IF(OR('Rote Liste'!$BC148="H",'Rote Liste'!$BC148="V"),"",J148)</f>
        <v>nb</v>
      </c>
      <c r="B148" s="48" t="str">
        <f t="shared" si="2"/>
        <v/>
      </c>
      <c r="C148" s="49" t="s">
        <v>2529</v>
      </c>
      <c r="D148" s="50"/>
      <c r="E148" s="51"/>
      <c r="F148" s="52"/>
      <c r="G148" s="53"/>
      <c r="H148" s="53"/>
      <c r="I148" s="54"/>
      <c r="J148" s="54" t="str">
        <f>INDEX(ESV!$D$1:$D$567,MATCH(IF(ISNA(INDEX(KLAV!$B$2:$B$10,MATCH(IF(ISBLANK($D148)," ",$D148),KLAV!$A$2:$A$10,0))+INDEX(KLAV!$B$13:$B$21,MATCH(IF(ISBLANK($E148)," ",$E148),KLAV!$A$13:$A$21,0))+INDEX(KLAV!$B$24:$B$30,MATCH(IF(ISBLANK($F148)," ",$F148),KLAV!$A$24:$A$30,0))),999,INDEX(KLAV!$B$2:$B$10,MATCH(IF(ISBLANK($D148)," ",$D148),KLAV!$A$2:$A$10,0))+INDEX(KLAV!$B$13:$B$21,MATCH(IF(ISBLANK($E148)," ",$E148),KLAV!$A$13:$A$21,0))+INDEX(KLAV!$B$24:$B$30,MATCH(IF(ISBLANK($F148)," ",$F148),KLAV!$A$24:$A$30,0))),ESV!$E$1:$E$567,))</f>
        <v>nb</v>
      </c>
      <c r="R148" s="42"/>
      <c r="S148" s="42"/>
      <c r="U148" s="43"/>
      <c r="Z148" s="44"/>
      <c r="AA148" s="44"/>
      <c r="AB148" s="436"/>
      <c r="AC148" s="437"/>
      <c r="AD148" s="300"/>
      <c r="AE148" s="438"/>
      <c r="AF148" s="438"/>
      <c r="AG148" s="438"/>
      <c r="AH148" s="439"/>
      <c r="AI148" s="439"/>
      <c r="AJ148" s="439"/>
      <c r="AK148" s="439"/>
      <c r="BD148" s="44"/>
    </row>
    <row r="149" spans="1:56" ht="25.5" customHeight="1" x14ac:dyDescent="0.2">
      <c r="A149" s="32" t="str">
        <f>IF(OR('Rote Liste'!$BC149="H",'Rote Liste'!$BC149="V"),"",J149)</f>
        <v>nb</v>
      </c>
      <c r="B149" s="48" t="str">
        <f t="shared" si="2"/>
        <v/>
      </c>
      <c r="C149" s="49" t="s">
        <v>2530</v>
      </c>
      <c r="D149" s="50"/>
      <c r="E149" s="51"/>
      <c r="F149" s="52"/>
      <c r="G149" s="53"/>
      <c r="H149" s="53"/>
      <c r="I149" s="54"/>
      <c r="J149" s="54" t="str">
        <f>INDEX(ESV!$D$1:$D$567,MATCH(IF(ISNA(INDEX(KLAV!$B$2:$B$10,MATCH(IF(ISBLANK($D149)," ",$D149),KLAV!$A$2:$A$10,0))+INDEX(KLAV!$B$13:$B$21,MATCH(IF(ISBLANK($E149)," ",$E149),KLAV!$A$13:$A$21,0))+INDEX(KLAV!$B$24:$B$30,MATCH(IF(ISBLANK($F149)," ",$F149),KLAV!$A$24:$A$30,0))),999,INDEX(KLAV!$B$2:$B$10,MATCH(IF(ISBLANK($D149)," ",$D149),KLAV!$A$2:$A$10,0))+INDEX(KLAV!$B$13:$B$21,MATCH(IF(ISBLANK($E149)," ",$E149),KLAV!$A$13:$A$21,0))+INDEX(KLAV!$B$24:$B$30,MATCH(IF(ISBLANK($F149)," ",$F149),KLAV!$A$24:$A$30,0))),ESV!$E$1:$E$567,))</f>
        <v>nb</v>
      </c>
      <c r="R149" s="42"/>
      <c r="S149" s="42"/>
      <c r="U149" s="43"/>
      <c r="Z149" s="44"/>
      <c r="AA149" s="44"/>
      <c r="AB149" s="436"/>
      <c r="AC149" s="437"/>
      <c r="AD149" s="300"/>
      <c r="AE149" s="438"/>
      <c r="AF149" s="438"/>
      <c r="AG149" s="438"/>
      <c r="AH149" s="439"/>
      <c r="AI149" s="439"/>
      <c r="AJ149" s="439"/>
      <c r="AK149" s="439"/>
      <c r="BD149" s="44"/>
    </row>
    <row r="150" spans="1:56" ht="25.5" customHeight="1" x14ac:dyDescent="0.2">
      <c r="A150" s="32" t="str">
        <f>IF(OR('Rote Liste'!$BC150="H",'Rote Liste'!$BC150="V"),"",J150)</f>
        <v>nb</v>
      </c>
      <c r="B150" s="48" t="str">
        <f t="shared" si="2"/>
        <v/>
      </c>
      <c r="C150" s="49" t="s">
        <v>2531</v>
      </c>
      <c r="D150" s="50"/>
      <c r="E150" s="51"/>
      <c r="F150" s="52"/>
      <c r="G150" s="53"/>
      <c r="H150" s="53"/>
      <c r="I150" s="54"/>
      <c r="J150" s="54" t="str">
        <f>INDEX(ESV!$D$1:$D$567,MATCH(IF(ISNA(INDEX(KLAV!$B$2:$B$10,MATCH(IF(ISBLANK($D150)," ",$D150),KLAV!$A$2:$A$10,0))+INDEX(KLAV!$B$13:$B$21,MATCH(IF(ISBLANK($E150)," ",$E150),KLAV!$A$13:$A$21,0))+INDEX(KLAV!$B$24:$B$30,MATCH(IF(ISBLANK($F150)," ",$F150),KLAV!$A$24:$A$30,0))),999,INDEX(KLAV!$B$2:$B$10,MATCH(IF(ISBLANK($D150)," ",$D150),KLAV!$A$2:$A$10,0))+INDEX(KLAV!$B$13:$B$21,MATCH(IF(ISBLANK($E150)," ",$E150),KLAV!$A$13:$A$21,0))+INDEX(KLAV!$B$24:$B$30,MATCH(IF(ISBLANK($F150)," ",$F150),KLAV!$A$24:$A$30,0))),ESV!$E$1:$E$567,))</f>
        <v>nb</v>
      </c>
      <c r="R150" s="42"/>
      <c r="S150" s="42"/>
      <c r="U150" s="43"/>
      <c r="Z150" s="44"/>
      <c r="AA150" s="44"/>
      <c r="AB150" s="436"/>
      <c r="AC150" s="437"/>
      <c r="AD150" s="300"/>
      <c r="AE150" s="438"/>
      <c r="AF150" s="438"/>
      <c r="AG150" s="438"/>
      <c r="AH150" s="439"/>
      <c r="AI150" s="439"/>
      <c r="AJ150" s="439"/>
      <c r="AK150" s="439"/>
      <c r="BD150" s="44"/>
    </row>
    <row r="151" spans="1:56" ht="25.5" customHeight="1" x14ac:dyDescent="0.2">
      <c r="A151" s="32" t="str">
        <f>IF(OR('Rote Liste'!$BC151="H",'Rote Liste'!$BC151="V"),"",J151)</f>
        <v>nb</v>
      </c>
      <c r="B151" s="48" t="str">
        <f t="shared" si="2"/>
        <v/>
      </c>
      <c r="C151" s="49" t="s">
        <v>2532</v>
      </c>
      <c r="D151" s="50"/>
      <c r="E151" s="51"/>
      <c r="F151" s="52"/>
      <c r="G151" s="53"/>
      <c r="H151" s="53"/>
      <c r="I151" s="54"/>
      <c r="J151" s="54" t="str">
        <f>INDEX(ESV!$D$1:$D$567,MATCH(IF(ISNA(INDEX(KLAV!$B$2:$B$10,MATCH(IF(ISBLANK($D151)," ",$D151),KLAV!$A$2:$A$10,0))+INDEX(KLAV!$B$13:$B$21,MATCH(IF(ISBLANK($E151)," ",$E151),KLAV!$A$13:$A$21,0))+INDEX(KLAV!$B$24:$B$30,MATCH(IF(ISBLANK($F151)," ",$F151),KLAV!$A$24:$A$30,0))),999,INDEX(KLAV!$B$2:$B$10,MATCH(IF(ISBLANK($D151)," ",$D151),KLAV!$A$2:$A$10,0))+INDEX(KLAV!$B$13:$B$21,MATCH(IF(ISBLANK($E151)," ",$E151),KLAV!$A$13:$A$21,0))+INDEX(KLAV!$B$24:$B$30,MATCH(IF(ISBLANK($F151)," ",$F151),KLAV!$A$24:$A$30,0))),ESV!$E$1:$E$567,))</f>
        <v>nb</v>
      </c>
      <c r="R151" s="42"/>
      <c r="S151" s="42"/>
      <c r="U151" s="43"/>
      <c r="Z151" s="44"/>
      <c r="AA151" s="44"/>
      <c r="AB151" s="436"/>
      <c r="AC151" s="437"/>
      <c r="AD151" s="300"/>
      <c r="AE151" s="438"/>
      <c r="AF151" s="438"/>
      <c r="AG151" s="438"/>
      <c r="AH151" s="439"/>
      <c r="AI151" s="439"/>
      <c r="AJ151" s="439"/>
      <c r="AK151" s="439"/>
      <c r="BD151" s="44"/>
    </row>
    <row r="152" spans="1:56" ht="25.5" customHeight="1" x14ac:dyDescent="0.2">
      <c r="A152" s="32" t="str">
        <f>IF(OR('Rote Liste'!$BC152="H",'Rote Liste'!$BC152="V"),"",J152)</f>
        <v>nb</v>
      </c>
      <c r="B152" s="48" t="str">
        <f t="shared" si="2"/>
        <v/>
      </c>
      <c r="C152" s="49" t="s">
        <v>2533</v>
      </c>
      <c r="D152" s="50"/>
      <c r="E152" s="51"/>
      <c r="F152" s="52"/>
      <c r="G152" s="53"/>
      <c r="H152" s="53"/>
      <c r="I152" s="54"/>
      <c r="J152" s="54" t="str">
        <f>INDEX(ESV!$D$1:$D$567,MATCH(IF(ISNA(INDEX(KLAV!$B$2:$B$10,MATCH(IF(ISBLANK($D152)," ",$D152),KLAV!$A$2:$A$10,0))+INDEX(KLAV!$B$13:$B$21,MATCH(IF(ISBLANK($E152)," ",$E152),KLAV!$A$13:$A$21,0))+INDEX(KLAV!$B$24:$B$30,MATCH(IF(ISBLANK($F152)," ",$F152),KLAV!$A$24:$A$30,0))),999,INDEX(KLAV!$B$2:$B$10,MATCH(IF(ISBLANK($D152)," ",$D152),KLAV!$A$2:$A$10,0))+INDEX(KLAV!$B$13:$B$21,MATCH(IF(ISBLANK($E152)," ",$E152),KLAV!$A$13:$A$21,0))+INDEX(KLAV!$B$24:$B$30,MATCH(IF(ISBLANK($F152)," ",$F152),KLAV!$A$24:$A$30,0))),ESV!$E$1:$E$567,))</f>
        <v>nb</v>
      </c>
      <c r="R152" s="42"/>
      <c r="S152" s="42"/>
      <c r="U152" s="43"/>
      <c r="Z152" s="44"/>
      <c r="AA152" s="44"/>
      <c r="AB152" s="436"/>
      <c r="AC152" s="437"/>
      <c r="AD152" s="300"/>
      <c r="AE152" s="438"/>
      <c r="AF152" s="438"/>
      <c r="AG152" s="438"/>
      <c r="AH152" s="439"/>
      <c r="AI152" s="439"/>
      <c r="AJ152" s="439"/>
      <c r="AK152" s="439"/>
      <c r="BD152" s="44"/>
    </row>
    <row r="153" spans="1:56" ht="25.5" customHeight="1" x14ac:dyDescent="0.2">
      <c r="A153" s="32" t="str">
        <f>IF(OR('Rote Liste'!$BC153="H",'Rote Liste'!$BC153="V"),"",J153)</f>
        <v>nb</v>
      </c>
      <c r="B153" s="48" t="str">
        <f t="shared" si="2"/>
        <v/>
      </c>
      <c r="C153" s="49" t="s">
        <v>2534</v>
      </c>
      <c r="D153" s="50"/>
      <c r="E153" s="51"/>
      <c r="F153" s="52"/>
      <c r="G153" s="53"/>
      <c r="H153" s="53"/>
      <c r="I153" s="54"/>
      <c r="J153" s="54" t="str">
        <f>INDEX(ESV!$D$1:$D$567,MATCH(IF(ISNA(INDEX(KLAV!$B$2:$B$10,MATCH(IF(ISBLANK($D153)," ",$D153),KLAV!$A$2:$A$10,0))+INDEX(KLAV!$B$13:$B$21,MATCH(IF(ISBLANK($E153)," ",$E153),KLAV!$A$13:$A$21,0))+INDEX(KLAV!$B$24:$B$30,MATCH(IF(ISBLANK($F153)," ",$F153),KLAV!$A$24:$A$30,0))),999,INDEX(KLAV!$B$2:$B$10,MATCH(IF(ISBLANK($D153)," ",$D153),KLAV!$A$2:$A$10,0))+INDEX(KLAV!$B$13:$B$21,MATCH(IF(ISBLANK($E153)," ",$E153),KLAV!$A$13:$A$21,0))+INDEX(KLAV!$B$24:$B$30,MATCH(IF(ISBLANK($F153)," ",$F153),KLAV!$A$24:$A$30,0))),ESV!$E$1:$E$567,))</f>
        <v>nb</v>
      </c>
      <c r="R153" s="42"/>
      <c r="S153" s="42"/>
      <c r="U153" s="43"/>
      <c r="Z153" s="44"/>
      <c r="AA153" s="44"/>
      <c r="AB153" s="436"/>
      <c r="AC153" s="437"/>
      <c r="AD153" s="300"/>
      <c r="AE153" s="438"/>
      <c r="AF153" s="438"/>
      <c r="AG153" s="438"/>
      <c r="AH153" s="439"/>
      <c r="AI153" s="439"/>
      <c r="AJ153" s="439"/>
      <c r="AK153" s="439"/>
      <c r="BD153" s="44"/>
    </row>
    <row r="154" spans="1:56" ht="25.5" customHeight="1" x14ac:dyDescent="0.2">
      <c r="A154" s="32" t="str">
        <f>IF(OR('Rote Liste'!$BC154="H",'Rote Liste'!$BC154="V"),"",J154)</f>
        <v>nb</v>
      </c>
      <c r="B154" s="48" t="str">
        <f t="shared" si="2"/>
        <v/>
      </c>
      <c r="C154" s="49" t="s">
        <v>2535</v>
      </c>
      <c r="D154" s="50"/>
      <c r="E154" s="51"/>
      <c r="F154" s="52"/>
      <c r="G154" s="53"/>
      <c r="H154" s="53"/>
      <c r="I154" s="54"/>
      <c r="J154" s="54" t="str">
        <f>INDEX(ESV!$D$1:$D$567,MATCH(IF(ISNA(INDEX(KLAV!$B$2:$B$10,MATCH(IF(ISBLANK($D154)," ",$D154),KLAV!$A$2:$A$10,0))+INDEX(KLAV!$B$13:$B$21,MATCH(IF(ISBLANK($E154)," ",$E154),KLAV!$A$13:$A$21,0))+INDEX(KLAV!$B$24:$B$30,MATCH(IF(ISBLANK($F154)," ",$F154),KLAV!$A$24:$A$30,0))),999,INDEX(KLAV!$B$2:$B$10,MATCH(IF(ISBLANK($D154)," ",$D154),KLAV!$A$2:$A$10,0))+INDEX(KLAV!$B$13:$B$21,MATCH(IF(ISBLANK($E154)," ",$E154),KLAV!$A$13:$A$21,0))+INDEX(KLAV!$B$24:$B$30,MATCH(IF(ISBLANK($F154)," ",$F154),KLAV!$A$24:$A$30,0))),ESV!$E$1:$E$567,))</f>
        <v>nb</v>
      </c>
      <c r="R154" s="42"/>
      <c r="S154" s="42"/>
      <c r="U154" s="43"/>
      <c r="Z154" s="44"/>
      <c r="AA154" s="44"/>
      <c r="AB154" s="436"/>
      <c r="AC154" s="437"/>
      <c r="AD154" s="300"/>
      <c r="AE154" s="438"/>
      <c r="AF154" s="438"/>
      <c r="AG154" s="438"/>
      <c r="AH154" s="439"/>
      <c r="AI154" s="439"/>
      <c r="AJ154" s="439"/>
      <c r="AK154" s="439"/>
      <c r="BD154" s="44"/>
    </row>
    <row r="155" spans="1:56" ht="25.5" customHeight="1" x14ac:dyDescent="0.2">
      <c r="A155" s="32" t="str">
        <f>IF(OR('Rote Liste'!$BC155="H",'Rote Liste'!$BC155="V"),"",J155)</f>
        <v>nb</v>
      </c>
      <c r="B155" s="48" t="str">
        <f t="shared" si="2"/>
        <v/>
      </c>
      <c r="C155" s="49" t="s">
        <v>3044</v>
      </c>
      <c r="D155" s="50"/>
      <c r="E155" s="51"/>
      <c r="F155" s="52"/>
      <c r="G155" s="53"/>
      <c r="H155" s="53"/>
      <c r="I155" s="54"/>
      <c r="J155" s="54" t="str">
        <f>INDEX(ESV!$D$1:$D$567,MATCH(IF(ISNA(INDEX(KLAV!$B$2:$B$10,MATCH(IF(ISBLANK($D155)," ",$D155),KLAV!$A$2:$A$10,0))+INDEX(KLAV!$B$13:$B$21,MATCH(IF(ISBLANK($E155)," ",$E155),KLAV!$A$13:$A$21,0))+INDEX(KLAV!$B$24:$B$30,MATCH(IF(ISBLANK($F155)," ",$F155),KLAV!$A$24:$A$30,0))),999,INDEX(KLAV!$B$2:$B$10,MATCH(IF(ISBLANK($D155)," ",$D155),KLAV!$A$2:$A$10,0))+INDEX(KLAV!$B$13:$B$21,MATCH(IF(ISBLANK($E155)," ",$E155),KLAV!$A$13:$A$21,0))+INDEX(KLAV!$B$24:$B$30,MATCH(IF(ISBLANK($F155)," ",$F155),KLAV!$A$24:$A$30,0))),ESV!$E$1:$E$567,))</f>
        <v>nb</v>
      </c>
      <c r="R155" s="42"/>
      <c r="S155" s="42"/>
      <c r="U155" s="43"/>
      <c r="Z155" s="44"/>
      <c r="AA155" s="44"/>
      <c r="AB155" s="436"/>
      <c r="AC155" s="437"/>
      <c r="AD155" s="300"/>
      <c r="AE155" s="438"/>
      <c r="AF155" s="438"/>
      <c r="AG155" s="438"/>
      <c r="AH155" s="439"/>
      <c r="AI155" s="439"/>
      <c r="AJ155" s="439"/>
      <c r="AK155" s="439"/>
      <c r="BD155" s="44"/>
    </row>
    <row r="156" spans="1:56" ht="25.5" customHeight="1" x14ac:dyDescent="0.2">
      <c r="A156" s="32" t="str">
        <f>IF(OR('Rote Liste'!$BC156="H",'Rote Liste'!$BC156="V"),"",J156)</f>
        <v>nb</v>
      </c>
      <c r="B156" s="48" t="str">
        <f t="shared" si="2"/>
        <v/>
      </c>
      <c r="C156" s="49" t="s">
        <v>2536</v>
      </c>
      <c r="D156" s="50"/>
      <c r="E156" s="51"/>
      <c r="F156" s="52"/>
      <c r="G156" s="53"/>
      <c r="H156" s="53"/>
      <c r="I156" s="54"/>
      <c r="J156" s="54" t="str">
        <f>INDEX(ESV!$D$1:$D$567,MATCH(IF(ISNA(INDEX(KLAV!$B$2:$B$10,MATCH(IF(ISBLANK($D156)," ",$D156),KLAV!$A$2:$A$10,0))+INDEX(KLAV!$B$13:$B$21,MATCH(IF(ISBLANK($E156)," ",$E156),KLAV!$A$13:$A$21,0))+INDEX(KLAV!$B$24:$B$30,MATCH(IF(ISBLANK($F156)," ",$F156),KLAV!$A$24:$A$30,0))),999,INDEX(KLAV!$B$2:$B$10,MATCH(IF(ISBLANK($D156)," ",$D156),KLAV!$A$2:$A$10,0))+INDEX(KLAV!$B$13:$B$21,MATCH(IF(ISBLANK($E156)," ",$E156),KLAV!$A$13:$A$21,0))+INDEX(KLAV!$B$24:$B$30,MATCH(IF(ISBLANK($F156)," ",$F156),KLAV!$A$24:$A$30,0))),ESV!$E$1:$E$567,))</f>
        <v>nb</v>
      </c>
      <c r="R156" s="42"/>
      <c r="S156" s="42"/>
      <c r="U156" s="43"/>
      <c r="Z156" s="44"/>
      <c r="AA156" s="44"/>
      <c r="AB156" s="436"/>
      <c r="AC156" s="437"/>
      <c r="AD156" s="300"/>
      <c r="AE156" s="438"/>
      <c r="AF156" s="438"/>
      <c r="AG156" s="438"/>
      <c r="AH156" s="439"/>
      <c r="AI156" s="439"/>
      <c r="AJ156" s="439"/>
      <c r="AK156" s="439"/>
      <c r="BD156" s="44"/>
    </row>
    <row r="157" spans="1:56" ht="25.5" customHeight="1" x14ac:dyDescent="0.2">
      <c r="A157" s="32" t="str">
        <f>IF(OR('Rote Liste'!$BC157="H",'Rote Liste'!$BC157="V"),"",J157)</f>
        <v>nb</v>
      </c>
      <c r="B157" s="48" t="str">
        <f t="shared" si="2"/>
        <v/>
      </c>
      <c r="C157" s="49" t="s">
        <v>3045</v>
      </c>
      <c r="D157" s="50"/>
      <c r="E157" s="51"/>
      <c r="F157" s="52"/>
      <c r="G157" s="53"/>
      <c r="H157" s="53"/>
      <c r="I157" s="54"/>
      <c r="J157" s="54" t="str">
        <f>INDEX(ESV!$D$1:$D$567,MATCH(IF(ISNA(INDEX(KLAV!$B$2:$B$10,MATCH(IF(ISBLANK($D157)," ",$D157),KLAV!$A$2:$A$10,0))+INDEX(KLAV!$B$13:$B$21,MATCH(IF(ISBLANK($E157)," ",$E157),KLAV!$A$13:$A$21,0))+INDEX(KLAV!$B$24:$B$30,MATCH(IF(ISBLANK($F157)," ",$F157),KLAV!$A$24:$A$30,0))),999,INDEX(KLAV!$B$2:$B$10,MATCH(IF(ISBLANK($D157)," ",$D157),KLAV!$A$2:$A$10,0))+INDEX(KLAV!$B$13:$B$21,MATCH(IF(ISBLANK($E157)," ",$E157),KLAV!$A$13:$A$21,0))+INDEX(KLAV!$B$24:$B$30,MATCH(IF(ISBLANK($F157)," ",$F157),KLAV!$A$24:$A$30,0))),ESV!$E$1:$E$567,))</f>
        <v>nb</v>
      </c>
      <c r="R157" s="42"/>
      <c r="S157" s="42"/>
      <c r="U157" s="43"/>
      <c r="Z157" s="44"/>
      <c r="AA157" s="44"/>
      <c r="AB157" s="436"/>
      <c r="AC157" s="437"/>
      <c r="AD157" s="300"/>
      <c r="AE157" s="438"/>
      <c r="AF157" s="438"/>
      <c r="AG157" s="438"/>
      <c r="AH157" s="439"/>
      <c r="AI157" s="439"/>
      <c r="AJ157" s="439"/>
      <c r="AK157" s="439"/>
      <c r="BD157" s="44"/>
    </row>
    <row r="158" spans="1:56" ht="25.5" customHeight="1" x14ac:dyDescent="0.2">
      <c r="A158" s="32" t="str">
        <f>IF(OR('Rote Liste'!$BC158="H",'Rote Liste'!$BC158="V"),"",J158)</f>
        <v>nb</v>
      </c>
      <c r="B158" s="48" t="str">
        <f t="shared" si="2"/>
        <v/>
      </c>
      <c r="C158" s="49" t="s">
        <v>3046</v>
      </c>
      <c r="D158" s="50"/>
      <c r="E158" s="51"/>
      <c r="F158" s="52"/>
      <c r="G158" s="53"/>
      <c r="H158" s="53"/>
      <c r="I158" s="54"/>
      <c r="J158" s="54" t="str">
        <f>INDEX(ESV!$D$1:$D$567,MATCH(IF(ISNA(INDEX(KLAV!$B$2:$B$10,MATCH(IF(ISBLANK($D158)," ",$D158),KLAV!$A$2:$A$10,0))+INDEX(KLAV!$B$13:$B$21,MATCH(IF(ISBLANK($E158)," ",$E158),KLAV!$A$13:$A$21,0))+INDEX(KLAV!$B$24:$B$30,MATCH(IF(ISBLANK($F158)," ",$F158),KLAV!$A$24:$A$30,0))),999,INDEX(KLAV!$B$2:$B$10,MATCH(IF(ISBLANK($D158)," ",$D158),KLAV!$A$2:$A$10,0))+INDEX(KLAV!$B$13:$B$21,MATCH(IF(ISBLANK($E158)," ",$E158),KLAV!$A$13:$A$21,0))+INDEX(KLAV!$B$24:$B$30,MATCH(IF(ISBLANK($F158)," ",$F158),KLAV!$A$24:$A$30,0))),ESV!$E$1:$E$567,))</f>
        <v>nb</v>
      </c>
      <c r="R158" s="42"/>
      <c r="S158" s="42"/>
      <c r="U158" s="43"/>
      <c r="Z158" s="44"/>
      <c r="AA158" s="44"/>
      <c r="AB158" s="436"/>
      <c r="AC158" s="437"/>
      <c r="AD158" s="300"/>
      <c r="AE158" s="438"/>
      <c r="AF158" s="438"/>
      <c r="AG158" s="438"/>
      <c r="AH158" s="439"/>
      <c r="AI158" s="439"/>
      <c r="AJ158" s="439"/>
      <c r="AK158" s="439"/>
      <c r="BD158" s="44"/>
    </row>
    <row r="159" spans="1:56" ht="25.5" customHeight="1" x14ac:dyDescent="0.2">
      <c r="A159" s="32" t="str">
        <f>IF(OR('Rote Liste'!$BC159="H",'Rote Liste'!$BC159="V"),"",J159)</f>
        <v>nb</v>
      </c>
      <c r="B159" s="48" t="str">
        <f t="shared" si="2"/>
        <v/>
      </c>
      <c r="C159" s="49" t="s">
        <v>3047</v>
      </c>
      <c r="D159" s="50"/>
      <c r="E159" s="51"/>
      <c r="F159" s="52"/>
      <c r="G159" s="53"/>
      <c r="H159" s="53"/>
      <c r="I159" s="54"/>
      <c r="J159" s="54" t="str">
        <f>INDEX(ESV!$D$1:$D$567,MATCH(IF(ISNA(INDEX(KLAV!$B$2:$B$10,MATCH(IF(ISBLANK($D159)," ",$D159),KLAV!$A$2:$A$10,0))+INDEX(KLAV!$B$13:$B$21,MATCH(IF(ISBLANK($E159)," ",$E159),KLAV!$A$13:$A$21,0))+INDEX(KLAV!$B$24:$B$30,MATCH(IF(ISBLANK($F159)," ",$F159),KLAV!$A$24:$A$30,0))),999,INDEX(KLAV!$B$2:$B$10,MATCH(IF(ISBLANK($D159)," ",$D159),KLAV!$A$2:$A$10,0))+INDEX(KLAV!$B$13:$B$21,MATCH(IF(ISBLANK($E159)," ",$E159),KLAV!$A$13:$A$21,0))+INDEX(KLAV!$B$24:$B$30,MATCH(IF(ISBLANK($F159)," ",$F159),KLAV!$A$24:$A$30,0))),ESV!$E$1:$E$567,))</f>
        <v>nb</v>
      </c>
      <c r="R159" s="42"/>
      <c r="S159" s="42"/>
      <c r="U159" s="43"/>
      <c r="Z159" s="44"/>
      <c r="AA159" s="44"/>
      <c r="AB159" s="436"/>
      <c r="AC159" s="437"/>
      <c r="AD159" s="300"/>
      <c r="AE159" s="438"/>
      <c r="AF159" s="438"/>
      <c r="AG159" s="438"/>
      <c r="AH159" s="439"/>
      <c r="AI159" s="439"/>
      <c r="AJ159" s="439"/>
      <c r="AK159" s="439"/>
      <c r="BD159" s="44"/>
    </row>
    <row r="160" spans="1:56" ht="25.5" customHeight="1" x14ac:dyDescent="0.2">
      <c r="A160" s="32" t="str">
        <f>IF(OR('Rote Liste'!$BC160="H",'Rote Liste'!$BC160="V"),"",J160)</f>
        <v>nb</v>
      </c>
      <c r="B160" s="48" t="str">
        <f t="shared" si="2"/>
        <v/>
      </c>
      <c r="C160" s="49" t="s">
        <v>2537</v>
      </c>
      <c r="D160" s="50"/>
      <c r="E160" s="51"/>
      <c r="F160" s="52"/>
      <c r="G160" s="53"/>
      <c r="H160" s="53"/>
      <c r="I160" s="54"/>
      <c r="J160" s="54" t="str">
        <f>INDEX(ESV!$D$1:$D$567,MATCH(IF(ISNA(INDEX(KLAV!$B$2:$B$10,MATCH(IF(ISBLANK($D160)," ",$D160),KLAV!$A$2:$A$10,0))+INDEX(KLAV!$B$13:$B$21,MATCH(IF(ISBLANK($E160)," ",$E160),KLAV!$A$13:$A$21,0))+INDEX(KLAV!$B$24:$B$30,MATCH(IF(ISBLANK($F160)," ",$F160),KLAV!$A$24:$A$30,0))),999,INDEX(KLAV!$B$2:$B$10,MATCH(IF(ISBLANK($D160)," ",$D160),KLAV!$A$2:$A$10,0))+INDEX(KLAV!$B$13:$B$21,MATCH(IF(ISBLANK($E160)," ",$E160),KLAV!$A$13:$A$21,0))+INDEX(KLAV!$B$24:$B$30,MATCH(IF(ISBLANK($F160)," ",$F160),KLAV!$A$24:$A$30,0))),ESV!$E$1:$E$567,))</f>
        <v>nb</v>
      </c>
      <c r="R160" s="42"/>
      <c r="S160" s="42"/>
      <c r="U160" s="43"/>
      <c r="Z160" s="44"/>
      <c r="AA160" s="44"/>
      <c r="AB160" s="436"/>
      <c r="AC160" s="437"/>
      <c r="AD160" s="300"/>
      <c r="AE160" s="438"/>
      <c r="AF160" s="438"/>
      <c r="AG160" s="438"/>
      <c r="AH160" s="439"/>
      <c r="AI160" s="439"/>
      <c r="AJ160" s="439"/>
      <c r="AK160" s="439"/>
      <c r="BD160" s="44"/>
    </row>
    <row r="161" spans="1:56" ht="25.5" customHeight="1" x14ac:dyDescent="0.2">
      <c r="A161" s="32" t="str">
        <f>IF(OR('Rote Liste'!$BC161="H",'Rote Liste'!$BC161="V"),"",J161)</f>
        <v>nb</v>
      </c>
      <c r="B161" s="48" t="str">
        <f t="shared" si="2"/>
        <v/>
      </c>
      <c r="C161" s="49" t="s">
        <v>2538</v>
      </c>
      <c r="D161" s="50"/>
      <c r="E161" s="51"/>
      <c r="F161" s="52"/>
      <c r="G161" s="53"/>
      <c r="H161" s="53"/>
      <c r="I161" s="54"/>
      <c r="J161" s="54" t="str">
        <f>INDEX(ESV!$D$1:$D$567,MATCH(IF(ISNA(INDEX(KLAV!$B$2:$B$10,MATCH(IF(ISBLANK($D161)," ",$D161),KLAV!$A$2:$A$10,0))+INDEX(KLAV!$B$13:$B$21,MATCH(IF(ISBLANK($E161)," ",$E161),KLAV!$A$13:$A$21,0))+INDEX(KLAV!$B$24:$B$30,MATCH(IF(ISBLANK($F161)," ",$F161),KLAV!$A$24:$A$30,0))),999,INDEX(KLAV!$B$2:$B$10,MATCH(IF(ISBLANK($D161)," ",$D161),KLAV!$A$2:$A$10,0))+INDEX(KLAV!$B$13:$B$21,MATCH(IF(ISBLANK($E161)," ",$E161),KLAV!$A$13:$A$21,0))+INDEX(KLAV!$B$24:$B$30,MATCH(IF(ISBLANK($F161)," ",$F161),KLAV!$A$24:$A$30,0))),ESV!$E$1:$E$567,))</f>
        <v>nb</v>
      </c>
      <c r="R161" s="42"/>
      <c r="S161" s="42"/>
      <c r="U161" s="43"/>
      <c r="Z161" s="44"/>
      <c r="AA161" s="44"/>
      <c r="AB161" s="436"/>
      <c r="AC161" s="437"/>
      <c r="AD161" s="300"/>
      <c r="AE161" s="438"/>
      <c r="AF161" s="438"/>
      <c r="AG161" s="438"/>
      <c r="AH161" s="439"/>
      <c r="AI161" s="439"/>
      <c r="AJ161" s="439"/>
      <c r="AK161" s="439"/>
      <c r="BD161" s="44"/>
    </row>
    <row r="162" spans="1:56" ht="25.5" customHeight="1" x14ac:dyDescent="0.2">
      <c r="A162" s="32" t="str">
        <f>IF(OR('Rote Liste'!$BC162="H",'Rote Liste'!$BC162="V"),"",J162)</f>
        <v>nb</v>
      </c>
      <c r="B162" s="48" t="str">
        <f t="shared" si="2"/>
        <v/>
      </c>
      <c r="C162" s="49" t="s">
        <v>2539</v>
      </c>
      <c r="D162" s="50"/>
      <c r="E162" s="51"/>
      <c r="F162" s="52"/>
      <c r="G162" s="53"/>
      <c r="H162" s="53"/>
      <c r="I162" s="54"/>
      <c r="J162" s="54" t="str">
        <f>INDEX(ESV!$D$1:$D$567,MATCH(IF(ISNA(INDEX(KLAV!$B$2:$B$10,MATCH(IF(ISBLANK($D162)," ",$D162),KLAV!$A$2:$A$10,0))+INDEX(KLAV!$B$13:$B$21,MATCH(IF(ISBLANK($E162)," ",$E162),KLAV!$A$13:$A$21,0))+INDEX(KLAV!$B$24:$B$30,MATCH(IF(ISBLANK($F162)," ",$F162),KLAV!$A$24:$A$30,0))),999,INDEX(KLAV!$B$2:$B$10,MATCH(IF(ISBLANK($D162)," ",$D162),KLAV!$A$2:$A$10,0))+INDEX(KLAV!$B$13:$B$21,MATCH(IF(ISBLANK($E162)," ",$E162),KLAV!$A$13:$A$21,0))+INDEX(KLAV!$B$24:$B$30,MATCH(IF(ISBLANK($F162)," ",$F162),KLAV!$A$24:$A$30,0))),ESV!$E$1:$E$567,))</f>
        <v>nb</v>
      </c>
      <c r="R162" s="42"/>
      <c r="S162" s="42"/>
      <c r="U162" s="43"/>
      <c r="Z162" s="44"/>
      <c r="AA162" s="44"/>
      <c r="AB162" s="436"/>
      <c r="AC162" s="437"/>
      <c r="AD162" s="300"/>
      <c r="AE162" s="438"/>
      <c r="AF162" s="438"/>
      <c r="AG162" s="438"/>
      <c r="AH162" s="439"/>
      <c r="AI162" s="439"/>
      <c r="AJ162" s="439"/>
      <c r="AK162" s="439"/>
      <c r="BD162" s="44"/>
    </row>
    <row r="163" spans="1:56" ht="25.5" customHeight="1" x14ac:dyDescent="0.2">
      <c r="A163" s="32" t="str">
        <f>IF(OR('Rote Liste'!$BC163="H",'Rote Liste'!$BC163="V"),"",J163)</f>
        <v>nb</v>
      </c>
      <c r="B163" s="48" t="str">
        <f t="shared" si="2"/>
        <v/>
      </c>
      <c r="C163" s="49" t="s">
        <v>3048</v>
      </c>
      <c r="D163" s="50"/>
      <c r="E163" s="51"/>
      <c r="F163" s="52"/>
      <c r="G163" s="53"/>
      <c r="H163" s="53"/>
      <c r="I163" s="54"/>
      <c r="J163" s="54" t="str">
        <f>INDEX(ESV!$D$1:$D$567,MATCH(IF(ISNA(INDEX(KLAV!$B$2:$B$10,MATCH(IF(ISBLANK($D163)," ",$D163),KLAV!$A$2:$A$10,0))+INDEX(KLAV!$B$13:$B$21,MATCH(IF(ISBLANK($E163)," ",$E163),KLAV!$A$13:$A$21,0))+INDEX(KLAV!$B$24:$B$30,MATCH(IF(ISBLANK($F163)," ",$F163),KLAV!$A$24:$A$30,0))),999,INDEX(KLAV!$B$2:$B$10,MATCH(IF(ISBLANK($D163)," ",$D163),KLAV!$A$2:$A$10,0))+INDEX(KLAV!$B$13:$B$21,MATCH(IF(ISBLANK($E163)," ",$E163),KLAV!$A$13:$A$21,0))+INDEX(KLAV!$B$24:$B$30,MATCH(IF(ISBLANK($F163)," ",$F163),KLAV!$A$24:$A$30,0))),ESV!$E$1:$E$567,))</f>
        <v>nb</v>
      </c>
      <c r="R163" s="42"/>
      <c r="S163" s="42"/>
      <c r="U163" s="43"/>
      <c r="Z163" s="44"/>
      <c r="AA163" s="44"/>
      <c r="AB163" s="436"/>
      <c r="AC163" s="437"/>
      <c r="AD163" s="300"/>
      <c r="AE163" s="438"/>
      <c r="AF163" s="438"/>
      <c r="AG163" s="438"/>
      <c r="AH163" s="439"/>
      <c r="AI163" s="439"/>
      <c r="AJ163" s="439"/>
      <c r="AK163" s="439"/>
      <c r="BD163" s="44"/>
    </row>
    <row r="164" spans="1:56" ht="25.5" customHeight="1" x14ac:dyDescent="0.2">
      <c r="A164" s="32" t="str">
        <f>IF(OR('Rote Liste'!$BC164="H",'Rote Liste'!$BC164="V"),"",J164)</f>
        <v>nb</v>
      </c>
      <c r="B164" s="48" t="str">
        <f t="shared" si="2"/>
        <v/>
      </c>
      <c r="C164" s="49" t="s">
        <v>2540</v>
      </c>
      <c r="D164" s="50"/>
      <c r="E164" s="51"/>
      <c r="F164" s="52"/>
      <c r="G164" s="53"/>
      <c r="H164" s="53"/>
      <c r="I164" s="54"/>
      <c r="J164" s="54" t="str">
        <f>INDEX(ESV!$D$1:$D$567,MATCH(IF(ISNA(INDEX(KLAV!$B$2:$B$10,MATCH(IF(ISBLANK($D164)," ",$D164),KLAV!$A$2:$A$10,0))+INDEX(KLAV!$B$13:$B$21,MATCH(IF(ISBLANK($E164)," ",$E164),KLAV!$A$13:$A$21,0))+INDEX(KLAV!$B$24:$B$30,MATCH(IF(ISBLANK($F164)," ",$F164),KLAV!$A$24:$A$30,0))),999,INDEX(KLAV!$B$2:$B$10,MATCH(IF(ISBLANK($D164)," ",$D164),KLAV!$A$2:$A$10,0))+INDEX(KLAV!$B$13:$B$21,MATCH(IF(ISBLANK($E164)," ",$E164),KLAV!$A$13:$A$21,0))+INDEX(KLAV!$B$24:$B$30,MATCH(IF(ISBLANK($F164)," ",$F164),KLAV!$A$24:$A$30,0))),ESV!$E$1:$E$567,))</f>
        <v>nb</v>
      </c>
      <c r="R164" s="42"/>
      <c r="S164" s="42"/>
      <c r="U164" s="43"/>
      <c r="Z164" s="44"/>
      <c r="AA164" s="44"/>
      <c r="AB164" s="436"/>
      <c r="AC164" s="437"/>
      <c r="AD164" s="300"/>
      <c r="AE164" s="438"/>
      <c r="AF164" s="438"/>
      <c r="AG164" s="438"/>
      <c r="AH164" s="439"/>
      <c r="AI164" s="439"/>
      <c r="AJ164" s="439"/>
      <c r="AK164" s="439"/>
      <c r="BD164" s="44"/>
    </row>
    <row r="165" spans="1:56" ht="25.5" customHeight="1" x14ac:dyDescent="0.2">
      <c r="A165" s="32" t="str">
        <f>IF(OR('Rote Liste'!$BC165="H",'Rote Liste'!$BC165="V"),"",J165)</f>
        <v>nb</v>
      </c>
      <c r="B165" s="48" t="str">
        <f t="shared" si="2"/>
        <v/>
      </c>
      <c r="C165" s="49" t="s">
        <v>2541</v>
      </c>
      <c r="D165" s="50"/>
      <c r="E165" s="51"/>
      <c r="F165" s="52"/>
      <c r="G165" s="53"/>
      <c r="H165" s="53"/>
      <c r="I165" s="54"/>
      <c r="J165" s="54" t="str">
        <f>INDEX(ESV!$D$1:$D$567,MATCH(IF(ISNA(INDEX(KLAV!$B$2:$B$10,MATCH(IF(ISBLANK($D165)," ",$D165),KLAV!$A$2:$A$10,0))+INDEX(KLAV!$B$13:$B$21,MATCH(IF(ISBLANK($E165)," ",$E165),KLAV!$A$13:$A$21,0))+INDEX(KLAV!$B$24:$B$30,MATCH(IF(ISBLANK($F165)," ",$F165),KLAV!$A$24:$A$30,0))),999,INDEX(KLAV!$B$2:$B$10,MATCH(IF(ISBLANK($D165)," ",$D165),KLAV!$A$2:$A$10,0))+INDEX(KLAV!$B$13:$B$21,MATCH(IF(ISBLANK($E165)," ",$E165),KLAV!$A$13:$A$21,0))+INDEX(KLAV!$B$24:$B$30,MATCH(IF(ISBLANK($F165)," ",$F165),KLAV!$A$24:$A$30,0))),ESV!$E$1:$E$567,))</f>
        <v>nb</v>
      </c>
      <c r="R165" s="42"/>
      <c r="S165" s="42"/>
      <c r="U165" s="43"/>
      <c r="Z165" s="44"/>
      <c r="AA165" s="44"/>
      <c r="AB165" s="436"/>
      <c r="AC165" s="437"/>
      <c r="AD165" s="300"/>
      <c r="AE165" s="438"/>
      <c r="AF165" s="438"/>
      <c r="AG165" s="438"/>
      <c r="AH165" s="439"/>
      <c r="AI165" s="439"/>
      <c r="AJ165" s="439"/>
      <c r="AK165" s="439"/>
      <c r="BD165" s="44"/>
    </row>
    <row r="166" spans="1:56" ht="25.5" customHeight="1" x14ac:dyDescent="0.2">
      <c r="A166" s="32" t="str">
        <f>IF(OR('Rote Liste'!$BC166="H",'Rote Liste'!$BC166="V"),"",J166)</f>
        <v>nb</v>
      </c>
      <c r="B166" s="48" t="str">
        <f t="shared" si="2"/>
        <v/>
      </c>
      <c r="C166" s="49" t="s">
        <v>2542</v>
      </c>
      <c r="D166" s="50"/>
      <c r="E166" s="51"/>
      <c r="F166" s="52"/>
      <c r="G166" s="53"/>
      <c r="H166" s="53"/>
      <c r="I166" s="54"/>
      <c r="J166" s="54" t="str">
        <f>INDEX(ESV!$D$1:$D$567,MATCH(IF(ISNA(INDEX(KLAV!$B$2:$B$10,MATCH(IF(ISBLANK($D166)," ",$D166),KLAV!$A$2:$A$10,0))+INDEX(KLAV!$B$13:$B$21,MATCH(IF(ISBLANK($E166)," ",$E166),KLAV!$A$13:$A$21,0))+INDEX(KLAV!$B$24:$B$30,MATCH(IF(ISBLANK($F166)," ",$F166),KLAV!$A$24:$A$30,0))),999,INDEX(KLAV!$B$2:$B$10,MATCH(IF(ISBLANK($D166)," ",$D166),KLAV!$A$2:$A$10,0))+INDEX(KLAV!$B$13:$B$21,MATCH(IF(ISBLANK($E166)," ",$E166),KLAV!$A$13:$A$21,0))+INDEX(KLAV!$B$24:$B$30,MATCH(IF(ISBLANK($F166)," ",$F166),KLAV!$A$24:$A$30,0))),ESV!$E$1:$E$567,))</f>
        <v>nb</v>
      </c>
      <c r="R166" s="42"/>
      <c r="S166" s="42"/>
      <c r="U166" s="43"/>
      <c r="Z166" s="44"/>
      <c r="AA166" s="44"/>
      <c r="AB166" s="436"/>
      <c r="AC166" s="437"/>
      <c r="AD166" s="300"/>
      <c r="AE166" s="438"/>
      <c r="AF166" s="438"/>
      <c r="AG166" s="438"/>
      <c r="AH166" s="439"/>
      <c r="AI166" s="439"/>
      <c r="AJ166" s="439"/>
      <c r="AK166" s="439"/>
      <c r="BD166" s="44"/>
    </row>
    <row r="167" spans="1:56" ht="25.5" customHeight="1" x14ac:dyDescent="0.2">
      <c r="A167" s="32" t="str">
        <f>IF(OR('Rote Liste'!$BC167="H",'Rote Liste'!$BC167="V"),"",J167)</f>
        <v>nb</v>
      </c>
      <c r="B167" s="48" t="str">
        <f t="shared" si="2"/>
        <v/>
      </c>
      <c r="C167" s="49" t="s">
        <v>3049</v>
      </c>
      <c r="D167" s="50"/>
      <c r="E167" s="51"/>
      <c r="F167" s="52"/>
      <c r="G167" s="53"/>
      <c r="H167" s="53"/>
      <c r="I167" s="54"/>
      <c r="J167" s="54" t="str">
        <f>INDEX(ESV!$D$1:$D$567,MATCH(IF(ISNA(INDEX(KLAV!$B$2:$B$10,MATCH(IF(ISBLANK($D167)," ",$D167),KLAV!$A$2:$A$10,0))+INDEX(KLAV!$B$13:$B$21,MATCH(IF(ISBLANK($E167)," ",$E167),KLAV!$A$13:$A$21,0))+INDEX(KLAV!$B$24:$B$30,MATCH(IF(ISBLANK($F167)," ",$F167),KLAV!$A$24:$A$30,0))),999,INDEX(KLAV!$B$2:$B$10,MATCH(IF(ISBLANK($D167)," ",$D167),KLAV!$A$2:$A$10,0))+INDEX(KLAV!$B$13:$B$21,MATCH(IF(ISBLANK($E167)," ",$E167),KLAV!$A$13:$A$21,0))+INDEX(KLAV!$B$24:$B$30,MATCH(IF(ISBLANK($F167)," ",$F167),KLAV!$A$24:$A$30,0))),ESV!$E$1:$E$567,))</f>
        <v>nb</v>
      </c>
      <c r="R167" s="42"/>
      <c r="S167" s="42"/>
      <c r="U167" s="43"/>
      <c r="Z167" s="44"/>
      <c r="AA167" s="44"/>
      <c r="AB167" s="436"/>
      <c r="AC167" s="437"/>
      <c r="AD167" s="300"/>
      <c r="AE167" s="438"/>
      <c r="AF167" s="438"/>
      <c r="AG167" s="438"/>
      <c r="AH167" s="439"/>
      <c r="AI167" s="439"/>
      <c r="AJ167" s="439"/>
      <c r="AK167" s="439"/>
      <c r="BD167" s="44"/>
    </row>
    <row r="168" spans="1:56" ht="25.5" customHeight="1" x14ac:dyDescent="0.2">
      <c r="A168" s="32" t="str">
        <f>IF(OR('Rote Liste'!$BC168="H",'Rote Liste'!$BC168="V"),"",J168)</f>
        <v>nb</v>
      </c>
      <c r="B168" s="48" t="str">
        <f t="shared" si="2"/>
        <v/>
      </c>
      <c r="C168" s="49" t="s">
        <v>3050</v>
      </c>
      <c r="D168" s="50"/>
      <c r="E168" s="51"/>
      <c r="F168" s="52"/>
      <c r="G168" s="53"/>
      <c r="H168" s="53"/>
      <c r="I168" s="54"/>
      <c r="J168" s="54" t="str">
        <f>INDEX(ESV!$D$1:$D$567,MATCH(IF(ISNA(INDEX(KLAV!$B$2:$B$10,MATCH(IF(ISBLANK($D168)," ",$D168),KLAV!$A$2:$A$10,0))+INDEX(KLAV!$B$13:$B$21,MATCH(IF(ISBLANK($E168)," ",$E168),KLAV!$A$13:$A$21,0))+INDEX(KLAV!$B$24:$B$30,MATCH(IF(ISBLANK($F168)," ",$F168),KLAV!$A$24:$A$30,0))),999,INDEX(KLAV!$B$2:$B$10,MATCH(IF(ISBLANK($D168)," ",$D168),KLAV!$A$2:$A$10,0))+INDEX(KLAV!$B$13:$B$21,MATCH(IF(ISBLANK($E168)," ",$E168),KLAV!$A$13:$A$21,0))+INDEX(KLAV!$B$24:$B$30,MATCH(IF(ISBLANK($F168)," ",$F168),KLAV!$A$24:$A$30,0))),ESV!$E$1:$E$567,))</f>
        <v>nb</v>
      </c>
      <c r="R168" s="42"/>
      <c r="S168" s="42"/>
      <c r="U168" s="43"/>
      <c r="Z168" s="44"/>
      <c r="AA168" s="44"/>
      <c r="AB168" s="436"/>
      <c r="AC168" s="437"/>
      <c r="AD168" s="300"/>
      <c r="AE168" s="438"/>
      <c r="AF168" s="438"/>
      <c r="AG168" s="438"/>
      <c r="AH168" s="439"/>
      <c r="AI168" s="439"/>
      <c r="AJ168" s="439"/>
      <c r="AK168" s="439"/>
      <c r="BD168" s="44"/>
    </row>
    <row r="169" spans="1:56" ht="25.5" customHeight="1" x14ac:dyDescent="0.2">
      <c r="A169" s="32" t="str">
        <f>IF(OR('Rote Liste'!$BC169="H",'Rote Liste'!$BC169="V"),"",J169)</f>
        <v>nb</v>
      </c>
      <c r="B169" s="48" t="str">
        <f t="shared" si="2"/>
        <v/>
      </c>
      <c r="C169" s="49" t="s">
        <v>3051</v>
      </c>
      <c r="D169" s="50"/>
      <c r="E169" s="51"/>
      <c r="F169" s="52"/>
      <c r="G169" s="53"/>
      <c r="H169" s="53"/>
      <c r="I169" s="54"/>
      <c r="J169" s="54" t="str">
        <f>INDEX(ESV!$D$1:$D$567,MATCH(IF(ISNA(INDEX(KLAV!$B$2:$B$10,MATCH(IF(ISBLANK($D169)," ",$D169),KLAV!$A$2:$A$10,0))+INDEX(KLAV!$B$13:$B$21,MATCH(IF(ISBLANK($E169)," ",$E169),KLAV!$A$13:$A$21,0))+INDEX(KLAV!$B$24:$B$30,MATCH(IF(ISBLANK($F169)," ",$F169),KLAV!$A$24:$A$30,0))),999,INDEX(KLAV!$B$2:$B$10,MATCH(IF(ISBLANK($D169)," ",$D169),KLAV!$A$2:$A$10,0))+INDEX(KLAV!$B$13:$B$21,MATCH(IF(ISBLANK($E169)," ",$E169),KLAV!$A$13:$A$21,0))+INDEX(KLAV!$B$24:$B$30,MATCH(IF(ISBLANK($F169)," ",$F169),KLAV!$A$24:$A$30,0))),ESV!$E$1:$E$567,))</f>
        <v>nb</v>
      </c>
      <c r="R169" s="42"/>
      <c r="S169" s="42"/>
      <c r="U169" s="43"/>
      <c r="Z169" s="44"/>
      <c r="AA169" s="44"/>
      <c r="AB169" s="436"/>
      <c r="AC169" s="437"/>
      <c r="AD169" s="300"/>
      <c r="AE169" s="438"/>
      <c r="AF169" s="438"/>
      <c r="AG169" s="438"/>
      <c r="AH169" s="439"/>
      <c r="AI169" s="439"/>
      <c r="AJ169" s="439"/>
      <c r="AK169" s="439"/>
      <c r="BD169" s="44"/>
    </row>
    <row r="170" spans="1:56" ht="25.5" customHeight="1" x14ac:dyDescent="0.2">
      <c r="A170" s="32" t="str">
        <f>IF(OR('Rote Liste'!$BC170="H",'Rote Liste'!$BC170="V"),"",J170)</f>
        <v>nb</v>
      </c>
      <c r="B170" s="48" t="str">
        <f t="shared" si="2"/>
        <v/>
      </c>
      <c r="C170" s="49" t="s">
        <v>2543</v>
      </c>
      <c r="D170" s="50"/>
      <c r="E170" s="51"/>
      <c r="F170" s="52"/>
      <c r="G170" s="53"/>
      <c r="H170" s="53"/>
      <c r="I170" s="54"/>
      <c r="J170" s="54" t="str">
        <f>INDEX(ESV!$D$1:$D$567,MATCH(IF(ISNA(INDEX(KLAV!$B$2:$B$10,MATCH(IF(ISBLANK($D170)," ",$D170),KLAV!$A$2:$A$10,0))+INDEX(KLAV!$B$13:$B$21,MATCH(IF(ISBLANK($E170)," ",$E170),KLAV!$A$13:$A$21,0))+INDEX(KLAV!$B$24:$B$30,MATCH(IF(ISBLANK($F170)," ",$F170),KLAV!$A$24:$A$30,0))),999,INDEX(KLAV!$B$2:$B$10,MATCH(IF(ISBLANK($D170)," ",$D170),KLAV!$A$2:$A$10,0))+INDEX(KLAV!$B$13:$B$21,MATCH(IF(ISBLANK($E170)," ",$E170),KLAV!$A$13:$A$21,0))+INDEX(KLAV!$B$24:$B$30,MATCH(IF(ISBLANK($F170)," ",$F170),KLAV!$A$24:$A$30,0))),ESV!$E$1:$E$567,))</f>
        <v>nb</v>
      </c>
      <c r="R170" s="42"/>
      <c r="S170" s="42"/>
      <c r="U170" s="43"/>
      <c r="Z170" s="44"/>
      <c r="AA170" s="44"/>
      <c r="AB170" s="436"/>
      <c r="AC170" s="437"/>
      <c r="AD170" s="300"/>
      <c r="AE170" s="438"/>
      <c r="AF170" s="438"/>
      <c r="AG170" s="438"/>
      <c r="AH170" s="439"/>
      <c r="AI170" s="439"/>
      <c r="AJ170" s="439"/>
      <c r="AK170" s="439"/>
      <c r="BD170" s="44"/>
    </row>
    <row r="171" spans="1:56" ht="25.5" customHeight="1" x14ac:dyDescent="0.2">
      <c r="A171" s="32" t="str">
        <f>IF(OR('Rote Liste'!$BC171="H",'Rote Liste'!$BC171="V"),"",J171)</f>
        <v>nb</v>
      </c>
      <c r="B171" s="48" t="str">
        <f t="shared" si="2"/>
        <v/>
      </c>
      <c r="C171" s="49" t="s">
        <v>2544</v>
      </c>
      <c r="D171" s="50"/>
      <c r="E171" s="51"/>
      <c r="F171" s="52"/>
      <c r="G171" s="53"/>
      <c r="H171" s="53"/>
      <c r="I171" s="54"/>
      <c r="J171" s="54" t="str">
        <f>INDEX(ESV!$D$1:$D$567,MATCH(IF(ISNA(INDEX(KLAV!$B$2:$B$10,MATCH(IF(ISBLANK($D171)," ",$D171),KLAV!$A$2:$A$10,0))+INDEX(KLAV!$B$13:$B$21,MATCH(IF(ISBLANK($E171)," ",$E171),KLAV!$A$13:$A$21,0))+INDEX(KLAV!$B$24:$B$30,MATCH(IF(ISBLANK($F171)," ",$F171),KLAV!$A$24:$A$30,0))),999,INDEX(KLAV!$B$2:$B$10,MATCH(IF(ISBLANK($D171)," ",$D171),KLAV!$A$2:$A$10,0))+INDEX(KLAV!$B$13:$B$21,MATCH(IF(ISBLANK($E171)," ",$E171),KLAV!$A$13:$A$21,0))+INDEX(KLAV!$B$24:$B$30,MATCH(IF(ISBLANK($F171)," ",$F171),KLAV!$A$24:$A$30,0))),ESV!$E$1:$E$567,))</f>
        <v>nb</v>
      </c>
      <c r="R171" s="42"/>
      <c r="S171" s="42"/>
      <c r="U171" s="43"/>
      <c r="Z171" s="44"/>
      <c r="AA171" s="44"/>
      <c r="AB171" s="436"/>
      <c r="AC171" s="437"/>
      <c r="AD171" s="300"/>
      <c r="AE171" s="438"/>
      <c r="AF171" s="438"/>
      <c r="AG171" s="438"/>
      <c r="AH171" s="439"/>
      <c r="AI171" s="439"/>
      <c r="AJ171" s="439"/>
      <c r="AK171" s="439"/>
      <c r="BD171" s="44"/>
    </row>
    <row r="172" spans="1:56" ht="25.5" customHeight="1" x14ac:dyDescent="0.2">
      <c r="A172" s="32" t="str">
        <f>IF(OR('Rote Liste'!$BC172="H",'Rote Liste'!$BC172="V"),"",J172)</f>
        <v>nb</v>
      </c>
      <c r="B172" s="48" t="str">
        <f t="shared" si="2"/>
        <v/>
      </c>
      <c r="C172" s="49" t="s">
        <v>2545</v>
      </c>
      <c r="D172" s="50"/>
      <c r="E172" s="51"/>
      <c r="F172" s="52"/>
      <c r="G172" s="53"/>
      <c r="H172" s="53"/>
      <c r="I172" s="54"/>
      <c r="J172" s="54" t="str">
        <f>INDEX(ESV!$D$1:$D$567,MATCH(IF(ISNA(INDEX(KLAV!$B$2:$B$10,MATCH(IF(ISBLANK($D172)," ",$D172),KLAV!$A$2:$A$10,0))+INDEX(KLAV!$B$13:$B$21,MATCH(IF(ISBLANK($E172)," ",$E172),KLAV!$A$13:$A$21,0))+INDEX(KLAV!$B$24:$B$30,MATCH(IF(ISBLANK($F172)," ",$F172),KLAV!$A$24:$A$30,0))),999,INDEX(KLAV!$B$2:$B$10,MATCH(IF(ISBLANK($D172)," ",$D172),KLAV!$A$2:$A$10,0))+INDEX(KLAV!$B$13:$B$21,MATCH(IF(ISBLANK($E172)," ",$E172),KLAV!$A$13:$A$21,0))+INDEX(KLAV!$B$24:$B$30,MATCH(IF(ISBLANK($F172)," ",$F172),KLAV!$A$24:$A$30,0))),ESV!$E$1:$E$567,))</f>
        <v>nb</v>
      </c>
      <c r="R172" s="42"/>
      <c r="S172" s="42"/>
      <c r="U172" s="43"/>
      <c r="Z172" s="44"/>
      <c r="AA172" s="44"/>
      <c r="AB172" s="436"/>
      <c r="AC172" s="437"/>
      <c r="AD172" s="300"/>
      <c r="AE172" s="438"/>
      <c r="AF172" s="438"/>
      <c r="AG172" s="438"/>
      <c r="AH172" s="439"/>
      <c r="AI172" s="439"/>
      <c r="AJ172" s="439"/>
      <c r="AK172" s="439"/>
      <c r="BD172" s="44"/>
    </row>
    <row r="173" spans="1:56" ht="25.5" customHeight="1" x14ac:dyDescent="0.2">
      <c r="A173" s="32" t="str">
        <f>IF(OR('Rote Liste'!$BC173="H",'Rote Liste'!$BC173="V"),"",J173)</f>
        <v>nb</v>
      </c>
      <c r="B173" s="48" t="str">
        <f t="shared" si="2"/>
        <v/>
      </c>
      <c r="C173" s="49" t="s">
        <v>2546</v>
      </c>
      <c r="D173" s="50"/>
      <c r="E173" s="51"/>
      <c r="F173" s="52"/>
      <c r="G173" s="53"/>
      <c r="H173" s="53"/>
      <c r="I173" s="54"/>
      <c r="J173" s="54" t="str">
        <f>INDEX(ESV!$D$1:$D$567,MATCH(IF(ISNA(INDEX(KLAV!$B$2:$B$10,MATCH(IF(ISBLANK($D173)," ",$D173),KLAV!$A$2:$A$10,0))+INDEX(KLAV!$B$13:$B$21,MATCH(IF(ISBLANK($E173)," ",$E173),KLAV!$A$13:$A$21,0))+INDEX(KLAV!$B$24:$B$30,MATCH(IF(ISBLANK($F173)," ",$F173),KLAV!$A$24:$A$30,0))),999,INDEX(KLAV!$B$2:$B$10,MATCH(IF(ISBLANK($D173)," ",$D173),KLAV!$A$2:$A$10,0))+INDEX(KLAV!$B$13:$B$21,MATCH(IF(ISBLANK($E173)," ",$E173),KLAV!$A$13:$A$21,0))+INDEX(KLAV!$B$24:$B$30,MATCH(IF(ISBLANK($F173)," ",$F173),KLAV!$A$24:$A$30,0))),ESV!$E$1:$E$567,))</f>
        <v>nb</v>
      </c>
      <c r="R173" s="42"/>
      <c r="S173" s="42"/>
      <c r="U173" s="43"/>
      <c r="Z173" s="44"/>
      <c r="AA173" s="44"/>
      <c r="AB173" s="436"/>
      <c r="AC173" s="437"/>
      <c r="AD173" s="300"/>
      <c r="AE173" s="438"/>
      <c r="AF173" s="438"/>
      <c r="AG173" s="438"/>
      <c r="AH173" s="439"/>
      <c r="AI173" s="439"/>
      <c r="AJ173" s="439"/>
      <c r="AK173" s="439"/>
      <c r="BD173" s="44"/>
    </row>
    <row r="174" spans="1:56" ht="25.5" customHeight="1" x14ac:dyDescent="0.2">
      <c r="A174" s="32" t="str">
        <f>IF(OR('Rote Liste'!$BC174="H",'Rote Liste'!$BC174="V"),"",J174)</f>
        <v>nb</v>
      </c>
      <c r="B174" s="48" t="str">
        <f t="shared" si="2"/>
        <v/>
      </c>
      <c r="C174" s="49" t="s">
        <v>2547</v>
      </c>
      <c r="D174" s="50"/>
      <c r="E174" s="51"/>
      <c r="F174" s="52"/>
      <c r="G174" s="53"/>
      <c r="H174" s="53"/>
      <c r="I174" s="54"/>
      <c r="J174" s="54" t="str">
        <f>INDEX(ESV!$D$1:$D$567,MATCH(IF(ISNA(INDEX(KLAV!$B$2:$B$10,MATCH(IF(ISBLANK($D174)," ",$D174),KLAV!$A$2:$A$10,0))+INDEX(KLAV!$B$13:$B$21,MATCH(IF(ISBLANK($E174)," ",$E174),KLAV!$A$13:$A$21,0))+INDEX(KLAV!$B$24:$B$30,MATCH(IF(ISBLANK($F174)," ",$F174),KLAV!$A$24:$A$30,0))),999,INDEX(KLAV!$B$2:$B$10,MATCH(IF(ISBLANK($D174)," ",$D174),KLAV!$A$2:$A$10,0))+INDEX(KLAV!$B$13:$B$21,MATCH(IF(ISBLANK($E174)," ",$E174),KLAV!$A$13:$A$21,0))+INDEX(KLAV!$B$24:$B$30,MATCH(IF(ISBLANK($F174)," ",$F174),KLAV!$A$24:$A$30,0))),ESV!$E$1:$E$567,))</f>
        <v>nb</v>
      </c>
      <c r="R174" s="42"/>
      <c r="S174" s="42"/>
      <c r="U174" s="43"/>
      <c r="Z174" s="44"/>
      <c r="AA174" s="44"/>
      <c r="AB174" s="436"/>
      <c r="AC174" s="437"/>
      <c r="AD174" s="300"/>
      <c r="AE174" s="438"/>
      <c r="AF174" s="438"/>
      <c r="AG174" s="438"/>
      <c r="AH174" s="439"/>
      <c r="AI174" s="439"/>
      <c r="AJ174" s="439"/>
      <c r="AK174" s="439"/>
      <c r="BD174" s="44"/>
    </row>
    <row r="175" spans="1:56" ht="25.5" customHeight="1" x14ac:dyDescent="0.2">
      <c r="A175" s="32" t="str">
        <f>IF(OR('Rote Liste'!$BC175="H",'Rote Liste'!$BC175="V"),"",J175)</f>
        <v>nb</v>
      </c>
      <c r="B175" s="48" t="str">
        <f t="shared" si="2"/>
        <v/>
      </c>
      <c r="C175" s="49" t="s">
        <v>2548</v>
      </c>
      <c r="D175" s="50"/>
      <c r="E175" s="51"/>
      <c r="F175" s="52"/>
      <c r="G175" s="53"/>
      <c r="H175" s="53"/>
      <c r="I175" s="54"/>
      <c r="J175" s="54" t="str">
        <f>INDEX(ESV!$D$1:$D$567,MATCH(IF(ISNA(INDEX(KLAV!$B$2:$B$10,MATCH(IF(ISBLANK($D175)," ",$D175),KLAV!$A$2:$A$10,0))+INDEX(KLAV!$B$13:$B$21,MATCH(IF(ISBLANK($E175)," ",$E175),KLAV!$A$13:$A$21,0))+INDEX(KLAV!$B$24:$B$30,MATCH(IF(ISBLANK($F175)," ",$F175),KLAV!$A$24:$A$30,0))),999,INDEX(KLAV!$B$2:$B$10,MATCH(IF(ISBLANK($D175)," ",$D175),KLAV!$A$2:$A$10,0))+INDEX(KLAV!$B$13:$B$21,MATCH(IF(ISBLANK($E175)," ",$E175),KLAV!$A$13:$A$21,0))+INDEX(KLAV!$B$24:$B$30,MATCH(IF(ISBLANK($F175)," ",$F175),KLAV!$A$24:$A$30,0))),ESV!$E$1:$E$567,))</f>
        <v>nb</v>
      </c>
      <c r="R175" s="42"/>
      <c r="S175" s="42"/>
      <c r="U175" s="43"/>
      <c r="Z175" s="44"/>
      <c r="AA175" s="44"/>
      <c r="AB175" s="436"/>
      <c r="AC175" s="437"/>
      <c r="AD175" s="300"/>
      <c r="AE175" s="438"/>
      <c r="AF175" s="438"/>
      <c r="AG175" s="438"/>
      <c r="AH175" s="439"/>
      <c r="AI175" s="439"/>
      <c r="AJ175" s="439"/>
      <c r="AK175" s="439"/>
      <c r="BD175" s="44"/>
    </row>
    <row r="176" spans="1:56" ht="25.5" customHeight="1" x14ac:dyDescent="0.2">
      <c r="A176" s="32" t="str">
        <f>IF(OR('Rote Liste'!$BC176="H",'Rote Liste'!$BC176="V"),"",J176)</f>
        <v>nb</v>
      </c>
      <c r="B176" s="48" t="str">
        <f t="shared" si="2"/>
        <v/>
      </c>
      <c r="C176" s="49" t="s">
        <v>2549</v>
      </c>
      <c r="D176" s="50"/>
      <c r="E176" s="51"/>
      <c r="F176" s="52"/>
      <c r="G176" s="53"/>
      <c r="H176" s="53"/>
      <c r="I176" s="54"/>
      <c r="J176" s="54" t="str">
        <f>INDEX(ESV!$D$1:$D$567,MATCH(IF(ISNA(INDEX(KLAV!$B$2:$B$10,MATCH(IF(ISBLANK($D176)," ",$D176),KLAV!$A$2:$A$10,0))+INDEX(KLAV!$B$13:$B$21,MATCH(IF(ISBLANK($E176)," ",$E176),KLAV!$A$13:$A$21,0))+INDEX(KLAV!$B$24:$B$30,MATCH(IF(ISBLANK($F176)," ",$F176),KLAV!$A$24:$A$30,0))),999,INDEX(KLAV!$B$2:$B$10,MATCH(IF(ISBLANK($D176)," ",$D176),KLAV!$A$2:$A$10,0))+INDEX(KLAV!$B$13:$B$21,MATCH(IF(ISBLANK($E176)," ",$E176),KLAV!$A$13:$A$21,0))+INDEX(KLAV!$B$24:$B$30,MATCH(IF(ISBLANK($F176)," ",$F176),KLAV!$A$24:$A$30,0))),ESV!$E$1:$E$567,))</f>
        <v>nb</v>
      </c>
      <c r="R176" s="42"/>
      <c r="S176" s="42"/>
      <c r="U176" s="43"/>
      <c r="Z176" s="44"/>
      <c r="AA176" s="44"/>
      <c r="AB176" s="436"/>
      <c r="AC176" s="437"/>
      <c r="AD176" s="300"/>
      <c r="AE176" s="438"/>
      <c r="AF176" s="438"/>
      <c r="AG176" s="438"/>
      <c r="AH176" s="439"/>
      <c r="AI176" s="439"/>
      <c r="AJ176" s="439"/>
      <c r="AK176" s="439"/>
      <c r="BD176" s="44"/>
    </row>
    <row r="177" spans="1:56" ht="25.5" customHeight="1" x14ac:dyDescent="0.2">
      <c r="A177" s="32" t="str">
        <f>IF(OR('Rote Liste'!$BC177="H",'Rote Liste'!$BC177="V"),"",J177)</f>
        <v>nb</v>
      </c>
      <c r="B177" s="48" t="str">
        <f t="shared" si="2"/>
        <v/>
      </c>
      <c r="C177" s="49" t="s">
        <v>2550</v>
      </c>
      <c r="D177" s="50"/>
      <c r="E177" s="51"/>
      <c r="F177" s="52"/>
      <c r="G177" s="53"/>
      <c r="H177" s="53"/>
      <c r="I177" s="54"/>
      <c r="J177" s="54" t="str">
        <f>INDEX(ESV!$D$1:$D$567,MATCH(IF(ISNA(INDEX(KLAV!$B$2:$B$10,MATCH(IF(ISBLANK($D177)," ",$D177),KLAV!$A$2:$A$10,0))+INDEX(KLAV!$B$13:$B$21,MATCH(IF(ISBLANK($E177)," ",$E177),KLAV!$A$13:$A$21,0))+INDEX(KLAV!$B$24:$B$30,MATCH(IF(ISBLANK($F177)," ",$F177),KLAV!$A$24:$A$30,0))),999,INDEX(KLAV!$B$2:$B$10,MATCH(IF(ISBLANK($D177)," ",$D177),KLAV!$A$2:$A$10,0))+INDEX(KLAV!$B$13:$B$21,MATCH(IF(ISBLANK($E177)," ",$E177),KLAV!$A$13:$A$21,0))+INDEX(KLAV!$B$24:$B$30,MATCH(IF(ISBLANK($F177)," ",$F177),KLAV!$A$24:$A$30,0))),ESV!$E$1:$E$567,))</f>
        <v>nb</v>
      </c>
      <c r="R177" s="42"/>
      <c r="S177" s="42"/>
      <c r="U177" s="43"/>
      <c r="Z177" s="44"/>
      <c r="AA177" s="44"/>
      <c r="AB177" s="436"/>
      <c r="AC177" s="437"/>
      <c r="AD177" s="300"/>
      <c r="AE177" s="438"/>
      <c r="AF177" s="438"/>
      <c r="AG177" s="438"/>
      <c r="AH177" s="439"/>
      <c r="AI177" s="439"/>
      <c r="AJ177" s="439"/>
      <c r="AK177" s="439"/>
      <c r="BD177" s="44"/>
    </row>
    <row r="178" spans="1:56" ht="25.5" customHeight="1" x14ac:dyDescent="0.2">
      <c r="A178" s="32" t="str">
        <f>IF(OR('Rote Liste'!$BC178="H",'Rote Liste'!$BC178="V"),"",J178)</f>
        <v>nb</v>
      </c>
      <c r="B178" s="48" t="str">
        <f t="shared" si="2"/>
        <v/>
      </c>
      <c r="C178" s="49" t="s">
        <v>2551</v>
      </c>
      <c r="D178" s="50"/>
      <c r="E178" s="51"/>
      <c r="F178" s="52"/>
      <c r="G178" s="53"/>
      <c r="H178" s="53"/>
      <c r="I178" s="54"/>
      <c r="J178" s="54" t="str">
        <f>INDEX(ESV!$D$1:$D$567,MATCH(IF(ISNA(INDEX(KLAV!$B$2:$B$10,MATCH(IF(ISBLANK($D178)," ",$D178),KLAV!$A$2:$A$10,0))+INDEX(KLAV!$B$13:$B$21,MATCH(IF(ISBLANK($E178)," ",$E178),KLAV!$A$13:$A$21,0))+INDEX(KLAV!$B$24:$B$30,MATCH(IF(ISBLANK($F178)," ",$F178),KLAV!$A$24:$A$30,0))),999,INDEX(KLAV!$B$2:$B$10,MATCH(IF(ISBLANK($D178)," ",$D178),KLAV!$A$2:$A$10,0))+INDEX(KLAV!$B$13:$B$21,MATCH(IF(ISBLANK($E178)," ",$E178),KLAV!$A$13:$A$21,0))+INDEX(KLAV!$B$24:$B$30,MATCH(IF(ISBLANK($F178)," ",$F178),KLAV!$A$24:$A$30,0))),ESV!$E$1:$E$567,))</f>
        <v>nb</v>
      </c>
      <c r="R178" s="42"/>
      <c r="S178" s="42"/>
      <c r="U178" s="43"/>
      <c r="Z178" s="44"/>
      <c r="AA178" s="44"/>
      <c r="AB178" s="436"/>
      <c r="AC178" s="437"/>
      <c r="AD178" s="300"/>
      <c r="AE178" s="438"/>
      <c r="AF178" s="438"/>
      <c r="AG178" s="438"/>
      <c r="AH178" s="439"/>
      <c r="AI178" s="439"/>
      <c r="AJ178" s="439"/>
      <c r="AK178" s="439"/>
      <c r="BD178" s="44"/>
    </row>
    <row r="179" spans="1:56" ht="25.5" customHeight="1" x14ac:dyDescent="0.2">
      <c r="A179" s="32" t="str">
        <f>IF(OR('Rote Liste'!$BC179="H",'Rote Liste'!$BC179="V"),"",J179)</f>
        <v>nb</v>
      </c>
      <c r="B179" s="48" t="str">
        <f t="shared" si="2"/>
        <v/>
      </c>
      <c r="C179" s="49" t="s">
        <v>2552</v>
      </c>
      <c r="D179" s="50"/>
      <c r="E179" s="51"/>
      <c r="F179" s="52"/>
      <c r="G179" s="53"/>
      <c r="H179" s="53"/>
      <c r="I179" s="54"/>
      <c r="J179" s="54" t="str">
        <f>INDEX(ESV!$D$1:$D$567,MATCH(IF(ISNA(INDEX(KLAV!$B$2:$B$10,MATCH(IF(ISBLANK($D179)," ",$D179),KLAV!$A$2:$A$10,0))+INDEX(KLAV!$B$13:$B$21,MATCH(IF(ISBLANK($E179)," ",$E179),KLAV!$A$13:$A$21,0))+INDEX(KLAV!$B$24:$B$30,MATCH(IF(ISBLANK($F179)," ",$F179),KLAV!$A$24:$A$30,0))),999,INDEX(KLAV!$B$2:$B$10,MATCH(IF(ISBLANK($D179)," ",$D179),KLAV!$A$2:$A$10,0))+INDEX(KLAV!$B$13:$B$21,MATCH(IF(ISBLANK($E179)," ",$E179),KLAV!$A$13:$A$21,0))+INDEX(KLAV!$B$24:$B$30,MATCH(IF(ISBLANK($F179)," ",$F179),KLAV!$A$24:$A$30,0))),ESV!$E$1:$E$567,))</f>
        <v>nb</v>
      </c>
      <c r="R179" s="42"/>
      <c r="S179" s="42"/>
      <c r="U179" s="43"/>
      <c r="Z179" s="44"/>
      <c r="AA179" s="44"/>
      <c r="AB179" s="436"/>
      <c r="AC179" s="437"/>
      <c r="AD179" s="300"/>
      <c r="AE179" s="438"/>
      <c r="AF179" s="438"/>
      <c r="AG179" s="438"/>
      <c r="AH179" s="439"/>
      <c r="AI179" s="439"/>
      <c r="AJ179" s="439"/>
      <c r="AK179" s="439"/>
      <c r="BD179" s="44"/>
    </row>
    <row r="180" spans="1:56" ht="25.5" customHeight="1" x14ac:dyDescent="0.2">
      <c r="A180" s="32" t="str">
        <f>IF(OR('Rote Liste'!$BC180="H",'Rote Liste'!$BC180="V"),"",J180)</f>
        <v>nb</v>
      </c>
      <c r="B180" s="48" t="str">
        <f t="shared" ref="B180:B241" si="3">IF(D180="AE?","E?",IF(D180="AE","E",""))</f>
        <v/>
      </c>
      <c r="C180" s="49" t="s">
        <v>2553</v>
      </c>
      <c r="D180" s="50"/>
      <c r="E180" s="51"/>
      <c r="F180" s="52"/>
      <c r="G180" s="53"/>
      <c r="H180" s="53"/>
      <c r="I180" s="54"/>
      <c r="J180" s="54" t="str">
        <f>INDEX(ESV!$D$1:$D$567,MATCH(IF(ISNA(INDEX(KLAV!$B$2:$B$10,MATCH(IF(ISBLANK($D180)," ",$D180),KLAV!$A$2:$A$10,0))+INDEX(KLAV!$B$13:$B$21,MATCH(IF(ISBLANK($E180)," ",$E180),KLAV!$A$13:$A$21,0))+INDEX(KLAV!$B$24:$B$30,MATCH(IF(ISBLANK($F180)," ",$F180),KLAV!$A$24:$A$30,0))),999,INDEX(KLAV!$B$2:$B$10,MATCH(IF(ISBLANK($D180)," ",$D180),KLAV!$A$2:$A$10,0))+INDEX(KLAV!$B$13:$B$21,MATCH(IF(ISBLANK($E180)," ",$E180),KLAV!$A$13:$A$21,0))+INDEX(KLAV!$B$24:$B$30,MATCH(IF(ISBLANK($F180)," ",$F180),KLAV!$A$24:$A$30,0))),ESV!$E$1:$E$567,))</f>
        <v>nb</v>
      </c>
      <c r="R180" s="42"/>
      <c r="S180" s="42"/>
      <c r="U180" s="43"/>
      <c r="Z180" s="44"/>
      <c r="AA180" s="44"/>
      <c r="AB180" s="436"/>
      <c r="AC180" s="437"/>
      <c r="AD180" s="300"/>
      <c r="AE180" s="438"/>
      <c r="AF180" s="438"/>
      <c r="AG180" s="438"/>
      <c r="AH180" s="439"/>
      <c r="AI180" s="439"/>
      <c r="AJ180" s="439"/>
      <c r="AK180" s="439"/>
      <c r="BD180" s="44"/>
    </row>
    <row r="181" spans="1:56" ht="25.5" customHeight="1" x14ac:dyDescent="0.2">
      <c r="A181" s="32" t="str">
        <f>IF(OR('Rote Liste'!$BC181="H",'Rote Liste'!$BC181="V"),"",J181)</f>
        <v>nb</v>
      </c>
      <c r="B181" s="48" t="str">
        <f>IF(D181="AE?","E?",IF(D181="AE","E",""))</f>
        <v/>
      </c>
      <c r="C181" s="49" t="s">
        <v>3246</v>
      </c>
      <c r="D181" s="50"/>
      <c r="E181" s="51"/>
      <c r="F181" s="52"/>
      <c r="G181" s="53"/>
      <c r="H181" s="53"/>
      <c r="I181" s="54"/>
      <c r="J181" s="54" t="str">
        <f>INDEX(ESV!$D$1:$D$567,MATCH(IF(ISNA(INDEX(KLAV!$B$2:$B$10,MATCH(IF(ISBLANK($D181)," ",$D181),KLAV!$A$2:$A$10,0))+INDEX(KLAV!$B$13:$B$21,MATCH(IF(ISBLANK($E181)," ",$E181),KLAV!$A$13:$A$21,0))+INDEX(KLAV!$B$24:$B$30,MATCH(IF(ISBLANK($F181)," ",$F181),KLAV!$A$24:$A$30,0))),999,INDEX(KLAV!$B$2:$B$10,MATCH(IF(ISBLANK($D181)," ",$D181),KLAV!$A$2:$A$10,0))+INDEX(KLAV!$B$13:$B$21,MATCH(IF(ISBLANK($E181)," ",$E181),KLAV!$A$13:$A$21,0))+INDEX(KLAV!$B$24:$B$30,MATCH(IF(ISBLANK($F181)," ",$F181),KLAV!$A$24:$A$30,0))),ESV!$E$1:$E$567,))</f>
        <v>nb</v>
      </c>
      <c r="R181" s="42"/>
      <c r="S181" s="42"/>
      <c r="U181" s="43"/>
      <c r="Z181" s="44"/>
      <c r="AA181" s="44"/>
      <c r="AB181" s="436"/>
      <c r="AC181" s="437"/>
      <c r="AD181" s="300"/>
      <c r="AE181" s="438"/>
      <c r="AF181" s="438"/>
      <c r="AG181" s="438"/>
      <c r="AH181" s="439"/>
      <c r="AI181" s="439"/>
      <c r="AJ181" s="439"/>
      <c r="AK181" s="439"/>
      <c r="BD181" s="44"/>
    </row>
    <row r="182" spans="1:56" ht="25.5" customHeight="1" x14ac:dyDescent="0.2">
      <c r="A182" s="32" t="str">
        <f>IF(OR('Rote Liste'!$BC182="H",'Rote Liste'!$BC182="V"),"",J182)</f>
        <v>nb</v>
      </c>
      <c r="B182" s="48" t="str">
        <f t="shared" si="3"/>
        <v/>
      </c>
      <c r="C182" s="49" t="s">
        <v>2554</v>
      </c>
      <c r="D182" s="50"/>
      <c r="E182" s="51"/>
      <c r="F182" s="52"/>
      <c r="G182" s="53"/>
      <c r="H182" s="53"/>
      <c r="I182" s="54"/>
      <c r="J182" s="54" t="str">
        <f>INDEX(ESV!$D$1:$D$567,MATCH(IF(ISNA(INDEX(KLAV!$B$2:$B$10,MATCH(IF(ISBLANK($D182)," ",$D182),KLAV!$A$2:$A$10,0))+INDEX(KLAV!$B$13:$B$21,MATCH(IF(ISBLANK($E182)," ",$E182),KLAV!$A$13:$A$21,0))+INDEX(KLAV!$B$24:$B$30,MATCH(IF(ISBLANK($F182)," ",$F182),KLAV!$A$24:$A$30,0))),999,INDEX(KLAV!$B$2:$B$10,MATCH(IF(ISBLANK($D182)," ",$D182),KLAV!$A$2:$A$10,0))+INDEX(KLAV!$B$13:$B$21,MATCH(IF(ISBLANK($E182)," ",$E182),KLAV!$A$13:$A$21,0))+INDEX(KLAV!$B$24:$B$30,MATCH(IF(ISBLANK($F182)," ",$F182),KLAV!$A$24:$A$30,0))),ESV!$E$1:$E$567,))</f>
        <v>nb</v>
      </c>
      <c r="R182" s="42"/>
      <c r="S182" s="42"/>
      <c r="U182" s="43"/>
      <c r="Z182" s="44"/>
      <c r="AA182" s="44"/>
      <c r="AB182" s="436"/>
      <c r="AC182" s="437"/>
      <c r="AD182" s="300"/>
      <c r="AE182" s="438"/>
      <c r="AF182" s="438"/>
      <c r="AG182" s="438"/>
      <c r="AH182" s="439"/>
      <c r="AI182" s="439"/>
      <c r="AJ182" s="439"/>
      <c r="AK182" s="439"/>
      <c r="BD182" s="44"/>
    </row>
    <row r="183" spans="1:56" ht="25.5" customHeight="1" x14ac:dyDescent="0.2">
      <c r="A183" s="32" t="str">
        <f>IF(OR('Rote Liste'!$BC183="H",'Rote Liste'!$BC183="V"),"",J183)</f>
        <v>nb</v>
      </c>
      <c r="B183" s="48" t="str">
        <f t="shared" si="3"/>
        <v/>
      </c>
      <c r="C183" s="49" t="s">
        <v>2555</v>
      </c>
      <c r="D183" s="50"/>
      <c r="E183" s="51"/>
      <c r="F183" s="52"/>
      <c r="G183" s="53"/>
      <c r="H183" s="53"/>
      <c r="I183" s="54"/>
      <c r="J183" s="54" t="str">
        <f>INDEX(ESV!$D$1:$D$567,MATCH(IF(ISNA(INDEX(KLAV!$B$2:$B$10,MATCH(IF(ISBLANK($D183)," ",$D183),KLAV!$A$2:$A$10,0))+INDEX(KLAV!$B$13:$B$21,MATCH(IF(ISBLANK($E183)," ",$E183),KLAV!$A$13:$A$21,0))+INDEX(KLAV!$B$24:$B$30,MATCH(IF(ISBLANK($F183)," ",$F183),KLAV!$A$24:$A$30,0))),999,INDEX(KLAV!$B$2:$B$10,MATCH(IF(ISBLANK($D183)," ",$D183),KLAV!$A$2:$A$10,0))+INDEX(KLAV!$B$13:$B$21,MATCH(IF(ISBLANK($E183)," ",$E183),KLAV!$A$13:$A$21,0))+INDEX(KLAV!$B$24:$B$30,MATCH(IF(ISBLANK($F183)," ",$F183),KLAV!$A$24:$A$30,0))),ESV!$E$1:$E$567,))</f>
        <v>nb</v>
      </c>
      <c r="R183" s="42"/>
      <c r="S183" s="42"/>
      <c r="U183" s="43"/>
      <c r="Z183" s="44"/>
      <c r="AA183" s="44"/>
      <c r="AB183" s="436"/>
      <c r="AC183" s="437"/>
      <c r="AD183" s="300"/>
      <c r="AE183" s="438"/>
      <c r="AF183" s="438"/>
      <c r="AG183" s="438"/>
      <c r="AH183" s="439"/>
      <c r="AI183" s="439"/>
      <c r="AJ183" s="439"/>
      <c r="AK183" s="439"/>
      <c r="BD183" s="44"/>
    </row>
    <row r="184" spans="1:56" ht="25.5" customHeight="1" x14ac:dyDescent="0.2">
      <c r="A184" s="32" t="str">
        <f>IF(OR('Rote Liste'!$BC184="H",'Rote Liste'!$BC184="V"),"",J184)</f>
        <v>nb</v>
      </c>
      <c r="B184" s="48" t="str">
        <f t="shared" si="3"/>
        <v/>
      </c>
      <c r="C184" s="49" t="s">
        <v>2556</v>
      </c>
      <c r="D184" s="50"/>
      <c r="E184" s="51"/>
      <c r="F184" s="52"/>
      <c r="G184" s="53"/>
      <c r="H184" s="53"/>
      <c r="I184" s="54"/>
      <c r="J184" s="54" t="str">
        <f>INDEX(ESV!$D$1:$D$567,MATCH(IF(ISNA(INDEX(KLAV!$B$2:$B$10,MATCH(IF(ISBLANK($D184)," ",$D184),KLAV!$A$2:$A$10,0))+INDEX(KLAV!$B$13:$B$21,MATCH(IF(ISBLANK($E184)," ",$E184),KLAV!$A$13:$A$21,0))+INDEX(KLAV!$B$24:$B$30,MATCH(IF(ISBLANK($F184)," ",$F184),KLAV!$A$24:$A$30,0))),999,INDEX(KLAV!$B$2:$B$10,MATCH(IF(ISBLANK($D184)," ",$D184),KLAV!$A$2:$A$10,0))+INDEX(KLAV!$B$13:$B$21,MATCH(IF(ISBLANK($E184)," ",$E184),KLAV!$A$13:$A$21,0))+INDEX(KLAV!$B$24:$B$30,MATCH(IF(ISBLANK($F184)," ",$F184),KLAV!$A$24:$A$30,0))),ESV!$E$1:$E$567,))</f>
        <v>nb</v>
      </c>
      <c r="R184" s="42"/>
      <c r="S184" s="42"/>
      <c r="U184" s="43"/>
      <c r="Z184" s="44"/>
      <c r="AA184" s="44"/>
      <c r="AB184" s="436"/>
      <c r="AC184" s="437"/>
      <c r="AD184" s="300"/>
      <c r="AE184" s="438"/>
      <c r="AF184" s="438"/>
      <c r="AG184" s="438"/>
      <c r="AH184" s="439"/>
      <c r="AI184" s="439"/>
      <c r="AJ184" s="439"/>
      <c r="AK184" s="439"/>
      <c r="BD184" s="44"/>
    </row>
    <row r="185" spans="1:56" ht="25.5" customHeight="1" x14ac:dyDescent="0.2">
      <c r="A185" s="32" t="str">
        <f>IF(OR('Rote Liste'!$BC185="H",'Rote Liste'!$BC185="V"),"",J185)</f>
        <v>nb</v>
      </c>
      <c r="B185" s="48" t="str">
        <f t="shared" si="3"/>
        <v/>
      </c>
      <c r="C185" s="49" t="s">
        <v>2557</v>
      </c>
      <c r="D185" s="50"/>
      <c r="E185" s="51"/>
      <c r="F185" s="52"/>
      <c r="G185" s="53"/>
      <c r="H185" s="53"/>
      <c r="I185" s="54"/>
      <c r="J185" s="54" t="str">
        <f>INDEX(ESV!$D$1:$D$567,MATCH(IF(ISNA(INDEX(KLAV!$B$2:$B$10,MATCH(IF(ISBLANK($D185)," ",$D185),KLAV!$A$2:$A$10,0))+INDEX(KLAV!$B$13:$B$21,MATCH(IF(ISBLANK($E185)," ",$E185),KLAV!$A$13:$A$21,0))+INDEX(KLAV!$B$24:$B$30,MATCH(IF(ISBLANK($F185)," ",$F185),KLAV!$A$24:$A$30,0))),999,INDEX(KLAV!$B$2:$B$10,MATCH(IF(ISBLANK($D185)," ",$D185),KLAV!$A$2:$A$10,0))+INDEX(KLAV!$B$13:$B$21,MATCH(IF(ISBLANK($E185)," ",$E185),KLAV!$A$13:$A$21,0))+INDEX(KLAV!$B$24:$B$30,MATCH(IF(ISBLANK($F185)," ",$F185),KLAV!$A$24:$A$30,0))),ESV!$E$1:$E$567,))</f>
        <v>nb</v>
      </c>
      <c r="R185" s="42"/>
      <c r="S185" s="42"/>
      <c r="U185" s="43"/>
      <c r="Z185" s="44"/>
      <c r="AA185" s="44"/>
      <c r="AB185" s="436"/>
      <c r="AC185" s="437"/>
      <c r="AD185" s="300"/>
      <c r="AE185" s="438"/>
      <c r="AF185" s="438"/>
      <c r="AG185" s="438"/>
      <c r="AH185" s="439"/>
      <c r="AI185" s="439"/>
      <c r="AJ185" s="439"/>
      <c r="AK185" s="439"/>
      <c r="BD185" s="44"/>
    </row>
    <row r="186" spans="1:56" ht="25.5" customHeight="1" x14ac:dyDescent="0.2">
      <c r="A186" s="32" t="str">
        <f>IF(OR('Rote Liste'!$BC186="H",'Rote Liste'!$BC186="V"),"",J186)</f>
        <v>nb</v>
      </c>
      <c r="B186" s="48" t="str">
        <f t="shared" si="3"/>
        <v/>
      </c>
      <c r="C186" s="49" t="s">
        <v>2558</v>
      </c>
      <c r="D186" s="50"/>
      <c r="E186" s="51"/>
      <c r="F186" s="52"/>
      <c r="G186" s="53"/>
      <c r="H186" s="53"/>
      <c r="I186" s="54"/>
      <c r="J186" s="54" t="str">
        <f>INDEX(ESV!$D$1:$D$567,MATCH(IF(ISNA(INDEX(KLAV!$B$2:$B$10,MATCH(IF(ISBLANK($D186)," ",$D186),KLAV!$A$2:$A$10,0))+INDEX(KLAV!$B$13:$B$21,MATCH(IF(ISBLANK($E186)," ",$E186),KLAV!$A$13:$A$21,0))+INDEX(KLAV!$B$24:$B$30,MATCH(IF(ISBLANK($F186)," ",$F186),KLAV!$A$24:$A$30,0))),999,INDEX(KLAV!$B$2:$B$10,MATCH(IF(ISBLANK($D186)," ",$D186),KLAV!$A$2:$A$10,0))+INDEX(KLAV!$B$13:$B$21,MATCH(IF(ISBLANK($E186)," ",$E186),KLAV!$A$13:$A$21,0))+INDEX(KLAV!$B$24:$B$30,MATCH(IF(ISBLANK($F186)," ",$F186),KLAV!$A$24:$A$30,0))),ESV!$E$1:$E$567,))</f>
        <v>nb</v>
      </c>
      <c r="R186" s="42"/>
      <c r="S186" s="42"/>
      <c r="U186" s="43"/>
      <c r="Z186" s="44"/>
      <c r="AA186" s="44"/>
      <c r="AB186" s="436"/>
      <c r="AC186" s="437"/>
      <c r="AD186" s="300"/>
      <c r="AE186" s="438"/>
      <c r="AF186" s="438"/>
      <c r="AG186" s="438"/>
      <c r="AH186" s="439"/>
      <c r="AI186" s="439"/>
      <c r="AJ186" s="439"/>
      <c r="AK186" s="439"/>
      <c r="BD186" s="44"/>
    </row>
    <row r="187" spans="1:56" ht="25.5" customHeight="1" x14ac:dyDescent="0.2">
      <c r="A187" s="32" t="str">
        <f>IF(OR('Rote Liste'!$BC187="H",'Rote Liste'!$BC187="V"),"",J187)</f>
        <v>nb</v>
      </c>
      <c r="B187" s="48" t="str">
        <f t="shared" si="3"/>
        <v/>
      </c>
      <c r="C187" s="49" t="s">
        <v>2559</v>
      </c>
      <c r="D187" s="50"/>
      <c r="E187" s="51"/>
      <c r="F187" s="52"/>
      <c r="G187" s="53"/>
      <c r="H187" s="53"/>
      <c r="I187" s="54"/>
      <c r="J187" s="54" t="str">
        <f>INDEX(ESV!$D$1:$D$567,MATCH(IF(ISNA(INDEX(KLAV!$B$2:$B$10,MATCH(IF(ISBLANK($D187)," ",$D187),KLAV!$A$2:$A$10,0))+INDEX(KLAV!$B$13:$B$21,MATCH(IF(ISBLANK($E187)," ",$E187),KLAV!$A$13:$A$21,0))+INDEX(KLAV!$B$24:$B$30,MATCH(IF(ISBLANK($F187)," ",$F187),KLAV!$A$24:$A$30,0))),999,INDEX(KLAV!$B$2:$B$10,MATCH(IF(ISBLANK($D187)," ",$D187),KLAV!$A$2:$A$10,0))+INDEX(KLAV!$B$13:$B$21,MATCH(IF(ISBLANK($E187)," ",$E187),KLAV!$A$13:$A$21,0))+INDEX(KLAV!$B$24:$B$30,MATCH(IF(ISBLANK($F187)," ",$F187),KLAV!$A$24:$A$30,0))),ESV!$E$1:$E$567,))</f>
        <v>nb</v>
      </c>
      <c r="R187" s="42"/>
      <c r="S187" s="42"/>
      <c r="U187" s="43"/>
      <c r="Z187" s="44"/>
      <c r="AA187" s="44"/>
      <c r="AB187" s="436"/>
      <c r="AC187" s="437"/>
      <c r="AD187" s="300"/>
      <c r="AE187" s="438"/>
      <c r="AF187" s="438"/>
      <c r="AG187" s="438"/>
      <c r="AH187" s="439"/>
      <c r="AI187" s="439"/>
      <c r="AJ187" s="439"/>
      <c r="AK187" s="439"/>
      <c r="BD187" s="44"/>
    </row>
    <row r="188" spans="1:56" ht="25.5" customHeight="1" x14ac:dyDescent="0.2">
      <c r="A188" s="32" t="str">
        <f>IF(OR('Rote Liste'!$BC188="H",'Rote Liste'!$BC188="V"),"",J188)</f>
        <v>nb</v>
      </c>
      <c r="B188" s="48" t="str">
        <f t="shared" si="3"/>
        <v/>
      </c>
      <c r="C188" s="49" t="s">
        <v>2560</v>
      </c>
      <c r="D188" s="50"/>
      <c r="E188" s="51"/>
      <c r="F188" s="52"/>
      <c r="G188" s="53"/>
      <c r="H188" s="53"/>
      <c r="I188" s="54"/>
      <c r="J188" s="54" t="str">
        <f>INDEX(ESV!$D$1:$D$567,MATCH(IF(ISNA(INDEX(KLAV!$B$2:$B$10,MATCH(IF(ISBLANK($D188)," ",$D188),KLAV!$A$2:$A$10,0))+INDEX(KLAV!$B$13:$B$21,MATCH(IF(ISBLANK($E188)," ",$E188),KLAV!$A$13:$A$21,0))+INDEX(KLAV!$B$24:$B$30,MATCH(IF(ISBLANK($F188)," ",$F188),KLAV!$A$24:$A$30,0))),999,INDEX(KLAV!$B$2:$B$10,MATCH(IF(ISBLANK($D188)," ",$D188),KLAV!$A$2:$A$10,0))+INDEX(KLAV!$B$13:$B$21,MATCH(IF(ISBLANK($E188)," ",$E188),KLAV!$A$13:$A$21,0))+INDEX(KLAV!$B$24:$B$30,MATCH(IF(ISBLANK($F188)," ",$F188),KLAV!$A$24:$A$30,0))),ESV!$E$1:$E$567,))</f>
        <v>nb</v>
      </c>
      <c r="R188" s="42"/>
      <c r="S188" s="42"/>
      <c r="U188" s="43"/>
      <c r="Z188" s="44"/>
      <c r="AA188" s="44"/>
      <c r="AB188" s="436"/>
      <c r="AC188" s="437"/>
      <c r="AD188" s="300"/>
      <c r="AE188" s="438"/>
      <c r="AF188" s="438"/>
      <c r="AG188" s="438"/>
      <c r="AH188" s="439"/>
      <c r="AI188" s="439"/>
      <c r="AJ188" s="439"/>
      <c r="AK188" s="439"/>
      <c r="BD188" s="44"/>
    </row>
    <row r="189" spans="1:56" ht="25.5" customHeight="1" x14ac:dyDescent="0.2">
      <c r="A189" s="32" t="str">
        <f>IF(OR('Rote Liste'!$BC189="H",'Rote Liste'!$BC189="V"),"",J189)</f>
        <v>nb</v>
      </c>
      <c r="B189" s="48" t="str">
        <f t="shared" si="3"/>
        <v/>
      </c>
      <c r="C189" s="49" t="s">
        <v>2561</v>
      </c>
      <c r="D189" s="50"/>
      <c r="E189" s="51"/>
      <c r="F189" s="52"/>
      <c r="G189" s="53"/>
      <c r="H189" s="53"/>
      <c r="I189" s="54"/>
      <c r="J189" s="54" t="str">
        <f>INDEX(ESV!$D$1:$D$567,MATCH(IF(ISNA(INDEX(KLAV!$B$2:$B$10,MATCH(IF(ISBLANK($D189)," ",$D189),KLAV!$A$2:$A$10,0))+INDEX(KLAV!$B$13:$B$21,MATCH(IF(ISBLANK($E189)," ",$E189),KLAV!$A$13:$A$21,0))+INDEX(KLAV!$B$24:$B$30,MATCH(IF(ISBLANK($F189)," ",$F189),KLAV!$A$24:$A$30,0))),999,INDEX(KLAV!$B$2:$B$10,MATCH(IF(ISBLANK($D189)," ",$D189),KLAV!$A$2:$A$10,0))+INDEX(KLAV!$B$13:$B$21,MATCH(IF(ISBLANK($E189)," ",$E189),KLAV!$A$13:$A$21,0))+INDEX(KLAV!$B$24:$B$30,MATCH(IF(ISBLANK($F189)," ",$F189),KLAV!$A$24:$A$30,0))),ESV!$E$1:$E$567,))</f>
        <v>nb</v>
      </c>
      <c r="R189" s="42"/>
      <c r="S189" s="42"/>
      <c r="U189" s="43"/>
      <c r="Z189" s="44"/>
      <c r="AA189" s="44"/>
      <c r="AB189" s="436"/>
      <c r="AC189" s="437"/>
      <c r="AD189" s="300"/>
      <c r="AE189" s="438"/>
      <c r="AF189" s="438"/>
      <c r="AG189" s="438"/>
      <c r="AH189" s="439"/>
      <c r="AI189" s="439"/>
      <c r="AJ189" s="439"/>
      <c r="AK189" s="439"/>
      <c r="BD189" s="44"/>
    </row>
    <row r="190" spans="1:56" ht="25.5" customHeight="1" x14ac:dyDescent="0.2">
      <c r="A190" s="32" t="str">
        <f>IF(OR('Rote Liste'!$BC190="H",'Rote Liste'!$BC190="V"),"",J190)</f>
        <v>nb</v>
      </c>
      <c r="B190" s="48" t="str">
        <f t="shared" si="3"/>
        <v/>
      </c>
      <c r="C190" s="49" t="s">
        <v>2562</v>
      </c>
      <c r="D190" s="50"/>
      <c r="E190" s="51"/>
      <c r="F190" s="52"/>
      <c r="G190" s="53"/>
      <c r="H190" s="53"/>
      <c r="I190" s="54"/>
      <c r="J190" s="54" t="str">
        <f>INDEX(ESV!$D$1:$D$567,MATCH(IF(ISNA(INDEX(KLAV!$B$2:$B$10,MATCH(IF(ISBLANK($D190)," ",$D190),KLAV!$A$2:$A$10,0))+INDEX(KLAV!$B$13:$B$21,MATCH(IF(ISBLANK($E190)," ",$E190),KLAV!$A$13:$A$21,0))+INDEX(KLAV!$B$24:$B$30,MATCH(IF(ISBLANK($F190)," ",$F190),KLAV!$A$24:$A$30,0))),999,INDEX(KLAV!$B$2:$B$10,MATCH(IF(ISBLANK($D190)," ",$D190),KLAV!$A$2:$A$10,0))+INDEX(KLAV!$B$13:$B$21,MATCH(IF(ISBLANK($E190)," ",$E190),KLAV!$A$13:$A$21,0))+INDEX(KLAV!$B$24:$B$30,MATCH(IF(ISBLANK($F190)," ",$F190),KLAV!$A$24:$A$30,0))),ESV!$E$1:$E$567,))</f>
        <v>nb</v>
      </c>
      <c r="R190" s="42"/>
      <c r="S190" s="42"/>
      <c r="U190" s="43"/>
      <c r="Z190" s="44"/>
      <c r="AA190" s="44"/>
      <c r="AB190" s="436"/>
      <c r="AC190" s="437"/>
      <c r="AD190" s="300"/>
      <c r="AE190" s="438"/>
      <c r="AF190" s="438"/>
      <c r="AG190" s="438"/>
      <c r="AH190" s="439"/>
      <c r="AI190" s="439"/>
      <c r="AJ190" s="439"/>
      <c r="AK190" s="439"/>
      <c r="BD190" s="44"/>
    </row>
    <row r="191" spans="1:56" ht="25.5" customHeight="1" x14ac:dyDescent="0.2">
      <c r="A191" s="32" t="str">
        <f>IF(OR('Rote Liste'!$BC191="H",'Rote Liste'!$BC191="V"),"",J191)</f>
        <v>nb</v>
      </c>
      <c r="B191" s="48" t="str">
        <f t="shared" si="3"/>
        <v/>
      </c>
      <c r="C191" s="49" t="s">
        <v>2563</v>
      </c>
      <c r="D191" s="50"/>
      <c r="E191" s="51"/>
      <c r="F191" s="52"/>
      <c r="G191" s="53"/>
      <c r="H191" s="53"/>
      <c r="I191" s="54"/>
      <c r="J191" s="54" t="str">
        <f>INDEX(ESV!$D$1:$D$567,MATCH(IF(ISNA(INDEX(KLAV!$B$2:$B$10,MATCH(IF(ISBLANK($D191)," ",$D191),KLAV!$A$2:$A$10,0))+INDEX(KLAV!$B$13:$B$21,MATCH(IF(ISBLANK($E191)," ",$E191),KLAV!$A$13:$A$21,0))+INDEX(KLAV!$B$24:$B$30,MATCH(IF(ISBLANK($F191)," ",$F191),KLAV!$A$24:$A$30,0))),999,INDEX(KLAV!$B$2:$B$10,MATCH(IF(ISBLANK($D191)," ",$D191),KLAV!$A$2:$A$10,0))+INDEX(KLAV!$B$13:$B$21,MATCH(IF(ISBLANK($E191)," ",$E191),KLAV!$A$13:$A$21,0))+INDEX(KLAV!$B$24:$B$30,MATCH(IF(ISBLANK($F191)," ",$F191),KLAV!$A$24:$A$30,0))),ESV!$E$1:$E$567,))</f>
        <v>nb</v>
      </c>
      <c r="R191" s="42"/>
      <c r="S191" s="42"/>
      <c r="U191" s="43"/>
      <c r="Z191" s="44"/>
      <c r="AA191" s="44"/>
      <c r="AB191" s="436"/>
      <c r="AC191" s="437"/>
      <c r="AD191" s="300"/>
      <c r="AE191" s="438"/>
      <c r="AF191" s="438"/>
      <c r="AG191" s="438"/>
      <c r="AH191" s="439"/>
      <c r="AI191" s="439"/>
      <c r="AJ191" s="439"/>
      <c r="AK191" s="439"/>
      <c r="BD191" s="44"/>
    </row>
    <row r="192" spans="1:56" ht="25.5" customHeight="1" x14ac:dyDescent="0.2">
      <c r="A192" s="32" t="str">
        <f>IF(OR('Rote Liste'!$BC192="H",'Rote Liste'!$BC192="V"),"",J192)</f>
        <v>nb</v>
      </c>
      <c r="B192" s="48" t="str">
        <f t="shared" si="3"/>
        <v/>
      </c>
      <c r="C192" s="49" t="s">
        <v>2564</v>
      </c>
      <c r="D192" s="50"/>
      <c r="E192" s="51"/>
      <c r="F192" s="52"/>
      <c r="G192" s="53"/>
      <c r="H192" s="53"/>
      <c r="I192" s="54"/>
      <c r="J192" s="54" t="str">
        <f>INDEX(ESV!$D$1:$D$567,MATCH(IF(ISNA(INDEX(KLAV!$B$2:$B$10,MATCH(IF(ISBLANK($D192)," ",$D192),KLAV!$A$2:$A$10,0))+INDEX(KLAV!$B$13:$B$21,MATCH(IF(ISBLANK($E192)," ",$E192),KLAV!$A$13:$A$21,0))+INDEX(KLAV!$B$24:$B$30,MATCH(IF(ISBLANK($F192)," ",$F192),KLAV!$A$24:$A$30,0))),999,INDEX(KLAV!$B$2:$B$10,MATCH(IF(ISBLANK($D192)," ",$D192),KLAV!$A$2:$A$10,0))+INDEX(KLAV!$B$13:$B$21,MATCH(IF(ISBLANK($E192)," ",$E192),KLAV!$A$13:$A$21,0))+INDEX(KLAV!$B$24:$B$30,MATCH(IF(ISBLANK($F192)," ",$F192),KLAV!$A$24:$A$30,0))),ESV!$E$1:$E$567,))</f>
        <v>nb</v>
      </c>
      <c r="R192" s="42"/>
      <c r="S192" s="42"/>
      <c r="U192" s="43"/>
      <c r="Z192" s="44"/>
      <c r="AA192" s="44"/>
      <c r="AB192" s="436"/>
      <c r="AC192" s="437"/>
      <c r="AD192" s="300"/>
      <c r="AE192" s="438"/>
      <c r="AF192" s="438"/>
      <c r="AG192" s="438"/>
      <c r="AH192" s="439"/>
      <c r="AI192" s="439"/>
      <c r="AJ192" s="439"/>
      <c r="AK192" s="439"/>
      <c r="BD192" s="44"/>
    </row>
    <row r="193" spans="1:56" ht="25.5" customHeight="1" x14ac:dyDescent="0.2">
      <c r="A193" s="32" t="str">
        <f>IF(OR('Rote Liste'!$BC193="H",'Rote Liste'!$BC193="V"),"",J193)</f>
        <v>nb</v>
      </c>
      <c r="B193" s="48" t="str">
        <f t="shared" si="3"/>
        <v/>
      </c>
      <c r="C193" s="49" t="s">
        <v>2565</v>
      </c>
      <c r="D193" s="50"/>
      <c r="E193" s="51"/>
      <c r="F193" s="52"/>
      <c r="G193" s="53"/>
      <c r="H193" s="53"/>
      <c r="I193" s="54"/>
      <c r="J193" s="54" t="str">
        <f>INDEX(ESV!$D$1:$D$567,MATCH(IF(ISNA(INDEX(KLAV!$B$2:$B$10,MATCH(IF(ISBLANK($D193)," ",$D193),KLAV!$A$2:$A$10,0))+INDEX(KLAV!$B$13:$B$21,MATCH(IF(ISBLANK($E193)," ",$E193),KLAV!$A$13:$A$21,0))+INDEX(KLAV!$B$24:$B$30,MATCH(IF(ISBLANK($F193)," ",$F193),KLAV!$A$24:$A$30,0))),999,INDEX(KLAV!$B$2:$B$10,MATCH(IF(ISBLANK($D193)," ",$D193),KLAV!$A$2:$A$10,0))+INDEX(KLAV!$B$13:$B$21,MATCH(IF(ISBLANK($E193)," ",$E193),KLAV!$A$13:$A$21,0))+INDEX(KLAV!$B$24:$B$30,MATCH(IF(ISBLANK($F193)," ",$F193),KLAV!$A$24:$A$30,0))),ESV!$E$1:$E$567,))</f>
        <v>nb</v>
      </c>
      <c r="R193" s="42"/>
      <c r="S193" s="42"/>
      <c r="U193" s="43"/>
      <c r="Z193" s="44"/>
      <c r="AA193" s="44"/>
      <c r="AB193" s="436"/>
      <c r="AC193" s="437"/>
      <c r="AD193" s="300"/>
      <c r="AE193" s="438"/>
      <c r="AF193" s="438"/>
      <c r="AG193" s="438"/>
      <c r="AH193" s="439"/>
      <c r="AI193" s="439"/>
      <c r="AJ193" s="439"/>
      <c r="AK193" s="439"/>
      <c r="BD193" s="44"/>
    </row>
    <row r="194" spans="1:56" ht="25.5" customHeight="1" x14ac:dyDescent="0.2">
      <c r="A194" s="32" t="str">
        <f>IF(OR('Rote Liste'!$BC194="H",'Rote Liste'!$BC194="V"),"",J194)</f>
        <v>nb</v>
      </c>
      <c r="B194" s="48" t="str">
        <f t="shared" si="3"/>
        <v/>
      </c>
      <c r="C194" s="49" t="s">
        <v>2566</v>
      </c>
      <c r="D194" s="50"/>
      <c r="E194" s="51"/>
      <c r="F194" s="52"/>
      <c r="G194" s="53"/>
      <c r="H194" s="53"/>
      <c r="I194" s="54"/>
      <c r="J194" s="54" t="str">
        <f>INDEX(ESV!$D$1:$D$567,MATCH(IF(ISNA(INDEX(KLAV!$B$2:$B$10,MATCH(IF(ISBLANK($D194)," ",$D194),KLAV!$A$2:$A$10,0))+INDEX(KLAV!$B$13:$B$21,MATCH(IF(ISBLANK($E194)," ",$E194),KLAV!$A$13:$A$21,0))+INDEX(KLAV!$B$24:$B$30,MATCH(IF(ISBLANK($F194)," ",$F194),KLAV!$A$24:$A$30,0))),999,INDEX(KLAV!$B$2:$B$10,MATCH(IF(ISBLANK($D194)," ",$D194),KLAV!$A$2:$A$10,0))+INDEX(KLAV!$B$13:$B$21,MATCH(IF(ISBLANK($E194)," ",$E194),KLAV!$A$13:$A$21,0))+INDEX(KLAV!$B$24:$B$30,MATCH(IF(ISBLANK($F194)," ",$F194),KLAV!$A$24:$A$30,0))),ESV!$E$1:$E$567,))</f>
        <v>nb</v>
      </c>
      <c r="R194" s="42"/>
      <c r="S194" s="42"/>
      <c r="U194" s="43"/>
      <c r="Z194" s="44"/>
      <c r="AA194" s="44"/>
      <c r="AB194" s="436"/>
      <c r="AC194" s="437"/>
      <c r="AD194" s="300"/>
      <c r="AE194" s="438"/>
      <c r="AF194" s="438"/>
      <c r="AG194" s="438"/>
      <c r="AH194" s="439"/>
      <c r="AI194" s="439"/>
      <c r="AJ194" s="439"/>
      <c r="AK194" s="439"/>
      <c r="BD194" s="44"/>
    </row>
    <row r="195" spans="1:56" ht="25.5" customHeight="1" x14ac:dyDescent="0.2">
      <c r="A195" s="32" t="str">
        <f>IF(OR('Rote Liste'!$BC195="H",'Rote Liste'!$BC195="V"),"",J195)</f>
        <v>nb</v>
      </c>
      <c r="B195" s="48" t="str">
        <f t="shared" si="3"/>
        <v/>
      </c>
      <c r="C195" s="49" t="s">
        <v>2567</v>
      </c>
      <c r="D195" s="50"/>
      <c r="E195" s="51"/>
      <c r="F195" s="52"/>
      <c r="G195" s="53"/>
      <c r="H195" s="53"/>
      <c r="I195" s="54"/>
      <c r="J195" s="54" t="str">
        <f>INDEX(ESV!$D$1:$D$567,MATCH(IF(ISNA(INDEX(KLAV!$B$2:$B$10,MATCH(IF(ISBLANK($D195)," ",$D195),KLAV!$A$2:$A$10,0))+INDEX(KLAV!$B$13:$B$21,MATCH(IF(ISBLANK($E195)," ",$E195),KLAV!$A$13:$A$21,0))+INDEX(KLAV!$B$24:$B$30,MATCH(IF(ISBLANK($F195)," ",$F195),KLAV!$A$24:$A$30,0))),999,INDEX(KLAV!$B$2:$B$10,MATCH(IF(ISBLANK($D195)," ",$D195),KLAV!$A$2:$A$10,0))+INDEX(KLAV!$B$13:$B$21,MATCH(IF(ISBLANK($E195)," ",$E195),KLAV!$A$13:$A$21,0))+INDEX(KLAV!$B$24:$B$30,MATCH(IF(ISBLANK($F195)," ",$F195),KLAV!$A$24:$A$30,0))),ESV!$E$1:$E$567,))</f>
        <v>nb</v>
      </c>
      <c r="R195" s="42"/>
      <c r="S195" s="42"/>
      <c r="U195" s="43"/>
      <c r="Z195" s="44"/>
      <c r="AA195" s="44"/>
      <c r="AB195" s="436"/>
      <c r="AC195" s="437"/>
      <c r="AD195" s="300"/>
      <c r="AE195" s="438"/>
      <c r="AF195" s="438"/>
      <c r="AG195" s="438"/>
      <c r="AH195" s="439"/>
      <c r="AI195" s="439"/>
      <c r="AJ195" s="439"/>
      <c r="AK195" s="439"/>
      <c r="BD195" s="44"/>
    </row>
    <row r="196" spans="1:56" ht="25.5" customHeight="1" x14ac:dyDescent="0.2">
      <c r="A196" s="32" t="str">
        <f>IF(OR('Rote Liste'!$BC196="H",'Rote Liste'!$BC196="V"),"",J196)</f>
        <v>nb</v>
      </c>
      <c r="B196" s="48" t="str">
        <f t="shared" si="3"/>
        <v/>
      </c>
      <c r="C196" s="49" t="s">
        <v>2568</v>
      </c>
      <c r="D196" s="50"/>
      <c r="E196" s="51"/>
      <c r="F196" s="52"/>
      <c r="G196" s="53"/>
      <c r="H196" s="53"/>
      <c r="I196" s="54"/>
      <c r="J196" s="54" t="str">
        <f>INDEX(ESV!$D$1:$D$567,MATCH(IF(ISNA(INDEX(KLAV!$B$2:$B$10,MATCH(IF(ISBLANK($D196)," ",$D196),KLAV!$A$2:$A$10,0))+INDEX(KLAV!$B$13:$B$21,MATCH(IF(ISBLANK($E196)," ",$E196),KLAV!$A$13:$A$21,0))+INDEX(KLAV!$B$24:$B$30,MATCH(IF(ISBLANK($F196)," ",$F196),KLAV!$A$24:$A$30,0))),999,INDEX(KLAV!$B$2:$B$10,MATCH(IF(ISBLANK($D196)," ",$D196),KLAV!$A$2:$A$10,0))+INDEX(KLAV!$B$13:$B$21,MATCH(IF(ISBLANK($E196)," ",$E196),KLAV!$A$13:$A$21,0))+INDEX(KLAV!$B$24:$B$30,MATCH(IF(ISBLANK($F196)," ",$F196),KLAV!$A$24:$A$30,0))),ESV!$E$1:$E$567,))</f>
        <v>nb</v>
      </c>
      <c r="R196" s="42"/>
      <c r="S196" s="42"/>
      <c r="U196" s="43"/>
      <c r="Z196" s="44"/>
      <c r="AA196" s="44"/>
      <c r="AB196" s="436"/>
      <c r="AC196" s="437"/>
      <c r="AD196" s="300"/>
      <c r="AE196" s="438"/>
      <c r="AF196" s="438"/>
      <c r="AG196" s="438"/>
      <c r="AH196" s="439"/>
      <c r="AI196" s="439"/>
      <c r="AJ196" s="439"/>
      <c r="AK196" s="439"/>
      <c r="BD196" s="44"/>
    </row>
    <row r="197" spans="1:56" ht="25.5" customHeight="1" x14ac:dyDescent="0.2">
      <c r="A197" s="32" t="str">
        <f>IF(OR('Rote Liste'!$BC197="H",'Rote Liste'!$BC197="V"),"",J197)</f>
        <v>nb</v>
      </c>
      <c r="B197" s="48" t="str">
        <f t="shared" si="3"/>
        <v/>
      </c>
      <c r="C197" s="49" t="s">
        <v>2569</v>
      </c>
      <c r="D197" s="50"/>
      <c r="E197" s="51"/>
      <c r="F197" s="52"/>
      <c r="G197" s="53"/>
      <c r="H197" s="53"/>
      <c r="I197" s="54"/>
      <c r="J197" s="54" t="str">
        <f>INDEX(ESV!$D$1:$D$567,MATCH(IF(ISNA(INDEX(KLAV!$B$2:$B$10,MATCH(IF(ISBLANK($D197)," ",$D197),KLAV!$A$2:$A$10,0))+INDEX(KLAV!$B$13:$B$21,MATCH(IF(ISBLANK($E197)," ",$E197),KLAV!$A$13:$A$21,0))+INDEX(KLAV!$B$24:$B$30,MATCH(IF(ISBLANK($F197)," ",$F197),KLAV!$A$24:$A$30,0))),999,INDEX(KLAV!$B$2:$B$10,MATCH(IF(ISBLANK($D197)," ",$D197),KLAV!$A$2:$A$10,0))+INDEX(KLAV!$B$13:$B$21,MATCH(IF(ISBLANK($E197)," ",$E197),KLAV!$A$13:$A$21,0))+INDEX(KLAV!$B$24:$B$30,MATCH(IF(ISBLANK($F197)," ",$F197),KLAV!$A$24:$A$30,0))),ESV!$E$1:$E$567,))</f>
        <v>nb</v>
      </c>
      <c r="R197" s="42"/>
      <c r="S197" s="42"/>
      <c r="U197" s="43"/>
      <c r="Z197" s="44"/>
      <c r="AA197" s="44"/>
      <c r="AB197" s="436"/>
      <c r="AC197" s="437"/>
      <c r="AD197" s="300"/>
      <c r="AE197" s="438"/>
      <c r="AF197" s="438"/>
      <c r="AG197" s="438"/>
      <c r="AH197" s="439"/>
      <c r="AI197" s="439"/>
      <c r="AJ197" s="439"/>
      <c r="AK197" s="439"/>
      <c r="BD197" s="44"/>
    </row>
    <row r="198" spans="1:56" ht="25.5" customHeight="1" x14ac:dyDescent="0.2">
      <c r="A198" s="32" t="str">
        <f>IF(OR('Rote Liste'!$BC198="H",'Rote Liste'!$BC198="V"),"",J198)</f>
        <v>nb</v>
      </c>
      <c r="B198" s="48" t="str">
        <f t="shared" si="3"/>
        <v/>
      </c>
      <c r="C198" s="49" t="s">
        <v>2570</v>
      </c>
      <c r="D198" s="50"/>
      <c r="E198" s="51"/>
      <c r="F198" s="52"/>
      <c r="G198" s="53"/>
      <c r="H198" s="53"/>
      <c r="I198" s="54"/>
      <c r="J198" s="54" t="str">
        <f>INDEX(ESV!$D$1:$D$567,MATCH(IF(ISNA(INDEX(KLAV!$B$2:$B$10,MATCH(IF(ISBLANK($D198)," ",$D198),KLAV!$A$2:$A$10,0))+INDEX(KLAV!$B$13:$B$21,MATCH(IF(ISBLANK($E198)," ",$E198),KLAV!$A$13:$A$21,0))+INDEX(KLAV!$B$24:$B$30,MATCH(IF(ISBLANK($F198)," ",$F198),KLAV!$A$24:$A$30,0))),999,INDEX(KLAV!$B$2:$B$10,MATCH(IF(ISBLANK($D198)," ",$D198),KLAV!$A$2:$A$10,0))+INDEX(KLAV!$B$13:$B$21,MATCH(IF(ISBLANK($E198)," ",$E198),KLAV!$A$13:$A$21,0))+INDEX(KLAV!$B$24:$B$30,MATCH(IF(ISBLANK($F198)," ",$F198),KLAV!$A$24:$A$30,0))),ESV!$E$1:$E$567,))</f>
        <v>nb</v>
      </c>
      <c r="R198" s="42"/>
      <c r="S198" s="42"/>
      <c r="U198" s="43"/>
      <c r="Z198" s="44"/>
      <c r="AA198" s="44"/>
      <c r="AB198" s="436"/>
      <c r="AC198" s="437"/>
      <c r="AD198" s="300"/>
      <c r="AE198" s="438"/>
      <c r="AF198" s="438"/>
      <c r="AG198" s="438"/>
      <c r="AH198" s="439"/>
      <c r="AI198" s="439"/>
      <c r="AJ198" s="439"/>
      <c r="AK198" s="439"/>
      <c r="BD198" s="44"/>
    </row>
    <row r="199" spans="1:56" ht="25.5" customHeight="1" x14ac:dyDescent="0.2">
      <c r="A199" s="32" t="str">
        <f>IF(OR('Rote Liste'!$BC199="H",'Rote Liste'!$BC199="V"),"",J199)</f>
        <v>nb</v>
      </c>
      <c r="B199" s="48" t="str">
        <f t="shared" si="3"/>
        <v/>
      </c>
      <c r="C199" s="49" t="s">
        <v>2571</v>
      </c>
      <c r="D199" s="50"/>
      <c r="E199" s="51"/>
      <c r="F199" s="52"/>
      <c r="G199" s="53"/>
      <c r="H199" s="53"/>
      <c r="I199" s="54"/>
      <c r="J199" s="54" t="str">
        <f>INDEX(ESV!$D$1:$D$567,MATCH(IF(ISNA(INDEX(KLAV!$B$2:$B$10,MATCH(IF(ISBLANK($D199)," ",$D199),KLAV!$A$2:$A$10,0))+INDEX(KLAV!$B$13:$B$21,MATCH(IF(ISBLANK($E199)," ",$E199),KLAV!$A$13:$A$21,0))+INDEX(KLAV!$B$24:$B$30,MATCH(IF(ISBLANK($F199)," ",$F199),KLAV!$A$24:$A$30,0))),999,INDEX(KLAV!$B$2:$B$10,MATCH(IF(ISBLANK($D199)," ",$D199),KLAV!$A$2:$A$10,0))+INDEX(KLAV!$B$13:$B$21,MATCH(IF(ISBLANK($E199)," ",$E199),KLAV!$A$13:$A$21,0))+INDEX(KLAV!$B$24:$B$30,MATCH(IF(ISBLANK($F199)," ",$F199),KLAV!$A$24:$A$30,0))),ESV!$E$1:$E$567,))</f>
        <v>nb</v>
      </c>
      <c r="R199" s="42"/>
      <c r="S199" s="42"/>
      <c r="U199" s="43"/>
      <c r="Z199" s="44"/>
      <c r="AA199" s="44"/>
      <c r="AB199" s="436"/>
      <c r="AC199" s="437"/>
      <c r="AD199" s="300"/>
      <c r="AE199" s="438"/>
      <c r="AF199" s="438"/>
      <c r="AG199" s="438"/>
      <c r="AH199" s="439"/>
      <c r="AI199" s="439"/>
      <c r="AJ199" s="439"/>
      <c r="AK199" s="439"/>
      <c r="BD199" s="44"/>
    </row>
    <row r="200" spans="1:56" ht="25.5" customHeight="1" x14ac:dyDescent="0.2">
      <c r="A200" s="32" t="str">
        <f>IF(OR('Rote Liste'!$BC200="H",'Rote Liste'!$BC200="V"),"",J200)</f>
        <v>nb</v>
      </c>
      <c r="B200" s="48" t="str">
        <f t="shared" si="3"/>
        <v/>
      </c>
      <c r="C200" s="49" t="s">
        <v>2572</v>
      </c>
      <c r="D200" s="50"/>
      <c r="E200" s="51"/>
      <c r="F200" s="52"/>
      <c r="G200" s="53"/>
      <c r="H200" s="53"/>
      <c r="I200" s="54"/>
      <c r="J200" s="54" t="str">
        <f>INDEX(ESV!$D$1:$D$567,MATCH(IF(ISNA(INDEX(KLAV!$B$2:$B$10,MATCH(IF(ISBLANK($D200)," ",$D200),KLAV!$A$2:$A$10,0))+INDEX(KLAV!$B$13:$B$21,MATCH(IF(ISBLANK($E200)," ",$E200),KLAV!$A$13:$A$21,0))+INDEX(KLAV!$B$24:$B$30,MATCH(IF(ISBLANK($F200)," ",$F200),KLAV!$A$24:$A$30,0))),999,INDEX(KLAV!$B$2:$B$10,MATCH(IF(ISBLANK($D200)," ",$D200),KLAV!$A$2:$A$10,0))+INDEX(KLAV!$B$13:$B$21,MATCH(IF(ISBLANK($E200)," ",$E200),KLAV!$A$13:$A$21,0))+INDEX(KLAV!$B$24:$B$30,MATCH(IF(ISBLANK($F200)," ",$F200),KLAV!$A$24:$A$30,0))),ESV!$E$1:$E$567,))</f>
        <v>nb</v>
      </c>
      <c r="R200" s="42"/>
      <c r="S200" s="42"/>
      <c r="U200" s="43"/>
      <c r="Z200" s="44"/>
      <c r="AA200" s="44"/>
      <c r="AB200" s="436"/>
      <c r="AC200" s="437"/>
      <c r="AD200" s="300"/>
      <c r="AE200" s="438"/>
      <c r="AF200" s="438"/>
      <c r="AG200" s="438"/>
      <c r="AH200" s="439"/>
      <c r="AI200" s="439"/>
      <c r="AJ200" s="439"/>
      <c r="AK200" s="439"/>
      <c r="BD200" s="44"/>
    </row>
    <row r="201" spans="1:56" ht="25.5" customHeight="1" x14ac:dyDescent="0.2">
      <c r="A201" s="32" t="str">
        <f>IF(OR('Rote Liste'!$BC201="H",'Rote Liste'!$BC201="V"),"",J201)</f>
        <v>nb</v>
      </c>
      <c r="B201" s="48" t="str">
        <f t="shared" si="3"/>
        <v/>
      </c>
      <c r="C201" s="49" t="s">
        <v>2573</v>
      </c>
      <c r="D201" s="50"/>
      <c r="E201" s="51"/>
      <c r="F201" s="52"/>
      <c r="G201" s="53"/>
      <c r="H201" s="53"/>
      <c r="I201" s="54"/>
      <c r="J201" s="54" t="str">
        <f>INDEX(ESV!$D$1:$D$567,MATCH(IF(ISNA(INDEX(KLAV!$B$2:$B$10,MATCH(IF(ISBLANK($D201)," ",$D201),KLAV!$A$2:$A$10,0))+INDEX(KLAV!$B$13:$B$21,MATCH(IF(ISBLANK($E201)," ",$E201),KLAV!$A$13:$A$21,0))+INDEX(KLAV!$B$24:$B$30,MATCH(IF(ISBLANK($F201)," ",$F201),KLAV!$A$24:$A$30,0))),999,INDEX(KLAV!$B$2:$B$10,MATCH(IF(ISBLANK($D201)," ",$D201),KLAV!$A$2:$A$10,0))+INDEX(KLAV!$B$13:$B$21,MATCH(IF(ISBLANK($E201)," ",$E201),KLAV!$A$13:$A$21,0))+INDEX(KLAV!$B$24:$B$30,MATCH(IF(ISBLANK($F201)," ",$F201),KLAV!$A$24:$A$30,0))),ESV!$E$1:$E$567,))</f>
        <v>nb</v>
      </c>
      <c r="R201" s="42"/>
      <c r="S201" s="42"/>
      <c r="U201" s="43"/>
      <c r="Z201" s="44"/>
      <c r="AA201" s="44"/>
      <c r="AB201" s="436"/>
      <c r="AC201" s="437"/>
      <c r="AD201" s="300"/>
      <c r="AE201" s="438"/>
      <c r="AF201" s="438"/>
      <c r="AG201" s="438"/>
      <c r="AH201" s="439"/>
      <c r="AI201" s="439"/>
      <c r="AJ201" s="439"/>
      <c r="AK201" s="439"/>
      <c r="BD201" s="44"/>
    </row>
    <row r="202" spans="1:56" ht="25.5" customHeight="1" x14ac:dyDescent="0.2">
      <c r="A202" s="32" t="str">
        <f>IF(OR('Rote Liste'!$BC202="H",'Rote Liste'!$BC202="V"),"",J202)</f>
        <v>nb</v>
      </c>
      <c r="B202" s="48" t="str">
        <f t="shared" si="3"/>
        <v/>
      </c>
      <c r="C202" s="49" t="s">
        <v>2574</v>
      </c>
      <c r="D202" s="50"/>
      <c r="E202" s="51"/>
      <c r="F202" s="52"/>
      <c r="G202" s="53"/>
      <c r="H202" s="53"/>
      <c r="I202" s="54"/>
      <c r="J202" s="54" t="str">
        <f>INDEX(ESV!$D$1:$D$567,MATCH(IF(ISNA(INDEX(KLAV!$B$2:$B$10,MATCH(IF(ISBLANK($D202)," ",$D202),KLAV!$A$2:$A$10,0))+INDEX(KLAV!$B$13:$B$21,MATCH(IF(ISBLANK($E202)," ",$E202),KLAV!$A$13:$A$21,0))+INDEX(KLAV!$B$24:$B$30,MATCH(IF(ISBLANK($F202)," ",$F202),KLAV!$A$24:$A$30,0))),999,INDEX(KLAV!$B$2:$B$10,MATCH(IF(ISBLANK($D202)," ",$D202),KLAV!$A$2:$A$10,0))+INDEX(KLAV!$B$13:$B$21,MATCH(IF(ISBLANK($E202)," ",$E202),KLAV!$A$13:$A$21,0))+INDEX(KLAV!$B$24:$B$30,MATCH(IF(ISBLANK($F202)," ",$F202),KLAV!$A$24:$A$30,0))),ESV!$E$1:$E$567,))</f>
        <v>nb</v>
      </c>
      <c r="R202" s="42"/>
      <c r="S202" s="42"/>
      <c r="U202" s="43"/>
      <c r="Z202" s="44"/>
      <c r="AA202" s="44"/>
      <c r="AB202" s="436"/>
      <c r="AC202" s="437"/>
      <c r="AD202" s="300"/>
      <c r="AE202" s="438"/>
      <c r="AF202" s="438"/>
      <c r="AG202" s="438"/>
      <c r="AH202" s="439"/>
      <c r="AI202" s="439"/>
      <c r="AJ202" s="439"/>
      <c r="AK202" s="439"/>
      <c r="BD202" s="44"/>
    </row>
    <row r="203" spans="1:56" ht="25.5" customHeight="1" x14ac:dyDescent="0.2">
      <c r="A203" s="32" t="str">
        <f>IF(OR('Rote Liste'!$BC203="H",'Rote Liste'!$BC203="V"),"",J203)</f>
        <v>nb</v>
      </c>
      <c r="B203" s="48" t="str">
        <f t="shared" si="3"/>
        <v/>
      </c>
      <c r="C203" s="49" t="s">
        <v>3052</v>
      </c>
      <c r="D203" s="50"/>
      <c r="E203" s="51"/>
      <c r="F203" s="52"/>
      <c r="G203" s="53"/>
      <c r="H203" s="53"/>
      <c r="I203" s="54"/>
      <c r="J203" s="54" t="str">
        <f>INDEX(ESV!$D$1:$D$567,MATCH(IF(ISNA(INDEX(KLAV!$B$2:$B$10,MATCH(IF(ISBLANK($D203)," ",$D203),KLAV!$A$2:$A$10,0))+INDEX(KLAV!$B$13:$B$21,MATCH(IF(ISBLANK($E203)," ",$E203),KLAV!$A$13:$A$21,0))+INDEX(KLAV!$B$24:$B$30,MATCH(IF(ISBLANK($F203)," ",$F203),KLAV!$A$24:$A$30,0))),999,INDEX(KLAV!$B$2:$B$10,MATCH(IF(ISBLANK($D203)," ",$D203),KLAV!$A$2:$A$10,0))+INDEX(KLAV!$B$13:$B$21,MATCH(IF(ISBLANK($E203)," ",$E203),KLAV!$A$13:$A$21,0))+INDEX(KLAV!$B$24:$B$30,MATCH(IF(ISBLANK($F203)," ",$F203),KLAV!$A$24:$A$30,0))),ESV!$E$1:$E$567,))</f>
        <v>nb</v>
      </c>
      <c r="R203" s="42"/>
      <c r="S203" s="42"/>
      <c r="U203" s="43"/>
      <c r="Z203" s="44"/>
      <c r="AA203" s="44"/>
      <c r="AB203" s="436"/>
      <c r="AC203" s="437"/>
      <c r="AD203" s="300"/>
      <c r="AE203" s="438"/>
      <c r="AF203" s="438"/>
      <c r="AG203" s="438"/>
      <c r="AH203" s="439"/>
      <c r="AI203" s="439"/>
      <c r="AJ203" s="439"/>
      <c r="AK203" s="439"/>
      <c r="BD203" s="44"/>
    </row>
    <row r="204" spans="1:56" ht="25.5" customHeight="1" x14ac:dyDescent="0.2">
      <c r="A204" s="32" t="str">
        <f>IF(OR('Rote Liste'!$BC204="H",'Rote Liste'!$BC204="V"),"",J204)</f>
        <v>nb</v>
      </c>
      <c r="B204" s="48" t="str">
        <f t="shared" si="3"/>
        <v/>
      </c>
      <c r="C204" s="49" t="s">
        <v>2575</v>
      </c>
      <c r="D204" s="50"/>
      <c r="E204" s="51"/>
      <c r="F204" s="52"/>
      <c r="G204" s="53"/>
      <c r="H204" s="53"/>
      <c r="I204" s="54"/>
      <c r="J204" s="54" t="str">
        <f>INDEX(ESV!$D$1:$D$567,MATCH(IF(ISNA(INDEX(KLAV!$B$2:$B$10,MATCH(IF(ISBLANK($D204)," ",$D204),KLAV!$A$2:$A$10,0))+INDEX(KLAV!$B$13:$B$21,MATCH(IF(ISBLANK($E204)," ",$E204),KLAV!$A$13:$A$21,0))+INDEX(KLAV!$B$24:$B$30,MATCH(IF(ISBLANK($F204)," ",$F204),KLAV!$A$24:$A$30,0))),999,INDEX(KLAV!$B$2:$B$10,MATCH(IF(ISBLANK($D204)," ",$D204),KLAV!$A$2:$A$10,0))+INDEX(KLAV!$B$13:$B$21,MATCH(IF(ISBLANK($E204)," ",$E204),KLAV!$A$13:$A$21,0))+INDEX(KLAV!$B$24:$B$30,MATCH(IF(ISBLANK($F204)," ",$F204),KLAV!$A$24:$A$30,0))),ESV!$E$1:$E$567,))</f>
        <v>nb</v>
      </c>
      <c r="R204" s="42"/>
      <c r="S204" s="42"/>
      <c r="U204" s="43"/>
      <c r="Z204" s="44"/>
      <c r="AA204" s="44"/>
      <c r="AB204" s="436"/>
      <c r="AC204" s="437"/>
      <c r="AD204" s="300"/>
      <c r="AE204" s="438"/>
      <c r="AF204" s="438"/>
      <c r="AG204" s="438"/>
      <c r="AH204" s="439"/>
      <c r="AI204" s="439"/>
      <c r="AJ204" s="439"/>
      <c r="AK204" s="439"/>
      <c r="BD204" s="44"/>
    </row>
    <row r="205" spans="1:56" ht="25.5" customHeight="1" x14ac:dyDescent="0.2">
      <c r="A205" s="32" t="str">
        <f>IF(OR('Rote Liste'!$BC205="H",'Rote Liste'!$BC205="V"),"",J205)</f>
        <v>nb</v>
      </c>
      <c r="B205" s="48" t="str">
        <f t="shared" si="3"/>
        <v/>
      </c>
      <c r="C205" s="49" t="s">
        <v>2576</v>
      </c>
      <c r="D205" s="50"/>
      <c r="E205" s="51"/>
      <c r="F205" s="52"/>
      <c r="G205" s="53"/>
      <c r="H205" s="53"/>
      <c r="I205" s="54"/>
      <c r="J205" s="54" t="str">
        <f>INDEX(ESV!$D$1:$D$567,MATCH(IF(ISNA(INDEX(KLAV!$B$2:$B$10,MATCH(IF(ISBLANK($D205)," ",$D205),KLAV!$A$2:$A$10,0))+INDEX(KLAV!$B$13:$B$21,MATCH(IF(ISBLANK($E205)," ",$E205),KLAV!$A$13:$A$21,0))+INDEX(KLAV!$B$24:$B$30,MATCH(IF(ISBLANK($F205)," ",$F205),KLAV!$A$24:$A$30,0))),999,INDEX(KLAV!$B$2:$B$10,MATCH(IF(ISBLANK($D205)," ",$D205),KLAV!$A$2:$A$10,0))+INDEX(KLAV!$B$13:$B$21,MATCH(IF(ISBLANK($E205)," ",$E205),KLAV!$A$13:$A$21,0))+INDEX(KLAV!$B$24:$B$30,MATCH(IF(ISBLANK($F205)," ",$F205),KLAV!$A$24:$A$30,0))),ESV!$E$1:$E$567,))</f>
        <v>nb</v>
      </c>
      <c r="R205" s="42"/>
      <c r="S205" s="42"/>
      <c r="U205" s="43"/>
      <c r="Z205" s="44"/>
      <c r="AA205" s="44"/>
      <c r="AB205" s="436"/>
      <c r="AC205" s="437"/>
      <c r="AD205" s="300"/>
      <c r="AE205" s="438"/>
      <c r="AF205" s="438"/>
      <c r="AG205" s="438"/>
      <c r="AH205" s="439"/>
      <c r="AI205" s="439"/>
      <c r="AJ205" s="439"/>
      <c r="AK205" s="439"/>
      <c r="BD205" s="44"/>
    </row>
    <row r="206" spans="1:56" ht="25.5" customHeight="1" x14ac:dyDescent="0.2">
      <c r="A206" s="32" t="str">
        <f>IF(OR('Rote Liste'!$BC206="H",'Rote Liste'!$BC206="V"),"",J206)</f>
        <v>nb</v>
      </c>
      <c r="B206" s="48" t="str">
        <f t="shared" si="3"/>
        <v/>
      </c>
      <c r="C206" s="49" t="s">
        <v>2577</v>
      </c>
      <c r="D206" s="50"/>
      <c r="E206" s="51"/>
      <c r="F206" s="52"/>
      <c r="G206" s="53"/>
      <c r="H206" s="53"/>
      <c r="I206" s="54"/>
      <c r="J206" s="54" t="str">
        <f>INDEX(ESV!$D$1:$D$567,MATCH(IF(ISNA(INDEX(KLAV!$B$2:$B$10,MATCH(IF(ISBLANK($D206)," ",$D206),KLAV!$A$2:$A$10,0))+INDEX(KLAV!$B$13:$B$21,MATCH(IF(ISBLANK($E206)," ",$E206),KLAV!$A$13:$A$21,0))+INDEX(KLAV!$B$24:$B$30,MATCH(IF(ISBLANK($F206)," ",$F206),KLAV!$A$24:$A$30,0))),999,INDEX(KLAV!$B$2:$B$10,MATCH(IF(ISBLANK($D206)," ",$D206),KLAV!$A$2:$A$10,0))+INDEX(KLAV!$B$13:$B$21,MATCH(IF(ISBLANK($E206)," ",$E206),KLAV!$A$13:$A$21,0))+INDEX(KLAV!$B$24:$B$30,MATCH(IF(ISBLANK($F206)," ",$F206),KLAV!$A$24:$A$30,0))),ESV!$E$1:$E$567,))</f>
        <v>nb</v>
      </c>
      <c r="R206" s="42"/>
      <c r="S206" s="42"/>
      <c r="U206" s="43"/>
      <c r="Z206" s="44"/>
      <c r="AA206" s="44"/>
      <c r="AB206" s="436"/>
      <c r="AC206" s="437"/>
      <c r="AD206" s="300"/>
      <c r="AE206" s="438"/>
      <c r="AF206" s="438"/>
      <c r="AG206" s="438"/>
      <c r="AH206" s="439"/>
      <c r="AI206" s="439"/>
      <c r="AJ206" s="439"/>
      <c r="AK206" s="439"/>
      <c r="BD206" s="44"/>
    </row>
    <row r="207" spans="1:56" ht="25.5" customHeight="1" x14ac:dyDescent="0.2">
      <c r="A207" s="32" t="str">
        <f>IF(OR('Rote Liste'!$BC207="H",'Rote Liste'!$BC207="V"),"",J207)</f>
        <v>nb</v>
      </c>
      <c r="B207" s="48" t="str">
        <f t="shared" si="3"/>
        <v/>
      </c>
      <c r="C207" s="49" t="s">
        <v>2578</v>
      </c>
      <c r="D207" s="50"/>
      <c r="E207" s="51"/>
      <c r="F207" s="52"/>
      <c r="G207" s="53"/>
      <c r="H207" s="53"/>
      <c r="I207" s="54"/>
      <c r="J207" s="54" t="str">
        <f>INDEX(ESV!$D$1:$D$567,MATCH(IF(ISNA(INDEX(KLAV!$B$2:$B$10,MATCH(IF(ISBLANK($D207)," ",$D207),KLAV!$A$2:$A$10,0))+INDEX(KLAV!$B$13:$B$21,MATCH(IF(ISBLANK($E207)," ",$E207),KLAV!$A$13:$A$21,0))+INDEX(KLAV!$B$24:$B$30,MATCH(IF(ISBLANK($F207)," ",$F207),KLAV!$A$24:$A$30,0))),999,INDEX(KLAV!$B$2:$B$10,MATCH(IF(ISBLANK($D207)," ",$D207),KLAV!$A$2:$A$10,0))+INDEX(KLAV!$B$13:$B$21,MATCH(IF(ISBLANK($E207)," ",$E207),KLAV!$A$13:$A$21,0))+INDEX(KLAV!$B$24:$B$30,MATCH(IF(ISBLANK($F207)," ",$F207),KLAV!$A$24:$A$30,0))),ESV!$E$1:$E$567,))</f>
        <v>nb</v>
      </c>
      <c r="R207" s="42"/>
      <c r="S207" s="42"/>
      <c r="U207" s="43"/>
      <c r="Z207" s="44"/>
      <c r="AA207" s="44"/>
      <c r="AB207" s="436"/>
      <c r="AC207" s="437"/>
      <c r="AD207" s="300"/>
      <c r="AE207" s="438"/>
      <c r="AF207" s="438"/>
      <c r="AG207" s="438"/>
      <c r="AH207" s="439"/>
      <c r="AI207" s="439"/>
      <c r="AJ207" s="439"/>
      <c r="AK207" s="439"/>
      <c r="BD207" s="44"/>
    </row>
    <row r="208" spans="1:56" ht="25.5" customHeight="1" x14ac:dyDescent="0.2">
      <c r="A208" s="32" t="str">
        <f>IF(OR('Rote Liste'!$BC208="H",'Rote Liste'!$BC208="V"),"",J208)</f>
        <v>nb</v>
      </c>
      <c r="B208" s="48" t="str">
        <f t="shared" si="3"/>
        <v/>
      </c>
      <c r="C208" s="49" t="s">
        <v>2579</v>
      </c>
      <c r="D208" s="50"/>
      <c r="E208" s="51"/>
      <c r="F208" s="52"/>
      <c r="G208" s="53"/>
      <c r="H208" s="53"/>
      <c r="I208" s="54"/>
      <c r="J208" s="54" t="str">
        <f>INDEX(ESV!$D$1:$D$567,MATCH(IF(ISNA(INDEX(KLAV!$B$2:$B$10,MATCH(IF(ISBLANK($D208)," ",$D208),KLAV!$A$2:$A$10,0))+INDEX(KLAV!$B$13:$B$21,MATCH(IF(ISBLANK($E208)," ",$E208),KLAV!$A$13:$A$21,0))+INDEX(KLAV!$B$24:$B$30,MATCH(IF(ISBLANK($F208)," ",$F208),KLAV!$A$24:$A$30,0))),999,INDEX(KLAV!$B$2:$B$10,MATCH(IF(ISBLANK($D208)," ",$D208),KLAV!$A$2:$A$10,0))+INDEX(KLAV!$B$13:$B$21,MATCH(IF(ISBLANK($E208)," ",$E208),KLAV!$A$13:$A$21,0))+INDEX(KLAV!$B$24:$B$30,MATCH(IF(ISBLANK($F208)," ",$F208),KLAV!$A$24:$A$30,0))),ESV!$E$1:$E$567,))</f>
        <v>nb</v>
      </c>
      <c r="R208" s="42"/>
      <c r="S208" s="42"/>
      <c r="U208" s="43"/>
      <c r="Z208" s="44"/>
      <c r="AA208" s="44"/>
      <c r="AB208" s="436"/>
      <c r="AC208" s="437"/>
      <c r="AD208" s="300"/>
      <c r="AE208" s="438"/>
      <c r="AF208" s="438"/>
      <c r="AG208" s="438"/>
      <c r="AH208" s="439"/>
      <c r="AI208" s="439"/>
      <c r="AJ208" s="439"/>
      <c r="AK208" s="439"/>
      <c r="BD208" s="44"/>
    </row>
    <row r="209" spans="1:56" ht="25.5" customHeight="1" x14ac:dyDescent="0.2">
      <c r="A209" s="32" t="str">
        <f>IF(OR('Rote Liste'!$BC209="H",'Rote Liste'!$BC209="V"),"",J209)</f>
        <v/>
      </c>
      <c r="B209" s="48" t="str">
        <f t="shared" si="3"/>
        <v/>
      </c>
      <c r="C209" s="49" t="s">
        <v>3053</v>
      </c>
      <c r="D209" s="50"/>
      <c r="E209" s="51"/>
      <c r="F209" s="52"/>
      <c r="G209" s="53"/>
      <c r="H209" s="53"/>
      <c r="I209" s="54"/>
      <c r="J209" s="54" t="str">
        <f>INDEX(ESV!$D$1:$D$567,MATCH(IF(ISNA(INDEX(KLAV!$B$2:$B$10,MATCH(IF(ISBLANK($D209)," ",$D209),KLAV!$A$2:$A$10,0))+INDEX(KLAV!$B$13:$B$21,MATCH(IF(ISBLANK($E209)," ",$E209),KLAV!$A$13:$A$21,0))+INDEX(KLAV!$B$24:$B$30,MATCH(IF(ISBLANK($F209)," ",$F209),KLAV!$A$24:$A$30,0))),999,INDEX(KLAV!$B$2:$B$10,MATCH(IF(ISBLANK($D209)," ",$D209),KLAV!$A$2:$A$10,0))+INDEX(KLAV!$B$13:$B$21,MATCH(IF(ISBLANK($E209)," ",$E209),KLAV!$A$13:$A$21,0))+INDEX(KLAV!$B$24:$B$30,MATCH(IF(ISBLANK($F209)," ",$F209),KLAV!$A$24:$A$30,0))),ESV!$E$1:$E$567,))</f>
        <v>nb</v>
      </c>
      <c r="R209" s="42"/>
      <c r="S209" s="42"/>
      <c r="U209" s="43"/>
      <c r="Z209" s="44"/>
      <c r="AA209" s="44"/>
      <c r="AB209" s="436"/>
      <c r="AC209" s="437"/>
      <c r="AD209" s="300"/>
      <c r="AE209" s="438"/>
      <c r="AF209" s="438"/>
      <c r="AG209" s="438"/>
      <c r="AH209" s="439"/>
      <c r="AI209" s="439"/>
      <c r="AJ209" s="439"/>
      <c r="AK209" s="439"/>
      <c r="BD209" s="44"/>
    </row>
    <row r="210" spans="1:56" ht="25.5" customHeight="1" x14ac:dyDescent="0.2">
      <c r="A210" s="32" t="str">
        <f>IF(OR('Rote Liste'!$BC210="H",'Rote Liste'!$BC210="V"),"",J210)</f>
        <v>nb</v>
      </c>
      <c r="B210" s="48" t="str">
        <f t="shared" si="3"/>
        <v/>
      </c>
      <c r="C210" s="49" t="s">
        <v>2580</v>
      </c>
      <c r="D210" s="50"/>
      <c r="E210" s="51"/>
      <c r="F210" s="52"/>
      <c r="G210" s="53"/>
      <c r="H210" s="53"/>
      <c r="I210" s="54"/>
      <c r="J210" s="54" t="str">
        <f>INDEX(ESV!$D$1:$D$567,MATCH(IF(ISNA(INDEX(KLAV!$B$2:$B$10,MATCH(IF(ISBLANK($D210)," ",$D210),KLAV!$A$2:$A$10,0))+INDEX(KLAV!$B$13:$B$21,MATCH(IF(ISBLANK($E210)," ",$E210),KLAV!$A$13:$A$21,0))+INDEX(KLAV!$B$24:$B$30,MATCH(IF(ISBLANK($F210)," ",$F210),KLAV!$A$24:$A$30,0))),999,INDEX(KLAV!$B$2:$B$10,MATCH(IF(ISBLANK($D210)," ",$D210),KLAV!$A$2:$A$10,0))+INDEX(KLAV!$B$13:$B$21,MATCH(IF(ISBLANK($E210)," ",$E210),KLAV!$A$13:$A$21,0))+INDEX(KLAV!$B$24:$B$30,MATCH(IF(ISBLANK($F210)," ",$F210),KLAV!$A$24:$A$30,0))),ESV!$E$1:$E$567,))</f>
        <v>nb</v>
      </c>
      <c r="R210" s="42"/>
      <c r="S210" s="42"/>
      <c r="U210" s="43"/>
      <c r="Z210" s="44"/>
      <c r="AA210" s="44"/>
      <c r="AB210" s="436"/>
      <c r="AC210" s="437"/>
      <c r="AD210" s="300"/>
      <c r="AE210" s="438"/>
      <c r="AF210" s="438"/>
      <c r="AG210" s="438"/>
      <c r="AH210" s="439"/>
      <c r="AI210" s="439"/>
      <c r="AJ210" s="439"/>
      <c r="AK210" s="439"/>
      <c r="BD210" s="44"/>
    </row>
    <row r="211" spans="1:56" ht="25.5" customHeight="1" x14ac:dyDescent="0.2">
      <c r="A211" s="32" t="str">
        <f>IF(OR('Rote Liste'!$BC211="H",'Rote Liste'!$BC211="V"),"",J211)</f>
        <v>nb</v>
      </c>
      <c r="B211" s="48" t="str">
        <f t="shared" si="3"/>
        <v/>
      </c>
      <c r="C211" s="49" t="s">
        <v>2581</v>
      </c>
      <c r="D211" s="50"/>
      <c r="E211" s="51"/>
      <c r="F211" s="52"/>
      <c r="G211" s="53"/>
      <c r="H211" s="53"/>
      <c r="I211" s="54"/>
      <c r="J211" s="54" t="str">
        <f>INDEX(ESV!$D$1:$D$567,MATCH(IF(ISNA(INDEX(KLAV!$B$2:$B$10,MATCH(IF(ISBLANK($D211)," ",$D211),KLAV!$A$2:$A$10,0))+INDEX(KLAV!$B$13:$B$21,MATCH(IF(ISBLANK($E211)," ",$E211),KLAV!$A$13:$A$21,0))+INDEX(KLAV!$B$24:$B$30,MATCH(IF(ISBLANK($F211)," ",$F211),KLAV!$A$24:$A$30,0))),999,INDEX(KLAV!$B$2:$B$10,MATCH(IF(ISBLANK($D211)," ",$D211),KLAV!$A$2:$A$10,0))+INDEX(KLAV!$B$13:$B$21,MATCH(IF(ISBLANK($E211)," ",$E211),KLAV!$A$13:$A$21,0))+INDEX(KLAV!$B$24:$B$30,MATCH(IF(ISBLANK($F211)," ",$F211),KLAV!$A$24:$A$30,0))),ESV!$E$1:$E$567,))</f>
        <v>nb</v>
      </c>
      <c r="R211" s="42"/>
      <c r="S211" s="42"/>
      <c r="U211" s="43"/>
      <c r="Z211" s="44"/>
      <c r="AA211" s="44"/>
      <c r="AB211" s="436"/>
      <c r="AC211" s="437"/>
      <c r="AD211" s="300"/>
      <c r="AE211" s="438"/>
      <c r="AF211" s="438"/>
      <c r="AG211" s="438"/>
      <c r="AH211" s="439"/>
      <c r="AI211" s="439"/>
      <c r="AJ211" s="439"/>
      <c r="AK211" s="439"/>
      <c r="BD211" s="44"/>
    </row>
    <row r="212" spans="1:56" ht="25.5" customHeight="1" x14ac:dyDescent="0.2">
      <c r="A212" s="32" t="str">
        <f>IF(OR('Rote Liste'!$BC212="H",'Rote Liste'!$BC212="V"),"",J212)</f>
        <v>nb</v>
      </c>
      <c r="B212" s="48" t="str">
        <f>IF(D212="AE?","E?",IF(D212="AE","E",""))</f>
        <v/>
      </c>
      <c r="C212" s="49" t="s">
        <v>3228</v>
      </c>
      <c r="D212" s="50"/>
      <c r="E212" s="51"/>
      <c r="F212" s="52"/>
      <c r="G212" s="53"/>
      <c r="H212" s="53"/>
      <c r="I212" s="54"/>
      <c r="J212" s="54" t="str">
        <f>INDEX(ESV!$D$1:$D$567,MATCH(IF(ISNA(INDEX(KLAV!$B$2:$B$10,MATCH(IF(ISBLANK($D212)," ",$D212),KLAV!$A$2:$A$10,0))+INDEX(KLAV!$B$13:$B$21,MATCH(IF(ISBLANK($E212)," ",$E212),KLAV!$A$13:$A$21,0))+INDEX(KLAV!$B$24:$B$30,MATCH(IF(ISBLANK($F212)," ",$F212),KLAV!$A$24:$A$30,0))),999,INDEX(KLAV!$B$2:$B$10,MATCH(IF(ISBLANK($D212)," ",$D212),KLAV!$A$2:$A$10,0))+INDEX(KLAV!$B$13:$B$21,MATCH(IF(ISBLANK($E212)," ",$E212),KLAV!$A$13:$A$21,0))+INDEX(KLAV!$B$24:$B$30,MATCH(IF(ISBLANK($F212)," ",$F212),KLAV!$A$24:$A$30,0))),ESV!$E$1:$E$567,))</f>
        <v>nb</v>
      </c>
      <c r="R212" s="42"/>
      <c r="S212" s="42"/>
      <c r="U212" s="43"/>
      <c r="Z212" s="44"/>
      <c r="AA212" s="44"/>
      <c r="AB212" s="436"/>
      <c r="AC212" s="437"/>
      <c r="AD212" s="300"/>
      <c r="AE212" s="438"/>
      <c r="AF212" s="438"/>
      <c r="AG212" s="438"/>
      <c r="AH212" s="439"/>
      <c r="AI212" s="439"/>
      <c r="AJ212" s="439"/>
      <c r="AK212" s="439"/>
      <c r="BD212" s="44"/>
    </row>
    <row r="213" spans="1:56" ht="25.5" customHeight="1" x14ac:dyDescent="0.2">
      <c r="A213" s="32" t="str">
        <f>IF(OR('Rote Liste'!$BC213="H",'Rote Liste'!$BC213="V"),"",J213)</f>
        <v>nb</v>
      </c>
      <c r="B213" s="48" t="str">
        <f t="shared" si="3"/>
        <v/>
      </c>
      <c r="C213" s="49" t="s">
        <v>2582</v>
      </c>
      <c r="D213" s="50"/>
      <c r="E213" s="51"/>
      <c r="F213" s="52"/>
      <c r="G213" s="53"/>
      <c r="H213" s="53"/>
      <c r="I213" s="54"/>
      <c r="J213" s="54" t="str">
        <f>INDEX(ESV!$D$1:$D$567,MATCH(IF(ISNA(INDEX(KLAV!$B$2:$B$10,MATCH(IF(ISBLANK($D213)," ",$D213),KLAV!$A$2:$A$10,0))+INDEX(KLAV!$B$13:$B$21,MATCH(IF(ISBLANK($E213)," ",$E213),KLAV!$A$13:$A$21,0))+INDEX(KLAV!$B$24:$B$30,MATCH(IF(ISBLANK($F213)," ",$F213),KLAV!$A$24:$A$30,0))),999,INDEX(KLAV!$B$2:$B$10,MATCH(IF(ISBLANK($D213)," ",$D213),KLAV!$A$2:$A$10,0))+INDEX(KLAV!$B$13:$B$21,MATCH(IF(ISBLANK($E213)," ",$E213),KLAV!$A$13:$A$21,0))+INDEX(KLAV!$B$24:$B$30,MATCH(IF(ISBLANK($F213)," ",$F213),KLAV!$A$24:$A$30,0))),ESV!$E$1:$E$567,))</f>
        <v>nb</v>
      </c>
      <c r="R213" s="42"/>
      <c r="S213" s="42"/>
      <c r="U213" s="43"/>
      <c r="Z213" s="44"/>
      <c r="AA213" s="44"/>
      <c r="AB213" s="436"/>
      <c r="AC213" s="437"/>
      <c r="AD213" s="300"/>
      <c r="AE213" s="438"/>
      <c r="AF213" s="438"/>
      <c r="AG213" s="438"/>
      <c r="AH213" s="439"/>
      <c r="AI213" s="439"/>
      <c r="AJ213" s="439"/>
      <c r="AK213" s="439"/>
      <c r="BD213" s="44"/>
    </row>
    <row r="214" spans="1:56" ht="25.5" customHeight="1" x14ac:dyDescent="0.2">
      <c r="A214" s="32" t="str">
        <f>IF(OR('Rote Liste'!$BC214="H",'Rote Liste'!$BC214="V"),"",J214)</f>
        <v>nb</v>
      </c>
      <c r="B214" s="48" t="str">
        <f t="shared" si="3"/>
        <v/>
      </c>
      <c r="C214" s="49" t="s">
        <v>2583</v>
      </c>
      <c r="D214" s="50"/>
      <c r="E214" s="51"/>
      <c r="F214" s="52"/>
      <c r="G214" s="53"/>
      <c r="H214" s="53"/>
      <c r="I214" s="54"/>
      <c r="J214" s="54" t="str">
        <f>INDEX(ESV!$D$1:$D$567,MATCH(IF(ISNA(INDEX(KLAV!$B$2:$B$10,MATCH(IF(ISBLANK($D214)," ",$D214),KLAV!$A$2:$A$10,0))+INDEX(KLAV!$B$13:$B$21,MATCH(IF(ISBLANK($E214)," ",$E214),KLAV!$A$13:$A$21,0))+INDEX(KLAV!$B$24:$B$30,MATCH(IF(ISBLANK($F214)," ",$F214),KLAV!$A$24:$A$30,0))),999,INDEX(KLAV!$B$2:$B$10,MATCH(IF(ISBLANK($D214)," ",$D214),KLAV!$A$2:$A$10,0))+INDEX(KLAV!$B$13:$B$21,MATCH(IF(ISBLANK($E214)," ",$E214),KLAV!$A$13:$A$21,0))+INDEX(KLAV!$B$24:$B$30,MATCH(IF(ISBLANK($F214)," ",$F214),KLAV!$A$24:$A$30,0))),ESV!$E$1:$E$567,))</f>
        <v>nb</v>
      </c>
      <c r="R214" s="42"/>
      <c r="S214" s="42"/>
      <c r="U214" s="43"/>
      <c r="Z214" s="44"/>
      <c r="AA214" s="44"/>
      <c r="AB214" s="436"/>
      <c r="AC214" s="437"/>
      <c r="AD214" s="300"/>
      <c r="AE214" s="438"/>
      <c r="AF214" s="438"/>
      <c r="AG214" s="438"/>
      <c r="AH214" s="439"/>
      <c r="AI214" s="439"/>
      <c r="AJ214" s="439"/>
      <c r="AK214" s="439"/>
      <c r="BD214" s="44"/>
    </row>
    <row r="215" spans="1:56" ht="25.5" customHeight="1" x14ac:dyDescent="0.2">
      <c r="A215" s="32" t="str">
        <f>IF(OR('Rote Liste'!$BC215="H",'Rote Liste'!$BC215="V"),"",J215)</f>
        <v>nb</v>
      </c>
      <c r="B215" s="48" t="str">
        <f t="shared" si="3"/>
        <v/>
      </c>
      <c r="C215" s="49" t="s">
        <v>2584</v>
      </c>
      <c r="D215" s="50"/>
      <c r="E215" s="51"/>
      <c r="F215" s="52"/>
      <c r="G215" s="53"/>
      <c r="H215" s="53"/>
      <c r="I215" s="54"/>
      <c r="J215" s="54" t="str">
        <f>INDEX(ESV!$D$1:$D$567,MATCH(IF(ISNA(INDEX(KLAV!$B$2:$B$10,MATCH(IF(ISBLANK($D215)," ",$D215),KLAV!$A$2:$A$10,0))+INDEX(KLAV!$B$13:$B$21,MATCH(IF(ISBLANK($E215)," ",$E215),KLAV!$A$13:$A$21,0))+INDEX(KLAV!$B$24:$B$30,MATCH(IF(ISBLANK($F215)," ",$F215),KLAV!$A$24:$A$30,0))),999,INDEX(KLAV!$B$2:$B$10,MATCH(IF(ISBLANK($D215)," ",$D215),KLAV!$A$2:$A$10,0))+INDEX(KLAV!$B$13:$B$21,MATCH(IF(ISBLANK($E215)," ",$E215),KLAV!$A$13:$A$21,0))+INDEX(KLAV!$B$24:$B$30,MATCH(IF(ISBLANK($F215)," ",$F215),KLAV!$A$24:$A$30,0))),ESV!$E$1:$E$567,))</f>
        <v>nb</v>
      </c>
      <c r="R215" s="42"/>
      <c r="S215" s="42"/>
      <c r="U215" s="43"/>
      <c r="Z215" s="44"/>
      <c r="AA215" s="44"/>
      <c r="AB215" s="436"/>
      <c r="AC215" s="437"/>
      <c r="AD215" s="300"/>
      <c r="AE215" s="438"/>
      <c r="AF215" s="438"/>
      <c r="AG215" s="438"/>
      <c r="AH215" s="439"/>
      <c r="AI215" s="439"/>
      <c r="AJ215" s="439"/>
      <c r="AK215" s="439"/>
      <c r="BD215" s="44"/>
    </row>
    <row r="216" spans="1:56" ht="25.5" customHeight="1" x14ac:dyDescent="0.2">
      <c r="A216" s="32" t="str">
        <f>IF(OR('Rote Liste'!$BC216="H",'Rote Liste'!$BC216="V"),"",J216)</f>
        <v>nb</v>
      </c>
      <c r="B216" s="48" t="str">
        <f t="shared" si="3"/>
        <v/>
      </c>
      <c r="C216" s="49" t="s">
        <v>2585</v>
      </c>
      <c r="D216" s="50"/>
      <c r="E216" s="51"/>
      <c r="F216" s="52"/>
      <c r="G216" s="53"/>
      <c r="H216" s="53"/>
      <c r="I216" s="54"/>
      <c r="J216" s="54" t="str">
        <f>INDEX(ESV!$D$1:$D$567,MATCH(IF(ISNA(INDEX(KLAV!$B$2:$B$10,MATCH(IF(ISBLANK($D216)," ",$D216),KLAV!$A$2:$A$10,0))+INDEX(KLAV!$B$13:$B$21,MATCH(IF(ISBLANK($E216)," ",$E216),KLAV!$A$13:$A$21,0))+INDEX(KLAV!$B$24:$B$30,MATCH(IF(ISBLANK($F216)," ",$F216),KLAV!$A$24:$A$30,0))),999,INDEX(KLAV!$B$2:$B$10,MATCH(IF(ISBLANK($D216)," ",$D216),KLAV!$A$2:$A$10,0))+INDEX(KLAV!$B$13:$B$21,MATCH(IF(ISBLANK($E216)," ",$E216),KLAV!$A$13:$A$21,0))+INDEX(KLAV!$B$24:$B$30,MATCH(IF(ISBLANK($F216)," ",$F216),KLAV!$A$24:$A$30,0))),ESV!$E$1:$E$567,))</f>
        <v>nb</v>
      </c>
      <c r="R216" s="42"/>
      <c r="S216" s="42"/>
      <c r="U216" s="43"/>
      <c r="Z216" s="44"/>
      <c r="AA216" s="44"/>
      <c r="AB216" s="436"/>
      <c r="AC216" s="437"/>
      <c r="AD216" s="300"/>
      <c r="AE216" s="438"/>
      <c r="AF216" s="438"/>
      <c r="AG216" s="438"/>
      <c r="AH216" s="439"/>
      <c r="AI216" s="439"/>
      <c r="AJ216" s="439"/>
      <c r="AK216" s="439"/>
      <c r="BD216" s="44"/>
    </row>
    <row r="217" spans="1:56" ht="25.5" customHeight="1" x14ac:dyDescent="0.2">
      <c r="A217" s="32" t="str">
        <f>IF(OR('Rote Liste'!$BC217="H",'Rote Liste'!$BC217="V"),"",J217)</f>
        <v>nb</v>
      </c>
      <c r="B217" s="48" t="str">
        <f t="shared" si="3"/>
        <v/>
      </c>
      <c r="C217" s="49" t="s">
        <v>2586</v>
      </c>
      <c r="D217" s="50"/>
      <c r="E217" s="51"/>
      <c r="F217" s="52"/>
      <c r="G217" s="53"/>
      <c r="H217" s="53"/>
      <c r="I217" s="54"/>
      <c r="J217" s="54" t="str">
        <f>INDEX(ESV!$D$1:$D$567,MATCH(IF(ISNA(INDEX(KLAV!$B$2:$B$10,MATCH(IF(ISBLANK($D217)," ",$D217),KLAV!$A$2:$A$10,0))+INDEX(KLAV!$B$13:$B$21,MATCH(IF(ISBLANK($E217)," ",$E217),KLAV!$A$13:$A$21,0))+INDEX(KLAV!$B$24:$B$30,MATCH(IF(ISBLANK($F217)," ",$F217),KLAV!$A$24:$A$30,0))),999,INDEX(KLAV!$B$2:$B$10,MATCH(IF(ISBLANK($D217)," ",$D217),KLAV!$A$2:$A$10,0))+INDEX(KLAV!$B$13:$B$21,MATCH(IF(ISBLANK($E217)," ",$E217),KLAV!$A$13:$A$21,0))+INDEX(KLAV!$B$24:$B$30,MATCH(IF(ISBLANK($F217)," ",$F217),KLAV!$A$24:$A$30,0))),ESV!$E$1:$E$567,))</f>
        <v>nb</v>
      </c>
      <c r="R217" s="42"/>
      <c r="S217" s="42"/>
      <c r="U217" s="43"/>
      <c r="Z217" s="44"/>
      <c r="AA217" s="44"/>
      <c r="AB217" s="436"/>
      <c r="AC217" s="437"/>
      <c r="AD217" s="300"/>
      <c r="AE217" s="438"/>
      <c r="AF217" s="438"/>
      <c r="AG217" s="438"/>
      <c r="AH217" s="439"/>
      <c r="AI217" s="439"/>
      <c r="AJ217" s="439"/>
      <c r="AK217" s="439"/>
      <c r="BD217" s="44"/>
    </row>
    <row r="218" spans="1:56" ht="25.5" customHeight="1" x14ac:dyDescent="0.2">
      <c r="A218" s="32" t="str">
        <f>IF(OR('Rote Liste'!$BC218="H",'Rote Liste'!$BC218="V"),"",J218)</f>
        <v>nb</v>
      </c>
      <c r="B218" s="48" t="str">
        <f t="shared" si="3"/>
        <v/>
      </c>
      <c r="C218" s="49" t="s">
        <v>2587</v>
      </c>
      <c r="D218" s="50"/>
      <c r="E218" s="51"/>
      <c r="F218" s="52"/>
      <c r="G218" s="53"/>
      <c r="H218" s="53"/>
      <c r="I218" s="54"/>
      <c r="J218" s="54" t="str">
        <f>INDEX(ESV!$D$1:$D$567,MATCH(IF(ISNA(INDEX(KLAV!$B$2:$B$10,MATCH(IF(ISBLANK($D218)," ",$D218),KLAV!$A$2:$A$10,0))+INDEX(KLAV!$B$13:$B$21,MATCH(IF(ISBLANK($E218)," ",$E218),KLAV!$A$13:$A$21,0))+INDEX(KLAV!$B$24:$B$30,MATCH(IF(ISBLANK($F218)," ",$F218),KLAV!$A$24:$A$30,0))),999,INDEX(KLAV!$B$2:$B$10,MATCH(IF(ISBLANK($D218)," ",$D218),KLAV!$A$2:$A$10,0))+INDEX(KLAV!$B$13:$B$21,MATCH(IF(ISBLANK($E218)," ",$E218),KLAV!$A$13:$A$21,0))+INDEX(KLAV!$B$24:$B$30,MATCH(IF(ISBLANK($F218)," ",$F218),KLAV!$A$24:$A$30,0))),ESV!$E$1:$E$567,))</f>
        <v>nb</v>
      </c>
      <c r="R218" s="42"/>
      <c r="S218" s="42"/>
      <c r="U218" s="43"/>
      <c r="Z218" s="44"/>
      <c r="AA218" s="44"/>
      <c r="AB218" s="436"/>
      <c r="AC218" s="437"/>
      <c r="AD218" s="300"/>
      <c r="AE218" s="438"/>
      <c r="AF218" s="438"/>
      <c r="AG218" s="438"/>
      <c r="AH218" s="439"/>
      <c r="AI218" s="439"/>
      <c r="AJ218" s="439"/>
      <c r="AK218" s="439"/>
      <c r="BD218" s="44"/>
    </row>
    <row r="219" spans="1:56" ht="25.5" customHeight="1" x14ac:dyDescent="0.2">
      <c r="A219" s="32" t="str">
        <f>IF(OR('Rote Liste'!$BC219="H",'Rote Liste'!$BC219="V"),"",J219)</f>
        <v>nb</v>
      </c>
      <c r="B219" s="48" t="str">
        <f t="shared" si="3"/>
        <v/>
      </c>
      <c r="C219" s="49" t="s">
        <v>2588</v>
      </c>
      <c r="D219" s="50"/>
      <c r="E219" s="51"/>
      <c r="F219" s="52"/>
      <c r="G219" s="53"/>
      <c r="H219" s="53"/>
      <c r="I219" s="54"/>
      <c r="J219" s="54" t="str">
        <f>INDEX(ESV!$D$1:$D$567,MATCH(IF(ISNA(INDEX(KLAV!$B$2:$B$10,MATCH(IF(ISBLANK($D219)," ",$D219),KLAV!$A$2:$A$10,0))+INDEX(KLAV!$B$13:$B$21,MATCH(IF(ISBLANK($E219)," ",$E219),KLAV!$A$13:$A$21,0))+INDEX(KLAV!$B$24:$B$30,MATCH(IF(ISBLANK($F219)," ",$F219),KLAV!$A$24:$A$30,0))),999,INDEX(KLAV!$B$2:$B$10,MATCH(IF(ISBLANK($D219)," ",$D219),KLAV!$A$2:$A$10,0))+INDEX(KLAV!$B$13:$B$21,MATCH(IF(ISBLANK($E219)," ",$E219),KLAV!$A$13:$A$21,0))+INDEX(KLAV!$B$24:$B$30,MATCH(IF(ISBLANK($F219)," ",$F219),KLAV!$A$24:$A$30,0))),ESV!$E$1:$E$567,))</f>
        <v>nb</v>
      </c>
      <c r="R219" s="42"/>
      <c r="S219" s="42"/>
      <c r="U219" s="43"/>
      <c r="Z219" s="44"/>
      <c r="AA219" s="44"/>
      <c r="AB219" s="436"/>
      <c r="AC219" s="437"/>
      <c r="AD219" s="300"/>
      <c r="AE219" s="438"/>
      <c r="AF219" s="438"/>
      <c r="AG219" s="438"/>
      <c r="AH219" s="439"/>
      <c r="AI219" s="439"/>
      <c r="AJ219" s="439"/>
      <c r="AK219" s="439"/>
      <c r="BD219" s="44"/>
    </row>
    <row r="220" spans="1:56" ht="25.5" customHeight="1" x14ac:dyDescent="0.2">
      <c r="A220" s="32" t="str">
        <f>IF(OR('Rote Liste'!$BC220="H",'Rote Liste'!$BC220="V"),"",J220)</f>
        <v>nb</v>
      </c>
      <c r="B220" s="48" t="str">
        <f t="shared" si="3"/>
        <v/>
      </c>
      <c r="C220" s="49" t="s">
        <v>2589</v>
      </c>
      <c r="D220" s="50"/>
      <c r="E220" s="51"/>
      <c r="F220" s="52"/>
      <c r="G220" s="53"/>
      <c r="H220" s="53"/>
      <c r="I220" s="54"/>
      <c r="J220" s="54" t="str">
        <f>INDEX(ESV!$D$1:$D$567,MATCH(IF(ISNA(INDEX(KLAV!$B$2:$B$10,MATCH(IF(ISBLANK($D220)," ",$D220),KLAV!$A$2:$A$10,0))+INDEX(KLAV!$B$13:$B$21,MATCH(IF(ISBLANK($E220)," ",$E220),KLAV!$A$13:$A$21,0))+INDEX(KLAV!$B$24:$B$30,MATCH(IF(ISBLANK($F220)," ",$F220),KLAV!$A$24:$A$30,0))),999,INDEX(KLAV!$B$2:$B$10,MATCH(IF(ISBLANK($D220)," ",$D220),KLAV!$A$2:$A$10,0))+INDEX(KLAV!$B$13:$B$21,MATCH(IF(ISBLANK($E220)," ",$E220),KLAV!$A$13:$A$21,0))+INDEX(KLAV!$B$24:$B$30,MATCH(IF(ISBLANK($F220)," ",$F220),KLAV!$A$24:$A$30,0))),ESV!$E$1:$E$567,))</f>
        <v>nb</v>
      </c>
      <c r="R220" s="42"/>
      <c r="S220" s="42"/>
      <c r="U220" s="43"/>
      <c r="Z220" s="44"/>
      <c r="AA220" s="44"/>
      <c r="AB220" s="436"/>
      <c r="AC220" s="437"/>
      <c r="AD220" s="300"/>
      <c r="AE220" s="438"/>
      <c r="AF220" s="438"/>
      <c r="AG220" s="438"/>
      <c r="AH220" s="439"/>
      <c r="AI220" s="439"/>
      <c r="AJ220" s="439"/>
      <c r="AK220" s="439"/>
      <c r="BD220" s="44"/>
    </row>
    <row r="221" spans="1:56" ht="25.5" customHeight="1" x14ac:dyDescent="0.2">
      <c r="A221" s="32" t="str">
        <f>IF(OR('Rote Liste'!$BC221="H",'Rote Liste'!$BC221="V"),"",J221)</f>
        <v>nb</v>
      </c>
      <c r="B221" s="48" t="str">
        <f t="shared" si="3"/>
        <v/>
      </c>
      <c r="C221" s="49" t="s">
        <v>2590</v>
      </c>
      <c r="D221" s="50"/>
      <c r="E221" s="51"/>
      <c r="F221" s="52"/>
      <c r="G221" s="53"/>
      <c r="H221" s="53"/>
      <c r="I221" s="54"/>
      <c r="J221" s="54" t="str">
        <f>INDEX(ESV!$D$1:$D$567,MATCH(IF(ISNA(INDEX(KLAV!$B$2:$B$10,MATCH(IF(ISBLANK($D221)," ",$D221),KLAV!$A$2:$A$10,0))+INDEX(KLAV!$B$13:$B$21,MATCH(IF(ISBLANK($E221)," ",$E221),KLAV!$A$13:$A$21,0))+INDEX(KLAV!$B$24:$B$30,MATCH(IF(ISBLANK($F221)," ",$F221),KLAV!$A$24:$A$30,0))),999,INDEX(KLAV!$B$2:$B$10,MATCH(IF(ISBLANK($D221)," ",$D221),KLAV!$A$2:$A$10,0))+INDEX(KLAV!$B$13:$B$21,MATCH(IF(ISBLANK($E221)," ",$E221),KLAV!$A$13:$A$21,0))+INDEX(KLAV!$B$24:$B$30,MATCH(IF(ISBLANK($F221)," ",$F221),KLAV!$A$24:$A$30,0))),ESV!$E$1:$E$567,))</f>
        <v>nb</v>
      </c>
      <c r="R221" s="42"/>
      <c r="S221" s="42"/>
      <c r="U221" s="43"/>
      <c r="Z221" s="44"/>
      <c r="AA221" s="44"/>
      <c r="AB221" s="436"/>
      <c r="AC221" s="437"/>
      <c r="AD221" s="300"/>
      <c r="AE221" s="438"/>
      <c r="AF221" s="438"/>
      <c r="AG221" s="438"/>
      <c r="AH221" s="439"/>
      <c r="AI221" s="439"/>
      <c r="AJ221" s="439"/>
      <c r="AK221" s="439"/>
      <c r="BD221" s="44"/>
    </row>
    <row r="222" spans="1:56" ht="25.5" customHeight="1" x14ac:dyDescent="0.2">
      <c r="A222" s="32" t="str">
        <f>IF(OR('Rote Liste'!$BC222="H",'Rote Liste'!$BC222="V"),"",J222)</f>
        <v>nb</v>
      </c>
      <c r="B222" s="48" t="str">
        <f t="shared" si="3"/>
        <v/>
      </c>
      <c r="C222" s="49" t="s">
        <v>2591</v>
      </c>
      <c r="D222" s="50"/>
      <c r="E222" s="51"/>
      <c r="F222" s="52"/>
      <c r="G222" s="53"/>
      <c r="H222" s="53"/>
      <c r="I222" s="54"/>
      <c r="J222" s="54" t="str">
        <f>INDEX(ESV!$D$1:$D$567,MATCH(IF(ISNA(INDEX(KLAV!$B$2:$B$10,MATCH(IF(ISBLANK($D222)," ",$D222),KLAV!$A$2:$A$10,0))+INDEX(KLAV!$B$13:$B$21,MATCH(IF(ISBLANK($E222)," ",$E222),KLAV!$A$13:$A$21,0))+INDEX(KLAV!$B$24:$B$30,MATCH(IF(ISBLANK($F222)," ",$F222),KLAV!$A$24:$A$30,0))),999,INDEX(KLAV!$B$2:$B$10,MATCH(IF(ISBLANK($D222)," ",$D222),KLAV!$A$2:$A$10,0))+INDEX(KLAV!$B$13:$B$21,MATCH(IF(ISBLANK($E222)," ",$E222),KLAV!$A$13:$A$21,0))+INDEX(KLAV!$B$24:$B$30,MATCH(IF(ISBLANK($F222)," ",$F222),KLAV!$A$24:$A$30,0))),ESV!$E$1:$E$567,))</f>
        <v>nb</v>
      </c>
      <c r="R222" s="42"/>
      <c r="S222" s="42"/>
      <c r="U222" s="43"/>
      <c r="Z222" s="44"/>
      <c r="AA222" s="44"/>
      <c r="AB222" s="436"/>
      <c r="AC222" s="437"/>
      <c r="AD222" s="300"/>
      <c r="AE222" s="438"/>
      <c r="AF222" s="438"/>
      <c r="AG222" s="438"/>
      <c r="AH222" s="439"/>
      <c r="AI222" s="439"/>
      <c r="AJ222" s="439"/>
      <c r="AK222" s="439"/>
      <c r="BD222" s="44"/>
    </row>
    <row r="223" spans="1:56" ht="25.5" customHeight="1" x14ac:dyDescent="0.2">
      <c r="A223" s="32" t="str">
        <f>IF(OR('Rote Liste'!$BC223="H",'Rote Liste'!$BC223="V"),"",J223)</f>
        <v>nb</v>
      </c>
      <c r="B223" s="48" t="str">
        <f t="shared" si="3"/>
        <v/>
      </c>
      <c r="C223" s="49" t="s">
        <v>2592</v>
      </c>
      <c r="D223" s="50"/>
      <c r="E223" s="51"/>
      <c r="F223" s="52"/>
      <c r="G223" s="53"/>
      <c r="H223" s="53"/>
      <c r="I223" s="54"/>
      <c r="J223" s="54" t="str">
        <f>INDEX(ESV!$D$1:$D$567,MATCH(IF(ISNA(INDEX(KLAV!$B$2:$B$10,MATCH(IF(ISBLANK($D223)," ",$D223),KLAV!$A$2:$A$10,0))+INDEX(KLAV!$B$13:$B$21,MATCH(IF(ISBLANK($E223)," ",$E223),KLAV!$A$13:$A$21,0))+INDEX(KLAV!$B$24:$B$30,MATCH(IF(ISBLANK($F223)," ",$F223),KLAV!$A$24:$A$30,0))),999,INDEX(KLAV!$B$2:$B$10,MATCH(IF(ISBLANK($D223)," ",$D223),KLAV!$A$2:$A$10,0))+INDEX(KLAV!$B$13:$B$21,MATCH(IF(ISBLANK($E223)," ",$E223),KLAV!$A$13:$A$21,0))+INDEX(KLAV!$B$24:$B$30,MATCH(IF(ISBLANK($F223)," ",$F223),KLAV!$A$24:$A$30,0))),ESV!$E$1:$E$567,))</f>
        <v>nb</v>
      </c>
      <c r="R223" s="42"/>
      <c r="S223" s="42"/>
      <c r="U223" s="43"/>
      <c r="Z223" s="44"/>
      <c r="AA223" s="44"/>
      <c r="AB223" s="436"/>
      <c r="AC223" s="437"/>
      <c r="AD223" s="300"/>
      <c r="AE223" s="438"/>
      <c r="AF223" s="438"/>
      <c r="AG223" s="438"/>
      <c r="AH223" s="439"/>
      <c r="AI223" s="439"/>
      <c r="AJ223" s="439"/>
      <c r="AK223" s="439"/>
      <c r="BD223" s="44"/>
    </row>
    <row r="224" spans="1:56" ht="25.5" customHeight="1" x14ac:dyDescent="0.2">
      <c r="A224" s="32" t="str">
        <f>IF(OR('Rote Liste'!$BC224="H",'Rote Liste'!$BC224="V"),"",J224)</f>
        <v>nb</v>
      </c>
      <c r="B224" s="48" t="str">
        <f t="shared" si="3"/>
        <v/>
      </c>
      <c r="C224" s="49" t="s">
        <v>2593</v>
      </c>
      <c r="D224" s="50"/>
      <c r="E224" s="51"/>
      <c r="F224" s="52"/>
      <c r="G224" s="53"/>
      <c r="H224" s="53"/>
      <c r="I224" s="54"/>
      <c r="J224" s="54" t="str">
        <f>INDEX(ESV!$D$1:$D$567,MATCH(IF(ISNA(INDEX(KLAV!$B$2:$B$10,MATCH(IF(ISBLANK($D224)," ",$D224),KLAV!$A$2:$A$10,0))+INDEX(KLAV!$B$13:$B$21,MATCH(IF(ISBLANK($E224)," ",$E224),KLAV!$A$13:$A$21,0))+INDEX(KLAV!$B$24:$B$30,MATCH(IF(ISBLANK($F224)," ",$F224),KLAV!$A$24:$A$30,0))),999,INDEX(KLAV!$B$2:$B$10,MATCH(IF(ISBLANK($D224)," ",$D224),KLAV!$A$2:$A$10,0))+INDEX(KLAV!$B$13:$B$21,MATCH(IF(ISBLANK($E224)," ",$E224),KLAV!$A$13:$A$21,0))+INDEX(KLAV!$B$24:$B$30,MATCH(IF(ISBLANK($F224)," ",$F224),KLAV!$A$24:$A$30,0))),ESV!$E$1:$E$567,))</f>
        <v>nb</v>
      </c>
      <c r="R224" s="42"/>
      <c r="S224" s="42"/>
      <c r="U224" s="43"/>
      <c r="Z224" s="44"/>
      <c r="AA224" s="44"/>
      <c r="AB224" s="436"/>
      <c r="AC224" s="437"/>
      <c r="AD224" s="300"/>
      <c r="AE224" s="438"/>
      <c r="AF224" s="438"/>
      <c r="AG224" s="438"/>
      <c r="AH224" s="439"/>
      <c r="AI224" s="439"/>
      <c r="AJ224" s="439"/>
      <c r="AK224" s="439"/>
      <c r="BD224" s="44"/>
    </row>
    <row r="225" spans="1:56" ht="25.5" customHeight="1" x14ac:dyDescent="0.2">
      <c r="A225" s="32" t="str">
        <f>IF(OR('Rote Liste'!$BC225="H",'Rote Liste'!$BC225="V"),"",J225)</f>
        <v>nb</v>
      </c>
      <c r="B225" s="48" t="str">
        <f t="shared" si="3"/>
        <v/>
      </c>
      <c r="C225" s="49" t="s">
        <v>2594</v>
      </c>
      <c r="D225" s="50"/>
      <c r="E225" s="51"/>
      <c r="F225" s="52"/>
      <c r="G225" s="53"/>
      <c r="H225" s="53"/>
      <c r="I225" s="54"/>
      <c r="J225" s="54" t="str">
        <f>INDEX(ESV!$D$1:$D$567,MATCH(IF(ISNA(INDEX(KLAV!$B$2:$B$10,MATCH(IF(ISBLANK($D225)," ",$D225),KLAV!$A$2:$A$10,0))+INDEX(KLAV!$B$13:$B$21,MATCH(IF(ISBLANK($E225)," ",$E225),KLAV!$A$13:$A$21,0))+INDEX(KLAV!$B$24:$B$30,MATCH(IF(ISBLANK($F225)," ",$F225),KLAV!$A$24:$A$30,0))),999,INDEX(KLAV!$B$2:$B$10,MATCH(IF(ISBLANK($D225)," ",$D225),KLAV!$A$2:$A$10,0))+INDEX(KLAV!$B$13:$B$21,MATCH(IF(ISBLANK($E225)," ",$E225),KLAV!$A$13:$A$21,0))+INDEX(KLAV!$B$24:$B$30,MATCH(IF(ISBLANK($F225)," ",$F225),KLAV!$A$24:$A$30,0))),ESV!$E$1:$E$567,))</f>
        <v>nb</v>
      </c>
      <c r="R225" s="42"/>
      <c r="S225" s="42"/>
      <c r="U225" s="43"/>
      <c r="Z225" s="44"/>
      <c r="AA225" s="44"/>
      <c r="AB225" s="436"/>
      <c r="AC225" s="437"/>
      <c r="AD225" s="300"/>
      <c r="AE225" s="438"/>
      <c r="AF225" s="438"/>
      <c r="AG225" s="438"/>
      <c r="AH225" s="439"/>
      <c r="AI225" s="439"/>
      <c r="AJ225" s="439"/>
      <c r="AK225" s="439"/>
      <c r="BD225" s="44"/>
    </row>
    <row r="226" spans="1:56" ht="25.5" customHeight="1" x14ac:dyDescent="0.2">
      <c r="A226" s="32" t="str">
        <f>IF(OR('Rote Liste'!$BC226="H",'Rote Liste'!$BC226="V"),"",J226)</f>
        <v>nb</v>
      </c>
      <c r="B226" s="48" t="str">
        <f t="shared" si="3"/>
        <v/>
      </c>
      <c r="C226" s="49" t="s">
        <v>2595</v>
      </c>
      <c r="D226" s="50"/>
      <c r="E226" s="51"/>
      <c r="F226" s="52"/>
      <c r="G226" s="53"/>
      <c r="H226" s="53"/>
      <c r="I226" s="54"/>
      <c r="J226" s="54" t="str">
        <f>INDEX(ESV!$D$1:$D$567,MATCH(IF(ISNA(INDEX(KLAV!$B$2:$B$10,MATCH(IF(ISBLANK($D226)," ",$D226),KLAV!$A$2:$A$10,0))+INDEX(KLAV!$B$13:$B$21,MATCH(IF(ISBLANK($E226)," ",$E226),KLAV!$A$13:$A$21,0))+INDEX(KLAV!$B$24:$B$30,MATCH(IF(ISBLANK($F226)," ",$F226),KLAV!$A$24:$A$30,0))),999,INDEX(KLAV!$B$2:$B$10,MATCH(IF(ISBLANK($D226)," ",$D226),KLAV!$A$2:$A$10,0))+INDEX(KLAV!$B$13:$B$21,MATCH(IF(ISBLANK($E226)," ",$E226),KLAV!$A$13:$A$21,0))+INDEX(KLAV!$B$24:$B$30,MATCH(IF(ISBLANK($F226)," ",$F226),KLAV!$A$24:$A$30,0))),ESV!$E$1:$E$567,))</f>
        <v>nb</v>
      </c>
      <c r="R226" s="42"/>
      <c r="S226" s="42"/>
      <c r="U226" s="43"/>
      <c r="Z226" s="44"/>
      <c r="AA226" s="44"/>
      <c r="AB226" s="436"/>
      <c r="AC226" s="437"/>
      <c r="AD226" s="300"/>
      <c r="AE226" s="438"/>
      <c r="AF226" s="438"/>
      <c r="AG226" s="438"/>
      <c r="AH226" s="439"/>
      <c r="AI226" s="439"/>
      <c r="AJ226" s="439"/>
      <c r="AK226" s="439"/>
      <c r="BD226" s="44"/>
    </row>
    <row r="227" spans="1:56" ht="25.5" customHeight="1" x14ac:dyDescent="0.2">
      <c r="A227" s="32" t="str">
        <f>IF(OR('Rote Liste'!$BC227="H",'Rote Liste'!$BC227="V"),"",J227)</f>
        <v>nb</v>
      </c>
      <c r="B227" s="48" t="str">
        <f t="shared" si="3"/>
        <v/>
      </c>
      <c r="C227" s="49" t="s">
        <v>2596</v>
      </c>
      <c r="D227" s="50"/>
      <c r="E227" s="51"/>
      <c r="F227" s="52"/>
      <c r="G227" s="53"/>
      <c r="H227" s="53"/>
      <c r="I227" s="54"/>
      <c r="J227" s="54" t="str">
        <f>INDEX(ESV!$D$1:$D$567,MATCH(IF(ISNA(INDEX(KLAV!$B$2:$B$10,MATCH(IF(ISBLANK($D227)," ",$D227),KLAV!$A$2:$A$10,0))+INDEX(KLAV!$B$13:$B$21,MATCH(IF(ISBLANK($E227)," ",$E227),KLAV!$A$13:$A$21,0))+INDEX(KLAV!$B$24:$B$30,MATCH(IF(ISBLANK($F227)," ",$F227),KLAV!$A$24:$A$30,0))),999,INDEX(KLAV!$B$2:$B$10,MATCH(IF(ISBLANK($D227)," ",$D227),KLAV!$A$2:$A$10,0))+INDEX(KLAV!$B$13:$B$21,MATCH(IF(ISBLANK($E227)," ",$E227),KLAV!$A$13:$A$21,0))+INDEX(KLAV!$B$24:$B$30,MATCH(IF(ISBLANK($F227)," ",$F227),KLAV!$A$24:$A$30,0))),ESV!$E$1:$E$567,))</f>
        <v>nb</v>
      </c>
      <c r="R227" s="42"/>
      <c r="S227" s="42"/>
      <c r="U227" s="43"/>
      <c r="Z227" s="44"/>
      <c r="AA227" s="44"/>
      <c r="AB227" s="436"/>
      <c r="AC227" s="437"/>
      <c r="AD227" s="300"/>
      <c r="AE227" s="438"/>
      <c r="AF227" s="438"/>
      <c r="AG227" s="438"/>
      <c r="AH227" s="439"/>
      <c r="AI227" s="439"/>
      <c r="AJ227" s="439"/>
      <c r="AK227" s="439"/>
      <c r="BD227" s="44"/>
    </row>
    <row r="228" spans="1:56" ht="25.5" customHeight="1" x14ac:dyDescent="0.2">
      <c r="A228" s="32" t="str">
        <f>IF(OR('Rote Liste'!$BC228="H",'Rote Liste'!$BC228="V"),"",J228)</f>
        <v>nb</v>
      </c>
      <c r="B228" s="48" t="str">
        <f t="shared" si="3"/>
        <v/>
      </c>
      <c r="C228" s="49" t="s">
        <v>2597</v>
      </c>
      <c r="D228" s="50"/>
      <c r="E228" s="51"/>
      <c r="F228" s="52"/>
      <c r="G228" s="53"/>
      <c r="H228" s="53"/>
      <c r="I228" s="54"/>
      <c r="J228" s="54" t="str">
        <f>INDEX(ESV!$D$1:$D$567,MATCH(IF(ISNA(INDEX(KLAV!$B$2:$B$10,MATCH(IF(ISBLANK($D228)," ",$D228),KLAV!$A$2:$A$10,0))+INDEX(KLAV!$B$13:$B$21,MATCH(IF(ISBLANK($E228)," ",$E228),KLAV!$A$13:$A$21,0))+INDEX(KLAV!$B$24:$B$30,MATCH(IF(ISBLANK($F228)," ",$F228),KLAV!$A$24:$A$30,0))),999,INDEX(KLAV!$B$2:$B$10,MATCH(IF(ISBLANK($D228)," ",$D228),KLAV!$A$2:$A$10,0))+INDEX(KLAV!$B$13:$B$21,MATCH(IF(ISBLANK($E228)," ",$E228),KLAV!$A$13:$A$21,0))+INDEX(KLAV!$B$24:$B$30,MATCH(IF(ISBLANK($F228)," ",$F228),KLAV!$A$24:$A$30,0))),ESV!$E$1:$E$567,))</f>
        <v>nb</v>
      </c>
      <c r="R228" s="42"/>
      <c r="S228" s="42"/>
      <c r="U228" s="43"/>
      <c r="Z228" s="44"/>
      <c r="AA228" s="44"/>
      <c r="AB228" s="436"/>
      <c r="AC228" s="437"/>
      <c r="AD228" s="300"/>
      <c r="AE228" s="438"/>
      <c r="AF228" s="438"/>
      <c r="AG228" s="438"/>
      <c r="AH228" s="439"/>
      <c r="AI228" s="439"/>
      <c r="AJ228" s="439"/>
      <c r="AK228" s="439"/>
      <c r="BD228" s="44"/>
    </row>
    <row r="229" spans="1:56" ht="25.5" customHeight="1" x14ac:dyDescent="0.2">
      <c r="A229" s="32" t="str">
        <f>IF(OR('Rote Liste'!$BC229="H",'Rote Liste'!$BC229="V"),"",J229)</f>
        <v>nb</v>
      </c>
      <c r="B229" s="48" t="str">
        <f t="shared" si="3"/>
        <v/>
      </c>
      <c r="C229" s="49" t="s">
        <v>2598</v>
      </c>
      <c r="D229" s="50"/>
      <c r="E229" s="51"/>
      <c r="F229" s="52"/>
      <c r="G229" s="53"/>
      <c r="H229" s="53"/>
      <c r="I229" s="54"/>
      <c r="J229" s="54" t="str">
        <f>INDEX(ESV!$D$1:$D$567,MATCH(IF(ISNA(INDEX(KLAV!$B$2:$B$10,MATCH(IF(ISBLANK($D229)," ",$D229),KLAV!$A$2:$A$10,0))+INDEX(KLAV!$B$13:$B$21,MATCH(IF(ISBLANK($E229)," ",$E229),KLAV!$A$13:$A$21,0))+INDEX(KLAV!$B$24:$B$30,MATCH(IF(ISBLANK($F229)," ",$F229),KLAV!$A$24:$A$30,0))),999,INDEX(KLAV!$B$2:$B$10,MATCH(IF(ISBLANK($D229)," ",$D229),KLAV!$A$2:$A$10,0))+INDEX(KLAV!$B$13:$B$21,MATCH(IF(ISBLANK($E229)," ",$E229),KLAV!$A$13:$A$21,0))+INDEX(KLAV!$B$24:$B$30,MATCH(IF(ISBLANK($F229)," ",$F229),KLAV!$A$24:$A$30,0))),ESV!$E$1:$E$567,))</f>
        <v>nb</v>
      </c>
      <c r="R229" s="42"/>
      <c r="S229" s="42"/>
      <c r="U229" s="43"/>
      <c r="Z229" s="44"/>
      <c r="AA229" s="44"/>
      <c r="AB229" s="436"/>
      <c r="AC229" s="437"/>
      <c r="AD229" s="300"/>
      <c r="AE229" s="438"/>
      <c r="AF229" s="438"/>
      <c r="AG229" s="438"/>
      <c r="AH229" s="439"/>
      <c r="AI229" s="439"/>
      <c r="AJ229" s="439"/>
      <c r="AK229" s="439"/>
      <c r="BD229" s="44"/>
    </row>
    <row r="230" spans="1:56" ht="25.5" customHeight="1" x14ac:dyDescent="0.2">
      <c r="A230" s="32" t="str">
        <f>IF(OR('Rote Liste'!$BC230="H",'Rote Liste'!$BC230="V"),"",J230)</f>
        <v>nb</v>
      </c>
      <c r="B230" s="48" t="str">
        <f t="shared" si="3"/>
        <v/>
      </c>
      <c r="C230" s="49" t="s">
        <v>2599</v>
      </c>
      <c r="D230" s="50"/>
      <c r="E230" s="51"/>
      <c r="F230" s="52"/>
      <c r="G230" s="53"/>
      <c r="H230" s="53"/>
      <c r="I230" s="54"/>
      <c r="J230" s="54" t="str">
        <f>INDEX(ESV!$D$1:$D$567,MATCH(IF(ISNA(INDEX(KLAV!$B$2:$B$10,MATCH(IF(ISBLANK($D230)," ",$D230),KLAV!$A$2:$A$10,0))+INDEX(KLAV!$B$13:$B$21,MATCH(IF(ISBLANK($E230)," ",$E230),KLAV!$A$13:$A$21,0))+INDEX(KLAV!$B$24:$B$30,MATCH(IF(ISBLANK($F230)," ",$F230),KLAV!$A$24:$A$30,0))),999,INDEX(KLAV!$B$2:$B$10,MATCH(IF(ISBLANK($D230)," ",$D230),KLAV!$A$2:$A$10,0))+INDEX(KLAV!$B$13:$B$21,MATCH(IF(ISBLANK($E230)," ",$E230),KLAV!$A$13:$A$21,0))+INDEX(KLAV!$B$24:$B$30,MATCH(IF(ISBLANK($F230)," ",$F230),KLAV!$A$24:$A$30,0))),ESV!$E$1:$E$567,))</f>
        <v>nb</v>
      </c>
      <c r="R230" s="42"/>
      <c r="S230" s="42"/>
      <c r="U230" s="43"/>
      <c r="Z230" s="44"/>
      <c r="AA230" s="44"/>
      <c r="AB230" s="436"/>
      <c r="AC230" s="437"/>
      <c r="AD230" s="300"/>
      <c r="AE230" s="438"/>
      <c r="AF230" s="438"/>
      <c r="AG230" s="438"/>
      <c r="AH230" s="439"/>
      <c r="AI230" s="439"/>
      <c r="AJ230" s="439"/>
      <c r="AK230" s="439"/>
      <c r="BD230" s="44"/>
    </row>
    <row r="231" spans="1:56" ht="25.5" customHeight="1" x14ac:dyDescent="0.2">
      <c r="A231" s="32" t="str">
        <f>IF(OR('Rote Liste'!$BC231="H",'Rote Liste'!$BC231="V"),"",J231)</f>
        <v>nb</v>
      </c>
      <c r="B231" s="48" t="str">
        <f t="shared" si="3"/>
        <v/>
      </c>
      <c r="C231" s="49" t="s">
        <v>2600</v>
      </c>
      <c r="D231" s="50"/>
      <c r="E231" s="51"/>
      <c r="F231" s="52"/>
      <c r="G231" s="53"/>
      <c r="H231" s="53"/>
      <c r="I231" s="54"/>
      <c r="J231" s="54" t="str">
        <f>INDEX(ESV!$D$1:$D$567,MATCH(IF(ISNA(INDEX(KLAV!$B$2:$B$10,MATCH(IF(ISBLANK($D231)," ",$D231),KLAV!$A$2:$A$10,0))+INDEX(KLAV!$B$13:$B$21,MATCH(IF(ISBLANK($E231)," ",$E231),KLAV!$A$13:$A$21,0))+INDEX(KLAV!$B$24:$B$30,MATCH(IF(ISBLANK($F231)," ",$F231),KLAV!$A$24:$A$30,0))),999,INDEX(KLAV!$B$2:$B$10,MATCH(IF(ISBLANK($D231)," ",$D231),KLAV!$A$2:$A$10,0))+INDEX(KLAV!$B$13:$B$21,MATCH(IF(ISBLANK($E231)," ",$E231),KLAV!$A$13:$A$21,0))+INDEX(KLAV!$B$24:$B$30,MATCH(IF(ISBLANK($F231)," ",$F231),KLAV!$A$24:$A$30,0))),ESV!$E$1:$E$567,))</f>
        <v>nb</v>
      </c>
      <c r="R231" s="42"/>
      <c r="S231" s="42"/>
      <c r="U231" s="43"/>
      <c r="Z231" s="44"/>
      <c r="AA231" s="44"/>
      <c r="AB231" s="436"/>
      <c r="AC231" s="437"/>
      <c r="AD231" s="300"/>
      <c r="AE231" s="438"/>
      <c r="AF231" s="438"/>
      <c r="AG231" s="438"/>
      <c r="AH231" s="439"/>
      <c r="AI231" s="439"/>
      <c r="AJ231" s="439"/>
      <c r="AK231" s="439"/>
      <c r="BD231" s="44"/>
    </row>
    <row r="232" spans="1:56" ht="25.5" customHeight="1" x14ac:dyDescent="0.2">
      <c r="A232" s="32" t="str">
        <f>IF(OR('Rote Liste'!$BC232="H",'Rote Liste'!$BC232="V"),"",J232)</f>
        <v>nb</v>
      </c>
      <c r="B232" s="48" t="str">
        <f t="shared" si="3"/>
        <v/>
      </c>
      <c r="C232" s="49" t="s">
        <v>2601</v>
      </c>
      <c r="D232" s="50"/>
      <c r="E232" s="51"/>
      <c r="F232" s="52"/>
      <c r="G232" s="53"/>
      <c r="H232" s="53"/>
      <c r="I232" s="54"/>
      <c r="J232" s="54" t="str">
        <f>INDEX(ESV!$D$1:$D$567,MATCH(IF(ISNA(INDEX(KLAV!$B$2:$B$10,MATCH(IF(ISBLANK($D232)," ",$D232),KLAV!$A$2:$A$10,0))+INDEX(KLAV!$B$13:$B$21,MATCH(IF(ISBLANK($E232)," ",$E232),KLAV!$A$13:$A$21,0))+INDEX(KLAV!$B$24:$B$30,MATCH(IF(ISBLANK($F232)," ",$F232),KLAV!$A$24:$A$30,0))),999,INDEX(KLAV!$B$2:$B$10,MATCH(IF(ISBLANK($D232)," ",$D232),KLAV!$A$2:$A$10,0))+INDEX(KLAV!$B$13:$B$21,MATCH(IF(ISBLANK($E232)," ",$E232),KLAV!$A$13:$A$21,0))+INDEX(KLAV!$B$24:$B$30,MATCH(IF(ISBLANK($F232)," ",$F232),KLAV!$A$24:$A$30,0))),ESV!$E$1:$E$567,))</f>
        <v>nb</v>
      </c>
      <c r="R232" s="42"/>
      <c r="S232" s="42"/>
      <c r="U232" s="43"/>
      <c r="Z232" s="44"/>
      <c r="AA232" s="44"/>
      <c r="AB232" s="436"/>
      <c r="AC232" s="437"/>
      <c r="AD232" s="300"/>
      <c r="AE232" s="438"/>
      <c r="AF232" s="438"/>
      <c r="AG232" s="438"/>
      <c r="AH232" s="439"/>
      <c r="AI232" s="439"/>
      <c r="AJ232" s="439"/>
      <c r="AK232" s="439"/>
      <c r="BD232" s="44"/>
    </row>
    <row r="233" spans="1:56" ht="25.5" customHeight="1" x14ac:dyDescent="0.2">
      <c r="A233" s="32" t="str">
        <f>IF(OR('Rote Liste'!$BC233="H",'Rote Liste'!$BC233="V"),"",J233)</f>
        <v>nb</v>
      </c>
      <c r="B233" s="48" t="str">
        <f t="shared" si="3"/>
        <v/>
      </c>
      <c r="C233" s="49" t="s">
        <v>2602</v>
      </c>
      <c r="D233" s="50"/>
      <c r="E233" s="51"/>
      <c r="F233" s="52"/>
      <c r="G233" s="53"/>
      <c r="H233" s="53"/>
      <c r="I233" s="54"/>
      <c r="J233" s="54" t="str">
        <f>INDEX(ESV!$D$1:$D$567,MATCH(IF(ISNA(INDEX(KLAV!$B$2:$B$10,MATCH(IF(ISBLANK($D233)," ",$D233),KLAV!$A$2:$A$10,0))+INDEX(KLAV!$B$13:$B$21,MATCH(IF(ISBLANK($E233)," ",$E233),KLAV!$A$13:$A$21,0))+INDEX(KLAV!$B$24:$B$30,MATCH(IF(ISBLANK($F233)," ",$F233),KLAV!$A$24:$A$30,0))),999,INDEX(KLAV!$B$2:$B$10,MATCH(IF(ISBLANK($D233)," ",$D233),KLAV!$A$2:$A$10,0))+INDEX(KLAV!$B$13:$B$21,MATCH(IF(ISBLANK($E233)," ",$E233),KLAV!$A$13:$A$21,0))+INDEX(KLAV!$B$24:$B$30,MATCH(IF(ISBLANK($F233)," ",$F233),KLAV!$A$24:$A$30,0))),ESV!$E$1:$E$567,))</f>
        <v>nb</v>
      </c>
      <c r="R233" s="42"/>
      <c r="S233" s="42"/>
      <c r="U233" s="43"/>
      <c r="Z233" s="44"/>
      <c r="AA233" s="44"/>
      <c r="AB233" s="436"/>
      <c r="AC233" s="437"/>
      <c r="AD233" s="300"/>
      <c r="AE233" s="438"/>
      <c r="AF233" s="438"/>
      <c r="AG233" s="438"/>
      <c r="AH233" s="439"/>
      <c r="AI233" s="439"/>
      <c r="AJ233" s="439"/>
      <c r="AK233" s="439"/>
      <c r="BD233" s="44"/>
    </row>
    <row r="234" spans="1:56" ht="25.5" customHeight="1" x14ac:dyDescent="0.2">
      <c r="A234" s="32" t="str">
        <f>IF(OR('Rote Liste'!$BC234="H",'Rote Liste'!$BC234="V"),"",J234)</f>
        <v>nb</v>
      </c>
      <c r="B234" s="48" t="str">
        <f t="shared" si="3"/>
        <v/>
      </c>
      <c r="C234" s="49" t="s">
        <v>2603</v>
      </c>
      <c r="D234" s="50"/>
      <c r="E234" s="51"/>
      <c r="F234" s="52"/>
      <c r="G234" s="53"/>
      <c r="H234" s="53"/>
      <c r="I234" s="54"/>
      <c r="J234" s="54" t="str">
        <f>INDEX(ESV!$D$1:$D$567,MATCH(IF(ISNA(INDEX(KLAV!$B$2:$B$10,MATCH(IF(ISBLANK($D234)," ",$D234),KLAV!$A$2:$A$10,0))+INDEX(KLAV!$B$13:$B$21,MATCH(IF(ISBLANK($E234)," ",$E234),KLAV!$A$13:$A$21,0))+INDEX(KLAV!$B$24:$B$30,MATCH(IF(ISBLANK($F234)," ",$F234),KLAV!$A$24:$A$30,0))),999,INDEX(KLAV!$B$2:$B$10,MATCH(IF(ISBLANK($D234)," ",$D234),KLAV!$A$2:$A$10,0))+INDEX(KLAV!$B$13:$B$21,MATCH(IF(ISBLANK($E234)," ",$E234),KLAV!$A$13:$A$21,0))+INDEX(KLAV!$B$24:$B$30,MATCH(IF(ISBLANK($F234)," ",$F234),KLAV!$A$24:$A$30,0))),ESV!$E$1:$E$567,))</f>
        <v>nb</v>
      </c>
      <c r="R234" s="42"/>
      <c r="S234" s="42"/>
      <c r="U234" s="43"/>
      <c r="Z234" s="44"/>
      <c r="AA234" s="44"/>
      <c r="AB234" s="436"/>
      <c r="AC234" s="437"/>
      <c r="AD234" s="300"/>
      <c r="AE234" s="438"/>
      <c r="AF234" s="438"/>
      <c r="AG234" s="438"/>
      <c r="AH234" s="439"/>
      <c r="AI234" s="439"/>
      <c r="AJ234" s="439"/>
      <c r="AK234" s="439"/>
      <c r="BD234" s="44"/>
    </row>
    <row r="235" spans="1:56" ht="25.5" customHeight="1" x14ac:dyDescent="0.2">
      <c r="A235" s="32" t="str">
        <f>IF(OR('Rote Liste'!$BC235="H",'Rote Liste'!$BC235="V"),"",J235)</f>
        <v>nb</v>
      </c>
      <c r="B235" s="48" t="str">
        <f t="shared" si="3"/>
        <v/>
      </c>
      <c r="C235" s="49" t="s">
        <v>3054</v>
      </c>
      <c r="D235" s="50"/>
      <c r="E235" s="51"/>
      <c r="F235" s="52"/>
      <c r="G235" s="53"/>
      <c r="H235" s="53"/>
      <c r="I235" s="54"/>
      <c r="J235" s="54" t="str">
        <f>INDEX(ESV!$D$1:$D$567,MATCH(IF(ISNA(INDEX(KLAV!$B$2:$B$10,MATCH(IF(ISBLANK($D235)," ",$D235),KLAV!$A$2:$A$10,0))+INDEX(KLAV!$B$13:$B$21,MATCH(IF(ISBLANK($E235)," ",$E235),KLAV!$A$13:$A$21,0))+INDEX(KLAV!$B$24:$B$30,MATCH(IF(ISBLANK($F235)," ",$F235),KLAV!$A$24:$A$30,0))),999,INDEX(KLAV!$B$2:$B$10,MATCH(IF(ISBLANK($D235)," ",$D235),KLAV!$A$2:$A$10,0))+INDEX(KLAV!$B$13:$B$21,MATCH(IF(ISBLANK($E235)," ",$E235),KLAV!$A$13:$A$21,0))+INDEX(KLAV!$B$24:$B$30,MATCH(IF(ISBLANK($F235)," ",$F235),KLAV!$A$24:$A$30,0))),ESV!$E$1:$E$567,))</f>
        <v>nb</v>
      </c>
      <c r="R235" s="42"/>
      <c r="S235" s="42"/>
      <c r="U235" s="43"/>
      <c r="Z235" s="44"/>
      <c r="AA235" s="44"/>
      <c r="AB235" s="436"/>
      <c r="AC235" s="437"/>
      <c r="AD235" s="300"/>
      <c r="AE235" s="438"/>
      <c r="AF235" s="438"/>
      <c r="AG235" s="438"/>
      <c r="AH235" s="439"/>
      <c r="AI235" s="439"/>
      <c r="AJ235" s="439"/>
      <c r="AK235" s="439"/>
      <c r="BD235" s="44"/>
    </row>
    <row r="236" spans="1:56" ht="25.5" customHeight="1" x14ac:dyDescent="0.2">
      <c r="A236" s="32" t="str">
        <f>IF(OR('Rote Liste'!$BC236="H",'Rote Liste'!$BC236="V"),"",J236)</f>
        <v>nb</v>
      </c>
      <c r="B236" s="48" t="str">
        <f t="shared" si="3"/>
        <v/>
      </c>
      <c r="C236" s="49" t="s">
        <v>2604</v>
      </c>
      <c r="D236" s="50"/>
      <c r="E236" s="51"/>
      <c r="F236" s="52"/>
      <c r="G236" s="53"/>
      <c r="H236" s="53"/>
      <c r="I236" s="54"/>
      <c r="J236" s="54" t="str">
        <f>INDEX(ESV!$D$1:$D$567,MATCH(IF(ISNA(INDEX(KLAV!$B$2:$B$10,MATCH(IF(ISBLANK($D236)," ",$D236),KLAV!$A$2:$A$10,0))+INDEX(KLAV!$B$13:$B$21,MATCH(IF(ISBLANK($E236)," ",$E236),KLAV!$A$13:$A$21,0))+INDEX(KLAV!$B$24:$B$30,MATCH(IF(ISBLANK($F236)," ",$F236),KLAV!$A$24:$A$30,0))),999,INDEX(KLAV!$B$2:$B$10,MATCH(IF(ISBLANK($D236)," ",$D236),KLAV!$A$2:$A$10,0))+INDEX(KLAV!$B$13:$B$21,MATCH(IF(ISBLANK($E236)," ",$E236),KLAV!$A$13:$A$21,0))+INDEX(KLAV!$B$24:$B$30,MATCH(IF(ISBLANK($F236)," ",$F236),KLAV!$A$24:$A$30,0))),ESV!$E$1:$E$567,))</f>
        <v>nb</v>
      </c>
      <c r="R236" s="42"/>
      <c r="S236" s="42"/>
      <c r="U236" s="43"/>
      <c r="Z236" s="44"/>
      <c r="AA236" s="44"/>
      <c r="AB236" s="436"/>
      <c r="AC236" s="437"/>
      <c r="AD236" s="300"/>
      <c r="AE236" s="438"/>
      <c r="AF236" s="438"/>
      <c r="AG236" s="438"/>
      <c r="AH236" s="439"/>
      <c r="AI236" s="439"/>
      <c r="AJ236" s="439"/>
      <c r="AK236" s="439"/>
      <c r="BD236" s="44"/>
    </row>
    <row r="237" spans="1:56" ht="25.5" customHeight="1" x14ac:dyDescent="0.2">
      <c r="A237" s="32" t="str">
        <f>IF(OR('Rote Liste'!$BC237="H",'Rote Liste'!$BC237="V"),"",J237)</f>
        <v>nb</v>
      </c>
      <c r="B237" s="48" t="str">
        <f t="shared" si="3"/>
        <v/>
      </c>
      <c r="C237" s="49" t="s">
        <v>2605</v>
      </c>
      <c r="D237" s="50"/>
      <c r="E237" s="51"/>
      <c r="F237" s="52"/>
      <c r="G237" s="53"/>
      <c r="H237" s="53"/>
      <c r="I237" s="54"/>
      <c r="J237" s="54" t="str">
        <f>INDEX(ESV!$D$1:$D$567,MATCH(IF(ISNA(INDEX(KLAV!$B$2:$B$10,MATCH(IF(ISBLANK($D237)," ",$D237),KLAV!$A$2:$A$10,0))+INDEX(KLAV!$B$13:$B$21,MATCH(IF(ISBLANK($E237)," ",$E237),KLAV!$A$13:$A$21,0))+INDEX(KLAV!$B$24:$B$30,MATCH(IF(ISBLANK($F237)," ",$F237),KLAV!$A$24:$A$30,0))),999,INDEX(KLAV!$B$2:$B$10,MATCH(IF(ISBLANK($D237)," ",$D237),KLAV!$A$2:$A$10,0))+INDEX(KLAV!$B$13:$B$21,MATCH(IF(ISBLANK($E237)," ",$E237),KLAV!$A$13:$A$21,0))+INDEX(KLAV!$B$24:$B$30,MATCH(IF(ISBLANK($F237)," ",$F237),KLAV!$A$24:$A$30,0))),ESV!$E$1:$E$567,))</f>
        <v>nb</v>
      </c>
      <c r="R237" s="42"/>
      <c r="S237" s="42"/>
      <c r="U237" s="43"/>
      <c r="Z237" s="44"/>
      <c r="AA237" s="44"/>
      <c r="AB237" s="436"/>
      <c r="AC237" s="437"/>
      <c r="AD237" s="300"/>
      <c r="AE237" s="438"/>
      <c r="AF237" s="438"/>
      <c r="AG237" s="438"/>
      <c r="AH237" s="439"/>
      <c r="AI237" s="439"/>
      <c r="AJ237" s="439"/>
      <c r="AK237" s="439"/>
      <c r="BD237" s="44"/>
    </row>
    <row r="238" spans="1:56" ht="25.5" customHeight="1" x14ac:dyDescent="0.2">
      <c r="A238" s="32" t="str">
        <f>IF(OR('Rote Liste'!$BC238="H",'Rote Liste'!$BC238="V"),"",J238)</f>
        <v>nb</v>
      </c>
      <c r="B238" s="48" t="str">
        <f t="shared" si="3"/>
        <v/>
      </c>
      <c r="C238" s="49" t="s">
        <v>2606</v>
      </c>
      <c r="D238" s="50"/>
      <c r="E238" s="51"/>
      <c r="F238" s="52"/>
      <c r="G238" s="53"/>
      <c r="H238" s="53"/>
      <c r="I238" s="54"/>
      <c r="J238" s="54" t="str">
        <f>INDEX(ESV!$D$1:$D$567,MATCH(IF(ISNA(INDEX(KLAV!$B$2:$B$10,MATCH(IF(ISBLANK($D238)," ",$D238),KLAV!$A$2:$A$10,0))+INDEX(KLAV!$B$13:$B$21,MATCH(IF(ISBLANK($E238)," ",$E238),KLAV!$A$13:$A$21,0))+INDEX(KLAV!$B$24:$B$30,MATCH(IF(ISBLANK($F238)," ",$F238),KLAV!$A$24:$A$30,0))),999,INDEX(KLAV!$B$2:$B$10,MATCH(IF(ISBLANK($D238)," ",$D238),KLAV!$A$2:$A$10,0))+INDEX(KLAV!$B$13:$B$21,MATCH(IF(ISBLANK($E238)," ",$E238),KLAV!$A$13:$A$21,0))+INDEX(KLAV!$B$24:$B$30,MATCH(IF(ISBLANK($F238)," ",$F238),KLAV!$A$24:$A$30,0))),ESV!$E$1:$E$567,))</f>
        <v>nb</v>
      </c>
      <c r="R238" s="42"/>
      <c r="S238" s="42"/>
      <c r="U238" s="43"/>
      <c r="Z238" s="44"/>
      <c r="AA238" s="44"/>
      <c r="AB238" s="436"/>
      <c r="AC238" s="437"/>
      <c r="AD238" s="300"/>
      <c r="AE238" s="438"/>
      <c r="AF238" s="438"/>
      <c r="AG238" s="438"/>
      <c r="AH238" s="439"/>
      <c r="AI238" s="439"/>
      <c r="AJ238" s="439"/>
      <c r="AK238" s="439"/>
      <c r="BD238" s="44"/>
    </row>
    <row r="239" spans="1:56" ht="25.5" customHeight="1" x14ac:dyDescent="0.2">
      <c r="A239" s="32" t="str">
        <f>IF(OR('Rote Liste'!$BC239="H",'Rote Liste'!$BC239="V"),"",J239)</f>
        <v>nb</v>
      </c>
      <c r="B239" s="48" t="str">
        <f t="shared" si="3"/>
        <v/>
      </c>
      <c r="C239" s="49" t="s">
        <v>2607</v>
      </c>
      <c r="D239" s="50"/>
      <c r="E239" s="51"/>
      <c r="F239" s="52"/>
      <c r="G239" s="53"/>
      <c r="H239" s="53"/>
      <c r="I239" s="54"/>
      <c r="J239" s="54" t="str">
        <f>INDEX(ESV!$D$1:$D$567,MATCH(IF(ISNA(INDEX(KLAV!$B$2:$B$10,MATCH(IF(ISBLANK($D239)," ",$D239),KLAV!$A$2:$A$10,0))+INDEX(KLAV!$B$13:$B$21,MATCH(IF(ISBLANK($E239)," ",$E239),KLAV!$A$13:$A$21,0))+INDEX(KLAV!$B$24:$B$30,MATCH(IF(ISBLANK($F239)," ",$F239),KLAV!$A$24:$A$30,0))),999,INDEX(KLAV!$B$2:$B$10,MATCH(IF(ISBLANK($D239)," ",$D239),KLAV!$A$2:$A$10,0))+INDEX(KLAV!$B$13:$B$21,MATCH(IF(ISBLANK($E239)," ",$E239),KLAV!$A$13:$A$21,0))+INDEX(KLAV!$B$24:$B$30,MATCH(IF(ISBLANK($F239)," ",$F239),KLAV!$A$24:$A$30,0))),ESV!$E$1:$E$567,))</f>
        <v>nb</v>
      </c>
      <c r="R239" s="42"/>
      <c r="S239" s="42"/>
      <c r="U239" s="43"/>
      <c r="Z239" s="44"/>
      <c r="AA239" s="44"/>
      <c r="AB239" s="436"/>
      <c r="AC239" s="437"/>
      <c r="AD239" s="300"/>
      <c r="AE239" s="438"/>
      <c r="AF239" s="438"/>
      <c r="AG239" s="438"/>
      <c r="AH239" s="439"/>
      <c r="AI239" s="439"/>
      <c r="AJ239" s="439"/>
      <c r="AK239" s="439"/>
      <c r="BD239" s="44"/>
    </row>
    <row r="240" spans="1:56" ht="25.5" customHeight="1" x14ac:dyDescent="0.2">
      <c r="A240" s="32" t="str">
        <f>IF(OR('Rote Liste'!$BC240="H",'Rote Liste'!$BC240="V"),"",J240)</f>
        <v>nb</v>
      </c>
      <c r="B240" s="48" t="str">
        <f t="shared" si="3"/>
        <v/>
      </c>
      <c r="C240" s="49" t="s">
        <v>2608</v>
      </c>
      <c r="D240" s="50"/>
      <c r="E240" s="51"/>
      <c r="F240" s="52"/>
      <c r="G240" s="53"/>
      <c r="H240" s="53"/>
      <c r="I240" s="54"/>
      <c r="J240" s="54" t="str">
        <f>INDEX(ESV!$D$1:$D$567,MATCH(IF(ISNA(INDEX(KLAV!$B$2:$B$10,MATCH(IF(ISBLANK($D240)," ",$D240),KLAV!$A$2:$A$10,0))+INDEX(KLAV!$B$13:$B$21,MATCH(IF(ISBLANK($E240)," ",$E240),KLAV!$A$13:$A$21,0))+INDEX(KLAV!$B$24:$B$30,MATCH(IF(ISBLANK($F240)," ",$F240),KLAV!$A$24:$A$30,0))),999,INDEX(KLAV!$B$2:$B$10,MATCH(IF(ISBLANK($D240)," ",$D240),KLAV!$A$2:$A$10,0))+INDEX(KLAV!$B$13:$B$21,MATCH(IF(ISBLANK($E240)," ",$E240),KLAV!$A$13:$A$21,0))+INDEX(KLAV!$B$24:$B$30,MATCH(IF(ISBLANK($F240)," ",$F240),KLAV!$A$24:$A$30,0))),ESV!$E$1:$E$567,))</f>
        <v>nb</v>
      </c>
      <c r="R240" s="42"/>
      <c r="S240" s="42"/>
      <c r="U240" s="43"/>
      <c r="Z240" s="44"/>
      <c r="AA240" s="44"/>
      <c r="AB240" s="436"/>
      <c r="AC240" s="437"/>
      <c r="AD240" s="300"/>
      <c r="AE240" s="438"/>
      <c r="AF240" s="438"/>
      <c r="AG240" s="438"/>
      <c r="AH240" s="439"/>
      <c r="AI240" s="439"/>
      <c r="AJ240" s="439"/>
      <c r="AK240" s="439"/>
      <c r="BD240" s="44"/>
    </row>
    <row r="241" spans="1:56" ht="25.5" customHeight="1" x14ac:dyDescent="0.2">
      <c r="A241" s="32" t="str">
        <f>IF(OR('Rote Liste'!$BC241="H",'Rote Liste'!$BC241="V"),"",J241)</f>
        <v>nb</v>
      </c>
      <c r="B241" s="48" t="str">
        <f t="shared" si="3"/>
        <v/>
      </c>
      <c r="C241" s="49" t="s">
        <v>2609</v>
      </c>
      <c r="D241" s="50"/>
      <c r="E241" s="51"/>
      <c r="F241" s="52"/>
      <c r="G241" s="53"/>
      <c r="H241" s="53"/>
      <c r="I241" s="54"/>
      <c r="J241" s="54" t="str">
        <f>INDEX(ESV!$D$1:$D$567,MATCH(IF(ISNA(INDEX(KLAV!$B$2:$B$10,MATCH(IF(ISBLANK($D241)," ",$D241),KLAV!$A$2:$A$10,0))+INDEX(KLAV!$B$13:$B$21,MATCH(IF(ISBLANK($E241)," ",$E241),KLAV!$A$13:$A$21,0))+INDEX(KLAV!$B$24:$B$30,MATCH(IF(ISBLANK($F241)," ",$F241),KLAV!$A$24:$A$30,0))),999,INDEX(KLAV!$B$2:$B$10,MATCH(IF(ISBLANK($D241)," ",$D241),KLAV!$A$2:$A$10,0))+INDEX(KLAV!$B$13:$B$21,MATCH(IF(ISBLANK($E241)," ",$E241),KLAV!$A$13:$A$21,0))+INDEX(KLAV!$B$24:$B$30,MATCH(IF(ISBLANK($F241)," ",$F241),KLAV!$A$24:$A$30,0))),ESV!$E$1:$E$567,))</f>
        <v>nb</v>
      </c>
      <c r="R241" s="42"/>
      <c r="S241" s="42"/>
      <c r="U241" s="43"/>
      <c r="Z241" s="44"/>
      <c r="AA241" s="44"/>
      <c r="AB241" s="436"/>
      <c r="AC241" s="437"/>
      <c r="AD241" s="300"/>
      <c r="AE241" s="438"/>
      <c r="AF241" s="438"/>
      <c r="AG241" s="438"/>
      <c r="AH241" s="439"/>
      <c r="AI241" s="439"/>
      <c r="AJ241" s="439"/>
      <c r="AK241" s="439"/>
      <c r="BD241" s="44"/>
    </row>
    <row r="242" spans="1:56" ht="25.5" customHeight="1" x14ac:dyDescent="0.2">
      <c r="A242" s="32" t="str">
        <f>IF(OR('Rote Liste'!$BC242="H",'Rote Liste'!$BC242="V"),"",J242)</f>
        <v>nb</v>
      </c>
      <c r="B242" s="48" t="str">
        <f t="shared" ref="B242:B302" si="4">IF(D242="AE?","E?",IF(D242="AE","E",""))</f>
        <v/>
      </c>
      <c r="C242" s="49" t="s">
        <v>2610</v>
      </c>
      <c r="D242" s="50"/>
      <c r="E242" s="51"/>
      <c r="F242" s="52"/>
      <c r="G242" s="53"/>
      <c r="H242" s="53"/>
      <c r="I242" s="54"/>
      <c r="J242" s="54" t="str">
        <f>INDEX(ESV!$D$1:$D$567,MATCH(IF(ISNA(INDEX(KLAV!$B$2:$B$10,MATCH(IF(ISBLANK($D242)," ",$D242),KLAV!$A$2:$A$10,0))+INDEX(KLAV!$B$13:$B$21,MATCH(IF(ISBLANK($E242)," ",$E242),KLAV!$A$13:$A$21,0))+INDEX(KLAV!$B$24:$B$30,MATCH(IF(ISBLANK($F242)," ",$F242),KLAV!$A$24:$A$30,0))),999,INDEX(KLAV!$B$2:$B$10,MATCH(IF(ISBLANK($D242)," ",$D242),KLAV!$A$2:$A$10,0))+INDEX(KLAV!$B$13:$B$21,MATCH(IF(ISBLANK($E242)," ",$E242),KLAV!$A$13:$A$21,0))+INDEX(KLAV!$B$24:$B$30,MATCH(IF(ISBLANK($F242)," ",$F242),KLAV!$A$24:$A$30,0))),ESV!$E$1:$E$567,))</f>
        <v>nb</v>
      </c>
      <c r="R242" s="42"/>
      <c r="S242" s="42"/>
      <c r="U242" s="43"/>
      <c r="Z242" s="44"/>
      <c r="AA242" s="44"/>
      <c r="AB242" s="436"/>
      <c r="AC242" s="437"/>
      <c r="AD242" s="300"/>
      <c r="AE242" s="438"/>
      <c r="AF242" s="438"/>
      <c r="AG242" s="438"/>
      <c r="AH242" s="439"/>
      <c r="AI242" s="439"/>
      <c r="AJ242" s="439"/>
      <c r="AK242" s="439"/>
      <c r="BD242" s="44"/>
    </row>
    <row r="243" spans="1:56" ht="25.5" customHeight="1" x14ac:dyDescent="0.2">
      <c r="A243" s="32" t="str">
        <f>IF(OR('Rote Liste'!$BC243="H",'Rote Liste'!$BC243="V"),"",J243)</f>
        <v>nb</v>
      </c>
      <c r="B243" s="48" t="str">
        <f t="shared" si="4"/>
        <v/>
      </c>
      <c r="C243" s="49" t="s">
        <v>2611</v>
      </c>
      <c r="D243" s="50"/>
      <c r="E243" s="51"/>
      <c r="F243" s="52"/>
      <c r="G243" s="53"/>
      <c r="H243" s="53"/>
      <c r="I243" s="54"/>
      <c r="J243" s="54" t="str">
        <f>INDEX(ESV!$D$1:$D$567,MATCH(IF(ISNA(INDEX(KLAV!$B$2:$B$10,MATCH(IF(ISBLANK($D243)," ",$D243),KLAV!$A$2:$A$10,0))+INDEX(KLAV!$B$13:$B$21,MATCH(IF(ISBLANK($E243)," ",$E243),KLAV!$A$13:$A$21,0))+INDEX(KLAV!$B$24:$B$30,MATCH(IF(ISBLANK($F243)," ",$F243),KLAV!$A$24:$A$30,0))),999,INDEX(KLAV!$B$2:$B$10,MATCH(IF(ISBLANK($D243)," ",$D243),KLAV!$A$2:$A$10,0))+INDEX(KLAV!$B$13:$B$21,MATCH(IF(ISBLANK($E243)," ",$E243),KLAV!$A$13:$A$21,0))+INDEX(KLAV!$B$24:$B$30,MATCH(IF(ISBLANK($F243)," ",$F243),KLAV!$A$24:$A$30,0))),ESV!$E$1:$E$567,))</f>
        <v>nb</v>
      </c>
      <c r="R243" s="42"/>
      <c r="S243" s="42"/>
      <c r="U243" s="43"/>
      <c r="Z243" s="44"/>
      <c r="AA243" s="44"/>
      <c r="AB243" s="436"/>
      <c r="AC243" s="437"/>
      <c r="AD243" s="300"/>
      <c r="AE243" s="438"/>
      <c r="AF243" s="438"/>
      <c r="AG243" s="438"/>
      <c r="AH243" s="439"/>
      <c r="AI243" s="439"/>
      <c r="AJ243" s="439"/>
      <c r="AK243" s="439"/>
      <c r="BD243" s="44"/>
    </row>
    <row r="244" spans="1:56" ht="25.5" customHeight="1" x14ac:dyDescent="0.2">
      <c r="A244" s="32" t="str">
        <f>IF(OR('Rote Liste'!$BC244="H",'Rote Liste'!$BC244="V"),"",J244)</f>
        <v>nb</v>
      </c>
      <c r="B244" s="48" t="str">
        <f t="shared" si="4"/>
        <v/>
      </c>
      <c r="C244" s="49" t="s">
        <v>3198</v>
      </c>
      <c r="D244" s="50"/>
      <c r="E244" s="51"/>
      <c r="F244" s="52"/>
      <c r="G244" s="53"/>
      <c r="H244" s="53"/>
      <c r="I244" s="54"/>
      <c r="J244" s="54" t="str">
        <f>INDEX(ESV!$D$1:$D$567,MATCH(IF(ISNA(INDEX(KLAV!$B$2:$B$10,MATCH(IF(ISBLANK($D244)," ",$D244),KLAV!$A$2:$A$10,0))+INDEX(KLAV!$B$13:$B$21,MATCH(IF(ISBLANK($E244)," ",$E244),KLAV!$A$13:$A$21,0))+INDEX(KLAV!$B$24:$B$30,MATCH(IF(ISBLANK($F244)," ",$F244),KLAV!$A$24:$A$30,0))),999,INDEX(KLAV!$B$2:$B$10,MATCH(IF(ISBLANK($D244)," ",$D244),KLAV!$A$2:$A$10,0))+INDEX(KLAV!$B$13:$B$21,MATCH(IF(ISBLANK($E244)," ",$E244),KLAV!$A$13:$A$21,0))+INDEX(KLAV!$B$24:$B$30,MATCH(IF(ISBLANK($F244)," ",$F244),KLAV!$A$24:$A$30,0))),ESV!$E$1:$E$567,))</f>
        <v>nb</v>
      </c>
      <c r="R244" s="42"/>
      <c r="S244" s="42"/>
      <c r="U244" s="43"/>
      <c r="Z244" s="44"/>
      <c r="AA244" s="44"/>
      <c r="AB244" s="436"/>
      <c r="AC244" s="437"/>
      <c r="AD244" s="300"/>
      <c r="AE244" s="438"/>
      <c r="AF244" s="438"/>
      <c r="AG244" s="438"/>
      <c r="AH244" s="439"/>
      <c r="AI244" s="439"/>
      <c r="AJ244" s="439"/>
      <c r="AK244" s="439"/>
      <c r="BD244" s="44"/>
    </row>
    <row r="245" spans="1:56" ht="25.5" customHeight="1" x14ac:dyDescent="0.2">
      <c r="A245" s="32" t="str">
        <f>IF(OR('Rote Liste'!$BC245="H",'Rote Liste'!$BC245="V"),"",J245)</f>
        <v>nb</v>
      </c>
      <c r="B245" s="48" t="str">
        <f t="shared" si="4"/>
        <v/>
      </c>
      <c r="C245" s="49" t="s">
        <v>2612</v>
      </c>
      <c r="D245" s="50"/>
      <c r="E245" s="51"/>
      <c r="F245" s="52"/>
      <c r="G245" s="53"/>
      <c r="H245" s="53"/>
      <c r="I245" s="54"/>
      <c r="J245" s="54" t="str">
        <f>INDEX(ESV!$D$1:$D$567,MATCH(IF(ISNA(INDEX(KLAV!$B$2:$B$10,MATCH(IF(ISBLANK($D245)," ",$D245),KLAV!$A$2:$A$10,0))+INDEX(KLAV!$B$13:$B$21,MATCH(IF(ISBLANK($E245)," ",$E245),KLAV!$A$13:$A$21,0))+INDEX(KLAV!$B$24:$B$30,MATCH(IF(ISBLANK($F245)," ",$F245),KLAV!$A$24:$A$30,0))),999,INDEX(KLAV!$B$2:$B$10,MATCH(IF(ISBLANK($D245)," ",$D245),KLAV!$A$2:$A$10,0))+INDEX(KLAV!$B$13:$B$21,MATCH(IF(ISBLANK($E245)," ",$E245),KLAV!$A$13:$A$21,0))+INDEX(KLAV!$B$24:$B$30,MATCH(IF(ISBLANK($F245)," ",$F245),KLAV!$A$24:$A$30,0))),ESV!$E$1:$E$567,))</f>
        <v>nb</v>
      </c>
      <c r="R245" s="42"/>
      <c r="S245" s="42"/>
      <c r="U245" s="43"/>
      <c r="Z245" s="44"/>
      <c r="AA245" s="44"/>
      <c r="AB245" s="436"/>
      <c r="AC245" s="437"/>
      <c r="AD245" s="300"/>
      <c r="AE245" s="438"/>
      <c r="AF245" s="438"/>
      <c r="AG245" s="438"/>
      <c r="AH245" s="439"/>
      <c r="AI245" s="439"/>
      <c r="AJ245" s="439"/>
      <c r="AK245" s="439"/>
      <c r="BD245" s="44"/>
    </row>
    <row r="246" spans="1:56" ht="25.5" customHeight="1" x14ac:dyDescent="0.2">
      <c r="A246" s="32" t="str">
        <f>IF(OR('Rote Liste'!$BC246="H",'Rote Liste'!$BC246="V"),"",J246)</f>
        <v>nb</v>
      </c>
      <c r="B246" s="48" t="str">
        <f>IF(D246="AE?","E?",IF(D246="AE","E",""))</f>
        <v/>
      </c>
      <c r="C246" s="49" t="s">
        <v>3235</v>
      </c>
      <c r="D246" s="50"/>
      <c r="E246" s="51"/>
      <c r="F246" s="52"/>
      <c r="G246" s="53"/>
      <c r="H246" s="53"/>
      <c r="I246" s="54"/>
      <c r="J246" s="54" t="str">
        <f>INDEX(ESV!$D$1:$D$567,MATCH(IF(ISNA(INDEX(KLAV!$B$2:$B$10,MATCH(IF(ISBLANK($D246)," ",$D246),KLAV!$A$2:$A$10,0))+INDEX(KLAV!$B$13:$B$21,MATCH(IF(ISBLANK($E246)," ",$E246),KLAV!$A$13:$A$21,0))+INDEX(KLAV!$B$24:$B$30,MATCH(IF(ISBLANK($F246)," ",$F246),KLAV!$A$24:$A$30,0))),999,INDEX(KLAV!$B$2:$B$10,MATCH(IF(ISBLANK($D246)," ",$D246),KLAV!$A$2:$A$10,0))+INDEX(KLAV!$B$13:$B$21,MATCH(IF(ISBLANK($E246)," ",$E246),KLAV!$A$13:$A$21,0))+INDEX(KLAV!$B$24:$B$30,MATCH(IF(ISBLANK($F246)," ",$F246),KLAV!$A$24:$A$30,0))),ESV!$E$1:$E$567,))</f>
        <v>nb</v>
      </c>
      <c r="R246" s="42"/>
      <c r="S246" s="42"/>
      <c r="U246" s="43"/>
      <c r="Z246" s="44"/>
      <c r="AA246" s="44"/>
      <c r="AB246" s="436"/>
      <c r="AC246" s="437"/>
      <c r="AD246" s="300"/>
      <c r="AE246" s="438"/>
      <c r="AF246" s="438"/>
      <c r="AG246" s="438"/>
      <c r="AH246" s="439"/>
      <c r="AI246" s="439"/>
      <c r="AJ246" s="439"/>
      <c r="AK246" s="439"/>
      <c r="BD246" s="44"/>
    </row>
    <row r="247" spans="1:56" ht="25.5" customHeight="1" x14ac:dyDescent="0.2">
      <c r="A247" s="32" t="str">
        <f>IF(OR('Rote Liste'!$BC247="H",'Rote Liste'!$BC247="V"),"",J247)</f>
        <v>nb</v>
      </c>
      <c r="B247" s="48" t="str">
        <f t="shared" si="4"/>
        <v/>
      </c>
      <c r="C247" s="49" t="s">
        <v>2613</v>
      </c>
      <c r="D247" s="50"/>
      <c r="E247" s="51"/>
      <c r="F247" s="52"/>
      <c r="G247" s="53"/>
      <c r="H247" s="53"/>
      <c r="I247" s="54"/>
      <c r="J247" s="54" t="str">
        <f>INDEX(ESV!$D$1:$D$567,MATCH(IF(ISNA(INDEX(KLAV!$B$2:$B$10,MATCH(IF(ISBLANK($D247)," ",$D247),KLAV!$A$2:$A$10,0))+INDEX(KLAV!$B$13:$B$21,MATCH(IF(ISBLANK($E247)," ",$E247),KLAV!$A$13:$A$21,0))+INDEX(KLAV!$B$24:$B$30,MATCH(IF(ISBLANK($F247)," ",$F247),KLAV!$A$24:$A$30,0))),999,INDEX(KLAV!$B$2:$B$10,MATCH(IF(ISBLANK($D247)," ",$D247),KLAV!$A$2:$A$10,0))+INDEX(KLAV!$B$13:$B$21,MATCH(IF(ISBLANK($E247)," ",$E247),KLAV!$A$13:$A$21,0))+INDEX(KLAV!$B$24:$B$30,MATCH(IF(ISBLANK($F247)," ",$F247),KLAV!$A$24:$A$30,0))),ESV!$E$1:$E$567,))</f>
        <v>nb</v>
      </c>
      <c r="R247" s="42"/>
      <c r="S247" s="42"/>
      <c r="U247" s="43"/>
      <c r="Z247" s="44"/>
      <c r="AA247" s="44"/>
      <c r="AB247" s="436"/>
      <c r="AC247" s="437"/>
      <c r="AD247" s="300"/>
      <c r="AE247" s="438"/>
      <c r="AF247" s="438"/>
      <c r="AG247" s="438"/>
      <c r="AH247" s="439"/>
      <c r="AI247" s="439"/>
      <c r="AJ247" s="439"/>
      <c r="AK247" s="439"/>
      <c r="BD247" s="44"/>
    </row>
    <row r="248" spans="1:56" ht="25.5" customHeight="1" x14ac:dyDescent="0.2">
      <c r="A248" s="32" t="str">
        <f>IF(OR('Rote Liste'!$BC248="H",'Rote Liste'!$BC248="V"),"",J248)</f>
        <v>nb</v>
      </c>
      <c r="B248" s="48" t="str">
        <f t="shared" si="4"/>
        <v/>
      </c>
      <c r="C248" s="49" t="s">
        <v>2614</v>
      </c>
      <c r="D248" s="50"/>
      <c r="E248" s="51"/>
      <c r="F248" s="52"/>
      <c r="G248" s="53"/>
      <c r="H248" s="53"/>
      <c r="I248" s="54"/>
      <c r="J248" s="54" t="str">
        <f>INDEX(ESV!$D$1:$D$567,MATCH(IF(ISNA(INDEX(KLAV!$B$2:$B$10,MATCH(IF(ISBLANK($D248)," ",$D248),KLAV!$A$2:$A$10,0))+INDEX(KLAV!$B$13:$B$21,MATCH(IF(ISBLANK($E248)," ",$E248),KLAV!$A$13:$A$21,0))+INDEX(KLAV!$B$24:$B$30,MATCH(IF(ISBLANK($F248)," ",$F248),KLAV!$A$24:$A$30,0))),999,INDEX(KLAV!$B$2:$B$10,MATCH(IF(ISBLANK($D248)," ",$D248),KLAV!$A$2:$A$10,0))+INDEX(KLAV!$B$13:$B$21,MATCH(IF(ISBLANK($E248)," ",$E248),KLAV!$A$13:$A$21,0))+INDEX(KLAV!$B$24:$B$30,MATCH(IF(ISBLANK($F248)," ",$F248),KLAV!$A$24:$A$30,0))),ESV!$E$1:$E$567,))</f>
        <v>nb</v>
      </c>
      <c r="R248" s="42"/>
      <c r="S248" s="42"/>
      <c r="U248" s="43"/>
      <c r="Z248" s="44"/>
      <c r="AA248" s="44"/>
      <c r="AB248" s="436"/>
      <c r="AC248" s="437"/>
      <c r="AD248" s="300"/>
      <c r="AE248" s="438"/>
      <c r="AF248" s="438"/>
      <c r="AG248" s="438"/>
      <c r="AH248" s="439"/>
      <c r="AI248" s="439"/>
      <c r="AJ248" s="439"/>
      <c r="AK248" s="439"/>
      <c r="BD248" s="44"/>
    </row>
    <row r="249" spans="1:56" ht="25.5" customHeight="1" x14ac:dyDescent="0.2">
      <c r="A249" s="32" t="str">
        <f>IF(OR('Rote Liste'!$BC249="H",'Rote Liste'!$BC249="V"),"",J249)</f>
        <v>nb</v>
      </c>
      <c r="B249" s="48" t="str">
        <f t="shared" si="4"/>
        <v/>
      </c>
      <c r="C249" s="49" t="s">
        <v>2615</v>
      </c>
      <c r="D249" s="50"/>
      <c r="E249" s="51"/>
      <c r="F249" s="52"/>
      <c r="G249" s="53"/>
      <c r="H249" s="53"/>
      <c r="I249" s="54"/>
      <c r="J249" s="54" t="str">
        <f>INDEX(ESV!$D$1:$D$567,MATCH(IF(ISNA(INDEX(KLAV!$B$2:$B$10,MATCH(IF(ISBLANK($D249)," ",$D249),KLAV!$A$2:$A$10,0))+INDEX(KLAV!$B$13:$B$21,MATCH(IF(ISBLANK($E249)," ",$E249),KLAV!$A$13:$A$21,0))+INDEX(KLAV!$B$24:$B$30,MATCH(IF(ISBLANK($F249)," ",$F249),KLAV!$A$24:$A$30,0))),999,INDEX(KLAV!$B$2:$B$10,MATCH(IF(ISBLANK($D249)," ",$D249),KLAV!$A$2:$A$10,0))+INDEX(KLAV!$B$13:$B$21,MATCH(IF(ISBLANK($E249)," ",$E249),KLAV!$A$13:$A$21,0))+INDEX(KLAV!$B$24:$B$30,MATCH(IF(ISBLANK($F249)," ",$F249),KLAV!$A$24:$A$30,0))),ESV!$E$1:$E$567,))</f>
        <v>nb</v>
      </c>
      <c r="R249" s="42"/>
      <c r="S249" s="42"/>
      <c r="U249" s="43"/>
      <c r="Z249" s="44"/>
      <c r="AA249" s="44"/>
      <c r="AB249" s="436"/>
      <c r="AC249" s="437"/>
      <c r="AD249" s="300"/>
      <c r="AE249" s="438"/>
      <c r="AF249" s="438"/>
      <c r="AG249" s="438"/>
      <c r="AH249" s="439"/>
      <c r="AI249" s="439"/>
      <c r="AJ249" s="439"/>
      <c r="AK249" s="439"/>
      <c r="BD249" s="44"/>
    </row>
    <row r="250" spans="1:56" ht="25.5" customHeight="1" x14ac:dyDescent="0.2">
      <c r="A250" s="32" t="str">
        <f>IF(OR('Rote Liste'!$BC250="H",'Rote Liste'!$BC250="V"),"",J250)</f>
        <v>nb</v>
      </c>
      <c r="B250" s="48" t="str">
        <f t="shared" si="4"/>
        <v/>
      </c>
      <c r="C250" s="49" t="s">
        <v>2616</v>
      </c>
      <c r="D250" s="50"/>
      <c r="E250" s="51"/>
      <c r="F250" s="52"/>
      <c r="G250" s="53"/>
      <c r="H250" s="53"/>
      <c r="I250" s="54"/>
      <c r="J250" s="54" t="str">
        <f>INDEX(ESV!$D$1:$D$567,MATCH(IF(ISNA(INDEX(KLAV!$B$2:$B$10,MATCH(IF(ISBLANK($D250)," ",$D250),KLAV!$A$2:$A$10,0))+INDEX(KLAV!$B$13:$B$21,MATCH(IF(ISBLANK($E250)," ",$E250),KLAV!$A$13:$A$21,0))+INDEX(KLAV!$B$24:$B$30,MATCH(IF(ISBLANK($F250)," ",$F250),KLAV!$A$24:$A$30,0))),999,INDEX(KLAV!$B$2:$B$10,MATCH(IF(ISBLANK($D250)," ",$D250),KLAV!$A$2:$A$10,0))+INDEX(KLAV!$B$13:$B$21,MATCH(IF(ISBLANK($E250)," ",$E250),KLAV!$A$13:$A$21,0))+INDEX(KLAV!$B$24:$B$30,MATCH(IF(ISBLANK($F250)," ",$F250),KLAV!$A$24:$A$30,0))),ESV!$E$1:$E$567,))</f>
        <v>nb</v>
      </c>
      <c r="R250" s="42"/>
      <c r="S250" s="42"/>
      <c r="U250" s="43"/>
      <c r="Z250" s="44"/>
      <c r="AA250" s="44"/>
      <c r="AB250" s="436"/>
      <c r="AC250" s="437"/>
      <c r="AD250" s="300"/>
      <c r="AE250" s="438"/>
      <c r="AF250" s="438"/>
      <c r="AG250" s="438"/>
      <c r="AH250" s="439"/>
      <c r="AI250" s="439"/>
      <c r="AJ250" s="439"/>
      <c r="AK250" s="439"/>
      <c r="BD250" s="44"/>
    </row>
    <row r="251" spans="1:56" ht="25.5" customHeight="1" x14ac:dyDescent="0.2">
      <c r="A251" s="32" t="str">
        <f>IF(OR('Rote Liste'!$BC251="H",'Rote Liste'!$BC251="V"),"",J251)</f>
        <v>nb</v>
      </c>
      <c r="B251" s="48" t="str">
        <f t="shared" si="4"/>
        <v/>
      </c>
      <c r="C251" s="49" t="s">
        <v>2617</v>
      </c>
      <c r="D251" s="50"/>
      <c r="E251" s="51"/>
      <c r="F251" s="52"/>
      <c r="G251" s="53"/>
      <c r="H251" s="53"/>
      <c r="I251" s="54"/>
      <c r="J251" s="54" t="str">
        <f>INDEX(ESV!$D$1:$D$567,MATCH(IF(ISNA(INDEX(KLAV!$B$2:$B$10,MATCH(IF(ISBLANK($D251)," ",$D251),KLAV!$A$2:$A$10,0))+INDEX(KLAV!$B$13:$B$21,MATCH(IF(ISBLANK($E251)," ",$E251),KLAV!$A$13:$A$21,0))+INDEX(KLAV!$B$24:$B$30,MATCH(IF(ISBLANK($F251)," ",$F251),KLAV!$A$24:$A$30,0))),999,INDEX(KLAV!$B$2:$B$10,MATCH(IF(ISBLANK($D251)," ",$D251),KLAV!$A$2:$A$10,0))+INDEX(KLAV!$B$13:$B$21,MATCH(IF(ISBLANK($E251)," ",$E251),KLAV!$A$13:$A$21,0))+INDEX(KLAV!$B$24:$B$30,MATCH(IF(ISBLANK($F251)," ",$F251),KLAV!$A$24:$A$30,0))),ESV!$E$1:$E$567,))</f>
        <v>nb</v>
      </c>
      <c r="R251" s="42"/>
      <c r="S251" s="42"/>
      <c r="U251" s="43"/>
      <c r="Z251" s="44"/>
      <c r="AA251" s="44"/>
      <c r="AB251" s="436"/>
      <c r="AC251" s="437"/>
      <c r="AD251" s="300"/>
      <c r="AE251" s="438"/>
      <c r="AF251" s="438"/>
      <c r="AG251" s="438"/>
      <c r="AH251" s="439"/>
      <c r="AI251" s="439"/>
      <c r="AJ251" s="439"/>
      <c r="AK251" s="439"/>
      <c r="BD251" s="44"/>
    </row>
    <row r="252" spans="1:56" ht="25.5" customHeight="1" x14ac:dyDescent="0.2">
      <c r="A252" s="32" t="str">
        <f>IF(OR('Rote Liste'!$BC252="H",'Rote Liste'!$BC252="V"),"",J252)</f>
        <v>nb</v>
      </c>
      <c r="B252" s="48" t="str">
        <f t="shared" si="4"/>
        <v/>
      </c>
      <c r="C252" s="49" t="s">
        <v>2618</v>
      </c>
      <c r="D252" s="50"/>
      <c r="E252" s="51"/>
      <c r="F252" s="52"/>
      <c r="G252" s="53"/>
      <c r="H252" s="53"/>
      <c r="I252" s="54"/>
      <c r="J252" s="54" t="str">
        <f>INDEX(ESV!$D$1:$D$567,MATCH(IF(ISNA(INDEX(KLAV!$B$2:$B$10,MATCH(IF(ISBLANK($D252)," ",$D252),KLAV!$A$2:$A$10,0))+INDEX(KLAV!$B$13:$B$21,MATCH(IF(ISBLANK($E252)," ",$E252),KLAV!$A$13:$A$21,0))+INDEX(KLAV!$B$24:$B$30,MATCH(IF(ISBLANK($F252)," ",$F252),KLAV!$A$24:$A$30,0))),999,INDEX(KLAV!$B$2:$B$10,MATCH(IF(ISBLANK($D252)," ",$D252),KLAV!$A$2:$A$10,0))+INDEX(KLAV!$B$13:$B$21,MATCH(IF(ISBLANK($E252)," ",$E252),KLAV!$A$13:$A$21,0))+INDEX(KLAV!$B$24:$B$30,MATCH(IF(ISBLANK($F252)," ",$F252),KLAV!$A$24:$A$30,0))),ESV!$E$1:$E$567,))</f>
        <v>nb</v>
      </c>
      <c r="R252" s="42"/>
      <c r="S252" s="42"/>
      <c r="U252" s="43"/>
      <c r="Z252" s="44"/>
      <c r="AA252" s="44"/>
      <c r="AB252" s="436"/>
      <c r="AC252" s="437"/>
      <c r="AD252" s="300"/>
      <c r="AE252" s="438"/>
      <c r="AF252" s="438"/>
      <c r="AG252" s="438"/>
      <c r="AH252" s="439"/>
      <c r="AI252" s="439"/>
      <c r="AJ252" s="439"/>
      <c r="AK252" s="439"/>
      <c r="BD252" s="44"/>
    </row>
    <row r="253" spans="1:56" ht="25.5" customHeight="1" x14ac:dyDescent="0.2">
      <c r="A253" s="32" t="str">
        <f>IF(OR('Rote Liste'!$BC253="H",'Rote Liste'!$BC253="V"),"",J253)</f>
        <v>nb</v>
      </c>
      <c r="B253" s="48" t="str">
        <f t="shared" si="4"/>
        <v/>
      </c>
      <c r="C253" s="49" t="s">
        <v>2619</v>
      </c>
      <c r="D253" s="50"/>
      <c r="E253" s="51"/>
      <c r="F253" s="52"/>
      <c r="G253" s="53"/>
      <c r="H253" s="53"/>
      <c r="I253" s="54"/>
      <c r="J253" s="54" t="str">
        <f>INDEX(ESV!$D$1:$D$567,MATCH(IF(ISNA(INDEX(KLAV!$B$2:$B$10,MATCH(IF(ISBLANK($D253)," ",$D253),KLAV!$A$2:$A$10,0))+INDEX(KLAV!$B$13:$B$21,MATCH(IF(ISBLANK($E253)," ",$E253),KLAV!$A$13:$A$21,0))+INDEX(KLAV!$B$24:$B$30,MATCH(IF(ISBLANK($F253)," ",$F253),KLAV!$A$24:$A$30,0))),999,INDEX(KLAV!$B$2:$B$10,MATCH(IF(ISBLANK($D253)," ",$D253),KLAV!$A$2:$A$10,0))+INDEX(KLAV!$B$13:$B$21,MATCH(IF(ISBLANK($E253)," ",$E253),KLAV!$A$13:$A$21,0))+INDEX(KLAV!$B$24:$B$30,MATCH(IF(ISBLANK($F253)," ",$F253),KLAV!$A$24:$A$30,0))),ESV!$E$1:$E$567,))</f>
        <v>nb</v>
      </c>
      <c r="R253" s="42"/>
      <c r="S253" s="42"/>
      <c r="U253" s="43"/>
      <c r="Z253" s="44"/>
      <c r="AA253" s="44"/>
      <c r="AB253" s="436"/>
      <c r="AC253" s="437"/>
      <c r="AD253" s="300"/>
      <c r="AE253" s="438"/>
      <c r="AF253" s="438"/>
      <c r="AG253" s="438"/>
      <c r="AH253" s="439"/>
      <c r="AI253" s="439"/>
      <c r="AJ253" s="439"/>
      <c r="AK253" s="439"/>
      <c r="BD253" s="44"/>
    </row>
    <row r="254" spans="1:56" ht="25.5" customHeight="1" x14ac:dyDescent="0.2">
      <c r="A254" s="32" t="str">
        <f>IF(OR('Rote Liste'!$BC254="H",'Rote Liste'!$BC254="V"),"",J254)</f>
        <v>nb</v>
      </c>
      <c r="B254" s="48" t="str">
        <f t="shared" si="4"/>
        <v/>
      </c>
      <c r="C254" s="49" t="s">
        <v>2620</v>
      </c>
      <c r="D254" s="50"/>
      <c r="E254" s="51"/>
      <c r="F254" s="52"/>
      <c r="G254" s="53"/>
      <c r="H254" s="53"/>
      <c r="I254" s="54"/>
      <c r="J254" s="54" t="str">
        <f>INDEX(ESV!$D$1:$D$567,MATCH(IF(ISNA(INDEX(KLAV!$B$2:$B$10,MATCH(IF(ISBLANK($D254)," ",$D254),KLAV!$A$2:$A$10,0))+INDEX(KLAV!$B$13:$B$21,MATCH(IF(ISBLANK($E254)," ",$E254),KLAV!$A$13:$A$21,0))+INDEX(KLAV!$B$24:$B$30,MATCH(IF(ISBLANK($F254)," ",$F254),KLAV!$A$24:$A$30,0))),999,INDEX(KLAV!$B$2:$B$10,MATCH(IF(ISBLANK($D254)," ",$D254),KLAV!$A$2:$A$10,0))+INDEX(KLAV!$B$13:$B$21,MATCH(IF(ISBLANK($E254)," ",$E254),KLAV!$A$13:$A$21,0))+INDEX(KLAV!$B$24:$B$30,MATCH(IF(ISBLANK($F254)," ",$F254),KLAV!$A$24:$A$30,0))),ESV!$E$1:$E$567,))</f>
        <v>nb</v>
      </c>
      <c r="R254" s="42"/>
      <c r="S254" s="42"/>
      <c r="U254" s="43"/>
      <c r="Z254" s="44"/>
      <c r="AA254" s="44"/>
      <c r="AB254" s="436"/>
      <c r="AC254" s="437"/>
      <c r="AD254" s="300"/>
      <c r="AE254" s="438"/>
      <c r="AF254" s="438"/>
      <c r="AG254" s="438"/>
      <c r="AH254" s="439"/>
      <c r="AI254" s="439"/>
      <c r="AJ254" s="439"/>
      <c r="AK254" s="439"/>
      <c r="BD254" s="44"/>
    </row>
    <row r="255" spans="1:56" ht="25.5" customHeight="1" x14ac:dyDescent="0.2">
      <c r="A255" s="32" t="str">
        <f>IF(OR('Rote Liste'!$BC255="H",'Rote Liste'!$BC255="V"),"",J255)</f>
        <v>nb</v>
      </c>
      <c r="B255" s="48" t="str">
        <f t="shared" si="4"/>
        <v/>
      </c>
      <c r="C255" s="49" t="s">
        <v>2621</v>
      </c>
      <c r="D255" s="50"/>
      <c r="E255" s="51"/>
      <c r="F255" s="52"/>
      <c r="G255" s="53"/>
      <c r="H255" s="53"/>
      <c r="I255" s="54"/>
      <c r="J255" s="54" t="str">
        <f>INDEX(ESV!$D$1:$D$567,MATCH(IF(ISNA(INDEX(KLAV!$B$2:$B$10,MATCH(IF(ISBLANK($D255)," ",$D255),KLAV!$A$2:$A$10,0))+INDEX(KLAV!$B$13:$B$21,MATCH(IF(ISBLANK($E255)," ",$E255),KLAV!$A$13:$A$21,0))+INDEX(KLAV!$B$24:$B$30,MATCH(IF(ISBLANK($F255)," ",$F255),KLAV!$A$24:$A$30,0))),999,INDEX(KLAV!$B$2:$B$10,MATCH(IF(ISBLANK($D255)," ",$D255),KLAV!$A$2:$A$10,0))+INDEX(KLAV!$B$13:$B$21,MATCH(IF(ISBLANK($E255)," ",$E255),KLAV!$A$13:$A$21,0))+INDEX(KLAV!$B$24:$B$30,MATCH(IF(ISBLANK($F255)," ",$F255),KLAV!$A$24:$A$30,0))),ESV!$E$1:$E$567,))</f>
        <v>nb</v>
      </c>
      <c r="R255" s="42"/>
      <c r="S255" s="42"/>
      <c r="U255" s="43"/>
      <c r="Z255" s="44"/>
      <c r="AA255" s="44"/>
      <c r="AB255" s="436"/>
      <c r="AC255" s="437"/>
      <c r="AD255" s="300"/>
      <c r="AE255" s="438"/>
      <c r="AF255" s="438"/>
      <c r="AG255" s="438"/>
      <c r="AH255" s="439"/>
      <c r="AI255" s="439"/>
      <c r="AJ255" s="439"/>
      <c r="AK255" s="439"/>
      <c r="BD255" s="44"/>
    </row>
    <row r="256" spans="1:56" ht="25.5" customHeight="1" x14ac:dyDescent="0.2">
      <c r="A256" s="32" t="str">
        <f>IF(OR('Rote Liste'!$BC256="H",'Rote Liste'!$BC256="V"),"",J256)</f>
        <v>nb</v>
      </c>
      <c r="B256" s="48" t="str">
        <f t="shared" si="4"/>
        <v/>
      </c>
      <c r="C256" s="49" t="s">
        <v>2622</v>
      </c>
      <c r="D256" s="50"/>
      <c r="E256" s="51"/>
      <c r="F256" s="52"/>
      <c r="G256" s="53"/>
      <c r="H256" s="53"/>
      <c r="I256" s="54"/>
      <c r="J256" s="54" t="str">
        <f>INDEX(ESV!$D$1:$D$567,MATCH(IF(ISNA(INDEX(KLAV!$B$2:$B$10,MATCH(IF(ISBLANK($D256)," ",$D256),KLAV!$A$2:$A$10,0))+INDEX(KLAV!$B$13:$B$21,MATCH(IF(ISBLANK($E256)," ",$E256),KLAV!$A$13:$A$21,0))+INDEX(KLAV!$B$24:$B$30,MATCH(IF(ISBLANK($F256)," ",$F256),KLAV!$A$24:$A$30,0))),999,INDEX(KLAV!$B$2:$B$10,MATCH(IF(ISBLANK($D256)," ",$D256),KLAV!$A$2:$A$10,0))+INDEX(KLAV!$B$13:$B$21,MATCH(IF(ISBLANK($E256)," ",$E256),KLAV!$A$13:$A$21,0))+INDEX(KLAV!$B$24:$B$30,MATCH(IF(ISBLANK($F256)," ",$F256),KLAV!$A$24:$A$30,0))),ESV!$E$1:$E$567,))</f>
        <v>nb</v>
      </c>
      <c r="R256" s="42"/>
      <c r="S256" s="42"/>
      <c r="U256" s="43"/>
      <c r="Z256" s="44"/>
      <c r="AA256" s="44"/>
      <c r="AB256" s="436"/>
      <c r="AC256" s="437"/>
      <c r="AD256" s="300"/>
      <c r="AE256" s="438"/>
      <c r="AF256" s="438"/>
      <c r="AG256" s="438"/>
      <c r="AH256" s="439"/>
      <c r="AI256" s="439"/>
      <c r="AJ256" s="439"/>
      <c r="AK256" s="439"/>
      <c r="BD256" s="44"/>
    </row>
    <row r="257" spans="1:56" ht="25.5" customHeight="1" x14ac:dyDescent="0.2">
      <c r="A257" s="32" t="str">
        <f>IF(OR('Rote Liste'!$BC257="H",'Rote Liste'!$BC257="V"),"",J257)</f>
        <v>nb</v>
      </c>
      <c r="B257" s="48" t="str">
        <f t="shared" si="4"/>
        <v/>
      </c>
      <c r="C257" s="49" t="s">
        <v>2623</v>
      </c>
      <c r="D257" s="50"/>
      <c r="E257" s="51"/>
      <c r="F257" s="52"/>
      <c r="G257" s="53"/>
      <c r="H257" s="53"/>
      <c r="I257" s="54"/>
      <c r="J257" s="54" t="str">
        <f>INDEX(ESV!$D$1:$D$567,MATCH(IF(ISNA(INDEX(KLAV!$B$2:$B$10,MATCH(IF(ISBLANK($D257)," ",$D257),KLAV!$A$2:$A$10,0))+INDEX(KLAV!$B$13:$B$21,MATCH(IF(ISBLANK($E257)," ",$E257),KLAV!$A$13:$A$21,0))+INDEX(KLAV!$B$24:$B$30,MATCH(IF(ISBLANK($F257)," ",$F257),KLAV!$A$24:$A$30,0))),999,INDEX(KLAV!$B$2:$B$10,MATCH(IF(ISBLANK($D257)," ",$D257),KLAV!$A$2:$A$10,0))+INDEX(KLAV!$B$13:$B$21,MATCH(IF(ISBLANK($E257)," ",$E257),KLAV!$A$13:$A$21,0))+INDEX(KLAV!$B$24:$B$30,MATCH(IF(ISBLANK($F257)," ",$F257),KLAV!$A$24:$A$30,0))),ESV!$E$1:$E$567,))</f>
        <v>nb</v>
      </c>
      <c r="R257" s="42"/>
      <c r="S257" s="42"/>
      <c r="U257" s="43"/>
      <c r="Z257" s="44"/>
      <c r="AA257" s="44"/>
      <c r="AB257" s="436"/>
      <c r="AC257" s="437"/>
      <c r="AD257" s="300"/>
      <c r="AE257" s="438"/>
      <c r="AF257" s="438"/>
      <c r="AG257" s="438"/>
      <c r="AH257" s="439"/>
      <c r="AI257" s="439"/>
      <c r="AJ257" s="439"/>
      <c r="AK257" s="439"/>
      <c r="BD257" s="44"/>
    </row>
    <row r="258" spans="1:56" ht="25.5" customHeight="1" x14ac:dyDescent="0.2">
      <c r="A258" s="32" t="str">
        <f>IF(OR('Rote Liste'!$BC258="H",'Rote Liste'!$BC258="V"),"",J258)</f>
        <v>nb</v>
      </c>
      <c r="B258" s="48" t="str">
        <f t="shared" si="4"/>
        <v/>
      </c>
      <c r="C258" s="49" t="s">
        <v>2624</v>
      </c>
      <c r="D258" s="50"/>
      <c r="E258" s="51"/>
      <c r="F258" s="52"/>
      <c r="G258" s="53"/>
      <c r="H258" s="53"/>
      <c r="I258" s="54"/>
      <c r="J258" s="54" t="str">
        <f>INDEX(ESV!$D$1:$D$567,MATCH(IF(ISNA(INDEX(KLAV!$B$2:$B$10,MATCH(IF(ISBLANK($D258)," ",$D258),KLAV!$A$2:$A$10,0))+INDEX(KLAV!$B$13:$B$21,MATCH(IF(ISBLANK($E258)," ",$E258),KLAV!$A$13:$A$21,0))+INDEX(KLAV!$B$24:$B$30,MATCH(IF(ISBLANK($F258)," ",$F258),KLAV!$A$24:$A$30,0))),999,INDEX(KLAV!$B$2:$B$10,MATCH(IF(ISBLANK($D258)," ",$D258),KLAV!$A$2:$A$10,0))+INDEX(KLAV!$B$13:$B$21,MATCH(IF(ISBLANK($E258)," ",$E258),KLAV!$A$13:$A$21,0))+INDEX(KLAV!$B$24:$B$30,MATCH(IF(ISBLANK($F258)," ",$F258),KLAV!$A$24:$A$30,0))),ESV!$E$1:$E$567,))</f>
        <v>nb</v>
      </c>
      <c r="R258" s="42"/>
      <c r="S258" s="42"/>
      <c r="U258" s="43"/>
      <c r="Z258" s="44"/>
      <c r="AA258" s="44"/>
      <c r="AB258" s="436"/>
      <c r="AC258" s="437"/>
      <c r="AD258" s="300"/>
      <c r="AE258" s="438"/>
      <c r="AF258" s="438"/>
      <c r="AG258" s="438"/>
      <c r="AH258" s="439"/>
      <c r="AI258" s="439"/>
      <c r="AJ258" s="439"/>
      <c r="AK258" s="439"/>
      <c r="BD258" s="44"/>
    </row>
    <row r="259" spans="1:56" ht="25.5" customHeight="1" x14ac:dyDescent="0.2">
      <c r="A259" s="32" t="str">
        <f>IF(OR('Rote Liste'!$BC259="H",'Rote Liste'!$BC259="V"),"",J259)</f>
        <v>nb</v>
      </c>
      <c r="B259" s="48" t="str">
        <f t="shared" si="4"/>
        <v/>
      </c>
      <c r="C259" s="49" t="s">
        <v>2625</v>
      </c>
      <c r="D259" s="50"/>
      <c r="E259" s="51"/>
      <c r="F259" s="52"/>
      <c r="G259" s="53"/>
      <c r="H259" s="53"/>
      <c r="I259" s="54"/>
      <c r="J259" s="54" t="str">
        <f>INDEX(ESV!$D$1:$D$567,MATCH(IF(ISNA(INDEX(KLAV!$B$2:$B$10,MATCH(IF(ISBLANK($D259)," ",$D259),KLAV!$A$2:$A$10,0))+INDEX(KLAV!$B$13:$B$21,MATCH(IF(ISBLANK($E259)," ",$E259),KLAV!$A$13:$A$21,0))+INDEX(KLAV!$B$24:$B$30,MATCH(IF(ISBLANK($F259)," ",$F259),KLAV!$A$24:$A$30,0))),999,INDEX(KLAV!$B$2:$B$10,MATCH(IF(ISBLANK($D259)," ",$D259),KLAV!$A$2:$A$10,0))+INDEX(KLAV!$B$13:$B$21,MATCH(IF(ISBLANK($E259)," ",$E259),KLAV!$A$13:$A$21,0))+INDEX(KLAV!$B$24:$B$30,MATCH(IF(ISBLANK($F259)," ",$F259),KLAV!$A$24:$A$30,0))),ESV!$E$1:$E$567,))</f>
        <v>nb</v>
      </c>
      <c r="R259" s="42"/>
      <c r="S259" s="42"/>
      <c r="U259" s="43"/>
      <c r="Z259" s="44"/>
      <c r="AA259" s="44"/>
      <c r="AB259" s="436"/>
      <c r="AC259" s="437"/>
      <c r="AD259" s="300"/>
      <c r="AE259" s="438"/>
      <c r="AF259" s="438"/>
      <c r="AG259" s="438"/>
      <c r="AH259" s="439"/>
      <c r="AI259" s="439"/>
      <c r="AJ259" s="439"/>
      <c r="AK259" s="439"/>
      <c r="BD259" s="44"/>
    </row>
    <row r="260" spans="1:56" ht="25.5" customHeight="1" x14ac:dyDescent="0.2">
      <c r="A260" s="32" t="str">
        <f>IF(OR('Rote Liste'!$BC260="H",'Rote Liste'!$BC260="V"),"",J260)</f>
        <v>nb</v>
      </c>
      <c r="B260" s="48" t="str">
        <f t="shared" si="4"/>
        <v/>
      </c>
      <c r="C260" s="49" t="s">
        <v>2626</v>
      </c>
      <c r="D260" s="50"/>
      <c r="E260" s="51"/>
      <c r="F260" s="52"/>
      <c r="G260" s="53"/>
      <c r="H260" s="53"/>
      <c r="I260" s="54"/>
      <c r="J260" s="54" t="str">
        <f>INDEX(ESV!$D$1:$D$567,MATCH(IF(ISNA(INDEX(KLAV!$B$2:$B$10,MATCH(IF(ISBLANK($D260)," ",$D260),KLAV!$A$2:$A$10,0))+INDEX(KLAV!$B$13:$B$21,MATCH(IF(ISBLANK($E260)," ",$E260),KLAV!$A$13:$A$21,0))+INDEX(KLAV!$B$24:$B$30,MATCH(IF(ISBLANK($F260)," ",$F260),KLAV!$A$24:$A$30,0))),999,INDEX(KLAV!$B$2:$B$10,MATCH(IF(ISBLANK($D260)," ",$D260),KLAV!$A$2:$A$10,0))+INDEX(KLAV!$B$13:$B$21,MATCH(IF(ISBLANK($E260)," ",$E260),KLAV!$A$13:$A$21,0))+INDEX(KLAV!$B$24:$B$30,MATCH(IF(ISBLANK($F260)," ",$F260),KLAV!$A$24:$A$30,0))),ESV!$E$1:$E$567,))</f>
        <v>nb</v>
      </c>
      <c r="R260" s="42"/>
      <c r="S260" s="42"/>
      <c r="U260" s="43"/>
      <c r="Z260" s="44"/>
      <c r="AA260" s="44"/>
      <c r="AB260" s="436"/>
      <c r="AC260" s="437"/>
      <c r="AD260" s="300"/>
      <c r="AE260" s="438"/>
      <c r="AF260" s="438"/>
      <c r="AG260" s="438"/>
      <c r="AH260" s="439"/>
      <c r="AI260" s="439"/>
      <c r="AJ260" s="439"/>
      <c r="AK260" s="439"/>
      <c r="BD260" s="44"/>
    </row>
    <row r="261" spans="1:56" ht="25.5" customHeight="1" x14ac:dyDescent="0.2">
      <c r="A261" s="32" t="str">
        <f>IF(OR('Rote Liste'!$BC261="H",'Rote Liste'!$BC261="V"),"",J261)</f>
        <v>nb</v>
      </c>
      <c r="B261" s="48" t="str">
        <f t="shared" si="4"/>
        <v/>
      </c>
      <c r="C261" s="49" t="s">
        <v>2627</v>
      </c>
      <c r="D261" s="50"/>
      <c r="E261" s="51"/>
      <c r="F261" s="52"/>
      <c r="G261" s="53"/>
      <c r="H261" s="53"/>
      <c r="I261" s="54"/>
      <c r="J261" s="54" t="str">
        <f>INDEX(ESV!$D$1:$D$567,MATCH(IF(ISNA(INDEX(KLAV!$B$2:$B$10,MATCH(IF(ISBLANK($D261)," ",$D261),KLAV!$A$2:$A$10,0))+INDEX(KLAV!$B$13:$B$21,MATCH(IF(ISBLANK($E261)," ",$E261),KLAV!$A$13:$A$21,0))+INDEX(KLAV!$B$24:$B$30,MATCH(IF(ISBLANK($F261)," ",$F261),KLAV!$A$24:$A$30,0))),999,INDEX(KLAV!$B$2:$B$10,MATCH(IF(ISBLANK($D261)," ",$D261),KLAV!$A$2:$A$10,0))+INDEX(KLAV!$B$13:$B$21,MATCH(IF(ISBLANK($E261)," ",$E261),KLAV!$A$13:$A$21,0))+INDEX(KLAV!$B$24:$B$30,MATCH(IF(ISBLANK($F261)," ",$F261),KLAV!$A$24:$A$30,0))),ESV!$E$1:$E$567,))</f>
        <v>nb</v>
      </c>
      <c r="R261" s="42"/>
      <c r="S261" s="42"/>
      <c r="U261" s="43"/>
      <c r="Z261" s="44"/>
      <c r="AA261" s="44"/>
      <c r="AB261" s="436"/>
      <c r="AC261" s="437"/>
      <c r="AD261" s="300"/>
      <c r="AE261" s="438"/>
      <c r="AF261" s="438"/>
      <c r="AG261" s="438"/>
      <c r="AH261" s="439"/>
      <c r="AI261" s="439"/>
      <c r="AJ261" s="439"/>
      <c r="AK261" s="439"/>
      <c r="BD261" s="44"/>
    </row>
    <row r="262" spans="1:56" ht="25.5" customHeight="1" x14ac:dyDescent="0.2">
      <c r="A262" s="32" t="str">
        <f>IF(OR('Rote Liste'!$BC262="H",'Rote Liste'!$BC262="V"),"",J262)</f>
        <v>nb</v>
      </c>
      <c r="B262" s="48" t="str">
        <f t="shared" si="4"/>
        <v/>
      </c>
      <c r="C262" s="49" t="s">
        <v>2628</v>
      </c>
      <c r="D262" s="50"/>
      <c r="E262" s="51"/>
      <c r="F262" s="52"/>
      <c r="G262" s="53"/>
      <c r="H262" s="53"/>
      <c r="I262" s="54"/>
      <c r="J262" s="54" t="str">
        <f>INDEX(ESV!$D$1:$D$567,MATCH(IF(ISNA(INDEX(KLAV!$B$2:$B$10,MATCH(IF(ISBLANK($D262)," ",$D262),KLAV!$A$2:$A$10,0))+INDEX(KLAV!$B$13:$B$21,MATCH(IF(ISBLANK($E262)," ",$E262),KLAV!$A$13:$A$21,0))+INDEX(KLAV!$B$24:$B$30,MATCH(IF(ISBLANK($F262)," ",$F262),KLAV!$A$24:$A$30,0))),999,INDEX(KLAV!$B$2:$B$10,MATCH(IF(ISBLANK($D262)," ",$D262),KLAV!$A$2:$A$10,0))+INDEX(KLAV!$B$13:$B$21,MATCH(IF(ISBLANK($E262)," ",$E262),KLAV!$A$13:$A$21,0))+INDEX(KLAV!$B$24:$B$30,MATCH(IF(ISBLANK($F262)," ",$F262),KLAV!$A$24:$A$30,0))),ESV!$E$1:$E$567,))</f>
        <v>nb</v>
      </c>
      <c r="R262" s="42"/>
      <c r="S262" s="42"/>
      <c r="U262" s="43"/>
      <c r="Z262" s="44"/>
      <c r="AA262" s="44"/>
      <c r="AB262" s="436"/>
      <c r="AC262" s="437"/>
      <c r="AD262" s="300"/>
      <c r="AE262" s="438"/>
      <c r="AF262" s="438"/>
      <c r="AG262" s="438"/>
      <c r="AH262" s="439"/>
      <c r="AI262" s="439"/>
      <c r="AJ262" s="439"/>
      <c r="AK262" s="439"/>
      <c r="BD262" s="44"/>
    </row>
    <row r="263" spans="1:56" ht="25.5" customHeight="1" x14ac:dyDescent="0.2">
      <c r="A263" s="32" t="str">
        <f>IF(OR('Rote Liste'!$BC263="H",'Rote Liste'!$BC263="V"),"",J263)</f>
        <v>nb</v>
      </c>
      <c r="B263" s="48" t="str">
        <f t="shared" si="4"/>
        <v/>
      </c>
      <c r="C263" s="49" t="s">
        <v>2629</v>
      </c>
      <c r="D263" s="50"/>
      <c r="E263" s="51"/>
      <c r="F263" s="52"/>
      <c r="G263" s="53"/>
      <c r="H263" s="53"/>
      <c r="I263" s="54"/>
      <c r="J263" s="54" t="str">
        <f>INDEX(ESV!$D$1:$D$567,MATCH(IF(ISNA(INDEX(KLAV!$B$2:$B$10,MATCH(IF(ISBLANK($D263)," ",$D263),KLAV!$A$2:$A$10,0))+INDEX(KLAV!$B$13:$B$21,MATCH(IF(ISBLANK($E263)," ",$E263),KLAV!$A$13:$A$21,0))+INDEX(KLAV!$B$24:$B$30,MATCH(IF(ISBLANK($F263)," ",$F263),KLAV!$A$24:$A$30,0))),999,INDEX(KLAV!$B$2:$B$10,MATCH(IF(ISBLANK($D263)," ",$D263),KLAV!$A$2:$A$10,0))+INDEX(KLAV!$B$13:$B$21,MATCH(IF(ISBLANK($E263)," ",$E263),KLAV!$A$13:$A$21,0))+INDEX(KLAV!$B$24:$B$30,MATCH(IF(ISBLANK($F263)," ",$F263),KLAV!$A$24:$A$30,0))),ESV!$E$1:$E$567,))</f>
        <v>nb</v>
      </c>
      <c r="R263" s="42"/>
      <c r="S263" s="42"/>
      <c r="U263" s="43"/>
      <c r="Z263" s="44"/>
      <c r="AA263" s="44"/>
      <c r="AB263" s="436"/>
      <c r="AC263" s="437"/>
      <c r="AD263" s="300"/>
      <c r="AE263" s="438"/>
      <c r="AF263" s="438"/>
      <c r="AG263" s="438"/>
      <c r="AH263" s="439"/>
      <c r="AI263" s="439"/>
      <c r="AJ263" s="439"/>
      <c r="AK263" s="439"/>
      <c r="BD263" s="44"/>
    </row>
    <row r="264" spans="1:56" ht="25.5" customHeight="1" x14ac:dyDescent="0.2">
      <c r="A264" s="32" t="str">
        <f>IF(OR('Rote Liste'!$BC264="H",'Rote Liste'!$BC264="V"),"",J264)</f>
        <v>nb</v>
      </c>
      <c r="B264" s="48" t="str">
        <f t="shared" si="4"/>
        <v/>
      </c>
      <c r="C264" s="49" t="s">
        <v>3162</v>
      </c>
      <c r="D264" s="50"/>
      <c r="E264" s="51"/>
      <c r="F264" s="52"/>
      <c r="G264" s="53"/>
      <c r="H264" s="53"/>
      <c r="I264" s="54"/>
      <c r="J264" s="54" t="str">
        <f>INDEX(ESV!$D$1:$D$567,MATCH(IF(ISNA(INDEX(KLAV!$B$2:$B$10,MATCH(IF(ISBLANK($D264)," ",$D264),KLAV!$A$2:$A$10,0))+INDEX(KLAV!$B$13:$B$21,MATCH(IF(ISBLANK($E264)," ",$E264),KLAV!$A$13:$A$21,0))+INDEX(KLAV!$B$24:$B$30,MATCH(IF(ISBLANK($F264)," ",$F264),KLAV!$A$24:$A$30,0))),999,INDEX(KLAV!$B$2:$B$10,MATCH(IF(ISBLANK($D264)," ",$D264),KLAV!$A$2:$A$10,0))+INDEX(KLAV!$B$13:$B$21,MATCH(IF(ISBLANK($E264)," ",$E264),KLAV!$A$13:$A$21,0))+INDEX(KLAV!$B$24:$B$30,MATCH(IF(ISBLANK($F264)," ",$F264),KLAV!$A$24:$A$30,0))),ESV!$E$1:$E$567,))</f>
        <v>nb</v>
      </c>
      <c r="R264" s="42"/>
      <c r="S264" s="42"/>
      <c r="U264" s="43"/>
      <c r="Z264" s="44"/>
      <c r="AA264" s="44"/>
      <c r="AB264" s="436"/>
      <c r="AC264" s="437"/>
      <c r="AD264" s="300"/>
      <c r="AE264" s="438"/>
      <c r="AF264" s="438"/>
      <c r="AG264" s="438"/>
      <c r="AH264" s="439"/>
      <c r="AI264" s="439"/>
      <c r="AJ264" s="439"/>
      <c r="AK264" s="439"/>
      <c r="BD264" s="44"/>
    </row>
    <row r="265" spans="1:56" ht="25.5" customHeight="1" x14ac:dyDescent="0.2">
      <c r="A265" s="32" t="str">
        <f>IF(OR('Rote Liste'!$BC265="H",'Rote Liste'!$BC265="V"),"",J265)</f>
        <v>nb</v>
      </c>
      <c r="B265" s="48" t="str">
        <f t="shared" si="4"/>
        <v/>
      </c>
      <c r="C265" s="49" t="s">
        <v>3163</v>
      </c>
      <c r="D265" s="50"/>
      <c r="E265" s="51"/>
      <c r="F265" s="52"/>
      <c r="G265" s="53"/>
      <c r="H265" s="53"/>
      <c r="I265" s="54"/>
      <c r="J265" s="54" t="str">
        <f>INDEX(ESV!$D$1:$D$567,MATCH(IF(ISNA(INDEX(KLAV!$B$2:$B$10,MATCH(IF(ISBLANK($D265)," ",$D265),KLAV!$A$2:$A$10,0))+INDEX(KLAV!$B$13:$B$21,MATCH(IF(ISBLANK($E265)," ",$E265),KLAV!$A$13:$A$21,0))+INDEX(KLAV!$B$24:$B$30,MATCH(IF(ISBLANK($F265)," ",$F265),KLAV!$A$24:$A$30,0))),999,INDEX(KLAV!$B$2:$B$10,MATCH(IF(ISBLANK($D265)," ",$D265),KLAV!$A$2:$A$10,0))+INDEX(KLAV!$B$13:$B$21,MATCH(IF(ISBLANK($E265)," ",$E265),KLAV!$A$13:$A$21,0))+INDEX(KLAV!$B$24:$B$30,MATCH(IF(ISBLANK($F265)," ",$F265),KLAV!$A$24:$A$30,0))),ESV!$E$1:$E$567,))</f>
        <v>nb</v>
      </c>
      <c r="R265" s="42"/>
      <c r="S265" s="42"/>
      <c r="U265" s="43"/>
      <c r="Z265" s="44"/>
      <c r="AA265" s="44"/>
      <c r="AB265" s="436"/>
      <c r="AC265" s="437"/>
      <c r="AD265" s="300"/>
      <c r="AE265" s="438"/>
      <c r="AF265" s="438"/>
      <c r="AG265" s="438"/>
      <c r="AH265" s="439"/>
      <c r="AI265" s="439"/>
      <c r="AJ265" s="439"/>
      <c r="AK265" s="439"/>
      <c r="BD265" s="44"/>
    </row>
    <row r="266" spans="1:56" ht="25.5" customHeight="1" x14ac:dyDescent="0.2">
      <c r="A266" s="32" t="str">
        <f>IF(OR('Rote Liste'!$BC266="H",'Rote Liste'!$BC266="V"),"",J266)</f>
        <v>nb</v>
      </c>
      <c r="B266" s="48" t="str">
        <f t="shared" si="4"/>
        <v/>
      </c>
      <c r="C266" s="49" t="s">
        <v>3164</v>
      </c>
      <c r="D266" s="50"/>
      <c r="E266" s="51"/>
      <c r="F266" s="52"/>
      <c r="G266" s="53"/>
      <c r="H266" s="53"/>
      <c r="I266" s="54"/>
      <c r="J266" s="54" t="str">
        <f>INDEX(ESV!$D$1:$D$567,MATCH(IF(ISNA(INDEX(KLAV!$B$2:$B$10,MATCH(IF(ISBLANK($D266)," ",$D266),KLAV!$A$2:$A$10,0))+INDEX(KLAV!$B$13:$B$21,MATCH(IF(ISBLANK($E266)," ",$E266),KLAV!$A$13:$A$21,0))+INDEX(KLAV!$B$24:$B$30,MATCH(IF(ISBLANK($F266)," ",$F266),KLAV!$A$24:$A$30,0))),999,INDEX(KLAV!$B$2:$B$10,MATCH(IF(ISBLANK($D266)," ",$D266),KLAV!$A$2:$A$10,0))+INDEX(KLAV!$B$13:$B$21,MATCH(IF(ISBLANK($E266)," ",$E266),KLAV!$A$13:$A$21,0))+INDEX(KLAV!$B$24:$B$30,MATCH(IF(ISBLANK($F266)," ",$F266),KLAV!$A$24:$A$30,0))),ESV!$E$1:$E$567,))</f>
        <v>nb</v>
      </c>
      <c r="R266" s="42"/>
      <c r="S266" s="42"/>
      <c r="U266" s="43"/>
      <c r="Z266" s="44"/>
      <c r="AA266" s="44"/>
      <c r="AB266" s="436"/>
      <c r="AC266" s="437"/>
      <c r="AD266" s="300"/>
      <c r="AE266" s="438"/>
      <c r="AF266" s="438"/>
      <c r="AG266" s="438"/>
      <c r="AH266" s="439"/>
      <c r="AI266" s="439"/>
      <c r="AJ266" s="439"/>
      <c r="AK266" s="439"/>
      <c r="BD266" s="44"/>
    </row>
    <row r="267" spans="1:56" ht="25.5" customHeight="1" x14ac:dyDescent="0.2">
      <c r="A267" s="32" t="str">
        <f>IF(OR('Rote Liste'!$BC267="H",'Rote Liste'!$BC267="V"),"",J267)</f>
        <v>nb</v>
      </c>
      <c r="B267" s="48" t="str">
        <f t="shared" si="4"/>
        <v/>
      </c>
      <c r="C267" s="49" t="s">
        <v>3199</v>
      </c>
      <c r="D267" s="50"/>
      <c r="E267" s="51"/>
      <c r="F267" s="52"/>
      <c r="G267" s="53"/>
      <c r="H267" s="53"/>
      <c r="I267" s="54"/>
      <c r="J267" s="54" t="str">
        <f>INDEX(ESV!$D$1:$D$567,MATCH(IF(ISNA(INDEX(KLAV!$B$2:$B$10,MATCH(IF(ISBLANK($D267)," ",$D267),KLAV!$A$2:$A$10,0))+INDEX(KLAV!$B$13:$B$21,MATCH(IF(ISBLANK($E267)," ",$E267),KLAV!$A$13:$A$21,0))+INDEX(KLAV!$B$24:$B$30,MATCH(IF(ISBLANK($F267)," ",$F267),KLAV!$A$24:$A$30,0))),999,INDEX(KLAV!$B$2:$B$10,MATCH(IF(ISBLANK($D267)," ",$D267),KLAV!$A$2:$A$10,0))+INDEX(KLAV!$B$13:$B$21,MATCH(IF(ISBLANK($E267)," ",$E267),KLAV!$A$13:$A$21,0))+INDEX(KLAV!$B$24:$B$30,MATCH(IF(ISBLANK($F267)," ",$F267),KLAV!$A$24:$A$30,0))),ESV!$E$1:$E$567,))</f>
        <v>nb</v>
      </c>
      <c r="R267" s="42"/>
      <c r="S267" s="42"/>
      <c r="U267" s="43"/>
      <c r="Z267" s="44"/>
      <c r="AA267" s="44"/>
      <c r="AB267" s="436"/>
      <c r="AC267" s="437"/>
      <c r="AD267" s="300"/>
      <c r="AE267" s="438"/>
      <c r="AF267" s="438"/>
      <c r="AG267" s="438"/>
      <c r="AH267" s="439"/>
      <c r="AI267" s="439"/>
      <c r="AJ267" s="439"/>
      <c r="AK267" s="439"/>
      <c r="BD267" s="44"/>
    </row>
    <row r="268" spans="1:56" ht="25.5" customHeight="1" x14ac:dyDescent="0.2">
      <c r="A268" s="32" t="str">
        <f>IF(OR('Rote Liste'!$BC268="H",'Rote Liste'!$BC268="V"),"",J268)</f>
        <v>nb</v>
      </c>
      <c r="B268" s="48" t="str">
        <f t="shared" si="4"/>
        <v/>
      </c>
      <c r="C268" s="49" t="s">
        <v>3200</v>
      </c>
      <c r="D268" s="50"/>
      <c r="E268" s="51"/>
      <c r="F268" s="52"/>
      <c r="G268" s="53"/>
      <c r="H268" s="53"/>
      <c r="I268" s="54"/>
      <c r="J268" s="54" t="str">
        <f>INDEX(ESV!$D$1:$D$567,MATCH(IF(ISNA(INDEX(KLAV!$B$2:$B$10,MATCH(IF(ISBLANK($D268)," ",$D268),KLAV!$A$2:$A$10,0))+INDEX(KLAV!$B$13:$B$21,MATCH(IF(ISBLANK($E268)," ",$E268),KLAV!$A$13:$A$21,0))+INDEX(KLAV!$B$24:$B$30,MATCH(IF(ISBLANK($F268)," ",$F268),KLAV!$A$24:$A$30,0))),999,INDEX(KLAV!$B$2:$B$10,MATCH(IF(ISBLANK($D268)," ",$D268),KLAV!$A$2:$A$10,0))+INDEX(KLAV!$B$13:$B$21,MATCH(IF(ISBLANK($E268)," ",$E268),KLAV!$A$13:$A$21,0))+INDEX(KLAV!$B$24:$B$30,MATCH(IF(ISBLANK($F268)," ",$F268),KLAV!$A$24:$A$30,0))),ESV!$E$1:$E$567,))</f>
        <v>nb</v>
      </c>
      <c r="R268" s="42"/>
      <c r="S268" s="42"/>
      <c r="U268" s="43"/>
      <c r="Z268" s="44"/>
      <c r="AA268" s="44"/>
      <c r="AB268" s="436"/>
      <c r="AC268" s="437"/>
      <c r="AD268" s="300"/>
      <c r="AE268" s="438"/>
      <c r="AF268" s="438"/>
      <c r="AG268" s="438"/>
      <c r="AH268" s="439"/>
      <c r="AI268" s="439"/>
      <c r="AJ268" s="439"/>
      <c r="AK268" s="439"/>
      <c r="BD268" s="44"/>
    </row>
    <row r="269" spans="1:56" ht="25.5" customHeight="1" x14ac:dyDescent="0.2">
      <c r="A269" s="32" t="str">
        <f>IF(OR('Rote Liste'!$BC269="H",'Rote Liste'!$BC269="V"),"",J269)</f>
        <v>nb</v>
      </c>
      <c r="B269" s="48" t="str">
        <f t="shared" si="4"/>
        <v/>
      </c>
      <c r="C269" s="49" t="s">
        <v>2630</v>
      </c>
      <c r="D269" s="50"/>
      <c r="E269" s="51"/>
      <c r="F269" s="52"/>
      <c r="G269" s="53"/>
      <c r="H269" s="53"/>
      <c r="I269" s="54"/>
      <c r="J269" s="54" t="str">
        <f>INDEX(ESV!$D$1:$D$567,MATCH(IF(ISNA(INDEX(KLAV!$B$2:$B$10,MATCH(IF(ISBLANK($D269)," ",$D269),KLAV!$A$2:$A$10,0))+INDEX(KLAV!$B$13:$B$21,MATCH(IF(ISBLANK($E269)," ",$E269),KLAV!$A$13:$A$21,0))+INDEX(KLAV!$B$24:$B$30,MATCH(IF(ISBLANK($F269)," ",$F269),KLAV!$A$24:$A$30,0))),999,INDEX(KLAV!$B$2:$B$10,MATCH(IF(ISBLANK($D269)," ",$D269),KLAV!$A$2:$A$10,0))+INDEX(KLAV!$B$13:$B$21,MATCH(IF(ISBLANK($E269)," ",$E269),KLAV!$A$13:$A$21,0))+INDEX(KLAV!$B$24:$B$30,MATCH(IF(ISBLANK($F269)," ",$F269),KLAV!$A$24:$A$30,0))),ESV!$E$1:$E$567,))</f>
        <v>nb</v>
      </c>
      <c r="R269" s="42"/>
      <c r="S269" s="42"/>
      <c r="U269" s="43"/>
      <c r="Z269" s="44"/>
      <c r="AA269" s="44"/>
      <c r="AB269" s="436"/>
      <c r="AC269" s="437"/>
      <c r="AD269" s="300"/>
      <c r="AE269" s="438"/>
      <c r="AF269" s="438"/>
      <c r="AG269" s="438"/>
      <c r="AH269" s="439"/>
      <c r="AI269" s="439"/>
      <c r="AJ269" s="439"/>
      <c r="AK269" s="439"/>
      <c r="BD269" s="44"/>
    </row>
    <row r="270" spans="1:56" ht="25.5" customHeight="1" x14ac:dyDescent="0.2">
      <c r="A270" s="32" t="str">
        <f>IF(OR('Rote Liste'!$BC270="H",'Rote Liste'!$BC270="V"),"",J270)</f>
        <v>nb</v>
      </c>
      <c r="B270" s="48" t="str">
        <f t="shared" si="4"/>
        <v/>
      </c>
      <c r="C270" s="49" t="s">
        <v>2631</v>
      </c>
      <c r="D270" s="50"/>
      <c r="E270" s="51"/>
      <c r="F270" s="52"/>
      <c r="G270" s="53"/>
      <c r="H270" s="53"/>
      <c r="I270" s="54"/>
      <c r="J270" s="54" t="str">
        <f>INDEX(ESV!$D$1:$D$567,MATCH(IF(ISNA(INDEX(KLAV!$B$2:$B$10,MATCH(IF(ISBLANK($D270)," ",$D270),KLAV!$A$2:$A$10,0))+INDEX(KLAV!$B$13:$B$21,MATCH(IF(ISBLANK($E270)," ",$E270),KLAV!$A$13:$A$21,0))+INDEX(KLAV!$B$24:$B$30,MATCH(IF(ISBLANK($F270)," ",$F270),KLAV!$A$24:$A$30,0))),999,INDEX(KLAV!$B$2:$B$10,MATCH(IF(ISBLANK($D270)," ",$D270),KLAV!$A$2:$A$10,0))+INDEX(KLAV!$B$13:$B$21,MATCH(IF(ISBLANK($E270)," ",$E270),KLAV!$A$13:$A$21,0))+INDEX(KLAV!$B$24:$B$30,MATCH(IF(ISBLANK($F270)," ",$F270),KLAV!$A$24:$A$30,0))),ESV!$E$1:$E$567,))</f>
        <v>nb</v>
      </c>
      <c r="R270" s="42"/>
      <c r="S270" s="42"/>
      <c r="U270" s="43"/>
      <c r="Z270" s="44"/>
      <c r="AA270" s="44"/>
      <c r="AB270" s="436"/>
      <c r="AC270" s="437"/>
      <c r="AD270" s="300"/>
      <c r="AE270" s="438"/>
      <c r="AF270" s="438"/>
      <c r="AG270" s="438"/>
      <c r="AH270" s="439"/>
      <c r="AI270" s="439"/>
      <c r="AJ270" s="439"/>
      <c r="AK270" s="439"/>
      <c r="BD270" s="44"/>
    </row>
    <row r="271" spans="1:56" ht="25.5" customHeight="1" x14ac:dyDescent="0.2">
      <c r="A271" s="32" t="str">
        <f>IF(OR('Rote Liste'!$BC271="H",'Rote Liste'!$BC271="V"),"",J271)</f>
        <v>nb</v>
      </c>
      <c r="B271" s="48" t="str">
        <f>IF(D271="AE?","E?",IF(D271="AE","E",""))</f>
        <v/>
      </c>
      <c r="C271" s="49" t="s">
        <v>3201</v>
      </c>
      <c r="D271" s="50"/>
      <c r="E271" s="51"/>
      <c r="F271" s="52"/>
      <c r="G271" s="53"/>
      <c r="H271" s="53"/>
      <c r="I271" s="54"/>
      <c r="J271" s="54" t="str">
        <f>INDEX(ESV!$D$1:$D$567,MATCH(IF(ISNA(INDEX(KLAV!$B$2:$B$10,MATCH(IF(ISBLANK($D271)," ",$D271),KLAV!$A$2:$A$10,0))+INDEX(KLAV!$B$13:$B$21,MATCH(IF(ISBLANK($E271)," ",$E271),KLAV!$A$13:$A$21,0))+INDEX(KLAV!$B$24:$B$30,MATCH(IF(ISBLANK($F271)," ",$F271),KLAV!$A$24:$A$30,0))),999,INDEX(KLAV!$B$2:$B$10,MATCH(IF(ISBLANK($D271)," ",$D271),KLAV!$A$2:$A$10,0))+INDEX(KLAV!$B$13:$B$21,MATCH(IF(ISBLANK($E271)," ",$E271),KLAV!$A$13:$A$21,0))+INDEX(KLAV!$B$24:$B$30,MATCH(IF(ISBLANK($F271)," ",$F271),KLAV!$A$24:$A$30,0))),ESV!$E$1:$E$567,))</f>
        <v>nb</v>
      </c>
      <c r="R271" s="42"/>
      <c r="S271" s="42"/>
      <c r="U271" s="43"/>
      <c r="Z271" s="44"/>
      <c r="AA271" s="44"/>
      <c r="AB271" s="436"/>
      <c r="AC271" s="437"/>
      <c r="AD271" s="300"/>
      <c r="AE271" s="438"/>
      <c r="AF271" s="438"/>
      <c r="AG271" s="438"/>
      <c r="AH271" s="439"/>
      <c r="AI271" s="439"/>
      <c r="AJ271" s="439"/>
      <c r="AK271" s="439"/>
      <c r="BD271" s="44"/>
    </row>
    <row r="272" spans="1:56" ht="25.5" customHeight="1" x14ac:dyDescent="0.2">
      <c r="A272" s="32" t="str">
        <f>IF(OR('Rote Liste'!$BC272="H",'Rote Liste'!$BC272="V"),"",J272)</f>
        <v>nb</v>
      </c>
      <c r="B272" s="48" t="str">
        <f t="shared" si="4"/>
        <v/>
      </c>
      <c r="C272" s="49" t="s">
        <v>2632</v>
      </c>
      <c r="D272" s="50"/>
      <c r="E272" s="51"/>
      <c r="F272" s="52"/>
      <c r="G272" s="53"/>
      <c r="H272" s="53"/>
      <c r="I272" s="54"/>
      <c r="J272" s="54" t="str">
        <f>INDEX(ESV!$D$1:$D$567,MATCH(IF(ISNA(INDEX(KLAV!$B$2:$B$10,MATCH(IF(ISBLANK($D272)," ",$D272),KLAV!$A$2:$A$10,0))+INDEX(KLAV!$B$13:$B$21,MATCH(IF(ISBLANK($E272)," ",$E272),KLAV!$A$13:$A$21,0))+INDEX(KLAV!$B$24:$B$30,MATCH(IF(ISBLANK($F272)," ",$F272),KLAV!$A$24:$A$30,0))),999,INDEX(KLAV!$B$2:$B$10,MATCH(IF(ISBLANK($D272)," ",$D272),KLAV!$A$2:$A$10,0))+INDEX(KLAV!$B$13:$B$21,MATCH(IF(ISBLANK($E272)," ",$E272),KLAV!$A$13:$A$21,0))+INDEX(KLAV!$B$24:$B$30,MATCH(IF(ISBLANK($F272)," ",$F272),KLAV!$A$24:$A$30,0))),ESV!$E$1:$E$567,))</f>
        <v>nb</v>
      </c>
      <c r="R272" s="42"/>
      <c r="S272" s="42"/>
      <c r="U272" s="43"/>
      <c r="Z272" s="44"/>
      <c r="AA272" s="44"/>
      <c r="AB272" s="436"/>
      <c r="AC272" s="437"/>
      <c r="AD272" s="300"/>
      <c r="AE272" s="438"/>
      <c r="AF272" s="438"/>
      <c r="AG272" s="438"/>
      <c r="AH272" s="439"/>
      <c r="AI272" s="439"/>
      <c r="AJ272" s="439"/>
      <c r="AK272" s="439"/>
      <c r="BD272" s="44"/>
    </row>
    <row r="273" spans="1:56" ht="25.5" customHeight="1" x14ac:dyDescent="0.2">
      <c r="A273" s="32" t="str">
        <f>IF(OR('Rote Liste'!$BC273="H",'Rote Liste'!$BC273="V"),"",J273)</f>
        <v>nb</v>
      </c>
      <c r="B273" s="48" t="str">
        <f t="shared" si="4"/>
        <v/>
      </c>
      <c r="C273" s="49" t="s">
        <v>2633</v>
      </c>
      <c r="D273" s="50"/>
      <c r="E273" s="51"/>
      <c r="F273" s="52"/>
      <c r="G273" s="53"/>
      <c r="H273" s="53"/>
      <c r="I273" s="54"/>
      <c r="J273" s="54" t="str">
        <f>INDEX(ESV!$D$1:$D$567,MATCH(IF(ISNA(INDEX(KLAV!$B$2:$B$10,MATCH(IF(ISBLANK($D273)," ",$D273),KLAV!$A$2:$A$10,0))+INDEX(KLAV!$B$13:$B$21,MATCH(IF(ISBLANK($E273)," ",$E273),KLAV!$A$13:$A$21,0))+INDEX(KLAV!$B$24:$B$30,MATCH(IF(ISBLANK($F273)," ",$F273),KLAV!$A$24:$A$30,0))),999,INDEX(KLAV!$B$2:$B$10,MATCH(IF(ISBLANK($D273)," ",$D273),KLAV!$A$2:$A$10,0))+INDEX(KLAV!$B$13:$B$21,MATCH(IF(ISBLANK($E273)," ",$E273),KLAV!$A$13:$A$21,0))+INDEX(KLAV!$B$24:$B$30,MATCH(IF(ISBLANK($F273)," ",$F273),KLAV!$A$24:$A$30,0))),ESV!$E$1:$E$567,))</f>
        <v>nb</v>
      </c>
      <c r="R273" s="42"/>
      <c r="S273" s="42"/>
      <c r="U273" s="43"/>
      <c r="Z273" s="44"/>
      <c r="AA273" s="44"/>
      <c r="AB273" s="436"/>
      <c r="AC273" s="437"/>
      <c r="AD273" s="300"/>
      <c r="AE273" s="438"/>
      <c r="AF273" s="438"/>
      <c r="AG273" s="438"/>
      <c r="AH273" s="439"/>
      <c r="AI273" s="439"/>
      <c r="AJ273" s="439"/>
      <c r="AK273" s="439"/>
      <c r="BD273" s="44"/>
    </row>
    <row r="274" spans="1:56" ht="25.5" customHeight="1" x14ac:dyDescent="0.2">
      <c r="A274" s="32" t="str">
        <f>IF(OR('Rote Liste'!$BC274="H",'Rote Liste'!$BC274="V"),"",J274)</f>
        <v>nb</v>
      </c>
      <c r="B274" s="48" t="str">
        <f t="shared" si="4"/>
        <v/>
      </c>
      <c r="C274" s="49" t="s">
        <v>2634</v>
      </c>
      <c r="D274" s="50"/>
      <c r="E274" s="51"/>
      <c r="F274" s="52"/>
      <c r="G274" s="53"/>
      <c r="H274" s="53"/>
      <c r="I274" s="54"/>
      <c r="J274" s="54" t="str">
        <f>INDEX(ESV!$D$1:$D$567,MATCH(IF(ISNA(INDEX(KLAV!$B$2:$B$10,MATCH(IF(ISBLANK($D274)," ",$D274),KLAV!$A$2:$A$10,0))+INDEX(KLAV!$B$13:$B$21,MATCH(IF(ISBLANK($E274)," ",$E274),KLAV!$A$13:$A$21,0))+INDEX(KLAV!$B$24:$B$30,MATCH(IF(ISBLANK($F274)," ",$F274),KLAV!$A$24:$A$30,0))),999,INDEX(KLAV!$B$2:$B$10,MATCH(IF(ISBLANK($D274)," ",$D274),KLAV!$A$2:$A$10,0))+INDEX(KLAV!$B$13:$B$21,MATCH(IF(ISBLANK($E274)," ",$E274),KLAV!$A$13:$A$21,0))+INDEX(KLAV!$B$24:$B$30,MATCH(IF(ISBLANK($F274)," ",$F274),KLAV!$A$24:$A$30,0))),ESV!$E$1:$E$567,))</f>
        <v>nb</v>
      </c>
      <c r="R274" s="42"/>
      <c r="S274" s="42"/>
      <c r="U274" s="43"/>
      <c r="Z274" s="44"/>
      <c r="AA274" s="44"/>
      <c r="AB274" s="436"/>
      <c r="AC274" s="437"/>
      <c r="AD274" s="300"/>
      <c r="AE274" s="438"/>
      <c r="AF274" s="438"/>
      <c r="AG274" s="438"/>
      <c r="AH274" s="439"/>
      <c r="AI274" s="439"/>
      <c r="AJ274" s="439"/>
      <c r="AK274" s="439"/>
      <c r="BD274" s="44"/>
    </row>
    <row r="275" spans="1:56" ht="25.5" customHeight="1" x14ac:dyDescent="0.2">
      <c r="A275" s="32" t="str">
        <f>IF(OR('Rote Liste'!$BC275="H",'Rote Liste'!$BC275="V"),"",J275)</f>
        <v>nb</v>
      </c>
      <c r="B275" s="48" t="str">
        <f t="shared" si="4"/>
        <v/>
      </c>
      <c r="C275" s="49" t="s">
        <v>2635</v>
      </c>
      <c r="D275" s="50"/>
      <c r="E275" s="51"/>
      <c r="F275" s="52"/>
      <c r="G275" s="53"/>
      <c r="H275" s="53"/>
      <c r="I275" s="54"/>
      <c r="J275" s="54" t="str">
        <f>INDEX(ESV!$D$1:$D$567,MATCH(IF(ISNA(INDEX(KLAV!$B$2:$B$10,MATCH(IF(ISBLANK($D275)," ",$D275),KLAV!$A$2:$A$10,0))+INDEX(KLAV!$B$13:$B$21,MATCH(IF(ISBLANK($E275)," ",$E275),KLAV!$A$13:$A$21,0))+INDEX(KLAV!$B$24:$B$30,MATCH(IF(ISBLANK($F275)," ",$F275),KLAV!$A$24:$A$30,0))),999,INDEX(KLAV!$B$2:$B$10,MATCH(IF(ISBLANK($D275)," ",$D275),KLAV!$A$2:$A$10,0))+INDEX(KLAV!$B$13:$B$21,MATCH(IF(ISBLANK($E275)," ",$E275),KLAV!$A$13:$A$21,0))+INDEX(KLAV!$B$24:$B$30,MATCH(IF(ISBLANK($F275)," ",$F275),KLAV!$A$24:$A$30,0))),ESV!$E$1:$E$567,))</f>
        <v>nb</v>
      </c>
      <c r="R275" s="42"/>
      <c r="S275" s="42"/>
      <c r="U275" s="43"/>
      <c r="Z275" s="44"/>
      <c r="AA275" s="44"/>
      <c r="AB275" s="436"/>
      <c r="AC275" s="437"/>
      <c r="AD275" s="300"/>
      <c r="AE275" s="438"/>
      <c r="AF275" s="438"/>
      <c r="AG275" s="438"/>
      <c r="AH275" s="439"/>
      <c r="AI275" s="439"/>
      <c r="AJ275" s="439"/>
      <c r="AK275" s="439"/>
      <c r="BD275" s="44"/>
    </row>
    <row r="276" spans="1:56" ht="25.5" customHeight="1" x14ac:dyDescent="0.2">
      <c r="A276" s="32" t="str">
        <f>IF(OR('Rote Liste'!$BC276="H",'Rote Liste'!$BC276="V"),"",J276)</f>
        <v>nb</v>
      </c>
      <c r="B276" s="48" t="str">
        <f t="shared" si="4"/>
        <v/>
      </c>
      <c r="C276" s="49" t="s">
        <v>2636</v>
      </c>
      <c r="D276" s="50"/>
      <c r="E276" s="51"/>
      <c r="F276" s="52"/>
      <c r="G276" s="53"/>
      <c r="H276" s="53"/>
      <c r="I276" s="54"/>
      <c r="J276" s="54" t="str">
        <f>INDEX(ESV!$D$1:$D$567,MATCH(IF(ISNA(INDEX(KLAV!$B$2:$B$10,MATCH(IF(ISBLANK($D276)," ",$D276),KLAV!$A$2:$A$10,0))+INDEX(KLAV!$B$13:$B$21,MATCH(IF(ISBLANK($E276)," ",$E276),KLAV!$A$13:$A$21,0))+INDEX(KLAV!$B$24:$B$30,MATCH(IF(ISBLANK($F276)," ",$F276),KLAV!$A$24:$A$30,0))),999,INDEX(KLAV!$B$2:$B$10,MATCH(IF(ISBLANK($D276)," ",$D276),KLAV!$A$2:$A$10,0))+INDEX(KLAV!$B$13:$B$21,MATCH(IF(ISBLANK($E276)," ",$E276),KLAV!$A$13:$A$21,0))+INDEX(KLAV!$B$24:$B$30,MATCH(IF(ISBLANK($F276)," ",$F276),KLAV!$A$24:$A$30,0))),ESV!$E$1:$E$567,))</f>
        <v>nb</v>
      </c>
      <c r="R276" s="42"/>
      <c r="S276" s="42"/>
      <c r="U276" s="43"/>
      <c r="Z276" s="44"/>
      <c r="AA276" s="44"/>
      <c r="AB276" s="436"/>
      <c r="AC276" s="437"/>
      <c r="AD276" s="300"/>
      <c r="AE276" s="438"/>
      <c r="AF276" s="438"/>
      <c r="AG276" s="438"/>
      <c r="AH276" s="439"/>
      <c r="AI276" s="439"/>
      <c r="AJ276" s="439"/>
      <c r="AK276" s="439"/>
      <c r="BD276" s="44"/>
    </row>
    <row r="277" spans="1:56" ht="25.5" customHeight="1" x14ac:dyDescent="0.2">
      <c r="A277" s="32" t="str">
        <f>IF(OR('Rote Liste'!$BC277="H",'Rote Liste'!$BC277="V"),"",J277)</f>
        <v>nb</v>
      </c>
      <c r="B277" s="48" t="str">
        <f t="shared" si="4"/>
        <v/>
      </c>
      <c r="C277" s="49" t="s">
        <v>2637</v>
      </c>
      <c r="D277" s="50"/>
      <c r="E277" s="51"/>
      <c r="F277" s="52"/>
      <c r="G277" s="53"/>
      <c r="H277" s="53"/>
      <c r="I277" s="54"/>
      <c r="J277" s="54" t="str">
        <f>INDEX(ESV!$D$1:$D$567,MATCH(IF(ISNA(INDEX(KLAV!$B$2:$B$10,MATCH(IF(ISBLANK($D277)," ",$D277),KLAV!$A$2:$A$10,0))+INDEX(KLAV!$B$13:$B$21,MATCH(IF(ISBLANK($E277)," ",$E277),KLAV!$A$13:$A$21,0))+INDEX(KLAV!$B$24:$B$30,MATCH(IF(ISBLANK($F277)," ",$F277),KLAV!$A$24:$A$30,0))),999,INDEX(KLAV!$B$2:$B$10,MATCH(IF(ISBLANK($D277)," ",$D277),KLAV!$A$2:$A$10,0))+INDEX(KLAV!$B$13:$B$21,MATCH(IF(ISBLANK($E277)," ",$E277),KLAV!$A$13:$A$21,0))+INDEX(KLAV!$B$24:$B$30,MATCH(IF(ISBLANK($F277)," ",$F277),KLAV!$A$24:$A$30,0))),ESV!$E$1:$E$567,))</f>
        <v>nb</v>
      </c>
      <c r="R277" s="42"/>
      <c r="S277" s="42"/>
      <c r="U277" s="43"/>
      <c r="Z277" s="44"/>
      <c r="AA277" s="44"/>
      <c r="AB277" s="436"/>
      <c r="AC277" s="437"/>
      <c r="AD277" s="300"/>
      <c r="AE277" s="438"/>
      <c r="AF277" s="438"/>
      <c r="AG277" s="438"/>
      <c r="AH277" s="439"/>
      <c r="AI277" s="439"/>
      <c r="AJ277" s="439"/>
      <c r="AK277" s="439"/>
      <c r="BD277" s="44"/>
    </row>
    <row r="278" spans="1:56" ht="25.5" customHeight="1" x14ac:dyDescent="0.2">
      <c r="A278" s="32" t="str">
        <f>IF(OR('Rote Liste'!$BC278="H",'Rote Liste'!$BC278="V"),"",J278)</f>
        <v>nb</v>
      </c>
      <c r="B278" s="48" t="str">
        <f t="shared" si="4"/>
        <v/>
      </c>
      <c r="C278" s="49" t="s">
        <v>2638</v>
      </c>
      <c r="D278" s="50"/>
      <c r="E278" s="51"/>
      <c r="F278" s="52"/>
      <c r="G278" s="53"/>
      <c r="H278" s="53"/>
      <c r="I278" s="54"/>
      <c r="J278" s="54" t="str">
        <f>INDEX(ESV!$D$1:$D$567,MATCH(IF(ISNA(INDEX(KLAV!$B$2:$B$10,MATCH(IF(ISBLANK($D278)," ",$D278),KLAV!$A$2:$A$10,0))+INDEX(KLAV!$B$13:$B$21,MATCH(IF(ISBLANK($E278)," ",$E278),KLAV!$A$13:$A$21,0))+INDEX(KLAV!$B$24:$B$30,MATCH(IF(ISBLANK($F278)," ",$F278),KLAV!$A$24:$A$30,0))),999,INDEX(KLAV!$B$2:$B$10,MATCH(IF(ISBLANK($D278)," ",$D278),KLAV!$A$2:$A$10,0))+INDEX(KLAV!$B$13:$B$21,MATCH(IF(ISBLANK($E278)," ",$E278),KLAV!$A$13:$A$21,0))+INDEX(KLAV!$B$24:$B$30,MATCH(IF(ISBLANK($F278)," ",$F278),KLAV!$A$24:$A$30,0))),ESV!$E$1:$E$567,))</f>
        <v>nb</v>
      </c>
      <c r="R278" s="42"/>
      <c r="S278" s="42"/>
      <c r="U278" s="43"/>
      <c r="Z278" s="44"/>
      <c r="AA278" s="44"/>
      <c r="AB278" s="436"/>
      <c r="AC278" s="437"/>
      <c r="AD278" s="300"/>
      <c r="AE278" s="438"/>
      <c r="AF278" s="438"/>
      <c r="AG278" s="438"/>
      <c r="AH278" s="439"/>
      <c r="AI278" s="439"/>
      <c r="AJ278" s="439"/>
      <c r="AK278" s="439"/>
      <c r="BD278" s="44"/>
    </row>
    <row r="279" spans="1:56" ht="25.5" customHeight="1" x14ac:dyDescent="0.2">
      <c r="A279" s="32" t="str">
        <f>IF(OR('Rote Liste'!$BC279="H",'Rote Liste'!$BC279="V"),"",J279)</f>
        <v>nb</v>
      </c>
      <c r="B279" s="48" t="str">
        <f t="shared" si="4"/>
        <v/>
      </c>
      <c r="C279" s="49" t="s">
        <v>2639</v>
      </c>
      <c r="D279" s="50"/>
      <c r="E279" s="51"/>
      <c r="F279" s="52"/>
      <c r="G279" s="53"/>
      <c r="H279" s="53"/>
      <c r="I279" s="54"/>
      <c r="J279" s="54" t="str">
        <f>INDEX(ESV!$D$1:$D$567,MATCH(IF(ISNA(INDEX(KLAV!$B$2:$B$10,MATCH(IF(ISBLANK($D279)," ",$D279),KLAV!$A$2:$A$10,0))+INDEX(KLAV!$B$13:$B$21,MATCH(IF(ISBLANK($E279)," ",$E279),KLAV!$A$13:$A$21,0))+INDEX(KLAV!$B$24:$B$30,MATCH(IF(ISBLANK($F279)," ",$F279),KLAV!$A$24:$A$30,0))),999,INDEX(KLAV!$B$2:$B$10,MATCH(IF(ISBLANK($D279)," ",$D279),KLAV!$A$2:$A$10,0))+INDEX(KLAV!$B$13:$B$21,MATCH(IF(ISBLANK($E279)," ",$E279),KLAV!$A$13:$A$21,0))+INDEX(KLAV!$B$24:$B$30,MATCH(IF(ISBLANK($F279)," ",$F279),KLAV!$A$24:$A$30,0))),ESV!$E$1:$E$567,))</f>
        <v>nb</v>
      </c>
      <c r="R279" s="42"/>
      <c r="S279" s="42"/>
      <c r="U279" s="43"/>
      <c r="Z279" s="44"/>
      <c r="AA279" s="44"/>
      <c r="AB279" s="436"/>
      <c r="AC279" s="437"/>
      <c r="AD279" s="300"/>
      <c r="AE279" s="438"/>
      <c r="AF279" s="438"/>
      <c r="AG279" s="438"/>
      <c r="AH279" s="439"/>
      <c r="AI279" s="439"/>
      <c r="AJ279" s="439"/>
      <c r="AK279" s="439"/>
      <c r="BD279" s="44"/>
    </row>
    <row r="280" spans="1:56" ht="25.5" customHeight="1" x14ac:dyDescent="0.2">
      <c r="A280" s="32" t="str">
        <f>IF(OR('Rote Liste'!$BC280="H",'Rote Liste'!$BC280="V"),"",J280)</f>
        <v>nb</v>
      </c>
      <c r="B280" s="48" t="str">
        <f t="shared" si="4"/>
        <v/>
      </c>
      <c r="C280" s="49" t="s">
        <v>2640</v>
      </c>
      <c r="D280" s="50"/>
      <c r="E280" s="51"/>
      <c r="F280" s="52"/>
      <c r="G280" s="53"/>
      <c r="H280" s="53"/>
      <c r="I280" s="54"/>
      <c r="J280" s="54" t="str">
        <f>INDEX(ESV!$D$1:$D$567,MATCH(IF(ISNA(INDEX(KLAV!$B$2:$B$10,MATCH(IF(ISBLANK($D280)," ",$D280),KLAV!$A$2:$A$10,0))+INDEX(KLAV!$B$13:$B$21,MATCH(IF(ISBLANK($E280)," ",$E280),KLAV!$A$13:$A$21,0))+INDEX(KLAV!$B$24:$B$30,MATCH(IF(ISBLANK($F280)," ",$F280),KLAV!$A$24:$A$30,0))),999,INDEX(KLAV!$B$2:$B$10,MATCH(IF(ISBLANK($D280)," ",$D280),KLAV!$A$2:$A$10,0))+INDEX(KLAV!$B$13:$B$21,MATCH(IF(ISBLANK($E280)," ",$E280),KLAV!$A$13:$A$21,0))+INDEX(KLAV!$B$24:$B$30,MATCH(IF(ISBLANK($F280)," ",$F280),KLAV!$A$24:$A$30,0))),ESV!$E$1:$E$567,))</f>
        <v>nb</v>
      </c>
      <c r="R280" s="42"/>
      <c r="S280" s="42"/>
      <c r="U280" s="43"/>
      <c r="Z280" s="44"/>
      <c r="AA280" s="44"/>
      <c r="AB280" s="436"/>
      <c r="AC280" s="437"/>
      <c r="AD280" s="300"/>
      <c r="AE280" s="438"/>
      <c r="AF280" s="438"/>
      <c r="AG280" s="438"/>
      <c r="AH280" s="439"/>
      <c r="AI280" s="439"/>
      <c r="AJ280" s="439"/>
      <c r="AK280" s="439"/>
      <c r="BD280" s="44"/>
    </row>
    <row r="281" spans="1:56" ht="25.5" customHeight="1" x14ac:dyDescent="0.2">
      <c r="A281" s="32" t="str">
        <f>IF(OR('Rote Liste'!$BC281="H",'Rote Liste'!$BC281="V"),"",J281)</f>
        <v>nb</v>
      </c>
      <c r="B281" s="48" t="str">
        <f t="shared" si="4"/>
        <v/>
      </c>
      <c r="C281" s="49" t="s">
        <v>2641</v>
      </c>
      <c r="D281" s="50"/>
      <c r="E281" s="51"/>
      <c r="F281" s="52"/>
      <c r="G281" s="53"/>
      <c r="H281" s="53"/>
      <c r="I281" s="54"/>
      <c r="J281" s="54" t="str">
        <f>INDEX(ESV!$D$1:$D$567,MATCH(IF(ISNA(INDEX(KLAV!$B$2:$B$10,MATCH(IF(ISBLANK($D281)," ",$D281),KLAV!$A$2:$A$10,0))+INDEX(KLAV!$B$13:$B$21,MATCH(IF(ISBLANK($E281)," ",$E281),KLAV!$A$13:$A$21,0))+INDEX(KLAV!$B$24:$B$30,MATCH(IF(ISBLANK($F281)," ",$F281),KLAV!$A$24:$A$30,0))),999,INDEX(KLAV!$B$2:$B$10,MATCH(IF(ISBLANK($D281)," ",$D281),KLAV!$A$2:$A$10,0))+INDEX(KLAV!$B$13:$B$21,MATCH(IF(ISBLANK($E281)," ",$E281),KLAV!$A$13:$A$21,0))+INDEX(KLAV!$B$24:$B$30,MATCH(IF(ISBLANK($F281)," ",$F281),KLAV!$A$24:$A$30,0))),ESV!$E$1:$E$567,))</f>
        <v>nb</v>
      </c>
      <c r="R281" s="42"/>
      <c r="S281" s="42"/>
      <c r="U281" s="43"/>
      <c r="Z281" s="44"/>
      <c r="AA281" s="44"/>
      <c r="AB281" s="436"/>
      <c r="AC281" s="437"/>
      <c r="AD281" s="300"/>
      <c r="AE281" s="438"/>
      <c r="AF281" s="438"/>
      <c r="AG281" s="438"/>
      <c r="AH281" s="439"/>
      <c r="AI281" s="439"/>
      <c r="AJ281" s="439"/>
      <c r="AK281" s="439"/>
      <c r="BD281" s="44"/>
    </row>
    <row r="282" spans="1:56" ht="25.5" customHeight="1" x14ac:dyDescent="0.2">
      <c r="A282" s="32" t="str">
        <f>IF(OR('Rote Liste'!$BC282="H",'Rote Liste'!$BC282="V"),"",J282)</f>
        <v>nb</v>
      </c>
      <c r="B282" s="48" t="str">
        <f t="shared" si="4"/>
        <v/>
      </c>
      <c r="C282" s="49" t="s">
        <v>2642</v>
      </c>
      <c r="D282" s="50"/>
      <c r="E282" s="51"/>
      <c r="F282" s="52"/>
      <c r="G282" s="53"/>
      <c r="H282" s="53"/>
      <c r="I282" s="54"/>
      <c r="J282" s="54" t="str">
        <f>INDEX(ESV!$D$1:$D$567,MATCH(IF(ISNA(INDEX(KLAV!$B$2:$B$10,MATCH(IF(ISBLANK($D282)," ",$D282),KLAV!$A$2:$A$10,0))+INDEX(KLAV!$B$13:$B$21,MATCH(IF(ISBLANK($E282)," ",$E282),KLAV!$A$13:$A$21,0))+INDEX(KLAV!$B$24:$B$30,MATCH(IF(ISBLANK($F282)," ",$F282),KLAV!$A$24:$A$30,0))),999,INDEX(KLAV!$B$2:$B$10,MATCH(IF(ISBLANK($D282)," ",$D282),KLAV!$A$2:$A$10,0))+INDEX(KLAV!$B$13:$B$21,MATCH(IF(ISBLANK($E282)," ",$E282),KLAV!$A$13:$A$21,0))+INDEX(KLAV!$B$24:$B$30,MATCH(IF(ISBLANK($F282)," ",$F282),KLAV!$A$24:$A$30,0))),ESV!$E$1:$E$567,))</f>
        <v>nb</v>
      </c>
      <c r="R282" s="42"/>
      <c r="S282" s="42"/>
      <c r="U282" s="43"/>
      <c r="Z282" s="44"/>
      <c r="AA282" s="44"/>
      <c r="AB282" s="436"/>
      <c r="AC282" s="437"/>
      <c r="AD282" s="300"/>
      <c r="AE282" s="438"/>
      <c r="AF282" s="438"/>
      <c r="AG282" s="438"/>
      <c r="AH282" s="439"/>
      <c r="AI282" s="439"/>
      <c r="AJ282" s="439"/>
      <c r="AK282" s="439"/>
      <c r="BD282" s="44"/>
    </row>
    <row r="283" spans="1:56" ht="25.5" customHeight="1" x14ac:dyDescent="0.2">
      <c r="A283" s="32" t="str">
        <f>IF(OR('Rote Liste'!$BC283="H",'Rote Liste'!$BC283="V"),"",J283)</f>
        <v>nb</v>
      </c>
      <c r="B283" s="48" t="str">
        <f t="shared" si="4"/>
        <v/>
      </c>
      <c r="C283" s="49" t="s">
        <v>2643</v>
      </c>
      <c r="D283" s="50"/>
      <c r="E283" s="51"/>
      <c r="F283" s="52"/>
      <c r="G283" s="53"/>
      <c r="H283" s="53"/>
      <c r="I283" s="54"/>
      <c r="J283" s="54" t="str">
        <f>INDEX(ESV!$D$1:$D$567,MATCH(IF(ISNA(INDEX(KLAV!$B$2:$B$10,MATCH(IF(ISBLANK($D283)," ",$D283),KLAV!$A$2:$A$10,0))+INDEX(KLAV!$B$13:$B$21,MATCH(IF(ISBLANK($E283)," ",$E283),KLAV!$A$13:$A$21,0))+INDEX(KLAV!$B$24:$B$30,MATCH(IF(ISBLANK($F283)," ",$F283),KLAV!$A$24:$A$30,0))),999,INDEX(KLAV!$B$2:$B$10,MATCH(IF(ISBLANK($D283)," ",$D283),KLAV!$A$2:$A$10,0))+INDEX(KLAV!$B$13:$B$21,MATCH(IF(ISBLANK($E283)," ",$E283),KLAV!$A$13:$A$21,0))+INDEX(KLAV!$B$24:$B$30,MATCH(IF(ISBLANK($F283)," ",$F283),KLAV!$A$24:$A$30,0))),ESV!$E$1:$E$567,))</f>
        <v>nb</v>
      </c>
      <c r="R283" s="42"/>
      <c r="S283" s="42"/>
      <c r="U283" s="43"/>
      <c r="Z283" s="44"/>
      <c r="AA283" s="44"/>
      <c r="AB283" s="436"/>
      <c r="AC283" s="437"/>
      <c r="AD283" s="300"/>
      <c r="AE283" s="438"/>
      <c r="AF283" s="438"/>
      <c r="AG283" s="438"/>
      <c r="AH283" s="439"/>
      <c r="AI283" s="439"/>
      <c r="AJ283" s="439"/>
      <c r="AK283" s="439"/>
      <c r="BD283" s="44"/>
    </row>
    <row r="284" spans="1:56" ht="25.5" customHeight="1" x14ac:dyDescent="0.2">
      <c r="A284" s="32" t="str">
        <f>IF(OR('Rote Liste'!$BC284="H",'Rote Liste'!$BC284="V"),"",J284)</f>
        <v>nb</v>
      </c>
      <c r="B284" s="48" t="str">
        <f t="shared" si="4"/>
        <v/>
      </c>
      <c r="C284" s="49" t="s">
        <v>2644</v>
      </c>
      <c r="D284" s="50"/>
      <c r="E284" s="51"/>
      <c r="F284" s="52"/>
      <c r="G284" s="53"/>
      <c r="H284" s="53"/>
      <c r="I284" s="54"/>
      <c r="J284" s="54" t="str">
        <f>INDEX(ESV!$D$1:$D$567,MATCH(IF(ISNA(INDEX(KLAV!$B$2:$B$10,MATCH(IF(ISBLANK($D284)," ",$D284),KLAV!$A$2:$A$10,0))+INDEX(KLAV!$B$13:$B$21,MATCH(IF(ISBLANK($E284)," ",$E284),KLAV!$A$13:$A$21,0))+INDEX(KLAV!$B$24:$B$30,MATCH(IF(ISBLANK($F284)," ",$F284),KLAV!$A$24:$A$30,0))),999,INDEX(KLAV!$B$2:$B$10,MATCH(IF(ISBLANK($D284)," ",$D284),KLAV!$A$2:$A$10,0))+INDEX(KLAV!$B$13:$B$21,MATCH(IF(ISBLANK($E284)," ",$E284),KLAV!$A$13:$A$21,0))+INDEX(KLAV!$B$24:$B$30,MATCH(IF(ISBLANK($F284)," ",$F284),KLAV!$A$24:$A$30,0))),ESV!$E$1:$E$567,))</f>
        <v>nb</v>
      </c>
      <c r="R284" s="42"/>
      <c r="S284" s="42"/>
      <c r="U284" s="43"/>
      <c r="Z284" s="44"/>
      <c r="AA284" s="44"/>
      <c r="AB284" s="436"/>
      <c r="AC284" s="437"/>
      <c r="AD284" s="300"/>
      <c r="AE284" s="438"/>
      <c r="AF284" s="438"/>
      <c r="AG284" s="438"/>
      <c r="AH284" s="439"/>
      <c r="AI284" s="439"/>
      <c r="AJ284" s="439"/>
      <c r="AK284" s="439"/>
      <c r="BD284" s="44"/>
    </row>
    <row r="285" spans="1:56" ht="25.5" customHeight="1" x14ac:dyDescent="0.2">
      <c r="A285" s="32" t="str">
        <f>IF(OR('Rote Liste'!$BC285="H",'Rote Liste'!$BC285="V"),"",J285)</f>
        <v>nb</v>
      </c>
      <c r="B285" s="48" t="str">
        <f t="shared" si="4"/>
        <v/>
      </c>
      <c r="C285" s="49" t="s">
        <v>2645</v>
      </c>
      <c r="D285" s="50"/>
      <c r="E285" s="51"/>
      <c r="F285" s="52"/>
      <c r="G285" s="53"/>
      <c r="H285" s="53"/>
      <c r="I285" s="54"/>
      <c r="J285" s="54" t="str">
        <f>INDEX(ESV!$D$1:$D$567,MATCH(IF(ISNA(INDEX(KLAV!$B$2:$B$10,MATCH(IF(ISBLANK($D285)," ",$D285),KLAV!$A$2:$A$10,0))+INDEX(KLAV!$B$13:$B$21,MATCH(IF(ISBLANK($E285)," ",$E285),KLAV!$A$13:$A$21,0))+INDEX(KLAV!$B$24:$B$30,MATCH(IF(ISBLANK($F285)," ",$F285),KLAV!$A$24:$A$30,0))),999,INDEX(KLAV!$B$2:$B$10,MATCH(IF(ISBLANK($D285)," ",$D285),KLAV!$A$2:$A$10,0))+INDEX(KLAV!$B$13:$B$21,MATCH(IF(ISBLANK($E285)," ",$E285),KLAV!$A$13:$A$21,0))+INDEX(KLAV!$B$24:$B$30,MATCH(IF(ISBLANK($F285)," ",$F285),KLAV!$A$24:$A$30,0))),ESV!$E$1:$E$567,))</f>
        <v>nb</v>
      </c>
      <c r="R285" s="42"/>
      <c r="S285" s="42"/>
      <c r="U285" s="43"/>
      <c r="Z285" s="44"/>
      <c r="AA285" s="44"/>
      <c r="AB285" s="436"/>
      <c r="AC285" s="437"/>
      <c r="AD285" s="300"/>
      <c r="AE285" s="438"/>
      <c r="AF285" s="438"/>
      <c r="AG285" s="438"/>
      <c r="AH285" s="439"/>
      <c r="AI285" s="439"/>
      <c r="AJ285" s="439"/>
      <c r="AK285" s="439"/>
      <c r="BD285" s="44"/>
    </row>
    <row r="286" spans="1:56" ht="25.5" customHeight="1" x14ac:dyDescent="0.2">
      <c r="A286" s="32" t="str">
        <f>IF(OR('Rote Liste'!$BC286="H",'Rote Liste'!$BC286="V"),"",J286)</f>
        <v>nb</v>
      </c>
      <c r="B286" s="48" t="str">
        <f t="shared" si="4"/>
        <v/>
      </c>
      <c r="C286" s="49" t="s">
        <v>2646</v>
      </c>
      <c r="D286" s="50"/>
      <c r="E286" s="51"/>
      <c r="F286" s="52"/>
      <c r="G286" s="53"/>
      <c r="H286" s="53"/>
      <c r="I286" s="54"/>
      <c r="J286" s="54" t="str">
        <f>INDEX(ESV!$D$1:$D$567,MATCH(IF(ISNA(INDEX(KLAV!$B$2:$B$10,MATCH(IF(ISBLANK($D286)," ",$D286),KLAV!$A$2:$A$10,0))+INDEX(KLAV!$B$13:$B$21,MATCH(IF(ISBLANK($E286)," ",$E286),KLAV!$A$13:$A$21,0))+INDEX(KLAV!$B$24:$B$30,MATCH(IF(ISBLANK($F286)," ",$F286),KLAV!$A$24:$A$30,0))),999,INDEX(KLAV!$B$2:$B$10,MATCH(IF(ISBLANK($D286)," ",$D286),KLAV!$A$2:$A$10,0))+INDEX(KLAV!$B$13:$B$21,MATCH(IF(ISBLANK($E286)," ",$E286),KLAV!$A$13:$A$21,0))+INDEX(KLAV!$B$24:$B$30,MATCH(IF(ISBLANK($F286)," ",$F286),KLAV!$A$24:$A$30,0))),ESV!$E$1:$E$567,))</f>
        <v>nb</v>
      </c>
      <c r="R286" s="42"/>
      <c r="S286" s="42"/>
      <c r="U286" s="43"/>
      <c r="Z286" s="44"/>
      <c r="AA286" s="44"/>
      <c r="AB286" s="436"/>
      <c r="AC286" s="437"/>
      <c r="AD286" s="300"/>
      <c r="AE286" s="438"/>
      <c r="AF286" s="438"/>
      <c r="AG286" s="438"/>
      <c r="AH286" s="439"/>
      <c r="AI286" s="439"/>
      <c r="AJ286" s="439"/>
      <c r="AK286" s="439"/>
      <c r="BD286" s="44"/>
    </row>
    <row r="287" spans="1:56" ht="25.5" customHeight="1" x14ac:dyDescent="0.2">
      <c r="A287" s="32" t="str">
        <f>IF(OR('Rote Liste'!$BC287="H",'Rote Liste'!$BC287="V"),"",J287)</f>
        <v>nb</v>
      </c>
      <c r="B287" s="48" t="str">
        <f t="shared" si="4"/>
        <v/>
      </c>
      <c r="C287" s="49" t="s">
        <v>2647</v>
      </c>
      <c r="D287" s="50"/>
      <c r="E287" s="51"/>
      <c r="F287" s="52"/>
      <c r="G287" s="53"/>
      <c r="H287" s="53"/>
      <c r="I287" s="54"/>
      <c r="J287" s="54" t="str">
        <f>INDEX(ESV!$D$1:$D$567,MATCH(IF(ISNA(INDEX(KLAV!$B$2:$B$10,MATCH(IF(ISBLANK($D287)," ",$D287),KLAV!$A$2:$A$10,0))+INDEX(KLAV!$B$13:$B$21,MATCH(IF(ISBLANK($E287)," ",$E287),KLAV!$A$13:$A$21,0))+INDEX(KLAV!$B$24:$B$30,MATCH(IF(ISBLANK($F287)," ",$F287),KLAV!$A$24:$A$30,0))),999,INDEX(KLAV!$B$2:$B$10,MATCH(IF(ISBLANK($D287)," ",$D287),KLAV!$A$2:$A$10,0))+INDEX(KLAV!$B$13:$B$21,MATCH(IF(ISBLANK($E287)," ",$E287),KLAV!$A$13:$A$21,0))+INDEX(KLAV!$B$24:$B$30,MATCH(IF(ISBLANK($F287)," ",$F287),KLAV!$A$24:$A$30,0))),ESV!$E$1:$E$567,))</f>
        <v>nb</v>
      </c>
      <c r="R287" s="42"/>
      <c r="S287" s="42"/>
      <c r="U287" s="43"/>
      <c r="Z287" s="44"/>
      <c r="AA287" s="44"/>
      <c r="AB287" s="436"/>
      <c r="AC287" s="437"/>
      <c r="AD287" s="300"/>
      <c r="AE287" s="438"/>
      <c r="AF287" s="438"/>
      <c r="AG287" s="438"/>
      <c r="AH287" s="439"/>
      <c r="AI287" s="439"/>
      <c r="AJ287" s="439"/>
      <c r="AK287" s="439"/>
      <c r="BD287" s="44"/>
    </row>
    <row r="288" spans="1:56" ht="25.5" customHeight="1" x14ac:dyDescent="0.2">
      <c r="A288" s="32" t="str">
        <f>IF(OR('Rote Liste'!$BC288="H",'Rote Liste'!$BC288="V"),"",J288)</f>
        <v>nb</v>
      </c>
      <c r="B288" s="48" t="str">
        <f t="shared" si="4"/>
        <v/>
      </c>
      <c r="C288" s="49" t="s">
        <v>2648</v>
      </c>
      <c r="D288" s="50"/>
      <c r="E288" s="51"/>
      <c r="F288" s="52"/>
      <c r="G288" s="53"/>
      <c r="H288" s="53"/>
      <c r="I288" s="54"/>
      <c r="J288" s="54" t="str">
        <f>INDEX(ESV!$D$1:$D$567,MATCH(IF(ISNA(INDEX(KLAV!$B$2:$B$10,MATCH(IF(ISBLANK($D288)," ",$D288),KLAV!$A$2:$A$10,0))+INDEX(KLAV!$B$13:$B$21,MATCH(IF(ISBLANK($E288)," ",$E288),KLAV!$A$13:$A$21,0))+INDEX(KLAV!$B$24:$B$30,MATCH(IF(ISBLANK($F288)," ",$F288),KLAV!$A$24:$A$30,0))),999,INDEX(KLAV!$B$2:$B$10,MATCH(IF(ISBLANK($D288)," ",$D288),KLAV!$A$2:$A$10,0))+INDEX(KLAV!$B$13:$B$21,MATCH(IF(ISBLANK($E288)," ",$E288),KLAV!$A$13:$A$21,0))+INDEX(KLAV!$B$24:$B$30,MATCH(IF(ISBLANK($F288)," ",$F288),KLAV!$A$24:$A$30,0))),ESV!$E$1:$E$567,))</f>
        <v>nb</v>
      </c>
      <c r="R288" s="42"/>
      <c r="S288" s="42"/>
      <c r="U288" s="43"/>
      <c r="Z288" s="44"/>
      <c r="AA288" s="44"/>
      <c r="AB288" s="436"/>
      <c r="AC288" s="437"/>
      <c r="AD288" s="300"/>
      <c r="AE288" s="438"/>
      <c r="AF288" s="438"/>
      <c r="AG288" s="438"/>
      <c r="AH288" s="439"/>
      <c r="AI288" s="439"/>
      <c r="AJ288" s="439"/>
      <c r="AK288" s="439"/>
      <c r="BD288" s="44"/>
    </row>
    <row r="289" spans="1:56" ht="25.5" customHeight="1" x14ac:dyDescent="0.2">
      <c r="A289" s="32" t="str">
        <f>IF(OR('Rote Liste'!$BC289="H",'Rote Liste'!$BC289="V"),"",J289)</f>
        <v>nb</v>
      </c>
      <c r="B289" s="48" t="str">
        <f t="shared" si="4"/>
        <v/>
      </c>
      <c r="C289" s="49" t="s">
        <v>2649</v>
      </c>
      <c r="D289" s="50"/>
      <c r="E289" s="51"/>
      <c r="F289" s="52"/>
      <c r="G289" s="53"/>
      <c r="H289" s="53"/>
      <c r="I289" s="54"/>
      <c r="J289" s="54" t="str">
        <f>INDEX(ESV!$D$1:$D$567,MATCH(IF(ISNA(INDEX(KLAV!$B$2:$B$10,MATCH(IF(ISBLANK($D289)," ",$D289),KLAV!$A$2:$A$10,0))+INDEX(KLAV!$B$13:$B$21,MATCH(IF(ISBLANK($E289)," ",$E289),KLAV!$A$13:$A$21,0))+INDEX(KLAV!$B$24:$B$30,MATCH(IF(ISBLANK($F289)," ",$F289),KLAV!$A$24:$A$30,0))),999,INDEX(KLAV!$B$2:$B$10,MATCH(IF(ISBLANK($D289)," ",$D289),KLAV!$A$2:$A$10,0))+INDEX(KLAV!$B$13:$B$21,MATCH(IF(ISBLANK($E289)," ",$E289),KLAV!$A$13:$A$21,0))+INDEX(KLAV!$B$24:$B$30,MATCH(IF(ISBLANK($F289)," ",$F289),KLAV!$A$24:$A$30,0))),ESV!$E$1:$E$567,))</f>
        <v>nb</v>
      </c>
      <c r="R289" s="42"/>
      <c r="S289" s="42"/>
      <c r="U289" s="43"/>
      <c r="Z289" s="44"/>
      <c r="AA289" s="44"/>
      <c r="AB289" s="436"/>
      <c r="AC289" s="437"/>
      <c r="AD289" s="300"/>
      <c r="AE289" s="438"/>
      <c r="AF289" s="438"/>
      <c r="AG289" s="438"/>
      <c r="AH289" s="439"/>
      <c r="AI289" s="439"/>
      <c r="AJ289" s="439"/>
      <c r="AK289" s="439"/>
      <c r="BD289" s="44"/>
    </row>
    <row r="290" spans="1:56" ht="25.5" customHeight="1" x14ac:dyDescent="0.2">
      <c r="A290" s="32" t="str">
        <f>IF(OR('Rote Liste'!$BC290="H",'Rote Liste'!$BC290="V"),"",J290)</f>
        <v>nb</v>
      </c>
      <c r="B290" s="48" t="str">
        <f t="shared" si="4"/>
        <v/>
      </c>
      <c r="C290" s="49" t="s">
        <v>2650</v>
      </c>
      <c r="D290" s="50"/>
      <c r="E290" s="51"/>
      <c r="F290" s="52"/>
      <c r="G290" s="53"/>
      <c r="H290" s="53"/>
      <c r="I290" s="54"/>
      <c r="J290" s="54" t="str">
        <f>INDEX(ESV!$D$1:$D$567,MATCH(IF(ISNA(INDEX(KLAV!$B$2:$B$10,MATCH(IF(ISBLANK($D290)," ",$D290),KLAV!$A$2:$A$10,0))+INDEX(KLAV!$B$13:$B$21,MATCH(IF(ISBLANK($E290)," ",$E290),KLAV!$A$13:$A$21,0))+INDEX(KLAV!$B$24:$B$30,MATCH(IF(ISBLANK($F290)," ",$F290),KLAV!$A$24:$A$30,0))),999,INDEX(KLAV!$B$2:$B$10,MATCH(IF(ISBLANK($D290)," ",$D290),KLAV!$A$2:$A$10,0))+INDEX(KLAV!$B$13:$B$21,MATCH(IF(ISBLANK($E290)," ",$E290),KLAV!$A$13:$A$21,0))+INDEX(KLAV!$B$24:$B$30,MATCH(IF(ISBLANK($F290)," ",$F290),KLAV!$A$24:$A$30,0))),ESV!$E$1:$E$567,))</f>
        <v>nb</v>
      </c>
      <c r="R290" s="42"/>
      <c r="S290" s="42"/>
      <c r="U290" s="43"/>
      <c r="Z290" s="44"/>
      <c r="AA290" s="44"/>
      <c r="AB290" s="436"/>
      <c r="AC290" s="437"/>
      <c r="AD290" s="300"/>
      <c r="AE290" s="438"/>
      <c r="AF290" s="438"/>
      <c r="AG290" s="438"/>
      <c r="AH290" s="439"/>
      <c r="AI290" s="439"/>
      <c r="AJ290" s="439"/>
      <c r="AK290" s="439"/>
      <c r="BD290" s="44"/>
    </row>
    <row r="291" spans="1:56" ht="25.5" customHeight="1" x14ac:dyDescent="0.2">
      <c r="A291" s="32" t="str">
        <f>IF(OR('Rote Liste'!$BC291="H",'Rote Liste'!$BC291="V"),"",J291)</f>
        <v>nb</v>
      </c>
      <c r="B291" s="48" t="str">
        <f t="shared" si="4"/>
        <v/>
      </c>
      <c r="C291" s="49" t="s">
        <v>2651</v>
      </c>
      <c r="D291" s="50"/>
      <c r="E291" s="51"/>
      <c r="F291" s="52"/>
      <c r="G291" s="53"/>
      <c r="H291" s="53"/>
      <c r="I291" s="54"/>
      <c r="J291" s="54" t="str">
        <f>INDEX(ESV!$D$1:$D$567,MATCH(IF(ISNA(INDEX(KLAV!$B$2:$B$10,MATCH(IF(ISBLANK($D291)," ",$D291),KLAV!$A$2:$A$10,0))+INDEX(KLAV!$B$13:$B$21,MATCH(IF(ISBLANK($E291)," ",$E291),KLAV!$A$13:$A$21,0))+INDEX(KLAV!$B$24:$B$30,MATCH(IF(ISBLANK($F291)," ",$F291),KLAV!$A$24:$A$30,0))),999,INDEX(KLAV!$B$2:$B$10,MATCH(IF(ISBLANK($D291)," ",$D291),KLAV!$A$2:$A$10,0))+INDEX(KLAV!$B$13:$B$21,MATCH(IF(ISBLANK($E291)," ",$E291),KLAV!$A$13:$A$21,0))+INDEX(KLAV!$B$24:$B$30,MATCH(IF(ISBLANK($F291)," ",$F291),KLAV!$A$24:$A$30,0))),ESV!$E$1:$E$567,))</f>
        <v>nb</v>
      </c>
      <c r="R291" s="42"/>
      <c r="S291" s="42"/>
      <c r="U291" s="43"/>
      <c r="Z291" s="44"/>
      <c r="AA291" s="44"/>
      <c r="AB291" s="436"/>
      <c r="AC291" s="437"/>
      <c r="AD291" s="300"/>
      <c r="AE291" s="438"/>
      <c r="AF291" s="438"/>
      <c r="AG291" s="438"/>
      <c r="AH291" s="439"/>
      <c r="AI291" s="439"/>
      <c r="AJ291" s="439"/>
      <c r="AK291" s="439"/>
      <c r="BD291" s="44"/>
    </row>
    <row r="292" spans="1:56" ht="25.5" customHeight="1" x14ac:dyDescent="0.2">
      <c r="A292" s="32" t="str">
        <f>IF(OR('Rote Liste'!$BC292="H",'Rote Liste'!$BC292="V"),"",J292)</f>
        <v>nb</v>
      </c>
      <c r="B292" s="48" t="str">
        <f t="shared" si="4"/>
        <v/>
      </c>
      <c r="C292" s="49" t="s">
        <v>2652</v>
      </c>
      <c r="D292" s="50"/>
      <c r="E292" s="51"/>
      <c r="F292" s="52"/>
      <c r="G292" s="53"/>
      <c r="H292" s="53"/>
      <c r="I292" s="54"/>
      <c r="J292" s="54" t="str">
        <f>INDEX(ESV!$D$1:$D$567,MATCH(IF(ISNA(INDEX(KLAV!$B$2:$B$10,MATCH(IF(ISBLANK($D292)," ",$D292),KLAV!$A$2:$A$10,0))+INDEX(KLAV!$B$13:$B$21,MATCH(IF(ISBLANK($E292)," ",$E292),KLAV!$A$13:$A$21,0))+INDEX(KLAV!$B$24:$B$30,MATCH(IF(ISBLANK($F292)," ",$F292),KLAV!$A$24:$A$30,0))),999,INDEX(KLAV!$B$2:$B$10,MATCH(IF(ISBLANK($D292)," ",$D292),KLAV!$A$2:$A$10,0))+INDEX(KLAV!$B$13:$B$21,MATCH(IF(ISBLANK($E292)," ",$E292),KLAV!$A$13:$A$21,0))+INDEX(KLAV!$B$24:$B$30,MATCH(IF(ISBLANK($F292)," ",$F292),KLAV!$A$24:$A$30,0))),ESV!$E$1:$E$567,))</f>
        <v>nb</v>
      </c>
      <c r="R292" s="42"/>
      <c r="S292" s="42"/>
      <c r="U292" s="43"/>
      <c r="Z292" s="44"/>
      <c r="AA292" s="44"/>
      <c r="AB292" s="436"/>
      <c r="AC292" s="437"/>
      <c r="AD292" s="300"/>
      <c r="AE292" s="438"/>
      <c r="AF292" s="438"/>
      <c r="AG292" s="438"/>
      <c r="AH292" s="439"/>
      <c r="AI292" s="439"/>
      <c r="AJ292" s="439"/>
      <c r="AK292" s="439"/>
      <c r="BD292" s="44"/>
    </row>
    <row r="293" spans="1:56" ht="25.5" customHeight="1" x14ac:dyDescent="0.2">
      <c r="A293" s="32" t="str">
        <f>IF(OR('Rote Liste'!$BC293="H",'Rote Liste'!$BC293="V"),"",J293)</f>
        <v>nb</v>
      </c>
      <c r="B293" s="48" t="str">
        <f t="shared" si="4"/>
        <v/>
      </c>
      <c r="C293" s="49" t="s">
        <v>2653</v>
      </c>
      <c r="D293" s="50"/>
      <c r="E293" s="51"/>
      <c r="F293" s="52"/>
      <c r="G293" s="53"/>
      <c r="H293" s="53"/>
      <c r="I293" s="54"/>
      <c r="J293" s="54" t="str">
        <f>INDEX(ESV!$D$1:$D$567,MATCH(IF(ISNA(INDEX(KLAV!$B$2:$B$10,MATCH(IF(ISBLANK($D293)," ",$D293),KLAV!$A$2:$A$10,0))+INDEX(KLAV!$B$13:$B$21,MATCH(IF(ISBLANK($E293)," ",$E293),KLAV!$A$13:$A$21,0))+INDEX(KLAV!$B$24:$B$30,MATCH(IF(ISBLANK($F293)," ",$F293),KLAV!$A$24:$A$30,0))),999,INDEX(KLAV!$B$2:$B$10,MATCH(IF(ISBLANK($D293)," ",$D293),KLAV!$A$2:$A$10,0))+INDEX(KLAV!$B$13:$B$21,MATCH(IF(ISBLANK($E293)," ",$E293),KLAV!$A$13:$A$21,0))+INDEX(KLAV!$B$24:$B$30,MATCH(IF(ISBLANK($F293)," ",$F293),KLAV!$A$24:$A$30,0))),ESV!$E$1:$E$567,))</f>
        <v>nb</v>
      </c>
      <c r="R293" s="42"/>
      <c r="S293" s="42"/>
      <c r="U293" s="43"/>
      <c r="Z293" s="44"/>
      <c r="AA293" s="44"/>
      <c r="AB293" s="436"/>
      <c r="AC293" s="437"/>
      <c r="AD293" s="300"/>
      <c r="AE293" s="438"/>
      <c r="AF293" s="438"/>
      <c r="AG293" s="438"/>
      <c r="AH293" s="439"/>
      <c r="AI293" s="439"/>
      <c r="AJ293" s="439"/>
      <c r="AK293" s="439"/>
      <c r="BD293" s="44"/>
    </row>
    <row r="294" spans="1:56" ht="25.5" customHeight="1" x14ac:dyDescent="0.2">
      <c r="A294" s="32" t="str">
        <f>IF(OR('Rote Liste'!$BC294="H",'Rote Liste'!$BC294="V"),"",J294)</f>
        <v>nb</v>
      </c>
      <c r="B294" s="48" t="str">
        <f t="shared" si="4"/>
        <v/>
      </c>
      <c r="C294" s="49" t="s">
        <v>2654</v>
      </c>
      <c r="D294" s="50"/>
      <c r="E294" s="51"/>
      <c r="F294" s="52"/>
      <c r="G294" s="53"/>
      <c r="H294" s="53"/>
      <c r="I294" s="54"/>
      <c r="J294" s="54" t="str">
        <f>INDEX(ESV!$D$1:$D$567,MATCH(IF(ISNA(INDEX(KLAV!$B$2:$B$10,MATCH(IF(ISBLANK($D294)," ",$D294),KLAV!$A$2:$A$10,0))+INDEX(KLAV!$B$13:$B$21,MATCH(IF(ISBLANK($E294)," ",$E294),KLAV!$A$13:$A$21,0))+INDEX(KLAV!$B$24:$B$30,MATCH(IF(ISBLANK($F294)," ",$F294),KLAV!$A$24:$A$30,0))),999,INDEX(KLAV!$B$2:$B$10,MATCH(IF(ISBLANK($D294)," ",$D294),KLAV!$A$2:$A$10,0))+INDEX(KLAV!$B$13:$B$21,MATCH(IF(ISBLANK($E294)," ",$E294),KLAV!$A$13:$A$21,0))+INDEX(KLAV!$B$24:$B$30,MATCH(IF(ISBLANK($F294)," ",$F294),KLAV!$A$24:$A$30,0))),ESV!$E$1:$E$567,))</f>
        <v>nb</v>
      </c>
      <c r="R294" s="42"/>
      <c r="S294" s="42"/>
      <c r="U294" s="43"/>
      <c r="Z294" s="44"/>
      <c r="AA294" s="44"/>
      <c r="AB294" s="436"/>
      <c r="AC294" s="437"/>
      <c r="AD294" s="300"/>
      <c r="AE294" s="438"/>
      <c r="AF294" s="438"/>
      <c r="AG294" s="438"/>
      <c r="AH294" s="439"/>
      <c r="AI294" s="439"/>
      <c r="AJ294" s="439"/>
      <c r="AK294" s="439"/>
      <c r="BD294" s="44"/>
    </row>
    <row r="295" spans="1:56" ht="25.5" customHeight="1" x14ac:dyDescent="0.2">
      <c r="A295" s="32" t="str">
        <f>IF(OR('Rote Liste'!$BC295="H",'Rote Liste'!$BC295="V"),"",J295)</f>
        <v>nb</v>
      </c>
      <c r="B295" s="48" t="str">
        <f t="shared" si="4"/>
        <v/>
      </c>
      <c r="C295" s="49" t="s">
        <v>2655</v>
      </c>
      <c r="D295" s="50"/>
      <c r="E295" s="51"/>
      <c r="F295" s="52"/>
      <c r="G295" s="53"/>
      <c r="H295" s="53"/>
      <c r="I295" s="54"/>
      <c r="J295" s="54" t="str">
        <f>INDEX(ESV!$D$1:$D$567,MATCH(IF(ISNA(INDEX(KLAV!$B$2:$B$10,MATCH(IF(ISBLANK($D295)," ",$D295),KLAV!$A$2:$A$10,0))+INDEX(KLAV!$B$13:$B$21,MATCH(IF(ISBLANK($E295)," ",$E295),KLAV!$A$13:$A$21,0))+INDEX(KLAV!$B$24:$B$30,MATCH(IF(ISBLANK($F295)," ",$F295),KLAV!$A$24:$A$30,0))),999,INDEX(KLAV!$B$2:$B$10,MATCH(IF(ISBLANK($D295)," ",$D295),KLAV!$A$2:$A$10,0))+INDEX(KLAV!$B$13:$B$21,MATCH(IF(ISBLANK($E295)," ",$E295),KLAV!$A$13:$A$21,0))+INDEX(KLAV!$B$24:$B$30,MATCH(IF(ISBLANK($F295)," ",$F295),KLAV!$A$24:$A$30,0))),ESV!$E$1:$E$567,))</f>
        <v>nb</v>
      </c>
      <c r="R295" s="42"/>
      <c r="S295" s="42"/>
      <c r="U295" s="43"/>
      <c r="Z295" s="44"/>
      <c r="AA295" s="44"/>
      <c r="AB295" s="436"/>
      <c r="AC295" s="437"/>
      <c r="AD295" s="300"/>
      <c r="AE295" s="438"/>
      <c r="AF295" s="438"/>
      <c r="AG295" s="438"/>
      <c r="AH295" s="439"/>
      <c r="AI295" s="439"/>
      <c r="AJ295" s="439"/>
      <c r="AK295" s="439"/>
      <c r="BD295" s="44"/>
    </row>
    <row r="296" spans="1:56" ht="25.5" customHeight="1" x14ac:dyDescent="0.2">
      <c r="A296" s="32" t="str">
        <f>IF(OR('Rote Liste'!$BC296="H",'Rote Liste'!$BC296="V"),"",J296)</f>
        <v>nb</v>
      </c>
      <c r="B296" s="48" t="str">
        <f t="shared" si="4"/>
        <v/>
      </c>
      <c r="C296" s="49" t="s">
        <v>2656</v>
      </c>
      <c r="D296" s="50"/>
      <c r="E296" s="51"/>
      <c r="F296" s="52"/>
      <c r="G296" s="53"/>
      <c r="H296" s="53"/>
      <c r="I296" s="54"/>
      <c r="J296" s="54" t="str">
        <f>INDEX(ESV!$D$1:$D$567,MATCH(IF(ISNA(INDEX(KLAV!$B$2:$B$10,MATCH(IF(ISBLANK($D296)," ",$D296),KLAV!$A$2:$A$10,0))+INDEX(KLAV!$B$13:$B$21,MATCH(IF(ISBLANK($E296)," ",$E296),KLAV!$A$13:$A$21,0))+INDEX(KLAV!$B$24:$B$30,MATCH(IF(ISBLANK($F296)," ",$F296),KLAV!$A$24:$A$30,0))),999,INDEX(KLAV!$B$2:$B$10,MATCH(IF(ISBLANK($D296)," ",$D296),KLAV!$A$2:$A$10,0))+INDEX(KLAV!$B$13:$B$21,MATCH(IF(ISBLANK($E296)," ",$E296),KLAV!$A$13:$A$21,0))+INDEX(KLAV!$B$24:$B$30,MATCH(IF(ISBLANK($F296)," ",$F296),KLAV!$A$24:$A$30,0))),ESV!$E$1:$E$567,))</f>
        <v>nb</v>
      </c>
      <c r="R296" s="42"/>
      <c r="S296" s="42"/>
      <c r="U296" s="43"/>
      <c r="Z296" s="44"/>
      <c r="AA296" s="44"/>
      <c r="AB296" s="436"/>
      <c r="AC296" s="437"/>
      <c r="AD296" s="300"/>
      <c r="AE296" s="438"/>
      <c r="AF296" s="438"/>
      <c r="AG296" s="438"/>
      <c r="AH296" s="439"/>
      <c r="AI296" s="439"/>
      <c r="AJ296" s="439"/>
      <c r="AK296" s="439"/>
      <c r="BD296" s="44"/>
    </row>
    <row r="297" spans="1:56" ht="25.5" customHeight="1" x14ac:dyDescent="0.2">
      <c r="A297" s="32" t="str">
        <f>IF(OR('Rote Liste'!$BC297="H",'Rote Liste'!$BC297="V"),"",J297)</f>
        <v>nb</v>
      </c>
      <c r="B297" s="48" t="str">
        <f t="shared" si="4"/>
        <v/>
      </c>
      <c r="C297" s="49" t="s">
        <v>2657</v>
      </c>
      <c r="D297" s="50"/>
      <c r="E297" s="51"/>
      <c r="F297" s="52"/>
      <c r="G297" s="53"/>
      <c r="H297" s="53"/>
      <c r="I297" s="54"/>
      <c r="J297" s="54" t="str">
        <f>INDEX(ESV!$D$1:$D$567,MATCH(IF(ISNA(INDEX(KLAV!$B$2:$B$10,MATCH(IF(ISBLANK($D297)," ",$D297),KLAV!$A$2:$A$10,0))+INDEX(KLAV!$B$13:$B$21,MATCH(IF(ISBLANK($E297)," ",$E297),KLAV!$A$13:$A$21,0))+INDEX(KLAV!$B$24:$B$30,MATCH(IF(ISBLANK($F297)," ",$F297),KLAV!$A$24:$A$30,0))),999,INDEX(KLAV!$B$2:$B$10,MATCH(IF(ISBLANK($D297)," ",$D297),KLAV!$A$2:$A$10,0))+INDEX(KLAV!$B$13:$B$21,MATCH(IF(ISBLANK($E297)," ",$E297),KLAV!$A$13:$A$21,0))+INDEX(KLAV!$B$24:$B$30,MATCH(IF(ISBLANK($F297)," ",$F297),KLAV!$A$24:$A$30,0))),ESV!$E$1:$E$567,))</f>
        <v>nb</v>
      </c>
      <c r="R297" s="42"/>
      <c r="S297" s="42"/>
      <c r="U297" s="43"/>
      <c r="Z297" s="44"/>
      <c r="AA297" s="44"/>
      <c r="AB297" s="436"/>
      <c r="AC297" s="437"/>
      <c r="AD297" s="300"/>
      <c r="AE297" s="438"/>
      <c r="AF297" s="438"/>
      <c r="AG297" s="438"/>
      <c r="AH297" s="439"/>
      <c r="AI297" s="439"/>
      <c r="AJ297" s="439"/>
      <c r="AK297" s="439"/>
      <c r="BD297" s="44"/>
    </row>
    <row r="298" spans="1:56" ht="25.5" customHeight="1" x14ac:dyDescent="0.2">
      <c r="A298" s="32" t="str">
        <f>IF(OR('Rote Liste'!$BC298="H",'Rote Liste'!$BC298="V"),"",J298)</f>
        <v>nb</v>
      </c>
      <c r="B298" s="48" t="str">
        <f t="shared" si="4"/>
        <v/>
      </c>
      <c r="C298" s="49" t="s">
        <v>2658</v>
      </c>
      <c r="D298" s="50"/>
      <c r="E298" s="51"/>
      <c r="F298" s="52"/>
      <c r="G298" s="53"/>
      <c r="H298" s="53"/>
      <c r="I298" s="54"/>
      <c r="J298" s="54" t="str">
        <f>INDEX(ESV!$D$1:$D$567,MATCH(IF(ISNA(INDEX(KLAV!$B$2:$B$10,MATCH(IF(ISBLANK($D298)," ",$D298),KLAV!$A$2:$A$10,0))+INDEX(KLAV!$B$13:$B$21,MATCH(IF(ISBLANK($E298)," ",$E298),KLAV!$A$13:$A$21,0))+INDEX(KLAV!$B$24:$B$30,MATCH(IF(ISBLANK($F298)," ",$F298),KLAV!$A$24:$A$30,0))),999,INDEX(KLAV!$B$2:$B$10,MATCH(IF(ISBLANK($D298)," ",$D298),KLAV!$A$2:$A$10,0))+INDEX(KLAV!$B$13:$B$21,MATCH(IF(ISBLANK($E298)," ",$E298),KLAV!$A$13:$A$21,0))+INDEX(KLAV!$B$24:$B$30,MATCH(IF(ISBLANK($F298)," ",$F298),KLAV!$A$24:$A$30,0))),ESV!$E$1:$E$567,))</f>
        <v>nb</v>
      </c>
      <c r="R298" s="42"/>
      <c r="S298" s="42"/>
      <c r="U298" s="43"/>
      <c r="Z298" s="44"/>
      <c r="AA298" s="44"/>
      <c r="AB298" s="436"/>
      <c r="AC298" s="437"/>
      <c r="AD298" s="300"/>
      <c r="AE298" s="438"/>
      <c r="AF298" s="438"/>
      <c r="AG298" s="438"/>
      <c r="AH298" s="439"/>
      <c r="AI298" s="439"/>
      <c r="AJ298" s="439"/>
      <c r="AK298" s="439"/>
      <c r="BD298" s="44"/>
    </row>
    <row r="299" spans="1:56" ht="25.5" customHeight="1" x14ac:dyDescent="0.2">
      <c r="A299" s="32" t="str">
        <f>IF(OR('Rote Liste'!$BC299="H",'Rote Liste'!$BC299="V"),"",J299)</f>
        <v>nb</v>
      </c>
      <c r="B299" s="48" t="str">
        <f t="shared" si="4"/>
        <v/>
      </c>
      <c r="C299" s="49" t="s">
        <v>2659</v>
      </c>
      <c r="D299" s="50"/>
      <c r="E299" s="51"/>
      <c r="F299" s="52"/>
      <c r="G299" s="53"/>
      <c r="H299" s="53"/>
      <c r="I299" s="54"/>
      <c r="J299" s="54" t="str">
        <f>INDEX(ESV!$D$1:$D$567,MATCH(IF(ISNA(INDEX(KLAV!$B$2:$B$10,MATCH(IF(ISBLANK($D299)," ",$D299),KLAV!$A$2:$A$10,0))+INDEX(KLAV!$B$13:$B$21,MATCH(IF(ISBLANK($E299)," ",$E299),KLAV!$A$13:$A$21,0))+INDEX(KLAV!$B$24:$B$30,MATCH(IF(ISBLANK($F299)," ",$F299),KLAV!$A$24:$A$30,0))),999,INDEX(KLAV!$B$2:$B$10,MATCH(IF(ISBLANK($D299)," ",$D299),KLAV!$A$2:$A$10,0))+INDEX(KLAV!$B$13:$B$21,MATCH(IF(ISBLANK($E299)," ",$E299),KLAV!$A$13:$A$21,0))+INDEX(KLAV!$B$24:$B$30,MATCH(IF(ISBLANK($F299)," ",$F299),KLAV!$A$24:$A$30,0))),ESV!$E$1:$E$567,))</f>
        <v>nb</v>
      </c>
      <c r="R299" s="42"/>
      <c r="S299" s="42"/>
      <c r="U299" s="43"/>
      <c r="Z299" s="44"/>
      <c r="AA299" s="44"/>
      <c r="AB299" s="436"/>
      <c r="AC299" s="437"/>
      <c r="AD299" s="300"/>
      <c r="AE299" s="438"/>
      <c r="AF299" s="438"/>
      <c r="AG299" s="438"/>
      <c r="AH299" s="439"/>
      <c r="AI299" s="439"/>
      <c r="AJ299" s="439"/>
      <c r="AK299" s="439"/>
      <c r="BD299" s="44"/>
    </row>
    <row r="300" spans="1:56" ht="25.5" customHeight="1" x14ac:dyDescent="0.2">
      <c r="A300" s="32" t="str">
        <f>IF(OR('Rote Liste'!$BC300="H",'Rote Liste'!$BC300="V"),"",J300)</f>
        <v>nb</v>
      </c>
      <c r="B300" s="48" t="str">
        <f t="shared" si="4"/>
        <v/>
      </c>
      <c r="C300" s="49" t="s">
        <v>2660</v>
      </c>
      <c r="D300" s="50"/>
      <c r="E300" s="51"/>
      <c r="F300" s="52"/>
      <c r="G300" s="53"/>
      <c r="H300" s="53"/>
      <c r="I300" s="54"/>
      <c r="J300" s="54" t="str">
        <f>INDEX(ESV!$D$1:$D$567,MATCH(IF(ISNA(INDEX(KLAV!$B$2:$B$10,MATCH(IF(ISBLANK($D300)," ",$D300),KLAV!$A$2:$A$10,0))+INDEX(KLAV!$B$13:$B$21,MATCH(IF(ISBLANK($E300)," ",$E300),KLAV!$A$13:$A$21,0))+INDEX(KLAV!$B$24:$B$30,MATCH(IF(ISBLANK($F300)," ",$F300),KLAV!$A$24:$A$30,0))),999,INDEX(KLAV!$B$2:$B$10,MATCH(IF(ISBLANK($D300)," ",$D300),KLAV!$A$2:$A$10,0))+INDEX(KLAV!$B$13:$B$21,MATCH(IF(ISBLANK($E300)," ",$E300),KLAV!$A$13:$A$21,0))+INDEX(KLAV!$B$24:$B$30,MATCH(IF(ISBLANK($F300)," ",$F300),KLAV!$A$24:$A$30,0))),ESV!$E$1:$E$567,))</f>
        <v>nb</v>
      </c>
      <c r="R300" s="42"/>
      <c r="S300" s="42"/>
      <c r="U300" s="43"/>
      <c r="Z300" s="44"/>
      <c r="AA300" s="44"/>
      <c r="AB300" s="436"/>
      <c r="AC300" s="437"/>
      <c r="AD300" s="300"/>
      <c r="AE300" s="438"/>
      <c r="AF300" s="438"/>
      <c r="AG300" s="438"/>
      <c r="AH300" s="439"/>
      <c r="AI300" s="439"/>
      <c r="AJ300" s="439"/>
      <c r="AK300" s="439"/>
      <c r="BD300" s="44"/>
    </row>
    <row r="301" spans="1:56" ht="25.5" customHeight="1" x14ac:dyDescent="0.2">
      <c r="A301" s="32" t="str">
        <f>IF(OR('Rote Liste'!$BC301="H",'Rote Liste'!$BC301="V"),"",J301)</f>
        <v>nb</v>
      </c>
      <c r="B301" s="48" t="str">
        <f t="shared" si="4"/>
        <v/>
      </c>
      <c r="C301" s="49" t="s">
        <v>2661</v>
      </c>
      <c r="D301" s="50"/>
      <c r="E301" s="51"/>
      <c r="F301" s="52"/>
      <c r="G301" s="53"/>
      <c r="H301" s="53"/>
      <c r="I301" s="54"/>
      <c r="J301" s="54" t="str">
        <f>INDEX(ESV!$D$1:$D$567,MATCH(IF(ISNA(INDEX(KLAV!$B$2:$B$10,MATCH(IF(ISBLANK($D301)," ",$D301),KLAV!$A$2:$A$10,0))+INDEX(KLAV!$B$13:$B$21,MATCH(IF(ISBLANK($E301)," ",$E301),KLAV!$A$13:$A$21,0))+INDEX(KLAV!$B$24:$B$30,MATCH(IF(ISBLANK($F301)," ",$F301),KLAV!$A$24:$A$30,0))),999,INDEX(KLAV!$B$2:$B$10,MATCH(IF(ISBLANK($D301)," ",$D301),KLAV!$A$2:$A$10,0))+INDEX(KLAV!$B$13:$B$21,MATCH(IF(ISBLANK($E301)," ",$E301),KLAV!$A$13:$A$21,0))+INDEX(KLAV!$B$24:$B$30,MATCH(IF(ISBLANK($F301)," ",$F301),KLAV!$A$24:$A$30,0))),ESV!$E$1:$E$567,))</f>
        <v>nb</v>
      </c>
      <c r="R301" s="42"/>
      <c r="S301" s="42"/>
      <c r="U301" s="43"/>
      <c r="Z301" s="44"/>
      <c r="AA301" s="44"/>
      <c r="AB301" s="436"/>
      <c r="AC301" s="437"/>
      <c r="AD301" s="300"/>
      <c r="AE301" s="438"/>
      <c r="AF301" s="438"/>
      <c r="AG301" s="438"/>
      <c r="AH301" s="439"/>
      <c r="AI301" s="439"/>
      <c r="AJ301" s="439"/>
      <c r="AK301" s="439"/>
      <c r="BD301" s="44"/>
    </row>
    <row r="302" spans="1:56" ht="25.5" customHeight="1" x14ac:dyDescent="0.2">
      <c r="A302" s="32" t="str">
        <f>IF(OR('Rote Liste'!$BC302="H",'Rote Liste'!$BC302="V"),"",J302)</f>
        <v>nb</v>
      </c>
      <c r="B302" s="48" t="str">
        <f t="shared" si="4"/>
        <v/>
      </c>
      <c r="C302" s="49" t="s">
        <v>2662</v>
      </c>
      <c r="D302" s="50"/>
      <c r="E302" s="51"/>
      <c r="F302" s="52"/>
      <c r="G302" s="53"/>
      <c r="H302" s="53"/>
      <c r="I302" s="54"/>
      <c r="J302" s="54" t="str">
        <f>INDEX(ESV!$D$1:$D$567,MATCH(IF(ISNA(INDEX(KLAV!$B$2:$B$10,MATCH(IF(ISBLANK($D302)," ",$D302),KLAV!$A$2:$A$10,0))+INDEX(KLAV!$B$13:$B$21,MATCH(IF(ISBLANK($E302)," ",$E302),KLAV!$A$13:$A$21,0))+INDEX(KLAV!$B$24:$B$30,MATCH(IF(ISBLANK($F302)," ",$F302),KLAV!$A$24:$A$30,0))),999,INDEX(KLAV!$B$2:$B$10,MATCH(IF(ISBLANK($D302)," ",$D302),KLAV!$A$2:$A$10,0))+INDEX(KLAV!$B$13:$B$21,MATCH(IF(ISBLANK($E302)," ",$E302),KLAV!$A$13:$A$21,0))+INDEX(KLAV!$B$24:$B$30,MATCH(IF(ISBLANK($F302)," ",$F302),KLAV!$A$24:$A$30,0))),ESV!$E$1:$E$567,))</f>
        <v>nb</v>
      </c>
      <c r="R302" s="42"/>
      <c r="S302" s="42"/>
      <c r="U302" s="43"/>
      <c r="Z302" s="44"/>
      <c r="AA302" s="44"/>
      <c r="AB302" s="436"/>
      <c r="AC302" s="437"/>
      <c r="AD302" s="300"/>
      <c r="AE302" s="438"/>
      <c r="AF302" s="438"/>
      <c r="AG302" s="438"/>
      <c r="AH302" s="439"/>
      <c r="AI302" s="439"/>
      <c r="AJ302" s="439"/>
      <c r="AK302" s="439"/>
      <c r="BD302" s="44"/>
    </row>
    <row r="303" spans="1:56" ht="25.5" customHeight="1" x14ac:dyDescent="0.2">
      <c r="A303" s="32" t="str">
        <f>IF(OR('Rote Liste'!$BC303="H",'Rote Liste'!$BC303="V"),"",J303)</f>
        <v>nb</v>
      </c>
      <c r="B303" s="48" t="str">
        <f t="shared" ref="B303:B358" si="5">IF(D303="AE?","E?",IF(D303="AE","E",""))</f>
        <v/>
      </c>
      <c r="C303" s="49" t="s">
        <v>2663</v>
      </c>
      <c r="D303" s="50"/>
      <c r="E303" s="51"/>
      <c r="F303" s="52"/>
      <c r="G303" s="53"/>
      <c r="H303" s="53"/>
      <c r="I303" s="54"/>
      <c r="J303" s="54" t="str">
        <f>INDEX(ESV!$D$1:$D$567,MATCH(IF(ISNA(INDEX(KLAV!$B$2:$B$10,MATCH(IF(ISBLANK($D303)," ",$D303),KLAV!$A$2:$A$10,0))+INDEX(KLAV!$B$13:$B$21,MATCH(IF(ISBLANK($E303)," ",$E303),KLAV!$A$13:$A$21,0))+INDEX(KLAV!$B$24:$B$30,MATCH(IF(ISBLANK($F303)," ",$F303),KLAV!$A$24:$A$30,0))),999,INDEX(KLAV!$B$2:$B$10,MATCH(IF(ISBLANK($D303)," ",$D303),KLAV!$A$2:$A$10,0))+INDEX(KLAV!$B$13:$B$21,MATCH(IF(ISBLANK($E303)," ",$E303),KLAV!$A$13:$A$21,0))+INDEX(KLAV!$B$24:$B$30,MATCH(IF(ISBLANK($F303)," ",$F303),KLAV!$A$24:$A$30,0))),ESV!$E$1:$E$567,))</f>
        <v>nb</v>
      </c>
      <c r="R303" s="42"/>
      <c r="S303" s="42"/>
      <c r="U303" s="43"/>
      <c r="Z303" s="44"/>
      <c r="AA303" s="44"/>
      <c r="AB303" s="436"/>
      <c r="AC303" s="437"/>
      <c r="AD303" s="300"/>
      <c r="AE303" s="438"/>
      <c r="AF303" s="438"/>
      <c r="AG303" s="438"/>
      <c r="AH303" s="439"/>
      <c r="AI303" s="439"/>
      <c r="AJ303" s="439"/>
      <c r="AK303" s="439"/>
      <c r="BD303" s="44"/>
    </row>
    <row r="304" spans="1:56" ht="25.5" customHeight="1" x14ac:dyDescent="0.2">
      <c r="A304" s="32" t="str">
        <f>IF(OR('Rote Liste'!$BC304="H",'Rote Liste'!$BC304="V"),"",J304)</f>
        <v>nb</v>
      </c>
      <c r="B304" s="48" t="str">
        <f t="shared" si="5"/>
        <v/>
      </c>
      <c r="C304" s="49" t="s">
        <v>2664</v>
      </c>
      <c r="D304" s="50"/>
      <c r="E304" s="51"/>
      <c r="F304" s="52"/>
      <c r="G304" s="53"/>
      <c r="H304" s="53"/>
      <c r="I304" s="54"/>
      <c r="J304" s="54" t="str">
        <f>INDEX(ESV!$D$1:$D$567,MATCH(IF(ISNA(INDEX(KLAV!$B$2:$B$10,MATCH(IF(ISBLANK($D304)," ",$D304),KLAV!$A$2:$A$10,0))+INDEX(KLAV!$B$13:$B$21,MATCH(IF(ISBLANK($E304)," ",$E304),KLAV!$A$13:$A$21,0))+INDEX(KLAV!$B$24:$B$30,MATCH(IF(ISBLANK($F304)," ",$F304),KLAV!$A$24:$A$30,0))),999,INDEX(KLAV!$B$2:$B$10,MATCH(IF(ISBLANK($D304)," ",$D304),KLAV!$A$2:$A$10,0))+INDEX(KLAV!$B$13:$B$21,MATCH(IF(ISBLANK($E304)," ",$E304),KLAV!$A$13:$A$21,0))+INDEX(KLAV!$B$24:$B$30,MATCH(IF(ISBLANK($F304)," ",$F304),KLAV!$A$24:$A$30,0))),ESV!$E$1:$E$567,))</f>
        <v>nb</v>
      </c>
      <c r="R304" s="42"/>
      <c r="S304" s="42"/>
      <c r="U304" s="43"/>
      <c r="Z304" s="44"/>
      <c r="AA304" s="44"/>
      <c r="AB304" s="436"/>
      <c r="AC304" s="437"/>
      <c r="AD304" s="300"/>
      <c r="AE304" s="438"/>
      <c r="AF304" s="438"/>
      <c r="AG304" s="438"/>
      <c r="AH304" s="439"/>
      <c r="AI304" s="439"/>
      <c r="AJ304" s="439"/>
      <c r="AK304" s="439"/>
      <c r="BD304" s="44"/>
    </row>
    <row r="305" spans="1:56" ht="25.5" customHeight="1" x14ac:dyDescent="0.2">
      <c r="A305" s="32" t="str">
        <f>IF(OR('Rote Liste'!$BC305="H",'Rote Liste'!$BC305="V"),"",J305)</f>
        <v>nb</v>
      </c>
      <c r="B305" s="48" t="str">
        <f t="shared" si="5"/>
        <v/>
      </c>
      <c r="C305" s="49" t="s">
        <v>2665</v>
      </c>
      <c r="D305" s="50"/>
      <c r="E305" s="51"/>
      <c r="F305" s="52"/>
      <c r="G305" s="53"/>
      <c r="H305" s="53"/>
      <c r="I305" s="54"/>
      <c r="J305" s="54" t="str">
        <f>INDEX(ESV!$D$1:$D$567,MATCH(IF(ISNA(INDEX(KLAV!$B$2:$B$10,MATCH(IF(ISBLANK($D305)," ",$D305),KLAV!$A$2:$A$10,0))+INDEX(KLAV!$B$13:$B$21,MATCH(IF(ISBLANK($E305)," ",$E305),KLAV!$A$13:$A$21,0))+INDEX(KLAV!$B$24:$B$30,MATCH(IF(ISBLANK($F305)," ",$F305),KLAV!$A$24:$A$30,0))),999,INDEX(KLAV!$B$2:$B$10,MATCH(IF(ISBLANK($D305)," ",$D305),KLAV!$A$2:$A$10,0))+INDEX(KLAV!$B$13:$B$21,MATCH(IF(ISBLANK($E305)," ",$E305),KLAV!$A$13:$A$21,0))+INDEX(KLAV!$B$24:$B$30,MATCH(IF(ISBLANK($F305)," ",$F305),KLAV!$A$24:$A$30,0))),ESV!$E$1:$E$567,))</f>
        <v>nb</v>
      </c>
      <c r="R305" s="42"/>
      <c r="S305" s="42"/>
      <c r="U305" s="43"/>
      <c r="Z305" s="44"/>
      <c r="AA305" s="44"/>
      <c r="AB305" s="436"/>
      <c r="AC305" s="437"/>
      <c r="AD305" s="300"/>
      <c r="AE305" s="438"/>
      <c r="AF305" s="438"/>
      <c r="AG305" s="438"/>
      <c r="AH305" s="439"/>
      <c r="AI305" s="439"/>
      <c r="AJ305" s="439"/>
      <c r="AK305" s="439"/>
      <c r="BD305" s="44"/>
    </row>
    <row r="306" spans="1:56" ht="25.5" customHeight="1" x14ac:dyDescent="0.2">
      <c r="A306" s="32" t="str">
        <f>IF(OR('Rote Liste'!$BC306="H",'Rote Liste'!$BC306="V"),"",J306)</f>
        <v>nb</v>
      </c>
      <c r="B306" s="48" t="str">
        <f t="shared" si="5"/>
        <v/>
      </c>
      <c r="C306" s="49" t="s">
        <v>3205</v>
      </c>
      <c r="D306" s="50"/>
      <c r="E306" s="51"/>
      <c r="F306" s="52"/>
      <c r="G306" s="53"/>
      <c r="H306" s="53"/>
      <c r="I306" s="54"/>
      <c r="J306" s="54" t="str">
        <f>INDEX(ESV!$D$1:$D$567,MATCH(IF(ISNA(INDEX(KLAV!$B$2:$B$10,MATCH(IF(ISBLANK($D306)," ",$D306),KLAV!$A$2:$A$10,0))+INDEX(KLAV!$B$13:$B$21,MATCH(IF(ISBLANK($E306)," ",$E306),KLAV!$A$13:$A$21,0))+INDEX(KLAV!$B$24:$B$30,MATCH(IF(ISBLANK($F306)," ",$F306),KLAV!$A$24:$A$30,0))),999,INDEX(KLAV!$B$2:$B$10,MATCH(IF(ISBLANK($D306)," ",$D306),KLAV!$A$2:$A$10,0))+INDEX(KLAV!$B$13:$B$21,MATCH(IF(ISBLANK($E306)," ",$E306),KLAV!$A$13:$A$21,0))+INDEX(KLAV!$B$24:$B$30,MATCH(IF(ISBLANK($F306)," ",$F306),KLAV!$A$24:$A$30,0))),ESV!$E$1:$E$567,))</f>
        <v>nb</v>
      </c>
      <c r="R306" s="42"/>
      <c r="S306" s="42"/>
      <c r="U306" s="43"/>
      <c r="Z306" s="44"/>
      <c r="AA306" s="44"/>
      <c r="AB306" s="436"/>
      <c r="AC306" s="437"/>
      <c r="AD306" s="300"/>
      <c r="AE306" s="438"/>
      <c r="AF306" s="438"/>
      <c r="AG306" s="438"/>
      <c r="AH306" s="439"/>
      <c r="AI306" s="439"/>
      <c r="AJ306" s="439"/>
      <c r="AK306" s="439"/>
      <c r="BD306" s="44"/>
    </row>
    <row r="307" spans="1:56" ht="25.5" customHeight="1" x14ac:dyDescent="0.2">
      <c r="A307" s="32" t="str">
        <f>IF(OR('Rote Liste'!$BC307="H",'Rote Liste'!$BC307="V"),"",J307)</f>
        <v>nb</v>
      </c>
      <c r="B307" s="48" t="str">
        <f t="shared" si="5"/>
        <v/>
      </c>
      <c r="C307" s="49" t="s">
        <v>2666</v>
      </c>
      <c r="D307" s="50"/>
      <c r="E307" s="51"/>
      <c r="F307" s="52"/>
      <c r="G307" s="53"/>
      <c r="H307" s="53"/>
      <c r="I307" s="54"/>
      <c r="J307" s="54" t="str">
        <f>INDEX(ESV!$D$1:$D$567,MATCH(IF(ISNA(INDEX(KLAV!$B$2:$B$10,MATCH(IF(ISBLANK($D307)," ",$D307),KLAV!$A$2:$A$10,0))+INDEX(KLAV!$B$13:$B$21,MATCH(IF(ISBLANK($E307)," ",$E307),KLAV!$A$13:$A$21,0))+INDEX(KLAV!$B$24:$B$30,MATCH(IF(ISBLANK($F307)," ",$F307),KLAV!$A$24:$A$30,0))),999,INDEX(KLAV!$B$2:$B$10,MATCH(IF(ISBLANK($D307)," ",$D307),KLAV!$A$2:$A$10,0))+INDEX(KLAV!$B$13:$B$21,MATCH(IF(ISBLANK($E307)," ",$E307),KLAV!$A$13:$A$21,0))+INDEX(KLAV!$B$24:$B$30,MATCH(IF(ISBLANK($F307)," ",$F307),KLAV!$A$24:$A$30,0))),ESV!$E$1:$E$567,))</f>
        <v>nb</v>
      </c>
      <c r="R307" s="42"/>
      <c r="S307" s="42"/>
      <c r="U307" s="43"/>
      <c r="Z307" s="44"/>
      <c r="AA307" s="44"/>
      <c r="AB307" s="436"/>
      <c r="AC307" s="437"/>
      <c r="AD307" s="300"/>
      <c r="AE307" s="438"/>
      <c r="AF307" s="438"/>
      <c r="AG307" s="438"/>
      <c r="AH307" s="439"/>
      <c r="AI307" s="439"/>
      <c r="AJ307" s="439"/>
      <c r="AK307" s="439"/>
      <c r="BD307" s="44"/>
    </row>
    <row r="308" spans="1:56" ht="25.5" customHeight="1" x14ac:dyDescent="0.2">
      <c r="A308" s="32" t="str">
        <f>IF(OR('Rote Liste'!$BC308="H",'Rote Liste'!$BC308="V"),"",J308)</f>
        <v>nb</v>
      </c>
      <c r="B308" s="48" t="str">
        <f t="shared" si="5"/>
        <v/>
      </c>
      <c r="C308" s="49" t="s">
        <v>2667</v>
      </c>
      <c r="D308" s="50"/>
      <c r="E308" s="51"/>
      <c r="F308" s="52"/>
      <c r="G308" s="53"/>
      <c r="H308" s="53"/>
      <c r="I308" s="54"/>
      <c r="J308" s="54" t="str">
        <f>INDEX(ESV!$D$1:$D$567,MATCH(IF(ISNA(INDEX(KLAV!$B$2:$B$10,MATCH(IF(ISBLANK($D308)," ",$D308),KLAV!$A$2:$A$10,0))+INDEX(KLAV!$B$13:$B$21,MATCH(IF(ISBLANK($E308)," ",$E308),KLAV!$A$13:$A$21,0))+INDEX(KLAV!$B$24:$B$30,MATCH(IF(ISBLANK($F308)," ",$F308),KLAV!$A$24:$A$30,0))),999,INDEX(KLAV!$B$2:$B$10,MATCH(IF(ISBLANK($D308)," ",$D308),KLAV!$A$2:$A$10,0))+INDEX(KLAV!$B$13:$B$21,MATCH(IF(ISBLANK($E308)," ",$E308),KLAV!$A$13:$A$21,0))+INDEX(KLAV!$B$24:$B$30,MATCH(IF(ISBLANK($F308)," ",$F308),KLAV!$A$24:$A$30,0))),ESV!$E$1:$E$567,))</f>
        <v>nb</v>
      </c>
      <c r="R308" s="42"/>
      <c r="S308" s="42"/>
      <c r="U308" s="43"/>
      <c r="Z308" s="44"/>
      <c r="AA308" s="44"/>
      <c r="AB308" s="436"/>
      <c r="AC308" s="437"/>
      <c r="AD308" s="300"/>
      <c r="AE308" s="438"/>
      <c r="AF308" s="438"/>
      <c r="AG308" s="438"/>
      <c r="AH308" s="439"/>
      <c r="AI308" s="439"/>
      <c r="AJ308" s="439"/>
      <c r="AK308" s="439"/>
      <c r="BD308" s="44"/>
    </row>
    <row r="309" spans="1:56" ht="25.5" customHeight="1" x14ac:dyDescent="0.2">
      <c r="A309" s="32" t="str">
        <f>IF(OR('Rote Liste'!$BC309="H",'Rote Liste'!$BC309="V"),"",J309)</f>
        <v/>
      </c>
      <c r="B309" s="48" t="str">
        <f t="shared" si="5"/>
        <v/>
      </c>
      <c r="C309" s="49" t="s">
        <v>3206</v>
      </c>
      <c r="D309" s="50"/>
      <c r="E309" s="51"/>
      <c r="F309" s="52"/>
      <c r="G309" s="53"/>
      <c r="H309" s="53"/>
      <c r="I309" s="54"/>
      <c r="J309" s="54" t="str">
        <f>INDEX(ESV!$D$1:$D$567,MATCH(IF(ISNA(INDEX(KLAV!$B$2:$B$10,MATCH(IF(ISBLANK($D309)," ",$D309),KLAV!$A$2:$A$10,0))+INDEX(KLAV!$B$13:$B$21,MATCH(IF(ISBLANK($E309)," ",$E309),KLAV!$A$13:$A$21,0))+INDEX(KLAV!$B$24:$B$30,MATCH(IF(ISBLANK($F309)," ",$F309),KLAV!$A$24:$A$30,0))),999,INDEX(KLAV!$B$2:$B$10,MATCH(IF(ISBLANK($D309)," ",$D309),KLAV!$A$2:$A$10,0))+INDEX(KLAV!$B$13:$B$21,MATCH(IF(ISBLANK($E309)," ",$E309),KLAV!$A$13:$A$21,0))+INDEX(KLAV!$B$24:$B$30,MATCH(IF(ISBLANK($F309)," ",$F309),KLAV!$A$24:$A$30,0))),ESV!$E$1:$E$567,))</f>
        <v>nb</v>
      </c>
      <c r="R309" s="42"/>
      <c r="S309" s="42"/>
      <c r="U309" s="43"/>
      <c r="Z309" s="44"/>
      <c r="AA309" s="44"/>
      <c r="AB309" s="436"/>
      <c r="AC309" s="437"/>
      <c r="AD309" s="300"/>
      <c r="AE309" s="438"/>
      <c r="AF309" s="438"/>
      <c r="AG309" s="438"/>
      <c r="AH309" s="439"/>
      <c r="AI309" s="439"/>
      <c r="AJ309" s="439"/>
      <c r="AK309" s="439"/>
      <c r="BD309" s="44"/>
    </row>
    <row r="310" spans="1:56" ht="25.5" customHeight="1" x14ac:dyDescent="0.2">
      <c r="A310" s="32" t="str">
        <f>IF(OR('Rote Liste'!$BC310="H",'Rote Liste'!$BC310="V"),"",J310)</f>
        <v>nb</v>
      </c>
      <c r="B310" s="48" t="str">
        <f t="shared" si="5"/>
        <v/>
      </c>
      <c r="C310" s="49" t="s">
        <v>2668</v>
      </c>
      <c r="D310" s="50"/>
      <c r="E310" s="51"/>
      <c r="F310" s="52"/>
      <c r="G310" s="53"/>
      <c r="H310" s="53"/>
      <c r="I310" s="54"/>
      <c r="J310" s="54" t="str">
        <f>INDEX(ESV!$D$1:$D$567,MATCH(IF(ISNA(INDEX(KLAV!$B$2:$B$10,MATCH(IF(ISBLANK($D310)," ",$D310),KLAV!$A$2:$A$10,0))+INDEX(KLAV!$B$13:$B$21,MATCH(IF(ISBLANK($E310)," ",$E310),KLAV!$A$13:$A$21,0))+INDEX(KLAV!$B$24:$B$30,MATCH(IF(ISBLANK($F310)," ",$F310),KLAV!$A$24:$A$30,0))),999,INDEX(KLAV!$B$2:$B$10,MATCH(IF(ISBLANK($D310)," ",$D310),KLAV!$A$2:$A$10,0))+INDEX(KLAV!$B$13:$B$21,MATCH(IF(ISBLANK($E310)," ",$E310),KLAV!$A$13:$A$21,0))+INDEX(KLAV!$B$24:$B$30,MATCH(IF(ISBLANK($F310)," ",$F310),KLAV!$A$24:$A$30,0))),ESV!$E$1:$E$567,))</f>
        <v>nb</v>
      </c>
      <c r="R310" s="42"/>
      <c r="S310" s="42"/>
      <c r="U310" s="43"/>
      <c r="Z310" s="44"/>
      <c r="AA310" s="44"/>
      <c r="AB310" s="436"/>
      <c r="AC310" s="437"/>
      <c r="AD310" s="300"/>
      <c r="AE310" s="438"/>
      <c r="AF310" s="438"/>
      <c r="AG310" s="438"/>
      <c r="AH310" s="439"/>
      <c r="AI310" s="439"/>
      <c r="AJ310" s="439"/>
      <c r="AK310" s="439"/>
      <c r="BD310" s="44"/>
    </row>
    <row r="311" spans="1:56" ht="25.5" customHeight="1" x14ac:dyDescent="0.2">
      <c r="A311" s="32" t="str">
        <f>IF(OR('Rote Liste'!$BC311="H",'Rote Liste'!$BC311="V"),"",J311)</f>
        <v>nb</v>
      </c>
      <c r="B311" s="48" t="str">
        <f t="shared" si="5"/>
        <v/>
      </c>
      <c r="C311" s="49" t="s">
        <v>2669</v>
      </c>
      <c r="D311" s="50"/>
      <c r="E311" s="51"/>
      <c r="F311" s="52"/>
      <c r="G311" s="53"/>
      <c r="H311" s="53"/>
      <c r="I311" s="54"/>
      <c r="J311" s="54" t="str">
        <f>INDEX(ESV!$D$1:$D$567,MATCH(IF(ISNA(INDEX(KLAV!$B$2:$B$10,MATCH(IF(ISBLANK($D311)," ",$D311),KLAV!$A$2:$A$10,0))+INDEX(KLAV!$B$13:$B$21,MATCH(IF(ISBLANK($E311)," ",$E311),KLAV!$A$13:$A$21,0))+INDEX(KLAV!$B$24:$B$30,MATCH(IF(ISBLANK($F311)," ",$F311),KLAV!$A$24:$A$30,0))),999,INDEX(KLAV!$B$2:$B$10,MATCH(IF(ISBLANK($D311)," ",$D311),KLAV!$A$2:$A$10,0))+INDEX(KLAV!$B$13:$B$21,MATCH(IF(ISBLANK($E311)," ",$E311),KLAV!$A$13:$A$21,0))+INDEX(KLAV!$B$24:$B$30,MATCH(IF(ISBLANK($F311)," ",$F311),KLAV!$A$24:$A$30,0))),ESV!$E$1:$E$567,))</f>
        <v>nb</v>
      </c>
      <c r="R311" s="42"/>
      <c r="S311" s="42"/>
      <c r="U311" s="43"/>
      <c r="Z311" s="44"/>
      <c r="AA311" s="44"/>
      <c r="AB311" s="436"/>
      <c r="AC311" s="437"/>
      <c r="AD311" s="300"/>
      <c r="AE311" s="438"/>
      <c r="AF311" s="438"/>
      <c r="AG311" s="438"/>
      <c r="AH311" s="439"/>
      <c r="AI311" s="439"/>
      <c r="AJ311" s="439"/>
      <c r="AK311" s="439"/>
      <c r="BD311" s="44"/>
    </row>
    <row r="312" spans="1:56" ht="25.5" customHeight="1" x14ac:dyDescent="0.2">
      <c r="A312" s="32" t="str">
        <f>IF(OR('Rote Liste'!$BC312="H",'Rote Liste'!$BC312="V"),"",J312)</f>
        <v>nb</v>
      </c>
      <c r="B312" s="48" t="str">
        <f t="shared" si="5"/>
        <v/>
      </c>
      <c r="C312" s="49" t="s">
        <v>2670</v>
      </c>
      <c r="D312" s="50"/>
      <c r="E312" s="51"/>
      <c r="F312" s="52"/>
      <c r="G312" s="53"/>
      <c r="H312" s="53"/>
      <c r="I312" s="54"/>
      <c r="J312" s="54" t="str">
        <f>INDEX(ESV!$D$1:$D$567,MATCH(IF(ISNA(INDEX(KLAV!$B$2:$B$10,MATCH(IF(ISBLANK($D312)," ",$D312),KLAV!$A$2:$A$10,0))+INDEX(KLAV!$B$13:$B$21,MATCH(IF(ISBLANK($E312)," ",$E312),KLAV!$A$13:$A$21,0))+INDEX(KLAV!$B$24:$B$30,MATCH(IF(ISBLANK($F312)," ",$F312),KLAV!$A$24:$A$30,0))),999,INDEX(KLAV!$B$2:$B$10,MATCH(IF(ISBLANK($D312)," ",$D312),KLAV!$A$2:$A$10,0))+INDEX(KLAV!$B$13:$B$21,MATCH(IF(ISBLANK($E312)," ",$E312),KLAV!$A$13:$A$21,0))+INDEX(KLAV!$B$24:$B$30,MATCH(IF(ISBLANK($F312)," ",$F312),KLAV!$A$24:$A$30,0))),ESV!$E$1:$E$567,))</f>
        <v>nb</v>
      </c>
      <c r="R312" s="42"/>
      <c r="S312" s="42"/>
      <c r="U312" s="43"/>
      <c r="Z312" s="44"/>
      <c r="AA312" s="44"/>
      <c r="AB312" s="436"/>
      <c r="AC312" s="437"/>
      <c r="AD312" s="300"/>
      <c r="AE312" s="438"/>
      <c r="AF312" s="438"/>
      <c r="AG312" s="438"/>
      <c r="AH312" s="439"/>
      <c r="AI312" s="439"/>
      <c r="AJ312" s="439"/>
      <c r="AK312" s="439"/>
      <c r="BD312" s="44"/>
    </row>
    <row r="313" spans="1:56" ht="25.5" customHeight="1" x14ac:dyDescent="0.2">
      <c r="A313" s="32" t="str">
        <f>IF(OR('Rote Liste'!$BC313="H",'Rote Liste'!$BC313="V"),"",J313)</f>
        <v>nb</v>
      </c>
      <c r="B313" s="48" t="str">
        <f t="shared" si="5"/>
        <v/>
      </c>
      <c r="C313" s="49" t="s">
        <v>3055</v>
      </c>
      <c r="D313" s="50"/>
      <c r="E313" s="51"/>
      <c r="F313" s="52"/>
      <c r="G313" s="53"/>
      <c r="H313" s="53"/>
      <c r="I313" s="54"/>
      <c r="J313" s="54" t="str">
        <f>INDEX(ESV!$D$1:$D$567,MATCH(IF(ISNA(INDEX(KLAV!$B$2:$B$10,MATCH(IF(ISBLANK($D313)," ",$D313),KLAV!$A$2:$A$10,0))+INDEX(KLAV!$B$13:$B$21,MATCH(IF(ISBLANK($E313)," ",$E313),KLAV!$A$13:$A$21,0))+INDEX(KLAV!$B$24:$B$30,MATCH(IF(ISBLANK($F313)," ",$F313),KLAV!$A$24:$A$30,0))),999,INDEX(KLAV!$B$2:$B$10,MATCH(IF(ISBLANK($D313)," ",$D313),KLAV!$A$2:$A$10,0))+INDEX(KLAV!$B$13:$B$21,MATCH(IF(ISBLANK($E313)," ",$E313),KLAV!$A$13:$A$21,0))+INDEX(KLAV!$B$24:$B$30,MATCH(IF(ISBLANK($F313)," ",$F313),KLAV!$A$24:$A$30,0))),ESV!$E$1:$E$567,))</f>
        <v>nb</v>
      </c>
      <c r="R313" s="42"/>
      <c r="S313" s="42"/>
      <c r="U313" s="43"/>
      <c r="Z313" s="44"/>
      <c r="AA313" s="44"/>
      <c r="AB313" s="436"/>
      <c r="AC313" s="437"/>
      <c r="AD313" s="300"/>
      <c r="AE313" s="438"/>
      <c r="AF313" s="438"/>
      <c r="AG313" s="438"/>
      <c r="AH313" s="439"/>
      <c r="AI313" s="439"/>
      <c r="AJ313" s="439"/>
      <c r="AK313" s="439"/>
      <c r="BD313" s="44"/>
    </row>
    <row r="314" spans="1:56" ht="25.5" customHeight="1" x14ac:dyDescent="0.2">
      <c r="A314" s="32" t="str">
        <f>IF(OR('Rote Liste'!$BC314="H",'Rote Liste'!$BC314="V"),"",J314)</f>
        <v>nb</v>
      </c>
      <c r="B314" s="48" t="str">
        <f t="shared" si="5"/>
        <v/>
      </c>
      <c r="C314" s="49" t="s">
        <v>2671</v>
      </c>
      <c r="D314" s="50"/>
      <c r="E314" s="51"/>
      <c r="F314" s="52"/>
      <c r="G314" s="53"/>
      <c r="H314" s="53"/>
      <c r="I314" s="54"/>
      <c r="J314" s="54" t="str">
        <f>INDEX(ESV!$D$1:$D$567,MATCH(IF(ISNA(INDEX(KLAV!$B$2:$B$10,MATCH(IF(ISBLANK($D314)," ",$D314),KLAV!$A$2:$A$10,0))+INDEX(KLAV!$B$13:$B$21,MATCH(IF(ISBLANK($E314)," ",$E314),KLAV!$A$13:$A$21,0))+INDEX(KLAV!$B$24:$B$30,MATCH(IF(ISBLANK($F314)," ",$F314),KLAV!$A$24:$A$30,0))),999,INDEX(KLAV!$B$2:$B$10,MATCH(IF(ISBLANK($D314)," ",$D314),KLAV!$A$2:$A$10,0))+INDEX(KLAV!$B$13:$B$21,MATCH(IF(ISBLANK($E314)," ",$E314),KLAV!$A$13:$A$21,0))+INDEX(KLAV!$B$24:$B$30,MATCH(IF(ISBLANK($F314)," ",$F314),KLAV!$A$24:$A$30,0))),ESV!$E$1:$E$567,))</f>
        <v>nb</v>
      </c>
      <c r="R314" s="42"/>
      <c r="S314" s="42"/>
      <c r="U314" s="43"/>
      <c r="Z314" s="44"/>
      <c r="AA314" s="44"/>
      <c r="AB314" s="436"/>
      <c r="AC314" s="437"/>
      <c r="AD314" s="300"/>
      <c r="AE314" s="438"/>
      <c r="AF314" s="438"/>
      <c r="AG314" s="438"/>
      <c r="AH314" s="439"/>
      <c r="AI314" s="439"/>
      <c r="AJ314" s="439"/>
      <c r="AK314" s="439"/>
      <c r="BD314" s="44"/>
    </row>
    <row r="315" spans="1:56" ht="25.5" customHeight="1" x14ac:dyDescent="0.2">
      <c r="A315" s="32" t="str">
        <f>IF(OR('Rote Liste'!$BC315="H",'Rote Liste'!$BC315="V"),"",J315)</f>
        <v>nb</v>
      </c>
      <c r="B315" s="48" t="str">
        <f t="shared" si="5"/>
        <v/>
      </c>
      <c r="C315" s="49" t="s">
        <v>2672</v>
      </c>
      <c r="D315" s="50"/>
      <c r="E315" s="51"/>
      <c r="F315" s="52"/>
      <c r="G315" s="53"/>
      <c r="H315" s="53"/>
      <c r="I315" s="54"/>
      <c r="J315" s="54" t="str">
        <f>INDEX(ESV!$D$1:$D$567,MATCH(IF(ISNA(INDEX(KLAV!$B$2:$B$10,MATCH(IF(ISBLANK($D315)," ",$D315),KLAV!$A$2:$A$10,0))+INDEX(KLAV!$B$13:$B$21,MATCH(IF(ISBLANK($E315)," ",$E315),KLAV!$A$13:$A$21,0))+INDEX(KLAV!$B$24:$B$30,MATCH(IF(ISBLANK($F315)," ",$F315),KLAV!$A$24:$A$30,0))),999,INDEX(KLAV!$B$2:$B$10,MATCH(IF(ISBLANK($D315)," ",$D315),KLAV!$A$2:$A$10,0))+INDEX(KLAV!$B$13:$B$21,MATCH(IF(ISBLANK($E315)," ",$E315),KLAV!$A$13:$A$21,0))+INDEX(KLAV!$B$24:$B$30,MATCH(IF(ISBLANK($F315)," ",$F315),KLAV!$A$24:$A$30,0))),ESV!$E$1:$E$567,))</f>
        <v>nb</v>
      </c>
      <c r="R315" s="42"/>
      <c r="S315" s="42"/>
      <c r="U315" s="43"/>
      <c r="Z315" s="44"/>
      <c r="AA315" s="44"/>
      <c r="AB315" s="436"/>
      <c r="AC315" s="437"/>
      <c r="AD315" s="300"/>
      <c r="AE315" s="438"/>
      <c r="AF315" s="438"/>
      <c r="AG315" s="438"/>
      <c r="AH315" s="439"/>
      <c r="AI315" s="439"/>
      <c r="AJ315" s="439"/>
      <c r="AK315" s="439"/>
      <c r="BD315" s="44"/>
    </row>
    <row r="316" spans="1:56" ht="25.5" customHeight="1" x14ac:dyDescent="0.2">
      <c r="A316" s="32" t="str">
        <f>IF(OR('Rote Liste'!$BC316="H",'Rote Liste'!$BC316="V"),"",J316)</f>
        <v>nb</v>
      </c>
      <c r="B316" s="48" t="str">
        <f t="shared" si="5"/>
        <v/>
      </c>
      <c r="C316" s="49" t="s">
        <v>2673</v>
      </c>
      <c r="D316" s="50"/>
      <c r="E316" s="51"/>
      <c r="F316" s="52"/>
      <c r="G316" s="53"/>
      <c r="H316" s="53"/>
      <c r="I316" s="54"/>
      <c r="J316" s="54" t="str">
        <f>INDEX(ESV!$D$1:$D$567,MATCH(IF(ISNA(INDEX(KLAV!$B$2:$B$10,MATCH(IF(ISBLANK($D316)," ",$D316),KLAV!$A$2:$A$10,0))+INDEX(KLAV!$B$13:$B$21,MATCH(IF(ISBLANK($E316)," ",$E316),KLAV!$A$13:$A$21,0))+INDEX(KLAV!$B$24:$B$30,MATCH(IF(ISBLANK($F316)," ",$F316),KLAV!$A$24:$A$30,0))),999,INDEX(KLAV!$B$2:$B$10,MATCH(IF(ISBLANK($D316)," ",$D316),KLAV!$A$2:$A$10,0))+INDEX(KLAV!$B$13:$B$21,MATCH(IF(ISBLANK($E316)," ",$E316),KLAV!$A$13:$A$21,0))+INDEX(KLAV!$B$24:$B$30,MATCH(IF(ISBLANK($F316)," ",$F316),KLAV!$A$24:$A$30,0))),ESV!$E$1:$E$567,))</f>
        <v>nb</v>
      </c>
      <c r="R316" s="42"/>
      <c r="S316" s="42"/>
      <c r="U316" s="43"/>
      <c r="Z316" s="44"/>
      <c r="AA316" s="44"/>
      <c r="AB316" s="436"/>
      <c r="AC316" s="437"/>
      <c r="AD316" s="300"/>
      <c r="AE316" s="438"/>
      <c r="AF316" s="438"/>
      <c r="AG316" s="438"/>
      <c r="AH316" s="439"/>
      <c r="AI316" s="439"/>
      <c r="AJ316" s="439"/>
      <c r="AK316" s="439"/>
      <c r="BD316" s="44"/>
    </row>
    <row r="317" spans="1:56" ht="25.5" customHeight="1" x14ac:dyDescent="0.2">
      <c r="A317" s="32" t="str">
        <f>IF(OR('Rote Liste'!$BC317="H",'Rote Liste'!$BC317="V"),"",J317)</f>
        <v>nb</v>
      </c>
      <c r="B317" s="48" t="str">
        <f t="shared" si="5"/>
        <v/>
      </c>
      <c r="C317" s="49" t="s">
        <v>2674</v>
      </c>
      <c r="D317" s="50"/>
      <c r="E317" s="51"/>
      <c r="F317" s="52"/>
      <c r="G317" s="53"/>
      <c r="H317" s="53"/>
      <c r="I317" s="54"/>
      <c r="J317" s="54" t="str">
        <f>INDEX(ESV!$D$1:$D$567,MATCH(IF(ISNA(INDEX(KLAV!$B$2:$B$10,MATCH(IF(ISBLANK($D317)," ",$D317),KLAV!$A$2:$A$10,0))+INDEX(KLAV!$B$13:$B$21,MATCH(IF(ISBLANK($E317)," ",$E317),KLAV!$A$13:$A$21,0))+INDEX(KLAV!$B$24:$B$30,MATCH(IF(ISBLANK($F317)," ",$F317),KLAV!$A$24:$A$30,0))),999,INDEX(KLAV!$B$2:$B$10,MATCH(IF(ISBLANK($D317)," ",$D317),KLAV!$A$2:$A$10,0))+INDEX(KLAV!$B$13:$B$21,MATCH(IF(ISBLANK($E317)," ",$E317),KLAV!$A$13:$A$21,0))+INDEX(KLAV!$B$24:$B$30,MATCH(IF(ISBLANK($F317)," ",$F317),KLAV!$A$24:$A$30,0))),ESV!$E$1:$E$567,))</f>
        <v>nb</v>
      </c>
      <c r="R317" s="42"/>
      <c r="S317" s="42"/>
      <c r="U317" s="43"/>
      <c r="Z317" s="44"/>
      <c r="AA317" s="44"/>
      <c r="AB317" s="436"/>
      <c r="AC317" s="437"/>
      <c r="AD317" s="300"/>
      <c r="AE317" s="438"/>
      <c r="AF317" s="438"/>
      <c r="AG317" s="438"/>
      <c r="AH317" s="439"/>
      <c r="AI317" s="439"/>
      <c r="AJ317" s="439"/>
      <c r="AK317" s="439"/>
      <c r="BD317" s="44"/>
    </row>
    <row r="318" spans="1:56" ht="25.5" customHeight="1" x14ac:dyDescent="0.2">
      <c r="A318" s="32" t="str">
        <f>IF(OR('Rote Liste'!$BC318="H",'Rote Liste'!$BC318="V"),"",J318)</f>
        <v>nb</v>
      </c>
      <c r="B318" s="48" t="str">
        <f t="shared" si="5"/>
        <v/>
      </c>
      <c r="C318" s="49" t="s">
        <v>2675</v>
      </c>
      <c r="D318" s="50"/>
      <c r="E318" s="51"/>
      <c r="F318" s="52"/>
      <c r="G318" s="53"/>
      <c r="H318" s="53"/>
      <c r="I318" s="54"/>
      <c r="J318" s="54" t="str">
        <f>INDEX(ESV!$D$1:$D$567,MATCH(IF(ISNA(INDEX(KLAV!$B$2:$B$10,MATCH(IF(ISBLANK($D318)," ",$D318),KLAV!$A$2:$A$10,0))+INDEX(KLAV!$B$13:$B$21,MATCH(IF(ISBLANK($E318)," ",$E318),KLAV!$A$13:$A$21,0))+INDEX(KLAV!$B$24:$B$30,MATCH(IF(ISBLANK($F318)," ",$F318),KLAV!$A$24:$A$30,0))),999,INDEX(KLAV!$B$2:$B$10,MATCH(IF(ISBLANK($D318)," ",$D318),KLAV!$A$2:$A$10,0))+INDEX(KLAV!$B$13:$B$21,MATCH(IF(ISBLANK($E318)," ",$E318),KLAV!$A$13:$A$21,0))+INDEX(KLAV!$B$24:$B$30,MATCH(IF(ISBLANK($F318)," ",$F318),KLAV!$A$24:$A$30,0))),ESV!$E$1:$E$567,))</f>
        <v>nb</v>
      </c>
      <c r="R318" s="42"/>
      <c r="S318" s="42"/>
      <c r="U318" s="43"/>
      <c r="Z318" s="44"/>
      <c r="AA318" s="44"/>
      <c r="AB318" s="436"/>
      <c r="AC318" s="437"/>
      <c r="AD318" s="300"/>
      <c r="AE318" s="438"/>
      <c r="AF318" s="438"/>
      <c r="AG318" s="438"/>
      <c r="AH318" s="439"/>
      <c r="AI318" s="439"/>
      <c r="AJ318" s="439"/>
      <c r="AK318" s="439"/>
      <c r="BD318" s="44"/>
    </row>
    <row r="319" spans="1:56" ht="25.5" customHeight="1" x14ac:dyDescent="0.2">
      <c r="A319" s="32" t="str">
        <f>IF(OR('Rote Liste'!$BC319="H",'Rote Liste'!$BC319="V"),"",J319)</f>
        <v>nb</v>
      </c>
      <c r="B319" s="48" t="str">
        <f t="shared" si="5"/>
        <v/>
      </c>
      <c r="C319" s="49" t="s">
        <v>2676</v>
      </c>
      <c r="D319" s="50"/>
      <c r="E319" s="51"/>
      <c r="F319" s="52"/>
      <c r="G319" s="53"/>
      <c r="H319" s="53"/>
      <c r="I319" s="54"/>
      <c r="J319" s="54" t="str">
        <f>INDEX(ESV!$D$1:$D$567,MATCH(IF(ISNA(INDEX(KLAV!$B$2:$B$10,MATCH(IF(ISBLANK($D319)," ",$D319),KLAV!$A$2:$A$10,0))+INDEX(KLAV!$B$13:$B$21,MATCH(IF(ISBLANK($E319)," ",$E319),KLAV!$A$13:$A$21,0))+INDEX(KLAV!$B$24:$B$30,MATCH(IF(ISBLANK($F319)," ",$F319),KLAV!$A$24:$A$30,0))),999,INDEX(KLAV!$B$2:$B$10,MATCH(IF(ISBLANK($D319)," ",$D319),KLAV!$A$2:$A$10,0))+INDEX(KLAV!$B$13:$B$21,MATCH(IF(ISBLANK($E319)," ",$E319),KLAV!$A$13:$A$21,0))+INDEX(KLAV!$B$24:$B$30,MATCH(IF(ISBLANK($F319)," ",$F319),KLAV!$A$24:$A$30,0))),ESV!$E$1:$E$567,))</f>
        <v>nb</v>
      </c>
      <c r="R319" s="42"/>
      <c r="S319" s="42"/>
      <c r="U319" s="43"/>
      <c r="Z319" s="44"/>
      <c r="AA319" s="44"/>
      <c r="AB319" s="436"/>
      <c r="AC319" s="437"/>
      <c r="AD319" s="300"/>
      <c r="AE319" s="438"/>
      <c r="AF319" s="438"/>
      <c r="AG319" s="438"/>
      <c r="AH319" s="439"/>
      <c r="AI319" s="439"/>
      <c r="AJ319" s="439"/>
      <c r="AK319" s="439"/>
      <c r="BD319" s="44"/>
    </row>
    <row r="320" spans="1:56" ht="25.5" customHeight="1" x14ac:dyDescent="0.2">
      <c r="A320" s="32" t="str">
        <f>IF(OR('Rote Liste'!$BC320="H",'Rote Liste'!$BC320="V"),"",J320)</f>
        <v>nb</v>
      </c>
      <c r="B320" s="48" t="str">
        <f t="shared" si="5"/>
        <v/>
      </c>
      <c r="C320" s="49" t="s">
        <v>2677</v>
      </c>
      <c r="D320" s="50"/>
      <c r="E320" s="51"/>
      <c r="F320" s="52"/>
      <c r="G320" s="53"/>
      <c r="H320" s="53"/>
      <c r="I320" s="54"/>
      <c r="J320" s="54" t="str">
        <f>INDEX(ESV!$D$1:$D$567,MATCH(IF(ISNA(INDEX(KLAV!$B$2:$B$10,MATCH(IF(ISBLANK($D320)," ",$D320),KLAV!$A$2:$A$10,0))+INDEX(KLAV!$B$13:$B$21,MATCH(IF(ISBLANK($E320)," ",$E320),KLAV!$A$13:$A$21,0))+INDEX(KLAV!$B$24:$B$30,MATCH(IF(ISBLANK($F320)," ",$F320),KLAV!$A$24:$A$30,0))),999,INDEX(KLAV!$B$2:$B$10,MATCH(IF(ISBLANK($D320)," ",$D320),KLAV!$A$2:$A$10,0))+INDEX(KLAV!$B$13:$B$21,MATCH(IF(ISBLANK($E320)," ",$E320),KLAV!$A$13:$A$21,0))+INDEX(KLAV!$B$24:$B$30,MATCH(IF(ISBLANK($F320)," ",$F320),KLAV!$A$24:$A$30,0))),ESV!$E$1:$E$567,))</f>
        <v>nb</v>
      </c>
      <c r="R320" s="42"/>
      <c r="S320" s="42"/>
      <c r="U320" s="43"/>
      <c r="Z320" s="44"/>
      <c r="AA320" s="44"/>
      <c r="AB320" s="436"/>
      <c r="AC320" s="437"/>
      <c r="AD320" s="300"/>
      <c r="AE320" s="438"/>
      <c r="AF320" s="438"/>
      <c r="AG320" s="438"/>
      <c r="AH320" s="439"/>
      <c r="AI320" s="439"/>
      <c r="AJ320" s="439"/>
      <c r="AK320" s="439"/>
      <c r="BD320" s="44"/>
    </row>
    <row r="321" spans="1:56" ht="25.5" customHeight="1" x14ac:dyDescent="0.2">
      <c r="A321" s="32" t="str">
        <f>IF(OR('Rote Liste'!$BC321="H",'Rote Liste'!$BC321="V"),"",J321)</f>
        <v>nb</v>
      </c>
      <c r="B321" s="48" t="str">
        <f t="shared" si="5"/>
        <v/>
      </c>
      <c r="C321" s="49" t="s">
        <v>2678</v>
      </c>
      <c r="D321" s="50"/>
      <c r="E321" s="51"/>
      <c r="F321" s="52"/>
      <c r="G321" s="53"/>
      <c r="H321" s="53"/>
      <c r="I321" s="54"/>
      <c r="J321" s="54" t="str">
        <f>INDEX(ESV!$D$1:$D$567,MATCH(IF(ISNA(INDEX(KLAV!$B$2:$B$10,MATCH(IF(ISBLANK($D321)," ",$D321),KLAV!$A$2:$A$10,0))+INDEX(KLAV!$B$13:$B$21,MATCH(IF(ISBLANK($E321)," ",$E321),KLAV!$A$13:$A$21,0))+INDEX(KLAV!$B$24:$B$30,MATCH(IF(ISBLANK($F321)," ",$F321),KLAV!$A$24:$A$30,0))),999,INDEX(KLAV!$B$2:$B$10,MATCH(IF(ISBLANK($D321)," ",$D321),KLAV!$A$2:$A$10,0))+INDEX(KLAV!$B$13:$B$21,MATCH(IF(ISBLANK($E321)," ",$E321),KLAV!$A$13:$A$21,0))+INDEX(KLAV!$B$24:$B$30,MATCH(IF(ISBLANK($F321)," ",$F321),KLAV!$A$24:$A$30,0))),ESV!$E$1:$E$567,))</f>
        <v>nb</v>
      </c>
      <c r="R321" s="42"/>
      <c r="S321" s="42"/>
      <c r="U321" s="43"/>
      <c r="Z321" s="44"/>
      <c r="AA321" s="44"/>
      <c r="AB321" s="436"/>
      <c r="AC321" s="437"/>
      <c r="AD321" s="300"/>
      <c r="AE321" s="438"/>
      <c r="AF321" s="438"/>
      <c r="AG321" s="438"/>
      <c r="AH321" s="439"/>
      <c r="AI321" s="439"/>
      <c r="AJ321" s="439"/>
      <c r="AK321" s="439"/>
      <c r="BD321" s="44"/>
    </row>
    <row r="322" spans="1:56" ht="25.5" customHeight="1" x14ac:dyDescent="0.2">
      <c r="A322" s="32" t="str">
        <f>IF(OR('Rote Liste'!$BC322="H",'Rote Liste'!$BC322="V"),"",J322)</f>
        <v>nb</v>
      </c>
      <c r="B322" s="48" t="str">
        <f t="shared" si="5"/>
        <v/>
      </c>
      <c r="C322" s="49" t="s">
        <v>3056</v>
      </c>
      <c r="D322" s="50"/>
      <c r="E322" s="51"/>
      <c r="F322" s="52"/>
      <c r="G322" s="53"/>
      <c r="H322" s="53"/>
      <c r="I322" s="54"/>
      <c r="J322" s="54" t="str">
        <f>INDEX(ESV!$D$1:$D$567,MATCH(IF(ISNA(INDEX(KLAV!$B$2:$B$10,MATCH(IF(ISBLANK($D322)," ",$D322),KLAV!$A$2:$A$10,0))+INDEX(KLAV!$B$13:$B$21,MATCH(IF(ISBLANK($E322)," ",$E322),KLAV!$A$13:$A$21,0))+INDEX(KLAV!$B$24:$B$30,MATCH(IF(ISBLANK($F322)," ",$F322),KLAV!$A$24:$A$30,0))),999,INDEX(KLAV!$B$2:$B$10,MATCH(IF(ISBLANK($D322)," ",$D322),KLAV!$A$2:$A$10,0))+INDEX(KLAV!$B$13:$B$21,MATCH(IF(ISBLANK($E322)," ",$E322),KLAV!$A$13:$A$21,0))+INDEX(KLAV!$B$24:$B$30,MATCH(IF(ISBLANK($F322)," ",$F322),KLAV!$A$24:$A$30,0))),ESV!$E$1:$E$567,))</f>
        <v>nb</v>
      </c>
      <c r="R322" s="42"/>
      <c r="S322" s="42"/>
      <c r="U322" s="43"/>
      <c r="Z322" s="44"/>
      <c r="AA322" s="44"/>
      <c r="AB322" s="436"/>
      <c r="AC322" s="437"/>
      <c r="AD322" s="300"/>
      <c r="AE322" s="438"/>
      <c r="AF322" s="438"/>
      <c r="AG322" s="438"/>
      <c r="AH322" s="439"/>
      <c r="AI322" s="439"/>
      <c r="AJ322" s="439"/>
      <c r="AK322" s="439"/>
      <c r="BD322" s="44"/>
    </row>
    <row r="323" spans="1:56" ht="25.5" customHeight="1" x14ac:dyDescent="0.2">
      <c r="A323" s="32" t="str">
        <f>IF(OR('Rote Liste'!$BC323="H",'Rote Liste'!$BC323="V"),"",J323)</f>
        <v>nb</v>
      </c>
      <c r="B323" s="48" t="str">
        <f t="shared" si="5"/>
        <v/>
      </c>
      <c r="C323" s="49" t="s">
        <v>2679</v>
      </c>
      <c r="D323" s="50"/>
      <c r="E323" s="51"/>
      <c r="F323" s="52"/>
      <c r="G323" s="53"/>
      <c r="H323" s="53"/>
      <c r="I323" s="54"/>
      <c r="J323" s="54" t="str">
        <f>INDEX(ESV!$D$1:$D$567,MATCH(IF(ISNA(INDEX(KLAV!$B$2:$B$10,MATCH(IF(ISBLANK($D323)," ",$D323),KLAV!$A$2:$A$10,0))+INDEX(KLAV!$B$13:$B$21,MATCH(IF(ISBLANK($E323)," ",$E323),KLAV!$A$13:$A$21,0))+INDEX(KLAV!$B$24:$B$30,MATCH(IF(ISBLANK($F323)," ",$F323),KLAV!$A$24:$A$30,0))),999,INDEX(KLAV!$B$2:$B$10,MATCH(IF(ISBLANK($D323)," ",$D323),KLAV!$A$2:$A$10,0))+INDEX(KLAV!$B$13:$B$21,MATCH(IF(ISBLANK($E323)," ",$E323),KLAV!$A$13:$A$21,0))+INDEX(KLAV!$B$24:$B$30,MATCH(IF(ISBLANK($F323)," ",$F323),KLAV!$A$24:$A$30,0))),ESV!$E$1:$E$567,))</f>
        <v>nb</v>
      </c>
      <c r="R323" s="42"/>
      <c r="S323" s="42"/>
      <c r="U323" s="43"/>
      <c r="Z323" s="44"/>
      <c r="AA323" s="44"/>
      <c r="AB323" s="436"/>
      <c r="AC323" s="437"/>
      <c r="AD323" s="300"/>
      <c r="AE323" s="438"/>
      <c r="AF323" s="438"/>
      <c r="AG323" s="438"/>
      <c r="AH323" s="439"/>
      <c r="AI323" s="439"/>
      <c r="AJ323" s="439"/>
      <c r="AK323" s="439"/>
      <c r="BD323" s="44"/>
    </row>
    <row r="324" spans="1:56" ht="25.5" customHeight="1" x14ac:dyDescent="0.2">
      <c r="A324" s="32" t="str">
        <f>IF(OR('Rote Liste'!$BC324="H",'Rote Liste'!$BC324="V"),"",J324)</f>
        <v>nb</v>
      </c>
      <c r="B324" s="48" t="str">
        <f t="shared" si="5"/>
        <v/>
      </c>
      <c r="C324" s="49" t="s">
        <v>2680</v>
      </c>
      <c r="D324" s="50"/>
      <c r="E324" s="51"/>
      <c r="F324" s="52"/>
      <c r="G324" s="53"/>
      <c r="H324" s="53"/>
      <c r="I324" s="54"/>
      <c r="J324" s="54" t="str">
        <f>INDEX(ESV!$D$1:$D$567,MATCH(IF(ISNA(INDEX(KLAV!$B$2:$B$10,MATCH(IF(ISBLANK($D324)," ",$D324),KLAV!$A$2:$A$10,0))+INDEX(KLAV!$B$13:$B$21,MATCH(IF(ISBLANK($E324)," ",$E324),KLAV!$A$13:$A$21,0))+INDEX(KLAV!$B$24:$B$30,MATCH(IF(ISBLANK($F324)," ",$F324),KLAV!$A$24:$A$30,0))),999,INDEX(KLAV!$B$2:$B$10,MATCH(IF(ISBLANK($D324)," ",$D324),KLAV!$A$2:$A$10,0))+INDEX(KLAV!$B$13:$B$21,MATCH(IF(ISBLANK($E324)," ",$E324),KLAV!$A$13:$A$21,0))+INDEX(KLAV!$B$24:$B$30,MATCH(IF(ISBLANK($F324)," ",$F324),KLAV!$A$24:$A$30,0))),ESV!$E$1:$E$567,))</f>
        <v>nb</v>
      </c>
      <c r="R324" s="42"/>
      <c r="S324" s="42"/>
      <c r="U324" s="43"/>
      <c r="Z324" s="44"/>
      <c r="AA324" s="44"/>
      <c r="AB324" s="436"/>
      <c r="AC324" s="437"/>
      <c r="AD324" s="300"/>
      <c r="AE324" s="438"/>
      <c r="AF324" s="438"/>
      <c r="AG324" s="438"/>
      <c r="AH324" s="439"/>
      <c r="AI324" s="439"/>
      <c r="AJ324" s="439"/>
      <c r="AK324" s="439"/>
      <c r="BD324" s="44"/>
    </row>
    <row r="325" spans="1:56" ht="25.5" customHeight="1" x14ac:dyDescent="0.2">
      <c r="A325" s="32" t="str">
        <f>IF(OR('Rote Liste'!$BC325="H",'Rote Liste'!$BC325="V"),"",J325)</f>
        <v>nb</v>
      </c>
      <c r="B325" s="48" t="str">
        <f t="shared" si="5"/>
        <v/>
      </c>
      <c r="C325" s="49" t="s">
        <v>2681</v>
      </c>
      <c r="D325" s="50"/>
      <c r="E325" s="51"/>
      <c r="F325" s="52"/>
      <c r="G325" s="53"/>
      <c r="H325" s="53"/>
      <c r="I325" s="54"/>
      <c r="J325" s="54" t="str">
        <f>INDEX(ESV!$D$1:$D$567,MATCH(IF(ISNA(INDEX(KLAV!$B$2:$B$10,MATCH(IF(ISBLANK($D325)," ",$D325),KLAV!$A$2:$A$10,0))+INDEX(KLAV!$B$13:$B$21,MATCH(IF(ISBLANK($E325)," ",$E325),KLAV!$A$13:$A$21,0))+INDEX(KLAV!$B$24:$B$30,MATCH(IF(ISBLANK($F325)," ",$F325),KLAV!$A$24:$A$30,0))),999,INDEX(KLAV!$B$2:$B$10,MATCH(IF(ISBLANK($D325)," ",$D325),KLAV!$A$2:$A$10,0))+INDEX(KLAV!$B$13:$B$21,MATCH(IF(ISBLANK($E325)," ",$E325),KLAV!$A$13:$A$21,0))+INDEX(KLAV!$B$24:$B$30,MATCH(IF(ISBLANK($F325)," ",$F325),KLAV!$A$24:$A$30,0))),ESV!$E$1:$E$567,))</f>
        <v>nb</v>
      </c>
      <c r="R325" s="42"/>
      <c r="S325" s="42"/>
      <c r="U325" s="43"/>
      <c r="Z325" s="44"/>
      <c r="AA325" s="44"/>
      <c r="AB325" s="436"/>
      <c r="AC325" s="437"/>
      <c r="AD325" s="300"/>
      <c r="AE325" s="438"/>
      <c r="AF325" s="438"/>
      <c r="AG325" s="438"/>
      <c r="AH325" s="439"/>
      <c r="AI325" s="439"/>
      <c r="AJ325" s="439"/>
      <c r="AK325" s="439"/>
      <c r="BD325" s="44"/>
    </row>
    <row r="326" spans="1:56" ht="25.5" customHeight="1" x14ac:dyDescent="0.2">
      <c r="A326" s="32" t="str">
        <f>IF(OR('Rote Liste'!$BC326="H",'Rote Liste'!$BC326="V"),"",J326)</f>
        <v>nb</v>
      </c>
      <c r="B326" s="48" t="str">
        <f t="shared" si="5"/>
        <v/>
      </c>
      <c r="C326" s="49" t="s">
        <v>2682</v>
      </c>
      <c r="D326" s="50"/>
      <c r="E326" s="51"/>
      <c r="F326" s="52"/>
      <c r="G326" s="53"/>
      <c r="H326" s="53"/>
      <c r="I326" s="54"/>
      <c r="J326" s="54" t="str">
        <f>INDEX(ESV!$D$1:$D$567,MATCH(IF(ISNA(INDEX(KLAV!$B$2:$B$10,MATCH(IF(ISBLANK($D326)," ",$D326),KLAV!$A$2:$A$10,0))+INDEX(KLAV!$B$13:$B$21,MATCH(IF(ISBLANK($E326)," ",$E326),KLAV!$A$13:$A$21,0))+INDEX(KLAV!$B$24:$B$30,MATCH(IF(ISBLANK($F326)," ",$F326),KLAV!$A$24:$A$30,0))),999,INDEX(KLAV!$B$2:$B$10,MATCH(IF(ISBLANK($D326)," ",$D326),KLAV!$A$2:$A$10,0))+INDEX(KLAV!$B$13:$B$21,MATCH(IF(ISBLANK($E326)," ",$E326),KLAV!$A$13:$A$21,0))+INDEX(KLAV!$B$24:$B$30,MATCH(IF(ISBLANK($F326)," ",$F326),KLAV!$A$24:$A$30,0))),ESV!$E$1:$E$567,))</f>
        <v>nb</v>
      </c>
      <c r="R326" s="42"/>
      <c r="S326" s="42"/>
      <c r="U326" s="43"/>
      <c r="Z326" s="44"/>
      <c r="AA326" s="44"/>
      <c r="AB326" s="436"/>
      <c r="AC326" s="437"/>
      <c r="AD326" s="300"/>
      <c r="AE326" s="438"/>
      <c r="AF326" s="438"/>
      <c r="AG326" s="438"/>
      <c r="AH326" s="439"/>
      <c r="AI326" s="439"/>
      <c r="AJ326" s="439"/>
      <c r="AK326" s="439"/>
      <c r="BD326" s="44"/>
    </row>
    <row r="327" spans="1:56" ht="25.5" customHeight="1" x14ac:dyDescent="0.2">
      <c r="A327" s="32" t="str">
        <f>IF(OR('Rote Liste'!$BC327="H",'Rote Liste'!$BC327="V"),"",J327)</f>
        <v>nb</v>
      </c>
      <c r="B327" s="48" t="str">
        <f t="shared" si="5"/>
        <v/>
      </c>
      <c r="C327" s="49" t="s">
        <v>2683</v>
      </c>
      <c r="D327" s="50"/>
      <c r="E327" s="51"/>
      <c r="F327" s="52"/>
      <c r="G327" s="53"/>
      <c r="H327" s="53"/>
      <c r="I327" s="54"/>
      <c r="J327" s="54" t="str">
        <f>INDEX(ESV!$D$1:$D$567,MATCH(IF(ISNA(INDEX(KLAV!$B$2:$B$10,MATCH(IF(ISBLANK($D327)," ",$D327),KLAV!$A$2:$A$10,0))+INDEX(KLAV!$B$13:$B$21,MATCH(IF(ISBLANK($E327)," ",$E327),KLAV!$A$13:$A$21,0))+INDEX(KLAV!$B$24:$B$30,MATCH(IF(ISBLANK($F327)," ",$F327),KLAV!$A$24:$A$30,0))),999,INDEX(KLAV!$B$2:$B$10,MATCH(IF(ISBLANK($D327)," ",$D327),KLAV!$A$2:$A$10,0))+INDEX(KLAV!$B$13:$B$21,MATCH(IF(ISBLANK($E327)," ",$E327),KLAV!$A$13:$A$21,0))+INDEX(KLAV!$B$24:$B$30,MATCH(IF(ISBLANK($F327)," ",$F327),KLAV!$A$24:$A$30,0))),ESV!$E$1:$E$567,))</f>
        <v>nb</v>
      </c>
      <c r="R327" s="42"/>
      <c r="S327" s="42"/>
      <c r="U327" s="43"/>
      <c r="Z327" s="44"/>
      <c r="AA327" s="44"/>
      <c r="AB327" s="436"/>
      <c r="AC327" s="437"/>
      <c r="AD327" s="300"/>
      <c r="AE327" s="438"/>
      <c r="AF327" s="438"/>
      <c r="AG327" s="438"/>
      <c r="AH327" s="439"/>
      <c r="AI327" s="439"/>
      <c r="AJ327" s="439"/>
      <c r="AK327" s="439"/>
      <c r="BD327" s="44"/>
    </row>
    <row r="328" spans="1:56" ht="25.5" customHeight="1" x14ac:dyDescent="0.2">
      <c r="A328" s="32" t="str">
        <f>IF(OR('Rote Liste'!$BC328="H",'Rote Liste'!$BC328="V"),"",J328)</f>
        <v>nb</v>
      </c>
      <c r="B328" s="48" t="str">
        <f t="shared" si="5"/>
        <v/>
      </c>
      <c r="C328" s="49" t="s">
        <v>2684</v>
      </c>
      <c r="D328" s="50"/>
      <c r="E328" s="51"/>
      <c r="F328" s="52"/>
      <c r="G328" s="53"/>
      <c r="H328" s="53"/>
      <c r="I328" s="54"/>
      <c r="J328" s="54" t="str">
        <f>INDEX(ESV!$D$1:$D$567,MATCH(IF(ISNA(INDEX(KLAV!$B$2:$B$10,MATCH(IF(ISBLANK($D328)," ",$D328),KLAV!$A$2:$A$10,0))+INDEX(KLAV!$B$13:$B$21,MATCH(IF(ISBLANK($E328)," ",$E328),KLAV!$A$13:$A$21,0))+INDEX(KLAV!$B$24:$B$30,MATCH(IF(ISBLANK($F328)," ",$F328),KLAV!$A$24:$A$30,0))),999,INDEX(KLAV!$B$2:$B$10,MATCH(IF(ISBLANK($D328)," ",$D328),KLAV!$A$2:$A$10,0))+INDEX(KLAV!$B$13:$B$21,MATCH(IF(ISBLANK($E328)," ",$E328),KLAV!$A$13:$A$21,0))+INDEX(KLAV!$B$24:$B$30,MATCH(IF(ISBLANK($F328)," ",$F328),KLAV!$A$24:$A$30,0))),ESV!$E$1:$E$567,))</f>
        <v>nb</v>
      </c>
      <c r="R328" s="42"/>
      <c r="S328" s="42"/>
      <c r="U328" s="43"/>
      <c r="Z328" s="44"/>
      <c r="AA328" s="44"/>
      <c r="AB328" s="436"/>
      <c r="AC328" s="437"/>
      <c r="AD328" s="300"/>
      <c r="AE328" s="438"/>
      <c r="AF328" s="438"/>
      <c r="AG328" s="438"/>
      <c r="AH328" s="439"/>
      <c r="AI328" s="439"/>
      <c r="AJ328" s="439"/>
      <c r="AK328" s="439"/>
      <c r="BD328" s="44"/>
    </row>
    <row r="329" spans="1:56" ht="25.5" customHeight="1" x14ac:dyDescent="0.2">
      <c r="A329" s="32" t="str">
        <f>IF(OR('Rote Liste'!$BC329="H",'Rote Liste'!$BC329="V"),"",J329)</f>
        <v>nb</v>
      </c>
      <c r="B329" s="48" t="str">
        <f t="shared" si="5"/>
        <v/>
      </c>
      <c r="C329" s="49" t="s">
        <v>2685</v>
      </c>
      <c r="D329" s="50"/>
      <c r="E329" s="51"/>
      <c r="F329" s="52"/>
      <c r="G329" s="53"/>
      <c r="H329" s="53"/>
      <c r="I329" s="54"/>
      <c r="J329" s="54" t="str">
        <f>INDEX(ESV!$D$1:$D$567,MATCH(IF(ISNA(INDEX(KLAV!$B$2:$B$10,MATCH(IF(ISBLANK($D329)," ",$D329),KLAV!$A$2:$A$10,0))+INDEX(KLAV!$B$13:$B$21,MATCH(IF(ISBLANK($E329)," ",$E329),KLAV!$A$13:$A$21,0))+INDEX(KLAV!$B$24:$B$30,MATCH(IF(ISBLANK($F329)," ",$F329),KLAV!$A$24:$A$30,0))),999,INDEX(KLAV!$B$2:$B$10,MATCH(IF(ISBLANK($D329)," ",$D329),KLAV!$A$2:$A$10,0))+INDEX(KLAV!$B$13:$B$21,MATCH(IF(ISBLANK($E329)," ",$E329),KLAV!$A$13:$A$21,0))+INDEX(KLAV!$B$24:$B$30,MATCH(IF(ISBLANK($F329)," ",$F329),KLAV!$A$24:$A$30,0))),ESV!$E$1:$E$567,))</f>
        <v>nb</v>
      </c>
      <c r="R329" s="42"/>
      <c r="S329" s="42"/>
      <c r="U329" s="43"/>
      <c r="Z329" s="44"/>
      <c r="AA329" s="44"/>
      <c r="AB329" s="436"/>
      <c r="AC329" s="437"/>
      <c r="AD329" s="300"/>
      <c r="AE329" s="438"/>
      <c r="AF329" s="438"/>
      <c r="AG329" s="438"/>
      <c r="AH329" s="439"/>
      <c r="AI329" s="439"/>
      <c r="AJ329" s="439"/>
      <c r="AK329" s="439"/>
      <c r="BD329" s="44"/>
    </row>
    <row r="330" spans="1:56" ht="25.5" customHeight="1" x14ac:dyDescent="0.2">
      <c r="A330" s="32" t="str">
        <f>IF(OR('Rote Liste'!$BC330="H",'Rote Liste'!$BC330="V"),"",J330)</f>
        <v>nb</v>
      </c>
      <c r="B330" s="48" t="str">
        <f t="shared" si="5"/>
        <v/>
      </c>
      <c r="C330" s="49" t="s">
        <v>2686</v>
      </c>
      <c r="D330" s="50"/>
      <c r="E330" s="51"/>
      <c r="F330" s="52"/>
      <c r="G330" s="53"/>
      <c r="H330" s="53"/>
      <c r="I330" s="54"/>
      <c r="J330" s="54" t="str">
        <f>INDEX(ESV!$D$1:$D$567,MATCH(IF(ISNA(INDEX(KLAV!$B$2:$B$10,MATCH(IF(ISBLANK($D330)," ",$D330),KLAV!$A$2:$A$10,0))+INDEX(KLAV!$B$13:$B$21,MATCH(IF(ISBLANK($E330)," ",$E330),KLAV!$A$13:$A$21,0))+INDEX(KLAV!$B$24:$B$30,MATCH(IF(ISBLANK($F330)," ",$F330),KLAV!$A$24:$A$30,0))),999,INDEX(KLAV!$B$2:$B$10,MATCH(IF(ISBLANK($D330)," ",$D330),KLAV!$A$2:$A$10,0))+INDEX(KLAV!$B$13:$B$21,MATCH(IF(ISBLANK($E330)," ",$E330),KLAV!$A$13:$A$21,0))+INDEX(KLAV!$B$24:$B$30,MATCH(IF(ISBLANK($F330)," ",$F330),KLAV!$A$24:$A$30,0))),ESV!$E$1:$E$567,))</f>
        <v>nb</v>
      </c>
      <c r="R330" s="42"/>
      <c r="S330" s="42"/>
      <c r="U330" s="43"/>
      <c r="Z330" s="44"/>
      <c r="AA330" s="44"/>
      <c r="AB330" s="436"/>
      <c r="AC330" s="437"/>
      <c r="AD330" s="300"/>
      <c r="AE330" s="438"/>
      <c r="AF330" s="438"/>
      <c r="AG330" s="438"/>
      <c r="AH330" s="439"/>
      <c r="AI330" s="439"/>
      <c r="AJ330" s="439"/>
      <c r="AK330" s="439"/>
      <c r="BD330" s="44"/>
    </row>
    <row r="331" spans="1:56" ht="25.5" customHeight="1" x14ac:dyDescent="0.2">
      <c r="A331" s="32" t="str">
        <f>IF(OR('Rote Liste'!$BC331="H",'Rote Liste'!$BC331="V"),"",J331)</f>
        <v>nb</v>
      </c>
      <c r="B331" s="48" t="str">
        <f t="shared" si="5"/>
        <v/>
      </c>
      <c r="C331" s="49" t="s">
        <v>2687</v>
      </c>
      <c r="D331" s="50"/>
      <c r="E331" s="51"/>
      <c r="F331" s="52"/>
      <c r="G331" s="53"/>
      <c r="H331" s="53"/>
      <c r="I331" s="54"/>
      <c r="J331" s="54" t="str">
        <f>INDEX(ESV!$D$1:$D$567,MATCH(IF(ISNA(INDEX(KLAV!$B$2:$B$10,MATCH(IF(ISBLANK($D331)," ",$D331),KLAV!$A$2:$A$10,0))+INDEX(KLAV!$B$13:$B$21,MATCH(IF(ISBLANK($E331)," ",$E331),KLAV!$A$13:$A$21,0))+INDEX(KLAV!$B$24:$B$30,MATCH(IF(ISBLANK($F331)," ",$F331),KLAV!$A$24:$A$30,0))),999,INDEX(KLAV!$B$2:$B$10,MATCH(IF(ISBLANK($D331)," ",$D331),KLAV!$A$2:$A$10,0))+INDEX(KLAV!$B$13:$B$21,MATCH(IF(ISBLANK($E331)," ",$E331),KLAV!$A$13:$A$21,0))+INDEX(KLAV!$B$24:$B$30,MATCH(IF(ISBLANK($F331)," ",$F331),KLAV!$A$24:$A$30,0))),ESV!$E$1:$E$567,))</f>
        <v>nb</v>
      </c>
      <c r="R331" s="42"/>
      <c r="S331" s="42"/>
      <c r="U331" s="43"/>
      <c r="Z331" s="44"/>
      <c r="AA331" s="44"/>
      <c r="AB331" s="436"/>
      <c r="AC331" s="437"/>
      <c r="AD331" s="300"/>
      <c r="AE331" s="438"/>
      <c r="AF331" s="438"/>
      <c r="AG331" s="438"/>
      <c r="AH331" s="439"/>
      <c r="AI331" s="439"/>
      <c r="AJ331" s="439"/>
      <c r="AK331" s="439"/>
      <c r="BD331" s="44"/>
    </row>
    <row r="332" spans="1:56" ht="25.5" customHeight="1" x14ac:dyDescent="0.2">
      <c r="A332" s="32" t="str">
        <f>IF(OR('Rote Liste'!$BC332="H",'Rote Liste'!$BC332="V"),"",J332)</f>
        <v>nb</v>
      </c>
      <c r="B332" s="48" t="str">
        <f t="shared" si="5"/>
        <v/>
      </c>
      <c r="C332" s="49" t="s">
        <v>2688</v>
      </c>
      <c r="D332" s="50"/>
      <c r="E332" s="51"/>
      <c r="F332" s="52"/>
      <c r="G332" s="53"/>
      <c r="H332" s="53"/>
      <c r="I332" s="54"/>
      <c r="J332" s="54" t="str">
        <f>INDEX(ESV!$D$1:$D$567,MATCH(IF(ISNA(INDEX(KLAV!$B$2:$B$10,MATCH(IF(ISBLANK($D332)," ",$D332),KLAV!$A$2:$A$10,0))+INDEX(KLAV!$B$13:$B$21,MATCH(IF(ISBLANK($E332)," ",$E332),KLAV!$A$13:$A$21,0))+INDEX(KLAV!$B$24:$B$30,MATCH(IF(ISBLANK($F332)," ",$F332),KLAV!$A$24:$A$30,0))),999,INDEX(KLAV!$B$2:$B$10,MATCH(IF(ISBLANK($D332)," ",$D332),KLAV!$A$2:$A$10,0))+INDEX(KLAV!$B$13:$B$21,MATCH(IF(ISBLANK($E332)," ",$E332),KLAV!$A$13:$A$21,0))+INDEX(KLAV!$B$24:$B$30,MATCH(IF(ISBLANK($F332)," ",$F332),KLAV!$A$24:$A$30,0))),ESV!$E$1:$E$567,))</f>
        <v>nb</v>
      </c>
      <c r="R332" s="42"/>
      <c r="S332" s="42"/>
      <c r="U332" s="43"/>
      <c r="Z332" s="44"/>
      <c r="AA332" s="44"/>
      <c r="AB332" s="436"/>
      <c r="AC332" s="437"/>
      <c r="AD332" s="300"/>
      <c r="AE332" s="438"/>
      <c r="AF332" s="438"/>
      <c r="AG332" s="438"/>
      <c r="AH332" s="439"/>
      <c r="AI332" s="439"/>
      <c r="AJ332" s="439"/>
      <c r="AK332" s="439"/>
      <c r="BD332" s="44"/>
    </row>
    <row r="333" spans="1:56" ht="25.5" customHeight="1" x14ac:dyDescent="0.2">
      <c r="A333" s="32" t="str">
        <f>IF(OR('Rote Liste'!$BC333="H",'Rote Liste'!$BC333="V"),"",J333)</f>
        <v>nb</v>
      </c>
      <c r="B333" s="48" t="str">
        <f t="shared" si="5"/>
        <v/>
      </c>
      <c r="C333" s="49" t="s">
        <v>2689</v>
      </c>
      <c r="D333" s="50"/>
      <c r="E333" s="51"/>
      <c r="F333" s="52"/>
      <c r="G333" s="53"/>
      <c r="H333" s="53"/>
      <c r="I333" s="54"/>
      <c r="J333" s="54" t="str">
        <f>INDEX(ESV!$D$1:$D$567,MATCH(IF(ISNA(INDEX(KLAV!$B$2:$B$10,MATCH(IF(ISBLANK($D333)," ",$D333),KLAV!$A$2:$A$10,0))+INDEX(KLAV!$B$13:$B$21,MATCH(IF(ISBLANK($E333)," ",$E333),KLAV!$A$13:$A$21,0))+INDEX(KLAV!$B$24:$B$30,MATCH(IF(ISBLANK($F333)," ",$F333),KLAV!$A$24:$A$30,0))),999,INDEX(KLAV!$B$2:$B$10,MATCH(IF(ISBLANK($D333)," ",$D333),KLAV!$A$2:$A$10,0))+INDEX(KLAV!$B$13:$B$21,MATCH(IF(ISBLANK($E333)," ",$E333),KLAV!$A$13:$A$21,0))+INDEX(KLAV!$B$24:$B$30,MATCH(IF(ISBLANK($F333)," ",$F333),KLAV!$A$24:$A$30,0))),ESV!$E$1:$E$567,))</f>
        <v>nb</v>
      </c>
      <c r="R333" s="42"/>
      <c r="S333" s="42"/>
      <c r="U333" s="43"/>
      <c r="Z333" s="44"/>
      <c r="AA333" s="44"/>
      <c r="AB333" s="436"/>
      <c r="AC333" s="437"/>
      <c r="AD333" s="300"/>
      <c r="AE333" s="438"/>
      <c r="AF333" s="438"/>
      <c r="AG333" s="438"/>
      <c r="AH333" s="439"/>
      <c r="AI333" s="439"/>
      <c r="AJ333" s="439"/>
      <c r="AK333" s="439"/>
      <c r="BD333" s="44"/>
    </row>
    <row r="334" spans="1:56" ht="25.5" customHeight="1" x14ac:dyDescent="0.2">
      <c r="A334" s="32" t="str">
        <f>IF(OR('Rote Liste'!$BC334="H",'Rote Liste'!$BC334="V"),"",J334)</f>
        <v>nb</v>
      </c>
      <c r="B334" s="48" t="str">
        <f t="shared" si="5"/>
        <v/>
      </c>
      <c r="C334" s="49" t="s">
        <v>2690</v>
      </c>
      <c r="D334" s="50"/>
      <c r="E334" s="51"/>
      <c r="F334" s="52"/>
      <c r="G334" s="53"/>
      <c r="H334" s="53"/>
      <c r="I334" s="54"/>
      <c r="J334" s="54" t="str">
        <f>INDEX(ESV!$D$1:$D$567,MATCH(IF(ISNA(INDEX(KLAV!$B$2:$B$10,MATCH(IF(ISBLANK($D334)," ",$D334),KLAV!$A$2:$A$10,0))+INDEX(KLAV!$B$13:$B$21,MATCH(IF(ISBLANK($E334)," ",$E334),KLAV!$A$13:$A$21,0))+INDEX(KLAV!$B$24:$B$30,MATCH(IF(ISBLANK($F334)," ",$F334),KLAV!$A$24:$A$30,0))),999,INDEX(KLAV!$B$2:$B$10,MATCH(IF(ISBLANK($D334)," ",$D334),KLAV!$A$2:$A$10,0))+INDEX(KLAV!$B$13:$B$21,MATCH(IF(ISBLANK($E334)," ",$E334),KLAV!$A$13:$A$21,0))+INDEX(KLAV!$B$24:$B$30,MATCH(IF(ISBLANK($F334)," ",$F334),KLAV!$A$24:$A$30,0))),ESV!$E$1:$E$567,))</f>
        <v>nb</v>
      </c>
      <c r="R334" s="42"/>
      <c r="S334" s="42"/>
      <c r="U334" s="43"/>
      <c r="Z334" s="44"/>
      <c r="AA334" s="44"/>
      <c r="AB334" s="436"/>
      <c r="AC334" s="437"/>
      <c r="AD334" s="300"/>
      <c r="AE334" s="438"/>
      <c r="AF334" s="438"/>
      <c r="AG334" s="438"/>
      <c r="AH334" s="439"/>
      <c r="AI334" s="439"/>
      <c r="AJ334" s="439"/>
      <c r="AK334" s="439"/>
      <c r="BD334" s="44"/>
    </row>
    <row r="335" spans="1:56" ht="25.5" customHeight="1" x14ac:dyDescent="0.2">
      <c r="A335" s="32" t="str">
        <f>IF(OR('Rote Liste'!$BC335="H",'Rote Liste'!$BC335="V"),"",J335)</f>
        <v>nb</v>
      </c>
      <c r="B335" s="48" t="str">
        <f t="shared" si="5"/>
        <v/>
      </c>
      <c r="C335" s="49" t="s">
        <v>2691</v>
      </c>
      <c r="D335" s="50"/>
      <c r="E335" s="51"/>
      <c r="F335" s="52"/>
      <c r="G335" s="53"/>
      <c r="H335" s="53"/>
      <c r="I335" s="54"/>
      <c r="J335" s="54" t="str">
        <f>INDEX(ESV!$D$1:$D$567,MATCH(IF(ISNA(INDEX(KLAV!$B$2:$B$10,MATCH(IF(ISBLANK($D335)," ",$D335),KLAV!$A$2:$A$10,0))+INDEX(KLAV!$B$13:$B$21,MATCH(IF(ISBLANK($E335)," ",$E335),KLAV!$A$13:$A$21,0))+INDEX(KLAV!$B$24:$B$30,MATCH(IF(ISBLANK($F335)," ",$F335),KLAV!$A$24:$A$30,0))),999,INDEX(KLAV!$B$2:$B$10,MATCH(IF(ISBLANK($D335)," ",$D335),KLAV!$A$2:$A$10,0))+INDEX(KLAV!$B$13:$B$21,MATCH(IF(ISBLANK($E335)," ",$E335),KLAV!$A$13:$A$21,0))+INDEX(KLAV!$B$24:$B$30,MATCH(IF(ISBLANK($F335)," ",$F335),KLAV!$A$24:$A$30,0))),ESV!$E$1:$E$567,))</f>
        <v>nb</v>
      </c>
      <c r="R335" s="42"/>
      <c r="S335" s="42"/>
      <c r="U335" s="43"/>
      <c r="Z335" s="44"/>
      <c r="AA335" s="44"/>
      <c r="AB335" s="436"/>
      <c r="AC335" s="437"/>
      <c r="AD335" s="300"/>
      <c r="AE335" s="438"/>
      <c r="AF335" s="438"/>
      <c r="AG335" s="438"/>
      <c r="AH335" s="439"/>
      <c r="AI335" s="439"/>
      <c r="AJ335" s="439"/>
      <c r="AK335" s="439"/>
      <c r="BD335" s="44"/>
    </row>
    <row r="336" spans="1:56" ht="25.5" customHeight="1" x14ac:dyDescent="0.2">
      <c r="A336" s="32" t="str">
        <f>IF(OR('Rote Liste'!$BC336="H",'Rote Liste'!$BC336="V"),"",J336)</f>
        <v/>
      </c>
      <c r="B336" s="48" t="str">
        <f t="shared" si="5"/>
        <v/>
      </c>
      <c r="C336" s="49" t="s">
        <v>3207</v>
      </c>
      <c r="D336" s="50"/>
      <c r="E336" s="51"/>
      <c r="F336" s="52"/>
      <c r="G336" s="53"/>
      <c r="H336" s="53"/>
      <c r="I336" s="54"/>
      <c r="J336" s="54" t="str">
        <f>INDEX(ESV!$D$1:$D$567,MATCH(IF(ISNA(INDEX(KLAV!$B$2:$B$10,MATCH(IF(ISBLANK($D336)," ",$D336),KLAV!$A$2:$A$10,0))+INDEX(KLAV!$B$13:$B$21,MATCH(IF(ISBLANK($E336)," ",$E336),KLAV!$A$13:$A$21,0))+INDEX(KLAV!$B$24:$B$30,MATCH(IF(ISBLANK($F336)," ",$F336),KLAV!$A$24:$A$30,0))),999,INDEX(KLAV!$B$2:$B$10,MATCH(IF(ISBLANK($D336)," ",$D336),KLAV!$A$2:$A$10,0))+INDEX(KLAV!$B$13:$B$21,MATCH(IF(ISBLANK($E336)," ",$E336),KLAV!$A$13:$A$21,0))+INDEX(KLAV!$B$24:$B$30,MATCH(IF(ISBLANK($F336)," ",$F336),KLAV!$A$24:$A$30,0))),ESV!$E$1:$E$567,))</f>
        <v>nb</v>
      </c>
      <c r="R336" s="42"/>
      <c r="S336" s="42"/>
      <c r="U336" s="43"/>
      <c r="Z336" s="44"/>
      <c r="AA336" s="44"/>
      <c r="AB336" s="436"/>
      <c r="AC336" s="437"/>
      <c r="AD336" s="300"/>
      <c r="AE336" s="438"/>
      <c r="AF336" s="438"/>
      <c r="AG336" s="438"/>
      <c r="AH336" s="439"/>
      <c r="AI336" s="439"/>
      <c r="AJ336" s="439"/>
      <c r="AK336" s="439"/>
      <c r="BD336" s="44"/>
    </row>
    <row r="337" spans="1:56" ht="25.5" customHeight="1" x14ac:dyDescent="0.2">
      <c r="A337" s="32" t="str">
        <f>IF(OR('Rote Liste'!$BC337="H",'Rote Liste'!$BC337="V"),"",J337)</f>
        <v/>
      </c>
      <c r="B337" s="48" t="str">
        <f t="shared" si="5"/>
        <v/>
      </c>
      <c r="C337" s="49" t="s">
        <v>3208</v>
      </c>
      <c r="D337" s="50"/>
      <c r="E337" s="51"/>
      <c r="F337" s="52"/>
      <c r="G337" s="53"/>
      <c r="H337" s="53"/>
      <c r="I337" s="54"/>
      <c r="J337" s="54" t="str">
        <f>INDEX(ESV!$D$1:$D$567,MATCH(IF(ISNA(INDEX(KLAV!$B$2:$B$10,MATCH(IF(ISBLANK($D337)," ",$D337),KLAV!$A$2:$A$10,0))+INDEX(KLAV!$B$13:$B$21,MATCH(IF(ISBLANK($E337)," ",$E337),KLAV!$A$13:$A$21,0))+INDEX(KLAV!$B$24:$B$30,MATCH(IF(ISBLANK($F337)," ",$F337),KLAV!$A$24:$A$30,0))),999,INDEX(KLAV!$B$2:$B$10,MATCH(IF(ISBLANK($D337)," ",$D337),KLAV!$A$2:$A$10,0))+INDEX(KLAV!$B$13:$B$21,MATCH(IF(ISBLANK($E337)," ",$E337),KLAV!$A$13:$A$21,0))+INDEX(KLAV!$B$24:$B$30,MATCH(IF(ISBLANK($F337)," ",$F337),KLAV!$A$24:$A$30,0))),ESV!$E$1:$E$567,))</f>
        <v>nb</v>
      </c>
      <c r="R337" s="42"/>
      <c r="S337" s="42"/>
      <c r="U337" s="43"/>
      <c r="Z337" s="44"/>
      <c r="AA337" s="44"/>
      <c r="AB337" s="436"/>
      <c r="AC337" s="437"/>
      <c r="AD337" s="300"/>
      <c r="AE337" s="438"/>
      <c r="AF337" s="438"/>
      <c r="AG337" s="438"/>
      <c r="AH337" s="439"/>
      <c r="AI337" s="439"/>
      <c r="AJ337" s="439"/>
      <c r="AK337" s="439"/>
      <c r="BD337" s="44"/>
    </row>
    <row r="338" spans="1:56" ht="25.5" customHeight="1" x14ac:dyDescent="0.2">
      <c r="A338" s="32" t="str">
        <f>IF(OR('Rote Liste'!$BC338="H",'Rote Liste'!$BC338="V"),"",J338)</f>
        <v>nb</v>
      </c>
      <c r="B338" s="48" t="str">
        <f t="shared" si="5"/>
        <v/>
      </c>
      <c r="C338" s="49" t="s">
        <v>2692</v>
      </c>
      <c r="D338" s="50"/>
      <c r="E338" s="51"/>
      <c r="F338" s="52"/>
      <c r="G338" s="53"/>
      <c r="H338" s="53"/>
      <c r="I338" s="54"/>
      <c r="J338" s="54" t="str">
        <f>INDEX(ESV!$D$1:$D$567,MATCH(IF(ISNA(INDEX(KLAV!$B$2:$B$10,MATCH(IF(ISBLANK($D338)," ",$D338),KLAV!$A$2:$A$10,0))+INDEX(KLAV!$B$13:$B$21,MATCH(IF(ISBLANK($E338)," ",$E338),KLAV!$A$13:$A$21,0))+INDEX(KLAV!$B$24:$B$30,MATCH(IF(ISBLANK($F338)," ",$F338),KLAV!$A$24:$A$30,0))),999,INDEX(KLAV!$B$2:$B$10,MATCH(IF(ISBLANK($D338)," ",$D338),KLAV!$A$2:$A$10,0))+INDEX(KLAV!$B$13:$B$21,MATCH(IF(ISBLANK($E338)," ",$E338),KLAV!$A$13:$A$21,0))+INDEX(KLAV!$B$24:$B$30,MATCH(IF(ISBLANK($F338)," ",$F338),KLAV!$A$24:$A$30,0))),ESV!$E$1:$E$567,))</f>
        <v>nb</v>
      </c>
      <c r="R338" s="42"/>
      <c r="S338" s="42"/>
      <c r="U338" s="43"/>
      <c r="Z338" s="44"/>
      <c r="AA338" s="44"/>
      <c r="AB338" s="436"/>
      <c r="AC338" s="437"/>
      <c r="AD338" s="300"/>
      <c r="AE338" s="438"/>
      <c r="AF338" s="438"/>
      <c r="AG338" s="438"/>
      <c r="AH338" s="439"/>
      <c r="AI338" s="439"/>
      <c r="AJ338" s="439"/>
      <c r="AK338" s="439"/>
      <c r="BD338" s="44"/>
    </row>
    <row r="339" spans="1:56" ht="25.5" customHeight="1" x14ac:dyDescent="0.2">
      <c r="A339" s="32" t="str">
        <f>IF(OR('Rote Liste'!$BC339="H",'Rote Liste'!$BC339="V"),"",J339)</f>
        <v>nb</v>
      </c>
      <c r="B339" s="48" t="str">
        <f t="shared" si="5"/>
        <v/>
      </c>
      <c r="C339" s="49" t="s">
        <v>2693</v>
      </c>
      <c r="D339" s="50"/>
      <c r="E339" s="51"/>
      <c r="F339" s="52"/>
      <c r="G339" s="53"/>
      <c r="H339" s="53"/>
      <c r="I339" s="54"/>
      <c r="J339" s="54" t="str">
        <f>INDEX(ESV!$D$1:$D$567,MATCH(IF(ISNA(INDEX(KLAV!$B$2:$B$10,MATCH(IF(ISBLANK($D339)," ",$D339),KLAV!$A$2:$A$10,0))+INDEX(KLAV!$B$13:$B$21,MATCH(IF(ISBLANK($E339)," ",$E339),KLAV!$A$13:$A$21,0))+INDEX(KLAV!$B$24:$B$30,MATCH(IF(ISBLANK($F339)," ",$F339),KLAV!$A$24:$A$30,0))),999,INDEX(KLAV!$B$2:$B$10,MATCH(IF(ISBLANK($D339)," ",$D339),KLAV!$A$2:$A$10,0))+INDEX(KLAV!$B$13:$B$21,MATCH(IF(ISBLANK($E339)," ",$E339),KLAV!$A$13:$A$21,0))+INDEX(KLAV!$B$24:$B$30,MATCH(IF(ISBLANK($F339)," ",$F339),KLAV!$A$24:$A$30,0))),ESV!$E$1:$E$567,))</f>
        <v>nb</v>
      </c>
      <c r="R339" s="42"/>
      <c r="S339" s="42"/>
      <c r="U339" s="43"/>
      <c r="Z339" s="44"/>
      <c r="AA339" s="44"/>
      <c r="AB339" s="436"/>
      <c r="AC339" s="437"/>
      <c r="AD339" s="300"/>
      <c r="AE339" s="438"/>
      <c r="AF339" s="438"/>
      <c r="AG339" s="438"/>
      <c r="AH339" s="439"/>
      <c r="AI339" s="439"/>
      <c r="AJ339" s="439"/>
      <c r="AK339" s="439"/>
      <c r="BD339" s="44"/>
    </row>
    <row r="340" spans="1:56" ht="25.5" customHeight="1" x14ac:dyDescent="0.2">
      <c r="A340" s="32" t="str">
        <f>IF(OR('Rote Liste'!$BC340="H",'Rote Liste'!$BC340="V"),"",J340)</f>
        <v/>
      </c>
      <c r="B340" s="48" t="str">
        <f t="shared" si="5"/>
        <v/>
      </c>
      <c r="C340" s="49" t="s">
        <v>3209</v>
      </c>
      <c r="D340" s="50"/>
      <c r="E340" s="51"/>
      <c r="F340" s="52"/>
      <c r="G340" s="53"/>
      <c r="H340" s="53"/>
      <c r="I340" s="54"/>
      <c r="J340" s="54" t="str">
        <f>INDEX(ESV!$D$1:$D$567,MATCH(IF(ISNA(INDEX(KLAV!$B$2:$B$10,MATCH(IF(ISBLANK($D340)," ",$D340),KLAV!$A$2:$A$10,0))+INDEX(KLAV!$B$13:$B$21,MATCH(IF(ISBLANK($E340)," ",$E340),KLAV!$A$13:$A$21,0))+INDEX(KLAV!$B$24:$B$30,MATCH(IF(ISBLANK($F340)," ",$F340),KLAV!$A$24:$A$30,0))),999,INDEX(KLAV!$B$2:$B$10,MATCH(IF(ISBLANK($D340)," ",$D340),KLAV!$A$2:$A$10,0))+INDEX(KLAV!$B$13:$B$21,MATCH(IF(ISBLANK($E340)," ",$E340),KLAV!$A$13:$A$21,0))+INDEX(KLAV!$B$24:$B$30,MATCH(IF(ISBLANK($F340)," ",$F340),KLAV!$A$24:$A$30,0))),ESV!$E$1:$E$567,))</f>
        <v>nb</v>
      </c>
      <c r="R340" s="42"/>
      <c r="S340" s="42"/>
      <c r="U340" s="43"/>
      <c r="Z340" s="44"/>
      <c r="AA340" s="44"/>
      <c r="AB340" s="436"/>
      <c r="AC340" s="437"/>
      <c r="AD340" s="300"/>
      <c r="AE340" s="438"/>
      <c r="AF340" s="438"/>
      <c r="AG340" s="438"/>
      <c r="AH340" s="439"/>
      <c r="AI340" s="439"/>
      <c r="AJ340" s="439"/>
      <c r="AK340" s="439"/>
      <c r="BD340" s="44"/>
    </row>
    <row r="341" spans="1:56" ht="25.5" customHeight="1" x14ac:dyDescent="0.2">
      <c r="A341" s="32" t="str">
        <f>IF(OR('Rote Liste'!$BC341="H",'Rote Liste'!$BC341="V"),"",J341)</f>
        <v/>
      </c>
      <c r="B341" s="48" t="str">
        <f t="shared" si="5"/>
        <v/>
      </c>
      <c r="C341" s="49" t="s">
        <v>3210</v>
      </c>
      <c r="D341" s="50"/>
      <c r="E341" s="51"/>
      <c r="F341" s="52"/>
      <c r="G341" s="53"/>
      <c r="H341" s="53"/>
      <c r="I341" s="54"/>
      <c r="J341" s="54" t="str">
        <f>INDEX(ESV!$D$1:$D$567,MATCH(IF(ISNA(INDEX(KLAV!$B$2:$B$10,MATCH(IF(ISBLANK($D341)," ",$D341),KLAV!$A$2:$A$10,0))+INDEX(KLAV!$B$13:$B$21,MATCH(IF(ISBLANK($E341)," ",$E341),KLAV!$A$13:$A$21,0))+INDEX(KLAV!$B$24:$B$30,MATCH(IF(ISBLANK($F341)," ",$F341),KLAV!$A$24:$A$30,0))),999,INDEX(KLAV!$B$2:$B$10,MATCH(IF(ISBLANK($D341)," ",$D341),KLAV!$A$2:$A$10,0))+INDEX(KLAV!$B$13:$B$21,MATCH(IF(ISBLANK($E341)," ",$E341),KLAV!$A$13:$A$21,0))+INDEX(KLAV!$B$24:$B$30,MATCH(IF(ISBLANK($F341)," ",$F341),KLAV!$A$24:$A$30,0))),ESV!$E$1:$E$567,))</f>
        <v>nb</v>
      </c>
      <c r="R341" s="42"/>
      <c r="S341" s="42"/>
      <c r="U341" s="43"/>
      <c r="Z341" s="44"/>
      <c r="AA341" s="44"/>
      <c r="AB341" s="436"/>
      <c r="AC341" s="437"/>
      <c r="AD341" s="300"/>
      <c r="AE341" s="438"/>
      <c r="AF341" s="438"/>
      <c r="AG341" s="438"/>
      <c r="AH341" s="439"/>
      <c r="AI341" s="439"/>
      <c r="AJ341" s="439"/>
      <c r="AK341" s="439"/>
      <c r="BD341" s="44"/>
    </row>
    <row r="342" spans="1:56" ht="25.5" customHeight="1" x14ac:dyDescent="0.2">
      <c r="A342" s="32" t="str">
        <f>IF(OR('Rote Liste'!$BC342="H",'Rote Liste'!$BC342="V"),"",J342)</f>
        <v>nb</v>
      </c>
      <c r="B342" s="48" t="str">
        <f t="shared" si="5"/>
        <v/>
      </c>
      <c r="C342" s="49" t="s">
        <v>2694</v>
      </c>
      <c r="D342" s="50"/>
      <c r="E342" s="51"/>
      <c r="F342" s="52"/>
      <c r="G342" s="53"/>
      <c r="H342" s="53"/>
      <c r="I342" s="54"/>
      <c r="J342" s="54" t="str">
        <f>INDEX(ESV!$D$1:$D$567,MATCH(IF(ISNA(INDEX(KLAV!$B$2:$B$10,MATCH(IF(ISBLANK($D342)," ",$D342),KLAV!$A$2:$A$10,0))+INDEX(KLAV!$B$13:$B$21,MATCH(IF(ISBLANK($E342)," ",$E342),KLAV!$A$13:$A$21,0))+INDEX(KLAV!$B$24:$B$30,MATCH(IF(ISBLANK($F342)," ",$F342),KLAV!$A$24:$A$30,0))),999,INDEX(KLAV!$B$2:$B$10,MATCH(IF(ISBLANK($D342)," ",$D342),KLAV!$A$2:$A$10,0))+INDEX(KLAV!$B$13:$B$21,MATCH(IF(ISBLANK($E342)," ",$E342),KLAV!$A$13:$A$21,0))+INDEX(KLAV!$B$24:$B$30,MATCH(IF(ISBLANK($F342)," ",$F342),KLAV!$A$24:$A$30,0))),ESV!$E$1:$E$567,))</f>
        <v>nb</v>
      </c>
      <c r="R342" s="42"/>
      <c r="S342" s="42"/>
      <c r="U342" s="43"/>
      <c r="Z342" s="44"/>
      <c r="AA342" s="44"/>
      <c r="AB342" s="436"/>
      <c r="AC342" s="437"/>
      <c r="AD342" s="300"/>
      <c r="AE342" s="438"/>
      <c r="AF342" s="438"/>
      <c r="AG342" s="438"/>
      <c r="AH342" s="439"/>
      <c r="AI342" s="439"/>
      <c r="AJ342" s="439"/>
      <c r="AK342" s="439"/>
      <c r="BD342" s="44"/>
    </row>
    <row r="343" spans="1:56" ht="25.5" customHeight="1" x14ac:dyDescent="0.2">
      <c r="A343" s="32" t="str">
        <f>IF(OR('Rote Liste'!$BC343="H",'Rote Liste'!$BC343="V"),"",J343)</f>
        <v/>
      </c>
      <c r="B343" s="48" t="str">
        <f t="shared" si="5"/>
        <v/>
      </c>
      <c r="C343" s="49" t="s">
        <v>3211</v>
      </c>
      <c r="D343" s="50"/>
      <c r="E343" s="51"/>
      <c r="F343" s="52"/>
      <c r="G343" s="53"/>
      <c r="H343" s="53"/>
      <c r="I343" s="54"/>
      <c r="J343" s="54" t="str">
        <f>INDEX(ESV!$D$1:$D$567,MATCH(IF(ISNA(INDEX(KLAV!$B$2:$B$10,MATCH(IF(ISBLANK($D343)," ",$D343),KLAV!$A$2:$A$10,0))+INDEX(KLAV!$B$13:$B$21,MATCH(IF(ISBLANK($E343)," ",$E343),KLAV!$A$13:$A$21,0))+INDEX(KLAV!$B$24:$B$30,MATCH(IF(ISBLANK($F343)," ",$F343),KLAV!$A$24:$A$30,0))),999,INDEX(KLAV!$B$2:$B$10,MATCH(IF(ISBLANK($D343)," ",$D343),KLAV!$A$2:$A$10,0))+INDEX(KLAV!$B$13:$B$21,MATCH(IF(ISBLANK($E343)," ",$E343),KLAV!$A$13:$A$21,0))+INDEX(KLAV!$B$24:$B$30,MATCH(IF(ISBLANK($F343)," ",$F343),KLAV!$A$24:$A$30,0))),ESV!$E$1:$E$567,))</f>
        <v>nb</v>
      </c>
      <c r="R343" s="42"/>
      <c r="S343" s="42"/>
      <c r="U343" s="43"/>
      <c r="Z343" s="44"/>
      <c r="AA343" s="44"/>
      <c r="AB343" s="436"/>
      <c r="AC343" s="437"/>
      <c r="AD343" s="300"/>
      <c r="AE343" s="438"/>
      <c r="AF343" s="438"/>
      <c r="AG343" s="438"/>
      <c r="AH343" s="439"/>
      <c r="AI343" s="439"/>
      <c r="AJ343" s="439"/>
      <c r="AK343" s="439"/>
      <c r="BD343" s="44"/>
    </row>
    <row r="344" spans="1:56" ht="25.5" customHeight="1" x14ac:dyDescent="0.2">
      <c r="A344" s="32" t="str">
        <f>IF(OR('Rote Liste'!$BC344="H",'Rote Liste'!$BC344="V"),"",J344)</f>
        <v>nb</v>
      </c>
      <c r="B344" s="48" t="str">
        <f t="shared" si="5"/>
        <v/>
      </c>
      <c r="C344" s="49" t="s">
        <v>2695</v>
      </c>
      <c r="D344" s="50"/>
      <c r="E344" s="51"/>
      <c r="F344" s="52"/>
      <c r="G344" s="53"/>
      <c r="H344" s="53"/>
      <c r="I344" s="54"/>
      <c r="J344" s="54" t="str">
        <f>INDEX(ESV!$D$1:$D$567,MATCH(IF(ISNA(INDEX(KLAV!$B$2:$B$10,MATCH(IF(ISBLANK($D344)," ",$D344),KLAV!$A$2:$A$10,0))+INDEX(KLAV!$B$13:$B$21,MATCH(IF(ISBLANK($E344)," ",$E344),KLAV!$A$13:$A$21,0))+INDEX(KLAV!$B$24:$B$30,MATCH(IF(ISBLANK($F344)," ",$F344),KLAV!$A$24:$A$30,0))),999,INDEX(KLAV!$B$2:$B$10,MATCH(IF(ISBLANK($D344)," ",$D344),KLAV!$A$2:$A$10,0))+INDEX(KLAV!$B$13:$B$21,MATCH(IF(ISBLANK($E344)," ",$E344),KLAV!$A$13:$A$21,0))+INDEX(KLAV!$B$24:$B$30,MATCH(IF(ISBLANK($F344)," ",$F344),KLAV!$A$24:$A$30,0))),ESV!$E$1:$E$567,))</f>
        <v>nb</v>
      </c>
      <c r="R344" s="42"/>
      <c r="S344" s="42"/>
      <c r="U344" s="43"/>
      <c r="Z344" s="44"/>
      <c r="AA344" s="44"/>
      <c r="AB344" s="436"/>
      <c r="AC344" s="437"/>
      <c r="AD344" s="300"/>
      <c r="AE344" s="438"/>
      <c r="AF344" s="438"/>
      <c r="AG344" s="438"/>
      <c r="AH344" s="439"/>
      <c r="AI344" s="439"/>
      <c r="AJ344" s="439"/>
      <c r="AK344" s="439"/>
      <c r="BD344" s="44"/>
    </row>
    <row r="345" spans="1:56" ht="25.5" customHeight="1" x14ac:dyDescent="0.2">
      <c r="A345" s="32" t="str">
        <f>IF(OR('Rote Liste'!$BC345="H",'Rote Liste'!$BC345="V"),"",J345)</f>
        <v>nb</v>
      </c>
      <c r="B345" s="48" t="str">
        <f t="shared" si="5"/>
        <v/>
      </c>
      <c r="C345" s="49" t="s">
        <v>2696</v>
      </c>
      <c r="D345" s="50"/>
      <c r="E345" s="51"/>
      <c r="F345" s="52"/>
      <c r="G345" s="53"/>
      <c r="H345" s="53"/>
      <c r="I345" s="54"/>
      <c r="J345" s="54" t="str">
        <f>INDEX(ESV!$D$1:$D$567,MATCH(IF(ISNA(INDEX(KLAV!$B$2:$B$10,MATCH(IF(ISBLANK($D345)," ",$D345),KLAV!$A$2:$A$10,0))+INDEX(KLAV!$B$13:$B$21,MATCH(IF(ISBLANK($E345)," ",$E345),KLAV!$A$13:$A$21,0))+INDEX(KLAV!$B$24:$B$30,MATCH(IF(ISBLANK($F345)," ",$F345),KLAV!$A$24:$A$30,0))),999,INDEX(KLAV!$B$2:$B$10,MATCH(IF(ISBLANK($D345)," ",$D345),KLAV!$A$2:$A$10,0))+INDEX(KLAV!$B$13:$B$21,MATCH(IF(ISBLANK($E345)," ",$E345),KLAV!$A$13:$A$21,0))+INDEX(KLAV!$B$24:$B$30,MATCH(IF(ISBLANK($F345)," ",$F345),KLAV!$A$24:$A$30,0))),ESV!$E$1:$E$567,))</f>
        <v>nb</v>
      </c>
      <c r="R345" s="42"/>
      <c r="S345" s="42"/>
      <c r="U345" s="43"/>
      <c r="Z345" s="44"/>
      <c r="AA345" s="44"/>
      <c r="AB345" s="436"/>
      <c r="AC345" s="437"/>
      <c r="AD345" s="300"/>
      <c r="AE345" s="438"/>
      <c r="AF345" s="438"/>
      <c r="AG345" s="438"/>
      <c r="AH345" s="439"/>
      <c r="AI345" s="439"/>
      <c r="AJ345" s="439"/>
      <c r="AK345" s="439"/>
      <c r="BD345" s="44"/>
    </row>
    <row r="346" spans="1:56" ht="25.5" customHeight="1" x14ac:dyDescent="0.2">
      <c r="A346" s="32" t="str">
        <f>IF(OR('Rote Liste'!$BC346="H",'Rote Liste'!$BC346="V"),"",J346)</f>
        <v>nb</v>
      </c>
      <c r="B346" s="48" t="str">
        <f t="shared" si="5"/>
        <v/>
      </c>
      <c r="C346" s="49" t="s">
        <v>2697</v>
      </c>
      <c r="D346" s="50"/>
      <c r="E346" s="51"/>
      <c r="F346" s="52"/>
      <c r="G346" s="53"/>
      <c r="H346" s="53"/>
      <c r="I346" s="54"/>
      <c r="J346" s="54" t="str">
        <f>INDEX(ESV!$D$1:$D$567,MATCH(IF(ISNA(INDEX(KLAV!$B$2:$B$10,MATCH(IF(ISBLANK($D346)," ",$D346),KLAV!$A$2:$A$10,0))+INDEX(KLAV!$B$13:$B$21,MATCH(IF(ISBLANK($E346)," ",$E346),KLAV!$A$13:$A$21,0))+INDEX(KLAV!$B$24:$B$30,MATCH(IF(ISBLANK($F346)," ",$F346),KLAV!$A$24:$A$30,0))),999,INDEX(KLAV!$B$2:$B$10,MATCH(IF(ISBLANK($D346)," ",$D346),KLAV!$A$2:$A$10,0))+INDEX(KLAV!$B$13:$B$21,MATCH(IF(ISBLANK($E346)," ",$E346),KLAV!$A$13:$A$21,0))+INDEX(KLAV!$B$24:$B$30,MATCH(IF(ISBLANK($F346)," ",$F346),KLAV!$A$24:$A$30,0))),ESV!$E$1:$E$567,))</f>
        <v>nb</v>
      </c>
      <c r="R346" s="42"/>
      <c r="S346" s="42"/>
      <c r="U346" s="43"/>
      <c r="Z346" s="44"/>
      <c r="AA346" s="44"/>
      <c r="AB346" s="436"/>
      <c r="AC346" s="437"/>
      <c r="AD346" s="300"/>
      <c r="AE346" s="438"/>
      <c r="AF346" s="438"/>
      <c r="AG346" s="438"/>
      <c r="AH346" s="439"/>
      <c r="AI346" s="439"/>
      <c r="AJ346" s="439"/>
      <c r="AK346" s="439"/>
      <c r="BD346" s="44"/>
    </row>
    <row r="347" spans="1:56" ht="25.5" customHeight="1" x14ac:dyDescent="0.2">
      <c r="A347" s="32" t="str">
        <f>IF(OR('Rote Liste'!$BC347="H",'Rote Liste'!$BC347="V"),"",J347)</f>
        <v>nb</v>
      </c>
      <c r="B347" s="48" t="str">
        <f t="shared" si="5"/>
        <v/>
      </c>
      <c r="C347" s="49" t="s">
        <v>2698</v>
      </c>
      <c r="D347" s="50"/>
      <c r="E347" s="51"/>
      <c r="F347" s="52"/>
      <c r="G347" s="53"/>
      <c r="H347" s="53"/>
      <c r="I347" s="54"/>
      <c r="J347" s="54" t="str">
        <f>INDEX(ESV!$D$1:$D$567,MATCH(IF(ISNA(INDEX(KLAV!$B$2:$B$10,MATCH(IF(ISBLANK($D347)," ",$D347),KLAV!$A$2:$A$10,0))+INDEX(KLAV!$B$13:$B$21,MATCH(IF(ISBLANK($E347)," ",$E347),KLAV!$A$13:$A$21,0))+INDEX(KLAV!$B$24:$B$30,MATCH(IF(ISBLANK($F347)," ",$F347),KLAV!$A$24:$A$30,0))),999,INDEX(KLAV!$B$2:$B$10,MATCH(IF(ISBLANK($D347)," ",$D347),KLAV!$A$2:$A$10,0))+INDEX(KLAV!$B$13:$B$21,MATCH(IF(ISBLANK($E347)," ",$E347),KLAV!$A$13:$A$21,0))+INDEX(KLAV!$B$24:$B$30,MATCH(IF(ISBLANK($F347)," ",$F347),KLAV!$A$24:$A$30,0))),ESV!$E$1:$E$567,))</f>
        <v>nb</v>
      </c>
      <c r="R347" s="42"/>
      <c r="S347" s="42"/>
      <c r="U347" s="43"/>
      <c r="Z347" s="44"/>
      <c r="AA347" s="44"/>
      <c r="AB347" s="436"/>
      <c r="AC347" s="437"/>
      <c r="AD347" s="300"/>
      <c r="AE347" s="438"/>
      <c r="AF347" s="438"/>
      <c r="AG347" s="438"/>
      <c r="AH347" s="439"/>
      <c r="AI347" s="439"/>
      <c r="AJ347" s="439"/>
      <c r="AK347" s="439"/>
      <c r="BD347" s="44"/>
    </row>
    <row r="348" spans="1:56" ht="25.5" customHeight="1" x14ac:dyDescent="0.2">
      <c r="A348" s="32" t="str">
        <f>IF(OR('Rote Liste'!$BC348="H",'Rote Liste'!$BC348="V"),"",J348)</f>
        <v>nb</v>
      </c>
      <c r="B348" s="48" t="str">
        <f t="shared" si="5"/>
        <v/>
      </c>
      <c r="C348" s="49" t="s">
        <v>2699</v>
      </c>
      <c r="D348" s="50"/>
      <c r="E348" s="51"/>
      <c r="F348" s="52"/>
      <c r="G348" s="53"/>
      <c r="H348" s="53"/>
      <c r="I348" s="54"/>
      <c r="J348" s="54" t="str">
        <f>INDEX(ESV!$D$1:$D$567,MATCH(IF(ISNA(INDEX(KLAV!$B$2:$B$10,MATCH(IF(ISBLANK($D348)," ",$D348),KLAV!$A$2:$A$10,0))+INDEX(KLAV!$B$13:$B$21,MATCH(IF(ISBLANK($E348)," ",$E348),KLAV!$A$13:$A$21,0))+INDEX(KLAV!$B$24:$B$30,MATCH(IF(ISBLANK($F348)," ",$F348),KLAV!$A$24:$A$30,0))),999,INDEX(KLAV!$B$2:$B$10,MATCH(IF(ISBLANK($D348)," ",$D348),KLAV!$A$2:$A$10,0))+INDEX(KLAV!$B$13:$B$21,MATCH(IF(ISBLANK($E348)," ",$E348),KLAV!$A$13:$A$21,0))+INDEX(KLAV!$B$24:$B$30,MATCH(IF(ISBLANK($F348)," ",$F348),KLAV!$A$24:$A$30,0))),ESV!$E$1:$E$567,))</f>
        <v>nb</v>
      </c>
      <c r="R348" s="42"/>
      <c r="S348" s="42"/>
      <c r="U348" s="43"/>
      <c r="Z348" s="44"/>
      <c r="AA348" s="44"/>
      <c r="AB348" s="436"/>
      <c r="AC348" s="437"/>
      <c r="AD348" s="300"/>
      <c r="AE348" s="438"/>
      <c r="AF348" s="438"/>
      <c r="AG348" s="438"/>
      <c r="AH348" s="439"/>
      <c r="AI348" s="439"/>
      <c r="AJ348" s="439"/>
      <c r="AK348" s="439"/>
      <c r="BD348" s="44"/>
    </row>
    <row r="349" spans="1:56" ht="25.5" customHeight="1" x14ac:dyDescent="0.2">
      <c r="A349" s="32" t="str">
        <f>IF(OR('Rote Liste'!$BC349="H",'Rote Liste'!$BC349="V"),"",J349)</f>
        <v>nb</v>
      </c>
      <c r="B349" s="48" t="str">
        <f t="shared" si="5"/>
        <v/>
      </c>
      <c r="C349" s="49" t="s">
        <v>2700</v>
      </c>
      <c r="D349" s="50"/>
      <c r="E349" s="51"/>
      <c r="F349" s="52"/>
      <c r="G349" s="53"/>
      <c r="H349" s="53"/>
      <c r="I349" s="54"/>
      <c r="J349" s="54" t="str">
        <f>INDEX(ESV!$D$1:$D$567,MATCH(IF(ISNA(INDEX(KLAV!$B$2:$B$10,MATCH(IF(ISBLANK($D349)," ",$D349),KLAV!$A$2:$A$10,0))+INDEX(KLAV!$B$13:$B$21,MATCH(IF(ISBLANK($E349)," ",$E349),KLAV!$A$13:$A$21,0))+INDEX(KLAV!$B$24:$B$30,MATCH(IF(ISBLANK($F349)," ",$F349),KLAV!$A$24:$A$30,0))),999,INDEX(KLAV!$B$2:$B$10,MATCH(IF(ISBLANK($D349)," ",$D349),KLAV!$A$2:$A$10,0))+INDEX(KLAV!$B$13:$B$21,MATCH(IF(ISBLANK($E349)," ",$E349),KLAV!$A$13:$A$21,0))+INDEX(KLAV!$B$24:$B$30,MATCH(IF(ISBLANK($F349)," ",$F349),KLAV!$A$24:$A$30,0))),ESV!$E$1:$E$567,))</f>
        <v>nb</v>
      </c>
      <c r="R349" s="42"/>
      <c r="S349" s="42"/>
      <c r="U349" s="43"/>
      <c r="Z349" s="44"/>
      <c r="AA349" s="44"/>
      <c r="AB349" s="436"/>
      <c r="AC349" s="437"/>
      <c r="AD349" s="300"/>
      <c r="AE349" s="438"/>
      <c r="AF349" s="438"/>
      <c r="AG349" s="438"/>
      <c r="AH349" s="439"/>
      <c r="AI349" s="439"/>
      <c r="AJ349" s="439"/>
      <c r="AK349" s="439"/>
      <c r="BD349" s="44"/>
    </row>
    <row r="350" spans="1:56" ht="25.5" customHeight="1" x14ac:dyDescent="0.2">
      <c r="A350" s="32" t="str">
        <f>IF(OR('Rote Liste'!$BC350="H",'Rote Liste'!$BC350="V"),"",J350)</f>
        <v>nb</v>
      </c>
      <c r="B350" s="48" t="str">
        <f t="shared" si="5"/>
        <v/>
      </c>
      <c r="C350" s="49" t="s">
        <v>2701</v>
      </c>
      <c r="D350" s="50"/>
      <c r="E350" s="51"/>
      <c r="F350" s="52"/>
      <c r="G350" s="53"/>
      <c r="H350" s="53"/>
      <c r="I350" s="54"/>
      <c r="J350" s="54" t="str">
        <f>INDEX(ESV!$D$1:$D$567,MATCH(IF(ISNA(INDEX(KLAV!$B$2:$B$10,MATCH(IF(ISBLANK($D350)," ",$D350),KLAV!$A$2:$A$10,0))+INDEX(KLAV!$B$13:$B$21,MATCH(IF(ISBLANK($E350)," ",$E350),KLAV!$A$13:$A$21,0))+INDEX(KLAV!$B$24:$B$30,MATCH(IF(ISBLANK($F350)," ",$F350),KLAV!$A$24:$A$30,0))),999,INDEX(KLAV!$B$2:$B$10,MATCH(IF(ISBLANK($D350)," ",$D350),KLAV!$A$2:$A$10,0))+INDEX(KLAV!$B$13:$B$21,MATCH(IF(ISBLANK($E350)," ",$E350),KLAV!$A$13:$A$21,0))+INDEX(KLAV!$B$24:$B$30,MATCH(IF(ISBLANK($F350)," ",$F350),KLAV!$A$24:$A$30,0))),ESV!$E$1:$E$567,))</f>
        <v>nb</v>
      </c>
      <c r="R350" s="42"/>
      <c r="S350" s="42"/>
      <c r="U350" s="43"/>
      <c r="Z350" s="44"/>
      <c r="AA350" s="44"/>
      <c r="AB350" s="436"/>
      <c r="AC350" s="437"/>
      <c r="AD350" s="300"/>
      <c r="AE350" s="438"/>
      <c r="AF350" s="438"/>
      <c r="AG350" s="438"/>
      <c r="AH350" s="439"/>
      <c r="AI350" s="439"/>
      <c r="AJ350" s="439"/>
      <c r="AK350" s="439"/>
      <c r="BD350" s="44"/>
    </row>
    <row r="351" spans="1:56" ht="25.5" customHeight="1" x14ac:dyDescent="0.2">
      <c r="A351" s="32" t="str">
        <f>IF(OR('Rote Liste'!$BC351="H",'Rote Liste'!$BC351="V"),"",J351)</f>
        <v>nb</v>
      </c>
      <c r="B351" s="48" t="str">
        <f t="shared" si="5"/>
        <v/>
      </c>
      <c r="C351" s="49" t="s">
        <v>2702</v>
      </c>
      <c r="D351" s="50"/>
      <c r="E351" s="51"/>
      <c r="F351" s="52"/>
      <c r="G351" s="53"/>
      <c r="H351" s="53"/>
      <c r="I351" s="54"/>
      <c r="J351" s="54" t="str">
        <f>INDEX(ESV!$D$1:$D$567,MATCH(IF(ISNA(INDEX(KLAV!$B$2:$B$10,MATCH(IF(ISBLANK($D351)," ",$D351),KLAV!$A$2:$A$10,0))+INDEX(KLAV!$B$13:$B$21,MATCH(IF(ISBLANK($E351)," ",$E351),KLAV!$A$13:$A$21,0))+INDEX(KLAV!$B$24:$B$30,MATCH(IF(ISBLANK($F351)," ",$F351),KLAV!$A$24:$A$30,0))),999,INDEX(KLAV!$B$2:$B$10,MATCH(IF(ISBLANK($D351)," ",$D351),KLAV!$A$2:$A$10,0))+INDEX(KLAV!$B$13:$B$21,MATCH(IF(ISBLANK($E351)," ",$E351),KLAV!$A$13:$A$21,0))+INDEX(KLAV!$B$24:$B$30,MATCH(IF(ISBLANK($F351)," ",$F351),KLAV!$A$24:$A$30,0))),ESV!$E$1:$E$567,))</f>
        <v>nb</v>
      </c>
      <c r="R351" s="42"/>
      <c r="S351" s="42"/>
      <c r="U351" s="43"/>
      <c r="Z351" s="44"/>
      <c r="AA351" s="44"/>
      <c r="AB351" s="436"/>
      <c r="AC351" s="437"/>
      <c r="AD351" s="300"/>
      <c r="AE351" s="438"/>
      <c r="AF351" s="438"/>
      <c r="AG351" s="438"/>
      <c r="AH351" s="439"/>
      <c r="AI351" s="439"/>
      <c r="AJ351" s="439"/>
      <c r="AK351" s="439"/>
      <c r="BD351" s="44"/>
    </row>
    <row r="352" spans="1:56" ht="25.5" customHeight="1" x14ac:dyDescent="0.2">
      <c r="A352" s="32" t="str">
        <f>IF(OR('Rote Liste'!$BC352="H",'Rote Liste'!$BC352="V"),"",J352)</f>
        <v>nb</v>
      </c>
      <c r="B352" s="48" t="str">
        <f t="shared" si="5"/>
        <v/>
      </c>
      <c r="C352" s="49" t="s">
        <v>2703</v>
      </c>
      <c r="D352" s="50"/>
      <c r="E352" s="51"/>
      <c r="F352" s="52"/>
      <c r="G352" s="53"/>
      <c r="H352" s="53"/>
      <c r="I352" s="54"/>
      <c r="J352" s="54" t="str">
        <f>INDEX(ESV!$D$1:$D$567,MATCH(IF(ISNA(INDEX(KLAV!$B$2:$B$10,MATCH(IF(ISBLANK($D352)," ",$D352),KLAV!$A$2:$A$10,0))+INDEX(KLAV!$B$13:$B$21,MATCH(IF(ISBLANK($E352)," ",$E352),KLAV!$A$13:$A$21,0))+INDEX(KLAV!$B$24:$B$30,MATCH(IF(ISBLANK($F352)," ",$F352),KLAV!$A$24:$A$30,0))),999,INDEX(KLAV!$B$2:$B$10,MATCH(IF(ISBLANK($D352)," ",$D352),KLAV!$A$2:$A$10,0))+INDEX(KLAV!$B$13:$B$21,MATCH(IF(ISBLANK($E352)," ",$E352),KLAV!$A$13:$A$21,0))+INDEX(KLAV!$B$24:$B$30,MATCH(IF(ISBLANK($F352)," ",$F352),KLAV!$A$24:$A$30,0))),ESV!$E$1:$E$567,))</f>
        <v>nb</v>
      </c>
      <c r="R352" s="42"/>
      <c r="S352" s="42"/>
      <c r="U352" s="43"/>
      <c r="Z352" s="44"/>
      <c r="AA352" s="44"/>
      <c r="AB352" s="436"/>
      <c r="AC352" s="437"/>
      <c r="AD352" s="300"/>
      <c r="AE352" s="438"/>
      <c r="AF352" s="438"/>
      <c r="AG352" s="438"/>
      <c r="AH352" s="439"/>
      <c r="AI352" s="439"/>
      <c r="AJ352" s="439"/>
      <c r="AK352" s="439"/>
      <c r="BD352" s="44"/>
    </row>
    <row r="353" spans="1:56" ht="25.5" customHeight="1" x14ac:dyDescent="0.2">
      <c r="A353" s="32" t="str">
        <f>IF(OR('Rote Liste'!$BC353="H",'Rote Liste'!$BC353="V"),"",J353)</f>
        <v>nb</v>
      </c>
      <c r="B353" s="48" t="str">
        <f t="shared" si="5"/>
        <v/>
      </c>
      <c r="C353" s="49" t="s">
        <v>3057</v>
      </c>
      <c r="D353" s="50"/>
      <c r="E353" s="51"/>
      <c r="F353" s="52"/>
      <c r="G353" s="53"/>
      <c r="H353" s="53"/>
      <c r="I353" s="54"/>
      <c r="J353" s="54" t="str">
        <f>INDEX(ESV!$D$1:$D$567,MATCH(IF(ISNA(INDEX(KLAV!$B$2:$B$10,MATCH(IF(ISBLANK($D353)," ",$D353),KLAV!$A$2:$A$10,0))+INDEX(KLAV!$B$13:$B$21,MATCH(IF(ISBLANK($E353)," ",$E353),KLAV!$A$13:$A$21,0))+INDEX(KLAV!$B$24:$B$30,MATCH(IF(ISBLANK($F353)," ",$F353),KLAV!$A$24:$A$30,0))),999,INDEX(KLAV!$B$2:$B$10,MATCH(IF(ISBLANK($D353)," ",$D353),KLAV!$A$2:$A$10,0))+INDEX(KLAV!$B$13:$B$21,MATCH(IF(ISBLANK($E353)," ",$E353),KLAV!$A$13:$A$21,0))+INDEX(KLAV!$B$24:$B$30,MATCH(IF(ISBLANK($F353)," ",$F353),KLAV!$A$24:$A$30,0))),ESV!$E$1:$E$567,))</f>
        <v>nb</v>
      </c>
      <c r="R353" s="42"/>
      <c r="S353" s="42"/>
      <c r="U353" s="43"/>
      <c r="Z353" s="44"/>
      <c r="AA353" s="44"/>
      <c r="AB353" s="436"/>
      <c r="AC353" s="437"/>
      <c r="AD353" s="300"/>
      <c r="AE353" s="438"/>
      <c r="AF353" s="438"/>
      <c r="AG353" s="438"/>
      <c r="AH353" s="439"/>
      <c r="AI353" s="439"/>
      <c r="AJ353" s="439"/>
      <c r="AK353" s="439"/>
      <c r="BD353" s="44"/>
    </row>
    <row r="354" spans="1:56" ht="25.5" customHeight="1" x14ac:dyDescent="0.2">
      <c r="A354" s="32" t="str">
        <f>IF(OR('Rote Liste'!$BC354="H",'Rote Liste'!$BC354="V"),"",J354)</f>
        <v>nb</v>
      </c>
      <c r="B354" s="48" t="str">
        <f t="shared" si="5"/>
        <v/>
      </c>
      <c r="C354" s="49" t="s">
        <v>2704</v>
      </c>
      <c r="D354" s="50"/>
      <c r="E354" s="51"/>
      <c r="F354" s="52"/>
      <c r="G354" s="53"/>
      <c r="H354" s="53"/>
      <c r="I354" s="54"/>
      <c r="J354" s="54" t="str">
        <f>INDEX(ESV!$D$1:$D$567,MATCH(IF(ISNA(INDEX(KLAV!$B$2:$B$10,MATCH(IF(ISBLANK($D354)," ",$D354),KLAV!$A$2:$A$10,0))+INDEX(KLAV!$B$13:$B$21,MATCH(IF(ISBLANK($E354)," ",$E354),KLAV!$A$13:$A$21,0))+INDEX(KLAV!$B$24:$B$30,MATCH(IF(ISBLANK($F354)," ",$F354),KLAV!$A$24:$A$30,0))),999,INDEX(KLAV!$B$2:$B$10,MATCH(IF(ISBLANK($D354)," ",$D354),KLAV!$A$2:$A$10,0))+INDEX(KLAV!$B$13:$B$21,MATCH(IF(ISBLANK($E354)," ",$E354),KLAV!$A$13:$A$21,0))+INDEX(KLAV!$B$24:$B$30,MATCH(IF(ISBLANK($F354)," ",$F354),KLAV!$A$24:$A$30,0))),ESV!$E$1:$E$567,))</f>
        <v>nb</v>
      </c>
      <c r="R354" s="42"/>
      <c r="S354" s="42"/>
      <c r="U354" s="43"/>
      <c r="Z354" s="44"/>
      <c r="AA354" s="44"/>
      <c r="AB354" s="436"/>
      <c r="AC354" s="437"/>
      <c r="AD354" s="300"/>
      <c r="AE354" s="438"/>
      <c r="AF354" s="438"/>
      <c r="AG354" s="438"/>
      <c r="AH354" s="439"/>
      <c r="AI354" s="439"/>
      <c r="AJ354" s="439"/>
      <c r="AK354" s="439"/>
      <c r="BD354" s="44"/>
    </row>
    <row r="355" spans="1:56" ht="25.5" customHeight="1" x14ac:dyDescent="0.2">
      <c r="A355" s="32" t="str">
        <f>IF(OR('Rote Liste'!$BC355="H",'Rote Liste'!$BC355="V"),"",J355)</f>
        <v>nb</v>
      </c>
      <c r="B355" s="48" t="str">
        <f t="shared" si="5"/>
        <v/>
      </c>
      <c r="C355" s="49" t="s">
        <v>2705</v>
      </c>
      <c r="D355" s="50"/>
      <c r="E355" s="51"/>
      <c r="F355" s="52"/>
      <c r="G355" s="53"/>
      <c r="H355" s="53"/>
      <c r="I355" s="54"/>
      <c r="J355" s="54" t="str">
        <f>INDEX(ESV!$D$1:$D$567,MATCH(IF(ISNA(INDEX(KLAV!$B$2:$B$10,MATCH(IF(ISBLANK($D355)," ",$D355),KLAV!$A$2:$A$10,0))+INDEX(KLAV!$B$13:$B$21,MATCH(IF(ISBLANK($E355)," ",$E355),KLAV!$A$13:$A$21,0))+INDEX(KLAV!$B$24:$B$30,MATCH(IF(ISBLANK($F355)," ",$F355),KLAV!$A$24:$A$30,0))),999,INDEX(KLAV!$B$2:$B$10,MATCH(IF(ISBLANK($D355)," ",$D355),KLAV!$A$2:$A$10,0))+INDEX(KLAV!$B$13:$B$21,MATCH(IF(ISBLANK($E355)," ",$E355),KLAV!$A$13:$A$21,0))+INDEX(KLAV!$B$24:$B$30,MATCH(IF(ISBLANK($F355)," ",$F355),KLAV!$A$24:$A$30,0))),ESV!$E$1:$E$567,))</f>
        <v>nb</v>
      </c>
      <c r="R355" s="42"/>
      <c r="S355" s="42"/>
      <c r="U355" s="43"/>
      <c r="Z355" s="44"/>
      <c r="AA355" s="44"/>
      <c r="AB355" s="436"/>
      <c r="AC355" s="437"/>
      <c r="AD355" s="300"/>
      <c r="AE355" s="438"/>
      <c r="AF355" s="438"/>
      <c r="AG355" s="438"/>
      <c r="AH355" s="439"/>
      <c r="AI355" s="439"/>
      <c r="AJ355" s="439"/>
      <c r="AK355" s="439"/>
      <c r="BD355" s="44"/>
    </row>
    <row r="356" spans="1:56" ht="25.5" customHeight="1" x14ac:dyDescent="0.2">
      <c r="A356" s="32" t="str">
        <f>IF(OR('Rote Liste'!$BC356="H",'Rote Liste'!$BC356="V"),"",J356)</f>
        <v>nb</v>
      </c>
      <c r="B356" s="48" t="str">
        <f t="shared" si="5"/>
        <v/>
      </c>
      <c r="C356" s="49" t="s">
        <v>2706</v>
      </c>
      <c r="D356" s="50"/>
      <c r="E356" s="51"/>
      <c r="F356" s="52"/>
      <c r="G356" s="53"/>
      <c r="H356" s="53"/>
      <c r="I356" s="54"/>
      <c r="J356" s="54" t="str">
        <f>INDEX(ESV!$D$1:$D$567,MATCH(IF(ISNA(INDEX(KLAV!$B$2:$B$10,MATCH(IF(ISBLANK($D356)," ",$D356),KLAV!$A$2:$A$10,0))+INDEX(KLAV!$B$13:$B$21,MATCH(IF(ISBLANK($E356)," ",$E356),KLAV!$A$13:$A$21,0))+INDEX(KLAV!$B$24:$B$30,MATCH(IF(ISBLANK($F356)," ",$F356),KLAV!$A$24:$A$30,0))),999,INDEX(KLAV!$B$2:$B$10,MATCH(IF(ISBLANK($D356)," ",$D356),KLAV!$A$2:$A$10,0))+INDEX(KLAV!$B$13:$B$21,MATCH(IF(ISBLANK($E356)," ",$E356),KLAV!$A$13:$A$21,0))+INDEX(KLAV!$B$24:$B$30,MATCH(IF(ISBLANK($F356)," ",$F356),KLAV!$A$24:$A$30,0))),ESV!$E$1:$E$567,))</f>
        <v>nb</v>
      </c>
      <c r="R356" s="42"/>
      <c r="S356" s="42"/>
      <c r="U356" s="43"/>
      <c r="Z356" s="44"/>
      <c r="AA356" s="44"/>
      <c r="AB356" s="436"/>
      <c r="AC356" s="437"/>
      <c r="AD356" s="300"/>
      <c r="AE356" s="438"/>
      <c r="AF356" s="438"/>
      <c r="AG356" s="438"/>
      <c r="AH356" s="439"/>
      <c r="AI356" s="439"/>
      <c r="AJ356" s="439"/>
      <c r="AK356" s="439"/>
      <c r="BD356" s="44"/>
    </row>
    <row r="357" spans="1:56" ht="25.5" customHeight="1" x14ac:dyDescent="0.2">
      <c r="A357" s="32" t="str">
        <f>IF(OR('Rote Liste'!$BC357="H",'Rote Liste'!$BC357="V"),"",J357)</f>
        <v>nb</v>
      </c>
      <c r="B357" s="48" t="str">
        <f t="shared" si="5"/>
        <v/>
      </c>
      <c r="C357" s="49" t="s">
        <v>2707</v>
      </c>
      <c r="D357" s="50"/>
      <c r="E357" s="51"/>
      <c r="F357" s="52"/>
      <c r="G357" s="53"/>
      <c r="H357" s="53"/>
      <c r="I357" s="54"/>
      <c r="J357" s="54" t="str">
        <f>INDEX(ESV!$D$1:$D$567,MATCH(IF(ISNA(INDEX(KLAV!$B$2:$B$10,MATCH(IF(ISBLANK($D357)," ",$D357),KLAV!$A$2:$A$10,0))+INDEX(KLAV!$B$13:$B$21,MATCH(IF(ISBLANK($E357)," ",$E357),KLAV!$A$13:$A$21,0))+INDEX(KLAV!$B$24:$B$30,MATCH(IF(ISBLANK($F357)," ",$F357),KLAV!$A$24:$A$30,0))),999,INDEX(KLAV!$B$2:$B$10,MATCH(IF(ISBLANK($D357)," ",$D357),KLAV!$A$2:$A$10,0))+INDEX(KLAV!$B$13:$B$21,MATCH(IF(ISBLANK($E357)," ",$E357),KLAV!$A$13:$A$21,0))+INDEX(KLAV!$B$24:$B$30,MATCH(IF(ISBLANK($F357)," ",$F357),KLAV!$A$24:$A$30,0))),ESV!$E$1:$E$567,))</f>
        <v>nb</v>
      </c>
      <c r="R357" s="42"/>
      <c r="S357" s="42"/>
      <c r="U357" s="43"/>
      <c r="Z357" s="44"/>
      <c r="AA357" s="44"/>
      <c r="AB357" s="436"/>
      <c r="AC357" s="437"/>
      <c r="AD357" s="300"/>
      <c r="AE357" s="438"/>
      <c r="AF357" s="438"/>
      <c r="AG357" s="438"/>
      <c r="AH357" s="439"/>
      <c r="AI357" s="439"/>
      <c r="AJ357" s="439"/>
      <c r="AK357" s="439"/>
      <c r="BD357" s="44"/>
    </row>
    <row r="358" spans="1:56" ht="25.5" customHeight="1" x14ac:dyDescent="0.2">
      <c r="A358" s="32" t="str">
        <f>IF(OR('Rote Liste'!$BC358="H",'Rote Liste'!$BC358="V"),"",J358)</f>
        <v>nb</v>
      </c>
      <c r="B358" s="48" t="str">
        <f t="shared" si="5"/>
        <v/>
      </c>
      <c r="C358" s="49" t="s">
        <v>2708</v>
      </c>
      <c r="D358" s="50"/>
      <c r="E358" s="51"/>
      <c r="F358" s="52"/>
      <c r="G358" s="53"/>
      <c r="H358" s="53"/>
      <c r="I358" s="54"/>
      <c r="J358" s="54" t="str">
        <f>INDEX(ESV!$D$1:$D$567,MATCH(IF(ISNA(INDEX(KLAV!$B$2:$B$10,MATCH(IF(ISBLANK($D358)," ",$D358),KLAV!$A$2:$A$10,0))+INDEX(KLAV!$B$13:$B$21,MATCH(IF(ISBLANK($E358)," ",$E358),KLAV!$A$13:$A$21,0))+INDEX(KLAV!$B$24:$B$30,MATCH(IF(ISBLANK($F358)," ",$F358),KLAV!$A$24:$A$30,0))),999,INDEX(KLAV!$B$2:$B$10,MATCH(IF(ISBLANK($D358)," ",$D358),KLAV!$A$2:$A$10,0))+INDEX(KLAV!$B$13:$B$21,MATCH(IF(ISBLANK($E358)," ",$E358),KLAV!$A$13:$A$21,0))+INDEX(KLAV!$B$24:$B$30,MATCH(IF(ISBLANK($F358)," ",$F358),KLAV!$A$24:$A$30,0))),ESV!$E$1:$E$567,))</f>
        <v>nb</v>
      </c>
      <c r="R358" s="42"/>
      <c r="S358" s="42"/>
      <c r="U358" s="43"/>
      <c r="Z358" s="44"/>
      <c r="AA358" s="44"/>
      <c r="AB358" s="436"/>
      <c r="AC358" s="437"/>
      <c r="AD358" s="300"/>
      <c r="AE358" s="438"/>
      <c r="AF358" s="438"/>
      <c r="AG358" s="438"/>
      <c r="AH358" s="439"/>
      <c r="AI358" s="439"/>
      <c r="AJ358" s="439"/>
      <c r="AK358" s="439"/>
      <c r="BD358" s="44"/>
    </row>
    <row r="359" spans="1:56" ht="25.5" customHeight="1" x14ac:dyDescent="0.2">
      <c r="A359" s="32" t="str">
        <f>IF(OR('Rote Liste'!$BC359="H",'Rote Liste'!$BC359="V"),"",J359)</f>
        <v>nb</v>
      </c>
      <c r="B359" s="48" t="str">
        <f t="shared" ref="B359:B417" si="6">IF(D359="AE?","E?",IF(D359="AE","E",""))</f>
        <v/>
      </c>
      <c r="C359" s="49" t="s">
        <v>2709</v>
      </c>
      <c r="D359" s="50"/>
      <c r="E359" s="51"/>
      <c r="F359" s="52"/>
      <c r="G359" s="53"/>
      <c r="H359" s="53"/>
      <c r="I359" s="54"/>
      <c r="J359" s="54" t="str">
        <f>INDEX(ESV!$D$1:$D$567,MATCH(IF(ISNA(INDEX(KLAV!$B$2:$B$10,MATCH(IF(ISBLANK($D359)," ",$D359),KLAV!$A$2:$A$10,0))+INDEX(KLAV!$B$13:$B$21,MATCH(IF(ISBLANK($E359)," ",$E359),KLAV!$A$13:$A$21,0))+INDEX(KLAV!$B$24:$B$30,MATCH(IF(ISBLANK($F359)," ",$F359),KLAV!$A$24:$A$30,0))),999,INDEX(KLAV!$B$2:$B$10,MATCH(IF(ISBLANK($D359)," ",$D359),KLAV!$A$2:$A$10,0))+INDEX(KLAV!$B$13:$B$21,MATCH(IF(ISBLANK($E359)," ",$E359),KLAV!$A$13:$A$21,0))+INDEX(KLAV!$B$24:$B$30,MATCH(IF(ISBLANK($F359)," ",$F359),KLAV!$A$24:$A$30,0))),ESV!$E$1:$E$567,))</f>
        <v>nb</v>
      </c>
      <c r="R359" s="42"/>
      <c r="S359" s="42"/>
      <c r="U359" s="43"/>
      <c r="Z359" s="44"/>
      <c r="AA359" s="44"/>
      <c r="AB359" s="436"/>
      <c r="AC359" s="437"/>
      <c r="AD359" s="300"/>
      <c r="AE359" s="438"/>
      <c r="AF359" s="438"/>
      <c r="AG359" s="438"/>
      <c r="AH359" s="439"/>
      <c r="AI359" s="439"/>
      <c r="AJ359" s="439"/>
      <c r="AK359" s="439"/>
      <c r="BD359" s="44"/>
    </row>
    <row r="360" spans="1:56" ht="25.5" customHeight="1" x14ac:dyDescent="0.2">
      <c r="A360" s="32" t="str">
        <f>IF(OR('Rote Liste'!$BC360="H",'Rote Liste'!$BC360="V"),"",J360)</f>
        <v>nb</v>
      </c>
      <c r="B360" s="48" t="str">
        <f t="shared" si="6"/>
        <v/>
      </c>
      <c r="C360" s="49" t="s">
        <v>2710</v>
      </c>
      <c r="D360" s="50"/>
      <c r="E360" s="51"/>
      <c r="F360" s="52"/>
      <c r="G360" s="53"/>
      <c r="H360" s="53"/>
      <c r="I360" s="54"/>
      <c r="J360" s="54" t="str">
        <f>INDEX(ESV!$D$1:$D$567,MATCH(IF(ISNA(INDEX(KLAV!$B$2:$B$10,MATCH(IF(ISBLANK($D360)," ",$D360),KLAV!$A$2:$A$10,0))+INDEX(KLAV!$B$13:$B$21,MATCH(IF(ISBLANK($E360)," ",$E360),KLAV!$A$13:$A$21,0))+INDEX(KLAV!$B$24:$B$30,MATCH(IF(ISBLANK($F360)," ",$F360),KLAV!$A$24:$A$30,0))),999,INDEX(KLAV!$B$2:$B$10,MATCH(IF(ISBLANK($D360)," ",$D360),KLAV!$A$2:$A$10,0))+INDEX(KLAV!$B$13:$B$21,MATCH(IF(ISBLANK($E360)," ",$E360),KLAV!$A$13:$A$21,0))+INDEX(KLAV!$B$24:$B$30,MATCH(IF(ISBLANK($F360)," ",$F360),KLAV!$A$24:$A$30,0))),ESV!$E$1:$E$567,))</f>
        <v>nb</v>
      </c>
      <c r="R360" s="42"/>
      <c r="S360" s="42"/>
      <c r="U360" s="43"/>
      <c r="Z360" s="44"/>
      <c r="AA360" s="44"/>
      <c r="AB360" s="436"/>
      <c r="AC360" s="437"/>
      <c r="AD360" s="300"/>
      <c r="AE360" s="438"/>
      <c r="AF360" s="438"/>
      <c r="AG360" s="438"/>
      <c r="AH360" s="439"/>
      <c r="AI360" s="439"/>
      <c r="AJ360" s="439"/>
      <c r="AK360" s="439"/>
      <c r="BD360" s="44"/>
    </row>
    <row r="361" spans="1:56" ht="25.5" customHeight="1" x14ac:dyDescent="0.2">
      <c r="A361" s="32" t="str">
        <f>IF(OR('Rote Liste'!$BC361="H",'Rote Liste'!$BC361="V"),"",J361)</f>
        <v>nb</v>
      </c>
      <c r="B361" s="48" t="str">
        <f t="shared" si="6"/>
        <v/>
      </c>
      <c r="C361" s="49" t="s">
        <v>2711</v>
      </c>
      <c r="D361" s="50"/>
      <c r="E361" s="51"/>
      <c r="F361" s="52"/>
      <c r="G361" s="53"/>
      <c r="H361" s="53"/>
      <c r="I361" s="54"/>
      <c r="J361" s="54" t="str">
        <f>INDEX(ESV!$D$1:$D$567,MATCH(IF(ISNA(INDEX(KLAV!$B$2:$B$10,MATCH(IF(ISBLANK($D361)," ",$D361),KLAV!$A$2:$A$10,0))+INDEX(KLAV!$B$13:$B$21,MATCH(IF(ISBLANK($E361)," ",$E361),KLAV!$A$13:$A$21,0))+INDEX(KLAV!$B$24:$B$30,MATCH(IF(ISBLANK($F361)," ",$F361),KLAV!$A$24:$A$30,0))),999,INDEX(KLAV!$B$2:$B$10,MATCH(IF(ISBLANK($D361)," ",$D361),KLAV!$A$2:$A$10,0))+INDEX(KLAV!$B$13:$B$21,MATCH(IF(ISBLANK($E361)," ",$E361),KLAV!$A$13:$A$21,0))+INDEX(KLAV!$B$24:$B$30,MATCH(IF(ISBLANK($F361)," ",$F361),KLAV!$A$24:$A$30,0))),ESV!$E$1:$E$567,))</f>
        <v>nb</v>
      </c>
      <c r="R361" s="42"/>
      <c r="S361" s="42"/>
      <c r="U361" s="43"/>
      <c r="Z361" s="44"/>
      <c r="AA361" s="44"/>
      <c r="AB361" s="436"/>
      <c r="AC361" s="437"/>
      <c r="AD361" s="300"/>
      <c r="AE361" s="438"/>
      <c r="AF361" s="438"/>
      <c r="AG361" s="438"/>
      <c r="AH361" s="439"/>
      <c r="AI361" s="439"/>
      <c r="AJ361" s="439"/>
      <c r="AK361" s="439"/>
      <c r="BD361" s="44"/>
    </row>
    <row r="362" spans="1:56" ht="25.5" customHeight="1" x14ac:dyDescent="0.2">
      <c r="A362" s="32" t="str">
        <f>IF(OR('Rote Liste'!$BC362="H",'Rote Liste'!$BC362="V"),"",J362)</f>
        <v>nb</v>
      </c>
      <c r="B362" s="48" t="str">
        <f t="shared" si="6"/>
        <v/>
      </c>
      <c r="C362" s="49" t="s">
        <v>2712</v>
      </c>
      <c r="D362" s="50"/>
      <c r="E362" s="51"/>
      <c r="F362" s="52"/>
      <c r="G362" s="53"/>
      <c r="H362" s="53"/>
      <c r="I362" s="54"/>
      <c r="J362" s="54" t="str">
        <f>INDEX(ESV!$D$1:$D$567,MATCH(IF(ISNA(INDEX(KLAV!$B$2:$B$10,MATCH(IF(ISBLANK($D362)," ",$D362),KLAV!$A$2:$A$10,0))+INDEX(KLAV!$B$13:$B$21,MATCH(IF(ISBLANK($E362)," ",$E362),KLAV!$A$13:$A$21,0))+INDEX(KLAV!$B$24:$B$30,MATCH(IF(ISBLANK($F362)," ",$F362),KLAV!$A$24:$A$30,0))),999,INDEX(KLAV!$B$2:$B$10,MATCH(IF(ISBLANK($D362)," ",$D362),KLAV!$A$2:$A$10,0))+INDEX(KLAV!$B$13:$B$21,MATCH(IF(ISBLANK($E362)," ",$E362),KLAV!$A$13:$A$21,0))+INDEX(KLAV!$B$24:$B$30,MATCH(IF(ISBLANK($F362)," ",$F362),KLAV!$A$24:$A$30,0))),ESV!$E$1:$E$567,))</f>
        <v>nb</v>
      </c>
      <c r="R362" s="42"/>
      <c r="S362" s="42"/>
      <c r="U362" s="43"/>
      <c r="Z362" s="44"/>
      <c r="AA362" s="44"/>
      <c r="AB362" s="436"/>
      <c r="AC362" s="437"/>
      <c r="AD362" s="300"/>
      <c r="AE362" s="438"/>
      <c r="AF362" s="438"/>
      <c r="AG362" s="438"/>
      <c r="AH362" s="439"/>
      <c r="AI362" s="439"/>
      <c r="AJ362" s="439"/>
      <c r="AK362" s="439"/>
      <c r="BD362" s="44"/>
    </row>
    <row r="363" spans="1:56" ht="25.5" customHeight="1" x14ac:dyDescent="0.2">
      <c r="A363" s="32" t="str">
        <f>IF(OR('Rote Liste'!$BC363="H",'Rote Liste'!$BC363="V"),"",J363)</f>
        <v>nb</v>
      </c>
      <c r="B363" s="48" t="str">
        <f t="shared" si="6"/>
        <v/>
      </c>
      <c r="C363" s="49" t="s">
        <v>2713</v>
      </c>
      <c r="D363" s="50"/>
      <c r="E363" s="51"/>
      <c r="F363" s="52"/>
      <c r="G363" s="53"/>
      <c r="H363" s="53"/>
      <c r="I363" s="54"/>
      <c r="J363" s="54" t="str">
        <f>INDEX(ESV!$D$1:$D$567,MATCH(IF(ISNA(INDEX(KLAV!$B$2:$B$10,MATCH(IF(ISBLANK($D363)," ",$D363),KLAV!$A$2:$A$10,0))+INDEX(KLAV!$B$13:$B$21,MATCH(IF(ISBLANK($E363)," ",$E363),KLAV!$A$13:$A$21,0))+INDEX(KLAV!$B$24:$B$30,MATCH(IF(ISBLANK($F363)," ",$F363),KLAV!$A$24:$A$30,0))),999,INDEX(KLAV!$B$2:$B$10,MATCH(IF(ISBLANK($D363)," ",$D363),KLAV!$A$2:$A$10,0))+INDEX(KLAV!$B$13:$B$21,MATCH(IF(ISBLANK($E363)," ",$E363),KLAV!$A$13:$A$21,0))+INDEX(KLAV!$B$24:$B$30,MATCH(IF(ISBLANK($F363)," ",$F363),KLAV!$A$24:$A$30,0))),ESV!$E$1:$E$567,))</f>
        <v>nb</v>
      </c>
      <c r="R363" s="42"/>
      <c r="S363" s="42"/>
      <c r="U363" s="43"/>
      <c r="Z363" s="44"/>
      <c r="AA363" s="44"/>
      <c r="AB363" s="436"/>
      <c r="AC363" s="437"/>
      <c r="AD363" s="300"/>
      <c r="AE363" s="438"/>
      <c r="AF363" s="438"/>
      <c r="AG363" s="438"/>
      <c r="AH363" s="439"/>
      <c r="AI363" s="439"/>
      <c r="AJ363" s="439"/>
      <c r="AK363" s="439"/>
      <c r="BD363" s="44"/>
    </row>
    <row r="364" spans="1:56" ht="25.5" customHeight="1" x14ac:dyDescent="0.2">
      <c r="A364" s="32" t="str">
        <f>IF(OR('Rote Liste'!$BC364="H",'Rote Liste'!$BC364="V"),"",J364)</f>
        <v>nb</v>
      </c>
      <c r="B364" s="48" t="str">
        <f t="shared" si="6"/>
        <v/>
      </c>
      <c r="C364" s="49" t="s">
        <v>2714</v>
      </c>
      <c r="D364" s="50"/>
      <c r="E364" s="51"/>
      <c r="F364" s="52"/>
      <c r="G364" s="53"/>
      <c r="H364" s="53"/>
      <c r="I364" s="54"/>
      <c r="J364" s="54" t="str">
        <f>INDEX(ESV!$D$1:$D$567,MATCH(IF(ISNA(INDEX(KLAV!$B$2:$B$10,MATCH(IF(ISBLANK($D364)," ",$D364),KLAV!$A$2:$A$10,0))+INDEX(KLAV!$B$13:$B$21,MATCH(IF(ISBLANK($E364)," ",$E364),KLAV!$A$13:$A$21,0))+INDEX(KLAV!$B$24:$B$30,MATCH(IF(ISBLANK($F364)," ",$F364),KLAV!$A$24:$A$30,0))),999,INDEX(KLAV!$B$2:$B$10,MATCH(IF(ISBLANK($D364)," ",$D364),KLAV!$A$2:$A$10,0))+INDEX(KLAV!$B$13:$B$21,MATCH(IF(ISBLANK($E364)," ",$E364),KLAV!$A$13:$A$21,0))+INDEX(KLAV!$B$24:$B$30,MATCH(IF(ISBLANK($F364)," ",$F364),KLAV!$A$24:$A$30,0))),ESV!$E$1:$E$567,))</f>
        <v>nb</v>
      </c>
      <c r="R364" s="42"/>
      <c r="S364" s="42"/>
      <c r="U364" s="43"/>
      <c r="Z364" s="44"/>
      <c r="AA364" s="44"/>
      <c r="AB364" s="436"/>
      <c r="AC364" s="437"/>
      <c r="AD364" s="300"/>
      <c r="AE364" s="438"/>
      <c r="AF364" s="438"/>
      <c r="AG364" s="438"/>
      <c r="AH364" s="439"/>
      <c r="AI364" s="439"/>
      <c r="AJ364" s="439"/>
      <c r="AK364" s="439"/>
      <c r="BD364" s="44"/>
    </row>
    <row r="365" spans="1:56" ht="25.5" customHeight="1" x14ac:dyDescent="0.2">
      <c r="A365" s="32" t="str">
        <f>IF(OR('Rote Liste'!$BC365="H",'Rote Liste'!$BC365="V"),"",J365)</f>
        <v>nb</v>
      </c>
      <c r="B365" s="48" t="str">
        <f t="shared" si="6"/>
        <v/>
      </c>
      <c r="C365" s="49" t="s">
        <v>2715</v>
      </c>
      <c r="D365" s="50"/>
      <c r="E365" s="51"/>
      <c r="F365" s="52"/>
      <c r="G365" s="53"/>
      <c r="H365" s="53"/>
      <c r="I365" s="54"/>
      <c r="J365" s="54" t="str">
        <f>INDEX(ESV!$D$1:$D$567,MATCH(IF(ISNA(INDEX(KLAV!$B$2:$B$10,MATCH(IF(ISBLANK($D365)," ",$D365),KLAV!$A$2:$A$10,0))+INDEX(KLAV!$B$13:$B$21,MATCH(IF(ISBLANK($E365)," ",$E365),KLAV!$A$13:$A$21,0))+INDEX(KLAV!$B$24:$B$30,MATCH(IF(ISBLANK($F365)," ",$F365),KLAV!$A$24:$A$30,0))),999,INDEX(KLAV!$B$2:$B$10,MATCH(IF(ISBLANK($D365)," ",$D365),KLAV!$A$2:$A$10,0))+INDEX(KLAV!$B$13:$B$21,MATCH(IF(ISBLANK($E365)," ",$E365),KLAV!$A$13:$A$21,0))+INDEX(KLAV!$B$24:$B$30,MATCH(IF(ISBLANK($F365)," ",$F365),KLAV!$A$24:$A$30,0))),ESV!$E$1:$E$567,))</f>
        <v>nb</v>
      </c>
      <c r="R365" s="42"/>
      <c r="S365" s="42"/>
      <c r="U365" s="43"/>
      <c r="Z365" s="44"/>
      <c r="AA365" s="44"/>
      <c r="AB365" s="436"/>
      <c r="AC365" s="437"/>
      <c r="AD365" s="300"/>
      <c r="AE365" s="438"/>
      <c r="AF365" s="438"/>
      <c r="AG365" s="438"/>
      <c r="AH365" s="439"/>
      <c r="AI365" s="439"/>
      <c r="AJ365" s="439"/>
      <c r="AK365" s="439"/>
      <c r="BD365" s="44"/>
    </row>
    <row r="366" spans="1:56" ht="25.5" customHeight="1" x14ac:dyDescent="0.2">
      <c r="A366" s="32" t="str">
        <f>IF(OR('Rote Liste'!$BC366="H",'Rote Liste'!$BC366="V"),"",J366)</f>
        <v>nb</v>
      </c>
      <c r="B366" s="48" t="str">
        <f t="shared" si="6"/>
        <v/>
      </c>
      <c r="C366" s="49" t="s">
        <v>2716</v>
      </c>
      <c r="D366" s="50"/>
      <c r="E366" s="51"/>
      <c r="F366" s="52"/>
      <c r="G366" s="53"/>
      <c r="H366" s="53"/>
      <c r="I366" s="54"/>
      <c r="J366" s="54" t="str">
        <f>INDEX(ESV!$D$1:$D$567,MATCH(IF(ISNA(INDEX(KLAV!$B$2:$B$10,MATCH(IF(ISBLANK($D366)," ",$D366),KLAV!$A$2:$A$10,0))+INDEX(KLAV!$B$13:$B$21,MATCH(IF(ISBLANK($E366)," ",$E366),KLAV!$A$13:$A$21,0))+INDEX(KLAV!$B$24:$B$30,MATCH(IF(ISBLANK($F366)," ",$F366),KLAV!$A$24:$A$30,0))),999,INDEX(KLAV!$B$2:$B$10,MATCH(IF(ISBLANK($D366)," ",$D366),KLAV!$A$2:$A$10,0))+INDEX(KLAV!$B$13:$B$21,MATCH(IF(ISBLANK($E366)," ",$E366),KLAV!$A$13:$A$21,0))+INDEX(KLAV!$B$24:$B$30,MATCH(IF(ISBLANK($F366)," ",$F366),KLAV!$A$24:$A$30,0))),ESV!$E$1:$E$567,))</f>
        <v>nb</v>
      </c>
      <c r="R366" s="42"/>
      <c r="S366" s="42"/>
      <c r="U366" s="43"/>
      <c r="Z366" s="44"/>
      <c r="AA366" s="44"/>
      <c r="AB366" s="436"/>
      <c r="AC366" s="437"/>
      <c r="AD366" s="300"/>
      <c r="AE366" s="438"/>
      <c r="AF366" s="438"/>
      <c r="AG366" s="438"/>
      <c r="AH366" s="439"/>
      <c r="AI366" s="439"/>
      <c r="AJ366" s="439"/>
      <c r="AK366" s="439"/>
      <c r="BD366" s="44"/>
    </row>
    <row r="367" spans="1:56" ht="25.5" customHeight="1" x14ac:dyDescent="0.2">
      <c r="A367" s="32" t="str">
        <f>IF(OR('Rote Liste'!$BC367="H",'Rote Liste'!$BC367="V"),"",J367)</f>
        <v>nb</v>
      </c>
      <c r="B367" s="48" t="str">
        <f t="shared" si="6"/>
        <v/>
      </c>
      <c r="C367" s="49" t="s">
        <v>2717</v>
      </c>
      <c r="D367" s="50"/>
      <c r="E367" s="51"/>
      <c r="F367" s="52"/>
      <c r="G367" s="53"/>
      <c r="H367" s="53"/>
      <c r="I367" s="54"/>
      <c r="J367" s="54" t="str">
        <f>INDEX(ESV!$D$1:$D$567,MATCH(IF(ISNA(INDEX(KLAV!$B$2:$B$10,MATCH(IF(ISBLANK($D367)," ",$D367),KLAV!$A$2:$A$10,0))+INDEX(KLAV!$B$13:$B$21,MATCH(IF(ISBLANK($E367)," ",$E367),KLAV!$A$13:$A$21,0))+INDEX(KLAV!$B$24:$B$30,MATCH(IF(ISBLANK($F367)," ",$F367),KLAV!$A$24:$A$30,0))),999,INDEX(KLAV!$B$2:$B$10,MATCH(IF(ISBLANK($D367)," ",$D367),KLAV!$A$2:$A$10,0))+INDEX(KLAV!$B$13:$B$21,MATCH(IF(ISBLANK($E367)," ",$E367),KLAV!$A$13:$A$21,0))+INDEX(KLAV!$B$24:$B$30,MATCH(IF(ISBLANK($F367)," ",$F367),KLAV!$A$24:$A$30,0))),ESV!$E$1:$E$567,))</f>
        <v>nb</v>
      </c>
      <c r="R367" s="42"/>
      <c r="S367" s="42"/>
      <c r="U367" s="43"/>
      <c r="Z367" s="44"/>
      <c r="AA367" s="44"/>
      <c r="AB367" s="436"/>
      <c r="AC367" s="437"/>
      <c r="AD367" s="300"/>
      <c r="AE367" s="438"/>
      <c r="AF367" s="438"/>
      <c r="AG367" s="438"/>
      <c r="AH367" s="439"/>
      <c r="AI367" s="439"/>
      <c r="AJ367" s="439"/>
      <c r="AK367" s="439"/>
      <c r="BD367" s="44"/>
    </row>
    <row r="368" spans="1:56" ht="25.5" customHeight="1" x14ac:dyDescent="0.2">
      <c r="A368" s="32" t="str">
        <f>IF(OR('Rote Liste'!$BC368="H",'Rote Liste'!$BC368="V"),"",J368)</f>
        <v>nb</v>
      </c>
      <c r="B368" s="48" t="str">
        <f t="shared" si="6"/>
        <v/>
      </c>
      <c r="C368" s="49" t="s">
        <v>2718</v>
      </c>
      <c r="D368" s="50"/>
      <c r="E368" s="51"/>
      <c r="F368" s="52"/>
      <c r="G368" s="53"/>
      <c r="H368" s="53"/>
      <c r="I368" s="54"/>
      <c r="J368" s="54" t="str">
        <f>INDEX(ESV!$D$1:$D$567,MATCH(IF(ISNA(INDEX(KLAV!$B$2:$B$10,MATCH(IF(ISBLANK($D368)," ",$D368),KLAV!$A$2:$A$10,0))+INDEX(KLAV!$B$13:$B$21,MATCH(IF(ISBLANK($E368)," ",$E368),KLAV!$A$13:$A$21,0))+INDEX(KLAV!$B$24:$B$30,MATCH(IF(ISBLANK($F368)," ",$F368),KLAV!$A$24:$A$30,0))),999,INDEX(KLAV!$B$2:$B$10,MATCH(IF(ISBLANK($D368)," ",$D368),KLAV!$A$2:$A$10,0))+INDEX(KLAV!$B$13:$B$21,MATCH(IF(ISBLANK($E368)," ",$E368),KLAV!$A$13:$A$21,0))+INDEX(KLAV!$B$24:$B$30,MATCH(IF(ISBLANK($F368)," ",$F368),KLAV!$A$24:$A$30,0))),ESV!$E$1:$E$567,))</f>
        <v>nb</v>
      </c>
      <c r="R368" s="42"/>
      <c r="S368" s="42"/>
      <c r="U368" s="43"/>
      <c r="Z368" s="44"/>
      <c r="AA368" s="44"/>
      <c r="AB368" s="436"/>
      <c r="AC368" s="437"/>
      <c r="AD368" s="300"/>
      <c r="AE368" s="438"/>
      <c r="AF368" s="438"/>
      <c r="AG368" s="438"/>
      <c r="AH368" s="439"/>
      <c r="AI368" s="439"/>
      <c r="AJ368" s="439"/>
      <c r="AK368" s="439"/>
      <c r="BD368" s="44"/>
    </row>
    <row r="369" spans="1:56" ht="25.5" customHeight="1" x14ac:dyDescent="0.2">
      <c r="A369" s="32" t="str">
        <f>IF(OR('Rote Liste'!$BC369="H",'Rote Liste'!$BC369="V"),"",J369)</f>
        <v>nb</v>
      </c>
      <c r="B369" s="48" t="str">
        <f t="shared" si="6"/>
        <v/>
      </c>
      <c r="C369" s="49" t="s">
        <v>3165</v>
      </c>
      <c r="D369" s="50"/>
      <c r="E369" s="51"/>
      <c r="F369" s="52"/>
      <c r="G369" s="53"/>
      <c r="H369" s="53"/>
      <c r="I369" s="54"/>
      <c r="J369" s="54" t="str">
        <f>INDEX(ESV!$D$1:$D$567,MATCH(IF(ISNA(INDEX(KLAV!$B$2:$B$10,MATCH(IF(ISBLANK($D369)," ",$D369),KLAV!$A$2:$A$10,0))+INDEX(KLAV!$B$13:$B$21,MATCH(IF(ISBLANK($E369)," ",$E369),KLAV!$A$13:$A$21,0))+INDEX(KLAV!$B$24:$B$30,MATCH(IF(ISBLANK($F369)," ",$F369),KLAV!$A$24:$A$30,0))),999,INDEX(KLAV!$B$2:$B$10,MATCH(IF(ISBLANK($D369)," ",$D369),KLAV!$A$2:$A$10,0))+INDEX(KLAV!$B$13:$B$21,MATCH(IF(ISBLANK($E369)," ",$E369),KLAV!$A$13:$A$21,0))+INDEX(KLAV!$B$24:$B$30,MATCH(IF(ISBLANK($F369)," ",$F369),KLAV!$A$24:$A$30,0))),ESV!$E$1:$E$567,))</f>
        <v>nb</v>
      </c>
      <c r="R369" s="42"/>
      <c r="S369" s="42"/>
      <c r="U369" s="43"/>
      <c r="Z369" s="44"/>
      <c r="AA369" s="44"/>
      <c r="AB369" s="436"/>
      <c r="AC369" s="437"/>
      <c r="AD369" s="300"/>
      <c r="AE369" s="438"/>
      <c r="AF369" s="438"/>
      <c r="AG369" s="438"/>
      <c r="AH369" s="439"/>
      <c r="AI369" s="439"/>
      <c r="AJ369" s="439"/>
      <c r="AK369" s="439"/>
      <c r="BD369" s="44"/>
    </row>
    <row r="370" spans="1:56" ht="25.5" customHeight="1" x14ac:dyDescent="0.2">
      <c r="A370" s="32" t="str">
        <f>IF(OR('Rote Liste'!$BC370="H",'Rote Liste'!$BC370="V"),"",J370)</f>
        <v>nb</v>
      </c>
      <c r="B370" s="48" t="str">
        <f t="shared" si="6"/>
        <v/>
      </c>
      <c r="C370" s="49" t="s">
        <v>2719</v>
      </c>
      <c r="D370" s="50"/>
      <c r="E370" s="51"/>
      <c r="F370" s="52"/>
      <c r="G370" s="53"/>
      <c r="H370" s="53"/>
      <c r="I370" s="54"/>
      <c r="J370" s="54" t="str">
        <f>INDEX(ESV!$D$1:$D$567,MATCH(IF(ISNA(INDEX(KLAV!$B$2:$B$10,MATCH(IF(ISBLANK($D370)," ",$D370),KLAV!$A$2:$A$10,0))+INDEX(KLAV!$B$13:$B$21,MATCH(IF(ISBLANK($E370)," ",$E370),KLAV!$A$13:$A$21,0))+INDEX(KLAV!$B$24:$B$30,MATCH(IF(ISBLANK($F370)," ",$F370),KLAV!$A$24:$A$30,0))),999,INDEX(KLAV!$B$2:$B$10,MATCH(IF(ISBLANK($D370)," ",$D370),KLAV!$A$2:$A$10,0))+INDEX(KLAV!$B$13:$B$21,MATCH(IF(ISBLANK($E370)," ",$E370),KLAV!$A$13:$A$21,0))+INDEX(KLAV!$B$24:$B$30,MATCH(IF(ISBLANK($F370)," ",$F370),KLAV!$A$24:$A$30,0))),ESV!$E$1:$E$567,))</f>
        <v>nb</v>
      </c>
      <c r="R370" s="42"/>
      <c r="S370" s="42"/>
      <c r="U370" s="43"/>
      <c r="Z370" s="44"/>
      <c r="AA370" s="44"/>
      <c r="AB370" s="436"/>
      <c r="AC370" s="437"/>
      <c r="AD370" s="300"/>
      <c r="AE370" s="438"/>
      <c r="AF370" s="438"/>
      <c r="AG370" s="438"/>
      <c r="AH370" s="439"/>
      <c r="AI370" s="439"/>
      <c r="AJ370" s="439"/>
      <c r="AK370" s="439"/>
      <c r="BD370" s="44"/>
    </row>
    <row r="371" spans="1:56" ht="25.5" customHeight="1" x14ac:dyDescent="0.2">
      <c r="A371" s="32" t="str">
        <f>IF(OR('Rote Liste'!$BC371="H",'Rote Liste'!$BC371="V"),"",J371)</f>
        <v>nb</v>
      </c>
      <c r="B371" s="48" t="str">
        <f t="shared" si="6"/>
        <v/>
      </c>
      <c r="C371" s="49" t="s">
        <v>2720</v>
      </c>
      <c r="D371" s="50"/>
      <c r="E371" s="51"/>
      <c r="F371" s="52"/>
      <c r="G371" s="53"/>
      <c r="H371" s="53"/>
      <c r="I371" s="54"/>
      <c r="J371" s="54" t="str">
        <f>INDEX(ESV!$D$1:$D$567,MATCH(IF(ISNA(INDEX(KLAV!$B$2:$B$10,MATCH(IF(ISBLANK($D371)," ",$D371),KLAV!$A$2:$A$10,0))+INDEX(KLAV!$B$13:$B$21,MATCH(IF(ISBLANK($E371)," ",$E371),KLAV!$A$13:$A$21,0))+INDEX(KLAV!$B$24:$B$30,MATCH(IF(ISBLANK($F371)," ",$F371),KLAV!$A$24:$A$30,0))),999,INDEX(KLAV!$B$2:$B$10,MATCH(IF(ISBLANK($D371)," ",$D371),KLAV!$A$2:$A$10,0))+INDEX(KLAV!$B$13:$B$21,MATCH(IF(ISBLANK($E371)," ",$E371),KLAV!$A$13:$A$21,0))+INDEX(KLAV!$B$24:$B$30,MATCH(IF(ISBLANK($F371)," ",$F371),KLAV!$A$24:$A$30,0))),ESV!$E$1:$E$567,))</f>
        <v>nb</v>
      </c>
      <c r="R371" s="42"/>
      <c r="S371" s="42"/>
      <c r="U371" s="43"/>
      <c r="Z371" s="44"/>
      <c r="AA371" s="44"/>
      <c r="AB371" s="436"/>
      <c r="AC371" s="437"/>
      <c r="AD371" s="300"/>
      <c r="AE371" s="438"/>
      <c r="AF371" s="438"/>
      <c r="AG371" s="438"/>
      <c r="AH371" s="439"/>
      <c r="AI371" s="439"/>
      <c r="AJ371" s="439"/>
      <c r="AK371" s="439"/>
      <c r="BD371" s="44"/>
    </row>
    <row r="372" spans="1:56" ht="25.5" customHeight="1" x14ac:dyDescent="0.2">
      <c r="A372" s="32" t="str">
        <f>IF(OR('Rote Liste'!$BC372="H",'Rote Liste'!$BC372="V"),"",J372)</f>
        <v>nb</v>
      </c>
      <c r="B372" s="48" t="str">
        <f t="shared" si="6"/>
        <v/>
      </c>
      <c r="C372" s="49" t="s">
        <v>2721</v>
      </c>
      <c r="D372" s="50"/>
      <c r="E372" s="51"/>
      <c r="F372" s="52"/>
      <c r="G372" s="53"/>
      <c r="H372" s="53"/>
      <c r="I372" s="54"/>
      <c r="J372" s="54" t="str">
        <f>INDEX(ESV!$D$1:$D$567,MATCH(IF(ISNA(INDEX(KLAV!$B$2:$B$10,MATCH(IF(ISBLANK($D372)," ",$D372),KLAV!$A$2:$A$10,0))+INDEX(KLAV!$B$13:$B$21,MATCH(IF(ISBLANK($E372)," ",$E372),KLAV!$A$13:$A$21,0))+INDEX(KLAV!$B$24:$B$30,MATCH(IF(ISBLANK($F372)," ",$F372),KLAV!$A$24:$A$30,0))),999,INDEX(KLAV!$B$2:$B$10,MATCH(IF(ISBLANK($D372)," ",$D372),KLAV!$A$2:$A$10,0))+INDEX(KLAV!$B$13:$B$21,MATCH(IF(ISBLANK($E372)," ",$E372),KLAV!$A$13:$A$21,0))+INDEX(KLAV!$B$24:$B$30,MATCH(IF(ISBLANK($F372)," ",$F372),KLAV!$A$24:$A$30,0))),ESV!$E$1:$E$567,))</f>
        <v>nb</v>
      </c>
      <c r="R372" s="42"/>
      <c r="S372" s="42"/>
      <c r="U372" s="43"/>
      <c r="Z372" s="44"/>
      <c r="AA372" s="44"/>
      <c r="AB372" s="436"/>
      <c r="AC372" s="437"/>
      <c r="AD372" s="300"/>
      <c r="AE372" s="438"/>
      <c r="AF372" s="438"/>
      <c r="AG372" s="438"/>
      <c r="AH372" s="439"/>
      <c r="AI372" s="439"/>
      <c r="AJ372" s="439"/>
      <c r="AK372" s="439"/>
      <c r="BD372" s="44"/>
    </row>
    <row r="373" spans="1:56" ht="25.5" customHeight="1" x14ac:dyDescent="0.2">
      <c r="A373" s="32" t="str">
        <f>IF(OR('Rote Liste'!$BC373="H",'Rote Liste'!$BC373="V"),"",J373)</f>
        <v>nb</v>
      </c>
      <c r="B373" s="48" t="str">
        <f t="shared" si="6"/>
        <v/>
      </c>
      <c r="C373" s="49" t="s">
        <v>2722</v>
      </c>
      <c r="D373" s="50"/>
      <c r="E373" s="51"/>
      <c r="F373" s="52"/>
      <c r="G373" s="53"/>
      <c r="H373" s="53"/>
      <c r="I373" s="54"/>
      <c r="J373" s="54" t="str">
        <f>INDEX(ESV!$D$1:$D$567,MATCH(IF(ISNA(INDEX(KLAV!$B$2:$B$10,MATCH(IF(ISBLANK($D373)," ",$D373),KLAV!$A$2:$A$10,0))+INDEX(KLAV!$B$13:$B$21,MATCH(IF(ISBLANK($E373)," ",$E373),KLAV!$A$13:$A$21,0))+INDEX(KLAV!$B$24:$B$30,MATCH(IF(ISBLANK($F373)," ",$F373),KLAV!$A$24:$A$30,0))),999,INDEX(KLAV!$B$2:$B$10,MATCH(IF(ISBLANK($D373)," ",$D373),KLAV!$A$2:$A$10,0))+INDEX(KLAV!$B$13:$B$21,MATCH(IF(ISBLANK($E373)," ",$E373),KLAV!$A$13:$A$21,0))+INDEX(KLAV!$B$24:$B$30,MATCH(IF(ISBLANK($F373)," ",$F373),KLAV!$A$24:$A$30,0))),ESV!$E$1:$E$567,))</f>
        <v>nb</v>
      </c>
      <c r="R373" s="42"/>
      <c r="S373" s="42"/>
      <c r="U373" s="43"/>
      <c r="Z373" s="44"/>
      <c r="AA373" s="44"/>
      <c r="AB373" s="436"/>
      <c r="AC373" s="437"/>
      <c r="AD373" s="300"/>
      <c r="AE373" s="438"/>
      <c r="AF373" s="438"/>
      <c r="AG373" s="438"/>
      <c r="AH373" s="439"/>
      <c r="AI373" s="439"/>
      <c r="AJ373" s="439"/>
      <c r="AK373" s="439"/>
      <c r="BD373" s="44"/>
    </row>
    <row r="374" spans="1:56" ht="25.5" customHeight="1" x14ac:dyDescent="0.2">
      <c r="A374" s="32" t="str">
        <f>IF(OR('Rote Liste'!$BC374="H",'Rote Liste'!$BC374="V"),"",J374)</f>
        <v>nb</v>
      </c>
      <c r="B374" s="48" t="str">
        <f t="shared" si="6"/>
        <v/>
      </c>
      <c r="C374" s="49" t="s">
        <v>2723</v>
      </c>
      <c r="D374" s="50"/>
      <c r="E374" s="51"/>
      <c r="F374" s="52"/>
      <c r="G374" s="53"/>
      <c r="H374" s="53"/>
      <c r="I374" s="54"/>
      <c r="J374" s="54" t="str">
        <f>INDEX(ESV!$D$1:$D$567,MATCH(IF(ISNA(INDEX(KLAV!$B$2:$B$10,MATCH(IF(ISBLANK($D374)," ",$D374),KLAV!$A$2:$A$10,0))+INDEX(KLAV!$B$13:$B$21,MATCH(IF(ISBLANK($E374)," ",$E374),KLAV!$A$13:$A$21,0))+INDEX(KLAV!$B$24:$B$30,MATCH(IF(ISBLANK($F374)," ",$F374),KLAV!$A$24:$A$30,0))),999,INDEX(KLAV!$B$2:$B$10,MATCH(IF(ISBLANK($D374)," ",$D374),KLAV!$A$2:$A$10,0))+INDEX(KLAV!$B$13:$B$21,MATCH(IF(ISBLANK($E374)," ",$E374),KLAV!$A$13:$A$21,0))+INDEX(KLAV!$B$24:$B$30,MATCH(IF(ISBLANK($F374)," ",$F374),KLAV!$A$24:$A$30,0))),ESV!$E$1:$E$567,))</f>
        <v>nb</v>
      </c>
      <c r="R374" s="42"/>
      <c r="S374" s="42"/>
      <c r="U374" s="43"/>
      <c r="Z374" s="44"/>
      <c r="AA374" s="44"/>
      <c r="AB374" s="436"/>
      <c r="AC374" s="437"/>
      <c r="AD374" s="300"/>
      <c r="AE374" s="438"/>
      <c r="AF374" s="438"/>
      <c r="AG374" s="438"/>
      <c r="AH374" s="439"/>
      <c r="AI374" s="439"/>
      <c r="AJ374" s="439"/>
      <c r="AK374" s="439"/>
      <c r="BD374" s="44"/>
    </row>
    <row r="375" spans="1:56" ht="25.5" customHeight="1" x14ac:dyDescent="0.2">
      <c r="A375" s="32" t="str">
        <f>IF(OR('Rote Liste'!$BC375="H",'Rote Liste'!$BC375="V"),"",J375)</f>
        <v>nb</v>
      </c>
      <c r="B375" s="48" t="str">
        <f>IF(D375="AE?","E?",IF(D375="AE","E",""))</f>
        <v/>
      </c>
      <c r="C375" s="49" t="s">
        <v>3244</v>
      </c>
      <c r="D375" s="50"/>
      <c r="E375" s="51"/>
      <c r="F375" s="52"/>
      <c r="G375" s="53"/>
      <c r="H375" s="53"/>
      <c r="I375" s="54"/>
      <c r="J375" s="54" t="str">
        <f>INDEX(ESV!$D$1:$D$567,MATCH(IF(ISNA(INDEX(KLAV!$B$2:$B$10,MATCH(IF(ISBLANK($D375)," ",$D375),KLAV!$A$2:$A$10,0))+INDEX(KLAV!$B$13:$B$21,MATCH(IF(ISBLANK($E375)," ",$E375),KLAV!$A$13:$A$21,0))+INDEX(KLAV!$B$24:$B$30,MATCH(IF(ISBLANK($F375)," ",$F375),KLAV!$A$24:$A$30,0))),999,INDEX(KLAV!$B$2:$B$10,MATCH(IF(ISBLANK($D375)," ",$D375),KLAV!$A$2:$A$10,0))+INDEX(KLAV!$B$13:$B$21,MATCH(IF(ISBLANK($E375)," ",$E375),KLAV!$A$13:$A$21,0))+INDEX(KLAV!$B$24:$B$30,MATCH(IF(ISBLANK($F375)," ",$F375),KLAV!$A$24:$A$30,0))),ESV!$E$1:$E$567,))</f>
        <v>nb</v>
      </c>
      <c r="R375" s="42"/>
      <c r="S375" s="42"/>
      <c r="U375" s="43"/>
      <c r="Z375" s="44"/>
      <c r="AA375" s="44"/>
      <c r="AB375" s="436"/>
      <c r="AC375" s="437"/>
      <c r="AD375" s="300"/>
      <c r="AE375" s="438"/>
      <c r="AF375" s="438"/>
      <c r="AG375" s="438"/>
      <c r="AH375" s="439"/>
      <c r="AI375" s="439"/>
      <c r="AJ375" s="439"/>
      <c r="AK375" s="439"/>
      <c r="BD375" s="44"/>
    </row>
    <row r="376" spans="1:56" ht="25.5" customHeight="1" x14ac:dyDescent="0.2">
      <c r="A376" s="32" t="str">
        <f>IF(OR('Rote Liste'!$BC376="H",'Rote Liste'!$BC376="V"),"",J376)</f>
        <v>nb</v>
      </c>
      <c r="B376" s="48" t="str">
        <f t="shared" si="6"/>
        <v/>
      </c>
      <c r="C376" s="49" t="s">
        <v>2724</v>
      </c>
      <c r="D376" s="50"/>
      <c r="E376" s="51"/>
      <c r="F376" s="52"/>
      <c r="G376" s="53"/>
      <c r="H376" s="53"/>
      <c r="I376" s="54"/>
      <c r="J376" s="54" t="str">
        <f>INDEX(ESV!$D$1:$D$567,MATCH(IF(ISNA(INDEX(KLAV!$B$2:$B$10,MATCH(IF(ISBLANK($D376)," ",$D376),KLAV!$A$2:$A$10,0))+INDEX(KLAV!$B$13:$B$21,MATCH(IF(ISBLANK($E376)," ",$E376),KLAV!$A$13:$A$21,0))+INDEX(KLAV!$B$24:$B$30,MATCH(IF(ISBLANK($F376)," ",$F376),KLAV!$A$24:$A$30,0))),999,INDEX(KLAV!$B$2:$B$10,MATCH(IF(ISBLANK($D376)," ",$D376),KLAV!$A$2:$A$10,0))+INDEX(KLAV!$B$13:$B$21,MATCH(IF(ISBLANK($E376)," ",$E376),KLAV!$A$13:$A$21,0))+INDEX(KLAV!$B$24:$B$30,MATCH(IF(ISBLANK($F376)," ",$F376),KLAV!$A$24:$A$30,0))),ESV!$E$1:$E$567,))</f>
        <v>nb</v>
      </c>
      <c r="R376" s="42"/>
      <c r="S376" s="42"/>
      <c r="U376" s="43"/>
      <c r="Z376" s="44"/>
      <c r="AA376" s="44"/>
      <c r="AB376" s="436"/>
      <c r="AC376" s="437"/>
      <c r="AD376" s="300"/>
      <c r="AE376" s="438"/>
      <c r="AF376" s="438"/>
      <c r="AG376" s="438"/>
      <c r="AH376" s="439"/>
      <c r="AI376" s="439"/>
      <c r="AJ376" s="439"/>
      <c r="AK376" s="439"/>
      <c r="BD376" s="44"/>
    </row>
    <row r="377" spans="1:56" ht="25.5" customHeight="1" x14ac:dyDescent="0.2">
      <c r="A377" s="32" t="str">
        <f>IF(OR('Rote Liste'!$BC377="H",'Rote Liste'!$BC377="V"),"",J377)</f>
        <v>nb</v>
      </c>
      <c r="B377" s="48" t="str">
        <f t="shared" si="6"/>
        <v/>
      </c>
      <c r="C377" s="49" t="s">
        <v>2725</v>
      </c>
      <c r="D377" s="50"/>
      <c r="E377" s="51"/>
      <c r="F377" s="52"/>
      <c r="G377" s="53"/>
      <c r="H377" s="53"/>
      <c r="I377" s="54"/>
      <c r="J377" s="54" t="str">
        <f>INDEX(ESV!$D$1:$D$567,MATCH(IF(ISNA(INDEX(KLAV!$B$2:$B$10,MATCH(IF(ISBLANK($D377)," ",$D377),KLAV!$A$2:$A$10,0))+INDEX(KLAV!$B$13:$B$21,MATCH(IF(ISBLANK($E377)," ",$E377),KLAV!$A$13:$A$21,0))+INDEX(KLAV!$B$24:$B$30,MATCH(IF(ISBLANK($F377)," ",$F377),KLAV!$A$24:$A$30,0))),999,INDEX(KLAV!$B$2:$B$10,MATCH(IF(ISBLANK($D377)," ",$D377),KLAV!$A$2:$A$10,0))+INDEX(KLAV!$B$13:$B$21,MATCH(IF(ISBLANK($E377)," ",$E377),KLAV!$A$13:$A$21,0))+INDEX(KLAV!$B$24:$B$30,MATCH(IF(ISBLANK($F377)," ",$F377),KLAV!$A$24:$A$30,0))),ESV!$E$1:$E$567,))</f>
        <v>nb</v>
      </c>
      <c r="R377" s="42"/>
      <c r="S377" s="42"/>
      <c r="U377" s="43"/>
      <c r="Z377" s="44"/>
      <c r="AA377" s="44"/>
      <c r="AB377" s="436"/>
      <c r="AC377" s="437"/>
      <c r="AD377" s="300"/>
      <c r="AE377" s="438"/>
      <c r="AF377" s="438"/>
      <c r="AG377" s="438"/>
      <c r="AH377" s="439"/>
      <c r="AI377" s="439"/>
      <c r="AJ377" s="439"/>
      <c r="AK377" s="439"/>
      <c r="BD377" s="44"/>
    </row>
    <row r="378" spans="1:56" ht="25.5" customHeight="1" x14ac:dyDescent="0.2">
      <c r="A378" s="32" t="str">
        <f>IF(OR('Rote Liste'!$BC378="H",'Rote Liste'!$BC378="V"),"",J378)</f>
        <v>nb</v>
      </c>
      <c r="B378" s="48" t="str">
        <f t="shared" si="6"/>
        <v/>
      </c>
      <c r="C378" s="49" t="s">
        <v>2726</v>
      </c>
      <c r="D378" s="50"/>
      <c r="E378" s="51"/>
      <c r="F378" s="52"/>
      <c r="G378" s="53"/>
      <c r="H378" s="53"/>
      <c r="I378" s="54"/>
      <c r="J378" s="54" t="str">
        <f>INDEX(ESV!$D$1:$D$567,MATCH(IF(ISNA(INDEX(KLAV!$B$2:$B$10,MATCH(IF(ISBLANK($D378)," ",$D378),KLAV!$A$2:$A$10,0))+INDEX(KLAV!$B$13:$B$21,MATCH(IF(ISBLANK($E378)," ",$E378),KLAV!$A$13:$A$21,0))+INDEX(KLAV!$B$24:$B$30,MATCH(IF(ISBLANK($F378)," ",$F378),KLAV!$A$24:$A$30,0))),999,INDEX(KLAV!$B$2:$B$10,MATCH(IF(ISBLANK($D378)," ",$D378),KLAV!$A$2:$A$10,0))+INDEX(KLAV!$B$13:$B$21,MATCH(IF(ISBLANK($E378)," ",$E378),KLAV!$A$13:$A$21,0))+INDEX(KLAV!$B$24:$B$30,MATCH(IF(ISBLANK($F378)," ",$F378),KLAV!$A$24:$A$30,0))),ESV!$E$1:$E$567,))</f>
        <v>nb</v>
      </c>
      <c r="R378" s="42"/>
      <c r="S378" s="42"/>
      <c r="U378" s="43"/>
      <c r="Z378" s="44"/>
      <c r="AA378" s="44"/>
      <c r="AB378" s="436"/>
      <c r="AC378" s="437"/>
      <c r="AD378" s="300"/>
      <c r="AE378" s="438"/>
      <c r="AF378" s="438"/>
      <c r="AG378" s="438"/>
      <c r="AH378" s="439"/>
      <c r="AI378" s="439"/>
      <c r="AJ378" s="439"/>
      <c r="AK378" s="439"/>
      <c r="BD378" s="44"/>
    </row>
    <row r="379" spans="1:56" ht="25.5" customHeight="1" x14ac:dyDescent="0.2">
      <c r="A379" s="32" t="str">
        <f>IF(OR('Rote Liste'!$BC379="H",'Rote Liste'!$BC379="V"),"",J379)</f>
        <v>nb</v>
      </c>
      <c r="B379" s="48" t="str">
        <f t="shared" si="6"/>
        <v/>
      </c>
      <c r="C379" s="49" t="s">
        <v>2727</v>
      </c>
      <c r="D379" s="50"/>
      <c r="E379" s="51"/>
      <c r="F379" s="52"/>
      <c r="G379" s="53"/>
      <c r="H379" s="53"/>
      <c r="I379" s="54"/>
      <c r="J379" s="54" t="str">
        <f>INDEX(ESV!$D$1:$D$567,MATCH(IF(ISNA(INDEX(KLAV!$B$2:$B$10,MATCH(IF(ISBLANK($D379)," ",$D379),KLAV!$A$2:$A$10,0))+INDEX(KLAV!$B$13:$B$21,MATCH(IF(ISBLANK($E379)," ",$E379),KLAV!$A$13:$A$21,0))+INDEX(KLAV!$B$24:$B$30,MATCH(IF(ISBLANK($F379)," ",$F379),KLAV!$A$24:$A$30,0))),999,INDEX(KLAV!$B$2:$B$10,MATCH(IF(ISBLANK($D379)," ",$D379),KLAV!$A$2:$A$10,0))+INDEX(KLAV!$B$13:$B$21,MATCH(IF(ISBLANK($E379)," ",$E379),KLAV!$A$13:$A$21,0))+INDEX(KLAV!$B$24:$B$30,MATCH(IF(ISBLANK($F379)," ",$F379),KLAV!$A$24:$A$30,0))),ESV!$E$1:$E$567,))</f>
        <v>nb</v>
      </c>
      <c r="R379" s="42"/>
      <c r="S379" s="42"/>
      <c r="U379" s="43"/>
      <c r="Z379" s="44"/>
      <c r="AA379" s="44"/>
      <c r="AB379" s="436"/>
      <c r="AC379" s="437"/>
      <c r="AD379" s="300"/>
      <c r="AE379" s="438"/>
      <c r="AF379" s="438"/>
      <c r="AG379" s="438"/>
      <c r="AH379" s="439"/>
      <c r="AI379" s="439"/>
      <c r="AJ379" s="439"/>
      <c r="AK379" s="439"/>
      <c r="BD379" s="44"/>
    </row>
    <row r="380" spans="1:56" ht="25.5" customHeight="1" x14ac:dyDescent="0.2">
      <c r="A380" s="32" t="str">
        <f>IF(OR('Rote Liste'!$BC380="H",'Rote Liste'!$BC380="V"),"",J380)</f>
        <v>nb</v>
      </c>
      <c r="B380" s="48" t="str">
        <f t="shared" si="6"/>
        <v/>
      </c>
      <c r="C380" s="49" t="s">
        <v>2728</v>
      </c>
      <c r="D380" s="50"/>
      <c r="E380" s="51"/>
      <c r="F380" s="52"/>
      <c r="G380" s="53"/>
      <c r="H380" s="53"/>
      <c r="I380" s="54"/>
      <c r="J380" s="54" t="str">
        <f>INDEX(ESV!$D$1:$D$567,MATCH(IF(ISNA(INDEX(KLAV!$B$2:$B$10,MATCH(IF(ISBLANK($D380)," ",$D380),KLAV!$A$2:$A$10,0))+INDEX(KLAV!$B$13:$B$21,MATCH(IF(ISBLANK($E380)," ",$E380),KLAV!$A$13:$A$21,0))+INDEX(KLAV!$B$24:$B$30,MATCH(IF(ISBLANK($F380)," ",$F380),KLAV!$A$24:$A$30,0))),999,INDEX(KLAV!$B$2:$B$10,MATCH(IF(ISBLANK($D380)," ",$D380),KLAV!$A$2:$A$10,0))+INDEX(KLAV!$B$13:$B$21,MATCH(IF(ISBLANK($E380)," ",$E380),KLAV!$A$13:$A$21,0))+INDEX(KLAV!$B$24:$B$30,MATCH(IF(ISBLANK($F380)," ",$F380),KLAV!$A$24:$A$30,0))),ESV!$E$1:$E$567,))</f>
        <v>nb</v>
      </c>
      <c r="R380" s="42"/>
      <c r="S380" s="42"/>
      <c r="U380" s="43"/>
      <c r="Z380" s="44"/>
      <c r="AA380" s="44"/>
      <c r="AB380" s="436"/>
      <c r="AC380" s="437"/>
      <c r="AD380" s="300"/>
      <c r="AE380" s="438"/>
      <c r="AF380" s="438"/>
      <c r="AG380" s="438"/>
      <c r="AH380" s="439"/>
      <c r="AI380" s="439"/>
      <c r="AJ380" s="439"/>
      <c r="AK380" s="439"/>
      <c r="BD380" s="44"/>
    </row>
    <row r="381" spans="1:56" ht="25.5" customHeight="1" x14ac:dyDescent="0.2">
      <c r="A381" s="32" t="str">
        <f>IF(OR('Rote Liste'!$BC381="H",'Rote Liste'!$BC381="V"),"",J381)</f>
        <v>nb</v>
      </c>
      <c r="B381" s="48" t="str">
        <f t="shared" si="6"/>
        <v/>
      </c>
      <c r="C381" s="49" t="s">
        <v>2729</v>
      </c>
      <c r="D381" s="50"/>
      <c r="E381" s="51"/>
      <c r="F381" s="52"/>
      <c r="G381" s="53"/>
      <c r="H381" s="53"/>
      <c r="I381" s="54"/>
      <c r="J381" s="54" t="str">
        <f>INDEX(ESV!$D$1:$D$567,MATCH(IF(ISNA(INDEX(KLAV!$B$2:$B$10,MATCH(IF(ISBLANK($D381)," ",$D381),KLAV!$A$2:$A$10,0))+INDEX(KLAV!$B$13:$B$21,MATCH(IF(ISBLANK($E381)," ",$E381),KLAV!$A$13:$A$21,0))+INDEX(KLAV!$B$24:$B$30,MATCH(IF(ISBLANK($F381)," ",$F381),KLAV!$A$24:$A$30,0))),999,INDEX(KLAV!$B$2:$B$10,MATCH(IF(ISBLANK($D381)," ",$D381),KLAV!$A$2:$A$10,0))+INDEX(KLAV!$B$13:$B$21,MATCH(IF(ISBLANK($E381)," ",$E381),KLAV!$A$13:$A$21,0))+INDEX(KLAV!$B$24:$B$30,MATCH(IF(ISBLANK($F381)," ",$F381),KLAV!$A$24:$A$30,0))),ESV!$E$1:$E$567,))</f>
        <v>nb</v>
      </c>
      <c r="R381" s="42"/>
      <c r="S381" s="42"/>
      <c r="U381" s="43"/>
      <c r="Z381" s="44"/>
      <c r="AA381" s="44"/>
      <c r="AB381" s="436"/>
      <c r="AC381" s="437"/>
      <c r="AD381" s="300"/>
      <c r="AE381" s="438"/>
      <c r="AF381" s="438"/>
      <c r="AG381" s="438"/>
      <c r="AH381" s="439"/>
      <c r="AI381" s="439"/>
      <c r="AJ381" s="439"/>
      <c r="AK381" s="439"/>
      <c r="BD381" s="44"/>
    </row>
    <row r="382" spans="1:56" ht="25.5" customHeight="1" x14ac:dyDescent="0.2">
      <c r="A382" s="32" t="str">
        <f>IF(OR('Rote Liste'!$BC382="H",'Rote Liste'!$BC382="V"),"",J382)</f>
        <v>nb</v>
      </c>
      <c r="B382" s="48" t="str">
        <f t="shared" si="6"/>
        <v/>
      </c>
      <c r="C382" s="49" t="s">
        <v>2730</v>
      </c>
      <c r="D382" s="50"/>
      <c r="E382" s="51"/>
      <c r="F382" s="52"/>
      <c r="G382" s="53"/>
      <c r="H382" s="53"/>
      <c r="I382" s="54"/>
      <c r="J382" s="54" t="str">
        <f>INDEX(ESV!$D$1:$D$567,MATCH(IF(ISNA(INDEX(KLAV!$B$2:$B$10,MATCH(IF(ISBLANK($D382)," ",$D382),KLAV!$A$2:$A$10,0))+INDEX(KLAV!$B$13:$B$21,MATCH(IF(ISBLANK($E382)," ",$E382),KLAV!$A$13:$A$21,0))+INDEX(KLAV!$B$24:$B$30,MATCH(IF(ISBLANK($F382)," ",$F382),KLAV!$A$24:$A$30,0))),999,INDEX(KLAV!$B$2:$B$10,MATCH(IF(ISBLANK($D382)," ",$D382),KLAV!$A$2:$A$10,0))+INDEX(KLAV!$B$13:$B$21,MATCH(IF(ISBLANK($E382)," ",$E382),KLAV!$A$13:$A$21,0))+INDEX(KLAV!$B$24:$B$30,MATCH(IF(ISBLANK($F382)," ",$F382),KLAV!$A$24:$A$30,0))),ESV!$E$1:$E$567,))</f>
        <v>nb</v>
      </c>
      <c r="R382" s="42"/>
      <c r="S382" s="42"/>
      <c r="U382" s="43"/>
      <c r="Z382" s="44"/>
      <c r="AA382" s="44"/>
      <c r="AB382" s="436"/>
      <c r="AC382" s="437"/>
      <c r="AD382" s="300"/>
      <c r="AE382" s="438"/>
      <c r="AF382" s="438"/>
      <c r="AG382" s="438"/>
      <c r="AH382" s="439"/>
      <c r="AI382" s="439"/>
      <c r="AJ382" s="439"/>
      <c r="AK382" s="439"/>
      <c r="BD382" s="44"/>
    </row>
    <row r="383" spans="1:56" ht="25.5" customHeight="1" x14ac:dyDescent="0.2">
      <c r="A383" s="32" t="str">
        <f>IF(OR('Rote Liste'!$BC383="H",'Rote Liste'!$BC383="V"),"",J383)</f>
        <v>nb</v>
      </c>
      <c r="B383" s="48" t="str">
        <f t="shared" si="6"/>
        <v/>
      </c>
      <c r="C383" s="49" t="s">
        <v>2731</v>
      </c>
      <c r="D383" s="50"/>
      <c r="E383" s="51"/>
      <c r="F383" s="52"/>
      <c r="G383" s="53"/>
      <c r="H383" s="53"/>
      <c r="I383" s="54"/>
      <c r="J383" s="54" t="str">
        <f>INDEX(ESV!$D$1:$D$567,MATCH(IF(ISNA(INDEX(KLAV!$B$2:$B$10,MATCH(IF(ISBLANK($D383)," ",$D383),KLAV!$A$2:$A$10,0))+INDEX(KLAV!$B$13:$B$21,MATCH(IF(ISBLANK($E383)," ",$E383),KLAV!$A$13:$A$21,0))+INDEX(KLAV!$B$24:$B$30,MATCH(IF(ISBLANK($F383)," ",$F383),KLAV!$A$24:$A$30,0))),999,INDEX(KLAV!$B$2:$B$10,MATCH(IF(ISBLANK($D383)," ",$D383),KLAV!$A$2:$A$10,0))+INDEX(KLAV!$B$13:$B$21,MATCH(IF(ISBLANK($E383)," ",$E383),KLAV!$A$13:$A$21,0))+INDEX(KLAV!$B$24:$B$30,MATCH(IF(ISBLANK($F383)," ",$F383),KLAV!$A$24:$A$30,0))),ESV!$E$1:$E$567,))</f>
        <v>nb</v>
      </c>
      <c r="R383" s="42"/>
      <c r="S383" s="42"/>
      <c r="U383" s="43"/>
      <c r="Z383" s="44"/>
      <c r="AA383" s="44"/>
      <c r="AB383" s="436"/>
      <c r="AC383" s="437"/>
      <c r="AD383" s="300"/>
      <c r="AE383" s="438"/>
      <c r="AF383" s="438"/>
      <c r="AG383" s="438"/>
      <c r="AH383" s="439"/>
      <c r="AI383" s="439"/>
      <c r="AJ383" s="439"/>
      <c r="AK383" s="439"/>
      <c r="BD383" s="44"/>
    </row>
    <row r="384" spans="1:56" ht="25.5" customHeight="1" x14ac:dyDescent="0.2">
      <c r="A384" s="32" t="str">
        <f>IF(OR('Rote Liste'!$BC384="H",'Rote Liste'!$BC384="V"),"",J384)</f>
        <v>nb</v>
      </c>
      <c r="B384" s="48" t="str">
        <f t="shared" si="6"/>
        <v/>
      </c>
      <c r="C384" s="49" t="s">
        <v>2732</v>
      </c>
      <c r="D384" s="50"/>
      <c r="E384" s="51"/>
      <c r="F384" s="52"/>
      <c r="G384" s="53"/>
      <c r="H384" s="53"/>
      <c r="I384" s="54"/>
      <c r="J384" s="54" t="str">
        <f>INDEX(ESV!$D$1:$D$567,MATCH(IF(ISNA(INDEX(KLAV!$B$2:$B$10,MATCH(IF(ISBLANK($D384)," ",$D384),KLAV!$A$2:$A$10,0))+INDEX(KLAV!$B$13:$B$21,MATCH(IF(ISBLANK($E384)," ",$E384),KLAV!$A$13:$A$21,0))+INDEX(KLAV!$B$24:$B$30,MATCH(IF(ISBLANK($F384)," ",$F384),KLAV!$A$24:$A$30,0))),999,INDEX(KLAV!$B$2:$B$10,MATCH(IF(ISBLANK($D384)," ",$D384),KLAV!$A$2:$A$10,0))+INDEX(KLAV!$B$13:$B$21,MATCH(IF(ISBLANK($E384)," ",$E384),KLAV!$A$13:$A$21,0))+INDEX(KLAV!$B$24:$B$30,MATCH(IF(ISBLANK($F384)," ",$F384),KLAV!$A$24:$A$30,0))),ESV!$E$1:$E$567,))</f>
        <v>nb</v>
      </c>
      <c r="R384" s="42"/>
      <c r="S384" s="42"/>
      <c r="U384" s="43"/>
      <c r="Z384" s="44"/>
      <c r="AA384" s="44"/>
      <c r="AB384" s="436"/>
      <c r="AC384" s="437"/>
      <c r="AD384" s="300"/>
      <c r="AE384" s="438"/>
      <c r="AF384" s="438"/>
      <c r="AG384" s="438"/>
      <c r="AH384" s="439"/>
      <c r="AI384" s="439"/>
      <c r="AJ384" s="439"/>
      <c r="AK384" s="439"/>
      <c r="BD384" s="44"/>
    </row>
    <row r="385" spans="1:56" ht="25.5" customHeight="1" x14ac:dyDescent="0.2">
      <c r="A385" s="32" t="str">
        <f>IF(OR('Rote Liste'!$BC385="H",'Rote Liste'!$BC385="V"),"",J385)</f>
        <v>nb</v>
      </c>
      <c r="B385" s="48" t="str">
        <f t="shared" si="6"/>
        <v/>
      </c>
      <c r="C385" s="49" t="s">
        <v>2733</v>
      </c>
      <c r="D385" s="50"/>
      <c r="E385" s="51"/>
      <c r="F385" s="52"/>
      <c r="G385" s="53"/>
      <c r="H385" s="53"/>
      <c r="I385" s="54"/>
      <c r="J385" s="54" t="str">
        <f>INDEX(ESV!$D$1:$D$567,MATCH(IF(ISNA(INDEX(KLAV!$B$2:$B$10,MATCH(IF(ISBLANK($D385)," ",$D385),KLAV!$A$2:$A$10,0))+INDEX(KLAV!$B$13:$B$21,MATCH(IF(ISBLANK($E385)," ",$E385),KLAV!$A$13:$A$21,0))+INDEX(KLAV!$B$24:$B$30,MATCH(IF(ISBLANK($F385)," ",$F385),KLAV!$A$24:$A$30,0))),999,INDEX(KLAV!$B$2:$B$10,MATCH(IF(ISBLANK($D385)," ",$D385),KLAV!$A$2:$A$10,0))+INDEX(KLAV!$B$13:$B$21,MATCH(IF(ISBLANK($E385)," ",$E385),KLAV!$A$13:$A$21,0))+INDEX(KLAV!$B$24:$B$30,MATCH(IF(ISBLANK($F385)," ",$F385),KLAV!$A$24:$A$30,0))),ESV!$E$1:$E$567,))</f>
        <v>nb</v>
      </c>
      <c r="R385" s="42"/>
      <c r="S385" s="42"/>
      <c r="U385" s="43"/>
      <c r="Z385" s="44"/>
      <c r="AA385" s="44"/>
      <c r="AB385" s="436"/>
      <c r="AC385" s="437"/>
      <c r="AD385" s="300"/>
      <c r="AE385" s="438"/>
      <c r="AF385" s="438"/>
      <c r="AG385" s="438"/>
      <c r="AH385" s="439"/>
      <c r="AI385" s="439"/>
      <c r="AJ385" s="439"/>
      <c r="AK385" s="439"/>
      <c r="BD385" s="44"/>
    </row>
    <row r="386" spans="1:56" ht="25.5" customHeight="1" x14ac:dyDescent="0.2">
      <c r="A386" s="32" t="str">
        <f>IF(OR('Rote Liste'!$BC386="H",'Rote Liste'!$BC386="V"),"",J386)</f>
        <v>nb</v>
      </c>
      <c r="B386" s="48" t="str">
        <f t="shared" si="6"/>
        <v/>
      </c>
      <c r="C386" s="49" t="s">
        <v>2734</v>
      </c>
      <c r="D386" s="50"/>
      <c r="E386" s="51"/>
      <c r="F386" s="52"/>
      <c r="G386" s="53"/>
      <c r="H386" s="53"/>
      <c r="I386" s="54"/>
      <c r="J386" s="54" t="str">
        <f>INDEX(ESV!$D$1:$D$567,MATCH(IF(ISNA(INDEX(KLAV!$B$2:$B$10,MATCH(IF(ISBLANK($D386)," ",$D386),KLAV!$A$2:$A$10,0))+INDEX(KLAV!$B$13:$B$21,MATCH(IF(ISBLANK($E386)," ",$E386),KLAV!$A$13:$A$21,0))+INDEX(KLAV!$B$24:$B$30,MATCH(IF(ISBLANK($F386)," ",$F386),KLAV!$A$24:$A$30,0))),999,INDEX(KLAV!$B$2:$B$10,MATCH(IF(ISBLANK($D386)," ",$D386),KLAV!$A$2:$A$10,0))+INDEX(KLAV!$B$13:$B$21,MATCH(IF(ISBLANK($E386)," ",$E386),KLAV!$A$13:$A$21,0))+INDEX(KLAV!$B$24:$B$30,MATCH(IF(ISBLANK($F386)," ",$F386),KLAV!$A$24:$A$30,0))),ESV!$E$1:$E$567,))</f>
        <v>nb</v>
      </c>
      <c r="R386" s="42"/>
      <c r="S386" s="42"/>
      <c r="U386" s="43"/>
      <c r="Z386" s="44"/>
      <c r="AA386" s="44"/>
      <c r="AB386" s="436"/>
      <c r="AC386" s="437"/>
      <c r="AD386" s="300"/>
      <c r="AE386" s="438"/>
      <c r="AF386" s="438"/>
      <c r="AG386" s="438"/>
      <c r="AH386" s="439"/>
      <c r="AI386" s="439"/>
      <c r="AJ386" s="439"/>
      <c r="AK386" s="439"/>
      <c r="BD386" s="44"/>
    </row>
    <row r="387" spans="1:56" ht="25.5" customHeight="1" x14ac:dyDescent="0.2">
      <c r="A387" s="32" t="str">
        <f>IF(OR('Rote Liste'!$BC387="H",'Rote Liste'!$BC387="V"),"",J387)</f>
        <v>nb</v>
      </c>
      <c r="B387" s="48" t="str">
        <f t="shared" si="6"/>
        <v/>
      </c>
      <c r="C387" s="49" t="s">
        <v>2735</v>
      </c>
      <c r="D387" s="50"/>
      <c r="E387" s="51"/>
      <c r="F387" s="52"/>
      <c r="G387" s="53"/>
      <c r="H387" s="53"/>
      <c r="I387" s="54"/>
      <c r="J387" s="54" t="str">
        <f>INDEX(ESV!$D$1:$D$567,MATCH(IF(ISNA(INDEX(KLAV!$B$2:$B$10,MATCH(IF(ISBLANK($D387)," ",$D387),KLAV!$A$2:$A$10,0))+INDEX(KLAV!$B$13:$B$21,MATCH(IF(ISBLANK($E387)," ",$E387),KLAV!$A$13:$A$21,0))+INDEX(KLAV!$B$24:$B$30,MATCH(IF(ISBLANK($F387)," ",$F387),KLAV!$A$24:$A$30,0))),999,INDEX(KLAV!$B$2:$B$10,MATCH(IF(ISBLANK($D387)," ",$D387),KLAV!$A$2:$A$10,0))+INDEX(KLAV!$B$13:$B$21,MATCH(IF(ISBLANK($E387)," ",$E387),KLAV!$A$13:$A$21,0))+INDEX(KLAV!$B$24:$B$30,MATCH(IF(ISBLANK($F387)," ",$F387),KLAV!$A$24:$A$30,0))),ESV!$E$1:$E$567,))</f>
        <v>nb</v>
      </c>
      <c r="R387" s="42"/>
      <c r="S387" s="42"/>
      <c r="U387" s="43"/>
      <c r="Z387" s="44"/>
      <c r="AA387" s="44"/>
      <c r="AB387" s="436"/>
      <c r="AC387" s="437"/>
      <c r="AD387" s="300"/>
      <c r="AE387" s="438"/>
      <c r="AF387" s="438"/>
      <c r="AG387" s="438"/>
      <c r="AH387" s="439"/>
      <c r="AI387" s="439"/>
      <c r="AJ387" s="439"/>
      <c r="AK387" s="439"/>
      <c r="BD387" s="44"/>
    </row>
    <row r="388" spans="1:56" ht="25.5" customHeight="1" x14ac:dyDescent="0.2">
      <c r="A388" s="32" t="str">
        <f>IF(OR('Rote Liste'!$BC388="H",'Rote Liste'!$BC388="V"),"",J388)</f>
        <v>nb</v>
      </c>
      <c r="B388" s="48" t="str">
        <f t="shared" si="6"/>
        <v/>
      </c>
      <c r="C388" s="49" t="s">
        <v>3058</v>
      </c>
      <c r="D388" s="50"/>
      <c r="E388" s="51"/>
      <c r="F388" s="52"/>
      <c r="G388" s="53"/>
      <c r="H388" s="53"/>
      <c r="I388" s="54"/>
      <c r="J388" s="54" t="str">
        <f>INDEX(ESV!$D$1:$D$567,MATCH(IF(ISNA(INDEX(KLAV!$B$2:$B$10,MATCH(IF(ISBLANK($D388)," ",$D388),KLAV!$A$2:$A$10,0))+INDEX(KLAV!$B$13:$B$21,MATCH(IF(ISBLANK($E388)," ",$E388),KLAV!$A$13:$A$21,0))+INDEX(KLAV!$B$24:$B$30,MATCH(IF(ISBLANK($F388)," ",$F388),KLAV!$A$24:$A$30,0))),999,INDEX(KLAV!$B$2:$B$10,MATCH(IF(ISBLANK($D388)," ",$D388),KLAV!$A$2:$A$10,0))+INDEX(KLAV!$B$13:$B$21,MATCH(IF(ISBLANK($E388)," ",$E388),KLAV!$A$13:$A$21,0))+INDEX(KLAV!$B$24:$B$30,MATCH(IF(ISBLANK($F388)," ",$F388),KLAV!$A$24:$A$30,0))),ESV!$E$1:$E$567,))</f>
        <v>nb</v>
      </c>
      <c r="R388" s="42"/>
      <c r="S388" s="42"/>
      <c r="U388" s="43"/>
      <c r="Z388" s="44"/>
      <c r="AA388" s="44"/>
      <c r="AB388" s="436"/>
      <c r="AC388" s="437"/>
      <c r="AD388" s="300"/>
      <c r="AE388" s="438"/>
      <c r="AF388" s="438"/>
      <c r="AG388" s="438"/>
      <c r="AH388" s="439"/>
      <c r="AI388" s="439"/>
      <c r="AJ388" s="439"/>
      <c r="AK388" s="439"/>
      <c r="BD388" s="44"/>
    </row>
    <row r="389" spans="1:56" ht="25.5" customHeight="1" x14ac:dyDescent="0.2">
      <c r="A389" s="32" t="str">
        <f>IF(OR('Rote Liste'!$BC389="H",'Rote Liste'!$BC389="V"),"",J389)</f>
        <v>nb</v>
      </c>
      <c r="B389" s="48" t="str">
        <f t="shared" si="6"/>
        <v/>
      </c>
      <c r="C389" s="49" t="s">
        <v>2736</v>
      </c>
      <c r="D389" s="50"/>
      <c r="E389" s="51"/>
      <c r="F389" s="52"/>
      <c r="G389" s="53"/>
      <c r="H389" s="53"/>
      <c r="I389" s="54"/>
      <c r="J389" s="54" t="str">
        <f>INDEX(ESV!$D$1:$D$567,MATCH(IF(ISNA(INDEX(KLAV!$B$2:$B$10,MATCH(IF(ISBLANK($D389)," ",$D389),KLAV!$A$2:$A$10,0))+INDEX(KLAV!$B$13:$B$21,MATCH(IF(ISBLANK($E389)," ",$E389),KLAV!$A$13:$A$21,0))+INDEX(KLAV!$B$24:$B$30,MATCH(IF(ISBLANK($F389)," ",$F389),KLAV!$A$24:$A$30,0))),999,INDEX(KLAV!$B$2:$B$10,MATCH(IF(ISBLANK($D389)," ",$D389),KLAV!$A$2:$A$10,0))+INDEX(KLAV!$B$13:$B$21,MATCH(IF(ISBLANK($E389)," ",$E389),KLAV!$A$13:$A$21,0))+INDEX(KLAV!$B$24:$B$30,MATCH(IF(ISBLANK($F389)," ",$F389),KLAV!$A$24:$A$30,0))),ESV!$E$1:$E$567,))</f>
        <v>nb</v>
      </c>
      <c r="R389" s="42"/>
      <c r="S389" s="42"/>
      <c r="U389" s="43"/>
      <c r="Z389" s="44"/>
      <c r="AA389" s="44"/>
      <c r="AB389" s="436"/>
      <c r="AC389" s="437"/>
      <c r="AD389" s="300"/>
      <c r="AE389" s="438"/>
      <c r="AF389" s="438"/>
      <c r="AG389" s="438"/>
      <c r="AH389" s="439"/>
      <c r="AI389" s="439"/>
      <c r="AJ389" s="439"/>
      <c r="AK389" s="439"/>
      <c r="BD389" s="44"/>
    </row>
    <row r="390" spans="1:56" ht="25.5" customHeight="1" x14ac:dyDescent="0.2">
      <c r="A390" s="32" t="str">
        <f>IF(OR('Rote Liste'!$BC390="H",'Rote Liste'!$BC390="V"),"",J390)</f>
        <v>nb</v>
      </c>
      <c r="B390" s="48" t="str">
        <f t="shared" si="6"/>
        <v/>
      </c>
      <c r="C390" s="49" t="s">
        <v>2737</v>
      </c>
      <c r="D390" s="50"/>
      <c r="E390" s="51"/>
      <c r="F390" s="52"/>
      <c r="G390" s="53"/>
      <c r="H390" s="53"/>
      <c r="I390" s="54"/>
      <c r="J390" s="54" t="str">
        <f>INDEX(ESV!$D$1:$D$567,MATCH(IF(ISNA(INDEX(KLAV!$B$2:$B$10,MATCH(IF(ISBLANK($D390)," ",$D390),KLAV!$A$2:$A$10,0))+INDEX(KLAV!$B$13:$B$21,MATCH(IF(ISBLANK($E390)," ",$E390),KLAV!$A$13:$A$21,0))+INDEX(KLAV!$B$24:$B$30,MATCH(IF(ISBLANK($F390)," ",$F390),KLAV!$A$24:$A$30,0))),999,INDEX(KLAV!$B$2:$B$10,MATCH(IF(ISBLANK($D390)," ",$D390),KLAV!$A$2:$A$10,0))+INDEX(KLAV!$B$13:$B$21,MATCH(IF(ISBLANK($E390)," ",$E390),KLAV!$A$13:$A$21,0))+INDEX(KLAV!$B$24:$B$30,MATCH(IF(ISBLANK($F390)," ",$F390),KLAV!$A$24:$A$30,0))),ESV!$E$1:$E$567,))</f>
        <v>nb</v>
      </c>
      <c r="R390" s="42"/>
      <c r="S390" s="42"/>
      <c r="U390" s="43"/>
      <c r="Z390" s="44"/>
      <c r="AA390" s="44"/>
      <c r="AB390" s="436"/>
      <c r="AC390" s="437"/>
      <c r="AD390" s="300"/>
      <c r="AE390" s="438"/>
      <c r="AF390" s="438"/>
      <c r="AG390" s="438"/>
      <c r="AH390" s="439"/>
      <c r="AI390" s="439"/>
      <c r="AJ390" s="439"/>
      <c r="AK390" s="439"/>
      <c r="BD390" s="44"/>
    </row>
    <row r="391" spans="1:56" ht="25.5" customHeight="1" x14ac:dyDescent="0.2">
      <c r="A391" s="32" t="str">
        <f>IF(OR('Rote Liste'!$BC391="H",'Rote Liste'!$BC391="V"),"",J391)</f>
        <v>nb</v>
      </c>
      <c r="B391" s="48" t="str">
        <f t="shared" si="6"/>
        <v/>
      </c>
      <c r="C391" s="49" t="s">
        <v>2738</v>
      </c>
      <c r="D391" s="50"/>
      <c r="E391" s="51"/>
      <c r="F391" s="52"/>
      <c r="G391" s="53"/>
      <c r="H391" s="53"/>
      <c r="I391" s="54"/>
      <c r="J391" s="54" t="str">
        <f>INDEX(ESV!$D$1:$D$567,MATCH(IF(ISNA(INDEX(KLAV!$B$2:$B$10,MATCH(IF(ISBLANK($D391)," ",$D391),KLAV!$A$2:$A$10,0))+INDEX(KLAV!$B$13:$B$21,MATCH(IF(ISBLANK($E391)," ",$E391),KLAV!$A$13:$A$21,0))+INDEX(KLAV!$B$24:$B$30,MATCH(IF(ISBLANK($F391)," ",$F391),KLAV!$A$24:$A$30,0))),999,INDEX(KLAV!$B$2:$B$10,MATCH(IF(ISBLANK($D391)," ",$D391),KLAV!$A$2:$A$10,0))+INDEX(KLAV!$B$13:$B$21,MATCH(IF(ISBLANK($E391)," ",$E391),KLAV!$A$13:$A$21,0))+INDEX(KLAV!$B$24:$B$30,MATCH(IF(ISBLANK($F391)," ",$F391),KLAV!$A$24:$A$30,0))),ESV!$E$1:$E$567,))</f>
        <v>nb</v>
      </c>
      <c r="R391" s="42"/>
      <c r="S391" s="42"/>
      <c r="U391" s="43"/>
      <c r="Z391" s="44"/>
      <c r="AA391" s="44"/>
      <c r="AB391" s="436"/>
      <c r="AC391" s="437"/>
      <c r="AD391" s="300"/>
      <c r="AE391" s="438"/>
      <c r="AF391" s="438"/>
      <c r="AG391" s="438"/>
      <c r="AH391" s="439"/>
      <c r="AI391" s="439"/>
      <c r="AJ391" s="439"/>
      <c r="AK391" s="439"/>
      <c r="BD391" s="44"/>
    </row>
    <row r="392" spans="1:56" ht="25.5" customHeight="1" x14ac:dyDescent="0.2">
      <c r="A392" s="32" t="str">
        <f>IF(OR('Rote Liste'!$BC392="H",'Rote Liste'!$BC392="V"),"",J392)</f>
        <v>nb</v>
      </c>
      <c r="B392" s="48" t="str">
        <f t="shared" si="6"/>
        <v/>
      </c>
      <c r="C392" s="49" t="s">
        <v>2739</v>
      </c>
      <c r="D392" s="50"/>
      <c r="E392" s="51"/>
      <c r="F392" s="52"/>
      <c r="G392" s="53"/>
      <c r="H392" s="53"/>
      <c r="I392" s="54"/>
      <c r="J392" s="54" t="str">
        <f>INDEX(ESV!$D$1:$D$567,MATCH(IF(ISNA(INDEX(KLAV!$B$2:$B$10,MATCH(IF(ISBLANK($D392)," ",$D392),KLAV!$A$2:$A$10,0))+INDEX(KLAV!$B$13:$B$21,MATCH(IF(ISBLANK($E392)," ",$E392),KLAV!$A$13:$A$21,0))+INDEX(KLAV!$B$24:$B$30,MATCH(IF(ISBLANK($F392)," ",$F392),KLAV!$A$24:$A$30,0))),999,INDEX(KLAV!$B$2:$B$10,MATCH(IF(ISBLANK($D392)," ",$D392),KLAV!$A$2:$A$10,0))+INDEX(KLAV!$B$13:$B$21,MATCH(IF(ISBLANK($E392)," ",$E392),KLAV!$A$13:$A$21,0))+INDEX(KLAV!$B$24:$B$30,MATCH(IF(ISBLANK($F392)," ",$F392),KLAV!$A$24:$A$30,0))),ESV!$E$1:$E$567,))</f>
        <v>nb</v>
      </c>
      <c r="R392" s="42"/>
      <c r="S392" s="42"/>
      <c r="U392" s="43"/>
      <c r="Z392" s="44"/>
      <c r="AA392" s="44"/>
      <c r="AB392" s="436"/>
      <c r="AC392" s="437"/>
      <c r="AD392" s="300"/>
      <c r="AE392" s="438"/>
      <c r="AF392" s="438"/>
      <c r="AG392" s="438"/>
      <c r="AH392" s="439"/>
      <c r="AI392" s="439"/>
      <c r="AJ392" s="439"/>
      <c r="AK392" s="439"/>
      <c r="BD392" s="44"/>
    </row>
    <row r="393" spans="1:56" ht="25.5" customHeight="1" x14ac:dyDescent="0.2">
      <c r="A393" s="32" t="str">
        <f>IF(OR('Rote Liste'!$BC393="H",'Rote Liste'!$BC393="V"),"",J393)</f>
        <v>nb</v>
      </c>
      <c r="B393" s="48" t="str">
        <f t="shared" si="6"/>
        <v/>
      </c>
      <c r="C393" s="49" t="s">
        <v>3166</v>
      </c>
      <c r="D393" s="50"/>
      <c r="E393" s="51"/>
      <c r="F393" s="52"/>
      <c r="G393" s="53"/>
      <c r="H393" s="53"/>
      <c r="I393" s="54"/>
      <c r="J393" s="54" t="str">
        <f>INDEX(ESV!$D$1:$D$567,MATCH(IF(ISNA(INDEX(KLAV!$B$2:$B$10,MATCH(IF(ISBLANK($D393)," ",$D393),KLAV!$A$2:$A$10,0))+INDEX(KLAV!$B$13:$B$21,MATCH(IF(ISBLANK($E393)," ",$E393),KLAV!$A$13:$A$21,0))+INDEX(KLAV!$B$24:$B$30,MATCH(IF(ISBLANK($F393)," ",$F393),KLAV!$A$24:$A$30,0))),999,INDEX(KLAV!$B$2:$B$10,MATCH(IF(ISBLANK($D393)," ",$D393),KLAV!$A$2:$A$10,0))+INDEX(KLAV!$B$13:$B$21,MATCH(IF(ISBLANK($E393)," ",$E393),KLAV!$A$13:$A$21,0))+INDEX(KLAV!$B$24:$B$30,MATCH(IF(ISBLANK($F393)," ",$F393),KLAV!$A$24:$A$30,0))),ESV!$E$1:$E$567,))</f>
        <v>nb</v>
      </c>
      <c r="R393" s="42"/>
      <c r="S393" s="42"/>
      <c r="U393" s="43"/>
      <c r="Z393" s="44"/>
      <c r="AA393" s="44"/>
      <c r="AB393" s="436"/>
      <c r="AC393" s="437"/>
      <c r="AD393" s="300"/>
      <c r="AE393" s="438"/>
      <c r="AF393" s="438"/>
      <c r="AG393" s="438"/>
      <c r="AH393" s="439"/>
      <c r="AI393" s="439"/>
      <c r="AJ393" s="439"/>
      <c r="AK393" s="439"/>
      <c r="BD393" s="44"/>
    </row>
    <row r="394" spans="1:56" ht="25.5" customHeight="1" x14ac:dyDescent="0.2">
      <c r="A394" s="32" t="str">
        <f>IF(OR('Rote Liste'!$BC394="H",'Rote Liste'!$BC394="V"),"",J394)</f>
        <v>nb</v>
      </c>
      <c r="B394" s="48" t="str">
        <f t="shared" si="6"/>
        <v/>
      </c>
      <c r="C394" s="49" t="s">
        <v>2740</v>
      </c>
      <c r="D394" s="50"/>
      <c r="E394" s="51"/>
      <c r="F394" s="52"/>
      <c r="G394" s="53"/>
      <c r="H394" s="53"/>
      <c r="I394" s="54"/>
      <c r="J394" s="54" t="str">
        <f>INDEX(ESV!$D$1:$D$567,MATCH(IF(ISNA(INDEX(KLAV!$B$2:$B$10,MATCH(IF(ISBLANK($D394)," ",$D394),KLAV!$A$2:$A$10,0))+INDEX(KLAV!$B$13:$B$21,MATCH(IF(ISBLANK($E394)," ",$E394),KLAV!$A$13:$A$21,0))+INDEX(KLAV!$B$24:$B$30,MATCH(IF(ISBLANK($F394)," ",$F394),KLAV!$A$24:$A$30,0))),999,INDEX(KLAV!$B$2:$B$10,MATCH(IF(ISBLANK($D394)," ",$D394),KLAV!$A$2:$A$10,0))+INDEX(KLAV!$B$13:$B$21,MATCH(IF(ISBLANK($E394)," ",$E394),KLAV!$A$13:$A$21,0))+INDEX(KLAV!$B$24:$B$30,MATCH(IF(ISBLANK($F394)," ",$F394),KLAV!$A$24:$A$30,0))),ESV!$E$1:$E$567,))</f>
        <v>nb</v>
      </c>
      <c r="R394" s="42"/>
      <c r="S394" s="42"/>
      <c r="U394" s="43"/>
      <c r="Z394" s="44"/>
      <c r="AA394" s="44"/>
      <c r="AB394" s="436"/>
      <c r="AC394" s="437"/>
      <c r="AD394" s="300"/>
      <c r="AE394" s="438"/>
      <c r="AF394" s="438"/>
      <c r="AG394" s="438"/>
      <c r="AH394" s="439"/>
      <c r="AI394" s="439"/>
      <c r="AJ394" s="439"/>
      <c r="AK394" s="439"/>
      <c r="BD394" s="44"/>
    </row>
    <row r="395" spans="1:56" ht="25.5" customHeight="1" x14ac:dyDescent="0.2">
      <c r="A395" s="32" t="str">
        <f>IF(OR('Rote Liste'!$BC395="H",'Rote Liste'!$BC395="V"),"",J395)</f>
        <v>nb</v>
      </c>
      <c r="B395" s="48" t="str">
        <f t="shared" si="6"/>
        <v/>
      </c>
      <c r="C395" s="49" t="s">
        <v>2741</v>
      </c>
      <c r="D395" s="50"/>
      <c r="E395" s="51"/>
      <c r="F395" s="52"/>
      <c r="G395" s="53"/>
      <c r="H395" s="53"/>
      <c r="I395" s="54"/>
      <c r="J395" s="54" t="str">
        <f>INDEX(ESV!$D$1:$D$567,MATCH(IF(ISNA(INDEX(KLAV!$B$2:$B$10,MATCH(IF(ISBLANK($D395)," ",$D395),KLAV!$A$2:$A$10,0))+INDEX(KLAV!$B$13:$B$21,MATCH(IF(ISBLANK($E395)," ",$E395),KLAV!$A$13:$A$21,0))+INDEX(KLAV!$B$24:$B$30,MATCH(IF(ISBLANK($F395)," ",$F395),KLAV!$A$24:$A$30,0))),999,INDEX(KLAV!$B$2:$B$10,MATCH(IF(ISBLANK($D395)," ",$D395),KLAV!$A$2:$A$10,0))+INDEX(KLAV!$B$13:$B$21,MATCH(IF(ISBLANK($E395)," ",$E395),KLAV!$A$13:$A$21,0))+INDEX(KLAV!$B$24:$B$30,MATCH(IF(ISBLANK($F395)," ",$F395),KLAV!$A$24:$A$30,0))),ESV!$E$1:$E$567,))</f>
        <v>nb</v>
      </c>
      <c r="R395" s="42"/>
      <c r="S395" s="42"/>
      <c r="U395" s="43"/>
      <c r="Z395" s="44"/>
      <c r="AA395" s="44"/>
      <c r="AB395" s="436"/>
      <c r="AC395" s="437"/>
      <c r="AD395" s="300"/>
      <c r="AE395" s="438"/>
      <c r="AF395" s="438"/>
      <c r="AG395" s="438"/>
      <c r="AH395" s="439"/>
      <c r="AI395" s="439"/>
      <c r="AJ395" s="439"/>
      <c r="AK395" s="439"/>
      <c r="BD395" s="44"/>
    </row>
    <row r="396" spans="1:56" ht="25.5" customHeight="1" x14ac:dyDescent="0.2">
      <c r="A396" s="32" t="str">
        <f>IF(OR('Rote Liste'!$BC396="H",'Rote Liste'!$BC396="V"),"",J396)</f>
        <v>nb</v>
      </c>
      <c r="B396" s="48" t="str">
        <f t="shared" si="6"/>
        <v/>
      </c>
      <c r="C396" s="49" t="s">
        <v>2742</v>
      </c>
      <c r="D396" s="50"/>
      <c r="E396" s="51"/>
      <c r="F396" s="52"/>
      <c r="G396" s="53"/>
      <c r="H396" s="53"/>
      <c r="I396" s="54"/>
      <c r="J396" s="54" t="str">
        <f>INDEX(ESV!$D$1:$D$567,MATCH(IF(ISNA(INDEX(KLAV!$B$2:$B$10,MATCH(IF(ISBLANK($D396)," ",$D396),KLAV!$A$2:$A$10,0))+INDEX(KLAV!$B$13:$B$21,MATCH(IF(ISBLANK($E396)," ",$E396),KLAV!$A$13:$A$21,0))+INDEX(KLAV!$B$24:$B$30,MATCH(IF(ISBLANK($F396)," ",$F396),KLAV!$A$24:$A$30,0))),999,INDEX(KLAV!$B$2:$B$10,MATCH(IF(ISBLANK($D396)," ",$D396),KLAV!$A$2:$A$10,0))+INDEX(KLAV!$B$13:$B$21,MATCH(IF(ISBLANK($E396)," ",$E396),KLAV!$A$13:$A$21,0))+INDEX(KLAV!$B$24:$B$30,MATCH(IF(ISBLANK($F396)," ",$F396),KLAV!$A$24:$A$30,0))),ESV!$E$1:$E$567,))</f>
        <v>nb</v>
      </c>
      <c r="R396" s="42"/>
      <c r="S396" s="42"/>
      <c r="U396" s="43"/>
      <c r="Z396" s="44"/>
      <c r="AA396" s="44"/>
      <c r="AB396" s="436"/>
      <c r="AC396" s="437"/>
      <c r="AD396" s="300"/>
      <c r="AE396" s="438"/>
      <c r="AF396" s="438"/>
      <c r="AG396" s="438"/>
      <c r="AH396" s="439"/>
      <c r="AI396" s="439"/>
      <c r="AJ396" s="439"/>
      <c r="AK396" s="439"/>
      <c r="BD396" s="44"/>
    </row>
    <row r="397" spans="1:56" ht="25.5" customHeight="1" x14ac:dyDescent="0.2">
      <c r="A397" s="32" t="str">
        <f>IF(OR('Rote Liste'!$BC397="H",'Rote Liste'!$BC397="V"),"",J397)</f>
        <v>nb</v>
      </c>
      <c r="B397" s="48" t="str">
        <f t="shared" si="6"/>
        <v/>
      </c>
      <c r="C397" s="49" t="s">
        <v>2743</v>
      </c>
      <c r="D397" s="50"/>
      <c r="E397" s="51"/>
      <c r="F397" s="52"/>
      <c r="G397" s="53"/>
      <c r="H397" s="53"/>
      <c r="I397" s="54"/>
      <c r="J397" s="54" t="str">
        <f>INDEX(ESV!$D$1:$D$567,MATCH(IF(ISNA(INDEX(KLAV!$B$2:$B$10,MATCH(IF(ISBLANK($D397)," ",$D397),KLAV!$A$2:$A$10,0))+INDEX(KLAV!$B$13:$B$21,MATCH(IF(ISBLANK($E397)," ",$E397),KLAV!$A$13:$A$21,0))+INDEX(KLAV!$B$24:$B$30,MATCH(IF(ISBLANK($F397)," ",$F397),KLAV!$A$24:$A$30,0))),999,INDEX(KLAV!$B$2:$B$10,MATCH(IF(ISBLANK($D397)," ",$D397),KLAV!$A$2:$A$10,0))+INDEX(KLAV!$B$13:$B$21,MATCH(IF(ISBLANK($E397)," ",$E397),KLAV!$A$13:$A$21,0))+INDEX(KLAV!$B$24:$B$30,MATCH(IF(ISBLANK($F397)," ",$F397),KLAV!$A$24:$A$30,0))),ESV!$E$1:$E$567,))</f>
        <v>nb</v>
      </c>
      <c r="R397" s="42"/>
      <c r="S397" s="42"/>
      <c r="U397" s="43"/>
      <c r="Z397" s="44"/>
      <c r="AA397" s="44"/>
      <c r="AB397" s="436"/>
      <c r="AC397" s="437"/>
      <c r="AD397" s="300"/>
      <c r="AE397" s="438"/>
      <c r="AF397" s="438"/>
      <c r="AG397" s="438"/>
      <c r="AH397" s="439"/>
      <c r="AI397" s="439"/>
      <c r="AJ397" s="439"/>
      <c r="AK397" s="439"/>
      <c r="BD397" s="44"/>
    </row>
    <row r="398" spans="1:56" ht="25.5" customHeight="1" x14ac:dyDescent="0.2">
      <c r="A398" s="32" t="str">
        <f>IF(OR('Rote Liste'!$BC398="H",'Rote Liste'!$BC398="V"),"",J398)</f>
        <v>nb</v>
      </c>
      <c r="B398" s="48" t="str">
        <f t="shared" si="6"/>
        <v/>
      </c>
      <c r="C398" s="49" t="s">
        <v>2744</v>
      </c>
      <c r="D398" s="50"/>
      <c r="E398" s="51"/>
      <c r="F398" s="52"/>
      <c r="G398" s="53"/>
      <c r="H398" s="53"/>
      <c r="I398" s="54"/>
      <c r="J398" s="54" t="str">
        <f>INDEX(ESV!$D$1:$D$567,MATCH(IF(ISNA(INDEX(KLAV!$B$2:$B$10,MATCH(IF(ISBLANK($D398)," ",$D398),KLAV!$A$2:$A$10,0))+INDEX(KLAV!$B$13:$B$21,MATCH(IF(ISBLANK($E398)," ",$E398),KLAV!$A$13:$A$21,0))+INDEX(KLAV!$B$24:$B$30,MATCH(IF(ISBLANK($F398)," ",$F398),KLAV!$A$24:$A$30,0))),999,INDEX(KLAV!$B$2:$B$10,MATCH(IF(ISBLANK($D398)," ",$D398),KLAV!$A$2:$A$10,0))+INDEX(KLAV!$B$13:$B$21,MATCH(IF(ISBLANK($E398)," ",$E398),KLAV!$A$13:$A$21,0))+INDEX(KLAV!$B$24:$B$30,MATCH(IF(ISBLANK($F398)," ",$F398),KLAV!$A$24:$A$30,0))),ESV!$E$1:$E$567,))</f>
        <v>nb</v>
      </c>
      <c r="R398" s="42"/>
      <c r="S398" s="42"/>
      <c r="U398" s="43"/>
      <c r="Z398" s="44"/>
      <c r="AA398" s="44"/>
      <c r="AB398" s="436"/>
      <c r="AC398" s="437"/>
      <c r="AD398" s="300"/>
      <c r="AE398" s="438"/>
      <c r="AF398" s="438"/>
      <c r="AG398" s="438"/>
      <c r="AH398" s="439"/>
      <c r="AI398" s="439"/>
      <c r="AJ398" s="439"/>
      <c r="AK398" s="439"/>
      <c r="BD398" s="44"/>
    </row>
    <row r="399" spans="1:56" ht="25.5" customHeight="1" x14ac:dyDescent="0.2">
      <c r="A399" s="32" t="str">
        <f>IF(OR('Rote Liste'!$BC399="H",'Rote Liste'!$BC399="V"),"",J399)</f>
        <v>nb</v>
      </c>
      <c r="B399" s="48" t="str">
        <f t="shared" si="6"/>
        <v/>
      </c>
      <c r="C399" s="49" t="s">
        <v>2745</v>
      </c>
      <c r="D399" s="50"/>
      <c r="E399" s="51"/>
      <c r="F399" s="52"/>
      <c r="G399" s="53"/>
      <c r="H399" s="53"/>
      <c r="I399" s="54"/>
      <c r="J399" s="54" t="str">
        <f>INDEX(ESV!$D$1:$D$567,MATCH(IF(ISNA(INDEX(KLAV!$B$2:$B$10,MATCH(IF(ISBLANK($D399)," ",$D399),KLAV!$A$2:$A$10,0))+INDEX(KLAV!$B$13:$B$21,MATCH(IF(ISBLANK($E399)," ",$E399),KLAV!$A$13:$A$21,0))+INDEX(KLAV!$B$24:$B$30,MATCH(IF(ISBLANK($F399)," ",$F399),KLAV!$A$24:$A$30,0))),999,INDEX(KLAV!$B$2:$B$10,MATCH(IF(ISBLANK($D399)," ",$D399),KLAV!$A$2:$A$10,0))+INDEX(KLAV!$B$13:$B$21,MATCH(IF(ISBLANK($E399)," ",$E399),KLAV!$A$13:$A$21,0))+INDEX(KLAV!$B$24:$B$30,MATCH(IF(ISBLANK($F399)," ",$F399),KLAV!$A$24:$A$30,0))),ESV!$E$1:$E$567,))</f>
        <v>nb</v>
      </c>
      <c r="R399" s="42"/>
      <c r="S399" s="42"/>
      <c r="U399" s="43"/>
      <c r="Z399" s="44"/>
      <c r="AA399" s="44"/>
      <c r="AB399" s="436"/>
      <c r="AC399" s="437"/>
      <c r="AD399" s="300"/>
      <c r="AE399" s="438"/>
      <c r="AF399" s="438"/>
      <c r="AG399" s="438"/>
      <c r="AH399" s="439"/>
      <c r="AI399" s="439"/>
      <c r="AJ399" s="439"/>
      <c r="AK399" s="439"/>
      <c r="BD399" s="44"/>
    </row>
    <row r="400" spans="1:56" ht="25.5" customHeight="1" x14ac:dyDescent="0.2">
      <c r="A400" s="32" t="str">
        <f>IF(OR('Rote Liste'!$BC400="H",'Rote Liste'!$BC400="V"),"",J400)</f>
        <v>nb</v>
      </c>
      <c r="B400" s="48" t="str">
        <f t="shared" si="6"/>
        <v/>
      </c>
      <c r="C400" s="49" t="s">
        <v>2746</v>
      </c>
      <c r="D400" s="50"/>
      <c r="E400" s="51"/>
      <c r="F400" s="52"/>
      <c r="G400" s="53"/>
      <c r="H400" s="53"/>
      <c r="I400" s="54"/>
      <c r="J400" s="54" t="str">
        <f>INDEX(ESV!$D$1:$D$567,MATCH(IF(ISNA(INDEX(KLAV!$B$2:$B$10,MATCH(IF(ISBLANK($D400)," ",$D400),KLAV!$A$2:$A$10,0))+INDEX(KLAV!$B$13:$B$21,MATCH(IF(ISBLANK($E400)," ",$E400),KLAV!$A$13:$A$21,0))+INDEX(KLAV!$B$24:$B$30,MATCH(IF(ISBLANK($F400)," ",$F400),KLAV!$A$24:$A$30,0))),999,INDEX(KLAV!$B$2:$B$10,MATCH(IF(ISBLANK($D400)," ",$D400),KLAV!$A$2:$A$10,0))+INDEX(KLAV!$B$13:$B$21,MATCH(IF(ISBLANK($E400)," ",$E400),KLAV!$A$13:$A$21,0))+INDEX(KLAV!$B$24:$B$30,MATCH(IF(ISBLANK($F400)," ",$F400),KLAV!$A$24:$A$30,0))),ESV!$E$1:$E$567,))</f>
        <v>nb</v>
      </c>
      <c r="R400" s="42"/>
      <c r="S400" s="42"/>
      <c r="U400" s="43"/>
      <c r="Z400" s="44"/>
      <c r="AA400" s="44"/>
      <c r="AB400" s="436"/>
      <c r="AC400" s="437"/>
      <c r="AD400" s="300"/>
      <c r="AE400" s="438"/>
      <c r="AF400" s="438"/>
      <c r="AG400" s="438"/>
      <c r="AH400" s="439"/>
      <c r="AI400" s="439"/>
      <c r="AJ400" s="439"/>
      <c r="AK400" s="439"/>
      <c r="BD400" s="44"/>
    </row>
    <row r="401" spans="1:56" ht="25.5" customHeight="1" x14ac:dyDescent="0.2">
      <c r="A401" s="32" t="str">
        <f>IF(OR('Rote Liste'!$BC401="H",'Rote Liste'!$BC401="V"),"",J401)</f>
        <v>nb</v>
      </c>
      <c r="B401" s="48" t="str">
        <f t="shared" si="6"/>
        <v/>
      </c>
      <c r="C401" s="49" t="s">
        <v>2747</v>
      </c>
      <c r="D401" s="50"/>
      <c r="E401" s="51"/>
      <c r="F401" s="52"/>
      <c r="G401" s="53"/>
      <c r="H401" s="53"/>
      <c r="I401" s="54"/>
      <c r="J401" s="54" t="str">
        <f>INDEX(ESV!$D$1:$D$567,MATCH(IF(ISNA(INDEX(KLAV!$B$2:$B$10,MATCH(IF(ISBLANK($D401)," ",$D401),KLAV!$A$2:$A$10,0))+INDEX(KLAV!$B$13:$B$21,MATCH(IF(ISBLANK($E401)," ",$E401),KLAV!$A$13:$A$21,0))+INDEX(KLAV!$B$24:$B$30,MATCH(IF(ISBLANK($F401)," ",$F401),KLAV!$A$24:$A$30,0))),999,INDEX(KLAV!$B$2:$B$10,MATCH(IF(ISBLANK($D401)," ",$D401),KLAV!$A$2:$A$10,0))+INDEX(KLAV!$B$13:$B$21,MATCH(IF(ISBLANK($E401)," ",$E401),KLAV!$A$13:$A$21,0))+INDEX(KLAV!$B$24:$B$30,MATCH(IF(ISBLANK($F401)," ",$F401),KLAV!$A$24:$A$30,0))),ESV!$E$1:$E$567,))</f>
        <v>nb</v>
      </c>
      <c r="R401" s="42"/>
      <c r="S401" s="42"/>
      <c r="U401" s="43"/>
      <c r="Z401" s="44"/>
      <c r="AA401" s="44"/>
      <c r="AB401" s="436"/>
      <c r="AC401" s="437"/>
      <c r="AD401" s="300"/>
      <c r="AE401" s="438"/>
      <c r="AF401" s="438"/>
      <c r="AG401" s="438"/>
      <c r="AH401" s="439"/>
      <c r="AI401" s="439"/>
      <c r="AJ401" s="439"/>
      <c r="AK401" s="439"/>
      <c r="BD401" s="44"/>
    </row>
    <row r="402" spans="1:56" ht="25.5" customHeight="1" x14ac:dyDescent="0.2">
      <c r="A402" s="32" t="str">
        <f>IF(OR('Rote Liste'!$BC402="H",'Rote Liste'!$BC402="V"),"",J402)</f>
        <v>nb</v>
      </c>
      <c r="B402" s="48" t="str">
        <f>IF(D402="AE?","E?",IF(D402="AE","E",""))</f>
        <v/>
      </c>
      <c r="C402" s="49" t="s">
        <v>3234</v>
      </c>
      <c r="D402" s="50"/>
      <c r="E402" s="51"/>
      <c r="F402" s="52"/>
      <c r="G402" s="53"/>
      <c r="H402" s="53"/>
      <c r="I402" s="54"/>
      <c r="J402" s="54" t="str">
        <f>INDEX(ESV!$D$1:$D$567,MATCH(IF(ISNA(INDEX(KLAV!$B$2:$B$10,MATCH(IF(ISBLANK($D402)," ",$D402),KLAV!$A$2:$A$10,0))+INDEX(KLAV!$B$13:$B$21,MATCH(IF(ISBLANK($E402)," ",$E402),KLAV!$A$13:$A$21,0))+INDEX(KLAV!$B$24:$B$30,MATCH(IF(ISBLANK($F402)," ",$F402),KLAV!$A$24:$A$30,0))),999,INDEX(KLAV!$B$2:$B$10,MATCH(IF(ISBLANK($D402)," ",$D402),KLAV!$A$2:$A$10,0))+INDEX(KLAV!$B$13:$B$21,MATCH(IF(ISBLANK($E402)," ",$E402),KLAV!$A$13:$A$21,0))+INDEX(KLAV!$B$24:$B$30,MATCH(IF(ISBLANK($F402)," ",$F402),KLAV!$A$24:$A$30,0))),ESV!$E$1:$E$567,))</f>
        <v>nb</v>
      </c>
      <c r="R402" s="42"/>
      <c r="S402" s="42"/>
      <c r="U402" s="43"/>
      <c r="Z402" s="44"/>
      <c r="AA402" s="44"/>
      <c r="AB402" s="436"/>
      <c r="AC402" s="437"/>
      <c r="AD402" s="300"/>
      <c r="AE402" s="438"/>
      <c r="AF402" s="438"/>
      <c r="AG402" s="438"/>
      <c r="AH402" s="439"/>
      <c r="AI402" s="439"/>
      <c r="AJ402" s="439"/>
      <c r="AK402" s="439"/>
      <c r="BD402" s="44"/>
    </row>
    <row r="403" spans="1:56" ht="25.5" customHeight="1" x14ac:dyDescent="0.2">
      <c r="A403" s="32" t="str">
        <f>IF(OR('Rote Liste'!$BC403="H",'Rote Liste'!$BC403="V"),"",J403)</f>
        <v>nb</v>
      </c>
      <c r="B403" s="48" t="str">
        <f t="shared" si="6"/>
        <v/>
      </c>
      <c r="C403" s="49" t="s">
        <v>2748</v>
      </c>
      <c r="D403" s="50"/>
      <c r="E403" s="51"/>
      <c r="F403" s="52"/>
      <c r="G403" s="53"/>
      <c r="H403" s="53"/>
      <c r="I403" s="54"/>
      <c r="J403" s="54" t="str">
        <f>INDEX(ESV!$D$1:$D$567,MATCH(IF(ISNA(INDEX(KLAV!$B$2:$B$10,MATCH(IF(ISBLANK($D403)," ",$D403),KLAV!$A$2:$A$10,0))+INDEX(KLAV!$B$13:$B$21,MATCH(IF(ISBLANK($E403)," ",$E403),KLAV!$A$13:$A$21,0))+INDEX(KLAV!$B$24:$B$30,MATCH(IF(ISBLANK($F403)," ",$F403),KLAV!$A$24:$A$30,0))),999,INDEX(KLAV!$B$2:$B$10,MATCH(IF(ISBLANK($D403)," ",$D403),KLAV!$A$2:$A$10,0))+INDEX(KLAV!$B$13:$B$21,MATCH(IF(ISBLANK($E403)," ",$E403),KLAV!$A$13:$A$21,0))+INDEX(KLAV!$B$24:$B$30,MATCH(IF(ISBLANK($F403)," ",$F403),KLAV!$A$24:$A$30,0))),ESV!$E$1:$E$567,))</f>
        <v>nb</v>
      </c>
      <c r="R403" s="42"/>
      <c r="S403" s="42"/>
      <c r="U403" s="43"/>
      <c r="Z403" s="44"/>
      <c r="AA403" s="44"/>
      <c r="AB403" s="436"/>
      <c r="AC403" s="437"/>
      <c r="AD403" s="300"/>
      <c r="AE403" s="438"/>
      <c r="AF403" s="438"/>
      <c r="AG403" s="438"/>
      <c r="AH403" s="439"/>
      <c r="AI403" s="439"/>
      <c r="AJ403" s="439"/>
      <c r="AK403" s="439"/>
      <c r="BD403" s="44"/>
    </row>
    <row r="404" spans="1:56" ht="25.5" customHeight="1" x14ac:dyDescent="0.2">
      <c r="A404" s="32" t="str">
        <f>IF(OR('Rote Liste'!$BC404="H",'Rote Liste'!$BC404="V"),"",J404)</f>
        <v>nb</v>
      </c>
      <c r="B404" s="48" t="str">
        <f t="shared" si="6"/>
        <v/>
      </c>
      <c r="C404" s="49" t="s">
        <v>2749</v>
      </c>
      <c r="D404" s="50"/>
      <c r="E404" s="51"/>
      <c r="F404" s="52"/>
      <c r="G404" s="53"/>
      <c r="H404" s="53"/>
      <c r="I404" s="54"/>
      <c r="J404" s="54" t="str">
        <f>INDEX(ESV!$D$1:$D$567,MATCH(IF(ISNA(INDEX(KLAV!$B$2:$B$10,MATCH(IF(ISBLANK($D404)," ",$D404),KLAV!$A$2:$A$10,0))+INDEX(KLAV!$B$13:$B$21,MATCH(IF(ISBLANK($E404)," ",$E404),KLAV!$A$13:$A$21,0))+INDEX(KLAV!$B$24:$B$30,MATCH(IF(ISBLANK($F404)," ",$F404),KLAV!$A$24:$A$30,0))),999,INDEX(KLAV!$B$2:$B$10,MATCH(IF(ISBLANK($D404)," ",$D404),KLAV!$A$2:$A$10,0))+INDEX(KLAV!$B$13:$B$21,MATCH(IF(ISBLANK($E404)," ",$E404),KLAV!$A$13:$A$21,0))+INDEX(KLAV!$B$24:$B$30,MATCH(IF(ISBLANK($F404)," ",$F404),KLAV!$A$24:$A$30,0))),ESV!$E$1:$E$567,))</f>
        <v>nb</v>
      </c>
      <c r="R404" s="42"/>
      <c r="S404" s="42"/>
      <c r="U404" s="43"/>
      <c r="Z404" s="44"/>
      <c r="AA404" s="44"/>
      <c r="AB404" s="436"/>
      <c r="AC404" s="437"/>
      <c r="AD404" s="300"/>
      <c r="AE404" s="438"/>
      <c r="AF404" s="438"/>
      <c r="AG404" s="438"/>
      <c r="AH404" s="439"/>
      <c r="AI404" s="439"/>
      <c r="AJ404" s="439"/>
      <c r="AK404" s="439"/>
      <c r="BD404" s="44"/>
    </row>
    <row r="405" spans="1:56" ht="25.5" customHeight="1" x14ac:dyDescent="0.2">
      <c r="A405" s="32" t="str">
        <f>IF(OR('Rote Liste'!$BC405="H",'Rote Liste'!$BC405="V"),"",J405)</f>
        <v>nb</v>
      </c>
      <c r="B405" s="48" t="str">
        <f t="shared" si="6"/>
        <v/>
      </c>
      <c r="C405" s="49" t="s">
        <v>2750</v>
      </c>
      <c r="D405" s="50"/>
      <c r="E405" s="51"/>
      <c r="F405" s="52"/>
      <c r="G405" s="53"/>
      <c r="H405" s="53"/>
      <c r="I405" s="54"/>
      <c r="J405" s="54" t="str">
        <f>INDEX(ESV!$D$1:$D$567,MATCH(IF(ISNA(INDEX(KLAV!$B$2:$B$10,MATCH(IF(ISBLANK($D405)," ",$D405),KLAV!$A$2:$A$10,0))+INDEX(KLAV!$B$13:$B$21,MATCH(IF(ISBLANK($E405)," ",$E405),KLAV!$A$13:$A$21,0))+INDEX(KLAV!$B$24:$B$30,MATCH(IF(ISBLANK($F405)," ",$F405),KLAV!$A$24:$A$30,0))),999,INDEX(KLAV!$B$2:$B$10,MATCH(IF(ISBLANK($D405)," ",$D405),KLAV!$A$2:$A$10,0))+INDEX(KLAV!$B$13:$B$21,MATCH(IF(ISBLANK($E405)," ",$E405),KLAV!$A$13:$A$21,0))+INDEX(KLAV!$B$24:$B$30,MATCH(IF(ISBLANK($F405)," ",$F405),KLAV!$A$24:$A$30,0))),ESV!$E$1:$E$567,))</f>
        <v>nb</v>
      </c>
      <c r="R405" s="42"/>
      <c r="S405" s="42"/>
      <c r="U405" s="43"/>
      <c r="Z405" s="44"/>
      <c r="AA405" s="44"/>
      <c r="AB405" s="436"/>
      <c r="AC405" s="437"/>
      <c r="AD405" s="300"/>
      <c r="AE405" s="438"/>
      <c r="AF405" s="438"/>
      <c r="AG405" s="438"/>
      <c r="AH405" s="439"/>
      <c r="AI405" s="439"/>
      <c r="AJ405" s="439"/>
      <c r="AK405" s="439"/>
      <c r="BD405" s="44"/>
    </row>
    <row r="406" spans="1:56" ht="25.5" customHeight="1" x14ac:dyDescent="0.2">
      <c r="A406" s="32" t="str">
        <f>IF(OR('Rote Liste'!$BC406="H",'Rote Liste'!$BC406="V"),"",J406)</f>
        <v>nb</v>
      </c>
      <c r="B406" s="48" t="str">
        <f t="shared" si="6"/>
        <v/>
      </c>
      <c r="C406" s="49" t="s">
        <v>2751</v>
      </c>
      <c r="D406" s="50"/>
      <c r="E406" s="51"/>
      <c r="F406" s="52"/>
      <c r="G406" s="53"/>
      <c r="H406" s="53"/>
      <c r="I406" s="54"/>
      <c r="J406" s="54" t="str">
        <f>INDEX(ESV!$D$1:$D$567,MATCH(IF(ISNA(INDEX(KLAV!$B$2:$B$10,MATCH(IF(ISBLANK($D406)," ",$D406),KLAV!$A$2:$A$10,0))+INDEX(KLAV!$B$13:$B$21,MATCH(IF(ISBLANK($E406)," ",$E406),KLAV!$A$13:$A$21,0))+INDEX(KLAV!$B$24:$B$30,MATCH(IF(ISBLANK($F406)," ",$F406),KLAV!$A$24:$A$30,0))),999,INDEX(KLAV!$B$2:$B$10,MATCH(IF(ISBLANK($D406)," ",$D406),KLAV!$A$2:$A$10,0))+INDEX(KLAV!$B$13:$B$21,MATCH(IF(ISBLANK($E406)," ",$E406),KLAV!$A$13:$A$21,0))+INDEX(KLAV!$B$24:$B$30,MATCH(IF(ISBLANK($F406)," ",$F406),KLAV!$A$24:$A$30,0))),ESV!$E$1:$E$567,))</f>
        <v>nb</v>
      </c>
      <c r="R406" s="42"/>
      <c r="S406" s="42"/>
      <c r="U406" s="43"/>
      <c r="Z406" s="44"/>
      <c r="AA406" s="44"/>
      <c r="AB406" s="436"/>
      <c r="AC406" s="437"/>
      <c r="AD406" s="300"/>
      <c r="AE406" s="438"/>
      <c r="AF406" s="438"/>
      <c r="AG406" s="438"/>
      <c r="AH406" s="439"/>
      <c r="AI406" s="439"/>
      <c r="AJ406" s="439"/>
      <c r="AK406" s="439"/>
      <c r="BD406" s="44"/>
    </row>
    <row r="407" spans="1:56" ht="25.5" customHeight="1" x14ac:dyDescent="0.2">
      <c r="A407" s="32" t="str">
        <f>IF(OR('Rote Liste'!$BC407="H",'Rote Liste'!$BC407="V"),"",J407)</f>
        <v>nb</v>
      </c>
      <c r="B407" s="48" t="str">
        <f t="shared" si="6"/>
        <v/>
      </c>
      <c r="C407" s="49" t="s">
        <v>2752</v>
      </c>
      <c r="D407" s="50"/>
      <c r="E407" s="51"/>
      <c r="F407" s="52"/>
      <c r="G407" s="53"/>
      <c r="H407" s="53"/>
      <c r="I407" s="54"/>
      <c r="J407" s="54" t="str">
        <f>INDEX(ESV!$D$1:$D$567,MATCH(IF(ISNA(INDEX(KLAV!$B$2:$B$10,MATCH(IF(ISBLANK($D407)," ",$D407),KLAV!$A$2:$A$10,0))+INDEX(KLAV!$B$13:$B$21,MATCH(IF(ISBLANK($E407)," ",$E407),KLAV!$A$13:$A$21,0))+INDEX(KLAV!$B$24:$B$30,MATCH(IF(ISBLANK($F407)," ",$F407),KLAV!$A$24:$A$30,0))),999,INDEX(KLAV!$B$2:$B$10,MATCH(IF(ISBLANK($D407)," ",$D407),KLAV!$A$2:$A$10,0))+INDEX(KLAV!$B$13:$B$21,MATCH(IF(ISBLANK($E407)," ",$E407),KLAV!$A$13:$A$21,0))+INDEX(KLAV!$B$24:$B$30,MATCH(IF(ISBLANK($F407)," ",$F407),KLAV!$A$24:$A$30,0))),ESV!$E$1:$E$567,))</f>
        <v>nb</v>
      </c>
      <c r="R407" s="42"/>
      <c r="S407" s="42"/>
      <c r="U407" s="43"/>
      <c r="Z407" s="44"/>
      <c r="AA407" s="44"/>
      <c r="AB407" s="436"/>
      <c r="AC407" s="437"/>
      <c r="AD407" s="300"/>
      <c r="AE407" s="438"/>
      <c r="AF407" s="438"/>
      <c r="AG407" s="438"/>
      <c r="AH407" s="439"/>
      <c r="AI407" s="439"/>
      <c r="AJ407" s="439"/>
      <c r="AK407" s="439"/>
      <c r="BD407" s="44"/>
    </row>
    <row r="408" spans="1:56" ht="25.5" customHeight="1" x14ac:dyDescent="0.2">
      <c r="A408" s="32" t="str">
        <f>IF(OR('Rote Liste'!$BC408="H",'Rote Liste'!$BC408="V"),"",J408)</f>
        <v>nb</v>
      </c>
      <c r="B408" s="48" t="str">
        <f t="shared" si="6"/>
        <v/>
      </c>
      <c r="C408" s="49" t="s">
        <v>2753</v>
      </c>
      <c r="D408" s="50"/>
      <c r="E408" s="51"/>
      <c r="F408" s="52"/>
      <c r="G408" s="53"/>
      <c r="H408" s="53"/>
      <c r="I408" s="54"/>
      <c r="J408" s="54" t="str">
        <f>INDEX(ESV!$D$1:$D$567,MATCH(IF(ISNA(INDEX(KLAV!$B$2:$B$10,MATCH(IF(ISBLANK($D408)," ",$D408),KLAV!$A$2:$A$10,0))+INDEX(KLAV!$B$13:$B$21,MATCH(IF(ISBLANK($E408)," ",$E408),KLAV!$A$13:$A$21,0))+INDEX(KLAV!$B$24:$B$30,MATCH(IF(ISBLANK($F408)," ",$F408),KLAV!$A$24:$A$30,0))),999,INDEX(KLAV!$B$2:$B$10,MATCH(IF(ISBLANK($D408)," ",$D408),KLAV!$A$2:$A$10,0))+INDEX(KLAV!$B$13:$B$21,MATCH(IF(ISBLANK($E408)," ",$E408),KLAV!$A$13:$A$21,0))+INDEX(KLAV!$B$24:$B$30,MATCH(IF(ISBLANK($F408)," ",$F408),KLAV!$A$24:$A$30,0))),ESV!$E$1:$E$567,))</f>
        <v>nb</v>
      </c>
      <c r="R408" s="42"/>
      <c r="S408" s="42"/>
      <c r="U408" s="43"/>
      <c r="Z408" s="44"/>
      <c r="AA408" s="44"/>
      <c r="AB408" s="436"/>
      <c r="AC408" s="437"/>
      <c r="AD408" s="300"/>
      <c r="AE408" s="438"/>
      <c r="AF408" s="438"/>
      <c r="AG408" s="438"/>
      <c r="AH408" s="439"/>
      <c r="AI408" s="439"/>
      <c r="AJ408" s="439"/>
      <c r="AK408" s="439"/>
      <c r="BD408" s="44"/>
    </row>
    <row r="409" spans="1:56" ht="25.5" customHeight="1" x14ac:dyDescent="0.2">
      <c r="A409" s="32" t="str">
        <f>IF(OR('Rote Liste'!$BC409="H",'Rote Liste'!$BC409="V"),"",J409)</f>
        <v>nb</v>
      </c>
      <c r="B409" s="48" t="str">
        <f t="shared" si="6"/>
        <v/>
      </c>
      <c r="C409" s="49" t="s">
        <v>2754</v>
      </c>
      <c r="D409" s="50"/>
      <c r="E409" s="51"/>
      <c r="F409" s="52"/>
      <c r="G409" s="53"/>
      <c r="H409" s="53"/>
      <c r="I409" s="54"/>
      <c r="J409" s="54" t="str">
        <f>INDEX(ESV!$D$1:$D$567,MATCH(IF(ISNA(INDEX(KLAV!$B$2:$B$10,MATCH(IF(ISBLANK($D409)," ",$D409),KLAV!$A$2:$A$10,0))+INDEX(KLAV!$B$13:$B$21,MATCH(IF(ISBLANK($E409)," ",$E409),KLAV!$A$13:$A$21,0))+INDEX(KLAV!$B$24:$B$30,MATCH(IF(ISBLANK($F409)," ",$F409),KLAV!$A$24:$A$30,0))),999,INDEX(KLAV!$B$2:$B$10,MATCH(IF(ISBLANK($D409)," ",$D409),KLAV!$A$2:$A$10,0))+INDEX(KLAV!$B$13:$B$21,MATCH(IF(ISBLANK($E409)," ",$E409),KLAV!$A$13:$A$21,0))+INDEX(KLAV!$B$24:$B$30,MATCH(IF(ISBLANK($F409)," ",$F409),KLAV!$A$24:$A$30,0))),ESV!$E$1:$E$567,))</f>
        <v>nb</v>
      </c>
      <c r="R409" s="42"/>
      <c r="S409" s="42"/>
      <c r="U409" s="43"/>
      <c r="Z409" s="44"/>
      <c r="AA409" s="44"/>
      <c r="AB409" s="436"/>
      <c r="AC409" s="437"/>
      <c r="AD409" s="300"/>
      <c r="AE409" s="438"/>
      <c r="AF409" s="438"/>
      <c r="AG409" s="438"/>
      <c r="AH409" s="439"/>
      <c r="AI409" s="439"/>
      <c r="AJ409" s="439"/>
      <c r="AK409" s="439"/>
      <c r="BD409" s="44"/>
    </row>
    <row r="410" spans="1:56" ht="25.5" customHeight="1" x14ac:dyDescent="0.2">
      <c r="A410" s="32" t="str">
        <f>IF(OR('Rote Liste'!$BC410="H",'Rote Liste'!$BC410="V"),"",J410)</f>
        <v>nb</v>
      </c>
      <c r="B410" s="48" t="str">
        <f t="shared" si="6"/>
        <v/>
      </c>
      <c r="C410" s="49" t="s">
        <v>2755</v>
      </c>
      <c r="D410" s="50"/>
      <c r="E410" s="51"/>
      <c r="F410" s="52"/>
      <c r="G410" s="53"/>
      <c r="H410" s="53"/>
      <c r="I410" s="54"/>
      <c r="J410" s="54" t="str">
        <f>INDEX(ESV!$D$1:$D$567,MATCH(IF(ISNA(INDEX(KLAV!$B$2:$B$10,MATCH(IF(ISBLANK($D410)," ",$D410),KLAV!$A$2:$A$10,0))+INDEX(KLAV!$B$13:$B$21,MATCH(IF(ISBLANK($E410)," ",$E410),KLAV!$A$13:$A$21,0))+INDEX(KLAV!$B$24:$B$30,MATCH(IF(ISBLANK($F410)," ",$F410),KLAV!$A$24:$A$30,0))),999,INDEX(KLAV!$B$2:$B$10,MATCH(IF(ISBLANK($D410)," ",$D410),KLAV!$A$2:$A$10,0))+INDEX(KLAV!$B$13:$B$21,MATCH(IF(ISBLANK($E410)," ",$E410),KLAV!$A$13:$A$21,0))+INDEX(KLAV!$B$24:$B$30,MATCH(IF(ISBLANK($F410)," ",$F410),KLAV!$A$24:$A$30,0))),ESV!$E$1:$E$567,))</f>
        <v>nb</v>
      </c>
      <c r="R410" s="42"/>
      <c r="S410" s="42"/>
      <c r="U410" s="43"/>
      <c r="Z410" s="44"/>
      <c r="AA410" s="44"/>
      <c r="AB410" s="436"/>
      <c r="AC410" s="437"/>
      <c r="AD410" s="300"/>
      <c r="AE410" s="438"/>
      <c r="AF410" s="438"/>
      <c r="AG410" s="438"/>
      <c r="AH410" s="439"/>
      <c r="AI410" s="439"/>
      <c r="AJ410" s="439"/>
      <c r="AK410" s="439"/>
      <c r="BD410" s="44"/>
    </row>
    <row r="411" spans="1:56" ht="25.5" customHeight="1" x14ac:dyDescent="0.2">
      <c r="A411" s="32" t="str">
        <f>IF(OR('Rote Liste'!$BC411="H",'Rote Liste'!$BC411="V"),"",J411)</f>
        <v>nb</v>
      </c>
      <c r="B411" s="48" t="str">
        <f t="shared" si="6"/>
        <v/>
      </c>
      <c r="C411" s="49" t="s">
        <v>2756</v>
      </c>
      <c r="D411" s="50"/>
      <c r="E411" s="51"/>
      <c r="F411" s="52"/>
      <c r="G411" s="53"/>
      <c r="H411" s="53"/>
      <c r="I411" s="54"/>
      <c r="J411" s="54" t="str">
        <f>INDEX(ESV!$D$1:$D$567,MATCH(IF(ISNA(INDEX(KLAV!$B$2:$B$10,MATCH(IF(ISBLANK($D411)," ",$D411),KLAV!$A$2:$A$10,0))+INDEX(KLAV!$B$13:$B$21,MATCH(IF(ISBLANK($E411)," ",$E411),KLAV!$A$13:$A$21,0))+INDEX(KLAV!$B$24:$B$30,MATCH(IF(ISBLANK($F411)," ",$F411),KLAV!$A$24:$A$30,0))),999,INDEX(KLAV!$B$2:$B$10,MATCH(IF(ISBLANK($D411)," ",$D411),KLAV!$A$2:$A$10,0))+INDEX(KLAV!$B$13:$B$21,MATCH(IF(ISBLANK($E411)," ",$E411),KLAV!$A$13:$A$21,0))+INDEX(KLAV!$B$24:$B$30,MATCH(IF(ISBLANK($F411)," ",$F411),KLAV!$A$24:$A$30,0))),ESV!$E$1:$E$567,))</f>
        <v>nb</v>
      </c>
      <c r="R411" s="42"/>
      <c r="S411" s="42"/>
      <c r="U411" s="43"/>
      <c r="Z411" s="44"/>
      <c r="AA411" s="44"/>
      <c r="AB411" s="436"/>
      <c r="AC411" s="437"/>
      <c r="AD411" s="300"/>
      <c r="AE411" s="438"/>
      <c r="AF411" s="438"/>
      <c r="AG411" s="438"/>
      <c r="AH411" s="439"/>
      <c r="AI411" s="439"/>
      <c r="AJ411" s="439"/>
      <c r="AK411" s="439"/>
      <c r="BD411" s="44"/>
    </row>
    <row r="412" spans="1:56" ht="25.5" customHeight="1" x14ac:dyDescent="0.2">
      <c r="A412" s="32" t="str">
        <f>IF(OR('Rote Liste'!$BC412="H",'Rote Liste'!$BC412="V"),"",J412)</f>
        <v>nb</v>
      </c>
      <c r="B412" s="48" t="str">
        <f t="shared" si="6"/>
        <v/>
      </c>
      <c r="C412" s="49" t="s">
        <v>2757</v>
      </c>
      <c r="D412" s="50"/>
      <c r="E412" s="51"/>
      <c r="F412" s="52"/>
      <c r="G412" s="53"/>
      <c r="H412" s="53"/>
      <c r="I412" s="54"/>
      <c r="J412" s="54" t="str">
        <f>INDEX(ESV!$D$1:$D$567,MATCH(IF(ISNA(INDEX(KLAV!$B$2:$B$10,MATCH(IF(ISBLANK($D412)," ",$D412),KLAV!$A$2:$A$10,0))+INDEX(KLAV!$B$13:$B$21,MATCH(IF(ISBLANK($E412)," ",$E412),KLAV!$A$13:$A$21,0))+INDEX(KLAV!$B$24:$B$30,MATCH(IF(ISBLANK($F412)," ",$F412),KLAV!$A$24:$A$30,0))),999,INDEX(KLAV!$B$2:$B$10,MATCH(IF(ISBLANK($D412)," ",$D412),KLAV!$A$2:$A$10,0))+INDEX(KLAV!$B$13:$B$21,MATCH(IF(ISBLANK($E412)," ",$E412),KLAV!$A$13:$A$21,0))+INDEX(KLAV!$B$24:$B$30,MATCH(IF(ISBLANK($F412)," ",$F412),KLAV!$A$24:$A$30,0))),ESV!$E$1:$E$567,))</f>
        <v>nb</v>
      </c>
      <c r="R412" s="42"/>
      <c r="S412" s="42"/>
      <c r="U412" s="43"/>
      <c r="Z412" s="44"/>
      <c r="AA412" s="44"/>
      <c r="AB412" s="436"/>
      <c r="AC412" s="437"/>
      <c r="AD412" s="300"/>
      <c r="AE412" s="438"/>
      <c r="AF412" s="438"/>
      <c r="AG412" s="438"/>
      <c r="AH412" s="439"/>
      <c r="AI412" s="439"/>
      <c r="AJ412" s="439"/>
      <c r="AK412" s="439"/>
      <c r="BD412" s="44"/>
    </row>
    <row r="413" spans="1:56" ht="25.5" customHeight="1" x14ac:dyDescent="0.2">
      <c r="A413" s="32" t="str">
        <f>IF(OR('Rote Liste'!$BC413="H",'Rote Liste'!$BC413="V"),"",J413)</f>
        <v>nb</v>
      </c>
      <c r="B413" s="48" t="str">
        <f t="shared" si="6"/>
        <v/>
      </c>
      <c r="C413" s="49" t="s">
        <v>2758</v>
      </c>
      <c r="D413" s="50"/>
      <c r="E413" s="51"/>
      <c r="F413" s="52"/>
      <c r="G413" s="53"/>
      <c r="H413" s="53"/>
      <c r="I413" s="54"/>
      <c r="J413" s="54" t="str">
        <f>INDEX(ESV!$D$1:$D$567,MATCH(IF(ISNA(INDEX(KLAV!$B$2:$B$10,MATCH(IF(ISBLANK($D413)," ",$D413),KLAV!$A$2:$A$10,0))+INDEX(KLAV!$B$13:$B$21,MATCH(IF(ISBLANK($E413)," ",$E413),KLAV!$A$13:$A$21,0))+INDEX(KLAV!$B$24:$B$30,MATCH(IF(ISBLANK($F413)," ",$F413),KLAV!$A$24:$A$30,0))),999,INDEX(KLAV!$B$2:$B$10,MATCH(IF(ISBLANK($D413)," ",$D413),KLAV!$A$2:$A$10,0))+INDEX(KLAV!$B$13:$B$21,MATCH(IF(ISBLANK($E413)," ",$E413),KLAV!$A$13:$A$21,0))+INDEX(KLAV!$B$24:$B$30,MATCH(IF(ISBLANK($F413)," ",$F413),KLAV!$A$24:$A$30,0))),ESV!$E$1:$E$567,))</f>
        <v>nb</v>
      </c>
      <c r="R413" s="42"/>
      <c r="S413" s="42"/>
      <c r="U413" s="43"/>
      <c r="Z413" s="44"/>
      <c r="AA413" s="44"/>
      <c r="AB413" s="436"/>
      <c r="AC413" s="437"/>
      <c r="AD413" s="300"/>
      <c r="AE413" s="438"/>
      <c r="AF413" s="438"/>
      <c r="AG413" s="438"/>
      <c r="AH413" s="439"/>
      <c r="AI413" s="439"/>
      <c r="AJ413" s="439"/>
      <c r="AK413" s="439"/>
      <c r="BD413" s="44"/>
    </row>
    <row r="414" spans="1:56" ht="25.5" customHeight="1" x14ac:dyDescent="0.2">
      <c r="A414" s="32" t="str">
        <f>IF(OR('Rote Liste'!$BC414="H",'Rote Liste'!$BC414="V"),"",J414)</f>
        <v>nb</v>
      </c>
      <c r="B414" s="48" t="str">
        <f t="shared" si="6"/>
        <v/>
      </c>
      <c r="C414" s="49" t="s">
        <v>3059</v>
      </c>
      <c r="D414" s="50"/>
      <c r="E414" s="51"/>
      <c r="F414" s="52"/>
      <c r="G414" s="53"/>
      <c r="H414" s="53"/>
      <c r="I414" s="54"/>
      <c r="J414" s="54" t="str">
        <f>INDEX(ESV!$D$1:$D$567,MATCH(IF(ISNA(INDEX(KLAV!$B$2:$B$10,MATCH(IF(ISBLANK($D414)," ",$D414),KLAV!$A$2:$A$10,0))+INDEX(KLAV!$B$13:$B$21,MATCH(IF(ISBLANK($E414)," ",$E414),KLAV!$A$13:$A$21,0))+INDEX(KLAV!$B$24:$B$30,MATCH(IF(ISBLANK($F414)," ",$F414),KLAV!$A$24:$A$30,0))),999,INDEX(KLAV!$B$2:$B$10,MATCH(IF(ISBLANK($D414)," ",$D414),KLAV!$A$2:$A$10,0))+INDEX(KLAV!$B$13:$B$21,MATCH(IF(ISBLANK($E414)," ",$E414),KLAV!$A$13:$A$21,0))+INDEX(KLAV!$B$24:$B$30,MATCH(IF(ISBLANK($F414)," ",$F414),KLAV!$A$24:$A$30,0))),ESV!$E$1:$E$567,))</f>
        <v>nb</v>
      </c>
      <c r="R414" s="42"/>
      <c r="S414" s="42"/>
      <c r="U414" s="43"/>
      <c r="Z414" s="44"/>
      <c r="AA414" s="44"/>
      <c r="AB414" s="436"/>
      <c r="AC414" s="437"/>
      <c r="AD414" s="300"/>
      <c r="AE414" s="438"/>
      <c r="AF414" s="438"/>
      <c r="AG414" s="438"/>
      <c r="AH414" s="439"/>
      <c r="AI414" s="439"/>
      <c r="AJ414" s="439"/>
      <c r="AK414" s="439"/>
      <c r="BD414" s="44"/>
    </row>
    <row r="415" spans="1:56" ht="25.5" customHeight="1" x14ac:dyDescent="0.2">
      <c r="A415" s="32" t="str">
        <f>IF(OR('Rote Liste'!$BC415="H",'Rote Liste'!$BC415="V"),"",J415)</f>
        <v>nb</v>
      </c>
      <c r="B415" s="48" t="str">
        <f t="shared" si="6"/>
        <v/>
      </c>
      <c r="C415" s="49" t="s">
        <v>2759</v>
      </c>
      <c r="D415" s="50"/>
      <c r="E415" s="51"/>
      <c r="F415" s="52"/>
      <c r="G415" s="53"/>
      <c r="H415" s="53"/>
      <c r="I415" s="54"/>
      <c r="J415" s="54" t="str">
        <f>INDEX(ESV!$D$1:$D$567,MATCH(IF(ISNA(INDEX(KLAV!$B$2:$B$10,MATCH(IF(ISBLANK($D415)," ",$D415),KLAV!$A$2:$A$10,0))+INDEX(KLAV!$B$13:$B$21,MATCH(IF(ISBLANK($E415)," ",$E415),KLAV!$A$13:$A$21,0))+INDEX(KLAV!$B$24:$B$30,MATCH(IF(ISBLANK($F415)," ",$F415),KLAV!$A$24:$A$30,0))),999,INDEX(KLAV!$B$2:$B$10,MATCH(IF(ISBLANK($D415)," ",$D415),KLAV!$A$2:$A$10,0))+INDEX(KLAV!$B$13:$B$21,MATCH(IF(ISBLANK($E415)," ",$E415),KLAV!$A$13:$A$21,0))+INDEX(KLAV!$B$24:$B$30,MATCH(IF(ISBLANK($F415)," ",$F415),KLAV!$A$24:$A$30,0))),ESV!$E$1:$E$567,))</f>
        <v>nb</v>
      </c>
      <c r="R415" s="42"/>
      <c r="S415" s="42"/>
      <c r="U415" s="43"/>
      <c r="Z415" s="44"/>
      <c r="AA415" s="44"/>
      <c r="AB415" s="436"/>
      <c r="AC415" s="437"/>
      <c r="AD415" s="300"/>
      <c r="AE415" s="438"/>
      <c r="AF415" s="438"/>
      <c r="AG415" s="438"/>
      <c r="AH415" s="439"/>
      <c r="AI415" s="439"/>
      <c r="AJ415" s="439"/>
      <c r="AK415" s="439"/>
      <c r="BD415" s="44"/>
    </row>
    <row r="416" spans="1:56" ht="25.5" customHeight="1" x14ac:dyDescent="0.2">
      <c r="A416" s="32" t="str">
        <f>IF(OR('Rote Liste'!$BC416="H",'Rote Liste'!$BC416="V"),"",J416)</f>
        <v>nb</v>
      </c>
      <c r="B416" s="48" t="str">
        <f t="shared" si="6"/>
        <v/>
      </c>
      <c r="C416" s="49" t="s">
        <v>2760</v>
      </c>
      <c r="D416" s="50"/>
      <c r="E416" s="51"/>
      <c r="F416" s="52"/>
      <c r="G416" s="53"/>
      <c r="H416" s="53"/>
      <c r="I416" s="54"/>
      <c r="J416" s="54" t="str">
        <f>INDEX(ESV!$D$1:$D$567,MATCH(IF(ISNA(INDEX(KLAV!$B$2:$B$10,MATCH(IF(ISBLANK($D416)," ",$D416),KLAV!$A$2:$A$10,0))+INDEX(KLAV!$B$13:$B$21,MATCH(IF(ISBLANK($E416)," ",$E416),KLAV!$A$13:$A$21,0))+INDEX(KLAV!$B$24:$B$30,MATCH(IF(ISBLANK($F416)," ",$F416),KLAV!$A$24:$A$30,0))),999,INDEX(KLAV!$B$2:$B$10,MATCH(IF(ISBLANK($D416)," ",$D416),KLAV!$A$2:$A$10,0))+INDEX(KLAV!$B$13:$B$21,MATCH(IF(ISBLANK($E416)," ",$E416),KLAV!$A$13:$A$21,0))+INDEX(KLAV!$B$24:$B$30,MATCH(IF(ISBLANK($F416)," ",$F416),KLAV!$A$24:$A$30,0))),ESV!$E$1:$E$567,))</f>
        <v>nb</v>
      </c>
      <c r="R416" s="42"/>
      <c r="S416" s="42"/>
      <c r="U416" s="43"/>
      <c r="Z416" s="44"/>
      <c r="AA416" s="44"/>
      <c r="AB416" s="436"/>
      <c r="AC416" s="437"/>
      <c r="AD416" s="300"/>
      <c r="AE416" s="438"/>
      <c r="AF416" s="438"/>
      <c r="AG416" s="438"/>
      <c r="AH416" s="439"/>
      <c r="AI416" s="439"/>
      <c r="AJ416" s="439"/>
      <c r="AK416" s="439"/>
      <c r="BD416" s="44"/>
    </row>
    <row r="417" spans="1:56" ht="25.5" customHeight="1" x14ac:dyDescent="0.2">
      <c r="A417" s="32" t="str">
        <f>IF(OR('Rote Liste'!$BC417="H",'Rote Liste'!$BC417="V"),"",J417)</f>
        <v>nb</v>
      </c>
      <c r="B417" s="48" t="str">
        <f t="shared" si="6"/>
        <v/>
      </c>
      <c r="C417" s="49" t="s">
        <v>2761</v>
      </c>
      <c r="D417" s="50"/>
      <c r="E417" s="51"/>
      <c r="F417" s="52"/>
      <c r="G417" s="53"/>
      <c r="H417" s="53"/>
      <c r="I417" s="54"/>
      <c r="J417" s="54" t="str">
        <f>INDEX(ESV!$D$1:$D$567,MATCH(IF(ISNA(INDEX(KLAV!$B$2:$B$10,MATCH(IF(ISBLANK($D417)," ",$D417),KLAV!$A$2:$A$10,0))+INDEX(KLAV!$B$13:$B$21,MATCH(IF(ISBLANK($E417)," ",$E417),KLAV!$A$13:$A$21,0))+INDEX(KLAV!$B$24:$B$30,MATCH(IF(ISBLANK($F417)," ",$F417),KLAV!$A$24:$A$30,0))),999,INDEX(KLAV!$B$2:$B$10,MATCH(IF(ISBLANK($D417)," ",$D417),KLAV!$A$2:$A$10,0))+INDEX(KLAV!$B$13:$B$21,MATCH(IF(ISBLANK($E417)," ",$E417),KLAV!$A$13:$A$21,0))+INDEX(KLAV!$B$24:$B$30,MATCH(IF(ISBLANK($F417)," ",$F417),KLAV!$A$24:$A$30,0))),ESV!$E$1:$E$567,))</f>
        <v>nb</v>
      </c>
      <c r="R417" s="42"/>
      <c r="S417" s="42"/>
      <c r="U417" s="43"/>
      <c r="Z417" s="44"/>
      <c r="AA417" s="44"/>
      <c r="AB417" s="436"/>
      <c r="AC417" s="437"/>
      <c r="AD417" s="300"/>
      <c r="AE417" s="438"/>
      <c r="AF417" s="438"/>
      <c r="AG417" s="438"/>
      <c r="AH417" s="439"/>
      <c r="AI417" s="439"/>
      <c r="AJ417" s="439"/>
      <c r="AK417" s="439"/>
      <c r="BD417" s="44"/>
    </row>
    <row r="418" spans="1:56" ht="25.5" customHeight="1" x14ac:dyDescent="0.2">
      <c r="A418" s="32" t="str">
        <f>IF(OR('Rote Liste'!$BC418="H",'Rote Liste'!$BC418="V"),"",J418)</f>
        <v>nb</v>
      </c>
      <c r="B418" s="48" t="str">
        <f t="shared" ref="B418:B474" si="7">IF(D418="AE?","E?",IF(D418="AE","E",""))</f>
        <v/>
      </c>
      <c r="C418" s="49" t="s">
        <v>2762</v>
      </c>
      <c r="D418" s="50"/>
      <c r="E418" s="51"/>
      <c r="F418" s="52"/>
      <c r="G418" s="53"/>
      <c r="H418" s="53"/>
      <c r="I418" s="54"/>
      <c r="J418" s="54" t="str">
        <f>INDEX(ESV!$D$1:$D$567,MATCH(IF(ISNA(INDEX(KLAV!$B$2:$B$10,MATCH(IF(ISBLANK($D418)," ",$D418),KLAV!$A$2:$A$10,0))+INDEX(KLAV!$B$13:$B$21,MATCH(IF(ISBLANK($E418)," ",$E418),KLAV!$A$13:$A$21,0))+INDEX(KLAV!$B$24:$B$30,MATCH(IF(ISBLANK($F418)," ",$F418),KLAV!$A$24:$A$30,0))),999,INDEX(KLAV!$B$2:$B$10,MATCH(IF(ISBLANK($D418)," ",$D418),KLAV!$A$2:$A$10,0))+INDEX(KLAV!$B$13:$B$21,MATCH(IF(ISBLANK($E418)," ",$E418),KLAV!$A$13:$A$21,0))+INDEX(KLAV!$B$24:$B$30,MATCH(IF(ISBLANK($F418)," ",$F418),KLAV!$A$24:$A$30,0))),ESV!$E$1:$E$567,))</f>
        <v>nb</v>
      </c>
      <c r="R418" s="42"/>
      <c r="S418" s="42"/>
      <c r="U418" s="43"/>
      <c r="Z418" s="44"/>
      <c r="AA418" s="44"/>
      <c r="AB418" s="436"/>
      <c r="AC418" s="437"/>
      <c r="AD418" s="300"/>
      <c r="AE418" s="438"/>
      <c r="AF418" s="438"/>
      <c r="AG418" s="438"/>
      <c r="AH418" s="439"/>
      <c r="AI418" s="439"/>
      <c r="AJ418" s="439"/>
      <c r="AK418" s="439"/>
      <c r="BD418" s="44"/>
    </row>
    <row r="419" spans="1:56" ht="25.5" customHeight="1" x14ac:dyDescent="0.2">
      <c r="A419" s="32" t="str">
        <f>IF(OR('Rote Liste'!$BC419="H",'Rote Liste'!$BC419="V"),"",J419)</f>
        <v>nb</v>
      </c>
      <c r="B419" s="48" t="str">
        <f t="shared" si="7"/>
        <v/>
      </c>
      <c r="C419" s="49" t="s">
        <v>2763</v>
      </c>
      <c r="D419" s="50"/>
      <c r="E419" s="51"/>
      <c r="F419" s="52"/>
      <c r="G419" s="53"/>
      <c r="H419" s="53"/>
      <c r="I419" s="54"/>
      <c r="J419" s="54" t="str">
        <f>INDEX(ESV!$D$1:$D$567,MATCH(IF(ISNA(INDEX(KLAV!$B$2:$B$10,MATCH(IF(ISBLANK($D419)," ",$D419),KLAV!$A$2:$A$10,0))+INDEX(KLAV!$B$13:$B$21,MATCH(IF(ISBLANK($E419)," ",$E419),KLAV!$A$13:$A$21,0))+INDEX(KLAV!$B$24:$B$30,MATCH(IF(ISBLANK($F419)," ",$F419),KLAV!$A$24:$A$30,0))),999,INDEX(KLAV!$B$2:$B$10,MATCH(IF(ISBLANK($D419)," ",$D419),KLAV!$A$2:$A$10,0))+INDEX(KLAV!$B$13:$B$21,MATCH(IF(ISBLANK($E419)," ",$E419),KLAV!$A$13:$A$21,0))+INDEX(KLAV!$B$24:$B$30,MATCH(IF(ISBLANK($F419)," ",$F419),KLAV!$A$24:$A$30,0))),ESV!$E$1:$E$567,))</f>
        <v>nb</v>
      </c>
      <c r="R419" s="42"/>
      <c r="S419" s="42"/>
      <c r="U419" s="43"/>
      <c r="Z419" s="44"/>
      <c r="AA419" s="44"/>
      <c r="AB419" s="436"/>
      <c r="AC419" s="437"/>
      <c r="AD419" s="300"/>
      <c r="AE419" s="438"/>
      <c r="AF419" s="438"/>
      <c r="AG419" s="438"/>
      <c r="AH419" s="439"/>
      <c r="AI419" s="439"/>
      <c r="AJ419" s="439"/>
      <c r="AK419" s="439"/>
      <c r="BD419" s="44"/>
    </row>
    <row r="420" spans="1:56" ht="25.5" customHeight="1" x14ac:dyDescent="0.2">
      <c r="A420" s="32" t="str">
        <f>IF(OR('Rote Liste'!$BC420="H",'Rote Liste'!$BC420="V"),"",J420)</f>
        <v>nb</v>
      </c>
      <c r="B420" s="48" t="str">
        <f t="shared" si="7"/>
        <v/>
      </c>
      <c r="C420" s="49" t="s">
        <v>2764</v>
      </c>
      <c r="D420" s="50"/>
      <c r="E420" s="51"/>
      <c r="F420" s="52"/>
      <c r="G420" s="53"/>
      <c r="H420" s="53"/>
      <c r="I420" s="54"/>
      <c r="J420" s="54" t="str">
        <f>INDEX(ESV!$D$1:$D$567,MATCH(IF(ISNA(INDEX(KLAV!$B$2:$B$10,MATCH(IF(ISBLANK($D420)," ",$D420),KLAV!$A$2:$A$10,0))+INDEX(KLAV!$B$13:$B$21,MATCH(IF(ISBLANK($E420)," ",$E420),KLAV!$A$13:$A$21,0))+INDEX(KLAV!$B$24:$B$30,MATCH(IF(ISBLANK($F420)," ",$F420),KLAV!$A$24:$A$30,0))),999,INDEX(KLAV!$B$2:$B$10,MATCH(IF(ISBLANK($D420)," ",$D420),KLAV!$A$2:$A$10,0))+INDEX(KLAV!$B$13:$B$21,MATCH(IF(ISBLANK($E420)," ",$E420),KLAV!$A$13:$A$21,0))+INDEX(KLAV!$B$24:$B$30,MATCH(IF(ISBLANK($F420)," ",$F420),KLAV!$A$24:$A$30,0))),ESV!$E$1:$E$567,))</f>
        <v>nb</v>
      </c>
      <c r="R420" s="42"/>
      <c r="S420" s="42"/>
      <c r="U420" s="43"/>
      <c r="Z420" s="44"/>
      <c r="AA420" s="44"/>
      <c r="AB420" s="436"/>
      <c r="AC420" s="437"/>
      <c r="AD420" s="300"/>
      <c r="AE420" s="438"/>
      <c r="AF420" s="438"/>
      <c r="AG420" s="438"/>
      <c r="AH420" s="439"/>
      <c r="AI420" s="439"/>
      <c r="AJ420" s="439"/>
      <c r="AK420" s="439"/>
      <c r="BD420" s="44"/>
    </row>
    <row r="421" spans="1:56" ht="25.5" customHeight="1" x14ac:dyDescent="0.2">
      <c r="A421" s="32" t="str">
        <f>IF(OR('Rote Liste'!$BC421="H",'Rote Liste'!$BC421="V"),"",J421)</f>
        <v>nb</v>
      </c>
      <c r="B421" s="48" t="str">
        <f t="shared" si="7"/>
        <v/>
      </c>
      <c r="C421" s="49" t="s">
        <v>2765</v>
      </c>
      <c r="D421" s="50"/>
      <c r="E421" s="51"/>
      <c r="F421" s="52"/>
      <c r="G421" s="53"/>
      <c r="H421" s="53"/>
      <c r="I421" s="54"/>
      <c r="J421" s="54" t="str">
        <f>INDEX(ESV!$D$1:$D$567,MATCH(IF(ISNA(INDEX(KLAV!$B$2:$B$10,MATCH(IF(ISBLANK($D421)," ",$D421),KLAV!$A$2:$A$10,0))+INDEX(KLAV!$B$13:$B$21,MATCH(IF(ISBLANK($E421)," ",$E421),KLAV!$A$13:$A$21,0))+INDEX(KLAV!$B$24:$B$30,MATCH(IF(ISBLANK($F421)," ",$F421),KLAV!$A$24:$A$30,0))),999,INDEX(KLAV!$B$2:$B$10,MATCH(IF(ISBLANK($D421)," ",$D421),KLAV!$A$2:$A$10,0))+INDEX(KLAV!$B$13:$B$21,MATCH(IF(ISBLANK($E421)," ",$E421),KLAV!$A$13:$A$21,0))+INDEX(KLAV!$B$24:$B$30,MATCH(IF(ISBLANK($F421)," ",$F421),KLAV!$A$24:$A$30,0))),ESV!$E$1:$E$567,))</f>
        <v>nb</v>
      </c>
      <c r="R421" s="42"/>
      <c r="S421" s="42"/>
      <c r="U421" s="43"/>
      <c r="Z421" s="44"/>
      <c r="AA421" s="44"/>
      <c r="AB421" s="436"/>
      <c r="AC421" s="437"/>
      <c r="AD421" s="300"/>
      <c r="AE421" s="438"/>
      <c r="AF421" s="438"/>
      <c r="AG421" s="438"/>
      <c r="AH421" s="439"/>
      <c r="AI421" s="439"/>
      <c r="AJ421" s="439"/>
      <c r="AK421" s="439"/>
      <c r="BD421" s="44"/>
    </row>
    <row r="422" spans="1:56" ht="25.5" customHeight="1" x14ac:dyDescent="0.2">
      <c r="A422" s="32" t="str">
        <f>IF(OR('Rote Liste'!$BC422="H",'Rote Liste'!$BC422="V"),"",J422)</f>
        <v>nb</v>
      </c>
      <c r="B422" s="48" t="str">
        <f t="shared" si="7"/>
        <v/>
      </c>
      <c r="C422" s="49" t="s">
        <v>2766</v>
      </c>
      <c r="D422" s="50"/>
      <c r="E422" s="51"/>
      <c r="F422" s="52"/>
      <c r="G422" s="53"/>
      <c r="H422" s="53"/>
      <c r="I422" s="54"/>
      <c r="J422" s="54" t="str">
        <f>INDEX(ESV!$D$1:$D$567,MATCH(IF(ISNA(INDEX(KLAV!$B$2:$B$10,MATCH(IF(ISBLANK($D422)," ",$D422),KLAV!$A$2:$A$10,0))+INDEX(KLAV!$B$13:$B$21,MATCH(IF(ISBLANK($E422)," ",$E422),KLAV!$A$13:$A$21,0))+INDEX(KLAV!$B$24:$B$30,MATCH(IF(ISBLANK($F422)," ",$F422),KLAV!$A$24:$A$30,0))),999,INDEX(KLAV!$B$2:$B$10,MATCH(IF(ISBLANK($D422)," ",$D422),KLAV!$A$2:$A$10,0))+INDEX(KLAV!$B$13:$B$21,MATCH(IF(ISBLANK($E422)," ",$E422),KLAV!$A$13:$A$21,0))+INDEX(KLAV!$B$24:$B$30,MATCH(IF(ISBLANK($F422)," ",$F422),KLAV!$A$24:$A$30,0))),ESV!$E$1:$E$567,))</f>
        <v>nb</v>
      </c>
      <c r="R422" s="42"/>
      <c r="S422" s="42"/>
      <c r="U422" s="43"/>
      <c r="Z422" s="44"/>
      <c r="AA422" s="44"/>
      <c r="AB422" s="436"/>
      <c r="AC422" s="437"/>
      <c r="AD422" s="300"/>
      <c r="AE422" s="438"/>
      <c r="AF422" s="438"/>
      <c r="AG422" s="438"/>
      <c r="AH422" s="439"/>
      <c r="AI422" s="439"/>
      <c r="AJ422" s="439"/>
      <c r="AK422" s="439"/>
      <c r="BD422" s="44"/>
    </row>
    <row r="423" spans="1:56" ht="25.5" customHeight="1" x14ac:dyDescent="0.2">
      <c r="A423" s="32" t="str">
        <f>IF(OR('Rote Liste'!$BC423="H",'Rote Liste'!$BC423="V"),"",J423)</f>
        <v>nb</v>
      </c>
      <c r="B423" s="48" t="str">
        <f t="shared" si="7"/>
        <v/>
      </c>
      <c r="C423" s="49" t="s">
        <v>2767</v>
      </c>
      <c r="D423" s="50"/>
      <c r="E423" s="51"/>
      <c r="F423" s="52"/>
      <c r="G423" s="53"/>
      <c r="H423" s="53"/>
      <c r="I423" s="54"/>
      <c r="J423" s="54" t="str">
        <f>INDEX(ESV!$D$1:$D$567,MATCH(IF(ISNA(INDEX(KLAV!$B$2:$B$10,MATCH(IF(ISBLANK($D423)," ",$D423),KLAV!$A$2:$A$10,0))+INDEX(KLAV!$B$13:$B$21,MATCH(IF(ISBLANK($E423)," ",$E423),KLAV!$A$13:$A$21,0))+INDEX(KLAV!$B$24:$B$30,MATCH(IF(ISBLANK($F423)," ",$F423),KLAV!$A$24:$A$30,0))),999,INDEX(KLAV!$B$2:$B$10,MATCH(IF(ISBLANK($D423)," ",$D423),KLAV!$A$2:$A$10,0))+INDEX(KLAV!$B$13:$B$21,MATCH(IF(ISBLANK($E423)," ",$E423),KLAV!$A$13:$A$21,0))+INDEX(KLAV!$B$24:$B$30,MATCH(IF(ISBLANK($F423)," ",$F423),KLAV!$A$24:$A$30,0))),ESV!$E$1:$E$567,))</f>
        <v>nb</v>
      </c>
      <c r="R423" s="42"/>
      <c r="S423" s="42"/>
      <c r="U423" s="43"/>
      <c r="Z423" s="44"/>
      <c r="AA423" s="44"/>
      <c r="AB423" s="436"/>
      <c r="AC423" s="437"/>
      <c r="AD423" s="300"/>
      <c r="AE423" s="438"/>
      <c r="AF423" s="438"/>
      <c r="AG423" s="438"/>
      <c r="AH423" s="439"/>
      <c r="AI423" s="439"/>
      <c r="AJ423" s="439"/>
      <c r="AK423" s="439"/>
      <c r="BD423" s="44"/>
    </row>
    <row r="424" spans="1:56" ht="25.5" customHeight="1" x14ac:dyDescent="0.2">
      <c r="A424" s="32" t="str">
        <f>IF(OR('Rote Liste'!$BC424="H",'Rote Liste'!$BC424="V"),"",J424)</f>
        <v>nb</v>
      </c>
      <c r="B424" s="48" t="str">
        <f t="shared" si="7"/>
        <v/>
      </c>
      <c r="C424" s="49" t="s">
        <v>2768</v>
      </c>
      <c r="D424" s="50"/>
      <c r="E424" s="51"/>
      <c r="F424" s="52"/>
      <c r="G424" s="53"/>
      <c r="H424" s="53"/>
      <c r="I424" s="54"/>
      <c r="J424" s="54" t="str">
        <f>INDEX(ESV!$D$1:$D$567,MATCH(IF(ISNA(INDEX(KLAV!$B$2:$B$10,MATCH(IF(ISBLANK($D424)," ",$D424),KLAV!$A$2:$A$10,0))+INDEX(KLAV!$B$13:$B$21,MATCH(IF(ISBLANK($E424)," ",$E424),KLAV!$A$13:$A$21,0))+INDEX(KLAV!$B$24:$B$30,MATCH(IF(ISBLANK($F424)," ",$F424),KLAV!$A$24:$A$30,0))),999,INDEX(KLAV!$B$2:$B$10,MATCH(IF(ISBLANK($D424)," ",$D424),KLAV!$A$2:$A$10,0))+INDEX(KLAV!$B$13:$B$21,MATCH(IF(ISBLANK($E424)," ",$E424),KLAV!$A$13:$A$21,0))+INDEX(KLAV!$B$24:$B$30,MATCH(IF(ISBLANK($F424)," ",$F424),KLAV!$A$24:$A$30,0))),ESV!$E$1:$E$567,))</f>
        <v>nb</v>
      </c>
      <c r="R424" s="42"/>
      <c r="S424" s="42"/>
      <c r="U424" s="43"/>
      <c r="Z424" s="44"/>
      <c r="AA424" s="44"/>
      <c r="AB424" s="436"/>
      <c r="AC424" s="437"/>
      <c r="AD424" s="300"/>
      <c r="AE424" s="438"/>
      <c r="AF424" s="438"/>
      <c r="AG424" s="438"/>
      <c r="AH424" s="439"/>
      <c r="AI424" s="439"/>
      <c r="AJ424" s="439"/>
      <c r="AK424" s="439"/>
      <c r="BD424" s="44"/>
    </row>
    <row r="425" spans="1:56" ht="25.5" customHeight="1" x14ac:dyDescent="0.2">
      <c r="A425" s="32" t="str">
        <f>IF(OR('Rote Liste'!$BC425="H",'Rote Liste'!$BC425="V"),"",J425)</f>
        <v>nb</v>
      </c>
      <c r="B425" s="48" t="str">
        <f t="shared" si="7"/>
        <v/>
      </c>
      <c r="C425" s="49" t="s">
        <v>2769</v>
      </c>
      <c r="D425" s="50"/>
      <c r="E425" s="51"/>
      <c r="F425" s="52"/>
      <c r="G425" s="53"/>
      <c r="H425" s="53"/>
      <c r="I425" s="54"/>
      <c r="J425" s="54" t="str">
        <f>INDEX(ESV!$D$1:$D$567,MATCH(IF(ISNA(INDEX(KLAV!$B$2:$B$10,MATCH(IF(ISBLANK($D425)," ",$D425),KLAV!$A$2:$A$10,0))+INDEX(KLAV!$B$13:$B$21,MATCH(IF(ISBLANK($E425)," ",$E425),KLAV!$A$13:$A$21,0))+INDEX(KLAV!$B$24:$B$30,MATCH(IF(ISBLANK($F425)," ",$F425),KLAV!$A$24:$A$30,0))),999,INDEX(KLAV!$B$2:$B$10,MATCH(IF(ISBLANK($D425)," ",$D425),KLAV!$A$2:$A$10,0))+INDEX(KLAV!$B$13:$B$21,MATCH(IF(ISBLANK($E425)," ",$E425),KLAV!$A$13:$A$21,0))+INDEX(KLAV!$B$24:$B$30,MATCH(IF(ISBLANK($F425)," ",$F425),KLAV!$A$24:$A$30,0))),ESV!$E$1:$E$567,))</f>
        <v>nb</v>
      </c>
      <c r="R425" s="42"/>
      <c r="S425" s="42"/>
      <c r="U425" s="43"/>
      <c r="Z425" s="44"/>
      <c r="AA425" s="44"/>
      <c r="AB425" s="436"/>
      <c r="AC425" s="437"/>
      <c r="AD425" s="300"/>
      <c r="AE425" s="438"/>
      <c r="AF425" s="438"/>
      <c r="AG425" s="438"/>
      <c r="AH425" s="439"/>
      <c r="AI425" s="439"/>
      <c r="AJ425" s="439"/>
      <c r="AK425" s="439"/>
      <c r="BD425" s="44"/>
    </row>
    <row r="426" spans="1:56" ht="25.5" customHeight="1" x14ac:dyDescent="0.2">
      <c r="A426" s="32" t="str">
        <f>IF(OR('Rote Liste'!$BC426="H",'Rote Liste'!$BC426="V"),"",J426)</f>
        <v>nb</v>
      </c>
      <c r="B426" s="48" t="str">
        <f t="shared" si="7"/>
        <v/>
      </c>
      <c r="C426" s="49" t="s">
        <v>2770</v>
      </c>
      <c r="D426" s="50"/>
      <c r="E426" s="51"/>
      <c r="F426" s="52"/>
      <c r="G426" s="53"/>
      <c r="H426" s="53"/>
      <c r="I426" s="54"/>
      <c r="J426" s="54" t="str">
        <f>INDEX(ESV!$D$1:$D$567,MATCH(IF(ISNA(INDEX(KLAV!$B$2:$B$10,MATCH(IF(ISBLANK($D426)," ",$D426),KLAV!$A$2:$A$10,0))+INDEX(KLAV!$B$13:$B$21,MATCH(IF(ISBLANK($E426)," ",$E426),KLAV!$A$13:$A$21,0))+INDEX(KLAV!$B$24:$B$30,MATCH(IF(ISBLANK($F426)," ",$F426),KLAV!$A$24:$A$30,0))),999,INDEX(KLAV!$B$2:$B$10,MATCH(IF(ISBLANK($D426)," ",$D426),KLAV!$A$2:$A$10,0))+INDEX(KLAV!$B$13:$B$21,MATCH(IF(ISBLANK($E426)," ",$E426),KLAV!$A$13:$A$21,0))+INDEX(KLAV!$B$24:$B$30,MATCH(IF(ISBLANK($F426)," ",$F426),KLAV!$A$24:$A$30,0))),ESV!$E$1:$E$567,))</f>
        <v>nb</v>
      </c>
      <c r="R426" s="42"/>
      <c r="S426" s="42"/>
      <c r="U426" s="43"/>
      <c r="Z426" s="44"/>
      <c r="AA426" s="44"/>
      <c r="AB426" s="436"/>
      <c r="AC426" s="437"/>
      <c r="AD426" s="300"/>
      <c r="AE426" s="438"/>
      <c r="AF426" s="438"/>
      <c r="AG426" s="438"/>
      <c r="AH426" s="439"/>
      <c r="AI426" s="439"/>
      <c r="AJ426" s="439"/>
      <c r="AK426" s="439"/>
      <c r="BD426" s="44"/>
    </row>
    <row r="427" spans="1:56" ht="25.5" customHeight="1" x14ac:dyDescent="0.2">
      <c r="A427" s="32" t="str">
        <f>IF(OR('Rote Liste'!$BC427="H",'Rote Liste'!$BC427="V"),"",J427)</f>
        <v>nb</v>
      </c>
      <c r="B427" s="48" t="str">
        <f t="shared" si="7"/>
        <v/>
      </c>
      <c r="C427" s="49" t="s">
        <v>2771</v>
      </c>
      <c r="D427" s="50"/>
      <c r="E427" s="51"/>
      <c r="F427" s="52"/>
      <c r="G427" s="53"/>
      <c r="H427" s="53"/>
      <c r="I427" s="54"/>
      <c r="J427" s="54" t="str">
        <f>INDEX(ESV!$D$1:$D$567,MATCH(IF(ISNA(INDEX(KLAV!$B$2:$B$10,MATCH(IF(ISBLANK($D427)," ",$D427),KLAV!$A$2:$A$10,0))+INDEX(KLAV!$B$13:$B$21,MATCH(IF(ISBLANK($E427)," ",$E427),KLAV!$A$13:$A$21,0))+INDEX(KLAV!$B$24:$B$30,MATCH(IF(ISBLANK($F427)," ",$F427),KLAV!$A$24:$A$30,0))),999,INDEX(KLAV!$B$2:$B$10,MATCH(IF(ISBLANK($D427)," ",$D427),KLAV!$A$2:$A$10,0))+INDEX(KLAV!$B$13:$B$21,MATCH(IF(ISBLANK($E427)," ",$E427),KLAV!$A$13:$A$21,0))+INDEX(KLAV!$B$24:$B$30,MATCH(IF(ISBLANK($F427)," ",$F427),KLAV!$A$24:$A$30,0))),ESV!$E$1:$E$567,))</f>
        <v>nb</v>
      </c>
      <c r="R427" s="42"/>
      <c r="S427" s="42"/>
      <c r="U427" s="43"/>
      <c r="Z427" s="44"/>
      <c r="AA427" s="44"/>
      <c r="AB427" s="436"/>
      <c r="AC427" s="437"/>
      <c r="AD427" s="300"/>
      <c r="AE427" s="438"/>
      <c r="AF427" s="438"/>
      <c r="AG427" s="438"/>
      <c r="AH427" s="439"/>
      <c r="AI427" s="439"/>
      <c r="AJ427" s="439"/>
      <c r="AK427" s="439"/>
      <c r="BD427" s="44"/>
    </row>
    <row r="428" spans="1:56" ht="25.5" customHeight="1" x14ac:dyDescent="0.2">
      <c r="A428" s="32" t="str">
        <f>IF(OR('Rote Liste'!$BC428="H",'Rote Liste'!$BC428="V"),"",J428)</f>
        <v>nb</v>
      </c>
      <c r="B428" s="48" t="str">
        <f t="shared" si="7"/>
        <v/>
      </c>
      <c r="C428" s="49" t="s">
        <v>2772</v>
      </c>
      <c r="D428" s="50"/>
      <c r="E428" s="51"/>
      <c r="F428" s="52"/>
      <c r="G428" s="53"/>
      <c r="H428" s="53"/>
      <c r="I428" s="54"/>
      <c r="J428" s="54" t="str">
        <f>INDEX(ESV!$D$1:$D$567,MATCH(IF(ISNA(INDEX(KLAV!$B$2:$B$10,MATCH(IF(ISBLANK($D428)," ",$D428),KLAV!$A$2:$A$10,0))+INDEX(KLAV!$B$13:$B$21,MATCH(IF(ISBLANK($E428)," ",$E428),KLAV!$A$13:$A$21,0))+INDEX(KLAV!$B$24:$B$30,MATCH(IF(ISBLANK($F428)," ",$F428),KLAV!$A$24:$A$30,0))),999,INDEX(KLAV!$B$2:$B$10,MATCH(IF(ISBLANK($D428)," ",$D428),KLAV!$A$2:$A$10,0))+INDEX(KLAV!$B$13:$B$21,MATCH(IF(ISBLANK($E428)," ",$E428),KLAV!$A$13:$A$21,0))+INDEX(KLAV!$B$24:$B$30,MATCH(IF(ISBLANK($F428)," ",$F428),KLAV!$A$24:$A$30,0))),ESV!$E$1:$E$567,))</f>
        <v>nb</v>
      </c>
      <c r="R428" s="42"/>
      <c r="S428" s="42"/>
      <c r="U428" s="43"/>
      <c r="Z428" s="44"/>
      <c r="AA428" s="44"/>
      <c r="AB428" s="436"/>
      <c r="AC428" s="437"/>
      <c r="AD428" s="300"/>
      <c r="AE428" s="438"/>
      <c r="AF428" s="438"/>
      <c r="AG428" s="438"/>
      <c r="AH428" s="439"/>
      <c r="AI428" s="439"/>
      <c r="AJ428" s="439"/>
      <c r="AK428" s="439"/>
      <c r="BD428" s="44"/>
    </row>
    <row r="429" spans="1:56" ht="25.5" customHeight="1" x14ac:dyDescent="0.2">
      <c r="A429" s="32" t="str">
        <f>IF(OR('Rote Liste'!$BC429="H",'Rote Liste'!$BC429="V"),"",J429)</f>
        <v>nb</v>
      </c>
      <c r="B429" s="48" t="str">
        <f t="shared" si="7"/>
        <v/>
      </c>
      <c r="C429" s="49" t="s">
        <v>2773</v>
      </c>
      <c r="D429" s="50"/>
      <c r="E429" s="51"/>
      <c r="F429" s="52"/>
      <c r="G429" s="53"/>
      <c r="H429" s="53"/>
      <c r="I429" s="54"/>
      <c r="J429" s="54" t="str">
        <f>INDEX(ESV!$D$1:$D$567,MATCH(IF(ISNA(INDEX(KLAV!$B$2:$B$10,MATCH(IF(ISBLANK($D429)," ",$D429),KLAV!$A$2:$A$10,0))+INDEX(KLAV!$B$13:$B$21,MATCH(IF(ISBLANK($E429)," ",$E429),KLAV!$A$13:$A$21,0))+INDEX(KLAV!$B$24:$B$30,MATCH(IF(ISBLANK($F429)," ",$F429),KLAV!$A$24:$A$30,0))),999,INDEX(KLAV!$B$2:$B$10,MATCH(IF(ISBLANK($D429)," ",$D429),KLAV!$A$2:$A$10,0))+INDEX(KLAV!$B$13:$B$21,MATCH(IF(ISBLANK($E429)," ",$E429),KLAV!$A$13:$A$21,0))+INDEX(KLAV!$B$24:$B$30,MATCH(IF(ISBLANK($F429)," ",$F429),KLAV!$A$24:$A$30,0))),ESV!$E$1:$E$567,))</f>
        <v>nb</v>
      </c>
      <c r="R429" s="42"/>
      <c r="S429" s="42"/>
      <c r="U429" s="43"/>
      <c r="Z429" s="44"/>
      <c r="AA429" s="44"/>
      <c r="AB429" s="436"/>
      <c r="AC429" s="437"/>
      <c r="AD429" s="300"/>
      <c r="AE429" s="438"/>
      <c r="AF429" s="438"/>
      <c r="AG429" s="438"/>
      <c r="AH429" s="439"/>
      <c r="AI429" s="439"/>
      <c r="AJ429" s="439"/>
      <c r="AK429" s="439"/>
      <c r="BD429" s="44"/>
    </row>
    <row r="430" spans="1:56" ht="25.5" customHeight="1" x14ac:dyDescent="0.2">
      <c r="A430" s="32" t="str">
        <f>IF(OR('Rote Liste'!$BC430="H",'Rote Liste'!$BC430="V"),"",J430)</f>
        <v>nb</v>
      </c>
      <c r="B430" s="48" t="str">
        <f t="shared" si="7"/>
        <v/>
      </c>
      <c r="C430" s="49" t="s">
        <v>2774</v>
      </c>
      <c r="D430" s="50"/>
      <c r="E430" s="51"/>
      <c r="F430" s="52"/>
      <c r="G430" s="53"/>
      <c r="H430" s="53"/>
      <c r="I430" s="54"/>
      <c r="J430" s="54" t="str">
        <f>INDEX(ESV!$D$1:$D$567,MATCH(IF(ISNA(INDEX(KLAV!$B$2:$B$10,MATCH(IF(ISBLANK($D430)," ",$D430),KLAV!$A$2:$A$10,0))+INDEX(KLAV!$B$13:$B$21,MATCH(IF(ISBLANK($E430)," ",$E430),KLAV!$A$13:$A$21,0))+INDEX(KLAV!$B$24:$B$30,MATCH(IF(ISBLANK($F430)," ",$F430),KLAV!$A$24:$A$30,0))),999,INDEX(KLAV!$B$2:$B$10,MATCH(IF(ISBLANK($D430)," ",$D430),KLAV!$A$2:$A$10,0))+INDEX(KLAV!$B$13:$B$21,MATCH(IF(ISBLANK($E430)," ",$E430),KLAV!$A$13:$A$21,0))+INDEX(KLAV!$B$24:$B$30,MATCH(IF(ISBLANK($F430)," ",$F430),KLAV!$A$24:$A$30,0))),ESV!$E$1:$E$567,))</f>
        <v>nb</v>
      </c>
      <c r="R430" s="42"/>
      <c r="S430" s="42"/>
      <c r="U430" s="43"/>
      <c r="Z430" s="44"/>
      <c r="AA430" s="44"/>
      <c r="AB430" s="436"/>
      <c r="AC430" s="437"/>
      <c r="AD430" s="300"/>
      <c r="AE430" s="438"/>
      <c r="AF430" s="438"/>
      <c r="AG430" s="438"/>
      <c r="AH430" s="439"/>
      <c r="AI430" s="439"/>
      <c r="AJ430" s="439"/>
      <c r="AK430" s="439"/>
      <c r="BD430" s="44"/>
    </row>
    <row r="431" spans="1:56" ht="25.5" customHeight="1" x14ac:dyDescent="0.2">
      <c r="A431" s="32" t="str">
        <f>IF(OR('Rote Liste'!$BC431="H",'Rote Liste'!$BC431="V"),"",J431)</f>
        <v>nb</v>
      </c>
      <c r="B431" s="48" t="str">
        <f t="shared" si="7"/>
        <v/>
      </c>
      <c r="C431" s="49" t="s">
        <v>3167</v>
      </c>
      <c r="D431" s="50"/>
      <c r="E431" s="51"/>
      <c r="F431" s="52"/>
      <c r="G431" s="53"/>
      <c r="H431" s="53"/>
      <c r="I431" s="54"/>
      <c r="J431" s="54" t="str">
        <f>INDEX(ESV!$D$1:$D$567,MATCH(IF(ISNA(INDEX(KLAV!$B$2:$B$10,MATCH(IF(ISBLANK($D431)," ",$D431),KLAV!$A$2:$A$10,0))+INDEX(KLAV!$B$13:$B$21,MATCH(IF(ISBLANK($E431)," ",$E431),KLAV!$A$13:$A$21,0))+INDEX(KLAV!$B$24:$B$30,MATCH(IF(ISBLANK($F431)," ",$F431),KLAV!$A$24:$A$30,0))),999,INDEX(KLAV!$B$2:$B$10,MATCH(IF(ISBLANK($D431)," ",$D431),KLAV!$A$2:$A$10,0))+INDEX(KLAV!$B$13:$B$21,MATCH(IF(ISBLANK($E431)," ",$E431),KLAV!$A$13:$A$21,0))+INDEX(KLAV!$B$24:$B$30,MATCH(IF(ISBLANK($F431)," ",$F431),KLAV!$A$24:$A$30,0))),ESV!$E$1:$E$567,))</f>
        <v>nb</v>
      </c>
      <c r="R431" s="42"/>
      <c r="S431" s="42"/>
      <c r="U431" s="43"/>
      <c r="Z431" s="44"/>
      <c r="AA431" s="44"/>
      <c r="AB431" s="436"/>
      <c r="AC431" s="437"/>
      <c r="AD431" s="300"/>
      <c r="AE431" s="438"/>
      <c r="AF431" s="438"/>
      <c r="AG431" s="438"/>
      <c r="AH431" s="439"/>
      <c r="AI431" s="439"/>
      <c r="AJ431" s="439"/>
      <c r="AK431" s="439"/>
      <c r="BD431" s="44"/>
    </row>
    <row r="432" spans="1:56" ht="25.5" customHeight="1" x14ac:dyDescent="0.2">
      <c r="A432" s="32" t="str">
        <f>IF(OR('Rote Liste'!$BC432="H",'Rote Liste'!$BC432="V"),"",J432)</f>
        <v>nb</v>
      </c>
      <c r="B432" s="48" t="str">
        <f t="shared" si="7"/>
        <v/>
      </c>
      <c r="C432" s="49" t="s">
        <v>2775</v>
      </c>
      <c r="D432" s="50"/>
      <c r="E432" s="51"/>
      <c r="F432" s="52"/>
      <c r="G432" s="53"/>
      <c r="H432" s="53"/>
      <c r="I432" s="54"/>
      <c r="J432" s="54" t="str">
        <f>INDEX(ESV!$D$1:$D$567,MATCH(IF(ISNA(INDEX(KLAV!$B$2:$B$10,MATCH(IF(ISBLANK($D432)," ",$D432),KLAV!$A$2:$A$10,0))+INDEX(KLAV!$B$13:$B$21,MATCH(IF(ISBLANK($E432)," ",$E432),KLAV!$A$13:$A$21,0))+INDEX(KLAV!$B$24:$B$30,MATCH(IF(ISBLANK($F432)," ",$F432),KLAV!$A$24:$A$30,0))),999,INDEX(KLAV!$B$2:$B$10,MATCH(IF(ISBLANK($D432)," ",$D432),KLAV!$A$2:$A$10,0))+INDEX(KLAV!$B$13:$B$21,MATCH(IF(ISBLANK($E432)," ",$E432),KLAV!$A$13:$A$21,0))+INDEX(KLAV!$B$24:$B$30,MATCH(IF(ISBLANK($F432)," ",$F432),KLAV!$A$24:$A$30,0))),ESV!$E$1:$E$567,))</f>
        <v>nb</v>
      </c>
      <c r="R432" s="42"/>
      <c r="S432" s="42"/>
      <c r="U432" s="43"/>
      <c r="Z432" s="44"/>
      <c r="AA432" s="44"/>
      <c r="AB432" s="436"/>
      <c r="AC432" s="437"/>
      <c r="AD432" s="300"/>
      <c r="AE432" s="438"/>
      <c r="AF432" s="438"/>
      <c r="AG432" s="438"/>
      <c r="AH432" s="439"/>
      <c r="AI432" s="439"/>
      <c r="AJ432" s="439"/>
      <c r="AK432" s="439"/>
      <c r="BD432" s="44"/>
    </row>
    <row r="433" spans="1:56" ht="25.5" customHeight="1" x14ac:dyDescent="0.2">
      <c r="A433" s="32" t="str">
        <f>IF(OR('Rote Liste'!$BC433="H",'Rote Liste'!$BC433="V"),"",J433)</f>
        <v>nb</v>
      </c>
      <c r="B433" s="48" t="str">
        <f t="shared" si="7"/>
        <v/>
      </c>
      <c r="C433" s="49" t="s">
        <v>2776</v>
      </c>
      <c r="D433" s="50"/>
      <c r="E433" s="51"/>
      <c r="F433" s="52"/>
      <c r="G433" s="53"/>
      <c r="H433" s="53"/>
      <c r="I433" s="54"/>
      <c r="J433" s="54" t="str">
        <f>INDEX(ESV!$D$1:$D$567,MATCH(IF(ISNA(INDEX(KLAV!$B$2:$B$10,MATCH(IF(ISBLANK($D433)," ",$D433),KLAV!$A$2:$A$10,0))+INDEX(KLAV!$B$13:$B$21,MATCH(IF(ISBLANK($E433)," ",$E433),KLAV!$A$13:$A$21,0))+INDEX(KLAV!$B$24:$B$30,MATCH(IF(ISBLANK($F433)," ",$F433),KLAV!$A$24:$A$30,0))),999,INDEX(KLAV!$B$2:$B$10,MATCH(IF(ISBLANK($D433)," ",$D433),KLAV!$A$2:$A$10,0))+INDEX(KLAV!$B$13:$B$21,MATCH(IF(ISBLANK($E433)," ",$E433),KLAV!$A$13:$A$21,0))+INDEX(KLAV!$B$24:$B$30,MATCH(IF(ISBLANK($F433)," ",$F433),KLAV!$A$24:$A$30,0))),ESV!$E$1:$E$567,))</f>
        <v>nb</v>
      </c>
      <c r="R433" s="42"/>
      <c r="S433" s="42"/>
      <c r="U433" s="43"/>
      <c r="Z433" s="44"/>
      <c r="AA433" s="44"/>
      <c r="AB433" s="436"/>
      <c r="AC433" s="437"/>
      <c r="AD433" s="300"/>
      <c r="AE433" s="438"/>
      <c r="AF433" s="438"/>
      <c r="AG433" s="438"/>
      <c r="AH433" s="439"/>
      <c r="AI433" s="439"/>
      <c r="AJ433" s="439"/>
      <c r="AK433" s="439"/>
      <c r="BD433" s="44"/>
    </row>
    <row r="434" spans="1:56" ht="25.5" customHeight="1" x14ac:dyDescent="0.2">
      <c r="A434" s="32" t="str">
        <f>IF(OR('Rote Liste'!$BC434="H",'Rote Liste'!$BC434="V"),"",J434)</f>
        <v>nb</v>
      </c>
      <c r="B434" s="48" t="str">
        <f t="shared" si="7"/>
        <v/>
      </c>
      <c r="C434" s="49" t="s">
        <v>2777</v>
      </c>
      <c r="D434" s="50"/>
      <c r="E434" s="51"/>
      <c r="F434" s="52"/>
      <c r="G434" s="53"/>
      <c r="H434" s="53"/>
      <c r="I434" s="54"/>
      <c r="J434" s="54" t="str">
        <f>INDEX(ESV!$D$1:$D$567,MATCH(IF(ISNA(INDEX(KLAV!$B$2:$B$10,MATCH(IF(ISBLANK($D434)," ",$D434),KLAV!$A$2:$A$10,0))+INDEX(KLAV!$B$13:$B$21,MATCH(IF(ISBLANK($E434)," ",$E434),KLAV!$A$13:$A$21,0))+INDEX(KLAV!$B$24:$B$30,MATCH(IF(ISBLANK($F434)," ",$F434),KLAV!$A$24:$A$30,0))),999,INDEX(KLAV!$B$2:$B$10,MATCH(IF(ISBLANK($D434)," ",$D434),KLAV!$A$2:$A$10,0))+INDEX(KLAV!$B$13:$B$21,MATCH(IF(ISBLANK($E434)," ",$E434),KLAV!$A$13:$A$21,0))+INDEX(KLAV!$B$24:$B$30,MATCH(IF(ISBLANK($F434)," ",$F434),KLAV!$A$24:$A$30,0))),ESV!$E$1:$E$567,))</f>
        <v>nb</v>
      </c>
      <c r="R434" s="42"/>
      <c r="S434" s="42"/>
      <c r="U434" s="43"/>
      <c r="Z434" s="44"/>
      <c r="AA434" s="44"/>
      <c r="AB434" s="436"/>
      <c r="AC434" s="437"/>
      <c r="AD434" s="300"/>
      <c r="AE434" s="438"/>
      <c r="AF434" s="438"/>
      <c r="AG434" s="438"/>
      <c r="AH434" s="439"/>
      <c r="AI434" s="439"/>
      <c r="AJ434" s="439"/>
      <c r="AK434" s="439"/>
      <c r="BD434" s="44"/>
    </row>
    <row r="435" spans="1:56" ht="25.5" customHeight="1" x14ac:dyDescent="0.2">
      <c r="A435" s="32" t="str">
        <f>IF(OR('Rote Liste'!$BC435="H",'Rote Liste'!$BC435="V"),"",J435)</f>
        <v>nb</v>
      </c>
      <c r="B435" s="48" t="str">
        <f t="shared" si="7"/>
        <v/>
      </c>
      <c r="C435" s="49" t="s">
        <v>2778</v>
      </c>
      <c r="D435" s="50"/>
      <c r="E435" s="51"/>
      <c r="F435" s="52"/>
      <c r="G435" s="53"/>
      <c r="H435" s="53"/>
      <c r="I435" s="54"/>
      <c r="J435" s="54" t="str">
        <f>INDEX(ESV!$D$1:$D$567,MATCH(IF(ISNA(INDEX(KLAV!$B$2:$B$10,MATCH(IF(ISBLANK($D435)," ",$D435),KLAV!$A$2:$A$10,0))+INDEX(KLAV!$B$13:$B$21,MATCH(IF(ISBLANK($E435)," ",$E435),KLAV!$A$13:$A$21,0))+INDEX(KLAV!$B$24:$B$30,MATCH(IF(ISBLANK($F435)," ",$F435),KLAV!$A$24:$A$30,0))),999,INDEX(KLAV!$B$2:$B$10,MATCH(IF(ISBLANK($D435)," ",$D435),KLAV!$A$2:$A$10,0))+INDEX(KLAV!$B$13:$B$21,MATCH(IF(ISBLANK($E435)," ",$E435),KLAV!$A$13:$A$21,0))+INDEX(KLAV!$B$24:$B$30,MATCH(IF(ISBLANK($F435)," ",$F435),KLAV!$A$24:$A$30,0))),ESV!$E$1:$E$567,))</f>
        <v>nb</v>
      </c>
      <c r="R435" s="42"/>
      <c r="S435" s="42"/>
      <c r="U435" s="43"/>
      <c r="Z435" s="44"/>
      <c r="AA435" s="44"/>
      <c r="AB435" s="436"/>
      <c r="AC435" s="437"/>
      <c r="AD435" s="300"/>
      <c r="AE435" s="438"/>
      <c r="AF435" s="438"/>
      <c r="AG435" s="438"/>
      <c r="AH435" s="439"/>
      <c r="AI435" s="439"/>
      <c r="AJ435" s="439"/>
      <c r="AK435" s="439"/>
      <c r="BD435" s="44"/>
    </row>
    <row r="436" spans="1:56" ht="25.5" customHeight="1" x14ac:dyDescent="0.2">
      <c r="A436" s="32" t="str">
        <f>IF(OR('Rote Liste'!$BC436="H",'Rote Liste'!$BC436="V"),"",J436)</f>
        <v>nb</v>
      </c>
      <c r="B436" s="48" t="str">
        <f t="shared" si="7"/>
        <v/>
      </c>
      <c r="C436" s="49" t="s">
        <v>2779</v>
      </c>
      <c r="D436" s="50"/>
      <c r="E436" s="51"/>
      <c r="F436" s="52"/>
      <c r="G436" s="53"/>
      <c r="H436" s="53"/>
      <c r="I436" s="54"/>
      <c r="J436" s="54" t="str">
        <f>INDEX(ESV!$D$1:$D$567,MATCH(IF(ISNA(INDEX(KLAV!$B$2:$B$10,MATCH(IF(ISBLANK($D436)," ",$D436),KLAV!$A$2:$A$10,0))+INDEX(KLAV!$B$13:$B$21,MATCH(IF(ISBLANK($E436)," ",$E436),KLAV!$A$13:$A$21,0))+INDEX(KLAV!$B$24:$B$30,MATCH(IF(ISBLANK($F436)," ",$F436),KLAV!$A$24:$A$30,0))),999,INDEX(KLAV!$B$2:$B$10,MATCH(IF(ISBLANK($D436)," ",$D436),KLAV!$A$2:$A$10,0))+INDEX(KLAV!$B$13:$B$21,MATCH(IF(ISBLANK($E436)," ",$E436),KLAV!$A$13:$A$21,0))+INDEX(KLAV!$B$24:$B$30,MATCH(IF(ISBLANK($F436)," ",$F436),KLAV!$A$24:$A$30,0))),ESV!$E$1:$E$567,))</f>
        <v>nb</v>
      </c>
      <c r="R436" s="42"/>
      <c r="S436" s="42"/>
      <c r="U436" s="43"/>
      <c r="Z436" s="44"/>
      <c r="AA436" s="44"/>
      <c r="AB436" s="436"/>
      <c r="AC436" s="437"/>
      <c r="AD436" s="300"/>
      <c r="AE436" s="438"/>
      <c r="AF436" s="438"/>
      <c r="AG436" s="438"/>
      <c r="AH436" s="439"/>
      <c r="AI436" s="439"/>
      <c r="AJ436" s="439"/>
      <c r="AK436" s="439"/>
      <c r="BD436" s="44"/>
    </row>
    <row r="437" spans="1:56" ht="25.5" customHeight="1" x14ac:dyDescent="0.2">
      <c r="A437" s="32" t="str">
        <f>IF(OR('Rote Liste'!$BC437="H",'Rote Liste'!$BC437="V"),"",J437)</f>
        <v/>
      </c>
      <c r="B437" s="48" t="str">
        <f t="shared" si="7"/>
        <v/>
      </c>
      <c r="C437" s="49" t="s">
        <v>2780</v>
      </c>
      <c r="D437" s="50"/>
      <c r="E437" s="51"/>
      <c r="F437" s="52"/>
      <c r="G437" s="53"/>
      <c r="H437" s="53"/>
      <c r="I437" s="54"/>
      <c r="J437" s="54" t="str">
        <f>INDEX(ESV!$D$1:$D$567,MATCH(IF(ISNA(INDEX(KLAV!$B$2:$B$10,MATCH(IF(ISBLANK($D437)," ",$D437),KLAV!$A$2:$A$10,0))+INDEX(KLAV!$B$13:$B$21,MATCH(IF(ISBLANK($E437)," ",$E437),KLAV!$A$13:$A$21,0))+INDEX(KLAV!$B$24:$B$30,MATCH(IF(ISBLANK($F437)," ",$F437),KLAV!$A$24:$A$30,0))),999,INDEX(KLAV!$B$2:$B$10,MATCH(IF(ISBLANK($D437)," ",$D437),KLAV!$A$2:$A$10,0))+INDEX(KLAV!$B$13:$B$21,MATCH(IF(ISBLANK($E437)," ",$E437),KLAV!$A$13:$A$21,0))+INDEX(KLAV!$B$24:$B$30,MATCH(IF(ISBLANK($F437)," ",$F437),KLAV!$A$24:$A$30,0))),ESV!$E$1:$E$567,))</f>
        <v>nb</v>
      </c>
      <c r="R437" s="42"/>
      <c r="S437" s="42"/>
      <c r="U437" s="43"/>
      <c r="Z437" s="44"/>
      <c r="AA437" s="44"/>
      <c r="AB437" s="436"/>
      <c r="AC437" s="437"/>
      <c r="AD437" s="300"/>
      <c r="AE437" s="438"/>
      <c r="AF437" s="438"/>
      <c r="AG437" s="438"/>
      <c r="AH437" s="439"/>
      <c r="AI437" s="439"/>
      <c r="AJ437" s="439"/>
      <c r="AK437" s="439"/>
      <c r="BD437" s="44"/>
    </row>
    <row r="438" spans="1:56" ht="25.5" customHeight="1" x14ac:dyDescent="0.2">
      <c r="A438" s="32" t="str">
        <f>IF(OR('Rote Liste'!$BC438="H",'Rote Liste'!$BC438="V"),"",J438)</f>
        <v>nb</v>
      </c>
      <c r="B438" s="48" t="str">
        <f t="shared" si="7"/>
        <v/>
      </c>
      <c r="C438" s="49" t="s">
        <v>2781</v>
      </c>
      <c r="D438" s="50"/>
      <c r="E438" s="51"/>
      <c r="F438" s="52"/>
      <c r="G438" s="53"/>
      <c r="H438" s="53"/>
      <c r="I438" s="54"/>
      <c r="J438" s="54" t="str">
        <f>INDEX(ESV!$D$1:$D$567,MATCH(IF(ISNA(INDEX(KLAV!$B$2:$B$10,MATCH(IF(ISBLANK($D438)," ",$D438),KLAV!$A$2:$A$10,0))+INDEX(KLAV!$B$13:$B$21,MATCH(IF(ISBLANK($E438)," ",$E438),KLAV!$A$13:$A$21,0))+INDEX(KLAV!$B$24:$B$30,MATCH(IF(ISBLANK($F438)," ",$F438),KLAV!$A$24:$A$30,0))),999,INDEX(KLAV!$B$2:$B$10,MATCH(IF(ISBLANK($D438)," ",$D438),KLAV!$A$2:$A$10,0))+INDEX(KLAV!$B$13:$B$21,MATCH(IF(ISBLANK($E438)," ",$E438),KLAV!$A$13:$A$21,0))+INDEX(KLAV!$B$24:$B$30,MATCH(IF(ISBLANK($F438)," ",$F438),KLAV!$A$24:$A$30,0))),ESV!$E$1:$E$567,))</f>
        <v>nb</v>
      </c>
      <c r="R438" s="42"/>
      <c r="S438" s="42"/>
      <c r="U438" s="43"/>
      <c r="Z438" s="44"/>
      <c r="AA438" s="44"/>
      <c r="AB438" s="436"/>
      <c r="AC438" s="437"/>
      <c r="AD438" s="300"/>
      <c r="AE438" s="438"/>
      <c r="AF438" s="438"/>
      <c r="AG438" s="438"/>
      <c r="AH438" s="439"/>
      <c r="AI438" s="439"/>
      <c r="AJ438" s="439"/>
      <c r="AK438" s="439"/>
      <c r="BD438" s="44"/>
    </row>
    <row r="439" spans="1:56" ht="25.5" customHeight="1" x14ac:dyDescent="0.2">
      <c r="A439" s="32" t="str">
        <f>IF(OR('Rote Liste'!$BC439="H",'Rote Liste'!$BC439="V"),"",J439)</f>
        <v>nb</v>
      </c>
      <c r="B439" s="48" t="str">
        <f t="shared" si="7"/>
        <v/>
      </c>
      <c r="C439" s="49" t="s">
        <v>2782</v>
      </c>
      <c r="D439" s="50"/>
      <c r="E439" s="51"/>
      <c r="F439" s="52"/>
      <c r="G439" s="53"/>
      <c r="H439" s="53"/>
      <c r="I439" s="54"/>
      <c r="J439" s="54" t="str">
        <f>INDEX(ESV!$D$1:$D$567,MATCH(IF(ISNA(INDEX(KLAV!$B$2:$B$10,MATCH(IF(ISBLANK($D439)," ",$D439),KLAV!$A$2:$A$10,0))+INDEX(KLAV!$B$13:$B$21,MATCH(IF(ISBLANK($E439)," ",$E439),KLAV!$A$13:$A$21,0))+INDEX(KLAV!$B$24:$B$30,MATCH(IF(ISBLANK($F439)," ",$F439),KLAV!$A$24:$A$30,0))),999,INDEX(KLAV!$B$2:$B$10,MATCH(IF(ISBLANK($D439)," ",$D439),KLAV!$A$2:$A$10,0))+INDEX(KLAV!$B$13:$B$21,MATCH(IF(ISBLANK($E439)," ",$E439),KLAV!$A$13:$A$21,0))+INDEX(KLAV!$B$24:$B$30,MATCH(IF(ISBLANK($F439)," ",$F439),KLAV!$A$24:$A$30,0))),ESV!$E$1:$E$567,))</f>
        <v>nb</v>
      </c>
      <c r="R439" s="42"/>
      <c r="S439" s="42"/>
      <c r="U439" s="43"/>
      <c r="Z439" s="44"/>
      <c r="AA439" s="44"/>
      <c r="AB439" s="436"/>
      <c r="AC439" s="437"/>
      <c r="AD439" s="300"/>
      <c r="AE439" s="438"/>
      <c r="AF439" s="438"/>
      <c r="AG439" s="438"/>
      <c r="AH439" s="439"/>
      <c r="AI439" s="439"/>
      <c r="AJ439" s="439"/>
      <c r="AK439" s="439"/>
      <c r="BD439" s="44"/>
    </row>
    <row r="440" spans="1:56" ht="25.5" customHeight="1" x14ac:dyDescent="0.2">
      <c r="A440" s="32" t="str">
        <f>IF(OR('Rote Liste'!$BC440="H",'Rote Liste'!$BC440="V"),"",J440)</f>
        <v>nb</v>
      </c>
      <c r="B440" s="48" t="str">
        <f t="shared" si="7"/>
        <v/>
      </c>
      <c r="C440" s="49" t="s">
        <v>2783</v>
      </c>
      <c r="D440" s="50"/>
      <c r="E440" s="51"/>
      <c r="F440" s="52"/>
      <c r="G440" s="53"/>
      <c r="H440" s="53"/>
      <c r="I440" s="54"/>
      <c r="J440" s="54" t="str">
        <f>INDEX(ESV!$D$1:$D$567,MATCH(IF(ISNA(INDEX(KLAV!$B$2:$B$10,MATCH(IF(ISBLANK($D440)," ",$D440),KLAV!$A$2:$A$10,0))+INDEX(KLAV!$B$13:$B$21,MATCH(IF(ISBLANK($E440)," ",$E440),KLAV!$A$13:$A$21,0))+INDEX(KLAV!$B$24:$B$30,MATCH(IF(ISBLANK($F440)," ",$F440),KLAV!$A$24:$A$30,0))),999,INDEX(KLAV!$B$2:$B$10,MATCH(IF(ISBLANK($D440)," ",$D440),KLAV!$A$2:$A$10,0))+INDEX(KLAV!$B$13:$B$21,MATCH(IF(ISBLANK($E440)," ",$E440),KLAV!$A$13:$A$21,0))+INDEX(KLAV!$B$24:$B$30,MATCH(IF(ISBLANK($F440)," ",$F440),KLAV!$A$24:$A$30,0))),ESV!$E$1:$E$567,))</f>
        <v>nb</v>
      </c>
      <c r="R440" s="42"/>
      <c r="S440" s="42"/>
      <c r="U440" s="43"/>
      <c r="Z440" s="44"/>
      <c r="AA440" s="44"/>
      <c r="AB440" s="436"/>
      <c r="AC440" s="437"/>
      <c r="AD440" s="300"/>
      <c r="AE440" s="438"/>
      <c r="AF440" s="438"/>
      <c r="AG440" s="438"/>
      <c r="AH440" s="439"/>
      <c r="AI440" s="439"/>
      <c r="AJ440" s="439"/>
      <c r="AK440" s="439"/>
      <c r="BD440" s="44"/>
    </row>
    <row r="441" spans="1:56" ht="25.5" customHeight="1" x14ac:dyDescent="0.2">
      <c r="A441" s="32" t="str">
        <f>IF(OR('Rote Liste'!$BC441="H",'Rote Liste'!$BC441="V"),"",J441)</f>
        <v>nb</v>
      </c>
      <c r="B441" s="48" t="str">
        <f t="shared" si="7"/>
        <v/>
      </c>
      <c r="C441" s="49" t="s">
        <v>2784</v>
      </c>
      <c r="D441" s="50"/>
      <c r="E441" s="51"/>
      <c r="F441" s="52"/>
      <c r="G441" s="53"/>
      <c r="H441" s="53"/>
      <c r="I441" s="54"/>
      <c r="J441" s="54" t="str">
        <f>INDEX(ESV!$D$1:$D$567,MATCH(IF(ISNA(INDEX(KLAV!$B$2:$B$10,MATCH(IF(ISBLANK($D441)," ",$D441),KLAV!$A$2:$A$10,0))+INDEX(KLAV!$B$13:$B$21,MATCH(IF(ISBLANK($E441)," ",$E441),KLAV!$A$13:$A$21,0))+INDEX(KLAV!$B$24:$B$30,MATCH(IF(ISBLANK($F441)," ",$F441),KLAV!$A$24:$A$30,0))),999,INDEX(KLAV!$B$2:$B$10,MATCH(IF(ISBLANK($D441)," ",$D441),KLAV!$A$2:$A$10,0))+INDEX(KLAV!$B$13:$B$21,MATCH(IF(ISBLANK($E441)," ",$E441),KLAV!$A$13:$A$21,0))+INDEX(KLAV!$B$24:$B$30,MATCH(IF(ISBLANK($F441)," ",$F441),KLAV!$A$24:$A$30,0))),ESV!$E$1:$E$567,))</f>
        <v>nb</v>
      </c>
      <c r="R441" s="42"/>
      <c r="S441" s="42"/>
      <c r="U441" s="43"/>
      <c r="Z441" s="44"/>
      <c r="AA441" s="44"/>
      <c r="AB441" s="436"/>
      <c r="AC441" s="437"/>
      <c r="AD441" s="300"/>
      <c r="AE441" s="438"/>
      <c r="AF441" s="438"/>
      <c r="AG441" s="438"/>
      <c r="AH441" s="439"/>
      <c r="AI441" s="439"/>
      <c r="AJ441" s="439"/>
      <c r="AK441" s="439"/>
      <c r="BD441" s="44"/>
    </row>
    <row r="442" spans="1:56" ht="25.5" customHeight="1" x14ac:dyDescent="0.2">
      <c r="A442" s="32" t="str">
        <f>IF(OR('Rote Liste'!$BC442="H",'Rote Liste'!$BC442="V"),"",J442)</f>
        <v>nb</v>
      </c>
      <c r="B442" s="48" t="str">
        <f t="shared" si="7"/>
        <v/>
      </c>
      <c r="C442" s="49" t="s">
        <v>2785</v>
      </c>
      <c r="D442" s="50"/>
      <c r="E442" s="51"/>
      <c r="F442" s="52"/>
      <c r="G442" s="53"/>
      <c r="H442" s="53"/>
      <c r="I442" s="54"/>
      <c r="J442" s="54" t="str">
        <f>INDEX(ESV!$D$1:$D$567,MATCH(IF(ISNA(INDEX(KLAV!$B$2:$B$10,MATCH(IF(ISBLANK($D442)," ",$D442),KLAV!$A$2:$A$10,0))+INDEX(KLAV!$B$13:$B$21,MATCH(IF(ISBLANK($E442)," ",$E442),KLAV!$A$13:$A$21,0))+INDEX(KLAV!$B$24:$B$30,MATCH(IF(ISBLANK($F442)," ",$F442),KLAV!$A$24:$A$30,0))),999,INDEX(KLAV!$B$2:$B$10,MATCH(IF(ISBLANK($D442)," ",$D442),KLAV!$A$2:$A$10,0))+INDEX(KLAV!$B$13:$B$21,MATCH(IF(ISBLANK($E442)," ",$E442),KLAV!$A$13:$A$21,0))+INDEX(KLAV!$B$24:$B$30,MATCH(IF(ISBLANK($F442)," ",$F442),KLAV!$A$24:$A$30,0))),ESV!$E$1:$E$567,))</f>
        <v>nb</v>
      </c>
      <c r="R442" s="42"/>
      <c r="S442" s="42"/>
      <c r="U442" s="43"/>
      <c r="Z442" s="44"/>
      <c r="AA442" s="44"/>
      <c r="AB442" s="436"/>
      <c r="AC442" s="437"/>
      <c r="AD442" s="300"/>
      <c r="AE442" s="438"/>
      <c r="AF442" s="438"/>
      <c r="AG442" s="438"/>
      <c r="AH442" s="439"/>
      <c r="AI442" s="439"/>
      <c r="AJ442" s="439"/>
      <c r="AK442" s="439"/>
      <c r="BD442" s="44"/>
    </row>
    <row r="443" spans="1:56" ht="25.5" customHeight="1" x14ac:dyDescent="0.2">
      <c r="A443" s="32" t="str">
        <f>IF(OR('Rote Liste'!$BC443="H",'Rote Liste'!$BC443="V"),"",J443)</f>
        <v>nb</v>
      </c>
      <c r="B443" s="48" t="str">
        <f t="shared" si="7"/>
        <v/>
      </c>
      <c r="C443" s="49" t="s">
        <v>2786</v>
      </c>
      <c r="D443" s="50"/>
      <c r="E443" s="51"/>
      <c r="F443" s="52"/>
      <c r="G443" s="53"/>
      <c r="H443" s="53"/>
      <c r="I443" s="54"/>
      <c r="J443" s="54" t="str">
        <f>INDEX(ESV!$D$1:$D$567,MATCH(IF(ISNA(INDEX(KLAV!$B$2:$B$10,MATCH(IF(ISBLANK($D443)," ",$D443),KLAV!$A$2:$A$10,0))+INDEX(KLAV!$B$13:$B$21,MATCH(IF(ISBLANK($E443)," ",$E443),KLAV!$A$13:$A$21,0))+INDEX(KLAV!$B$24:$B$30,MATCH(IF(ISBLANK($F443)," ",$F443),KLAV!$A$24:$A$30,0))),999,INDEX(KLAV!$B$2:$B$10,MATCH(IF(ISBLANK($D443)," ",$D443),KLAV!$A$2:$A$10,0))+INDEX(KLAV!$B$13:$B$21,MATCH(IF(ISBLANK($E443)," ",$E443),KLAV!$A$13:$A$21,0))+INDEX(KLAV!$B$24:$B$30,MATCH(IF(ISBLANK($F443)," ",$F443),KLAV!$A$24:$A$30,0))),ESV!$E$1:$E$567,))</f>
        <v>nb</v>
      </c>
      <c r="R443" s="42"/>
      <c r="S443" s="42"/>
      <c r="U443" s="43"/>
      <c r="Z443" s="44"/>
      <c r="AA443" s="44"/>
      <c r="AB443" s="436"/>
      <c r="AC443" s="437"/>
      <c r="AD443" s="300"/>
      <c r="AE443" s="438"/>
      <c r="AF443" s="438"/>
      <c r="AG443" s="438"/>
      <c r="AH443" s="439"/>
      <c r="AI443" s="439"/>
      <c r="AJ443" s="439"/>
      <c r="AK443" s="439"/>
      <c r="BD443" s="44"/>
    </row>
    <row r="444" spans="1:56" ht="25.5" customHeight="1" x14ac:dyDescent="0.2">
      <c r="A444" s="32" t="str">
        <f>IF(OR('Rote Liste'!$BC444="H",'Rote Liste'!$BC444="V"),"",J444)</f>
        <v>nb</v>
      </c>
      <c r="B444" s="48" t="str">
        <f t="shared" si="7"/>
        <v/>
      </c>
      <c r="C444" s="49" t="s">
        <v>3212</v>
      </c>
      <c r="D444" s="50"/>
      <c r="E444" s="51"/>
      <c r="F444" s="52"/>
      <c r="G444" s="53"/>
      <c r="H444" s="53"/>
      <c r="I444" s="54"/>
      <c r="J444" s="54" t="str">
        <f>INDEX(ESV!$D$1:$D$567,MATCH(IF(ISNA(INDEX(KLAV!$B$2:$B$10,MATCH(IF(ISBLANK($D444)," ",$D444),KLAV!$A$2:$A$10,0))+INDEX(KLAV!$B$13:$B$21,MATCH(IF(ISBLANK($E444)," ",$E444),KLAV!$A$13:$A$21,0))+INDEX(KLAV!$B$24:$B$30,MATCH(IF(ISBLANK($F444)," ",$F444),KLAV!$A$24:$A$30,0))),999,INDEX(KLAV!$B$2:$B$10,MATCH(IF(ISBLANK($D444)," ",$D444),KLAV!$A$2:$A$10,0))+INDEX(KLAV!$B$13:$B$21,MATCH(IF(ISBLANK($E444)," ",$E444),KLAV!$A$13:$A$21,0))+INDEX(KLAV!$B$24:$B$30,MATCH(IF(ISBLANK($F444)," ",$F444),KLAV!$A$24:$A$30,0))),ESV!$E$1:$E$567,))</f>
        <v>nb</v>
      </c>
      <c r="R444" s="42"/>
      <c r="S444" s="42"/>
      <c r="U444" s="43"/>
      <c r="Z444" s="44"/>
      <c r="AA444" s="44"/>
      <c r="AB444" s="436"/>
      <c r="AC444" s="437"/>
      <c r="AD444" s="300"/>
      <c r="AE444" s="438"/>
      <c r="AF444" s="438"/>
      <c r="AG444" s="438"/>
      <c r="AH444" s="439"/>
      <c r="AI444" s="439"/>
      <c r="AJ444" s="439"/>
      <c r="AK444" s="439"/>
      <c r="BD444" s="44"/>
    </row>
    <row r="445" spans="1:56" ht="25.5" customHeight="1" x14ac:dyDescent="0.2">
      <c r="A445" s="32" t="str">
        <f>IF(OR('Rote Liste'!$BC445="H",'Rote Liste'!$BC445="V"),"",J445)</f>
        <v>nb</v>
      </c>
      <c r="B445" s="48" t="str">
        <f t="shared" si="7"/>
        <v/>
      </c>
      <c r="C445" s="49" t="s">
        <v>2787</v>
      </c>
      <c r="D445" s="50"/>
      <c r="E445" s="51"/>
      <c r="F445" s="52"/>
      <c r="G445" s="53"/>
      <c r="H445" s="53"/>
      <c r="I445" s="54"/>
      <c r="J445" s="54" t="str">
        <f>INDEX(ESV!$D$1:$D$567,MATCH(IF(ISNA(INDEX(KLAV!$B$2:$B$10,MATCH(IF(ISBLANK($D445)," ",$D445),KLAV!$A$2:$A$10,0))+INDEX(KLAV!$B$13:$B$21,MATCH(IF(ISBLANK($E445)," ",$E445),KLAV!$A$13:$A$21,0))+INDEX(KLAV!$B$24:$B$30,MATCH(IF(ISBLANK($F445)," ",$F445),KLAV!$A$24:$A$30,0))),999,INDEX(KLAV!$B$2:$B$10,MATCH(IF(ISBLANK($D445)," ",$D445),KLAV!$A$2:$A$10,0))+INDEX(KLAV!$B$13:$B$21,MATCH(IF(ISBLANK($E445)," ",$E445),KLAV!$A$13:$A$21,0))+INDEX(KLAV!$B$24:$B$30,MATCH(IF(ISBLANK($F445)," ",$F445),KLAV!$A$24:$A$30,0))),ESV!$E$1:$E$567,))</f>
        <v>nb</v>
      </c>
      <c r="R445" s="42"/>
      <c r="S445" s="42"/>
      <c r="U445" s="43"/>
      <c r="Z445" s="44"/>
      <c r="AA445" s="44"/>
      <c r="AB445" s="436"/>
      <c r="AC445" s="437"/>
      <c r="AD445" s="300"/>
      <c r="AE445" s="438"/>
      <c r="AF445" s="438"/>
      <c r="AG445" s="438"/>
      <c r="AH445" s="439"/>
      <c r="AI445" s="439"/>
      <c r="AJ445" s="439"/>
      <c r="AK445" s="439"/>
      <c r="BD445" s="44"/>
    </row>
    <row r="446" spans="1:56" ht="25.5" customHeight="1" x14ac:dyDescent="0.2">
      <c r="A446" s="32" t="str">
        <f>IF(OR('Rote Liste'!$BC446="H",'Rote Liste'!$BC446="V"),"",J446)</f>
        <v>nb</v>
      </c>
      <c r="B446" s="48" t="str">
        <f>IF(D446="AE?","E?",IF(D446="AE","E",""))</f>
        <v/>
      </c>
      <c r="C446" s="49" t="s">
        <v>3213</v>
      </c>
      <c r="D446" s="50"/>
      <c r="E446" s="51"/>
      <c r="F446" s="52"/>
      <c r="G446" s="53"/>
      <c r="H446" s="53"/>
      <c r="I446" s="54"/>
      <c r="J446" s="54" t="str">
        <f>INDEX(ESV!$D$1:$D$567,MATCH(IF(ISNA(INDEX(KLAV!$B$2:$B$10,MATCH(IF(ISBLANK($D446)," ",$D446),KLAV!$A$2:$A$10,0))+INDEX(KLAV!$B$13:$B$21,MATCH(IF(ISBLANK($E446)," ",$E446),KLAV!$A$13:$A$21,0))+INDEX(KLAV!$B$24:$B$30,MATCH(IF(ISBLANK($F446)," ",$F446),KLAV!$A$24:$A$30,0))),999,INDEX(KLAV!$B$2:$B$10,MATCH(IF(ISBLANK($D446)," ",$D446),KLAV!$A$2:$A$10,0))+INDEX(KLAV!$B$13:$B$21,MATCH(IF(ISBLANK($E446)," ",$E446),KLAV!$A$13:$A$21,0))+INDEX(KLAV!$B$24:$B$30,MATCH(IF(ISBLANK($F446)," ",$F446),KLAV!$A$24:$A$30,0))),ESV!$E$1:$E$567,))</f>
        <v>nb</v>
      </c>
      <c r="R446" s="42"/>
      <c r="S446" s="42"/>
      <c r="U446" s="43"/>
      <c r="Z446" s="44"/>
      <c r="AA446" s="44"/>
      <c r="AB446" s="436"/>
      <c r="AC446" s="437"/>
      <c r="AD446" s="300"/>
      <c r="AE446" s="438"/>
      <c r="AF446" s="438"/>
      <c r="AG446" s="438"/>
      <c r="AH446" s="439"/>
      <c r="AI446" s="439"/>
      <c r="AJ446" s="439"/>
      <c r="AK446" s="439"/>
      <c r="BD446" s="44"/>
    </row>
    <row r="447" spans="1:56" ht="25.5" customHeight="1" x14ac:dyDescent="0.2">
      <c r="A447" s="32" t="str">
        <f>IF(OR('Rote Liste'!$BC447="H",'Rote Liste'!$BC447="V"),"",J447)</f>
        <v>nb</v>
      </c>
      <c r="B447" s="48" t="str">
        <f t="shared" si="7"/>
        <v/>
      </c>
      <c r="C447" s="49" t="s">
        <v>2788</v>
      </c>
      <c r="D447" s="50"/>
      <c r="E447" s="51"/>
      <c r="F447" s="52"/>
      <c r="G447" s="53"/>
      <c r="H447" s="53"/>
      <c r="I447" s="54"/>
      <c r="J447" s="54" t="str">
        <f>INDEX(ESV!$D$1:$D$567,MATCH(IF(ISNA(INDEX(KLAV!$B$2:$B$10,MATCH(IF(ISBLANK($D447)," ",$D447),KLAV!$A$2:$A$10,0))+INDEX(KLAV!$B$13:$B$21,MATCH(IF(ISBLANK($E447)," ",$E447),KLAV!$A$13:$A$21,0))+INDEX(KLAV!$B$24:$B$30,MATCH(IF(ISBLANK($F447)," ",$F447),KLAV!$A$24:$A$30,0))),999,INDEX(KLAV!$B$2:$B$10,MATCH(IF(ISBLANK($D447)," ",$D447),KLAV!$A$2:$A$10,0))+INDEX(KLAV!$B$13:$B$21,MATCH(IF(ISBLANK($E447)," ",$E447),KLAV!$A$13:$A$21,0))+INDEX(KLAV!$B$24:$B$30,MATCH(IF(ISBLANK($F447)," ",$F447),KLAV!$A$24:$A$30,0))),ESV!$E$1:$E$567,))</f>
        <v>nb</v>
      </c>
      <c r="R447" s="42"/>
      <c r="S447" s="42"/>
      <c r="U447" s="43"/>
      <c r="Z447" s="44"/>
      <c r="AA447" s="44"/>
      <c r="AB447" s="436"/>
      <c r="AC447" s="437"/>
      <c r="AD447" s="300"/>
      <c r="AE447" s="438"/>
      <c r="AF447" s="438"/>
      <c r="AG447" s="438"/>
      <c r="AH447" s="439"/>
      <c r="AI447" s="439"/>
      <c r="AJ447" s="439"/>
      <c r="AK447" s="439"/>
      <c r="BD447" s="44"/>
    </row>
    <row r="448" spans="1:56" ht="25.5" customHeight="1" x14ac:dyDescent="0.2">
      <c r="A448" s="32" t="str">
        <f>IF(OR('Rote Liste'!$BC448="H",'Rote Liste'!$BC448="V"),"",J448)</f>
        <v>nb</v>
      </c>
      <c r="B448" s="48" t="str">
        <f t="shared" si="7"/>
        <v/>
      </c>
      <c r="C448" s="49" t="s">
        <v>2789</v>
      </c>
      <c r="D448" s="50"/>
      <c r="E448" s="51"/>
      <c r="F448" s="52"/>
      <c r="G448" s="53"/>
      <c r="H448" s="53"/>
      <c r="I448" s="54"/>
      <c r="J448" s="54" t="str">
        <f>INDEX(ESV!$D$1:$D$567,MATCH(IF(ISNA(INDEX(KLAV!$B$2:$B$10,MATCH(IF(ISBLANK($D448)," ",$D448),KLAV!$A$2:$A$10,0))+INDEX(KLAV!$B$13:$B$21,MATCH(IF(ISBLANK($E448)," ",$E448),KLAV!$A$13:$A$21,0))+INDEX(KLAV!$B$24:$B$30,MATCH(IF(ISBLANK($F448)," ",$F448),KLAV!$A$24:$A$30,0))),999,INDEX(KLAV!$B$2:$B$10,MATCH(IF(ISBLANK($D448)," ",$D448),KLAV!$A$2:$A$10,0))+INDEX(KLAV!$B$13:$B$21,MATCH(IF(ISBLANK($E448)," ",$E448),KLAV!$A$13:$A$21,0))+INDEX(KLAV!$B$24:$B$30,MATCH(IF(ISBLANK($F448)," ",$F448),KLAV!$A$24:$A$30,0))),ESV!$E$1:$E$567,))</f>
        <v>nb</v>
      </c>
      <c r="R448" s="42"/>
      <c r="S448" s="42"/>
      <c r="U448" s="43"/>
      <c r="Z448" s="44"/>
      <c r="AA448" s="44"/>
      <c r="AB448" s="436"/>
      <c r="AC448" s="437"/>
      <c r="AD448" s="300"/>
      <c r="AE448" s="438"/>
      <c r="AF448" s="438"/>
      <c r="AG448" s="438"/>
      <c r="AH448" s="439"/>
      <c r="AI448" s="439"/>
      <c r="AJ448" s="439"/>
      <c r="AK448" s="439"/>
      <c r="BD448" s="44"/>
    </row>
    <row r="449" spans="1:56" ht="25.5" customHeight="1" x14ac:dyDescent="0.2">
      <c r="A449" s="32" t="str">
        <f>IF(OR('Rote Liste'!$BC449="H",'Rote Liste'!$BC449="V"),"",J449)</f>
        <v>nb</v>
      </c>
      <c r="B449" s="48" t="str">
        <f t="shared" si="7"/>
        <v/>
      </c>
      <c r="C449" s="49" t="s">
        <v>2790</v>
      </c>
      <c r="D449" s="50"/>
      <c r="E449" s="51"/>
      <c r="F449" s="52"/>
      <c r="G449" s="53"/>
      <c r="H449" s="53"/>
      <c r="I449" s="54"/>
      <c r="J449" s="54" t="str">
        <f>INDEX(ESV!$D$1:$D$567,MATCH(IF(ISNA(INDEX(KLAV!$B$2:$B$10,MATCH(IF(ISBLANK($D449)," ",$D449),KLAV!$A$2:$A$10,0))+INDEX(KLAV!$B$13:$B$21,MATCH(IF(ISBLANK($E449)," ",$E449),KLAV!$A$13:$A$21,0))+INDEX(KLAV!$B$24:$B$30,MATCH(IF(ISBLANK($F449)," ",$F449),KLAV!$A$24:$A$30,0))),999,INDEX(KLAV!$B$2:$B$10,MATCH(IF(ISBLANK($D449)," ",$D449),KLAV!$A$2:$A$10,0))+INDEX(KLAV!$B$13:$B$21,MATCH(IF(ISBLANK($E449)," ",$E449),KLAV!$A$13:$A$21,0))+INDEX(KLAV!$B$24:$B$30,MATCH(IF(ISBLANK($F449)," ",$F449),KLAV!$A$24:$A$30,0))),ESV!$E$1:$E$567,))</f>
        <v>nb</v>
      </c>
      <c r="R449" s="42"/>
      <c r="S449" s="42"/>
      <c r="U449" s="43"/>
      <c r="Z449" s="44"/>
      <c r="AA449" s="44"/>
      <c r="AB449" s="436"/>
      <c r="AC449" s="437"/>
      <c r="AD449" s="300"/>
      <c r="AE449" s="438"/>
      <c r="AF449" s="438"/>
      <c r="AG449" s="438"/>
      <c r="AH449" s="439"/>
      <c r="AI449" s="439"/>
      <c r="AJ449" s="439"/>
      <c r="AK449" s="439"/>
      <c r="BD449" s="44"/>
    </row>
    <row r="450" spans="1:56" ht="25.5" customHeight="1" x14ac:dyDescent="0.2">
      <c r="A450" s="32" t="str">
        <f>IF(OR('Rote Liste'!$BC450="H",'Rote Liste'!$BC450="V"),"",J450)</f>
        <v>nb</v>
      </c>
      <c r="B450" s="48" t="str">
        <f t="shared" si="7"/>
        <v/>
      </c>
      <c r="C450" s="49" t="s">
        <v>2791</v>
      </c>
      <c r="D450" s="50"/>
      <c r="E450" s="51"/>
      <c r="F450" s="52"/>
      <c r="G450" s="53"/>
      <c r="H450" s="53"/>
      <c r="I450" s="54"/>
      <c r="J450" s="54" t="str">
        <f>INDEX(ESV!$D$1:$D$567,MATCH(IF(ISNA(INDEX(KLAV!$B$2:$B$10,MATCH(IF(ISBLANK($D450)," ",$D450),KLAV!$A$2:$A$10,0))+INDEX(KLAV!$B$13:$B$21,MATCH(IF(ISBLANK($E450)," ",$E450),KLAV!$A$13:$A$21,0))+INDEX(KLAV!$B$24:$B$30,MATCH(IF(ISBLANK($F450)," ",$F450),KLAV!$A$24:$A$30,0))),999,INDEX(KLAV!$B$2:$B$10,MATCH(IF(ISBLANK($D450)," ",$D450),KLAV!$A$2:$A$10,0))+INDEX(KLAV!$B$13:$B$21,MATCH(IF(ISBLANK($E450)," ",$E450),KLAV!$A$13:$A$21,0))+INDEX(KLAV!$B$24:$B$30,MATCH(IF(ISBLANK($F450)," ",$F450),KLAV!$A$24:$A$30,0))),ESV!$E$1:$E$567,))</f>
        <v>nb</v>
      </c>
      <c r="R450" s="42"/>
      <c r="S450" s="42"/>
      <c r="U450" s="43"/>
      <c r="Z450" s="44"/>
      <c r="AA450" s="44"/>
      <c r="AB450" s="436"/>
      <c r="AC450" s="437"/>
      <c r="AD450" s="300"/>
      <c r="AE450" s="438"/>
      <c r="AF450" s="438"/>
      <c r="AG450" s="438"/>
      <c r="AH450" s="439"/>
      <c r="AI450" s="439"/>
      <c r="AJ450" s="439"/>
      <c r="AK450" s="439"/>
      <c r="BD450" s="44"/>
    </row>
    <row r="451" spans="1:56" ht="25.5" customHeight="1" x14ac:dyDescent="0.2">
      <c r="A451" s="32" t="str">
        <f>IF(OR('Rote Liste'!$BC451="H",'Rote Liste'!$BC451="V"),"",J451)</f>
        <v>nb</v>
      </c>
      <c r="B451" s="48" t="str">
        <f t="shared" si="7"/>
        <v/>
      </c>
      <c r="C451" s="49" t="s">
        <v>2792</v>
      </c>
      <c r="D451" s="50"/>
      <c r="E451" s="51"/>
      <c r="F451" s="52"/>
      <c r="G451" s="53"/>
      <c r="H451" s="53"/>
      <c r="I451" s="54"/>
      <c r="J451" s="54" t="str">
        <f>INDEX(ESV!$D$1:$D$567,MATCH(IF(ISNA(INDEX(KLAV!$B$2:$B$10,MATCH(IF(ISBLANK($D451)," ",$D451),KLAV!$A$2:$A$10,0))+INDEX(KLAV!$B$13:$B$21,MATCH(IF(ISBLANK($E451)," ",$E451),KLAV!$A$13:$A$21,0))+INDEX(KLAV!$B$24:$B$30,MATCH(IF(ISBLANK($F451)," ",$F451),KLAV!$A$24:$A$30,0))),999,INDEX(KLAV!$B$2:$B$10,MATCH(IF(ISBLANK($D451)," ",$D451),KLAV!$A$2:$A$10,0))+INDEX(KLAV!$B$13:$B$21,MATCH(IF(ISBLANK($E451)," ",$E451),KLAV!$A$13:$A$21,0))+INDEX(KLAV!$B$24:$B$30,MATCH(IF(ISBLANK($F451)," ",$F451),KLAV!$A$24:$A$30,0))),ESV!$E$1:$E$567,))</f>
        <v>nb</v>
      </c>
      <c r="R451" s="42"/>
      <c r="S451" s="42"/>
      <c r="U451" s="43"/>
      <c r="Z451" s="44"/>
      <c r="AA451" s="44"/>
      <c r="AB451" s="436"/>
      <c r="AC451" s="437"/>
      <c r="AD451" s="300"/>
      <c r="AE451" s="438"/>
      <c r="AF451" s="438"/>
      <c r="AG451" s="438"/>
      <c r="AH451" s="439"/>
      <c r="AI451" s="439"/>
      <c r="AJ451" s="439"/>
      <c r="AK451" s="439"/>
      <c r="BD451" s="44"/>
    </row>
    <row r="452" spans="1:56" ht="25.5" customHeight="1" x14ac:dyDescent="0.2">
      <c r="A452" s="32" t="str">
        <f>IF(OR('Rote Liste'!$BC452="H",'Rote Liste'!$BC452="V"),"",J452)</f>
        <v>nb</v>
      </c>
      <c r="B452" s="48" t="str">
        <f t="shared" si="7"/>
        <v/>
      </c>
      <c r="C452" s="49" t="s">
        <v>2793</v>
      </c>
      <c r="D452" s="50"/>
      <c r="E452" s="51"/>
      <c r="F452" s="52"/>
      <c r="G452" s="53"/>
      <c r="H452" s="53"/>
      <c r="I452" s="54"/>
      <c r="J452" s="54" t="str">
        <f>INDEX(ESV!$D$1:$D$567,MATCH(IF(ISNA(INDEX(KLAV!$B$2:$B$10,MATCH(IF(ISBLANK($D452)," ",$D452),KLAV!$A$2:$A$10,0))+INDEX(KLAV!$B$13:$B$21,MATCH(IF(ISBLANK($E452)," ",$E452),KLAV!$A$13:$A$21,0))+INDEX(KLAV!$B$24:$B$30,MATCH(IF(ISBLANK($F452)," ",$F452),KLAV!$A$24:$A$30,0))),999,INDEX(KLAV!$B$2:$B$10,MATCH(IF(ISBLANK($D452)," ",$D452),KLAV!$A$2:$A$10,0))+INDEX(KLAV!$B$13:$B$21,MATCH(IF(ISBLANK($E452)," ",$E452),KLAV!$A$13:$A$21,0))+INDEX(KLAV!$B$24:$B$30,MATCH(IF(ISBLANK($F452)," ",$F452),KLAV!$A$24:$A$30,0))),ESV!$E$1:$E$567,))</f>
        <v>nb</v>
      </c>
      <c r="R452" s="42"/>
      <c r="S452" s="42"/>
      <c r="U452" s="43"/>
      <c r="Z452" s="44"/>
      <c r="AA452" s="44"/>
      <c r="AB452" s="436"/>
      <c r="AC452" s="437"/>
      <c r="AD452" s="300"/>
      <c r="AE452" s="438"/>
      <c r="AF452" s="438"/>
      <c r="AG452" s="438"/>
      <c r="AH452" s="439"/>
      <c r="AI452" s="439"/>
      <c r="AJ452" s="439"/>
      <c r="AK452" s="439"/>
      <c r="BD452" s="44"/>
    </row>
    <row r="453" spans="1:56" ht="25.5" customHeight="1" x14ac:dyDescent="0.2">
      <c r="A453" s="32" t="str">
        <f>IF(OR('Rote Liste'!$BC453="H",'Rote Liste'!$BC453="V"),"",J453)</f>
        <v>nb</v>
      </c>
      <c r="B453" s="48" t="str">
        <f t="shared" si="7"/>
        <v/>
      </c>
      <c r="C453" s="49" t="s">
        <v>2794</v>
      </c>
      <c r="D453" s="50"/>
      <c r="E453" s="51"/>
      <c r="F453" s="52"/>
      <c r="G453" s="53"/>
      <c r="H453" s="53"/>
      <c r="I453" s="54"/>
      <c r="J453" s="54" t="str">
        <f>INDEX(ESV!$D$1:$D$567,MATCH(IF(ISNA(INDEX(KLAV!$B$2:$B$10,MATCH(IF(ISBLANK($D453)," ",$D453),KLAV!$A$2:$A$10,0))+INDEX(KLAV!$B$13:$B$21,MATCH(IF(ISBLANK($E453)," ",$E453),KLAV!$A$13:$A$21,0))+INDEX(KLAV!$B$24:$B$30,MATCH(IF(ISBLANK($F453)," ",$F453),KLAV!$A$24:$A$30,0))),999,INDEX(KLAV!$B$2:$B$10,MATCH(IF(ISBLANK($D453)," ",$D453),KLAV!$A$2:$A$10,0))+INDEX(KLAV!$B$13:$B$21,MATCH(IF(ISBLANK($E453)," ",$E453),KLAV!$A$13:$A$21,0))+INDEX(KLAV!$B$24:$B$30,MATCH(IF(ISBLANK($F453)," ",$F453),KLAV!$A$24:$A$30,0))),ESV!$E$1:$E$567,))</f>
        <v>nb</v>
      </c>
      <c r="R453" s="42"/>
      <c r="S453" s="42"/>
      <c r="U453" s="43"/>
      <c r="Z453" s="44"/>
      <c r="AA453" s="44"/>
      <c r="AB453" s="436"/>
      <c r="AC453" s="437"/>
      <c r="AD453" s="300"/>
      <c r="AE453" s="438"/>
      <c r="AF453" s="438"/>
      <c r="AG453" s="438"/>
      <c r="AH453" s="439"/>
      <c r="AI453" s="439"/>
      <c r="AJ453" s="439"/>
      <c r="AK453" s="439"/>
      <c r="BD453" s="44"/>
    </row>
    <row r="454" spans="1:56" ht="25.5" customHeight="1" x14ac:dyDescent="0.2">
      <c r="A454" s="32" t="str">
        <f>IF(OR('Rote Liste'!$BC454="H",'Rote Liste'!$BC454="V"),"",J454)</f>
        <v>nb</v>
      </c>
      <c r="B454" s="48" t="str">
        <f t="shared" si="7"/>
        <v/>
      </c>
      <c r="C454" s="49" t="s">
        <v>2795</v>
      </c>
      <c r="D454" s="50"/>
      <c r="E454" s="51"/>
      <c r="F454" s="52"/>
      <c r="G454" s="53"/>
      <c r="H454" s="53"/>
      <c r="I454" s="54"/>
      <c r="J454" s="54" t="str">
        <f>INDEX(ESV!$D$1:$D$567,MATCH(IF(ISNA(INDEX(KLAV!$B$2:$B$10,MATCH(IF(ISBLANK($D454)," ",$D454),KLAV!$A$2:$A$10,0))+INDEX(KLAV!$B$13:$B$21,MATCH(IF(ISBLANK($E454)," ",$E454),KLAV!$A$13:$A$21,0))+INDEX(KLAV!$B$24:$B$30,MATCH(IF(ISBLANK($F454)," ",$F454),KLAV!$A$24:$A$30,0))),999,INDEX(KLAV!$B$2:$B$10,MATCH(IF(ISBLANK($D454)," ",$D454),KLAV!$A$2:$A$10,0))+INDEX(KLAV!$B$13:$B$21,MATCH(IF(ISBLANK($E454)," ",$E454),KLAV!$A$13:$A$21,0))+INDEX(KLAV!$B$24:$B$30,MATCH(IF(ISBLANK($F454)," ",$F454),KLAV!$A$24:$A$30,0))),ESV!$E$1:$E$567,))</f>
        <v>nb</v>
      </c>
      <c r="R454" s="42"/>
      <c r="S454" s="42"/>
      <c r="U454" s="43"/>
      <c r="Z454" s="44"/>
      <c r="AA454" s="44"/>
      <c r="AB454" s="436"/>
      <c r="AC454" s="437"/>
      <c r="AD454" s="300"/>
      <c r="AE454" s="438"/>
      <c r="AF454" s="438"/>
      <c r="AG454" s="438"/>
      <c r="AH454" s="439"/>
      <c r="AI454" s="439"/>
      <c r="AJ454" s="439"/>
      <c r="AK454" s="439"/>
      <c r="BD454" s="44"/>
    </row>
    <row r="455" spans="1:56" ht="25.5" customHeight="1" x14ac:dyDescent="0.2">
      <c r="A455" s="32" t="str">
        <f>IF(OR('Rote Liste'!$BC455="H",'Rote Liste'!$BC455="V"),"",J455)</f>
        <v>nb</v>
      </c>
      <c r="B455" s="48" t="str">
        <f t="shared" si="7"/>
        <v/>
      </c>
      <c r="C455" s="49" t="s">
        <v>2796</v>
      </c>
      <c r="D455" s="50"/>
      <c r="E455" s="51"/>
      <c r="F455" s="52"/>
      <c r="G455" s="53"/>
      <c r="H455" s="53"/>
      <c r="I455" s="54"/>
      <c r="J455" s="54" t="str">
        <f>INDEX(ESV!$D$1:$D$567,MATCH(IF(ISNA(INDEX(KLAV!$B$2:$B$10,MATCH(IF(ISBLANK($D455)," ",$D455),KLAV!$A$2:$A$10,0))+INDEX(KLAV!$B$13:$B$21,MATCH(IF(ISBLANK($E455)," ",$E455),KLAV!$A$13:$A$21,0))+INDEX(KLAV!$B$24:$B$30,MATCH(IF(ISBLANK($F455)," ",$F455),KLAV!$A$24:$A$30,0))),999,INDEX(KLAV!$B$2:$B$10,MATCH(IF(ISBLANK($D455)," ",$D455),KLAV!$A$2:$A$10,0))+INDEX(KLAV!$B$13:$B$21,MATCH(IF(ISBLANK($E455)," ",$E455),KLAV!$A$13:$A$21,0))+INDEX(KLAV!$B$24:$B$30,MATCH(IF(ISBLANK($F455)," ",$F455),KLAV!$A$24:$A$30,0))),ESV!$E$1:$E$567,))</f>
        <v>nb</v>
      </c>
      <c r="R455" s="42"/>
      <c r="S455" s="42"/>
      <c r="U455" s="43"/>
      <c r="Z455" s="44"/>
      <c r="AA455" s="44"/>
      <c r="AB455" s="436"/>
      <c r="AC455" s="437"/>
      <c r="AD455" s="300"/>
      <c r="AE455" s="438"/>
      <c r="AF455" s="438"/>
      <c r="AG455" s="438"/>
      <c r="AH455" s="439"/>
      <c r="AI455" s="439"/>
      <c r="AJ455" s="439"/>
      <c r="AK455" s="439"/>
      <c r="BD455" s="44"/>
    </row>
    <row r="456" spans="1:56" ht="25.5" customHeight="1" x14ac:dyDescent="0.2">
      <c r="A456" s="32" t="str">
        <f>IF(OR('Rote Liste'!$BC456="H",'Rote Liste'!$BC456="V"),"",J456)</f>
        <v>nb</v>
      </c>
      <c r="B456" s="48" t="str">
        <f t="shared" si="7"/>
        <v/>
      </c>
      <c r="C456" s="49" t="s">
        <v>2797</v>
      </c>
      <c r="D456" s="50"/>
      <c r="E456" s="51"/>
      <c r="F456" s="52"/>
      <c r="G456" s="53"/>
      <c r="H456" s="53"/>
      <c r="I456" s="54"/>
      <c r="J456" s="54" t="str">
        <f>INDEX(ESV!$D$1:$D$567,MATCH(IF(ISNA(INDEX(KLAV!$B$2:$B$10,MATCH(IF(ISBLANK($D456)," ",$D456),KLAV!$A$2:$A$10,0))+INDEX(KLAV!$B$13:$B$21,MATCH(IF(ISBLANK($E456)," ",$E456),KLAV!$A$13:$A$21,0))+INDEX(KLAV!$B$24:$B$30,MATCH(IF(ISBLANK($F456)," ",$F456),KLAV!$A$24:$A$30,0))),999,INDEX(KLAV!$B$2:$B$10,MATCH(IF(ISBLANK($D456)," ",$D456),KLAV!$A$2:$A$10,0))+INDEX(KLAV!$B$13:$B$21,MATCH(IF(ISBLANK($E456)," ",$E456),KLAV!$A$13:$A$21,0))+INDEX(KLAV!$B$24:$B$30,MATCH(IF(ISBLANK($F456)," ",$F456),KLAV!$A$24:$A$30,0))),ESV!$E$1:$E$567,))</f>
        <v>nb</v>
      </c>
      <c r="R456" s="42"/>
      <c r="S456" s="42"/>
      <c r="U456" s="43"/>
      <c r="Z456" s="44"/>
      <c r="AA456" s="44"/>
      <c r="AB456" s="436"/>
      <c r="AC456" s="437"/>
      <c r="AD456" s="300"/>
      <c r="AE456" s="438"/>
      <c r="AF456" s="438"/>
      <c r="AG456" s="438"/>
      <c r="AH456" s="439"/>
      <c r="AI456" s="439"/>
      <c r="AJ456" s="439"/>
      <c r="AK456" s="439"/>
      <c r="BD456" s="44"/>
    </row>
    <row r="457" spans="1:56" ht="25.5" customHeight="1" x14ac:dyDescent="0.2">
      <c r="A457" s="32" t="str">
        <f>IF(OR('Rote Liste'!$BC457="H",'Rote Liste'!$BC457="V"),"",J457)</f>
        <v>nb</v>
      </c>
      <c r="B457" s="48" t="str">
        <f t="shared" si="7"/>
        <v/>
      </c>
      <c r="C457" s="49" t="s">
        <v>2798</v>
      </c>
      <c r="D457" s="50"/>
      <c r="E457" s="51"/>
      <c r="F457" s="52"/>
      <c r="G457" s="53"/>
      <c r="H457" s="53"/>
      <c r="I457" s="54"/>
      <c r="J457" s="54" t="str">
        <f>INDEX(ESV!$D$1:$D$567,MATCH(IF(ISNA(INDEX(KLAV!$B$2:$B$10,MATCH(IF(ISBLANK($D457)," ",$D457),KLAV!$A$2:$A$10,0))+INDEX(KLAV!$B$13:$B$21,MATCH(IF(ISBLANK($E457)," ",$E457),KLAV!$A$13:$A$21,0))+INDEX(KLAV!$B$24:$B$30,MATCH(IF(ISBLANK($F457)," ",$F457),KLAV!$A$24:$A$30,0))),999,INDEX(KLAV!$B$2:$B$10,MATCH(IF(ISBLANK($D457)," ",$D457),KLAV!$A$2:$A$10,0))+INDEX(KLAV!$B$13:$B$21,MATCH(IF(ISBLANK($E457)," ",$E457),KLAV!$A$13:$A$21,0))+INDEX(KLAV!$B$24:$B$30,MATCH(IF(ISBLANK($F457)," ",$F457),KLAV!$A$24:$A$30,0))),ESV!$E$1:$E$567,))</f>
        <v>nb</v>
      </c>
      <c r="R457" s="42"/>
      <c r="S457" s="42"/>
      <c r="U457" s="43"/>
      <c r="Z457" s="44"/>
      <c r="AA457" s="44"/>
      <c r="AB457" s="436"/>
      <c r="AC457" s="437"/>
      <c r="AD457" s="300"/>
      <c r="AE457" s="438"/>
      <c r="AF457" s="438"/>
      <c r="AG457" s="438"/>
      <c r="AH457" s="439"/>
      <c r="AI457" s="439"/>
      <c r="AJ457" s="439"/>
      <c r="AK457" s="439"/>
      <c r="BD457" s="44"/>
    </row>
    <row r="458" spans="1:56" ht="25.5" customHeight="1" x14ac:dyDescent="0.2">
      <c r="A458" s="32" t="str">
        <f>IF(OR('Rote Liste'!$BC458="H",'Rote Liste'!$BC458="V"),"",J458)</f>
        <v>nb</v>
      </c>
      <c r="B458" s="48" t="str">
        <f t="shared" si="7"/>
        <v/>
      </c>
      <c r="C458" s="49" t="s">
        <v>3060</v>
      </c>
      <c r="D458" s="50"/>
      <c r="E458" s="51"/>
      <c r="F458" s="52"/>
      <c r="G458" s="53"/>
      <c r="H458" s="53"/>
      <c r="I458" s="54"/>
      <c r="J458" s="54" t="str">
        <f>INDEX(ESV!$D$1:$D$567,MATCH(IF(ISNA(INDEX(KLAV!$B$2:$B$10,MATCH(IF(ISBLANK($D458)," ",$D458),KLAV!$A$2:$A$10,0))+INDEX(KLAV!$B$13:$B$21,MATCH(IF(ISBLANK($E458)," ",$E458),KLAV!$A$13:$A$21,0))+INDEX(KLAV!$B$24:$B$30,MATCH(IF(ISBLANK($F458)," ",$F458),KLAV!$A$24:$A$30,0))),999,INDEX(KLAV!$B$2:$B$10,MATCH(IF(ISBLANK($D458)," ",$D458),KLAV!$A$2:$A$10,0))+INDEX(KLAV!$B$13:$B$21,MATCH(IF(ISBLANK($E458)," ",$E458),KLAV!$A$13:$A$21,0))+INDEX(KLAV!$B$24:$B$30,MATCH(IF(ISBLANK($F458)," ",$F458),KLAV!$A$24:$A$30,0))),ESV!$E$1:$E$567,))</f>
        <v>nb</v>
      </c>
      <c r="R458" s="42"/>
      <c r="S458" s="42"/>
      <c r="U458" s="43"/>
      <c r="Z458" s="44"/>
      <c r="AA458" s="44"/>
      <c r="AB458" s="436"/>
      <c r="AC458" s="437"/>
      <c r="AD458" s="300"/>
      <c r="AE458" s="438"/>
      <c r="AF458" s="438"/>
      <c r="AG458" s="438"/>
      <c r="AH458" s="439"/>
      <c r="AI458" s="439"/>
      <c r="AJ458" s="439"/>
      <c r="AK458" s="439"/>
      <c r="BD458" s="44"/>
    </row>
    <row r="459" spans="1:56" ht="25.5" customHeight="1" x14ac:dyDescent="0.2">
      <c r="A459" s="32" t="str">
        <f>IF(OR('Rote Liste'!$BC459="H",'Rote Liste'!$BC459="V"),"",J459)</f>
        <v>nb</v>
      </c>
      <c r="B459" s="48" t="str">
        <f t="shared" si="7"/>
        <v/>
      </c>
      <c r="C459" s="49" t="s">
        <v>2799</v>
      </c>
      <c r="D459" s="50"/>
      <c r="E459" s="51"/>
      <c r="F459" s="52"/>
      <c r="G459" s="53"/>
      <c r="H459" s="53"/>
      <c r="I459" s="54"/>
      <c r="J459" s="54" t="str">
        <f>INDEX(ESV!$D$1:$D$567,MATCH(IF(ISNA(INDEX(KLAV!$B$2:$B$10,MATCH(IF(ISBLANK($D459)," ",$D459),KLAV!$A$2:$A$10,0))+INDEX(KLAV!$B$13:$B$21,MATCH(IF(ISBLANK($E459)," ",$E459),KLAV!$A$13:$A$21,0))+INDEX(KLAV!$B$24:$B$30,MATCH(IF(ISBLANK($F459)," ",$F459),KLAV!$A$24:$A$30,0))),999,INDEX(KLAV!$B$2:$B$10,MATCH(IF(ISBLANK($D459)," ",$D459),KLAV!$A$2:$A$10,0))+INDEX(KLAV!$B$13:$B$21,MATCH(IF(ISBLANK($E459)," ",$E459),KLAV!$A$13:$A$21,0))+INDEX(KLAV!$B$24:$B$30,MATCH(IF(ISBLANK($F459)," ",$F459),KLAV!$A$24:$A$30,0))),ESV!$E$1:$E$567,))</f>
        <v>nb</v>
      </c>
      <c r="R459" s="42"/>
      <c r="S459" s="42"/>
      <c r="U459" s="43"/>
      <c r="Z459" s="44"/>
      <c r="AA459" s="44"/>
      <c r="AB459" s="436"/>
      <c r="AC459" s="437"/>
      <c r="AD459" s="300"/>
      <c r="AE459" s="438"/>
      <c r="AF459" s="438"/>
      <c r="AG459" s="438"/>
      <c r="AH459" s="439"/>
      <c r="AI459" s="439"/>
      <c r="AJ459" s="439"/>
      <c r="AK459" s="439"/>
      <c r="BD459" s="44"/>
    </row>
    <row r="460" spans="1:56" ht="25.5" customHeight="1" x14ac:dyDescent="0.2">
      <c r="A460" s="32" t="str">
        <f>IF(OR('Rote Liste'!$BC460="H",'Rote Liste'!$BC460="V"),"",J460)</f>
        <v>nb</v>
      </c>
      <c r="B460" s="48" t="str">
        <f t="shared" si="7"/>
        <v/>
      </c>
      <c r="C460" s="49" t="s">
        <v>2800</v>
      </c>
      <c r="D460" s="50"/>
      <c r="E460" s="51"/>
      <c r="F460" s="52"/>
      <c r="G460" s="53"/>
      <c r="H460" s="53"/>
      <c r="I460" s="54"/>
      <c r="J460" s="54" t="str">
        <f>INDEX(ESV!$D$1:$D$567,MATCH(IF(ISNA(INDEX(KLAV!$B$2:$B$10,MATCH(IF(ISBLANK($D460)," ",$D460),KLAV!$A$2:$A$10,0))+INDEX(KLAV!$B$13:$B$21,MATCH(IF(ISBLANK($E460)," ",$E460),KLAV!$A$13:$A$21,0))+INDEX(KLAV!$B$24:$B$30,MATCH(IF(ISBLANK($F460)," ",$F460),KLAV!$A$24:$A$30,0))),999,INDEX(KLAV!$B$2:$B$10,MATCH(IF(ISBLANK($D460)," ",$D460),KLAV!$A$2:$A$10,0))+INDEX(KLAV!$B$13:$B$21,MATCH(IF(ISBLANK($E460)," ",$E460),KLAV!$A$13:$A$21,0))+INDEX(KLAV!$B$24:$B$30,MATCH(IF(ISBLANK($F460)," ",$F460),KLAV!$A$24:$A$30,0))),ESV!$E$1:$E$567,))</f>
        <v>nb</v>
      </c>
      <c r="R460" s="42"/>
      <c r="S460" s="42"/>
      <c r="U460" s="43"/>
      <c r="Z460" s="44"/>
      <c r="AA460" s="44"/>
      <c r="AB460" s="436"/>
      <c r="AC460" s="437"/>
      <c r="AD460" s="300"/>
      <c r="AE460" s="438"/>
      <c r="AF460" s="438"/>
      <c r="AG460" s="438"/>
      <c r="AH460" s="439"/>
      <c r="AI460" s="439"/>
      <c r="AJ460" s="439"/>
      <c r="AK460" s="439"/>
      <c r="BD460" s="44"/>
    </row>
    <row r="461" spans="1:56" ht="25.5" customHeight="1" x14ac:dyDescent="0.2">
      <c r="A461" s="32" t="str">
        <f>IF(OR('Rote Liste'!$BC461="H",'Rote Liste'!$BC461="V"),"",J461)</f>
        <v>nb</v>
      </c>
      <c r="B461" s="48" t="str">
        <f t="shared" si="7"/>
        <v/>
      </c>
      <c r="C461" s="49" t="s">
        <v>2801</v>
      </c>
      <c r="D461" s="50"/>
      <c r="E461" s="51"/>
      <c r="F461" s="52"/>
      <c r="G461" s="53"/>
      <c r="H461" s="53"/>
      <c r="I461" s="54"/>
      <c r="J461" s="54" t="str">
        <f>INDEX(ESV!$D$1:$D$567,MATCH(IF(ISNA(INDEX(KLAV!$B$2:$B$10,MATCH(IF(ISBLANK($D461)," ",$D461),KLAV!$A$2:$A$10,0))+INDEX(KLAV!$B$13:$B$21,MATCH(IF(ISBLANK($E461)," ",$E461),KLAV!$A$13:$A$21,0))+INDEX(KLAV!$B$24:$B$30,MATCH(IF(ISBLANK($F461)," ",$F461),KLAV!$A$24:$A$30,0))),999,INDEX(KLAV!$B$2:$B$10,MATCH(IF(ISBLANK($D461)," ",$D461),KLAV!$A$2:$A$10,0))+INDEX(KLAV!$B$13:$B$21,MATCH(IF(ISBLANK($E461)," ",$E461),KLAV!$A$13:$A$21,0))+INDEX(KLAV!$B$24:$B$30,MATCH(IF(ISBLANK($F461)," ",$F461),KLAV!$A$24:$A$30,0))),ESV!$E$1:$E$567,))</f>
        <v>nb</v>
      </c>
      <c r="R461" s="42"/>
      <c r="S461" s="42"/>
      <c r="U461" s="43"/>
      <c r="Z461" s="44"/>
      <c r="AA461" s="44"/>
      <c r="AB461" s="436"/>
      <c r="AC461" s="437"/>
      <c r="AD461" s="300"/>
      <c r="AE461" s="438"/>
      <c r="AF461" s="438"/>
      <c r="AG461" s="438"/>
      <c r="AH461" s="439"/>
      <c r="AI461" s="439"/>
      <c r="AJ461" s="439"/>
      <c r="AK461" s="439"/>
      <c r="BD461" s="44"/>
    </row>
    <row r="462" spans="1:56" ht="25.5" customHeight="1" x14ac:dyDescent="0.2">
      <c r="A462" s="32" t="str">
        <f>IF(OR('Rote Liste'!$BC462="H",'Rote Liste'!$BC462="V"),"",J462)</f>
        <v>nb</v>
      </c>
      <c r="B462" s="48" t="str">
        <f t="shared" si="7"/>
        <v/>
      </c>
      <c r="C462" s="49" t="s">
        <v>2802</v>
      </c>
      <c r="D462" s="50"/>
      <c r="E462" s="51"/>
      <c r="F462" s="52"/>
      <c r="G462" s="53"/>
      <c r="H462" s="53"/>
      <c r="I462" s="54"/>
      <c r="J462" s="54" t="str">
        <f>INDEX(ESV!$D$1:$D$567,MATCH(IF(ISNA(INDEX(KLAV!$B$2:$B$10,MATCH(IF(ISBLANK($D462)," ",$D462),KLAV!$A$2:$A$10,0))+INDEX(KLAV!$B$13:$B$21,MATCH(IF(ISBLANK($E462)," ",$E462),KLAV!$A$13:$A$21,0))+INDEX(KLAV!$B$24:$B$30,MATCH(IF(ISBLANK($F462)," ",$F462),KLAV!$A$24:$A$30,0))),999,INDEX(KLAV!$B$2:$B$10,MATCH(IF(ISBLANK($D462)," ",$D462),KLAV!$A$2:$A$10,0))+INDEX(KLAV!$B$13:$B$21,MATCH(IF(ISBLANK($E462)," ",$E462),KLAV!$A$13:$A$21,0))+INDEX(KLAV!$B$24:$B$30,MATCH(IF(ISBLANK($F462)," ",$F462),KLAV!$A$24:$A$30,0))),ESV!$E$1:$E$567,))</f>
        <v>nb</v>
      </c>
      <c r="R462" s="42"/>
      <c r="S462" s="42"/>
      <c r="U462" s="43"/>
      <c r="Z462" s="44"/>
      <c r="AA462" s="44"/>
      <c r="AB462" s="436"/>
      <c r="AC462" s="437"/>
      <c r="AD462" s="300"/>
      <c r="AE462" s="438"/>
      <c r="AF462" s="438"/>
      <c r="AG462" s="438"/>
      <c r="AH462" s="439"/>
      <c r="AI462" s="439"/>
      <c r="AJ462" s="439"/>
      <c r="AK462" s="439"/>
      <c r="BD462" s="44"/>
    </row>
    <row r="463" spans="1:56" ht="25.5" customHeight="1" x14ac:dyDescent="0.2">
      <c r="A463" s="32" t="str">
        <f>IF(OR('Rote Liste'!$BC463="H",'Rote Liste'!$BC463="V"),"",J463)</f>
        <v>nb</v>
      </c>
      <c r="B463" s="48" t="str">
        <f t="shared" si="7"/>
        <v/>
      </c>
      <c r="C463" s="49" t="s">
        <v>2803</v>
      </c>
      <c r="D463" s="50"/>
      <c r="E463" s="51"/>
      <c r="F463" s="52"/>
      <c r="G463" s="53"/>
      <c r="H463" s="53"/>
      <c r="I463" s="54"/>
      <c r="J463" s="54" t="str">
        <f>INDEX(ESV!$D$1:$D$567,MATCH(IF(ISNA(INDEX(KLAV!$B$2:$B$10,MATCH(IF(ISBLANK($D463)," ",$D463),KLAV!$A$2:$A$10,0))+INDEX(KLAV!$B$13:$B$21,MATCH(IF(ISBLANK($E463)," ",$E463),KLAV!$A$13:$A$21,0))+INDEX(KLAV!$B$24:$B$30,MATCH(IF(ISBLANK($F463)," ",$F463),KLAV!$A$24:$A$30,0))),999,INDEX(KLAV!$B$2:$B$10,MATCH(IF(ISBLANK($D463)," ",$D463),KLAV!$A$2:$A$10,0))+INDEX(KLAV!$B$13:$B$21,MATCH(IF(ISBLANK($E463)," ",$E463),KLAV!$A$13:$A$21,0))+INDEX(KLAV!$B$24:$B$30,MATCH(IF(ISBLANK($F463)," ",$F463),KLAV!$A$24:$A$30,0))),ESV!$E$1:$E$567,))</f>
        <v>nb</v>
      </c>
      <c r="R463" s="42"/>
      <c r="S463" s="42"/>
      <c r="U463" s="43"/>
      <c r="Z463" s="44"/>
      <c r="AA463" s="44"/>
      <c r="AB463" s="436"/>
      <c r="AC463" s="437"/>
      <c r="AD463" s="300"/>
      <c r="AE463" s="438"/>
      <c r="AF463" s="438"/>
      <c r="AG463" s="438"/>
      <c r="AH463" s="439"/>
      <c r="AI463" s="439"/>
      <c r="AJ463" s="439"/>
      <c r="AK463" s="439"/>
      <c r="BD463" s="44"/>
    </row>
    <row r="464" spans="1:56" ht="25.5" customHeight="1" x14ac:dyDescent="0.2">
      <c r="A464" s="32" t="str">
        <f>IF(OR('Rote Liste'!$BC464="H",'Rote Liste'!$BC464="V"),"",J464)</f>
        <v>nb</v>
      </c>
      <c r="B464" s="48" t="str">
        <f t="shared" si="7"/>
        <v/>
      </c>
      <c r="C464" s="49" t="s">
        <v>2804</v>
      </c>
      <c r="D464" s="50"/>
      <c r="E464" s="51"/>
      <c r="F464" s="52"/>
      <c r="G464" s="53"/>
      <c r="H464" s="53"/>
      <c r="I464" s="54"/>
      <c r="J464" s="54" t="str">
        <f>INDEX(ESV!$D$1:$D$567,MATCH(IF(ISNA(INDEX(KLAV!$B$2:$B$10,MATCH(IF(ISBLANK($D464)," ",$D464),KLAV!$A$2:$A$10,0))+INDEX(KLAV!$B$13:$B$21,MATCH(IF(ISBLANK($E464)," ",$E464),KLAV!$A$13:$A$21,0))+INDEX(KLAV!$B$24:$B$30,MATCH(IF(ISBLANK($F464)," ",$F464),KLAV!$A$24:$A$30,0))),999,INDEX(KLAV!$B$2:$B$10,MATCH(IF(ISBLANK($D464)," ",$D464),KLAV!$A$2:$A$10,0))+INDEX(KLAV!$B$13:$B$21,MATCH(IF(ISBLANK($E464)," ",$E464),KLAV!$A$13:$A$21,0))+INDEX(KLAV!$B$24:$B$30,MATCH(IF(ISBLANK($F464)," ",$F464),KLAV!$A$24:$A$30,0))),ESV!$E$1:$E$567,))</f>
        <v>nb</v>
      </c>
      <c r="R464" s="42"/>
      <c r="S464" s="42"/>
      <c r="U464" s="43"/>
      <c r="Z464" s="44"/>
      <c r="AA464" s="44"/>
      <c r="AB464" s="436"/>
      <c r="AC464" s="437"/>
      <c r="AD464" s="300"/>
      <c r="AE464" s="438"/>
      <c r="AF464" s="438"/>
      <c r="AG464" s="438"/>
      <c r="AH464" s="439"/>
      <c r="AI464" s="439"/>
      <c r="AJ464" s="439"/>
      <c r="AK464" s="439"/>
      <c r="BD464" s="44"/>
    </row>
    <row r="465" spans="1:56" ht="25.5" customHeight="1" x14ac:dyDescent="0.2">
      <c r="A465" s="32" t="str">
        <f>IF(OR('Rote Liste'!$BC465="H",'Rote Liste'!$BC465="V"),"",J465)</f>
        <v>nb</v>
      </c>
      <c r="B465" s="48" t="str">
        <f t="shared" si="7"/>
        <v/>
      </c>
      <c r="C465" s="49" t="s">
        <v>2805</v>
      </c>
      <c r="D465" s="50"/>
      <c r="E465" s="51"/>
      <c r="F465" s="52"/>
      <c r="G465" s="53"/>
      <c r="H465" s="53"/>
      <c r="I465" s="54"/>
      <c r="J465" s="54" t="str">
        <f>INDEX(ESV!$D$1:$D$567,MATCH(IF(ISNA(INDEX(KLAV!$B$2:$B$10,MATCH(IF(ISBLANK($D465)," ",$D465),KLAV!$A$2:$A$10,0))+INDEX(KLAV!$B$13:$B$21,MATCH(IF(ISBLANK($E465)," ",$E465),KLAV!$A$13:$A$21,0))+INDEX(KLAV!$B$24:$B$30,MATCH(IF(ISBLANK($F465)," ",$F465),KLAV!$A$24:$A$30,0))),999,INDEX(KLAV!$B$2:$B$10,MATCH(IF(ISBLANK($D465)," ",$D465),KLAV!$A$2:$A$10,0))+INDEX(KLAV!$B$13:$B$21,MATCH(IF(ISBLANK($E465)," ",$E465),KLAV!$A$13:$A$21,0))+INDEX(KLAV!$B$24:$B$30,MATCH(IF(ISBLANK($F465)," ",$F465),KLAV!$A$24:$A$30,0))),ESV!$E$1:$E$567,))</f>
        <v>nb</v>
      </c>
      <c r="R465" s="42"/>
      <c r="S465" s="42"/>
      <c r="U465" s="43"/>
      <c r="Z465" s="44"/>
      <c r="AA465" s="44"/>
      <c r="AB465" s="436"/>
      <c r="AC465" s="437"/>
      <c r="AD465" s="300"/>
      <c r="AE465" s="438"/>
      <c r="AF465" s="438"/>
      <c r="AG465" s="438"/>
      <c r="AH465" s="439"/>
      <c r="AI465" s="439"/>
      <c r="AJ465" s="439"/>
      <c r="AK465" s="439"/>
      <c r="BD465" s="44"/>
    </row>
    <row r="466" spans="1:56" ht="25.5" customHeight="1" x14ac:dyDescent="0.2">
      <c r="A466" s="32" t="str">
        <f>IF(OR('Rote Liste'!$BC466="H",'Rote Liste'!$BC466="V"),"",J466)</f>
        <v>nb</v>
      </c>
      <c r="B466" s="48" t="str">
        <f t="shared" si="7"/>
        <v/>
      </c>
      <c r="C466" s="49" t="s">
        <v>2806</v>
      </c>
      <c r="D466" s="50"/>
      <c r="E466" s="51"/>
      <c r="F466" s="52"/>
      <c r="G466" s="53"/>
      <c r="H466" s="53"/>
      <c r="I466" s="54"/>
      <c r="J466" s="54" t="str">
        <f>INDEX(ESV!$D$1:$D$567,MATCH(IF(ISNA(INDEX(KLAV!$B$2:$B$10,MATCH(IF(ISBLANK($D466)," ",$D466),KLAV!$A$2:$A$10,0))+INDEX(KLAV!$B$13:$B$21,MATCH(IF(ISBLANK($E466)," ",$E466),KLAV!$A$13:$A$21,0))+INDEX(KLAV!$B$24:$B$30,MATCH(IF(ISBLANK($F466)," ",$F466),KLAV!$A$24:$A$30,0))),999,INDEX(KLAV!$B$2:$B$10,MATCH(IF(ISBLANK($D466)," ",$D466),KLAV!$A$2:$A$10,0))+INDEX(KLAV!$B$13:$B$21,MATCH(IF(ISBLANK($E466)," ",$E466),KLAV!$A$13:$A$21,0))+INDEX(KLAV!$B$24:$B$30,MATCH(IF(ISBLANK($F466)," ",$F466),KLAV!$A$24:$A$30,0))),ESV!$E$1:$E$567,))</f>
        <v>nb</v>
      </c>
      <c r="R466" s="42"/>
      <c r="S466" s="42"/>
      <c r="U466" s="43"/>
      <c r="Z466" s="44"/>
      <c r="AA466" s="44"/>
      <c r="AB466" s="436"/>
      <c r="AC466" s="437"/>
      <c r="AD466" s="300"/>
      <c r="AE466" s="438"/>
      <c r="AF466" s="438"/>
      <c r="AG466" s="438"/>
      <c r="AH466" s="439"/>
      <c r="AI466" s="439"/>
      <c r="AJ466" s="439"/>
      <c r="AK466" s="439"/>
      <c r="BD466" s="44"/>
    </row>
    <row r="467" spans="1:56" ht="25.5" customHeight="1" x14ac:dyDescent="0.2">
      <c r="A467" s="32" t="str">
        <f>IF(OR('Rote Liste'!$BC467="H",'Rote Liste'!$BC467="V"),"",J467)</f>
        <v>nb</v>
      </c>
      <c r="B467" s="48" t="str">
        <f t="shared" si="7"/>
        <v/>
      </c>
      <c r="C467" s="49" t="s">
        <v>2807</v>
      </c>
      <c r="D467" s="50"/>
      <c r="E467" s="51"/>
      <c r="F467" s="52"/>
      <c r="G467" s="53"/>
      <c r="H467" s="53"/>
      <c r="I467" s="54"/>
      <c r="J467" s="54" t="str">
        <f>INDEX(ESV!$D$1:$D$567,MATCH(IF(ISNA(INDEX(KLAV!$B$2:$B$10,MATCH(IF(ISBLANK($D467)," ",$D467),KLAV!$A$2:$A$10,0))+INDEX(KLAV!$B$13:$B$21,MATCH(IF(ISBLANK($E467)," ",$E467),KLAV!$A$13:$A$21,0))+INDEX(KLAV!$B$24:$B$30,MATCH(IF(ISBLANK($F467)," ",$F467),KLAV!$A$24:$A$30,0))),999,INDEX(KLAV!$B$2:$B$10,MATCH(IF(ISBLANK($D467)," ",$D467),KLAV!$A$2:$A$10,0))+INDEX(KLAV!$B$13:$B$21,MATCH(IF(ISBLANK($E467)," ",$E467),KLAV!$A$13:$A$21,0))+INDEX(KLAV!$B$24:$B$30,MATCH(IF(ISBLANK($F467)," ",$F467),KLAV!$A$24:$A$30,0))),ESV!$E$1:$E$567,))</f>
        <v>nb</v>
      </c>
      <c r="R467" s="42"/>
      <c r="S467" s="42"/>
      <c r="U467" s="43"/>
      <c r="Z467" s="44"/>
      <c r="AA467" s="44"/>
      <c r="AB467" s="436"/>
      <c r="AC467" s="437"/>
      <c r="AD467" s="300"/>
      <c r="AE467" s="438"/>
      <c r="AF467" s="438"/>
      <c r="AG467" s="438"/>
      <c r="AH467" s="439"/>
      <c r="AI467" s="439"/>
      <c r="AJ467" s="439"/>
      <c r="AK467" s="439"/>
      <c r="BD467" s="44"/>
    </row>
    <row r="468" spans="1:56" ht="25.5" customHeight="1" x14ac:dyDescent="0.2">
      <c r="A468" s="32" t="str">
        <f>IF(OR('Rote Liste'!$BC468="H",'Rote Liste'!$BC468="V"),"",J468)</f>
        <v>nb</v>
      </c>
      <c r="B468" s="48" t="str">
        <f t="shared" si="7"/>
        <v/>
      </c>
      <c r="C468" s="49" t="s">
        <v>2808</v>
      </c>
      <c r="D468" s="50"/>
      <c r="E468" s="51"/>
      <c r="F468" s="52"/>
      <c r="G468" s="53"/>
      <c r="H468" s="53"/>
      <c r="I468" s="54"/>
      <c r="J468" s="54" t="str">
        <f>INDEX(ESV!$D$1:$D$567,MATCH(IF(ISNA(INDEX(KLAV!$B$2:$B$10,MATCH(IF(ISBLANK($D468)," ",$D468),KLAV!$A$2:$A$10,0))+INDEX(KLAV!$B$13:$B$21,MATCH(IF(ISBLANK($E468)," ",$E468),KLAV!$A$13:$A$21,0))+INDEX(KLAV!$B$24:$B$30,MATCH(IF(ISBLANK($F468)," ",$F468),KLAV!$A$24:$A$30,0))),999,INDEX(KLAV!$B$2:$B$10,MATCH(IF(ISBLANK($D468)," ",$D468),KLAV!$A$2:$A$10,0))+INDEX(KLAV!$B$13:$B$21,MATCH(IF(ISBLANK($E468)," ",$E468),KLAV!$A$13:$A$21,0))+INDEX(KLAV!$B$24:$B$30,MATCH(IF(ISBLANK($F468)," ",$F468),KLAV!$A$24:$A$30,0))),ESV!$E$1:$E$567,))</f>
        <v>nb</v>
      </c>
      <c r="R468" s="42"/>
      <c r="S468" s="42"/>
      <c r="U468" s="43"/>
      <c r="Z468" s="44"/>
      <c r="AA468" s="44"/>
      <c r="AB468" s="436"/>
      <c r="AC468" s="437"/>
      <c r="AD468" s="300"/>
      <c r="AE468" s="438"/>
      <c r="AF468" s="438"/>
      <c r="AG468" s="438"/>
      <c r="AH468" s="439"/>
      <c r="AI468" s="439"/>
      <c r="AJ468" s="439"/>
      <c r="AK468" s="439"/>
      <c r="BD468" s="44"/>
    </row>
    <row r="469" spans="1:56" ht="25.5" customHeight="1" x14ac:dyDescent="0.2">
      <c r="A469" s="32" t="str">
        <f>IF(OR('Rote Liste'!$BC469="H",'Rote Liste'!$BC469="V"),"",J469)</f>
        <v>nb</v>
      </c>
      <c r="B469" s="48" t="str">
        <f t="shared" si="7"/>
        <v/>
      </c>
      <c r="C469" s="49" t="s">
        <v>2809</v>
      </c>
      <c r="D469" s="50"/>
      <c r="E469" s="51"/>
      <c r="F469" s="52"/>
      <c r="G469" s="53"/>
      <c r="H469" s="53"/>
      <c r="I469" s="54"/>
      <c r="J469" s="54" t="str">
        <f>INDEX(ESV!$D$1:$D$567,MATCH(IF(ISNA(INDEX(KLAV!$B$2:$B$10,MATCH(IF(ISBLANK($D469)," ",$D469),KLAV!$A$2:$A$10,0))+INDEX(KLAV!$B$13:$B$21,MATCH(IF(ISBLANK($E469)," ",$E469),KLAV!$A$13:$A$21,0))+INDEX(KLAV!$B$24:$B$30,MATCH(IF(ISBLANK($F469)," ",$F469),KLAV!$A$24:$A$30,0))),999,INDEX(KLAV!$B$2:$B$10,MATCH(IF(ISBLANK($D469)," ",$D469),KLAV!$A$2:$A$10,0))+INDEX(KLAV!$B$13:$B$21,MATCH(IF(ISBLANK($E469)," ",$E469),KLAV!$A$13:$A$21,0))+INDEX(KLAV!$B$24:$B$30,MATCH(IF(ISBLANK($F469)," ",$F469),KLAV!$A$24:$A$30,0))),ESV!$E$1:$E$567,))</f>
        <v>nb</v>
      </c>
      <c r="R469" s="42"/>
      <c r="S469" s="42"/>
      <c r="U469" s="43"/>
      <c r="Z469" s="44"/>
      <c r="AA469" s="44"/>
      <c r="AB469" s="436"/>
      <c r="AC469" s="437"/>
      <c r="AD469" s="300"/>
      <c r="AE469" s="438"/>
      <c r="AF469" s="438"/>
      <c r="AG469" s="438"/>
      <c r="AH469" s="439"/>
      <c r="AI469" s="439"/>
      <c r="AJ469" s="439"/>
      <c r="AK469" s="439"/>
      <c r="BD469" s="44"/>
    </row>
    <row r="470" spans="1:56" ht="25.5" customHeight="1" x14ac:dyDescent="0.2">
      <c r="A470" s="32" t="str">
        <f>IF(OR('Rote Liste'!$BC470="H",'Rote Liste'!$BC470="V"),"",J470)</f>
        <v>nb</v>
      </c>
      <c r="B470" s="48" t="str">
        <f t="shared" si="7"/>
        <v/>
      </c>
      <c r="C470" s="49" t="s">
        <v>2810</v>
      </c>
      <c r="D470" s="50"/>
      <c r="E470" s="51"/>
      <c r="F470" s="52"/>
      <c r="G470" s="53"/>
      <c r="H470" s="53"/>
      <c r="I470" s="54"/>
      <c r="J470" s="54" t="str">
        <f>INDEX(ESV!$D$1:$D$567,MATCH(IF(ISNA(INDEX(KLAV!$B$2:$B$10,MATCH(IF(ISBLANK($D470)," ",$D470),KLAV!$A$2:$A$10,0))+INDEX(KLAV!$B$13:$B$21,MATCH(IF(ISBLANK($E470)," ",$E470),KLAV!$A$13:$A$21,0))+INDEX(KLAV!$B$24:$B$30,MATCH(IF(ISBLANK($F470)," ",$F470),KLAV!$A$24:$A$30,0))),999,INDEX(KLAV!$B$2:$B$10,MATCH(IF(ISBLANK($D470)," ",$D470),KLAV!$A$2:$A$10,0))+INDEX(KLAV!$B$13:$B$21,MATCH(IF(ISBLANK($E470)," ",$E470),KLAV!$A$13:$A$21,0))+INDEX(KLAV!$B$24:$B$30,MATCH(IF(ISBLANK($F470)," ",$F470),KLAV!$A$24:$A$30,0))),ESV!$E$1:$E$567,))</f>
        <v>nb</v>
      </c>
      <c r="R470" s="42"/>
      <c r="S470" s="42"/>
      <c r="U470" s="43"/>
      <c r="Z470" s="44"/>
      <c r="AA470" s="44"/>
      <c r="AB470" s="436"/>
      <c r="AC470" s="437"/>
      <c r="AD470" s="300"/>
      <c r="AE470" s="438"/>
      <c r="AF470" s="438"/>
      <c r="AG470" s="438"/>
      <c r="AH470" s="439"/>
      <c r="AI470" s="439"/>
      <c r="AJ470" s="439"/>
      <c r="AK470" s="439"/>
      <c r="BD470" s="44"/>
    </row>
    <row r="471" spans="1:56" ht="25.5" customHeight="1" x14ac:dyDescent="0.2">
      <c r="A471" s="32" t="str">
        <f>IF(OR('Rote Liste'!$BC471="H",'Rote Liste'!$BC471="V"),"",J471)</f>
        <v>nb</v>
      </c>
      <c r="B471" s="48" t="str">
        <f t="shared" si="7"/>
        <v/>
      </c>
      <c r="C471" s="49" t="s">
        <v>2811</v>
      </c>
      <c r="D471" s="50"/>
      <c r="E471" s="51"/>
      <c r="F471" s="52"/>
      <c r="G471" s="53"/>
      <c r="H471" s="53"/>
      <c r="I471" s="54"/>
      <c r="J471" s="54" t="str">
        <f>INDEX(ESV!$D$1:$D$567,MATCH(IF(ISNA(INDEX(KLAV!$B$2:$B$10,MATCH(IF(ISBLANK($D471)," ",$D471),KLAV!$A$2:$A$10,0))+INDEX(KLAV!$B$13:$B$21,MATCH(IF(ISBLANK($E471)," ",$E471),KLAV!$A$13:$A$21,0))+INDEX(KLAV!$B$24:$B$30,MATCH(IF(ISBLANK($F471)," ",$F471),KLAV!$A$24:$A$30,0))),999,INDEX(KLAV!$B$2:$B$10,MATCH(IF(ISBLANK($D471)," ",$D471),KLAV!$A$2:$A$10,0))+INDEX(KLAV!$B$13:$B$21,MATCH(IF(ISBLANK($E471)," ",$E471),KLAV!$A$13:$A$21,0))+INDEX(KLAV!$B$24:$B$30,MATCH(IF(ISBLANK($F471)," ",$F471),KLAV!$A$24:$A$30,0))),ESV!$E$1:$E$567,))</f>
        <v>nb</v>
      </c>
      <c r="R471" s="42"/>
      <c r="S471" s="42"/>
      <c r="U471" s="43"/>
      <c r="Z471" s="44"/>
      <c r="AA471" s="44"/>
      <c r="AB471" s="436"/>
      <c r="AC471" s="437"/>
      <c r="AD471" s="300"/>
      <c r="AE471" s="438"/>
      <c r="AF471" s="438"/>
      <c r="AG471" s="438"/>
      <c r="AH471" s="439"/>
      <c r="AI471" s="439"/>
      <c r="AJ471" s="439"/>
      <c r="AK471" s="439"/>
      <c r="BD471" s="44"/>
    </row>
    <row r="472" spans="1:56" ht="25.5" customHeight="1" x14ac:dyDescent="0.2">
      <c r="A472" s="32" t="str">
        <f>IF(OR('Rote Liste'!$BC472="H",'Rote Liste'!$BC472="V"),"",J472)</f>
        <v>nb</v>
      </c>
      <c r="B472" s="48" t="str">
        <f t="shared" si="7"/>
        <v/>
      </c>
      <c r="C472" s="49" t="s">
        <v>2812</v>
      </c>
      <c r="D472" s="50"/>
      <c r="E472" s="51"/>
      <c r="F472" s="52"/>
      <c r="G472" s="53"/>
      <c r="H472" s="53"/>
      <c r="I472" s="54"/>
      <c r="J472" s="54" t="str">
        <f>INDEX(ESV!$D$1:$D$567,MATCH(IF(ISNA(INDEX(KLAV!$B$2:$B$10,MATCH(IF(ISBLANK($D472)," ",$D472),KLAV!$A$2:$A$10,0))+INDEX(KLAV!$B$13:$B$21,MATCH(IF(ISBLANK($E472)," ",$E472),KLAV!$A$13:$A$21,0))+INDEX(KLAV!$B$24:$B$30,MATCH(IF(ISBLANK($F472)," ",$F472),KLAV!$A$24:$A$30,0))),999,INDEX(KLAV!$B$2:$B$10,MATCH(IF(ISBLANK($D472)," ",$D472),KLAV!$A$2:$A$10,0))+INDEX(KLAV!$B$13:$B$21,MATCH(IF(ISBLANK($E472)," ",$E472),KLAV!$A$13:$A$21,0))+INDEX(KLAV!$B$24:$B$30,MATCH(IF(ISBLANK($F472)," ",$F472),KLAV!$A$24:$A$30,0))),ESV!$E$1:$E$567,))</f>
        <v>nb</v>
      </c>
      <c r="R472" s="42"/>
      <c r="S472" s="42"/>
      <c r="U472" s="43"/>
      <c r="Z472" s="44"/>
      <c r="AA472" s="44"/>
      <c r="AB472" s="436"/>
      <c r="AC472" s="437"/>
      <c r="AD472" s="300"/>
      <c r="AE472" s="438"/>
      <c r="AF472" s="438"/>
      <c r="AG472" s="438"/>
      <c r="AH472" s="439"/>
      <c r="AI472" s="439"/>
      <c r="AJ472" s="439"/>
      <c r="AK472" s="439"/>
      <c r="BD472" s="44"/>
    </row>
    <row r="473" spans="1:56" ht="25.5" customHeight="1" x14ac:dyDescent="0.2">
      <c r="A473" s="32" t="str">
        <f>IF(OR('Rote Liste'!$BC473="H",'Rote Liste'!$BC473="V"),"",J473)</f>
        <v>nb</v>
      </c>
      <c r="B473" s="48" t="str">
        <f t="shared" si="7"/>
        <v/>
      </c>
      <c r="C473" s="49" t="s">
        <v>2813</v>
      </c>
      <c r="D473" s="50"/>
      <c r="E473" s="51"/>
      <c r="F473" s="52"/>
      <c r="G473" s="53"/>
      <c r="H473" s="53"/>
      <c r="I473" s="54"/>
      <c r="J473" s="54" t="str">
        <f>INDEX(ESV!$D$1:$D$567,MATCH(IF(ISNA(INDEX(KLAV!$B$2:$B$10,MATCH(IF(ISBLANK($D473)," ",$D473),KLAV!$A$2:$A$10,0))+INDEX(KLAV!$B$13:$B$21,MATCH(IF(ISBLANK($E473)," ",$E473),KLAV!$A$13:$A$21,0))+INDEX(KLAV!$B$24:$B$30,MATCH(IF(ISBLANK($F473)," ",$F473),KLAV!$A$24:$A$30,0))),999,INDEX(KLAV!$B$2:$B$10,MATCH(IF(ISBLANK($D473)," ",$D473),KLAV!$A$2:$A$10,0))+INDEX(KLAV!$B$13:$B$21,MATCH(IF(ISBLANK($E473)," ",$E473),KLAV!$A$13:$A$21,0))+INDEX(KLAV!$B$24:$B$30,MATCH(IF(ISBLANK($F473)," ",$F473),KLAV!$A$24:$A$30,0))),ESV!$E$1:$E$567,))</f>
        <v>nb</v>
      </c>
      <c r="R473" s="42"/>
      <c r="S473" s="42"/>
      <c r="U473" s="43"/>
      <c r="Z473" s="44"/>
      <c r="AA473" s="44"/>
      <c r="AB473" s="436"/>
      <c r="AC473" s="437"/>
      <c r="AD473" s="300"/>
      <c r="AE473" s="438"/>
      <c r="AF473" s="438"/>
      <c r="AG473" s="438"/>
      <c r="AH473" s="439"/>
      <c r="AI473" s="439"/>
      <c r="AJ473" s="439"/>
      <c r="AK473" s="439"/>
      <c r="BD473" s="44"/>
    </row>
    <row r="474" spans="1:56" ht="25.5" customHeight="1" x14ac:dyDescent="0.2">
      <c r="A474" s="32" t="str">
        <f>IF(OR('Rote Liste'!$BC474="H",'Rote Liste'!$BC474="V"),"",J474)</f>
        <v>nb</v>
      </c>
      <c r="B474" s="48" t="str">
        <f t="shared" si="7"/>
        <v/>
      </c>
      <c r="C474" s="49" t="s">
        <v>2814</v>
      </c>
      <c r="D474" s="50"/>
      <c r="E474" s="51"/>
      <c r="F474" s="52"/>
      <c r="G474" s="53"/>
      <c r="H474" s="53"/>
      <c r="I474" s="54"/>
      <c r="J474" s="54" t="str">
        <f>INDEX(ESV!$D$1:$D$567,MATCH(IF(ISNA(INDEX(KLAV!$B$2:$B$10,MATCH(IF(ISBLANK($D474)," ",$D474),KLAV!$A$2:$A$10,0))+INDEX(KLAV!$B$13:$B$21,MATCH(IF(ISBLANK($E474)," ",$E474),KLAV!$A$13:$A$21,0))+INDEX(KLAV!$B$24:$B$30,MATCH(IF(ISBLANK($F474)," ",$F474),KLAV!$A$24:$A$30,0))),999,INDEX(KLAV!$B$2:$B$10,MATCH(IF(ISBLANK($D474)," ",$D474),KLAV!$A$2:$A$10,0))+INDEX(KLAV!$B$13:$B$21,MATCH(IF(ISBLANK($E474)," ",$E474),KLAV!$A$13:$A$21,0))+INDEX(KLAV!$B$24:$B$30,MATCH(IF(ISBLANK($F474)," ",$F474),KLAV!$A$24:$A$30,0))),ESV!$E$1:$E$567,))</f>
        <v>nb</v>
      </c>
      <c r="R474" s="42"/>
      <c r="S474" s="42"/>
      <c r="U474" s="43"/>
      <c r="Z474" s="44"/>
      <c r="AA474" s="44"/>
      <c r="AB474" s="436"/>
      <c r="AC474" s="437"/>
      <c r="AD474" s="300"/>
      <c r="AE474" s="438"/>
      <c r="AF474" s="438"/>
      <c r="AG474" s="438"/>
      <c r="AH474" s="439"/>
      <c r="AI474" s="439"/>
      <c r="AJ474" s="439"/>
      <c r="AK474" s="439"/>
      <c r="BD474" s="44"/>
    </row>
    <row r="475" spans="1:56" ht="25.5" customHeight="1" x14ac:dyDescent="0.2">
      <c r="A475" s="32" t="str">
        <f>IF(OR('Rote Liste'!$BC475="H",'Rote Liste'!$BC475="V"),"",J475)</f>
        <v>nb</v>
      </c>
      <c r="B475" s="48" t="str">
        <f t="shared" ref="B475:B529" si="8">IF(D475="AE?","E?",IF(D475="AE","E",""))</f>
        <v/>
      </c>
      <c r="C475" s="49" t="s">
        <v>2815</v>
      </c>
      <c r="D475" s="50"/>
      <c r="E475" s="51"/>
      <c r="F475" s="52"/>
      <c r="G475" s="53"/>
      <c r="H475" s="53"/>
      <c r="I475" s="54"/>
      <c r="J475" s="54" t="str">
        <f>INDEX(ESV!$D$1:$D$567,MATCH(IF(ISNA(INDEX(KLAV!$B$2:$B$10,MATCH(IF(ISBLANK($D475)," ",$D475),KLAV!$A$2:$A$10,0))+INDEX(KLAV!$B$13:$B$21,MATCH(IF(ISBLANK($E475)," ",$E475),KLAV!$A$13:$A$21,0))+INDEX(KLAV!$B$24:$B$30,MATCH(IF(ISBLANK($F475)," ",$F475),KLAV!$A$24:$A$30,0))),999,INDEX(KLAV!$B$2:$B$10,MATCH(IF(ISBLANK($D475)," ",$D475),KLAV!$A$2:$A$10,0))+INDEX(KLAV!$B$13:$B$21,MATCH(IF(ISBLANK($E475)," ",$E475),KLAV!$A$13:$A$21,0))+INDEX(KLAV!$B$24:$B$30,MATCH(IF(ISBLANK($F475)," ",$F475),KLAV!$A$24:$A$30,0))),ESV!$E$1:$E$567,))</f>
        <v>nb</v>
      </c>
      <c r="R475" s="42"/>
      <c r="S475" s="42"/>
      <c r="U475" s="43"/>
      <c r="Z475" s="44"/>
      <c r="AA475" s="44"/>
      <c r="AB475" s="436"/>
      <c r="AC475" s="437"/>
      <c r="AD475" s="300"/>
      <c r="AE475" s="438"/>
      <c r="AF475" s="438"/>
      <c r="AG475" s="438"/>
      <c r="AH475" s="439"/>
      <c r="AI475" s="439"/>
      <c r="AJ475" s="439"/>
      <c r="AK475" s="439"/>
      <c r="BD475" s="44"/>
    </row>
    <row r="476" spans="1:56" ht="25.5" customHeight="1" x14ac:dyDescent="0.2">
      <c r="A476" s="32" t="str">
        <f>IF(OR('Rote Liste'!$BC476="H",'Rote Liste'!$BC476="V"),"",J476)</f>
        <v>nb</v>
      </c>
      <c r="B476" s="48" t="str">
        <f t="shared" si="8"/>
        <v/>
      </c>
      <c r="C476" s="49" t="s">
        <v>3168</v>
      </c>
      <c r="D476" s="50"/>
      <c r="E476" s="51"/>
      <c r="F476" s="52"/>
      <c r="G476" s="53"/>
      <c r="H476" s="53"/>
      <c r="I476" s="54"/>
      <c r="J476" s="54" t="str">
        <f>INDEX(ESV!$D$1:$D$567,MATCH(IF(ISNA(INDEX(KLAV!$B$2:$B$10,MATCH(IF(ISBLANK($D476)," ",$D476),KLAV!$A$2:$A$10,0))+INDEX(KLAV!$B$13:$B$21,MATCH(IF(ISBLANK($E476)," ",$E476),KLAV!$A$13:$A$21,0))+INDEX(KLAV!$B$24:$B$30,MATCH(IF(ISBLANK($F476)," ",$F476),KLAV!$A$24:$A$30,0))),999,INDEX(KLAV!$B$2:$B$10,MATCH(IF(ISBLANK($D476)," ",$D476),KLAV!$A$2:$A$10,0))+INDEX(KLAV!$B$13:$B$21,MATCH(IF(ISBLANK($E476)," ",$E476),KLAV!$A$13:$A$21,0))+INDEX(KLAV!$B$24:$B$30,MATCH(IF(ISBLANK($F476)," ",$F476),KLAV!$A$24:$A$30,0))),ESV!$E$1:$E$567,))</f>
        <v>nb</v>
      </c>
      <c r="R476" s="42"/>
      <c r="S476" s="42"/>
      <c r="U476" s="43"/>
      <c r="Z476" s="44"/>
      <c r="AA476" s="44"/>
      <c r="AB476" s="436"/>
      <c r="AC476" s="437"/>
      <c r="AD476" s="300"/>
      <c r="AE476" s="438"/>
      <c r="AF476" s="438"/>
      <c r="AG476" s="438"/>
      <c r="AH476" s="439"/>
      <c r="AI476" s="439"/>
      <c r="AJ476" s="439"/>
      <c r="AK476" s="439"/>
      <c r="BD476" s="44"/>
    </row>
    <row r="477" spans="1:56" ht="25.5" customHeight="1" x14ac:dyDescent="0.2">
      <c r="A477" s="32" t="str">
        <f>IF(OR('Rote Liste'!$BC477="H",'Rote Liste'!$BC477="V"),"",J477)</f>
        <v>nb</v>
      </c>
      <c r="B477" s="48" t="str">
        <f t="shared" si="8"/>
        <v/>
      </c>
      <c r="C477" s="49" t="s">
        <v>2816</v>
      </c>
      <c r="D477" s="50"/>
      <c r="E477" s="51"/>
      <c r="F477" s="52"/>
      <c r="G477" s="53"/>
      <c r="H477" s="53"/>
      <c r="I477" s="54"/>
      <c r="J477" s="54" t="str">
        <f>INDEX(ESV!$D$1:$D$567,MATCH(IF(ISNA(INDEX(KLAV!$B$2:$B$10,MATCH(IF(ISBLANK($D477)," ",$D477),KLAV!$A$2:$A$10,0))+INDEX(KLAV!$B$13:$B$21,MATCH(IF(ISBLANK($E477)," ",$E477),KLAV!$A$13:$A$21,0))+INDEX(KLAV!$B$24:$B$30,MATCH(IF(ISBLANK($F477)," ",$F477),KLAV!$A$24:$A$30,0))),999,INDEX(KLAV!$B$2:$B$10,MATCH(IF(ISBLANK($D477)," ",$D477),KLAV!$A$2:$A$10,0))+INDEX(KLAV!$B$13:$B$21,MATCH(IF(ISBLANK($E477)," ",$E477),KLAV!$A$13:$A$21,0))+INDEX(KLAV!$B$24:$B$30,MATCH(IF(ISBLANK($F477)," ",$F477),KLAV!$A$24:$A$30,0))),ESV!$E$1:$E$567,))</f>
        <v>nb</v>
      </c>
      <c r="R477" s="42"/>
      <c r="S477" s="42"/>
      <c r="U477" s="43"/>
      <c r="Z477" s="44"/>
      <c r="AA477" s="44"/>
      <c r="AB477" s="436"/>
      <c r="AC477" s="437"/>
      <c r="AD477" s="300"/>
      <c r="AE477" s="438"/>
      <c r="AF477" s="438"/>
      <c r="AG477" s="438"/>
      <c r="AH477" s="439"/>
      <c r="AI477" s="439"/>
      <c r="AJ477" s="439"/>
      <c r="AK477" s="439"/>
      <c r="BD477" s="44"/>
    </row>
    <row r="478" spans="1:56" ht="25.5" customHeight="1" x14ac:dyDescent="0.2">
      <c r="A478" s="32" t="str">
        <f>IF(OR('Rote Liste'!$BC478="H",'Rote Liste'!$BC478="V"),"",J478)</f>
        <v>nb</v>
      </c>
      <c r="B478" s="48" t="str">
        <f t="shared" si="8"/>
        <v/>
      </c>
      <c r="C478" s="49" t="s">
        <v>2817</v>
      </c>
      <c r="D478" s="50"/>
      <c r="E478" s="51"/>
      <c r="F478" s="52"/>
      <c r="G478" s="53"/>
      <c r="H478" s="53"/>
      <c r="I478" s="54"/>
      <c r="J478" s="54" t="str">
        <f>INDEX(ESV!$D$1:$D$567,MATCH(IF(ISNA(INDEX(KLAV!$B$2:$B$10,MATCH(IF(ISBLANK($D478)," ",$D478),KLAV!$A$2:$A$10,0))+INDEX(KLAV!$B$13:$B$21,MATCH(IF(ISBLANK($E478)," ",$E478),KLAV!$A$13:$A$21,0))+INDEX(KLAV!$B$24:$B$30,MATCH(IF(ISBLANK($F478)," ",$F478),KLAV!$A$24:$A$30,0))),999,INDEX(KLAV!$B$2:$B$10,MATCH(IF(ISBLANK($D478)," ",$D478),KLAV!$A$2:$A$10,0))+INDEX(KLAV!$B$13:$B$21,MATCH(IF(ISBLANK($E478)," ",$E478),KLAV!$A$13:$A$21,0))+INDEX(KLAV!$B$24:$B$30,MATCH(IF(ISBLANK($F478)," ",$F478),KLAV!$A$24:$A$30,0))),ESV!$E$1:$E$567,))</f>
        <v>nb</v>
      </c>
      <c r="R478" s="42"/>
      <c r="S478" s="42"/>
      <c r="U478" s="43"/>
      <c r="Z478" s="44"/>
      <c r="AA478" s="44"/>
      <c r="AB478" s="436"/>
      <c r="AC478" s="437"/>
      <c r="AD478" s="300"/>
      <c r="AE478" s="438"/>
      <c r="AF478" s="438"/>
      <c r="AG478" s="438"/>
      <c r="AH478" s="439"/>
      <c r="AI478" s="439"/>
      <c r="AJ478" s="439"/>
      <c r="AK478" s="439"/>
      <c r="BD478" s="44"/>
    </row>
    <row r="479" spans="1:56" ht="25.5" customHeight="1" x14ac:dyDescent="0.2">
      <c r="A479" s="32" t="str">
        <f>IF(OR('Rote Liste'!$BC479="H",'Rote Liste'!$BC479="V"),"",J479)</f>
        <v>nb</v>
      </c>
      <c r="B479" s="48" t="str">
        <f t="shared" si="8"/>
        <v/>
      </c>
      <c r="C479" s="49" t="s">
        <v>2818</v>
      </c>
      <c r="D479" s="50"/>
      <c r="E479" s="51"/>
      <c r="F479" s="52"/>
      <c r="G479" s="53"/>
      <c r="H479" s="53"/>
      <c r="I479" s="54"/>
      <c r="J479" s="54" t="str">
        <f>INDEX(ESV!$D$1:$D$567,MATCH(IF(ISNA(INDEX(KLAV!$B$2:$B$10,MATCH(IF(ISBLANK($D479)," ",$D479),KLAV!$A$2:$A$10,0))+INDEX(KLAV!$B$13:$B$21,MATCH(IF(ISBLANK($E479)," ",$E479),KLAV!$A$13:$A$21,0))+INDEX(KLAV!$B$24:$B$30,MATCH(IF(ISBLANK($F479)," ",$F479),KLAV!$A$24:$A$30,0))),999,INDEX(KLAV!$B$2:$B$10,MATCH(IF(ISBLANK($D479)," ",$D479),KLAV!$A$2:$A$10,0))+INDEX(KLAV!$B$13:$B$21,MATCH(IF(ISBLANK($E479)," ",$E479),KLAV!$A$13:$A$21,0))+INDEX(KLAV!$B$24:$B$30,MATCH(IF(ISBLANK($F479)," ",$F479),KLAV!$A$24:$A$30,0))),ESV!$E$1:$E$567,))</f>
        <v>nb</v>
      </c>
      <c r="R479" s="42"/>
      <c r="S479" s="42"/>
      <c r="U479" s="43"/>
      <c r="Z479" s="44"/>
      <c r="AA479" s="44"/>
      <c r="AB479" s="436"/>
      <c r="AC479" s="437"/>
      <c r="AD479" s="300"/>
      <c r="AE479" s="438"/>
      <c r="AF479" s="438"/>
      <c r="AG479" s="438"/>
      <c r="AH479" s="439"/>
      <c r="AI479" s="439"/>
      <c r="AJ479" s="439"/>
      <c r="AK479" s="439"/>
      <c r="BD479" s="44"/>
    </row>
    <row r="480" spans="1:56" ht="25.5" customHeight="1" x14ac:dyDescent="0.2">
      <c r="A480" s="32" t="str">
        <f>IF(OR('Rote Liste'!$BC480="H",'Rote Liste'!$BC480="V"),"",J480)</f>
        <v>nb</v>
      </c>
      <c r="B480" s="48" t="str">
        <f t="shared" si="8"/>
        <v/>
      </c>
      <c r="C480" s="49" t="s">
        <v>3169</v>
      </c>
      <c r="D480" s="50"/>
      <c r="E480" s="51"/>
      <c r="F480" s="52"/>
      <c r="G480" s="53"/>
      <c r="H480" s="53"/>
      <c r="I480" s="54"/>
      <c r="J480" s="54" t="str">
        <f>INDEX(ESV!$D$1:$D$567,MATCH(IF(ISNA(INDEX(KLAV!$B$2:$B$10,MATCH(IF(ISBLANK($D480)," ",$D480),KLAV!$A$2:$A$10,0))+INDEX(KLAV!$B$13:$B$21,MATCH(IF(ISBLANK($E480)," ",$E480),KLAV!$A$13:$A$21,0))+INDEX(KLAV!$B$24:$B$30,MATCH(IF(ISBLANK($F480)," ",$F480),KLAV!$A$24:$A$30,0))),999,INDEX(KLAV!$B$2:$B$10,MATCH(IF(ISBLANK($D480)," ",$D480),KLAV!$A$2:$A$10,0))+INDEX(KLAV!$B$13:$B$21,MATCH(IF(ISBLANK($E480)," ",$E480),KLAV!$A$13:$A$21,0))+INDEX(KLAV!$B$24:$B$30,MATCH(IF(ISBLANK($F480)," ",$F480),KLAV!$A$24:$A$30,0))),ESV!$E$1:$E$567,))</f>
        <v>nb</v>
      </c>
      <c r="R480" s="42"/>
      <c r="S480" s="42"/>
      <c r="U480" s="43"/>
      <c r="Z480" s="44"/>
      <c r="AA480" s="44"/>
      <c r="AB480" s="436"/>
      <c r="AC480" s="437"/>
      <c r="AD480" s="300"/>
      <c r="AE480" s="438"/>
      <c r="AF480" s="438"/>
      <c r="AG480" s="438"/>
      <c r="AH480" s="439"/>
      <c r="AI480" s="439"/>
      <c r="AJ480" s="439"/>
      <c r="AK480" s="439"/>
      <c r="BD480" s="44"/>
    </row>
    <row r="481" spans="1:56" ht="25.5" customHeight="1" x14ac:dyDescent="0.2">
      <c r="A481" s="32" t="str">
        <f>IF(OR('Rote Liste'!$BC481="H",'Rote Liste'!$BC481="V"),"",J481)</f>
        <v>nb</v>
      </c>
      <c r="B481" s="48" t="str">
        <f t="shared" si="8"/>
        <v/>
      </c>
      <c r="C481" s="49" t="s">
        <v>2819</v>
      </c>
      <c r="D481" s="50"/>
      <c r="E481" s="51"/>
      <c r="F481" s="52"/>
      <c r="G481" s="53"/>
      <c r="H481" s="53"/>
      <c r="I481" s="54"/>
      <c r="J481" s="54" t="str">
        <f>INDEX(ESV!$D$1:$D$567,MATCH(IF(ISNA(INDEX(KLAV!$B$2:$B$10,MATCH(IF(ISBLANK($D481)," ",$D481),KLAV!$A$2:$A$10,0))+INDEX(KLAV!$B$13:$B$21,MATCH(IF(ISBLANK($E481)," ",$E481),KLAV!$A$13:$A$21,0))+INDEX(KLAV!$B$24:$B$30,MATCH(IF(ISBLANK($F481)," ",$F481),KLAV!$A$24:$A$30,0))),999,INDEX(KLAV!$B$2:$B$10,MATCH(IF(ISBLANK($D481)," ",$D481),KLAV!$A$2:$A$10,0))+INDEX(KLAV!$B$13:$B$21,MATCH(IF(ISBLANK($E481)," ",$E481),KLAV!$A$13:$A$21,0))+INDEX(KLAV!$B$24:$B$30,MATCH(IF(ISBLANK($F481)," ",$F481),KLAV!$A$24:$A$30,0))),ESV!$E$1:$E$567,))</f>
        <v>nb</v>
      </c>
      <c r="R481" s="42"/>
      <c r="S481" s="42"/>
      <c r="U481" s="43"/>
      <c r="Z481" s="44"/>
      <c r="AA481" s="44"/>
      <c r="AB481" s="436"/>
      <c r="AC481" s="437"/>
      <c r="AD481" s="300"/>
      <c r="AE481" s="438"/>
      <c r="AF481" s="438"/>
      <c r="AG481" s="438"/>
      <c r="AH481" s="439"/>
      <c r="AI481" s="439"/>
      <c r="AJ481" s="439"/>
      <c r="AK481" s="439"/>
      <c r="BD481" s="44"/>
    </row>
    <row r="482" spans="1:56" ht="25.5" customHeight="1" x14ac:dyDescent="0.2">
      <c r="A482" s="32" t="str">
        <f>IF(OR('Rote Liste'!$BC482="H",'Rote Liste'!$BC482="V"),"",J482)</f>
        <v>nb</v>
      </c>
      <c r="B482" s="48" t="str">
        <f t="shared" si="8"/>
        <v/>
      </c>
      <c r="C482" s="49" t="s">
        <v>2820</v>
      </c>
      <c r="D482" s="50"/>
      <c r="E482" s="51"/>
      <c r="F482" s="52"/>
      <c r="G482" s="53"/>
      <c r="H482" s="53"/>
      <c r="I482" s="54"/>
      <c r="J482" s="54" t="str">
        <f>INDEX(ESV!$D$1:$D$567,MATCH(IF(ISNA(INDEX(KLAV!$B$2:$B$10,MATCH(IF(ISBLANK($D482)," ",$D482),KLAV!$A$2:$A$10,0))+INDEX(KLAV!$B$13:$B$21,MATCH(IF(ISBLANK($E482)," ",$E482),KLAV!$A$13:$A$21,0))+INDEX(KLAV!$B$24:$B$30,MATCH(IF(ISBLANK($F482)," ",$F482),KLAV!$A$24:$A$30,0))),999,INDEX(KLAV!$B$2:$B$10,MATCH(IF(ISBLANK($D482)," ",$D482),KLAV!$A$2:$A$10,0))+INDEX(KLAV!$B$13:$B$21,MATCH(IF(ISBLANK($E482)," ",$E482),KLAV!$A$13:$A$21,0))+INDEX(KLAV!$B$24:$B$30,MATCH(IF(ISBLANK($F482)," ",$F482),KLAV!$A$24:$A$30,0))),ESV!$E$1:$E$567,))</f>
        <v>nb</v>
      </c>
      <c r="R482" s="42"/>
      <c r="S482" s="42"/>
      <c r="U482" s="43"/>
      <c r="Z482" s="44"/>
      <c r="AA482" s="44"/>
      <c r="AB482" s="436"/>
      <c r="AC482" s="437"/>
      <c r="AD482" s="300"/>
      <c r="AE482" s="438"/>
      <c r="AF482" s="438"/>
      <c r="AG482" s="438"/>
      <c r="AH482" s="439"/>
      <c r="AI482" s="439"/>
      <c r="AJ482" s="439"/>
      <c r="AK482" s="439"/>
      <c r="BD482" s="44"/>
    </row>
    <row r="483" spans="1:56" ht="25.5" customHeight="1" x14ac:dyDescent="0.2">
      <c r="A483" s="32" t="str">
        <f>IF(OR('Rote Liste'!$BC483="H",'Rote Liste'!$BC483="V"),"",J483)</f>
        <v>nb</v>
      </c>
      <c r="B483" s="48" t="str">
        <f t="shared" si="8"/>
        <v/>
      </c>
      <c r="C483" s="49" t="s">
        <v>2821</v>
      </c>
      <c r="D483" s="50"/>
      <c r="E483" s="51"/>
      <c r="F483" s="52"/>
      <c r="G483" s="53"/>
      <c r="H483" s="53"/>
      <c r="I483" s="54"/>
      <c r="J483" s="54" t="str">
        <f>INDEX(ESV!$D$1:$D$567,MATCH(IF(ISNA(INDEX(KLAV!$B$2:$B$10,MATCH(IF(ISBLANK($D483)," ",$D483),KLAV!$A$2:$A$10,0))+INDEX(KLAV!$B$13:$B$21,MATCH(IF(ISBLANK($E483)," ",$E483),KLAV!$A$13:$A$21,0))+INDEX(KLAV!$B$24:$B$30,MATCH(IF(ISBLANK($F483)," ",$F483),KLAV!$A$24:$A$30,0))),999,INDEX(KLAV!$B$2:$B$10,MATCH(IF(ISBLANK($D483)," ",$D483),KLAV!$A$2:$A$10,0))+INDEX(KLAV!$B$13:$B$21,MATCH(IF(ISBLANK($E483)," ",$E483),KLAV!$A$13:$A$21,0))+INDEX(KLAV!$B$24:$B$30,MATCH(IF(ISBLANK($F483)," ",$F483),KLAV!$A$24:$A$30,0))),ESV!$E$1:$E$567,))</f>
        <v>nb</v>
      </c>
      <c r="R483" s="42"/>
      <c r="S483" s="42"/>
      <c r="U483" s="43"/>
      <c r="Z483" s="44"/>
      <c r="AA483" s="44"/>
      <c r="AB483" s="436"/>
      <c r="AC483" s="437"/>
      <c r="AD483" s="300"/>
      <c r="AE483" s="438"/>
      <c r="AF483" s="438"/>
      <c r="AG483" s="438"/>
      <c r="AH483" s="439"/>
      <c r="AI483" s="439"/>
      <c r="AJ483" s="439"/>
      <c r="AK483" s="439"/>
      <c r="BD483" s="44"/>
    </row>
    <row r="484" spans="1:56" ht="25.5" customHeight="1" x14ac:dyDescent="0.2">
      <c r="A484" s="32" t="str">
        <f>IF(OR('Rote Liste'!$BC484="H",'Rote Liste'!$BC484="V"),"",J484)</f>
        <v>nb</v>
      </c>
      <c r="B484" s="48" t="str">
        <f t="shared" si="8"/>
        <v/>
      </c>
      <c r="C484" s="49" t="s">
        <v>2822</v>
      </c>
      <c r="D484" s="50"/>
      <c r="E484" s="51"/>
      <c r="F484" s="52"/>
      <c r="G484" s="53"/>
      <c r="H484" s="53"/>
      <c r="I484" s="54"/>
      <c r="J484" s="54" t="str">
        <f>INDEX(ESV!$D$1:$D$567,MATCH(IF(ISNA(INDEX(KLAV!$B$2:$B$10,MATCH(IF(ISBLANK($D484)," ",$D484),KLAV!$A$2:$A$10,0))+INDEX(KLAV!$B$13:$B$21,MATCH(IF(ISBLANK($E484)," ",$E484),KLAV!$A$13:$A$21,0))+INDEX(KLAV!$B$24:$B$30,MATCH(IF(ISBLANK($F484)," ",$F484),KLAV!$A$24:$A$30,0))),999,INDEX(KLAV!$B$2:$B$10,MATCH(IF(ISBLANK($D484)," ",$D484),KLAV!$A$2:$A$10,0))+INDEX(KLAV!$B$13:$B$21,MATCH(IF(ISBLANK($E484)," ",$E484),KLAV!$A$13:$A$21,0))+INDEX(KLAV!$B$24:$B$30,MATCH(IF(ISBLANK($F484)," ",$F484),KLAV!$A$24:$A$30,0))),ESV!$E$1:$E$567,))</f>
        <v>nb</v>
      </c>
      <c r="R484" s="42"/>
      <c r="S484" s="42"/>
      <c r="U484" s="43"/>
      <c r="Z484" s="44"/>
      <c r="AA484" s="44"/>
      <c r="AB484" s="436"/>
      <c r="AC484" s="437"/>
      <c r="AD484" s="300"/>
      <c r="AE484" s="438"/>
      <c r="AF484" s="438"/>
      <c r="AG484" s="438"/>
      <c r="AH484" s="439"/>
      <c r="AI484" s="439"/>
      <c r="AJ484" s="439"/>
      <c r="AK484" s="439"/>
      <c r="BD484" s="44"/>
    </row>
    <row r="485" spans="1:56" ht="25.5" customHeight="1" x14ac:dyDescent="0.2">
      <c r="A485" s="32" t="str">
        <f>IF(OR('Rote Liste'!$BC485="H",'Rote Liste'!$BC485="V"),"",J485)</f>
        <v>nb</v>
      </c>
      <c r="B485" s="48" t="str">
        <f t="shared" si="8"/>
        <v/>
      </c>
      <c r="C485" s="49" t="s">
        <v>2823</v>
      </c>
      <c r="D485" s="50"/>
      <c r="E485" s="51"/>
      <c r="F485" s="52"/>
      <c r="G485" s="53"/>
      <c r="H485" s="53"/>
      <c r="I485" s="54"/>
      <c r="J485" s="54" t="str">
        <f>INDEX(ESV!$D$1:$D$567,MATCH(IF(ISNA(INDEX(KLAV!$B$2:$B$10,MATCH(IF(ISBLANK($D485)," ",$D485),KLAV!$A$2:$A$10,0))+INDEX(KLAV!$B$13:$B$21,MATCH(IF(ISBLANK($E485)," ",$E485),KLAV!$A$13:$A$21,0))+INDEX(KLAV!$B$24:$B$30,MATCH(IF(ISBLANK($F485)," ",$F485),KLAV!$A$24:$A$30,0))),999,INDEX(KLAV!$B$2:$B$10,MATCH(IF(ISBLANK($D485)," ",$D485),KLAV!$A$2:$A$10,0))+INDEX(KLAV!$B$13:$B$21,MATCH(IF(ISBLANK($E485)," ",$E485),KLAV!$A$13:$A$21,0))+INDEX(KLAV!$B$24:$B$30,MATCH(IF(ISBLANK($F485)," ",$F485),KLAV!$A$24:$A$30,0))),ESV!$E$1:$E$567,))</f>
        <v>nb</v>
      </c>
      <c r="R485" s="42"/>
      <c r="S485" s="42"/>
      <c r="U485" s="43"/>
      <c r="Z485" s="44"/>
      <c r="AA485" s="44"/>
      <c r="AB485" s="436"/>
      <c r="AC485" s="437"/>
      <c r="AD485" s="300"/>
      <c r="AE485" s="438"/>
      <c r="AF485" s="438"/>
      <c r="AG485" s="438"/>
      <c r="AH485" s="439"/>
      <c r="AI485" s="439"/>
      <c r="AJ485" s="439"/>
      <c r="AK485" s="439"/>
      <c r="BD485" s="44"/>
    </row>
    <row r="486" spans="1:56" ht="25.5" customHeight="1" x14ac:dyDescent="0.2">
      <c r="A486" s="32" t="str">
        <f>IF(OR('Rote Liste'!$BC486="H",'Rote Liste'!$BC486="V"),"",J486)</f>
        <v>nb</v>
      </c>
      <c r="B486" s="48" t="str">
        <f t="shared" si="8"/>
        <v/>
      </c>
      <c r="C486" s="49" t="s">
        <v>2824</v>
      </c>
      <c r="D486" s="50"/>
      <c r="E486" s="51"/>
      <c r="F486" s="52"/>
      <c r="G486" s="53"/>
      <c r="H486" s="53"/>
      <c r="I486" s="54"/>
      <c r="J486" s="54" t="str">
        <f>INDEX(ESV!$D$1:$D$567,MATCH(IF(ISNA(INDEX(KLAV!$B$2:$B$10,MATCH(IF(ISBLANK($D486)," ",$D486),KLAV!$A$2:$A$10,0))+INDEX(KLAV!$B$13:$B$21,MATCH(IF(ISBLANK($E486)," ",$E486),KLAV!$A$13:$A$21,0))+INDEX(KLAV!$B$24:$B$30,MATCH(IF(ISBLANK($F486)," ",$F486),KLAV!$A$24:$A$30,0))),999,INDEX(KLAV!$B$2:$B$10,MATCH(IF(ISBLANK($D486)," ",$D486),KLAV!$A$2:$A$10,0))+INDEX(KLAV!$B$13:$B$21,MATCH(IF(ISBLANK($E486)," ",$E486),KLAV!$A$13:$A$21,0))+INDEX(KLAV!$B$24:$B$30,MATCH(IF(ISBLANK($F486)," ",$F486),KLAV!$A$24:$A$30,0))),ESV!$E$1:$E$567,))</f>
        <v>nb</v>
      </c>
      <c r="R486" s="42"/>
      <c r="S486" s="42"/>
      <c r="U486" s="43"/>
      <c r="Z486" s="44"/>
      <c r="AA486" s="44"/>
      <c r="AB486" s="436"/>
      <c r="AC486" s="437"/>
      <c r="AD486" s="300"/>
      <c r="AE486" s="438"/>
      <c r="AF486" s="438"/>
      <c r="AG486" s="438"/>
      <c r="AH486" s="439"/>
      <c r="AI486" s="439"/>
      <c r="AJ486" s="439"/>
      <c r="AK486" s="439"/>
      <c r="BD486" s="44"/>
    </row>
    <row r="487" spans="1:56" ht="25.5" customHeight="1" x14ac:dyDescent="0.2">
      <c r="A487" s="32" t="str">
        <f>IF(OR('Rote Liste'!$BC487="H",'Rote Liste'!$BC487="V"),"",J487)</f>
        <v>nb</v>
      </c>
      <c r="B487" s="48" t="str">
        <f t="shared" si="8"/>
        <v/>
      </c>
      <c r="C487" s="49" t="s">
        <v>3061</v>
      </c>
      <c r="D487" s="50"/>
      <c r="E487" s="51"/>
      <c r="F487" s="52"/>
      <c r="G487" s="53"/>
      <c r="H487" s="53"/>
      <c r="I487" s="54"/>
      <c r="J487" s="54" t="str">
        <f>INDEX(ESV!$D$1:$D$567,MATCH(IF(ISNA(INDEX(KLAV!$B$2:$B$10,MATCH(IF(ISBLANK($D487)," ",$D487),KLAV!$A$2:$A$10,0))+INDEX(KLAV!$B$13:$B$21,MATCH(IF(ISBLANK($E487)," ",$E487),KLAV!$A$13:$A$21,0))+INDEX(KLAV!$B$24:$B$30,MATCH(IF(ISBLANK($F487)," ",$F487),KLAV!$A$24:$A$30,0))),999,INDEX(KLAV!$B$2:$B$10,MATCH(IF(ISBLANK($D487)," ",$D487),KLAV!$A$2:$A$10,0))+INDEX(KLAV!$B$13:$B$21,MATCH(IF(ISBLANK($E487)," ",$E487),KLAV!$A$13:$A$21,0))+INDEX(KLAV!$B$24:$B$30,MATCH(IF(ISBLANK($F487)," ",$F487),KLAV!$A$24:$A$30,0))),ESV!$E$1:$E$567,))</f>
        <v>nb</v>
      </c>
      <c r="R487" s="42"/>
      <c r="S487" s="42"/>
      <c r="U487" s="43"/>
      <c r="Z487" s="44"/>
      <c r="AA487" s="44"/>
      <c r="AB487" s="436"/>
      <c r="AC487" s="437"/>
      <c r="AD487" s="300"/>
      <c r="AE487" s="438"/>
      <c r="AF487" s="438"/>
      <c r="AG487" s="438"/>
      <c r="AH487" s="439"/>
      <c r="AI487" s="439"/>
      <c r="AJ487" s="439"/>
      <c r="AK487" s="439"/>
      <c r="BD487" s="44"/>
    </row>
    <row r="488" spans="1:56" ht="25.5" customHeight="1" x14ac:dyDescent="0.2">
      <c r="A488" s="32" t="str">
        <f>IF(OR('Rote Liste'!$BC488="H",'Rote Liste'!$BC488="V"),"",J488)</f>
        <v>nb</v>
      </c>
      <c r="B488" s="48" t="str">
        <f t="shared" si="8"/>
        <v/>
      </c>
      <c r="C488" s="49" t="s">
        <v>2825</v>
      </c>
      <c r="D488" s="50"/>
      <c r="E488" s="51"/>
      <c r="F488" s="52"/>
      <c r="G488" s="53"/>
      <c r="H488" s="53"/>
      <c r="I488" s="54"/>
      <c r="J488" s="54" t="str">
        <f>INDEX(ESV!$D$1:$D$567,MATCH(IF(ISNA(INDEX(KLAV!$B$2:$B$10,MATCH(IF(ISBLANK($D488)," ",$D488),KLAV!$A$2:$A$10,0))+INDEX(KLAV!$B$13:$B$21,MATCH(IF(ISBLANK($E488)," ",$E488),KLAV!$A$13:$A$21,0))+INDEX(KLAV!$B$24:$B$30,MATCH(IF(ISBLANK($F488)," ",$F488),KLAV!$A$24:$A$30,0))),999,INDEX(KLAV!$B$2:$B$10,MATCH(IF(ISBLANK($D488)," ",$D488),KLAV!$A$2:$A$10,0))+INDEX(KLAV!$B$13:$B$21,MATCH(IF(ISBLANK($E488)," ",$E488),KLAV!$A$13:$A$21,0))+INDEX(KLAV!$B$24:$B$30,MATCH(IF(ISBLANK($F488)," ",$F488),KLAV!$A$24:$A$30,0))),ESV!$E$1:$E$567,))</f>
        <v>nb</v>
      </c>
      <c r="R488" s="42"/>
      <c r="S488" s="42"/>
      <c r="U488" s="43"/>
      <c r="Z488" s="44"/>
      <c r="AA488" s="44"/>
      <c r="AB488" s="436"/>
      <c r="AC488" s="437"/>
      <c r="AD488" s="300"/>
      <c r="AE488" s="438"/>
      <c r="AF488" s="438"/>
      <c r="AG488" s="438"/>
      <c r="AH488" s="439"/>
      <c r="AI488" s="439"/>
      <c r="AJ488" s="439"/>
      <c r="AK488" s="439"/>
      <c r="BD488" s="44"/>
    </row>
    <row r="489" spans="1:56" ht="25.5" customHeight="1" x14ac:dyDescent="0.2">
      <c r="A489" s="32" t="str">
        <f>IF(OR('Rote Liste'!$BC489="H",'Rote Liste'!$BC489="V"),"",J489)</f>
        <v>nb</v>
      </c>
      <c r="B489" s="48" t="str">
        <f t="shared" si="8"/>
        <v/>
      </c>
      <c r="C489" s="49" t="s">
        <v>2826</v>
      </c>
      <c r="D489" s="50"/>
      <c r="E489" s="51"/>
      <c r="F489" s="52"/>
      <c r="G489" s="53"/>
      <c r="H489" s="53"/>
      <c r="I489" s="54"/>
      <c r="J489" s="54" t="str">
        <f>INDEX(ESV!$D$1:$D$567,MATCH(IF(ISNA(INDEX(KLAV!$B$2:$B$10,MATCH(IF(ISBLANK($D489)," ",$D489),KLAV!$A$2:$A$10,0))+INDEX(KLAV!$B$13:$B$21,MATCH(IF(ISBLANK($E489)," ",$E489),KLAV!$A$13:$A$21,0))+INDEX(KLAV!$B$24:$B$30,MATCH(IF(ISBLANK($F489)," ",$F489),KLAV!$A$24:$A$30,0))),999,INDEX(KLAV!$B$2:$B$10,MATCH(IF(ISBLANK($D489)," ",$D489),KLAV!$A$2:$A$10,0))+INDEX(KLAV!$B$13:$B$21,MATCH(IF(ISBLANK($E489)," ",$E489),KLAV!$A$13:$A$21,0))+INDEX(KLAV!$B$24:$B$30,MATCH(IF(ISBLANK($F489)," ",$F489),KLAV!$A$24:$A$30,0))),ESV!$E$1:$E$567,))</f>
        <v>nb</v>
      </c>
      <c r="R489" s="42"/>
      <c r="S489" s="42"/>
      <c r="U489" s="43"/>
      <c r="Z489" s="44"/>
      <c r="AA489" s="44"/>
      <c r="AB489" s="436"/>
      <c r="AC489" s="437"/>
      <c r="AD489" s="300"/>
      <c r="AE489" s="438"/>
      <c r="AF489" s="438"/>
      <c r="AG489" s="438"/>
      <c r="AH489" s="439"/>
      <c r="AI489" s="439"/>
      <c r="AJ489" s="439"/>
      <c r="AK489" s="439"/>
      <c r="BD489" s="44"/>
    </row>
    <row r="490" spans="1:56" ht="25.5" customHeight="1" x14ac:dyDescent="0.2">
      <c r="A490" s="32" t="str">
        <f>IF(OR('Rote Liste'!$BC490="H",'Rote Liste'!$BC490="V"),"",J490)</f>
        <v>nb</v>
      </c>
      <c r="B490" s="48" t="str">
        <f t="shared" si="8"/>
        <v/>
      </c>
      <c r="C490" s="49" t="s">
        <v>2827</v>
      </c>
      <c r="D490" s="50"/>
      <c r="E490" s="51"/>
      <c r="F490" s="52"/>
      <c r="G490" s="53"/>
      <c r="H490" s="53"/>
      <c r="I490" s="54"/>
      <c r="J490" s="54" t="str">
        <f>INDEX(ESV!$D$1:$D$567,MATCH(IF(ISNA(INDEX(KLAV!$B$2:$B$10,MATCH(IF(ISBLANK($D490)," ",$D490),KLAV!$A$2:$A$10,0))+INDEX(KLAV!$B$13:$B$21,MATCH(IF(ISBLANK($E490)," ",$E490),KLAV!$A$13:$A$21,0))+INDEX(KLAV!$B$24:$B$30,MATCH(IF(ISBLANK($F490)," ",$F490),KLAV!$A$24:$A$30,0))),999,INDEX(KLAV!$B$2:$B$10,MATCH(IF(ISBLANK($D490)," ",$D490),KLAV!$A$2:$A$10,0))+INDEX(KLAV!$B$13:$B$21,MATCH(IF(ISBLANK($E490)," ",$E490),KLAV!$A$13:$A$21,0))+INDEX(KLAV!$B$24:$B$30,MATCH(IF(ISBLANK($F490)," ",$F490),KLAV!$A$24:$A$30,0))),ESV!$E$1:$E$567,))</f>
        <v>nb</v>
      </c>
      <c r="R490" s="42"/>
      <c r="S490" s="42"/>
      <c r="U490" s="43"/>
      <c r="Z490" s="44"/>
      <c r="AA490" s="44"/>
      <c r="AB490" s="436"/>
      <c r="AC490" s="437"/>
      <c r="AD490" s="300"/>
      <c r="AE490" s="438"/>
      <c r="AF490" s="438"/>
      <c r="AG490" s="438"/>
      <c r="AH490" s="439"/>
      <c r="AI490" s="439"/>
      <c r="AJ490" s="439"/>
      <c r="AK490" s="439"/>
      <c r="BD490" s="44"/>
    </row>
    <row r="491" spans="1:56" ht="25.5" customHeight="1" x14ac:dyDescent="0.2">
      <c r="A491" s="32" t="str">
        <f>IF(OR('Rote Liste'!$BC491="H",'Rote Liste'!$BC491="V"),"",J491)</f>
        <v>nb</v>
      </c>
      <c r="B491" s="48" t="str">
        <f t="shared" si="8"/>
        <v/>
      </c>
      <c r="C491" s="49" t="s">
        <v>2828</v>
      </c>
      <c r="D491" s="50"/>
      <c r="E491" s="51"/>
      <c r="F491" s="52"/>
      <c r="G491" s="53"/>
      <c r="H491" s="53"/>
      <c r="I491" s="54"/>
      <c r="J491" s="54" t="str">
        <f>INDEX(ESV!$D$1:$D$567,MATCH(IF(ISNA(INDEX(KLAV!$B$2:$B$10,MATCH(IF(ISBLANK($D491)," ",$D491),KLAV!$A$2:$A$10,0))+INDEX(KLAV!$B$13:$B$21,MATCH(IF(ISBLANK($E491)," ",$E491),KLAV!$A$13:$A$21,0))+INDEX(KLAV!$B$24:$B$30,MATCH(IF(ISBLANK($F491)," ",$F491),KLAV!$A$24:$A$30,0))),999,INDEX(KLAV!$B$2:$B$10,MATCH(IF(ISBLANK($D491)," ",$D491),KLAV!$A$2:$A$10,0))+INDEX(KLAV!$B$13:$B$21,MATCH(IF(ISBLANK($E491)," ",$E491),KLAV!$A$13:$A$21,0))+INDEX(KLAV!$B$24:$B$30,MATCH(IF(ISBLANK($F491)," ",$F491),KLAV!$A$24:$A$30,0))),ESV!$E$1:$E$567,))</f>
        <v>nb</v>
      </c>
      <c r="R491" s="42"/>
      <c r="S491" s="42"/>
      <c r="U491" s="43"/>
      <c r="Z491" s="44"/>
      <c r="AA491" s="44"/>
      <c r="AB491" s="436"/>
      <c r="AC491" s="437"/>
      <c r="AD491" s="300"/>
      <c r="AE491" s="438"/>
      <c r="AF491" s="438"/>
      <c r="AG491" s="438"/>
      <c r="AH491" s="439"/>
      <c r="AI491" s="439"/>
      <c r="AJ491" s="439"/>
      <c r="AK491" s="439"/>
      <c r="BD491" s="44"/>
    </row>
    <row r="492" spans="1:56" ht="25.5" customHeight="1" x14ac:dyDescent="0.2">
      <c r="A492" s="32" t="str">
        <f>IF(OR('Rote Liste'!$BC492="H",'Rote Liste'!$BC492="V"),"",J492)</f>
        <v>nb</v>
      </c>
      <c r="B492" s="48" t="str">
        <f t="shared" si="8"/>
        <v/>
      </c>
      <c r="C492" s="49" t="s">
        <v>2829</v>
      </c>
      <c r="D492" s="50"/>
      <c r="E492" s="51"/>
      <c r="F492" s="52"/>
      <c r="G492" s="53"/>
      <c r="H492" s="53"/>
      <c r="I492" s="54"/>
      <c r="J492" s="54" t="str">
        <f>INDEX(ESV!$D$1:$D$567,MATCH(IF(ISNA(INDEX(KLAV!$B$2:$B$10,MATCH(IF(ISBLANK($D492)," ",$D492),KLAV!$A$2:$A$10,0))+INDEX(KLAV!$B$13:$B$21,MATCH(IF(ISBLANK($E492)," ",$E492),KLAV!$A$13:$A$21,0))+INDEX(KLAV!$B$24:$B$30,MATCH(IF(ISBLANK($F492)," ",$F492),KLAV!$A$24:$A$30,0))),999,INDEX(KLAV!$B$2:$B$10,MATCH(IF(ISBLANK($D492)," ",$D492),KLAV!$A$2:$A$10,0))+INDEX(KLAV!$B$13:$B$21,MATCH(IF(ISBLANK($E492)," ",$E492),KLAV!$A$13:$A$21,0))+INDEX(KLAV!$B$24:$B$30,MATCH(IF(ISBLANK($F492)," ",$F492),KLAV!$A$24:$A$30,0))),ESV!$E$1:$E$567,))</f>
        <v>nb</v>
      </c>
      <c r="R492" s="42"/>
      <c r="S492" s="42"/>
      <c r="U492" s="43"/>
      <c r="Z492" s="44"/>
      <c r="AA492" s="44"/>
      <c r="AB492" s="436"/>
      <c r="AC492" s="437"/>
      <c r="AD492" s="300"/>
      <c r="AE492" s="438"/>
      <c r="AF492" s="438"/>
      <c r="AG492" s="438"/>
      <c r="AH492" s="439"/>
      <c r="AI492" s="439"/>
      <c r="AJ492" s="439"/>
      <c r="AK492" s="439"/>
      <c r="BD492" s="44"/>
    </row>
    <row r="493" spans="1:56" ht="25.5" customHeight="1" x14ac:dyDescent="0.2">
      <c r="A493" s="32" t="str">
        <f>IF(OR('Rote Liste'!$BC493="H",'Rote Liste'!$BC493="V"),"",J493)</f>
        <v>nb</v>
      </c>
      <c r="B493" s="48" t="str">
        <f t="shared" si="8"/>
        <v/>
      </c>
      <c r="C493" s="49" t="s">
        <v>2830</v>
      </c>
      <c r="D493" s="50"/>
      <c r="E493" s="51"/>
      <c r="F493" s="52"/>
      <c r="G493" s="53"/>
      <c r="H493" s="53"/>
      <c r="I493" s="54"/>
      <c r="J493" s="54" t="str">
        <f>INDEX(ESV!$D$1:$D$567,MATCH(IF(ISNA(INDEX(KLAV!$B$2:$B$10,MATCH(IF(ISBLANK($D493)," ",$D493),KLAV!$A$2:$A$10,0))+INDEX(KLAV!$B$13:$B$21,MATCH(IF(ISBLANK($E493)," ",$E493),KLAV!$A$13:$A$21,0))+INDEX(KLAV!$B$24:$B$30,MATCH(IF(ISBLANK($F493)," ",$F493),KLAV!$A$24:$A$30,0))),999,INDEX(KLAV!$B$2:$B$10,MATCH(IF(ISBLANK($D493)," ",$D493),KLAV!$A$2:$A$10,0))+INDEX(KLAV!$B$13:$B$21,MATCH(IF(ISBLANK($E493)," ",$E493),KLAV!$A$13:$A$21,0))+INDEX(KLAV!$B$24:$B$30,MATCH(IF(ISBLANK($F493)," ",$F493),KLAV!$A$24:$A$30,0))),ESV!$E$1:$E$567,))</f>
        <v>nb</v>
      </c>
      <c r="R493" s="42"/>
      <c r="S493" s="42"/>
      <c r="U493" s="43"/>
      <c r="Z493" s="44"/>
      <c r="AA493" s="44"/>
      <c r="AB493" s="436"/>
      <c r="AC493" s="437"/>
      <c r="AD493" s="300"/>
      <c r="AE493" s="438"/>
      <c r="AF493" s="438"/>
      <c r="AG493" s="438"/>
      <c r="AH493" s="439"/>
      <c r="AI493" s="439"/>
      <c r="AJ493" s="439"/>
      <c r="AK493" s="439"/>
      <c r="BD493" s="44"/>
    </row>
    <row r="494" spans="1:56" ht="25.5" customHeight="1" x14ac:dyDescent="0.2">
      <c r="A494" s="32" t="str">
        <f>IF(OR('Rote Liste'!$BC494="H",'Rote Liste'!$BC494="V"),"",J494)</f>
        <v>nb</v>
      </c>
      <c r="B494" s="48" t="str">
        <f t="shared" si="8"/>
        <v/>
      </c>
      <c r="C494" s="49" t="s">
        <v>3062</v>
      </c>
      <c r="D494" s="50"/>
      <c r="E494" s="51"/>
      <c r="F494" s="52"/>
      <c r="G494" s="53"/>
      <c r="H494" s="53"/>
      <c r="I494" s="54"/>
      <c r="J494" s="54" t="str">
        <f>INDEX(ESV!$D$1:$D$567,MATCH(IF(ISNA(INDEX(KLAV!$B$2:$B$10,MATCH(IF(ISBLANK($D494)," ",$D494),KLAV!$A$2:$A$10,0))+INDEX(KLAV!$B$13:$B$21,MATCH(IF(ISBLANK($E494)," ",$E494),KLAV!$A$13:$A$21,0))+INDEX(KLAV!$B$24:$B$30,MATCH(IF(ISBLANK($F494)," ",$F494),KLAV!$A$24:$A$30,0))),999,INDEX(KLAV!$B$2:$B$10,MATCH(IF(ISBLANK($D494)," ",$D494),KLAV!$A$2:$A$10,0))+INDEX(KLAV!$B$13:$B$21,MATCH(IF(ISBLANK($E494)," ",$E494),KLAV!$A$13:$A$21,0))+INDEX(KLAV!$B$24:$B$30,MATCH(IF(ISBLANK($F494)," ",$F494),KLAV!$A$24:$A$30,0))),ESV!$E$1:$E$567,))</f>
        <v>nb</v>
      </c>
      <c r="R494" s="42"/>
      <c r="S494" s="42"/>
      <c r="U494" s="43"/>
      <c r="Z494" s="44"/>
      <c r="AA494" s="44"/>
      <c r="AB494" s="436"/>
      <c r="AC494" s="437"/>
      <c r="AD494" s="300"/>
      <c r="AE494" s="438"/>
      <c r="AF494" s="438"/>
      <c r="AG494" s="438"/>
      <c r="AH494" s="439"/>
      <c r="AI494" s="439"/>
      <c r="AJ494" s="439"/>
      <c r="AK494" s="439"/>
      <c r="BD494" s="44"/>
    </row>
    <row r="495" spans="1:56" ht="25.5" customHeight="1" x14ac:dyDescent="0.2">
      <c r="A495" s="32" t="str">
        <f>IF(OR('Rote Liste'!$BC495="H",'Rote Liste'!$BC495="V"),"",J495)</f>
        <v>nb</v>
      </c>
      <c r="B495" s="48" t="str">
        <f t="shared" si="8"/>
        <v/>
      </c>
      <c r="C495" s="49" t="s">
        <v>2831</v>
      </c>
      <c r="D495" s="50"/>
      <c r="E495" s="51"/>
      <c r="F495" s="52"/>
      <c r="G495" s="53"/>
      <c r="H495" s="53"/>
      <c r="I495" s="54"/>
      <c r="J495" s="54" t="str">
        <f>INDEX(ESV!$D$1:$D$567,MATCH(IF(ISNA(INDEX(KLAV!$B$2:$B$10,MATCH(IF(ISBLANK($D495)," ",$D495),KLAV!$A$2:$A$10,0))+INDEX(KLAV!$B$13:$B$21,MATCH(IF(ISBLANK($E495)," ",$E495),KLAV!$A$13:$A$21,0))+INDEX(KLAV!$B$24:$B$30,MATCH(IF(ISBLANK($F495)," ",$F495),KLAV!$A$24:$A$30,0))),999,INDEX(KLAV!$B$2:$B$10,MATCH(IF(ISBLANK($D495)," ",$D495),KLAV!$A$2:$A$10,0))+INDEX(KLAV!$B$13:$B$21,MATCH(IF(ISBLANK($E495)," ",$E495),KLAV!$A$13:$A$21,0))+INDEX(KLAV!$B$24:$B$30,MATCH(IF(ISBLANK($F495)," ",$F495),KLAV!$A$24:$A$30,0))),ESV!$E$1:$E$567,))</f>
        <v>nb</v>
      </c>
      <c r="R495" s="42"/>
      <c r="S495" s="42"/>
      <c r="U495" s="43"/>
      <c r="Z495" s="44"/>
      <c r="AA495" s="44"/>
      <c r="AB495" s="436"/>
      <c r="AC495" s="437"/>
      <c r="AD495" s="300"/>
      <c r="AE495" s="438"/>
      <c r="AF495" s="438"/>
      <c r="AG495" s="438"/>
      <c r="AH495" s="439"/>
      <c r="AI495" s="439"/>
      <c r="AJ495" s="439"/>
      <c r="AK495" s="439"/>
      <c r="BD495" s="44"/>
    </row>
    <row r="496" spans="1:56" ht="25.5" customHeight="1" x14ac:dyDescent="0.2">
      <c r="A496" s="32" t="str">
        <f>IF(OR('Rote Liste'!$BC496="H",'Rote Liste'!$BC496="V"),"",J496)</f>
        <v>nb</v>
      </c>
      <c r="B496" s="48" t="str">
        <f t="shared" si="8"/>
        <v/>
      </c>
      <c r="C496" s="49" t="s">
        <v>2832</v>
      </c>
      <c r="D496" s="50"/>
      <c r="E496" s="51"/>
      <c r="F496" s="52"/>
      <c r="G496" s="53"/>
      <c r="H496" s="53"/>
      <c r="I496" s="54"/>
      <c r="J496" s="54" t="str">
        <f>INDEX(ESV!$D$1:$D$567,MATCH(IF(ISNA(INDEX(KLAV!$B$2:$B$10,MATCH(IF(ISBLANK($D496)," ",$D496),KLAV!$A$2:$A$10,0))+INDEX(KLAV!$B$13:$B$21,MATCH(IF(ISBLANK($E496)," ",$E496),KLAV!$A$13:$A$21,0))+INDEX(KLAV!$B$24:$B$30,MATCH(IF(ISBLANK($F496)," ",$F496),KLAV!$A$24:$A$30,0))),999,INDEX(KLAV!$B$2:$B$10,MATCH(IF(ISBLANK($D496)," ",$D496),KLAV!$A$2:$A$10,0))+INDEX(KLAV!$B$13:$B$21,MATCH(IF(ISBLANK($E496)," ",$E496),KLAV!$A$13:$A$21,0))+INDEX(KLAV!$B$24:$B$30,MATCH(IF(ISBLANK($F496)," ",$F496),KLAV!$A$24:$A$30,0))),ESV!$E$1:$E$567,))</f>
        <v>nb</v>
      </c>
      <c r="R496" s="42"/>
      <c r="S496" s="42"/>
      <c r="U496" s="43"/>
      <c r="Z496" s="44"/>
      <c r="AA496" s="44"/>
      <c r="AB496" s="436"/>
      <c r="AC496" s="437"/>
      <c r="AD496" s="300"/>
      <c r="AE496" s="438"/>
      <c r="AF496" s="438"/>
      <c r="AG496" s="438"/>
      <c r="AH496" s="439"/>
      <c r="AI496" s="439"/>
      <c r="AJ496" s="439"/>
      <c r="AK496" s="439"/>
      <c r="BD496" s="44"/>
    </row>
    <row r="497" spans="1:56" ht="25.5" customHeight="1" x14ac:dyDescent="0.2">
      <c r="A497" s="32" t="str">
        <f>IF(OR('Rote Liste'!$BC497="H",'Rote Liste'!$BC497="V"),"",J497)</f>
        <v>nb</v>
      </c>
      <c r="B497" s="48" t="str">
        <f t="shared" si="8"/>
        <v/>
      </c>
      <c r="C497" s="49" t="s">
        <v>2833</v>
      </c>
      <c r="D497" s="50"/>
      <c r="E497" s="51"/>
      <c r="F497" s="52"/>
      <c r="G497" s="53"/>
      <c r="H497" s="53"/>
      <c r="I497" s="54"/>
      <c r="J497" s="54" t="str">
        <f>INDEX(ESV!$D$1:$D$567,MATCH(IF(ISNA(INDEX(KLAV!$B$2:$B$10,MATCH(IF(ISBLANK($D497)," ",$D497),KLAV!$A$2:$A$10,0))+INDEX(KLAV!$B$13:$B$21,MATCH(IF(ISBLANK($E497)," ",$E497),KLAV!$A$13:$A$21,0))+INDEX(KLAV!$B$24:$B$30,MATCH(IF(ISBLANK($F497)," ",$F497),KLAV!$A$24:$A$30,0))),999,INDEX(KLAV!$B$2:$B$10,MATCH(IF(ISBLANK($D497)," ",$D497),KLAV!$A$2:$A$10,0))+INDEX(KLAV!$B$13:$B$21,MATCH(IF(ISBLANK($E497)," ",$E497),KLAV!$A$13:$A$21,0))+INDEX(KLAV!$B$24:$B$30,MATCH(IF(ISBLANK($F497)," ",$F497),KLAV!$A$24:$A$30,0))),ESV!$E$1:$E$567,))</f>
        <v>nb</v>
      </c>
      <c r="R497" s="42"/>
      <c r="S497" s="42"/>
      <c r="U497" s="43"/>
      <c r="Z497" s="44"/>
      <c r="AA497" s="44"/>
      <c r="AB497" s="436"/>
      <c r="AC497" s="437"/>
      <c r="AD497" s="300"/>
      <c r="AE497" s="438"/>
      <c r="AF497" s="438"/>
      <c r="AG497" s="438"/>
      <c r="AH497" s="439"/>
      <c r="AI497" s="439"/>
      <c r="AJ497" s="439"/>
      <c r="AK497" s="439"/>
      <c r="BD497" s="44"/>
    </row>
    <row r="498" spans="1:56" ht="25.5" customHeight="1" x14ac:dyDescent="0.2">
      <c r="A498" s="32" t="str">
        <f>IF(OR('Rote Liste'!$BC498="H",'Rote Liste'!$BC498="V"),"",J498)</f>
        <v>nb</v>
      </c>
      <c r="B498" s="48" t="str">
        <f t="shared" si="8"/>
        <v/>
      </c>
      <c r="C498" s="49" t="s">
        <v>2834</v>
      </c>
      <c r="D498" s="50"/>
      <c r="E498" s="51"/>
      <c r="F498" s="52"/>
      <c r="G498" s="53"/>
      <c r="H498" s="53"/>
      <c r="I498" s="54"/>
      <c r="J498" s="54" t="str">
        <f>INDEX(ESV!$D$1:$D$567,MATCH(IF(ISNA(INDEX(KLAV!$B$2:$B$10,MATCH(IF(ISBLANK($D498)," ",$D498),KLAV!$A$2:$A$10,0))+INDEX(KLAV!$B$13:$B$21,MATCH(IF(ISBLANK($E498)," ",$E498),KLAV!$A$13:$A$21,0))+INDEX(KLAV!$B$24:$B$30,MATCH(IF(ISBLANK($F498)," ",$F498),KLAV!$A$24:$A$30,0))),999,INDEX(KLAV!$B$2:$B$10,MATCH(IF(ISBLANK($D498)," ",$D498),KLAV!$A$2:$A$10,0))+INDEX(KLAV!$B$13:$B$21,MATCH(IF(ISBLANK($E498)," ",$E498),KLAV!$A$13:$A$21,0))+INDEX(KLAV!$B$24:$B$30,MATCH(IF(ISBLANK($F498)," ",$F498),KLAV!$A$24:$A$30,0))),ESV!$E$1:$E$567,))</f>
        <v>nb</v>
      </c>
      <c r="R498" s="42"/>
      <c r="S498" s="42"/>
      <c r="U498" s="43"/>
      <c r="Z498" s="44"/>
      <c r="AA498" s="44"/>
      <c r="AB498" s="436"/>
      <c r="AC498" s="437"/>
      <c r="AD498" s="300"/>
      <c r="AE498" s="438"/>
      <c r="AF498" s="438"/>
      <c r="AG498" s="438"/>
      <c r="AH498" s="439"/>
      <c r="AI498" s="439"/>
      <c r="AJ498" s="439"/>
      <c r="AK498" s="439"/>
      <c r="BD498" s="44"/>
    </row>
    <row r="499" spans="1:56" ht="25.5" customHeight="1" x14ac:dyDescent="0.2">
      <c r="A499" s="32" t="str">
        <f>IF(OR('Rote Liste'!$BC499="H",'Rote Liste'!$BC499="V"),"",J499)</f>
        <v>nb</v>
      </c>
      <c r="B499" s="48" t="str">
        <f t="shared" si="8"/>
        <v/>
      </c>
      <c r="C499" s="49" t="s">
        <v>2835</v>
      </c>
      <c r="D499" s="50"/>
      <c r="E499" s="51"/>
      <c r="F499" s="52"/>
      <c r="G499" s="53"/>
      <c r="H499" s="53"/>
      <c r="I499" s="54"/>
      <c r="J499" s="54" t="str">
        <f>INDEX(ESV!$D$1:$D$567,MATCH(IF(ISNA(INDEX(KLAV!$B$2:$B$10,MATCH(IF(ISBLANK($D499)," ",$D499),KLAV!$A$2:$A$10,0))+INDEX(KLAV!$B$13:$B$21,MATCH(IF(ISBLANK($E499)," ",$E499),KLAV!$A$13:$A$21,0))+INDEX(KLAV!$B$24:$B$30,MATCH(IF(ISBLANK($F499)," ",$F499),KLAV!$A$24:$A$30,0))),999,INDEX(KLAV!$B$2:$B$10,MATCH(IF(ISBLANK($D499)," ",$D499),KLAV!$A$2:$A$10,0))+INDEX(KLAV!$B$13:$B$21,MATCH(IF(ISBLANK($E499)," ",$E499),KLAV!$A$13:$A$21,0))+INDEX(KLAV!$B$24:$B$30,MATCH(IF(ISBLANK($F499)," ",$F499),KLAV!$A$24:$A$30,0))),ESV!$E$1:$E$567,))</f>
        <v>nb</v>
      </c>
      <c r="R499" s="42"/>
      <c r="S499" s="42"/>
      <c r="U499" s="43"/>
      <c r="Z499" s="44"/>
      <c r="AA499" s="44"/>
      <c r="AB499" s="436"/>
      <c r="AC499" s="437"/>
      <c r="AD499" s="300"/>
      <c r="AE499" s="438"/>
      <c r="AF499" s="438"/>
      <c r="AG499" s="438"/>
      <c r="AH499" s="439"/>
      <c r="AI499" s="439"/>
      <c r="AJ499" s="439"/>
      <c r="AK499" s="439"/>
      <c r="BD499" s="44"/>
    </row>
    <row r="500" spans="1:56" ht="25.5" customHeight="1" x14ac:dyDescent="0.2">
      <c r="A500" s="32" t="str">
        <f>IF(OR('Rote Liste'!$BC500="H",'Rote Liste'!$BC500="V"),"",J500)</f>
        <v>nb</v>
      </c>
      <c r="B500" s="48" t="str">
        <f t="shared" si="8"/>
        <v/>
      </c>
      <c r="C500" s="49" t="s">
        <v>2836</v>
      </c>
      <c r="D500" s="50"/>
      <c r="E500" s="51"/>
      <c r="F500" s="52"/>
      <c r="G500" s="53"/>
      <c r="H500" s="53"/>
      <c r="I500" s="54"/>
      <c r="J500" s="54" t="str">
        <f>INDEX(ESV!$D$1:$D$567,MATCH(IF(ISNA(INDEX(KLAV!$B$2:$B$10,MATCH(IF(ISBLANK($D500)," ",$D500),KLAV!$A$2:$A$10,0))+INDEX(KLAV!$B$13:$B$21,MATCH(IF(ISBLANK($E500)," ",$E500),KLAV!$A$13:$A$21,0))+INDEX(KLAV!$B$24:$B$30,MATCH(IF(ISBLANK($F500)," ",$F500),KLAV!$A$24:$A$30,0))),999,INDEX(KLAV!$B$2:$B$10,MATCH(IF(ISBLANK($D500)," ",$D500),KLAV!$A$2:$A$10,0))+INDEX(KLAV!$B$13:$B$21,MATCH(IF(ISBLANK($E500)," ",$E500),KLAV!$A$13:$A$21,0))+INDEX(KLAV!$B$24:$B$30,MATCH(IF(ISBLANK($F500)," ",$F500),KLAV!$A$24:$A$30,0))),ESV!$E$1:$E$567,))</f>
        <v>nb</v>
      </c>
      <c r="R500" s="42"/>
      <c r="S500" s="42"/>
      <c r="U500" s="43"/>
      <c r="Z500" s="44"/>
      <c r="AA500" s="44"/>
      <c r="AB500" s="436"/>
      <c r="AC500" s="437"/>
      <c r="AD500" s="300"/>
      <c r="AE500" s="438"/>
      <c r="AF500" s="438"/>
      <c r="AG500" s="438"/>
      <c r="AH500" s="439"/>
      <c r="AI500" s="439"/>
      <c r="AJ500" s="439"/>
      <c r="AK500" s="439"/>
      <c r="BD500" s="44"/>
    </row>
    <row r="501" spans="1:56" ht="25.5" customHeight="1" x14ac:dyDescent="0.2">
      <c r="A501" s="32" t="str">
        <f>IF(OR('Rote Liste'!$BC501="H",'Rote Liste'!$BC501="V"),"",J501)</f>
        <v>nb</v>
      </c>
      <c r="B501" s="48" t="str">
        <f t="shared" si="8"/>
        <v/>
      </c>
      <c r="C501" s="49" t="s">
        <v>2837</v>
      </c>
      <c r="D501" s="50"/>
      <c r="E501" s="51"/>
      <c r="F501" s="52"/>
      <c r="G501" s="53"/>
      <c r="H501" s="53"/>
      <c r="I501" s="54"/>
      <c r="J501" s="54" t="str">
        <f>INDEX(ESV!$D$1:$D$567,MATCH(IF(ISNA(INDEX(KLAV!$B$2:$B$10,MATCH(IF(ISBLANK($D501)," ",$D501),KLAV!$A$2:$A$10,0))+INDEX(KLAV!$B$13:$B$21,MATCH(IF(ISBLANK($E501)," ",$E501),KLAV!$A$13:$A$21,0))+INDEX(KLAV!$B$24:$B$30,MATCH(IF(ISBLANK($F501)," ",$F501),KLAV!$A$24:$A$30,0))),999,INDEX(KLAV!$B$2:$B$10,MATCH(IF(ISBLANK($D501)," ",$D501),KLAV!$A$2:$A$10,0))+INDEX(KLAV!$B$13:$B$21,MATCH(IF(ISBLANK($E501)," ",$E501),KLAV!$A$13:$A$21,0))+INDEX(KLAV!$B$24:$B$30,MATCH(IF(ISBLANK($F501)," ",$F501),KLAV!$A$24:$A$30,0))),ESV!$E$1:$E$567,))</f>
        <v>nb</v>
      </c>
      <c r="R501" s="42"/>
      <c r="S501" s="42"/>
      <c r="U501" s="43"/>
      <c r="Z501" s="44"/>
      <c r="AA501" s="44"/>
      <c r="AB501" s="436"/>
      <c r="AC501" s="437"/>
      <c r="AD501" s="300"/>
      <c r="AE501" s="438"/>
      <c r="AF501" s="438"/>
      <c r="AG501" s="438"/>
      <c r="AH501" s="439"/>
      <c r="AI501" s="439"/>
      <c r="AJ501" s="439"/>
      <c r="AK501" s="439"/>
      <c r="BD501" s="44"/>
    </row>
    <row r="502" spans="1:56" ht="25.5" customHeight="1" x14ac:dyDescent="0.2">
      <c r="A502" s="32" t="str">
        <f>IF(OR('Rote Liste'!$BC502="H",'Rote Liste'!$BC502="V"),"",J502)</f>
        <v>nb</v>
      </c>
      <c r="B502" s="48" t="str">
        <f t="shared" si="8"/>
        <v/>
      </c>
      <c r="C502" s="49" t="s">
        <v>2838</v>
      </c>
      <c r="D502" s="50"/>
      <c r="E502" s="51"/>
      <c r="F502" s="52"/>
      <c r="G502" s="53"/>
      <c r="H502" s="53"/>
      <c r="I502" s="54"/>
      <c r="J502" s="54" t="str">
        <f>INDEX(ESV!$D$1:$D$567,MATCH(IF(ISNA(INDEX(KLAV!$B$2:$B$10,MATCH(IF(ISBLANK($D502)," ",$D502),KLAV!$A$2:$A$10,0))+INDEX(KLAV!$B$13:$B$21,MATCH(IF(ISBLANK($E502)," ",$E502),KLAV!$A$13:$A$21,0))+INDEX(KLAV!$B$24:$B$30,MATCH(IF(ISBLANK($F502)," ",$F502),KLAV!$A$24:$A$30,0))),999,INDEX(KLAV!$B$2:$B$10,MATCH(IF(ISBLANK($D502)," ",$D502),KLAV!$A$2:$A$10,0))+INDEX(KLAV!$B$13:$B$21,MATCH(IF(ISBLANK($E502)," ",$E502),KLAV!$A$13:$A$21,0))+INDEX(KLAV!$B$24:$B$30,MATCH(IF(ISBLANK($F502)," ",$F502),KLAV!$A$24:$A$30,0))),ESV!$E$1:$E$567,))</f>
        <v>nb</v>
      </c>
      <c r="R502" s="42"/>
      <c r="S502" s="42"/>
      <c r="U502" s="43"/>
      <c r="Z502" s="44"/>
      <c r="AA502" s="44"/>
      <c r="AB502" s="436"/>
      <c r="AC502" s="437"/>
      <c r="AD502" s="300"/>
      <c r="AE502" s="438"/>
      <c r="AF502" s="438"/>
      <c r="AG502" s="438"/>
      <c r="AH502" s="439"/>
      <c r="AI502" s="439"/>
      <c r="AJ502" s="439"/>
      <c r="AK502" s="439"/>
      <c r="BD502" s="44"/>
    </row>
    <row r="503" spans="1:56" ht="25.5" customHeight="1" x14ac:dyDescent="0.2">
      <c r="A503" s="32" t="str">
        <f>IF(OR('Rote Liste'!$BC503="H",'Rote Liste'!$BC503="V"),"",J503)</f>
        <v>nb</v>
      </c>
      <c r="B503" s="48" t="str">
        <f t="shared" si="8"/>
        <v/>
      </c>
      <c r="C503" s="49" t="s">
        <v>2839</v>
      </c>
      <c r="D503" s="50"/>
      <c r="E503" s="51"/>
      <c r="F503" s="52"/>
      <c r="G503" s="53"/>
      <c r="H503" s="53"/>
      <c r="I503" s="54"/>
      <c r="J503" s="54" t="str">
        <f>INDEX(ESV!$D$1:$D$567,MATCH(IF(ISNA(INDEX(KLAV!$B$2:$B$10,MATCH(IF(ISBLANK($D503)," ",$D503),KLAV!$A$2:$A$10,0))+INDEX(KLAV!$B$13:$B$21,MATCH(IF(ISBLANK($E503)," ",$E503),KLAV!$A$13:$A$21,0))+INDEX(KLAV!$B$24:$B$30,MATCH(IF(ISBLANK($F503)," ",$F503),KLAV!$A$24:$A$30,0))),999,INDEX(KLAV!$B$2:$B$10,MATCH(IF(ISBLANK($D503)," ",$D503),KLAV!$A$2:$A$10,0))+INDEX(KLAV!$B$13:$B$21,MATCH(IF(ISBLANK($E503)," ",$E503),KLAV!$A$13:$A$21,0))+INDEX(KLAV!$B$24:$B$30,MATCH(IF(ISBLANK($F503)," ",$F503),KLAV!$A$24:$A$30,0))),ESV!$E$1:$E$567,))</f>
        <v>nb</v>
      </c>
      <c r="R503" s="42"/>
      <c r="S503" s="42"/>
      <c r="U503" s="43"/>
      <c r="Z503" s="44"/>
      <c r="AA503" s="44"/>
      <c r="AB503" s="436"/>
      <c r="AC503" s="437"/>
      <c r="AD503" s="300"/>
      <c r="AE503" s="438"/>
      <c r="AF503" s="438"/>
      <c r="AG503" s="438"/>
      <c r="AH503" s="439"/>
      <c r="AI503" s="439"/>
      <c r="AJ503" s="439"/>
      <c r="AK503" s="439"/>
      <c r="BD503" s="44"/>
    </row>
    <row r="504" spans="1:56" ht="25.5" customHeight="1" x14ac:dyDescent="0.2">
      <c r="A504" s="32" t="str">
        <f>IF(OR('Rote Liste'!$BC504="H",'Rote Liste'!$BC504="V"),"",J504)</f>
        <v>nb</v>
      </c>
      <c r="B504" s="48" t="str">
        <f t="shared" si="8"/>
        <v/>
      </c>
      <c r="C504" s="49" t="s">
        <v>2840</v>
      </c>
      <c r="D504" s="50"/>
      <c r="E504" s="51"/>
      <c r="F504" s="52"/>
      <c r="G504" s="53"/>
      <c r="H504" s="53"/>
      <c r="I504" s="54"/>
      <c r="J504" s="54" t="str">
        <f>INDEX(ESV!$D$1:$D$567,MATCH(IF(ISNA(INDEX(KLAV!$B$2:$B$10,MATCH(IF(ISBLANK($D504)," ",$D504),KLAV!$A$2:$A$10,0))+INDEX(KLAV!$B$13:$B$21,MATCH(IF(ISBLANK($E504)," ",$E504),KLAV!$A$13:$A$21,0))+INDEX(KLAV!$B$24:$B$30,MATCH(IF(ISBLANK($F504)," ",$F504),KLAV!$A$24:$A$30,0))),999,INDEX(KLAV!$B$2:$B$10,MATCH(IF(ISBLANK($D504)," ",$D504),KLAV!$A$2:$A$10,0))+INDEX(KLAV!$B$13:$B$21,MATCH(IF(ISBLANK($E504)," ",$E504),KLAV!$A$13:$A$21,0))+INDEX(KLAV!$B$24:$B$30,MATCH(IF(ISBLANK($F504)," ",$F504),KLAV!$A$24:$A$30,0))),ESV!$E$1:$E$567,))</f>
        <v>nb</v>
      </c>
      <c r="R504" s="42"/>
      <c r="S504" s="42"/>
      <c r="U504" s="43"/>
      <c r="Z504" s="44"/>
      <c r="AA504" s="44"/>
      <c r="AB504" s="436"/>
      <c r="AC504" s="437"/>
      <c r="AD504" s="300"/>
      <c r="AE504" s="438"/>
      <c r="AF504" s="438"/>
      <c r="AG504" s="438"/>
      <c r="AH504" s="439"/>
      <c r="AI504" s="439"/>
      <c r="AJ504" s="439"/>
      <c r="AK504" s="439"/>
      <c r="BD504" s="44"/>
    </row>
    <row r="505" spans="1:56" ht="25.5" customHeight="1" x14ac:dyDescent="0.2">
      <c r="A505" s="32" t="str">
        <f>IF(OR('Rote Liste'!$BC505="H",'Rote Liste'!$BC505="V"),"",J505)</f>
        <v>nb</v>
      </c>
      <c r="B505" s="48" t="str">
        <f t="shared" si="8"/>
        <v/>
      </c>
      <c r="C505" s="49" t="s">
        <v>2841</v>
      </c>
      <c r="D505" s="50"/>
      <c r="E505" s="51"/>
      <c r="F505" s="52"/>
      <c r="G505" s="53"/>
      <c r="H505" s="53"/>
      <c r="I505" s="54"/>
      <c r="J505" s="54" t="str">
        <f>INDEX(ESV!$D$1:$D$567,MATCH(IF(ISNA(INDEX(KLAV!$B$2:$B$10,MATCH(IF(ISBLANK($D505)," ",$D505),KLAV!$A$2:$A$10,0))+INDEX(KLAV!$B$13:$B$21,MATCH(IF(ISBLANK($E505)," ",$E505),KLAV!$A$13:$A$21,0))+INDEX(KLAV!$B$24:$B$30,MATCH(IF(ISBLANK($F505)," ",$F505),KLAV!$A$24:$A$30,0))),999,INDEX(KLAV!$B$2:$B$10,MATCH(IF(ISBLANK($D505)," ",$D505),KLAV!$A$2:$A$10,0))+INDEX(KLAV!$B$13:$B$21,MATCH(IF(ISBLANK($E505)," ",$E505),KLAV!$A$13:$A$21,0))+INDEX(KLAV!$B$24:$B$30,MATCH(IF(ISBLANK($F505)," ",$F505),KLAV!$A$24:$A$30,0))),ESV!$E$1:$E$567,))</f>
        <v>nb</v>
      </c>
      <c r="R505" s="42"/>
      <c r="S505" s="42"/>
      <c r="U505" s="43"/>
      <c r="Z505" s="44"/>
      <c r="AA505" s="44"/>
      <c r="AB505" s="436"/>
      <c r="AC505" s="437"/>
      <c r="AD505" s="300"/>
      <c r="AE505" s="438"/>
      <c r="AF505" s="438"/>
      <c r="AG505" s="438"/>
      <c r="AH505" s="439"/>
      <c r="AI505" s="439"/>
      <c r="AJ505" s="439"/>
      <c r="AK505" s="439"/>
      <c r="BD505" s="44"/>
    </row>
    <row r="506" spans="1:56" ht="25.5" customHeight="1" x14ac:dyDescent="0.2">
      <c r="A506" s="32" t="str">
        <f>IF(OR('Rote Liste'!$BC506="H",'Rote Liste'!$BC506="V"),"",J506)</f>
        <v>nb</v>
      </c>
      <c r="B506" s="48" t="str">
        <f t="shared" si="8"/>
        <v/>
      </c>
      <c r="C506" s="49" t="s">
        <v>2842</v>
      </c>
      <c r="D506" s="50"/>
      <c r="E506" s="51"/>
      <c r="F506" s="52"/>
      <c r="G506" s="53"/>
      <c r="H506" s="53"/>
      <c r="I506" s="54"/>
      <c r="J506" s="54" t="str">
        <f>INDEX(ESV!$D$1:$D$567,MATCH(IF(ISNA(INDEX(KLAV!$B$2:$B$10,MATCH(IF(ISBLANK($D506)," ",$D506),KLAV!$A$2:$A$10,0))+INDEX(KLAV!$B$13:$B$21,MATCH(IF(ISBLANK($E506)," ",$E506),KLAV!$A$13:$A$21,0))+INDEX(KLAV!$B$24:$B$30,MATCH(IF(ISBLANK($F506)," ",$F506),KLAV!$A$24:$A$30,0))),999,INDEX(KLAV!$B$2:$B$10,MATCH(IF(ISBLANK($D506)," ",$D506),KLAV!$A$2:$A$10,0))+INDEX(KLAV!$B$13:$B$21,MATCH(IF(ISBLANK($E506)," ",$E506),KLAV!$A$13:$A$21,0))+INDEX(KLAV!$B$24:$B$30,MATCH(IF(ISBLANK($F506)," ",$F506),KLAV!$A$24:$A$30,0))),ESV!$E$1:$E$567,))</f>
        <v>nb</v>
      </c>
      <c r="R506" s="42"/>
      <c r="S506" s="42"/>
      <c r="U506" s="43"/>
      <c r="Z506" s="44"/>
      <c r="AA506" s="44"/>
      <c r="AB506" s="436"/>
      <c r="AC506" s="437"/>
      <c r="AD506" s="300"/>
      <c r="AE506" s="438"/>
      <c r="AF506" s="438"/>
      <c r="AG506" s="438"/>
      <c r="AH506" s="439"/>
      <c r="AI506" s="439"/>
      <c r="AJ506" s="439"/>
      <c r="AK506" s="439"/>
      <c r="BD506" s="44"/>
    </row>
    <row r="507" spans="1:56" ht="25.5" customHeight="1" x14ac:dyDescent="0.2">
      <c r="A507" s="32" t="str">
        <f>IF(OR('Rote Liste'!$BC507="H",'Rote Liste'!$BC507="V"),"",J507)</f>
        <v>nb</v>
      </c>
      <c r="B507" s="48" t="str">
        <f t="shared" si="8"/>
        <v/>
      </c>
      <c r="C507" s="49" t="s">
        <v>2843</v>
      </c>
      <c r="D507" s="50"/>
      <c r="E507" s="51"/>
      <c r="F507" s="52"/>
      <c r="G507" s="53"/>
      <c r="H507" s="53"/>
      <c r="I507" s="54"/>
      <c r="J507" s="54" t="str">
        <f>INDEX(ESV!$D$1:$D$567,MATCH(IF(ISNA(INDEX(KLAV!$B$2:$B$10,MATCH(IF(ISBLANK($D507)," ",$D507),KLAV!$A$2:$A$10,0))+INDEX(KLAV!$B$13:$B$21,MATCH(IF(ISBLANK($E507)," ",$E507),KLAV!$A$13:$A$21,0))+INDEX(KLAV!$B$24:$B$30,MATCH(IF(ISBLANK($F507)," ",$F507),KLAV!$A$24:$A$30,0))),999,INDEX(KLAV!$B$2:$B$10,MATCH(IF(ISBLANK($D507)," ",$D507),KLAV!$A$2:$A$10,0))+INDEX(KLAV!$B$13:$B$21,MATCH(IF(ISBLANK($E507)," ",$E507),KLAV!$A$13:$A$21,0))+INDEX(KLAV!$B$24:$B$30,MATCH(IF(ISBLANK($F507)," ",$F507),KLAV!$A$24:$A$30,0))),ESV!$E$1:$E$567,))</f>
        <v>nb</v>
      </c>
      <c r="R507" s="42"/>
      <c r="S507" s="42"/>
      <c r="U507" s="43"/>
      <c r="Z507" s="44"/>
      <c r="AA507" s="44"/>
      <c r="AB507" s="436"/>
      <c r="AC507" s="437"/>
      <c r="AD507" s="300"/>
      <c r="AE507" s="438"/>
      <c r="AF507" s="438"/>
      <c r="AG507" s="438"/>
      <c r="AH507" s="439"/>
      <c r="AI507" s="439"/>
      <c r="AJ507" s="439"/>
      <c r="AK507" s="439"/>
      <c r="BD507" s="44"/>
    </row>
    <row r="508" spans="1:56" ht="25.5" customHeight="1" x14ac:dyDescent="0.2">
      <c r="A508" s="32" t="str">
        <f>IF(OR('Rote Liste'!$BC508="H",'Rote Liste'!$BC508="V"),"",J508)</f>
        <v>nb</v>
      </c>
      <c r="B508" s="48" t="str">
        <f t="shared" si="8"/>
        <v/>
      </c>
      <c r="C508" s="49" t="s">
        <v>2844</v>
      </c>
      <c r="D508" s="50"/>
      <c r="E508" s="51"/>
      <c r="F508" s="52"/>
      <c r="G508" s="53"/>
      <c r="H508" s="53"/>
      <c r="I508" s="54"/>
      <c r="J508" s="54" t="str">
        <f>INDEX(ESV!$D$1:$D$567,MATCH(IF(ISNA(INDEX(KLAV!$B$2:$B$10,MATCH(IF(ISBLANK($D508)," ",$D508),KLAV!$A$2:$A$10,0))+INDEX(KLAV!$B$13:$B$21,MATCH(IF(ISBLANK($E508)," ",$E508),KLAV!$A$13:$A$21,0))+INDEX(KLAV!$B$24:$B$30,MATCH(IF(ISBLANK($F508)," ",$F508),KLAV!$A$24:$A$30,0))),999,INDEX(KLAV!$B$2:$B$10,MATCH(IF(ISBLANK($D508)," ",$D508),KLAV!$A$2:$A$10,0))+INDEX(KLAV!$B$13:$B$21,MATCH(IF(ISBLANK($E508)," ",$E508),KLAV!$A$13:$A$21,0))+INDEX(KLAV!$B$24:$B$30,MATCH(IF(ISBLANK($F508)," ",$F508),KLAV!$A$24:$A$30,0))),ESV!$E$1:$E$567,))</f>
        <v>nb</v>
      </c>
      <c r="R508" s="42"/>
      <c r="S508" s="42"/>
      <c r="U508" s="43"/>
      <c r="Z508" s="44"/>
      <c r="AA508" s="44"/>
      <c r="AB508" s="436"/>
      <c r="AC508" s="437"/>
      <c r="AD508" s="300"/>
      <c r="AE508" s="438"/>
      <c r="AF508" s="438"/>
      <c r="AG508" s="438"/>
      <c r="AH508" s="439"/>
      <c r="AI508" s="439"/>
      <c r="AJ508" s="439"/>
      <c r="AK508" s="439"/>
      <c r="BD508" s="44"/>
    </row>
    <row r="509" spans="1:56" ht="25.5" customHeight="1" x14ac:dyDescent="0.2">
      <c r="A509" s="32" t="str">
        <f>IF(OR('Rote Liste'!$BC509="H",'Rote Liste'!$BC509="V"),"",J509)</f>
        <v>nb</v>
      </c>
      <c r="B509" s="48" t="str">
        <f t="shared" si="8"/>
        <v/>
      </c>
      <c r="C509" s="49" t="s">
        <v>2845</v>
      </c>
      <c r="D509" s="50"/>
      <c r="E509" s="51"/>
      <c r="F509" s="52"/>
      <c r="G509" s="53"/>
      <c r="H509" s="53"/>
      <c r="I509" s="54"/>
      <c r="J509" s="54" t="str">
        <f>INDEX(ESV!$D$1:$D$567,MATCH(IF(ISNA(INDEX(KLAV!$B$2:$B$10,MATCH(IF(ISBLANK($D509)," ",$D509),KLAV!$A$2:$A$10,0))+INDEX(KLAV!$B$13:$B$21,MATCH(IF(ISBLANK($E509)," ",$E509),KLAV!$A$13:$A$21,0))+INDEX(KLAV!$B$24:$B$30,MATCH(IF(ISBLANK($F509)," ",$F509),KLAV!$A$24:$A$30,0))),999,INDEX(KLAV!$B$2:$B$10,MATCH(IF(ISBLANK($D509)," ",$D509),KLAV!$A$2:$A$10,0))+INDEX(KLAV!$B$13:$B$21,MATCH(IF(ISBLANK($E509)," ",$E509),KLAV!$A$13:$A$21,0))+INDEX(KLAV!$B$24:$B$30,MATCH(IF(ISBLANK($F509)," ",$F509),KLAV!$A$24:$A$30,0))),ESV!$E$1:$E$567,))</f>
        <v>nb</v>
      </c>
      <c r="R509" s="42"/>
      <c r="S509" s="42"/>
      <c r="U509" s="43"/>
      <c r="Z509" s="44"/>
      <c r="AA509" s="44"/>
      <c r="AB509" s="436"/>
      <c r="AC509" s="437"/>
      <c r="AD509" s="300"/>
      <c r="AE509" s="438"/>
      <c r="AF509" s="438"/>
      <c r="AG509" s="438"/>
      <c r="AH509" s="439"/>
      <c r="AI509" s="439"/>
      <c r="AJ509" s="439"/>
      <c r="AK509" s="439"/>
      <c r="BD509" s="44"/>
    </row>
    <row r="510" spans="1:56" ht="25.5" customHeight="1" x14ac:dyDescent="0.2">
      <c r="A510" s="32" t="str">
        <f>IF(OR('Rote Liste'!$BC510="H",'Rote Liste'!$BC510="V"),"",J510)</f>
        <v>nb</v>
      </c>
      <c r="B510" s="48" t="str">
        <f t="shared" si="8"/>
        <v/>
      </c>
      <c r="C510" s="49" t="s">
        <v>2846</v>
      </c>
      <c r="D510" s="50"/>
      <c r="E510" s="51"/>
      <c r="F510" s="52"/>
      <c r="G510" s="53"/>
      <c r="H510" s="53"/>
      <c r="I510" s="54"/>
      <c r="J510" s="54" t="str">
        <f>INDEX(ESV!$D$1:$D$567,MATCH(IF(ISNA(INDEX(KLAV!$B$2:$B$10,MATCH(IF(ISBLANK($D510)," ",$D510),KLAV!$A$2:$A$10,0))+INDEX(KLAV!$B$13:$B$21,MATCH(IF(ISBLANK($E510)," ",$E510),KLAV!$A$13:$A$21,0))+INDEX(KLAV!$B$24:$B$30,MATCH(IF(ISBLANK($F510)," ",$F510),KLAV!$A$24:$A$30,0))),999,INDEX(KLAV!$B$2:$B$10,MATCH(IF(ISBLANK($D510)," ",$D510),KLAV!$A$2:$A$10,0))+INDEX(KLAV!$B$13:$B$21,MATCH(IF(ISBLANK($E510)," ",$E510),KLAV!$A$13:$A$21,0))+INDEX(KLAV!$B$24:$B$30,MATCH(IF(ISBLANK($F510)," ",$F510),KLAV!$A$24:$A$30,0))),ESV!$E$1:$E$567,))</f>
        <v>nb</v>
      </c>
      <c r="R510" s="42"/>
      <c r="S510" s="42"/>
      <c r="U510" s="43"/>
      <c r="Z510" s="44"/>
      <c r="AA510" s="44"/>
      <c r="AB510" s="436"/>
      <c r="AC510" s="437"/>
      <c r="AD510" s="300"/>
      <c r="AE510" s="438"/>
      <c r="AF510" s="438"/>
      <c r="AG510" s="438"/>
      <c r="AH510" s="439"/>
      <c r="AI510" s="439"/>
      <c r="AJ510" s="439"/>
      <c r="AK510" s="439"/>
      <c r="BD510" s="44"/>
    </row>
    <row r="511" spans="1:56" ht="25.5" customHeight="1" x14ac:dyDescent="0.2">
      <c r="A511" s="32" t="str">
        <f>IF(OR('Rote Liste'!$BC511="H",'Rote Liste'!$BC511="V"),"",J511)</f>
        <v>nb</v>
      </c>
      <c r="B511" s="48" t="str">
        <f t="shared" si="8"/>
        <v/>
      </c>
      <c r="C511" s="49" t="s">
        <v>2847</v>
      </c>
      <c r="D511" s="50"/>
      <c r="E511" s="51"/>
      <c r="F511" s="52"/>
      <c r="G511" s="53"/>
      <c r="H511" s="53"/>
      <c r="I511" s="54"/>
      <c r="J511" s="54" t="str">
        <f>INDEX(ESV!$D$1:$D$567,MATCH(IF(ISNA(INDEX(KLAV!$B$2:$B$10,MATCH(IF(ISBLANK($D511)," ",$D511),KLAV!$A$2:$A$10,0))+INDEX(KLAV!$B$13:$B$21,MATCH(IF(ISBLANK($E511)," ",$E511),KLAV!$A$13:$A$21,0))+INDEX(KLAV!$B$24:$B$30,MATCH(IF(ISBLANK($F511)," ",$F511),KLAV!$A$24:$A$30,0))),999,INDEX(KLAV!$B$2:$B$10,MATCH(IF(ISBLANK($D511)," ",$D511),KLAV!$A$2:$A$10,0))+INDEX(KLAV!$B$13:$B$21,MATCH(IF(ISBLANK($E511)," ",$E511),KLAV!$A$13:$A$21,0))+INDEX(KLAV!$B$24:$B$30,MATCH(IF(ISBLANK($F511)," ",$F511),KLAV!$A$24:$A$30,0))),ESV!$E$1:$E$567,))</f>
        <v>nb</v>
      </c>
      <c r="R511" s="42"/>
      <c r="S511" s="42"/>
      <c r="U511" s="43"/>
      <c r="Z511" s="44"/>
      <c r="AA511" s="44"/>
      <c r="AB511" s="436"/>
      <c r="AC511" s="437"/>
      <c r="AD511" s="300"/>
      <c r="AE511" s="438"/>
      <c r="AF511" s="438"/>
      <c r="AG511" s="438"/>
      <c r="AH511" s="439"/>
      <c r="AI511" s="439"/>
      <c r="AJ511" s="439"/>
      <c r="AK511" s="439"/>
      <c r="BD511" s="44"/>
    </row>
    <row r="512" spans="1:56" ht="25.5" customHeight="1" x14ac:dyDescent="0.2">
      <c r="A512" s="32" t="str">
        <f>IF(OR('Rote Liste'!$BC512="H",'Rote Liste'!$BC512="V"),"",J512)</f>
        <v>nb</v>
      </c>
      <c r="B512" s="48" t="str">
        <f t="shared" si="8"/>
        <v/>
      </c>
      <c r="C512" s="49" t="s">
        <v>2848</v>
      </c>
      <c r="D512" s="50"/>
      <c r="E512" s="51"/>
      <c r="F512" s="52"/>
      <c r="G512" s="53"/>
      <c r="H512" s="53"/>
      <c r="I512" s="54"/>
      <c r="J512" s="54" t="str">
        <f>INDEX(ESV!$D$1:$D$567,MATCH(IF(ISNA(INDEX(KLAV!$B$2:$B$10,MATCH(IF(ISBLANK($D512)," ",$D512),KLAV!$A$2:$A$10,0))+INDEX(KLAV!$B$13:$B$21,MATCH(IF(ISBLANK($E512)," ",$E512),KLAV!$A$13:$A$21,0))+INDEX(KLAV!$B$24:$B$30,MATCH(IF(ISBLANK($F512)," ",$F512),KLAV!$A$24:$A$30,0))),999,INDEX(KLAV!$B$2:$B$10,MATCH(IF(ISBLANK($D512)," ",$D512),KLAV!$A$2:$A$10,0))+INDEX(KLAV!$B$13:$B$21,MATCH(IF(ISBLANK($E512)," ",$E512),KLAV!$A$13:$A$21,0))+INDEX(KLAV!$B$24:$B$30,MATCH(IF(ISBLANK($F512)," ",$F512),KLAV!$A$24:$A$30,0))),ESV!$E$1:$E$567,))</f>
        <v>nb</v>
      </c>
      <c r="R512" s="42"/>
      <c r="S512" s="42"/>
      <c r="U512" s="43"/>
      <c r="Z512" s="44"/>
      <c r="AA512" s="44"/>
      <c r="AB512" s="436"/>
      <c r="AC512" s="437"/>
      <c r="AD512" s="300"/>
      <c r="AE512" s="438"/>
      <c r="AF512" s="438"/>
      <c r="AG512" s="438"/>
      <c r="AH512" s="439"/>
      <c r="AI512" s="439"/>
      <c r="AJ512" s="439"/>
      <c r="AK512" s="439"/>
      <c r="BD512" s="44"/>
    </row>
    <row r="513" spans="1:56" ht="25.5" customHeight="1" x14ac:dyDescent="0.2">
      <c r="A513" s="32" t="str">
        <f>IF(OR('Rote Liste'!$BC513="H",'Rote Liste'!$BC513="V"),"",J513)</f>
        <v>nb</v>
      </c>
      <c r="B513" s="48" t="str">
        <f t="shared" si="8"/>
        <v/>
      </c>
      <c r="C513" s="49" t="s">
        <v>2849</v>
      </c>
      <c r="D513" s="50"/>
      <c r="E513" s="51"/>
      <c r="F513" s="52"/>
      <c r="G513" s="53"/>
      <c r="H513" s="53"/>
      <c r="I513" s="54"/>
      <c r="J513" s="54" t="str">
        <f>INDEX(ESV!$D$1:$D$567,MATCH(IF(ISNA(INDEX(KLAV!$B$2:$B$10,MATCH(IF(ISBLANK($D513)," ",$D513),KLAV!$A$2:$A$10,0))+INDEX(KLAV!$B$13:$B$21,MATCH(IF(ISBLANK($E513)," ",$E513),KLAV!$A$13:$A$21,0))+INDEX(KLAV!$B$24:$B$30,MATCH(IF(ISBLANK($F513)," ",$F513),KLAV!$A$24:$A$30,0))),999,INDEX(KLAV!$B$2:$B$10,MATCH(IF(ISBLANK($D513)," ",$D513),KLAV!$A$2:$A$10,0))+INDEX(KLAV!$B$13:$B$21,MATCH(IF(ISBLANK($E513)," ",$E513),KLAV!$A$13:$A$21,0))+INDEX(KLAV!$B$24:$B$30,MATCH(IF(ISBLANK($F513)," ",$F513),KLAV!$A$24:$A$30,0))),ESV!$E$1:$E$567,))</f>
        <v>nb</v>
      </c>
      <c r="R513" s="42"/>
      <c r="S513" s="42"/>
      <c r="U513" s="43"/>
      <c r="Z513" s="44"/>
      <c r="AA513" s="44"/>
      <c r="AB513" s="436"/>
      <c r="AC513" s="437"/>
      <c r="AD513" s="300"/>
      <c r="AE513" s="438"/>
      <c r="AF513" s="438"/>
      <c r="AG513" s="438"/>
      <c r="AH513" s="439"/>
      <c r="AI513" s="439"/>
      <c r="AJ513" s="439"/>
      <c r="AK513" s="439"/>
      <c r="BD513" s="44"/>
    </row>
    <row r="514" spans="1:56" ht="25.5" customHeight="1" x14ac:dyDescent="0.2">
      <c r="A514" s="32" t="str">
        <f>IF(OR('Rote Liste'!$BC514="H",'Rote Liste'!$BC514="V"),"",J514)</f>
        <v>nb</v>
      </c>
      <c r="B514" s="48" t="str">
        <f t="shared" si="8"/>
        <v/>
      </c>
      <c r="C514" s="49" t="s">
        <v>2850</v>
      </c>
      <c r="D514" s="50"/>
      <c r="E514" s="51"/>
      <c r="F514" s="52"/>
      <c r="G514" s="53"/>
      <c r="H514" s="53"/>
      <c r="I514" s="54"/>
      <c r="J514" s="54" t="str">
        <f>INDEX(ESV!$D$1:$D$567,MATCH(IF(ISNA(INDEX(KLAV!$B$2:$B$10,MATCH(IF(ISBLANK($D514)," ",$D514),KLAV!$A$2:$A$10,0))+INDEX(KLAV!$B$13:$B$21,MATCH(IF(ISBLANK($E514)," ",$E514),KLAV!$A$13:$A$21,0))+INDEX(KLAV!$B$24:$B$30,MATCH(IF(ISBLANK($F514)," ",$F514),KLAV!$A$24:$A$30,0))),999,INDEX(KLAV!$B$2:$B$10,MATCH(IF(ISBLANK($D514)," ",$D514),KLAV!$A$2:$A$10,0))+INDEX(KLAV!$B$13:$B$21,MATCH(IF(ISBLANK($E514)," ",$E514),KLAV!$A$13:$A$21,0))+INDEX(KLAV!$B$24:$B$30,MATCH(IF(ISBLANK($F514)," ",$F514),KLAV!$A$24:$A$30,0))),ESV!$E$1:$E$567,))</f>
        <v>nb</v>
      </c>
      <c r="R514" s="42"/>
      <c r="S514" s="42"/>
      <c r="U514" s="43"/>
      <c r="Z514" s="44"/>
      <c r="AA514" s="44"/>
      <c r="AB514" s="436"/>
      <c r="AC514" s="437"/>
      <c r="AD514" s="300"/>
      <c r="AE514" s="438"/>
      <c r="AF514" s="438"/>
      <c r="AG514" s="438"/>
      <c r="AH514" s="439"/>
      <c r="AI514" s="439"/>
      <c r="AJ514" s="439"/>
      <c r="AK514" s="439"/>
      <c r="BD514" s="44"/>
    </row>
    <row r="515" spans="1:56" ht="25.5" customHeight="1" x14ac:dyDescent="0.2">
      <c r="A515" s="32" t="str">
        <f>IF(OR('Rote Liste'!$BC515="H",'Rote Liste'!$BC515="V"),"",J515)</f>
        <v>nb</v>
      </c>
      <c r="B515" s="48" t="str">
        <f t="shared" si="8"/>
        <v/>
      </c>
      <c r="C515" s="49" t="s">
        <v>2851</v>
      </c>
      <c r="D515" s="50"/>
      <c r="E515" s="51"/>
      <c r="F515" s="52"/>
      <c r="G515" s="53"/>
      <c r="H515" s="53"/>
      <c r="I515" s="54"/>
      <c r="J515" s="54" t="str">
        <f>INDEX(ESV!$D$1:$D$567,MATCH(IF(ISNA(INDEX(KLAV!$B$2:$B$10,MATCH(IF(ISBLANK($D515)," ",$D515),KLAV!$A$2:$A$10,0))+INDEX(KLAV!$B$13:$B$21,MATCH(IF(ISBLANK($E515)," ",$E515),KLAV!$A$13:$A$21,0))+INDEX(KLAV!$B$24:$B$30,MATCH(IF(ISBLANK($F515)," ",$F515),KLAV!$A$24:$A$30,0))),999,INDEX(KLAV!$B$2:$B$10,MATCH(IF(ISBLANK($D515)," ",$D515),KLAV!$A$2:$A$10,0))+INDEX(KLAV!$B$13:$B$21,MATCH(IF(ISBLANK($E515)," ",$E515),KLAV!$A$13:$A$21,0))+INDEX(KLAV!$B$24:$B$30,MATCH(IF(ISBLANK($F515)," ",$F515),KLAV!$A$24:$A$30,0))),ESV!$E$1:$E$567,))</f>
        <v>nb</v>
      </c>
      <c r="R515" s="42"/>
      <c r="S515" s="42"/>
      <c r="U515" s="43"/>
      <c r="Z515" s="44"/>
      <c r="AA515" s="44"/>
      <c r="AB515" s="436"/>
      <c r="AC515" s="437"/>
      <c r="AD515" s="300"/>
      <c r="AE515" s="438"/>
      <c r="AF515" s="438"/>
      <c r="AG515" s="438"/>
      <c r="AH515" s="439"/>
      <c r="AI515" s="439"/>
      <c r="AJ515" s="439"/>
      <c r="AK515" s="439"/>
      <c r="BD515" s="44"/>
    </row>
    <row r="516" spans="1:56" ht="25.5" customHeight="1" x14ac:dyDescent="0.2">
      <c r="A516" s="32" t="str">
        <f>IF(OR('Rote Liste'!$BC516="H",'Rote Liste'!$BC516="V"),"",J516)</f>
        <v>nb</v>
      </c>
      <c r="B516" s="48" t="str">
        <f t="shared" si="8"/>
        <v/>
      </c>
      <c r="C516" s="49" t="s">
        <v>2852</v>
      </c>
      <c r="D516" s="50"/>
      <c r="E516" s="51"/>
      <c r="F516" s="52"/>
      <c r="G516" s="53"/>
      <c r="H516" s="53"/>
      <c r="I516" s="54"/>
      <c r="J516" s="54" t="str">
        <f>INDEX(ESV!$D$1:$D$567,MATCH(IF(ISNA(INDEX(KLAV!$B$2:$B$10,MATCH(IF(ISBLANK($D516)," ",$D516),KLAV!$A$2:$A$10,0))+INDEX(KLAV!$B$13:$B$21,MATCH(IF(ISBLANK($E516)," ",$E516),KLAV!$A$13:$A$21,0))+INDEX(KLAV!$B$24:$B$30,MATCH(IF(ISBLANK($F516)," ",$F516),KLAV!$A$24:$A$30,0))),999,INDEX(KLAV!$B$2:$B$10,MATCH(IF(ISBLANK($D516)," ",$D516),KLAV!$A$2:$A$10,0))+INDEX(KLAV!$B$13:$B$21,MATCH(IF(ISBLANK($E516)," ",$E516),KLAV!$A$13:$A$21,0))+INDEX(KLAV!$B$24:$B$30,MATCH(IF(ISBLANK($F516)," ",$F516),KLAV!$A$24:$A$30,0))),ESV!$E$1:$E$567,))</f>
        <v>nb</v>
      </c>
      <c r="R516" s="42"/>
      <c r="S516" s="42"/>
      <c r="U516" s="43"/>
      <c r="Z516" s="44"/>
      <c r="AA516" s="44"/>
      <c r="AB516" s="436"/>
      <c r="AC516" s="437"/>
      <c r="AD516" s="300"/>
      <c r="AE516" s="438"/>
      <c r="AF516" s="438"/>
      <c r="AG516" s="438"/>
      <c r="AH516" s="439"/>
      <c r="AI516" s="439"/>
      <c r="AJ516" s="439"/>
      <c r="AK516" s="439"/>
      <c r="BD516" s="44"/>
    </row>
    <row r="517" spans="1:56" ht="25.5" customHeight="1" x14ac:dyDescent="0.2">
      <c r="A517" s="32" t="str">
        <f>IF(OR('Rote Liste'!$BC517="H",'Rote Liste'!$BC517="V"),"",J517)</f>
        <v>nb</v>
      </c>
      <c r="B517" s="48" t="str">
        <f t="shared" si="8"/>
        <v/>
      </c>
      <c r="C517" s="49" t="s">
        <v>2853</v>
      </c>
      <c r="D517" s="50"/>
      <c r="E517" s="51"/>
      <c r="F517" s="52"/>
      <c r="G517" s="53"/>
      <c r="H517" s="53"/>
      <c r="I517" s="54"/>
      <c r="J517" s="54" t="str">
        <f>INDEX(ESV!$D$1:$D$567,MATCH(IF(ISNA(INDEX(KLAV!$B$2:$B$10,MATCH(IF(ISBLANK($D517)," ",$D517),KLAV!$A$2:$A$10,0))+INDEX(KLAV!$B$13:$B$21,MATCH(IF(ISBLANK($E517)," ",$E517),KLAV!$A$13:$A$21,0))+INDEX(KLAV!$B$24:$B$30,MATCH(IF(ISBLANK($F517)," ",$F517),KLAV!$A$24:$A$30,0))),999,INDEX(KLAV!$B$2:$B$10,MATCH(IF(ISBLANK($D517)," ",$D517),KLAV!$A$2:$A$10,0))+INDEX(KLAV!$B$13:$B$21,MATCH(IF(ISBLANK($E517)," ",$E517),KLAV!$A$13:$A$21,0))+INDEX(KLAV!$B$24:$B$30,MATCH(IF(ISBLANK($F517)," ",$F517),KLAV!$A$24:$A$30,0))),ESV!$E$1:$E$567,))</f>
        <v>nb</v>
      </c>
      <c r="R517" s="42"/>
      <c r="S517" s="42"/>
      <c r="U517" s="43"/>
      <c r="Z517" s="44"/>
      <c r="AA517" s="44"/>
      <c r="AB517" s="436"/>
      <c r="AC517" s="437"/>
      <c r="AD517" s="300"/>
      <c r="AE517" s="438"/>
      <c r="AF517" s="438"/>
      <c r="AG517" s="438"/>
      <c r="AH517" s="439"/>
      <c r="AI517" s="439"/>
      <c r="AJ517" s="439"/>
      <c r="AK517" s="439"/>
      <c r="BD517" s="44"/>
    </row>
    <row r="518" spans="1:56" ht="25.5" customHeight="1" x14ac:dyDescent="0.2">
      <c r="A518" s="32" t="str">
        <f>IF(OR('Rote Liste'!$BC518="H",'Rote Liste'!$BC518="V"),"",J518)</f>
        <v/>
      </c>
      <c r="B518" s="48" t="str">
        <f t="shared" si="8"/>
        <v/>
      </c>
      <c r="C518" s="49" t="s">
        <v>2854</v>
      </c>
      <c r="D518" s="50"/>
      <c r="E518" s="51"/>
      <c r="F518" s="52"/>
      <c r="G518" s="53"/>
      <c r="H518" s="53"/>
      <c r="I518" s="54"/>
      <c r="J518" s="54" t="str">
        <f>INDEX(ESV!$D$1:$D$567,MATCH(IF(ISNA(INDEX(KLAV!$B$2:$B$10,MATCH(IF(ISBLANK($D518)," ",$D518),KLAV!$A$2:$A$10,0))+INDEX(KLAV!$B$13:$B$21,MATCH(IF(ISBLANK($E518)," ",$E518),KLAV!$A$13:$A$21,0))+INDEX(KLAV!$B$24:$B$30,MATCH(IF(ISBLANK($F518)," ",$F518),KLAV!$A$24:$A$30,0))),999,INDEX(KLAV!$B$2:$B$10,MATCH(IF(ISBLANK($D518)," ",$D518),KLAV!$A$2:$A$10,0))+INDEX(KLAV!$B$13:$B$21,MATCH(IF(ISBLANK($E518)," ",$E518),KLAV!$A$13:$A$21,0))+INDEX(KLAV!$B$24:$B$30,MATCH(IF(ISBLANK($F518)," ",$F518),KLAV!$A$24:$A$30,0))),ESV!$E$1:$E$567,))</f>
        <v>nb</v>
      </c>
      <c r="R518" s="42"/>
      <c r="S518" s="42"/>
      <c r="U518" s="43"/>
      <c r="Z518" s="44"/>
      <c r="AA518" s="44"/>
      <c r="AB518" s="436"/>
      <c r="AC518" s="437"/>
      <c r="AD518" s="300"/>
      <c r="AE518" s="438"/>
      <c r="AF518" s="438"/>
      <c r="AG518" s="438"/>
      <c r="AH518" s="439"/>
      <c r="AI518" s="439"/>
      <c r="AJ518" s="439"/>
      <c r="AK518" s="439"/>
      <c r="BD518" s="44"/>
    </row>
    <row r="519" spans="1:56" ht="25.5" customHeight="1" x14ac:dyDescent="0.2">
      <c r="A519" s="32" t="str">
        <f>IF(OR('Rote Liste'!$BC519="H",'Rote Liste'!$BC519="V"),"",J519)</f>
        <v>nb</v>
      </c>
      <c r="B519" s="48" t="str">
        <f t="shared" si="8"/>
        <v/>
      </c>
      <c r="C519" s="49" t="s">
        <v>2855</v>
      </c>
      <c r="D519" s="50"/>
      <c r="E519" s="51"/>
      <c r="F519" s="52"/>
      <c r="G519" s="53"/>
      <c r="H519" s="53"/>
      <c r="I519" s="54"/>
      <c r="J519" s="54" t="str">
        <f>INDEX(ESV!$D$1:$D$567,MATCH(IF(ISNA(INDEX(KLAV!$B$2:$B$10,MATCH(IF(ISBLANK($D519)," ",$D519),KLAV!$A$2:$A$10,0))+INDEX(KLAV!$B$13:$B$21,MATCH(IF(ISBLANK($E519)," ",$E519),KLAV!$A$13:$A$21,0))+INDEX(KLAV!$B$24:$B$30,MATCH(IF(ISBLANK($F519)," ",$F519),KLAV!$A$24:$A$30,0))),999,INDEX(KLAV!$B$2:$B$10,MATCH(IF(ISBLANK($D519)," ",$D519),KLAV!$A$2:$A$10,0))+INDEX(KLAV!$B$13:$B$21,MATCH(IF(ISBLANK($E519)," ",$E519),KLAV!$A$13:$A$21,0))+INDEX(KLAV!$B$24:$B$30,MATCH(IF(ISBLANK($F519)," ",$F519),KLAV!$A$24:$A$30,0))),ESV!$E$1:$E$567,))</f>
        <v>nb</v>
      </c>
      <c r="R519" s="42"/>
      <c r="S519" s="42"/>
      <c r="U519" s="43"/>
      <c r="Z519" s="44"/>
      <c r="AA519" s="44"/>
      <c r="AB519" s="436"/>
      <c r="AC519" s="437"/>
      <c r="AD519" s="300"/>
      <c r="AE519" s="438"/>
      <c r="AF519" s="438"/>
      <c r="AG519" s="438"/>
      <c r="AH519" s="439"/>
      <c r="AI519" s="439"/>
      <c r="AJ519" s="439"/>
      <c r="AK519" s="439"/>
      <c r="BD519" s="44"/>
    </row>
    <row r="520" spans="1:56" ht="25.5" customHeight="1" x14ac:dyDescent="0.2">
      <c r="A520" s="32" t="str">
        <f>IF(OR('Rote Liste'!$BC520="H",'Rote Liste'!$BC520="V"),"",J520)</f>
        <v>nb</v>
      </c>
      <c r="B520" s="48" t="str">
        <f t="shared" si="8"/>
        <v/>
      </c>
      <c r="C520" s="49" t="s">
        <v>2856</v>
      </c>
      <c r="D520" s="50"/>
      <c r="E520" s="51"/>
      <c r="F520" s="52"/>
      <c r="G520" s="53"/>
      <c r="H520" s="53"/>
      <c r="I520" s="54"/>
      <c r="J520" s="54" t="str">
        <f>INDEX(ESV!$D$1:$D$567,MATCH(IF(ISNA(INDEX(KLAV!$B$2:$B$10,MATCH(IF(ISBLANK($D520)," ",$D520),KLAV!$A$2:$A$10,0))+INDEX(KLAV!$B$13:$B$21,MATCH(IF(ISBLANK($E520)," ",$E520),KLAV!$A$13:$A$21,0))+INDEX(KLAV!$B$24:$B$30,MATCH(IF(ISBLANK($F520)," ",$F520),KLAV!$A$24:$A$30,0))),999,INDEX(KLAV!$B$2:$B$10,MATCH(IF(ISBLANK($D520)," ",$D520),KLAV!$A$2:$A$10,0))+INDEX(KLAV!$B$13:$B$21,MATCH(IF(ISBLANK($E520)," ",$E520),KLAV!$A$13:$A$21,0))+INDEX(KLAV!$B$24:$B$30,MATCH(IF(ISBLANK($F520)," ",$F520),KLAV!$A$24:$A$30,0))),ESV!$E$1:$E$567,))</f>
        <v>nb</v>
      </c>
      <c r="R520" s="42"/>
      <c r="S520" s="42"/>
      <c r="U520" s="43"/>
      <c r="Z520" s="44"/>
      <c r="AA520" s="44"/>
      <c r="AB520" s="436"/>
      <c r="AC520" s="437"/>
      <c r="AD520" s="300"/>
      <c r="AE520" s="438"/>
      <c r="AF520" s="438"/>
      <c r="AG520" s="438"/>
      <c r="AH520" s="439"/>
      <c r="AI520" s="439"/>
      <c r="AJ520" s="439"/>
      <c r="AK520" s="439"/>
      <c r="BD520" s="44"/>
    </row>
    <row r="521" spans="1:56" ht="25.5" customHeight="1" x14ac:dyDescent="0.2">
      <c r="A521" s="32" t="str">
        <f>IF(OR('Rote Liste'!$BC521="H",'Rote Liste'!$BC521="V"),"",J521)</f>
        <v>nb</v>
      </c>
      <c r="B521" s="48" t="str">
        <f t="shared" si="8"/>
        <v/>
      </c>
      <c r="C521" s="49" t="s">
        <v>2857</v>
      </c>
      <c r="D521" s="50"/>
      <c r="E521" s="51"/>
      <c r="F521" s="52"/>
      <c r="G521" s="53"/>
      <c r="H521" s="53"/>
      <c r="I521" s="54"/>
      <c r="J521" s="54" t="str">
        <f>INDEX(ESV!$D$1:$D$567,MATCH(IF(ISNA(INDEX(KLAV!$B$2:$B$10,MATCH(IF(ISBLANK($D521)," ",$D521),KLAV!$A$2:$A$10,0))+INDEX(KLAV!$B$13:$B$21,MATCH(IF(ISBLANK($E521)," ",$E521),KLAV!$A$13:$A$21,0))+INDEX(KLAV!$B$24:$B$30,MATCH(IF(ISBLANK($F521)," ",$F521),KLAV!$A$24:$A$30,0))),999,INDEX(KLAV!$B$2:$B$10,MATCH(IF(ISBLANK($D521)," ",$D521),KLAV!$A$2:$A$10,0))+INDEX(KLAV!$B$13:$B$21,MATCH(IF(ISBLANK($E521)," ",$E521),KLAV!$A$13:$A$21,0))+INDEX(KLAV!$B$24:$B$30,MATCH(IF(ISBLANK($F521)," ",$F521),KLAV!$A$24:$A$30,0))),ESV!$E$1:$E$567,))</f>
        <v>nb</v>
      </c>
      <c r="R521" s="42"/>
      <c r="S521" s="42"/>
      <c r="U521" s="43"/>
      <c r="Z521" s="44"/>
      <c r="AA521" s="44"/>
      <c r="AB521" s="436"/>
      <c r="AC521" s="437"/>
      <c r="AD521" s="300"/>
      <c r="AE521" s="438"/>
      <c r="AF521" s="438"/>
      <c r="AG521" s="438"/>
      <c r="AH521" s="439"/>
      <c r="AI521" s="439"/>
      <c r="AJ521" s="439"/>
      <c r="AK521" s="439"/>
      <c r="BD521" s="44"/>
    </row>
    <row r="522" spans="1:56" ht="25.5" customHeight="1" x14ac:dyDescent="0.2">
      <c r="A522" s="32" t="str">
        <f>IF(OR('Rote Liste'!$BC522="H",'Rote Liste'!$BC522="V"),"",J522)</f>
        <v>nb</v>
      </c>
      <c r="B522" s="48" t="str">
        <f t="shared" si="8"/>
        <v/>
      </c>
      <c r="C522" s="49" t="s">
        <v>2858</v>
      </c>
      <c r="D522" s="50"/>
      <c r="E522" s="51"/>
      <c r="F522" s="52"/>
      <c r="G522" s="53"/>
      <c r="H522" s="53"/>
      <c r="I522" s="54"/>
      <c r="J522" s="54" t="str">
        <f>INDEX(ESV!$D$1:$D$567,MATCH(IF(ISNA(INDEX(KLAV!$B$2:$B$10,MATCH(IF(ISBLANK($D522)," ",$D522),KLAV!$A$2:$A$10,0))+INDEX(KLAV!$B$13:$B$21,MATCH(IF(ISBLANK($E522)," ",$E522),KLAV!$A$13:$A$21,0))+INDEX(KLAV!$B$24:$B$30,MATCH(IF(ISBLANK($F522)," ",$F522),KLAV!$A$24:$A$30,0))),999,INDEX(KLAV!$B$2:$B$10,MATCH(IF(ISBLANK($D522)," ",$D522),KLAV!$A$2:$A$10,0))+INDEX(KLAV!$B$13:$B$21,MATCH(IF(ISBLANK($E522)," ",$E522),KLAV!$A$13:$A$21,0))+INDEX(KLAV!$B$24:$B$30,MATCH(IF(ISBLANK($F522)," ",$F522),KLAV!$A$24:$A$30,0))),ESV!$E$1:$E$567,))</f>
        <v>nb</v>
      </c>
      <c r="R522" s="42"/>
      <c r="S522" s="42"/>
      <c r="U522" s="43"/>
      <c r="Z522" s="44"/>
      <c r="AA522" s="44"/>
      <c r="AB522" s="436"/>
      <c r="AC522" s="437"/>
      <c r="AD522" s="300"/>
      <c r="AE522" s="438"/>
      <c r="AF522" s="438"/>
      <c r="AG522" s="438"/>
      <c r="AH522" s="439"/>
      <c r="AI522" s="439"/>
      <c r="AJ522" s="439"/>
      <c r="AK522" s="439"/>
      <c r="BD522" s="44"/>
    </row>
    <row r="523" spans="1:56" ht="25.5" customHeight="1" x14ac:dyDescent="0.2">
      <c r="A523" s="32" t="str">
        <f>IF(OR('Rote Liste'!$BC523="H",'Rote Liste'!$BC523="V"),"",J523)</f>
        <v>nb</v>
      </c>
      <c r="B523" s="48" t="str">
        <f t="shared" si="8"/>
        <v/>
      </c>
      <c r="C523" s="49" t="s">
        <v>2859</v>
      </c>
      <c r="D523" s="50"/>
      <c r="E523" s="51"/>
      <c r="F523" s="52"/>
      <c r="G523" s="53"/>
      <c r="H523" s="53"/>
      <c r="I523" s="54"/>
      <c r="J523" s="54" t="str">
        <f>INDEX(ESV!$D$1:$D$567,MATCH(IF(ISNA(INDEX(KLAV!$B$2:$B$10,MATCH(IF(ISBLANK($D523)," ",$D523),KLAV!$A$2:$A$10,0))+INDEX(KLAV!$B$13:$B$21,MATCH(IF(ISBLANK($E523)," ",$E523),KLAV!$A$13:$A$21,0))+INDEX(KLAV!$B$24:$B$30,MATCH(IF(ISBLANK($F523)," ",$F523),KLAV!$A$24:$A$30,0))),999,INDEX(KLAV!$B$2:$B$10,MATCH(IF(ISBLANK($D523)," ",$D523),KLAV!$A$2:$A$10,0))+INDEX(KLAV!$B$13:$B$21,MATCH(IF(ISBLANK($E523)," ",$E523),KLAV!$A$13:$A$21,0))+INDEX(KLAV!$B$24:$B$30,MATCH(IF(ISBLANK($F523)," ",$F523),KLAV!$A$24:$A$30,0))),ESV!$E$1:$E$567,))</f>
        <v>nb</v>
      </c>
      <c r="R523" s="42"/>
      <c r="S523" s="42"/>
      <c r="U523" s="43"/>
      <c r="Z523" s="44"/>
      <c r="AA523" s="44"/>
      <c r="AB523" s="436"/>
      <c r="AC523" s="437"/>
      <c r="AD523" s="300"/>
      <c r="AE523" s="438"/>
      <c r="AF523" s="438"/>
      <c r="AG523" s="438"/>
      <c r="AH523" s="439"/>
      <c r="AI523" s="439"/>
      <c r="AJ523" s="439"/>
      <c r="AK523" s="439"/>
      <c r="BD523" s="44"/>
    </row>
    <row r="524" spans="1:56" ht="25.5" customHeight="1" x14ac:dyDescent="0.2">
      <c r="A524" s="32" t="str">
        <f>IF(OR('Rote Liste'!$BC524="H",'Rote Liste'!$BC524="V"),"",J524)</f>
        <v>nb</v>
      </c>
      <c r="B524" s="48" t="str">
        <f t="shared" si="8"/>
        <v/>
      </c>
      <c r="C524" s="49" t="s">
        <v>3063</v>
      </c>
      <c r="D524" s="50"/>
      <c r="E524" s="51"/>
      <c r="F524" s="52"/>
      <c r="G524" s="53"/>
      <c r="H524" s="53"/>
      <c r="I524" s="54"/>
      <c r="J524" s="54" t="str">
        <f>INDEX(ESV!$D$1:$D$567,MATCH(IF(ISNA(INDEX(KLAV!$B$2:$B$10,MATCH(IF(ISBLANK($D524)," ",$D524),KLAV!$A$2:$A$10,0))+INDEX(KLAV!$B$13:$B$21,MATCH(IF(ISBLANK($E524)," ",$E524),KLAV!$A$13:$A$21,0))+INDEX(KLAV!$B$24:$B$30,MATCH(IF(ISBLANK($F524)," ",$F524),KLAV!$A$24:$A$30,0))),999,INDEX(KLAV!$B$2:$B$10,MATCH(IF(ISBLANK($D524)," ",$D524),KLAV!$A$2:$A$10,0))+INDEX(KLAV!$B$13:$B$21,MATCH(IF(ISBLANK($E524)," ",$E524),KLAV!$A$13:$A$21,0))+INDEX(KLAV!$B$24:$B$30,MATCH(IF(ISBLANK($F524)," ",$F524),KLAV!$A$24:$A$30,0))),ESV!$E$1:$E$567,))</f>
        <v>nb</v>
      </c>
      <c r="R524" s="42"/>
      <c r="S524" s="42"/>
      <c r="U524" s="43"/>
      <c r="Z524" s="44"/>
      <c r="AA524" s="44"/>
      <c r="AB524" s="436"/>
      <c r="AC524" s="437"/>
      <c r="AD524" s="300"/>
      <c r="AE524" s="438"/>
      <c r="AF524" s="438"/>
      <c r="AG524" s="438"/>
      <c r="AH524" s="439"/>
      <c r="AI524" s="439"/>
      <c r="AJ524" s="439"/>
      <c r="AK524" s="439"/>
      <c r="BD524" s="44"/>
    </row>
    <row r="525" spans="1:56" ht="25.5" customHeight="1" x14ac:dyDescent="0.2">
      <c r="A525" s="32" t="str">
        <f>IF(OR('Rote Liste'!$BC525="H",'Rote Liste'!$BC525="V"),"",J525)</f>
        <v>nb</v>
      </c>
      <c r="B525" s="48" t="str">
        <f t="shared" si="8"/>
        <v/>
      </c>
      <c r="C525" s="49" t="s">
        <v>2860</v>
      </c>
      <c r="D525" s="50"/>
      <c r="E525" s="51"/>
      <c r="F525" s="52"/>
      <c r="G525" s="53"/>
      <c r="H525" s="53"/>
      <c r="I525" s="54"/>
      <c r="J525" s="54" t="str">
        <f>INDEX(ESV!$D$1:$D$567,MATCH(IF(ISNA(INDEX(KLAV!$B$2:$B$10,MATCH(IF(ISBLANK($D525)," ",$D525),KLAV!$A$2:$A$10,0))+INDEX(KLAV!$B$13:$B$21,MATCH(IF(ISBLANK($E525)," ",$E525),KLAV!$A$13:$A$21,0))+INDEX(KLAV!$B$24:$B$30,MATCH(IF(ISBLANK($F525)," ",$F525),KLAV!$A$24:$A$30,0))),999,INDEX(KLAV!$B$2:$B$10,MATCH(IF(ISBLANK($D525)," ",$D525),KLAV!$A$2:$A$10,0))+INDEX(KLAV!$B$13:$B$21,MATCH(IF(ISBLANK($E525)," ",$E525),KLAV!$A$13:$A$21,0))+INDEX(KLAV!$B$24:$B$30,MATCH(IF(ISBLANK($F525)," ",$F525),KLAV!$A$24:$A$30,0))),ESV!$E$1:$E$567,))</f>
        <v>nb</v>
      </c>
      <c r="R525" s="42"/>
      <c r="S525" s="42"/>
      <c r="U525" s="43"/>
      <c r="Z525" s="44"/>
      <c r="AA525" s="44"/>
      <c r="AB525" s="436"/>
      <c r="AC525" s="437"/>
      <c r="AD525" s="300"/>
      <c r="AE525" s="438"/>
      <c r="AF525" s="438"/>
      <c r="AG525" s="438"/>
      <c r="AH525" s="439"/>
      <c r="AI525" s="439"/>
      <c r="AJ525" s="439"/>
      <c r="AK525" s="439"/>
      <c r="BD525" s="44"/>
    </row>
    <row r="526" spans="1:56" ht="25.5" customHeight="1" x14ac:dyDescent="0.2">
      <c r="A526" s="32" t="str">
        <f>IF(OR('Rote Liste'!$BC526="H",'Rote Liste'!$BC526="V"),"",J526)</f>
        <v>nb</v>
      </c>
      <c r="B526" s="48" t="str">
        <f t="shared" si="8"/>
        <v/>
      </c>
      <c r="C526" s="49" t="s">
        <v>2861</v>
      </c>
      <c r="D526" s="50"/>
      <c r="E526" s="51"/>
      <c r="F526" s="52"/>
      <c r="G526" s="53"/>
      <c r="H526" s="53"/>
      <c r="I526" s="54"/>
      <c r="J526" s="54" t="str">
        <f>INDEX(ESV!$D$1:$D$567,MATCH(IF(ISNA(INDEX(KLAV!$B$2:$B$10,MATCH(IF(ISBLANK($D526)," ",$D526),KLAV!$A$2:$A$10,0))+INDEX(KLAV!$B$13:$B$21,MATCH(IF(ISBLANK($E526)," ",$E526),KLAV!$A$13:$A$21,0))+INDEX(KLAV!$B$24:$B$30,MATCH(IF(ISBLANK($F526)," ",$F526),KLAV!$A$24:$A$30,0))),999,INDEX(KLAV!$B$2:$B$10,MATCH(IF(ISBLANK($D526)," ",$D526),KLAV!$A$2:$A$10,0))+INDEX(KLAV!$B$13:$B$21,MATCH(IF(ISBLANK($E526)," ",$E526),KLAV!$A$13:$A$21,0))+INDEX(KLAV!$B$24:$B$30,MATCH(IF(ISBLANK($F526)," ",$F526),KLAV!$A$24:$A$30,0))),ESV!$E$1:$E$567,))</f>
        <v>nb</v>
      </c>
      <c r="R526" s="42"/>
      <c r="S526" s="42"/>
      <c r="U526" s="43"/>
      <c r="Z526" s="44"/>
      <c r="AA526" s="44"/>
      <c r="AB526" s="436"/>
      <c r="AC526" s="437"/>
      <c r="AD526" s="300"/>
      <c r="AE526" s="438"/>
      <c r="AF526" s="438"/>
      <c r="AG526" s="438"/>
      <c r="AH526" s="439"/>
      <c r="AI526" s="439"/>
      <c r="AJ526" s="439"/>
      <c r="AK526" s="439"/>
      <c r="BD526" s="44"/>
    </row>
    <row r="527" spans="1:56" ht="25.5" customHeight="1" x14ac:dyDescent="0.2">
      <c r="A527" s="32" t="str">
        <f>IF(OR('Rote Liste'!$BC527="H",'Rote Liste'!$BC527="V"),"",J527)</f>
        <v>nb</v>
      </c>
      <c r="B527" s="48" t="str">
        <f t="shared" si="8"/>
        <v/>
      </c>
      <c r="C527" s="49" t="s">
        <v>2862</v>
      </c>
      <c r="D527" s="50"/>
      <c r="E527" s="51"/>
      <c r="F527" s="52"/>
      <c r="G527" s="53"/>
      <c r="H527" s="53"/>
      <c r="I527" s="54"/>
      <c r="J527" s="54" t="str">
        <f>INDEX(ESV!$D$1:$D$567,MATCH(IF(ISNA(INDEX(KLAV!$B$2:$B$10,MATCH(IF(ISBLANK($D527)," ",$D527),KLAV!$A$2:$A$10,0))+INDEX(KLAV!$B$13:$B$21,MATCH(IF(ISBLANK($E527)," ",$E527),KLAV!$A$13:$A$21,0))+INDEX(KLAV!$B$24:$B$30,MATCH(IF(ISBLANK($F527)," ",$F527),KLAV!$A$24:$A$30,0))),999,INDEX(KLAV!$B$2:$B$10,MATCH(IF(ISBLANK($D527)," ",$D527),KLAV!$A$2:$A$10,0))+INDEX(KLAV!$B$13:$B$21,MATCH(IF(ISBLANK($E527)," ",$E527),KLAV!$A$13:$A$21,0))+INDEX(KLAV!$B$24:$B$30,MATCH(IF(ISBLANK($F527)," ",$F527),KLAV!$A$24:$A$30,0))),ESV!$E$1:$E$567,))</f>
        <v>nb</v>
      </c>
      <c r="R527" s="42"/>
      <c r="S527" s="42"/>
      <c r="U527" s="43"/>
      <c r="Z527" s="44"/>
      <c r="AA527" s="44"/>
      <c r="AB527" s="436"/>
      <c r="AC527" s="437"/>
      <c r="AD527" s="300"/>
      <c r="AE527" s="438"/>
      <c r="AF527" s="438"/>
      <c r="AG527" s="438"/>
      <c r="AH527" s="439"/>
      <c r="AI527" s="439"/>
      <c r="AJ527" s="439"/>
      <c r="AK527" s="439"/>
      <c r="BD527" s="44"/>
    </row>
    <row r="528" spans="1:56" ht="25.5" customHeight="1" x14ac:dyDescent="0.2">
      <c r="A528" s="32" t="str">
        <f>IF(OR('Rote Liste'!$BC528="H",'Rote Liste'!$BC528="V"),"",J528)</f>
        <v>nb</v>
      </c>
      <c r="B528" s="48" t="str">
        <f t="shared" si="8"/>
        <v/>
      </c>
      <c r="C528" s="49" t="s">
        <v>2863</v>
      </c>
      <c r="D528" s="50"/>
      <c r="E528" s="51"/>
      <c r="F528" s="52"/>
      <c r="G528" s="53"/>
      <c r="H528" s="53"/>
      <c r="I528" s="54"/>
      <c r="J528" s="54" t="str">
        <f>INDEX(ESV!$D$1:$D$567,MATCH(IF(ISNA(INDEX(KLAV!$B$2:$B$10,MATCH(IF(ISBLANK($D528)," ",$D528),KLAV!$A$2:$A$10,0))+INDEX(KLAV!$B$13:$B$21,MATCH(IF(ISBLANK($E528)," ",$E528),KLAV!$A$13:$A$21,0))+INDEX(KLAV!$B$24:$B$30,MATCH(IF(ISBLANK($F528)," ",$F528),KLAV!$A$24:$A$30,0))),999,INDEX(KLAV!$B$2:$B$10,MATCH(IF(ISBLANK($D528)," ",$D528),KLAV!$A$2:$A$10,0))+INDEX(KLAV!$B$13:$B$21,MATCH(IF(ISBLANK($E528)," ",$E528),KLAV!$A$13:$A$21,0))+INDEX(KLAV!$B$24:$B$30,MATCH(IF(ISBLANK($F528)," ",$F528),KLAV!$A$24:$A$30,0))),ESV!$E$1:$E$567,))</f>
        <v>nb</v>
      </c>
      <c r="R528" s="42"/>
      <c r="S528" s="42"/>
      <c r="U528" s="43"/>
      <c r="Z528" s="44"/>
      <c r="AA528" s="44"/>
      <c r="AB528" s="436"/>
      <c r="AC528" s="437"/>
      <c r="AD528" s="300"/>
      <c r="AE528" s="438"/>
      <c r="AF528" s="438"/>
      <c r="AG528" s="438"/>
      <c r="AH528" s="439"/>
      <c r="AI528" s="439"/>
      <c r="AJ528" s="439"/>
      <c r="AK528" s="439"/>
      <c r="BD528" s="44"/>
    </row>
    <row r="529" spans="1:56" ht="25.5" customHeight="1" x14ac:dyDescent="0.2">
      <c r="A529" s="32" t="str">
        <f>IF(OR('Rote Liste'!$BC529="H",'Rote Liste'!$BC529="V"),"",J529)</f>
        <v>nb</v>
      </c>
      <c r="B529" s="48" t="str">
        <f t="shared" si="8"/>
        <v/>
      </c>
      <c r="C529" s="49" t="s">
        <v>2864</v>
      </c>
      <c r="D529" s="50"/>
      <c r="E529" s="51"/>
      <c r="F529" s="52"/>
      <c r="G529" s="53"/>
      <c r="H529" s="53"/>
      <c r="I529" s="54"/>
      <c r="J529" s="54" t="str">
        <f>INDEX(ESV!$D$1:$D$567,MATCH(IF(ISNA(INDEX(KLAV!$B$2:$B$10,MATCH(IF(ISBLANK($D529)," ",$D529),KLAV!$A$2:$A$10,0))+INDEX(KLAV!$B$13:$B$21,MATCH(IF(ISBLANK($E529)," ",$E529),KLAV!$A$13:$A$21,0))+INDEX(KLAV!$B$24:$B$30,MATCH(IF(ISBLANK($F529)," ",$F529),KLAV!$A$24:$A$30,0))),999,INDEX(KLAV!$B$2:$B$10,MATCH(IF(ISBLANK($D529)," ",$D529),KLAV!$A$2:$A$10,0))+INDEX(KLAV!$B$13:$B$21,MATCH(IF(ISBLANK($E529)," ",$E529),KLAV!$A$13:$A$21,0))+INDEX(KLAV!$B$24:$B$30,MATCH(IF(ISBLANK($F529)," ",$F529),KLAV!$A$24:$A$30,0))),ESV!$E$1:$E$567,))</f>
        <v>nb</v>
      </c>
      <c r="R529" s="42"/>
      <c r="S529" s="42"/>
      <c r="U529" s="43"/>
      <c r="Z529" s="44"/>
      <c r="AA529" s="44"/>
      <c r="AB529" s="436"/>
      <c r="AC529" s="437"/>
      <c r="AD529" s="300"/>
      <c r="AE529" s="438"/>
      <c r="AF529" s="438"/>
      <c r="AG529" s="438"/>
      <c r="AH529" s="439"/>
      <c r="AI529" s="439"/>
      <c r="AJ529" s="439"/>
      <c r="AK529" s="439"/>
      <c r="BD529" s="44"/>
    </row>
    <row r="530" spans="1:56" ht="25.5" customHeight="1" x14ac:dyDescent="0.2">
      <c r="A530" s="32" t="str">
        <f>IF(OR('Rote Liste'!$BC530="H",'Rote Liste'!$BC530="V"),"",J530)</f>
        <v>nb</v>
      </c>
      <c r="B530" s="48" t="str">
        <f t="shared" ref="B530:B587" si="9">IF(D530="AE?","E?",IF(D530="AE","E",""))</f>
        <v/>
      </c>
      <c r="C530" s="49" t="s">
        <v>2865</v>
      </c>
      <c r="D530" s="50"/>
      <c r="E530" s="51"/>
      <c r="F530" s="52"/>
      <c r="G530" s="53"/>
      <c r="H530" s="53"/>
      <c r="I530" s="54"/>
      <c r="J530" s="54" t="str">
        <f>INDEX(ESV!$D$1:$D$567,MATCH(IF(ISNA(INDEX(KLAV!$B$2:$B$10,MATCH(IF(ISBLANK($D530)," ",$D530),KLAV!$A$2:$A$10,0))+INDEX(KLAV!$B$13:$B$21,MATCH(IF(ISBLANK($E530)," ",$E530),KLAV!$A$13:$A$21,0))+INDEX(KLAV!$B$24:$B$30,MATCH(IF(ISBLANK($F530)," ",$F530),KLAV!$A$24:$A$30,0))),999,INDEX(KLAV!$B$2:$B$10,MATCH(IF(ISBLANK($D530)," ",$D530),KLAV!$A$2:$A$10,0))+INDEX(KLAV!$B$13:$B$21,MATCH(IF(ISBLANK($E530)," ",$E530),KLAV!$A$13:$A$21,0))+INDEX(KLAV!$B$24:$B$30,MATCH(IF(ISBLANK($F530)," ",$F530),KLAV!$A$24:$A$30,0))),ESV!$E$1:$E$567,))</f>
        <v>nb</v>
      </c>
      <c r="R530" s="42"/>
      <c r="S530" s="42"/>
      <c r="U530" s="43"/>
      <c r="Z530" s="44"/>
      <c r="AA530" s="44"/>
      <c r="AB530" s="436"/>
      <c r="AC530" s="437"/>
      <c r="AD530" s="300"/>
      <c r="AE530" s="438"/>
      <c r="AF530" s="438"/>
      <c r="AG530" s="438"/>
      <c r="AH530" s="439"/>
      <c r="AI530" s="439"/>
      <c r="AJ530" s="439"/>
      <c r="AK530" s="439"/>
      <c r="BD530" s="44"/>
    </row>
    <row r="531" spans="1:56" ht="25.5" customHeight="1" x14ac:dyDescent="0.2">
      <c r="A531" s="32" t="str">
        <f>IF(OR('Rote Liste'!$BC531="H",'Rote Liste'!$BC531="V"),"",J531)</f>
        <v>nb</v>
      </c>
      <c r="B531" s="48" t="str">
        <f t="shared" si="9"/>
        <v/>
      </c>
      <c r="C531" s="49" t="s">
        <v>2866</v>
      </c>
      <c r="D531" s="50"/>
      <c r="E531" s="51"/>
      <c r="F531" s="52"/>
      <c r="G531" s="53"/>
      <c r="H531" s="53"/>
      <c r="I531" s="54"/>
      <c r="J531" s="54" t="str">
        <f>INDEX(ESV!$D$1:$D$567,MATCH(IF(ISNA(INDEX(KLAV!$B$2:$B$10,MATCH(IF(ISBLANK($D531)," ",$D531),KLAV!$A$2:$A$10,0))+INDEX(KLAV!$B$13:$B$21,MATCH(IF(ISBLANK($E531)," ",$E531),KLAV!$A$13:$A$21,0))+INDEX(KLAV!$B$24:$B$30,MATCH(IF(ISBLANK($F531)," ",$F531),KLAV!$A$24:$A$30,0))),999,INDEX(KLAV!$B$2:$B$10,MATCH(IF(ISBLANK($D531)," ",$D531),KLAV!$A$2:$A$10,0))+INDEX(KLAV!$B$13:$B$21,MATCH(IF(ISBLANK($E531)," ",$E531),KLAV!$A$13:$A$21,0))+INDEX(KLAV!$B$24:$B$30,MATCH(IF(ISBLANK($F531)," ",$F531),KLAV!$A$24:$A$30,0))),ESV!$E$1:$E$567,))</f>
        <v>nb</v>
      </c>
      <c r="R531" s="42"/>
      <c r="S531" s="42"/>
      <c r="U531" s="43"/>
      <c r="Z531" s="44"/>
      <c r="AA531" s="44"/>
      <c r="AB531" s="436"/>
      <c r="AC531" s="437"/>
      <c r="AD531" s="300"/>
      <c r="AE531" s="438"/>
      <c r="AF531" s="438"/>
      <c r="AG531" s="438"/>
      <c r="AH531" s="439"/>
      <c r="AI531" s="439"/>
      <c r="AJ531" s="439"/>
      <c r="AK531" s="439"/>
      <c r="BD531" s="44"/>
    </row>
    <row r="532" spans="1:56" ht="25.5" customHeight="1" x14ac:dyDescent="0.2">
      <c r="A532" s="32" t="str">
        <f>IF(OR('Rote Liste'!$BC532="H",'Rote Liste'!$BC532="V"),"",J532)</f>
        <v>nb</v>
      </c>
      <c r="B532" s="48" t="str">
        <f t="shared" si="9"/>
        <v/>
      </c>
      <c r="C532" s="49" t="s">
        <v>2867</v>
      </c>
      <c r="D532" s="50"/>
      <c r="E532" s="51"/>
      <c r="F532" s="52"/>
      <c r="G532" s="53"/>
      <c r="H532" s="53"/>
      <c r="I532" s="54"/>
      <c r="J532" s="54" t="str">
        <f>INDEX(ESV!$D$1:$D$567,MATCH(IF(ISNA(INDEX(KLAV!$B$2:$B$10,MATCH(IF(ISBLANK($D532)," ",$D532),KLAV!$A$2:$A$10,0))+INDEX(KLAV!$B$13:$B$21,MATCH(IF(ISBLANK($E532)," ",$E532),KLAV!$A$13:$A$21,0))+INDEX(KLAV!$B$24:$B$30,MATCH(IF(ISBLANK($F532)," ",$F532),KLAV!$A$24:$A$30,0))),999,INDEX(KLAV!$B$2:$B$10,MATCH(IF(ISBLANK($D532)," ",$D532),KLAV!$A$2:$A$10,0))+INDEX(KLAV!$B$13:$B$21,MATCH(IF(ISBLANK($E532)," ",$E532),KLAV!$A$13:$A$21,0))+INDEX(KLAV!$B$24:$B$30,MATCH(IF(ISBLANK($F532)," ",$F532),KLAV!$A$24:$A$30,0))),ESV!$E$1:$E$567,))</f>
        <v>nb</v>
      </c>
      <c r="R532" s="42"/>
      <c r="S532" s="42"/>
      <c r="U532" s="43"/>
      <c r="Z532" s="44"/>
      <c r="AA532" s="44"/>
      <c r="AB532" s="436"/>
      <c r="AC532" s="437"/>
      <c r="AD532" s="300"/>
      <c r="AE532" s="438"/>
      <c r="AF532" s="438"/>
      <c r="AG532" s="438"/>
      <c r="AH532" s="439"/>
      <c r="AI532" s="439"/>
      <c r="AJ532" s="439"/>
      <c r="AK532" s="439"/>
      <c r="BD532" s="44"/>
    </row>
    <row r="533" spans="1:56" ht="25.5" customHeight="1" x14ac:dyDescent="0.2">
      <c r="A533" s="32" t="str">
        <f>IF(OR('Rote Liste'!$BC533="H",'Rote Liste'!$BC533="V"),"",J533)</f>
        <v>nb</v>
      </c>
      <c r="B533" s="48" t="str">
        <f t="shared" si="9"/>
        <v/>
      </c>
      <c r="C533" s="49" t="s">
        <v>2868</v>
      </c>
      <c r="D533" s="50"/>
      <c r="E533" s="51"/>
      <c r="F533" s="52"/>
      <c r="G533" s="53"/>
      <c r="H533" s="53"/>
      <c r="I533" s="54"/>
      <c r="J533" s="54" t="str">
        <f>INDEX(ESV!$D$1:$D$567,MATCH(IF(ISNA(INDEX(KLAV!$B$2:$B$10,MATCH(IF(ISBLANK($D533)," ",$D533),KLAV!$A$2:$A$10,0))+INDEX(KLAV!$B$13:$B$21,MATCH(IF(ISBLANK($E533)," ",$E533),KLAV!$A$13:$A$21,0))+INDEX(KLAV!$B$24:$B$30,MATCH(IF(ISBLANK($F533)," ",$F533),KLAV!$A$24:$A$30,0))),999,INDEX(KLAV!$B$2:$B$10,MATCH(IF(ISBLANK($D533)," ",$D533),KLAV!$A$2:$A$10,0))+INDEX(KLAV!$B$13:$B$21,MATCH(IF(ISBLANK($E533)," ",$E533),KLAV!$A$13:$A$21,0))+INDEX(KLAV!$B$24:$B$30,MATCH(IF(ISBLANK($F533)," ",$F533),KLAV!$A$24:$A$30,0))),ESV!$E$1:$E$567,))</f>
        <v>nb</v>
      </c>
      <c r="R533" s="42"/>
      <c r="S533" s="42"/>
      <c r="U533" s="43"/>
      <c r="Z533" s="44"/>
      <c r="AA533" s="44"/>
      <c r="AB533" s="436"/>
      <c r="AC533" s="437"/>
      <c r="AD533" s="300"/>
      <c r="AE533" s="438"/>
      <c r="AF533" s="438"/>
      <c r="AG533" s="438"/>
      <c r="AH533" s="439"/>
      <c r="AI533" s="439"/>
      <c r="AJ533" s="439"/>
      <c r="AK533" s="439"/>
      <c r="BD533" s="44"/>
    </row>
    <row r="534" spans="1:56" ht="25.5" customHeight="1" x14ac:dyDescent="0.2">
      <c r="A534" s="32" t="str">
        <f>IF(OR('Rote Liste'!$BC534="H",'Rote Liste'!$BC534="V"),"",J534)</f>
        <v>nb</v>
      </c>
      <c r="B534" s="48" t="str">
        <f t="shared" si="9"/>
        <v/>
      </c>
      <c r="C534" s="49" t="s">
        <v>2869</v>
      </c>
      <c r="D534" s="50"/>
      <c r="E534" s="51"/>
      <c r="F534" s="52"/>
      <c r="G534" s="53"/>
      <c r="H534" s="53"/>
      <c r="I534" s="54"/>
      <c r="J534" s="54" t="str">
        <f>INDEX(ESV!$D$1:$D$567,MATCH(IF(ISNA(INDEX(KLAV!$B$2:$B$10,MATCH(IF(ISBLANK($D534)," ",$D534),KLAV!$A$2:$A$10,0))+INDEX(KLAV!$B$13:$B$21,MATCH(IF(ISBLANK($E534)," ",$E534),KLAV!$A$13:$A$21,0))+INDEX(KLAV!$B$24:$B$30,MATCH(IF(ISBLANK($F534)," ",$F534),KLAV!$A$24:$A$30,0))),999,INDEX(KLAV!$B$2:$B$10,MATCH(IF(ISBLANK($D534)," ",$D534),KLAV!$A$2:$A$10,0))+INDEX(KLAV!$B$13:$B$21,MATCH(IF(ISBLANK($E534)," ",$E534),KLAV!$A$13:$A$21,0))+INDEX(KLAV!$B$24:$B$30,MATCH(IF(ISBLANK($F534)," ",$F534),KLAV!$A$24:$A$30,0))),ESV!$E$1:$E$567,))</f>
        <v>nb</v>
      </c>
      <c r="R534" s="42"/>
      <c r="S534" s="42"/>
      <c r="U534" s="43"/>
      <c r="Z534" s="44"/>
      <c r="AA534" s="44"/>
      <c r="AB534" s="436"/>
      <c r="AC534" s="437"/>
      <c r="AD534" s="300"/>
      <c r="AE534" s="438"/>
      <c r="AF534" s="438"/>
      <c r="AG534" s="438"/>
      <c r="AH534" s="439"/>
      <c r="AI534" s="439"/>
      <c r="AJ534" s="439"/>
      <c r="AK534" s="439"/>
      <c r="BD534" s="44"/>
    </row>
    <row r="535" spans="1:56" ht="25.5" customHeight="1" x14ac:dyDescent="0.2">
      <c r="A535" s="32" t="str">
        <f>IF(OR('Rote Liste'!$BC535="H",'Rote Liste'!$BC535="V"),"",J535)</f>
        <v>nb</v>
      </c>
      <c r="B535" s="48" t="str">
        <f t="shared" si="9"/>
        <v/>
      </c>
      <c r="C535" s="49" t="s">
        <v>2870</v>
      </c>
      <c r="D535" s="50"/>
      <c r="E535" s="51"/>
      <c r="F535" s="52"/>
      <c r="G535" s="53"/>
      <c r="H535" s="53"/>
      <c r="I535" s="54"/>
      <c r="J535" s="54" t="str">
        <f>INDEX(ESV!$D$1:$D$567,MATCH(IF(ISNA(INDEX(KLAV!$B$2:$B$10,MATCH(IF(ISBLANK($D535)," ",$D535),KLAV!$A$2:$A$10,0))+INDEX(KLAV!$B$13:$B$21,MATCH(IF(ISBLANK($E535)," ",$E535),KLAV!$A$13:$A$21,0))+INDEX(KLAV!$B$24:$B$30,MATCH(IF(ISBLANK($F535)," ",$F535),KLAV!$A$24:$A$30,0))),999,INDEX(KLAV!$B$2:$B$10,MATCH(IF(ISBLANK($D535)," ",$D535),KLAV!$A$2:$A$10,0))+INDEX(KLAV!$B$13:$B$21,MATCH(IF(ISBLANK($E535)," ",$E535),KLAV!$A$13:$A$21,0))+INDEX(KLAV!$B$24:$B$30,MATCH(IF(ISBLANK($F535)," ",$F535),KLAV!$A$24:$A$30,0))),ESV!$E$1:$E$567,))</f>
        <v>nb</v>
      </c>
      <c r="R535" s="42"/>
      <c r="S535" s="42"/>
      <c r="U535" s="43"/>
      <c r="Z535" s="44"/>
      <c r="AA535" s="44"/>
      <c r="AB535" s="436"/>
      <c r="AC535" s="437"/>
      <c r="AD535" s="300"/>
      <c r="AE535" s="438"/>
      <c r="AF535" s="438"/>
      <c r="AG535" s="438"/>
      <c r="AH535" s="439"/>
      <c r="AI535" s="439"/>
      <c r="AJ535" s="439"/>
      <c r="AK535" s="439"/>
      <c r="BD535" s="44"/>
    </row>
    <row r="536" spans="1:56" ht="25.5" customHeight="1" x14ac:dyDescent="0.2">
      <c r="A536" s="32" t="str">
        <f>IF(OR('Rote Liste'!$BC536="H",'Rote Liste'!$BC536="V"),"",J536)</f>
        <v>nb</v>
      </c>
      <c r="B536" s="48" t="str">
        <f t="shared" si="9"/>
        <v/>
      </c>
      <c r="C536" s="49" t="s">
        <v>2871</v>
      </c>
      <c r="D536" s="50"/>
      <c r="E536" s="51"/>
      <c r="F536" s="52"/>
      <c r="G536" s="53"/>
      <c r="H536" s="53"/>
      <c r="I536" s="54"/>
      <c r="J536" s="54" t="str">
        <f>INDEX(ESV!$D$1:$D$567,MATCH(IF(ISNA(INDEX(KLAV!$B$2:$B$10,MATCH(IF(ISBLANK($D536)," ",$D536),KLAV!$A$2:$A$10,0))+INDEX(KLAV!$B$13:$B$21,MATCH(IF(ISBLANK($E536)," ",$E536),KLAV!$A$13:$A$21,0))+INDEX(KLAV!$B$24:$B$30,MATCH(IF(ISBLANK($F536)," ",$F536),KLAV!$A$24:$A$30,0))),999,INDEX(KLAV!$B$2:$B$10,MATCH(IF(ISBLANK($D536)," ",$D536),KLAV!$A$2:$A$10,0))+INDEX(KLAV!$B$13:$B$21,MATCH(IF(ISBLANK($E536)," ",$E536),KLAV!$A$13:$A$21,0))+INDEX(KLAV!$B$24:$B$30,MATCH(IF(ISBLANK($F536)," ",$F536),KLAV!$A$24:$A$30,0))),ESV!$E$1:$E$567,))</f>
        <v>nb</v>
      </c>
      <c r="R536" s="42"/>
      <c r="S536" s="42"/>
      <c r="U536" s="43"/>
      <c r="Z536" s="44"/>
      <c r="AA536" s="44"/>
      <c r="AB536" s="436"/>
      <c r="AC536" s="437"/>
      <c r="AD536" s="300"/>
      <c r="AE536" s="438"/>
      <c r="AF536" s="438"/>
      <c r="AG536" s="438"/>
      <c r="AH536" s="439"/>
      <c r="AI536" s="439"/>
      <c r="AJ536" s="439"/>
      <c r="AK536" s="439"/>
      <c r="BD536" s="44"/>
    </row>
    <row r="537" spans="1:56" ht="25.5" customHeight="1" x14ac:dyDescent="0.2">
      <c r="A537" s="32" t="str">
        <f>IF(OR('Rote Liste'!$BC537="H",'Rote Liste'!$BC537="V"),"",J537)</f>
        <v>nb</v>
      </c>
      <c r="B537" s="48" t="str">
        <f t="shared" si="9"/>
        <v/>
      </c>
      <c r="C537" s="49" t="s">
        <v>2872</v>
      </c>
      <c r="D537" s="50"/>
      <c r="E537" s="51"/>
      <c r="F537" s="52"/>
      <c r="G537" s="53"/>
      <c r="H537" s="53"/>
      <c r="I537" s="54"/>
      <c r="J537" s="54" t="str">
        <f>INDEX(ESV!$D$1:$D$567,MATCH(IF(ISNA(INDEX(KLAV!$B$2:$B$10,MATCH(IF(ISBLANK($D537)," ",$D537),KLAV!$A$2:$A$10,0))+INDEX(KLAV!$B$13:$B$21,MATCH(IF(ISBLANK($E537)," ",$E537),KLAV!$A$13:$A$21,0))+INDEX(KLAV!$B$24:$B$30,MATCH(IF(ISBLANK($F537)," ",$F537),KLAV!$A$24:$A$30,0))),999,INDEX(KLAV!$B$2:$B$10,MATCH(IF(ISBLANK($D537)," ",$D537),KLAV!$A$2:$A$10,0))+INDEX(KLAV!$B$13:$B$21,MATCH(IF(ISBLANK($E537)," ",$E537),KLAV!$A$13:$A$21,0))+INDEX(KLAV!$B$24:$B$30,MATCH(IF(ISBLANK($F537)," ",$F537),KLAV!$A$24:$A$30,0))),ESV!$E$1:$E$567,))</f>
        <v>nb</v>
      </c>
      <c r="R537" s="42"/>
      <c r="S537" s="42"/>
      <c r="U537" s="43"/>
      <c r="Z537" s="44"/>
      <c r="AA537" s="44"/>
      <c r="AB537" s="436"/>
      <c r="AC537" s="437"/>
      <c r="AD537" s="300"/>
      <c r="AE537" s="438"/>
      <c r="AF537" s="438"/>
      <c r="AG537" s="438"/>
      <c r="AH537" s="439"/>
      <c r="AI537" s="439"/>
      <c r="AJ537" s="439"/>
      <c r="AK537" s="439"/>
      <c r="BD537" s="44"/>
    </row>
    <row r="538" spans="1:56" ht="25.5" customHeight="1" x14ac:dyDescent="0.2">
      <c r="A538" s="32" t="str">
        <f>IF(OR('Rote Liste'!$BC538="H",'Rote Liste'!$BC538="V"),"",J538)</f>
        <v>nb</v>
      </c>
      <c r="B538" s="48" t="str">
        <f t="shared" si="9"/>
        <v/>
      </c>
      <c r="C538" s="49" t="s">
        <v>2873</v>
      </c>
      <c r="D538" s="50"/>
      <c r="E538" s="51"/>
      <c r="F538" s="52"/>
      <c r="G538" s="53"/>
      <c r="H538" s="53"/>
      <c r="I538" s="54"/>
      <c r="J538" s="54" t="str">
        <f>INDEX(ESV!$D$1:$D$567,MATCH(IF(ISNA(INDEX(KLAV!$B$2:$B$10,MATCH(IF(ISBLANK($D538)," ",$D538),KLAV!$A$2:$A$10,0))+INDEX(KLAV!$B$13:$B$21,MATCH(IF(ISBLANK($E538)," ",$E538),KLAV!$A$13:$A$21,0))+INDEX(KLAV!$B$24:$B$30,MATCH(IF(ISBLANK($F538)," ",$F538),KLAV!$A$24:$A$30,0))),999,INDEX(KLAV!$B$2:$B$10,MATCH(IF(ISBLANK($D538)," ",$D538),KLAV!$A$2:$A$10,0))+INDEX(KLAV!$B$13:$B$21,MATCH(IF(ISBLANK($E538)," ",$E538),KLAV!$A$13:$A$21,0))+INDEX(KLAV!$B$24:$B$30,MATCH(IF(ISBLANK($F538)," ",$F538),KLAV!$A$24:$A$30,0))),ESV!$E$1:$E$567,))</f>
        <v>nb</v>
      </c>
      <c r="R538" s="42"/>
      <c r="S538" s="42"/>
      <c r="U538" s="43"/>
      <c r="Z538" s="44"/>
      <c r="AA538" s="44"/>
      <c r="AB538" s="436"/>
      <c r="AC538" s="437"/>
      <c r="AD538" s="300"/>
      <c r="AE538" s="438"/>
      <c r="AF538" s="438"/>
      <c r="AG538" s="438"/>
      <c r="AH538" s="439"/>
      <c r="AI538" s="439"/>
      <c r="AJ538" s="439"/>
      <c r="AK538" s="439"/>
      <c r="BD538" s="44"/>
    </row>
    <row r="539" spans="1:56" ht="25.5" customHeight="1" x14ac:dyDescent="0.2">
      <c r="A539" s="32" t="str">
        <f>IF(OR('Rote Liste'!$BC539="H",'Rote Liste'!$BC539="V"),"",J539)</f>
        <v>nb</v>
      </c>
      <c r="B539" s="48" t="str">
        <f t="shared" si="9"/>
        <v/>
      </c>
      <c r="C539" s="49" t="s">
        <v>2874</v>
      </c>
      <c r="D539" s="50"/>
      <c r="E539" s="51"/>
      <c r="F539" s="52"/>
      <c r="G539" s="53"/>
      <c r="H539" s="53"/>
      <c r="I539" s="54"/>
      <c r="J539" s="54" t="str">
        <f>INDEX(ESV!$D$1:$D$567,MATCH(IF(ISNA(INDEX(KLAV!$B$2:$B$10,MATCH(IF(ISBLANK($D539)," ",$D539),KLAV!$A$2:$A$10,0))+INDEX(KLAV!$B$13:$B$21,MATCH(IF(ISBLANK($E539)," ",$E539),KLAV!$A$13:$A$21,0))+INDEX(KLAV!$B$24:$B$30,MATCH(IF(ISBLANK($F539)," ",$F539),KLAV!$A$24:$A$30,0))),999,INDEX(KLAV!$B$2:$B$10,MATCH(IF(ISBLANK($D539)," ",$D539),KLAV!$A$2:$A$10,0))+INDEX(KLAV!$B$13:$B$21,MATCH(IF(ISBLANK($E539)," ",$E539),KLAV!$A$13:$A$21,0))+INDEX(KLAV!$B$24:$B$30,MATCH(IF(ISBLANK($F539)," ",$F539),KLAV!$A$24:$A$30,0))),ESV!$E$1:$E$567,))</f>
        <v>nb</v>
      </c>
      <c r="R539" s="42"/>
      <c r="S539" s="42"/>
      <c r="U539" s="43"/>
      <c r="Z539" s="44"/>
      <c r="AA539" s="44"/>
      <c r="AB539" s="436"/>
      <c r="AC539" s="437"/>
      <c r="AD539" s="300"/>
      <c r="AE539" s="438"/>
      <c r="AF539" s="438"/>
      <c r="AG539" s="438"/>
      <c r="AH539" s="439"/>
      <c r="AI539" s="439"/>
      <c r="AJ539" s="439"/>
      <c r="AK539" s="439"/>
      <c r="BD539" s="44"/>
    </row>
    <row r="540" spans="1:56" ht="25.5" customHeight="1" x14ac:dyDescent="0.2">
      <c r="A540" s="32" t="str">
        <f>IF(OR('Rote Liste'!$BC540="H",'Rote Liste'!$BC540="V"),"",J540)</f>
        <v>nb</v>
      </c>
      <c r="B540" s="48" t="str">
        <f t="shared" si="9"/>
        <v/>
      </c>
      <c r="C540" s="49" t="s">
        <v>2875</v>
      </c>
      <c r="D540" s="50"/>
      <c r="E540" s="51"/>
      <c r="F540" s="52"/>
      <c r="G540" s="53"/>
      <c r="H540" s="53"/>
      <c r="I540" s="54"/>
      <c r="J540" s="54" t="str">
        <f>INDEX(ESV!$D$1:$D$567,MATCH(IF(ISNA(INDEX(KLAV!$B$2:$B$10,MATCH(IF(ISBLANK($D540)," ",$D540),KLAV!$A$2:$A$10,0))+INDEX(KLAV!$B$13:$B$21,MATCH(IF(ISBLANK($E540)," ",$E540),KLAV!$A$13:$A$21,0))+INDEX(KLAV!$B$24:$B$30,MATCH(IF(ISBLANK($F540)," ",$F540),KLAV!$A$24:$A$30,0))),999,INDEX(KLAV!$B$2:$B$10,MATCH(IF(ISBLANK($D540)," ",$D540),KLAV!$A$2:$A$10,0))+INDEX(KLAV!$B$13:$B$21,MATCH(IF(ISBLANK($E540)," ",$E540),KLAV!$A$13:$A$21,0))+INDEX(KLAV!$B$24:$B$30,MATCH(IF(ISBLANK($F540)," ",$F540),KLAV!$A$24:$A$30,0))),ESV!$E$1:$E$567,))</f>
        <v>nb</v>
      </c>
      <c r="R540" s="42"/>
      <c r="S540" s="42"/>
      <c r="U540" s="43"/>
      <c r="Z540" s="44"/>
      <c r="AA540" s="44"/>
      <c r="AB540" s="436"/>
      <c r="AC540" s="437"/>
      <c r="AD540" s="300"/>
      <c r="AE540" s="438"/>
      <c r="AF540" s="438"/>
      <c r="AG540" s="438"/>
      <c r="AH540" s="439"/>
      <c r="AI540" s="439"/>
      <c r="AJ540" s="439"/>
      <c r="AK540" s="439"/>
      <c r="BD540" s="44"/>
    </row>
    <row r="541" spans="1:56" ht="25.5" customHeight="1" x14ac:dyDescent="0.2">
      <c r="A541" s="32" t="str">
        <f>IF(OR('Rote Liste'!$BC541="H",'Rote Liste'!$BC541="V"),"",J541)</f>
        <v>nb</v>
      </c>
      <c r="B541" s="48" t="str">
        <f t="shared" si="9"/>
        <v/>
      </c>
      <c r="C541" s="49" t="s">
        <v>2876</v>
      </c>
      <c r="D541" s="50"/>
      <c r="E541" s="51"/>
      <c r="F541" s="52"/>
      <c r="G541" s="53"/>
      <c r="H541" s="53"/>
      <c r="I541" s="54"/>
      <c r="J541" s="54" t="str">
        <f>INDEX(ESV!$D$1:$D$567,MATCH(IF(ISNA(INDEX(KLAV!$B$2:$B$10,MATCH(IF(ISBLANK($D541)," ",$D541),KLAV!$A$2:$A$10,0))+INDEX(KLAV!$B$13:$B$21,MATCH(IF(ISBLANK($E541)," ",$E541),KLAV!$A$13:$A$21,0))+INDEX(KLAV!$B$24:$B$30,MATCH(IF(ISBLANK($F541)," ",$F541),KLAV!$A$24:$A$30,0))),999,INDEX(KLAV!$B$2:$B$10,MATCH(IF(ISBLANK($D541)," ",$D541),KLAV!$A$2:$A$10,0))+INDEX(KLAV!$B$13:$B$21,MATCH(IF(ISBLANK($E541)," ",$E541),KLAV!$A$13:$A$21,0))+INDEX(KLAV!$B$24:$B$30,MATCH(IF(ISBLANK($F541)," ",$F541),KLAV!$A$24:$A$30,0))),ESV!$E$1:$E$567,))</f>
        <v>nb</v>
      </c>
      <c r="R541" s="42"/>
      <c r="S541" s="42"/>
      <c r="U541" s="43"/>
      <c r="Z541" s="44"/>
      <c r="AA541" s="44"/>
      <c r="AB541" s="436"/>
      <c r="AC541" s="437"/>
      <c r="AD541" s="300"/>
      <c r="AE541" s="438"/>
      <c r="AF541" s="438"/>
      <c r="AG541" s="438"/>
      <c r="AH541" s="439"/>
      <c r="AI541" s="439"/>
      <c r="AJ541" s="439"/>
      <c r="AK541" s="439"/>
      <c r="BD541" s="44"/>
    </row>
    <row r="542" spans="1:56" ht="25.5" customHeight="1" x14ac:dyDescent="0.2">
      <c r="A542" s="32" t="str">
        <f>IF(OR('Rote Liste'!$BC542="H",'Rote Liste'!$BC542="V"),"",J542)</f>
        <v>nb</v>
      </c>
      <c r="B542" s="48" t="str">
        <f t="shared" si="9"/>
        <v/>
      </c>
      <c r="C542" s="49" t="s">
        <v>2877</v>
      </c>
      <c r="D542" s="50"/>
      <c r="E542" s="51"/>
      <c r="F542" s="52"/>
      <c r="G542" s="53"/>
      <c r="H542" s="53"/>
      <c r="I542" s="54"/>
      <c r="J542" s="54" t="str">
        <f>INDEX(ESV!$D$1:$D$567,MATCH(IF(ISNA(INDEX(KLAV!$B$2:$B$10,MATCH(IF(ISBLANK($D542)," ",$D542),KLAV!$A$2:$A$10,0))+INDEX(KLAV!$B$13:$B$21,MATCH(IF(ISBLANK($E542)," ",$E542),KLAV!$A$13:$A$21,0))+INDEX(KLAV!$B$24:$B$30,MATCH(IF(ISBLANK($F542)," ",$F542),KLAV!$A$24:$A$30,0))),999,INDEX(KLAV!$B$2:$B$10,MATCH(IF(ISBLANK($D542)," ",$D542),KLAV!$A$2:$A$10,0))+INDEX(KLAV!$B$13:$B$21,MATCH(IF(ISBLANK($E542)," ",$E542),KLAV!$A$13:$A$21,0))+INDEX(KLAV!$B$24:$B$30,MATCH(IF(ISBLANK($F542)," ",$F542),KLAV!$A$24:$A$30,0))),ESV!$E$1:$E$567,))</f>
        <v>nb</v>
      </c>
      <c r="R542" s="42"/>
      <c r="S542" s="42"/>
      <c r="U542" s="43"/>
      <c r="Z542" s="44"/>
      <c r="AA542" s="44"/>
      <c r="AB542" s="436"/>
      <c r="AC542" s="437"/>
      <c r="AD542" s="300"/>
      <c r="AE542" s="438"/>
      <c r="AF542" s="438"/>
      <c r="AG542" s="438"/>
      <c r="AH542" s="439"/>
      <c r="AI542" s="439"/>
      <c r="AJ542" s="439"/>
      <c r="AK542" s="439"/>
      <c r="BD542" s="44"/>
    </row>
    <row r="543" spans="1:56" ht="25.5" customHeight="1" x14ac:dyDescent="0.2">
      <c r="A543" s="32" t="str">
        <f>IF(OR('Rote Liste'!$BC543="H",'Rote Liste'!$BC543="V"),"",J543)</f>
        <v>nb</v>
      </c>
      <c r="B543" s="48" t="str">
        <f t="shared" si="9"/>
        <v/>
      </c>
      <c r="C543" s="49" t="s">
        <v>2878</v>
      </c>
      <c r="D543" s="50"/>
      <c r="E543" s="51"/>
      <c r="F543" s="52"/>
      <c r="G543" s="53"/>
      <c r="H543" s="53"/>
      <c r="I543" s="54"/>
      <c r="J543" s="54" t="str">
        <f>INDEX(ESV!$D$1:$D$567,MATCH(IF(ISNA(INDEX(KLAV!$B$2:$B$10,MATCH(IF(ISBLANK($D543)," ",$D543),KLAV!$A$2:$A$10,0))+INDEX(KLAV!$B$13:$B$21,MATCH(IF(ISBLANK($E543)," ",$E543),KLAV!$A$13:$A$21,0))+INDEX(KLAV!$B$24:$B$30,MATCH(IF(ISBLANK($F543)," ",$F543),KLAV!$A$24:$A$30,0))),999,INDEX(KLAV!$B$2:$B$10,MATCH(IF(ISBLANK($D543)," ",$D543),KLAV!$A$2:$A$10,0))+INDEX(KLAV!$B$13:$B$21,MATCH(IF(ISBLANK($E543)," ",$E543),KLAV!$A$13:$A$21,0))+INDEX(KLAV!$B$24:$B$30,MATCH(IF(ISBLANK($F543)," ",$F543),KLAV!$A$24:$A$30,0))),ESV!$E$1:$E$567,))</f>
        <v>nb</v>
      </c>
      <c r="R543" s="42"/>
      <c r="S543" s="42"/>
      <c r="U543" s="43"/>
      <c r="Z543" s="44"/>
      <c r="AA543" s="44"/>
      <c r="AB543" s="436"/>
      <c r="AC543" s="437"/>
      <c r="AD543" s="300"/>
      <c r="AE543" s="438"/>
      <c r="AF543" s="438"/>
      <c r="AG543" s="438"/>
      <c r="AH543" s="439"/>
      <c r="AI543" s="439"/>
      <c r="AJ543" s="439"/>
      <c r="AK543" s="439"/>
      <c r="BD543" s="44"/>
    </row>
    <row r="544" spans="1:56" ht="25.5" customHeight="1" x14ac:dyDescent="0.2">
      <c r="A544" s="32" t="str">
        <f>IF(OR('Rote Liste'!$BC544="H",'Rote Liste'!$BC544="V"),"",J544)</f>
        <v>nb</v>
      </c>
      <c r="B544" s="48" t="str">
        <f t="shared" si="9"/>
        <v/>
      </c>
      <c r="C544" s="49" t="s">
        <v>3064</v>
      </c>
      <c r="D544" s="50"/>
      <c r="E544" s="51"/>
      <c r="F544" s="52"/>
      <c r="G544" s="53"/>
      <c r="H544" s="53"/>
      <c r="I544" s="54"/>
      <c r="J544" s="54" t="str">
        <f>INDEX(ESV!$D$1:$D$567,MATCH(IF(ISNA(INDEX(KLAV!$B$2:$B$10,MATCH(IF(ISBLANK($D544)," ",$D544),KLAV!$A$2:$A$10,0))+INDEX(KLAV!$B$13:$B$21,MATCH(IF(ISBLANK($E544)," ",$E544),KLAV!$A$13:$A$21,0))+INDEX(KLAV!$B$24:$B$30,MATCH(IF(ISBLANK($F544)," ",$F544),KLAV!$A$24:$A$30,0))),999,INDEX(KLAV!$B$2:$B$10,MATCH(IF(ISBLANK($D544)," ",$D544),KLAV!$A$2:$A$10,0))+INDEX(KLAV!$B$13:$B$21,MATCH(IF(ISBLANK($E544)," ",$E544),KLAV!$A$13:$A$21,0))+INDEX(KLAV!$B$24:$B$30,MATCH(IF(ISBLANK($F544)," ",$F544),KLAV!$A$24:$A$30,0))),ESV!$E$1:$E$567,))</f>
        <v>nb</v>
      </c>
      <c r="R544" s="42"/>
      <c r="S544" s="42"/>
      <c r="U544" s="43"/>
      <c r="Z544" s="44"/>
      <c r="AA544" s="44"/>
      <c r="AB544" s="436"/>
      <c r="AC544" s="437"/>
      <c r="AD544" s="300"/>
      <c r="AE544" s="438"/>
      <c r="AF544" s="438"/>
      <c r="AG544" s="438"/>
      <c r="AH544" s="439"/>
      <c r="AI544" s="439"/>
      <c r="AJ544" s="439"/>
      <c r="AK544" s="439"/>
      <c r="BD544" s="44"/>
    </row>
    <row r="545" spans="1:56" ht="25.5" customHeight="1" x14ac:dyDescent="0.2">
      <c r="A545" s="32" t="str">
        <f>IF(OR('Rote Liste'!$BC545="H",'Rote Liste'!$BC545="V"),"",J545)</f>
        <v>nb</v>
      </c>
      <c r="B545" s="48" t="str">
        <f t="shared" si="9"/>
        <v/>
      </c>
      <c r="C545" s="49" t="s">
        <v>2879</v>
      </c>
      <c r="D545" s="50"/>
      <c r="E545" s="51"/>
      <c r="F545" s="52"/>
      <c r="G545" s="53"/>
      <c r="H545" s="53"/>
      <c r="I545" s="54"/>
      <c r="J545" s="54" t="str">
        <f>INDEX(ESV!$D$1:$D$567,MATCH(IF(ISNA(INDEX(KLAV!$B$2:$B$10,MATCH(IF(ISBLANK($D545)," ",$D545),KLAV!$A$2:$A$10,0))+INDEX(KLAV!$B$13:$B$21,MATCH(IF(ISBLANK($E545)," ",$E545),KLAV!$A$13:$A$21,0))+INDEX(KLAV!$B$24:$B$30,MATCH(IF(ISBLANK($F545)," ",$F545),KLAV!$A$24:$A$30,0))),999,INDEX(KLAV!$B$2:$B$10,MATCH(IF(ISBLANK($D545)," ",$D545),KLAV!$A$2:$A$10,0))+INDEX(KLAV!$B$13:$B$21,MATCH(IF(ISBLANK($E545)," ",$E545),KLAV!$A$13:$A$21,0))+INDEX(KLAV!$B$24:$B$30,MATCH(IF(ISBLANK($F545)," ",$F545),KLAV!$A$24:$A$30,0))),ESV!$E$1:$E$567,))</f>
        <v>nb</v>
      </c>
      <c r="R545" s="42"/>
      <c r="S545" s="42"/>
      <c r="U545" s="43"/>
      <c r="Z545" s="44"/>
      <c r="AA545" s="44"/>
      <c r="AB545" s="436"/>
      <c r="AC545" s="437"/>
      <c r="AD545" s="300"/>
      <c r="AE545" s="438"/>
      <c r="AF545" s="438"/>
      <c r="AG545" s="438"/>
      <c r="AH545" s="439"/>
      <c r="AI545" s="439"/>
      <c r="AJ545" s="439"/>
      <c r="AK545" s="439"/>
      <c r="BD545" s="44"/>
    </row>
    <row r="546" spans="1:56" ht="25.5" customHeight="1" x14ac:dyDescent="0.2">
      <c r="A546" s="32" t="str">
        <f>IF(OR('Rote Liste'!$BC546="H",'Rote Liste'!$BC546="V"),"",J546)</f>
        <v>nb</v>
      </c>
      <c r="B546" s="48" t="str">
        <f t="shared" si="9"/>
        <v/>
      </c>
      <c r="C546" s="49" t="s">
        <v>2880</v>
      </c>
      <c r="D546" s="50"/>
      <c r="E546" s="51"/>
      <c r="F546" s="52"/>
      <c r="G546" s="53"/>
      <c r="H546" s="53"/>
      <c r="I546" s="54"/>
      <c r="J546" s="54" t="str">
        <f>INDEX(ESV!$D$1:$D$567,MATCH(IF(ISNA(INDEX(KLAV!$B$2:$B$10,MATCH(IF(ISBLANK($D546)," ",$D546),KLAV!$A$2:$A$10,0))+INDEX(KLAV!$B$13:$B$21,MATCH(IF(ISBLANK($E546)," ",$E546),KLAV!$A$13:$A$21,0))+INDEX(KLAV!$B$24:$B$30,MATCH(IF(ISBLANK($F546)," ",$F546),KLAV!$A$24:$A$30,0))),999,INDEX(KLAV!$B$2:$B$10,MATCH(IF(ISBLANK($D546)," ",$D546),KLAV!$A$2:$A$10,0))+INDEX(KLAV!$B$13:$B$21,MATCH(IF(ISBLANK($E546)," ",$E546),KLAV!$A$13:$A$21,0))+INDEX(KLAV!$B$24:$B$30,MATCH(IF(ISBLANK($F546)," ",$F546),KLAV!$A$24:$A$30,0))),ESV!$E$1:$E$567,))</f>
        <v>nb</v>
      </c>
      <c r="R546" s="42"/>
      <c r="S546" s="42"/>
      <c r="U546" s="43"/>
      <c r="Z546" s="44"/>
      <c r="AA546" s="44"/>
      <c r="AB546" s="436"/>
      <c r="AC546" s="437"/>
      <c r="AD546" s="300"/>
      <c r="AE546" s="438"/>
      <c r="AF546" s="438"/>
      <c r="AG546" s="438"/>
      <c r="AH546" s="439"/>
      <c r="AI546" s="439"/>
      <c r="AJ546" s="439"/>
      <c r="AK546" s="439"/>
      <c r="BD546" s="44"/>
    </row>
    <row r="547" spans="1:56" ht="25.5" customHeight="1" x14ac:dyDescent="0.2">
      <c r="A547" s="32" t="str">
        <f>IF(OR('Rote Liste'!$BC547="H",'Rote Liste'!$BC547="V"),"",J547)</f>
        <v>nb</v>
      </c>
      <c r="B547" s="48" t="str">
        <f t="shared" si="9"/>
        <v/>
      </c>
      <c r="C547" s="49" t="s">
        <v>2881</v>
      </c>
      <c r="D547" s="50"/>
      <c r="E547" s="51"/>
      <c r="F547" s="52"/>
      <c r="G547" s="53"/>
      <c r="H547" s="53"/>
      <c r="I547" s="54"/>
      <c r="J547" s="54" t="str">
        <f>INDEX(ESV!$D$1:$D$567,MATCH(IF(ISNA(INDEX(KLAV!$B$2:$B$10,MATCH(IF(ISBLANK($D547)," ",$D547),KLAV!$A$2:$A$10,0))+INDEX(KLAV!$B$13:$B$21,MATCH(IF(ISBLANK($E547)," ",$E547),KLAV!$A$13:$A$21,0))+INDEX(KLAV!$B$24:$B$30,MATCH(IF(ISBLANK($F547)," ",$F547),KLAV!$A$24:$A$30,0))),999,INDEX(KLAV!$B$2:$B$10,MATCH(IF(ISBLANK($D547)," ",$D547),KLAV!$A$2:$A$10,0))+INDEX(KLAV!$B$13:$B$21,MATCH(IF(ISBLANK($E547)," ",$E547),KLAV!$A$13:$A$21,0))+INDEX(KLAV!$B$24:$B$30,MATCH(IF(ISBLANK($F547)," ",$F547),KLAV!$A$24:$A$30,0))),ESV!$E$1:$E$567,))</f>
        <v>nb</v>
      </c>
      <c r="R547" s="42"/>
      <c r="S547" s="42"/>
      <c r="U547" s="43"/>
      <c r="Z547" s="44"/>
      <c r="AA547" s="44"/>
      <c r="AB547" s="436"/>
      <c r="AC547" s="437"/>
      <c r="AD547" s="300"/>
      <c r="AE547" s="438"/>
      <c r="AF547" s="438"/>
      <c r="AG547" s="438"/>
      <c r="AH547" s="439"/>
      <c r="AI547" s="439"/>
      <c r="AJ547" s="439"/>
      <c r="AK547" s="439"/>
      <c r="BD547" s="44"/>
    </row>
    <row r="548" spans="1:56" ht="25.5" customHeight="1" x14ac:dyDescent="0.2">
      <c r="A548" s="32" t="str">
        <f>IF(OR('Rote Liste'!$BC548="H",'Rote Liste'!$BC548="V"),"",J548)</f>
        <v>nb</v>
      </c>
      <c r="B548" s="48" t="str">
        <f t="shared" si="9"/>
        <v/>
      </c>
      <c r="C548" s="49" t="s">
        <v>2882</v>
      </c>
      <c r="D548" s="50"/>
      <c r="E548" s="51"/>
      <c r="F548" s="52"/>
      <c r="G548" s="53"/>
      <c r="H548" s="53"/>
      <c r="I548" s="54"/>
      <c r="J548" s="54" t="str">
        <f>INDEX(ESV!$D$1:$D$567,MATCH(IF(ISNA(INDEX(KLAV!$B$2:$B$10,MATCH(IF(ISBLANK($D548)," ",$D548),KLAV!$A$2:$A$10,0))+INDEX(KLAV!$B$13:$B$21,MATCH(IF(ISBLANK($E548)," ",$E548),KLAV!$A$13:$A$21,0))+INDEX(KLAV!$B$24:$B$30,MATCH(IF(ISBLANK($F548)," ",$F548),KLAV!$A$24:$A$30,0))),999,INDEX(KLAV!$B$2:$B$10,MATCH(IF(ISBLANK($D548)," ",$D548),KLAV!$A$2:$A$10,0))+INDEX(KLAV!$B$13:$B$21,MATCH(IF(ISBLANK($E548)," ",$E548),KLAV!$A$13:$A$21,0))+INDEX(KLAV!$B$24:$B$30,MATCH(IF(ISBLANK($F548)," ",$F548),KLAV!$A$24:$A$30,0))),ESV!$E$1:$E$567,))</f>
        <v>nb</v>
      </c>
      <c r="R548" s="42"/>
      <c r="S548" s="42"/>
      <c r="U548" s="43"/>
      <c r="Z548" s="44"/>
      <c r="AA548" s="44"/>
      <c r="AB548" s="436"/>
      <c r="AC548" s="437"/>
      <c r="AD548" s="300"/>
      <c r="AE548" s="438"/>
      <c r="AF548" s="438"/>
      <c r="AG548" s="438"/>
      <c r="AH548" s="439"/>
      <c r="AI548" s="439"/>
      <c r="AJ548" s="439"/>
      <c r="AK548" s="439"/>
      <c r="BD548" s="44"/>
    </row>
    <row r="549" spans="1:56" ht="25.5" customHeight="1" x14ac:dyDescent="0.2">
      <c r="A549" s="32" t="str">
        <f>IF(OR('Rote Liste'!$BC549="H",'Rote Liste'!$BC549="V"),"",J549)</f>
        <v>nb</v>
      </c>
      <c r="B549" s="48" t="str">
        <f t="shared" si="9"/>
        <v/>
      </c>
      <c r="C549" s="49" t="s">
        <v>2883</v>
      </c>
      <c r="D549" s="50"/>
      <c r="E549" s="51"/>
      <c r="F549" s="52"/>
      <c r="G549" s="53"/>
      <c r="H549" s="53"/>
      <c r="I549" s="54"/>
      <c r="J549" s="54" t="str">
        <f>INDEX(ESV!$D$1:$D$567,MATCH(IF(ISNA(INDEX(KLAV!$B$2:$B$10,MATCH(IF(ISBLANK($D549)," ",$D549),KLAV!$A$2:$A$10,0))+INDEX(KLAV!$B$13:$B$21,MATCH(IF(ISBLANK($E549)," ",$E549),KLAV!$A$13:$A$21,0))+INDEX(KLAV!$B$24:$B$30,MATCH(IF(ISBLANK($F549)," ",$F549),KLAV!$A$24:$A$30,0))),999,INDEX(KLAV!$B$2:$B$10,MATCH(IF(ISBLANK($D549)," ",$D549),KLAV!$A$2:$A$10,0))+INDEX(KLAV!$B$13:$B$21,MATCH(IF(ISBLANK($E549)," ",$E549),KLAV!$A$13:$A$21,0))+INDEX(KLAV!$B$24:$B$30,MATCH(IF(ISBLANK($F549)," ",$F549),KLAV!$A$24:$A$30,0))),ESV!$E$1:$E$567,))</f>
        <v>nb</v>
      </c>
      <c r="R549" s="42"/>
      <c r="S549" s="42"/>
      <c r="U549" s="43"/>
      <c r="Z549" s="44"/>
      <c r="AA549" s="44"/>
      <c r="AB549" s="436"/>
      <c r="AC549" s="437"/>
      <c r="AD549" s="300"/>
      <c r="AE549" s="438"/>
      <c r="AF549" s="438"/>
      <c r="AG549" s="438"/>
      <c r="AH549" s="439"/>
      <c r="AI549" s="439"/>
      <c r="AJ549" s="439"/>
      <c r="AK549" s="439"/>
      <c r="BD549" s="44"/>
    </row>
    <row r="550" spans="1:56" ht="25.5" customHeight="1" x14ac:dyDescent="0.2">
      <c r="A550" s="32" t="str">
        <f>IF(OR('Rote Liste'!$BC550="H",'Rote Liste'!$BC550="V"),"",J550)</f>
        <v>nb</v>
      </c>
      <c r="B550" s="48" t="str">
        <f t="shared" si="9"/>
        <v/>
      </c>
      <c r="C550" s="49" t="s">
        <v>2884</v>
      </c>
      <c r="D550" s="50"/>
      <c r="E550" s="51"/>
      <c r="F550" s="52"/>
      <c r="G550" s="53"/>
      <c r="H550" s="53"/>
      <c r="I550" s="54"/>
      <c r="J550" s="54" t="str">
        <f>INDEX(ESV!$D$1:$D$567,MATCH(IF(ISNA(INDEX(KLAV!$B$2:$B$10,MATCH(IF(ISBLANK($D550)," ",$D550),KLAV!$A$2:$A$10,0))+INDEX(KLAV!$B$13:$B$21,MATCH(IF(ISBLANK($E550)," ",$E550),KLAV!$A$13:$A$21,0))+INDEX(KLAV!$B$24:$B$30,MATCH(IF(ISBLANK($F550)," ",$F550),KLAV!$A$24:$A$30,0))),999,INDEX(KLAV!$B$2:$B$10,MATCH(IF(ISBLANK($D550)," ",$D550),KLAV!$A$2:$A$10,0))+INDEX(KLAV!$B$13:$B$21,MATCH(IF(ISBLANK($E550)," ",$E550),KLAV!$A$13:$A$21,0))+INDEX(KLAV!$B$24:$B$30,MATCH(IF(ISBLANK($F550)," ",$F550),KLAV!$A$24:$A$30,0))),ESV!$E$1:$E$567,))</f>
        <v>nb</v>
      </c>
      <c r="R550" s="42"/>
      <c r="S550" s="42"/>
      <c r="U550" s="43"/>
      <c r="Z550" s="44"/>
      <c r="AA550" s="44"/>
      <c r="AB550" s="436"/>
      <c r="AC550" s="437"/>
      <c r="AD550" s="300"/>
      <c r="AE550" s="438"/>
      <c r="AF550" s="438"/>
      <c r="AG550" s="438"/>
      <c r="AH550" s="439"/>
      <c r="AI550" s="439"/>
      <c r="AJ550" s="439"/>
      <c r="AK550" s="439"/>
      <c r="BD550" s="44"/>
    </row>
    <row r="551" spans="1:56" ht="25.5" customHeight="1" x14ac:dyDescent="0.2">
      <c r="A551" s="32" t="str">
        <f>IF(OR('Rote Liste'!$BC551="H",'Rote Liste'!$BC551="V"),"",J551)</f>
        <v>nb</v>
      </c>
      <c r="B551" s="48" t="str">
        <f t="shared" si="9"/>
        <v/>
      </c>
      <c r="C551" s="49" t="s">
        <v>2885</v>
      </c>
      <c r="D551" s="50"/>
      <c r="E551" s="51"/>
      <c r="F551" s="52"/>
      <c r="G551" s="53"/>
      <c r="H551" s="53"/>
      <c r="I551" s="54"/>
      <c r="J551" s="54" t="str">
        <f>INDEX(ESV!$D$1:$D$567,MATCH(IF(ISNA(INDEX(KLAV!$B$2:$B$10,MATCH(IF(ISBLANK($D551)," ",$D551),KLAV!$A$2:$A$10,0))+INDEX(KLAV!$B$13:$B$21,MATCH(IF(ISBLANK($E551)," ",$E551),KLAV!$A$13:$A$21,0))+INDEX(KLAV!$B$24:$B$30,MATCH(IF(ISBLANK($F551)," ",$F551),KLAV!$A$24:$A$30,0))),999,INDEX(KLAV!$B$2:$B$10,MATCH(IF(ISBLANK($D551)," ",$D551),KLAV!$A$2:$A$10,0))+INDEX(KLAV!$B$13:$B$21,MATCH(IF(ISBLANK($E551)," ",$E551),KLAV!$A$13:$A$21,0))+INDEX(KLAV!$B$24:$B$30,MATCH(IF(ISBLANK($F551)," ",$F551),KLAV!$A$24:$A$30,0))),ESV!$E$1:$E$567,))</f>
        <v>nb</v>
      </c>
      <c r="R551" s="42"/>
      <c r="S551" s="42"/>
      <c r="U551" s="43"/>
      <c r="Z551" s="44"/>
      <c r="AA551" s="44"/>
      <c r="AB551" s="436"/>
      <c r="AC551" s="437"/>
      <c r="AD551" s="300"/>
      <c r="AE551" s="438"/>
      <c r="AF551" s="438"/>
      <c r="AG551" s="438"/>
      <c r="AH551" s="439"/>
      <c r="AI551" s="439"/>
      <c r="AJ551" s="439"/>
      <c r="AK551" s="439"/>
      <c r="BD551" s="44"/>
    </row>
    <row r="552" spans="1:56" ht="25.5" customHeight="1" x14ac:dyDescent="0.2">
      <c r="A552" s="32" t="str">
        <f>IF(OR('Rote Liste'!$BC552="H",'Rote Liste'!$BC552="V"),"",J552)</f>
        <v>nb</v>
      </c>
      <c r="B552" s="48" t="str">
        <f t="shared" si="9"/>
        <v/>
      </c>
      <c r="C552" s="49" t="s">
        <v>2886</v>
      </c>
      <c r="D552" s="50"/>
      <c r="E552" s="51"/>
      <c r="F552" s="52"/>
      <c r="G552" s="53"/>
      <c r="H552" s="53"/>
      <c r="I552" s="54"/>
      <c r="J552" s="54" t="str">
        <f>INDEX(ESV!$D$1:$D$567,MATCH(IF(ISNA(INDEX(KLAV!$B$2:$B$10,MATCH(IF(ISBLANK($D552)," ",$D552),KLAV!$A$2:$A$10,0))+INDEX(KLAV!$B$13:$B$21,MATCH(IF(ISBLANK($E552)," ",$E552),KLAV!$A$13:$A$21,0))+INDEX(KLAV!$B$24:$B$30,MATCH(IF(ISBLANK($F552)," ",$F552),KLAV!$A$24:$A$30,0))),999,INDEX(KLAV!$B$2:$B$10,MATCH(IF(ISBLANK($D552)," ",$D552),KLAV!$A$2:$A$10,0))+INDEX(KLAV!$B$13:$B$21,MATCH(IF(ISBLANK($E552)," ",$E552),KLAV!$A$13:$A$21,0))+INDEX(KLAV!$B$24:$B$30,MATCH(IF(ISBLANK($F552)," ",$F552),KLAV!$A$24:$A$30,0))),ESV!$E$1:$E$567,))</f>
        <v>nb</v>
      </c>
      <c r="R552" s="42"/>
      <c r="S552" s="42"/>
      <c r="U552" s="43"/>
      <c r="Z552" s="44"/>
      <c r="AA552" s="44"/>
      <c r="AB552" s="436"/>
      <c r="AC552" s="437"/>
      <c r="AD552" s="300"/>
      <c r="AE552" s="438"/>
      <c r="AF552" s="438"/>
      <c r="AG552" s="438"/>
      <c r="AH552" s="439"/>
      <c r="AI552" s="439"/>
      <c r="AJ552" s="439"/>
      <c r="AK552" s="439"/>
      <c r="BD552" s="44"/>
    </row>
    <row r="553" spans="1:56" ht="25.5" customHeight="1" x14ac:dyDescent="0.2">
      <c r="A553" s="32" t="str">
        <f>IF(OR('Rote Liste'!$BC553="H",'Rote Liste'!$BC553="V"),"",J553)</f>
        <v>nb</v>
      </c>
      <c r="B553" s="48" t="str">
        <f t="shared" si="9"/>
        <v/>
      </c>
      <c r="C553" s="49" t="s">
        <v>2887</v>
      </c>
      <c r="D553" s="50"/>
      <c r="E553" s="51"/>
      <c r="F553" s="52"/>
      <c r="G553" s="53"/>
      <c r="H553" s="53"/>
      <c r="I553" s="54"/>
      <c r="J553" s="54" t="str">
        <f>INDEX(ESV!$D$1:$D$567,MATCH(IF(ISNA(INDEX(KLAV!$B$2:$B$10,MATCH(IF(ISBLANK($D553)," ",$D553),KLAV!$A$2:$A$10,0))+INDEX(KLAV!$B$13:$B$21,MATCH(IF(ISBLANK($E553)," ",$E553),KLAV!$A$13:$A$21,0))+INDEX(KLAV!$B$24:$B$30,MATCH(IF(ISBLANK($F553)," ",$F553),KLAV!$A$24:$A$30,0))),999,INDEX(KLAV!$B$2:$B$10,MATCH(IF(ISBLANK($D553)," ",$D553),KLAV!$A$2:$A$10,0))+INDEX(KLAV!$B$13:$B$21,MATCH(IF(ISBLANK($E553)," ",$E553),KLAV!$A$13:$A$21,0))+INDEX(KLAV!$B$24:$B$30,MATCH(IF(ISBLANK($F553)," ",$F553),KLAV!$A$24:$A$30,0))),ESV!$E$1:$E$567,))</f>
        <v>nb</v>
      </c>
      <c r="R553" s="42"/>
      <c r="S553" s="42"/>
      <c r="U553" s="43"/>
      <c r="Z553" s="44"/>
      <c r="AA553" s="44"/>
      <c r="AB553" s="436"/>
      <c r="AC553" s="437"/>
      <c r="AD553" s="300"/>
      <c r="AE553" s="438"/>
      <c r="AF553" s="438"/>
      <c r="AG553" s="438"/>
      <c r="AH553" s="439"/>
      <c r="AI553" s="439"/>
      <c r="AJ553" s="439"/>
      <c r="AK553" s="439"/>
      <c r="BD553" s="44"/>
    </row>
    <row r="554" spans="1:56" ht="25.5" customHeight="1" x14ac:dyDescent="0.2">
      <c r="A554" s="32" t="str">
        <f>IF(OR('Rote Liste'!$BC554="H",'Rote Liste'!$BC554="V"),"",J554)</f>
        <v>nb</v>
      </c>
      <c r="B554" s="48" t="str">
        <f t="shared" si="9"/>
        <v/>
      </c>
      <c r="C554" s="49" t="s">
        <v>2888</v>
      </c>
      <c r="D554" s="50"/>
      <c r="E554" s="51"/>
      <c r="F554" s="52"/>
      <c r="G554" s="53"/>
      <c r="H554" s="53"/>
      <c r="I554" s="54"/>
      <c r="J554" s="54" t="str">
        <f>INDEX(ESV!$D$1:$D$567,MATCH(IF(ISNA(INDEX(KLAV!$B$2:$B$10,MATCH(IF(ISBLANK($D554)," ",$D554),KLAV!$A$2:$A$10,0))+INDEX(KLAV!$B$13:$B$21,MATCH(IF(ISBLANK($E554)," ",$E554),KLAV!$A$13:$A$21,0))+INDEX(KLAV!$B$24:$B$30,MATCH(IF(ISBLANK($F554)," ",$F554),KLAV!$A$24:$A$30,0))),999,INDEX(KLAV!$B$2:$B$10,MATCH(IF(ISBLANK($D554)," ",$D554),KLAV!$A$2:$A$10,0))+INDEX(KLAV!$B$13:$B$21,MATCH(IF(ISBLANK($E554)," ",$E554),KLAV!$A$13:$A$21,0))+INDEX(KLAV!$B$24:$B$30,MATCH(IF(ISBLANK($F554)," ",$F554),KLAV!$A$24:$A$30,0))),ESV!$E$1:$E$567,))</f>
        <v>nb</v>
      </c>
      <c r="R554" s="42"/>
      <c r="S554" s="42"/>
      <c r="U554" s="43"/>
      <c r="Z554" s="44"/>
      <c r="AA554" s="44"/>
      <c r="AB554" s="436"/>
      <c r="AC554" s="437"/>
      <c r="AD554" s="300"/>
      <c r="AE554" s="438"/>
      <c r="AF554" s="438"/>
      <c r="AG554" s="438"/>
      <c r="AH554" s="439"/>
      <c r="AI554" s="439"/>
      <c r="AJ554" s="439"/>
      <c r="AK554" s="439"/>
      <c r="BD554" s="44"/>
    </row>
    <row r="555" spans="1:56" ht="25.5" customHeight="1" x14ac:dyDescent="0.2">
      <c r="A555" s="32" t="str">
        <f>IF(OR('Rote Liste'!$BC555="H",'Rote Liste'!$BC555="V"),"",J555)</f>
        <v>nb</v>
      </c>
      <c r="B555" s="48" t="str">
        <f t="shared" si="9"/>
        <v/>
      </c>
      <c r="C555" s="49" t="s">
        <v>2889</v>
      </c>
      <c r="D555" s="50"/>
      <c r="E555" s="51"/>
      <c r="F555" s="52"/>
      <c r="G555" s="53"/>
      <c r="H555" s="53"/>
      <c r="I555" s="54"/>
      <c r="J555" s="54" t="str">
        <f>INDEX(ESV!$D$1:$D$567,MATCH(IF(ISNA(INDEX(KLAV!$B$2:$B$10,MATCH(IF(ISBLANK($D555)," ",$D555),KLAV!$A$2:$A$10,0))+INDEX(KLAV!$B$13:$B$21,MATCH(IF(ISBLANK($E555)," ",$E555),KLAV!$A$13:$A$21,0))+INDEX(KLAV!$B$24:$B$30,MATCH(IF(ISBLANK($F555)," ",$F555),KLAV!$A$24:$A$30,0))),999,INDEX(KLAV!$B$2:$B$10,MATCH(IF(ISBLANK($D555)," ",$D555),KLAV!$A$2:$A$10,0))+INDEX(KLAV!$B$13:$B$21,MATCH(IF(ISBLANK($E555)," ",$E555),KLAV!$A$13:$A$21,0))+INDEX(KLAV!$B$24:$B$30,MATCH(IF(ISBLANK($F555)," ",$F555),KLAV!$A$24:$A$30,0))),ESV!$E$1:$E$567,))</f>
        <v>nb</v>
      </c>
      <c r="R555" s="42"/>
      <c r="S555" s="42"/>
      <c r="U555" s="43"/>
      <c r="Z555" s="44"/>
      <c r="AA555" s="44"/>
      <c r="AB555" s="436"/>
      <c r="AC555" s="437"/>
      <c r="AD555" s="300"/>
      <c r="AE555" s="438"/>
      <c r="AF555" s="438"/>
      <c r="AG555" s="438"/>
      <c r="AH555" s="439"/>
      <c r="AI555" s="439"/>
      <c r="AJ555" s="439"/>
      <c r="AK555" s="439"/>
      <c r="BD555" s="44"/>
    </row>
    <row r="556" spans="1:56" ht="25.5" customHeight="1" x14ac:dyDescent="0.2">
      <c r="A556" s="32" t="str">
        <f>IF(OR('Rote Liste'!$BC556="H",'Rote Liste'!$BC556="V"),"",J556)</f>
        <v>nb</v>
      </c>
      <c r="B556" s="48" t="str">
        <f t="shared" si="9"/>
        <v/>
      </c>
      <c r="C556" s="49" t="s">
        <v>2890</v>
      </c>
      <c r="D556" s="50"/>
      <c r="E556" s="51"/>
      <c r="F556" s="52"/>
      <c r="G556" s="53"/>
      <c r="H556" s="53"/>
      <c r="I556" s="54"/>
      <c r="J556" s="54" t="str">
        <f>INDEX(ESV!$D$1:$D$567,MATCH(IF(ISNA(INDEX(KLAV!$B$2:$B$10,MATCH(IF(ISBLANK($D556)," ",$D556),KLAV!$A$2:$A$10,0))+INDEX(KLAV!$B$13:$B$21,MATCH(IF(ISBLANK($E556)," ",$E556),KLAV!$A$13:$A$21,0))+INDEX(KLAV!$B$24:$B$30,MATCH(IF(ISBLANK($F556)," ",$F556),KLAV!$A$24:$A$30,0))),999,INDEX(KLAV!$B$2:$B$10,MATCH(IF(ISBLANK($D556)," ",$D556),KLAV!$A$2:$A$10,0))+INDEX(KLAV!$B$13:$B$21,MATCH(IF(ISBLANK($E556)," ",$E556),KLAV!$A$13:$A$21,0))+INDEX(KLAV!$B$24:$B$30,MATCH(IF(ISBLANK($F556)," ",$F556),KLAV!$A$24:$A$30,0))),ESV!$E$1:$E$567,))</f>
        <v>nb</v>
      </c>
      <c r="R556" s="42"/>
      <c r="S556" s="42"/>
      <c r="U556" s="43"/>
      <c r="Z556" s="44"/>
      <c r="AA556" s="44"/>
      <c r="AB556" s="436"/>
      <c r="AC556" s="437"/>
      <c r="AD556" s="300"/>
      <c r="AE556" s="438"/>
      <c r="AF556" s="438"/>
      <c r="AG556" s="438"/>
      <c r="AH556" s="439"/>
      <c r="AI556" s="439"/>
      <c r="AJ556" s="439"/>
      <c r="AK556" s="439"/>
      <c r="BD556" s="44"/>
    </row>
    <row r="557" spans="1:56" ht="25.5" customHeight="1" x14ac:dyDescent="0.2">
      <c r="A557" s="32" t="str">
        <f>IF(OR('Rote Liste'!$BC557="H",'Rote Liste'!$BC557="V"),"",J557)</f>
        <v>nb</v>
      </c>
      <c r="B557" s="48" t="str">
        <f t="shared" si="9"/>
        <v/>
      </c>
      <c r="C557" s="49" t="s">
        <v>2891</v>
      </c>
      <c r="D557" s="50"/>
      <c r="E557" s="51"/>
      <c r="F557" s="52"/>
      <c r="G557" s="53"/>
      <c r="H557" s="53"/>
      <c r="I557" s="54"/>
      <c r="J557" s="54" t="str">
        <f>INDEX(ESV!$D$1:$D$567,MATCH(IF(ISNA(INDEX(KLAV!$B$2:$B$10,MATCH(IF(ISBLANK($D557)," ",$D557),KLAV!$A$2:$A$10,0))+INDEX(KLAV!$B$13:$B$21,MATCH(IF(ISBLANK($E557)," ",$E557),KLAV!$A$13:$A$21,0))+INDEX(KLAV!$B$24:$B$30,MATCH(IF(ISBLANK($F557)," ",$F557),KLAV!$A$24:$A$30,0))),999,INDEX(KLAV!$B$2:$B$10,MATCH(IF(ISBLANK($D557)," ",$D557),KLAV!$A$2:$A$10,0))+INDEX(KLAV!$B$13:$B$21,MATCH(IF(ISBLANK($E557)," ",$E557),KLAV!$A$13:$A$21,0))+INDEX(KLAV!$B$24:$B$30,MATCH(IF(ISBLANK($F557)," ",$F557),KLAV!$A$24:$A$30,0))),ESV!$E$1:$E$567,))</f>
        <v>nb</v>
      </c>
      <c r="R557" s="42"/>
      <c r="S557" s="42"/>
      <c r="U557" s="43"/>
      <c r="Z557" s="44"/>
      <c r="AA557" s="44"/>
      <c r="AB557" s="436"/>
      <c r="AC557" s="437"/>
      <c r="AD557" s="300"/>
      <c r="AE557" s="438"/>
      <c r="AF557" s="438"/>
      <c r="AG557" s="438"/>
      <c r="AH557" s="439"/>
      <c r="AI557" s="439"/>
      <c r="AJ557" s="439"/>
      <c r="AK557" s="439"/>
      <c r="BD557" s="44"/>
    </row>
    <row r="558" spans="1:56" ht="25.5" customHeight="1" x14ac:dyDescent="0.2">
      <c r="A558" s="32" t="str">
        <f>IF(OR('Rote Liste'!$BC558="H",'Rote Liste'!$BC558="V"),"",J558)</f>
        <v>nb</v>
      </c>
      <c r="B558" s="48" t="str">
        <f t="shared" si="9"/>
        <v/>
      </c>
      <c r="C558" s="49" t="s">
        <v>2892</v>
      </c>
      <c r="D558" s="50"/>
      <c r="E558" s="51"/>
      <c r="F558" s="52"/>
      <c r="G558" s="53"/>
      <c r="H558" s="53"/>
      <c r="I558" s="54"/>
      <c r="J558" s="54" t="str">
        <f>INDEX(ESV!$D$1:$D$567,MATCH(IF(ISNA(INDEX(KLAV!$B$2:$B$10,MATCH(IF(ISBLANK($D558)," ",$D558),KLAV!$A$2:$A$10,0))+INDEX(KLAV!$B$13:$B$21,MATCH(IF(ISBLANK($E558)," ",$E558),KLAV!$A$13:$A$21,0))+INDEX(KLAV!$B$24:$B$30,MATCH(IF(ISBLANK($F558)," ",$F558),KLAV!$A$24:$A$30,0))),999,INDEX(KLAV!$B$2:$B$10,MATCH(IF(ISBLANK($D558)," ",$D558),KLAV!$A$2:$A$10,0))+INDEX(KLAV!$B$13:$B$21,MATCH(IF(ISBLANK($E558)," ",$E558),KLAV!$A$13:$A$21,0))+INDEX(KLAV!$B$24:$B$30,MATCH(IF(ISBLANK($F558)," ",$F558),KLAV!$A$24:$A$30,0))),ESV!$E$1:$E$567,))</f>
        <v>nb</v>
      </c>
      <c r="R558" s="42"/>
      <c r="S558" s="42"/>
      <c r="U558" s="43"/>
      <c r="Z558" s="44"/>
      <c r="AA558" s="44"/>
      <c r="AB558" s="436"/>
      <c r="AC558" s="437"/>
      <c r="AD558" s="300"/>
      <c r="AE558" s="438"/>
      <c r="AF558" s="438"/>
      <c r="AG558" s="438"/>
      <c r="AH558" s="439"/>
      <c r="AI558" s="439"/>
      <c r="AJ558" s="439"/>
      <c r="AK558" s="439"/>
      <c r="BD558" s="44"/>
    </row>
    <row r="559" spans="1:56" ht="25.5" customHeight="1" x14ac:dyDescent="0.2">
      <c r="A559" s="32" t="str">
        <f>IF(OR('Rote Liste'!$BC559="H",'Rote Liste'!$BC559="V"),"",J559)</f>
        <v>nb</v>
      </c>
      <c r="B559" s="48" t="str">
        <f t="shared" si="9"/>
        <v/>
      </c>
      <c r="C559" s="49" t="s">
        <v>2893</v>
      </c>
      <c r="D559" s="50"/>
      <c r="E559" s="51"/>
      <c r="F559" s="52"/>
      <c r="G559" s="53"/>
      <c r="H559" s="53"/>
      <c r="I559" s="54"/>
      <c r="J559" s="54" t="str">
        <f>INDEX(ESV!$D$1:$D$567,MATCH(IF(ISNA(INDEX(KLAV!$B$2:$B$10,MATCH(IF(ISBLANK($D559)," ",$D559),KLAV!$A$2:$A$10,0))+INDEX(KLAV!$B$13:$B$21,MATCH(IF(ISBLANK($E559)," ",$E559),KLAV!$A$13:$A$21,0))+INDEX(KLAV!$B$24:$B$30,MATCH(IF(ISBLANK($F559)," ",$F559),KLAV!$A$24:$A$30,0))),999,INDEX(KLAV!$B$2:$B$10,MATCH(IF(ISBLANK($D559)," ",$D559),KLAV!$A$2:$A$10,0))+INDEX(KLAV!$B$13:$B$21,MATCH(IF(ISBLANK($E559)," ",$E559),KLAV!$A$13:$A$21,0))+INDEX(KLAV!$B$24:$B$30,MATCH(IF(ISBLANK($F559)," ",$F559),KLAV!$A$24:$A$30,0))),ESV!$E$1:$E$567,))</f>
        <v>nb</v>
      </c>
      <c r="R559" s="42"/>
      <c r="S559" s="42"/>
      <c r="U559" s="43"/>
      <c r="Z559" s="44"/>
      <c r="AA559" s="44"/>
      <c r="AB559" s="436"/>
      <c r="AC559" s="437"/>
      <c r="AD559" s="300"/>
      <c r="AE559" s="438"/>
      <c r="AF559" s="438"/>
      <c r="AG559" s="438"/>
      <c r="AH559" s="439"/>
      <c r="AI559" s="439"/>
      <c r="AJ559" s="439"/>
      <c r="AK559" s="439"/>
      <c r="BD559" s="44"/>
    </row>
    <row r="560" spans="1:56" ht="25.5" customHeight="1" x14ac:dyDescent="0.2">
      <c r="A560" s="32" t="str">
        <f>IF(OR('Rote Liste'!$BC560="H",'Rote Liste'!$BC560="V"),"",J560)</f>
        <v>nb</v>
      </c>
      <c r="B560" s="48" t="str">
        <f t="shared" si="9"/>
        <v/>
      </c>
      <c r="C560" s="49" t="s">
        <v>2894</v>
      </c>
      <c r="D560" s="50"/>
      <c r="E560" s="51"/>
      <c r="F560" s="52"/>
      <c r="G560" s="53"/>
      <c r="H560" s="53"/>
      <c r="I560" s="54"/>
      <c r="J560" s="54" t="str">
        <f>INDEX(ESV!$D$1:$D$567,MATCH(IF(ISNA(INDEX(KLAV!$B$2:$B$10,MATCH(IF(ISBLANK($D560)," ",$D560),KLAV!$A$2:$A$10,0))+INDEX(KLAV!$B$13:$B$21,MATCH(IF(ISBLANK($E560)," ",$E560),KLAV!$A$13:$A$21,0))+INDEX(KLAV!$B$24:$B$30,MATCH(IF(ISBLANK($F560)," ",$F560),KLAV!$A$24:$A$30,0))),999,INDEX(KLAV!$B$2:$B$10,MATCH(IF(ISBLANK($D560)," ",$D560),KLAV!$A$2:$A$10,0))+INDEX(KLAV!$B$13:$B$21,MATCH(IF(ISBLANK($E560)," ",$E560),KLAV!$A$13:$A$21,0))+INDEX(KLAV!$B$24:$B$30,MATCH(IF(ISBLANK($F560)," ",$F560),KLAV!$A$24:$A$30,0))),ESV!$E$1:$E$567,))</f>
        <v>nb</v>
      </c>
      <c r="R560" s="42"/>
      <c r="S560" s="42"/>
      <c r="U560" s="43"/>
      <c r="Z560" s="44"/>
      <c r="AA560" s="44"/>
      <c r="AB560" s="436"/>
      <c r="AC560" s="437"/>
      <c r="AD560" s="300"/>
      <c r="AE560" s="438"/>
      <c r="AF560" s="438"/>
      <c r="AG560" s="438"/>
      <c r="AH560" s="439"/>
      <c r="AI560" s="439"/>
      <c r="AJ560" s="439"/>
      <c r="AK560" s="439"/>
      <c r="BD560" s="44"/>
    </row>
    <row r="561" spans="1:56" ht="25.5" customHeight="1" x14ac:dyDescent="0.2">
      <c r="A561" s="32" t="str">
        <f>IF(OR('Rote Liste'!$BC561="H",'Rote Liste'!$BC561="V"),"",J561)</f>
        <v>nb</v>
      </c>
      <c r="B561" s="48" t="str">
        <f t="shared" si="9"/>
        <v/>
      </c>
      <c r="C561" s="49" t="s">
        <v>2895</v>
      </c>
      <c r="D561" s="50"/>
      <c r="E561" s="51"/>
      <c r="F561" s="52"/>
      <c r="G561" s="53"/>
      <c r="H561" s="53"/>
      <c r="I561" s="54"/>
      <c r="J561" s="54" t="str">
        <f>INDEX(ESV!$D$1:$D$567,MATCH(IF(ISNA(INDEX(KLAV!$B$2:$B$10,MATCH(IF(ISBLANK($D561)," ",$D561),KLAV!$A$2:$A$10,0))+INDEX(KLAV!$B$13:$B$21,MATCH(IF(ISBLANK($E561)," ",$E561),KLAV!$A$13:$A$21,0))+INDEX(KLAV!$B$24:$B$30,MATCH(IF(ISBLANK($F561)," ",$F561),KLAV!$A$24:$A$30,0))),999,INDEX(KLAV!$B$2:$B$10,MATCH(IF(ISBLANK($D561)," ",$D561),KLAV!$A$2:$A$10,0))+INDEX(KLAV!$B$13:$B$21,MATCH(IF(ISBLANK($E561)," ",$E561),KLAV!$A$13:$A$21,0))+INDEX(KLAV!$B$24:$B$30,MATCH(IF(ISBLANK($F561)," ",$F561),KLAV!$A$24:$A$30,0))),ESV!$E$1:$E$567,))</f>
        <v>nb</v>
      </c>
      <c r="R561" s="42"/>
      <c r="S561" s="42"/>
      <c r="U561" s="43"/>
      <c r="Z561" s="44"/>
      <c r="AA561" s="44"/>
      <c r="AB561" s="436"/>
      <c r="AC561" s="437"/>
      <c r="AD561" s="300"/>
      <c r="AE561" s="438"/>
      <c r="AF561" s="438"/>
      <c r="AG561" s="438"/>
      <c r="AH561" s="439"/>
      <c r="AI561" s="439"/>
      <c r="AJ561" s="439"/>
      <c r="AK561" s="439"/>
      <c r="BD561" s="44"/>
    </row>
    <row r="562" spans="1:56" ht="25.5" customHeight="1" x14ac:dyDescent="0.2">
      <c r="A562" s="32" t="str">
        <f>IF(OR('Rote Liste'!$BC562="H",'Rote Liste'!$BC562="V"),"",J562)</f>
        <v>nb</v>
      </c>
      <c r="B562" s="48" t="str">
        <f t="shared" si="9"/>
        <v/>
      </c>
      <c r="C562" s="49" t="s">
        <v>2896</v>
      </c>
      <c r="D562" s="50"/>
      <c r="E562" s="51"/>
      <c r="F562" s="52"/>
      <c r="G562" s="53"/>
      <c r="H562" s="53"/>
      <c r="I562" s="54"/>
      <c r="J562" s="54" t="str">
        <f>INDEX(ESV!$D$1:$D$567,MATCH(IF(ISNA(INDEX(KLAV!$B$2:$B$10,MATCH(IF(ISBLANK($D562)," ",$D562),KLAV!$A$2:$A$10,0))+INDEX(KLAV!$B$13:$B$21,MATCH(IF(ISBLANK($E562)," ",$E562),KLAV!$A$13:$A$21,0))+INDEX(KLAV!$B$24:$B$30,MATCH(IF(ISBLANK($F562)," ",$F562),KLAV!$A$24:$A$30,0))),999,INDEX(KLAV!$B$2:$B$10,MATCH(IF(ISBLANK($D562)," ",$D562),KLAV!$A$2:$A$10,0))+INDEX(KLAV!$B$13:$B$21,MATCH(IF(ISBLANK($E562)," ",$E562),KLAV!$A$13:$A$21,0))+INDEX(KLAV!$B$24:$B$30,MATCH(IF(ISBLANK($F562)," ",$F562),KLAV!$A$24:$A$30,0))),ESV!$E$1:$E$567,))</f>
        <v>nb</v>
      </c>
      <c r="R562" s="42"/>
      <c r="S562" s="42"/>
      <c r="U562" s="43"/>
      <c r="Z562" s="44"/>
      <c r="AA562" s="44"/>
      <c r="AB562" s="436"/>
      <c r="AC562" s="437"/>
      <c r="AD562" s="300"/>
      <c r="AE562" s="438"/>
      <c r="AF562" s="438"/>
      <c r="AG562" s="438"/>
      <c r="AH562" s="439"/>
      <c r="AI562" s="439"/>
      <c r="AJ562" s="439"/>
      <c r="AK562" s="439"/>
      <c r="BD562" s="44"/>
    </row>
    <row r="563" spans="1:56" ht="25.5" customHeight="1" x14ac:dyDescent="0.2">
      <c r="A563" s="32" t="str">
        <f>IF(OR('Rote Liste'!$BC563="H",'Rote Liste'!$BC563="V"),"",J563)</f>
        <v>nb</v>
      </c>
      <c r="B563" s="48" t="str">
        <f t="shared" si="9"/>
        <v/>
      </c>
      <c r="C563" s="49" t="s">
        <v>2897</v>
      </c>
      <c r="D563" s="50"/>
      <c r="E563" s="51"/>
      <c r="F563" s="52"/>
      <c r="G563" s="53"/>
      <c r="H563" s="53"/>
      <c r="I563" s="54"/>
      <c r="J563" s="54" t="str">
        <f>INDEX(ESV!$D$1:$D$567,MATCH(IF(ISNA(INDEX(KLAV!$B$2:$B$10,MATCH(IF(ISBLANK($D563)," ",$D563),KLAV!$A$2:$A$10,0))+INDEX(KLAV!$B$13:$B$21,MATCH(IF(ISBLANK($E563)," ",$E563),KLAV!$A$13:$A$21,0))+INDEX(KLAV!$B$24:$B$30,MATCH(IF(ISBLANK($F563)," ",$F563),KLAV!$A$24:$A$30,0))),999,INDEX(KLAV!$B$2:$B$10,MATCH(IF(ISBLANK($D563)," ",$D563),KLAV!$A$2:$A$10,0))+INDEX(KLAV!$B$13:$B$21,MATCH(IF(ISBLANK($E563)," ",$E563),KLAV!$A$13:$A$21,0))+INDEX(KLAV!$B$24:$B$30,MATCH(IF(ISBLANK($F563)," ",$F563),KLAV!$A$24:$A$30,0))),ESV!$E$1:$E$567,))</f>
        <v>nb</v>
      </c>
      <c r="R563" s="42"/>
      <c r="S563" s="42"/>
      <c r="U563" s="43"/>
      <c r="Z563" s="44"/>
      <c r="AA563" s="44"/>
      <c r="AB563" s="436"/>
      <c r="AC563" s="437"/>
      <c r="AD563" s="300"/>
      <c r="AE563" s="438"/>
      <c r="AF563" s="438"/>
      <c r="AG563" s="438"/>
      <c r="AH563" s="439"/>
      <c r="AI563" s="439"/>
      <c r="AJ563" s="439"/>
      <c r="AK563" s="439"/>
      <c r="BD563" s="44"/>
    </row>
    <row r="564" spans="1:56" ht="25.5" customHeight="1" x14ac:dyDescent="0.2">
      <c r="A564" s="32" t="str">
        <f>IF(OR('Rote Liste'!$BC564="H",'Rote Liste'!$BC564="V"),"",J564)</f>
        <v>nb</v>
      </c>
      <c r="B564" s="48" t="str">
        <f t="shared" si="9"/>
        <v/>
      </c>
      <c r="C564" s="49" t="s">
        <v>2898</v>
      </c>
      <c r="D564" s="50"/>
      <c r="E564" s="51"/>
      <c r="F564" s="52"/>
      <c r="G564" s="53"/>
      <c r="H564" s="53"/>
      <c r="I564" s="54"/>
      <c r="J564" s="54" t="str">
        <f>INDEX(ESV!$D$1:$D$567,MATCH(IF(ISNA(INDEX(KLAV!$B$2:$B$10,MATCH(IF(ISBLANK($D564)," ",$D564),KLAV!$A$2:$A$10,0))+INDEX(KLAV!$B$13:$B$21,MATCH(IF(ISBLANK($E564)," ",$E564),KLAV!$A$13:$A$21,0))+INDEX(KLAV!$B$24:$B$30,MATCH(IF(ISBLANK($F564)," ",$F564),KLAV!$A$24:$A$30,0))),999,INDEX(KLAV!$B$2:$B$10,MATCH(IF(ISBLANK($D564)," ",$D564),KLAV!$A$2:$A$10,0))+INDEX(KLAV!$B$13:$B$21,MATCH(IF(ISBLANK($E564)," ",$E564),KLAV!$A$13:$A$21,0))+INDEX(KLAV!$B$24:$B$30,MATCH(IF(ISBLANK($F564)," ",$F564),KLAV!$A$24:$A$30,0))),ESV!$E$1:$E$567,))</f>
        <v>nb</v>
      </c>
      <c r="R564" s="42"/>
      <c r="S564" s="42"/>
      <c r="U564" s="43"/>
      <c r="Z564" s="44"/>
      <c r="AA564" s="44"/>
      <c r="AB564" s="436"/>
      <c r="AC564" s="437"/>
      <c r="AD564" s="300"/>
      <c r="AE564" s="438"/>
      <c r="AF564" s="438"/>
      <c r="AG564" s="438"/>
      <c r="AH564" s="439"/>
      <c r="AI564" s="439"/>
      <c r="AJ564" s="439"/>
      <c r="AK564" s="439"/>
      <c r="BD564" s="44"/>
    </row>
    <row r="565" spans="1:56" ht="25.5" customHeight="1" x14ac:dyDescent="0.2">
      <c r="A565" s="32" t="str">
        <f>IF(OR('Rote Liste'!$BC565="H",'Rote Liste'!$BC565="V"),"",J565)</f>
        <v>nb</v>
      </c>
      <c r="B565" s="48" t="str">
        <f t="shared" si="9"/>
        <v/>
      </c>
      <c r="C565" s="49" t="s">
        <v>2899</v>
      </c>
      <c r="D565" s="50"/>
      <c r="E565" s="51"/>
      <c r="F565" s="52"/>
      <c r="G565" s="53"/>
      <c r="H565" s="53"/>
      <c r="I565" s="54"/>
      <c r="J565" s="54" t="str">
        <f>INDEX(ESV!$D$1:$D$567,MATCH(IF(ISNA(INDEX(KLAV!$B$2:$B$10,MATCH(IF(ISBLANK($D565)," ",$D565),KLAV!$A$2:$A$10,0))+INDEX(KLAV!$B$13:$B$21,MATCH(IF(ISBLANK($E565)," ",$E565),KLAV!$A$13:$A$21,0))+INDEX(KLAV!$B$24:$B$30,MATCH(IF(ISBLANK($F565)," ",$F565),KLAV!$A$24:$A$30,0))),999,INDEX(KLAV!$B$2:$B$10,MATCH(IF(ISBLANK($D565)," ",$D565),KLAV!$A$2:$A$10,0))+INDEX(KLAV!$B$13:$B$21,MATCH(IF(ISBLANK($E565)," ",$E565),KLAV!$A$13:$A$21,0))+INDEX(KLAV!$B$24:$B$30,MATCH(IF(ISBLANK($F565)," ",$F565),KLAV!$A$24:$A$30,0))),ESV!$E$1:$E$567,))</f>
        <v>nb</v>
      </c>
      <c r="R565" s="42"/>
      <c r="S565" s="42"/>
      <c r="U565" s="43"/>
      <c r="Z565" s="44"/>
      <c r="AA565" s="44"/>
      <c r="AB565" s="436"/>
      <c r="AC565" s="437"/>
      <c r="AD565" s="300"/>
      <c r="AE565" s="438"/>
      <c r="AF565" s="438"/>
      <c r="AG565" s="438"/>
      <c r="AH565" s="439"/>
      <c r="AI565" s="439"/>
      <c r="AJ565" s="439"/>
      <c r="AK565" s="439"/>
      <c r="BD565" s="44"/>
    </row>
    <row r="566" spans="1:56" ht="25.5" customHeight="1" x14ac:dyDescent="0.2">
      <c r="A566" s="32" t="str">
        <f>IF(OR('Rote Liste'!$BC566="H",'Rote Liste'!$BC566="V"),"",J566)</f>
        <v>nb</v>
      </c>
      <c r="B566" s="48" t="str">
        <f t="shared" si="9"/>
        <v/>
      </c>
      <c r="C566" s="49" t="s">
        <v>2900</v>
      </c>
      <c r="D566" s="50"/>
      <c r="E566" s="51"/>
      <c r="F566" s="52"/>
      <c r="G566" s="53"/>
      <c r="H566" s="53"/>
      <c r="I566" s="54"/>
      <c r="J566" s="54" t="str">
        <f>INDEX(ESV!$D$1:$D$567,MATCH(IF(ISNA(INDEX(KLAV!$B$2:$B$10,MATCH(IF(ISBLANK($D566)," ",$D566),KLAV!$A$2:$A$10,0))+INDEX(KLAV!$B$13:$B$21,MATCH(IF(ISBLANK($E566)," ",$E566),KLAV!$A$13:$A$21,0))+INDEX(KLAV!$B$24:$B$30,MATCH(IF(ISBLANK($F566)," ",$F566),KLAV!$A$24:$A$30,0))),999,INDEX(KLAV!$B$2:$B$10,MATCH(IF(ISBLANK($D566)," ",$D566),KLAV!$A$2:$A$10,0))+INDEX(KLAV!$B$13:$B$21,MATCH(IF(ISBLANK($E566)," ",$E566),KLAV!$A$13:$A$21,0))+INDEX(KLAV!$B$24:$B$30,MATCH(IF(ISBLANK($F566)," ",$F566),KLAV!$A$24:$A$30,0))),ESV!$E$1:$E$567,))</f>
        <v>nb</v>
      </c>
      <c r="R566" s="42"/>
      <c r="S566" s="42"/>
      <c r="U566" s="43"/>
      <c r="Z566" s="44"/>
      <c r="AA566" s="44"/>
      <c r="AB566" s="436"/>
      <c r="AC566" s="437"/>
      <c r="AD566" s="300"/>
      <c r="AE566" s="438"/>
      <c r="AF566" s="438"/>
      <c r="AG566" s="438"/>
      <c r="AH566" s="439"/>
      <c r="AI566" s="439"/>
      <c r="AJ566" s="439"/>
      <c r="AK566" s="439"/>
      <c r="BD566" s="44"/>
    </row>
    <row r="567" spans="1:56" ht="25.5" customHeight="1" x14ac:dyDescent="0.2">
      <c r="A567" s="32" t="str">
        <f>IF(OR('Rote Liste'!$BC567="H",'Rote Liste'!$BC567="V"),"",J567)</f>
        <v>nb</v>
      </c>
      <c r="B567" s="48" t="str">
        <f t="shared" si="9"/>
        <v/>
      </c>
      <c r="C567" s="49" t="s">
        <v>3170</v>
      </c>
      <c r="D567" s="50"/>
      <c r="E567" s="51"/>
      <c r="F567" s="52"/>
      <c r="G567" s="53"/>
      <c r="H567" s="53"/>
      <c r="I567" s="54"/>
      <c r="J567" s="54" t="str">
        <f>INDEX(ESV!$D$1:$D$567,MATCH(IF(ISNA(INDEX(KLAV!$B$2:$B$10,MATCH(IF(ISBLANK($D567)," ",$D567),KLAV!$A$2:$A$10,0))+INDEX(KLAV!$B$13:$B$21,MATCH(IF(ISBLANK($E567)," ",$E567),KLAV!$A$13:$A$21,0))+INDEX(KLAV!$B$24:$B$30,MATCH(IF(ISBLANK($F567)," ",$F567),KLAV!$A$24:$A$30,0))),999,INDEX(KLAV!$B$2:$B$10,MATCH(IF(ISBLANK($D567)," ",$D567),KLAV!$A$2:$A$10,0))+INDEX(KLAV!$B$13:$B$21,MATCH(IF(ISBLANK($E567)," ",$E567),KLAV!$A$13:$A$21,0))+INDEX(KLAV!$B$24:$B$30,MATCH(IF(ISBLANK($F567)," ",$F567),KLAV!$A$24:$A$30,0))),ESV!$E$1:$E$567,))</f>
        <v>nb</v>
      </c>
      <c r="R567" s="42"/>
      <c r="S567" s="42"/>
      <c r="U567" s="43"/>
      <c r="Z567" s="44"/>
      <c r="AA567" s="44"/>
      <c r="AB567" s="436"/>
      <c r="AC567" s="437"/>
      <c r="AD567" s="300"/>
      <c r="AE567" s="438"/>
      <c r="AF567" s="438"/>
      <c r="AG567" s="438"/>
      <c r="AH567" s="439"/>
      <c r="AI567" s="439"/>
      <c r="AJ567" s="439"/>
      <c r="AK567" s="439"/>
      <c r="BD567" s="44"/>
    </row>
    <row r="568" spans="1:56" ht="25.5" customHeight="1" x14ac:dyDescent="0.2">
      <c r="A568" s="32" t="str">
        <f>IF(OR('Rote Liste'!$BC568="H",'Rote Liste'!$BC568="V"),"",J568)</f>
        <v>nb</v>
      </c>
      <c r="B568" s="48" t="str">
        <f t="shared" si="9"/>
        <v/>
      </c>
      <c r="C568" s="49" t="s">
        <v>2901</v>
      </c>
      <c r="D568" s="50"/>
      <c r="E568" s="51"/>
      <c r="F568" s="52"/>
      <c r="G568" s="53"/>
      <c r="H568" s="53"/>
      <c r="I568" s="54"/>
      <c r="J568" s="54" t="str">
        <f>INDEX(ESV!$D$1:$D$567,MATCH(IF(ISNA(INDEX(KLAV!$B$2:$B$10,MATCH(IF(ISBLANK($D568)," ",$D568),KLAV!$A$2:$A$10,0))+INDEX(KLAV!$B$13:$B$21,MATCH(IF(ISBLANK($E568)," ",$E568),KLAV!$A$13:$A$21,0))+INDEX(KLAV!$B$24:$B$30,MATCH(IF(ISBLANK($F568)," ",$F568),KLAV!$A$24:$A$30,0))),999,INDEX(KLAV!$B$2:$B$10,MATCH(IF(ISBLANK($D568)," ",$D568),KLAV!$A$2:$A$10,0))+INDEX(KLAV!$B$13:$B$21,MATCH(IF(ISBLANK($E568)," ",$E568),KLAV!$A$13:$A$21,0))+INDEX(KLAV!$B$24:$B$30,MATCH(IF(ISBLANK($F568)," ",$F568),KLAV!$A$24:$A$30,0))),ESV!$E$1:$E$567,))</f>
        <v>nb</v>
      </c>
      <c r="R568" s="42"/>
      <c r="S568" s="42"/>
      <c r="U568" s="43"/>
      <c r="Z568" s="44"/>
      <c r="AA568" s="44"/>
      <c r="AB568" s="436"/>
      <c r="AC568" s="437"/>
      <c r="AD568" s="300"/>
      <c r="AE568" s="438"/>
      <c r="AF568" s="438"/>
      <c r="AG568" s="438"/>
      <c r="AH568" s="439"/>
      <c r="AI568" s="439"/>
      <c r="AJ568" s="439"/>
      <c r="AK568" s="439"/>
      <c r="BD568" s="44"/>
    </row>
    <row r="569" spans="1:56" ht="25.5" customHeight="1" x14ac:dyDescent="0.2">
      <c r="A569" s="32" t="str">
        <f>IF(OR('Rote Liste'!$BC569="H",'Rote Liste'!$BC569="V"),"",J569)</f>
        <v>nb</v>
      </c>
      <c r="B569" s="48" t="str">
        <f t="shared" si="9"/>
        <v/>
      </c>
      <c r="C569" s="49" t="s">
        <v>2902</v>
      </c>
      <c r="D569" s="50"/>
      <c r="E569" s="51"/>
      <c r="F569" s="52"/>
      <c r="G569" s="53"/>
      <c r="H569" s="53"/>
      <c r="I569" s="54"/>
      <c r="J569" s="54" t="str">
        <f>INDEX(ESV!$D$1:$D$567,MATCH(IF(ISNA(INDEX(KLAV!$B$2:$B$10,MATCH(IF(ISBLANK($D569)," ",$D569),KLAV!$A$2:$A$10,0))+INDEX(KLAV!$B$13:$B$21,MATCH(IF(ISBLANK($E569)," ",$E569),KLAV!$A$13:$A$21,0))+INDEX(KLAV!$B$24:$B$30,MATCH(IF(ISBLANK($F569)," ",$F569),KLAV!$A$24:$A$30,0))),999,INDEX(KLAV!$B$2:$B$10,MATCH(IF(ISBLANK($D569)," ",$D569),KLAV!$A$2:$A$10,0))+INDEX(KLAV!$B$13:$B$21,MATCH(IF(ISBLANK($E569)," ",$E569),KLAV!$A$13:$A$21,0))+INDEX(KLAV!$B$24:$B$30,MATCH(IF(ISBLANK($F569)," ",$F569),KLAV!$A$24:$A$30,0))),ESV!$E$1:$E$567,))</f>
        <v>nb</v>
      </c>
      <c r="R569" s="42"/>
      <c r="S569" s="42"/>
      <c r="U569" s="43"/>
      <c r="Z569" s="44"/>
      <c r="AA569" s="44"/>
      <c r="AB569" s="436"/>
      <c r="AC569" s="437"/>
      <c r="AD569" s="300"/>
      <c r="AE569" s="438"/>
      <c r="AF569" s="438"/>
      <c r="AG569" s="438"/>
      <c r="AH569" s="439"/>
      <c r="AI569" s="439"/>
      <c r="AJ569" s="439"/>
      <c r="AK569" s="439"/>
      <c r="BD569" s="44"/>
    </row>
    <row r="570" spans="1:56" ht="25.5" customHeight="1" x14ac:dyDescent="0.2">
      <c r="A570" s="32" t="str">
        <f>IF(OR('Rote Liste'!$BC570="H",'Rote Liste'!$BC570="V"),"",J570)</f>
        <v>nb</v>
      </c>
      <c r="B570" s="48" t="str">
        <f t="shared" si="9"/>
        <v/>
      </c>
      <c r="C570" s="49" t="s">
        <v>2903</v>
      </c>
      <c r="D570" s="50"/>
      <c r="E570" s="51"/>
      <c r="F570" s="52"/>
      <c r="G570" s="53"/>
      <c r="H570" s="53"/>
      <c r="I570" s="54"/>
      <c r="J570" s="54" t="str">
        <f>INDEX(ESV!$D$1:$D$567,MATCH(IF(ISNA(INDEX(KLAV!$B$2:$B$10,MATCH(IF(ISBLANK($D570)," ",$D570),KLAV!$A$2:$A$10,0))+INDEX(KLAV!$B$13:$B$21,MATCH(IF(ISBLANK($E570)," ",$E570),KLAV!$A$13:$A$21,0))+INDEX(KLAV!$B$24:$B$30,MATCH(IF(ISBLANK($F570)," ",$F570),KLAV!$A$24:$A$30,0))),999,INDEX(KLAV!$B$2:$B$10,MATCH(IF(ISBLANK($D570)," ",$D570),KLAV!$A$2:$A$10,0))+INDEX(KLAV!$B$13:$B$21,MATCH(IF(ISBLANK($E570)," ",$E570),KLAV!$A$13:$A$21,0))+INDEX(KLAV!$B$24:$B$30,MATCH(IF(ISBLANK($F570)," ",$F570),KLAV!$A$24:$A$30,0))),ESV!$E$1:$E$567,))</f>
        <v>nb</v>
      </c>
      <c r="R570" s="42"/>
      <c r="S570" s="42"/>
      <c r="U570" s="43"/>
      <c r="Z570" s="44"/>
      <c r="AA570" s="44"/>
      <c r="AB570" s="436"/>
      <c r="AC570" s="437"/>
      <c r="AD570" s="300"/>
      <c r="AE570" s="438"/>
      <c r="AF570" s="438"/>
      <c r="AG570" s="438"/>
      <c r="AH570" s="439"/>
      <c r="AI570" s="439"/>
      <c r="AJ570" s="439"/>
      <c r="AK570" s="439"/>
      <c r="BD570" s="44"/>
    </row>
    <row r="571" spans="1:56" ht="25.5" customHeight="1" x14ac:dyDescent="0.2">
      <c r="A571" s="32" t="str">
        <f>IF(OR('Rote Liste'!$BC571="H",'Rote Liste'!$BC571="V"),"",J571)</f>
        <v>nb</v>
      </c>
      <c r="B571" s="48" t="str">
        <f t="shared" si="9"/>
        <v/>
      </c>
      <c r="C571" s="49" t="s">
        <v>2904</v>
      </c>
      <c r="D571" s="50"/>
      <c r="E571" s="51"/>
      <c r="F571" s="52"/>
      <c r="G571" s="53"/>
      <c r="H571" s="53"/>
      <c r="I571" s="54"/>
      <c r="J571" s="54" t="str">
        <f>INDEX(ESV!$D$1:$D$567,MATCH(IF(ISNA(INDEX(KLAV!$B$2:$B$10,MATCH(IF(ISBLANK($D571)," ",$D571),KLAV!$A$2:$A$10,0))+INDEX(KLAV!$B$13:$B$21,MATCH(IF(ISBLANK($E571)," ",$E571),KLAV!$A$13:$A$21,0))+INDEX(KLAV!$B$24:$B$30,MATCH(IF(ISBLANK($F571)," ",$F571),KLAV!$A$24:$A$30,0))),999,INDEX(KLAV!$B$2:$B$10,MATCH(IF(ISBLANK($D571)," ",$D571),KLAV!$A$2:$A$10,0))+INDEX(KLAV!$B$13:$B$21,MATCH(IF(ISBLANK($E571)," ",$E571),KLAV!$A$13:$A$21,0))+INDEX(KLAV!$B$24:$B$30,MATCH(IF(ISBLANK($F571)," ",$F571),KLAV!$A$24:$A$30,0))),ESV!$E$1:$E$567,))</f>
        <v>nb</v>
      </c>
      <c r="R571" s="42"/>
      <c r="S571" s="42"/>
      <c r="U571" s="43"/>
      <c r="Z571" s="44"/>
      <c r="AA571" s="44"/>
      <c r="AB571" s="436"/>
      <c r="AC571" s="437"/>
      <c r="AD571" s="300"/>
      <c r="AE571" s="438"/>
      <c r="AF571" s="438"/>
      <c r="AG571" s="438"/>
      <c r="AH571" s="439"/>
      <c r="AI571" s="439"/>
      <c r="AJ571" s="439"/>
      <c r="AK571" s="439"/>
      <c r="BD571" s="44"/>
    </row>
    <row r="572" spans="1:56" ht="25.5" customHeight="1" x14ac:dyDescent="0.2">
      <c r="A572" s="32" t="str">
        <f>IF(OR('Rote Liste'!$BC572="H",'Rote Liste'!$BC572="V"),"",J572)</f>
        <v>nb</v>
      </c>
      <c r="B572" s="48" t="str">
        <f t="shared" si="9"/>
        <v/>
      </c>
      <c r="C572" s="49" t="s">
        <v>2905</v>
      </c>
      <c r="D572" s="50"/>
      <c r="E572" s="51"/>
      <c r="F572" s="52"/>
      <c r="G572" s="53"/>
      <c r="H572" s="53"/>
      <c r="I572" s="54"/>
      <c r="J572" s="54" t="str">
        <f>INDEX(ESV!$D$1:$D$567,MATCH(IF(ISNA(INDEX(KLAV!$B$2:$B$10,MATCH(IF(ISBLANK($D572)," ",$D572),KLAV!$A$2:$A$10,0))+INDEX(KLAV!$B$13:$B$21,MATCH(IF(ISBLANK($E572)," ",$E572),KLAV!$A$13:$A$21,0))+INDEX(KLAV!$B$24:$B$30,MATCH(IF(ISBLANK($F572)," ",$F572),KLAV!$A$24:$A$30,0))),999,INDEX(KLAV!$B$2:$B$10,MATCH(IF(ISBLANK($D572)," ",$D572),KLAV!$A$2:$A$10,0))+INDEX(KLAV!$B$13:$B$21,MATCH(IF(ISBLANK($E572)," ",$E572),KLAV!$A$13:$A$21,0))+INDEX(KLAV!$B$24:$B$30,MATCH(IF(ISBLANK($F572)," ",$F572),KLAV!$A$24:$A$30,0))),ESV!$E$1:$E$567,))</f>
        <v>nb</v>
      </c>
      <c r="R572" s="42"/>
      <c r="S572" s="42"/>
      <c r="U572" s="43"/>
      <c r="Z572" s="44"/>
      <c r="AA572" s="44"/>
      <c r="AB572" s="436"/>
      <c r="AC572" s="437"/>
      <c r="AD572" s="300"/>
      <c r="AE572" s="438"/>
      <c r="AF572" s="438"/>
      <c r="AG572" s="438"/>
      <c r="AH572" s="439"/>
      <c r="AI572" s="439"/>
      <c r="AJ572" s="439"/>
      <c r="AK572" s="439"/>
      <c r="BD572" s="44"/>
    </row>
    <row r="573" spans="1:56" ht="25.5" customHeight="1" x14ac:dyDescent="0.2">
      <c r="A573" s="32" t="str">
        <f>IF(OR('Rote Liste'!$BC573="H",'Rote Liste'!$BC573="V"),"",J573)</f>
        <v>nb</v>
      </c>
      <c r="B573" s="48" t="str">
        <f t="shared" si="9"/>
        <v/>
      </c>
      <c r="C573" s="49" t="s">
        <v>3065</v>
      </c>
      <c r="D573" s="50"/>
      <c r="E573" s="51"/>
      <c r="F573" s="52"/>
      <c r="G573" s="53"/>
      <c r="H573" s="53"/>
      <c r="I573" s="54"/>
      <c r="J573" s="54" t="str">
        <f>INDEX(ESV!$D$1:$D$567,MATCH(IF(ISNA(INDEX(KLAV!$B$2:$B$10,MATCH(IF(ISBLANK($D573)," ",$D573),KLAV!$A$2:$A$10,0))+INDEX(KLAV!$B$13:$B$21,MATCH(IF(ISBLANK($E573)," ",$E573),KLAV!$A$13:$A$21,0))+INDEX(KLAV!$B$24:$B$30,MATCH(IF(ISBLANK($F573)," ",$F573),KLAV!$A$24:$A$30,0))),999,INDEX(KLAV!$B$2:$B$10,MATCH(IF(ISBLANK($D573)," ",$D573),KLAV!$A$2:$A$10,0))+INDEX(KLAV!$B$13:$B$21,MATCH(IF(ISBLANK($E573)," ",$E573),KLAV!$A$13:$A$21,0))+INDEX(KLAV!$B$24:$B$30,MATCH(IF(ISBLANK($F573)," ",$F573),KLAV!$A$24:$A$30,0))),ESV!$E$1:$E$567,))</f>
        <v>nb</v>
      </c>
      <c r="R573" s="42"/>
      <c r="S573" s="42"/>
      <c r="U573" s="43"/>
      <c r="Z573" s="44"/>
      <c r="AA573" s="44"/>
      <c r="AB573" s="436"/>
      <c r="AC573" s="437"/>
      <c r="AD573" s="300"/>
      <c r="AE573" s="438"/>
      <c r="AF573" s="438"/>
      <c r="AG573" s="438"/>
      <c r="AH573" s="439"/>
      <c r="AI573" s="439"/>
      <c r="AJ573" s="439"/>
      <c r="AK573" s="439"/>
      <c r="BD573" s="44"/>
    </row>
    <row r="574" spans="1:56" ht="25.5" customHeight="1" x14ac:dyDescent="0.2">
      <c r="A574" s="32" t="str">
        <f>IF(OR('Rote Liste'!$BC574="H",'Rote Liste'!$BC574="V"),"",J574)</f>
        <v>nb</v>
      </c>
      <c r="B574" s="48" t="str">
        <f t="shared" si="9"/>
        <v/>
      </c>
      <c r="C574" s="49" t="s">
        <v>2906</v>
      </c>
      <c r="D574" s="50"/>
      <c r="E574" s="51"/>
      <c r="F574" s="52"/>
      <c r="G574" s="53"/>
      <c r="H574" s="53"/>
      <c r="I574" s="54"/>
      <c r="J574" s="54" t="str">
        <f>INDEX(ESV!$D$1:$D$567,MATCH(IF(ISNA(INDEX(KLAV!$B$2:$B$10,MATCH(IF(ISBLANK($D574)," ",$D574),KLAV!$A$2:$A$10,0))+INDEX(KLAV!$B$13:$B$21,MATCH(IF(ISBLANK($E574)," ",$E574),KLAV!$A$13:$A$21,0))+INDEX(KLAV!$B$24:$B$30,MATCH(IF(ISBLANK($F574)," ",$F574),KLAV!$A$24:$A$30,0))),999,INDEX(KLAV!$B$2:$B$10,MATCH(IF(ISBLANK($D574)," ",$D574),KLAV!$A$2:$A$10,0))+INDEX(KLAV!$B$13:$B$21,MATCH(IF(ISBLANK($E574)," ",$E574),KLAV!$A$13:$A$21,0))+INDEX(KLAV!$B$24:$B$30,MATCH(IF(ISBLANK($F574)," ",$F574),KLAV!$A$24:$A$30,0))),ESV!$E$1:$E$567,))</f>
        <v>nb</v>
      </c>
      <c r="R574" s="42"/>
      <c r="S574" s="42"/>
      <c r="U574" s="43"/>
      <c r="Z574" s="44"/>
      <c r="AA574" s="44"/>
      <c r="AB574" s="436"/>
      <c r="AC574" s="437"/>
      <c r="AD574" s="300"/>
      <c r="AE574" s="438"/>
      <c r="AF574" s="438"/>
      <c r="AG574" s="438"/>
      <c r="AH574" s="439"/>
      <c r="AI574" s="439"/>
      <c r="AJ574" s="439"/>
      <c r="AK574" s="439"/>
      <c r="BD574" s="44"/>
    </row>
    <row r="575" spans="1:56" ht="25.5" customHeight="1" x14ac:dyDescent="0.2">
      <c r="A575" s="32" t="str">
        <f>IF(OR('Rote Liste'!$BC575="H",'Rote Liste'!$BC575="V"),"",J575)</f>
        <v>nb</v>
      </c>
      <c r="B575" s="48" t="str">
        <f t="shared" si="9"/>
        <v/>
      </c>
      <c r="C575" s="49" t="s">
        <v>2907</v>
      </c>
      <c r="D575" s="50"/>
      <c r="E575" s="51"/>
      <c r="F575" s="52"/>
      <c r="G575" s="53"/>
      <c r="H575" s="53"/>
      <c r="I575" s="54"/>
      <c r="J575" s="54" t="str">
        <f>INDEX(ESV!$D$1:$D$567,MATCH(IF(ISNA(INDEX(KLAV!$B$2:$B$10,MATCH(IF(ISBLANK($D575)," ",$D575),KLAV!$A$2:$A$10,0))+INDEX(KLAV!$B$13:$B$21,MATCH(IF(ISBLANK($E575)," ",$E575),KLAV!$A$13:$A$21,0))+INDEX(KLAV!$B$24:$B$30,MATCH(IF(ISBLANK($F575)," ",$F575),KLAV!$A$24:$A$30,0))),999,INDEX(KLAV!$B$2:$B$10,MATCH(IF(ISBLANK($D575)," ",$D575),KLAV!$A$2:$A$10,0))+INDEX(KLAV!$B$13:$B$21,MATCH(IF(ISBLANK($E575)," ",$E575),KLAV!$A$13:$A$21,0))+INDEX(KLAV!$B$24:$B$30,MATCH(IF(ISBLANK($F575)," ",$F575),KLAV!$A$24:$A$30,0))),ESV!$E$1:$E$567,))</f>
        <v>nb</v>
      </c>
      <c r="R575" s="42"/>
      <c r="S575" s="42"/>
      <c r="U575" s="43"/>
      <c r="Z575" s="44"/>
      <c r="AA575" s="44"/>
      <c r="AB575" s="436"/>
      <c r="AC575" s="437"/>
      <c r="AD575" s="300"/>
      <c r="AE575" s="438"/>
      <c r="AF575" s="438"/>
      <c r="AG575" s="438"/>
      <c r="AH575" s="439"/>
      <c r="AI575" s="439"/>
      <c r="AJ575" s="439"/>
      <c r="AK575" s="439"/>
      <c r="BD575" s="44"/>
    </row>
    <row r="576" spans="1:56" ht="25.5" customHeight="1" x14ac:dyDescent="0.2">
      <c r="A576" s="32" t="str">
        <f>IF(OR('Rote Liste'!$BC576="H",'Rote Liste'!$BC576="V"),"",J576)</f>
        <v>nb</v>
      </c>
      <c r="B576" s="48" t="str">
        <f t="shared" si="9"/>
        <v/>
      </c>
      <c r="C576" s="49" t="s">
        <v>3171</v>
      </c>
      <c r="D576" s="50"/>
      <c r="E576" s="51"/>
      <c r="F576" s="52"/>
      <c r="G576" s="53"/>
      <c r="H576" s="53"/>
      <c r="I576" s="54"/>
      <c r="J576" s="54" t="str">
        <f>INDEX(ESV!$D$1:$D$567,MATCH(IF(ISNA(INDEX(KLAV!$B$2:$B$10,MATCH(IF(ISBLANK($D576)," ",$D576),KLAV!$A$2:$A$10,0))+INDEX(KLAV!$B$13:$B$21,MATCH(IF(ISBLANK($E576)," ",$E576),KLAV!$A$13:$A$21,0))+INDEX(KLAV!$B$24:$B$30,MATCH(IF(ISBLANK($F576)," ",$F576),KLAV!$A$24:$A$30,0))),999,INDEX(KLAV!$B$2:$B$10,MATCH(IF(ISBLANK($D576)," ",$D576),KLAV!$A$2:$A$10,0))+INDEX(KLAV!$B$13:$B$21,MATCH(IF(ISBLANK($E576)," ",$E576),KLAV!$A$13:$A$21,0))+INDEX(KLAV!$B$24:$B$30,MATCH(IF(ISBLANK($F576)," ",$F576),KLAV!$A$24:$A$30,0))),ESV!$E$1:$E$567,))</f>
        <v>nb</v>
      </c>
      <c r="R576" s="42"/>
      <c r="S576" s="42"/>
      <c r="U576" s="43"/>
      <c r="Z576" s="44"/>
      <c r="AA576" s="44"/>
      <c r="AB576" s="436"/>
      <c r="AC576" s="437"/>
      <c r="AD576" s="300"/>
      <c r="AE576" s="438"/>
      <c r="AF576" s="438"/>
      <c r="AG576" s="438"/>
      <c r="AH576" s="439"/>
      <c r="AI576" s="439"/>
      <c r="AJ576" s="439"/>
      <c r="AK576" s="439"/>
      <c r="BD576" s="44"/>
    </row>
    <row r="577" spans="1:56" ht="25.5" customHeight="1" x14ac:dyDescent="0.2">
      <c r="A577" s="32" t="str">
        <f>IF(OR('Rote Liste'!$BC577="H",'Rote Liste'!$BC577="V"),"",J577)</f>
        <v>nb</v>
      </c>
      <c r="B577" s="48" t="str">
        <f t="shared" si="9"/>
        <v/>
      </c>
      <c r="C577" s="49" t="s">
        <v>2908</v>
      </c>
      <c r="D577" s="50"/>
      <c r="E577" s="51"/>
      <c r="F577" s="52"/>
      <c r="G577" s="53"/>
      <c r="H577" s="53"/>
      <c r="I577" s="54"/>
      <c r="J577" s="54" t="str">
        <f>INDEX(ESV!$D$1:$D$567,MATCH(IF(ISNA(INDEX(KLAV!$B$2:$B$10,MATCH(IF(ISBLANK($D577)," ",$D577),KLAV!$A$2:$A$10,0))+INDEX(KLAV!$B$13:$B$21,MATCH(IF(ISBLANK($E577)," ",$E577),KLAV!$A$13:$A$21,0))+INDEX(KLAV!$B$24:$B$30,MATCH(IF(ISBLANK($F577)," ",$F577),KLAV!$A$24:$A$30,0))),999,INDEX(KLAV!$B$2:$B$10,MATCH(IF(ISBLANK($D577)," ",$D577),KLAV!$A$2:$A$10,0))+INDEX(KLAV!$B$13:$B$21,MATCH(IF(ISBLANK($E577)," ",$E577),KLAV!$A$13:$A$21,0))+INDEX(KLAV!$B$24:$B$30,MATCH(IF(ISBLANK($F577)," ",$F577),KLAV!$A$24:$A$30,0))),ESV!$E$1:$E$567,))</f>
        <v>nb</v>
      </c>
      <c r="R577" s="42"/>
      <c r="S577" s="42"/>
      <c r="U577" s="43"/>
      <c r="Z577" s="44"/>
      <c r="AA577" s="44"/>
      <c r="AB577" s="436"/>
      <c r="AC577" s="437"/>
      <c r="AD577" s="300"/>
      <c r="AE577" s="438"/>
      <c r="AF577" s="438"/>
      <c r="AG577" s="438"/>
      <c r="AH577" s="439"/>
      <c r="AI577" s="439"/>
      <c r="AJ577" s="439"/>
      <c r="AK577" s="439"/>
      <c r="BD577" s="44"/>
    </row>
    <row r="578" spans="1:56" ht="25.5" customHeight="1" x14ac:dyDescent="0.2">
      <c r="A578" s="32" t="str">
        <f>IF(OR('Rote Liste'!$BC578="H",'Rote Liste'!$BC578="V"),"",J578)</f>
        <v>nb</v>
      </c>
      <c r="B578" s="48" t="str">
        <f t="shared" si="9"/>
        <v/>
      </c>
      <c r="C578" s="49" t="s">
        <v>2909</v>
      </c>
      <c r="D578" s="50"/>
      <c r="E578" s="51"/>
      <c r="F578" s="52"/>
      <c r="G578" s="53"/>
      <c r="H578" s="53"/>
      <c r="I578" s="54"/>
      <c r="J578" s="54" t="str">
        <f>INDEX(ESV!$D$1:$D$567,MATCH(IF(ISNA(INDEX(KLAV!$B$2:$B$10,MATCH(IF(ISBLANK($D578)," ",$D578),KLAV!$A$2:$A$10,0))+INDEX(KLAV!$B$13:$B$21,MATCH(IF(ISBLANK($E578)," ",$E578),KLAV!$A$13:$A$21,0))+INDEX(KLAV!$B$24:$B$30,MATCH(IF(ISBLANK($F578)," ",$F578),KLAV!$A$24:$A$30,0))),999,INDEX(KLAV!$B$2:$B$10,MATCH(IF(ISBLANK($D578)," ",$D578),KLAV!$A$2:$A$10,0))+INDEX(KLAV!$B$13:$B$21,MATCH(IF(ISBLANK($E578)," ",$E578),KLAV!$A$13:$A$21,0))+INDEX(KLAV!$B$24:$B$30,MATCH(IF(ISBLANK($F578)," ",$F578),KLAV!$A$24:$A$30,0))),ESV!$E$1:$E$567,))</f>
        <v>nb</v>
      </c>
      <c r="R578" s="42"/>
      <c r="S578" s="42"/>
      <c r="U578" s="43"/>
      <c r="Z578" s="44"/>
      <c r="AA578" s="44"/>
      <c r="AB578" s="436"/>
      <c r="AC578" s="437"/>
      <c r="AD578" s="300"/>
      <c r="AE578" s="438"/>
      <c r="AF578" s="438"/>
      <c r="AG578" s="438"/>
      <c r="AH578" s="439"/>
      <c r="AI578" s="439"/>
      <c r="AJ578" s="439"/>
      <c r="AK578" s="439"/>
      <c r="BD578" s="44"/>
    </row>
    <row r="579" spans="1:56" ht="25.5" customHeight="1" x14ac:dyDescent="0.2">
      <c r="A579" s="32" t="str">
        <f>IF(OR('Rote Liste'!$BC579="H",'Rote Liste'!$BC579="V"),"",J579)</f>
        <v>nb</v>
      </c>
      <c r="B579" s="48" t="str">
        <f t="shared" si="9"/>
        <v/>
      </c>
      <c r="C579" s="49" t="s">
        <v>2910</v>
      </c>
      <c r="D579" s="50"/>
      <c r="E579" s="51"/>
      <c r="F579" s="52"/>
      <c r="G579" s="53"/>
      <c r="H579" s="53"/>
      <c r="I579" s="54"/>
      <c r="J579" s="54" t="str">
        <f>INDEX(ESV!$D$1:$D$567,MATCH(IF(ISNA(INDEX(KLAV!$B$2:$B$10,MATCH(IF(ISBLANK($D579)," ",$D579),KLAV!$A$2:$A$10,0))+INDEX(KLAV!$B$13:$B$21,MATCH(IF(ISBLANK($E579)," ",$E579),KLAV!$A$13:$A$21,0))+INDEX(KLAV!$B$24:$B$30,MATCH(IF(ISBLANK($F579)," ",$F579),KLAV!$A$24:$A$30,0))),999,INDEX(KLAV!$B$2:$B$10,MATCH(IF(ISBLANK($D579)," ",$D579),KLAV!$A$2:$A$10,0))+INDEX(KLAV!$B$13:$B$21,MATCH(IF(ISBLANK($E579)," ",$E579),KLAV!$A$13:$A$21,0))+INDEX(KLAV!$B$24:$B$30,MATCH(IF(ISBLANK($F579)," ",$F579),KLAV!$A$24:$A$30,0))),ESV!$E$1:$E$567,))</f>
        <v>nb</v>
      </c>
      <c r="R579" s="42"/>
      <c r="S579" s="42"/>
      <c r="U579" s="43"/>
      <c r="Z579" s="44"/>
      <c r="AA579" s="44"/>
      <c r="AB579" s="436"/>
      <c r="AC579" s="437"/>
      <c r="AD579" s="300"/>
      <c r="AE579" s="438"/>
      <c r="AF579" s="438"/>
      <c r="AG579" s="438"/>
      <c r="AH579" s="439"/>
      <c r="AI579" s="439"/>
      <c r="AJ579" s="439"/>
      <c r="AK579" s="439"/>
      <c r="BD579" s="44"/>
    </row>
    <row r="580" spans="1:56" ht="25.5" customHeight="1" x14ac:dyDescent="0.2">
      <c r="A580" s="32" t="str">
        <f>IF(OR('Rote Liste'!$BC580="H",'Rote Liste'!$BC580="V"),"",J580)</f>
        <v>nb</v>
      </c>
      <c r="B580" s="48" t="str">
        <f t="shared" si="9"/>
        <v/>
      </c>
      <c r="C580" s="49" t="s">
        <v>2911</v>
      </c>
      <c r="D580" s="50"/>
      <c r="E580" s="51"/>
      <c r="F580" s="52"/>
      <c r="G580" s="53"/>
      <c r="H580" s="53"/>
      <c r="I580" s="54"/>
      <c r="J580" s="54" t="str">
        <f>INDEX(ESV!$D$1:$D$567,MATCH(IF(ISNA(INDEX(KLAV!$B$2:$B$10,MATCH(IF(ISBLANK($D580)," ",$D580),KLAV!$A$2:$A$10,0))+INDEX(KLAV!$B$13:$B$21,MATCH(IF(ISBLANK($E580)," ",$E580),KLAV!$A$13:$A$21,0))+INDEX(KLAV!$B$24:$B$30,MATCH(IF(ISBLANK($F580)," ",$F580),KLAV!$A$24:$A$30,0))),999,INDEX(KLAV!$B$2:$B$10,MATCH(IF(ISBLANK($D580)," ",$D580),KLAV!$A$2:$A$10,0))+INDEX(KLAV!$B$13:$B$21,MATCH(IF(ISBLANK($E580)," ",$E580),KLAV!$A$13:$A$21,0))+INDEX(KLAV!$B$24:$B$30,MATCH(IF(ISBLANK($F580)," ",$F580),KLAV!$A$24:$A$30,0))),ESV!$E$1:$E$567,))</f>
        <v>nb</v>
      </c>
      <c r="R580" s="42"/>
      <c r="S580" s="42"/>
      <c r="U580" s="43"/>
      <c r="Z580" s="44"/>
      <c r="AA580" s="44"/>
      <c r="AB580" s="436"/>
      <c r="AC580" s="437"/>
      <c r="AD580" s="300"/>
      <c r="AE580" s="438"/>
      <c r="AF580" s="438"/>
      <c r="AG580" s="438"/>
      <c r="AH580" s="439"/>
      <c r="AI580" s="439"/>
      <c r="AJ580" s="439"/>
      <c r="AK580" s="439"/>
      <c r="BD580" s="44"/>
    </row>
    <row r="581" spans="1:56" ht="25.5" customHeight="1" x14ac:dyDescent="0.2">
      <c r="A581" s="32" t="str">
        <f>IF(OR('Rote Liste'!$BC581="H",'Rote Liste'!$BC581="V"),"",J581)</f>
        <v>nb</v>
      </c>
      <c r="B581" s="48" t="str">
        <f t="shared" si="9"/>
        <v/>
      </c>
      <c r="C581" s="49" t="s">
        <v>2912</v>
      </c>
      <c r="D581" s="50"/>
      <c r="E581" s="51"/>
      <c r="F581" s="52"/>
      <c r="G581" s="53"/>
      <c r="H581" s="53"/>
      <c r="I581" s="54"/>
      <c r="J581" s="54" t="str">
        <f>INDEX(ESV!$D$1:$D$567,MATCH(IF(ISNA(INDEX(KLAV!$B$2:$B$10,MATCH(IF(ISBLANK($D581)," ",$D581),KLAV!$A$2:$A$10,0))+INDEX(KLAV!$B$13:$B$21,MATCH(IF(ISBLANK($E581)," ",$E581),KLAV!$A$13:$A$21,0))+INDEX(KLAV!$B$24:$B$30,MATCH(IF(ISBLANK($F581)," ",$F581),KLAV!$A$24:$A$30,0))),999,INDEX(KLAV!$B$2:$B$10,MATCH(IF(ISBLANK($D581)," ",$D581),KLAV!$A$2:$A$10,0))+INDEX(KLAV!$B$13:$B$21,MATCH(IF(ISBLANK($E581)," ",$E581),KLAV!$A$13:$A$21,0))+INDEX(KLAV!$B$24:$B$30,MATCH(IF(ISBLANK($F581)," ",$F581),KLAV!$A$24:$A$30,0))),ESV!$E$1:$E$567,))</f>
        <v>nb</v>
      </c>
      <c r="R581" s="42"/>
      <c r="S581" s="42"/>
      <c r="U581" s="43"/>
      <c r="Z581" s="44"/>
      <c r="AA581" s="44"/>
      <c r="AB581" s="436"/>
      <c r="AC581" s="437"/>
      <c r="AD581" s="300"/>
      <c r="AE581" s="438"/>
      <c r="AF581" s="438"/>
      <c r="AG581" s="438"/>
      <c r="AH581" s="439"/>
      <c r="AI581" s="439"/>
      <c r="AJ581" s="439"/>
      <c r="AK581" s="439"/>
      <c r="BD581" s="44"/>
    </row>
    <row r="582" spans="1:56" ht="25.5" customHeight="1" x14ac:dyDescent="0.2">
      <c r="A582" s="32" t="str">
        <f>IF(OR('Rote Liste'!$BC582="H",'Rote Liste'!$BC582="V"),"",J582)</f>
        <v>nb</v>
      </c>
      <c r="B582" s="48" t="str">
        <f t="shared" si="9"/>
        <v/>
      </c>
      <c r="C582" s="49" t="s">
        <v>2913</v>
      </c>
      <c r="D582" s="50"/>
      <c r="E582" s="51"/>
      <c r="F582" s="52"/>
      <c r="G582" s="53"/>
      <c r="H582" s="53"/>
      <c r="I582" s="54"/>
      <c r="J582" s="54" t="str">
        <f>INDEX(ESV!$D$1:$D$567,MATCH(IF(ISNA(INDEX(KLAV!$B$2:$B$10,MATCH(IF(ISBLANK($D582)," ",$D582),KLAV!$A$2:$A$10,0))+INDEX(KLAV!$B$13:$B$21,MATCH(IF(ISBLANK($E582)," ",$E582),KLAV!$A$13:$A$21,0))+INDEX(KLAV!$B$24:$B$30,MATCH(IF(ISBLANK($F582)," ",$F582),KLAV!$A$24:$A$30,0))),999,INDEX(KLAV!$B$2:$B$10,MATCH(IF(ISBLANK($D582)," ",$D582),KLAV!$A$2:$A$10,0))+INDEX(KLAV!$B$13:$B$21,MATCH(IF(ISBLANK($E582)," ",$E582),KLAV!$A$13:$A$21,0))+INDEX(KLAV!$B$24:$B$30,MATCH(IF(ISBLANK($F582)," ",$F582),KLAV!$A$24:$A$30,0))),ESV!$E$1:$E$567,))</f>
        <v>nb</v>
      </c>
      <c r="R582" s="42"/>
      <c r="S582" s="42"/>
      <c r="U582" s="43"/>
      <c r="Z582" s="44"/>
      <c r="AA582" s="44"/>
      <c r="AB582" s="436"/>
      <c r="AC582" s="437"/>
      <c r="AD582" s="300"/>
      <c r="AE582" s="438"/>
      <c r="AF582" s="438"/>
      <c r="AG582" s="438"/>
      <c r="AH582" s="439"/>
      <c r="AI582" s="439"/>
      <c r="AJ582" s="439"/>
      <c r="AK582" s="439"/>
      <c r="BD582" s="44"/>
    </row>
    <row r="583" spans="1:56" ht="25.5" customHeight="1" x14ac:dyDescent="0.2">
      <c r="A583" s="32" t="str">
        <f>IF(OR('Rote Liste'!$BC583="H",'Rote Liste'!$BC583="V"),"",J583)</f>
        <v>nb</v>
      </c>
      <c r="B583" s="48" t="str">
        <f t="shared" si="9"/>
        <v/>
      </c>
      <c r="C583" s="49" t="s">
        <v>2914</v>
      </c>
      <c r="D583" s="50"/>
      <c r="E583" s="51"/>
      <c r="F583" s="52"/>
      <c r="G583" s="53"/>
      <c r="H583" s="53"/>
      <c r="I583" s="54"/>
      <c r="J583" s="54" t="str">
        <f>INDEX(ESV!$D$1:$D$567,MATCH(IF(ISNA(INDEX(KLAV!$B$2:$B$10,MATCH(IF(ISBLANK($D583)," ",$D583),KLAV!$A$2:$A$10,0))+INDEX(KLAV!$B$13:$B$21,MATCH(IF(ISBLANK($E583)," ",$E583),KLAV!$A$13:$A$21,0))+INDEX(KLAV!$B$24:$B$30,MATCH(IF(ISBLANK($F583)," ",$F583),KLAV!$A$24:$A$30,0))),999,INDEX(KLAV!$B$2:$B$10,MATCH(IF(ISBLANK($D583)," ",$D583),KLAV!$A$2:$A$10,0))+INDEX(KLAV!$B$13:$B$21,MATCH(IF(ISBLANK($E583)," ",$E583),KLAV!$A$13:$A$21,0))+INDEX(KLAV!$B$24:$B$30,MATCH(IF(ISBLANK($F583)," ",$F583),KLAV!$A$24:$A$30,0))),ESV!$E$1:$E$567,))</f>
        <v>nb</v>
      </c>
      <c r="R583" s="42"/>
      <c r="S583" s="42"/>
      <c r="U583" s="43"/>
      <c r="Z583" s="44"/>
      <c r="AA583" s="44"/>
      <c r="AB583" s="436"/>
      <c r="AC583" s="437"/>
      <c r="AD583" s="300"/>
      <c r="AE583" s="438"/>
      <c r="AF583" s="438"/>
      <c r="AG583" s="438"/>
      <c r="AH583" s="439"/>
      <c r="AI583" s="439"/>
      <c r="AJ583" s="439"/>
      <c r="AK583" s="439"/>
      <c r="BD583" s="44"/>
    </row>
    <row r="584" spans="1:56" ht="25.5" customHeight="1" x14ac:dyDescent="0.2">
      <c r="A584" s="32" t="str">
        <f>IF(OR('Rote Liste'!$BC584="H",'Rote Liste'!$BC584="V"),"",J584)</f>
        <v>nb</v>
      </c>
      <c r="B584" s="48" t="str">
        <f t="shared" si="9"/>
        <v/>
      </c>
      <c r="C584" s="49" t="s">
        <v>2915</v>
      </c>
      <c r="D584" s="50"/>
      <c r="E584" s="51"/>
      <c r="F584" s="52"/>
      <c r="G584" s="53"/>
      <c r="H584" s="53"/>
      <c r="I584" s="54"/>
      <c r="J584" s="54" t="str">
        <f>INDEX(ESV!$D$1:$D$567,MATCH(IF(ISNA(INDEX(KLAV!$B$2:$B$10,MATCH(IF(ISBLANK($D584)," ",$D584),KLAV!$A$2:$A$10,0))+INDEX(KLAV!$B$13:$B$21,MATCH(IF(ISBLANK($E584)," ",$E584),KLAV!$A$13:$A$21,0))+INDEX(KLAV!$B$24:$B$30,MATCH(IF(ISBLANK($F584)," ",$F584),KLAV!$A$24:$A$30,0))),999,INDEX(KLAV!$B$2:$B$10,MATCH(IF(ISBLANK($D584)," ",$D584),KLAV!$A$2:$A$10,0))+INDEX(KLAV!$B$13:$B$21,MATCH(IF(ISBLANK($E584)," ",$E584),KLAV!$A$13:$A$21,0))+INDEX(KLAV!$B$24:$B$30,MATCH(IF(ISBLANK($F584)," ",$F584),KLAV!$A$24:$A$30,0))),ESV!$E$1:$E$567,))</f>
        <v>nb</v>
      </c>
      <c r="R584" s="42"/>
      <c r="S584" s="42"/>
      <c r="U584" s="43"/>
      <c r="Z584" s="44"/>
      <c r="AA584" s="44"/>
      <c r="AB584" s="436"/>
      <c r="AC584" s="437"/>
      <c r="AD584" s="300"/>
      <c r="AE584" s="438"/>
      <c r="AF584" s="438"/>
      <c r="AG584" s="438"/>
      <c r="AH584" s="439"/>
      <c r="AI584" s="439"/>
      <c r="AJ584" s="439"/>
      <c r="AK584" s="439"/>
      <c r="BD584" s="44"/>
    </row>
    <row r="585" spans="1:56" ht="25.5" customHeight="1" x14ac:dyDescent="0.2">
      <c r="A585" s="32" t="str">
        <f>IF(OR('Rote Liste'!$BC585="H",'Rote Liste'!$BC585="V"),"",J585)</f>
        <v>nb</v>
      </c>
      <c r="B585" s="48" t="str">
        <f t="shared" si="9"/>
        <v/>
      </c>
      <c r="C585" s="49" t="s">
        <v>2916</v>
      </c>
      <c r="D585" s="50"/>
      <c r="E585" s="51"/>
      <c r="F585" s="52"/>
      <c r="G585" s="53"/>
      <c r="H585" s="53"/>
      <c r="I585" s="54"/>
      <c r="J585" s="54" t="str">
        <f>INDEX(ESV!$D$1:$D$567,MATCH(IF(ISNA(INDEX(KLAV!$B$2:$B$10,MATCH(IF(ISBLANK($D585)," ",$D585),KLAV!$A$2:$A$10,0))+INDEX(KLAV!$B$13:$B$21,MATCH(IF(ISBLANK($E585)," ",$E585),KLAV!$A$13:$A$21,0))+INDEX(KLAV!$B$24:$B$30,MATCH(IF(ISBLANK($F585)," ",$F585),KLAV!$A$24:$A$30,0))),999,INDEX(KLAV!$B$2:$B$10,MATCH(IF(ISBLANK($D585)," ",$D585),KLAV!$A$2:$A$10,0))+INDEX(KLAV!$B$13:$B$21,MATCH(IF(ISBLANK($E585)," ",$E585),KLAV!$A$13:$A$21,0))+INDEX(KLAV!$B$24:$B$30,MATCH(IF(ISBLANK($F585)," ",$F585),KLAV!$A$24:$A$30,0))),ESV!$E$1:$E$567,))</f>
        <v>nb</v>
      </c>
      <c r="R585" s="42"/>
      <c r="S585" s="42"/>
      <c r="U585" s="43"/>
      <c r="Z585" s="44"/>
      <c r="AA585" s="44"/>
      <c r="AB585" s="436"/>
      <c r="AC585" s="437"/>
      <c r="AD585" s="300"/>
      <c r="AE585" s="438"/>
      <c r="AF585" s="438"/>
      <c r="AG585" s="438"/>
      <c r="AH585" s="439"/>
      <c r="AI585" s="439"/>
      <c r="AJ585" s="439"/>
      <c r="AK585" s="439"/>
      <c r="BD585" s="44"/>
    </row>
    <row r="586" spans="1:56" ht="25.5" customHeight="1" x14ac:dyDescent="0.2">
      <c r="A586" s="32" t="str">
        <f>IF(OR('Rote Liste'!$BC586="H",'Rote Liste'!$BC586="V"),"",J586)</f>
        <v>nb</v>
      </c>
      <c r="B586" s="48" t="str">
        <f t="shared" si="9"/>
        <v/>
      </c>
      <c r="C586" s="49" t="s">
        <v>2917</v>
      </c>
      <c r="D586" s="50"/>
      <c r="E586" s="51"/>
      <c r="F586" s="52"/>
      <c r="G586" s="53"/>
      <c r="H586" s="53"/>
      <c r="I586" s="54"/>
      <c r="J586" s="54" t="str">
        <f>INDEX(ESV!$D$1:$D$567,MATCH(IF(ISNA(INDEX(KLAV!$B$2:$B$10,MATCH(IF(ISBLANK($D586)," ",$D586),KLAV!$A$2:$A$10,0))+INDEX(KLAV!$B$13:$B$21,MATCH(IF(ISBLANK($E586)," ",$E586),KLAV!$A$13:$A$21,0))+INDEX(KLAV!$B$24:$B$30,MATCH(IF(ISBLANK($F586)," ",$F586),KLAV!$A$24:$A$30,0))),999,INDEX(KLAV!$B$2:$B$10,MATCH(IF(ISBLANK($D586)," ",$D586),KLAV!$A$2:$A$10,0))+INDEX(KLAV!$B$13:$B$21,MATCH(IF(ISBLANK($E586)," ",$E586),KLAV!$A$13:$A$21,0))+INDEX(KLAV!$B$24:$B$30,MATCH(IF(ISBLANK($F586)," ",$F586),KLAV!$A$24:$A$30,0))),ESV!$E$1:$E$567,))</f>
        <v>nb</v>
      </c>
      <c r="R586" s="42"/>
      <c r="S586" s="42"/>
      <c r="U586" s="43"/>
      <c r="Z586" s="44"/>
      <c r="AA586" s="44"/>
      <c r="AB586" s="436"/>
      <c r="AC586" s="437"/>
      <c r="AD586" s="300"/>
      <c r="AE586" s="438"/>
      <c r="AF586" s="438"/>
      <c r="AG586" s="438"/>
      <c r="AH586" s="439"/>
      <c r="AI586" s="439"/>
      <c r="AJ586" s="439"/>
      <c r="AK586" s="439"/>
      <c r="BD586" s="44"/>
    </row>
    <row r="587" spans="1:56" ht="25.5" customHeight="1" x14ac:dyDescent="0.2">
      <c r="A587" s="32" t="str">
        <f>IF(OR('Rote Liste'!$BC587="H",'Rote Liste'!$BC587="V"),"",J587)</f>
        <v>nb</v>
      </c>
      <c r="B587" s="48" t="str">
        <f t="shared" si="9"/>
        <v/>
      </c>
      <c r="C587" s="49" t="s">
        <v>3066</v>
      </c>
      <c r="D587" s="50"/>
      <c r="E587" s="51"/>
      <c r="F587" s="52"/>
      <c r="G587" s="53"/>
      <c r="H587" s="53"/>
      <c r="I587" s="54"/>
      <c r="J587" s="54" t="str">
        <f>INDEX(ESV!$D$1:$D$567,MATCH(IF(ISNA(INDEX(KLAV!$B$2:$B$10,MATCH(IF(ISBLANK($D587)," ",$D587),KLAV!$A$2:$A$10,0))+INDEX(KLAV!$B$13:$B$21,MATCH(IF(ISBLANK($E587)," ",$E587),KLAV!$A$13:$A$21,0))+INDEX(KLAV!$B$24:$B$30,MATCH(IF(ISBLANK($F587)," ",$F587),KLAV!$A$24:$A$30,0))),999,INDEX(KLAV!$B$2:$B$10,MATCH(IF(ISBLANK($D587)," ",$D587),KLAV!$A$2:$A$10,0))+INDEX(KLAV!$B$13:$B$21,MATCH(IF(ISBLANK($E587)," ",$E587),KLAV!$A$13:$A$21,0))+INDEX(KLAV!$B$24:$B$30,MATCH(IF(ISBLANK($F587)," ",$F587),KLAV!$A$24:$A$30,0))),ESV!$E$1:$E$567,))</f>
        <v>nb</v>
      </c>
      <c r="R587" s="42"/>
      <c r="S587" s="42"/>
      <c r="U587" s="43"/>
      <c r="Z587" s="44"/>
      <c r="AA587" s="44"/>
      <c r="AB587" s="436"/>
      <c r="AC587" s="437"/>
      <c r="AD587" s="300"/>
      <c r="AE587" s="438"/>
      <c r="AF587" s="438"/>
      <c r="AG587" s="438"/>
      <c r="AH587" s="439"/>
      <c r="AI587" s="439"/>
      <c r="AJ587" s="439"/>
      <c r="AK587" s="439"/>
      <c r="BD587" s="44"/>
    </row>
    <row r="588" spans="1:56" ht="25.5" customHeight="1" x14ac:dyDescent="0.2">
      <c r="A588" s="32" t="str">
        <f>IF(OR('Rote Liste'!$BC588="H",'Rote Liste'!$BC588="V"),"",J588)</f>
        <v>nb</v>
      </c>
      <c r="B588" s="48" t="str">
        <f t="shared" ref="B588:B648" si="10">IF(D588="AE?","E?",IF(D588="AE","E",""))</f>
        <v/>
      </c>
      <c r="C588" s="49" t="s">
        <v>2918</v>
      </c>
      <c r="D588" s="50"/>
      <c r="E588" s="51"/>
      <c r="F588" s="52"/>
      <c r="G588" s="53"/>
      <c r="H588" s="53"/>
      <c r="I588" s="54"/>
      <c r="J588" s="54" t="str">
        <f>INDEX(ESV!$D$1:$D$567,MATCH(IF(ISNA(INDEX(KLAV!$B$2:$B$10,MATCH(IF(ISBLANK($D588)," ",$D588),KLAV!$A$2:$A$10,0))+INDEX(KLAV!$B$13:$B$21,MATCH(IF(ISBLANK($E588)," ",$E588),KLAV!$A$13:$A$21,0))+INDEX(KLAV!$B$24:$B$30,MATCH(IF(ISBLANK($F588)," ",$F588),KLAV!$A$24:$A$30,0))),999,INDEX(KLAV!$B$2:$B$10,MATCH(IF(ISBLANK($D588)," ",$D588),KLAV!$A$2:$A$10,0))+INDEX(KLAV!$B$13:$B$21,MATCH(IF(ISBLANK($E588)," ",$E588),KLAV!$A$13:$A$21,0))+INDEX(KLAV!$B$24:$B$30,MATCH(IF(ISBLANK($F588)," ",$F588),KLAV!$A$24:$A$30,0))),ESV!$E$1:$E$567,))</f>
        <v>nb</v>
      </c>
      <c r="R588" s="42"/>
      <c r="S588" s="42"/>
      <c r="U588" s="43"/>
      <c r="Z588" s="44"/>
      <c r="AA588" s="44"/>
      <c r="AB588" s="436"/>
      <c r="AC588" s="437"/>
      <c r="AD588" s="300"/>
      <c r="AE588" s="438"/>
      <c r="AF588" s="438"/>
      <c r="AG588" s="438"/>
      <c r="AH588" s="439"/>
      <c r="AI588" s="439"/>
      <c r="AJ588" s="439"/>
      <c r="AK588" s="439"/>
      <c r="BD588" s="44"/>
    </row>
    <row r="589" spans="1:56" ht="25.5" customHeight="1" x14ac:dyDescent="0.2">
      <c r="A589" s="32" t="str">
        <f>IF(OR('Rote Liste'!$BC589="H",'Rote Liste'!$BC589="V"),"",J589)</f>
        <v>nb</v>
      </c>
      <c r="B589" s="48" t="str">
        <f t="shared" si="10"/>
        <v/>
      </c>
      <c r="C589" s="49" t="s">
        <v>2919</v>
      </c>
      <c r="D589" s="50"/>
      <c r="E589" s="51"/>
      <c r="F589" s="52"/>
      <c r="G589" s="53"/>
      <c r="H589" s="53"/>
      <c r="I589" s="54"/>
      <c r="J589" s="54" t="str">
        <f>INDEX(ESV!$D$1:$D$567,MATCH(IF(ISNA(INDEX(KLAV!$B$2:$B$10,MATCH(IF(ISBLANK($D589)," ",$D589),KLAV!$A$2:$A$10,0))+INDEX(KLAV!$B$13:$B$21,MATCH(IF(ISBLANK($E589)," ",$E589),KLAV!$A$13:$A$21,0))+INDEX(KLAV!$B$24:$B$30,MATCH(IF(ISBLANK($F589)," ",$F589),KLAV!$A$24:$A$30,0))),999,INDEX(KLAV!$B$2:$B$10,MATCH(IF(ISBLANK($D589)," ",$D589),KLAV!$A$2:$A$10,0))+INDEX(KLAV!$B$13:$B$21,MATCH(IF(ISBLANK($E589)," ",$E589),KLAV!$A$13:$A$21,0))+INDEX(KLAV!$B$24:$B$30,MATCH(IF(ISBLANK($F589)," ",$F589),KLAV!$A$24:$A$30,0))),ESV!$E$1:$E$567,))</f>
        <v>nb</v>
      </c>
      <c r="R589" s="42"/>
      <c r="S589" s="42"/>
      <c r="U589" s="43"/>
      <c r="Z589" s="44"/>
      <c r="AA589" s="44"/>
      <c r="AB589" s="436"/>
      <c r="AC589" s="437"/>
      <c r="AD589" s="300"/>
      <c r="AE589" s="438"/>
      <c r="AF589" s="438"/>
      <c r="AG589" s="438"/>
      <c r="AH589" s="439"/>
      <c r="AI589" s="439"/>
      <c r="AJ589" s="439"/>
      <c r="AK589" s="439"/>
      <c r="BD589" s="44"/>
    </row>
    <row r="590" spans="1:56" ht="25.5" customHeight="1" x14ac:dyDescent="0.2">
      <c r="A590" s="32" t="str">
        <f>IF(OR('Rote Liste'!$BC590="H",'Rote Liste'!$BC590="V"),"",J590)</f>
        <v>nb</v>
      </c>
      <c r="B590" s="48" t="str">
        <f t="shared" si="10"/>
        <v/>
      </c>
      <c r="C590" s="49" t="s">
        <v>3172</v>
      </c>
      <c r="D590" s="50"/>
      <c r="E590" s="51"/>
      <c r="F590" s="52"/>
      <c r="G590" s="53"/>
      <c r="H590" s="53"/>
      <c r="I590" s="54"/>
      <c r="J590" s="54" t="str">
        <f>INDEX(ESV!$D$1:$D$567,MATCH(IF(ISNA(INDEX(KLAV!$B$2:$B$10,MATCH(IF(ISBLANK($D590)," ",$D590),KLAV!$A$2:$A$10,0))+INDEX(KLAV!$B$13:$B$21,MATCH(IF(ISBLANK($E590)," ",$E590),KLAV!$A$13:$A$21,0))+INDEX(KLAV!$B$24:$B$30,MATCH(IF(ISBLANK($F590)," ",$F590),KLAV!$A$24:$A$30,0))),999,INDEX(KLAV!$B$2:$B$10,MATCH(IF(ISBLANK($D590)," ",$D590),KLAV!$A$2:$A$10,0))+INDEX(KLAV!$B$13:$B$21,MATCH(IF(ISBLANK($E590)," ",$E590),KLAV!$A$13:$A$21,0))+INDEX(KLAV!$B$24:$B$30,MATCH(IF(ISBLANK($F590)," ",$F590),KLAV!$A$24:$A$30,0))),ESV!$E$1:$E$567,))</f>
        <v>nb</v>
      </c>
      <c r="R590" s="42"/>
      <c r="S590" s="42"/>
      <c r="U590" s="43"/>
      <c r="Z590" s="44"/>
      <c r="AA590" s="44"/>
      <c r="AB590" s="436"/>
      <c r="AC590" s="437"/>
      <c r="AD590" s="300"/>
      <c r="AE590" s="438"/>
      <c r="AF590" s="438"/>
      <c r="AG590" s="438"/>
      <c r="AH590" s="439"/>
      <c r="AI590" s="439"/>
      <c r="AJ590" s="439"/>
      <c r="AK590" s="439"/>
      <c r="BD590" s="44"/>
    </row>
    <row r="591" spans="1:56" ht="25.5" customHeight="1" x14ac:dyDescent="0.2">
      <c r="A591" s="32" t="str">
        <f>IF(OR('Rote Liste'!$BC591="H",'Rote Liste'!$BC591="V"),"",J591)</f>
        <v>nb</v>
      </c>
      <c r="B591" s="48" t="str">
        <f t="shared" si="10"/>
        <v/>
      </c>
      <c r="C591" s="49" t="s">
        <v>2920</v>
      </c>
      <c r="D591" s="50"/>
      <c r="E591" s="51"/>
      <c r="F591" s="52"/>
      <c r="G591" s="53"/>
      <c r="H591" s="53"/>
      <c r="I591" s="54"/>
      <c r="J591" s="54" t="str">
        <f>INDEX(ESV!$D$1:$D$567,MATCH(IF(ISNA(INDEX(KLAV!$B$2:$B$10,MATCH(IF(ISBLANK($D591)," ",$D591),KLAV!$A$2:$A$10,0))+INDEX(KLAV!$B$13:$B$21,MATCH(IF(ISBLANK($E591)," ",$E591),KLAV!$A$13:$A$21,0))+INDEX(KLAV!$B$24:$B$30,MATCH(IF(ISBLANK($F591)," ",$F591),KLAV!$A$24:$A$30,0))),999,INDEX(KLAV!$B$2:$B$10,MATCH(IF(ISBLANK($D591)," ",$D591),KLAV!$A$2:$A$10,0))+INDEX(KLAV!$B$13:$B$21,MATCH(IF(ISBLANK($E591)," ",$E591),KLAV!$A$13:$A$21,0))+INDEX(KLAV!$B$24:$B$30,MATCH(IF(ISBLANK($F591)," ",$F591),KLAV!$A$24:$A$30,0))),ESV!$E$1:$E$567,))</f>
        <v>nb</v>
      </c>
      <c r="R591" s="42"/>
      <c r="S591" s="42"/>
      <c r="U591" s="43"/>
      <c r="Z591" s="44"/>
      <c r="AA591" s="44"/>
      <c r="AB591" s="436"/>
      <c r="AC591" s="437"/>
      <c r="AD591" s="300"/>
      <c r="AE591" s="438"/>
      <c r="AF591" s="438"/>
      <c r="AG591" s="438"/>
      <c r="AH591" s="439"/>
      <c r="AI591" s="439"/>
      <c r="AJ591" s="439"/>
      <c r="AK591" s="439"/>
      <c r="BD591" s="44"/>
    </row>
    <row r="592" spans="1:56" ht="25.5" customHeight="1" x14ac:dyDescent="0.2">
      <c r="A592" s="32" t="str">
        <f>IF(OR('Rote Liste'!$BC592="H",'Rote Liste'!$BC592="V"),"",J592)</f>
        <v>nb</v>
      </c>
      <c r="B592" s="48" t="str">
        <f t="shared" si="10"/>
        <v/>
      </c>
      <c r="C592" s="49" t="s">
        <v>2921</v>
      </c>
      <c r="D592" s="50"/>
      <c r="E592" s="51"/>
      <c r="F592" s="52"/>
      <c r="G592" s="53"/>
      <c r="H592" s="53"/>
      <c r="I592" s="54"/>
      <c r="J592" s="54" t="str">
        <f>INDEX(ESV!$D$1:$D$567,MATCH(IF(ISNA(INDEX(KLAV!$B$2:$B$10,MATCH(IF(ISBLANK($D592)," ",$D592),KLAV!$A$2:$A$10,0))+INDEX(KLAV!$B$13:$B$21,MATCH(IF(ISBLANK($E592)," ",$E592),KLAV!$A$13:$A$21,0))+INDEX(KLAV!$B$24:$B$30,MATCH(IF(ISBLANK($F592)," ",$F592),KLAV!$A$24:$A$30,0))),999,INDEX(KLAV!$B$2:$B$10,MATCH(IF(ISBLANK($D592)," ",$D592),KLAV!$A$2:$A$10,0))+INDEX(KLAV!$B$13:$B$21,MATCH(IF(ISBLANK($E592)," ",$E592),KLAV!$A$13:$A$21,0))+INDEX(KLAV!$B$24:$B$30,MATCH(IF(ISBLANK($F592)," ",$F592),KLAV!$A$24:$A$30,0))),ESV!$E$1:$E$567,))</f>
        <v>nb</v>
      </c>
      <c r="R592" s="42"/>
      <c r="S592" s="42"/>
      <c r="U592" s="43"/>
      <c r="Z592" s="44"/>
      <c r="AA592" s="44"/>
      <c r="AB592" s="436"/>
      <c r="AC592" s="437"/>
      <c r="AD592" s="300"/>
      <c r="AE592" s="438"/>
      <c r="AF592" s="438"/>
      <c r="AG592" s="438"/>
      <c r="AH592" s="439"/>
      <c r="AI592" s="439"/>
      <c r="AJ592" s="439"/>
      <c r="AK592" s="439"/>
      <c r="BD592" s="44"/>
    </row>
    <row r="593" spans="1:56" ht="25.5" customHeight="1" x14ac:dyDescent="0.2">
      <c r="A593" s="32" t="str">
        <f>IF(OR('Rote Liste'!$BC593="H",'Rote Liste'!$BC593="V"),"",J593)</f>
        <v>nb</v>
      </c>
      <c r="B593" s="48" t="str">
        <f t="shared" si="10"/>
        <v/>
      </c>
      <c r="C593" s="49" t="s">
        <v>2922</v>
      </c>
      <c r="D593" s="50"/>
      <c r="E593" s="51"/>
      <c r="F593" s="52"/>
      <c r="G593" s="53"/>
      <c r="H593" s="53"/>
      <c r="I593" s="54"/>
      <c r="J593" s="54" t="str">
        <f>INDEX(ESV!$D$1:$D$567,MATCH(IF(ISNA(INDEX(KLAV!$B$2:$B$10,MATCH(IF(ISBLANK($D593)," ",$D593),KLAV!$A$2:$A$10,0))+INDEX(KLAV!$B$13:$B$21,MATCH(IF(ISBLANK($E593)," ",$E593),KLAV!$A$13:$A$21,0))+INDEX(KLAV!$B$24:$B$30,MATCH(IF(ISBLANK($F593)," ",$F593),KLAV!$A$24:$A$30,0))),999,INDEX(KLAV!$B$2:$B$10,MATCH(IF(ISBLANK($D593)," ",$D593),KLAV!$A$2:$A$10,0))+INDEX(KLAV!$B$13:$B$21,MATCH(IF(ISBLANK($E593)," ",$E593),KLAV!$A$13:$A$21,0))+INDEX(KLAV!$B$24:$B$30,MATCH(IF(ISBLANK($F593)," ",$F593),KLAV!$A$24:$A$30,0))),ESV!$E$1:$E$567,))</f>
        <v>nb</v>
      </c>
      <c r="R593" s="42"/>
      <c r="S593" s="42"/>
      <c r="U593" s="43"/>
      <c r="Z593" s="44"/>
      <c r="AA593" s="44"/>
      <c r="AB593" s="436"/>
      <c r="AC593" s="437"/>
      <c r="AD593" s="300"/>
      <c r="AE593" s="438"/>
      <c r="AF593" s="438"/>
      <c r="AG593" s="438"/>
      <c r="AH593" s="439"/>
      <c r="AI593" s="439"/>
      <c r="AJ593" s="439"/>
      <c r="AK593" s="439"/>
      <c r="BD593" s="44"/>
    </row>
    <row r="594" spans="1:56" ht="25.5" customHeight="1" x14ac:dyDescent="0.2">
      <c r="A594" s="32" t="str">
        <f>IF(OR('Rote Liste'!$BC594="H",'Rote Liste'!$BC594="V"),"",J594)</f>
        <v>nb</v>
      </c>
      <c r="B594" s="48" t="str">
        <f t="shared" si="10"/>
        <v/>
      </c>
      <c r="C594" s="49" t="s">
        <v>2923</v>
      </c>
      <c r="D594" s="50"/>
      <c r="E594" s="51"/>
      <c r="F594" s="52"/>
      <c r="G594" s="53"/>
      <c r="H594" s="53"/>
      <c r="I594" s="54"/>
      <c r="J594" s="54" t="str">
        <f>INDEX(ESV!$D$1:$D$567,MATCH(IF(ISNA(INDEX(KLAV!$B$2:$B$10,MATCH(IF(ISBLANK($D594)," ",$D594),KLAV!$A$2:$A$10,0))+INDEX(KLAV!$B$13:$B$21,MATCH(IF(ISBLANK($E594)," ",$E594),KLAV!$A$13:$A$21,0))+INDEX(KLAV!$B$24:$B$30,MATCH(IF(ISBLANK($F594)," ",$F594),KLAV!$A$24:$A$30,0))),999,INDEX(KLAV!$B$2:$B$10,MATCH(IF(ISBLANK($D594)," ",$D594),KLAV!$A$2:$A$10,0))+INDEX(KLAV!$B$13:$B$21,MATCH(IF(ISBLANK($E594)," ",$E594),KLAV!$A$13:$A$21,0))+INDEX(KLAV!$B$24:$B$30,MATCH(IF(ISBLANK($F594)," ",$F594),KLAV!$A$24:$A$30,0))),ESV!$E$1:$E$567,))</f>
        <v>nb</v>
      </c>
      <c r="R594" s="42"/>
      <c r="S594" s="42"/>
      <c r="U594" s="43"/>
      <c r="Z594" s="44"/>
      <c r="AA594" s="44"/>
      <c r="AB594" s="436"/>
      <c r="AC594" s="437"/>
      <c r="AD594" s="300"/>
      <c r="AE594" s="438"/>
      <c r="AF594" s="438"/>
      <c r="AG594" s="438"/>
      <c r="AH594" s="439"/>
      <c r="AI594" s="439"/>
      <c r="AJ594" s="439"/>
      <c r="AK594" s="439"/>
      <c r="BD594" s="44"/>
    </row>
    <row r="595" spans="1:56" ht="25.5" customHeight="1" x14ac:dyDescent="0.2">
      <c r="A595" s="32" t="str">
        <f>IF(OR('Rote Liste'!$BC595="H",'Rote Liste'!$BC595="V"),"",J595)</f>
        <v>nb</v>
      </c>
      <c r="B595" s="48" t="str">
        <f t="shared" si="10"/>
        <v/>
      </c>
      <c r="C595" s="49" t="s">
        <v>2924</v>
      </c>
      <c r="D595" s="50"/>
      <c r="E595" s="51"/>
      <c r="F595" s="52"/>
      <c r="G595" s="53"/>
      <c r="H595" s="53"/>
      <c r="I595" s="54"/>
      <c r="J595" s="54" t="str">
        <f>INDEX(ESV!$D$1:$D$567,MATCH(IF(ISNA(INDEX(KLAV!$B$2:$B$10,MATCH(IF(ISBLANK($D595)," ",$D595),KLAV!$A$2:$A$10,0))+INDEX(KLAV!$B$13:$B$21,MATCH(IF(ISBLANK($E595)," ",$E595),KLAV!$A$13:$A$21,0))+INDEX(KLAV!$B$24:$B$30,MATCH(IF(ISBLANK($F595)," ",$F595),KLAV!$A$24:$A$30,0))),999,INDEX(KLAV!$B$2:$B$10,MATCH(IF(ISBLANK($D595)," ",$D595),KLAV!$A$2:$A$10,0))+INDEX(KLAV!$B$13:$B$21,MATCH(IF(ISBLANK($E595)," ",$E595),KLAV!$A$13:$A$21,0))+INDEX(KLAV!$B$24:$B$30,MATCH(IF(ISBLANK($F595)," ",$F595),KLAV!$A$24:$A$30,0))),ESV!$E$1:$E$567,))</f>
        <v>nb</v>
      </c>
      <c r="R595" s="42"/>
      <c r="S595" s="42"/>
      <c r="U595" s="43"/>
      <c r="Z595" s="44"/>
      <c r="AA595" s="44"/>
      <c r="AB595" s="436"/>
      <c r="AC595" s="437"/>
      <c r="AD595" s="300"/>
      <c r="AE595" s="438"/>
      <c r="AF595" s="438"/>
      <c r="AG595" s="438"/>
      <c r="AH595" s="439"/>
      <c r="AI595" s="439"/>
      <c r="AJ595" s="439"/>
      <c r="AK595" s="439"/>
      <c r="BD595" s="44"/>
    </row>
    <row r="596" spans="1:56" ht="25.5" customHeight="1" x14ac:dyDescent="0.2">
      <c r="A596" s="32" t="str">
        <f>IF(OR('Rote Liste'!$BC596="H",'Rote Liste'!$BC596="V"),"",J596)</f>
        <v>nb</v>
      </c>
      <c r="B596" s="48" t="str">
        <f t="shared" si="10"/>
        <v/>
      </c>
      <c r="C596" s="49" t="s">
        <v>2925</v>
      </c>
      <c r="D596" s="50"/>
      <c r="E596" s="51"/>
      <c r="F596" s="52"/>
      <c r="G596" s="53"/>
      <c r="H596" s="53"/>
      <c r="I596" s="54"/>
      <c r="J596" s="54" t="str">
        <f>INDEX(ESV!$D$1:$D$567,MATCH(IF(ISNA(INDEX(KLAV!$B$2:$B$10,MATCH(IF(ISBLANK($D596)," ",$D596),KLAV!$A$2:$A$10,0))+INDEX(KLAV!$B$13:$B$21,MATCH(IF(ISBLANK($E596)," ",$E596),KLAV!$A$13:$A$21,0))+INDEX(KLAV!$B$24:$B$30,MATCH(IF(ISBLANK($F596)," ",$F596),KLAV!$A$24:$A$30,0))),999,INDEX(KLAV!$B$2:$B$10,MATCH(IF(ISBLANK($D596)," ",$D596),KLAV!$A$2:$A$10,0))+INDEX(KLAV!$B$13:$B$21,MATCH(IF(ISBLANK($E596)," ",$E596),KLAV!$A$13:$A$21,0))+INDEX(KLAV!$B$24:$B$30,MATCH(IF(ISBLANK($F596)," ",$F596),KLAV!$A$24:$A$30,0))),ESV!$E$1:$E$567,))</f>
        <v>nb</v>
      </c>
      <c r="R596" s="42"/>
      <c r="S596" s="42"/>
      <c r="U596" s="43"/>
      <c r="Z596" s="44"/>
      <c r="AA596" s="44"/>
      <c r="AB596" s="436"/>
      <c r="AC596" s="437"/>
      <c r="AD596" s="300"/>
      <c r="AE596" s="438"/>
      <c r="AF596" s="438"/>
      <c r="AG596" s="438"/>
      <c r="AH596" s="439"/>
      <c r="AI596" s="439"/>
      <c r="AJ596" s="439"/>
      <c r="AK596" s="439"/>
      <c r="BD596" s="44"/>
    </row>
    <row r="597" spans="1:56" ht="25.5" customHeight="1" x14ac:dyDescent="0.2">
      <c r="A597" s="32" t="str">
        <f>IF(OR('Rote Liste'!$BC597="H",'Rote Liste'!$BC597="V"),"",J597)</f>
        <v>nb</v>
      </c>
      <c r="B597" s="48" t="str">
        <f t="shared" si="10"/>
        <v/>
      </c>
      <c r="C597" s="49" t="s">
        <v>3173</v>
      </c>
      <c r="D597" s="50"/>
      <c r="E597" s="51"/>
      <c r="F597" s="52"/>
      <c r="G597" s="53"/>
      <c r="H597" s="53"/>
      <c r="I597" s="54"/>
      <c r="J597" s="54" t="str">
        <f>INDEX(ESV!$D$1:$D$567,MATCH(IF(ISNA(INDEX(KLAV!$B$2:$B$10,MATCH(IF(ISBLANK($D597)," ",$D597),KLAV!$A$2:$A$10,0))+INDEX(KLAV!$B$13:$B$21,MATCH(IF(ISBLANK($E597)," ",$E597),KLAV!$A$13:$A$21,0))+INDEX(KLAV!$B$24:$B$30,MATCH(IF(ISBLANK($F597)," ",$F597),KLAV!$A$24:$A$30,0))),999,INDEX(KLAV!$B$2:$B$10,MATCH(IF(ISBLANK($D597)," ",$D597),KLAV!$A$2:$A$10,0))+INDEX(KLAV!$B$13:$B$21,MATCH(IF(ISBLANK($E597)," ",$E597),KLAV!$A$13:$A$21,0))+INDEX(KLAV!$B$24:$B$30,MATCH(IF(ISBLANK($F597)," ",$F597),KLAV!$A$24:$A$30,0))),ESV!$E$1:$E$567,))</f>
        <v>nb</v>
      </c>
      <c r="R597" s="42"/>
      <c r="S597" s="42"/>
      <c r="U597" s="43"/>
      <c r="Z597" s="44"/>
      <c r="AA597" s="44"/>
      <c r="AB597" s="436"/>
      <c r="AC597" s="437"/>
      <c r="AD597" s="300"/>
      <c r="AE597" s="438"/>
      <c r="AF597" s="438"/>
      <c r="AG597" s="438"/>
      <c r="AH597" s="439"/>
      <c r="AI597" s="439"/>
      <c r="AJ597" s="439"/>
      <c r="AK597" s="439"/>
      <c r="BD597" s="44"/>
    </row>
    <row r="598" spans="1:56" ht="25.5" customHeight="1" x14ac:dyDescent="0.2">
      <c r="A598" s="32" t="str">
        <f>IF(OR('Rote Liste'!$BC598="H",'Rote Liste'!$BC598="V"),"",J598)</f>
        <v>nb</v>
      </c>
      <c r="B598" s="48" t="str">
        <f t="shared" si="10"/>
        <v/>
      </c>
      <c r="C598" s="49" t="s">
        <v>2926</v>
      </c>
      <c r="D598" s="50"/>
      <c r="E598" s="51"/>
      <c r="F598" s="52"/>
      <c r="G598" s="53"/>
      <c r="H598" s="53"/>
      <c r="I598" s="54"/>
      <c r="J598" s="54" t="str">
        <f>INDEX(ESV!$D$1:$D$567,MATCH(IF(ISNA(INDEX(KLAV!$B$2:$B$10,MATCH(IF(ISBLANK($D598)," ",$D598),KLAV!$A$2:$A$10,0))+INDEX(KLAV!$B$13:$B$21,MATCH(IF(ISBLANK($E598)," ",$E598),KLAV!$A$13:$A$21,0))+INDEX(KLAV!$B$24:$B$30,MATCH(IF(ISBLANK($F598)," ",$F598),KLAV!$A$24:$A$30,0))),999,INDEX(KLAV!$B$2:$B$10,MATCH(IF(ISBLANK($D598)," ",$D598),KLAV!$A$2:$A$10,0))+INDEX(KLAV!$B$13:$B$21,MATCH(IF(ISBLANK($E598)," ",$E598),KLAV!$A$13:$A$21,0))+INDEX(KLAV!$B$24:$B$30,MATCH(IF(ISBLANK($F598)," ",$F598),KLAV!$A$24:$A$30,0))),ESV!$E$1:$E$567,))</f>
        <v>nb</v>
      </c>
      <c r="R598" s="42"/>
      <c r="S598" s="42"/>
      <c r="U598" s="43"/>
      <c r="Z598" s="44"/>
      <c r="AA598" s="44"/>
      <c r="AB598" s="436"/>
      <c r="AC598" s="437"/>
      <c r="AD598" s="300"/>
      <c r="AE598" s="438"/>
      <c r="AF598" s="438"/>
      <c r="AG598" s="438"/>
      <c r="AH598" s="439"/>
      <c r="AI598" s="439"/>
      <c r="AJ598" s="439"/>
      <c r="AK598" s="439"/>
      <c r="BD598" s="44"/>
    </row>
    <row r="599" spans="1:56" ht="25.5" customHeight="1" x14ac:dyDescent="0.2">
      <c r="A599" s="32" t="str">
        <f>IF(OR('Rote Liste'!$BC599="H",'Rote Liste'!$BC599="V"),"",J599)</f>
        <v>nb</v>
      </c>
      <c r="B599" s="48" t="str">
        <f t="shared" si="10"/>
        <v/>
      </c>
      <c r="C599" s="49" t="s">
        <v>2927</v>
      </c>
      <c r="D599" s="50"/>
      <c r="E599" s="51"/>
      <c r="F599" s="52"/>
      <c r="G599" s="53"/>
      <c r="H599" s="53"/>
      <c r="I599" s="54"/>
      <c r="J599" s="54" t="str">
        <f>INDEX(ESV!$D$1:$D$567,MATCH(IF(ISNA(INDEX(KLAV!$B$2:$B$10,MATCH(IF(ISBLANK($D599)," ",$D599),KLAV!$A$2:$A$10,0))+INDEX(KLAV!$B$13:$B$21,MATCH(IF(ISBLANK($E599)," ",$E599),KLAV!$A$13:$A$21,0))+INDEX(KLAV!$B$24:$B$30,MATCH(IF(ISBLANK($F599)," ",$F599),KLAV!$A$24:$A$30,0))),999,INDEX(KLAV!$B$2:$B$10,MATCH(IF(ISBLANK($D599)," ",$D599),KLAV!$A$2:$A$10,0))+INDEX(KLAV!$B$13:$B$21,MATCH(IF(ISBLANK($E599)," ",$E599),KLAV!$A$13:$A$21,0))+INDEX(KLAV!$B$24:$B$30,MATCH(IF(ISBLANK($F599)," ",$F599),KLAV!$A$24:$A$30,0))),ESV!$E$1:$E$567,))</f>
        <v>nb</v>
      </c>
      <c r="R599" s="42"/>
      <c r="S599" s="42"/>
      <c r="U599" s="43"/>
      <c r="Z599" s="44"/>
      <c r="AA599" s="44"/>
      <c r="AB599" s="436"/>
      <c r="AC599" s="437"/>
      <c r="AD599" s="300"/>
      <c r="AE599" s="438"/>
      <c r="AF599" s="438"/>
      <c r="AG599" s="438"/>
      <c r="AH599" s="439"/>
      <c r="AI599" s="439"/>
      <c r="AJ599" s="439"/>
      <c r="AK599" s="439"/>
      <c r="BD599" s="44"/>
    </row>
    <row r="600" spans="1:56" ht="25.5" customHeight="1" x14ac:dyDescent="0.2">
      <c r="A600" s="32" t="str">
        <f>IF(OR('Rote Liste'!$BC600="H",'Rote Liste'!$BC600="V"),"",J600)</f>
        <v>nb</v>
      </c>
      <c r="B600" s="48" t="str">
        <f t="shared" si="10"/>
        <v/>
      </c>
      <c r="C600" s="49" t="s">
        <v>2928</v>
      </c>
      <c r="D600" s="50"/>
      <c r="E600" s="51"/>
      <c r="F600" s="52"/>
      <c r="G600" s="53"/>
      <c r="H600" s="53"/>
      <c r="I600" s="54"/>
      <c r="J600" s="54" t="str">
        <f>INDEX(ESV!$D$1:$D$567,MATCH(IF(ISNA(INDEX(KLAV!$B$2:$B$10,MATCH(IF(ISBLANK($D600)," ",$D600),KLAV!$A$2:$A$10,0))+INDEX(KLAV!$B$13:$B$21,MATCH(IF(ISBLANK($E600)," ",$E600),KLAV!$A$13:$A$21,0))+INDEX(KLAV!$B$24:$B$30,MATCH(IF(ISBLANK($F600)," ",$F600),KLAV!$A$24:$A$30,0))),999,INDEX(KLAV!$B$2:$B$10,MATCH(IF(ISBLANK($D600)," ",$D600),KLAV!$A$2:$A$10,0))+INDEX(KLAV!$B$13:$B$21,MATCH(IF(ISBLANK($E600)," ",$E600),KLAV!$A$13:$A$21,0))+INDEX(KLAV!$B$24:$B$30,MATCH(IF(ISBLANK($F600)," ",$F600),KLAV!$A$24:$A$30,0))),ESV!$E$1:$E$567,))</f>
        <v>nb</v>
      </c>
      <c r="R600" s="42"/>
      <c r="S600" s="42"/>
      <c r="U600" s="43"/>
      <c r="Z600" s="44"/>
      <c r="AA600" s="44"/>
      <c r="AB600" s="436"/>
      <c r="AC600" s="437"/>
      <c r="AD600" s="300"/>
      <c r="AE600" s="438"/>
      <c r="AF600" s="438"/>
      <c r="AG600" s="438"/>
      <c r="AH600" s="439"/>
      <c r="AI600" s="439"/>
      <c r="AJ600" s="439"/>
      <c r="AK600" s="439"/>
      <c r="BD600" s="44"/>
    </row>
    <row r="601" spans="1:56" ht="25.5" customHeight="1" x14ac:dyDescent="0.2">
      <c r="A601" s="32" t="str">
        <f>IF(OR('Rote Liste'!$BC601="H",'Rote Liste'!$BC601="V"),"",J601)</f>
        <v>nb</v>
      </c>
      <c r="B601" s="48" t="str">
        <f t="shared" si="10"/>
        <v/>
      </c>
      <c r="C601" s="49" t="s">
        <v>2929</v>
      </c>
      <c r="D601" s="50"/>
      <c r="E601" s="51"/>
      <c r="F601" s="52"/>
      <c r="G601" s="53"/>
      <c r="H601" s="53"/>
      <c r="I601" s="54"/>
      <c r="J601" s="54" t="str">
        <f>INDEX(ESV!$D$1:$D$567,MATCH(IF(ISNA(INDEX(KLAV!$B$2:$B$10,MATCH(IF(ISBLANK($D601)," ",$D601),KLAV!$A$2:$A$10,0))+INDEX(KLAV!$B$13:$B$21,MATCH(IF(ISBLANK($E601)," ",$E601),KLAV!$A$13:$A$21,0))+INDEX(KLAV!$B$24:$B$30,MATCH(IF(ISBLANK($F601)," ",$F601),KLAV!$A$24:$A$30,0))),999,INDEX(KLAV!$B$2:$B$10,MATCH(IF(ISBLANK($D601)," ",$D601),KLAV!$A$2:$A$10,0))+INDEX(KLAV!$B$13:$B$21,MATCH(IF(ISBLANK($E601)," ",$E601),KLAV!$A$13:$A$21,0))+INDEX(KLAV!$B$24:$B$30,MATCH(IF(ISBLANK($F601)," ",$F601),KLAV!$A$24:$A$30,0))),ESV!$E$1:$E$567,))</f>
        <v>nb</v>
      </c>
      <c r="R601" s="42"/>
      <c r="S601" s="42"/>
      <c r="U601" s="43"/>
      <c r="Z601" s="44"/>
      <c r="AA601" s="44"/>
      <c r="AB601" s="436"/>
      <c r="AC601" s="437"/>
      <c r="AD601" s="300"/>
      <c r="AE601" s="438"/>
      <c r="AF601" s="438"/>
      <c r="AG601" s="438"/>
      <c r="AH601" s="439"/>
      <c r="AI601" s="439"/>
      <c r="AJ601" s="439"/>
      <c r="AK601" s="439"/>
      <c r="BD601" s="44"/>
    </row>
    <row r="602" spans="1:56" ht="25.5" customHeight="1" x14ac:dyDescent="0.2">
      <c r="A602" s="32" t="str">
        <f>IF(OR('Rote Liste'!$BC602="H",'Rote Liste'!$BC602="V"),"",J602)</f>
        <v>nb</v>
      </c>
      <c r="B602" s="48" t="str">
        <f t="shared" si="10"/>
        <v/>
      </c>
      <c r="C602" s="49" t="s">
        <v>2930</v>
      </c>
      <c r="D602" s="50"/>
      <c r="E602" s="51"/>
      <c r="F602" s="52"/>
      <c r="G602" s="53"/>
      <c r="H602" s="53"/>
      <c r="I602" s="54"/>
      <c r="J602" s="54" t="str">
        <f>INDEX(ESV!$D$1:$D$567,MATCH(IF(ISNA(INDEX(KLAV!$B$2:$B$10,MATCH(IF(ISBLANK($D602)," ",$D602),KLAV!$A$2:$A$10,0))+INDEX(KLAV!$B$13:$B$21,MATCH(IF(ISBLANK($E602)," ",$E602),KLAV!$A$13:$A$21,0))+INDEX(KLAV!$B$24:$B$30,MATCH(IF(ISBLANK($F602)," ",$F602),KLAV!$A$24:$A$30,0))),999,INDEX(KLAV!$B$2:$B$10,MATCH(IF(ISBLANK($D602)," ",$D602),KLAV!$A$2:$A$10,0))+INDEX(KLAV!$B$13:$B$21,MATCH(IF(ISBLANK($E602)," ",$E602),KLAV!$A$13:$A$21,0))+INDEX(KLAV!$B$24:$B$30,MATCH(IF(ISBLANK($F602)," ",$F602),KLAV!$A$24:$A$30,0))),ESV!$E$1:$E$567,))</f>
        <v>nb</v>
      </c>
      <c r="R602" s="42"/>
      <c r="S602" s="42"/>
      <c r="U602" s="43"/>
      <c r="Z602" s="44"/>
      <c r="AA602" s="44"/>
      <c r="AB602" s="436"/>
      <c r="AC602" s="437"/>
      <c r="AD602" s="300"/>
      <c r="AE602" s="438"/>
      <c r="AF602" s="438"/>
      <c r="AG602" s="438"/>
      <c r="AH602" s="439"/>
      <c r="AI602" s="439"/>
      <c r="AJ602" s="439"/>
      <c r="AK602" s="439"/>
      <c r="BD602" s="44"/>
    </row>
    <row r="603" spans="1:56" ht="25.5" customHeight="1" x14ac:dyDescent="0.2">
      <c r="A603" s="32" t="str">
        <f>IF(OR('Rote Liste'!$BC603="H",'Rote Liste'!$BC603="V"),"",J603)</f>
        <v>nb</v>
      </c>
      <c r="B603" s="48" t="str">
        <f t="shared" si="10"/>
        <v/>
      </c>
      <c r="C603" s="49" t="s">
        <v>2931</v>
      </c>
      <c r="D603" s="50"/>
      <c r="E603" s="51"/>
      <c r="F603" s="52"/>
      <c r="G603" s="53"/>
      <c r="H603" s="53"/>
      <c r="I603" s="54"/>
      <c r="J603" s="54" t="str">
        <f>INDEX(ESV!$D$1:$D$567,MATCH(IF(ISNA(INDEX(KLAV!$B$2:$B$10,MATCH(IF(ISBLANK($D603)," ",$D603),KLAV!$A$2:$A$10,0))+INDEX(KLAV!$B$13:$B$21,MATCH(IF(ISBLANK($E603)," ",$E603),KLAV!$A$13:$A$21,0))+INDEX(KLAV!$B$24:$B$30,MATCH(IF(ISBLANK($F603)," ",$F603),KLAV!$A$24:$A$30,0))),999,INDEX(KLAV!$B$2:$B$10,MATCH(IF(ISBLANK($D603)," ",$D603),KLAV!$A$2:$A$10,0))+INDEX(KLAV!$B$13:$B$21,MATCH(IF(ISBLANK($E603)," ",$E603),KLAV!$A$13:$A$21,0))+INDEX(KLAV!$B$24:$B$30,MATCH(IF(ISBLANK($F603)," ",$F603),KLAV!$A$24:$A$30,0))),ESV!$E$1:$E$567,))</f>
        <v>nb</v>
      </c>
      <c r="R603" s="42"/>
      <c r="S603" s="42"/>
      <c r="U603" s="43"/>
      <c r="Z603" s="44"/>
      <c r="AA603" s="44"/>
      <c r="AB603" s="436"/>
      <c r="AC603" s="437"/>
      <c r="AD603" s="300"/>
      <c r="AE603" s="438"/>
      <c r="AF603" s="438"/>
      <c r="AG603" s="438"/>
      <c r="AH603" s="439"/>
      <c r="AI603" s="439"/>
      <c r="AJ603" s="439"/>
      <c r="AK603" s="439"/>
      <c r="BD603" s="44"/>
    </row>
    <row r="604" spans="1:56" ht="25.5" customHeight="1" x14ac:dyDescent="0.2">
      <c r="A604" s="32" t="str">
        <f>IF(OR('Rote Liste'!$BC604="H",'Rote Liste'!$BC604="V"),"",J604)</f>
        <v>nb</v>
      </c>
      <c r="B604" s="48" t="str">
        <f t="shared" si="10"/>
        <v/>
      </c>
      <c r="C604" s="49" t="s">
        <v>2932</v>
      </c>
      <c r="D604" s="50"/>
      <c r="E604" s="51"/>
      <c r="F604" s="52"/>
      <c r="G604" s="53"/>
      <c r="H604" s="53"/>
      <c r="I604" s="54"/>
      <c r="J604" s="54" t="str">
        <f>INDEX(ESV!$D$1:$D$567,MATCH(IF(ISNA(INDEX(KLAV!$B$2:$B$10,MATCH(IF(ISBLANK($D604)," ",$D604),KLAV!$A$2:$A$10,0))+INDEX(KLAV!$B$13:$B$21,MATCH(IF(ISBLANK($E604)," ",$E604),KLAV!$A$13:$A$21,0))+INDEX(KLAV!$B$24:$B$30,MATCH(IF(ISBLANK($F604)," ",$F604),KLAV!$A$24:$A$30,0))),999,INDEX(KLAV!$B$2:$B$10,MATCH(IF(ISBLANK($D604)," ",$D604),KLAV!$A$2:$A$10,0))+INDEX(KLAV!$B$13:$B$21,MATCH(IF(ISBLANK($E604)," ",$E604),KLAV!$A$13:$A$21,0))+INDEX(KLAV!$B$24:$B$30,MATCH(IF(ISBLANK($F604)," ",$F604),KLAV!$A$24:$A$30,0))),ESV!$E$1:$E$567,))</f>
        <v>nb</v>
      </c>
      <c r="R604" s="42"/>
      <c r="S604" s="42"/>
      <c r="U604" s="43"/>
      <c r="Z604" s="44"/>
      <c r="AA604" s="44"/>
      <c r="AB604" s="436"/>
      <c r="AC604" s="437"/>
      <c r="AD604" s="300"/>
      <c r="AE604" s="438"/>
      <c r="AF604" s="438"/>
      <c r="AG604" s="438"/>
      <c r="AH604" s="439"/>
      <c r="AI604" s="439"/>
      <c r="AJ604" s="439"/>
      <c r="AK604" s="439"/>
      <c r="BD604" s="44"/>
    </row>
    <row r="605" spans="1:56" ht="25.5" customHeight="1" x14ac:dyDescent="0.2">
      <c r="A605" s="32" t="str">
        <f>IF(OR('Rote Liste'!$BC605="H",'Rote Liste'!$BC605="V"),"",J605)</f>
        <v>nb</v>
      </c>
      <c r="B605" s="48" t="str">
        <f t="shared" si="10"/>
        <v/>
      </c>
      <c r="C605" s="49" t="s">
        <v>2933</v>
      </c>
      <c r="D605" s="50"/>
      <c r="E605" s="51"/>
      <c r="F605" s="52"/>
      <c r="G605" s="53"/>
      <c r="H605" s="53"/>
      <c r="I605" s="54"/>
      <c r="J605" s="54" t="str">
        <f>INDEX(ESV!$D$1:$D$567,MATCH(IF(ISNA(INDEX(KLAV!$B$2:$B$10,MATCH(IF(ISBLANK($D605)," ",$D605),KLAV!$A$2:$A$10,0))+INDEX(KLAV!$B$13:$B$21,MATCH(IF(ISBLANK($E605)," ",$E605),KLAV!$A$13:$A$21,0))+INDEX(KLAV!$B$24:$B$30,MATCH(IF(ISBLANK($F605)," ",$F605),KLAV!$A$24:$A$30,0))),999,INDEX(KLAV!$B$2:$B$10,MATCH(IF(ISBLANK($D605)," ",$D605),KLAV!$A$2:$A$10,0))+INDEX(KLAV!$B$13:$B$21,MATCH(IF(ISBLANK($E605)," ",$E605),KLAV!$A$13:$A$21,0))+INDEX(KLAV!$B$24:$B$30,MATCH(IF(ISBLANK($F605)," ",$F605),KLAV!$A$24:$A$30,0))),ESV!$E$1:$E$567,))</f>
        <v>nb</v>
      </c>
      <c r="R605" s="42"/>
      <c r="S605" s="42"/>
      <c r="U605" s="43"/>
      <c r="Z605" s="44"/>
      <c r="AA605" s="44"/>
      <c r="AB605" s="436"/>
      <c r="AC605" s="437"/>
      <c r="AD605" s="300"/>
      <c r="AE605" s="438"/>
      <c r="AF605" s="438"/>
      <c r="AG605" s="438"/>
      <c r="AH605" s="439"/>
      <c r="AI605" s="439"/>
      <c r="AJ605" s="439"/>
      <c r="AK605" s="439"/>
      <c r="BD605" s="44"/>
    </row>
    <row r="606" spans="1:56" ht="25.5" customHeight="1" x14ac:dyDescent="0.2">
      <c r="A606" s="32" t="str">
        <f>IF(OR('Rote Liste'!$BC606="H",'Rote Liste'!$BC606="V"),"",J606)</f>
        <v>nb</v>
      </c>
      <c r="B606" s="48" t="str">
        <f t="shared" si="10"/>
        <v/>
      </c>
      <c r="C606" s="49" t="s">
        <v>2934</v>
      </c>
      <c r="D606" s="50"/>
      <c r="E606" s="51"/>
      <c r="F606" s="52"/>
      <c r="G606" s="53"/>
      <c r="H606" s="53"/>
      <c r="I606" s="54"/>
      <c r="J606" s="54" t="str">
        <f>INDEX(ESV!$D$1:$D$567,MATCH(IF(ISNA(INDEX(KLAV!$B$2:$B$10,MATCH(IF(ISBLANK($D606)," ",$D606),KLAV!$A$2:$A$10,0))+INDEX(KLAV!$B$13:$B$21,MATCH(IF(ISBLANK($E606)," ",$E606),KLAV!$A$13:$A$21,0))+INDEX(KLAV!$B$24:$B$30,MATCH(IF(ISBLANK($F606)," ",$F606),KLAV!$A$24:$A$30,0))),999,INDEX(KLAV!$B$2:$B$10,MATCH(IF(ISBLANK($D606)," ",$D606),KLAV!$A$2:$A$10,0))+INDEX(KLAV!$B$13:$B$21,MATCH(IF(ISBLANK($E606)," ",$E606),KLAV!$A$13:$A$21,0))+INDEX(KLAV!$B$24:$B$30,MATCH(IF(ISBLANK($F606)," ",$F606),KLAV!$A$24:$A$30,0))),ESV!$E$1:$E$567,))</f>
        <v>nb</v>
      </c>
      <c r="R606" s="42"/>
      <c r="S606" s="42"/>
      <c r="U606" s="43"/>
      <c r="Z606" s="44"/>
      <c r="AA606" s="44"/>
      <c r="AB606" s="436"/>
      <c r="AC606" s="437"/>
      <c r="AD606" s="300"/>
      <c r="AE606" s="438"/>
      <c r="AF606" s="438"/>
      <c r="AG606" s="438"/>
      <c r="AH606" s="439"/>
      <c r="AI606" s="439"/>
      <c r="AJ606" s="439"/>
      <c r="AK606" s="439"/>
      <c r="BD606" s="44"/>
    </row>
    <row r="607" spans="1:56" ht="25.5" customHeight="1" x14ac:dyDescent="0.2">
      <c r="A607" s="32" t="str">
        <f>IF(OR('Rote Liste'!$BC607="H",'Rote Liste'!$BC607="V"),"",J607)</f>
        <v>nb</v>
      </c>
      <c r="B607" s="48" t="str">
        <f t="shared" si="10"/>
        <v/>
      </c>
      <c r="C607" s="49" t="s">
        <v>2935</v>
      </c>
      <c r="D607" s="50"/>
      <c r="E607" s="51"/>
      <c r="F607" s="52"/>
      <c r="G607" s="53"/>
      <c r="H607" s="53"/>
      <c r="I607" s="54"/>
      <c r="J607" s="54" t="str">
        <f>INDEX(ESV!$D$1:$D$567,MATCH(IF(ISNA(INDEX(KLAV!$B$2:$B$10,MATCH(IF(ISBLANK($D607)," ",$D607),KLAV!$A$2:$A$10,0))+INDEX(KLAV!$B$13:$B$21,MATCH(IF(ISBLANK($E607)," ",$E607),KLAV!$A$13:$A$21,0))+INDEX(KLAV!$B$24:$B$30,MATCH(IF(ISBLANK($F607)," ",$F607),KLAV!$A$24:$A$30,0))),999,INDEX(KLAV!$B$2:$B$10,MATCH(IF(ISBLANK($D607)," ",$D607),KLAV!$A$2:$A$10,0))+INDEX(KLAV!$B$13:$B$21,MATCH(IF(ISBLANK($E607)," ",$E607),KLAV!$A$13:$A$21,0))+INDEX(KLAV!$B$24:$B$30,MATCH(IF(ISBLANK($F607)," ",$F607),KLAV!$A$24:$A$30,0))),ESV!$E$1:$E$567,))</f>
        <v>nb</v>
      </c>
      <c r="R607" s="42"/>
      <c r="S607" s="42"/>
      <c r="U607" s="43"/>
      <c r="Z607" s="44"/>
      <c r="AA607" s="44"/>
      <c r="AB607" s="436"/>
      <c r="AC607" s="437"/>
      <c r="AD607" s="300"/>
      <c r="AE607" s="438"/>
      <c r="AF607" s="438"/>
      <c r="AG607" s="438"/>
      <c r="AH607" s="439"/>
      <c r="AI607" s="439"/>
      <c r="AJ607" s="439"/>
      <c r="AK607" s="439"/>
      <c r="BD607" s="44"/>
    </row>
    <row r="608" spans="1:56" ht="25.5" customHeight="1" x14ac:dyDescent="0.2">
      <c r="A608" s="32" t="str">
        <f>IF(OR('Rote Liste'!$BC608="H",'Rote Liste'!$BC608="V"),"",J608)</f>
        <v>nb</v>
      </c>
      <c r="B608" s="48" t="str">
        <f t="shared" si="10"/>
        <v/>
      </c>
      <c r="C608" s="49" t="s">
        <v>2936</v>
      </c>
      <c r="D608" s="50"/>
      <c r="E608" s="51"/>
      <c r="F608" s="52"/>
      <c r="G608" s="53"/>
      <c r="H608" s="53"/>
      <c r="I608" s="54"/>
      <c r="J608" s="54" t="str">
        <f>INDEX(ESV!$D$1:$D$567,MATCH(IF(ISNA(INDEX(KLAV!$B$2:$B$10,MATCH(IF(ISBLANK($D608)," ",$D608),KLAV!$A$2:$A$10,0))+INDEX(KLAV!$B$13:$B$21,MATCH(IF(ISBLANK($E608)," ",$E608),KLAV!$A$13:$A$21,0))+INDEX(KLAV!$B$24:$B$30,MATCH(IF(ISBLANK($F608)," ",$F608),KLAV!$A$24:$A$30,0))),999,INDEX(KLAV!$B$2:$B$10,MATCH(IF(ISBLANK($D608)," ",$D608),KLAV!$A$2:$A$10,0))+INDEX(KLAV!$B$13:$B$21,MATCH(IF(ISBLANK($E608)," ",$E608),KLAV!$A$13:$A$21,0))+INDEX(KLAV!$B$24:$B$30,MATCH(IF(ISBLANK($F608)," ",$F608),KLAV!$A$24:$A$30,0))),ESV!$E$1:$E$567,))</f>
        <v>nb</v>
      </c>
      <c r="R608" s="42"/>
      <c r="S608" s="42"/>
      <c r="U608" s="43"/>
      <c r="Z608" s="44"/>
      <c r="AA608" s="44"/>
      <c r="AB608" s="436"/>
      <c r="AC608" s="437"/>
      <c r="AD608" s="300"/>
      <c r="AE608" s="438"/>
      <c r="AF608" s="438"/>
      <c r="AG608" s="438"/>
      <c r="AH608" s="439"/>
      <c r="AI608" s="439"/>
      <c r="AJ608" s="439"/>
      <c r="AK608" s="439"/>
      <c r="BD608" s="44"/>
    </row>
    <row r="609" spans="1:56" ht="25.5" customHeight="1" x14ac:dyDescent="0.2">
      <c r="A609" s="32" t="str">
        <f>IF(OR('Rote Liste'!$BC609="H",'Rote Liste'!$BC609="V"),"",J609)</f>
        <v>nb</v>
      </c>
      <c r="B609" s="48" t="str">
        <f t="shared" si="10"/>
        <v/>
      </c>
      <c r="C609" s="49" t="s">
        <v>2937</v>
      </c>
      <c r="D609" s="50"/>
      <c r="E609" s="51"/>
      <c r="F609" s="52"/>
      <c r="G609" s="53"/>
      <c r="H609" s="53"/>
      <c r="I609" s="54"/>
      <c r="J609" s="54" t="str">
        <f>INDEX(ESV!$D$1:$D$567,MATCH(IF(ISNA(INDEX(KLAV!$B$2:$B$10,MATCH(IF(ISBLANK($D609)," ",$D609),KLAV!$A$2:$A$10,0))+INDEX(KLAV!$B$13:$B$21,MATCH(IF(ISBLANK($E609)," ",$E609),KLAV!$A$13:$A$21,0))+INDEX(KLAV!$B$24:$B$30,MATCH(IF(ISBLANK($F609)," ",$F609),KLAV!$A$24:$A$30,0))),999,INDEX(KLAV!$B$2:$B$10,MATCH(IF(ISBLANK($D609)," ",$D609),KLAV!$A$2:$A$10,0))+INDEX(KLAV!$B$13:$B$21,MATCH(IF(ISBLANK($E609)," ",$E609),KLAV!$A$13:$A$21,0))+INDEX(KLAV!$B$24:$B$30,MATCH(IF(ISBLANK($F609)," ",$F609),KLAV!$A$24:$A$30,0))),ESV!$E$1:$E$567,))</f>
        <v>nb</v>
      </c>
      <c r="R609" s="42"/>
      <c r="S609" s="42"/>
      <c r="U609" s="43"/>
      <c r="Z609" s="44"/>
      <c r="AA609" s="44"/>
      <c r="AB609" s="436"/>
      <c r="AC609" s="437"/>
      <c r="AD609" s="300"/>
      <c r="AE609" s="438"/>
      <c r="AF609" s="438"/>
      <c r="AG609" s="438"/>
      <c r="AH609" s="439"/>
      <c r="AI609" s="439"/>
      <c r="AJ609" s="439"/>
      <c r="AK609" s="439"/>
      <c r="BD609" s="44"/>
    </row>
    <row r="610" spans="1:56" ht="25.5" customHeight="1" x14ac:dyDescent="0.2">
      <c r="A610" s="32" t="str">
        <f>IF(OR('Rote Liste'!$BC610="H",'Rote Liste'!$BC610="V"),"",J610)</f>
        <v>nb</v>
      </c>
      <c r="B610" s="48" t="str">
        <f t="shared" si="10"/>
        <v/>
      </c>
      <c r="C610" s="49" t="s">
        <v>2938</v>
      </c>
      <c r="D610" s="50"/>
      <c r="E610" s="51"/>
      <c r="F610" s="52"/>
      <c r="G610" s="53"/>
      <c r="H610" s="53"/>
      <c r="I610" s="54"/>
      <c r="J610" s="54" t="str">
        <f>INDEX(ESV!$D$1:$D$567,MATCH(IF(ISNA(INDEX(KLAV!$B$2:$B$10,MATCH(IF(ISBLANK($D610)," ",$D610),KLAV!$A$2:$A$10,0))+INDEX(KLAV!$B$13:$B$21,MATCH(IF(ISBLANK($E610)," ",$E610),KLAV!$A$13:$A$21,0))+INDEX(KLAV!$B$24:$B$30,MATCH(IF(ISBLANK($F610)," ",$F610),KLAV!$A$24:$A$30,0))),999,INDEX(KLAV!$B$2:$B$10,MATCH(IF(ISBLANK($D610)," ",$D610),KLAV!$A$2:$A$10,0))+INDEX(KLAV!$B$13:$B$21,MATCH(IF(ISBLANK($E610)," ",$E610),KLAV!$A$13:$A$21,0))+INDEX(KLAV!$B$24:$B$30,MATCH(IF(ISBLANK($F610)," ",$F610),KLAV!$A$24:$A$30,0))),ESV!$E$1:$E$567,))</f>
        <v>nb</v>
      </c>
      <c r="R610" s="42"/>
      <c r="S610" s="42"/>
      <c r="U610" s="43"/>
      <c r="Z610" s="44"/>
      <c r="AA610" s="44"/>
      <c r="AB610" s="436"/>
      <c r="AC610" s="437"/>
      <c r="AD610" s="300"/>
      <c r="AE610" s="438"/>
      <c r="AF610" s="438"/>
      <c r="AG610" s="438"/>
      <c r="AH610" s="439"/>
      <c r="AI610" s="439"/>
      <c r="AJ610" s="439"/>
      <c r="AK610" s="439"/>
      <c r="BD610" s="44"/>
    </row>
    <row r="611" spans="1:56" ht="25.5" customHeight="1" x14ac:dyDescent="0.2">
      <c r="A611" s="32" t="str">
        <f>IF(OR('Rote Liste'!$BC611="H",'Rote Liste'!$BC611="V"),"",J611)</f>
        <v>nb</v>
      </c>
      <c r="B611" s="48" t="str">
        <f t="shared" si="10"/>
        <v/>
      </c>
      <c r="C611" s="49" t="s">
        <v>3067</v>
      </c>
      <c r="D611" s="50"/>
      <c r="E611" s="51"/>
      <c r="F611" s="52"/>
      <c r="G611" s="53"/>
      <c r="H611" s="53"/>
      <c r="I611" s="54"/>
      <c r="J611" s="54" t="str">
        <f>INDEX(ESV!$D$1:$D$567,MATCH(IF(ISNA(INDEX(KLAV!$B$2:$B$10,MATCH(IF(ISBLANK($D611)," ",$D611),KLAV!$A$2:$A$10,0))+INDEX(KLAV!$B$13:$B$21,MATCH(IF(ISBLANK($E611)," ",$E611),KLAV!$A$13:$A$21,0))+INDEX(KLAV!$B$24:$B$30,MATCH(IF(ISBLANK($F611)," ",$F611),KLAV!$A$24:$A$30,0))),999,INDEX(KLAV!$B$2:$B$10,MATCH(IF(ISBLANK($D611)," ",$D611),KLAV!$A$2:$A$10,0))+INDEX(KLAV!$B$13:$B$21,MATCH(IF(ISBLANK($E611)," ",$E611),KLAV!$A$13:$A$21,0))+INDEX(KLAV!$B$24:$B$30,MATCH(IF(ISBLANK($F611)," ",$F611),KLAV!$A$24:$A$30,0))),ESV!$E$1:$E$567,))</f>
        <v>nb</v>
      </c>
      <c r="R611" s="42"/>
      <c r="S611" s="42"/>
      <c r="U611" s="43"/>
      <c r="Z611" s="44"/>
      <c r="AA611" s="44"/>
      <c r="AB611" s="436"/>
      <c r="AC611" s="437"/>
      <c r="AD611" s="300"/>
      <c r="AE611" s="438"/>
      <c r="AF611" s="438"/>
      <c r="AG611" s="438"/>
      <c r="AH611" s="439"/>
      <c r="AI611" s="439"/>
      <c r="AJ611" s="439"/>
      <c r="AK611" s="439"/>
      <c r="BD611" s="44"/>
    </row>
    <row r="612" spans="1:56" ht="25.5" customHeight="1" x14ac:dyDescent="0.2">
      <c r="A612" s="32" t="str">
        <f>IF(OR('Rote Liste'!$BC612="H",'Rote Liste'!$BC612="V"),"",J612)</f>
        <v>nb</v>
      </c>
      <c r="B612" s="48" t="str">
        <f t="shared" si="10"/>
        <v/>
      </c>
      <c r="C612" s="49" t="s">
        <v>2939</v>
      </c>
      <c r="D612" s="50"/>
      <c r="E612" s="51"/>
      <c r="F612" s="52"/>
      <c r="G612" s="53"/>
      <c r="H612" s="53"/>
      <c r="I612" s="54"/>
      <c r="J612" s="54" t="str">
        <f>INDEX(ESV!$D$1:$D$567,MATCH(IF(ISNA(INDEX(KLAV!$B$2:$B$10,MATCH(IF(ISBLANK($D612)," ",$D612),KLAV!$A$2:$A$10,0))+INDEX(KLAV!$B$13:$B$21,MATCH(IF(ISBLANK($E612)," ",$E612),KLAV!$A$13:$A$21,0))+INDEX(KLAV!$B$24:$B$30,MATCH(IF(ISBLANK($F612)," ",$F612),KLAV!$A$24:$A$30,0))),999,INDEX(KLAV!$B$2:$B$10,MATCH(IF(ISBLANK($D612)," ",$D612),KLAV!$A$2:$A$10,0))+INDEX(KLAV!$B$13:$B$21,MATCH(IF(ISBLANK($E612)," ",$E612),KLAV!$A$13:$A$21,0))+INDEX(KLAV!$B$24:$B$30,MATCH(IF(ISBLANK($F612)," ",$F612),KLAV!$A$24:$A$30,0))),ESV!$E$1:$E$567,))</f>
        <v>nb</v>
      </c>
      <c r="R612" s="42"/>
      <c r="S612" s="42"/>
      <c r="U612" s="43"/>
      <c r="Z612" s="44"/>
      <c r="AA612" s="44"/>
      <c r="AB612" s="436"/>
      <c r="AC612" s="437"/>
      <c r="AD612" s="300"/>
      <c r="AE612" s="438"/>
      <c r="AF612" s="438"/>
      <c r="AG612" s="438"/>
      <c r="AH612" s="439"/>
      <c r="AI612" s="439"/>
      <c r="AJ612" s="439"/>
      <c r="AK612" s="439"/>
      <c r="BD612" s="44"/>
    </row>
    <row r="613" spans="1:56" ht="25.5" customHeight="1" x14ac:dyDescent="0.2">
      <c r="A613" s="32" t="str">
        <f>IF(OR('Rote Liste'!$BC613="H",'Rote Liste'!$BC613="V"),"",J613)</f>
        <v>nb</v>
      </c>
      <c r="B613" s="48" t="str">
        <f t="shared" si="10"/>
        <v/>
      </c>
      <c r="C613" s="49" t="s">
        <v>2940</v>
      </c>
      <c r="D613" s="50"/>
      <c r="E613" s="51"/>
      <c r="F613" s="52"/>
      <c r="G613" s="53"/>
      <c r="H613" s="53"/>
      <c r="I613" s="54"/>
      <c r="J613" s="54" t="str">
        <f>INDEX(ESV!$D$1:$D$567,MATCH(IF(ISNA(INDEX(KLAV!$B$2:$B$10,MATCH(IF(ISBLANK($D613)," ",$D613),KLAV!$A$2:$A$10,0))+INDEX(KLAV!$B$13:$B$21,MATCH(IF(ISBLANK($E613)," ",$E613),KLAV!$A$13:$A$21,0))+INDEX(KLAV!$B$24:$B$30,MATCH(IF(ISBLANK($F613)," ",$F613),KLAV!$A$24:$A$30,0))),999,INDEX(KLAV!$B$2:$B$10,MATCH(IF(ISBLANK($D613)," ",$D613),KLAV!$A$2:$A$10,0))+INDEX(KLAV!$B$13:$B$21,MATCH(IF(ISBLANK($E613)," ",$E613),KLAV!$A$13:$A$21,0))+INDEX(KLAV!$B$24:$B$30,MATCH(IF(ISBLANK($F613)," ",$F613),KLAV!$A$24:$A$30,0))),ESV!$E$1:$E$567,))</f>
        <v>nb</v>
      </c>
      <c r="R613" s="42"/>
      <c r="S613" s="42"/>
      <c r="U613" s="43"/>
      <c r="Z613" s="44"/>
      <c r="AA613" s="44"/>
      <c r="AB613" s="436"/>
      <c r="AC613" s="437"/>
      <c r="AD613" s="300"/>
      <c r="AE613" s="438"/>
      <c r="AF613" s="438"/>
      <c r="AG613" s="438"/>
      <c r="AH613" s="439"/>
      <c r="AI613" s="439"/>
      <c r="AJ613" s="439"/>
      <c r="AK613" s="439"/>
      <c r="BD613" s="44"/>
    </row>
    <row r="614" spans="1:56" ht="25.5" customHeight="1" x14ac:dyDescent="0.2">
      <c r="A614" s="32" t="str">
        <f>IF(OR('Rote Liste'!$BC614="H",'Rote Liste'!$BC614="V"),"",J614)</f>
        <v>nb</v>
      </c>
      <c r="B614" s="48" t="str">
        <f t="shared" si="10"/>
        <v/>
      </c>
      <c r="C614" s="49" t="s">
        <v>2941</v>
      </c>
      <c r="D614" s="50"/>
      <c r="E614" s="51"/>
      <c r="F614" s="52"/>
      <c r="G614" s="53"/>
      <c r="H614" s="53"/>
      <c r="I614" s="54"/>
      <c r="J614" s="54" t="str">
        <f>INDEX(ESV!$D$1:$D$567,MATCH(IF(ISNA(INDEX(KLAV!$B$2:$B$10,MATCH(IF(ISBLANK($D614)," ",$D614),KLAV!$A$2:$A$10,0))+INDEX(KLAV!$B$13:$B$21,MATCH(IF(ISBLANK($E614)," ",$E614),KLAV!$A$13:$A$21,0))+INDEX(KLAV!$B$24:$B$30,MATCH(IF(ISBLANK($F614)," ",$F614),KLAV!$A$24:$A$30,0))),999,INDEX(KLAV!$B$2:$B$10,MATCH(IF(ISBLANK($D614)," ",$D614),KLAV!$A$2:$A$10,0))+INDEX(KLAV!$B$13:$B$21,MATCH(IF(ISBLANK($E614)," ",$E614),KLAV!$A$13:$A$21,0))+INDEX(KLAV!$B$24:$B$30,MATCH(IF(ISBLANK($F614)," ",$F614),KLAV!$A$24:$A$30,0))),ESV!$E$1:$E$567,))</f>
        <v>nb</v>
      </c>
      <c r="R614" s="42"/>
      <c r="S614" s="42"/>
      <c r="U614" s="43"/>
      <c r="Z614" s="44"/>
      <c r="AA614" s="44"/>
      <c r="AB614" s="436"/>
      <c r="AC614" s="437"/>
      <c r="AD614" s="300"/>
      <c r="AE614" s="438"/>
      <c r="AF614" s="438"/>
      <c r="AG614" s="438"/>
      <c r="AH614" s="439"/>
      <c r="AI614" s="439"/>
      <c r="AJ614" s="439"/>
      <c r="AK614" s="439"/>
      <c r="BD614" s="44"/>
    </row>
    <row r="615" spans="1:56" ht="25.5" customHeight="1" x14ac:dyDescent="0.2">
      <c r="A615" s="32" t="str">
        <f>IF(OR('Rote Liste'!$BC615="H",'Rote Liste'!$BC615="V"),"",J615)</f>
        <v>nb</v>
      </c>
      <c r="B615" s="48" t="str">
        <f t="shared" si="10"/>
        <v/>
      </c>
      <c r="C615" s="49" t="s">
        <v>2942</v>
      </c>
      <c r="D615" s="50"/>
      <c r="E615" s="51"/>
      <c r="F615" s="52"/>
      <c r="G615" s="53"/>
      <c r="H615" s="53"/>
      <c r="I615" s="54"/>
      <c r="J615" s="54" t="str">
        <f>INDEX(ESV!$D$1:$D$567,MATCH(IF(ISNA(INDEX(KLAV!$B$2:$B$10,MATCH(IF(ISBLANK($D615)," ",$D615),KLAV!$A$2:$A$10,0))+INDEX(KLAV!$B$13:$B$21,MATCH(IF(ISBLANK($E615)," ",$E615),KLAV!$A$13:$A$21,0))+INDEX(KLAV!$B$24:$B$30,MATCH(IF(ISBLANK($F615)," ",$F615),KLAV!$A$24:$A$30,0))),999,INDEX(KLAV!$B$2:$B$10,MATCH(IF(ISBLANK($D615)," ",$D615),KLAV!$A$2:$A$10,0))+INDEX(KLAV!$B$13:$B$21,MATCH(IF(ISBLANK($E615)," ",$E615),KLAV!$A$13:$A$21,0))+INDEX(KLAV!$B$24:$B$30,MATCH(IF(ISBLANK($F615)," ",$F615),KLAV!$A$24:$A$30,0))),ESV!$E$1:$E$567,))</f>
        <v>nb</v>
      </c>
      <c r="R615" s="42"/>
      <c r="S615" s="42"/>
      <c r="U615" s="43"/>
      <c r="Z615" s="44"/>
      <c r="AA615" s="44"/>
      <c r="AB615" s="436"/>
      <c r="AC615" s="437"/>
      <c r="AD615" s="300"/>
      <c r="AE615" s="438"/>
      <c r="AF615" s="438"/>
      <c r="AG615" s="438"/>
      <c r="AH615" s="439"/>
      <c r="AI615" s="439"/>
      <c r="AJ615" s="439"/>
      <c r="AK615" s="439"/>
      <c r="BD615" s="44"/>
    </row>
    <row r="616" spans="1:56" ht="25.5" customHeight="1" x14ac:dyDescent="0.2">
      <c r="A616" s="32" t="str">
        <f>IF(OR('Rote Liste'!$BC616="H",'Rote Liste'!$BC616="V"),"",J616)</f>
        <v>nb</v>
      </c>
      <c r="B616" s="48" t="str">
        <f t="shared" si="10"/>
        <v/>
      </c>
      <c r="C616" s="49" t="s">
        <v>2943</v>
      </c>
      <c r="D616" s="50"/>
      <c r="E616" s="51"/>
      <c r="F616" s="52"/>
      <c r="G616" s="53"/>
      <c r="H616" s="53"/>
      <c r="I616" s="54"/>
      <c r="J616" s="54" t="str">
        <f>INDEX(ESV!$D$1:$D$567,MATCH(IF(ISNA(INDEX(KLAV!$B$2:$B$10,MATCH(IF(ISBLANK($D616)," ",$D616),KLAV!$A$2:$A$10,0))+INDEX(KLAV!$B$13:$B$21,MATCH(IF(ISBLANK($E616)," ",$E616),KLAV!$A$13:$A$21,0))+INDEX(KLAV!$B$24:$B$30,MATCH(IF(ISBLANK($F616)," ",$F616),KLAV!$A$24:$A$30,0))),999,INDEX(KLAV!$B$2:$B$10,MATCH(IF(ISBLANK($D616)," ",$D616),KLAV!$A$2:$A$10,0))+INDEX(KLAV!$B$13:$B$21,MATCH(IF(ISBLANK($E616)," ",$E616),KLAV!$A$13:$A$21,0))+INDEX(KLAV!$B$24:$B$30,MATCH(IF(ISBLANK($F616)," ",$F616),KLAV!$A$24:$A$30,0))),ESV!$E$1:$E$567,))</f>
        <v>nb</v>
      </c>
      <c r="R616" s="42"/>
      <c r="S616" s="42"/>
      <c r="U616" s="43"/>
      <c r="Z616" s="44"/>
      <c r="AA616" s="44"/>
      <c r="AB616" s="436"/>
      <c r="AC616" s="437"/>
      <c r="AD616" s="300"/>
      <c r="AE616" s="438"/>
      <c r="AF616" s="438"/>
      <c r="AG616" s="438"/>
      <c r="AH616" s="439"/>
      <c r="AI616" s="439"/>
      <c r="AJ616" s="439"/>
      <c r="AK616" s="439"/>
      <c r="BD616" s="44"/>
    </row>
    <row r="617" spans="1:56" ht="25.5" customHeight="1" x14ac:dyDescent="0.2">
      <c r="A617" s="32" t="str">
        <f>IF(OR('Rote Liste'!$BC617="H",'Rote Liste'!$BC617="V"),"",J617)</f>
        <v>nb</v>
      </c>
      <c r="B617" s="48" t="str">
        <f t="shared" si="10"/>
        <v/>
      </c>
      <c r="C617" s="49" t="s">
        <v>2944</v>
      </c>
      <c r="D617" s="50"/>
      <c r="E617" s="51"/>
      <c r="F617" s="52"/>
      <c r="G617" s="53"/>
      <c r="H617" s="53"/>
      <c r="I617" s="54"/>
      <c r="J617" s="54" t="str">
        <f>INDEX(ESV!$D$1:$D$567,MATCH(IF(ISNA(INDEX(KLAV!$B$2:$B$10,MATCH(IF(ISBLANK($D617)," ",$D617),KLAV!$A$2:$A$10,0))+INDEX(KLAV!$B$13:$B$21,MATCH(IF(ISBLANK($E617)," ",$E617),KLAV!$A$13:$A$21,0))+INDEX(KLAV!$B$24:$B$30,MATCH(IF(ISBLANK($F617)," ",$F617),KLAV!$A$24:$A$30,0))),999,INDEX(KLAV!$B$2:$B$10,MATCH(IF(ISBLANK($D617)," ",$D617),KLAV!$A$2:$A$10,0))+INDEX(KLAV!$B$13:$B$21,MATCH(IF(ISBLANK($E617)," ",$E617),KLAV!$A$13:$A$21,0))+INDEX(KLAV!$B$24:$B$30,MATCH(IF(ISBLANK($F617)," ",$F617),KLAV!$A$24:$A$30,0))),ESV!$E$1:$E$567,))</f>
        <v>nb</v>
      </c>
      <c r="R617" s="42"/>
      <c r="S617" s="42"/>
      <c r="U617" s="43"/>
      <c r="Z617" s="44"/>
      <c r="AA617" s="44"/>
      <c r="AB617" s="436"/>
      <c r="AC617" s="437"/>
      <c r="AD617" s="300"/>
      <c r="AE617" s="438"/>
      <c r="AF617" s="438"/>
      <c r="AG617" s="438"/>
      <c r="AH617" s="439"/>
      <c r="AI617" s="439"/>
      <c r="AJ617" s="439"/>
      <c r="AK617" s="439"/>
      <c r="BD617" s="44"/>
    </row>
    <row r="618" spans="1:56" ht="25.5" customHeight="1" x14ac:dyDescent="0.2">
      <c r="A618" s="32" t="str">
        <f>IF(OR('Rote Liste'!$BC618="H",'Rote Liste'!$BC618="V"),"",J618)</f>
        <v>nb</v>
      </c>
      <c r="B618" s="48" t="str">
        <f t="shared" si="10"/>
        <v/>
      </c>
      <c r="C618" s="49" t="s">
        <v>2945</v>
      </c>
      <c r="D618" s="50"/>
      <c r="E618" s="51"/>
      <c r="F618" s="52"/>
      <c r="G618" s="53"/>
      <c r="H618" s="53"/>
      <c r="I618" s="54"/>
      <c r="J618" s="54" t="str">
        <f>INDEX(ESV!$D$1:$D$567,MATCH(IF(ISNA(INDEX(KLAV!$B$2:$B$10,MATCH(IF(ISBLANK($D618)," ",$D618),KLAV!$A$2:$A$10,0))+INDEX(KLAV!$B$13:$B$21,MATCH(IF(ISBLANK($E618)," ",$E618),KLAV!$A$13:$A$21,0))+INDEX(KLAV!$B$24:$B$30,MATCH(IF(ISBLANK($F618)," ",$F618),KLAV!$A$24:$A$30,0))),999,INDEX(KLAV!$B$2:$B$10,MATCH(IF(ISBLANK($D618)," ",$D618),KLAV!$A$2:$A$10,0))+INDEX(KLAV!$B$13:$B$21,MATCH(IF(ISBLANK($E618)," ",$E618),KLAV!$A$13:$A$21,0))+INDEX(KLAV!$B$24:$B$30,MATCH(IF(ISBLANK($F618)," ",$F618),KLAV!$A$24:$A$30,0))),ESV!$E$1:$E$567,))</f>
        <v>nb</v>
      </c>
      <c r="R618" s="42"/>
      <c r="S618" s="42"/>
      <c r="U618" s="43"/>
      <c r="Z618" s="44"/>
      <c r="AA618" s="44"/>
      <c r="AB618" s="436"/>
      <c r="AC618" s="437"/>
      <c r="AD618" s="300"/>
      <c r="AE618" s="438"/>
      <c r="AF618" s="438"/>
      <c r="AG618" s="438"/>
      <c r="AH618" s="439"/>
      <c r="AI618" s="439"/>
      <c r="AJ618" s="439"/>
      <c r="AK618" s="439"/>
      <c r="BD618" s="44"/>
    </row>
    <row r="619" spans="1:56" ht="25.5" customHeight="1" x14ac:dyDescent="0.2">
      <c r="A619" s="32" t="str">
        <f>IF(OR('Rote Liste'!$BC619="H",'Rote Liste'!$BC619="V"),"",J619)</f>
        <v>nb</v>
      </c>
      <c r="B619" s="48" t="str">
        <f t="shared" si="10"/>
        <v/>
      </c>
      <c r="C619" s="49" t="s">
        <v>2946</v>
      </c>
      <c r="D619" s="50"/>
      <c r="E619" s="51"/>
      <c r="F619" s="52"/>
      <c r="G619" s="53"/>
      <c r="H619" s="53"/>
      <c r="I619" s="54"/>
      <c r="J619" s="54" t="str">
        <f>INDEX(ESV!$D$1:$D$567,MATCH(IF(ISNA(INDEX(KLAV!$B$2:$B$10,MATCH(IF(ISBLANK($D619)," ",$D619),KLAV!$A$2:$A$10,0))+INDEX(KLAV!$B$13:$B$21,MATCH(IF(ISBLANK($E619)," ",$E619),KLAV!$A$13:$A$21,0))+INDEX(KLAV!$B$24:$B$30,MATCH(IF(ISBLANK($F619)," ",$F619),KLAV!$A$24:$A$30,0))),999,INDEX(KLAV!$B$2:$B$10,MATCH(IF(ISBLANK($D619)," ",$D619),KLAV!$A$2:$A$10,0))+INDEX(KLAV!$B$13:$B$21,MATCH(IF(ISBLANK($E619)," ",$E619),KLAV!$A$13:$A$21,0))+INDEX(KLAV!$B$24:$B$30,MATCH(IF(ISBLANK($F619)," ",$F619),KLAV!$A$24:$A$30,0))),ESV!$E$1:$E$567,))</f>
        <v>nb</v>
      </c>
      <c r="R619" s="42"/>
      <c r="S619" s="42"/>
      <c r="U619" s="43"/>
      <c r="Z619" s="44"/>
      <c r="AA619" s="44"/>
      <c r="AB619" s="436"/>
      <c r="AC619" s="437"/>
      <c r="AD619" s="300"/>
      <c r="AE619" s="438"/>
      <c r="AF619" s="438"/>
      <c r="AG619" s="438"/>
      <c r="AH619" s="439"/>
      <c r="AI619" s="439"/>
      <c r="AJ619" s="439"/>
      <c r="AK619" s="439"/>
      <c r="BD619" s="44"/>
    </row>
    <row r="620" spans="1:56" ht="25.5" customHeight="1" x14ac:dyDescent="0.2">
      <c r="A620" s="32" t="str">
        <f>IF(OR('Rote Liste'!$BC620="H",'Rote Liste'!$BC620="V"),"",J620)</f>
        <v>nb</v>
      </c>
      <c r="B620" s="48" t="str">
        <f t="shared" si="10"/>
        <v/>
      </c>
      <c r="C620" s="49" t="s">
        <v>2947</v>
      </c>
      <c r="D620" s="50"/>
      <c r="E620" s="51"/>
      <c r="F620" s="52"/>
      <c r="G620" s="53"/>
      <c r="H620" s="53"/>
      <c r="I620" s="54"/>
      <c r="J620" s="54" t="str">
        <f>INDEX(ESV!$D$1:$D$567,MATCH(IF(ISNA(INDEX(KLAV!$B$2:$B$10,MATCH(IF(ISBLANK($D620)," ",$D620),KLAV!$A$2:$A$10,0))+INDEX(KLAV!$B$13:$B$21,MATCH(IF(ISBLANK($E620)," ",$E620),KLAV!$A$13:$A$21,0))+INDEX(KLAV!$B$24:$B$30,MATCH(IF(ISBLANK($F620)," ",$F620),KLAV!$A$24:$A$30,0))),999,INDEX(KLAV!$B$2:$B$10,MATCH(IF(ISBLANK($D620)," ",$D620),KLAV!$A$2:$A$10,0))+INDEX(KLAV!$B$13:$B$21,MATCH(IF(ISBLANK($E620)," ",$E620),KLAV!$A$13:$A$21,0))+INDEX(KLAV!$B$24:$B$30,MATCH(IF(ISBLANK($F620)," ",$F620),KLAV!$A$24:$A$30,0))),ESV!$E$1:$E$567,))</f>
        <v>nb</v>
      </c>
      <c r="R620" s="42"/>
      <c r="S620" s="42"/>
      <c r="U620" s="43"/>
      <c r="Z620" s="44"/>
      <c r="AA620" s="44"/>
      <c r="AB620" s="436"/>
      <c r="AC620" s="437"/>
      <c r="AD620" s="300"/>
      <c r="AE620" s="438"/>
      <c r="AF620" s="438"/>
      <c r="AG620" s="438"/>
      <c r="AH620" s="439"/>
      <c r="AI620" s="439"/>
      <c r="AJ620" s="439"/>
      <c r="AK620" s="439"/>
      <c r="BD620" s="44"/>
    </row>
    <row r="621" spans="1:56" ht="25.5" customHeight="1" x14ac:dyDescent="0.2">
      <c r="A621" s="32" t="str">
        <f>IF(OR('Rote Liste'!$BC621="H",'Rote Liste'!$BC621="V"),"",J621)</f>
        <v>nb</v>
      </c>
      <c r="B621" s="48" t="str">
        <f t="shared" si="10"/>
        <v/>
      </c>
      <c r="C621" s="49" t="s">
        <v>2948</v>
      </c>
      <c r="D621" s="50"/>
      <c r="E621" s="51"/>
      <c r="F621" s="52"/>
      <c r="G621" s="53"/>
      <c r="H621" s="53"/>
      <c r="I621" s="54"/>
      <c r="J621" s="54" t="str">
        <f>INDEX(ESV!$D$1:$D$567,MATCH(IF(ISNA(INDEX(KLAV!$B$2:$B$10,MATCH(IF(ISBLANK($D621)," ",$D621),KLAV!$A$2:$A$10,0))+INDEX(KLAV!$B$13:$B$21,MATCH(IF(ISBLANK($E621)," ",$E621),KLAV!$A$13:$A$21,0))+INDEX(KLAV!$B$24:$B$30,MATCH(IF(ISBLANK($F621)," ",$F621),KLAV!$A$24:$A$30,0))),999,INDEX(KLAV!$B$2:$B$10,MATCH(IF(ISBLANK($D621)," ",$D621),KLAV!$A$2:$A$10,0))+INDEX(KLAV!$B$13:$B$21,MATCH(IF(ISBLANK($E621)," ",$E621),KLAV!$A$13:$A$21,0))+INDEX(KLAV!$B$24:$B$30,MATCH(IF(ISBLANK($F621)," ",$F621),KLAV!$A$24:$A$30,0))),ESV!$E$1:$E$567,))</f>
        <v>nb</v>
      </c>
      <c r="R621" s="42"/>
      <c r="S621" s="42"/>
      <c r="U621" s="43"/>
      <c r="Z621" s="44"/>
      <c r="AA621" s="44"/>
      <c r="AB621" s="436"/>
      <c r="AC621" s="437"/>
      <c r="AD621" s="300"/>
      <c r="AE621" s="438"/>
      <c r="AF621" s="438"/>
      <c r="AG621" s="438"/>
      <c r="AH621" s="439"/>
      <c r="AI621" s="439"/>
      <c r="AJ621" s="439"/>
      <c r="AK621" s="439"/>
      <c r="BD621" s="44"/>
    </row>
    <row r="622" spans="1:56" ht="25.5" customHeight="1" x14ac:dyDescent="0.2">
      <c r="A622" s="32" t="str">
        <f>IF(OR('Rote Liste'!$BC622="H",'Rote Liste'!$BC622="V"),"",J622)</f>
        <v>nb</v>
      </c>
      <c r="B622" s="48" t="str">
        <f t="shared" si="10"/>
        <v/>
      </c>
      <c r="C622" s="49" t="s">
        <v>2949</v>
      </c>
      <c r="D622" s="50"/>
      <c r="E622" s="51"/>
      <c r="F622" s="52"/>
      <c r="G622" s="53"/>
      <c r="H622" s="53"/>
      <c r="I622" s="54"/>
      <c r="J622" s="54" t="str">
        <f>INDEX(ESV!$D$1:$D$567,MATCH(IF(ISNA(INDEX(KLAV!$B$2:$B$10,MATCH(IF(ISBLANK($D622)," ",$D622),KLAV!$A$2:$A$10,0))+INDEX(KLAV!$B$13:$B$21,MATCH(IF(ISBLANK($E622)," ",$E622),KLAV!$A$13:$A$21,0))+INDEX(KLAV!$B$24:$B$30,MATCH(IF(ISBLANK($F622)," ",$F622),KLAV!$A$24:$A$30,0))),999,INDEX(KLAV!$B$2:$B$10,MATCH(IF(ISBLANK($D622)," ",$D622),KLAV!$A$2:$A$10,0))+INDEX(KLAV!$B$13:$B$21,MATCH(IF(ISBLANK($E622)," ",$E622),KLAV!$A$13:$A$21,0))+INDEX(KLAV!$B$24:$B$30,MATCH(IF(ISBLANK($F622)," ",$F622),KLAV!$A$24:$A$30,0))),ESV!$E$1:$E$567,))</f>
        <v>nb</v>
      </c>
      <c r="R622" s="42"/>
      <c r="S622" s="42"/>
      <c r="U622" s="43"/>
      <c r="Z622" s="44"/>
      <c r="AA622" s="44"/>
      <c r="AB622" s="436"/>
      <c r="AC622" s="437"/>
      <c r="AD622" s="300"/>
      <c r="AE622" s="438"/>
      <c r="AF622" s="438"/>
      <c r="AG622" s="438"/>
      <c r="AH622" s="439"/>
      <c r="AI622" s="439"/>
      <c r="AJ622" s="439"/>
      <c r="AK622" s="439"/>
      <c r="BD622" s="44"/>
    </row>
    <row r="623" spans="1:56" ht="25.5" customHeight="1" x14ac:dyDescent="0.2">
      <c r="A623" s="32" t="str">
        <f>IF(OR('Rote Liste'!$BC623="H",'Rote Liste'!$BC623="V"),"",J623)</f>
        <v>nb</v>
      </c>
      <c r="B623" s="48" t="str">
        <f t="shared" si="10"/>
        <v/>
      </c>
      <c r="C623" s="49" t="s">
        <v>2950</v>
      </c>
      <c r="D623" s="50"/>
      <c r="E623" s="51"/>
      <c r="F623" s="52"/>
      <c r="G623" s="53"/>
      <c r="H623" s="53"/>
      <c r="I623" s="54"/>
      <c r="J623" s="54" t="str">
        <f>INDEX(ESV!$D$1:$D$567,MATCH(IF(ISNA(INDEX(KLAV!$B$2:$B$10,MATCH(IF(ISBLANK($D623)," ",$D623),KLAV!$A$2:$A$10,0))+INDEX(KLAV!$B$13:$B$21,MATCH(IF(ISBLANK($E623)," ",$E623),KLAV!$A$13:$A$21,0))+INDEX(KLAV!$B$24:$B$30,MATCH(IF(ISBLANK($F623)," ",$F623),KLAV!$A$24:$A$30,0))),999,INDEX(KLAV!$B$2:$B$10,MATCH(IF(ISBLANK($D623)," ",$D623),KLAV!$A$2:$A$10,0))+INDEX(KLAV!$B$13:$B$21,MATCH(IF(ISBLANK($E623)," ",$E623),KLAV!$A$13:$A$21,0))+INDEX(KLAV!$B$24:$B$30,MATCH(IF(ISBLANK($F623)," ",$F623),KLAV!$A$24:$A$30,0))),ESV!$E$1:$E$567,))</f>
        <v>nb</v>
      </c>
      <c r="R623" s="42"/>
      <c r="S623" s="42"/>
      <c r="U623" s="43"/>
      <c r="Z623" s="44"/>
      <c r="AA623" s="44"/>
      <c r="AB623" s="436"/>
      <c r="AC623" s="437"/>
      <c r="AD623" s="300"/>
      <c r="AE623" s="438"/>
      <c r="AF623" s="438"/>
      <c r="AG623" s="438"/>
      <c r="AH623" s="439"/>
      <c r="AI623" s="439"/>
      <c r="AJ623" s="439"/>
      <c r="AK623" s="439"/>
      <c r="BD623" s="44"/>
    </row>
    <row r="624" spans="1:56" ht="25.5" customHeight="1" x14ac:dyDescent="0.2">
      <c r="A624" s="32" t="str">
        <f>IF(OR('Rote Liste'!$BC624="H",'Rote Liste'!$BC624="V"),"",J624)</f>
        <v>nb</v>
      </c>
      <c r="B624" s="48" t="str">
        <f t="shared" si="10"/>
        <v/>
      </c>
      <c r="C624" s="49" t="s">
        <v>2951</v>
      </c>
      <c r="D624" s="50"/>
      <c r="E624" s="51"/>
      <c r="F624" s="52"/>
      <c r="G624" s="53"/>
      <c r="H624" s="53"/>
      <c r="I624" s="54"/>
      <c r="J624" s="54" t="str">
        <f>INDEX(ESV!$D$1:$D$567,MATCH(IF(ISNA(INDEX(KLAV!$B$2:$B$10,MATCH(IF(ISBLANK($D624)," ",$D624),KLAV!$A$2:$A$10,0))+INDEX(KLAV!$B$13:$B$21,MATCH(IF(ISBLANK($E624)," ",$E624),KLAV!$A$13:$A$21,0))+INDEX(KLAV!$B$24:$B$30,MATCH(IF(ISBLANK($F624)," ",$F624),KLAV!$A$24:$A$30,0))),999,INDEX(KLAV!$B$2:$B$10,MATCH(IF(ISBLANK($D624)," ",$D624),KLAV!$A$2:$A$10,0))+INDEX(KLAV!$B$13:$B$21,MATCH(IF(ISBLANK($E624)," ",$E624),KLAV!$A$13:$A$21,0))+INDEX(KLAV!$B$24:$B$30,MATCH(IF(ISBLANK($F624)," ",$F624),KLAV!$A$24:$A$30,0))),ESV!$E$1:$E$567,))</f>
        <v>nb</v>
      </c>
      <c r="R624" s="42"/>
      <c r="S624" s="42"/>
      <c r="U624" s="43"/>
      <c r="Z624" s="44"/>
      <c r="AA624" s="44"/>
      <c r="AB624" s="436"/>
      <c r="AC624" s="437"/>
      <c r="AD624" s="300"/>
      <c r="AE624" s="438"/>
      <c r="AF624" s="438"/>
      <c r="AG624" s="438"/>
      <c r="AH624" s="439"/>
      <c r="AI624" s="439"/>
      <c r="AJ624" s="439"/>
      <c r="AK624" s="439"/>
      <c r="BD624" s="44"/>
    </row>
    <row r="625" spans="1:56" ht="25.5" customHeight="1" x14ac:dyDescent="0.2">
      <c r="A625" s="32" t="str">
        <f>IF(OR('Rote Liste'!$BC625="H",'Rote Liste'!$BC625="V"),"",J625)</f>
        <v>nb</v>
      </c>
      <c r="B625" s="48" t="str">
        <f t="shared" si="10"/>
        <v/>
      </c>
      <c r="C625" s="49" t="s">
        <v>2952</v>
      </c>
      <c r="D625" s="50"/>
      <c r="E625" s="51"/>
      <c r="F625" s="52"/>
      <c r="G625" s="53"/>
      <c r="H625" s="53"/>
      <c r="I625" s="54"/>
      <c r="J625" s="54" t="str">
        <f>INDEX(ESV!$D$1:$D$567,MATCH(IF(ISNA(INDEX(KLAV!$B$2:$B$10,MATCH(IF(ISBLANK($D625)," ",$D625),KLAV!$A$2:$A$10,0))+INDEX(KLAV!$B$13:$B$21,MATCH(IF(ISBLANK($E625)," ",$E625),KLAV!$A$13:$A$21,0))+INDEX(KLAV!$B$24:$B$30,MATCH(IF(ISBLANK($F625)," ",$F625),KLAV!$A$24:$A$30,0))),999,INDEX(KLAV!$B$2:$B$10,MATCH(IF(ISBLANK($D625)," ",$D625),KLAV!$A$2:$A$10,0))+INDEX(KLAV!$B$13:$B$21,MATCH(IF(ISBLANK($E625)," ",$E625),KLAV!$A$13:$A$21,0))+INDEX(KLAV!$B$24:$B$30,MATCH(IF(ISBLANK($F625)," ",$F625),KLAV!$A$24:$A$30,0))),ESV!$E$1:$E$567,))</f>
        <v>nb</v>
      </c>
      <c r="R625" s="42"/>
      <c r="S625" s="42"/>
      <c r="U625" s="43"/>
      <c r="Z625" s="44"/>
      <c r="AA625" s="44"/>
      <c r="AB625" s="436"/>
      <c r="AC625" s="437"/>
      <c r="AD625" s="300"/>
      <c r="AE625" s="438"/>
      <c r="AF625" s="438"/>
      <c r="AG625" s="438"/>
      <c r="AH625" s="439"/>
      <c r="AI625" s="439"/>
      <c r="AJ625" s="439"/>
      <c r="AK625" s="439"/>
      <c r="BD625" s="44"/>
    </row>
    <row r="626" spans="1:56" ht="25.5" customHeight="1" x14ac:dyDescent="0.2">
      <c r="A626" s="32" t="str">
        <f>IF(OR('Rote Liste'!$BC626="H",'Rote Liste'!$BC626="V"),"",J626)</f>
        <v>nb</v>
      </c>
      <c r="B626" s="48" t="str">
        <f t="shared" si="10"/>
        <v/>
      </c>
      <c r="C626" s="49" t="s">
        <v>2953</v>
      </c>
      <c r="D626" s="50"/>
      <c r="E626" s="51"/>
      <c r="F626" s="52"/>
      <c r="G626" s="53"/>
      <c r="H626" s="53"/>
      <c r="I626" s="54"/>
      <c r="J626" s="54" t="str">
        <f>INDEX(ESV!$D$1:$D$567,MATCH(IF(ISNA(INDEX(KLAV!$B$2:$B$10,MATCH(IF(ISBLANK($D626)," ",$D626),KLAV!$A$2:$A$10,0))+INDEX(KLAV!$B$13:$B$21,MATCH(IF(ISBLANK($E626)," ",$E626),KLAV!$A$13:$A$21,0))+INDEX(KLAV!$B$24:$B$30,MATCH(IF(ISBLANK($F626)," ",$F626),KLAV!$A$24:$A$30,0))),999,INDEX(KLAV!$B$2:$B$10,MATCH(IF(ISBLANK($D626)," ",$D626),KLAV!$A$2:$A$10,0))+INDEX(KLAV!$B$13:$B$21,MATCH(IF(ISBLANK($E626)," ",$E626),KLAV!$A$13:$A$21,0))+INDEX(KLAV!$B$24:$B$30,MATCH(IF(ISBLANK($F626)," ",$F626),KLAV!$A$24:$A$30,0))),ESV!$E$1:$E$567,))</f>
        <v>nb</v>
      </c>
      <c r="R626" s="42"/>
      <c r="S626" s="42"/>
      <c r="U626" s="43"/>
      <c r="Z626" s="44"/>
      <c r="AA626" s="44"/>
      <c r="AB626" s="436"/>
      <c r="AC626" s="437"/>
      <c r="AD626" s="300"/>
      <c r="AE626" s="438"/>
      <c r="AF626" s="438"/>
      <c r="AG626" s="438"/>
      <c r="AH626" s="439"/>
      <c r="AI626" s="439"/>
      <c r="AJ626" s="439"/>
      <c r="AK626" s="439"/>
      <c r="BD626" s="44"/>
    </row>
    <row r="627" spans="1:56" ht="25.5" customHeight="1" x14ac:dyDescent="0.2">
      <c r="A627" s="32" t="str">
        <f>IF(OR('Rote Liste'!$BC627="H",'Rote Liste'!$BC627="V"),"",J627)</f>
        <v/>
      </c>
      <c r="B627" s="48" t="str">
        <f t="shared" si="10"/>
        <v/>
      </c>
      <c r="C627" s="49" t="s">
        <v>3214</v>
      </c>
      <c r="D627" s="50"/>
      <c r="E627" s="51"/>
      <c r="F627" s="52"/>
      <c r="G627" s="53"/>
      <c r="H627" s="53"/>
      <c r="I627" s="54"/>
      <c r="J627" s="54" t="str">
        <f>INDEX(ESV!$D$1:$D$567,MATCH(IF(ISNA(INDEX(KLAV!$B$2:$B$10,MATCH(IF(ISBLANK($D627)," ",$D627),KLAV!$A$2:$A$10,0))+INDEX(KLAV!$B$13:$B$21,MATCH(IF(ISBLANK($E627)," ",$E627),KLAV!$A$13:$A$21,0))+INDEX(KLAV!$B$24:$B$30,MATCH(IF(ISBLANK($F627)," ",$F627),KLAV!$A$24:$A$30,0))),999,INDEX(KLAV!$B$2:$B$10,MATCH(IF(ISBLANK($D627)," ",$D627),KLAV!$A$2:$A$10,0))+INDEX(KLAV!$B$13:$B$21,MATCH(IF(ISBLANK($E627)," ",$E627),KLAV!$A$13:$A$21,0))+INDEX(KLAV!$B$24:$B$30,MATCH(IF(ISBLANK($F627)," ",$F627),KLAV!$A$24:$A$30,0))),ESV!$E$1:$E$567,))</f>
        <v>nb</v>
      </c>
      <c r="R627" s="42"/>
      <c r="S627" s="42"/>
      <c r="U627" s="43"/>
      <c r="Z627" s="44"/>
      <c r="AA627" s="44"/>
      <c r="AB627" s="436"/>
      <c r="AC627" s="437"/>
      <c r="AD627" s="300"/>
      <c r="AE627" s="438"/>
      <c r="AF627" s="438"/>
      <c r="AG627" s="438"/>
      <c r="AH627" s="439"/>
      <c r="AI627" s="439"/>
      <c r="AJ627" s="439"/>
      <c r="AK627" s="439"/>
      <c r="BD627" s="44"/>
    </row>
    <row r="628" spans="1:56" ht="25.5" customHeight="1" x14ac:dyDescent="0.2">
      <c r="A628" s="32" t="str">
        <f>IF(OR('Rote Liste'!$BC628="H",'Rote Liste'!$BC628="V"),"",J628)</f>
        <v>nb</v>
      </c>
      <c r="B628" s="48" t="str">
        <f t="shared" si="10"/>
        <v/>
      </c>
      <c r="C628" s="49" t="s">
        <v>2954</v>
      </c>
      <c r="D628" s="50"/>
      <c r="E628" s="51"/>
      <c r="F628" s="52"/>
      <c r="G628" s="53"/>
      <c r="H628" s="53"/>
      <c r="I628" s="54"/>
      <c r="J628" s="54" t="str">
        <f>INDEX(ESV!$D$1:$D$567,MATCH(IF(ISNA(INDEX(KLAV!$B$2:$B$10,MATCH(IF(ISBLANK($D628)," ",$D628),KLAV!$A$2:$A$10,0))+INDEX(KLAV!$B$13:$B$21,MATCH(IF(ISBLANK($E628)," ",$E628),KLAV!$A$13:$A$21,0))+INDEX(KLAV!$B$24:$B$30,MATCH(IF(ISBLANK($F628)," ",$F628),KLAV!$A$24:$A$30,0))),999,INDEX(KLAV!$B$2:$B$10,MATCH(IF(ISBLANK($D628)," ",$D628),KLAV!$A$2:$A$10,0))+INDEX(KLAV!$B$13:$B$21,MATCH(IF(ISBLANK($E628)," ",$E628),KLAV!$A$13:$A$21,0))+INDEX(KLAV!$B$24:$B$30,MATCH(IF(ISBLANK($F628)," ",$F628),KLAV!$A$24:$A$30,0))),ESV!$E$1:$E$567,))</f>
        <v>nb</v>
      </c>
      <c r="R628" s="42"/>
      <c r="S628" s="42"/>
      <c r="U628" s="43"/>
      <c r="Z628" s="44"/>
      <c r="AA628" s="44"/>
      <c r="AB628" s="436"/>
      <c r="AC628" s="437"/>
      <c r="AD628" s="300"/>
      <c r="AE628" s="438"/>
      <c r="AF628" s="438"/>
      <c r="AG628" s="438"/>
      <c r="AH628" s="439"/>
      <c r="AI628" s="439"/>
      <c r="AJ628" s="439"/>
      <c r="AK628" s="439"/>
      <c r="BD628" s="44"/>
    </row>
    <row r="629" spans="1:56" ht="25.5" customHeight="1" x14ac:dyDescent="0.2">
      <c r="A629" s="32" t="str">
        <f>IF(OR('Rote Liste'!$BC629="H",'Rote Liste'!$BC629="V"),"",J629)</f>
        <v>nb</v>
      </c>
      <c r="B629" s="48" t="str">
        <f t="shared" si="10"/>
        <v/>
      </c>
      <c r="C629" s="49" t="s">
        <v>2955</v>
      </c>
      <c r="D629" s="50"/>
      <c r="E629" s="51"/>
      <c r="F629" s="52"/>
      <c r="G629" s="53"/>
      <c r="H629" s="53"/>
      <c r="I629" s="54"/>
      <c r="J629" s="54" t="str">
        <f>INDEX(ESV!$D$1:$D$567,MATCH(IF(ISNA(INDEX(KLAV!$B$2:$B$10,MATCH(IF(ISBLANK($D629)," ",$D629),KLAV!$A$2:$A$10,0))+INDEX(KLAV!$B$13:$B$21,MATCH(IF(ISBLANK($E629)," ",$E629),KLAV!$A$13:$A$21,0))+INDEX(KLAV!$B$24:$B$30,MATCH(IF(ISBLANK($F629)," ",$F629),KLAV!$A$24:$A$30,0))),999,INDEX(KLAV!$B$2:$B$10,MATCH(IF(ISBLANK($D629)," ",$D629),KLAV!$A$2:$A$10,0))+INDEX(KLAV!$B$13:$B$21,MATCH(IF(ISBLANK($E629)," ",$E629),KLAV!$A$13:$A$21,0))+INDEX(KLAV!$B$24:$B$30,MATCH(IF(ISBLANK($F629)," ",$F629),KLAV!$A$24:$A$30,0))),ESV!$E$1:$E$567,))</f>
        <v>nb</v>
      </c>
      <c r="R629" s="42"/>
      <c r="S629" s="42"/>
      <c r="U629" s="43"/>
      <c r="Z629" s="44"/>
      <c r="AA629" s="44"/>
      <c r="AB629" s="436"/>
      <c r="AC629" s="437"/>
      <c r="AD629" s="300"/>
      <c r="AE629" s="438"/>
      <c r="AF629" s="438"/>
      <c r="AG629" s="438"/>
      <c r="AH629" s="439"/>
      <c r="AI629" s="439"/>
      <c r="AJ629" s="439"/>
      <c r="AK629" s="439"/>
      <c r="BD629" s="44"/>
    </row>
    <row r="630" spans="1:56" ht="25.5" customHeight="1" x14ac:dyDescent="0.2">
      <c r="A630" s="32" t="str">
        <f>IF(OR('Rote Liste'!$BC630="H",'Rote Liste'!$BC630="V"),"",J630)</f>
        <v>nb</v>
      </c>
      <c r="B630" s="48" t="str">
        <f t="shared" si="10"/>
        <v/>
      </c>
      <c r="C630" s="49" t="s">
        <v>2956</v>
      </c>
      <c r="D630" s="50"/>
      <c r="E630" s="51"/>
      <c r="F630" s="52"/>
      <c r="G630" s="53"/>
      <c r="H630" s="53"/>
      <c r="I630" s="54"/>
      <c r="J630" s="54" t="str">
        <f>INDEX(ESV!$D$1:$D$567,MATCH(IF(ISNA(INDEX(KLAV!$B$2:$B$10,MATCH(IF(ISBLANK($D630)," ",$D630),KLAV!$A$2:$A$10,0))+INDEX(KLAV!$B$13:$B$21,MATCH(IF(ISBLANK($E630)," ",$E630),KLAV!$A$13:$A$21,0))+INDEX(KLAV!$B$24:$B$30,MATCH(IF(ISBLANK($F630)," ",$F630),KLAV!$A$24:$A$30,0))),999,INDEX(KLAV!$B$2:$B$10,MATCH(IF(ISBLANK($D630)," ",$D630),KLAV!$A$2:$A$10,0))+INDEX(KLAV!$B$13:$B$21,MATCH(IF(ISBLANK($E630)," ",$E630),KLAV!$A$13:$A$21,0))+INDEX(KLAV!$B$24:$B$30,MATCH(IF(ISBLANK($F630)," ",$F630),KLAV!$A$24:$A$30,0))),ESV!$E$1:$E$567,))</f>
        <v>nb</v>
      </c>
      <c r="R630" s="42"/>
      <c r="S630" s="42"/>
      <c r="U630" s="43"/>
      <c r="Z630" s="44"/>
      <c r="AA630" s="44"/>
      <c r="AB630" s="436"/>
      <c r="AC630" s="437"/>
      <c r="AD630" s="300"/>
      <c r="AE630" s="438"/>
      <c r="AF630" s="438"/>
      <c r="AG630" s="438"/>
      <c r="AH630" s="439"/>
      <c r="AI630" s="439"/>
      <c r="AJ630" s="439"/>
      <c r="AK630" s="439"/>
      <c r="BD630" s="44"/>
    </row>
    <row r="631" spans="1:56" ht="25.5" customHeight="1" x14ac:dyDescent="0.2">
      <c r="A631" s="32" t="str">
        <f>IF(OR('Rote Liste'!$BC631="H",'Rote Liste'!$BC631="V"),"",J631)</f>
        <v>nb</v>
      </c>
      <c r="B631" s="48" t="str">
        <f t="shared" si="10"/>
        <v/>
      </c>
      <c r="C631" s="49" t="s">
        <v>2957</v>
      </c>
      <c r="D631" s="50"/>
      <c r="E631" s="51"/>
      <c r="F631" s="52"/>
      <c r="G631" s="53"/>
      <c r="H631" s="53"/>
      <c r="I631" s="54"/>
      <c r="J631" s="54" t="str">
        <f>INDEX(ESV!$D$1:$D$567,MATCH(IF(ISNA(INDEX(KLAV!$B$2:$B$10,MATCH(IF(ISBLANK($D631)," ",$D631),KLAV!$A$2:$A$10,0))+INDEX(KLAV!$B$13:$B$21,MATCH(IF(ISBLANK($E631)," ",$E631),KLAV!$A$13:$A$21,0))+INDEX(KLAV!$B$24:$B$30,MATCH(IF(ISBLANK($F631)," ",$F631),KLAV!$A$24:$A$30,0))),999,INDEX(KLAV!$B$2:$B$10,MATCH(IF(ISBLANK($D631)," ",$D631),KLAV!$A$2:$A$10,0))+INDEX(KLAV!$B$13:$B$21,MATCH(IF(ISBLANK($E631)," ",$E631),KLAV!$A$13:$A$21,0))+INDEX(KLAV!$B$24:$B$30,MATCH(IF(ISBLANK($F631)," ",$F631),KLAV!$A$24:$A$30,0))),ESV!$E$1:$E$567,))</f>
        <v>nb</v>
      </c>
      <c r="R631" s="42"/>
      <c r="S631" s="42"/>
      <c r="U631" s="43"/>
      <c r="Z631" s="44"/>
      <c r="AA631" s="44"/>
      <c r="AB631" s="436"/>
      <c r="AC631" s="437"/>
      <c r="AD631" s="300"/>
      <c r="AE631" s="438"/>
      <c r="AF631" s="438"/>
      <c r="AG631" s="438"/>
      <c r="AH631" s="439"/>
      <c r="AI631" s="439"/>
      <c r="AJ631" s="439"/>
      <c r="AK631" s="439"/>
      <c r="BD631" s="44"/>
    </row>
    <row r="632" spans="1:56" ht="25.5" customHeight="1" x14ac:dyDescent="0.2">
      <c r="A632" s="32" t="str">
        <f>IF(OR('Rote Liste'!$BC632="H",'Rote Liste'!$BC632="V"),"",J632)</f>
        <v>nb</v>
      </c>
      <c r="B632" s="48" t="str">
        <f t="shared" si="10"/>
        <v/>
      </c>
      <c r="C632" s="49" t="s">
        <v>2958</v>
      </c>
      <c r="D632" s="50"/>
      <c r="E632" s="51"/>
      <c r="F632" s="52"/>
      <c r="G632" s="53"/>
      <c r="H632" s="53"/>
      <c r="I632" s="54"/>
      <c r="J632" s="54" t="str">
        <f>INDEX(ESV!$D$1:$D$567,MATCH(IF(ISNA(INDEX(KLAV!$B$2:$B$10,MATCH(IF(ISBLANK($D632)," ",$D632),KLAV!$A$2:$A$10,0))+INDEX(KLAV!$B$13:$B$21,MATCH(IF(ISBLANK($E632)," ",$E632),KLAV!$A$13:$A$21,0))+INDEX(KLAV!$B$24:$B$30,MATCH(IF(ISBLANK($F632)," ",$F632),KLAV!$A$24:$A$30,0))),999,INDEX(KLAV!$B$2:$B$10,MATCH(IF(ISBLANK($D632)," ",$D632),KLAV!$A$2:$A$10,0))+INDEX(KLAV!$B$13:$B$21,MATCH(IF(ISBLANK($E632)," ",$E632),KLAV!$A$13:$A$21,0))+INDEX(KLAV!$B$24:$B$30,MATCH(IF(ISBLANK($F632)," ",$F632),KLAV!$A$24:$A$30,0))),ESV!$E$1:$E$567,))</f>
        <v>nb</v>
      </c>
      <c r="R632" s="42"/>
      <c r="S632" s="42"/>
      <c r="U632" s="43"/>
      <c r="Z632" s="44"/>
      <c r="AA632" s="44"/>
      <c r="AB632" s="436"/>
      <c r="AC632" s="437"/>
      <c r="AD632" s="300"/>
      <c r="AE632" s="438"/>
      <c r="AF632" s="438"/>
      <c r="AG632" s="438"/>
      <c r="AH632" s="439"/>
      <c r="AI632" s="439"/>
      <c r="AJ632" s="439"/>
      <c r="AK632" s="439"/>
      <c r="BD632" s="44"/>
    </row>
    <row r="633" spans="1:56" ht="25.5" customHeight="1" x14ac:dyDescent="0.2">
      <c r="A633" s="32" t="str">
        <f>IF(OR('Rote Liste'!$BC633="H",'Rote Liste'!$BC633="V"),"",J633)</f>
        <v>nb</v>
      </c>
      <c r="B633" s="48" t="str">
        <f t="shared" si="10"/>
        <v/>
      </c>
      <c r="C633" s="49" t="s">
        <v>2959</v>
      </c>
      <c r="D633" s="50"/>
      <c r="E633" s="51"/>
      <c r="F633" s="52"/>
      <c r="G633" s="53"/>
      <c r="H633" s="53"/>
      <c r="I633" s="54"/>
      <c r="J633" s="54" t="str">
        <f>INDEX(ESV!$D$1:$D$567,MATCH(IF(ISNA(INDEX(KLAV!$B$2:$B$10,MATCH(IF(ISBLANK($D633)," ",$D633),KLAV!$A$2:$A$10,0))+INDEX(KLAV!$B$13:$B$21,MATCH(IF(ISBLANK($E633)," ",$E633),KLAV!$A$13:$A$21,0))+INDEX(KLAV!$B$24:$B$30,MATCH(IF(ISBLANK($F633)," ",$F633),KLAV!$A$24:$A$30,0))),999,INDEX(KLAV!$B$2:$B$10,MATCH(IF(ISBLANK($D633)," ",$D633),KLAV!$A$2:$A$10,0))+INDEX(KLAV!$B$13:$B$21,MATCH(IF(ISBLANK($E633)," ",$E633),KLAV!$A$13:$A$21,0))+INDEX(KLAV!$B$24:$B$30,MATCH(IF(ISBLANK($F633)," ",$F633),KLAV!$A$24:$A$30,0))),ESV!$E$1:$E$567,))</f>
        <v>nb</v>
      </c>
      <c r="R633" s="42"/>
      <c r="S633" s="42"/>
      <c r="U633" s="43"/>
      <c r="Z633" s="44"/>
      <c r="AA633" s="44"/>
      <c r="AB633" s="436"/>
      <c r="AC633" s="437"/>
      <c r="AD633" s="300"/>
      <c r="AE633" s="438"/>
      <c r="AF633" s="438"/>
      <c r="AG633" s="438"/>
      <c r="AH633" s="439"/>
      <c r="AI633" s="439"/>
      <c r="AJ633" s="439"/>
      <c r="AK633" s="439"/>
      <c r="BD633" s="44"/>
    </row>
    <row r="634" spans="1:56" ht="25.5" customHeight="1" x14ac:dyDescent="0.2">
      <c r="A634" s="32" t="str">
        <f>IF(OR('Rote Liste'!$BC634="H",'Rote Liste'!$BC634="V"),"",J634)</f>
        <v>nb</v>
      </c>
      <c r="B634" s="48" t="str">
        <f t="shared" si="10"/>
        <v/>
      </c>
      <c r="C634" s="49" t="s">
        <v>2960</v>
      </c>
      <c r="D634" s="50"/>
      <c r="E634" s="51"/>
      <c r="F634" s="52"/>
      <c r="G634" s="53"/>
      <c r="H634" s="53"/>
      <c r="I634" s="54"/>
      <c r="J634" s="54" t="str">
        <f>INDEX(ESV!$D$1:$D$567,MATCH(IF(ISNA(INDEX(KLAV!$B$2:$B$10,MATCH(IF(ISBLANK($D634)," ",$D634),KLAV!$A$2:$A$10,0))+INDEX(KLAV!$B$13:$B$21,MATCH(IF(ISBLANK($E634)," ",$E634),KLAV!$A$13:$A$21,0))+INDEX(KLAV!$B$24:$B$30,MATCH(IF(ISBLANK($F634)," ",$F634),KLAV!$A$24:$A$30,0))),999,INDEX(KLAV!$B$2:$B$10,MATCH(IF(ISBLANK($D634)," ",$D634),KLAV!$A$2:$A$10,0))+INDEX(KLAV!$B$13:$B$21,MATCH(IF(ISBLANK($E634)," ",$E634),KLAV!$A$13:$A$21,0))+INDEX(KLAV!$B$24:$B$30,MATCH(IF(ISBLANK($F634)," ",$F634),KLAV!$A$24:$A$30,0))),ESV!$E$1:$E$567,))</f>
        <v>nb</v>
      </c>
      <c r="R634" s="42"/>
      <c r="S634" s="42"/>
      <c r="U634" s="43"/>
      <c r="Z634" s="44"/>
      <c r="AA634" s="44"/>
      <c r="AB634" s="436"/>
      <c r="AC634" s="437"/>
      <c r="AD634" s="300"/>
      <c r="AE634" s="438"/>
      <c r="AF634" s="438"/>
      <c r="AG634" s="438"/>
      <c r="AH634" s="439"/>
      <c r="AI634" s="439"/>
      <c r="AJ634" s="439"/>
      <c r="AK634" s="439"/>
      <c r="BD634" s="44"/>
    </row>
    <row r="635" spans="1:56" ht="25.5" customHeight="1" x14ac:dyDescent="0.2">
      <c r="A635" s="32" t="str">
        <f>IF(OR('Rote Liste'!$BC635="H",'Rote Liste'!$BC635="V"),"",J635)</f>
        <v>nb</v>
      </c>
      <c r="B635" s="48" t="str">
        <f t="shared" si="10"/>
        <v/>
      </c>
      <c r="C635" s="49" t="s">
        <v>2961</v>
      </c>
      <c r="D635" s="50"/>
      <c r="E635" s="51"/>
      <c r="F635" s="52"/>
      <c r="G635" s="53"/>
      <c r="H635" s="53"/>
      <c r="I635" s="54"/>
      <c r="J635" s="54" t="str">
        <f>INDEX(ESV!$D$1:$D$567,MATCH(IF(ISNA(INDEX(KLAV!$B$2:$B$10,MATCH(IF(ISBLANK($D635)," ",$D635),KLAV!$A$2:$A$10,0))+INDEX(KLAV!$B$13:$B$21,MATCH(IF(ISBLANK($E635)," ",$E635),KLAV!$A$13:$A$21,0))+INDEX(KLAV!$B$24:$B$30,MATCH(IF(ISBLANK($F635)," ",$F635),KLAV!$A$24:$A$30,0))),999,INDEX(KLAV!$B$2:$B$10,MATCH(IF(ISBLANK($D635)," ",$D635),KLAV!$A$2:$A$10,0))+INDEX(KLAV!$B$13:$B$21,MATCH(IF(ISBLANK($E635)," ",$E635),KLAV!$A$13:$A$21,0))+INDEX(KLAV!$B$24:$B$30,MATCH(IF(ISBLANK($F635)," ",$F635),KLAV!$A$24:$A$30,0))),ESV!$E$1:$E$567,))</f>
        <v>nb</v>
      </c>
      <c r="R635" s="42"/>
      <c r="S635" s="42"/>
      <c r="U635" s="43"/>
      <c r="Z635" s="44"/>
      <c r="AA635" s="44"/>
      <c r="AB635" s="436"/>
      <c r="AC635" s="437"/>
      <c r="AD635" s="300"/>
      <c r="AE635" s="438"/>
      <c r="AF635" s="438"/>
      <c r="AG635" s="438"/>
      <c r="AH635" s="439"/>
      <c r="AI635" s="439"/>
      <c r="AJ635" s="439"/>
      <c r="AK635" s="439"/>
      <c r="BD635" s="44"/>
    </row>
    <row r="636" spans="1:56" ht="25.5" customHeight="1" x14ac:dyDescent="0.2">
      <c r="A636" s="32" t="str">
        <f>IF(OR('Rote Liste'!$BC636="H",'Rote Liste'!$BC636="V"),"",J636)</f>
        <v>nb</v>
      </c>
      <c r="B636" s="48" t="str">
        <f t="shared" si="10"/>
        <v/>
      </c>
      <c r="C636" s="49" t="s">
        <v>2962</v>
      </c>
      <c r="D636" s="50"/>
      <c r="E636" s="51"/>
      <c r="F636" s="52"/>
      <c r="G636" s="53"/>
      <c r="H636" s="53"/>
      <c r="I636" s="54"/>
      <c r="J636" s="54" t="str">
        <f>INDEX(ESV!$D$1:$D$567,MATCH(IF(ISNA(INDEX(KLAV!$B$2:$B$10,MATCH(IF(ISBLANK($D636)," ",$D636),KLAV!$A$2:$A$10,0))+INDEX(KLAV!$B$13:$B$21,MATCH(IF(ISBLANK($E636)," ",$E636),KLAV!$A$13:$A$21,0))+INDEX(KLAV!$B$24:$B$30,MATCH(IF(ISBLANK($F636)," ",$F636),KLAV!$A$24:$A$30,0))),999,INDEX(KLAV!$B$2:$B$10,MATCH(IF(ISBLANK($D636)," ",$D636),KLAV!$A$2:$A$10,0))+INDEX(KLAV!$B$13:$B$21,MATCH(IF(ISBLANK($E636)," ",$E636),KLAV!$A$13:$A$21,0))+INDEX(KLAV!$B$24:$B$30,MATCH(IF(ISBLANK($F636)," ",$F636),KLAV!$A$24:$A$30,0))),ESV!$E$1:$E$567,))</f>
        <v>nb</v>
      </c>
      <c r="R636" s="42"/>
      <c r="S636" s="42"/>
      <c r="U636" s="43"/>
      <c r="Z636" s="44"/>
      <c r="AA636" s="44"/>
      <c r="AB636" s="436"/>
      <c r="AC636" s="437"/>
      <c r="AD636" s="300"/>
      <c r="AE636" s="438"/>
      <c r="AF636" s="438"/>
      <c r="AG636" s="438"/>
      <c r="AH636" s="439"/>
      <c r="AI636" s="439"/>
      <c r="AJ636" s="439"/>
      <c r="AK636" s="439"/>
      <c r="BD636" s="44"/>
    </row>
    <row r="637" spans="1:56" ht="25.5" customHeight="1" x14ac:dyDescent="0.2">
      <c r="A637" s="32" t="str">
        <f>IF(OR('Rote Liste'!$BC637="H",'Rote Liste'!$BC637="V"),"",J637)</f>
        <v>nb</v>
      </c>
      <c r="B637" s="48" t="str">
        <f t="shared" si="10"/>
        <v/>
      </c>
      <c r="C637" s="49" t="s">
        <v>2963</v>
      </c>
      <c r="D637" s="50"/>
      <c r="E637" s="51"/>
      <c r="F637" s="52"/>
      <c r="G637" s="53"/>
      <c r="H637" s="53"/>
      <c r="I637" s="54"/>
      <c r="J637" s="54" t="str">
        <f>INDEX(ESV!$D$1:$D$567,MATCH(IF(ISNA(INDEX(KLAV!$B$2:$B$10,MATCH(IF(ISBLANK($D637)," ",$D637),KLAV!$A$2:$A$10,0))+INDEX(KLAV!$B$13:$B$21,MATCH(IF(ISBLANK($E637)," ",$E637),KLAV!$A$13:$A$21,0))+INDEX(KLAV!$B$24:$B$30,MATCH(IF(ISBLANK($F637)," ",$F637),KLAV!$A$24:$A$30,0))),999,INDEX(KLAV!$B$2:$B$10,MATCH(IF(ISBLANK($D637)," ",$D637),KLAV!$A$2:$A$10,0))+INDEX(KLAV!$B$13:$B$21,MATCH(IF(ISBLANK($E637)," ",$E637),KLAV!$A$13:$A$21,0))+INDEX(KLAV!$B$24:$B$30,MATCH(IF(ISBLANK($F637)," ",$F637),KLAV!$A$24:$A$30,0))),ESV!$E$1:$E$567,))</f>
        <v>nb</v>
      </c>
      <c r="R637" s="42"/>
      <c r="S637" s="42"/>
      <c r="U637" s="43"/>
      <c r="Z637" s="44"/>
      <c r="AA637" s="44"/>
      <c r="AB637" s="436"/>
      <c r="AC637" s="437"/>
      <c r="AD637" s="300"/>
      <c r="AE637" s="438"/>
      <c r="AF637" s="438"/>
      <c r="AG637" s="438"/>
      <c r="AH637" s="439"/>
      <c r="AI637" s="439"/>
      <c r="AJ637" s="439"/>
      <c r="AK637" s="439"/>
      <c r="BD637" s="44"/>
    </row>
    <row r="638" spans="1:56" ht="25.5" customHeight="1" x14ac:dyDescent="0.2">
      <c r="A638" s="32" t="str">
        <f>IF(OR('Rote Liste'!$BC638="H",'Rote Liste'!$BC638="V"),"",J638)</f>
        <v>nb</v>
      </c>
      <c r="B638" s="48" t="str">
        <f t="shared" si="10"/>
        <v/>
      </c>
      <c r="C638" s="49" t="s">
        <v>2964</v>
      </c>
      <c r="D638" s="50"/>
      <c r="E638" s="51"/>
      <c r="F638" s="52"/>
      <c r="G638" s="53"/>
      <c r="H638" s="53"/>
      <c r="I638" s="54"/>
      <c r="J638" s="54" t="str">
        <f>INDEX(ESV!$D$1:$D$567,MATCH(IF(ISNA(INDEX(KLAV!$B$2:$B$10,MATCH(IF(ISBLANK($D638)," ",$D638),KLAV!$A$2:$A$10,0))+INDEX(KLAV!$B$13:$B$21,MATCH(IF(ISBLANK($E638)," ",$E638),KLAV!$A$13:$A$21,0))+INDEX(KLAV!$B$24:$B$30,MATCH(IF(ISBLANK($F638)," ",$F638),KLAV!$A$24:$A$30,0))),999,INDEX(KLAV!$B$2:$B$10,MATCH(IF(ISBLANK($D638)," ",$D638),KLAV!$A$2:$A$10,0))+INDEX(KLAV!$B$13:$B$21,MATCH(IF(ISBLANK($E638)," ",$E638),KLAV!$A$13:$A$21,0))+INDEX(KLAV!$B$24:$B$30,MATCH(IF(ISBLANK($F638)," ",$F638),KLAV!$A$24:$A$30,0))),ESV!$E$1:$E$567,))</f>
        <v>nb</v>
      </c>
      <c r="R638" s="42"/>
      <c r="S638" s="42"/>
      <c r="U638" s="43"/>
      <c r="Z638" s="44"/>
      <c r="AA638" s="44"/>
      <c r="AB638" s="436"/>
      <c r="AC638" s="437"/>
      <c r="AD638" s="300"/>
      <c r="AE638" s="438"/>
      <c r="AF638" s="438"/>
      <c r="AG638" s="438"/>
      <c r="AH638" s="439"/>
      <c r="AI638" s="439"/>
      <c r="AJ638" s="439"/>
      <c r="AK638" s="439"/>
      <c r="BD638" s="44"/>
    </row>
    <row r="639" spans="1:56" ht="25.5" customHeight="1" x14ac:dyDescent="0.2">
      <c r="A639" s="32" t="str">
        <f>IF(OR('Rote Liste'!$BC639="H",'Rote Liste'!$BC639="V"),"",J639)</f>
        <v>nb</v>
      </c>
      <c r="B639" s="48" t="str">
        <f t="shared" si="10"/>
        <v/>
      </c>
      <c r="C639" s="49" t="s">
        <v>2965</v>
      </c>
      <c r="D639" s="50"/>
      <c r="E639" s="51"/>
      <c r="F639" s="52"/>
      <c r="G639" s="53"/>
      <c r="H639" s="53"/>
      <c r="I639" s="54"/>
      <c r="J639" s="54" t="str">
        <f>INDEX(ESV!$D$1:$D$567,MATCH(IF(ISNA(INDEX(KLAV!$B$2:$B$10,MATCH(IF(ISBLANK($D639)," ",$D639),KLAV!$A$2:$A$10,0))+INDEX(KLAV!$B$13:$B$21,MATCH(IF(ISBLANK($E639)," ",$E639),KLAV!$A$13:$A$21,0))+INDEX(KLAV!$B$24:$B$30,MATCH(IF(ISBLANK($F639)," ",$F639),KLAV!$A$24:$A$30,0))),999,INDEX(KLAV!$B$2:$B$10,MATCH(IF(ISBLANK($D639)," ",$D639),KLAV!$A$2:$A$10,0))+INDEX(KLAV!$B$13:$B$21,MATCH(IF(ISBLANK($E639)," ",$E639),KLAV!$A$13:$A$21,0))+INDEX(KLAV!$B$24:$B$30,MATCH(IF(ISBLANK($F639)," ",$F639),KLAV!$A$24:$A$30,0))),ESV!$E$1:$E$567,))</f>
        <v>nb</v>
      </c>
      <c r="R639" s="42"/>
      <c r="S639" s="42"/>
      <c r="U639" s="43"/>
      <c r="Z639" s="44"/>
      <c r="AA639" s="44"/>
      <c r="AB639" s="436"/>
      <c r="AC639" s="437"/>
      <c r="AD639" s="300"/>
      <c r="AE639" s="438"/>
      <c r="AF639" s="438"/>
      <c r="AG639" s="438"/>
      <c r="AH639" s="439"/>
      <c r="AI639" s="439"/>
      <c r="AJ639" s="439"/>
      <c r="AK639" s="439"/>
      <c r="BD639" s="44"/>
    </row>
    <row r="640" spans="1:56" ht="25.5" customHeight="1" x14ac:dyDescent="0.2">
      <c r="A640" s="32" t="str">
        <f>IF(OR('Rote Liste'!$BC640="H",'Rote Liste'!$BC640="V"),"",J640)</f>
        <v>nb</v>
      </c>
      <c r="B640" s="48" t="str">
        <f t="shared" si="10"/>
        <v/>
      </c>
      <c r="C640" s="49" t="s">
        <v>2966</v>
      </c>
      <c r="D640" s="50"/>
      <c r="E640" s="51"/>
      <c r="F640" s="52"/>
      <c r="G640" s="53"/>
      <c r="H640" s="53"/>
      <c r="I640" s="54"/>
      <c r="J640" s="54" t="str">
        <f>INDEX(ESV!$D$1:$D$567,MATCH(IF(ISNA(INDEX(KLAV!$B$2:$B$10,MATCH(IF(ISBLANK($D640)," ",$D640),KLAV!$A$2:$A$10,0))+INDEX(KLAV!$B$13:$B$21,MATCH(IF(ISBLANK($E640)," ",$E640),KLAV!$A$13:$A$21,0))+INDEX(KLAV!$B$24:$B$30,MATCH(IF(ISBLANK($F640)," ",$F640),KLAV!$A$24:$A$30,0))),999,INDEX(KLAV!$B$2:$B$10,MATCH(IF(ISBLANK($D640)," ",$D640),KLAV!$A$2:$A$10,0))+INDEX(KLAV!$B$13:$B$21,MATCH(IF(ISBLANK($E640)," ",$E640),KLAV!$A$13:$A$21,0))+INDEX(KLAV!$B$24:$B$30,MATCH(IF(ISBLANK($F640)," ",$F640),KLAV!$A$24:$A$30,0))),ESV!$E$1:$E$567,))</f>
        <v>nb</v>
      </c>
      <c r="R640" s="42"/>
      <c r="S640" s="42"/>
      <c r="U640" s="43"/>
      <c r="Z640" s="44"/>
      <c r="AA640" s="44"/>
      <c r="AB640" s="436"/>
      <c r="AC640" s="437"/>
      <c r="AD640" s="300"/>
      <c r="AE640" s="438"/>
      <c r="AF640" s="438"/>
      <c r="AG640" s="438"/>
      <c r="AH640" s="439"/>
      <c r="AI640" s="439"/>
      <c r="AJ640" s="439"/>
      <c r="AK640" s="439"/>
      <c r="BD640" s="44"/>
    </row>
    <row r="641" spans="1:56" ht="25.5" customHeight="1" x14ac:dyDescent="0.2">
      <c r="A641" s="32" t="str">
        <f>IF(OR('Rote Liste'!$BC641="H",'Rote Liste'!$BC641="V"),"",J641)</f>
        <v>nb</v>
      </c>
      <c r="B641" s="48" t="str">
        <f t="shared" si="10"/>
        <v/>
      </c>
      <c r="C641" s="49" t="s">
        <v>2967</v>
      </c>
      <c r="D641" s="50"/>
      <c r="E641" s="51"/>
      <c r="F641" s="52"/>
      <c r="G641" s="53"/>
      <c r="H641" s="53"/>
      <c r="I641" s="54"/>
      <c r="J641" s="54" t="str">
        <f>INDEX(ESV!$D$1:$D$567,MATCH(IF(ISNA(INDEX(KLAV!$B$2:$B$10,MATCH(IF(ISBLANK($D641)," ",$D641),KLAV!$A$2:$A$10,0))+INDEX(KLAV!$B$13:$B$21,MATCH(IF(ISBLANK($E641)," ",$E641),KLAV!$A$13:$A$21,0))+INDEX(KLAV!$B$24:$B$30,MATCH(IF(ISBLANK($F641)," ",$F641),KLAV!$A$24:$A$30,0))),999,INDEX(KLAV!$B$2:$B$10,MATCH(IF(ISBLANK($D641)," ",$D641),KLAV!$A$2:$A$10,0))+INDEX(KLAV!$B$13:$B$21,MATCH(IF(ISBLANK($E641)," ",$E641),KLAV!$A$13:$A$21,0))+INDEX(KLAV!$B$24:$B$30,MATCH(IF(ISBLANK($F641)," ",$F641),KLAV!$A$24:$A$30,0))),ESV!$E$1:$E$567,))</f>
        <v>nb</v>
      </c>
      <c r="R641" s="42"/>
      <c r="S641" s="42"/>
      <c r="U641" s="43"/>
      <c r="Z641" s="44"/>
      <c r="AA641" s="44"/>
      <c r="AB641" s="436"/>
      <c r="AC641" s="437"/>
      <c r="AD641" s="300"/>
      <c r="AE641" s="438"/>
      <c r="AF641" s="438"/>
      <c r="AG641" s="438"/>
      <c r="AH641" s="439"/>
      <c r="AI641" s="439"/>
      <c r="AJ641" s="439"/>
      <c r="AK641" s="439"/>
      <c r="BD641" s="44"/>
    </row>
    <row r="642" spans="1:56" ht="25.5" customHeight="1" x14ac:dyDescent="0.2">
      <c r="A642" s="32" t="str">
        <f>IF(OR('Rote Liste'!$BC642="H",'Rote Liste'!$BC642="V"),"",J642)</f>
        <v>nb</v>
      </c>
      <c r="B642" s="48" t="str">
        <f t="shared" si="10"/>
        <v/>
      </c>
      <c r="C642" s="49" t="s">
        <v>2968</v>
      </c>
      <c r="D642" s="50"/>
      <c r="E642" s="51"/>
      <c r="F642" s="52"/>
      <c r="G642" s="53"/>
      <c r="H642" s="53"/>
      <c r="I642" s="54"/>
      <c r="J642" s="54" t="str">
        <f>INDEX(ESV!$D$1:$D$567,MATCH(IF(ISNA(INDEX(KLAV!$B$2:$B$10,MATCH(IF(ISBLANK($D642)," ",$D642),KLAV!$A$2:$A$10,0))+INDEX(KLAV!$B$13:$B$21,MATCH(IF(ISBLANK($E642)," ",$E642),KLAV!$A$13:$A$21,0))+INDEX(KLAV!$B$24:$B$30,MATCH(IF(ISBLANK($F642)," ",$F642),KLAV!$A$24:$A$30,0))),999,INDEX(KLAV!$B$2:$B$10,MATCH(IF(ISBLANK($D642)," ",$D642),KLAV!$A$2:$A$10,0))+INDEX(KLAV!$B$13:$B$21,MATCH(IF(ISBLANK($E642)," ",$E642),KLAV!$A$13:$A$21,0))+INDEX(KLAV!$B$24:$B$30,MATCH(IF(ISBLANK($F642)," ",$F642),KLAV!$A$24:$A$30,0))),ESV!$E$1:$E$567,))</f>
        <v>nb</v>
      </c>
      <c r="R642" s="42"/>
      <c r="S642" s="42"/>
      <c r="U642" s="43"/>
      <c r="Z642" s="44"/>
      <c r="AA642" s="44"/>
      <c r="AB642" s="436"/>
      <c r="AC642" s="437"/>
      <c r="AD642" s="300"/>
      <c r="AE642" s="438"/>
      <c r="AF642" s="438"/>
      <c r="AG642" s="438"/>
      <c r="AH642" s="439"/>
      <c r="AI642" s="439"/>
      <c r="AJ642" s="439"/>
      <c r="AK642" s="439"/>
      <c r="BD642" s="44"/>
    </row>
    <row r="643" spans="1:56" ht="25.5" customHeight="1" x14ac:dyDescent="0.2">
      <c r="A643" s="32" t="str">
        <f>IF(OR('Rote Liste'!$BC643="H",'Rote Liste'!$BC643="V"),"",J643)</f>
        <v>nb</v>
      </c>
      <c r="B643" s="48" t="str">
        <f t="shared" si="10"/>
        <v/>
      </c>
      <c r="C643" s="49" t="s">
        <v>2969</v>
      </c>
      <c r="D643" s="50"/>
      <c r="E643" s="51"/>
      <c r="F643" s="52"/>
      <c r="G643" s="53"/>
      <c r="H643" s="53"/>
      <c r="I643" s="54"/>
      <c r="J643" s="54" t="str">
        <f>INDEX(ESV!$D$1:$D$567,MATCH(IF(ISNA(INDEX(KLAV!$B$2:$B$10,MATCH(IF(ISBLANK($D643)," ",$D643),KLAV!$A$2:$A$10,0))+INDEX(KLAV!$B$13:$B$21,MATCH(IF(ISBLANK($E643)," ",$E643),KLAV!$A$13:$A$21,0))+INDEX(KLAV!$B$24:$B$30,MATCH(IF(ISBLANK($F643)," ",$F643),KLAV!$A$24:$A$30,0))),999,INDEX(KLAV!$B$2:$B$10,MATCH(IF(ISBLANK($D643)," ",$D643),KLAV!$A$2:$A$10,0))+INDEX(KLAV!$B$13:$B$21,MATCH(IF(ISBLANK($E643)," ",$E643),KLAV!$A$13:$A$21,0))+INDEX(KLAV!$B$24:$B$30,MATCH(IF(ISBLANK($F643)," ",$F643),KLAV!$A$24:$A$30,0))),ESV!$E$1:$E$567,))</f>
        <v>nb</v>
      </c>
      <c r="R643" s="42"/>
      <c r="S643" s="42"/>
      <c r="U643" s="43"/>
      <c r="Z643" s="44"/>
      <c r="AA643" s="44"/>
      <c r="AB643" s="436"/>
      <c r="AC643" s="437"/>
      <c r="AD643" s="300"/>
      <c r="AE643" s="438"/>
      <c r="AF643" s="438"/>
      <c r="AG643" s="438"/>
      <c r="AH643" s="439"/>
      <c r="AI643" s="439"/>
      <c r="AJ643" s="439"/>
      <c r="AK643" s="439"/>
      <c r="BD643" s="44"/>
    </row>
    <row r="644" spans="1:56" ht="25.5" customHeight="1" x14ac:dyDescent="0.2">
      <c r="A644" s="32" t="str">
        <f>IF(OR('Rote Liste'!$BC644="H",'Rote Liste'!$BC644="V"),"",J644)</f>
        <v>nb</v>
      </c>
      <c r="B644" s="48" t="str">
        <f t="shared" si="10"/>
        <v/>
      </c>
      <c r="C644" s="49" t="s">
        <v>2970</v>
      </c>
      <c r="D644" s="50"/>
      <c r="E644" s="51"/>
      <c r="F644" s="52"/>
      <c r="G644" s="53"/>
      <c r="H644" s="53"/>
      <c r="I644" s="54"/>
      <c r="J644" s="54" t="str">
        <f>INDEX(ESV!$D$1:$D$567,MATCH(IF(ISNA(INDEX(KLAV!$B$2:$B$10,MATCH(IF(ISBLANK($D644)," ",$D644),KLAV!$A$2:$A$10,0))+INDEX(KLAV!$B$13:$B$21,MATCH(IF(ISBLANK($E644)," ",$E644),KLAV!$A$13:$A$21,0))+INDEX(KLAV!$B$24:$B$30,MATCH(IF(ISBLANK($F644)," ",$F644),KLAV!$A$24:$A$30,0))),999,INDEX(KLAV!$B$2:$B$10,MATCH(IF(ISBLANK($D644)," ",$D644),KLAV!$A$2:$A$10,0))+INDEX(KLAV!$B$13:$B$21,MATCH(IF(ISBLANK($E644)," ",$E644),KLAV!$A$13:$A$21,0))+INDEX(KLAV!$B$24:$B$30,MATCH(IF(ISBLANK($F644)," ",$F644),KLAV!$A$24:$A$30,0))),ESV!$E$1:$E$567,))</f>
        <v>nb</v>
      </c>
      <c r="R644" s="42"/>
      <c r="S644" s="42"/>
      <c r="U644" s="43"/>
      <c r="Z644" s="44"/>
      <c r="AA644" s="44"/>
      <c r="AB644" s="436"/>
      <c r="AC644" s="437"/>
      <c r="AD644" s="300"/>
      <c r="AE644" s="438"/>
      <c r="AF644" s="438"/>
      <c r="AG644" s="438"/>
      <c r="AH644" s="439"/>
      <c r="AI644" s="439"/>
      <c r="AJ644" s="439"/>
      <c r="AK644" s="439"/>
      <c r="BD644" s="44"/>
    </row>
    <row r="645" spans="1:56" ht="25.5" customHeight="1" x14ac:dyDescent="0.2">
      <c r="A645" s="32" t="str">
        <f>IF(OR('Rote Liste'!$BC645="H",'Rote Liste'!$BC645="V"),"",J645)</f>
        <v>nb</v>
      </c>
      <c r="B645" s="48" t="str">
        <f t="shared" si="10"/>
        <v/>
      </c>
      <c r="C645" s="49" t="s">
        <v>2971</v>
      </c>
      <c r="D645" s="50"/>
      <c r="E645" s="51"/>
      <c r="F645" s="52"/>
      <c r="G645" s="53"/>
      <c r="H645" s="53"/>
      <c r="I645" s="54"/>
      <c r="J645" s="54" t="str">
        <f>INDEX(ESV!$D$1:$D$567,MATCH(IF(ISNA(INDEX(KLAV!$B$2:$B$10,MATCH(IF(ISBLANK($D645)," ",$D645),KLAV!$A$2:$A$10,0))+INDEX(KLAV!$B$13:$B$21,MATCH(IF(ISBLANK($E645)," ",$E645),KLAV!$A$13:$A$21,0))+INDEX(KLAV!$B$24:$B$30,MATCH(IF(ISBLANK($F645)," ",$F645),KLAV!$A$24:$A$30,0))),999,INDEX(KLAV!$B$2:$B$10,MATCH(IF(ISBLANK($D645)," ",$D645),KLAV!$A$2:$A$10,0))+INDEX(KLAV!$B$13:$B$21,MATCH(IF(ISBLANK($E645)," ",$E645),KLAV!$A$13:$A$21,0))+INDEX(KLAV!$B$24:$B$30,MATCH(IF(ISBLANK($F645)," ",$F645),KLAV!$A$24:$A$30,0))),ESV!$E$1:$E$567,))</f>
        <v>nb</v>
      </c>
      <c r="R645" s="42"/>
      <c r="S645" s="42"/>
      <c r="U645" s="43"/>
      <c r="Z645" s="44"/>
      <c r="AA645" s="44"/>
      <c r="AB645" s="436"/>
      <c r="AC645" s="437"/>
      <c r="AD645" s="300"/>
      <c r="AE645" s="438"/>
      <c r="AF645" s="438"/>
      <c r="AG645" s="438"/>
      <c r="AH645" s="439"/>
      <c r="AI645" s="439"/>
      <c r="AJ645" s="439"/>
      <c r="AK645" s="439"/>
      <c r="BD645" s="44"/>
    </row>
    <row r="646" spans="1:56" ht="25.5" customHeight="1" x14ac:dyDescent="0.2">
      <c r="A646" s="32" t="str">
        <f>IF(OR('Rote Liste'!$BC646="H",'Rote Liste'!$BC646="V"),"",J646)</f>
        <v>nb</v>
      </c>
      <c r="B646" s="48" t="str">
        <f t="shared" si="10"/>
        <v/>
      </c>
      <c r="C646" s="49" t="s">
        <v>2972</v>
      </c>
      <c r="D646" s="50"/>
      <c r="E646" s="51"/>
      <c r="F646" s="52"/>
      <c r="G646" s="53"/>
      <c r="H646" s="53"/>
      <c r="I646" s="54"/>
      <c r="J646" s="54" t="str">
        <f>INDEX(ESV!$D$1:$D$567,MATCH(IF(ISNA(INDEX(KLAV!$B$2:$B$10,MATCH(IF(ISBLANK($D646)," ",$D646),KLAV!$A$2:$A$10,0))+INDEX(KLAV!$B$13:$B$21,MATCH(IF(ISBLANK($E646)," ",$E646),KLAV!$A$13:$A$21,0))+INDEX(KLAV!$B$24:$B$30,MATCH(IF(ISBLANK($F646)," ",$F646),KLAV!$A$24:$A$30,0))),999,INDEX(KLAV!$B$2:$B$10,MATCH(IF(ISBLANK($D646)," ",$D646),KLAV!$A$2:$A$10,0))+INDEX(KLAV!$B$13:$B$21,MATCH(IF(ISBLANK($E646)," ",$E646),KLAV!$A$13:$A$21,0))+INDEX(KLAV!$B$24:$B$30,MATCH(IF(ISBLANK($F646)," ",$F646),KLAV!$A$24:$A$30,0))),ESV!$E$1:$E$567,))</f>
        <v>nb</v>
      </c>
      <c r="R646" s="42"/>
      <c r="S646" s="42"/>
      <c r="U646" s="43"/>
      <c r="Z646" s="44"/>
      <c r="AA646" s="44"/>
      <c r="AB646" s="436"/>
      <c r="AC646" s="437"/>
      <c r="AD646" s="300"/>
      <c r="AE646" s="438"/>
      <c r="AF646" s="438"/>
      <c r="AG646" s="438"/>
      <c r="AH646" s="439"/>
      <c r="AI646" s="439"/>
      <c r="AJ646" s="439"/>
      <c r="AK646" s="439"/>
      <c r="BD646" s="44"/>
    </row>
    <row r="647" spans="1:56" ht="25.5" customHeight="1" x14ac:dyDescent="0.2">
      <c r="A647" s="32" t="str">
        <f>IF(OR('Rote Liste'!$BC647="H",'Rote Liste'!$BC647="V"),"",J647)</f>
        <v>nb</v>
      </c>
      <c r="B647" s="48" t="str">
        <f t="shared" si="10"/>
        <v/>
      </c>
      <c r="C647" s="49" t="s">
        <v>2973</v>
      </c>
      <c r="D647" s="50"/>
      <c r="E647" s="51"/>
      <c r="F647" s="52"/>
      <c r="G647" s="53"/>
      <c r="H647" s="53"/>
      <c r="I647" s="54"/>
      <c r="J647" s="54" t="str">
        <f>INDEX(ESV!$D$1:$D$567,MATCH(IF(ISNA(INDEX(KLAV!$B$2:$B$10,MATCH(IF(ISBLANK($D647)," ",$D647),KLAV!$A$2:$A$10,0))+INDEX(KLAV!$B$13:$B$21,MATCH(IF(ISBLANK($E647)," ",$E647),KLAV!$A$13:$A$21,0))+INDEX(KLAV!$B$24:$B$30,MATCH(IF(ISBLANK($F647)," ",$F647),KLAV!$A$24:$A$30,0))),999,INDEX(KLAV!$B$2:$B$10,MATCH(IF(ISBLANK($D647)," ",$D647),KLAV!$A$2:$A$10,0))+INDEX(KLAV!$B$13:$B$21,MATCH(IF(ISBLANK($E647)," ",$E647),KLAV!$A$13:$A$21,0))+INDEX(KLAV!$B$24:$B$30,MATCH(IF(ISBLANK($F647)," ",$F647),KLAV!$A$24:$A$30,0))),ESV!$E$1:$E$567,))</f>
        <v>nb</v>
      </c>
      <c r="R647" s="42"/>
      <c r="S647" s="42"/>
      <c r="U647" s="43"/>
      <c r="Z647" s="44"/>
      <c r="AA647" s="44"/>
      <c r="AB647" s="436"/>
      <c r="AC647" s="437"/>
      <c r="AD647" s="300"/>
      <c r="AE647" s="438"/>
      <c r="AF647" s="438"/>
      <c r="AG647" s="438"/>
      <c r="AH647" s="439"/>
      <c r="AI647" s="439"/>
      <c r="AJ647" s="439"/>
      <c r="AK647" s="439"/>
      <c r="BD647" s="44"/>
    </row>
    <row r="648" spans="1:56" ht="25.5" customHeight="1" x14ac:dyDescent="0.2">
      <c r="A648" s="32" t="str">
        <f>IF(OR('Rote Liste'!$BC648="H",'Rote Liste'!$BC648="V"),"",J648)</f>
        <v>nb</v>
      </c>
      <c r="B648" s="48" t="str">
        <f t="shared" si="10"/>
        <v/>
      </c>
      <c r="C648" s="49" t="s">
        <v>2974</v>
      </c>
      <c r="D648" s="50"/>
      <c r="E648" s="51"/>
      <c r="F648" s="52"/>
      <c r="G648" s="53"/>
      <c r="H648" s="53"/>
      <c r="I648" s="54"/>
      <c r="J648" s="54" t="str">
        <f>INDEX(ESV!$D$1:$D$567,MATCH(IF(ISNA(INDEX(KLAV!$B$2:$B$10,MATCH(IF(ISBLANK($D648)," ",$D648),KLAV!$A$2:$A$10,0))+INDEX(KLAV!$B$13:$B$21,MATCH(IF(ISBLANK($E648)," ",$E648),KLAV!$A$13:$A$21,0))+INDEX(KLAV!$B$24:$B$30,MATCH(IF(ISBLANK($F648)," ",$F648),KLAV!$A$24:$A$30,0))),999,INDEX(KLAV!$B$2:$B$10,MATCH(IF(ISBLANK($D648)," ",$D648),KLAV!$A$2:$A$10,0))+INDEX(KLAV!$B$13:$B$21,MATCH(IF(ISBLANK($E648)," ",$E648),KLAV!$A$13:$A$21,0))+INDEX(KLAV!$B$24:$B$30,MATCH(IF(ISBLANK($F648)," ",$F648),KLAV!$A$24:$A$30,0))),ESV!$E$1:$E$567,))</f>
        <v>nb</v>
      </c>
      <c r="R648" s="42"/>
      <c r="S648" s="42"/>
      <c r="U648" s="43"/>
      <c r="Z648" s="44"/>
      <c r="AA648" s="44"/>
      <c r="AB648" s="436"/>
      <c r="AC648" s="437"/>
      <c r="AD648" s="300"/>
      <c r="AE648" s="438"/>
      <c r="AF648" s="438"/>
      <c r="AG648" s="438"/>
      <c r="AH648" s="439"/>
      <c r="AI648" s="439"/>
      <c r="AJ648" s="439"/>
      <c r="AK648" s="439"/>
      <c r="BD648" s="44"/>
    </row>
    <row r="649" spans="1:56" ht="25.5" customHeight="1" x14ac:dyDescent="0.2">
      <c r="A649" s="32" t="str">
        <f>IF(OR('Rote Liste'!$BC649="H",'Rote Liste'!$BC649="V"),"",J649)</f>
        <v>nb</v>
      </c>
      <c r="B649" s="48" t="str">
        <f t="shared" ref="B649:B708" si="11">IF(D649="AE?","E?",IF(D649="AE","E",""))</f>
        <v/>
      </c>
      <c r="C649" s="49" t="s">
        <v>2975</v>
      </c>
      <c r="D649" s="50"/>
      <c r="E649" s="51"/>
      <c r="F649" s="52"/>
      <c r="G649" s="53"/>
      <c r="H649" s="53"/>
      <c r="I649" s="54"/>
      <c r="J649" s="54" t="str">
        <f>INDEX(ESV!$D$1:$D$567,MATCH(IF(ISNA(INDEX(KLAV!$B$2:$B$10,MATCH(IF(ISBLANK($D649)," ",$D649),KLAV!$A$2:$A$10,0))+INDEX(KLAV!$B$13:$B$21,MATCH(IF(ISBLANK($E649)," ",$E649),KLAV!$A$13:$A$21,0))+INDEX(KLAV!$B$24:$B$30,MATCH(IF(ISBLANK($F649)," ",$F649),KLAV!$A$24:$A$30,0))),999,INDEX(KLAV!$B$2:$B$10,MATCH(IF(ISBLANK($D649)," ",$D649),KLAV!$A$2:$A$10,0))+INDEX(KLAV!$B$13:$B$21,MATCH(IF(ISBLANK($E649)," ",$E649),KLAV!$A$13:$A$21,0))+INDEX(KLAV!$B$24:$B$30,MATCH(IF(ISBLANK($F649)," ",$F649),KLAV!$A$24:$A$30,0))),ESV!$E$1:$E$567,))</f>
        <v>nb</v>
      </c>
      <c r="R649" s="42"/>
      <c r="S649" s="42"/>
      <c r="U649" s="43"/>
      <c r="Z649" s="44"/>
      <c r="AA649" s="44"/>
      <c r="AB649" s="436"/>
      <c r="AC649" s="437"/>
      <c r="AD649" s="300"/>
      <c r="AE649" s="438"/>
      <c r="AF649" s="438"/>
      <c r="AG649" s="438"/>
      <c r="AH649" s="439"/>
      <c r="AI649" s="439"/>
      <c r="AJ649" s="439"/>
      <c r="AK649" s="439"/>
      <c r="BD649" s="44"/>
    </row>
    <row r="650" spans="1:56" ht="25.5" customHeight="1" x14ac:dyDescent="0.2">
      <c r="A650" s="32" t="str">
        <f>IF(OR('Rote Liste'!$BC650="H",'Rote Liste'!$BC650="V"),"",J650)</f>
        <v>nb</v>
      </c>
      <c r="B650" s="48" t="str">
        <f t="shared" si="11"/>
        <v/>
      </c>
      <c r="C650" s="49" t="s">
        <v>2976</v>
      </c>
      <c r="D650" s="50"/>
      <c r="E650" s="51"/>
      <c r="F650" s="52"/>
      <c r="G650" s="53"/>
      <c r="H650" s="53"/>
      <c r="I650" s="54"/>
      <c r="J650" s="54" t="str">
        <f>INDEX(ESV!$D$1:$D$567,MATCH(IF(ISNA(INDEX(KLAV!$B$2:$B$10,MATCH(IF(ISBLANK($D650)," ",$D650),KLAV!$A$2:$A$10,0))+INDEX(KLAV!$B$13:$B$21,MATCH(IF(ISBLANK($E650)," ",$E650),KLAV!$A$13:$A$21,0))+INDEX(KLAV!$B$24:$B$30,MATCH(IF(ISBLANK($F650)," ",$F650),KLAV!$A$24:$A$30,0))),999,INDEX(KLAV!$B$2:$B$10,MATCH(IF(ISBLANK($D650)," ",$D650),KLAV!$A$2:$A$10,0))+INDEX(KLAV!$B$13:$B$21,MATCH(IF(ISBLANK($E650)," ",$E650),KLAV!$A$13:$A$21,0))+INDEX(KLAV!$B$24:$B$30,MATCH(IF(ISBLANK($F650)," ",$F650),KLAV!$A$24:$A$30,0))),ESV!$E$1:$E$567,))</f>
        <v>nb</v>
      </c>
      <c r="R650" s="42"/>
      <c r="S650" s="42"/>
      <c r="U650" s="43"/>
      <c r="Z650" s="44"/>
      <c r="AA650" s="44"/>
      <c r="AB650" s="436"/>
      <c r="AC650" s="437"/>
      <c r="AD650" s="300"/>
      <c r="AE650" s="438"/>
      <c r="AF650" s="438"/>
      <c r="AG650" s="438"/>
      <c r="AH650" s="439"/>
      <c r="AI650" s="439"/>
      <c r="AJ650" s="439"/>
      <c r="AK650" s="439"/>
      <c r="BD650" s="44"/>
    </row>
    <row r="651" spans="1:56" ht="25.5" customHeight="1" x14ac:dyDescent="0.2">
      <c r="A651" s="32" t="str">
        <f>IF(OR('Rote Liste'!$BC651="H",'Rote Liste'!$BC651="V"),"",J651)</f>
        <v>nb</v>
      </c>
      <c r="B651" s="48" t="str">
        <f t="shared" si="11"/>
        <v/>
      </c>
      <c r="C651" s="49" t="s">
        <v>2977</v>
      </c>
      <c r="D651" s="50"/>
      <c r="E651" s="51"/>
      <c r="F651" s="52"/>
      <c r="G651" s="53"/>
      <c r="H651" s="53"/>
      <c r="I651" s="54"/>
      <c r="J651" s="54" t="str">
        <f>INDEX(ESV!$D$1:$D$567,MATCH(IF(ISNA(INDEX(KLAV!$B$2:$B$10,MATCH(IF(ISBLANK($D651)," ",$D651),KLAV!$A$2:$A$10,0))+INDEX(KLAV!$B$13:$B$21,MATCH(IF(ISBLANK($E651)," ",$E651),KLAV!$A$13:$A$21,0))+INDEX(KLAV!$B$24:$B$30,MATCH(IF(ISBLANK($F651)," ",$F651),KLAV!$A$24:$A$30,0))),999,INDEX(KLAV!$B$2:$B$10,MATCH(IF(ISBLANK($D651)," ",$D651),KLAV!$A$2:$A$10,0))+INDEX(KLAV!$B$13:$B$21,MATCH(IF(ISBLANK($E651)," ",$E651),KLAV!$A$13:$A$21,0))+INDEX(KLAV!$B$24:$B$30,MATCH(IF(ISBLANK($F651)," ",$F651),KLAV!$A$24:$A$30,0))),ESV!$E$1:$E$567,))</f>
        <v>nb</v>
      </c>
      <c r="R651" s="42"/>
      <c r="S651" s="42"/>
      <c r="U651" s="43"/>
      <c r="Z651" s="44"/>
      <c r="AA651" s="44"/>
      <c r="AB651" s="436"/>
      <c r="AC651" s="437"/>
      <c r="AD651" s="300"/>
      <c r="AE651" s="438"/>
      <c r="AF651" s="438"/>
      <c r="AG651" s="438"/>
      <c r="AH651" s="439"/>
      <c r="AI651" s="439"/>
      <c r="AJ651" s="439"/>
      <c r="AK651" s="439"/>
      <c r="BD651" s="44"/>
    </row>
    <row r="652" spans="1:56" ht="25.5" customHeight="1" x14ac:dyDescent="0.2">
      <c r="A652" s="32" t="str">
        <f>IF(OR('Rote Liste'!$BC652="H",'Rote Liste'!$BC652="V"),"",J652)</f>
        <v>nb</v>
      </c>
      <c r="B652" s="48" t="str">
        <f t="shared" si="11"/>
        <v/>
      </c>
      <c r="C652" s="49" t="s">
        <v>2978</v>
      </c>
      <c r="D652" s="50"/>
      <c r="E652" s="51"/>
      <c r="F652" s="52"/>
      <c r="G652" s="53"/>
      <c r="H652" s="53"/>
      <c r="I652" s="54"/>
      <c r="J652" s="54" t="str">
        <f>INDEX(ESV!$D$1:$D$567,MATCH(IF(ISNA(INDEX(KLAV!$B$2:$B$10,MATCH(IF(ISBLANK($D652)," ",$D652),KLAV!$A$2:$A$10,0))+INDEX(KLAV!$B$13:$B$21,MATCH(IF(ISBLANK($E652)," ",$E652),KLAV!$A$13:$A$21,0))+INDEX(KLAV!$B$24:$B$30,MATCH(IF(ISBLANK($F652)," ",$F652),KLAV!$A$24:$A$30,0))),999,INDEX(KLAV!$B$2:$B$10,MATCH(IF(ISBLANK($D652)," ",$D652),KLAV!$A$2:$A$10,0))+INDEX(KLAV!$B$13:$B$21,MATCH(IF(ISBLANK($E652)," ",$E652),KLAV!$A$13:$A$21,0))+INDEX(KLAV!$B$24:$B$30,MATCH(IF(ISBLANK($F652)," ",$F652),KLAV!$A$24:$A$30,0))),ESV!$E$1:$E$567,))</f>
        <v>nb</v>
      </c>
      <c r="R652" s="42"/>
      <c r="S652" s="42"/>
      <c r="U652" s="43"/>
      <c r="Z652" s="44"/>
      <c r="AA652" s="44"/>
      <c r="AB652" s="436"/>
      <c r="AC652" s="437"/>
      <c r="AD652" s="300"/>
      <c r="AE652" s="438"/>
      <c r="AF652" s="438"/>
      <c r="AG652" s="438"/>
      <c r="AH652" s="439"/>
      <c r="AI652" s="439"/>
      <c r="AJ652" s="439"/>
      <c r="AK652" s="439"/>
      <c r="BD652" s="44"/>
    </row>
    <row r="653" spans="1:56" ht="25.5" customHeight="1" x14ac:dyDescent="0.2">
      <c r="A653" s="32" t="str">
        <f>IF(OR('Rote Liste'!$BC653="H",'Rote Liste'!$BC653="V"),"",J653)</f>
        <v/>
      </c>
      <c r="B653" s="48" t="str">
        <f t="shared" si="11"/>
        <v/>
      </c>
      <c r="C653" s="49" t="s">
        <v>3215</v>
      </c>
      <c r="D653" s="50"/>
      <c r="E653" s="51"/>
      <c r="F653" s="52"/>
      <c r="G653" s="53"/>
      <c r="H653" s="53"/>
      <c r="I653" s="54"/>
      <c r="J653" s="54" t="str">
        <f>INDEX(ESV!$D$1:$D$567,MATCH(IF(ISNA(INDEX(KLAV!$B$2:$B$10,MATCH(IF(ISBLANK($D653)," ",$D653),KLAV!$A$2:$A$10,0))+INDEX(KLAV!$B$13:$B$21,MATCH(IF(ISBLANK($E653)," ",$E653),KLAV!$A$13:$A$21,0))+INDEX(KLAV!$B$24:$B$30,MATCH(IF(ISBLANK($F653)," ",$F653),KLAV!$A$24:$A$30,0))),999,INDEX(KLAV!$B$2:$B$10,MATCH(IF(ISBLANK($D653)," ",$D653),KLAV!$A$2:$A$10,0))+INDEX(KLAV!$B$13:$B$21,MATCH(IF(ISBLANK($E653)," ",$E653),KLAV!$A$13:$A$21,0))+INDEX(KLAV!$B$24:$B$30,MATCH(IF(ISBLANK($F653)," ",$F653),KLAV!$A$24:$A$30,0))),ESV!$E$1:$E$567,))</f>
        <v>nb</v>
      </c>
      <c r="R653" s="42"/>
      <c r="S653" s="42"/>
      <c r="U653" s="43"/>
      <c r="Z653" s="44"/>
      <c r="AA653" s="44"/>
      <c r="AB653" s="436"/>
      <c r="AC653" s="437"/>
      <c r="AD653" s="300"/>
      <c r="AE653" s="438"/>
      <c r="AF653" s="438"/>
      <c r="AG653" s="438"/>
      <c r="AH653" s="439"/>
      <c r="AI653" s="439"/>
      <c r="AJ653" s="439"/>
      <c r="AK653" s="439"/>
      <c r="BD653" s="44"/>
    </row>
    <row r="654" spans="1:56" ht="25.5" customHeight="1" x14ac:dyDescent="0.2">
      <c r="A654" s="32" t="str">
        <f>IF(OR('Rote Liste'!$BC654="H",'Rote Liste'!$BC654="V"),"",J654)</f>
        <v>nb</v>
      </c>
      <c r="B654" s="48" t="str">
        <f t="shared" si="11"/>
        <v/>
      </c>
      <c r="C654" s="49" t="s">
        <v>2979</v>
      </c>
      <c r="D654" s="50"/>
      <c r="E654" s="51"/>
      <c r="F654" s="52"/>
      <c r="G654" s="53"/>
      <c r="H654" s="53"/>
      <c r="I654" s="54"/>
      <c r="J654" s="54" t="str">
        <f>INDEX(ESV!$D$1:$D$567,MATCH(IF(ISNA(INDEX(KLAV!$B$2:$B$10,MATCH(IF(ISBLANK($D654)," ",$D654),KLAV!$A$2:$A$10,0))+INDEX(KLAV!$B$13:$B$21,MATCH(IF(ISBLANK($E654)," ",$E654),KLAV!$A$13:$A$21,0))+INDEX(KLAV!$B$24:$B$30,MATCH(IF(ISBLANK($F654)," ",$F654),KLAV!$A$24:$A$30,0))),999,INDEX(KLAV!$B$2:$B$10,MATCH(IF(ISBLANK($D654)," ",$D654),KLAV!$A$2:$A$10,0))+INDEX(KLAV!$B$13:$B$21,MATCH(IF(ISBLANK($E654)," ",$E654),KLAV!$A$13:$A$21,0))+INDEX(KLAV!$B$24:$B$30,MATCH(IF(ISBLANK($F654)," ",$F654),KLAV!$A$24:$A$30,0))),ESV!$E$1:$E$567,))</f>
        <v>nb</v>
      </c>
      <c r="R654" s="42"/>
      <c r="S654" s="42"/>
      <c r="U654" s="43"/>
      <c r="Z654" s="44"/>
      <c r="AA654" s="44"/>
      <c r="AB654" s="436"/>
      <c r="AC654" s="437"/>
      <c r="AD654" s="300"/>
      <c r="AE654" s="438"/>
      <c r="AF654" s="438"/>
      <c r="AG654" s="438"/>
      <c r="AH654" s="439"/>
      <c r="AI654" s="439"/>
      <c r="AJ654" s="439"/>
      <c r="AK654" s="439"/>
      <c r="BD654" s="44"/>
    </row>
    <row r="655" spans="1:56" ht="25.5" customHeight="1" x14ac:dyDescent="0.2">
      <c r="A655" s="32" t="str">
        <f>IF(OR('Rote Liste'!$BC655="H",'Rote Liste'!$BC655="V"),"",J655)</f>
        <v>nb</v>
      </c>
      <c r="B655" s="48" t="str">
        <f t="shared" si="11"/>
        <v/>
      </c>
      <c r="C655" s="49" t="s">
        <v>2980</v>
      </c>
      <c r="D655" s="50"/>
      <c r="E655" s="51"/>
      <c r="F655" s="52"/>
      <c r="G655" s="53"/>
      <c r="H655" s="53"/>
      <c r="I655" s="54"/>
      <c r="J655" s="54" t="str">
        <f>INDEX(ESV!$D$1:$D$567,MATCH(IF(ISNA(INDEX(KLAV!$B$2:$B$10,MATCH(IF(ISBLANK($D655)," ",$D655),KLAV!$A$2:$A$10,0))+INDEX(KLAV!$B$13:$B$21,MATCH(IF(ISBLANK($E655)," ",$E655),KLAV!$A$13:$A$21,0))+INDEX(KLAV!$B$24:$B$30,MATCH(IF(ISBLANK($F655)," ",$F655),KLAV!$A$24:$A$30,0))),999,INDEX(KLAV!$B$2:$B$10,MATCH(IF(ISBLANK($D655)," ",$D655),KLAV!$A$2:$A$10,0))+INDEX(KLAV!$B$13:$B$21,MATCH(IF(ISBLANK($E655)," ",$E655),KLAV!$A$13:$A$21,0))+INDEX(KLAV!$B$24:$B$30,MATCH(IF(ISBLANK($F655)," ",$F655),KLAV!$A$24:$A$30,0))),ESV!$E$1:$E$567,))</f>
        <v>nb</v>
      </c>
      <c r="R655" s="42"/>
      <c r="S655" s="42"/>
      <c r="U655" s="43"/>
      <c r="Z655" s="44"/>
      <c r="AA655" s="44"/>
      <c r="AB655" s="436"/>
      <c r="AC655" s="437"/>
      <c r="AD655" s="300"/>
      <c r="AE655" s="438"/>
      <c r="AF655" s="438"/>
      <c r="AG655" s="438"/>
      <c r="AH655" s="439"/>
      <c r="AI655" s="439"/>
      <c r="AJ655" s="439"/>
      <c r="AK655" s="439"/>
      <c r="BD655" s="44"/>
    </row>
    <row r="656" spans="1:56" ht="25.5" customHeight="1" x14ac:dyDescent="0.2">
      <c r="A656" s="32" t="str">
        <f>IF(OR('Rote Liste'!$BC656="H",'Rote Liste'!$BC656="V"),"",J656)</f>
        <v>nb</v>
      </c>
      <c r="B656" s="48" t="str">
        <f t="shared" si="11"/>
        <v/>
      </c>
      <c r="C656" s="49" t="s">
        <v>2981</v>
      </c>
      <c r="D656" s="50"/>
      <c r="E656" s="51"/>
      <c r="F656" s="52"/>
      <c r="G656" s="53"/>
      <c r="H656" s="53"/>
      <c r="I656" s="54"/>
      <c r="J656" s="54" t="str">
        <f>INDEX(ESV!$D$1:$D$567,MATCH(IF(ISNA(INDEX(KLAV!$B$2:$B$10,MATCH(IF(ISBLANK($D656)," ",$D656),KLAV!$A$2:$A$10,0))+INDEX(KLAV!$B$13:$B$21,MATCH(IF(ISBLANK($E656)," ",$E656),KLAV!$A$13:$A$21,0))+INDEX(KLAV!$B$24:$B$30,MATCH(IF(ISBLANK($F656)," ",$F656),KLAV!$A$24:$A$30,0))),999,INDEX(KLAV!$B$2:$B$10,MATCH(IF(ISBLANK($D656)," ",$D656),KLAV!$A$2:$A$10,0))+INDEX(KLAV!$B$13:$B$21,MATCH(IF(ISBLANK($E656)," ",$E656),KLAV!$A$13:$A$21,0))+INDEX(KLAV!$B$24:$B$30,MATCH(IF(ISBLANK($F656)," ",$F656),KLAV!$A$24:$A$30,0))),ESV!$E$1:$E$567,))</f>
        <v>nb</v>
      </c>
      <c r="R656" s="42"/>
      <c r="S656" s="42"/>
      <c r="U656" s="43"/>
      <c r="Z656" s="44"/>
      <c r="AA656" s="44"/>
      <c r="AB656" s="436"/>
      <c r="AC656" s="437"/>
      <c r="AD656" s="300"/>
      <c r="AE656" s="438"/>
      <c r="AF656" s="438"/>
      <c r="AG656" s="438"/>
      <c r="AH656" s="439"/>
      <c r="AI656" s="439"/>
      <c r="AJ656" s="439"/>
      <c r="AK656" s="439"/>
      <c r="BD656" s="44"/>
    </row>
    <row r="657" spans="1:56" ht="25.5" customHeight="1" x14ac:dyDescent="0.2">
      <c r="A657" s="32" t="str">
        <f>IF(OR('Rote Liste'!$BC657="H",'Rote Liste'!$BC657="V"),"",J657)</f>
        <v>nb</v>
      </c>
      <c r="B657" s="48" t="str">
        <f t="shared" si="11"/>
        <v/>
      </c>
      <c r="C657" s="49" t="s">
        <v>2982</v>
      </c>
      <c r="D657" s="50"/>
      <c r="E657" s="51"/>
      <c r="F657" s="52"/>
      <c r="G657" s="53"/>
      <c r="H657" s="53"/>
      <c r="I657" s="54"/>
      <c r="J657" s="54" t="str">
        <f>INDEX(ESV!$D$1:$D$567,MATCH(IF(ISNA(INDEX(KLAV!$B$2:$B$10,MATCH(IF(ISBLANK($D657)," ",$D657),KLAV!$A$2:$A$10,0))+INDEX(KLAV!$B$13:$B$21,MATCH(IF(ISBLANK($E657)," ",$E657),KLAV!$A$13:$A$21,0))+INDEX(KLAV!$B$24:$B$30,MATCH(IF(ISBLANK($F657)," ",$F657),KLAV!$A$24:$A$30,0))),999,INDEX(KLAV!$B$2:$B$10,MATCH(IF(ISBLANK($D657)," ",$D657),KLAV!$A$2:$A$10,0))+INDEX(KLAV!$B$13:$B$21,MATCH(IF(ISBLANK($E657)," ",$E657),KLAV!$A$13:$A$21,0))+INDEX(KLAV!$B$24:$B$30,MATCH(IF(ISBLANK($F657)," ",$F657),KLAV!$A$24:$A$30,0))),ESV!$E$1:$E$567,))</f>
        <v>nb</v>
      </c>
      <c r="R657" s="42"/>
      <c r="S657" s="42"/>
      <c r="U657" s="43"/>
      <c r="Z657" s="44"/>
      <c r="AA657" s="44"/>
      <c r="AB657" s="436"/>
      <c r="AC657" s="437"/>
      <c r="AD657" s="300"/>
      <c r="AE657" s="438"/>
      <c r="AF657" s="438"/>
      <c r="AG657" s="438"/>
      <c r="AH657" s="439"/>
      <c r="AI657" s="439"/>
      <c r="AJ657" s="439"/>
      <c r="AK657" s="439"/>
      <c r="BD657" s="44"/>
    </row>
    <row r="658" spans="1:56" ht="25.5" customHeight="1" x14ac:dyDescent="0.2">
      <c r="A658" s="32" t="str">
        <f>IF(OR('Rote Liste'!$BC658="H",'Rote Liste'!$BC658="V"),"",J658)</f>
        <v>nb</v>
      </c>
      <c r="B658" s="48" t="str">
        <f t="shared" si="11"/>
        <v/>
      </c>
      <c r="C658" s="49" t="s">
        <v>2983</v>
      </c>
      <c r="D658" s="50"/>
      <c r="E658" s="51"/>
      <c r="F658" s="52"/>
      <c r="G658" s="53"/>
      <c r="H658" s="53"/>
      <c r="I658" s="54"/>
      <c r="J658" s="54" t="str">
        <f>INDEX(ESV!$D$1:$D$567,MATCH(IF(ISNA(INDEX(KLAV!$B$2:$B$10,MATCH(IF(ISBLANK($D658)," ",$D658),KLAV!$A$2:$A$10,0))+INDEX(KLAV!$B$13:$B$21,MATCH(IF(ISBLANK($E658)," ",$E658),KLAV!$A$13:$A$21,0))+INDEX(KLAV!$B$24:$B$30,MATCH(IF(ISBLANK($F658)," ",$F658),KLAV!$A$24:$A$30,0))),999,INDEX(KLAV!$B$2:$B$10,MATCH(IF(ISBLANK($D658)," ",$D658),KLAV!$A$2:$A$10,0))+INDEX(KLAV!$B$13:$B$21,MATCH(IF(ISBLANK($E658)," ",$E658),KLAV!$A$13:$A$21,0))+INDEX(KLAV!$B$24:$B$30,MATCH(IF(ISBLANK($F658)," ",$F658),KLAV!$A$24:$A$30,0))),ESV!$E$1:$E$567,))</f>
        <v>nb</v>
      </c>
      <c r="R658" s="42"/>
      <c r="S658" s="42"/>
      <c r="U658" s="43"/>
      <c r="Z658" s="44"/>
      <c r="AA658" s="44"/>
      <c r="AB658" s="436"/>
      <c r="AC658" s="437"/>
      <c r="AD658" s="300"/>
      <c r="AE658" s="438"/>
      <c r="AF658" s="438"/>
      <c r="AG658" s="438"/>
      <c r="AH658" s="439"/>
      <c r="AI658" s="439"/>
      <c r="AJ658" s="439"/>
      <c r="AK658" s="439"/>
      <c r="BD658" s="44"/>
    </row>
    <row r="659" spans="1:56" ht="25.5" customHeight="1" x14ac:dyDescent="0.2">
      <c r="A659" s="32" t="str">
        <f>IF(OR('Rote Liste'!$BC659="H",'Rote Liste'!$BC659="V"),"",J659)</f>
        <v>nb</v>
      </c>
      <c r="B659" s="48" t="str">
        <f t="shared" si="11"/>
        <v/>
      </c>
      <c r="C659" s="49" t="s">
        <v>2984</v>
      </c>
      <c r="D659" s="50"/>
      <c r="E659" s="51"/>
      <c r="F659" s="52"/>
      <c r="G659" s="53"/>
      <c r="H659" s="53"/>
      <c r="I659" s="54"/>
      <c r="J659" s="54" t="str">
        <f>INDEX(ESV!$D$1:$D$567,MATCH(IF(ISNA(INDEX(KLAV!$B$2:$B$10,MATCH(IF(ISBLANK($D659)," ",$D659),KLAV!$A$2:$A$10,0))+INDEX(KLAV!$B$13:$B$21,MATCH(IF(ISBLANK($E659)," ",$E659),KLAV!$A$13:$A$21,0))+INDEX(KLAV!$B$24:$B$30,MATCH(IF(ISBLANK($F659)," ",$F659),KLAV!$A$24:$A$30,0))),999,INDEX(KLAV!$B$2:$B$10,MATCH(IF(ISBLANK($D659)," ",$D659),KLAV!$A$2:$A$10,0))+INDEX(KLAV!$B$13:$B$21,MATCH(IF(ISBLANK($E659)," ",$E659),KLAV!$A$13:$A$21,0))+INDEX(KLAV!$B$24:$B$30,MATCH(IF(ISBLANK($F659)," ",$F659),KLAV!$A$24:$A$30,0))),ESV!$E$1:$E$567,))</f>
        <v>nb</v>
      </c>
      <c r="R659" s="42"/>
      <c r="S659" s="42"/>
      <c r="U659" s="43"/>
      <c r="Z659" s="44"/>
      <c r="AA659" s="44"/>
      <c r="AB659" s="436"/>
      <c r="AC659" s="437"/>
      <c r="AD659" s="300"/>
      <c r="AE659" s="438"/>
      <c r="AF659" s="438"/>
      <c r="AG659" s="438"/>
      <c r="AH659" s="439"/>
      <c r="AI659" s="439"/>
      <c r="AJ659" s="439"/>
      <c r="AK659" s="439"/>
      <c r="BD659" s="44"/>
    </row>
    <row r="660" spans="1:56" ht="25.5" customHeight="1" x14ac:dyDescent="0.2">
      <c r="A660" s="32" t="str">
        <f>IF(OR('Rote Liste'!$BC660="H",'Rote Liste'!$BC660="V"),"",J660)</f>
        <v>nb</v>
      </c>
      <c r="B660" s="48" t="str">
        <f t="shared" si="11"/>
        <v/>
      </c>
      <c r="C660" s="49" t="s">
        <v>2985</v>
      </c>
      <c r="D660" s="50"/>
      <c r="E660" s="51"/>
      <c r="F660" s="52"/>
      <c r="G660" s="53"/>
      <c r="H660" s="53"/>
      <c r="I660" s="54"/>
      <c r="J660" s="54" t="str">
        <f>INDEX(ESV!$D$1:$D$567,MATCH(IF(ISNA(INDEX(KLAV!$B$2:$B$10,MATCH(IF(ISBLANK($D660)," ",$D660),KLAV!$A$2:$A$10,0))+INDEX(KLAV!$B$13:$B$21,MATCH(IF(ISBLANK($E660)," ",$E660),KLAV!$A$13:$A$21,0))+INDEX(KLAV!$B$24:$B$30,MATCH(IF(ISBLANK($F660)," ",$F660),KLAV!$A$24:$A$30,0))),999,INDEX(KLAV!$B$2:$B$10,MATCH(IF(ISBLANK($D660)," ",$D660),KLAV!$A$2:$A$10,0))+INDEX(KLAV!$B$13:$B$21,MATCH(IF(ISBLANK($E660)," ",$E660),KLAV!$A$13:$A$21,0))+INDEX(KLAV!$B$24:$B$30,MATCH(IF(ISBLANK($F660)," ",$F660),KLAV!$A$24:$A$30,0))),ESV!$E$1:$E$567,))</f>
        <v>nb</v>
      </c>
      <c r="R660" s="42"/>
      <c r="S660" s="42"/>
      <c r="U660" s="43"/>
      <c r="Z660" s="44"/>
      <c r="AA660" s="44"/>
      <c r="AB660" s="436"/>
      <c r="AC660" s="437"/>
      <c r="AD660" s="300"/>
      <c r="AE660" s="438"/>
      <c r="AF660" s="438"/>
      <c r="AG660" s="438"/>
      <c r="AH660" s="439"/>
      <c r="AI660" s="439"/>
      <c r="AJ660" s="439"/>
      <c r="AK660" s="439"/>
      <c r="BD660" s="44"/>
    </row>
    <row r="661" spans="1:56" ht="25.5" customHeight="1" x14ac:dyDescent="0.2">
      <c r="A661" s="32" t="str">
        <f>IF(OR('Rote Liste'!$BC661="H",'Rote Liste'!$BC661="V"),"",J661)</f>
        <v>nb</v>
      </c>
      <c r="B661" s="48" t="str">
        <f t="shared" si="11"/>
        <v/>
      </c>
      <c r="C661" s="49" t="s">
        <v>2986</v>
      </c>
      <c r="D661" s="50"/>
      <c r="E661" s="51"/>
      <c r="F661" s="52"/>
      <c r="G661" s="53"/>
      <c r="H661" s="53"/>
      <c r="I661" s="54"/>
      <c r="J661" s="54" t="str">
        <f>INDEX(ESV!$D$1:$D$567,MATCH(IF(ISNA(INDEX(KLAV!$B$2:$B$10,MATCH(IF(ISBLANK($D661)," ",$D661),KLAV!$A$2:$A$10,0))+INDEX(KLAV!$B$13:$B$21,MATCH(IF(ISBLANK($E661)," ",$E661),KLAV!$A$13:$A$21,0))+INDEX(KLAV!$B$24:$B$30,MATCH(IF(ISBLANK($F661)," ",$F661),KLAV!$A$24:$A$30,0))),999,INDEX(KLAV!$B$2:$B$10,MATCH(IF(ISBLANK($D661)," ",$D661),KLAV!$A$2:$A$10,0))+INDEX(KLAV!$B$13:$B$21,MATCH(IF(ISBLANK($E661)," ",$E661),KLAV!$A$13:$A$21,0))+INDEX(KLAV!$B$24:$B$30,MATCH(IF(ISBLANK($F661)," ",$F661),KLAV!$A$24:$A$30,0))),ESV!$E$1:$E$567,))</f>
        <v>nb</v>
      </c>
      <c r="R661" s="42"/>
      <c r="S661" s="42"/>
      <c r="U661" s="43"/>
      <c r="Z661" s="44"/>
      <c r="AA661" s="44"/>
      <c r="AB661" s="436"/>
      <c r="AC661" s="437"/>
      <c r="AD661" s="300"/>
      <c r="AE661" s="438"/>
      <c r="AF661" s="438"/>
      <c r="AG661" s="438"/>
      <c r="AH661" s="439"/>
      <c r="AI661" s="439"/>
      <c r="AJ661" s="439"/>
      <c r="AK661" s="439"/>
      <c r="BD661" s="44"/>
    </row>
    <row r="662" spans="1:56" ht="25.5" customHeight="1" x14ac:dyDescent="0.2">
      <c r="A662" s="32" t="str">
        <f>IF(OR('Rote Liste'!$BC662="H",'Rote Liste'!$BC662="V"),"",J662)</f>
        <v>nb</v>
      </c>
      <c r="B662" s="48" t="str">
        <f t="shared" si="11"/>
        <v/>
      </c>
      <c r="C662" s="49" t="s">
        <v>2987</v>
      </c>
      <c r="D662" s="50"/>
      <c r="E662" s="51"/>
      <c r="F662" s="52"/>
      <c r="G662" s="53"/>
      <c r="H662" s="53"/>
      <c r="I662" s="54"/>
      <c r="J662" s="54" t="str">
        <f>INDEX(ESV!$D$1:$D$567,MATCH(IF(ISNA(INDEX(KLAV!$B$2:$B$10,MATCH(IF(ISBLANK($D662)," ",$D662),KLAV!$A$2:$A$10,0))+INDEX(KLAV!$B$13:$B$21,MATCH(IF(ISBLANK($E662)," ",$E662),KLAV!$A$13:$A$21,0))+INDEX(KLAV!$B$24:$B$30,MATCH(IF(ISBLANK($F662)," ",$F662),KLAV!$A$24:$A$30,0))),999,INDEX(KLAV!$B$2:$B$10,MATCH(IF(ISBLANK($D662)," ",$D662),KLAV!$A$2:$A$10,0))+INDEX(KLAV!$B$13:$B$21,MATCH(IF(ISBLANK($E662)," ",$E662),KLAV!$A$13:$A$21,0))+INDEX(KLAV!$B$24:$B$30,MATCH(IF(ISBLANK($F662)," ",$F662),KLAV!$A$24:$A$30,0))),ESV!$E$1:$E$567,))</f>
        <v>nb</v>
      </c>
      <c r="R662" s="42"/>
      <c r="S662" s="42"/>
      <c r="U662" s="43"/>
      <c r="Z662" s="44"/>
      <c r="AA662" s="44"/>
      <c r="AB662" s="436"/>
      <c r="AC662" s="437"/>
      <c r="AD662" s="300"/>
      <c r="AE662" s="438"/>
      <c r="AF662" s="438"/>
      <c r="AG662" s="438"/>
      <c r="AH662" s="439"/>
      <c r="AI662" s="439"/>
      <c r="AJ662" s="439"/>
      <c r="AK662" s="439"/>
      <c r="BD662" s="44"/>
    </row>
    <row r="663" spans="1:56" ht="25.5" customHeight="1" x14ac:dyDescent="0.2">
      <c r="A663" s="32" t="str">
        <f>IF(OR('Rote Liste'!$BC663="H",'Rote Liste'!$BC663="V"),"",J663)</f>
        <v>nb</v>
      </c>
      <c r="B663" s="48" t="str">
        <f t="shared" si="11"/>
        <v/>
      </c>
      <c r="C663" s="49" t="s">
        <v>2988</v>
      </c>
      <c r="D663" s="50"/>
      <c r="E663" s="51"/>
      <c r="F663" s="52"/>
      <c r="G663" s="53"/>
      <c r="H663" s="53"/>
      <c r="I663" s="54"/>
      <c r="J663" s="54" t="str">
        <f>INDEX(ESV!$D$1:$D$567,MATCH(IF(ISNA(INDEX(KLAV!$B$2:$B$10,MATCH(IF(ISBLANK($D663)," ",$D663),KLAV!$A$2:$A$10,0))+INDEX(KLAV!$B$13:$B$21,MATCH(IF(ISBLANK($E663)," ",$E663),KLAV!$A$13:$A$21,0))+INDEX(KLAV!$B$24:$B$30,MATCH(IF(ISBLANK($F663)," ",$F663),KLAV!$A$24:$A$30,0))),999,INDEX(KLAV!$B$2:$B$10,MATCH(IF(ISBLANK($D663)," ",$D663),KLAV!$A$2:$A$10,0))+INDEX(KLAV!$B$13:$B$21,MATCH(IF(ISBLANK($E663)," ",$E663),KLAV!$A$13:$A$21,0))+INDEX(KLAV!$B$24:$B$30,MATCH(IF(ISBLANK($F663)," ",$F663),KLAV!$A$24:$A$30,0))),ESV!$E$1:$E$567,))</f>
        <v>nb</v>
      </c>
      <c r="R663" s="42"/>
      <c r="S663" s="42"/>
      <c r="U663" s="43"/>
      <c r="Z663" s="44"/>
      <c r="AA663" s="44"/>
      <c r="AB663" s="436"/>
      <c r="AC663" s="437"/>
      <c r="AD663" s="300"/>
      <c r="AE663" s="438"/>
      <c r="AF663" s="438"/>
      <c r="AG663" s="438"/>
      <c r="AH663" s="439"/>
      <c r="AI663" s="439"/>
      <c r="AJ663" s="439"/>
      <c r="AK663" s="439"/>
      <c r="BD663" s="44"/>
    </row>
    <row r="664" spans="1:56" ht="25.5" customHeight="1" x14ac:dyDescent="0.2">
      <c r="A664" s="32" t="str">
        <f>IF(OR('Rote Liste'!$BC664="H",'Rote Liste'!$BC664="V"),"",J664)</f>
        <v>nb</v>
      </c>
      <c r="B664" s="48" t="str">
        <f t="shared" si="11"/>
        <v/>
      </c>
      <c r="C664" s="49" t="s">
        <v>2989</v>
      </c>
      <c r="D664" s="50"/>
      <c r="E664" s="51"/>
      <c r="F664" s="52"/>
      <c r="G664" s="53"/>
      <c r="H664" s="53"/>
      <c r="I664" s="54"/>
      <c r="J664" s="54" t="str">
        <f>INDEX(ESV!$D$1:$D$567,MATCH(IF(ISNA(INDEX(KLAV!$B$2:$B$10,MATCH(IF(ISBLANK($D664)," ",$D664),KLAV!$A$2:$A$10,0))+INDEX(KLAV!$B$13:$B$21,MATCH(IF(ISBLANK($E664)," ",$E664),KLAV!$A$13:$A$21,0))+INDEX(KLAV!$B$24:$B$30,MATCH(IF(ISBLANK($F664)," ",$F664),KLAV!$A$24:$A$30,0))),999,INDEX(KLAV!$B$2:$B$10,MATCH(IF(ISBLANK($D664)," ",$D664),KLAV!$A$2:$A$10,0))+INDEX(KLAV!$B$13:$B$21,MATCH(IF(ISBLANK($E664)," ",$E664),KLAV!$A$13:$A$21,0))+INDEX(KLAV!$B$24:$B$30,MATCH(IF(ISBLANK($F664)," ",$F664),KLAV!$A$24:$A$30,0))),ESV!$E$1:$E$567,))</f>
        <v>nb</v>
      </c>
      <c r="R664" s="42"/>
      <c r="S664" s="42"/>
      <c r="U664" s="43"/>
      <c r="Z664" s="44"/>
      <c r="AA664" s="44"/>
      <c r="AB664" s="436"/>
      <c r="AC664" s="437"/>
      <c r="AD664" s="300"/>
      <c r="AE664" s="438"/>
      <c r="AF664" s="438"/>
      <c r="AG664" s="438"/>
      <c r="AH664" s="439"/>
      <c r="AI664" s="439"/>
      <c r="AJ664" s="439"/>
      <c r="AK664" s="439"/>
      <c r="BD664" s="44"/>
    </row>
    <row r="665" spans="1:56" ht="25.5" customHeight="1" x14ac:dyDescent="0.2">
      <c r="A665" s="32" t="str">
        <f>IF(OR('Rote Liste'!$BC665="H",'Rote Liste'!$BC665="V"),"",J665)</f>
        <v>nb</v>
      </c>
      <c r="B665" s="48" t="str">
        <f t="shared" si="11"/>
        <v/>
      </c>
      <c r="C665" s="49" t="s">
        <v>2990</v>
      </c>
      <c r="D665" s="50"/>
      <c r="E665" s="51"/>
      <c r="F665" s="52"/>
      <c r="G665" s="53"/>
      <c r="H665" s="53"/>
      <c r="I665" s="54"/>
      <c r="J665" s="54" t="str">
        <f>INDEX(ESV!$D$1:$D$567,MATCH(IF(ISNA(INDEX(KLAV!$B$2:$B$10,MATCH(IF(ISBLANK($D665)," ",$D665),KLAV!$A$2:$A$10,0))+INDEX(KLAV!$B$13:$B$21,MATCH(IF(ISBLANK($E665)," ",$E665),KLAV!$A$13:$A$21,0))+INDEX(KLAV!$B$24:$B$30,MATCH(IF(ISBLANK($F665)," ",$F665),KLAV!$A$24:$A$30,0))),999,INDEX(KLAV!$B$2:$B$10,MATCH(IF(ISBLANK($D665)," ",$D665),KLAV!$A$2:$A$10,0))+INDEX(KLAV!$B$13:$B$21,MATCH(IF(ISBLANK($E665)," ",$E665),KLAV!$A$13:$A$21,0))+INDEX(KLAV!$B$24:$B$30,MATCH(IF(ISBLANK($F665)," ",$F665),KLAV!$A$24:$A$30,0))),ESV!$E$1:$E$567,))</f>
        <v>nb</v>
      </c>
      <c r="R665" s="42"/>
      <c r="S665" s="42"/>
      <c r="U665" s="43"/>
      <c r="Z665" s="44"/>
      <c r="AA665" s="44"/>
      <c r="AB665" s="436"/>
      <c r="AC665" s="437"/>
      <c r="AD665" s="300"/>
      <c r="AE665" s="438"/>
      <c r="AF665" s="438"/>
      <c r="AG665" s="438"/>
      <c r="AH665" s="439"/>
      <c r="AI665" s="439"/>
      <c r="AJ665" s="439"/>
      <c r="AK665" s="439"/>
      <c r="BD665" s="44"/>
    </row>
    <row r="666" spans="1:56" ht="25.5" customHeight="1" x14ac:dyDescent="0.2">
      <c r="A666" s="32" t="str">
        <f>IF(OR('Rote Liste'!$BC666="H",'Rote Liste'!$BC666="V"),"",J666)</f>
        <v>nb</v>
      </c>
      <c r="B666" s="48" t="str">
        <f t="shared" si="11"/>
        <v/>
      </c>
      <c r="C666" s="49" t="s">
        <v>2991</v>
      </c>
      <c r="D666" s="50"/>
      <c r="E666" s="51"/>
      <c r="F666" s="52"/>
      <c r="G666" s="53"/>
      <c r="H666" s="53"/>
      <c r="I666" s="54"/>
      <c r="J666" s="54" t="str">
        <f>INDEX(ESV!$D$1:$D$567,MATCH(IF(ISNA(INDEX(KLAV!$B$2:$B$10,MATCH(IF(ISBLANK($D666)," ",$D666),KLAV!$A$2:$A$10,0))+INDEX(KLAV!$B$13:$B$21,MATCH(IF(ISBLANK($E666)," ",$E666),KLAV!$A$13:$A$21,0))+INDEX(KLAV!$B$24:$B$30,MATCH(IF(ISBLANK($F666)," ",$F666),KLAV!$A$24:$A$30,0))),999,INDEX(KLAV!$B$2:$B$10,MATCH(IF(ISBLANK($D666)," ",$D666),KLAV!$A$2:$A$10,0))+INDEX(KLAV!$B$13:$B$21,MATCH(IF(ISBLANK($E666)," ",$E666),KLAV!$A$13:$A$21,0))+INDEX(KLAV!$B$24:$B$30,MATCH(IF(ISBLANK($F666)," ",$F666),KLAV!$A$24:$A$30,0))),ESV!$E$1:$E$567,))</f>
        <v>nb</v>
      </c>
      <c r="R666" s="42"/>
      <c r="S666" s="42"/>
      <c r="U666" s="43"/>
      <c r="Z666" s="44"/>
      <c r="AA666" s="44"/>
      <c r="AB666" s="436"/>
      <c r="AC666" s="437"/>
      <c r="AD666" s="300"/>
      <c r="AE666" s="438"/>
      <c r="AF666" s="438"/>
      <c r="AG666" s="438"/>
      <c r="AH666" s="439"/>
      <c r="AI666" s="439"/>
      <c r="AJ666" s="439"/>
      <c r="AK666" s="439"/>
      <c r="BD666" s="44"/>
    </row>
    <row r="667" spans="1:56" ht="25.5" customHeight="1" x14ac:dyDescent="0.2">
      <c r="A667" s="32" t="str">
        <f>IF(OR('Rote Liste'!$BC667="H",'Rote Liste'!$BC667="V"),"",J667)</f>
        <v>nb</v>
      </c>
      <c r="B667" s="48" t="str">
        <f t="shared" si="11"/>
        <v/>
      </c>
      <c r="C667" s="49" t="s">
        <v>2992</v>
      </c>
      <c r="D667" s="50"/>
      <c r="E667" s="51"/>
      <c r="F667" s="52"/>
      <c r="G667" s="53"/>
      <c r="H667" s="53"/>
      <c r="I667" s="54"/>
      <c r="J667" s="54" t="str">
        <f>INDEX(ESV!$D$1:$D$567,MATCH(IF(ISNA(INDEX(KLAV!$B$2:$B$10,MATCH(IF(ISBLANK($D667)," ",$D667),KLAV!$A$2:$A$10,0))+INDEX(KLAV!$B$13:$B$21,MATCH(IF(ISBLANK($E667)," ",$E667),KLAV!$A$13:$A$21,0))+INDEX(KLAV!$B$24:$B$30,MATCH(IF(ISBLANK($F667)," ",$F667),KLAV!$A$24:$A$30,0))),999,INDEX(KLAV!$B$2:$B$10,MATCH(IF(ISBLANK($D667)," ",$D667),KLAV!$A$2:$A$10,0))+INDEX(KLAV!$B$13:$B$21,MATCH(IF(ISBLANK($E667)," ",$E667),KLAV!$A$13:$A$21,0))+INDEX(KLAV!$B$24:$B$30,MATCH(IF(ISBLANK($F667)," ",$F667),KLAV!$A$24:$A$30,0))),ESV!$E$1:$E$567,))</f>
        <v>nb</v>
      </c>
      <c r="R667" s="42"/>
      <c r="S667" s="42"/>
      <c r="U667" s="43"/>
      <c r="Z667" s="44"/>
      <c r="AA667" s="44"/>
      <c r="AB667" s="436"/>
      <c r="AC667" s="437"/>
      <c r="AD667" s="300"/>
      <c r="AE667" s="438"/>
      <c r="AF667" s="438"/>
      <c r="AG667" s="438"/>
      <c r="AH667" s="439"/>
      <c r="AI667" s="439"/>
      <c r="AJ667" s="439"/>
      <c r="AK667" s="439"/>
      <c r="BD667" s="44"/>
    </row>
    <row r="668" spans="1:56" ht="25.5" customHeight="1" x14ac:dyDescent="0.2">
      <c r="A668" s="32" t="str">
        <f>IF(OR('Rote Liste'!$BC668="H",'Rote Liste'!$BC668="V"),"",J668)</f>
        <v>nb</v>
      </c>
      <c r="B668" s="48" t="str">
        <f t="shared" si="11"/>
        <v/>
      </c>
      <c r="C668" s="49" t="s">
        <v>2993</v>
      </c>
      <c r="D668" s="50"/>
      <c r="E668" s="51"/>
      <c r="F668" s="52"/>
      <c r="G668" s="53"/>
      <c r="H668" s="53"/>
      <c r="I668" s="54"/>
      <c r="J668" s="54" t="str">
        <f>INDEX(ESV!$D$1:$D$567,MATCH(IF(ISNA(INDEX(KLAV!$B$2:$B$10,MATCH(IF(ISBLANK($D668)," ",$D668),KLAV!$A$2:$A$10,0))+INDEX(KLAV!$B$13:$B$21,MATCH(IF(ISBLANK($E668)," ",$E668),KLAV!$A$13:$A$21,0))+INDEX(KLAV!$B$24:$B$30,MATCH(IF(ISBLANK($F668)," ",$F668),KLAV!$A$24:$A$30,0))),999,INDEX(KLAV!$B$2:$B$10,MATCH(IF(ISBLANK($D668)," ",$D668),KLAV!$A$2:$A$10,0))+INDEX(KLAV!$B$13:$B$21,MATCH(IF(ISBLANK($E668)," ",$E668),KLAV!$A$13:$A$21,0))+INDEX(KLAV!$B$24:$B$30,MATCH(IF(ISBLANK($F668)," ",$F668),KLAV!$A$24:$A$30,0))),ESV!$E$1:$E$567,))</f>
        <v>nb</v>
      </c>
      <c r="R668" s="42"/>
      <c r="S668" s="42"/>
      <c r="U668" s="43"/>
      <c r="Z668" s="44"/>
      <c r="AA668" s="44"/>
      <c r="AB668" s="436"/>
      <c r="AC668" s="437"/>
      <c r="AD668" s="300"/>
      <c r="AE668" s="438"/>
      <c r="AF668" s="438"/>
      <c r="AG668" s="438"/>
      <c r="AH668" s="439"/>
      <c r="AI668" s="439"/>
      <c r="AJ668" s="439"/>
      <c r="AK668" s="439"/>
      <c r="BD668" s="44"/>
    </row>
    <row r="669" spans="1:56" ht="25.5" customHeight="1" x14ac:dyDescent="0.2">
      <c r="A669" s="32" t="str">
        <f>IF(OR('Rote Liste'!$BC669="H",'Rote Liste'!$BC669="V"),"",J669)</f>
        <v>nb</v>
      </c>
      <c r="B669" s="48" t="str">
        <f t="shared" si="11"/>
        <v/>
      </c>
      <c r="C669" s="49" t="s">
        <v>2994</v>
      </c>
      <c r="D669" s="50"/>
      <c r="E669" s="51"/>
      <c r="F669" s="52"/>
      <c r="G669" s="53"/>
      <c r="H669" s="53"/>
      <c r="I669" s="54"/>
      <c r="J669" s="54" t="str">
        <f>INDEX(ESV!$D$1:$D$567,MATCH(IF(ISNA(INDEX(KLAV!$B$2:$B$10,MATCH(IF(ISBLANK($D669)," ",$D669),KLAV!$A$2:$A$10,0))+INDEX(KLAV!$B$13:$B$21,MATCH(IF(ISBLANK($E669)," ",$E669),KLAV!$A$13:$A$21,0))+INDEX(KLAV!$B$24:$B$30,MATCH(IF(ISBLANK($F669)," ",$F669),KLAV!$A$24:$A$30,0))),999,INDEX(KLAV!$B$2:$B$10,MATCH(IF(ISBLANK($D669)," ",$D669),KLAV!$A$2:$A$10,0))+INDEX(KLAV!$B$13:$B$21,MATCH(IF(ISBLANK($E669)," ",$E669),KLAV!$A$13:$A$21,0))+INDEX(KLAV!$B$24:$B$30,MATCH(IF(ISBLANK($F669)," ",$F669),KLAV!$A$24:$A$30,0))),ESV!$E$1:$E$567,))</f>
        <v>nb</v>
      </c>
      <c r="R669" s="42"/>
      <c r="S669" s="42"/>
      <c r="U669" s="43"/>
      <c r="Z669" s="44"/>
      <c r="AA669" s="44"/>
      <c r="AB669" s="436"/>
      <c r="AC669" s="437"/>
      <c r="AD669" s="300"/>
      <c r="AE669" s="438"/>
      <c r="AF669" s="438"/>
      <c r="AG669" s="438"/>
      <c r="AH669" s="439"/>
      <c r="AI669" s="439"/>
      <c r="AJ669" s="439"/>
      <c r="AK669" s="439"/>
      <c r="BD669" s="44"/>
    </row>
    <row r="670" spans="1:56" ht="25.5" customHeight="1" x14ac:dyDescent="0.2">
      <c r="A670" s="32" t="str">
        <f>IF(OR('Rote Liste'!$BC670="H",'Rote Liste'!$BC670="V"),"",J670)</f>
        <v>nb</v>
      </c>
      <c r="B670" s="48" t="str">
        <f t="shared" si="11"/>
        <v/>
      </c>
      <c r="C670" s="49" t="s">
        <v>2995</v>
      </c>
      <c r="D670" s="50"/>
      <c r="E670" s="51"/>
      <c r="F670" s="52"/>
      <c r="G670" s="53"/>
      <c r="H670" s="53"/>
      <c r="I670" s="54"/>
      <c r="J670" s="54" t="str">
        <f>INDEX(ESV!$D$1:$D$567,MATCH(IF(ISNA(INDEX(KLAV!$B$2:$B$10,MATCH(IF(ISBLANK($D670)," ",$D670),KLAV!$A$2:$A$10,0))+INDEX(KLAV!$B$13:$B$21,MATCH(IF(ISBLANK($E670)," ",$E670),KLAV!$A$13:$A$21,0))+INDEX(KLAV!$B$24:$B$30,MATCH(IF(ISBLANK($F670)," ",$F670),KLAV!$A$24:$A$30,0))),999,INDEX(KLAV!$B$2:$B$10,MATCH(IF(ISBLANK($D670)," ",$D670),KLAV!$A$2:$A$10,0))+INDEX(KLAV!$B$13:$B$21,MATCH(IF(ISBLANK($E670)," ",$E670),KLAV!$A$13:$A$21,0))+INDEX(KLAV!$B$24:$B$30,MATCH(IF(ISBLANK($F670)," ",$F670),KLAV!$A$24:$A$30,0))),ESV!$E$1:$E$567,))</f>
        <v>nb</v>
      </c>
      <c r="R670" s="42"/>
      <c r="S670" s="42"/>
      <c r="U670" s="43"/>
      <c r="Z670" s="44"/>
      <c r="AA670" s="44"/>
      <c r="AB670" s="436"/>
      <c r="AC670" s="437"/>
      <c r="AD670" s="300"/>
      <c r="AE670" s="438"/>
      <c r="AF670" s="438"/>
      <c r="AG670" s="438"/>
      <c r="AH670" s="439"/>
      <c r="AI670" s="439"/>
      <c r="AJ670" s="439"/>
      <c r="AK670" s="439"/>
      <c r="BD670" s="44"/>
    </row>
    <row r="671" spans="1:56" ht="25.5" customHeight="1" x14ac:dyDescent="0.2">
      <c r="A671" s="32" t="str">
        <f>IF(OR('Rote Liste'!$BC671="H",'Rote Liste'!$BC671="V"),"",J671)</f>
        <v>nb</v>
      </c>
      <c r="B671" s="48" t="str">
        <f t="shared" si="11"/>
        <v/>
      </c>
      <c r="C671" s="49" t="s">
        <v>2996</v>
      </c>
      <c r="D671" s="50"/>
      <c r="E671" s="51"/>
      <c r="F671" s="52"/>
      <c r="G671" s="53"/>
      <c r="H671" s="53"/>
      <c r="I671" s="54"/>
      <c r="J671" s="54" t="str">
        <f>INDEX(ESV!$D$1:$D$567,MATCH(IF(ISNA(INDEX(KLAV!$B$2:$B$10,MATCH(IF(ISBLANK($D671)," ",$D671),KLAV!$A$2:$A$10,0))+INDEX(KLAV!$B$13:$B$21,MATCH(IF(ISBLANK($E671)," ",$E671),KLAV!$A$13:$A$21,0))+INDEX(KLAV!$B$24:$B$30,MATCH(IF(ISBLANK($F671)," ",$F671),KLAV!$A$24:$A$30,0))),999,INDEX(KLAV!$B$2:$B$10,MATCH(IF(ISBLANK($D671)," ",$D671),KLAV!$A$2:$A$10,0))+INDEX(KLAV!$B$13:$B$21,MATCH(IF(ISBLANK($E671)," ",$E671),KLAV!$A$13:$A$21,0))+INDEX(KLAV!$B$24:$B$30,MATCH(IF(ISBLANK($F671)," ",$F671),KLAV!$A$24:$A$30,0))),ESV!$E$1:$E$567,))</f>
        <v>nb</v>
      </c>
      <c r="R671" s="42"/>
      <c r="S671" s="42"/>
      <c r="U671" s="43"/>
      <c r="Z671" s="44"/>
      <c r="AA671" s="44"/>
      <c r="AB671" s="436"/>
      <c r="AC671" s="437"/>
      <c r="AD671" s="300"/>
      <c r="AE671" s="438"/>
      <c r="AF671" s="438"/>
      <c r="AG671" s="438"/>
      <c r="AH671" s="439"/>
      <c r="AI671" s="439"/>
      <c r="AJ671" s="439"/>
      <c r="AK671" s="439"/>
      <c r="BD671" s="44"/>
    </row>
    <row r="672" spans="1:56" ht="25.5" customHeight="1" x14ac:dyDescent="0.2">
      <c r="A672" s="32" t="str">
        <f>IF(OR('Rote Liste'!$BC672="H",'Rote Liste'!$BC672="V"),"",J672)</f>
        <v>nb</v>
      </c>
      <c r="B672" s="48" t="str">
        <f t="shared" si="11"/>
        <v/>
      </c>
      <c r="C672" s="49" t="s">
        <v>2997</v>
      </c>
      <c r="D672" s="50"/>
      <c r="E672" s="51"/>
      <c r="F672" s="52"/>
      <c r="G672" s="53"/>
      <c r="H672" s="53"/>
      <c r="I672" s="54"/>
      <c r="J672" s="54" t="str">
        <f>INDEX(ESV!$D$1:$D$567,MATCH(IF(ISNA(INDEX(KLAV!$B$2:$B$10,MATCH(IF(ISBLANK($D672)," ",$D672),KLAV!$A$2:$A$10,0))+INDEX(KLAV!$B$13:$B$21,MATCH(IF(ISBLANK($E672)," ",$E672),KLAV!$A$13:$A$21,0))+INDEX(KLAV!$B$24:$B$30,MATCH(IF(ISBLANK($F672)," ",$F672),KLAV!$A$24:$A$30,0))),999,INDEX(KLAV!$B$2:$B$10,MATCH(IF(ISBLANK($D672)," ",$D672),KLAV!$A$2:$A$10,0))+INDEX(KLAV!$B$13:$B$21,MATCH(IF(ISBLANK($E672)," ",$E672),KLAV!$A$13:$A$21,0))+INDEX(KLAV!$B$24:$B$30,MATCH(IF(ISBLANK($F672)," ",$F672),KLAV!$A$24:$A$30,0))),ESV!$E$1:$E$567,))</f>
        <v>nb</v>
      </c>
      <c r="R672" s="42"/>
      <c r="S672" s="42"/>
      <c r="U672" s="43"/>
      <c r="Z672" s="44"/>
      <c r="AA672" s="44"/>
      <c r="AB672" s="436"/>
      <c r="AC672" s="437"/>
      <c r="AD672" s="300"/>
      <c r="AE672" s="438"/>
      <c r="AF672" s="438"/>
      <c r="AG672" s="438"/>
      <c r="AH672" s="439"/>
      <c r="AI672" s="439"/>
      <c r="AJ672" s="439"/>
      <c r="AK672" s="439"/>
      <c r="BD672" s="44"/>
    </row>
    <row r="673" spans="1:56" ht="25.5" customHeight="1" x14ac:dyDescent="0.2">
      <c r="A673" s="32" t="str">
        <f>IF(OR('Rote Liste'!$BC673="H",'Rote Liste'!$BC673="V"),"",J673)</f>
        <v>nb</v>
      </c>
      <c r="B673" s="48" t="str">
        <f t="shared" si="11"/>
        <v/>
      </c>
      <c r="C673" s="49" t="s">
        <v>2998</v>
      </c>
      <c r="D673" s="50"/>
      <c r="E673" s="51"/>
      <c r="F673" s="52"/>
      <c r="G673" s="53"/>
      <c r="H673" s="53"/>
      <c r="I673" s="54"/>
      <c r="J673" s="54" t="str">
        <f>INDEX(ESV!$D$1:$D$567,MATCH(IF(ISNA(INDEX(KLAV!$B$2:$B$10,MATCH(IF(ISBLANK($D673)," ",$D673),KLAV!$A$2:$A$10,0))+INDEX(KLAV!$B$13:$B$21,MATCH(IF(ISBLANK($E673)," ",$E673),KLAV!$A$13:$A$21,0))+INDEX(KLAV!$B$24:$B$30,MATCH(IF(ISBLANK($F673)," ",$F673),KLAV!$A$24:$A$30,0))),999,INDEX(KLAV!$B$2:$B$10,MATCH(IF(ISBLANK($D673)," ",$D673),KLAV!$A$2:$A$10,0))+INDEX(KLAV!$B$13:$B$21,MATCH(IF(ISBLANK($E673)," ",$E673),KLAV!$A$13:$A$21,0))+INDEX(KLAV!$B$24:$B$30,MATCH(IF(ISBLANK($F673)," ",$F673),KLAV!$A$24:$A$30,0))),ESV!$E$1:$E$567,))</f>
        <v>nb</v>
      </c>
      <c r="R673" s="42"/>
      <c r="S673" s="42"/>
      <c r="U673" s="43"/>
      <c r="Z673" s="44"/>
      <c r="AA673" s="44"/>
      <c r="AB673" s="436"/>
      <c r="AC673" s="437"/>
      <c r="AD673" s="300"/>
      <c r="AE673" s="438"/>
      <c r="AF673" s="438"/>
      <c r="AG673" s="438"/>
      <c r="AH673" s="439"/>
      <c r="AI673" s="439"/>
      <c r="AJ673" s="439"/>
      <c r="AK673" s="439"/>
      <c r="BD673" s="44"/>
    </row>
    <row r="674" spans="1:56" ht="25.5" customHeight="1" x14ac:dyDescent="0.2">
      <c r="A674" s="32" t="str">
        <f>IF(OR('Rote Liste'!$BC674="H",'Rote Liste'!$BC674="V"),"",J674)</f>
        <v>nb</v>
      </c>
      <c r="B674" s="48" t="str">
        <f t="shared" si="11"/>
        <v/>
      </c>
      <c r="C674" s="49" t="s">
        <v>2999</v>
      </c>
      <c r="D674" s="50"/>
      <c r="E674" s="51"/>
      <c r="F674" s="52"/>
      <c r="G674" s="53"/>
      <c r="H674" s="53"/>
      <c r="I674" s="54"/>
      <c r="J674" s="54" t="str">
        <f>INDEX(ESV!$D$1:$D$567,MATCH(IF(ISNA(INDEX(KLAV!$B$2:$B$10,MATCH(IF(ISBLANK($D674)," ",$D674),KLAV!$A$2:$A$10,0))+INDEX(KLAV!$B$13:$B$21,MATCH(IF(ISBLANK($E674)," ",$E674),KLAV!$A$13:$A$21,0))+INDEX(KLAV!$B$24:$B$30,MATCH(IF(ISBLANK($F674)," ",$F674),KLAV!$A$24:$A$30,0))),999,INDEX(KLAV!$B$2:$B$10,MATCH(IF(ISBLANK($D674)," ",$D674),KLAV!$A$2:$A$10,0))+INDEX(KLAV!$B$13:$B$21,MATCH(IF(ISBLANK($E674)," ",$E674),KLAV!$A$13:$A$21,0))+INDEX(KLAV!$B$24:$B$30,MATCH(IF(ISBLANK($F674)," ",$F674),KLAV!$A$24:$A$30,0))),ESV!$E$1:$E$567,))</f>
        <v>nb</v>
      </c>
      <c r="R674" s="42"/>
      <c r="S674" s="42"/>
      <c r="U674" s="43"/>
      <c r="Z674" s="44"/>
      <c r="AA674" s="44"/>
      <c r="AB674" s="436"/>
      <c r="AC674" s="437"/>
      <c r="AD674" s="300"/>
      <c r="AE674" s="438"/>
      <c r="AF674" s="438"/>
      <c r="AG674" s="438"/>
      <c r="AH674" s="439"/>
      <c r="AI674" s="439"/>
      <c r="AJ674" s="439"/>
      <c r="AK674" s="439"/>
      <c r="BD674" s="44"/>
    </row>
    <row r="675" spans="1:56" ht="25.5" customHeight="1" x14ac:dyDescent="0.2">
      <c r="A675" s="32" t="str">
        <f>IF(OR('Rote Liste'!$BC675="H",'Rote Liste'!$BC675="V"),"",J675)</f>
        <v>nb</v>
      </c>
      <c r="B675" s="48" t="str">
        <f t="shared" si="11"/>
        <v/>
      </c>
      <c r="C675" s="49" t="s">
        <v>3000</v>
      </c>
      <c r="D675" s="50"/>
      <c r="E675" s="51"/>
      <c r="F675" s="52"/>
      <c r="G675" s="53"/>
      <c r="H675" s="53"/>
      <c r="I675" s="54"/>
      <c r="J675" s="54" t="str">
        <f>INDEX(ESV!$D$1:$D$567,MATCH(IF(ISNA(INDEX(KLAV!$B$2:$B$10,MATCH(IF(ISBLANK($D675)," ",$D675),KLAV!$A$2:$A$10,0))+INDEX(KLAV!$B$13:$B$21,MATCH(IF(ISBLANK($E675)," ",$E675),KLAV!$A$13:$A$21,0))+INDEX(KLAV!$B$24:$B$30,MATCH(IF(ISBLANK($F675)," ",$F675),KLAV!$A$24:$A$30,0))),999,INDEX(KLAV!$B$2:$B$10,MATCH(IF(ISBLANK($D675)," ",$D675),KLAV!$A$2:$A$10,0))+INDEX(KLAV!$B$13:$B$21,MATCH(IF(ISBLANK($E675)," ",$E675),KLAV!$A$13:$A$21,0))+INDEX(KLAV!$B$24:$B$30,MATCH(IF(ISBLANK($F675)," ",$F675),KLAV!$A$24:$A$30,0))),ESV!$E$1:$E$567,))</f>
        <v>nb</v>
      </c>
      <c r="R675" s="42"/>
      <c r="S675" s="42"/>
      <c r="U675" s="43"/>
      <c r="Z675" s="44"/>
      <c r="AA675" s="44"/>
      <c r="AB675" s="436"/>
      <c r="AC675" s="437"/>
      <c r="AD675" s="300"/>
      <c r="AE675" s="438"/>
      <c r="AF675" s="438"/>
      <c r="AG675" s="438"/>
      <c r="AH675" s="439"/>
      <c r="AI675" s="439"/>
      <c r="AJ675" s="439"/>
      <c r="AK675" s="439"/>
      <c r="BD675" s="44"/>
    </row>
    <row r="676" spans="1:56" ht="25.5" customHeight="1" x14ac:dyDescent="0.2">
      <c r="A676" s="32" t="str">
        <f>IF(OR('Rote Liste'!$BC676="H",'Rote Liste'!$BC676="V"),"",J676)</f>
        <v>nb</v>
      </c>
      <c r="B676" s="48" t="str">
        <f t="shared" si="11"/>
        <v/>
      </c>
      <c r="C676" s="49" t="s">
        <v>3001</v>
      </c>
      <c r="D676" s="50"/>
      <c r="E676" s="51"/>
      <c r="F676" s="52"/>
      <c r="G676" s="53"/>
      <c r="H676" s="53"/>
      <c r="I676" s="54"/>
      <c r="J676" s="54" t="str">
        <f>INDEX(ESV!$D$1:$D$567,MATCH(IF(ISNA(INDEX(KLAV!$B$2:$B$10,MATCH(IF(ISBLANK($D676)," ",$D676),KLAV!$A$2:$A$10,0))+INDEX(KLAV!$B$13:$B$21,MATCH(IF(ISBLANK($E676)," ",$E676),KLAV!$A$13:$A$21,0))+INDEX(KLAV!$B$24:$B$30,MATCH(IF(ISBLANK($F676)," ",$F676),KLAV!$A$24:$A$30,0))),999,INDEX(KLAV!$B$2:$B$10,MATCH(IF(ISBLANK($D676)," ",$D676),KLAV!$A$2:$A$10,0))+INDEX(KLAV!$B$13:$B$21,MATCH(IF(ISBLANK($E676)," ",$E676),KLAV!$A$13:$A$21,0))+INDEX(KLAV!$B$24:$B$30,MATCH(IF(ISBLANK($F676)," ",$F676),KLAV!$A$24:$A$30,0))),ESV!$E$1:$E$567,))</f>
        <v>nb</v>
      </c>
      <c r="R676" s="42"/>
      <c r="S676" s="42"/>
      <c r="U676" s="43"/>
      <c r="Z676" s="44"/>
      <c r="AA676" s="44"/>
      <c r="AB676" s="436"/>
      <c r="AC676" s="437"/>
      <c r="AD676" s="300"/>
      <c r="AE676" s="438"/>
      <c r="AF676" s="438"/>
      <c r="AG676" s="438"/>
      <c r="AH676" s="439"/>
      <c r="AI676" s="439"/>
      <c r="AJ676" s="439"/>
      <c r="AK676" s="439"/>
      <c r="BD676" s="44"/>
    </row>
    <row r="677" spans="1:56" ht="25.5" customHeight="1" x14ac:dyDescent="0.2">
      <c r="A677" s="32" t="str">
        <f>IF(OR('Rote Liste'!$BC677="H",'Rote Liste'!$BC677="V"),"",J677)</f>
        <v>nb</v>
      </c>
      <c r="B677" s="48" t="str">
        <f t="shared" si="11"/>
        <v/>
      </c>
      <c r="C677" s="49" t="s">
        <v>3002</v>
      </c>
      <c r="D677" s="50"/>
      <c r="E677" s="51"/>
      <c r="F677" s="52"/>
      <c r="G677" s="53"/>
      <c r="H677" s="53"/>
      <c r="I677" s="54"/>
      <c r="J677" s="54" t="str">
        <f>INDEX(ESV!$D$1:$D$567,MATCH(IF(ISNA(INDEX(KLAV!$B$2:$B$10,MATCH(IF(ISBLANK($D677)," ",$D677),KLAV!$A$2:$A$10,0))+INDEX(KLAV!$B$13:$B$21,MATCH(IF(ISBLANK($E677)," ",$E677),KLAV!$A$13:$A$21,0))+INDEX(KLAV!$B$24:$B$30,MATCH(IF(ISBLANK($F677)," ",$F677),KLAV!$A$24:$A$30,0))),999,INDEX(KLAV!$B$2:$B$10,MATCH(IF(ISBLANK($D677)," ",$D677),KLAV!$A$2:$A$10,0))+INDEX(KLAV!$B$13:$B$21,MATCH(IF(ISBLANK($E677)," ",$E677),KLAV!$A$13:$A$21,0))+INDEX(KLAV!$B$24:$B$30,MATCH(IF(ISBLANK($F677)," ",$F677),KLAV!$A$24:$A$30,0))),ESV!$E$1:$E$567,))</f>
        <v>nb</v>
      </c>
      <c r="R677" s="42"/>
      <c r="S677" s="42"/>
      <c r="U677" s="43"/>
      <c r="Z677" s="44"/>
      <c r="AA677" s="44"/>
      <c r="AB677" s="436"/>
      <c r="AC677" s="437"/>
      <c r="AD677" s="300"/>
      <c r="AE677" s="438"/>
      <c r="AF677" s="438"/>
      <c r="AG677" s="438"/>
      <c r="AH677" s="439"/>
      <c r="AI677" s="439"/>
      <c r="AJ677" s="439"/>
      <c r="AK677" s="439"/>
      <c r="BD677" s="44"/>
    </row>
    <row r="678" spans="1:56" ht="25.5" customHeight="1" x14ac:dyDescent="0.2">
      <c r="A678" s="32" t="str">
        <f>IF(OR('Rote Liste'!$BC678="H",'Rote Liste'!$BC678="V"),"",J678)</f>
        <v>nb</v>
      </c>
      <c r="B678" s="48" t="str">
        <f t="shared" si="11"/>
        <v/>
      </c>
      <c r="C678" s="49" t="s">
        <v>3003</v>
      </c>
      <c r="D678" s="50"/>
      <c r="E678" s="51"/>
      <c r="F678" s="52"/>
      <c r="G678" s="53"/>
      <c r="H678" s="53"/>
      <c r="I678" s="54"/>
      <c r="J678" s="54" t="str">
        <f>INDEX(ESV!$D$1:$D$567,MATCH(IF(ISNA(INDEX(KLAV!$B$2:$B$10,MATCH(IF(ISBLANK($D678)," ",$D678),KLAV!$A$2:$A$10,0))+INDEX(KLAV!$B$13:$B$21,MATCH(IF(ISBLANK($E678)," ",$E678),KLAV!$A$13:$A$21,0))+INDEX(KLAV!$B$24:$B$30,MATCH(IF(ISBLANK($F678)," ",$F678),KLAV!$A$24:$A$30,0))),999,INDEX(KLAV!$B$2:$B$10,MATCH(IF(ISBLANK($D678)," ",$D678),KLAV!$A$2:$A$10,0))+INDEX(KLAV!$B$13:$B$21,MATCH(IF(ISBLANK($E678)," ",$E678),KLAV!$A$13:$A$21,0))+INDEX(KLAV!$B$24:$B$30,MATCH(IF(ISBLANK($F678)," ",$F678),KLAV!$A$24:$A$30,0))),ESV!$E$1:$E$567,))</f>
        <v>nb</v>
      </c>
      <c r="R678" s="42"/>
      <c r="S678" s="42"/>
      <c r="U678" s="43"/>
      <c r="Z678" s="44"/>
      <c r="AA678" s="44"/>
      <c r="AB678" s="436"/>
      <c r="AC678" s="437"/>
      <c r="AD678" s="300"/>
      <c r="AE678" s="438"/>
      <c r="AF678" s="438"/>
      <c r="AG678" s="438"/>
      <c r="AH678" s="439"/>
      <c r="AI678" s="439"/>
      <c r="AJ678" s="439"/>
      <c r="AK678" s="439"/>
      <c r="BD678" s="44"/>
    </row>
    <row r="679" spans="1:56" ht="25.5" customHeight="1" x14ac:dyDescent="0.2">
      <c r="A679" s="32" t="str">
        <f>IF(OR('Rote Liste'!$BC679="H",'Rote Liste'!$BC679="V"),"",J679)</f>
        <v>nb</v>
      </c>
      <c r="B679" s="48" t="str">
        <f t="shared" si="11"/>
        <v/>
      </c>
      <c r="C679" s="49" t="s">
        <v>3004</v>
      </c>
      <c r="D679" s="50"/>
      <c r="E679" s="51"/>
      <c r="F679" s="52"/>
      <c r="G679" s="53"/>
      <c r="H679" s="53"/>
      <c r="I679" s="54"/>
      <c r="J679" s="54" t="str">
        <f>INDEX(ESV!$D$1:$D$567,MATCH(IF(ISNA(INDEX(KLAV!$B$2:$B$10,MATCH(IF(ISBLANK($D679)," ",$D679),KLAV!$A$2:$A$10,0))+INDEX(KLAV!$B$13:$B$21,MATCH(IF(ISBLANK($E679)," ",$E679),KLAV!$A$13:$A$21,0))+INDEX(KLAV!$B$24:$B$30,MATCH(IF(ISBLANK($F679)," ",$F679),KLAV!$A$24:$A$30,0))),999,INDEX(KLAV!$B$2:$B$10,MATCH(IF(ISBLANK($D679)," ",$D679),KLAV!$A$2:$A$10,0))+INDEX(KLAV!$B$13:$B$21,MATCH(IF(ISBLANK($E679)," ",$E679),KLAV!$A$13:$A$21,0))+INDEX(KLAV!$B$24:$B$30,MATCH(IF(ISBLANK($F679)," ",$F679),KLAV!$A$24:$A$30,0))),ESV!$E$1:$E$567,))</f>
        <v>nb</v>
      </c>
      <c r="R679" s="42"/>
      <c r="S679" s="42"/>
      <c r="U679" s="43"/>
      <c r="Z679" s="44"/>
      <c r="AA679" s="44"/>
      <c r="AB679" s="436"/>
      <c r="AC679" s="437"/>
      <c r="AD679" s="300"/>
      <c r="AE679" s="438"/>
      <c r="AF679" s="438"/>
      <c r="AG679" s="438"/>
      <c r="AH679" s="439"/>
      <c r="AI679" s="439"/>
      <c r="AJ679" s="439"/>
      <c r="AK679" s="439"/>
      <c r="BD679" s="44"/>
    </row>
    <row r="680" spans="1:56" ht="25.5" customHeight="1" x14ac:dyDescent="0.2">
      <c r="A680" s="32" t="str">
        <f>IF(OR('Rote Liste'!$BC680="H",'Rote Liste'!$BC680="V"),"",J680)</f>
        <v>nb</v>
      </c>
      <c r="B680" s="48" t="str">
        <f t="shared" si="11"/>
        <v/>
      </c>
      <c r="C680" s="49" t="s">
        <v>3005</v>
      </c>
      <c r="D680" s="50"/>
      <c r="E680" s="51"/>
      <c r="F680" s="52"/>
      <c r="G680" s="53"/>
      <c r="H680" s="53"/>
      <c r="I680" s="54"/>
      <c r="J680" s="54" t="str">
        <f>INDEX(ESV!$D$1:$D$567,MATCH(IF(ISNA(INDEX(KLAV!$B$2:$B$10,MATCH(IF(ISBLANK($D680)," ",$D680),KLAV!$A$2:$A$10,0))+INDEX(KLAV!$B$13:$B$21,MATCH(IF(ISBLANK($E680)," ",$E680),KLAV!$A$13:$A$21,0))+INDEX(KLAV!$B$24:$B$30,MATCH(IF(ISBLANK($F680)," ",$F680),KLAV!$A$24:$A$30,0))),999,INDEX(KLAV!$B$2:$B$10,MATCH(IF(ISBLANK($D680)," ",$D680),KLAV!$A$2:$A$10,0))+INDEX(KLAV!$B$13:$B$21,MATCH(IF(ISBLANK($E680)," ",$E680),KLAV!$A$13:$A$21,0))+INDEX(KLAV!$B$24:$B$30,MATCH(IF(ISBLANK($F680)," ",$F680),KLAV!$A$24:$A$30,0))),ESV!$E$1:$E$567,))</f>
        <v>nb</v>
      </c>
      <c r="R680" s="42"/>
      <c r="S680" s="42"/>
      <c r="U680" s="43"/>
      <c r="Z680" s="44"/>
      <c r="AA680" s="44"/>
      <c r="AB680" s="436"/>
      <c r="AC680" s="437"/>
      <c r="AD680" s="300"/>
      <c r="AE680" s="438"/>
      <c r="AF680" s="438"/>
      <c r="AG680" s="438"/>
      <c r="AH680" s="439"/>
      <c r="AI680" s="439"/>
      <c r="AJ680" s="439"/>
      <c r="AK680" s="439"/>
      <c r="BD680" s="44"/>
    </row>
    <row r="681" spans="1:56" ht="25.5" customHeight="1" x14ac:dyDescent="0.2">
      <c r="A681" s="32" t="str">
        <f>IF(OR('Rote Liste'!$BC681="H",'Rote Liste'!$BC681="V"),"",J681)</f>
        <v>nb</v>
      </c>
      <c r="B681" s="48" t="str">
        <f t="shared" si="11"/>
        <v/>
      </c>
      <c r="C681" s="49" t="s">
        <v>3006</v>
      </c>
      <c r="D681" s="50"/>
      <c r="E681" s="51"/>
      <c r="F681" s="52"/>
      <c r="G681" s="53"/>
      <c r="H681" s="53"/>
      <c r="I681" s="54"/>
      <c r="J681" s="54" t="str">
        <f>INDEX(ESV!$D$1:$D$567,MATCH(IF(ISNA(INDEX(KLAV!$B$2:$B$10,MATCH(IF(ISBLANK($D681)," ",$D681),KLAV!$A$2:$A$10,0))+INDEX(KLAV!$B$13:$B$21,MATCH(IF(ISBLANK($E681)," ",$E681),KLAV!$A$13:$A$21,0))+INDEX(KLAV!$B$24:$B$30,MATCH(IF(ISBLANK($F681)," ",$F681),KLAV!$A$24:$A$30,0))),999,INDEX(KLAV!$B$2:$B$10,MATCH(IF(ISBLANK($D681)," ",$D681),KLAV!$A$2:$A$10,0))+INDEX(KLAV!$B$13:$B$21,MATCH(IF(ISBLANK($E681)," ",$E681),KLAV!$A$13:$A$21,0))+INDEX(KLAV!$B$24:$B$30,MATCH(IF(ISBLANK($F681)," ",$F681),KLAV!$A$24:$A$30,0))),ESV!$E$1:$E$567,))</f>
        <v>nb</v>
      </c>
      <c r="R681" s="42"/>
      <c r="S681" s="42"/>
      <c r="U681" s="43"/>
      <c r="Z681" s="44"/>
      <c r="AA681" s="44"/>
      <c r="AB681" s="436"/>
      <c r="AC681" s="437"/>
      <c r="AD681" s="300"/>
      <c r="AE681" s="438"/>
      <c r="AF681" s="438"/>
      <c r="AG681" s="438"/>
      <c r="AH681" s="439"/>
      <c r="AI681" s="439"/>
      <c r="AJ681" s="439"/>
      <c r="AK681" s="439"/>
      <c r="BD681" s="44"/>
    </row>
    <row r="682" spans="1:56" ht="25.5" customHeight="1" x14ac:dyDescent="0.2">
      <c r="A682" s="32" t="str">
        <f>IF(OR('Rote Liste'!$BC682="H",'Rote Liste'!$BC682="V"),"",J682)</f>
        <v>nb</v>
      </c>
      <c r="B682" s="48" t="str">
        <f t="shared" si="11"/>
        <v/>
      </c>
      <c r="C682" s="49" t="s">
        <v>3007</v>
      </c>
      <c r="D682" s="50"/>
      <c r="E682" s="51"/>
      <c r="F682" s="52"/>
      <c r="G682" s="53"/>
      <c r="H682" s="53"/>
      <c r="I682" s="54"/>
      <c r="J682" s="54" t="str">
        <f>INDEX(ESV!$D$1:$D$567,MATCH(IF(ISNA(INDEX(KLAV!$B$2:$B$10,MATCH(IF(ISBLANK($D682)," ",$D682),KLAV!$A$2:$A$10,0))+INDEX(KLAV!$B$13:$B$21,MATCH(IF(ISBLANK($E682)," ",$E682),KLAV!$A$13:$A$21,0))+INDEX(KLAV!$B$24:$B$30,MATCH(IF(ISBLANK($F682)," ",$F682),KLAV!$A$24:$A$30,0))),999,INDEX(KLAV!$B$2:$B$10,MATCH(IF(ISBLANK($D682)," ",$D682),KLAV!$A$2:$A$10,0))+INDEX(KLAV!$B$13:$B$21,MATCH(IF(ISBLANK($E682)," ",$E682),KLAV!$A$13:$A$21,0))+INDEX(KLAV!$B$24:$B$30,MATCH(IF(ISBLANK($F682)," ",$F682),KLAV!$A$24:$A$30,0))),ESV!$E$1:$E$567,))</f>
        <v>nb</v>
      </c>
      <c r="R682" s="42"/>
      <c r="S682" s="42"/>
      <c r="U682" s="43"/>
      <c r="Z682" s="44"/>
      <c r="AA682" s="44"/>
      <c r="AB682" s="436"/>
      <c r="AC682" s="437"/>
      <c r="AD682" s="300"/>
      <c r="AE682" s="438"/>
      <c r="AF682" s="438"/>
      <c r="AG682" s="438"/>
      <c r="AH682" s="439"/>
      <c r="AI682" s="439"/>
      <c r="AJ682" s="439"/>
      <c r="AK682" s="439"/>
      <c r="BD682" s="44"/>
    </row>
    <row r="683" spans="1:56" ht="25.5" customHeight="1" x14ac:dyDescent="0.2">
      <c r="A683" s="32" t="str">
        <f>IF(OR('Rote Liste'!$BC683="H",'Rote Liste'!$BC683="V"),"",J683)</f>
        <v>nb</v>
      </c>
      <c r="B683" s="48" t="str">
        <f t="shared" si="11"/>
        <v/>
      </c>
      <c r="C683" s="49" t="s">
        <v>3008</v>
      </c>
      <c r="D683" s="50"/>
      <c r="E683" s="51"/>
      <c r="F683" s="52"/>
      <c r="G683" s="53"/>
      <c r="H683" s="53"/>
      <c r="I683" s="54"/>
      <c r="J683" s="54" t="str">
        <f>INDEX(ESV!$D$1:$D$567,MATCH(IF(ISNA(INDEX(KLAV!$B$2:$B$10,MATCH(IF(ISBLANK($D683)," ",$D683),KLAV!$A$2:$A$10,0))+INDEX(KLAV!$B$13:$B$21,MATCH(IF(ISBLANK($E683)," ",$E683),KLAV!$A$13:$A$21,0))+INDEX(KLAV!$B$24:$B$30,MATCH(IF(ISBLANK($F683)," ",$F683),KLAV!$A$24:$A$30,0))),999,INDEX(KLAV!$B$2:$B$10,MATCH(IF(ISBLANK($D683)," ",$D683),KLAV!$A$2:$A$10,0))+INDEX(KLAV!$B$13:$B$21,MATCH(IF(ISBLANK($E683)," ",$E683),KLAV!$A$13:$A$21,0))+INDEX(KLAV!$B$24:$B$30,MATCH(IF(ISBLANK($F683)," ",$F683),KLAV!$A$24:$A$30,0))),ESV!$E$1:$E$567,))</f>
        <v>nb</v>
      </c>
      <c r="R683" s="42"/>
      <c r="S683" s="42"/>
      <c r="U683" s="43"/>
      <c r="Z683" s="44"/>
      <c r="AA683" s="44"/>
      <c r="AB683" s="436"/>
      <c r="AC683" s="437"/>
      <c r="AD683" s="300"/>
      <c r="AE683" s="438"/>
      <c r="AF683" s="438"/>
      <c r="AG683" s="438"/>
      <c r="AH683" s="439"/>
      <c r="AI683" s="439"/>
      <c r="AJ683" s="439"/>
      <c r="AK683" s="439"/>
      <c r="BD683" s="44"/>
    </row>
    <row r="684" spans="1:56" ht="25.5" customHeight="1" x14ac:dyDescent="0.2">
      <c r="A684" s="32" t="str">
        <f>IF(OR('Rote Liste'!$BC684="H",'Rote Liste'!$BC684="V"),"",J684)</f>
        <v>nb</v>
      </c>
      <c r="B684" s="48" t="str">
        <f t="shared" si="11"/>
        <v/>
      </c>
      <c r="C684" s="49" t="s">
        <v>3009</v>
      </c>
      <c r="D684" s="50"/>
      <c r="E684" s="51"/>
      <c r="F684" s="52"/>
      <c r="G684" s="53"/>
      <c r="H684" s="53"/>
      <c r="I684" s="54"/>
      <c r="J684" s="54" t="str">
        <f>INDEX(ESV!$D$1:$D$567,MATCH(IF(ISNA(INDEX(KLAV!$B$2:$B$10,MATCH(IF(ISBLANK($D684)," ",$D684),KLAV!$A$2:$A$10,0))+INDEX(KLAV!$B$13:$B$21,MATCH(IF(ISBLANK($E684)," ",$E684),KLAV!$A$13:$A$21,0))+INDEX(KLAV!$B$24:$B$30,MATCH(IF(ISBLANK($F684)," ",$F684),KLAV!$A$24:$A$30,0))),999,INDEX(KLAV!$B$2:$B$10,MATCH(IF(ISBLANK($D684)," ",$D684),KLAV!$A$2:$A$10,0))+INDEX(KLAV!$B$13:$B$21,MATCH(IF(ISBLANK($E684)," ",$E684),KLAV!$A$13:$A$21,0))+INDEX(KLAV!$B$24:$B$30,MATCH(IF(ISBLANK($F684)," ",$F684),KLAV!$A$24:$A$30,0))),ESV!$E$1:$E$567,))</f>
        <v>nb</v>
      </c>
      <c r="R684" s="42"/>
      <c r="S684" s="42"/>
      <c r="U684" s="43"/>
      <c r="Z684" s="44"/>
      <c r="AA684" s="44"/>
      <c r="AB684" s="436"/>
      <c r="AC684" s="437"/>
      <c r="AD684" s="300"/>
      <c r="AE684" s="438"/>
      <c r="AF684" s="438"/>
      <c r="AG684" s="438"/>
      <c r="AH684" s="439"/>
      <c r="AI684" s="439"/>
      <c r="AJ684" s="439"/>
      <c r="AK684" s="439"/>
      <c r="BD684" s="44"/>
    </row>
    <row r="685" spans="1:56" ht="25.5" customHeight="1" x14ac:dyDescent="0.2">
      <c r="A685" s="32" t="str">
        <f>IF(OR('Rote Liste'!$BC685="H",'Rote Liste'!$BC685="V"),"",J685)</f>
        <v>nb</v>
      </c>
      <c r="B685" s="48" t="str">
        <f t="shared" si="11"/>
        <v/>
      </c>
      <c r="C685" s="49" t="s">
        <v>3010</v>
      </c>
      <c r="D685" s="50"/>
      <c r="E685" s="51"/>
      <c r="F685" s="52"/>
      <c r="G685" s="53"/>
      <c r="H685" s="53"/>
      <c r="I685" s="54"/>
      <c r="J685" s="54" t="str">
        <f>INDEX(ESV!$D$1:$D$567,MATCH(IF(ISNA(INDEX(KLAV!$B$2:$B$10,MATCH(IF(ISBLANK($D685)," ",$D685),KLAV!$A$2:$A$10,0))+INDEX(KLAV!$B$13:$B$21,MATCH(IF(ISBLANK($E685)," ",$E685),KLAV!$A$13:$A$21,0))+INDEX(KLAV!$B$24:$B$30,MATCH(IF(ISBLANK($F685)," ",$F685),KLAV!$A$24:$A$30,0))),999,INDEX(KLAV!$B$2:$B$10,MATCH(IF(ISBLANK($D685)," ",$D685),KLAV!$A$2:$A$10,0))+INDEX(KLAV!$B$13:$B$21,MATCH(IF(ISBLANK($E685)," ",$E685),KLAV!$A$13:$A$21,0))+INDEX(KLAV!$B$24:$B$30,MATCH(IF(ISBLANK($F685)," ",$F685),KLAV!$A$24:$A$30,0))),ESV!$E$1:$E$567,))</f>
        <v>nb</v>
      </c>
      <c r="R685" s="42"/>
      <c r="S685" s="42"/>
      <c r="U685" s="43"/>
      <c r="Z685" s="44"/>
      <c r="AA685" s="44"/>
      <c r="AB685" s="436"/>
      <c r="AC685" s="437"/>
      <c r="AD685" s="300"/>
      <c r="AE685" s="438"/>
      <c r="AF685" s="438"/>
      <c r="AG685" s="438"/>
      <c r="AH685" s="439"/>
      <c r="AI685" s="439"/>
      <c r="AJ685" s="439"/>
      <c r="AK685" s="439"/>
      <c r="BD685" s="44"/>
    </row>
    <row r="686" spans="1:56" ht="25.5" customHeight="1" x14ac:dyDescent="0.2">
      <c r="A686" s="32" t="str">
        <f>IF(OR('Rote Liste'!$BC686="H",'Rote Liste'!$BC686="V"),"",J686)</f>
        <v>nb</v>
      </c>
      <c r="B686" s="48" t="str">
        <f t="shared" si="11"/>
        <v/>
      </c>
      <c r="C686" s="49" t="s">
        <v>3011</v>
      </c>
      <c r="D686" s="50"/>
      <c r="E686" s="51"/>
      <c r="F686" s="52"/>
      <c r="G686" s="53"/>
      <c r="H686" s="53"/>
      <c r="I686" s="54"/>
      <c r="J686" s="54" t="str">
        <f>INDEX(ESV!$D$1:$D$567,MATCH(IF(ISNA(INDEX(KLAV!$B$2:$B$10,MATCH(IF(ISBLANK($D686)," ",$D686),KLAV!$A$2:$A$10,0))+INDEX(KLAV!$B$13:$B$21,MATCH(IF(ISBLANK($E686)," ",$E686),KLAV!$A$13:$A$21,0))+INDEX(KLAV!$B$24:$B$30,MATCH(IF(ISBLANK($F686)," ",$F686),KLAV!$A$24:$A$30,0))),999,INDEX(KLAV!$B$2:$B$10,MATCH(IF(ISBLANK($D686)," ",$D686),KLAV!$A$2:$A$10,0))+INDEX(KLAV!$B$13:$B$21,MATCH(IF(ISBLANK($E686)," ",$E686),KLAV!$A$13:$A$21,0))+INDEX(KLAV!$B$24:$B$30,MATCH(IF(ISBLANK($F686)," ",$F686),KLAV!$A$24:$A$30,0))),ESV!$E$1:$E$567,))</f>
        <v>nb</v>
      </c>
      <c r="R686" s="42"/>
      <c r="S686" s="42"/>
      <c r="U686" s="43"/>
      <c r="Z686" s="44"/>
      <c r="AA686" s="44"/>
      <c r="AB686" s="436"/>
      <c r="AC686" s="437"/>
      <c r="AD686" s="300"/>
      <c r="AE686" s="438"/>
      <c r="AF686" s="438"/>
      <c r="AG686" s="438"/>
      <c r="AH686" s="439"/>
      <c r="AI686" s="439"/>
      <c r="AJ686" s="439"/>
      <c r="AK686" s="439"/>
      <c r="BD686" s="44"/>
    </row>
    <row r="687" spans="1:56" ht="25.5" customHeight="1" x14ac:dyDescent="0.2">
      <c r="A687" s="32" t="str">
        <f>IF(OR('Rote Liste'!$BC687="H",'Rote Liste'!$BC687="V"),"",J687)</f>
        <v>nb</v>
      </c>
      <c r="B687" s="48" t="str">
        <f t="shared" si="11"/>
        <v/>
      </c>
      <c r="C687" s="49" t="s">
        <v>3012</v>
      </c>
      <c r="D687" s="50"/>
      <c r="E687" s="51"/>
      <c r="F687" s="52"/>
      <c r="G687" s="53"/>
      <c r="H687" s="53"/>
      <c r="I687" s="54"/>
      <c r="J687" s="54" t="str">
        <f>INDEX(ESV!$D$1:$D$567,MATCH(IF(ISNA(INDEX(KLAV!$B$2:$B$10,MATCH(IF(ISBLANK($D687)," ",$D687),KLAV!$A$2:$A$10,0))+INDEX(KLAV!$B$13:$B$21,MATCH(IF(ISBLANK($E687)," ",$E687),KLAV!$A$13:$A$21,0))+INDEX(KLAV!$B$24:$B$30,MATCH(IF(ISBLANK($F687)," ",$F687),KLAV!$A$24:$A$30,0))),999,INDEX(KLAV!$B$2:$B$10,MATCH(IF(ISBLANK($D687)," ",$D687),KLAV!$A$2:$A$10,0))+INDEX(KLAV!$B$13:$B$21,MATCH(IF(ISBLANK($E687)," ",$E687),KLAV!$A$13:$A$21,0))+INDEX(KLAV!$B$24:$B$30,MATCH(IF(ISBLANK($F687)," ",$F687),KLAV!$A$24:$A$30,0))),ESV!$E$1:$E$567,))</f>
        <v>nb</v>
      </c>
      <c r="R687" s="42"/>
      <c r="S687" s="42"/>
      <c r="U687" s="43"/>
      <c r="Z687" s="44"/>
      <c r="AA687" s="44"/>
      <c r="AB687" s="436"/>
      <c r="AC687" s="437"/>
      <c r="AD687" s="300"/>
      <c r="AE687" s="438"/>
      <c r="AF687" s="438"/>
      <c r="AG687" s="438"/>
      <c r="AH687" s="439"/>
      <c r="AI687" s="439"/>
      <c r="AJ687" s="439"/>
      <c r="AK687" s="439"/>
      <c r="BD687" s="44"/>
    </row>
    <row r="688" spans="1:56" ht="25.5" customHeight="1" x14ac:dyDescent="0.2">
      <c r="A688" s="32" t="str">
        <f>IF(OR('Rote Liste'!$BC688="H",'Rote Liste'!$BC688="V"),"",J688)</f>
        <v>nb</v>
      </c>
      <c r="B688" s="48" t="str">
        <f t="shared" si="11"/>
        <v/>
      </c>
      <c r="C688" s="49" t="s">
        <v>3013</v>
      </c>
      <c r="D688" s="50"/>
      <c r="E688" s="51"/>
      <c r="F688" s="52"/>
      <c r="G688" s="53"/>
      <c r="H688" s="53"/>
      <c r="I688" s="54"/>
      <c r="J688" s="54" t="str">
        <f>INDEX(ESV!$D$1:$D$567,MATCH(IF(ISNA(INDEX(KLAV!$B$2:$B$10,MATCH(IF(ISBLANK($D688)," ",$D688),KLAV!$A$2:$A$10,0))+INDEX(KLAV!$B$13:$B$21,MATCH(IF(ISBLANK($E688)," ",$E688),KLAV!$A$13:$A$21,0))+INDEX(KLAV!$B$24:$B$30,MATCH(IF(ISBLANK($F688)," ",$F688),KLAV!$A$24:$A$30,0))),999,INDEX(KLAV!$B$2:$B$10,MATCH(IF(ISBLANK($D688)," ",$D688),KLAV!$A$2:$A$10,0))+INDEX(KLAV!$B$13:$B$21,MATCH(IF(ISBLANK($E688)," ",$E688),KLAV!$A$13:$A$21,0))+INDEX(KLAV!$B$24:$B$30,MATCH(IF(ISBLANK($F688)," ",$F688),KLAV!$A$24:$A$30,0))),ESV!$E$1:$E$567,))</f>
        <v>nb</v>
      </c>
      <c r="R688" s="42"/>
      <c r="S688" s="42"/>
      <c r="U688" s="43"/>
      <c r="Z688" s="44"/>
      <c r="AA688" s="44"/>
      <c r="AB688" s="436"/>
      <c r="AC688" s="437"/>
      <c r="AD688" s="300"/>
      <c r="AE688" s="438"/>
      <c r="AF688" s="438"/>
      <c r="AG688" s="438"/>
      <c r="AH688" s="439"/>
      <c r="AI688" s="439"/>
      <c r="AJ688" s="439"/>
      <c r="AK688" s="439"/>
      <c r="BD688" s="44"/>
    </row>
    <row r="689" spans="1:56" ht="25.5" customHeight="1" x14ac:dyDescent="0.2">
      <c r="A689" s="32" t="str">
        <f>IF(OR('Rote Liste'!$BC689="H",'Rote Liste'!$BC689="V"),"",J689)</f>
        <v>nb</v>
      </c>
      <c r="B689" s="48" t="str">
        <f t="shared" si="11"/>
        <v/>
      </c>
      <c r="C689" s="49" t="s">
        <v>3014</v>
      </c>
      <c r="D689" s="50"/>
      <c r="E689" s="51"/>
      <c r="F689" s="52"/>
      <c r="G689" s="53"/>
      <c r="H689" s="53"/>
      <c r="I689" s="54"/>
      <c r="J689" s="54" t="str">
        <f>INDEX(ESV!$D$1:$D$567,MATCH(IF(ISNA(INDEX(KLAV!$B$2:$B$10,MATCH(IF(ISBLANK($D689)," ",$D689),KLAV!$A$2:$A$10,0))+INDEX(KLAV!$B$13:$B$21,MATCH(IF(ISBLANK($E689)," ",$E689),KLAV!$A$13:$A$21,0))+INDEX(KLAV!$B$24:$B$30,MATCH(IF(ISBLANK($F689)," ",$F689),KLAV!$A$24:$A$30,0))),999,INDEX(KLAV!$B$2:$B$10,MATCH(IF(ISBLANK($D689)," ",$D689),KLAV!$A$2:$A$10,0))+INDEX(KLAV!$B$13:$B$21,MATCH(IF(ISBLANK($E689)," ",$E689),KLAV!$A$13:$A$21,0))+INDEX(KLAV!$B$24:$B$30,MATCH(IF(ISBLANK($F689)," ",$F689),KLAV!$A$24:$A$30,0))),ESV!$E$1:$E$567,))</f>
        <v>nb</v>
      </c>
      <c r="R689" s="42"/>
      <c r="S689" s="42"/>
      <c r="U689" s="43"/>
      <c r="Z689" s="44"/>
      <c r="AA689" s="44"/>
      <c r="AB689" s="436"/>
      <c r="AC689" s="437"/>
      <c r="AD689" s="300"/>
      <c r="AE689" s="438"/>
      <c r="AF689" s="438"/>
      <c r="AG689" s="438"/>
      <c r="AH689" s="439"/>
      <c r="AI689" s="439"/>
      <c r="AJ689" s="439"/>
      <c r="AK689" s="439"/>
      <c r="BD689" s="44"/>
    </row>
    <row r="690" spans="1:56" ht="25.5" customHeight="1" x14ac:dyDescent="0.2">
      <c r="A690" s="32" t="str">
        <f>IF(OR('Rote Liste'!$BC690="H",'Rote Liste'!$BC690="V"),"",J690)</f>
        <v>nb</v>
      </c>
      <c r="B690" s="48" t="str">
        <f t="shared" si="11"/>
        <v/>
      </c>
      <c r="C690" s="49" t="s">
        <v>3015</v>
      </c>
      <c r="D690" s="50"/>
      <c r="E690" s="51"/>
      <c r="F690" s="52"/>
      <c r="G690" s="53"/>
      <c r="H690" s="53"/>
      <c r="I690" s="54"/>
      <c r="J690" s="54" t="str">
        <f>INDEX(ESV!$D$1:$D$567,MATCH(IF(ISNA(INDEX(KLAV!$B$2:$B$10,MATCH(IF(ISBLANK($D690)," ",$D690),KLAV!$A$2:$A$10,0))+INDEX(KLAV!$B$13:$B$21,MATCH(IF(ISBLANK($E690)," ",$E690),KLAV!$A$13:$A$21,0))+INDEX(KLAV!$B$24:$B$30,MATCH(IF(ISBLANK($F690)," ",$F690),KLAV!$A$24:$A$30,0))),999,INDEX(KLAV!$B$2:$B$10,MATCH(IF(ISBLANK($D690)," ",$D690),KLAV!$A$2:$A$10,0))+INDEX(KLAV!$B$13:$B$21,MATCH(IF(ISBLANK($E690)," ",$E690),KLAV!$A$13:$A$21,0))+INDEX(KLAV!$B$24:$B$30,MATCH(IF(ISBLANK($F690)," ",$F690),KLAV!$A$24:$A$30,0))),ESV!$E$1:$E$567,))</f>
        <v>nb</v>
      </c>
      <c r="R690" s="42"/>
      <c r="S690" s="42"/>
      <c r="U690" s="43"/>
      <c r="Z690" s="44"/>
      <c r="AA690" s="44"/>
      <c r="AB690" s="436"/>
      <c r="AC690" s="437"/>
      <c r="AD690" s="300"/>
      <c r="AE690" s="438"/>
      <c r="AF690" s="438"/>
      <c r="AG690" s="438"/>
      <c r="AH690" s="439"/>
      <c r="AI690" s="439"/>
      <c r="AJ690" s="439"/>
      <c r="AK690" s="439"/>
      <c r="BD690" s="44"/>
    </row>
    <row r="691" spans="1:56" ht="25.5" customHeight="1" x14ac:dyDescent="0.2">
      <c r="A691" s="32" t="str">
        <f>IF(OR('Rote Liste'!$BC691="H",'Rote Liste'!$BC691="V"),"",J691)</f>
        <v>nb</v>
      </c>
      <c r="B691" s="48" t="str">
        <f t="shared" si="11"/>
        <v/>
      </c>
      <c r="C691" s="49" t="s">
        <v>3016</v>
      </c>
      <c r="D691" s="50"/>
      <c r="E691" s="51"/>
      <c r="F691" s="52"/>
      <c r="G691" s="53"/>
      <c r="H691" s="53"/>
      <c r="I691" s="54"/>
      <c r="J691" s="54" t="str">
        <f>INDEX(ESV!$D$1:$D$567,MATCH(IF(ISNA(INDEX(KLAV!$B$2:$B$10,MATCH(IF(ISBLANK($D691)," ",$D691),KLAV!$A$2:$A$10,0))+INDEX(KLAV!$B$13:$B$21,MATCH(IF(ISBLANK($E691)," ",$E691),KLAV!$A$13:$A$21,0))+INDEX(KLAV!$B$24:$B$30,MATCH(IF(ISBLANK($F691)," ",$F691),KLAV!$A$24:$A$30,0))),999,INDEX(KLAV!$B$2:$B$10,MATCH(IF(ISBLANK($D691)," ",$D691),KLAV!$A$2:$A$10,0))+INDEX(KLAV!$B$13:$B$21,MATCH(IF(ISBLANK($E691)," ",$E691),KLAV!$A$13:$A$21,0))+INDEX(KLAV!$B$24:$B$30,MATCH(IF(ISBLANK($F691)," ",$F691),KLAV!$A$24:$A$30,0))),ESV!$E$1:$E$567,))</f>
        <v>nb</v>
      </c>
      <c r="R691" s="42"/>
      <c r="S691" s="42"/>
      <c r="U691" s="43"/>
      <c r="Z691" s="44"/>
      <c r="AA691" s="44"/>
      <c r="AB691" s="436"/>
      <c r="AC691" s="437"/>
      <c r="AD691" s="300"/>
      <c r="AE691" s="438"/>
      <c r="AF691" s="438"/>
      <c r="AG691" s="438"/>
      <c r="AH691" s="439"/>
      <c r="AI691" s="439"/>
      <c r="AJ691" s="439"/>
      <c r="AK691" s="439"/>
      <c r="BD691" s="44"/>
    </row>
    <row r="692" spans="1:56" ht="25.5" customHeight="1" x14ac:dyDescent="0.2">
      <c r="A692" s="32" t="str">
        <f>IF(OR('Rote Liste'!$BC692="H",'Rote Liste'!$BC692="V"),"",J692)</f>
        <v>nb</v>
      </c>
      <c r="B692" s="48" t="str">
        <f t="shared" si="11"/>
        <v/>
      </c>
      <c r="C692" s="49" t="s">
        <v>3017</v>
      </c>
      <c r="D692" s="50"/>
      <c r="E692" s="51"/>
      <c r="F692" s="52"/>
      <c r="G692" s="53"/>
      <c r="H692" s="53"/>
      <c r="I692" s="54"/>
      <c r="J692" s="54" t="str">
        <f>INDEX(ESV!$D$1:$D$567,MATCH(IF(ISNA(INDEX(KLAV!$B$2:$B$10,MATCH(IF(ISBLANK($D692)," ",$D692),KLAV!$A$2:$A$10,0))+INDEX(KLAV!$B$13:$B$21,MATCH(IF(ISBLANK($E692)," ",$E692),KLAV!$A$13:$A$21,0))+INDEX(KLAV!$B$24:$B$30,MATCH(IF(ISBLANK($F692)," ",$F692),KLAV!$A$24:$A$30,0))),999,INDEX(KLAV!$B$2:$B$10,MATCH(IF(ISBLANK($D692)," ",$D692),KLAV!$A$2:$A$10,0))+INDEX(KLAV!$B$13:$B$21,MATCH(IF(ISBLANK($E692)," ",$E692),KLAV!$A$13:$A$21,0))+INDEX(KLAV!$B$24:$B$30,MATCH(IF(ISBLANK($F692)," ",$F692),KLAV!$A$24:$A$30,0))),ESV!$E$1:$E$567,))</f>
        <v>nb</v>
      </c>
      <c r="R692" s="42"/>
      <c r="S692" s="42"/>
      <c r="U692" s="43"/>
      <c r="Z692" s="44"/>
      <c r="AA692" s="44"/>
      <c r="AB692" s="436"/>
      <c r="AC692" s="437"/>
      <c r="AD692" s="300"/>
      <c r="AE692" s="438"/>
      <c r="AF692" s="438"/>
      <c r="AG692" s="438"/>
      <c r="AH692" s="439"/>
      <c r="AI692" s="439"/>
      <c r="AJ692" s="439"/>
      <c r="AK692" s="439"/>
      <c r="BD692" s="44"/>
    </row>
    <row r="693" spans="1:56" ht="25.5" customHeight="1" x14ac:dyDescent="0.2">
      <c r="A693" s="32" t="str">
        <f>IF(OR('Rote Liste'!$BC693="H",'Rote Liste'!$BC693="V"),"",J693)</f>
        <v>nb</v>
      </c>
      <c r="B693" s="48" t="str">
        <f t="shared" si="11"/>
        <v/>
      </c>
      <c r="C693" s="49" t="s">
        <v>3018</v>
      </c>
      <c r="D693" s="50"/>
      <c r="E693" s="51"/>
      <c r="F693" s="52"/>
      <c r="G693" s="53"/>
      <c r="H693" s="53"/>
      <c r="I693" s="54"/>
      <c r="J693" s="54" t="str">
        <f>INDEX(ESV!$D$1:$D$567,MATCH(IF(ISNA(INDEX(KLAV!$B$2:$B$10,MATCH(IF(ISBLANK($D693)," ",$D693),KLAV!$A$2:$A$10,0))+INDEX(KLAV!$B$13:$B$21,MATCH(IF(ISBLANK($E693)," ",$E693),KLAV!$A$13:$A$21,0))+INDEX(KLAV!$B$24:$B$30,MATCH(IF(ISBLANK($F693)," ",$F693),KLAV!$A$24:$A$30,0))),999,INDEX(KLAV!$B$2:$B$10,MATCH(IF(ISBLANK($D693)," ",$D693),KLAV!$A$2:$A$10,0))+INDEX(KLAV!$B$13:$B$21,MATCH(IF(ISBLANK($E693)," ",$E693),KLAV!$A$13:$A$21,0))+INDEX(KLAV!$B$24:$B$30,MATCH(IF(ISBLANK($F693)," ",$F693),KLAV!$A$24:$A$30,0))),ESV!$E$1:$E$567,))</f>
        <v>nb</v>
      </c>
      <c r="R693" s="42"/>
      <c r="S693" s="42"/>
      <c r="U693" s="43"/>
      <c r="Z693" s="44"/>
      <c r="AA693" s="44"/>
      <c r="AB693" s="436"/>
      <c r="AC693" s="437"/>
      <c r="AD693" s="300"/>
      <c r="AE693" s="438"/>
      <c r="AF693" s="438"/>
      <c r="AG693" s="438"/>
      <c r="AH693" s="439"/>
      <c r="AI693" s="439"/>
      <c r="AJ693" s="439"/>
      <c r="AK693" s="439"/>
      <c r="BD693" s="44"/>
    </row>
    <row r="694" spans="1:56" ht="25.5" customHeight="1" x14ac:dyDescent="0.2">
      <c r="A694" s="32" t="str">
        <f>IF(OR('Rote Liste'!$BC694="H",'Rote Liste'!$BC694="V"),"",J694)</f>
        <v>nb</v>
      </c>
      <c r="B694" s="48" t="str">
        <f t="shared" si="11"/>
        <v/>
      </c>
      <c r="C694" s="49" t="s">
        <v>3019</v>
      </c>
      <c r="D694" s="50"/>
      <c r="E694" s="51"/>
      <c r="F694" s="52"/>
      <c r="G694" s="53"/>
      <c r="H694" s="53"/>
      <c r="I694" s="54"/>
      <c r="J694" s="54" t="str">
        <f>INDEX(ESV!$D$1:$D$567,MATCH(IF(ISNA(INDEX(KLAV!$B$2:$B$10,MATCH(IF(ISBLANK($D694)," ",$D694),KLAV!$A$2:$A$10,0))+INDEX(KLAV!$B$13:$B$21,MATCH(IF(ISBLANK($E694)," ",$E694),KLAV!$A$13:$A$21,0))+INDEX(KLAV!$B$24:$B$30,MATCH(IF(ISBLANK($F694)," ",$F694),KLAV!$A$24:$A$30,0))),999,INDEX(KLAV!$B$2:$B$10,MATCH(IF(ISBLANK($D694)," ",$D694),KLAV!$A$2:$A$10,0))+INDEX(KLAV!$B$13:$B$21,MATCH(IF(ISBLANK($E694)," ",$E694),KLAV!$A$13:$A$21,0))+INDEX(KLAV!$B$24:$B$30,MATCH(IF(ISBLANK($F694)," ",$F694),KLAV!$A$24:$A$30,0))),ESV!$E$1:$E$567,))</f>
        <v>nb</v>
      </c>
      <c r="R694" s="42"/>
      <c r="S694" s="42"/>
      <c r="U694" s="43"/>
      <c r="Z694" s="44"/>
      <c r="AA694" s="44"/>
      <c r="AB694" s="436"/>
      <c r="AC694" s="437"/>
      <c r="AD694" s="300"/>
      <c r="AE694" s="438"/>
      <c r="AF694" s="438"/>
      <c r="AG694" s="438"/>
      <c r="AH694" s="439"/>
      <c r="AI694" s="439"/>
      <c r="AJ694" s="439"/>
      <c r="AK694" s="439"/>
      <c r="BD694" s="44"/>
    </row>
    <row r="695" spans="1:56" ht="25.5" customHeight="1" x14ac:dyDescent="0.2">
      <c r="A695" s="32" t="str">
        <f>IF(OR('Rote Liste'!$BC695="H",'Rote Liste'!$BC695="V"),"",J695)</f>
        <v>nb</v>
      </c>
      <c r="B695" s="48" t="str">
        <f t="shared" si="11"/>
        <v/>
      </c>
      <c r="C695" s="49" t="s">
        <v>3020</v>
      </c>
      <c r="D695" s="50"/>
      <c r="E695" s="51"/>
      <c r="F695" s="52"/>
      <c r="G695" s="53"/>
      <c r="H695" s="53"/>
      <c r="I695" s="54"/>
      <c r="J695" s="54" t="str">
        <f>INDEX(ESV!$D$1:$D$567,MATCH(IF(ISNA(INDEX(KLAV!$B$2:$B$10,MATCH(IF(ISBLANK($D695)," ",$D695),KLAV!$A$2:$A$10,0))+INDEX(KLAV!$B$13:$B$21,MATCH(IF(ISBLANK($E695)," ",$E695),KLAV!$A$13:$A$21,0))+INDEX(KLAV!$B$24:$B$30,MATCH(IF(ISBLANK($F695)," ",$F695),KLAV!$A$24:$A$30,0))),999,INDEX(KLAV!$B$2:$B$10,MATCH(IF(ISBLANK($D695)," ",$D695),KLAV!$A$2:$A$10,0))+INDEX(KLAV!$B$13:$B$21,MATCH(IF(ISBLANK($E695)," ",$E695),KLAV!$A$13:$A$21,0))+INDEX(KLAV!$B$24:$B$30,MATCH(IF(ISBLANK($F695)," ",$F695),KLAV!$A$24:$A$30,0))),ESV!$E$1:$E$567,))</f>
        <v>nb</v>
      </c>
      <c r="R695" s="42"/>
      <c r="S695" s="42"/>
      <c r="U695" s="43"/>
      <c r="Z695" s="44"/>
      <c r="AA695" s="44"/>
      <c r="AB695" s="436"/>
      <c r="AC695" s="437"/>
      <c r="AD695" s="300"/>
      <c r="AE695" s="438"/>
      <c r="AF695" s="438"/>
      <c r="AG695" s="438"/>
      <c r="AH695" s="439"/>
      <c r="AI695" s="439"/>
      <c r="AJ695" s="439"/>
      <c r="AK695" s="439"/>
      <c r="BD695" s="44"/>
    </row>
    <row r="696" spans="1:56" ht="25.5" customHeight="1" x14ac:dyDescent="0.2">
      <c r="A696" s="32" t="str">
        <f>IF(OR('Rote Liste'!$BC696="H",'Rote Liste'!$BC696="V"),"",J696)</f>
        <v>nb</v>
      </c>
      <c r="B696" s="48" t="str">
        <f t="shared" si="11"/>
        <v/>
      </c>
      <c r="C696" s="49" t="s">
        <v>3021</v>
      </c>
      <c r="D696" s="50"/>
      <c r="E696" s="51"/>
      <c r="F696" s="52"/>
      <c r="G696" s="53"/>
      <c r="H696" s="53"/>
      <c r="I696" s="54"/>
      <c r="J696" s="54" t="str">
        <f>INDEX(ESV!$D$1:$D$567,MATCH(IF(ISNA(INDEX(KLAV!$B$2:$B$10,MATCH(IF(ISBLANK($D696)," ",$D696),KLAV!$A$2:$A$10,0))+INDEX(KLAV!$B$13:$B$21,MATCH(IF(ISBLANK($E696)," ",$E696),KLAV!$A$13:$A$21,0))+INDEX(KLAV!$B$24:$B$30,MATCH(IF(ISBLANK($F696)," ",$F696),KLAV!$A$24:$A$30,0))),999,INDEX(KLAV!$B$2:$B$10,MATCH(IF(ISBLANK($D696)," ",$D696),KLAV!$A$2:$A$10,0))+INDEX(KLAV!$B$13:$B$21,MATCH(IF(ISBLANK($E696)," ",$E696),KLAV!$A$13:$A$21,0))+INDEX(KLAV!$B$24:$B$30,MATCH(IF(ISBLANK($F696)," ",$F696),KLAV!$A$24:$A$30,0))),ESV!$E$1:$E$567,))</f>
        <v>nb</v>
      </c>
      <c r="R696" s="42"/>
      <c r="S696" s="42"/>
      <c r="U696" s="43"/>
      <c r="Z696" s="44"/>
      <c r="AA696" s="44"/>
      <c r="AB696" s="436"/>
      <c r="AC696" s="437"/>
      <c r="AD696" s="300"/>
      <c r="AE696" s="438"/>
      <c r="AF696" s="438"/>
      <c r="AG696" s="438"/>
      <c r="AH696" s="439"/>
      <c r="AI696" s="439"/>
      <c r="AJ696" s="439"/>
      <c r="AK696" s="439"/>
      <c r="BD696" s="44"/>
    </row>
    <row r="697" spans="1:56" ht="25.5" customHeight="1" x14ac:dyDescent="0.2">
      <c r="A697" s="32" t="str">
        <f>IF(OR('Rote Liste'!$BC697="H",'Rote Liste'!$BC697="V"),"",J697)</f>
        <v>nb</v>
      </c>
      <c r="B697" s="48" t="str">
        <f t="shared" si="11"/>
        <v/>
      </c>
      <c r="C697" s="49" t="s">
        <v>3022</v>
      </c>
      <c r="D697" s="50"/>
      <c r="E697" s="51"/>
      <c r="F697" s="52"/>
      <c r="G697" s="53"/>
      <c r="H697" s="53"/>
      <c r="I697" s="54"/>
      <c r="J697" s="54" t="str">
        <f>INDEX(ESV!$D$1:$D$567,MATCH(IF(ISNA(INDEX(KLAV!$B$2:$B$10,MATCH(IF(ISBLANK($D697)," ",$D697),KLAV!$A$2:$A$10,0))+INDEX(KLAV!$B$13:$B$21,MATCH(IF(ISBLANK($E697)," ",$E697),KLAV!$A$13:$A$21,0))+INDEX(KLAV!$B$24:$B$30,MATCH(IF(ISBLANK($F697)," ",$F697),KLAV!$A$24:$A$30,0))),999,INDEX(KLAV!$B$2:$B$10,MATCH(IF(ISBLANK($D697)," ",$D697),KLAV!$A$2:$A$10,0))+INDEX(KLAV!$B$13:$B$21,MATCH(IF(ISBLANK($E697)," ",$E697),KLAV!$A$13:$A$21,0))+INDEX(KLAV!$B$24:$B$30,MATCH(IF(ISBLANK($F697)," ",$F697),KLAV!$A$24:$A$30,0))),ESV!$E$1:$E$567,))</f>
        <v>nb</v>
      </c>
      <c r="R697" s="42"/>
      <c r="S697" s="42"/>
      <c r="U697" s="43"/>
      <c r="Z697" s="44"/>
      <c r="AA697" s="44"/>
      <c r="AB697" s="436"/>
      <c r="AC697" s="437"/>
      <c r="AD697" s="300"/>
      <c r="AE697" s="438"/>
      <c r="AF697" s="438"/>
      <c r="AG697" s="438"/>
      <c r="AH697" s="439"/>
      <c r="AI697" s="439"/>
      <c r="AJ697" s="439"/>
      <c r="AK697" s="439"/>
      <c r="BD697" s="44"/>
    </row>
    <row r="698" spans="1:56" ht="25.5" customHeight="1" x14ac:dyDescent="0.2">
      <c r="A698" s="32" t="str">
        <f>IF(OR('Rote Liste'!$BC698="H",'Rote Liste'!$BC698="V"),"",J698)</f>
        <v>nb</v>
      </c>
      <c r="B698" s="48" t="str">
        <f t="shared" si="11"/>
        <v/>
      </c>
      <c r="C698" s="49" t="s">
        <v>3023</v>
      </c>
      <c r="D698" s="50"/>
      <c r="E698" s="51"/>
      <c r="F698" s="52"/>
      <c r="G698" s="53"/>
      <c r="H698" s="53"/>
      <c r="I698" s="54"/>
      <c r="J698" s="54" t="str">
        <f>INDEX(ESV!$D$1:$D$567,MATCH(IF(ISNA(INDEX(KLAV!$B$2:$B$10,MATCH(IF(ISBLANK($D698)," ",$D698),KLAV!$A$2:$A$10,0))+INDEX(KLAV!$B$13:$B$21,MATCH(IF(ISBLANK($E698)," ",$E698),KLAV!$A$13:$A$21,0))+INDEX(KLAV!$B$24:$B$30,MATCH(IF(ISBLANK($F698)," ",$F698),KLAV!$A$24:$A$30,0))),999,INDEX(KLAV!$B$2:$B$10,MATCH(IF(ISBLANK($D698)," ",$D698),KLAV!$A$2:$A$10,0))+INDEX(KLAV!$B$13:$B$21,MATCH(IF(ISBLANK($E698)," ",$E698),KLAV!$A$13:$A$21,0))+INDEX(KLAV!$B$24:$B$30,MATCH(IF(ISBLANK($F698)," ",$F698),KLAV!$A$24:$A$30,0))),ESV!$E$1:$E$567,))</f>
        <v>nb</v>
      </c>
      <c r="R698" s="42"/>
      <c r="S698" s="42"/>
      <c r="U698" s="43"/>
      <c r="Z698" s="44"/>
      <c r="AA698" s="44"/>
      <c r="AB698" s="436"/>
      <c r="AC698" s="437"/>
      <c r="AD698" s="300"/>
      <c r="AE698" s="438"/>
      <c r="AF698" s="438"/>
      <c r="AG698" s="438"/>
      <c r="AH698" s="439"/>
      <c r="AI698" s="439"/>
      <c r="AJ698" s="439"/>
      <c r="AK698" s="439"/>
      <c r="BD698" s="44"/>
    </row>
    <row r="699" spans="1:56" ht="25.5" customHeight="1" x14ac:dyDescent="0.2">
      <c r="A699" s="32" t="str">
        <f>IF(OR('Rote Liste'!$BC699="H",'Rote Liste'!$BC699="V"),"",J699)</f>
        <v>nb</v>
      </c>
      <c r="B699" s="48" t="str">
        <f t="shared" si="11"/>
        <v/>
      </c>
      <c r="C699" s="49" t="s">
        <v>3024</v>
      </c>
      <c r="D699" s="50"/>
      <c r="E699" s="51"/>
      <c r="F699" s="52"/>
      <c r="G699" s="53"/>
      <c r="H699" s="53"/>
      <c r="I699" s="54"/>
      <c r="J699" s="54" t="str">
        <f>INDEX(ESV!$D$1:$D$567,MATCH(IF(ISNA(INDEX(KLAV!$B$2:$B$10,MATCH(IF(ISBLANK($D699)," ",$D699),KLAV!$A$2:$A$10,0))+INDEX(KLAV!$B$13:$B$21,MATCH(IF(ISBLANK($E699)," ",$E699),KLAV!$A$13:$A$21,0))+INDEX(KLAV!$B$24:$B$30,MATCH(IF(ISBLANK($F699)," ",$F699),KLAV!$A$24:$A$30,0))),999,INDEX(KLAV!$B$2:$B$10,MATCH(IF(ISBLANK($D699)," ",$D699),KLAV!$A$2:$A$10,0))+INDEX(KLAV!$B$13:$B$21,MATCH(IF(ISBLANK($E699)," ",$E699),KLAV!$A$13:$A$21,0))+INDEX(KLAV!$B$24:$B$30,MATCH(IF(ISBLANK($F699)," ",$F699),KLAV!$A$24:$A$30,0))),ESV!$E$1:$E$567,))</f>
        <v>nb</v>
      </c>
      <c r="R699" s="42"/>
      <c r="S699" s="42"/>
      <c r="U699" s="43"/>
      <c r="Z699" s="44"/>
      <c r="AA699" s="44"/>
      <c r="AB699" s="436"/>
      <c r="AC699" s="437"/>
      <c r="AD699" s="300"/>
      <c r="AE699" s="438"/>
      <c r="AF699" s="438"/>
      <c r="AG699" s="438"/>
      <c r="AH699" s="439"/>
      <c r="AI699" s="439"/>
      <c r="AJ699" s="439"/>
      <c r="AK699" s="439"/>
      <c r="BD699" s="44"/>
    </row>
    <row r="700" spans="1:56" ht="25.5" customHeight="1" x14ac:dyDescent="0.2">
      <c r="A700" s="32" t="str">
        <f>IF(OR('Rote Liste'!$BC700="H",'Rote Liste'!$BC700="V"),"",J700)</f>
        <v>nb</v>
      </c>
      <c r="B700" s="48" t="str">
        <f t="shared" si="11"/>
        <v/>
      </c>
      <c r="C700" s="49" t="s">
        <v>3025</v>
      </c>
      <c r="D700" s="50"/>
      <c r="E700" s="51"/>
      <c r="F700" s="52"/>
      <c r="G700" s="53"/>
      <c r="H700" s="53"/>
      <c r="I700" s="54"/>
      <c r="J700" s="54" t="str">
        <f>INDEX(ESV!$D$1:$D$567,MATCH(IF(ISNA(INDEX(KLAV!$B$2:$B$10,MATCH(IF(ISBLANK($D700)," ",$D700),KLAV!$A$2:$A$10,0))+INDEX(KLAV!$B$13:$B$21,MATCH(IF(ISBLANK($E700)," ",$E700),KLAV!$A$13:$A$21,0))+INDEX(KLAV!$B$24:$B$30,MATCH(IF(ISBLANK($F700)," ",$F700),KLAV!$A$24:$A$30,0))),999,INDEX(KLAV!$B$2:$B$10,MATCH(IF(ISBLANK($D700)," ",$D700),KLAV!$A$2:$A$10,0))+INDEX(KLAV!$B$13:$B$21,MATCH(IF(ISBLANK($E700)," ",$E700),KLAV!$A$13:$A$21,0))+INDEX(KLAV!$B$24:$B$30,MATCH(IF(ISBLANK($F700)," ",$F700),KLAV!$A$24:$A$30,0))),ESV!$E$1:$E$567,))</f>
        <v>nb</v>
      </c>
      <c r="R700" s="42"/>
      <c r="S700" s="42"/>
      <c r="U700" s="43"/>
      <c r="Z700" s="44"/>
      <c r="AA700" s="44"/>
      <c r="AB700" s="436"/>
      <c r="AC700" s="437"/>
      <c r="AD700" s="300"/>
      <c r="AE700" s="438"/>
      <c r="AF700" s="438"/>
      <c r="AG700" s="438"/>
      <c r="AH700" s="439"/>
      <c r="AI700" s="439"/>
      <c r="AJ700" s="439"/>
      <c r="AK700" s="439"/>
      <c r="BD700" s="44"/>
    </row>
    <row r="701" spans="1:56" ht="25.5" customHeight="1" x14ac:dyDescent="0.2">
      <c r="A701" s="32" t="str">
        <f>IF(OR('Rote Liste'!$BC701="H",'Rote Liste'!$BC701="V"),"",J701)</f>
        <v>nb</v>
      </c>
      <c r="B701" s="48" t="str">
        <f t="shared" si="11"/>
        <v/>
      </c>
      <c r="C701" s="49" t="s">
        <v>3026</v>
      </c>
      <c r="D701" s="50"/>
      <c r="E701" s="51"/>
      <c r="F701" s="52"/>
      <c r="G701" s="53"/>
      <c r="H701" s="53"/>
      <c r="I701" s="54"/>
      <c r="J701" s="54" t="str">
        <f>INDEX(ESV!$D$1:$D$567,MATCH(IF(ISNA(INDEX(KLAV!$B$2:$B$10,MATCH(IF(ISBLANK($D701)," ",$D701),KLAV!$A$2:$A$10,0))+INDEX(KLAV!$B$13:$B$21,MATCH(IF(ISBLANK($E701)," ",$E701),KLAV!$A$13:$A$21,0))+INDEX(KLAV!$B$24:$B$30,MATCH(IF(ISBLANK($F701)," ",$F701),KLAV!$A$24:$A$30,0))),999,INDEX(KLAV!$B$2:$B$10,MATCH(IF(ISBLANK($D701)," ",$D701),KLAV!$A$2:$A$10,0))+INDEX(KLAV!$B$13:$B$21,MATCH(IF(ISBLANK($E701)," ",$E701),KLAV!$A$13:$A$21,0))+INDEX(KLAV!$B$24:$B$30,MATCH(IF(ISBLANK($F701)," ",$F701),KLAV!$A$24:$A$30,0))),ESV!$E$1:$E$567,))</f>
        <v>nb</v>
      </c>
      <c r="R701" s="42"/>
      <c r="S701" s="42"/>
      <c r="U701" s="43"/>
      <c r="Z701" s="44"/>
      <c r="AA701" s="44"/>
      <c r="AB701" s="436"/>
      <c r="AC701" s="437"/>
      <c r="AD701" s="300"/>
      <c r="AE701" s="438"/>
      <c r="AF701" s="438"/>
      <c r="AG701" s="438"/>
      <c r="AH701" s="439"/>
      <c r="AI701" s="439"/>
      <c r="AJ701" s="439"/>
      <c r="AK701" s="439"/>
      <c r="BD701" s="44"/>
    </row>
    <row r="702" spans="1:56" ht="25.5" customHeight="1" x14ac:dyDescent="0.2">
      <c r="A702" s="32" t="str">
        <f>IF(OR('Rote Liste'!$BC702="H",'Rote Liste'!$BC702="V"),"",J702)</f>
        <v>nb</v>
      </c>
      <c r="B702" s="48" t="str">
        <f t="shared" si="11"/>
        <v/>
      </c>
      <c r="C702" s="49" t="s">
        <v>3027</v>
      </c>
      <c r="D702" s="50"/>
      <c r="E702" s="51"/>
      <c r="F702" s="52"/>
      <c r="G702" s="53"/>
      <c r="H702" s="53"/>
      <c r="I702" s="54"/>
      <c r="J702" s="54" t="str">
        <f>INDEX(ESV!$D$1:$D$567,MATCH(IF(ISNA(INDEX(KLAV!$B$2:$B$10,MATCH(IF(ISBLANK($D702)," ",$D702),KLAV!$A$2:$A$10,0))+INDEX(KLAV!$B$13:$B$21,MATCH(IF(ISBLANK($E702)," ",$E702),KLAV!$A$13:$A$21,0))+INDEX(KLAV!$B$24:$B$30,MATCH(IF(ISBLANK($F702)," ",$F702),KLAV!$A$24:$A$30,0))),999,INDEX(KLAV!$B$2:$B$10,MATCH(IF(ISBLANK($D702)," ",$D702),KLAV!$A$2:$A$10,0))+INDEX(KLAV!$B$13:$B$21,MATCH(IF(ISBLANK($E702)," ",$E702),KLAV!$A$13:$A$21,0))+INDEX(KLAV!$B$24:$B$30,MATCH(IF(ISBLANK($F702)," ",$F702),KLAV!$A$24:$A$30,0))),ESV!$E$1:$E$567,))</f>
        <v>nb</v>
      </c>
      <c r="R702" s="42"/>
      <c r="S702" s="42"/>
      <c r="U702" s="43"/>
      <c r="Z702" s="44"/>
      <c r="AA702" s="44"/>
      <c r="AB702" s="436"/>
      <c r="AC702" s="437"/>
      <c r="AD702" s="300"/>
      <c r="AE702" s="438"/>
      <c r="AF702" s="438"/>
      <c r="AG702" s="438"/>
      <c r="AH702" s="439"/>
      <c r="AI702" s="439"/>
      <c r="AJ702" s="439"/>
      <c r="AK702" s="439"/>
      <c r="BD702" s="44"/>
    </row>
    <row r="703" spans="1:56" ht="25.5" customHeight="1" x14ac:dyDescent="0.2">
      <c r="A703" s="32" t="str">
        <f>IF(OR('Rote Liste'!$BC703="H",'Rote Liste'!$BC703="V"),"",J703)</f>
        <v>nb</v>
      </c>
      <c r="B703" s="48" t="str">
        <f t="shared" si="11"/>
        <v/>
      </c>
      <c r="C703" s="49" t="s">
        <v>3028</v>
      </c>
      <c r="D703" s="50"/>
      <c r="E703" s="51"/>
      <c r="F703" s="52"/>
      <c r="G703" s="53"/>
      <c r="H703" s="53"/>
      <c r="I703" s="54"/>
      <c r="J703" s="54" t="str">
        <f>INDEX(ESV!$D$1:$D$567,MATCH(IF(ISNA(INDEX(KLAV!$B$2:$B$10,MATCH(IF(ISBLANK($D703)," ",$D703),KLAV!$A$2:$A$10,0))+INDEX(KLAV!$B$13:$B$21,MATCH(IF(ISBLANK($E703)," ",$E703),KLAV!$A$13:$A$21,0))+INDEX(KLAV!$B$24:$B$30,MATCH(IF(ISBLANK($F703)," ",$F703),KLAV!$A$24:$A$30,0))),999,INDEX(KLAV!$B$2:$B$10,MATCH(IF(ISBLANK($D703)," ",$D703),KLAV!$A$2:$A$10,0))+INDEX(KLAV!$B$13:$B$21,MATCH(IF(ISBLANK($E703)," ",$E703),KLAV!$A$13:$A$21,0))+INDEX(KLAV!$B$24:$B$30,MATCH(IF(ISBLANK($F703)," ",$F703),KLAV!$A$24:$A$30,0))),ESV!$E$1:$E$567,))</f>
        <v>nb</v>
      </c>
      <c r="R703" s="42"/>
      <c r="S703" s="42"/>
      <c r="U703" s="43"/>
      <c r="Z703" s="44"/>
      <c r="AA703" s="44"/>
      <c r="AB703" s="436"/>
      <c r="AC703" s="437"/>
      <c r="AD703" s="300"/>
      <c r="AE703" s="438"/>
      <c r="AF703" s="438"/>
      <c r="AG703" s="438"/>
      <c r="AH703" s="439"/>
      <c r="AI703" s="439"/>
      <c r="AJ703" s="439"/>
      <c r="AK703" s="439"/>
      <c r="BD703" s="44"/>
    </row>
    <row r="704" spans="1:56" ht="25.5" customHeight="1" x14ac:dyDescent="0.2">
      <c r="A704" s="32" t="str">
        <f>IF(OR('Rote Liste'!$BC704="H",'Rote Liste'!$BC704="V"),"",J704)</f>
        <v>nb</v>
      </c>
      <c r="B704" s="48" t="str">
        <f t="shared" si="11"/>
        <v/>
      </c>
      <c r="C704" s="49" t="s">
        <v>3216</v>
      </c>
      <c r="D704" s="50"/>
      <c r="E704" s="51"/>
      <c r="F704" s="52"/>
      <c r="G704" s="53"/>
      <c r="H704" s="53"/>
      <c r="I704" s="54"/>
      <c r="J704" s="54" t="str">
        <f>INDEX(ESV!$D$1:$D$567,MATCH(IF(ISNA(INDEX(KLAV!$B$2:$B$10,MATCH(IF(ISBLANK($D704)," ",$D704),KLAV!$A$2:$A$10,0))+INDEX(KLAV!$B$13:$B$21,MATCH(IF(ISBLANK($E704)," ",$E704),KLAV!$A$13:$A$21,0))+INDEX(KLAV!$B$24:$B$30,MATCH(IF(ISBLANK($F704)," ",$F704),KLAV!$A$24:$A$30,0))),999,INDEX(KLAV!$B$2:$B$10,MATCH(IF(ISBLANK($D704)," ",$D704),KLAV!$A$2:$A$10,0))+INDEX(KLAV!$B$13:$B$21,MATCH(IF(ISBLANK($E704)," ",$E704),KLAV!$A$13:$A$21,0))+INDEX(KLAV!$B$24:$B$30,MATCH(IF(ISBLANK($F704)," ",$F704),KLAV!$A$24:$A$30,0))),ESV!$E$1:$E$567,))</f>
        <v>nb</v>
      </c>
      <c r="R704" s="42"/>
      <c r="S704" s="42"/>
      <c r="U704" s="43"/>
      <c r="Z704" s="44"/>
      <c r="AA704" s="44"/>
      <c r="AB704" s="436"/>
      <c r="AC704" s="437"/>
      <c r="AD704" s="300"/>
      <c r="AE704" s="438"/>
      <c r="AF704" s="438"/>
      <c r="AG704" s="438"/>
      <c r="AH704" s="439"/>
      <c r="AI704" s="439"/>
      <c r="AJ704" s="439"/>
      <c r="AK704" s="439"/>
      <c r="BD704" s="44"/>
    </row>
    <row r="705" spans="1:56" ht="25.5" customHeight="1" x14ac:dyDescent="0.2">
      <c r="A705" s="32" t="str">
        <f>IF(OR('Rote Liste'!$BC705="H",'Rote Liste'!$BC705="V"),"",J705)</f>
        <v>nb</v>
      </c>
      <c r="B705" s="48" t="str">
        <f t="shared" si="11"/>
        <v/>
      </c>
      <c r="C705" s="49" t="s">
        <v>3029</v>
      </c>
      <c r="D705" s="50"/>
      <c r="E705" s="51"/>
      <c r="F705" s="52"/>
      <c r="G705" s="53"/>
      <c r="H705" s="53"/>
      <c r="I705" s="54"/>
      <c r="J705" s="54" t="str">
        <f>INDEX(ESV!$D$1:$D$567,MATCH(IF(ISNA(INDEX(KLAV!$B$2:$B$10,MATCH(IF(ISBLANK($D705)," ",$D705),KLAV!$A$2:$A$10,0))+INDEX(KLAV!$B$13:$B$21,MATCH(IF(ISBLANK($E705)," ",$E705),KLAV!$A$13:$A$21,0))+INDEX(KLAV!$B$24:$B$30,MATCH(IF(ISBLANK($F705)," ",$F705),KLAV!$A$24:$A$30,0))),999,INDEX(KLAV!$B$2:$B$10,MATCH(IF(ISBLANK($D705)," ",$D705),KLAV!$A$2:$A$10,0))+INDEX(KLAV!$B$13:$B$21,MATCH(IF(ISBLANK($E705)," ",$E705),KLAV!$A$13:$A$21,0))+INDEX(KLAV!$B$24:$B$30,MATCH(IF(ISBLANK($F705)," ",$F705),KLAV!$A$24:$A$30,0))),ESV!$E$1:$E$567,))</f>
        <v>nb</v>
      </c>
      <c r="R705" s="42"/>
      <c r="S705" s="42"/>
      <c r="U705" s="43"/>
      <c r="Z705" s="44"/>
      <c r="AA705" s="44"/>
      <c r="AB705" s="436"/>
      <c r="AC705" s="437"/>
      <c r="AD705" s="300"/>
      <c r="AE705" s="438"/>
      <c r="AF705" s="438"/>
      <c r="AG705" s="438"/>
      <c r="AH705" s="439"/>
      <c r="AI705" s="439"/>
      <c r="AJ705" s="439"/>
      <c r="AK705" s="439"/>
      <c r="BD705" s="44"/>
    </row>
    <row r="706" spans="1:56" ht="25.5" customHeight="1" x14ac:dyDescent="0.2">
      <c r="A706" s="32" t="str">
        <f>IF(OR('Rote Liste'!$BC706="H",'Rote Liste'!$BC706="V"),"",J706)</f>
        <v>nb</v>
      </c>
      <c r="B706" s="48" t="str">
        <f t="shared" si="11"/>
        <v/>
      </c>
      <c r="C706" s="49" t="s">
        <v>3030</v>
      </c>
      <c r="D706" s="50"/>
      <c r="E706" s="51"/>
      <c r="F706" s="52"/>
      <c r="G706" s="53"/>
      <c r="H706" s="53"/>
      <c r="I706" s="54"/>
      <c r="J706" s="54" t="str">
        <f>INDEX(ESV!$D$1:$D$567,MATCH(IF(ISNA(INDEX(KLAV!$B$2:$B$10,MATCH(IF(ISBLANK($D706)," ",$D706),KLAV!$A$2:$A$10,0))+INDEX(KLAV!$B$13:$B$21,MATCH(IF(ISBLANK($E706)," ",$E706),KLAV!$A$13:$A$21,0))+INDEX(KLAV!$B$24:$B$30,MATCH(IF(ISBLANK($F706)," ",$F706),KLAV!$A$24:$A$30,0))),999,INDEX(KLAV!$B$2:$B$10,MATCH(IF(ISBLANK($D706)," ",$D706),KLAV!$A$2:$A$10,0))+INDEX(KLAV!$B$13:$B$21,MATCH(IF(ISBLANK($E706)," ",$E706),KLAV!$A$13:$A$21,0))+INDEX(KLAV!$B$24:$B$30,MATCH(IF(ISBLANK($F706)," ",$F706),KLAV!$A$24:$A$30,0))),ESV!$E$1:$E$567,))</f>
        <v>nb</v>
      </c>
      <c r="R706" s="42"/>
      <c r="S706" s="42"/>
      <c r="U706" s="43"/>
      <c r="Z706" s="44"/>
      <c r="AA706" s="44"/>
      <c r="AB706" s="436"/>
      <c r="AC706" s="437"/>
      <c r="AD706" s="300"/>
      <c r="AE706" s="438"/>
      <c r="AF706" s="438"/>
      <c r="AG706" s="438"/>
      <c r="AH706" s="439"/>
      <c r="AI706" s="439"/>
      <c r="AJ706" s="439"/>
      <c r="AK706" s="439"/>
      <c r="BD706" s="44"/>
    </row>
    <row r="707" spans="1:56" ht="25.5" customHeight="1" x14ac:dyDescent="0.2">
      <c r="A707" s="32" t="str">
        <f>IF(OR('Rote Liste'!$BC707="H",'Rote Liste'!$BC707="V"),"",J707)</f>
        <v>nb</v>
      </c>
      <c r="B707" s="48" t="str">
        <f t="shared" si="11"/>
        <v/>
      </c>
      <c r="C707" s="49" t="s">
        <v>3031</v>
      </c>
      <c r="D707" s="50"/>
      <c r="E707" s="51"/>
      <c r="F707" s="52"/>
      <c r="G707" s="53"/>
      <c r="H707" s="53"/>
      <c r="I707" s="54"/>
      <c r="J707" s="54" t="str">
        <f>INDEX(ESV!$D$1:$D$567,MATCH(IF(ISNA(INDEX(KLAV!$B$2:$B$10,MATCH(IF(ISBLANK($D707)," ",$D707),KLAV!$A$2:$A$10,0))+INDEX(KLAV!$B$13:$B$21,MATCH(IF(ISBLANK($E707)," ",$E707),KLAV!$A$13:$A$21,0))+INDEX(KLAV!$B$24:$B$30,MATCH(IF(ISBLANK($F707)," ",$F707),KLAV!$A$24:$A$30,0))),999,INDEX(KLAV!$B$2:$B$10,MATCH(IF(ISBLANK($D707)," ",$D707),KLAV!$A$2:$A$10,0))+INDEX(KLAV!$B$13:$B$21,MATCH(IF(ISBLANK($E707)," ",$E707),KLAV!$A$13:$A$21,0))+INDEX(KLAV!$B$24:$B$30,MATCH(IF(ISBLANK($F707)," ",$F707),KLAV!$A$24:$A$30,0))),ESV!$E$1:$E$567,))</f>
        <v>nb</v>
      </c>
      <c r="R707" s="42"/>
      <c r="S707" s="42"/>
      <c r="U707" s="43"/>
      <c r="Z707" s="44"/>
      <c r="AA707" s="44"/>
      <c r="AB707" s="436"/>
      <c r="AC707" s="437"/>
      <c r="AD707" s="300"/>
      <c r="AE707" s="438"/>
      <c r="AF707" s="438"/>
      <c r="AG707" s="438"/>
      <c r="AH707" s="439"/>
      <c r="AI707" s="439"/>
      <c r="AJ707" s="439"/>
      <c r="AK707" s="439"/>
      <c r="BD707" s="44"/>
    </row>
    <row r="708" spans="1:56" ht="25.5" customHeight="1" x14ac:dyDescent="0.2">
      <c r="A708" s="32" t="str">
        <f>IF(OR('Rote Liste'!$BC708="H",'Rote Liste'!$BC708="V"),"",J708)</f>
        <v>nb</v>
      </c>
      <c r="B708" s="48" t="str">
        <f t="shared" si="11"/>
        <v/>
      </c>
      <c r="C708" s="49" t="s">
        <v>3032</v>
      </c>
      <c r="D708" s="50"/>
      <c r="E708" s="51"/>
      <c r="F708" s="52"/>
      <c r="G708" s="53"/>
      <c r="H708" s="53"/>
      <c r="I708" s="54"/>
      <c r="J708" s="54" t="str">
        <f>INDEX(ESV!$D$1:$D$567,MATCH(IF(ISNA(INDEX(KLAV!$B$2:$B$10,MATCH(IF(ISBLANK($D708)," ",$D708),KLAV!$A$2:$A$10,0))+INDEX(KLAV!$B$13:$B$21,MATCH(IF(ISBLANK($E708)," ",$E708),KLAV!$A$13:$A$21,0))+INDEX(KLAV!$B$24:$B$30,MATCH(IF(ISBLANK($F708)," ",$F708),KLAV!$A$24:$A$30,0))),999,INDEX(KLAV!$B$2:$B$10,MATCH(IF(ISBLANK($D708)," ",$D708),KLAV!$A$2:$A$10,0))+INDEX(KLAV!$B$13:$B$21,MATCH(IF(ISBLANK($E708)," ",$E708),KLAV!$A$13:$A$21,0))+INDEX(KLAV!$B$24:$B$30,MATCH(IF(ISBLANK($F708)," ",$F708),KLAV!$A$24:$A$30,0))),ESV!$E$1:$E$567,))</f>
        <v>nb</v>
      </c>
      <c r="R708" s="42"/>
      <c r="S708" s="42"/>
      <c r="U708" s="43"/>
      <c r="Z708" s="44"/>
      <c r="AA708" s="44"/>
      <c r="AB708" s="436"/>
      <c r="AC708" s="437"/>
      <c r="AD708" s="300"/>
      <c r="AE708" s="438"/>
      <c r="AF708" s="438"/>
      <c r="AG708" s="438"/>
      <c r="AH708" s="439"/>
      <c r="AI708" s="439"/>
      <c r="AJ708" s="439"/>
      <c r="AK708" s="439"/>
      <c r="BD708" s="44"/>
    </row>
    <row r="709" spans="1:56" ht="25.5" customHeight="1" x14ac:dyDescent="0.2">
      <c r="A709" s="32" t="str">
        <f>IF(OR('Rote Liste'!$BC709="H",'Rote Liste'!$BC709="V"),"",J709)</f>
        <v>nb</v>
      </c>
      <c r="B709" s="48" t="str">
        <f t="shared" ref="B709:B766" si="12">IF(D709="AE?","E?",IF(D709="AE","E",""))</f>
        <v/>
      </c>
      <c r="C709" s="49" t="s">
        <v>3033</v>
      </c>
      <c r="D709" s="50"/>
      <c r="E709" s="51"/>
      <c r="F709" s="52"/>
      <c r="G709" s="53"/>
      <c r="H709" s="53"/>
      <c r="I709" s="54"/>
      <c r="J709" s="54" t="str">
        <f>INDEX(ESV!$D$1:$D$567,MATCH(IF(ISNA(INDEX(KLAV!$B$2:$B$10,MATCH(IF(ISBLANK($D709)," ",$D709),KLAV!$A$2:$A$10,0))+INDEX(KLAV!$B$13:$B$21,MATCH(IF(ISBLANK($E709)," ",$E709),KLAV!$A$13:$A$21,0))+INDEX(KLAV!$B$24:$B$30,MATCH(IF(ISBLANK($F709)," ",$F709),KLAV!$A$24:$A$30,0))),999,INDEX(KLAV!$B$2:$B$10,MATCH(IF(ISBLANK($D709)," ",$D709),KLAV!$A$2:$A$10,0))+INDEX(KLAV!$B$13:$B$21,MATCH(IF(ISBLANK($E709)," ",$E709),KLAV!$A$13:$A$21,0))+INDEX(KLAV!$B$24:$B$30,MATCH(IF(ISBLANK($F709)," ",$F709),KLAV!$A$24:$A$30,0))),ESV!$E$1:$E$567,))</f>
        <v>nb</v>
      </c>
      <c r="R709" s="42"/>
      <c r="S709" s="42"/>
      <c r="U709" s="43"/>
      <c r="Z709" s="44"/>
      <c r="AA709" s="44"/>
      <c r="AB709" s="436"/>
      <c r="AC709" s="437"/>
      <c r="AD709" s="300"/>
      <c r="AE709" s="438"/>
      <c r="AF709" s="438"/>
      <c r="AG709" s="438"/>
      <c r="AH709" s="439"/>
      <c r="AI709" s="439"/>
      <c r="AJ709" s="439"/>
      <c r="AK709" s="439"/>
      <c r="BD709" s="44"/>
    </row>
    <row r="710" spans="1:56" ht="25.5" customHeight="1" x14ac:dyDescent="0.2">
      <c r="A710" s="32" t="str">
        <f>IF(OR('Rote Liste'!$BC710="H",'Rote Liste'!$BC710="V"),"",J710)</f>
        <v>nb</v>
      </c>
      <c r="B710" s="48" t="str">
        <f t="shared" si="12"/>
        <v/>
      </c>
      <c r="C710" s="49" t="s">
        <v>3034</v>
      </c>
      <c r="D710" s="50"/>
      <c r="E710" s="51"/>
      <c r="F710" s="52"/>
      <c r="G710" s="53"/>
      <c r="H710" s="53"/>
      <c r="I710" s="54"/>
      <c r="J710" s="54" t="str">
        <f>INDEX(ESV!$D$1:$D$567,MATCH(IF(ISNA(INDEX(KLAV!$B$2:$B$10,MATCH(IF(ISBLANK($D710)," ",$D710),KLAV!$A$2:$A$10,0))+INDEX(KLAV!$B$13:$B$21,MATCH(IF(ISBLANK($E710)," ",$E710),KLAV!$A$13:$A$21,0))+INDEX(KLAV!$B$24:$B$30,MATCH(IF(ISBLANK($F710)," ",$F710),KLAV!$A$24:$A$30,0))),999,INDEX(KLAV!$B$2:$B$10,MATCH(IF(ISBLANK($D710)," ",$D710),KLAV!$A$2:$A$10,0))+INDEX(KLAV!$B$13:$B$21,MATCH(IF(ISBLANK($E710)," ",$E710),KLAV!$A$13:$A$21,0))+INDEX(KLAV!$B$24:$B$30,MATCH(IF(ISBLANK($F710)," ",$F710),KLAV!$A$24:$A$30,0))),ESV!$E$1:$E$567,))</f>
        <v>nb</v>
      </c>
      <c r="R710" s="42"/>
      <c r="S710" s="42"/>
      <c r="U710" s="43"/>
      <c r="Z710" s="44"/>
      <c r="AA710" s="44"/>
      <c r="AB710" s="436"/>
      <c r="AC710" s="437"/>
      <c r="AD710" s="300"/>
      <c r="AE710" s="438"/>
      <c r="AF710" s="438"/>
      <c r="AG710" s="438"/>
      <c r="AH710" s="439"/>
      <c r="AI710" s="439"/>
      <c r="AJ710" s="439"/>
      <c r="AK710" s="439"/>
      <c r="BD710" s="44"/>
    </row>
    <row r="711" spans="1:56" ht="25.5" customHeight="1" x14ac:dyDescent="0.2">
      <c r="A711" s="32" t="str">
        <f>IF(OR('Rote Liste'!$BC711="H",'Rote Liste'!$BC711="V"),"",J711)</f>
        <v>nb</v>
      </c>
      <c r="B711" s="48" t="str">
        <f t="shared" si="12"/>
        <v/>
      </c>
      <c r="C711" s="49" t="s">
        <v>3035</v>
      </c>
      <c r="D711" s="50"/>
      <c r="E711" s="51"/>
      <c r="F711" s="52"/>
      <c r="G711" s="53"/>
      <c r="H711" s="53"/>
      <c r="I711" s="54"/>
      <c r="J711" s="54" t="str">
        <f>INDEX(ESV!$D$1:$D$567,MATCH(IF(ISNA(INDEX(KLAV!$B$2:$B$10,MATCH(IF(ISBLANK($D711)," ",$D711),KLAV!$A$2:$A$10,0))+INDEX(KLAV!$B$13:$B$21,MATCH(IF(ISBLANK($E711)," ",$E711),KLAV!$A$13:$A$21,0))+INDEX(KLAV!$B$24:$B$30,MATCH(IF(ISBLANK($F711)," ",$F711),KLAV!$A$24:$A$30,0))),999,INDEX(KLAV!$B$2:$B$10,MATCH(IF(ISBLANK($D711)," ",$D711),KLAV!$A$2:$A$10,0))+INDEX(KLAV!$B$13:$B$21,MATCH(IF(ISBLANK($E711)," ",$E711),KLAV!$A$13:$A$21,0))+INDEX(KLAV!$B$24:$B$30,MATCH(IF(ISBLANK($F711)," ",$F711),KLAV!$A$24:$A$30,0))),ESV!$E$1:$E$567,))</f>
        <v>nb</v>
      </c>
      <c r="R711" s="42"/>
      <c r="S711" s="42"/>
      <c r="U711" s="43"/>
      <c r="Z711" s="44"/>
      <c r="AA711" s="44"/>
      <c r="AB711" s="436"/>
      <c r="AC711" s="437"/>
      <c r="AD711" s="300"/>
      <c r="AE711" s="438"/>
      <c r="AF711" s="438"/>
      <c r="AG711" s="438"/>
      <c r="AH711" s="439"/>
      <c r="AI711" s="439"/>
      <c r="AJ711" s="439"/>
      <c r="AK711" s="439"/>
      <c r="BD711" s="44"/>
    </row>
    <row r="712" spans="1:56" ht="25.5" customHeight="1" x14ac:dyDescent="0.2">
      <c r="A712" s="32" t="str">
        <f>IF(OR('Rote Liste'!$BC712="H",'Rote Liste'!$BC712="V"),"",J712)</f>
        <v>nb</v>
      </c>
      <c r="B712" s="48" t="str">
        <f t="shared" si="12"/>
        <v/>
      </c>
      <c r="C712" s="49" t="s">
        <v>851</v>
      </c>
      <c r="D712" s="50"/>
      <c r="E712" s="51"/>
      <c r="F712" s="52"/>
      <c r="G712" s="53"/>
      <c r="H712" s="53"/>
      <c r="I712" s="54"/>
      <c r="J712" s="54" t="str">
        <f>INDEX(ESV!$D$1:$D$567,MATCH(IF(ISNA(INDEX(KLAV!$B$2:$B$10,MATCH(IF(ISBLANK($D712)," ",$D712),KLAV!$A$2:$A$10,0))+INDEX(KLAV!$B$13:$B$21,MATCH(IF(ISBLANK($E712)," ",$E712),KLAV!$A$13:$A$21,0))+INDEX(KLAV!$B$24:$B$30,MATCH(IF(ISBLANK($F712)," ",$F712),KLAV!$A$24:$A$30,0))),999,INDEX(KLAV!$B$2:$B$10,MATCH(IF(ISBLANK($D712)," ",$D712),KLAV!$A$2:$A$10,0))+INDEX(KLAV!$B$13:$B$21,MATCH(IF(ISBLANK($E712)," ",$E712),KLAV!$A$13:$A$21,0))+INDEX(KLAV!$B$24:$B$30,MATCH(IF(ISBLANK($F712)," ",$F712),KLAV!$A$24:$A$30,0))),ESV!$E$1:$E$567,))</f>
        <v>nb</v>
      </c>
      <c r="R712" s="42"/>
      <c r="S712" s="42"/>
      <c r="U712" s="43"/>
      <c r="Z712" s="44"/>
      <c r="AA712" s="44"/>
      <c r="AB712" s="436"/>
      <c r="AC712" s="437"/>
      <c r="AD712" s="300"/>
      <c r="AE712" s="438"/>
      <c r="AF712" s="438"/>
      <c r="AG712" s="438"/>
      <c r="AH712" s="439"/>
      <c r="AI712" s="439"/>
      <c r="AJ712" s="439"/>
      <c r="AK712" s="439"/>
      <c r="BD712" s="44"/>
    </row>
    <row r="713" spans="1:56" ht="25.5" customHeight="1" x14ac:dyDescent="0.2">
      <c r="A713" s="32" t="str">
        <f>IF(OR('Rote Liste'!$BC713="H",'Rote Liste'!$BC713="V"),"",J713)</f>
        <v>nb</v>
      </c>
      <c r="B713" s="48" t="str">
        <f t="shared" si="12"/>
        <v/>
      </c>
      <c r="C713" s="49" t="s">
        <v>852</v>
      </c>
      <c r="D713" s="50"/>
      <c r="E713" s="51"/>
      <c r="F713" s="52"/>
      <c r="G713" s="53"/>
      <c r="H713" s="53"/>
      <c r="I713" s="54"/>
      <c r="J713" s="54" t="str">
        <f>INDEX(ESV!$D$1:$D$567,MATCH(IF(ISNA(INDEX(KLAV!$B$2:$B$10,MATCH(IF(ISBLANK($D713)," ",$D713),KLAV!$A$2:$A$10,0))+INDEX(KLAV!$B$13:$B$21,MATCH(IF(ISBLANK($E713)," ",$E713),KLAV!$A$13:$A$21,0))+INDEX(KLAV!$B$24:$B$30,MATCH(IF(ISBLANK($F713)," ",$F713),KLAV!$A$24:$A$30,0))),999,INDEX(KLAV!$B$2:$B$10,MATCH(IF(ISBLANK($D713)," ",$D713),KLAV!$A$2:$A$10,0))+INDEX(KLAV!$B$13:$B$21,MATCH(IF(ISBLANK($E713)," ",$E713),KLAV!$A$13:$A$21,0))+INDEX(KLAV!$B$24:$B$30,MATCH(IF(ISBLANK($F713)," ",$F713),KLAV!$A$24:$A$30,0))),ESV!$E$1:$E$567,))</f>
        <v>nb</v>
      </c>
      <c r="R713" s="42"/>
      <c r="S713" s="42"/>
      <c r="U713" s="43"/>
      <c r="Z713" s="44"/>
      <c r="AA713" s="44"/>
      <c r="AB713" s="436"/>
      <c r="AC713" s="437"/>
      <c r="AD713" s="300"/>
      <c r="AE713" s="438"/>
      <c r="AF713" s="438"/>
      <c r="AG713" s="438"/>
      <c r="AH713" s="439"/>
      <c r="AI713" s="439"/>
      <c r="AJ713" s="439"/>
      <c r="AK713" s="439"/>
      <c r="BD713" s="44"/>
    </row>
    <row r="714" spans="1:56" ht="25.5" customHeight="1" x14ac:dyDescent="0.2">
      <c r="A714" s="32" t="str">
        <f>IF(OR('Rote Liste'!$BC714="H",'Rote Liste'!$BC714="V"),"",J714)</f>
        <v>nb</v>
      </c>
      <c r="B714" s="48" t="str">
        <f t="shared" si="12"/>
        <v/>
      </c>
      <c r="C714" s="49" t="s">
        <v>853</v>
      </c>
      <c r="D714" s="50"/>
      <c r="E714" s="51"/>
      <c r="F714" s="52"/>
      <c r="G714" s="53"/>
      <c r="H714" s="53"/>
      <c r="I714" s="54"/>
      <c r="J714" s="54" t="str">
        <f>INDEX(ESV!$D$1:$D$567,MATCH(IF(ISNA(INDEX(KLAV!$B$2:$B$10,MATCH(IF(ISBLANK($D714)," ",$D714),KLAV!$A$2:$A$10,0))+INDEX(KLAV!$B$13:$B$21,MATCH(IF(ISBLANK($E714)," ",$E714),KLAV!$A$13:$A$21,0))+INDEX(KLAV!$B$24:$B$30,MATCH(IF(ISBLANK($F714)," ",$F714),KLAV!$A$24:$A$30,0))),999,INDEX(KLAV!$B$2:$B$10,MATCH(IF(ISBLANK($D714)," ",$D714),KLAV!$A$2:$A$10,0))+INDEX(KLAV!$B$13:$B$21,MATCH(IF(ISBLANK($E714)," ",$E714),KLAV!$A$13:$A$21,0))+INDEX(KLAV!$B$24:$B$30,MATCH(IF(ISBLANK($F714)," ",$F714),KLAV!$A$24:$A$30,0))),ESV!$E$1:$E$567,))</f>
        <v>nb</v>
      </c>
      <c r="R714" s="42"/>
      <c r="S714" s="42"/>
      <c r="U714" s="43"/>
      <c r="Z714" s="44"/>
      <c r="AA714" s="44"/>
      <c r="AB714" s="436"/>
      <c r="AC714" s="437"/>
      <c r="AD714" s="300"/>
      <c r="AE714" s="438"/>
      <c r="AF714" s="438"/>
      <c r="AG714" s="438"/>
      <c r="AH714" s="439"/>
      <c r="AI714" s="439"/>
      <c r="AJ714" s="439"/>
      <c r="AK714" s="439"/>
      <c r="BD714" s="44"/>
    </row>
    <row r="715" spans="1:56" ht="25.5" customHeight="1" x14ac:dyDescent="0.2">
      <c r="A715" s="32" t="str">
        <f>IF(OR('Rote Liste'!$BC715="H",'Rote Liste'!$BC715="V"),"",J715)</f>
        <v>nb</v>
      </c>
      <c r="B715" s="48" t="str">
        <f>IF(D715="AE?","E?",IF(D715="AE","E",""))</f>
        <v/>
      </c>
      <c r="C715" s="49" t="s">
        <v>3241</v>
      </c>
      <c r="D715" s="50"/>
      <c r="E715" s="51"/>
      <c r="F715" s="52"/>
      <c r="G715" s="53"/>
      <c r="H715" s="53"/>
      <c r="I715" s="54"/>
      <c r="J715" s="54" t="str">
        <f>INDEX(ESV!$D$1:$D$567,MATCH(IF(ISNA(INDEX(KLAV!$B$2:$B$10,MATCH(IF(ISBLANK($D715)," ",$D715),KLAV!$A$2:$A$10,0))+INDEX(KLAV!$B$13:$B$21,MATCH(IF(ISBLANK($E715)," ",$E715),KLAV!$A$13:$A$21,0))+INDEX(KLAV!$B$24:$B$30,MATCH(IF(ISBLANK($F715)," ",$F715),KLAV!$A$24:$A$30,0))),999,INDEX(KLAV!$B$2:$B$10,MATCH(IF(ISBLANK($D715)," ",$D715),KLAV!$A$2:$A$10,0))+INDEX(KLAV!$B$13:$B$21,MATCH(IF(ISBLANK($E715)," ",$E715),KLAV!$A$13:$A$21,0))+INDEX(KLAV!$B$24:$B$30,MATCH(IF(ISBLANK($F715)," ",$F715),KLAV!$A$24:$A$30,0))),ESV!$E$1:$E$567,))</f>
        <v>nb</v>
      </c>
      <c r="R715" s="42"/>
      <c r="S715" s="42"/>
      <c r="U715" s="43"/>
      <c r="Z715" s="44"/>
      <c r="AA715" s="44"/>
      <c r="AB715" s="436"/>
      <c r="AC715" s="437"/>
      <c r="AD715" s="300"/>
      <c r="AE715" s="438"/>
      <c r="AF715" s="438"/>
      <c r="AG715" s="438"/>
      <c r="AH715" s="439"/>
      <c r="AI715" s="439"/>
      <c r="AJ715" s="439"/>
      <c r="AK715" s="439"/>
      <c r="BD715" s="44"/>
    </row>
    <row r="716" spans="1:56" ht="25.5" customHeight="1" x14ac:dyDescent="0.2">
      <c r="A716" s="32" t="str">
        <f>IF(OR('Rote Liste'!$BC716="H",'Rote Liste'!$BC716="V"),"",J716)</f>
        <v>nb</v>
      </c>
      <c r="B716" s="48" t="str">
        <f t="shared" si="12"/>
        <v/>
      </c>
      <c r="C716" s="49" t="s">
        <v>854</v>
      </c>
      <c r="D716" s="50"/>
      <c r="E716" s="51"/>
      <c r="F716" s="52"/>
      <c r="G716" s="53"/>
      <c r="H716" s="53"/>
      <c r="I716" s="54"/>
      <c r="J716" s="54" t="str">
        <f>INDEX(ESV!$D$1:$D$567,MATCH(IF(ISNA(INDEX(KLAV!$B$2:$B$10,MATCH(IF(ISBLANK($D716)," ",$D716),KLAV!$A$2:$A$10,0))+INDEX(KLAV!$B$13:$B$21,MATCH(IF(ISBLANK($E716)," ",$E716),KLAV!$A$13:$A$21,0))+INDEX(KLAV!$B$24:$B$30,MATCH(IF(ISBLANK($F716)," ",$F716),KLAV!$A$24:$A$30,0))),999,INDEX(KLAV!$B$2:$B$10,MATCH(IF(ISBLANK($D716)," ",$D716),KLAV!$A$2:$A$10,0))+INDEX(KLAV!$B$13:$B$21,MATCH(IF(ISBLANK($E716)," ",$E716),KLAV!$A$13:$A$21,0))+INDEX(KLAV!$B$24:$B$30,MATCH(IF(ISBLANK($F716)," ",$F716),KLAV!$A$24:$A$30,0))),ESV!$E$1:$E$567,))</f>
        <v>nb</v>
      </c>
      <c r="R716" s="42"/>
      <c r="S716" s="42"/>
      <c r="U716" s="43"/>
      <c r="Z716" s="44"/>
      <c r="AA716" s="44"/>
      <c r="AB716" s="436"/>
      <c r="AC716" s="437"/>
      <c r="AD716" s="300"/>
      <c r="AE716" s="438"/>
      <c r="AF716" s="438"/>
      <c r="AG716" s="438"/>
      <c r="AH716" s="439"/>
      <c r="AI716" s="439"/>
      <c r="AJ716" s="439"/>
      <c r="AK716" s="439"/>
      <c r="BD716" s="44"/>
    </row>
    <row r="717" spans="1:56" ht="25.5" customHeight="1" x14ac:dyDescent="0.2">
      <c r="A717" s="32" t="str">
        <f>IF(OR('Rote Liste'!$BC717="H",'Rote Liste'!$BC717="V"),"",J717)</f>
        <v>nb</v>
      </c>
      <c r="B717" s="48" t="str">
        <f t="shared" si="12"/>
        <v/>
      </c>
      <c r="C717" s="49" t="s">
        <v>855</v>
      </c>
      <c r="D717" s="50"/>
      <c r="E717" s="51"/>
      <c r="F717" s="52"/>
      <c r="G717" s="53"/>
      <c r="H717" s="53"/>
      <c r="I717" s="54"/>
      <c r="J717" s="54" t="str">
        <f>INDEX(ESV!$D$1:$D$567,MATCH(IF(ISNA(INDEX(KLAV!$B$2:$B$10,MATCH(IF(ISBLANK($D717)," ",$D717),KLAV!$A$2:$A$10,0))+INDEX(KLAV!$B$13:$B$21,MATCH(IF(ISBLANK($E717)," ",$E717),KLAV!$A$13:$A$21,0))+INDEX(KLAV!$B$24:$B$30,MATCH(IF(ISBLANK($F717)," ",$F717),KLAV!$A$24:$A$30,0))),999,INDEX(KLAV!$B$2:$B$10,MATCH(IF(ISBLANK($D717)," ",$D717),KLAV!$A$2:$A$10,0))+INDEX(KLAV!$B$13:$B$21,MATCH(IF(ISBLANK($E717)," ",$E717),KLAV!$A$13:$A$21,0))+INDEX(KLAV!$B$24:$B$30,MATCH(IF(ISBLANK($F717)," ",$F717),KLAV!$A$24:$A$30,0))),ESV!$E$1:$E$567,))</f>
        <v>nb</v>
      </c>
      <c r="R717" s="42"/>
      <c r="S717" s="42"/>
      <c r="U717" s="43"/>
      <c r="Z717" s="44"/>
      <c r="AA717" s="44"/>
      <c r="AB717" s="436"/>
      <c r="AC717" s="437"/>
      <c r="AD717" s="300"/>
      <c r="AE717" s="438"/>
      <c r="AF717" s="438"/>
      <c r="AG717" s="438"/>
      <c r="AH717" s="439"/>
      <c r="AI717" s="439"/>
      <c r="AJ717" s="439"/>
      <c r="AK717" s="439"/>
      <c r="BD717" s="44"/>
    </row>
    <row r="718" spans="1:56" ht="25.5" customHeight="1" x14ac:dyDescent="0.2">
      <c r="A718" s="32" t="str">
        <f>IF(OR('Rote Liste'!$BC718="H",'Rote Liste'!$BC718="V"),"",J718)</f>
        <v>nb</v>
      </c>
      <c r="B718" s="48" t="str">
        <f t="shared" si="12"/>
        <v/>
      </c>
      <c r="C718" s="49" t="s">
        <v>856</v>
      </c>
      <c r="D718" s="50"/>
      <c r="E718" s="51"/>
      <c r="F718" s="52"/>
      <c r="G718" s="53"/>
      <c r="H718" s="53"/>
      <c r="I718" s="54"/>
      <c r="J718" s="54" t="str">
        <f>INDEX(ESV!$D$1:$D$567,MATCH(IF(ISNA(INDEX(KLAV!$B$2:$B$10,MATCH(IF(ISBLANK($D718)," ",$D718),KLAV!$A$2:$A$10,0))+INDEX(KLAV!$B$13:$B$21,MATCH(IF(ISBLANK($E718)," ",$E718),KLAV!$A$13:$A$21,0))+INDEX(KLAV!$B$24:$B$30,MATCH(IF(ISBLANK($F718)," ",$F718),KLAV!$A$24:$A$30,0))),999,INDEX(KLAV!$B$2:$B$10,MATCH(IF(ISBLANK($D718)," ",$D718),KLAV!$A$2:$A$10,0))+INDEX(KLAV!$B$13:$B$21,MATCH(IF(ISBLANK($E718)," ",$E718),KLAV!$A$13:$A$21,0))+INDEX(KLAV!$B$24:$B$30,MATCH(IF(ISBLANK($F718)," ",$F718),KLAV!$A$24:$A$30,0))),ESV!$E$1:$E$567,))</f>
        <v>nb</v>
      </c>
      <c r="R718" s="42"/>
      <c r="S718" s="42"/>
      <c r="U718" s="43"/>
      <c r="Z718" s="44"/>
      <c r="AA718" s="44"/>
      <c r="AB718" s="436"/>
      <c r="AC718" s="437"/>
      <c r="AD718" s="300"/>
      <c r="AE718" s="438"/>
      <c r="AF718" s="438"/>
      <c r="AG718" s="438"/>
      <c r="AH718" s="439"/>
      <c r="AI718" s="439"/>
      <c r="AJ718" s="439"/>
      <c r="AK718" s="439"/>
      <c r="BD718" s="44"/>
    </row>
    <row r="719" spans="1:56" ht="25.5" customHeight="1" x14ac:dyDescent="0.2">
      <c r="A719" s="32" t="str">
        <f>IF(OR('Rote Liste'!$BC719="H",'Rote Liste'!$BC719="V"),"",J719)</f>
        <v>nb</v>
      </c>
      <c r="B719" s="48" t="str">
        <f t="shared" si="12"/>
        <v/>
      </c>
      <c r="C719" s="49" t="s">
        <v>857</v>
      </c>
      <c r="D719" s="50"/>
      <c r="E719" s="51"/>
      <c r="F719" s="52"/>
      <c r="G719" s="53"/>
      <c r="H719" s="53"/>
      <c r="I719" s="54"/>
      <c r="J719" s="54" t="str">
        <f>INDEX(ESV!$D$1:$D$567,MATCH(IF(ISNA(INDEX(KLAV!$B$2:$B$10,MATCH(IF(ISBLANK($D719)," ",$D719),KLAV!$A$2:$A$10,0))+INDEX(KLAV!$B$13:$B$21,MATCH(IF(ISBLANK($E719)," ",$E719),KLAV!$A$13:$A$21,0))+INDEX(KLAV!$B$24:$B$30,MATCH(IF(ISBLANK($F719)," ",$F719),KLAV!$A$24:$A$30,0))),999,INDEX(KLAV!$B$2:$B$10,MATCH(IF(ISBLANK($D719)," ",$D719),KLAV!$A$2:$A$10,0))+INDEX(KLAV!$B$13:$B$21,MATCH(IF(ISBLANK($E719)," ",$E719),KLAV!$A$13:$A$21,0))+INDEX(KLAV!$B$24:$B$30,MATCH(IF(ISBLANK($F719)," ",$F719),KLAV!$A$24:$A$30,0))),ESV!$E$1:$E$567,))</f>
        <v>nb</v>
      </c>
      <c r="R719" s="42"/>
      <c r="S719" s="42"/>
      <c r="U719" s="43"/>
      <c r="Z719" s="44"/>
      <c r="AA719" s="44"/>
      <c r="AB719" s="436"/>
      <c r="AC719" s="437"/>
      <c r="AD719" s="300"/>
      <c r="AE719" s="438"/>
      <c r="AF719" s="438"/>
      <c r="AG719" s="438"/>
      <c r="AH719" s="439"/>
      <c r="AI719" s="439"/>
      <c r="AJ719" s="439"/>
      <c r="AK719" s="439"/>
      <c r="BD719" s="44"/>
    </row>
    <row r="720" spans="1:56" ht="25.5" customHeight="1" x14ac:dyDescent="0.2">
      <c r="A720" s="32" t="str">
        <f>IF(OR('Rote Liste'!$BC720="H",'Rote Liste'!$BC720="V"),"",J720)</f>
        <v>nb</v>
      </c>
      <c r="B720" s="48" t="str">
        <f t="shared" si="12"/>
        <v/>
      </c>
      <c r="C720" s="49" t="s">
        <v>858</v>
      </c>
      <c r="D720" s="50"/>
      <c r="E720" s="51"/>
      <c r="F720" s="52"/>
      <c r="G720" s="53"/>
      <c r="H720" s="53"/>
      <c r="I720" s="54"/>
      <c r="J720" s="54" t="str">
        <f>INDEX(ESV!$D$1:$D$567,MATCH(IF(ISNA(INDEX(KLAV!$B$2:$B$10,MATCH(IF(ISBLANK($D720)," ",$D720),KLAV!$A$2:$A$10,0))+INDEX(KLAV!$B$13:$B$21,MATCH(IF(ISBLANK($E720)," ",$E720),KLAV!$A$13:$A$21,0))+INDEX(KLAV!$B$24:$B$30,MATCH(IF(ISBLANK($F720)," ",$F720),KLAV!$A$24:$A$30,0))),999,INDEX(KLAV!$B$2:$B$10,MATCH(IF(ISBLANK($D720)," ",$D720),KLAV!$A$2:$A$10,0))+INDEX(KLAV!$B$13:$B$21,MATCH(IF(ISBLANK($E720)," ",$E720),KLAV!$A$13:$A$21,0))+INDEX(KLAV!$B$24:$B$30,MATCH(IF(ISBLANK($F720)," ",$F720),KLAV!$A$24:$A$30,0))),ESV!$E$1:$E$567,))</f>
        <v>nb</v>
      </c>
      <c r="R720" s="42"/>
      <c r="S720" s="42"/>
      <c r="U720" s="43"/>
      <c r="Z720" s="44"/>
      <c r="AA720" s="44"/>
      <c r="AB720" s="436"/>
      <c r="AC720" s="437"/>
      <c r="AD720" s="300"/>
      <c r="AE720" s="438"/>
      <c r="AF720" s="438"/>
      <c r="AG720" s="438"/>
      <c r="AH720" s="439"/>
      <c r="AI720" s="439"/>
      <c r="AJ720" s="439"/>
      <c r="AK720" s="439"/>
      <c r="BD720" s="44"/>
    </row>
    <row r="721" spans="1:56" ht="25.5" customHeight="1" x14ac:dyDescent="0.2">
      <c r="A721" s="32" t="str">
        <f>IF(OR('Rote Liste'!$BC721="H",'Rote Liste'!$BC721="V"),"",J721)</f>
        <v>nb</v>
      </c>
      <c r="B721" s="48" t="str">
        <f t="shared" si="12"/>
        <v/>
      </c>
      <c r="C721" s="49" t="s">
        <v>859</v>
      </c>
      <c r="D721" s="50"/>
      <c r="E721" s="51"/>
      <c r="F721" s="52"/>
      <c r="G721" s="53"/>
      <c r="H721" s="53"/>
      <c r="I721" s="54"/>
      <c r="J721" s="54" t="str">
        <f>INDEX(ESV!$D$1:$D$567,MATCH(IF(ISNA(INDEX(KLAV!$B$2:$B$10,MATCH(IF(ISBLANK($D721)," ",$D721),KLAV!$A$2:$A$10,0))+INDEX(KLAV!$B$13:$B$21,MATCH(IF(ISBLANK($E721)," ",$E721),KLAV!$A$13:$A$21,0))+INDEX(KLAV!$B$24:$B$30,MATCH(IF(ISBLANK($F721)," ",$F721),KLAV!$A$24:$A$30,0))),999,INDEX(KLAV!$B$2:$B$10,MATCH(IF(ISBLANK($D721)," ",$D721),KLAV!$A$2:$A$10,0))+INDEX(KLAV!$B$13:$B$21,MATCH(IF(ISBLANK($E721)," ",$E721),KLAV!$A$13:$A$21,0))+INDEX(KLAV!$B$24:$B$30,MATCH(IF(ISBLANK($F721)," ",$F721),KLAV!$A$24:$A$30,0))),ESV!$E$1:$E$567,))</f>
        <v>nb</v>
      </c>
      <c r="R721" s="42"/>
      <c r="S721" s="42"/>
      <c r="U721" s="43"/>
      <c r="Z721" s="44"/>
      <c r="AA721" s="44"/>
      <c r="AB721" s="436"/>
      <c r="AC721" s="437"/>
      <c r="AD721" s="300"/>
      <c r="AE721" s="438"/>
      <c r="AF721" s="438"/>
      <c r="AG721" s="438"/>
      <c r="AH721" s="439"/>
      <c r="AI721" s="439"/>
      <c r="AJ721" s="439"/>
      <c r="AK721" s="439"/>
      <c r="BD721" s="44"/>
    </row>
    <row r="722" spans="1:56" ht="25.5" customHeight="1" x14ac:dyDescent="0.2">
      <c r="A722" s="32" t="str">
        <f>IF(OR('Rote Liste'!$BC722="H",'Rote Liste'!$BC722="V"),"",J722)</f>
        <v>nb</v>
      </c>
      <c r="B722" s="48" t="str">
        <f t="shared" si="12"/>
        <v/>
      </c>
      <c r="C722" s="49" t="s">
        <v>860</v>
      </c>
      <c r="D722" s="50"/>
      <c r="E722" s="51"/>
      <c r="F722" s="52"/>
      <c r="G722" s="53"/>
      <c r="H722" s="53"/>
      <c r="I722" s="54"/>
      <c r="J722" s="54" t="str">
        <f>INDEX(ESV!$D$1:$D$567,MATCH(IF(ISNA(INDEX(KLAV!$B$2:$B$10,MATCH(IF(ISBLANK($D722)," ",$D722),KLAV!$A$2:$A$10,0))+INDEX(KLAV!$B$13:$B$21,MATCH(IF(ISBLANK($E722)," ",$E722),KLAV!$A$13:$A$21,0))+INDEX(KLAV!$B$24:$B$30,MATCH(IF(ISBLANK($F722)," ",$F722),KLAV!$A$24:$A$30,0))),999,INDEX(KLAV!$B$2:$B$10,MATCH(IF(ISBLANK($D722)," ",$D722),KLAV!$A$2:$A$10,0))+INDEX(KLAV!$B$13:$B$21,MATCH(IF(ISBLANK($E722)," ",$E722),KLAV!$A$13:$A$21,0))+INDEX(KLAV!$B$24:$B$30,MATCH(IF(ISBLANK($F722)," ",$F722),KLAV!$A$24:$A$30,0))),ESV!$E$1:$E$567,))</f>
        <v>nb</v>
      </c>
      <c r="R722" s="42"/>
      <c r="S722" s="42"/>
      <c r="U722" s="43"/>
      <c r="Z722" s="44"/>
      <c r="AA722" s="44"/>
      <c r="AB722" s="436"/>
      <c r="AC722" s="437"/>
      <c r="AD722" s="300"/>
      <c r="AE722" s="438"/>
      <c r="AF722" s="438"/>
      <c r="AG722" s="438"/>
      <c r="AH722" s="439"/>
      <c r="AI722" s="439"/>
      <c r="AJ722" s="439"/>
      <c r="AK722" s="439"/>
      <c r="BD722" s="44"/>
    </row>
    <row r="723" spans="1:56" ht="25.5" customHeight="1" x14ac:dyDescent="0.2">
      <c r="A723" s="32" t="str">
        <f>IF(OR('Rote Liste'!$BC723="H",'Rote Liste'!$BC723="V"),"",J723)</f>
        <v>nb</v>
      </c>
      <c r="B723" s="48" t="str">
        <f t="shared" si="12"/>
        <v/>
      </c>
      <c r="C723" s="49" t="s">
        <v>861</v>
      </c>
      <c r="D723" s="50"/>
      <c r="E723" s="51"/>
      <c r="F723" s="52"/>
      <c r="G723" s="53"/>
      <c r="H723" s="53"/>
      <c r="I723" s="54"/>
      <c r="J723" s="54" t="str">
        <f>INDEX(ESV!$D$1:$D$567,MATCH(IF(ISNA(INDEX(KLAV!$B$2:$B$10,MATCH(IF(ISBLANK($D723)," ",$D723),KLAV!$A$2:$A$10,0))+INDEX(KLAV!$B$13:$B$21,MATCH(IF(ISBLANK($E723)," ",$E723),KLAV!$A$13:$A$21,0))+INDEX(KLAV!$B$24:$B$30,MATCH(IF(ISBLANK($F723)," ",$F723),KLAV!$A$24:$A$30,0))),999,INDEX(KLAV!$B$2:$B$10,MATCH(IF(ISBLANK($D723)," ",$D723),KLAV!$A$2:$A$10,0))+INDEX(KLAV!$B$13:$B$21,MATCH(IF(ISBLANK($E723)," ",$E723),KLAV!$A$13:$A$21,0))+INDEX(KLAV!$B$24:$B$30,MATCH(IF(ISBLANK($F723)," ",$F723),KLAV!$A$24:$A$30,0))),ESV!$E$1:$E$567,))</f>
        <v>nb</v>
      </c>
      <c r="R723" s="42"/>
      <c r="S723" s="42"/>
      <c r="U723" s="43"/>
      <c r="Z723" s="44"/>
      <c r="AA723" s="44"/>
      <c r="AB723" s="436"/>
      <c r="AC723" s="437"/>
      <c r="AD723" s="300"/>
      <c r="AE723" s="438"/>
      <c r="AF723" s="438"/>
      <c r="AG723" s="438"/>
      <c r="AH723" s="439"/>
      <c r="AI723" s="439"/>
      <c r="AJ723" s="439"/>
      <c r="AK723" s="439"/>
      <c r="BD723" s="44"/>
    </row>
    <row r="724" spans="1:56" ht="25.5" customHeight="1" x14ac:dyDescent="0.2">
      <c r="A724" s="32" t="str">
        <f>IF(OR('Rote Liste'!$BC724="H",'Rote Liste'!$BC724="V"),"",J724)</f>
        <v>nb</v>
      </c>
      <c r="B724" s="48" t="str">
        <f t="shared" si="12"/>
        <v/>
      </c>
      <c r="C724" s="49" t="s">
        <v>862</v>
      </c>
      <c r="D724" s="50"/>
      <c r="E724" s="51"/>
      <c r="F724" s="52"/>
      <c r="G724" s="53"/>
      <c r="H724" s="53"/>
      <c r="I724" s="54"/>
      <c r="J724" s="54" t="str">
        <f>INDEX(ESV!$D$1:$D$567,MATCH(IF(ISNA(INDEX(KLAV!$B$2:$B$10,MATCH(IF(ISBLANK($D724)," ",$D724),KLAV!$A$2:$A$10,0))+INDEX(KLAV!$B$13:$B$21,MATCH(IF(ISBLANK($E724)," ",$E724),KLAV!$A$13:$A$21,0))+INDEX(KLAV!$B$24:$B$30,MATCH(IF(ISBLANK($F724)," ",$F724),KLAV!$A$24:$A$30,0))),999,INDEX(KLAV!$B$2:$B$10,MATCH(IF(ISBLANK($D724)," ",$D724),KLAV!$A$2:$A$10,0))+INDEX(KLAV!$B$13:$B$21,MATCH(IF(ISBLANK($E724)," ",$E724),KLAV!$A$13:$A$21,0))+INDEX(KLAV!$B$24:$B$30,MATCH(IF(ISBLANK($F724)," ",$F724),KLAV!$A$24:$A$30,0))),ESV!$E$1:$E$567,))</f>
        <v>nb</v>
      </c>
      <c r="R724" s="42"/>
      <c r="S724" s="42"/>
      <c r="U724" s="43"/>
      <c r="Z724" s="44"/>
      <c r="AA724" s="44"/>
      <c r="AB724" s="436"/>
      <c r="AC724" s="437"/>
      <c r="AD724" s="300"/>
      <c r="AE724" s="438"/>
      <c r="AF724" s="438"/>
      <c r="AG724" s="438"/>
      <c r="AH724" s="439"/>
      <c r="AI724" s="439"/>
      <c r="AJ724" s="439"/>
      <c r="AK724" s="439"/>
      <c r="BD724" s="44"/>
    </row>
    <row r="725" spans="1:56" ht="25.5" customHeight="1" x14ac:dyDescent="0.2">
      <c r="A725" s="32" t="str">
        <f>IF(OR('Rote Liste'!$BC725="H",'Rote Liste'!$BC725="V"),"",J725)</f>
        <v>nb</v>
      </c>
      <c r="B725" s="48" t="str">
        <f t="shared" si="12"/>
        <v/>
      </c>
      <c r="C725" s="49" t="s">
        <v>863</v>
      </c>
      <c r="D725" s="50"/>
      <c r="E725" s="51"/>
      <c r="F725" s="52"/>
      <c r="G725" s="53"/>
      <c r="H725" s="53"/>
      <c r="I725" s="54"/>
      <c r="J725" s="54" t="str">
        <f>INDEX(ESV!$D$1:$D$567,MATCH(IF(ISNA(INDEX(KLAV!$B$2:$B$10,MATCH(IF(ISBLANK($D725)," ",$D725),KLAV!$A$2:$A$10,0))+INDEX(KLAV!$B$13:$B$21,MATCH(IF(ISBLANK($E725)," ",$E725),KLAV!$A$13:$A$21,0))+INDEX(KLAV!$B$24:$B$30,MATCH(IF(ISBLANK($F725)," ",$F725),KLAV!$A$24:$A$30,0))),999,INDEX(KLAV!$B$2:$B$10,MATCH(IF(ISBLANK($D725)," ",$D725),KLAV!$A$2:$A$10,0))+INDEX(KLAV!$B$13:$B$21,MATCH(IF(ISBLANK($E725)," ",$E725),KLAV!$A$13:$A$21,0))+INDEX(KLAV!$B$24:$B$30,MATCH(IF(ISBLANK($F725)," ",$F725),KLAV!$A$24:$A$30,0))),ESV!$E$1:$E$567,))</f>
        <v>nb</v>
      </c>
      <c r="R725" s="42"/>
      <c r="S725" s="42"/>
      <c r="U725" s="43"/>
      <c r="Z725" s="44"/>
      <c r="AA725" s="44"/>
      <c r="AB725" s="436"/>
      <c r="AC725" s="437"/>
      <c r="AD725" s="300"/>
      <c r="AE725" s="438"/>
      <c r="AF725" s="438"/>
      <c r="AG725" s="438"/>
      <c r="AH725" s="439"/>
      <c r="AI725" s="439"/>
      <c r="AJ725" s="439"/>
      <c r="AK725" s="439"/>
      <c r="BD725" s="44"/>
    </row>
    <row r="726" spans="1:56" ht="25.5" customHeight="1" x14ac:dyDescent="0.2">
      <c r="A726" s="32" t="str">
        <f>IF(OR('Rote Liste'!$BC726="H",'Rote Liste'!$BC726="V"),"",J726)</f>
        <v>nb</v>
      </c>
      <c r="B726" s="48" t="str">
        <f t="shared" si="12"/>
        <v/>
      </c>
      <c r="C726" s="49" t="s">
        <v>864</v>
      </c>
      <c r="D726" s="50"/>
      <c r="E726" s="51"/>
      <c r="F726" s="52"/>
      <c r="G726" s="53"/>
      <c r="H726" s="53"/>
      <c r="I726" s="54"/>
      <c r="J726" s="54" t="str">
        <f>INDEX(ESV!$D$1:$D$567,MATCH(IF(ISNA(INDEX(KLAV!$B$2:$B$10,MATCH(IF(ISBLANK($D726)," ",$D726),KLAV!$A$2:$A$10,0))+INDEX(KLAV!$B$13:$B$21,MATCH(IF(ISBLANK($E726)," ",$E726),KLAV!$A$13:$A$21,0))+INDEX(KLAV!$B$24:$B$30,MATCH(IF(ISBLANK($F726)," ",$F726),KLAV!$A$24:$A$30,0))),999,INDEX(KLAV!$B$2:$B$10,MATCH(IF(ISBLANK($D726)," ",$D726),KLAV!$A$2:$A$10,0))+INDEX(KLAV!$B$13:$B$21,MATCH(IF(ISBLANK($E726)," ",$E726),KLAV!$A$13:$A$21,0))+INDEX(KLAV!$B$24:$B$30,MATCH(IF(ISBLANK($F726)," ",$F726),KLAV!$A$24:$A$30,0))),ESV!$E$1:$E$567,))</f>
        <v>nb</v>
      </c>
      <c r="R726" s="42"/>
      <c r="S726" s="42"/>
      <c r="U726" s="43"/>
      <c r="Z726" s="44"/>
      <c r="AA726" s="44"/>
      <c r="AB726" s="436"/>
      <c r="AC726" s="437"/>
      <c r="AD726" s="300"/>
      <c r="AE726" s="438"/>
      <c r="AF726" s="438"/>
      <c r="AG726" s="438"/>
      <c r="AH726" s="439"/>
      <c r="AI726" s="439"/>
      <c r="AJ726" s="439"/>
      <c r="AK726" s="439"/>
      <c r="BD726" s="44"/>
    </row>
    <row r="727" spans="1:56" ht="25.5" customHeight="1" x14ac:dyDescent="0.2">
      <c r="A727" s="32" t="str">
        <f>IF(OR('Rote Liste'!$BC727="H",'Rote Liste'!$BC727="V"),"",J727)</f>
        <v>nb</v>
      </c>
      <c r="B727" s="48" t="str">
        <f t="shared" si="12"/>
        <v/>
      </c>
      <c r="C727" s="49" t="s">
        <v>865</v>
      </c>
      <c r="D727" s="50"/>
      <c r="E727" s="51"/>
      <c r="F727" s="52"/>
      <c r="G727" s="53"/>
      <c r="H727" s="53"/>
      <c r="I727" s="54"/>
      <c r="J727" s="54" t="str">
        <f>INDEX(ESV!$D$1:$D$567,MATCH(IF(ISNA(INDEX(KLAV!$B$2:$B$10,MATCH(IF(ISBLANK($D727)," ",$D727),KLAV!$A$2:$A$10,0))+INDEX(KLAV!$B$13:$B$21,MATCH(IF(ISBLANK($E727)," ",$E727),KLAV!$A$13:$A$21,0))+INDEX(KLAV!$B$24:$B$30,MATCH(IF(ISBLANK($F727)," ",$F727),KLAV!$A$24:$A$30,0))),999,INDEX(KLAV!$B$2:$B$10,MATCH(IF(ISBLANK($D727)," ",$D727),KLAV!$A$2:$A$10,0))+INDEX(KLAV!$B$13:$B$21,MATCH(IF(ISBLANK($E727)," ",$E727),KLAV!$A$13:$A$21,0))+INDEX(KLAV!$B$24:$B$30,MATCH(IF(ISBLANK($F727)," ",$F727),KLAV!$A$24:$A$30,0))),ESV!$E$1:$E$567,))</f>
        <v>nb</v>
      </c>
      <c r="R727" s="42"/>
      <c r="S727" s="42"/>
      <c r="U727" s="43"/>
      <c r="Z727" s="44"/>
      <c r="AA727" s="44"/>
      <c r="AB727" s="436"/>
      <c r="AC727" s="437"/>
      <c r="AD727" s="300"/>
      <c r="AE727" s="438"/>
      <c r="AF727" s="438"/>
      <c r="AG727" s="438"/>
      <c r="AH727" s="439"/>
      <c r="AI727" s="439"/>
      <c r="AJ727" s="439"/>
      <c r="AK727" s="439"/>
      <c r="BD727" s="44"/>
    </row>
    <row r="728" spans="1:56" ht="25.5" customHeight="1" x14ac:dyDescent="0.2">
      <c r="A728" s="32" t="str">
        <f>IF(OR('Rote Liste'!$BC728="H",'Rote Liste'!$BC728="V"),"",J728)</f>
        <v>nb</v>
      </c>
      <c r="B728" s="48" t="str">
        <f t="shared" si="12"/>
        <v/>
      </c>
      <c r="C728" s="49" t="s">
        <v>866</v>
      </c>
      <c r="D728" s="50"/>
      <c r="E728" s="51"/>
      <c r="F728" s="52"/>
      <c r="G728" s="53"/>
      <c r="H728" s="53"/>
      <c r="I728" s="54"/>
      <c r="J728" s="54" t="str">
        <f>INDEX(ESV!$D$1:$D$567,MATCH(IF(ISNA(INDEX(KLAV!$B$2:$B$10,MATCH(IF(ISBLANK($D728)," ",$D728),KLAV!$A$2:$A$10,0))+INDEX(KLAV!$B$13:$B$21,MATCH(IF(ISBLANK($E728)," ",$E728),KLAV!$A$13:$A$21,0))+INDEX(KLAV!$B$24:$B$30,MATCH(IF(ISBLANK($F728)," ",$F728),KLAV!$A$24:$A$30,0))),999,INDEX(KLAV!$B$2:$B$10,MATCH(IF(ISBLANK($D728)," ",$D728),KLAV!$A$2:$A$10,0))+INDEX(KLAV!$B$13:$B$21,MATCH(IF(ISBLANK($E728)," ",$E728),KLAV!$A$13:$A$21,0))+INDEX(KLAV!$B$24:$B$30,MATCH(IF(ISBLANK($F728)," ",$F728),KLAV!$A$24:$A$30,0))),ESV!$E$1:$E$567,))</f>
        <v>nb</v>
      </c>
      <c r="R728" s="42"/>
      <c r="S728" s="42"/>
      <c r="U728" s="43"/>
      <c r="Z728" s="44"/>
      <c r="AA728" s="44"/>
      <c r="AB728" s="436"/>
      <c r="AC728" s="437"/>
      <c r="AD728" s="300"/>
      <c r="AE728" s="438"/>
      <c r="AF728" s="438"/>
      <c r="AG728" s="438"/>
      <c r="AH728" s="439"/>
      <c r="AI728" s="439"/>
      <c r="AJ728" s="439"/>
      <c r="AK728" s="439"/>
      <c r="BD728" s="44"/>
    </row>
    <row r="729" spans="1:56" ht="25.5" customHeight="1" x14ac:dyDescent="0.2">
      <c r="A729" s="32" t="str">
        <f>IF(OR('Rote Liste'!$BC729="H",'Rote Liste'!$BC729="V"),"",J729)</f>
        <v>nb</v>
      </c>
      <c r="B729" s="48" t="str">
        <f t="shared" si="12"/>
        <v/>
      </c>
      <c r="C729" s="49" t="s">
        <v>867</v>
      </c>
      <c r="D729" s="50"/>
      <c r="E729" s="51"/>
      <c r="F729" s="52"/>
      <c r="G729" s="53"/>
      <c r="H729" s="53"/>
      <c r="I729" s="54"/>
      <c r="J729" s="54" t="str">
        <f>INDEX(ESV!$D$1:$D$567,MATCH(IF(ISNA(INDEX(KLAV!$B$2:$B$10,MATCH(IF(ISBLANK($D729)," ",$D729),KLAV!$A$2:$A$10,0))+INDEX(KLAV!$B$13:$B$21,MATCH(IF(ISBLANK($E729)," ",$E729),KLAV!$A$13:$A$21,0))+INDEX(KLAV!$B$24:$B$30,MATCH(IF(ISBLANK($F729)," ",$F729),KLAV!$A$24:$A$30,0))),999,INDEX(KLAV!$B$2:$B$10,MATCH(IF(ISBLANK($D729)," ",$D729),KLAV!$A$2:$A$10,0))+INDEX(KLAV!$B$13:$B$21,MATCH(IF(ISBLANK($E729)," ",$E729),KLAV!$A$13:$A$21,0))+INDEX(KLAV!$B$24:$B$30,MATCH(IF(ISBLANK($F729)," ",$F729),KLAV!$A$24:$A$30,0))),ESV!$E$1:$E$567,))</f>
        <v>nb</v>
      </c>
      <c r="R729" s="42"/>
      <c r="S729" s="42"/>
      <c r="U729" s="43"/>
      <c r="Z729" s="44"/>
      <c r="AA729" s="44"/>
      <c r="AB729" s="436"/>
      <c r="AC729" s="437"/>
      <c r="AD729" s="300"/>
      <c r="AE729" s="438"/>
      <c r="AF729" s="438"/>
      <c r="AG729" s="438"/>
      <c r="AH729" s="439"/>
      <c r="AI729" s="439"/>
      <c r="AJ729" s="439"/>
      <c r="AK729" s="439"/>
      <c r="BD729" s="44"/>
    </row>
    <row r="730" spans="1:56" ht="25.5" customHeight="1" x14ac:dyDescent="0.2">
      <c r="A730" s="32" t="str">
        <f>IF(OR('Rote Liste'!$BC730="H",'Rote Liste'!$BC730="V"),"",J730)</f>
        <v>nb</v>
      </c>
      <c r="B730" s="48" t="str">
        <f t="shared" si="12"/>
        <v/>
      </c>
      <c r="C730" s="49" t="s">
        <v>868</v>
      </c>
      <c r="D730" s="50"/>
      <c r="E730" s="51"/>
      <c r="F730" s="52"/>
      <c r="G730" s="53"/>
      <c r="H730" s="53"/>
      <c r="I730" s="54"/>
      <c r="J730" s="54" t="str">
        <f>INDEX(ESV!$D$1:$D$567,MATCH(IF(ISNA(INDEX(KLAV!$B$2:$B$10,MATCH(IF(ISBLANK($D730)," ",$D730),KLAV!$A$2:$A$10,0))+INDEX(KLAV!$B$13:$B$21,MATCH(IF(ISBLANK($E730)," ",$E730),KLAV!$A$13:$A$21,0))+INDEX(KLAV!$B$24:$B$30,MATCH(IF(ISBLANK($F730)," ",$F730),KLAV!$A$24:$A$30,0))),999,INDEX(KLAV!$B$2:$B$10,MATCH(IF(ISBLANK($D730)," ",$D730),KLAV!$A$2:$A$10,0))+INDEX(KLAV!$B$13:$B$21,MATCH(IF(ISBLANK($E730)," ",$E730),KLAV!$A$13:$A$21,0))+INDEX(KLAV!$B$24:$B$30,MATCH(IF(ISBLANK($F730)," ",$F730),KLAV!$A$24:$A$30,0))),ESV!$E$1:$E$567,))</f>
        <v>nb</v>
      </c>
      <c r="R730" s="42"/>
      <c r="S730" s="42"/>
      <c r="U730" s="43"/>
      <c r="Z730" s="44"/>
      <c r="AA730" s="44"/>
      <c r="AB730" s="436"/>
      <c r="AC730" s="437"/>
      <c r="AD730" s="300"/>
      <c r="AE730" s="438"/>
      <c r="AF730" s="438"/>
      <c r="AG730" s="438"/>
      <c r="AH730" s="439"/>
      <c r="AI730" s="439"/>
      <c r="AJ730" s="439"/>
      <c r="AK730" s="439"/>
      <c r="BD730" s="44"/>
    </row>
    <row r="731" spans="1:56" ht="25.5" customHeight="1" x14ac:dyDescent="0.2">
      <c r="A731" s="32" t="str">
        <f>IF(OR('Rote Liste'!$BC731="H",'Rote Liste'!$BC731="V"),"",J731)</f>
        <v>nb</v>
      </c>
      <c r="B731" s="48" t="str">
        <f t="shared" si="12"/>
        <v/>
      </c>
      <c r="C731" s="49" t="s">
        <v>869</v>
      </c>
      <c r="D731" s="50"/>
      <c r="E731" s="51"/>
      <c r="F731" s="52"/>
      <c r="G731" s="53"/>
      <c r="H731" s="53"/>
      <c r="I731" s="54"/>
      <c r="J731" s="54" t="str">
        <f>INDEX(ESV!$D$1:$D$567,MATCH(IF(ISNA(INDEX(KLAV!$B$2:$B$10,MATCH(IF(ISBLANK($D731)," ",$D731),KLAV!$A$2:$A$10,0))+INDEX(KLAV!$B$13:$B$21,MATCH(IF(ISBLANK($E731)," ",$E731),KLAV!$A$13:$A$21,0))+INDEX(KLAV!$B$24:$B$30,MATCH(IF(ISBLANK($F731)," ",$F731),KLAV!$A$24:$A$30,0))),999,INDEX(KLAV!$B$2:$B$10,MATCH(IF(ISBLANK($D731)," ",$D731),KLAV!$A$2:$A$10,0))+INDEX(KLAV!$B$13:$B$21,MATCH(IF(ISBLANK($E731)," ",$E731),KLAV!$A$13:$A$21,0))+INDEX(KLAV!$B$24:$B$30,MATCH(IF(ISBLANK($F731)," ",$F731),KLAV!$A$24:$A$30,0))),ESV!$E$1:$E$567,))</f>
        <v>nb</v>
      </c>
      <c r="R731" s="42"/>
      <c r="S731" s="42"/>
      <c r="U731" s="43"/>
      <c r="Z731" s="44"/>
      <c r="AA731" s="44"/>
      <c r="AB731" s="436"/>
      <c r="AC731" s="437"/>
      <c r="AD731" s="300"/>
      <c r="AE731" s="438"/>
      <c r="AF731" s="438"/>
      <c r="AG731" s="438"/>
      <c r="AH731" s="439"/>
      <c r="AI731" s="439"/>
      <c r="AJ731" s="439"/>
      <c r="AK731" s="439"/>
      <c r="BD731" s="44"/>
    </row>
    <row r="732" spans="1:56" ht="25.5" customHeight="1" x14ac:dyDescent="0.2">
      <c r="A732" s="32" t="str">
        <f>IF(OR('Rote Liste'!$BC732="H",'Rote Liste'!$BC732="V"),"",J732)</f>
        <v>nb</v>
      </c>
      <c r="B732" s="48" t="str">
        <f t="shared" si="12"/>
        <v/>
      </c>
      <c r="C732" s="49" t="s">
        <v>870</v>
      </c>
      <c r="D732" s="50"/>
      <c r="E732" s="51"/>
      <c r="F732" s="52"/>
      <c r="G732" s="53"/>
      <c r="H732" s="53"/>
      <c r="I732" s="54"/>
      <c r="J732" s="54" t="str">
        <f>INDEX(ESV!$D$1:$D$567,MATCH(IF(ISNA(INDEX(KLAV!$B$2:$B$10,MATCH(IF(ISBLANK($D732)," ",$D732),KLAV!$A$2:$A$10,0))+INDEX(KLAV!$B$13:$B$21,MATCH(IF(ISBLANK($E732)," ",$E732),KLAV!$A$13:$A$21,0))+INDEX(KLAV!$B$24:$B$30,MATCH(IF(ISBLANK($F732)," ",$F732),KLAV!$A$24:$A$30,0))),999,INDEX(KLAV!$B$2:$B$10,MATCH(IF(ISBLANK($D732)," ",$D732),KLAV!$A$2:$A$10,0))+INDEX(KLAV!$B$13:$B$21,MATCH(IF(ISBLANK($E732)," ",$E732),KLAV!$A$13:$A$21,0))+INDEX(KLAV!$B$24:$B$30,MATCH(IF(ISBLANK($F732)," ",$F732),KLAV!$A$24:$A$30,0))),ESV!$E$1:$E$567,))</f>
        <v>nb</v>
      </c>
      <c r="R732" s="42"/>
      <c r="S732" s="42"/>
      <c r="U732" s="43"/>
      <c r="Z732" s="44"/>
      <c r="AA732" s="44"/>
      <c r="AB732" s="436"/>
      <c r="AC732" s="437"/>
      <c r="AD732" s="300"/>
      <c r="AE732" s="438"/>
      <c r="AF732" s="438"/>
      <c r="AG732" s="438"/>
      <c r="AH732" s="439"/>
      <c r="AI732" s="439"/>
      <c r="AJ732" s="439"/>
      <c r="AK732" s="439"/>
      <c r="BD732" s="44"/>
    </row>
    <row r="733" spans="1:56" ht="25.5" customHeight="1" x14ac:dyDescent="0.2">
      <c r="A733" s="32" t="str">
        <f>IF(OR('Rote Liste'!$BC733="H",'Rote Liste'!$BC733="V"),"",J733)</f>
        <v>nb</v>
      </c>
      <c r="B733" s="48" t="str">
        <f t="shared" si="12"/>
        <v/>
      </c>
      <c r="C733" s="49" t="s">
        <v>871</v>
      </c>
      <c r="D733" s="50"/>
      <c r="E733" s="51"/>
      <c r="F733" s="52"/>
      <c r="G733" s="53"/>
      <c r="H733" s="53"/>
      <c r="I733" s="54"/>
      <c r="J733" s="54" t="str">
        <f>INDEX(ESV!$D$1:$D$567,MATCH(IF(ISNA(INDEX(KLAV!$B$2:$B$10,MATCH(IF(ISBLANK($D733)," ",$D733),KLAV!$A$2:$A$10,0))+INDEX(KLAV!$B$13:$B$21,MATCH(IF(ISBLANK($E733)," ",$E733),KLAV!$A$13:$A$21,0))+INDEX(KLAV!$B$24:$B$30,MATCH(IF(ISBLANK($F733)," ",$F733),KLAV!$A$24:$A$30,0))),999,INDEX(KLAV!$B$2:$B$10,MATCH(IF(ISBLANK($D733)," ",$D733),KLAV!$A$2:$A$10,0))+INDEX(KLAV!$B$13:$B$21,MATCH(IF(ISBLANK($E733)," ",$E733),KLAV!$A$13:$A$21,0))+INDEX(KLAV!$B$24:$B$30,MATCH(IF(ISBLANK($F733)," ",$F733),KLAV!$A$24:$A$30,0))),ESV!$E$1:$E$567,))</f>
        <v>nb</v>
      </c>
      <c r="R733" s="42"/>
      <c r="S733" s="42"/>
      <c r="U733" s="43"/>
      <c r="Z733" s="44"/>
      <c r="AA733" s="44"/>
      <c r="AB733" s="436"/>
      <c r="AC733" s="437"/>
      <c r="AD733" s="300"/>
      <c r="AE733" s="438"/>
      <c r="AF733" s="438"/>
      <c r="AG733" s="438"/>
      <c r="AH733" s="439"/>
      <c r="AI733" s="439"/>
      <c r="AJ733" s="439"/>
      <c r="AK733" s="439"/>
      <c r="BD733" s="44"/>
    </row>
    <row r="734" spans="1:56" ht="25.5" customHeight="1" x14ac:dyDescent="0.2">
      <c r="A734" s="32" t="str">
        <f>IF(OR('Rote Liste'!$BC734="H",'Rote Liste'!$BC734="V"),"",J734)</f>
        <v>nb</v>
      </c>
      <c r="B734" s="48" t="str">
        <f t="shared" si="12"/>
        <v/>
      </c>
      <c r="C734" s="49" t="s">
        <v>872</v>
      </c>
      <c r="D734" s="50"/>
      <c r="E734" s="51"/>
      <c r="F734" s="52"/>
      <c r="G734" s="53"/>
      <c r="H734" s="53"/>
      <c r="I734" s="54"/>
      <c r="J734" s="54" t="str">
        <f>INDEX(ESV!$D$1:$D$567,MATCH(IF(ISNA(INDEX(KLAV!$B$2:$B$10,MATCH(IF(ISBLANK($D734)," ",$D734),KLAV!$A$2:$A$10,0))+INDEX(KLAV!$B$13:$B$21,MATCH(IF(ISBLANK($E734)," ",$E734),KLAV!$A$13:$A$21,0))+INDEX(KLAV!$B$24:$B$30,MATCH(IF(ISBLANK($F734)," ",$F734),KLAV!$A$24:$A$30,0))),999,INDEX(KLAV!$B$2:$B$10,MATCH(IF(ISBLANK($D734)," ",$D734),KLAV!$A$2:$A$10,0))+INDEX(KLAV!$B$13:$B$21,MATCH(IF(ISBLANK($E734)," ",$E734),KLAV!$A$13:$A$21,0))+INDEX(KLAV!$B$24:$B$30,MATCH(IF(ISBLANK($F734)," ",$F734),KLAV!$A$24:$A$30,0))),ESV!$E$1:$E$567,))</f>
        <v>nb</v>
      </c>
      <c r="R734" s="42"/>
      <c r="S734" s="42"/>
      <c r="U734" s="43"/>
      <c r="Z734" s="44"/>
      <c r="AA734" s="44"/>
      <c r="AB734" s="436"/>
      <c r="AC734" s="437"/>
      <c r="AD734" s="300"/>
      <c r="AE734" s="438"/>
      <c r="AF734" s="438"/>
      <c r="AG734" s="438"/>
      <c r="AH734" s="439"/>
      <c r="AI734" s="439"/>
      <c r="AJ734" s="439"/>
      <c r="AK734" s="439"/>
      <c r="BD734" s="44"/>
    </row>
    <row r="735" spans="1:56" ht="25.5" customHeight="1" x14ac:dyDescent="0.2">
      <c r="A735" s="32" t="str">
        <f>IF(OR('Rote Liste'!$BC735="H",'Rote Liste'!$BC735="V"),"",J735)</f>
        <v>nb</v>
      </c>
      <c r="B735" s="48" t="str">
        <f t="shared" si="12"/>
        <v/>
      </c>
      <c r="C735" s="49" t="s">
        <v>873</v>
      </c>
      <c r="D735" s="50"/>
      <c r="E735" s="51"/>
      <c r="F735" s="52"/>
      <c r="G735" s="53"/>
      <c r="H735" s="53"/>
      <c r="I735" s="54"/>
      <c r="J735" s="54" t="str">
        <f>INDEX(ESV!$D$1:$D$567,MATCH(IF(ISNA(INDEX(KLAV!$B$2:$B$10,MATCH(IF(ISBLANK($D735)," ",$D735),KLAV!$A$2:$A$10,0))+INDEX(KLAV!$B$13:$B$21,MATCH(IF(ISBLANK($E735)," ",$E735),KLAV!$A$13:$A$21,0))+INDEX(KLAV!$B$24:$B$30,MATCH(IF(ISBLANK($F735)," ",$F735),KLAV!$A$24:$A$30,0))),999,INDEX(KLAV!$B$2:$B$10,MATCH(IF(ISBLANK($D735)," ",$D735),KLAV!$A$2:$A$10,0))+INDEX(KLAV!$B$13:$B$21,MATCH(IF(ISBLANK($E735)," ",$E735),KLAV!$A$13:$A$21,0))+INDEX(KLAV!$B$24:$B$30,MATCH(IF(ISBLANK($F735)," ",$F735),KLAV!$A$24:$A$30,0))),ESV!$E$1:$E$567,))</f>
        <v>nb</v>
      </c>
      <c r="R735" s="42"/>
      <c r="S735" s="42"/>
      <c r="U735" s="43"/>
      <c r="Z735" s="44"/>
      <c r="AA735" s="44"/>
      <c r="AB735" s="436"/>
      <c r="AC735" s="437"/>
      <c r="AD735" s="300"/>
      <c r="AE735" s="438"/>
      <c r="AF735" s="438"/>
      <c r="AG735" s="438"/>
      <c r="AH735" s="439"/>
      <c r="AI735" s="439"/>
      <c r="AJ735" s="439"/>
      <c r="AK735" s="439"/>
      <c r="BD735" s="44"/>
    </row>
    <row r="736" spans="1:56" ht="25.5" customHeight="1" x14ac:dyDescent="0.2">
      <c r="A736" s="32" t="str">
        <f>IF(OR('Rote Liste'!$BC736="H",'Rote Liste'!$BC736="V"),"",J736)</f>
        <v>nb</v>
      </c>
      <c r="B736" s="48" t="str">
        <f t="shared" si="12"/>
        <v/>
      </c>
      <c r="C736" s="49" t="s">
        <v>874</v>
      </c>
      <c r="D736" s="50"/>
      <c r="E736" s="51"/>
      <c r="F736" s="52"/>
      <c r="G736" s="53"/>
      <c r="H736" s="53"/>
      <c r="I736" s="54"/>
      <c r="J736" s="54" t="str">
        <f>INDEX(ESV!$D$1:$D$567,MATCH(IF(ISNA(INDEX(KLAV!$B$2:$B$10,MATCH(IF(ISBLANK($D736)," ",$D736),KLAV!$A$2:$A$10,0))+INDEX(KLAV!$B$13:$B$21,MATCH(IF(ISBLANK($E736)," ",$E736),KLAV!$A$13:$A$21,0))+INDEX(KLAV!$B$24:$B$30,MATCH(IF(ISBLANK($F736)," ",$F736),KLAV!$A$24:$A$30,0))),999,INDEX(KLAV!$B$2:$B$10,MATCH(IF(ISBLANK($D736)," ",$D736),KLAV!$A$2:$A$10,0))+INDEX(KLAV!$B$13:$B$21,MATCH(IF(ISBLANK($E736)," ",$E736),KLAV!$A$13:$A$21,0))+INDEX(KLAV!$B$24:$B$30,MATCH(IF(ISBLANK($F736)," ",$F736),KLAV!$A$24:$A$30,0))),ESV!$E$1:$E$567,))</f>
        <v>nb</v>
      </c>
      <c r="R736" s="42"/>
      <c r="S736" s="42"/>
      <c r="U736" s="43"/>
      <c r="Z736" s="44"/>
      <c r="AA736" s="44"/>
      <c r="AB736" s="436"/>
      <c r="AC736" s="437"/>
      <c r="AD736" s="300"/>
      <c r="AE736" s="438"/>
      <c r="AF736" s="438"/>
      <c r="AG736" s="438"/>
      <c r="AH736" s="439"/>
      <c r="AI736" s="439"/>
      <c r="AJ736" s="439"/>
      <c r="AK736" s="439"/>
      <c r="BD736" s="44"/>
    </row>
    <row r="737" spans="1:56" ht="25.5" customHeight="1" x14ac:dyDescent="0.2">
      <c r="A737" s="32" t="str">
        <f>IF(OR('Rote Liste'!$BC737="H",'Rote Liste'!$BC737="V"),"",J737)</f>
        <v>nb</v>
      </c>
      <c r="B737" s="48" t="str">
        <f t="shared" si="12"/>
        <v/>
      </c>
      <c r="C737" s="49" t="s">
        <v>875</v>
      </c>
      <c r="D737" s="50"/>
      <c r="E737" s="51"/>
      <c r="F737" s="52"/>
      <c r="G737" s="53"/>
      <c r="H737" s="53"/>
      <c r="I737" s="54"/>
      <c r="J737" s="54" t="str">
        <f>INDEX(ESV!$D$1:$D$567,MATCH(IF(ISNA(INDEX(KLAV!$B$2:$B$10,MATCH(IF(ISBLANK($D737)," ",$D737),KLAV!$A$2:$A$10,0))+INDEX(KLAV!$B$13:$B$21,MATCH(IF(ISBLANK($E737)," ",$E737),KLAV!$A$13:$A$21,0))+INDEX(KLAV!$B$24:$B$30,MATCH(IF(ISBLANK($F737)," ",$F737),KLAV!$A$24:$A$30,0))),999,INDEX(KLAV!$B$2:$B$10,MATCH(IF(ISBLANK($D737)," ",$D737),KLAV!$A$2:$A$10,0))+INDEX(KLAV!$B$13:$B$21,MATCH(IF(ISBLANK($E737)," ",$E737),KLAV!$A$13:$A$21,0))+INDEX(KLAV!$B$24:$B$30,MATCH(IF(ISBLANK($F737)," ",$F737),KLAV!$A$24:$A$30,0))),ESV!$E$1:$E$567,))</f>
        <v>nb</v>
      </c>
      <c r="R737" s="42"/>
      <c r="S737" s="42"/>
      <c r="U737" s="43"/>
      <c r="Z737" s="44"/>
      <c r="AA737" s="44"/>
      <c r="AB737" s="436"/>
      <c r="AC737" s="437"/>
      <c r="AD737" s="300"/>
      <c r="AE737" s="438"/>
      <c r="AF737" s="438"/>
      <c r="AG737" s="438"/>
      <c r="AH737" s="439"/>
      <c r="AI737" s="439"/>
      <c r="AJ737" s="439"/>
      <c r="AK737" s="439"/>
      <c r="BD737" s="44"/>
    </row>
    <row r="738" spans="1:56" ht="25.5" customHeight="1" x14ac:dyDescent="0.2">
      <c r="A738" s="32" t="str">
        <f>IF(OR('Rote Liste'!$BC738="H",'Rote Liste'!$BC738="V"),"",J738)</f>
        <v>nb</v>
      </c>
      <c r="B738" s="48" t="str">
        <f t="shared" si="12"/>
        <v/>
      </c>
      <c r="C738" s="49" t="s">
        <v>876</v>
      </c>
      <c r="D738" s="50"/>
      <c r="E738" s="51"/>
      <c r="F738" s="52"/>
      <c r="G738" s="53"/>
      <c r="H738" s="53"/>
      <c r="I738" s="54"/>
      <c r="J738" s="54" t="str">
        <f>INDEX(ESV!$D$1:$D$567,MATCH(IF(ISNA(INDEX(KLAV!$B$2:$B$10,MATCH(IF(ISBLANK($D738)," ",$D738),KLAV!$A$2:$A$10,0))+INDEX(KLAV!$B$13:$B$21,MATCH(IF(ISBLANK($E738)," ",$E738),KLAV!$A$13:$A$21,0))+INDEX(KLAV!$B$24:$B$30,MATCH(IF(ISBLANK($F738)," ",$F738),KLAV!$A$24:$A$30,0))),999,INDEX(KLAV!$B$2:$B$10,MATCH(IF(ISBLANK($D738)," ",$D738),KLAV!$A$2:$A$10,0))+INDEX(KLAV!$B$13:$B$21,MATCH(IF(ISBLANK($E738)," ",$E738),KLAV!$A$13:$A$21,0))+INDEX(KLAV!$B$24:$B$30,MATCH(IF(ISBLANK($F738)," ",$F738),KLAV!$A$24:$A$30,0))),ESV!$E$1:$E$567,))</f>
        <v>nb</v>
      </c>
      <c r="R738" s="42"/>
      <c r="S738" s="42"/>
      <c r="U738" s="43"/>
      <c r="Z738" s="44"/>
      <c r="AA738" s="44"/>
      <c r="AB738" s="436"/>
      <c r="AC738" s="437"/>
      <c r="AD738" s="300"/>
      <c r="AE738" s="438"/>
      <c r="AF738" s="438"/>
      <c r="AG738" s="438"/>
      <c r="AH738" s="439"/>
      <c r="AI738" s="439"/>
      <c r="AJ738" s="439"/>
      <c r="AK738" s="439"/>
      <c r="BD738" s="44"/>
    </row>
    <row r="739" spans="1:56" ht="25.5" customHeight="1" x14ac:dyDescent="0.2">
      <c r="A739" s="32" t="str">
        <f>IF(OR('Rote Liste'!$BC739="H",'Rote Liste'!$BC739="V"),"",J739)</f>
        <v>nb</v>
      </c>
      <c r="B739" s="48" t="str">
        <f t="shared" si="12"/>
        <v/>
      </c>
      <c r="C739" s="49" t="s">
        <v>877</v>
      </c>
      <c r="D739" s="50"/>
      <c r="E739" s="51"/>
      <c r="F739" s="52"/>
      <c r="G739" s="53"/>
      <c r="H739" s="53"/>
      <c r="I739" s="54"/>
      <c r="J739" s="54" t="str">
        <f>INDEX(ESV!$D$1:$D$567,MATCH(IF(ISNA(INDEX(KLAV!$B$2:$B$10,MATCH(IF(ISBLANK($D739)," ",$D739),KLAV!$A$2:$A$10,0))+INDEX(KLAV!$B$13:$B$21,MATCH(IF(ISBLANK($E739)," ",$E739),KLAV!$A$13:$A$21,0))+INDEX(KLAV!$B$24:$B$30,MATCH(IF(ISBLANK($F739)," ",$F739),KLAV!$A$24:$A$30,0))),999,INDEX(KLAV!$B$2:$B$10,MATCH(IF(ISBLANK($D739)," ",$D739),KLAV!$A$2:$A$10,0))+INDEX(KLAV!$B$13:$B$21,MATCH(IF(ISBLANK($E739)," ",$E739),KLAV!$A$13:$A$21,0))+INDEX(KLAV!$B$24:$B$30,MATCH(IF(ISBLANK($F739)," ",$F739),KLAV!$A$24:$A$30,0))),ESV!$E$1:$E$567,))</f>
        <v>nb</v>
      </c>
      <c r="R739" s="42"/>
      <c r="S739" s="42"/>
      <c r="U739" s="43"/>
      <c r="Z739" s="44"/>
      <c r="AA739" s="44"/>
      <c r="AB739" s="436"/>
      <c r="AC739" s="437"/>
      <c r="AD739" s="300"/>
      <c r="AE739" s="438"/>
      <c r="AF739" s="438"/>
      <c r="AG739" s="438"/>
      <c r="AH739" s="439"/>
      <c r="AI739" s="439"/>
      <c r="AJ739" s="439"/>
      <c r="AK739" s="439"/>
      <c r="BD739" s="44"/>
    </row>
    <row r="740" spans="1:56" ht="25.5" customHeight="1" x14ac:dyDescent="0.2">
      <c r="A740" s="32" t="str">
        <f>IF(OR('Rote Liste'!$BC740="H",'Rote Liste'!$BC740="V"),"",J740)</f>
        <v>nb</v>
      </c>
      <c r="B740" s="48" t="str">
        <f t="shared" si="12"/>
        <v/>
      </c>
      <c r="C740" s="49" t="s">
        <v>878</v>
      </c>
      <c r="D740" s="50"/>
      <c r="E740" s="51"/>
      <c r="F740" s="52"/>
      <c r="G740" s="53"/>
      <c r="H740" s="53"/>
      <c r="I740" s="54"/>
      <c r="J740" s="54" t="str">
        <f>INDEX(ESV!$D$1:$D$567,MATCH(IF(ISNA(INDEX(KLAV!$B$2:$B$10,MATCH(IF(ISBLANK($D740)," ",$D740),KLAV!$A$2:$A$10,0))+INDEX(KLAV!$B$13:$B$21,MATCH(IF(ISBLANK($E740)," ",$E740),KLAV!$A$13:$A$21,0))+INDEX(KLAV!$B$24:$B$30,MATCH(IF(ISBLANK($F740)," ",$F740),KLAV!$A$24:$A$30,0))),999,INDEX(KLAV!$B$2:$B$10,MATCH(IF(ISBLANK($D740)," ",$D740),KLAV!$A$2:$A$10,0))+INDEX(KLAV!$B$13:$B$21,MATCH(IF(ISBLANK($E740)," ",$E740),KLAV!$A$13:$A$21,0))+INDEX(KLAV!$B$24:$B$30,MATCH(IF(ISBLANK($F740)," ",$F740),KLAV!$A$24:$A$30,0))),ESV!$E$1:$E$567,))</f>
        <v>nb</v>
      </c>
      <c r="R740" s="42"/>
      <c r="S740" s="42"/>
      <c r="U740" s="43"/>
      <c r="Z740" s="44"/>
      <c r="AA740" s="44"/>
      <c r="AB740" s="436"/>
      <c r="AC740" s="437"/>
      <c r="AD740" s="300"/>
      <c r="AE740" s="438"/>
      <c r="AF740" s="438"/>
      <c r="AG740" s="438"/>
      <c r="AH740" s="439"/>
      <c r="AI740" s="439"/>
      <c r="AJ740" s="439"/>
      <c r="AK740" s="439"/>
      <c r="BD740" s="44"/>
    </row>
    <row r="741" spans="1:56" ht="25.5" customHeight="1" x14ac:dyDescent="0.2">
      <c r="A741" s="32" t="str">
        <f>IF(OR('Rote Liste'!$BC741="H",'Rote Liste'!$BC741="V"),"",J741)</f>
        <v>nb</v>
      </c>
      <c r="B741" s="48" t="str">
        <f t="shared" si="12"/>
        <v/>
      </c>
      <c r="C741" s="49" t="s">
        <v>879</v>
      </c>
      <c r="D741" s="50"/>
      <c r="E741" s="51"/>
      <c r="F741" s="52"/>
      <c r="G741" s="53"/>
      <c r="H741" s="53"/>
      <c r="I741" s="54"/>
      <c r="J741" s="54" t="str">
        <f>INDEX(ESV!$D$1:$D$567,MATCH(IF(ISNA(INDEX(KLAV!$B$2:$B$10,MATCH(IF(ISBLANK($D741)," ",$D741),KLAV!$A$2:$A$10,0))+INDEX(KLAV!$B$13:$B$21,MATCH(IF(ISBLANK($E741)," ",$E741),KLAV!$A$13:$A$21,0))+INDEX(KLAV!$B$24:$B$30,MATCH(IF(ISBLANK($F741)," ",$F741),KLAV!$A$24:$A$30,0))),999,INDEX(KLAV!$B$2:$B$10,MATCH(IF(ISBLANK($D741)," ",$D741),KLAV!$A$2:$A$10,0))+INDEX(KLAV!$B$13:$B$21,MATCH(IF(ISBLANK($E741)," ",$E741),KLAV!$A$13:$A$21,0))+INDEX(KLAV!$B$24:$B$30,MATCH(IF(ISBLANK($F741)," ",$F741),KLAV!$A$24:$A$30,0))),ESV!$E$1:$E$567,))</f>
        <v>nb</v>
      </c>
      <c r="R741" s="42"/>
      <c r="S741" s="42"/>
      <c r="U741" s="43"/>
      <c r="Z741" s="44"/>
      <c r="AA741" s="44"/>
      <c r="AB741" s="436"/>
      <c r="AC741" s="437"/>
      <c r="AD741" s="300"/>
      <c r="AE741" s="438"/>
      <c r="AF741" s="438"/>
      <c r="AG741" s="438"/>
      <c r="AH741" s="439"/>
      <c r="AI741" s="439"/>
      <c r="AJ741" s="439"/>
      <c r="AK741" s="439"/>
      <c r="BD741" s="44"/>
    </row>
    <row r="742" spans="1:56" ht="25.5" customHeight="1" x14ac:dyDescent="0.2">
      <c r="A742" s="32" t="str">
        <f>IF(OR('Rote Liste'!$BC742="H",'Rote Liste'!$BC742="V"),"",J742)</f>
        <v>nb</v>
      </c>
      <c r="B742" s="48" t="str">
        <f t="shared" si="12"/>
        <v/>
      </c>
      <c r="C742" s="49" t="s">
        <v>880</v>
      </c>
      <c r="D742" s="50"/>
      <c r="E742" s="51"/>
      <c r="F742" s="52"/>
      <c r="G742" s="53"/>
      <c r="H742" s="53"/>
      <c r="I742" s="54"/>
      <c r="J742" s="54" t="str">
        <f>INDEX(ESV!$D$1:$D$567,MATCH(IF(ISNA(INDEX(KLAV!$B$2:$B$10,MATCH(IF(ISBLANK($D742)," ",$D742),KLAV!$A$2:$A$10,0))+INDEX(KLAV!$B$13:$B$21,MATCH(IF(ISBLANK($E742)," ",$E742),KLAV!$A$13:$A$21,0))+INDEX(KLAV!$B$24:$B$30,MATCH(IF(ISBLANK($F742)," ",$F742),KLAV!$A$24:$A$30,0))),999,INDEX(KLAV!$B$2:$B$10,MATCH(IF(ISBLANK($D742)," ",$D742),KLAV!$A$2:$A$10,0))+INDEX(KLAV!$B$13:$B$21,MATCH(IF(ISBLANK($E742)," ",$E742),KLAV!$A$13:$A$21,0))+INDEX(KLAV!$B$24:$B$30,MATCH(IF(ISBLANK($F742)," ",$F742),KLAV!$A$24:$A$30,0))),ESV!$E$1:$E$567,))</f>
        <v>nb</v>
      </c>
      <c r="R742" s="42"/>
      <c r="S742" s="42"/>
      <c r="U742" s="43"/>
      <c r="Z742" s="44"/>
      <c r="AA742" s="44"/>
      <c r="AB742" s="436"/>
      <c r="AC742" s="437"/>
      <c r="AD742" s="300"/>
      <c r="AE742" s="438"/>
      <c r="AF742" s="438"/>
      <c r="AG742" s="438"/>
      <c r="AH742" s="439"/>
      <c r="AI742" s="439"/>
      <c r="AJ742" s="439"/>
      <c r="AK742" s="439"/>
      <c r="BD742" s="44"/>
    </row>
    <row r="743" spans="1:56" ht="25.5" customHeight="1" x14ac:dyDescent="0.2">
      <c r="A743" s="32" t="str">
        <f>IF(OR('Rote Liste'!$BC743="H",'Rote Liste'!$BC743="V"),"",J743)</f>
        <v>nb</v>
      </c>
      <c r="B743" s="48" t="str">
        <f t="shared" si="12"/>
        <v/>
      </c>
      <c r="C743" s="49" t="s">
        <v>881</v>
      </c>
      <c r="D743" s="50"/>
      <c r="E743" s="51"/>
      <c r="F743" s="52"/>
      <c r="G743" s="53"/>
      <c r="H743" s="53"/>
      <c r="I743" s="54"/>
      <c r="J743" s="54" t="str">
        <f>INDEX(ESV!$D$1:$D$567,MATCH(IF(ISNA(INDEX(KLAV!$B$2:$B$10,MATCH(IF(ISBLANK($D743)," ",$D743),KLAV!$A$2:$A$10,0))+INDEX(KLAV!$B$13:$B$21,MATCH(IF(ISBLANK($E743)," ",$E743),KLAV!$A$13:$A$21,0))+INDEX(KLAV!$B$24:$B$30,MATCH(IF(ISBLANK($F743)," ",$F743),KLAV!$A$24:$A$30,0))),999,INDEX(KLAV!$B$2:$B$10,MATCH(IF(ISBLANK($D743)," ",$D743),KLAV!$A$2:$A$10,0))+INDEX(KLAV!$B$13:$B$21,MATCH(IF(ISBLANK($E743)," ",$E743),KLAV!$A$13:$A$21,0))+INDEX(KLAV!$B$24:$B$30,MATCH(IF(ISBLANK($F743)," ",$F743),KLAV!$A$24:$A$30,0))),ESV!$E$1:$E$567,))</f>
        <v>nb</v>
      </c>
      <c r="R743" s="42"/>
      <c r="S743" s="42"/>
      <c r="U743" s="43"/>
      <c r="Z743" s="44"/>
      <c r="AA743" s="44"/>
      <c r="AB743" s="436"/>
      <c r="AC743" s="437"/>
      <c r="AD743" s="300"/>
      <c r="AE743" s="438"/>
      <c r="AF743" s="438"/>
      <c r="AG743" s="438"/>
      <c r="AH743" s="439"/>
      <c r="AI743" s="439"/>
      <c r="AJ743" s="439"/>
      <c r="AK743" s="439"/>
      <c r="BD743" s="44"/>
    </row>
    <row r="744" spans="1:56" ht="25.5" customHeight="1" x14ac:dyDescent="0.2">
      <c r="A744" s="32" t="str">
        <f>IF(OR('Rote Liste'!$BC744="H",'Rote Liste'!$BC744="V"),"",J744)</f>
        <v>nb</v>
      </c>
      <c r="B744" s="48" t="str">
        <f t="shared" si="12"/>
        <v/>
      </c>
      <c r="C744" s="49" t="s">
        <v>882</v>
      </c>
      <c r="D744" s="50"/>
      <c r="E744" s="51"/>
      <c r="F744" s="52"/>
      <c r="G744" s="53"/>
      <c r="H744" s="53"/>
      <c r="I744" s="54"/>
      <c r="J744" s="54" t="str">
        <f>INDEX(ESV!$D$1:$D$567,MATCH(IF(ISNA(INDEX(KLAV!$B$2:$B$10,MATCH(IF(ISBLANK($D744)," ",$D744),KLAV!$A$2:$A$10,0))+INDEX(KLAV!$B$13:$B$21,MATCH(IF(ISBLANK($E744)," ",$E744),KLAV!$A$13:$A$21,0))+INDEX(KLAV!$B$24:$B$30,MATCH(IF(ISBLANK($F744)," ",$F744),KLAV!$A$24:$A$30,0))),999,INDEX(KLAV!$B$2:$B$10,MATCH(IF(ISBLANK($D744)," ",$D744),KLAV!$A$2:$A$10,0))+INDEX(KLAV!$B$13:$B$21,MATCH(IF(ISBLANK($E744)," ",$E744),KLAV!$A$13:$A$21,0))+INDEX(KLAV!$B$24:$B$30,MATCH(IF(ISBLANK($F744)," ",$F744),KLAV!$A$24:$A$30,0))),ESV!$E$1:$E$567,))</f>
        <v>nb</v>
      </c>
      <c r="R744" s="42"/>
      <c r="S744" s="42"/>
      <c r="U744" s="43"/>
      <c r="Z744" s="44"/>
      <c r="AA744" s="44"/>
      <c r="AB744" s="436"/>
      <c r="AC744" s="437"/>
      <c r="AD744" s="300"/>
      <c r="AE744" s="438"/>
      <c r="AF744" s="438"/>
      <c r="AG744" s="438"/>
      <c r="AH744" s="439"/>
      <c r="AI744" s="439"/>
      <c r="AJ744" s="439"/>
      <c r="AK744" s="439"/>
      <c r="BD744" s="44"/>
    </row>
    <row r="745" spans="1:56" ht="25.5" customHeight="1" x14ac:dyDescent="0.2">
      <c r="A745" s="32" t="str">
        <f>IF(OR('Rote Liste'!$BC745="H",'Rote Liste'!$BC745="V"),"",J745)</f>
        <v>nb</v>
      </c>
      <c r="B745" s="48" t="str">
        <f t="shared" si="12"/>
        <v/>
      </c>
      <c r="C745" s="49" t="s">
        <v>883</v>
      </c>
      <c r="D745" s="50"/>
      <c r="E745" s="51"/>
      <c r="F745" s="52"/>
      <c r="G745" s="53"/>
      <c r="H745" s="53"/>
      <c r="I745" s="54"/>
      <c r="J745" s="54" t="str">
        <f>INDEX(ESV!$D$1:$D$567,MATCH(IF(ISNA(INDEX(KLAV!$B$2:$B$10,MATCH(IF(ISBLANK($D745)," ",$D745),KLAV!$A$2:$A$10,0))+INDEX(KLAV!$B$13:$B$21,MATCH(IF(ISBLANK($E745)," ",$E745),KLAV!$A$13:$A$21,0))+INDEX(KLAV!$B$24:$B$30,MATCH(IF(ISBLANK($F745)," ",$F745),KLAV!$A$24:$A$30,0))),999,INDEX(KLAV!$B$2:$B$10,MATCH(IF(ISBLANK($D745)," ",$D745),KLAV!$A$2:$A$10,0))+INDEX(KLAV!$B$13:$B$21,MATCH(IF(ISBLANK($E745)," ",$E745),KLAV!$A$13:$A$21,0))+INDEX(KLAV!$B$24:$B$30,MATCH(IF(ISBLANK($F745)," ",$F745),KLAV!$A$24:$A$30,0))),ESV!$E$1:$E$567,))</f>
        <v>nb</v>
      </c>
      <c r="R745" s="42"/>
      <c r="S745" s="42"/>
      <c r="U745" s="43"/>
      <c r="Z745" s="44"/>
      <c r="AA745" s="44"/>
      <c r="AB745" s="436"/>
      <c r="AC745" s="437"/>
      <c r="AD745" s="300"/>
      <c r="AE745" s="438"/>
      <c r="AF745" s="438"/>
      <c r="AG745" s="438"/>
      <c r="AH745" s="439"/>
      <c r="AI745" s="439"/>
      <c r="AJ745" s="439"/>
      <c r="AK745" s="439"/>
      <c r="BD745" s="44"/>
    </row>
    <row r="746" spans="1:56" ht="25.5" customHeight="1" x14ac:dyDescent="0.2">
      <c r="A746" s="32" t="str">
        <f>IF(OR('Rote Liste'!$BC746="H",'Rote Liste'!$BC746="V"),"",J746)</f>
        <v>nb</v>
      </c>
      <c r="B746" s="48" t="str">
        <f t="shared" si="12"/>
        <v/>
      </c>
      <c r="C746" s="49" t="s">
        <v>884</v>
      </c>
      <c r="D746" s="50"/>
      <c r="E746" s="51"/>
      <c r="F746" s="52"/>
      <c r="G746" s="53"/>
      <c r="H746" s="53"/>
      <c r="I746" s="54"/>
      <c r="J746" s="54" t="str">
        <f>INDEX(ESV!$D$1:$D$567,MATCH(IF(ISNA(INDEX(KLAV!$B$2:$B$10,MATCH(IF(ISBLANK($D746)," ",$D746),KLAV!$A$2:$A$10,0))+INDEX(KLAV!$B$13:$B$21,MATCH(IF(ISBLANK($E746)," ",$E746),KLAV!$A$13:$A$21,0))+INDEX(KLAV!$B$24:$B$30,MATCH(IF(ISBLANK($F746)," ",$F746),KLAV!$A$24:$A$30,0))),999,INDEX(KLAV!$B$2:$B$10,MATCH(IF(ISBLANK($D746)," ",$D746),KLAV!$A$2:$A$10,0))+INDEX(KLAV!$B$13:$B$21,MATCH(IF(ISBLANK($E746)," ",$E746),KLAV!$A$13:$A$21,0))+INDEX(KLAV!$B$24:$B$30,MATCH(IF(ISBLANK($F746)," ",$F746),KLAV!$A$24:$A$30,0))),ESV!$E$1:$E$567,))</f>
        <v>nb</v>
      </c>
      <c r="R746" s="42"/>
      <c r="S746" s="42"/>
      <c r="U746" s="43"/>
      <c r="Z746" s="44"/>
      <c r="AA746" s="44"/>
      <c r="AB746" s="436"/>
      <c r="AC746" s="437"/>
      <c r="AD746" s="300"/>
      <c r="AE746" s="438"/>
      <c r="AF746" s="438"/>
      <c r="AG746" s="438"/>
      <c r="AH746" s="439"/>
      <c r="AI746" s="439"/>
      <c r="AJ746" s="439"/>
      <c r="AK746" s="439"/>
      <c r="BD746" s="44"/>
    </row>
    <row r="747" spans="1:56" ht="25.5" customHeight="1" x14ac:dyDescent="0.2">
      <c r="A747" s="32" t="str">
        <f>IF(OR('Rote Liste'!$BC747="H",'Rote Liste'!$BC747="V"),"",J747)</f>
        <v>nb</v>
      </c>
      <c r="B747" s="48" t="str">
        <f t="shared" si="12"/>
        <v/>
      </c>
      <c r="C747" s="49" t="s">
        <v>885</v>
      </c>
      <c r="D747" s="50"/>
      <c r="E747" s="51"/>
      <c r="F747" s="52"/>
      <c r="G747" s="53"/>
      <c r="H747" s="53"/>
      <c r="I747" s="54"/>
      <c r="J747" s="54" t="str">
        <f>INDEX(ESV!$D$1:$D$567,MATCH(IF(ISNA(INDEX(KLAV!$B$2:$B$10,MATCH(IF(ISBLANK($D747)," ",$D747),KLAV!$A$2:$A$10,0))+INDEX(KLAV!$B$13:$B$21,MATCH(IF(ISBLANK($E747)," ",$E747),KLAV!$A$13:$A$21,0))+INDEX(KLAV!$B$24:$B$30,MATCH(IF(ISBLANK($F747)," ",$F747),KLAV!$A$24:$A$30,0))),999,INDEX(KLAV!$B$2:$B$10,MATCH(IF(ISBLANK($D747)," ",$D747),KLAV!$A$2:$A$10,0))+INDEX(KLAV!$B$13:$B$21,MATCH(IF(ISBLANK($E747)," ",$E747),KLAV!$A$13:$A$21,0))+INDEX(KLAV!$B$24:$B$30,MATCH(IF(ISBLANK($F747)," ",$F747),KLAV!$A$24:$A$30,0))),ESV!$E$1:$E$567,))</f>
        <v>nb</v>
      </c>
      <c r="R747" s="42"/>
      <c r="S747" s="42"/>
      <c r="U747" s="43"/>
      <c r="Z747" s="44"/>
      <c r="AA747" s="44"/>
      <c r="AB747" s="436"/>
      <c r="AC747" s="437"/>
      <c r="AD747" s="300"/>
      <c r="AE747" s="438"/>
      <c r="AF747" s="438"/>
      <c r="AG747" s="438"/>
      <c r="AH747" s="439"/>
      <c r="AI747" s="439"/>
      <c r="AJ747" s="439"/>
      <c r="AK747" s="439"/>
      <c r="BD747" s="44"/>
    </row>
    <row r="748" spans="1:56" ht="25.5" customHeight="1" x14ac:dyDescent="0.2">
      <c r="A748" s="32" t="str">
        <f>IF(OR('Rote Liste'!$BC748="H",'Rote Liste'!$BC748="V"),"",J748)</f>
        <v>nb</v>
      </c>
      <c r="B748" s="48" t="str">
        <f t="shared" si="12"/>
        <v/>
      </c>
      <c r="C748" s="49" t="s">
        <v>886</v>
      </c>
      <c r="D748" s="50"/>
      <c r="E748" s="51"/>
      <c r="F748" s="52"/>
      <c r="G748" s="53"/>
      <c r="H748" s="53"/>
      <c r="I748" s="54"/>
      <c r="J748" s="54" t="str">
        <f>INDEX(ESV!$D$1:$D$567,MATCH(IF(ISNA(INDEX(KLAV!$B$2:$B$10,MATCH(IF(ISBLANK($D748)," ",$D748),KLAV!$A$2:$A$10,0))+INDEX(KLAV!$B$13:$B$21,MATCH(IF(ISBLANK($E748)," ",$E748),KLAV!$A$13:$A$21,0))+INDEX(KLAV!$B$24:$B$30,MATCH(IF(ISBLANK($F748)," ",$F748),KLAV!$A$24:$A$30,0))),999,INDEX(KLAV!$B$2:$B$10,MATCH(IF(ISBLANK($D748)," ",$D748),KLAV!$A$2:$A$10,0))+INDEX(KLAV!$B$13:$B$21,MATCH(IF(ISBLANK($E748)," ",$E748),KLAV!$A$13:$A$21,0))+INDEX(KLAV!$B$24:$B$30,MATCH(IF(ISBLANK($F748)," ",$F748),KLAV!$A$24:$A$30,0))),ESV!$E$1:$E$567,))</f>
        <v>nb</v>
      </c>
      <c r="R748" s="42"/>
      <c r="S748" s="42"/>
      <c r="U748" s="43"/>
      <c r="Z748" s="44"/>
      <c r="AA748" s="44"/>
      <c r="AB748" s="436"/>
      <c r="AC748" s="437"/>
      <c r="AD748" s="300"/>
      <c r="AE748" s="438"/>
      <c r="AF748" s="438"/>
      <c r="AG748" s="438"/>
      <c r="AH748" s="439"/>
      <c r="AI748" s="439"/>
      <c r="AJ748" s="439"/>
      <c r="AK748" s="439"/>
      <c r="BD748" s="44"/>
    </row>
    <row r="749" spans="1:56" ht="25.5" customHeight="1" x14ac:dyDescent="0.2">
      <c r="A749" s="32" t="str">
        <f>IF(OR('Rote Liste'!$BC749="H",'Rote Liste'!$BC749="V"),"",J749)</f>
        <v>nb</v>
      </c>
      <c r="B749" s="48" t="str">
        <f>IF(D749="AE?","E?",IF(D749="AE","E",""))</f>
        <v/>
      </c>
      <c r="C749" s="49" t="s">
        <v>3231</v>
      </c>
      <c r="D749" s="50"/>
      <c r="E749" s="51"/>
      <c r="F749" s="52"/>
      <c r="G749" s="53"/>
      <c r="H749" s="53"/>
      <c r="I749" s="54"/>
      <c r="J749" s="54" t="str">
        <f>INDEX(ESV!$D$1:$D$567,MATCH(IF(ISNA(INDEX(KLAV!$B$2:$B$10,MATCH(IF(ISBLANK($D749)," ",$D749),KLAV!$A$2:$A$10,0))+INDEX(KLAV!$B$13:$B$21,MATCH(IF(ISBLANK($E749)," ",$E749),KLAV!$A$13:$A$21,0))+INDEX(KLAV!$B$24:$B$30,MATCH(IF(ISBLANK($F749)," ",$F749),KLAV!$A$24:$A$30,0))),999,INDEX(KLAV!$B$2:$B$10,MATCH(IF(ISBLANK($D749)," ",$D749),KLAV!$A$2:$A$10,0))+INDEX(KLAV!$B$13:$B$21,MATCH(IF(ISBLANK($E749)," ",$E749),KLAV!$A$13:$A$21,0))+INDEX(KLAV!$B$24:$B$30,MATCH(IF(ISBLANK($F749)," ",$F749),KLAV!$A$24:$A$30,0))),ESV!$E$1:$E$567,))</f>
        <v>nb</v>
      </c>
      <c r="R749" s="42"/>
      <c r="S749" s="42"/>
      <c r="U749" s="43"/>
      <c r="Z749" s="44"/>
      <c r="AA749" s="44"/>
      <c r="AB749" s="436"/>
      <c r="AC749" s="437"/>
      <c r="AD749" s="300"/>
      <c r="AE749" s="438"/>
      <c r="AF749" s="438"/>
      <c r="AG749" s="438"/>
      <c r="AH749" s="439"/>
      <c r="AI749" s="439"/>
      <c r="AJ749" s="439"/>
      <c r="AK749" s="439"/>
      <c r="BD749" s="44"/>
    </row>
    <row r="750" spans="1:56" ht="25.5" customHeight="1" x14ac:dyDescent="0.2">
      <c r="A750" s="32" t="str">
        <f>IF(OR('Rote Liste'!$BC750="H",'Rote Liste'!$BC750="V"),"",J750)</f>
        <v>nb</v>
      </c>
      <c r="B750" s="48" t="str">
        <f t="shared" si="12"/>
        <v/>
      </c>
      <c r="C750" s="49" t="s">
        <v>887</v>
      </c>
      <c r="D750" s="50"/>
      <c r="E750" s="51"/>
      <c r="F750" s="52"/>
      <c r="G750" s="53"/>
      <c r="H750" s="53"/>
      <c r="I750" s="54"/>
      <c r="J750" s="54" t="str">
        <f>INDEX(ESV!$D$1:$D$567,MATCH(IF(ISNA(INDEX(KLAV!$B$2:$B$10,MATCH(IF(ISBLANK($D750)," ",$D750),KLAV!$A$2:$A$10,0))+INDEX(KLAV!$B$13:$B$21,MATCH(IF(ISBLANK($E750)," ",$E750),KLAV!$A$13:$A$21,0))+INDEX(KLAV!$B$24:$B$30,MATCH(IF(ISBLANK($F750)," ",$F750),KLAV!$A$24:$A$30,0))),999,INDEX(KLAV!$B$2:$B$10,MATCH(IF(ISBLANK($D750)," ",$D750),KLAV!$A$2:$A$10,0))+INDEX(KLAV!$B$13:$B$21,MATCH(IF(ISBLANK($E750)," ",$E750),KLAV!$A$13:$A$21,0))+INDEX(KLAV!$B$24:$B$30,MATCH(IF(ISBLANK($F750)," ",$F750),KLAV!$A$24:$A$30,0))),ESV!$E$1:$E$567,))</f>
        <v>nb</v>
      </c>
      <c r="R750" s="42"/>
      <c r="S750" s="42"/>
      <c r="U750" s="43"/>
      <c r="Z750" s="44"/>
      <c r="AA750" s="44"/>
      <c r="AB750" s="436"/>
      <c r="AC750" s="437"/>
      <c r="AD750" s="300"/>
      <c r="AE750" s="438"/>
      <c r="AF750" s="438"/>
      <c r="AG750" s="438"/>
      <c r="AH750" s="439"/>
      <c r="AI750" s="439"/>
      <c r="AJ750" s="439"/>
      <c r="AK750" s="439"/>
      <c r="BD750" s="44"/>
    </row>
    <row r="751" spans="1:56" ht="25.5" customHeight="1" x14ac:dyDescent="0.2">
      <c r="A751" s="32" t="str">
        <f>IF(OR('Rote Liste'!$BC751="H",'Rote Liste'!$BC751="V"),"",J751)</f>
        <v>nb</v>
      </c>
      <c r="B751" s="48" t="str">
        <f t="shared" si="12"/>
        <v/>
      </c>
      <c r="C751" s="49" t="s">
        <v>888</v>
      </c>
      <c r="D751" s="50"/>
      <c r="E751" s="51"/>
      <c r="F751" s="52"/>
      <c r="G751" s="53"/>
      <c r="H751" s="53"/>
      <c r="I751" s="54"/>
      <c r="J751" s="54" t="str">
        <f>INDEX(ESV!$D$1:$D$567,MATCH(IF(ISNA(INDEX(KLAV!$B$2:$B$10,MATCH(IF(ISBLANK($D751)," ",$D751),KLAV!$A$2:$A$10,0))+INDEX(KLAV!$B$13:$B$21,MATCH(IF(ISBLANK($E751)," ",$E751),KLAV!$A$13:$A$21,0))+INDEX(KLAV!$B$24:$B$30,MATCH(IF(ISBLANK($F751)," ",$F751),KLAV!$A$24:$A$30,0))),999,INDEX(KLAV!$B$2:$B$10,MATCH(IF(ISBLANK($D751)," ",$D751),KLAV!$A$2:$A$10,0))+INDEX(KLAV!$B$13:$B$21,MATCH(IF(ISBLANK($E751)," ",$E751),KLAV!$A$13:$A$21,0))+INDEX(KLAV!$B$24:$B$30,MATCH(IF(ISBLANK($F751)," ",$F751),KLAV!$A$24:$A$30,0))),ESV!$E$1:$E$567,))</f>
        <v>nb</v>
      </c>
      <c r="R751" s="42"/>
      <c r="S751" s="42"/>
      <c r="U751" s="43"/>
      <c r="Z751" s="44"/>
      <c r="AA751" s="44"/>
      <c r="AB751" s="436"/>
      <c r="AC751" s="437"/>
      <c r="AD751" s="300"/>
      <c r="AE751" s="438"/>
      <c r="AF751" s="438"/>
      <c r="AG751" s="438"/>
      <c r="AH751" s="439"/>
      <c r="AI751" s="439"/>
      <c r="AJ751" s="439"/>
      <c r="AK751" s="439"/>
      <c r="BD751" s="44"/>
    </row>
    <row r="752" spans="1:56" ht="25.5" customHeight="1" x14ac:dyDescent="0.2">
      <c r="A752" s="32" t="str">
        <f>IF(OR('Rote Liste'!$BC752="H",'Rote Liste'!$BC752="V"),"",J752)</f>
        <v>nb</v>
      </c>
      <c r="B752" s="48" t="str">
        <f t="shared" si="12"/>
        <v/>
      </c>
      <c r="C752" s="49" t="s">
        <v>889</v>
      </c>
      <c r="D752" s="50"/>
      <c r="E752" s="51"/>
      <c r="F752" s="52"/>
      <c r="G752" s="53"/>
      <c r="H752" s="53"/>
      <c r="I752" s="54"/>
      <c r="J752" s="54" t="str">
        <f>INDEX(ESV!$D$1:$D$567,MATCH(IF(ISNA(INDEX(KLAV!$B$2:$B$10,MATCH(IF(ISBLANK($D752)," ",$D752),KLAV!$A$2:$A$10,0))+INDEX(KLAV!$B$13:$B$21,MATCH(IF(ISBLANK($E752)," ",$E752),KLAV!$A$13:$A$21,0))+INDEX(KLAV!$B$24:$B$30,MATCH(IF(ISBLANK($F752)," ",$F752),KLAV!$A$24:$A$30,0))),999,INDEX(KLAV!$B$2:$B$10,MATCH(IF(ISBLANK($D752)," ",$D752),KLAV!$A$2:$A$10,0))+INDEX(KLAV!$B$13:$B$21,MATCH(IF(ISBLANK($E752)," ",$E752),KLAV!$A$13:$A$21,0))+INDEX(KLAV!$B$24:$B$30,MATCH(IF(ISBLANK($F752)," ",$F752),KLAV!$A$24:$A$30,0))),ESV!$E$1:$E$567,))</f>
        <v>nb</v>
      </c>
      <c r="R752" s="42"/>
      <c r="S752" s="42"/>
      <c r="U752" s="43"/>
      <c r="Z752" s="44"/>
      <c r="AA752" s="44"/>
      <c r="AB752" s="436"/>
      <c r="AC752" s="437"/>
      <c r="AD752" s="300"/>
      <c r="AE752" s="438"/>
      <c r="AF752" s="438"/>
      <c r="AG752" s="438"/>
      <c r="AH752" s="439"/>
      <c r="AI752" s="439"/>
      <c r="AJ752" s="439"/>
      <c r="AK752" s="439"/>
      <c r="BD752" s="44"/>
    </row>
    <row r="753" spans="1:56" ht="25.5" customHeight="1" x14ac:dyDescent="0.2">
      <c r="A753" s="32" t="str">
        <f>IF(OR('Rote Liste'!$BC753="H",'Rote Liste'!$BC753="V"),"",J753)</f>
        <v>nb</v>
      </c>
      <c r="B753" s="48" t="str">
        <f t="shared" si="12"/>
        <v/>
      </c>
      <c r="C753" s="49" t="s">
        <v>890</v>
      </c>
      <c r="D753" s="50"/>
      <c r="E753" s="51"/>
      <c r="F753" s="52"/>
      <c r="G753" s="53"/>
      <c r="H753" s="53"/>
      <c r="I753" s="54"/>
      <c r="J753" s="54" t="str">
        <f>INDEX(ESV!$D$1:$D$567,MATCH(IF(ISNA(INDEX(KLAV!$B$2:$B$10,MATCH(IF(ISBLANK($D753)," ",$D753),KLAV!$A$2:$A$10,0))+INDEX(KLAV!$B$13:$B$21,MATCH(IF(ISBLANK($E753)," ",$E753),KLAV!$A$13:$A$21,0))+INDEX(KLAV!$B$24:$B$30,MATCH(IF(ISBLANK($F753)," ",$F753),KLAV!$A$24:$A$30,0))),999,INDEX(KLAV!$B$2:$B$10,MATCH(IF(ISBLANK($D753)," ",$D753),KLAV!$A$2:$A$10,0))+INDEX(KLAV!$B$13:$B$21,MATCH(IF(ISBLANK($E753)," ",$E753),KLAV!$A$13:$A$21,0))+INDEX(KLAV!$B$24:$B$30,MATCH(IF(ISBLANK($F753)," ",$F753),KLAV!$A$24:$A$30,0))),ESV!$E$1:$E$567,))</f>
        <v>nb</v>
      </c>
      <c r="R753" s="42"/>
      <c r="S753" s="42"/>
      <c r="U753" s="43"/>
      <c r="Z753" s="44"/>
      <c r="AA753" s="44"/>
      <c r="AB753" s="436"/>
      <c r="AC753" s="437"/>
      <c r="AD753" s="300"/>
      <c r="AE753" s="438"/>
      <c r="AF753" s="438"/>
      <c r="AG753" s="438"/>
      <c r="AH753" s="439"/>
      <c r="AI753" s="439"/>
      <c r="AJ753" s="439"/>
      <c r="AK753" s="439"/>
      <c r="BD753" s="44"/>
    </row>
    <row r="754" spans="1:56" ht="25.5" customHeight="1" x14ac:dyDescent="0.2">
      <c r="A754" s="32" t="str">
        <f>IF(OR('Rote Liste'!$BC754="H",'Rote Liste'!$BC754="V"),"",J754)</f>
        <v>nb</v>
      </c>
      <c r="B754" s="48" t="str">
        <f t="shared" si="12"/>
        <v/>
      </c>
      <c r="C754" s="49" t="s">
        <v>891</v>
      </c>
      <c r="D754" s="50"/>
      <c r="E754" s="51"/>
      <c r="F754" s="52"/>
      <c r="G754" s="53"/>
      <c r="H754" s="53"/>
      <c r="I754" s="54"/>
      <c r="J754" s="54" t="str">
        <f>INDEX(ESV!$D$1:$D$567,MATCH(IF(ISNA(INDEX(KLAV!$B$2:$B$10,MATCH(IF(ISBLANK($D754)," ",$D754),KLAV!$A$2:$A$10,0))+INDEX(KLAV!$B$13:$B$21,MATCH(IF(ISBLANK($E754)," ",$E754),KLAV!$A$13:$A$21,0))+INDEX(KLAV!$B$24:$B$30,MATCH(IF(ISBLANK($F754)," ",$F754),KLAV!$A$24:$A$30,0))),999,INDEX(KLAV!$B$2:$B$10,MATCH(IF(ISBLANK($D754)," ",$D754),KLAV!$A$2:$A$10,0))+INDEX(KLAV!$B$13:$B$21,MATCH(IF(ISBLANK($E754)," ",$E754),KLAV!$A$13:$A$21,0))+INDEX(KLAV!$B$24:$B$30,MATCH(IF(ISBLANK($F754)," ",$F754),KLAV!$A$24:$A$30,0))),ESV!$E$1:$E$567,))</f>
        <v>nb</v>
      </c>
      <c r="R754" s="42"/>
      <c r="S754" s="42"/>
      <c r="U754" s="43"/>
      <c r="Z754" s="44"/>
      <c r="AA754" s="44"/>
      <c r="AB754" s="436"/>
      <c r="AC754" s="437"/>
      <c r="AD754" s="300"/>
      <c r="AE754" s="438"/>
      <c r="AF754" s="438"/>
      <c r="AG754" s="438"/>
      <c r="AH754" s="439"/>
      <c r="AI754" s="439"/>
      <c r="AJ754" s="439"/>
      <c r="AK754" s="439"/>
      <c r="BD754" s="44"/>
    </row>
    <row r="755" spans="1:56" ht="25.5" customHeight="1" x14ac:dyDescent="0.2">
      <c r="A755" s="32" t="str">
        <f>IF(OR('Rote Liste'!$BC755="H",'Rote Liste'!$BC755="V"),"",J755)</f>
        <v>nb</v>
      </c>
      <c r="B755" s="48" t="str">
        <f t="shared" si="12"/>
        <v/>
      </c>
      <c r="C755" s="49" t="s">
        <v>892</v>
      </c>
      <c r="D755" s="50"/>
      <c r="E755" s="51"/>
      <c r="F755" s="52"/>
      <c r="G755" s="53"/>
      <c r="H755" s="53"/>
      <c r="I755" s="54"/>
      <c r="J755" s="54" t="str">
        <f>INDEX(ESV!$D$1:$D$567,MATCH(IF(ISNA(INDEX(KLAV!$B$2:$B$10,MATCH(IF(ISBLANK($D755)," ",$D755),KLAV!$A$2:$A$10,0))+INDEX(KLAV!$B$13:$B$21,MATCH(IF(ISBLANK($E755)," ",$E755),KLAV!$A$13:$A$21,0))+INDEX(KLAV!$B$24:$B$30,MATCH(IF(ISBLANK($F755)," ",$F755),KLAV!$A$24:$A$30,0))),999,INDEX(KLAV!$B$2:$B$10,MATCH(IF(ISBLANK($D755)," ",$D755),KLAV!$A$2:$A$10,0))+INDEX(KLAV!$B$13:$B$21,MATCH(IF(ISBLANK($E755)," ",$E755),KLAV!$A$13:$A$21,0))+INDEX(KLAV!$B$24:$B$30,MATCH(IF(ISBLANK($F755)," ",$F755),KLAV!$A$24:$A$30,0))),ESV!$E$1:$E$567,))</f>
        <v>nb</v>
      </c>
      <c r="R755" s="42"/>
      <c r="S755" s="42"/>
      <c r="U755" s="43"/>
      <c r="Z755" s="44"/>
      <c r="AA755" s="44"/>
      <c r="AB755" s="436"/>
      <c r="AC755" s="437"/>
      <c r="AD755" s="300"/>
      <c r="AE755" s="438"/>
      <c r="AF755" s="438"/>
      <c r="AG755" s="438"/>
      <c r="AH755" s="439"/>
      <c r="AI755" s="439"/>
      <c r="AJ755" s="439"/>
      <c r="AK755" s="439"/>
      <c r="BD755" s="44"/>
    </row>
    <row r="756" spans="1:56" ht="25.5" customHeight="1" x14ac:dyDescent="0.2">
      <c r="A756" s="32" t="str">
        <f>IF(OR('Rote Liste'!$BC756="H",'Rote Liste'!$BC756="V"),"",J756)</f>
        <v>nb</v>
      </c>
      <c r="B756" s="48" t="str">
        <f t="shared" si="12"/>
        <v/>
      </c>
      <c r="C756" s="49" t="s">
        <v>3174</v>
      </c>
      <c r="D756" s="50"/>
      <c r="E756" s="51"/>
      <c r="F756" s="52"/>
      <c r="G756" s="53"/>
      <c r="H756" s="53"/>
      <c r="I756" s="54"/>
      <c r="J756" s="54" t="str">
        <f>INDEX(ESV!$D$1:$D$567,MATCH(IF(ISNA(INDEX(KLAV!$B$2:$B$10,MATCH(IF(ISBLANK($D756)," ",$D756),KLAV!$A$2:$A$10,0))+INDEX(KLAV!$B$13:$B$21,MATCH(IF(ISBLANK($E756)," ",$E756),KLAV!$A$13:$A$21,0))+INDEX(KLAV!$B$24:$B$30,MATCH(IF(ISBLANK($F756)," ",$F756),KLAV!$A$24:$A$30,0))),999,INDEX(KLAV!$B$2:$B$10,MATCH(IF(ISBLANK($D756)," ",$D756),KLAV!$A$2:$A$10,0))+INDEX(KLAV!$B$13:$B$21,MATCH(IF(ISBLANK($E756)," ",$E756),KLAV!$A$13:$A$21,0))+INDEX(KLAV!$B$24:$B$30,MATCH(IF(ISBLANK($F756)," ",$F756),KLAV!$A$24:$A$30,0))),ESV!$E$1:$E$567,))</f>
        <v>nb</v>
      </c>
      <c r="R756" s="42"/>
      <c r="S756" s="42"/>
      <c r="U756" s="43"/>
      <c r="Z756" s="44"/>
      <c r="AA756" s="44"/>
      <c r="AB756" s="436"/>
      <c r="AC756" s="437"/>
      <c r="AD756" s="300"/>
      <c r="AE756" s="438"/>
      <c r="AF756" s="438"/>
      <c r="AG756" s="438"/>
      <c r="AH756" s="439"/>
      <c r="AI756" s="439"/>
      <c r="AJ756" s="439"/>
      <c r="AK756" s="439"/>
      <c r="BD756" s="44"/>
    </row>
    <row r="757" spans="1:56" ht="25.5" customHeight="1" x14ac:dyDescent="0.2">
      <c r="A757" s="32" t="str">
        <f>IF(OR('Rote Liste'!$BC757="H",'Rote Liste'!$BC757="V"),"",J757)</f>
        <v>nb</v>
      </c>
      <c r="B757" s="48" t="str">
        <f t="shared" si="12"/>
        <v/>
      </c>
      <c r="C757" s="49" t="s">
        <v>893</v>
      </c>
      <c r="D757" s="50"/>
      <c r="E757" s="51"/>
      <c r="F757" s="52"/>
      <c r="G757" s="53"/>
      <c r="H757" s="53"/>
      <c r="I757" s="54"/>
      <c r="J757" s="54" t="str">
        <f>INDEX(ESV!$D$1:$D$567,MATCH(IF(ISNA(INDEX(KLAV!$B$2:$B$10,MATCH(IF(ISBLANK($D757)," ",$D757),KLAV!$A$2:$A$10,0))+INDEX(KLAV!$B$13:$B$21,MATCH(IF(ISBLANK($E757)," ",$E757),KLAV!$A$13:$A$21,0))+INDEX(KLAV!$B$24:$B$30,MATCH(IF(ISBLANK($F757)," ",$F757),KLAV!$A$24:$A$30,0))),999,INDEX(KLAV!$B$2:$B$10,MATCH(IF(ISBLANK($D757)," ",$D757),KLAV!$A$2:$A$10,0))+INDEX(KLAV!$B$13:$B$21,MATCH(IF(ISBLANK($E757)," ",$E757),KLAV!$A$13:$A$21,0))+INDEX(KLAV!$B$24:$B$30,MATCH(IF(ISBLANK($F757)," ",$F757),KLAV!$A$24:$A$30,0))),ESV!$E$1:$E$567,))</f>
        <v>nb</v>
      </c>
      <c r="R757" s="42"/>
      <c r="S757" s="42"/>
      <c r="U757" s="43"/>
      <c r="Z757" s="44"/>
      <c r="AA757" s="44"/>
      <c r="AB757" s="436"/>
      <c r="AC757" s="437"/>
      <c r="AD757" s="300"/>
      <c r="AE757" s="438"/>
      <c r="AF757" s="438"/>
      <c r="AG757" s="438"/>
      <c r="AH757" s="439"/>
      <c r="AI757" s="439"/>
      <c r="AJ757" s="439"/>
      <c r="AK757" s="439"/>
      <c r="BD757" s="44"/>
    </row>
    <row r="758" spans="1:56" ht="25.5" customHeight="1" x14ac:dyDescent="0.2">
      <c r="A758" s="32" t="str">
        <f>IF(OR('Rote Liste'!$BC758="H",'Rote Liste'!$BC758="V"),"",J758)</f>
        <v>nb</v>
      </c>
      <c r="B758" s="48" t="str">
        <f t="shared" si="12"/>
        <v/>
      </c>
      <c r="C758" s="49" t="s">
        <v>894</v>
      </c>
      <c r="D758" s="50"/>
      <c r="E758" s="51"/>
      <c r="F758" s="52"/>
      <c r="G758" s="53"/>
      <c r="H758" s="53"/>
      <c r="I758" s="54"/>
      <c r="J758" s="54" t="str">
        <f>INDEX(ESV!$D$1:$D$567,MATCH(IF(ISNA(INDEX(KLAV!$B$2:$B$10,MATCH(IF(ISBLANK($D758)," ",$D758),KLAV!$A$2:$A$10,0))+INDEX(KLAV!$B$13:$B$21,MATCH(IF(ISBLANK($E758)," ",$E758),KLAV!$A$13:$A$21,0))+INDEX(KLAV!$B$24:$B$30,MATCH(IF(ISBLANK($F758)," ",$F758),KLAV!$A$24:$A$30,0))),999,INDEX(KLAV!$B$2:$B$10,MATCH(IF(ISBLANK($D758)," ",$D758),KLAV!$A$2:$A$10,0))+INDEX(KLAV!$B$13:$B$21,MATCH(IF(ISBLANK($E758)," ",$E758),KLAV!$A$13:$A$21,0))+INDEX(KLAV!$B$24:$B$30,MATCH(IF(ISBLANK($F758)," ",$F758),KLAV!$A$24:$A$30,0))),ESV!$E$1:$E$567,))</f>
        <v>nb</v>
      </c>
      <c r="R758" s="42"/>
      <c r="S758" s="42"/>
      <c r="U758" s="43"/>
      <c r="Z758" s="44"/>
      <c r="AA758" s="44"/>
      <c r="AB758" s="436"/>
      <c r="AC758" s="437"/>
      <c r="AD758" s="300"/>
      <c r="AE758" s="438"/>
      <c r="AF758" s="438"/>
      <c r="AG758" s="438"/>
      <c r="AH758" s="439"/>
      <c r="AI758" s="439"/>
      <c r="AJ758" s="439"/>
      <c r="AK758" s="439"/>
      <c r="BD758" s="44"/>
    </row>
    <row r="759" spans="1:56" ht="25.5" customHeight="1" x14ac:dyDescent="0.2">
      <c r="A759" s="32" t="str">
        <f>IF(OR('Rote Liste'!$BC759="H",'Rote Liste'!$BC759="V"),"",J759)</f>
        <v>nb</v>
      </c>
      <c r="B759" s="48" t="str">
        <f t="shared" si="12"/>
        <v/>
      </c>
      <c r="C759" s="49" t="s">
        <v>895</v>
      </c>
      <c r="D759" s="50"/>
      <c r="E759" s="51"/>
      <c r="F759" s="52"/>
      <c r="G759" s="53"/>
      <c r="H759" s="53"/>
      <c r="I759" s="54"/>
      <c r="J759" s="54" t="str">
        <f>INDEX(ESV!$D$1:$D$567,MATCH(IF(ISNA(INDEX(KLAV!$B$2:$B$10,MATCH(IF(ISBLANK($D759)," ",$D759),KLAV!$A$2:$A$10,0))+INDEX(KLAV!$B$13:$B$21,MATCH(IF(ISBLANK($E759)," ",$E759),KLAV!$A$13:$A$21,0))+INDEX(KLAV!$B$24:$B$30,MATCH(IF(ISBLANK($F759)," ",$F759),KLAV!$A$24:$A$30,0))),999,INDEX(KLAV!$B$2:$B$10,MATCH(IF(ISBLANK($D759)," ",$D759),KLAV!$A$2:$A$10,0))+INDEX(KLAV!$B$13:$B$21,MATCH(IF(ISBLANK($E759)," ",$E759),KLAV!$A$13:$A$21,0))+INDEX(KLAV!$B$24:$B$30,MATCH(IF(ISBLANK($F759)," ",$F759),KLAV!$A$24:$A$30,0))),ESV!$E$1:$E$567,))</f>
        <v>nb</v>
      </c>
      <c r="R759" s="42"/>
      <c r="S759" s="42"/>
      <c r="U759" s="43"/>
      <c r="Z759" s="44"/>
      <c r="AA759" s="44"/>
      <c r="AB759" s="436"/>
      <c r="AC759" s="437"/>
      <c r="AD759" s="300"/>
      <c r="AE759" s="438"/>
      <c r="AF759" s="438"/>
      <c r="AG759" s="438"/>
      <c r="AH759" s="439"/>
      <c r="AI759" s="439"/>
      <c r="AJ759" s="439"/>
      <c r="AK759" s="439"/>
      <c r="BD759" s="44"/>
    </row>
    <row r="760" spans="1:56" ht="25.5" customHeight="1" x14ac:dyDescent="0.2">
      <c r="A760" s="32" t="str">
        <f>IF(OR('Rote Liste'!$BC760="H",'Rote Liste'!$BC760="V"),"",J760)</f>
        <v>nb</v>
      </c>
      <c r="B760" s="48" t="str">
        <f t="shared" si="12"/>
        <v/>
      </c>
      <c r="C760" s="49" t="s">
        <v>896</v>
      </c>
      <c r="D760" s="50"/>
      <c r="E760" s="51"/>
      <c r="F760" s="52"/>
      <c r="G760" s="53"/>
      <c r="H760" s="53"/>
      <c r="I760" s="54"/>
      <c r="J760" s="54" t="str">
        <f>INDEX(ESV!$D$1:$D$567,MATCH(IF(ISNA(INDEX(KLAV!$B$2:$B$10,MATCH(IF(ISBLANK($D760)," ",$D760),KLAV!$A$2:$A$10,0))+INDEX(KLAV!$B$13:$B$21,MATCH(IF(ISBLANK($E760)," ",$E760),KLAV!$A$13:$A$21,0))+INDEX(KLAV!$B$24:$B$30,MATCH(IF(ISBLANK($F760)," ",$F760),KLAV!$A$24:$A$30,0))),999,INDEX(KLAV!$B$2:$B$10,MATCH(IF(ISBLANK($D760)," ",$D760),KLAV!$A$2:$A$10,0))+INDEX(KLAV!$B$13:$B$21,MATCH(IF(ISBLANK($E760)," ",$E760),KLAV!$A$13:$A$21,0))+INDEX(KLAV!$B$24:$B$30,MATCH(IF(ISBLANK($F760)," ",$F760),KLAV!$A$24:$A$30,0))),ESV!$E$1:$E$567,))</f>
        <v>nb</v>
      </c>
      <c r="R760" s="42"/>
      <c r="S760" s="42"/>
      <c r="U760" s="43"/>
      <c r="Z760" s="44"/>
      <c r="AA760" s="44"/>
      <c r="AB760" s="436"/>
      <c r="AC760" s="437"/>
      <c r="AD760" s="300"/>
      <c r="AE760" s="438"/>
      <c r="AF760" s="438"/>
      <c r="AG760" s="438"/>
      <c r="AH760" s="439"/>
      <c r="AI760" s="439"/>
      <c r="AJ760" s="439"/>
      <c r="AK760" s="439"/>
      <c r="BD760" s="44"/>
    </row>
    <row r="761" spans="1:56" ht="25.5" customHeight="1" x14ac:dyDescent="0.2">
      <c r="A761" s="32" t="str">
        <f>IF(OR('Rote Liste'!$BC761="H",'Rote Liste'!$BC761="V"),"",J761)</f>
        <v>nb</v>
      </c>
      <c r="B761" s="48" t="str">
        <f t="shared" si="12"/>
        <v/>
      </c>
      <c r="C761" s="49" t="s">
        <v>897</v>
      </c>
      <c r="D761" s="50"/>
      <c r="E761" s="51"/>
      <c r="F761" s="52"/>
      <c r="G761" s="53"/>
      <c r="H761" s="53"/>
      <c r="I761" s="54"/>
      <c r="J761" s="54" t="str">
        <f>INDEX(ESV!$D$1:$D$567,MATCH(IF(ISNA(INDEX(KLAV!$B$2:$B$10,MATCH(IF(ISBLANK($D761)," ",$D761),KLAV!$A$2:$A$10,0))+INDEX(KLAV!$B$13:$B$21,MATCH(IF(ISBLANK($E761)," ",$E761),KLAV!$A$13:$A$21,0))+INDEX(KLAV!$B$24:$B$30,MATCH(IF(ISBLANK($F761)," ",$F761),KLAV!$A$24:$A$30,0))),999,INDEX(KLAV!$B$2:$B$10,MATCH(IF(ISBLANK($D761)," ",$D761),KLAV!$A$2:$A$10,0))+INDEX(KLAV!$B$13:$B$21,MATCH(IF(ISBLANK($E761)," ",$E761),KLAV!$A$13:$A$21,0))+INDEX(KLAV!$B$24:$B$30,MATCH(IF(ISBLANK($F761)," ",$F761),KLAV!$A$24:$A$30,0))),ESV!$E$1:$E$567,))</f>
        <v>nb</v>
      </c>
      <c r="R761" s="42"/>
      <c r="S761" s="42"/>
      <c r="U761" s="43"/>
      <c r="Z761" s="44"/>
      <c r="AA761" s="44"/>
      <c r="AB761" s="436"/>
      <c r="AC761" s="437"/>
      <c r="AD761" s="300"/>
      <c r="AE761" s="438"/>
      <c r="AF761" s="438"/>
      <c r="AG761" s="438"/>
      <c r="AH761" s="439"/>
      <c r="AI761" s="439"/>
      <c r="AJ761" s="439"/>
      <c r="AK761" s="439"/>
      <c r="BD761" s="44"/>
    </row>
    <row r="762" spans="1:56" ht="25.5" customHeight="1" x14ac:dyDescent="0.2">
      <c r="A762" s="32" t="str">
        <f>IF(OR('Rote Liste'!$BC762="H",'Rote Liste'!$BC762="V"),"",J762)</f>
        <v>nb</v>
      </c>
      <c r="B762" s="48" t="str">
        <f t="shared" si="12"/>
        <v/>
      </c>
      <c r="C762" s="49" t="s">
        <v>898</v>
      </c>
      <c r="D762" s="50"/>
      <c r="E762" s="51"/>
      <c r="F762" s="52"/>
      <c r="G762" s="53"/>
      <c r="H762" s="53"/>
      <c r="I762" s="54"/>
      <c r="J762" s="54" t="str">
        <f>INDEX(ESV!$D$1:$D$567,MATCH(IF(ISNA(INDEX(KLAV!$B$2:$B$10,MATCH(IF(ISBLANK($D762)," ",$D762),KLAV!$A$2:$A$10,0))+INDEX(KLAV!$B$13:$B$21,MATCH(IF(ISBLANK($E762)," ",$E762),KLAV!$A$13:$A$21,0))+INDEX(KLAV!$B$24:$B$30,MATCH(IF(ISBLANK($F762)," ",$F762),KLAV!$A$24:$A$30,0))),999,INDEX(KLAV!$B$2:$B$10,MATCH(IF(ISBLANK($D762)," ",$D762),KLAV!$A$2:$A$10,0))+INDEX(KLAV!$B$13:$B$21,MATCH(IF(ISBLANK($E762)," ",$E762),KLAV!$A$13:$A$21,0))+INDEX(KLAV!$B$24:$B$30,MATCH(IF(ISBLANK($F762)," ",$F762),KLAV!$A$24:$A$30,0))),ESV!$E$1:$E$567,))</f>
        <v>nb</v>
      </c>
      <c r="R762" s="42"/>
      <c r="S762" s="42"/>
      <c r="U762" s="43"/>
      <c r="Z762" s="44"/>
      <c r="AA762" s="44"/>
      <c r="AB762" s="436"/>
      <c r="AC762" s="437"/>
      <c r="AD762" s="300"/>
      <c r="AE762" s="438"/>
      <c r="AF762" s="438"/>
      <c r="AG762" s="438"/>
      <c r="AH762" s="439"/>
      <c r="AI762" s="439"/>
      <c r="AJ762" s="439"/>
      <c r="AK762" s="439"/>
      <c r="BD762" s="44"/>
    </row>
    <row r="763" spans="1:56" ht="25.5" customHeight="1" x14ac:dyDescent="0.2">
      <c r="A763" s="32" t="str">
        <f>IF(OR('Rote Liste'!$BC763="H",'Rote Liste'!$BC763="V"),"",J763)</f>
        <v>nb</v>
      </c>
      <c r="B763" s="48" t="str">
        <f t="shared" si="12"/>
        <v/>
      </c>
      <c r="C763" s="49" t="s">
        <v>899</v>
      </c>
      <c r="D763" s="50"/>
      <c r="E763" s="51"/>
      <c r="F763" s="52"/>
      <c r="G763" s="53"/>
      <c r="H763" s="53"/>
      <c r="I763" s="54"/>
      <c r="J763" s="54" t="str">
        <f>INDEX(ESV!$D$1:$D$567,MATCH(IF(ISNA(INDEX(KLAV!$B$2:$B$10,MATCH(IF(ISBLANK($D763)," ",$D763),KLAV!$A$2:$A$10,0))+INDEX(KLAV!$B$13:$B$21,MATCH(IF(ISBLANK($E763)," ",$E763),KLAV!$A$13:$A$21,0))+INDEX(KLAV!$B$24:$B$30,MATCH(IF(ISBLANK($F763)," ",$F763),KLAV!$A$24:$A$30,0))),999,INDEX(KLAV!$B$2:$B$10,MATCH(IF(ISBLANK($D763)," ",$D763),KLAV!$A$2:$A$10,0))+INDEX(KLAV!$B$13:$B$21,MATCH(IF(ISBLANK($E763)," ",$E763),KLAV!$A$13:$A$21,0))+INDEX(KLAV!$B$24:$B$30,MATCH(IF(ISBLANK($F763)," ",$F763),KLAV!$A$24:$A$30,0))),ESV!$E$1:$E$567,))</f>
        <v>nb</v>
      </c>
      <c r="R763" s="42"/>
      <c r="S763" s="42"/>
      <c r="U763" s="43"/>
      <c r="Z763" s="44"/>
      <c r="AA763" s="44"/>
      <c r="AB763" s="436"/>
      <c r="AC763" s="437"/>
      <c r="AD763" s="300"/>
      <c r="AE763" s="438"/>
      <c r="AF763" s="438"/>
      <c r="AG763" s="438"/>
      <c r="AH763" s="439"/>
      <c r="AI763" s="439"/>
      <c r="AJ763" s="439"/>
      <c r="AK763" s="439"/>
      <c r="BD763" s="44"/>
    </row>
    <row r="764" spans="1:56" ht="25.5" customHeight="1" x14ac:dyDescent="0.2">
      <c r="A764" s="32" t="str">
        <f>IF(OR('Rote Liste'!$BC764="H",'Rote Liste'!$BC764="V"),"",J764)</f>
        <v>nb</v>
      </c>
      <c r="B764" s="48" t="str">
        <f t="shared" si="12"/>
        <v/>
      </c>
      <c r="C764" s="49" t="s">
        <v>900</v>
      </c>
      <c r="D764" s="50"/>
      <c r="E764" s="51"/>
      <c r="F764" s="52"/>
      <c r="G764" s="53"/>
      <c r="H764" s="53"/>
      <c r="I764" s="54"/>
      <c r="J764" s="54" t="str">
        <f>INDEX(ESV!$D$1:$D$567,MATCH(IF(ISNA(INDEX(KLAV!$B$2:$B$10,MATCH(IF(ISBLANK($D764)," ",$D764),KLAV!$A$2:$A$10,0))+INDEX(KLAV!$B$13:$B$21,MATCH(IF(ISBLANK($E764)," ",$E764),KLAV!$A$13:$A$21,0))+INDEX(KLAV!$B$24:$B$30,MATCH(IF(ISBLANK($F764)," ",$F764),KLAV!$A$24:$A$30,0))),999,INDEX(KLAV!$B$2:$B$10,MATCH(IF(ISBLANK($D764)," ",$D764),KLAV!$A$2:$A$10,0))+INDEX(KLAV!$B$13:$B$21,MATCH(IF(ISBLANK($E764)," ",$E764),KLAV!$A$13:$A$21,0))+INDEX(KLAV!$B$24:$B$30,MATCH(IF(ISBLANK($F764)," ",$F764),KLAV!$A$24:$A$30,0))),ESV!$E$1:$E$567,))</f>
        <v>nb</v>
      </c>
      <c r="R764" s="42"/>
      <c r="S764" s="42"/>
      <c r="U764" s="43"/>
      <c r="Z764" s="44"/>
      <c r="AA764" s="44"/>
      <c r="AB764" s="436"/>
      <c r="AC764" s="437"/>
      <c r="AD764" s="300"/>
      <c r="AE764" s="438"/>
      <c r="AF764" s="438"/>
      <c r="AG764" s="438"/>
      <c r="AH764" s="439"/>
      <c r="AI764" s="439"/>
      <c r="AJ764" s="439"/>
      <c r="AK764" s="439"/>
      <c r="BD764" s="44"/>
    </row>
    <row r="765" spans="1:56" ht="25.5" customHeight="1" x14ac:dyDescent="0.2">
      <c r="A765" s="32" t="str">
        <f>IF(OR('Rote Liste'!$BC765="H",'Rote Liste'!$BC765="V"),"",J765)</f>
        <v>nb</v>
      </c>
      <c r="B765" s="48" t="str">
        <f t="shared" si="12"/>
        <v/>
      </c>
      <c r="C765" s="49" t="s">
        <v>3068</v>
      </c>
      <c r="D765" s="50"/>
      <c r="E765" s="51"/>
      <c r="F765" s="52"/>
      <c r="G765" s="53"/>
      <c r="H765" s="53"/>
      <c r="I765" s="54"/>
      <c r="J765" s="54" t="str">
        <f>INDEX(ESV!$D$1:$D$567,MATCH(IF(ISNA(INDEX(KLAV!$B$2:$B$10,MATCH(IF(ISBLANK($D765)," ",$D765),KLAV!$A$2:$A$10,0))+INDEX(KLAV!$B$13:$B$21,MATCH(IF(ISBLANK($E765)," ",$E765),KLAV!$A$13:$A$21,0))+INDEX(KLAV!$B$24:$B$30,MATCH(IF(ISBLANK($F765)," ",$F765),KLAV!$A$24:$A$30,0))),999,INDEX(KLAV!$B$2:$B$10,MATCH(IF(ISBLANK($D765)," ",$D765),KLAV!$A$2:$A$10,0))+INDEX(KLAV!$B$13:$B$21,MATCH(IF(ISBLANK($E765)," ",$E765),KLAV!$A$13:$A$21,0))+INDEX(KLAV!$B$24:$B$30,MATCH(IF(ISBLANK($F765)," ",$F765),KLAV!$A$24:$A$30,0))),ESV!$E$1:$E$567,))</f>
        <v>nb</v>
      </c>
      <c r="R765" s="42"/>
      <c r="S765" s="42"/>
      <c r="U765" s="43"/>
      <c r="Z765" s="44"/>
      <c r="AA765" s="44"/>
      <c r="AB765" s="436"/>
      <c r="AC765" s="437"/>
      <c r="AD765" s="300"/>
      <c r="AE765" s="438"/>
      <c r="AF765" s="438"/>
      <c r="AG765" s="438"/>
      <c r="AH765" s="439"/>
      <c r="AI765" s="439"/>
      <c r="AJ765" s="439"/>
      <c r="AK765" s="439"/>
      <c r="BD765" s="44"/>
    </row>
    <row r="766" spans="1:56" ht="25.5" customHeight="1" x14ac:dyDescent="0.2">
      <c r="A766" s="32" t="str">
        <f>IF(OR('Rote Liste'!$BC766="H",'Rote Liste'!$BC766="V"),"",J766)</f>
        <v>nb</v>
      </c>
      <c r="B766" s="48" t="str">
        <f t="shared" si="12"/>
        <v/>
      </c>
      <c r="C766" s="49" t="s">
        <v>901</v>
      </c>
      <c r="D766" s="50"/>
      <c r="E766" s="51"/>
      <c r="F766" s="52"/>
      <c r="G766" s="53"/>
      <c r="H766" s="53"/>
      <c r="I766" s="54"/>
      <c r="J766" s="54" t="str">
        <f>INDEX(ESV!$D$1:$D$567,MATCH(IF(ISNA(INDEX(KLAV!$B$2:$B$10,MATCH(IF(ISBLANK($D766)," ",$D766),KLAV!$A$2:$A$10,0))+INDEX(KLAV!$B$13:$B$21,MATCH(IF(ISBLANK($E766)," ",$E766),KLAV!$A$13:$A$21,0))+INDEX(KLAV!$B$24:$B$30,MATCH(IF(ISBLANK($F766)," ",$F766),KLAV!$A$24:$A$30,0))),999,INDEX(KLAV!$B$2:$B$10,MATCH(IF(ISBLANK($D766)," ",$D766),KLAV!$A$2:$A$10,0))+INDEX(KLAV!$B$13:$B$21,MATCH(IF(ISBLANK($E766)," ",$E766),KLAV!$A$13:$A$21,0))+INDEX(KLAV!$B$24:$B$30,MATCH(IF(ISBLANK($F766)," ",$F766),KLAV!$A$24:$A$30,0))),ESV!$E$1:$E$567,))</f>
        <v>nb</v>
      </c>
      <c r="R766" s="42"/>
      <c r="S766" s="42"/>
      <c r="U766" s="43"/>
      <c r="Z766" s="44"/>
      <c r="AA766" s="44"/>
      <c r="AB766" s="436"/>
      <c r="AC766" s="437"/>
      <c r="AD766" s="300"/>
      <c r="AE766" s="438"/>
      <c r="AF766" s="438"/>
      <c r="AG766" s="438"/>
      <c r="AH766" s="439"/>
      <c r="AI766" s="439"/>
      <c r="AJ766" s="439"/>
      <c r="AK766" s="439"/>
      <c r="BD766" s="44"/>
    </row>
    <row r="767" spans="1:56" ht="25.5" customHeight="1" x14ac:dyDescent="0.2">
      <c r="A767" s="32" t="str">
        <f>IF(OR('Rote Liste'!$BC767="H",'Rote Liste'!$BC767="V"),"",J767)</f>
        <v>nb</v>
      </c>
      <c r="B767" s="48" t="str">
        <f t="shared" ref="B767:B829" si="13">IF(D767="AE?","E?",IF(D767="AE","E",""))</f>
        <v/>
      </c>
      <c r="C767" s="49" t="s">
        <v>902</v>
      </c>
      <c r="D767" s="50"/>
      <c r="E767" s="51"/>
      <c r="F767" s="52"/>
      <c r="G767" s="53"/>
      <c r="H767" s="53"/>
      <c r="I767" s="54"/>
      <c r="J767" s="54" t="str">
        <f>INDEX(ESV!$D$1:$D$567,MATCH(IF(ISNA(INDEX(KLAV!$B$2:$B$10,MATCH(IF(ISBLANK($D767)," ",$D767),KLAV!$A$2:$A$10,0))+INDEX(KLAV!$B$13:$B$21,MATCH(IF(ISBLANK($E767)," ",$E767),KLAV!$A$13:$A$21,0))+INDEX(KLAV!$B$24:$B$30,MATCH(IF(ISBLANK($F767)," ",$F767),KLAV!$A$24:$A$30,0))),999,INDEX(KLAV!$B$2:$B$10,MATCH(IF(ISBLANK($D767)," ",$D767),KLAV!$A$2:$A$10,0))+INDEX(KLAV!$B$13:$B$21,MATCH(IF(ISBLANK($E767)," ",$E767),KLAV!$A$13:$A$21,0))+INDEX(KLAV!$B$24:$B$30,MATCH(IF(ISBLANK($F767)," ",$F767),KLAV!$A$24:$A$30,0))),ESV!$E$1:$E$567,))</f>
        <v>nb</v>
      </c>
      <c r="R767" s="42"/>
      <c r="S767" s="42"/>
      <c r="U767" s="43"/>
      <c r="Z767" s="44"/>
      <c r="AA767" s="44"/>
      <c r="AB767" s="436"/>
      <c r="AC767" s="437"/>
      <c r="AD767" s="300"/>
      <c r="AE767" s="438"/>
      <c r="AF767" s="438"/>
      <c r="AG767" s="438"/>
      <c r="AH767" s="439"/>
      <c r="AI767" s="439"/>
      <c r="AJ767" s="439"/>
      <c r="AK767" s="439"/>
      <c r="BD767" s="44"/>
    </row>
    <row r="768" spans="1:56" ht="25.5" customHeight="1" x14ac:dyDescent="0.2">
      <c r="A768" s="32" t="str">
        <f>IF(OR('Rote Liste'!$BC768="H",'Rote Liste'!$BC768="V"),"",J768)</f>
        <v>nb</v>
      </c>
      <c r="B768" s="48" t="str">
        <f t="shared" si="13"/>
        <v/>
      </c>
      <c r="C768" s="49" t="s">
        <v>903</v>
      </c>
      <c r="D768" s="50"/>
      <c r="E768" s="51"/>
      <c r="F768" s="52"/>
      <c r="G768" s="53"/>
      <c r="H768" s="53"/>
      <c r="I768" s="54"/>
      <c r="J768" s="54" t="str">
        <f>INDEX(ESV!$D$1:$D$567,MATCH(IF(ISNA(INDEX(KLAV!$B$2:$B$10,MATCH(IF(ISBLANK($D768)," ",$D768),KLAV!$A$2:$A$10,0))+INDEX(KLAV!$B$13:$B$21,MATCH(IF(ISBLANK($E768)," ",$E768),KLAV!$A$13:$A$21,0))+INDEX(KLAV!$B$24:$B$30,MATCH(IF(ISBLANK($F768)," ",$F768),KLAV!$A$24:$A$30,0))),999,INDEX(KLAV!$B$2:$B$10,MATCH(IF(ISBLANK($D768)," ",$D768),KLAV!$A$2:$A$10,0))+INDEX(KLAV!$B$13:$B$21,MATCH(IF(ISBLANK($E768)," ",$E768),KLAV!$A$13:$A$21,0))+INDEX(KLAV!$B$24:$B$30,MATCH(IF(ISBLANK($F768)," ",$F768),KLAV!$A$24:$A$30,0))),ESV!$E$1:$E$567,))</f>
        <v>nb</v>
      </c>
      <c r="R768" s="42"/>
      <c r="S768" s="42"/>
      <c r="U768" s="43"/>
      <c r="Z768" s="44"/>
      <c r="AA768" s="44"/>
      <c r="AB768" s="436"/>
      <c r="AC768" s="437"/>
      <c r="AD768" s="300"/>
      <c r="AE768" s="438"/>
      <c r="AF768" s="438"/>
      <c r="AG768" s="438"/>
      <c r="AH768" s="439"/>
      <c r="AI768" s="439"/>
      <c r="AJ768" s="439"/>
      <c r="AK768" s="439"/>
      <c r="BD768" s="44"/>
    </row>
    <row r="769" spans="1:56" ht="25.5" customHeight="1" x14ac:dyDescent="0.2">
      <c r="A769" s="32" t="str">
        <f>IF(OR('Rote Liste'!$BC769="H",'Rote Liste'!$BC769="V"),"",J769)</f>
        <v>nb</v>
      </c>
      <c r="B769" s="48" t="str">
        <f t="shared" si="13"/>
        <v/>
      </c>
      <c r="C769" s="49" t="s">
        <v>904</v>
      </c>
      <c r="D769" s="50"/>
      <c r="E769" s="51"/>
      <c r="F769" s="52"/>
      <c r="G769" s="53"/>
      <c r="H769" s="53"/>
      <c r="I769" s="54"/>
      <c r="J769" s="54" t="str">
        <f>INDEX(ESV!$D$1:$D$567,MATCH(IF(ISNA(INDEX(KLAV!$B$2:$B$10,MATCH(IF(ISBLANK($D769)," ",$D769),KLAV!$A$2:$A$10,0))+INDEX(KLAV!$B$13:$B$21,MATCH(IF(ISBLANK($E769)," ",$E769),KLAV!$A$13:$A$21,0))+INDEX(KLAV!$B$24:$B$30,MATCH(IF(ISBLANK($F769)," ",$F769),KLAV!$A$24:$A$30,0))),999,INDEX(KLAV!$B$2:$B$10,MATCH(IF(ISBLANK($D769)," ",$D769),KLAV!$A$2:$A$10,0))+INDEX(KLAV!$B$13:$B$21,MATCH(IF(ISBLANK($E769)," ",$E769),KLAV!$A$13:$A$21,0))+INDEX(KLAV!$B$24:$B$30,MATCH(IF(ISBLANK($F769)," ",$F769),KLAV!$A$24:$A$30,0))),ESV!$E$1:$E$567,))</f>
        <v>nb</v>
      </c>
      <c r="R769" s="42"/>
      <c r="S769" s="42"/>
      <c r="U769" s="43"/>
      <c r="Z769" s="44"/>
      <c r="AA769" s="44"/>
      <c r="AB769" s="436"/>
      <c r="AC769" s="437"/>
      <c r="AD769" s="300"/>
      <c r="AE769" s="438"/>
      <c r="AF769" s="438"/>
      <c r="AG769" s="438"/>
      <c r="AH769" s="439"/>
      <c r="AI769" s="439"/>
      <c r="AJ769" s="439"/>
      <c r="AK769" s="439"/>
      <c r="BD769" s="44"/>
    </row>
    <row r="770" spans="1:56" ht="25.5" customHeight="1" x14ac:dyDescent="0.2">
      <c r="A770" s="32" t="str">
        <f>IF(OR('Rote Liste'!$BC770="H",'Rote Liste'!$BC770="V"),"",J770)</f>
        <v>nb</v>
      </c>
      <c r="B770" s="48" t="str">
        <f t="shared" si="13"/>
        <v/>
      </c>
      <c r="C770" s="49" t="s">
        <v>905</v>
      </c>
      <c r="D770" s="50"/>
      <c r="E770" s="51"/>
      <c r="F770" s="52"/>
      <c r="G770" s="53"/>
      <c r="H770" s="53"/>
      <c r="I770" s="54"/>
      <c r="J770" s="54" t="str">
        <f>INDEX(ESV!$D$1:$D$567,MATCH(IF(ISNA(INDEX(KLAV!$B$2:$B$10,MATCH(IF(ISBLANK($D770)," ",$D770),KLAV!$A$2:$A$10,0))+INDEX(KLAV!$B$13:$B$21,MATCH(IF(ISBLANK($E770)," ",$E770),KLAV!$A$13:$A$21,0))+INDEX(KLAV!$B$24:$B$30,MATCH(IF(ISBLANK($F770)," ",$F770),KLAV!$A$24:$A$30,0))),999,INDEX(KLAV!$B$2:$B$10,MATCH(IF(ISBLANK($D770)," ",$D770),KLAV!$A$2:$A$10,0))+INDEX(KLAV!$B$13:$B$21,MATCH(IF(ISBLANK($E770)," ",$E770),KLAV!$A$13:$A$21,0))+INDEX(KLAV!$B$24:$B$30,MATCH(IF(ISBLANK($F770)," ",$F770),KLAV!$A$24:$A$30,0))),ESV!$E$1:$E$567,))</f>
        <v>nb</v>
      </c>
      <c r="R770" s="42"/>
      <c r="S770" s="42"/>
      <c r="U770" s="43"/>
      <c r="Z770" s="44"/>
      <c r="AA770" s="44"/>
      <c r="AB770" s="436"/>
      <c r="AC770" s="437"/>
      <c r="AD770" s="300"/>
      <c r="AE770" s="438"/>
      <c r="AF770" s="438"/>
      <c r="AG770" s="438"/>
      <c r="AH770" s="439"/>
      <c r="AI770" s="439"/>
      <c r="AJ770" s="439"/>
      <c r="AK770" s="439"/>
      <c r="BD770" s="44"/>
    </row>
    <row r="771" spans="1:56" ht="25.5" customHeight="1" x14ac:dyDescent="0.2">
      <c r="A771" s="32" t="str">
        <f>IF(OR('Rote Liste'!$BC771="H",'Rote Liste'!$BC771="V"),"",J771)</f>
        <v>nb</v>
      </c>
      <c r="B771" s="48" t="str">
        <f t="shared" si="13"/>
        <v/>
      </c>
      <c r="C771" s="49" t="s">
        <v>906</v>
      </c>
      <c r="D771" s="50"/>
      <c r="E771" s="51"/>
      <c r="F771" s="52"/>
      <c r="G771" s="53"/>
      <c r="H771" s="53"/>
      <c r="I771" s="54"/>
      <c r="J771" s="54" t="str">
        <f>INDEX(ESV!$D$1:$D$567,MATCH(IF(ISNA(INDEX(KLAV!$B$2:$B$10,MATCH(IF(ISBLANK($D771)," ",$D771),KLAV!$A$2:$A$10,0))+INDEX(KLAV!$B$13:$B$21,MATCH(IF(ISBLANK($E771)," ",$E771),KLAV!$A$13:$A$21,0))+INDEX(KLAV!$B$24:$B$30,MATCH(IF(ISBLANK($F771)," ",$F771),KLAV!$A$24:$A$30,0))),999,INDEX(KLAV!$B$2:$B$10,MATCH(IF(ISBLANK($D771)," ",$D771),KLAV!$A$2:$A$10,0))+INDEX(KLAV!$B$13:$B$21,MATCH(IF(ISBLANK($E771)," ",$E771),KLAV!$A$13:$A$21,0))+INDEX(KLAV!$B$24:$B$30,MATCH(IF(ISBLANK($F771)," ",$F771),KLAV!$A$24:$A$30,0))),ESV!$E$1:$E$567,))</f>
        <v>nb</v>
      </c>
      <c r="R771" s="42"/>
      <c r="S771" s="42"/>
      <c r="U771" s="43"/>
      <c r="Z771" s="44"/>
      <c r="AA771" s="44"/>
      <c r="AB771" s="436"/>
      <c r="AC771" s="437"/>
      <c r="AD771" s="300"/>
      <c r="AE771" s="438"/>
      <c r="AF771" s="438"/>
      <c r="AG771" s="438"/>
      <c r="AH771" s="439"/>
      <c r="AI771" s="439"/>
      <c r="AJ771" s="439"/>
      <c r="AK771" s="439"/>
      <c r="BD771" s="44"/>
    </row>
    <row r="772" spans="1:56" ht="25.5" customHeight="1" x14ac:dyDescent="0.2">
      <c r="A772" s="32" t="str">
        <f>IF(OR('Rote Liste'!$BC772="H",'Rote Liste'!$BC772="V"),"",J772)</f>
        <v>nb</v>
      </c>
      <c r="B772" s="48" t="str">
        <f t="shared" si="13"/>
        <v/>
      </c>
      <c r="C772" s="49" t="s">
        <v>907</v>
      </c>
      <c r="D772" s="50"/>
      <c r="E772" s="51"/>
      <c r="F772" s="52"/>
      <c r="G772" s="53"/>
      <c r="H772" s="53"/>
      <c r="I772" s="54"/>
      <c r="J772" s="54" t="str">
        <f>INDEX(ESV!$D$1:$D$567,MATCH(IF(ISNA(INDEX(KLAV!$B$2:$B$10,MATCH(IF(ISBLANK($D772)," ",$D772),KLAV!$A$2:$A$10,0))+INDEX(KLAV!$B$13:$B$21,MATCH(IF(ISBLANK($E772)," ",$E772),KLAV!$A$13:$A$21,0))+INDEX(KLAV!$B$24:$B$30,MATCH(IF(ISBLANK($F772)," ",$F772),KLAV!$A$24:$A$30,0))),999,INDEX(KLAV!$B$2:$B$10,MATCH(IF(ISBLANK($D772)," ",$D772),KLAV!$A$2:$A$10,0))+INDEX(KLAV!$B$13:$B$21,MATCH(IF(ISBLANK($E772)," ",$E772),KLAV!$A$13:$A$21,0))+INDEX(KLAV!$B$24:$B$30,MATCH(IF(ISBLANK($F772)," ",$F772),KLAV!$A$24:$A$30,0))),ESV!$E$1:$E$567,))</f>
        <v>nb</v>
      </c>
      <c r="R772" s="42"/>
      <c r="S772" s="42"/>
      <c r="U772" s="43"/>
      <c r="Z772" s="44"/>
      <c r="AA772" s="44"/>
      <c r="AB772" s="436"/>
      <c r="AC772" s="437"/>
      <c r="AD772" s="300"/>
      <c r="AE772" s="438"/>
      <c r="AF772" s="438"/>
      <c r="AG772" s="438"/>
      <c r="AH772" s="439"/>
      <c r="AI772" s="439"/>
      <c r="AJ772" s="439"/>
      <c r="AK772" s="439"/>
      <c r="BD772" s="44"/>
    </row>
    <row r="773" spans="1:56" ht="25.5" customHeight="1" x14ac:dyDescent="0.2">
      <c r="A773" s="32" t="str">
        <f>IF(OR('Rote Liste'!$BC773="H",'Rote Liste'!$BC773="V"),"",J773)</f>
        <v/>
      </c>
      <c r="B773" s="48" t="str">
        <f t="shared" si="13"/>
        <v/>
      </c>
      <c r="C773" s="49" t="s">
        <v>908</v>
      </c>
      <c r="D773" s="50"/>
      <c r="E773" s="51"/>
      <c r="F773" s="52"/>
      <c r="G773" s="53"/>
      <c r="H773" s="53"/>
      <c r="I773" s="54"/>
      <c r="J773" s="54" t="str">
        <f>INDEX(ESV!$D$1:$D$567,MATCH(IF(ISNA(INDEX(KLAV!$B$2:$B$10,MATCH(IF(ISBLANK($D773)," ",$D773),KLAV!$A$2:$A$10,0))+INDEX(KLAV!$B$13:$B$21,MATCH(IF(ISBLANK($E773)," ",$E773),KLAV!$A$13:$A$21,0))+INDEX(KLAV!$B$24:$B$30,MATCH(IF(ISBLANK($F773)," ",$F773),KLAV!$A$24:$A$30,0))),999,INDEX(KLAV!$B$2:$B$10,MATCH(IF(ISBLANK($D773)," ",$D773),KLAV!$A$2:$A$10,0))+INDEX(KLAV!$B$13:$B$21,MATCH(IF(ISBLANK($E773)," ",$E773),KLAV!$A$13:$A$21,0))+INDEX(KLAV!$B$24:$B$30,MATCH(IF(ISBLANK($F773)," ",$F773),KLAV!$A$24:$A$30,0))),ESV!$E$1:$E$567,))</f>
        <v>nb</v>
      </c>
      <c r="R773" s="42"/>
      <c r="S773" s="42"/>
      <c r="U773" s="43"/>
      <c r="Z773" s="44"/>
      <c r="AA773" s="44"/>
      <c r="AB773" s="436"/>
      <c r="AC773" s="437"/>
      <c r="AD773" s="300"/>
      <c r="AE773" s="438"/>
      <c r="AF773" s="438"/>
      <c r="AG773" s="438"/>
      <c r="AH773" s="439"/>
      <c r="AI773" s="439"/>
      <c r="AJ773" s="439"/>
      <c r="AK773" s="439"/>
      <c r="BD773" s="44"/>
    </row>
    <row r="774" spans="1:56" ht="25.5" customHeight="1" x14ac:dyDescent="0.2">
      <c r="A774" s="32" t="str">
        <f>IF(OR('Rote Liste'!$BC774="H",'Rote Liste'!$BC774="V"),"",J774)</f>
        <v/>
      </c>
      <c r="B774" s="48" t="str">
        <f t="shared" si="13"/>
        <v/>
      </c>
      <c r="C774" s="49" t="s">
        <v>909</v>
      </c>
      <c r="D774" s="50"/>
      <c r="E774" s="51"/>
      <c r="F774" s="52"/>
      <c r="G774" s="53"/>
      <c r="H774" s="53"/>
      <c r="I774" s="54"/>
      <c r="J774" s="54" t="str">
        <f>INDEX(ESV!$D$1:$D$567,MATCH(IF(ISNA(INDEX(KLAV!$B$2:$B$10,MATCH(IF(ISBLANK($D774)," ",$D774),KLAV!$A$2:$A$10,0))+INDEX(KLAV!$B$13:$B$21,MATCH(IF(ISBLANK($E774)," ",$E774),KLAV!$A$13:$A$21,0))+INDEX(KLAV!$B$24:$B$30,MATCH(IF(ISBLANK($F774)," ",$F774),KLAV!$A$24:$A$30,0))),999,INDEX(KLAV!$B$2:$B$10,MATCH(IF(ISBLANK($D774)," ",$D774),KLAV!$A$2:$A$10,0))+INDEX(KLAV!$B$13:$B$21,MATCH(IF(ISBLANK($E774)," ",$E774),KLAV!$A$13:$A$21,0))+INDEX(KLAV!$B$24:$B$30,MATCH(IF(ISBLANK($F774)," ",$F774),KLAV!$A$24:$A$30,0))),ESV!$E$1:$E$567,))</f>
        <v>nb</v>
      </c>
      <c r="R774" s="42"/>
      <c r="S774" s="42"/>
      <c r="U774" s="43"/>
      <c r="Z774" s="44"/>
      <c r="AA774" s="44"/>
      <c r="AB774" s="436"/>
      <c r="AC774" s="437"/>
      <c r="AD774" s="300"/>
      <c r="AE774" s="438"/>
      <c r="AF774" s="438"/>
      <c r="AG774" s="438"/>
      <c r="AH774" s="439"/>
      <c r="AI774" s="439"/>
      <c r="AJ774" s="439"/>
      <c r="AK774" s="439"/>
      <c r="BD774" s="44"/>
    </row>
    <row r="775" spans="1:56" ht="25.5" customHeight="1" x14ac:dyDescent="0.2">
      <c r="A775" s="32" t="str">
        <f>IF(OR('Rote Liste'!$BC775="H",'Rote Liste'!$BC775="V"),"",J775)</f>
        <v/>
      </c>
      <c r="B775" s="48" t="str">
        <f t="shared" si="13"/>
        <v/>
      </c>
      <c r="C775" s="49" t="s">
        <v>910</v>
      </c>
      <c r="D775" s="50"/>
      <c r="E775" s="51"/>
      <c r="F775" s="52"/>
      <c r="G775" s="53"/>
      <c r="H775" s="53"/>
      <c r="I775" s="54"/>
      <c r="J775" s="54" t="str">
        <f>INDEX(ESV!$D$1:$D$567,MATCH(IF(ISNA(INDEX(KLAV!$B$2:$B$10,MATCH(IF(ISBLANK($D775)," ",$D775),KLAV!$A$2:$A$10,0))+INDEX(KLAV!$B$13:$B$21,MATCH(IF(ISBLANK($E775)," ",$E775),KLAV!$A$13:$A$21,0))+INDEX(KLAV!$B$24:$B$30,MATCH(IF(ISBLANK($F775)," ",$F775),KLAV!$A$24:$A$30,0))),999,INDEX(KLAV!$B$2:$B$10,MATCH(IF(ISBLANK($D775)," ",$D775),KLAV!$A$2:$A$10,0))+INDEX(KLAV!$B$13:$B$21,MATCH(IF(ISBLANK($E775)," ",$E775),KLAV!$A$13:$A$21,0))+INDEX(KLAV!$B$24:$B$30,MATCH(IF(ISBLANK($F775)," ",$F775),KLAV!$A$24:$A$30,0))),ESV!$E$1:$E$567,))</f>
        <v>nb</v>
      </c>
      <c r="R775" s="42"/>
      <c r="S775" s="42"/>
      <c r="U775" s="43"/>
      <c r="Z775" s="44"/>
      <c r="AA775" s="44"/>
      <c r="AB775" s="436"/>
      <c r="AC775" s="437"/>
      <c r="AD775" s="300"/>
      <c r="AE775" s="438"/>
      <c r="AF775" s="438"/>
      <c r="AG775" s="438"/>
      <c r="AH775" s="439"/>
      <c r="AI775" s="439"/>
      <c r="AJ775" s="439"/>
      <c r="AK775" s="439"/>
      <c r="BD775" s="44"/>
    </row>
    <row r="776" spans="1:56" ht="25.5" customHeight="1" x14ac:dyDescent="0.2">
      <c r="A776" s="32" t="str">
        <f>IF(OR('Rote Liste'!$BC776="H",'Rote Liste'!$BC776="V"),"",J776)</f>
        <v>nb</v>
      </c>
      <c r="B776" s="48" t="str">
        <f t="shared" si="13"/>
        <v/>
      </c>
      <c r="C776" s="49" t="s">
        <v>911</v>
      </c>
      <c r="D776" s="50"/>
      <c r="E776" s="51"/>
      <c r="F776" s="52"/>
      <c r="G776" s="53"/>
      <c r="H776" s="53"/>
      <c r="I776" s="54"/>
      <c r="J776" s="54" t="str">
        <f>INDEX(ESV!$D$1:$D$567,MATCH(IF(ISNA(INDEX(KLAV!$B$2:$B$10,MATCH(IF(ISBLANK($D776)," ",$D776),KLAV!$A$2:$A$10,0))+INDEX(KLAV!$B$13:$B$21,MATCH(IF(ISBLANK($E776)," ",$E776),KLAV!$A$13:$A$21,0))+INDEX(KLAV!$B$24:$B$30,MATCH(IF(ISBLANK($F776)," ",$F776),KLAV!$A$24:$A$30,0))),999,INDEX(KLAV!$B$2:$B$10,MATCH(IF(ISBLANK($D776)," ",$D776),KLAV!$A$2:$A$10,0))+INDEX(KLAV!$B$13:$B$21,MATCH(IF(ISBLANK($E776)," ",$E776),KLAV!$A$13:$A$21,0))+INDEX(KLAV!$B$24:$B$30,MATCH(IF(ISBLANK($F776)," ",$F776),KLAV!$A$24:$A$30,0))),ESV!$E$1:$E$567,))</f>
        <v>nb</v>
      </c>
      <c r="R776" s="42"/>
      <c r="S776" s="42"/>
      <c r="U776" s="43"/>
      <c r="Z776" s="44"/>
      <c r="AA776" s="44"/>
      <c r="AB776" s="436"/>
      <c r="AC776" s="437"/>
      <c r="AD776" s="300"/>
      <c r="AE776" s="438"/>
      <c r="AF776" s="438"/>
      <c r="AG776" s="438"/>
      <c r="AH776" s="439"/>
      <c r="AI776" s="439"/>
      <c r="AJ776" s="439"/>
      <c r="AK776" s="439"/>
      <c r="BD776" s="44"/>
    </row>
    <row r="777" spans="1:56" ht="25.5" customHeight="1" x14ac:dyDescent="0.2">
      <c r="A777" s="32" t="str">
        <f>IF(OR('Rote Liste'!$BC777="H",'Rote Liste'!$BC777="V"),"",J777)</f>
        <v>nb</v>
      </c>
      <c r="B777" s="48" t="str">
        <f t="shared" si="13"/>
        <v/>
      </c>
      <c r="C777" s="49" t="s">
        <v>912</v>
      </c>
      <c r="D777" s="50"/>
      <c r="E777" s="51"/>
      <c r="F777" s="52"/>
      <c r="G777" s="53"/>
      <c r="H777" s="53"/>
      <c r="I777" s="54"/>
      <c r="J777" s="54" t="str">
        <f>INDEX(ESV!$D$1:$D$567,MATCH(IF(ISNA(INDEX(KLAV!$B$2:$B$10,MATCH(IF(ISBLANK($D777)," ",$D777),KLAV!$A$2:$A$10,0))+INDEX(KLAV!$B$13:$B$21,MATCH(IF(ISBLANK($E777)," ",$E777),KLAV!$A$13:$A$21,0))+INDEX(KLAV!$B$24:$B$30,MATCH(IF(ISBLANK($F777)," ",$F777),KLAV!$A$24:$A$30,0))),999,INDEX(KLAV!$B$2:$B$10,MATCH(IF(ISBLANK($D777)," ",$D777),KLAV!$A$2:$A$10,0))+INDEX(KLAV!$B$13:$B$21,MATCH(IF(ISBLANK($E777)," ",$E777),KLAV!$A$13:$A$21,0))+INDEX(KLAV!$B$24:$B$30,MATCH(IF(ISBLANK($F777)," ",$F777),KLAV!$A$24:$A$30,0))),ESV!$E$1:$E$567,))</f>
        <v>nb</v>
      </c>
      <c r="R777" s="42"/>
      <c r="S777" s="42"/>
      <c r="U777" s="43"/>
      <c r="Z777" s="44"/>
      <c r="AA777" s="44"/>
      <c r="AB777" s="436"/>
      <c r="AC777" s="437"/>
      <c r="AD777" s="300"/>
      <c r="AE777" s="438"/>
      <c r="AF777" s="438"/>
      <c r="AG777" s="438"/>
      <c r="AH777" s="439"/>
      <c r="AI777" s="439"/>
      <c r="AJ777" s="439"/>
      <c r="AK777" s="439"/>
      <c r="BD777" s="44"/>
    </row>
    <row r="778" spans="1:56" ht="25.5" customHeight="1" x14ac:dyDescent="0.2">
      <c r="A778" s="32" t="str">
        <f>IF(OR('Rote Liste'!$BC778="H",'Rote Liste'!$BC778="V"),"",J778)</f>
        <v>nb</v>
      </c>
      <c r="B778" s="48" t="str">
        <f t="shared" si="13"/>
        <v/>
      </c>
      <c r="C778" s="49" t="s">
        <v>913</v>
      </c>
      <c r="D778" s="50"/>
      <c r="E778" s="51"/>
      <c r="F778" s="52"/>
      <c r="G778" s="53"/>
      <c r="H778" s="53"/>
      <c r="I778" s="54"/>
      <c r="J778" s="54" t="str">
        <f>INDEX(ESV!$D$1:$D$567,MATCH(IF(ISNA(INDEX(KLAV!$B$2:$B$10,MATCH(IF(ISBLANK($D778)," ",$D778),KLAV!$A$2:$A$10,0))+INDEX(KLAV!$B$13:$B$21,MATCH(IF(ISBLANK($E778)," ",$E778),KLAV!$A$13:$A$21,0))+INDEX(KLAV!$B$24:$B$30,MATCH(IF(ISBLANK($F778)," ",$F778),KLAV!$A$24:$A$30,0))),999,INDEX(KLAV!$B$2:$B$10,MATCH(IF(ISBLANK($D778)," ",$D778),KLAV!$A$2:$A$10,0))+INDEX(KLAV!$B$13:$B$21,MATCH(IF(ISBLANK($E778)," ",$E778),KLAV!$A$13:$A$21,0))+INDEX(KLAV!$B$24:$B$30,MATCH(IF(ISBLANK($F778)," ",$F778),KLAV!$A$24:$A$30,0))),ESV!$E$1:$E$567,))</f>
        <v>nb</v>
      </c>
      <c r="R778" s="42"/>
      <c r="S778" s="42"/>
      <c r="U778" s="43"/>
      <c r="Z778" s="44"/>
      <c r="AA778" s="44"/>
      <c r="AB778" s="436"/>
      <c r="AC778" s="437"/>
      <c r="AD778" s="300"/>
      <c r="AE778" s="438"/>
      <c r="AF778" s="438"/>
      <c r="AG778" s="438"/>
      <c r="AH778" s="439"/>
      <c r="AI778" s="439"/>
      <c r="AJ778" s="439"/>
      <c r="AK778" s="439"/>
      <c r="BD778" s="44"/>
    </row>
    <row r="779" spans="1:56" ht="25.5" customHeight="1" x14ac:dyDescent="0.2">
      <c r="A779" s="32" t="str">
        <f>IF(OR('Rote Liste'!$BC779="H",'Rote Liste'!$BC779="V"),"",J779)</f>
        <v>nb</v>
      </c>
      <c r="B779" s="48" t="str">
        <f t="shared" si="13"/>
        <v/>
      </c>
      <c r="C779" s="49" t="s">
        <v>914</v>
      </c>
      <c r="D779" s="50"/>
      <c r="E779" s="51"/>
      <c r="F779" s="52"/>
      <c r="G779" s="53"/>
      <c r="H779" s="53"/>
      <c r="I779" s="54"/>
      <c r="J779" s="54" t="str">
        <f>INDEX(ESV!$D$1:$D$567,MATCH(IF(ISNA(INDEX(KLAV!$B$2:$B$10,MATCH(IF(ISBLANK($D779)," ",$D779),KLAV!$A$2:$A$10,0))+INDEX(KLAV!$B$13:$B$21,MATCH(IF(ISBLANK($E779)," ",$E779),KLAV!$A$13:$A$21,0))+INDEX(KLAV!$B$24:$B$30,MATCH(IF(ISBLANK($F779)," ",$F779),KLAV!$A$24:$A$30,0))),999,INDEX(KLAV!$B$2:$B$10,MATCH(IF(ISBLANK($D779)," ",$D779),KLAV!$A$2:$A$10,0))+INDEX(KLAV!$B$13:$B$21,MATCH(IF(ISBLANK($E779)," ",$E779),KLAV!$A$13:$A$21,0))+INDEX(KLAV!$B$24:$B$30,MATCH(IF(ISBLANK($F779)," ",$F779),KLAV!$A$24:$A$30,0))),ESV!$E$1:$E$567,))</f>
        <v>nb</v>
      </c>
      <c r="R779" s="42"/>
      <c r="S779" s="42"/>
      <c r="U779" s="43"/>
      <c r="Z779" s="44"/>
      <c r="AA779" s="44"/>
      <c r="AB779" s="436"/>
      <c r="AC779" s="437"/>
      <c r="AD779" s="300"/>
      <c r="AE779" s="438"/>
      <c r="AF779" s="438"/>
      <c r="AG779" s="438"/>
      <c r="AH779" s="439"/>
      <c r="AI779" s="439"/>
      <c r="AJ779" s="439"/>
      <c r="AK779" s="439"/>
      <c r="BD779" s="44"/>
    </row>
    <row r="780" spans="1:56" ht="25.5" customHeight="1" x14ac:dyDescent="0.2">
      <c r="A780" s="32" t="str">
        <f>IF(OR('Rote Liste'!$BC780="H",'Rote Liste'!$BC780="V"),"",J780)</f>
        <v>nb</v>
      </c>
      <c r="B780" s="48" t="str">
        <f t="shared" si="13"/>
        <v/>
      </c>
      <c r="C780" s="49" t="s">
        <v>915</v>
      </c>
      <c r="D780" s="50"/>
      <c r="E780" s="51"/>
      <c r="F780" s="52"/>
      <c r="G780" s="53"/>
      <c r="H780" s="53"/>
      <c r="I780" s="54"/>
      <c r="J780" s="54" t="str">
        <f>INDEX(ESV!$D$1:$D$567,MATCH(IF(ISNA(INDEX(KLAV!$B$2:$B$10,MATCH(IF(ISBLANK($D780)," ",$D780),KLAV!$A$2:$A$10,0))+INDEX(KLAV!$B$13:$B$21,MATCH(IF(ISBLANK($E780)," ",$E780),KLAV!$A$13:$A$21,0))+INDEX(KLAV!$B$24:$B$30,MATCH(IF(ISBLANK($F780)," ",$F780),KLAV!$A$24:$A$30,0))),999,INDEX(KLAV!$B$2:$B$10,MATCH(IF(ISBLANK($D780)," ",$D780),KLAV!$A$2:$A$10,0))+INDEX(KLAV!$B$13:$B$21,MATCH(IF(ISBLANK($E780)," ",$E780),KLAV!$A$13:$A$21,0))+INDEX(KLAV!$B$24:$B$30,MATCH(IF(ISBLANK($F780)," ",$F780),KLAV!$A$24:$A$30,0))),ESV!$E$1:$E$567,))</f>
        <v>nb</v>
      </c>
      <c r="R780" s="42"/>
      <c r="S780" s="42"/>
      <c r="U780" s="43"/>
      <c r="Z780" s="44"/>
      <c r="AA780" s="44"/>
      <c r="AB780" s="436"/>
      <c r="AC780" s="437"/>
      <c r="AD780" s="300"/>
      <c r="AE780" s="438"/>
      <c r="AF780" s="438"/>
      <c r="AG780" s="438"/>
      <c r="AH780" s="439"/>
      <c r="AI780" s="439"/>
      <c r="AJ780" s="439"/>
      <c r="AK780" s="439"/>
      <c r="BD780" s="44"/>
    </row>
    <row r="781" spans="1:56" ht="25.5" customHeight="1" x14ac:dyDescent="0.2">
      <c r="A781" s="32" t="str">
        <f>IF(OR('Rote Liste'!$BC781="H",'Rote Liste'!$BC781="V"),"",J781)</f>
        <v>nb</v>
      </c>
      <c r="B781" s="48" t="str">
        <f t="shared" si="13"/>
        <v/>
      </c>
      <c r="C781" s="49" t="s">
        <v>916</v>
      </c>
      <c r="D781" s="50"/>
      <c r="E781" s="51"/>
      <c r="F781" s="52"/>
      <c r="G781" s="53"/>
      <c r="H781" s="53"/>
      <c r="I781" s="54"/>
      <c r="J781" s="54" t="str">
        <f>INDEX(ESV!$D$1:$D$567,MATCH(IF(ISNA(INDEX(KLAV!$B$2:$B$10,MATCH(IF(ISBLANK($D781)," ",$D781),KLAV!$A$2:$A$10,0))+INDEX(KLAV!$B$13:$B$21,MATCH(IF(ISBLANK($E781)," ",$E781),KLAV!$A$13:$A$21,0))+INDEX(KLAV!$B$24:$B$30,MATCH(IF(ISBLANK($F781)," ",$F781),KLAV!$A$24:$A$30,0))),999,INDEX(KLAV!$B$2:$B$10,MATCH(IF(ISBLANK($D781)," ",$D781),KLAV!$A$2:$A$10,0))+INDEX(KLAV!$B$13:$B$21,MATCH(IF(ISBLANK($E781)," ",$E781),KLAV!$A$13:$A$21,0))+INDEX(KLAV!$B$24:$B$30,MATCH(IF(ISBLANK($F781)," ",$F781),KLAV!$A$24:$A$30,0))),ESV!$E$1:$E$567,))</f>
        <v>nb</v>
      </c>
      <c r="R781" s="42"/>
      <c r="S781" s="42"/>
      <c r="U781" s="43"/>
      <c r="Z781" s="44"/>
      <c r="AA781" s="44"/>
      <c r="AB781" s="436"/>
      <c r="AC781" s="437"/>
      <c r="AD781" s="300"/>
      <c r="AE781" s="438"/>
      <c r="AF781" s="438"/>
      <c r="AG781" s="438"/>
      <c r="AH781" s="439"/>
      <c r="AI781" s="439"/>
      <c r="AJ781" s="439"/>
      <c r="AK781" s="439"/>
      <c r="BD781" s="44"/>
    </row>
    <row r="782" spans="1:56" ht="25.5" customHeight="1" x14ac:dyDescent="0.2">
      <c r="A782" s="32" t="str">
        <f>IF(OR('Rote Liste'!$BC782="H",'Rote Liste'!$BC782="V"),"",J782)</f>
        <v>nb</v>
      </c>
      <c r="B782" s="48" t="str">
        <f t="shared" si="13"/>
        <v/>
      </c>
      <c r="C782" s="49" t="s">
        <v>917</v>
      </c>
      <c r="D782" s="50"/>
      <c r="E782" s="51"/>
      <c r="F782" s="52"/>
      <c r="G782" s="53"/>
      <c r="H782" s="53"/>
      <c r="I782" s="54"/>
      <c r="J782" s="54" t="str">
        <f>INDEX(ESV!$D$1:$D$567,MATCH(IF(ISNA(INDEX(KLAV!$B$2:$B$10,MATCH(IF(ISBLANK($D782)," ",$D782),KLAV!$A$2:$A$10,0))+INDEX(KLAV!$B$13:$B$21,MATCH(IF(ISBLANK($E782)," ",$E782),KLAV!$A$13:$A$21,0))+INDEX(KLAV!$B$24:$B$30,MATCH(IF(ISBLANK($F782)," ",$F782),KLAV!$A$24:$A$30,0))),999,INDEX(KLAV!$B$2:$B$10,MATCH(IF(ISBLANK($D782)," ",$D782),KLAV!$A$2:$A$10,0))+INDEX(KLAV!$B$13:$B$21,MATCH(IF(ISBLANK($E782)," ",$E782),KLAV!$A$13:$A$21,0))+INDEX(KLAV!$B$24:$B$30,MATCH(IF(ISBLANK($F782)," ",$F782),KLAV!$A$24:$A$30,0))),ESV!$E$1:$E$567,))</f>
        <v>nb</v>
      </c>
      <c r="R782" s="42"/>
      <c r="S782" s="42"/>
      <c r="U782" s="43"/>
      <c r="Z782" s="44"/>
      <c r="AA782" s="44"/>
      <c r="AB782" s="436"/>
      <c r="AC782" s="437"/>
      <c r="AD782" s="300"/>
      <c r="AE782" s="438"/>
      <c r="AF782" s="438"/>
      <c r="AG782" s="438"/>
      <c r="AH782" s="439"/>
      <c r="AI782" s="439"/>
      <c r="AJ782" s="439"/>
      <c r="AK782" s="439"/>
      <c r="BD782" s="44"/>
    </row>
    <row r="783" spans="1:56" ht="25.5" customHeight="1" x14ac:dyDescent="0.2">
      <c r="A783" s="32" t="str">
        <f>IF(OR('Rote Liste'!$BC783="H",'Rote Liste'!$BC783="V"),"",J783)</f>
        <v>nb</v>
      </c>
      <c r="B783" s="48" t="str">
        <f t="shared" si="13"/>
        <v/>
      </c>
      <c r="C783" s="49" t="s">
        <v>3069</v>
      </c>
      <c r="D783" s="50"/>
      <c r="E783" s="51"/>
      <c r="F783" s="52"/>
      <c r="G783" s="53"/>
      <c r="H783" s="53"/>
      <c r="I783" s="54"/>
      <c r="J783" s="54" t="str">
        <f>INDEX(ESV!$D$1:$D$567,MATCH(IF(ISNA(INDEX(KLAV!$B$2:$B$10,MATCH(IF(ISBLANK($D783)," ",$D783),KLAV!$A$2:$A$10,0))+INDEX(KLAV!$B$13:$B$21,MATCH(IF(ISBLANK($E783)," ",$E783),KLAV!$A$13:$A$21,0))+INDEX(KLAV!$B$24:$B$30,MATCH(IF(ISBLANK($F783)," ",$F783),KLAV!$A$24:$A$30,0))),999,INDEX(KLAV!$B$2:$B$10,MATCH(IF(ISBLANK($D783)," ",$D783),KLAV!$A$2:$A$10,0))+INDEX(KLAV!$B$13:$B$21,MATCH(IF(ISBLANK($E783)," ",$E783),KLAV!$A$13:$A$21,0))+INDEX(KLAV!$B$24:$B$30,MATCH(IF(ISBLANK($F783)," ",$F783),KLAV!$A$24:$A$30,0))),ESV!$E$1:$E$567,))</f>
        <v>nb</v>
      </c>
      <c r="R783" s="42"/>
      <c r="S783" s="42"/>
      <c r="U783" s="43"/>
      <c r="Z783" s="44"/>
      <c r="AA783" s="44"/>
      <c r="AB783" s="436"/>
      <c r="AC783" s="437"/>
      <c r="AD783" s="300"/>
      <c r="AE783" s="438"/>
      <c r="AF783" s="438"/>
      <c r="AG783" s="438"/>
      <c r="AH783" s="439"/>
      <c r="AI783" s="439"/>
      <c r="AJ783" s="439"/>
      <c r="AK783" s="439"/>
      <c r="BD783" s="44"/>
    </row>
    <row r="784" spans="1:56" ht="25.5" customHeight="1" x14ac:dyDescent="0.2">
      <c r="A784" s="32" t="str">
        <f>IF(OR('Rote Liste'!$BC784="H",'Rote Liste'!$BC784="V"),"",J784)</f>
        <v>nb</v>
      </c>
      <c r="B784" s="48" t="str">
        <f t="shared" si="13"/>
        <v/>
      </c>
      <c r="C784" s="49" t="s">
        <v>918</v>
      </c>
      <c r="D784" s="50"/>
      <c r="E784" s="51"/>
      <c r="F784" s="52"/>
      <c r="G784" s="53"/>
      <c r="H784" s="53"/>
      <c r="I784" s="54"/>
      <c r="J784" s="54" t="str">
        <f>INDEX(ESV!$D$1:$D$567,MATCH(IF(ISNA(INDEX(KLAV!$B$2:$B$10,MATCH(IF(ISBLANK($D784)," ",$D784),KLAV!$A$2:$A$10,0))+INDEX(KLAV!$B$13:$B$21,MATCH(IF(ISBLANK($E784)," ",$E784),KLAV!$A$13:$A$21,0))+INDEX(KLAV!$B$24:$B$30,MATCH(IF(ISBLANK($F784)," ",$F784),KLAV!$A$24:$A$30,0))),999,INDEX(KLAV!$B$2:$B$10,MATCH(IF(ISBLANK($D784)," ",$D784),KLAV!$A$2:$A$10,0))+INDEX(KLAV!$B$13:$B$21,MATCH(IF(ISBLANK($E784)," ",$E784),KLAV!$A$13:$A$21,0))+INDEX(KLAV!$B$24:$B$30,MATCH(IF(ISBLANK($F784)," ",$F784),KLAV!$A$24:$A$30,0))),ESV!$E$1:$E$567,))</f>
        <v>nb</v>
      </c>
      <c r="R784" s="42"/>
      <c r="S784" s="42"/>
      <c r="U784" s="43"/>
      <c r="Z784" s="44"/>
      <c r="AA784" s="44"/>
      <c r="AB784" s="436"/>
      <c r="AC784" s="437"/>
      <c r="AD784" s="300"/>
      <c r="AE784" s="438"/>
      <c r="AF784" s="438"/>
      <c r="AG784" s="438"/>
      <c r="AH784" s="439"/>
      <c r="AI784" s="439"/>
      <c r="AJ784" s="439"/>
      <c r="AK784" s="439"/>
      <c r="BD784" s="44"/>
    </row>
    <row r="785" spans="1:56" ht="25.5" customHeight="1" x14ac:dyDescent="0.2">
      <c r="A785" s="32" t="str">
        <f>IF(OR('Rote Liste'!$BC785="H",'Rote Liste'!$BC785="V"),"",J785)</f>
        <v>nb</v>
      </c>
      <c r="B785" s="48" t="str">
        <f t="shared" si="13"/>
        <v/>
      </c>
      <c r="C785" s="49" t="s">
        <v>919</v>
      </c>
      <c r="D785" s="50"/>
      <c r="E785" s="51"/>
      <c r="F785" s="52"/>
      <c r="G785" s="53"/>
      <c r="H785" s="53"/>
      <c r="I785" s="54"/>
      <c r="J785" s="54" t="str">
        <f>INDEX(ESV!$D$1:$D$567,MATCH(IF(ISNA(INDEX(KLAV!$B$2:$B$10,MATCH(IF(ISBLANK($D785)," ",$D785),KLAV!$A$2:$A$10,0))+INDEX(KLAV!$B$13:$B$21,MATCH(IF(ISBLANK($E785)," ",$E785),KLAV!$A$13:$A$21,0))+INDEX(KLAV!$B$24:$B$30,MATCH(IF(ISBLANK($F785)," ",$F785),KLAV!$A$24:$A$30,0))),999,INDEX(KLAV!$B$2:$B$10,MATCH(IF(ISBLANK($D785)," ",$D785),KLAV!$A$2:$A$10,0))+INDEX(KLAV!$B$13:$B$21,MATCH(IF(ISBLANK($E785)," ",$E785),KLAV!$A$13:$A$21,0))+INDEX(KLAV!$B$24:$B$30,MATCH(IF(ISBLANK($F785)," ",$F785),KLAV!$A$24:$A$30,0))),ESV!$E$1:$E$567,))</f>
        <v>nb</v>
      </c>
      <c r="R785" s="42"/>
      <c r="S785" s="42"/>
      <c r="U785" s="43"/>
      <c r="Z785" s="44"/>
      <c r="AA785" s="44"/>
      <c r="AB785" s="436"/>
      <c r="AC785" s="437"/>
      <c r="AD785" s="300"/>
      <c r="AE785" s="438"/>
      <c r="AF785" s="438"/>
      <c r="AG785" s="438"/>
      <c r="AH785" s="439"/>
      <c r="AI785" s="439"/>
      <c r="AJ785" s="439"/>
      <c r="AK785" s="439"/>
      <c r="BD785" s="44"/>
    </row>
    <row r="786" spans="1:56" ht="25.5" customHeight="1" x14ac:dyDescent="0.2">
      <c r="A786" s="32" t="str">
        <f>IF(OR('Rote Liste'!$BC786="H",'Rote Liste'!$BC786="V"),"",J786)</f>
        <v>nb</v>
      </c>
      <c r="B786" s="48" t="str">
        <f t="shared" si="13"/>
        <v/>
      </c>
      <c r="C786" s="49" t="s">
        <v>920</v>
      </c>
      <c r="D786" s="50"/>
      <c r="E786" s="51"/>
      <c r="F786" s="52"/>
      <c r="G786" s="53"/>
      <c r="H786" s="53"/>
      <c r="I786" s="54"/>
      <c r="J786" s="54" t="str">
        <f>INDEX(ESV!$D$1:$D$567,MATCH(IF(ISNA(INDEX(KLAV!$B$2:$B$10,MATCH(IF(ISBLANK($D786)," ",$D786),KLAV!$A$2:$A$10,0))+INDEX(KLAV!$B$13:$B$21,MATCH(IF(ISBLANK($E786)," ",$E786),KLAV!$A$13:$A$21,0))+INDEX(KLAV!$B$24:$B$30,MATCH(IF(ISBLANK($F786)," ",$F786),KLAV!$A$24:$A$30,0))),999,INDEX(KLAV!$B$2:$B$10,MATCH(IF(ISBLANK($D786)," ",$D786),KLAV!$A$2:$A$10,0))+INDEX(KLAV!$B$13:$B$21,MATCH(IF(ISBLANK($E786)," ",$E786),KLAV!$A$13:$A$21,0))+INDEX(KLAV!$B$24:$B$30,MATCH(IF(ISBLANK($F786)," ",$F786),KLAV!$A$24:$A$30,0))),ESV!$E$1:$E$567,))</f>
        <v>nb</v>
      </c>
      <c r="R786" s="42"/>
      <c r="S786" s="42"/>
      <c r="U786" s="43"/>
      <c r="Z786" s="44"/>
      <c r="AA786" s="44"/>
      <c r="AB786" s="436"/>
      <c r="AC786" s="437"/>
      <c r="AD786" s="300"/>
      <c r="AE786" s="438"/>
      <c r="AF786" s="438"/>
      <c r="AG786" s="438"/>
      <c r="AH786" s="439"/>
      <c r="AI786" s="439"/>
      <c r="AJ786" s="439"/>
      <c r="AK786" s="439"/>
      <c r="BD786" s="44"/>
    </row>
    <row r="787" spans="1:56" ht="25.5" customHeight="1" x14ac:dyDescent="0.2">
      <c r="A787" s="32" t="str">
        <f>IF(OR('Rote Liste'!$BC787="H",'Rote Liste'!$BC787="V"),"",J787)</f>
        <v>nb</v>
      </c>
      <c r="B787" s="48" t="str">
        <f t="shared" si="13"/>
        <v/>
      </c>
      <c r="C787" s="49" t="s">
        <v>921</v>
      </c>
      <c r="D787" s="50"/>
      <c r="E787" s="51"/>
      <c r="F787" s="52"/>
      <c r="G787" s="53"/>
      <c r="H787" s="53"/>
      <c r="I787" s="54"/>
      <c r="J787" s="54" t="str">
        <f>INDEX(ESV!$D$1:$D$567,MATCH(IF(ISNA(INDEX(KLAV!$B$2:$B$10,MATCH(IF(ISBLANK($D787)," ",$D787),KLAV!$A$2:$A$10,0))+INDEX(KLAV!$B$13:$B$21,MATCH(IF(ISBLANK($E787)," ",$E787),KLAV!$A$13:$A$21,0))+INDEX(KLAV!$B$24:$B$30,MATCH(IF(ISBLANK($F787)," ",$F787),KLAV!$A$24:$A$30,0))),999,INDEX(KLAV!$B$2:$B$10,MATCH(IF(ISBLANK($D787)," ",$D787),KLAV!$A$2:$A$10,0))+INDEX(KLAV!$B$13:$B$21,MATCH(IF(ISBLANK($E787)," ",$E787),KLAV!$A$13:$A$21,0))+INDEX(KLAV!$B$24:$B$30,MATCH(IF(ISBLANK($F787)," ",$F787),KLAV!$A$24:$A$30,0))),ESV!$E$1:$E$567,))</f>
        <v>nb</v>
      </c>
      <c r="R787" s="42"/>
      <c r="S787" s="42"/>
      <c r="U787" s="43"/>
      <c r="Z787" s="44"/>
      <c r="AA787" s="44"/>
      <c r="AB787" s="436"/>
      <c r="AC787" s="437"/>
      <c r="AD787" s="300"/>
      <c r="AE787" s="438"/>
      <c r="AF787" s="438"/>
      <c r="AG787" s="438"/>
      <c r="AH787" s="439"/>
      <c r="AI787" s="439"/>
      <c r="AJ787" s="439"/>
      <c r="AK787" s="439"/>
      <c r="BD787" s="44"/>
    </row>
    <row r="788" spans="1:56" ht="25.5" customHeight="1" x14ac:dyDescent="0.2">
      <c r="A788" s="32" t="str">
        <f>IF(OR('Rote Liste'!$BC788="H",'Rote Liste'!$BC788="V"),"",J788)</f>
        <v>nb</v>
      </c>
      <c r="B788" s="48" t="str">
        <f t="shared" si="13"/>
        <v/>
      </c>
      <c r="C788" s="49" t="s">
        <v>922</v>
      </c>
      <c r="D788" s="50"/>
      <c r="E788" s="51"/>
      <c r="F788" s="52"/>
      <c r="G788" s="53"/>
      <c r="H788" s="53"/>
      <c r="I788" s="54"/>
      <c r="J788" s="54" t="str">
        <f>INDEX(ESV!$D$1:$D$567,MATCH(IF(ISNA(INDEX(KLAV!$B$2:$B$10,MATCH(IF(ISBLANK($D788)," ",$D788),KLAV!$A$2:$A$10,0))+INDEX(KLAV!$B$13:$B$21,MATCH(IF(ISBLANK($E788)," ",$E788),KLAV!$A$13:$A$21,0))+INDEX(KLAV!$B$24:$B$30,MATCH(IF(ISBLANK($F788)," ",$F788),KLAV!$A$24:$A$30,0))),999,INDEX(KLAV!$B$2:$B$10,MATCH(IF(ISBLANK($D788)," ",$D788),KLAV!$A$2:$A$10,0))+INDEX(KLAV!$B$13:$B$21,MATCH(IF(ISBLANK($E788)," ",$E788),KLAV!$A$13:$A$21,0))+INDEX(KLAV!$B$24:$B$30,MATCH(IF(ISBLANK($F788)," ",$F788),KLAV!$A$24:$A$30,0))),ESV!$E$1:$E$567,))</f>
        <v>nb</v>
      </c>
      <c r="R788" s="42"/>
      <c r="S788" s="42"/>
      <c r="U788" s="43"/>
      <c r="Z788" s="44"/>
      <c r="AA788" s="44"/>
      <c r="AB788" s="436"/>
      <c r="AC788" s="437"/>
      <c r="AD788" s="300"/>
      <c r="AE788" s="438"/>
      <c r="AF788" s="438"/>
      <c r="AG788" s="438"/>
      <c r="AH788" s="439"/>
      <c r="AI788" s="439"/>
      <c r="AJ788" s="439"/>
      <c r="AK788" s="439"/>
      <c r="BD788" s="44"/>
    </row>
    <row r="789" spans="1:56" ht="25.5" customHeight="1" x14ac:dyDescent="0.2">
      <c r="A789" s="32" t="str">
        <f>IF(OR('Rote Liste'!$BC789="H",'Rote Liste'!$BC789="V"),"",J789)</f>
        <v>nb</v>
      </c>
      <c r="B789" s="48" t="str">
        <f t="shared" si="13"/>
        <v/>
      </c>
      <c r="C789" s="49" t="s">
        <v>923</v>
      </c>
      <c r="D789" s="50"/>
      <c r="E789" s="51"/>
      <c r="F789" s="52"/>
      <c r="G789" s="53"/>
      <c r="H789" s="53"/>
      <c r="I789" s="54"/>
      <c r="J789" s="54" t="str">
        <f>INDEX(ESV!$D$1:$D$567,MATCH(IF(ISNA(INDEX(KLAV!$B$2:$B$10,MATCH(IF(ISBLANK($D789)," ",$D789),KLAV!$A$2:$A$10,0))+INDEX(KLAV!$B$13:$B$21,MATCH(IF(ISBLANK($E789)," ",$E789),KLAV!$A$13:$A$21,0))+INDEX(KLAV!$B$24:$B$30,MATCH(IF(ISBLANK($F789)," ",$F789),KLAV!$A$24:$A$30,0))),999,INDEX(KLAV!$B$2:$B$10,MATCH(IF(ISBLANK($D789)," ",$D789),KLAV!$A$2:$A$10,0))+INDEX(KLAV!$B$13:$B$21,MATCH(IF(ISBLANK($E789)," ",$E789),KLAV!$A$13:$A$21,0))+INDEX(KLAV!$B$24:$B$30,MATCH(IF(ISBLANK($F789)," ",$F789),KLAV!$A$24:$A$30,0))),ESV!$E$1:$E$567,))</f>
        <v>nb</v>
      </c>
      <c r="R789" s="42"/>
      <c r="S789" s="42"/>
      <c r="U789" s="43"/>
      <c r="Z789" s="44"/>
      <c r="AA789" s="44"/>
      <c r="AB789" s="436"/>
      <c r="AC789" s="437"/>
      <c r="AD789" s="300"/>
      <c r="AE789" s="438"/>
      <c r="AF789" s="438"/>
      <c r="AG789" s="438"/>
      <c r="AH789" s="439"/>
      <c r="AI789" s="439"/>
      <c r="AJ789" s="439"/>
      <c r="AK789" s="439"/>
      <c r="BD789" s="44"/>
    </row>
    <row r="790" spans="1:56" ht="25.5" customHeight="1" x14ac:dyDescent="0.2">
      <c r="A790" s="32" t="str">
        <f>IF(OR('Rote Liste'!$BC790="H",'Rote Liste'!$BC790="V"),"",J790)</f>
        <v>nb</v>
      </c>
      <c r="B790" s="48" t="str">
        <f t="shared" si="13"/>
        <v/>
      </c>
      <c r="C790" s="49" t="s">
        <v>924</v>
      </c>
      <c r="D790" s="50"/>
      <c r="E790" s="51"/>
      <c r="F790" s="52"/>
      <c r="G790" s="53"/>
      <c r="H790" s="53"/>
      <c r="I790" s="54"/>
      <c r="J790" s="54" t="str">
        <f>INDEX(ESV!$D$1:$D$567,MATCH(IF(ISNA(INDEX(KLAV!$B$2:$B$10,MATCH(IF(ISBLANK($D790)," ",$D790),KLAV!$A$2:$A$10,0))+INDEX(KLAV!$B$13:$B$21,MATCH(IF(ISBLANK($E790)," ",$E790),KLAV!$A$13:$A$21,0))+INDEX(KLAV!$B$24:$B$30,MATCH(IF(ISBLANK($F790)," ",$F790),KLAV!$A$24:$A$30,0))),999,INDEX(KLAV!$B$2:$B$10,MATCH(IF(ISBLANK($D790)," ",$D790),KLAV!$A$2:$A$10,0))+INDEX(KLAV!$B$13:$B$21,MATCH(IF(ISBLANK($E790)," ",$E790),KLAV!$A$13:$A$21,0))+INDEX(KLAV!$B$24:$B$30,MATCH(IF(ISBLANK($F790)," ",$F790),KLAV!$A$24:$A$30,0))),ESV!$E$1:$E$567,))</f>
        <v>nb</v>
      </c>
      <c r="R790" s="42"/>
      <c r="S790" s="42"/>
      <c r="U790" s="43"/>
      <c r="Z790" s="44"/>
      <c r="AA790" s="44"/>
      <c r="AB790" s="436"/>
      <c r="AC790" s="437"/>
      <c r="AD790" s="300"/>
      <c r="AE790" s="438"/>
      <c r="AF790" s="438"/>
      <c r="AG790" s="438"/>
      <c r="AH790" s="439"/>
      <c r="AI790" s="439"/>
      <c r="AJ790" s="439"/>
      <c r="AK790" s="439"/>
      <c r="BD790" s="44"/>
    </row>
    <row r="791" spans="1:56" ht="25.5" customHeight="1" x14ac:dyDescent="0.2">
      <c r="A791" s="32" t="str">
        <f>IF(OR('Rote Liste'!$BC791="H",'Rote Liste'!$BC791="V"),"",J791)</f>
        <v>nb</v>
      </c>
      <c r="B791" s="48" t="str">
        <f t="shared" si="13"/>
        <v/>
      </c>
      <c r="C791" s="49" t="s">
        <v>925</v>
      </c>
      <c r="D791" s="50"/>
      <c r="E791" s="51"/>
      <c r="F791" s="52"/>
      <c r="G791" s="53"/>
      <c r="H791" s="53"/>
      <c r="I791" s="54"/>
      <c r="J791" s="54" t="str">
        <f>INDEX(ESV!$D$1:$D$567,MATCH(IF(ISNA(INDEX(KLAV!$B$2:$B$10,MATCH(IF(ISBLANK($D791)," ",$D791),KLAV!$A$2:$A$10,0))+INDEX(KLAV!$B$13:$B$21,MATCH(IF(ISBLANK($E791)," ",$E791),KLAV!$A$13:$A$21,0))+INDEX(KLAV!$B$24:$B$30,MATCH(IF(ISBLANK($F791)," ",$F791),KLAV!$A$24:$A$30,0))),999,INDEX(KLAV!$B$2:$B$10,MATCH(IF(ISBLANK($D791)," ",$D791),KLAV!$A$2:$A$10,0))+INDEX(KLAV!$B$13:$B$21,MATCH(IF(ISBLANK($E791)," ",$E791),KLAV!$A$13:$A$21,0))+INDEX(KLAV!$B$24:$B$30,MATCH(IF(ISBLANK($F791)," ",$F791),KLAV!$A$24:$A$30,0))),ESV!$E$1:$E$567,))</f>
        <v>nb</v>
      </c>
      <c r="R791" s="42"/>
      <c r="S791" s="42"/>
      <c r="U791" s="43"/>
      <c r="Z791" s="44"/>
      <c r="AA791" s="44"/>
      <c r="AB791" s="436"/>
      <c r="AC791" s="437"/>
      <c r="AD791" s="300"/>
      <c r="AE791" s="438"/>
      <c r="AF791" s="438"/>
      <c r="AG791" s="438"/>
      <c r="AH791" s="439"/>
      <c r="AI791" s="439"/>
      <c r="AJ791" s="439"/>
      <c r="AK791" s="439"/>
      <c r="BD791" s="44"/>
    </row>
    <row r="792" spans="1:56" ht="25.5" customHeight="1" x14ac:dyDescent="0.2">
      <c r="A792" s="32" t="str">
        <f>IF(OR('Rote Liste'!$BC792="H",'Rote Liste'!$BC792="V"),"",J792)</f>
        <v>nb</v>
      </c>
      <c r="B792" s="48" t="str">
        <f t="shared" si="13"/>
        <v/>
      </c>
      <c r="C792" s="49" t="s">
        <v>3217</v>
      </c>
      <c r="D792" s="50"/>
      <c r="E792" s="51"/>
      <c r="F792" s="52"/>
      <c r="G792" s="53"/>
      <c r="H792" s="53"/>
      <c r="I792" s="54"/>
      <c r="J792" s="54" t="str">
        <f>INDEX(ESV!$D$1:$D$567,MATCH(IF(ISNA(INDEX(KLAV!$B$2:$B$10,MATCH(IF(ISBLANK($D792)," ",$D792),KLAV!$A$2:$A$10,0))+INDEX(KLAV!$B$13:$B$21,MATCH(IF(ISBLANK($E792)," ",$E792),KLAV!$A$13:$A$21,0))+INDEX(KLAV!$B$24:$B$30,MATCH(IF(ISBLANK($F792)," ",$F792),KLAV!$A$24:$A$30,0))),999,INDEX(KLAV!$B$2:$B$10,MATCH(IF(ISBLANK($D792)," ",$D792),KLAV!$A$2:$A$10,0))+INDEX(KLAV!$B$13:$B$21,MATCH(IF(ISBLANK($E792)," ",$E792),KLAV!$A$13:$A$21,0))+INDEX(KLAV!$B$24:$B$30,MATCH(IF(ISBLANK($F792)," ",$F792),KLAV!$A$24:$A$30,0))),ESV!$E$1:$E$567,))</f>
        <v>nb</v>
      </c>
      <c r="R792" s="42"/>
      <c r="S792" s="42"/>
      <c r="U792" s="43"/>
      <c r="Z792" s="44"/>
      <c r="AA792" s="44"/>
      <c r="AB792" s="436"/>
      <c r="AC792" s="437"/>
      <c r="AD792" s="300"/>
      <c r="AE792" s="438"/>
      <c r="AF792" s="438"/>
      <c r="AG792" s="438"/>
      <c r="AH792" s="439"/>
      <c r="AI792" s="439"/>
      <c r="AJ792" s="439"/>
      <c r="AK792" s="439"/>
      <c r="BD792" s="44"/>
    </row>
    <row r="793" spans="1:56" ht="25.5" customHeight="1" x14ac:dyDescent="0.2">
      <c r="A793" s="32" t="str">
        <f>IF(OR('Rote Liste'!$BC793="H",'Rote Liste'!$BC793="V"),"",J793)</f>
        <v>nb</v>
      </c>
      <c r="B793" s="48" t="str">
        <f t="shared" si="13"/>
        <v/>
      </c>
      <c r="C793" s="49" t="s">
        <v>3070</v>
      </c>
      <c r="D793" s="50"/>
      <c r="E793" s="51"/>
      <c r="F793" s="52"/>
      <c r="G793" s="53"/>
      <c r="H793" s="53"/>
      <c r="I793" s="54"/>
      <c r="J793" s="54" t="str">
        <f>INDEX(ESV!$D$1:$D$567,MATCH(IF(ISNA(INDEX(KLAV!$B$2:$B$10,MATCH(IF(ISBLANK($D793)," ",$D793),KLAV!$A$2:$A$10,0))+INDEX(KLAV!$B$13:$B$21,MATCH(IF(ISBLANK($E793)," ",$E793),KLAV!$A$13:$A$21,0))+INDEX(KLAV!$B$24:$B$30,MATCH(IF(ISBLANK($F793)," ",$F793),KLAV!$A$24:$A$30,0))),999,INDEX(KLAV!$B$2:$B$10,MATCH(IF(ISBLANK($D793)," ",$D793),KLAV!$A$2:$A$10,0))+INDEX(KLAV!$B$13:$B$21,MATCH(IF(ISBLANK($E793)," ",$E793),KLAV!$A$13:$A$21,0))+INDEX(KLAV!$B$24:$B$30,MATCH(IF(ISBLANK($F793)," ",$F793),KLAV!$A$24:$A$30,0))),ESV!$E$1:$E$567,))</f>
        <v>nb</v>
      </c>
      <c r="R793" s="42"/>
      <c r="S793" s="42"/>
      <c r="U793" s="43"/>
      <c r="Z793" s="44"/>
      <c r="AA793" s="44"/>
      <c r="AB793" s="436"/>
      <c r="AC793" s="437"/>
      <c r="AD793" s="300"/>
      <c r="AE793" s="438"/>
      <c r="AF793" s="438"/>
      <c r="AG793" s="438"/>
      <c r="AH793" s="439"/>
      <c r="AI793" s="439"/>
      <c r="AJ793" s="439"/>
      <c r="AK793" s="439"/>
      <c r="BD793" s="44"/>
    </row>
    <row r="794" spans="1:56" ht="25.5" customHeight="1" x14ac:dyDescent="0.2">
      <c r="A794" s="32" t="str">
        <f>IF(OR('Rote Liste'!$BC794="H",'Rote Liste'!$BC794="V"),"",J794)</f>
        <v>nb</v>
      </c>
      <c r="B794" s="48" t="str">
        <f t="shared" si="13"/>
        <v/>
      </c>
      <c r="C794" s="49" t="s">
        <v>926</v>
      </c>
      <c r="D794" s="50"/>
      <c r="E794" s="51"/>
      <c r="F794" s="52"/>
      <c r="G794" s="53"/>
      <c r="H794" s="53"/>
      <c r="I794" s="54"/>
      <c r="J794" s="54" t="str">
        <f>INDEX(ESV!$D$1:$D$567,MATCH(IF(ISNA(INDEX(KLAV!$B$2:$B$10,MATCH(IF(ISBLANK($D794)," ",$D794),KLAV!$A$2:$A$10,0))+INDEX(KLAV!$B$13:$B$21,MATCH(IF(ISBLANK($E794)," ",$E794),KLAV!$A$13:$A$21,0))+INDEX(KLAV!$B$24:$B$30,MATCH(IF(ISBLANK($F794)," ",$F794),KLAV!$A$24:$A$30,0))),999,INDEX(KLAV!$B$2:$B$10,MATCH(IF(ISBLANK($D794)," ",$D794),KLAV!$A$2:$A$10,0))+INDEX(KLAV!$B$13:$B$21,MATCH(IF(ISBLANK($E794)," ",$E794),KLAV!$A$13:$A$21,0))+INDEX(KLAV!$B$24:$B$30,MATCH(IF(ISBLANK($F794)," ",$F794),KLAV!$A$24:$A$30,0))),ESV!$E$1:$E$567,))</f>
        <v>nb</v>
      </c>
      <c r="R794" s="42"/>
      <c r="S794" s="42"/>
      <c r="U794" s="43"/>
      <c r="Z794" s="44"/>
      <c r="AA794" s="44"/>
      <c r="AB794" s="436"/>
      <c r="AC794" s="437"/>
      <c r="AD794" s="300"/>
      <c r="AE794" s="438"/>
      <c r="AF794" s="438"/>
      <c r="AG794" s="438"/>
      <c r="AH794" s="439"/>
      <c r="AI794" s="439"/>
      <c r="AJ794" s="439"/>
      <c r="AK794" s="439"/>
      <c r="BD794" s="44"/>
    </row>
    <row r="795" spans="1:56" ht="25.5" customHeight="1" x14ac:dyDescent="0.2">
      <c r="A795" s="32" t="str">
        <f>IF(OR('Rote Liste'!$BC795="H",'Rote Liste'!$BC795="V"),"",J795)</f>
        <v>nb</v>
      </c>
      <c r="B795" s="48" t="str">
        <f t="shared" si="13"/>
        <v/>
      </c>
      <c r="C795" s="49" t="s">
        <v>927</v>
      </c>
      <c r="D795" s="50"/>
      <c r="E795" s="51"/>
      <c r="F795" s="52"/>
      <c r="G795" s="53"/>
      <c r="H795" s="53"/>
      <c r="I795" s="54"/>
      <c r="J795" s="54" t="str">
        <f>INDEX(ESV!$D$1:$D$567,MATCH(IF(ISNA(INDEX(KLAV!$B$2:$B$10,MATCH(IF(ISBLANK($D795)," ",$D795),KLAV!$A$2:$A$10,0))+INDEX(KLAV!$B$13:$B$21,MATCH(IF(ISBLANK($E795)," ",$E795),KLAV!$A$13:$A$21,0))+INDEX(KLAV!$B$24:$B$30,MATCH(IF(ISBLANK($F795)," ",$F795),KLAV!$A$24:$A$30,0))),999,INDEX(KLAV!$B$2:$B$10,MATCH(IF(ISBLANK($D795)," ",$D795),KLAV!$A$2:$A$10,0))+INDEX(KLAV!$B$13:$B$21,MATCH(IF(ISBLANK($E795)," ",$E795),KLAV!$A$13:$A$21,0))+INDEX(KLAV!$B$24:$B$30,MATCH(IF(ISBLANK($F795)," ",$F795),KLAV!$A$24:$A$30,0))),ESV!$E$1:$E$567,))</f>
        <v>nb</v>
      </c>
      <c r="R795" s="42"/>
      <c r="S795" s="42"/>
      <c r="U795" s="43"/>
      <c r="Z795" s="44"/>
      <c r="AA795" s="44"/>
      <c r="AB795" s="436"/>
      <c r="AC795" s="437"/>
      <c r="AD795" s="300"/>
      <c r="AE795" s="438"/>
      <c r="AF795" s="438"/>
      <c r="AG795" s="438"/>
      <c r="AH795" s="439"/>
      <c r="AI795" s="439"/>
      <c r="AJ795" s="439"/>
      <c r="AK795" s="439"/>
      <c r="BD795" s="44"/>
    </row>
    <row r="796" spans="1:56" ht="25.5" customHeight="1" x14ac:dyDescent="0.2">
      <c r="A796" s="32" t="str">
        <f>IF(OR('Rote Liste'!$BC796="H",'Rote Liste'!$BC796="V"),"",J796)</f>
        <v>nb</v>
      </c>
      <c r="B796" s="48" t="str">
        <f t="shared" si="13"/>
        <v/>
      </c>
      <c r="C796" s="49" t="s">
        <v>3071</v>
      </c>
      <c r="D796" s="50"/>
      <c r="E796" s="51"/>
      <c r="F796" s="52"/>
      <c r="G796" s="53"/>
      <c r="H796" s="53"/>
      <c r="I796" s="54"/>
      <c r="J796" s="54" t="str">
        <f>INDEX(ESV!$D$1:$D$567,MATCH(IF(ISNA(INDEX(KLAV!$B$2:$B$10,MATCH(IF(ISBLANK($D796)," ",$D796),KLAV!$A$2:$A$10,0))+INDEX(KLAV!$B$13:$B$21,MATCH(IF(ISBLANK($E796)," ",$E796),KLAV!$A$13:$A$21,0))+INDEX(KLAV!$B$24:$B$30,MATCH(IF(ISBLANK($F796)," ",$F796),KLAV!$A$24:$A$30,0))),999,INDEX(KLAV!$B$2:$B$10,MATCH(IF(ISBLANK($D796)," ",$D796),KLAV!$A$2:$A$10,0))+INDEX(KLAV!$B$13:$B$21,MATCH(IF(ISBLANK($E796)," ",$E796),KLAV!$A$13:$A$21,0))+INDEX(KLAV!$B$24:$B$30,MATCH(IF(ISBLANK($F796)," ",$F796),KLAV!$A$24:$A$30,0))),ESV!$E$1:$E$567,))</f>
        <v>nb</v>
      </c>
      <c r="R796" s="42"/>
      <c r="S796" s="42"/>
      <c r="U796" s="43"/>
      <c r="Z796" s="44"/>
      <c r="AA796" s="44"/>
      <c r="AB796" s="436"/>
      <c r="AC796" s="437"/>
      <c r="AD796" s="300"/>
      <c r="AE796" s="438"/>
      <c r="AF796" s="438"/>
      <c r="AG796" s="438"/>
      <c r="AH796" s="439"/>
      <c r="AI796" s="439"/>
      <c r="AJ796" s="439"/>
      <c r="AK796" s="439"/>
      <c r="BD796" s="44"/>
    </row>
    <row r="797" spans="1:56" ht="25.5" customHeight="1" x14ac:dyDescent="0.2">
      <c r="A797" s="32" t="str">
        <f>IF(OR('Rote Liste'!$BC797="H",'Rote Liste'!$BC797="V"),"",J797)</f>
        <v>nb</v>
      </c>
      <c r="B797" s="48" t="str">
        <f t="shared" si="13"/>
        <v/>
      </c>
      <c r="C797" s="49" t="s">
        <v>928</v>
      </c>
      <c r="D797" s="50"/>
      <c r="E797" s="51"/>
      <c r="F797" s="52"/>
      <c r="G797" s="53"/>
      <c r="H797" s="53"/>
      <c r="I797" s="54"/>
      <c r="J797" s="54" t="str">
        <f>INDEX(ESV!$D$1:$D$567,MATCH(IF(ISNA(INDEX(KLAV!$B$2:$B$10,MATCH(IF(ISBLANK($D797)," ",$D797),KLAV!$A$2:$A$10,0))+INDEX(KLAV!$B$13:$B$21,MATCH(IF(ISBLANK($E797)," ",$E797),KLAV!$A$13:$A$21,0))+INDEX(KLAV!$B$24:$B$30,MATCH(IF(ISBLANK($F797)," ",$F797),KLAV!$A$24:$A$30,0))),999,INDEX(KLAV!$B$2:$B$10,MATCH(IF(ISBLANK($D797)," ",$D797),KLAV!$A$2:$A$10,0))+INDEX(KLAV!$B$13:$B$21,MATCH(IF(ISBLANK($E797)," ",$E797),KLAV!$A$13:$A$21,0))+INDEX(KLAV!$B$24:$B$30,MATCH(IF(ISBLANK($F797)," ",$F797),KLAV!$A$24:$A$30,0))),ESV!$E$1:$E$567,))</f>
        <v>nb</v>
      </c>
      <c r="R797" s="42"/>
      <c r="S797" s="42"/>
      <c r="U797" s="43"/>
      <c r="Z797" s="44"/>
      <c r="AA797" s="44"/>
      <c r="AB797" s="436"/>
      <c r="AC797" s="437"/>
      <c r="AD797" s="300"/>
      <c r="AE797" s="438"/>
      <c r="AF797" s="438"/>
      <c r="AG797" s="438"/>
      <c r="AH797" s="439"/>
      <c r="AI797" s="439"/>
      <c r="AJ797" s="439"/>
      <c r="AK797" s="439"/>
      <c r="BD797" s="44"/>
    </row>
    <row r="798" spans="1:56" ht="25.5" customHeight="1" x14ac:dyDescent="0.2">
      <c r="A798" s="32" t="str">
        <f>IF(OR('Rote Liste'!$BC798="H",'Rote Liste'!$BC798="V"),"",J798)</f>
        <v>nb</v>
      </c>
      <c r="B798" s="48" t="str">
        <f t="shared" si="13"/>
        <v/>
      </c>
      <c r="C798" s="49" t="s">
        <v>929</v>
      </c>
      <c r="D798" s="50"/>
      <c r="E798" s="51"/>
      <c r="F798" s="52"/>
      <c r="G798" s="53"/>
      <c r="H798" s="53"/>
      <c r="I798" s="54"/>
      <c r="J798" s="54" t="str">
        <f>INDEX(ESV!$D$1:$D$567,MATCH(IF(ISNA(INDEX(KLAV!$B$2:$B$10,MATCH(IF(ISBLANK($D798)," ",$D798),KLAV!$A$2:$A$10,0))+INDEX(KLAV!$B$13:$B$21,MATCH(IF(ISBLANK($E798)," ",$E798),KLAV!$A$13:$A$21,0))+INDEX(KLAV!$B$24:$B$30,MATCH(IF(ISBLANK($F798)," ",$F798),KLAV!$A$24:$A$30,0))),999,INDEX(KLAV!$B$2:$B$10,MATCH(IF(ISBLANK($D798)," ",$D798),KLAV!$A$2:$A$10,0))+INDEX(KLAV!$B$13:$B$21,MATCH(IF(ISBLANK($E798)," ",$E798),KLAV!$A$13:$A$21,0))+INDEX(KLAV!$B$24:$B$30,MATCH(IF(ISBLANK($F798)," ",$F798),KLAV!$A$24:$A$30,0))),ESV!$E$1:$E$567,))</f>
        <v>nb</v>
      </c>
      <c r="R798" s="42"/>
      <c r="S798" s="42"/>
      <c r="U798" s="43"/>
      <c r="Z798" s="44"/>
      <c r="AA798" s="44"/>
      <c r="AB798" s="436"/>
      <c r="AC798" s="437"/>
      <c r="AD798" s="300"/>
      <c r="AE798" s="438"/>
      <c r="AF798" s="438"/>
      <c r="AG798" s="438"/>
      <c r="AH798" s="439"/>
      <c r="AI798" s="439"/>
      <c r="AJ798" s="439"/>
      <c r="AK798" s="439"/>
      <c r="BD798" s="44"/>
    </row>
    <row r="799" spans="1:56" ht="25.5" customHeight="1" x14ac:dyDescent="0.2">
      <c r="A799" s="32" t="str">
        <f>IF(OR('Rote Liste'!$BC799="H",'Rote Liste'!$BC799="V"),"",J799)</f>
        <v>nb</v>
      </c>
      <c r="B799" s="48" t="str">
        <f t="shared" si="13"/>
        <v/>
      </c>
      <c r="C799" s="49" t="s">
        <v>930</v>
      </c>
      <c r="D799" s="50"/>
      <c r="E799" s="51"/>
      <c r="F799" s="52"/>
      <c r="G799" s="53"/>
      <c r="H799" s="53"/>
      <c r="I799" s="54"/>
      <c r="J799" s="54" t="str">
        <f>INDEX(ESV!$D$1:$D$567,MATCH(IF(ISNA(INDEX(KLAV!$B$2:$B$10,MATCH(IF(ISBLANK($D799)," ",$D799),KLAV!$A$2:$A$10,0))+INDEX(KLAV!$B$13:$B$21,MATCH(IF(ISBLANK($E799)," ",$E799),KLAV!$A$13:$A$21,0))+INDEX(KLAV!$B$24:$B$30,MATCH(IF(ISBLANK($F799)," ",$F799),KLAV!$A$24:$A$30,0))),999,INDEX(KLAV!$B$2:$B$10,MATCH(IF(ISBLANK($D799)," ",$D799),KLAV!$A$2:$A$10,0))+INDEX(KLAV!$B$13:$B$21,MATCH(IF(ISBLANK($E799)," ",$E799),KLAV!$A$13:$A$21,0))+INDEX(KLAV!$B$24:$B$30,MATCH(IF(ISBLANK($F799)," ",$F799),KLAV!$A$24:$A$30,0))),ESV!$E$1:$E$567,))</f>
        <v>nb</v>
      </c>
      <c r="R799" s="42"/>
      <c r="S799" s="42"/>
      <c r="U799" s="43"/>
      <c r="Z799" s="44"/>
      <c r="AA799" s="44"/>
      <c r="AB799" s="436"/>
      <c r="AC799" s="437"/>
      <c r="AD799" s="300"/>
      <c r="AE799" s="438"/>
      <c r="AF799" s="438"/>
      <c r="AG799" s="438"/>
      <c r="AH799" s="439"/>
      <c r="AI799" s="439"/>
      <c r="AJ799" s="439"/>
      <c r="AK799" s="439"/>
      <c r="BD799" s="44"/>
    </row>
    <row r="800" spans="1:56" ht="25.5" customHeight="1" x14ac:dyDescent="0.2">
      <c r="A800" s="32" t="str">
        <f>IF(OR('Rote Liste'!$BC800="H",'Rote Liste'!$BC800="V"),"",J800)</f>
        <v>nb</v>
      </c>
      <c r="B800" s="48" t="str">
        <f t="shared" si="13"/>
        <v/>
      </c>
      <c r="C800" s="49" t="s">
        <v>931</v>
      </c>
      <c r="D800" s="50"/>
      <c r="E800" s="51"/>
      <c r="F800" s="52"/>
      <c r="G800" s="53"/>
      <c r="H800" s="53"/>
      <c r="I800" s="54"/>
      <c r="J800" s="54" t="str">
        <f>INDEX(ESV!$D$1:$D$567,MATCH(IF(ISNA(INDEX(KLAV!$B$2:$B$10,MATCH(IF(ISBLANK($D800)," ",$D800),KLAV!$A$2:$A$10,0))+INDEX(KLAV!$B$13:$B$21,MATCH(IF(ISBLANK($E800)," ",$E800),KLAV!$A$13:$A$21,0))+INDEX(KLAV!$B$24:$B$30,MATCH(IF(ISBLANK($F800)," ",$F800),KLAV!$A$24:$A$30,0))),999,INDEX(KLAV!$B$2:$B$10,MATCH(IF(ISBLANK($D800)," ",$D800),KLAV!$A$2:$A$10,0))+INDEX(KLAV!$B$13:$B$21,MATCH(IF(ISBLANK($E800)," ",$E800),KLAV!$A$13:$A$21,0))+INDEX(KLAV!$B$24:$B$30,MATCH(IF(ISBLANK($F800)," ",$F800),KLAV!$A$24:$A$30,0))),ESV!$E$1:$E$567,))</f>
        <v>nb</v>
      </c>
      <c r="R800" s="42"/>
      <c r="S800" s="42"/>
      <c r="U800" s="43"/>
      <c r="Z800" s="44"/>
      <c r="AA800" s="44"/>
      <c r="AB800" s="436"/>
      <c r="AC800" s="437"/>
      <c r="AD800" s="300"/>
      <c r="AE800" s="438"/>
      <c r="AF800" s="438"/>
      <c r="AG800" s="438"/>
      <c r="AH800" s="439"/>
      <c r="AI800" s="439"/>
      <c r="AJ800" s="439"/>
      <c r="AK800" s="439"/>
      <c r="BD800" s="44"/>
    </row>
    <row r="801" spans="1:56" ht="25.5" customHeight="1" x14ac:dyDescent="0.2">
      <c r="A801" s="32" t="str">
        <f>IF(OR('Rote Liste'!$BC801="H",'Rote Liste'!$BC801="V"),"",J801)</f>
        <v>nb</v>
      </c>
      <c r="B801" s="48" t="str">
        <f t="shared" si="13"/>
        <v/>
      </c>
      <c r="C801" s="49" t="s">
        <v>932</v>
      </c>
      <c r="D801" s="50"/>
      <c r="E801" s="51"/>
      <c r="F801" s="52"/>
      <c r="G801" s="53"/>
      <c r="H801" s="53"/>
      <c r="I801" s="54"/>
      <c r="J801" s="54" t="str">
        <f>INDEX(ESV!$D$1:$D$567,MATCH(IF(ISNA(INDEX(KLAV!$B$2:$B$10,MATCH(IF(ISBLANK($D801)," ",$D801),KLAV!$A$2:$A$10,0))+INDEX(KLAV!$B$13:$B$21,MATCH(IF(ISBLANK($E801)," ",$E801),KLAV!$A$13:$A$21,0))+INDEX(KLAV!$B$24:$B$30,MATCH(IF(ISBLANK($F801)," ",$F801),KLAV!$A$24:$A$30,0))),999,INDEX(KLAV!$B$2:$B$10,MATCH(IF(ISBLANK($D801)," ",$D801),KLAV!$A$2:$A$10,0))+INDEX(KLAV!$B$13:$B$21,MATCH(IF(ISBLANK($E801)," ",$E801),KLAV!$A$13:$A$21,0))+INDEX(KLAV!$B$24:$B$30,MATCH(IF(ISBLANK($F801)," ",$F801),KLAV!$A$24:$A$30,0))),ESV!$E$1:$E$567,))</f>
        <v>nb</v>
      </c>
      <c r="R801" s="42"/>
      <c r="S801" s="42"/>
      <c r="U801" s="43"/>
      <c r="Z801" s="44"/>
      <c r="AA801" s="44"/>
      <c r="AB801" s="436"/>
      <c r="AC801" s="437"/>
      <c r="AD801" s="300"/>
      <c r="AE801" s="438"/>
      <c r="AF801" s="438"/>
      <c r="AG801" s="438"/>
      <c r="AH801" s="439"/>
      <c r="AI801" s="439"/>
      <c r="AJ801" s="439"/>
      <c r="AK801" s="439"/>
      <c r="BD801" s="44"/>
    </row>
    <row r="802" spans="1:56" ht="25.5" customHeight="1" x14ac:dyDescent="0.2">
      <c r="A802" s="32" t="str">
        <f>IF(OR('Rote Liste'!$BC802="H",'Rote Liste'!$BC802="V"),"",J802)</f>
        <v>nb</v>
      </c>
      <c r="B802" s="48" t="str">
        <f t="shared" si="13"/>
        <v/>
      </c>
      <c r="C802" s="49" t="s">
        <v>933</v>
      </c>
      <c r="D802" s="50"/>
      <c r="E802" s="51"/>
      <c r="F802" s="52"/>
      <c r="G802" s="53"/>
      <c r="H802" s="53"/>
      <c r="I802" s="54"/>
      <c r="J802" s="54" t="str">
        <f>INDEX(ESV!$D$1:$D$567,MATCH(IF(ISNA(INDEX(KLAV!$B$2:$B$10,MATCH(IF(ISBLANK($D802)," ",$D802),KLAV!$A$2:$A$10,0))+INDEX(KLAV!$B$13:$B$21,MATCH(IF(ISBLANK($E802)," ",$E802),KLAV!$A$13:$A$21,0))+INDEX(KLAV!$B$24:$B$30,MATCH(IF(ISBLANK($F802)," ",$F802),KLAV!$A$24:$A$30,0))),999,INDEX(KLAV!$B$2:$B$10,MATCH(IF(ISBLANK($D802)," ",$D802),KLAV!$A$2:$A$10,0))+INDEX(KLAV!$B$13:$B$21,MATCH(IF(ISBLANK($E802)," ",$E802),KLAV!$A$13:$A$21,0))+INDEX(KLAV!$B$24:$B$30,MATCH(IF(ISBLANK($F802)," ",$F802),KLAV!$A$24:$A$30,0))),ESV!$E$1:$E$567,))</f>
        <v>nb</v>
      </c>
      <c r="R802" s="42"/>
      <c r="S802" s="42"/>
      <c r="U802" s="43"/>
      <c r="Z802" s="44"/>
      <c r="AA802" s="44"/>
      <c r="AB802" s="436"/>
      <c r="AC802" s="437"/>
      <c r="AD802" s="300"/>
      <c r="AE802" s="438"/>
      <c r="AF802" s="438"/>
      <c r="AG802" s="438"/>
      <c r="AH802" s="439"/>
      <c r="AI802" s="439"/>
      <c r="AJ802" s="439"/>
      <c r="AK802" s="439"/>
      <c r="BD802" s="44"/>
    </row>
    <row r="803" spans="1:56" ht="25.5" customHeight="1" x14ac:dyDescent="0.2">
      <c r="A803" s="32" t="str">
        <f>IF(OR('Rote Liste'!$BC803="H",'Rote Liste'!$BC803="V"),"",J803)</f>
        <v>nb</v>
      </c>
      <c r="B803" s="48" t="str">
        <f t="shared" si="13"/>
        <v/>
      </c>
      <c r="C803" s="49" t="s">
        <v>934</v>
      </c>
      <c r="D803" s="50"/>
      <c r="E803" s="51"/>
      <c r="F803" s="52"/>
      <c r="G803" s="53"/>
      <c r="H803" s="53"/>
      <c r="I803" s="54"/>
      <c r="J803" s="54" t="str">
        <f>INDEX(ESV!$D$1:$D$567,MATCH(IF(ISNA(INDEX(KLAV!$B$2:$B$10,MATCH(IF(ISBLANK($D803)," ",$D803),KLAV!$A$2:$A$10,0))+INDEX(KLAV!$B$13:$B$21,MATCH(IF(ISBLANK($E803)," ",$E803),KLAV!$A$13:$A$21,0))+INDEX(KLAV!$B$24:$B$30,MATCH(IF(ISBLANK($F803)," ",$F803),KLAV!$A$24:$A$30,0))),999,INDEX(KLAV!$B$2:$B$10,MATCH(IF(ISBLANK($D803)," ",$D803),KLAV!$A$2:$A$10,0))+INDEX(KLAV!$B$13:$B$21,MATCH(IF(ISBLANK($E803)," ",$E803),KLAV!$A$13:$A$21,0))+INDEX(KLAV!$B$24:$B$30,MATCH(IF(ISBLANK($F803)," ",$F803),KLAV!$A$24:$A$30,0))),ESV!$E$1:$E$567,))</f>
        <v>nb</v>
      </c>
      <c r="R803" s="42"/>
      <c r="S803" s="42"/>
      <c r="U803" s="43"/>
      <c r="Z803" s="44"/>
      <c r="AA803" s="44"/>
      <c r="AB803" s="436"/>
      <c r="AC803" s="437"/>
      <c r="AD803" s="300"/>
      <c r="AE803" s="438"/>
      <c r="AF803" s="438"/>
      <c r="AG803" s="438"/>
      <c r="AH803" s="439"/>
      <c r="AI803" s="439"/>
      <c r="AJ803" s="439"/>
      <c r="AK803" s="439"/>
      <c r="BD803" s="44"/>
    </row>
    <row r="804" spans="1:56" ht="25.5" customHeight="1" x14ac:dyDescent="0.2">
      <c r="A804" s="32" t="str">
        <f>IF(OR('Rote Liste'!$BC804="H",'Rote Liste'!$BC804="V"),"",J804)</f>
        <v>nb</v>
      </c>
      <c r="B804" s="48" t="str">
        <f t="shared" si="13"/>
        <v/>
      </c>
      <c r="C804" s="49" t="s">
        <v>935</v>
      </c>
      <c r="D804" s="50"/>
      <c r="E804" s="51"/>
      <c r="F804" s="52"/>
      <c r="G804" s="53"/>
      <c r="H804" s="53"/>
      <c r="I804" s="54"/>
      <c r="J804" s="54" t="str">
        <f>INDEX(ESV!$D$1:$D$567,MATCH(IF(ISNA(INDEX(KLAV!$B$2:$B$10,MATCH(IF(ISBLANK($D804)," ",$D804),KLAV!$A$2:$A$10,0))+INDEX(KLAV!$B$13:$B$21,MATCH(IF(ISBLANK($E804)," ",$E804),KLAV!$A$13:$A$21,0))+INDEX(KLAV!$B$24:$B$30,MATCH(IF(ISBLANK($F804)," ",$F804),KLAV!$A$24:$A$30,0))),999,INDEX(KLAV!$B$2:$B$10,MATCH(IF(ISBLANK($D804)," ",$D804),KLAV!$A$2:$A$10,0))+INDEX(KLAV!$B$13:$B$21,MATCH(IF(ISBLANK($E804)," ",$E804),KLAV!$A$13:$A$21,0))+INDEX(KLAV!$B$24:$B$30,MATCH(IF(ISBLANK($F804)," ",$F804),KLAV!$A$24:$A$30,0))),ESV!$E$1:$E$567,))</f>
        <v>nb</v>
      </c>
      <c r="R804" s="42"/>
      <c r="S804" s="42"/>
      <c r="U804" s="43"/>
      <c r="Z804" s="44"/>
      <c r="AA804" s="44"/>
      <c r="AB804" s="436"/>
      <c r="AC804" s="437"/>
      <c r="AD804" s="300"/>
      <c r="AE804" s="438"/>
      <c r="AF804" s="438"/>
      <c r="AG804" s="438"/>
      <c r="AH804" s="439"/>
      <c r="AI804" s="439"/>
      <c r="AJ804" s="439"/>
      <c r="AK804" s="439"/>
      <c r="BD804" s="44"/>
    </row>
    <row r="805" spans="1:56" ht="25.5" customHeight="1" x14ac:dyDescent="0.2">
      <c r="A805" s="32" t="str">
        <f>IF(OR('Rote Liste'!$BC805="H",'Rote Liste'!$BC805="V"),"",J805)</f>
        <v>nb</v>
      </c>
      <c r="B805" s="48" t="str">
        <f t="shared" si="13"/>
        <v/>
      </c>
      <c r="C805" s="49" t="s">
        <v>936</v>
      </c>
      <c r="D805" s="50"/>
      <c r="E805" s="51"/>
      <c r="F805" s="52"/>
      <c r="G805" s="53"/>
      <c r="H805" s="53"/>
      <c r="I805" s="54"/>
      <c r="J805" s="54" t="str">
        <f>INDEX(ESV!$D$1:$D$567,MATCH(IF(ISNA(INDEX(KLAV!$B$2:$B$10,MATCH(IF(ISBLANK($D805)," ",$D805),KLAV!$A$2:$A$10,0))+INDEX(KLAV!$B$13:$B$21,MATCH(IF(ISBLANK($E805)," ",$E805),KLAV!$A$13:$A$21,0))+INDEX(KLAV!$B$24:$B$30,MATCH(IF(ISBLANK($F805)," ",$F805),KLAV!$A$24:$A$30,0))),999,INDEX(KLAV!$B$2:$B$10,MATCH(IF(ISBLANK($D805)," ",$D805),KLAV!$A$2:$A$10,0))+INDEX(KLAV!$B$13:$B$21,MATCH(IF(ISBLANK($E805)," ",$E805),KLAV!$A$13:$A$21,0))+INDEX(KLAV!$B$24:$B$30,MATCH(IF(ISBLANK($F805)," ",$F805),KLAV!$A$24:$A$30,0))),ESV!$E$1:$E$567,))</f>
        <v>nb</v>
      </c>
      <c r="R805" s="42"/>
      <c r="S805" s="42"/>
      <c r="U805" s="43"/>
      <c r="Z805" s="44"/>
      <c r="AA805" s="44"/>
      <c r="AB805" s="436"/>
      <c r="AC805" s="437"/>
      <c r="AD805" s="300"/>
      <c r="AE805" s="438"/>
      <c r="AF805" s="438"/>
      <c r="AG805" s="438"/>
      <c r="AH805" s="439"/>
      <c r="AI805" s="439"/>
      <c r="AJ805" s="439"/>
      <c r="AK805" s="439"/>
      <c r="BD805" s="44"/>
    </row>
    <row r="806" spans="1:56" ht="25.5" customHeight="1" x14ac:dyDescent="0.2">
      <c r="A806" s="32" t="str">
        <f>IF(OR('Rote Liste'!$BC806="H",'Rote Liste'!$BC806="V"),"",J806)</f>
        <v>nb</v>
      </c>
      <c r="B806" s="48" t="str">
        <f t="shared" si="13"/>
        <v/>
      </c>
      <c r="C806" s="49" t="s">
        <v>937</v>
      </c>
      <c r="D806" s="50"/>
      <c r="E806" s="51"/>
      <c r="F806" s="52"/>
      <c r="G806" s="53"/>
      <c r="H806" s="53"/>
      <c r="I806" s="54"/>
      <c r="J806" s="54" t="str">
        <f>INDEX(ESV!$D$1:$D$567,MATCH(IF(ISNA(INDEX(KLAV!$B$2:$B$10,MATCH(IF(ISBLANK($D806)," ",$D806),KLAV!$A$2:$A$10,0))+INDEX(KLAV!$B$13:$B$21,MATCH(IF(ISBLANK($E806)," ",$E806),KLAV!$A$13:$A$21,0))+INDEX(KLAV!$B$24:$B$30,MATCH(IF(ISBLANK($F806)," ",$F806),KLAV!$A$24:$A$30,0))),999,INDEX(KLAV!$B$2:$B$10,MATCH(IF(ISBLANK($D806)," ",$D806),KLAV!$A$2:$A$10,0))+INDEX(KLAV!$B$13:$B$21,MATCH(IF(ISBLANK($E806)," ",$E806),KLAV!$A$13:$A$21,0))+INDEX(KLAV!$B$24:$B$30,MATCH(IF(ISBLANK($F806)," ",$F806),KLAV!$A$24:$A$30,0))),ESV!$E$1:$E$567,))</f>
        <v>nb</v>
      </c>
      <c r="R806" s="42"/>
      <c r="S806" s="42"/>
      <c r="U806" s="43"/>
      <c r="Z806" s="44"/>
      <c r="AA806" s="44"/>
      <c r="AB806" s="436"/>
      <c r="AC806" s="437"/>
      <c r="AD806" s="300"/>
      <c r="AE806" s="438"/>
      <c r="AF806" s="438"/>
      <c r="AG806" s="438"/>
      <c r="AH806" s="439"/>
      <c r="AI806" s="439"/>
      <c r="AJ806" s="439"/>
      <c r="AK806" s="439"/>
      <c r="BD806" s="44"/>
    </row>
    <row r="807" spans="1:56" ht="25.5" customHeight="1" x14ac:dyDescent="0.2">
      <c r="A807" s="32" t="str">
        <f>IF(OR('Rote Liste'!$BC807="H",'Rote Liste'!$BC807="V"),"",J807)</f>
        <v>nb</v>
      </c>
      <c r="B807" s="48" t="str">
        <f t="shared" si="13"/>
        <v/>
      </c>
      <c r="C807" s="49" t="s">
        <v>938</v>
      </c>
      <c r="D807" s="50"/>
      <c r="E807" s="51"/>
      <c r="F807" s="52"/>
      <c r="G807" s="53"/>
      <c r="H807" s="53"/>
      <c r="I807" s="54"/>
      <c r="J807" s="54" t="str">
        <f>INDEX(ESV!$D$1:$D$567,MATCH(IF(ISNA(INDEX(KLAV!$B$2:$B$10,MATCH(IF(ISBLANK($D807)," ",$D807),KLAV!$A$2:$A$10,0))+INDEX(KLAV!$B$13:$B$21,MATCH(IF(ISBLANK($E807)," ",$E807),KLAV!$A$13:$A$21,0))+INDEX(KLAV!$B$24:$B$30,MATCH(IF(ISBLANK($F807)," ",$F807),KLAV!$A$24:$A$30,0))),999,INDEX(KLAV!$B$2:$B$10,MATCH(IF(ISBLANK($D807)," ",$D807),KLAV!$A$2:$A$10,0))+INDEX(KLAV!$B$13:$B$21,MATCH(IF(ISBLANK($E807)," ",$E807),KLAV!$A$13:$A$21,0))+INDEX(KLAV!$B$24:$B$30,MATCH(IF(ISBLANK($F807)," ",$F807),KLAV!$A$24:$A$30,0))),ESV!$E$1:$E$567,))</f>
        <v>nb</v>
      </c>
      <c r="R807" s="42"/>
      <c r="S807" s="42"/>
      <c r="U807" s="43"/>
      <c r="Z807" s="44"/>
      <c r="AA807" s="44"/>
      <c r="AB807" s="436"/>
      <c r="AC807" s="437"/>
      <c r="AD807" s="300"/>
      <c r="AE807" s="438"/>
      <c r="AF807" s="438"/>
      <c r="AG807" s="438"/>
      <c r="AH807" s="439"/>
      <c r="AI807" s="439"/>
      <c r="AJ807" s="439"/>
      <c r="AK807" s="439"/>
      <c r="BD807" s="44"/>
    </row>
    <row r="808" spans="1:56" ht="25.5" customHeight="1" x14ac:dyDescent="0.2">
      <c r="A808" s="32" t="str">
        <f>IF(OR('Rote Liste'!$BC808="H",'Rote Liste'!$BC808="V"),"",J808)</f>
        <v>nb</v>
      </c>
      <c r="B808" s="48" t="str">
        <f t="shared" si="13"/>
        <v/>
      </c>
      <c r="C808" s="49" t="s">
        <v>939</v>
      </c>
      <c r="D808" s="50"/>
      <c r="E808" s="51"/>
      <c r="F808" s="52"/>
      <c r="G808" s="53"/>
      <c r="H808" s="53"/>
      <c r="I808" s="54"/>
      <c r="J808" s="54" t="str">
        <f>INDEX(ESV!$D$1:$D$567,MATCH(IF(ISNA(INDEX(KLAV!$B$2:$B$10,MATCH(IF(ISBLANK($D808)," ",$D808),KLAV!$A$2:$A$10,0))+INDEX(KLAV!$B$13:$B$21,MATCH(IF(ISBLANK($E808)," ",$E808),KLAV!$A$13:$A$21,0))+INDEX(KLAV!$B$24:$B$30,MATCH(IF(ISBLANK($F808)," ",$F808),KLAV!$A$24:$A$30,0))),999,INDEX(KLAV!$B$2:$B$10,MATCH(IF(ISBLANK($D808)," ",$D808),KLAV!$A$2:$A$10,0))+INDEX(KLAV!$B$13:$B$21,MATCH(IF(ISBLANK($E808)," ",$E808),KLAV!$A$13:$A$21,0))+INDEX(KLAV!$B$24:$B$30,MATCH(IF(ISBLANK($F808)," ",$F808),KLAV!$A$24:$A$30,0))),ESV!$E$1:$E$567,))</f>
        <v>nb</v>
      </c>
      <c r="R808" s="42"/>
      <c r="S808" s="42"/>
      <c r="U808" s="43"/>
      <c r="Z808" s="44"/>
      <c r="AA808" s="44"/>
      <c r="AB808" s="436"/>
      <c r="AC808" s="437"/>
      <c r="AD808" s="300"/>
      <c r="AE808" s="438"/>
      <c r="AF808" s="438"/>
      <c r="AG808" s="438"/>
      <c r="AH808" s="439"/>
      <c r="AI808" s="439"/>
      <c r="AJ808" s="439"/>
      <c r="AK808" s="439"/>
      <c r="BD808" s="44"/>
    </row>
    <row r="809" spans="1:56" ht="25.5" customHeight="1" x14ac:dyDescent="0.2">
      <c r="A809" s="32" t="str">
        <f>IF(OR('Rote Liste'!$BC809="H",'Rote Liste'!$BC809="V"),"",J809)</f>
        <v>nb</v>
      </c>
      <c r="B809" s="48" t="str">
        <f t="shared" si="13"/>
        <v/>
      </c>
      <c r="C809" s="49" t="s">
        <v>940</v>
      </c>
      <c r="D809" s="50"/>
      <c r="E809" s="51"/>
      <c r="F809" s="52"/>
      <c r="G809" s="53"/>
      <c r="H809" s="53"/>
      <c r="I809" s="54"/>
      <c r="J809" s="54" t="str">
        <f>INDEX(ESV!$D$1:$D$567,MATCH(IF(ISNA(INDEX(KLAV!$B$2:$B$10,MATCH(IF(ISBLANK($D809)," ",$D809),KLAV!$A$2:$A$10,0))+INDEX(KLAV!$B$13:$B$21,MATCH(IF(ISBLANK($E809)," ",$E809),KLAV!$A$13:$A$21,0))+INDEX(KLAV!$B$24:$B$30,MATCH(IF(ISBLANK($F809)," ",$F809),KLAV!$A$24:$A$30,0))),999,INDEX(KLAV!$B$2:$B$10,MATCH(IF(ISBLANK($D809)," ",$D809),KLAV!$A$2:$A$10,0))+INDEX(KLAV!$B$13:$B$21,MATCH(IF(ISBLANK($E809)," ",$E809),KLAV!$A$13:$A$21,0))+INDEX(KLAV!$B$24:$B$30,MATCH(IF(ISBLANK($F809)," ",$F809),KLAV!$A$24:$A$30,0))),ESV!$E$1:$E$567,))</f>
        <v>nb</v>
      </c>
      <c r="R809" s="42"/>
      <c r="S809" s="42"/>
      <c r="U809" s="43"/>
      <c r="Z809" s="44"/>
      <c r="AA809" s="44"/>
      <c r="AB809" s="436"/>
      <c r="AC809" s="437"/>
      <c r="AD809" s="300"/>
      <c r="AE809" s="438"/>
      <c r="AF809" s="438"/>
      <c r="AG809" s="438"/>
      <c r="AH809" s="439"/>
      <c r="AI809" s="439"/>
      <c r="AJ809" s="439"/>
      <c r="AK809" s="439"/>
      <c r="BD809" s="44"/>
    </row>
    <row r="810" spans="1:56" ht="25.5" customHeight="1" x14ac:dyDescent="0.2">
      <c r="A810" s="32" t="str">
        <f>IF(OR('Rote Liste'!$BC810="H",'Rote Liste'!$BC810="V"),"",J810)</f>
        <v/>
      </c>
      <c r="B810" s="48" t="str">
        <f t="shared" si="13"/>
        <v/>
      </c>
      <c r="C810" s="49" t="s">
        <v>941</v>
      </c>
      <c r="D810" s="50"/>
      <c r="E810" s="51"/>
      <c r="F810" s="52"/>
      <c r="G810" s="53"/>
      <c r="H810" s="53"/>
      <c r="I810" s="54"/>
      <c r="J810" s="54" t="str">
        <f>INDEX(ESV!$D$1:$D$567,MATCH(IF(ISNA(INDEX(KLAV!$B$2:$B$10,MATCH(IF(ISBLANK($D810)," ",$D810),KLAV!$A$2:$A$10,0))+INDEX(KLAV!$B$13:$B$21,MATCH(IF(ISBLANK($E810)," ",$E810),KLAV!$A$13:$A$21,0))+INDEX(KLAV!$B$24:$B$30,MATCH(IF(ISBLANK($F810)," ",$F810),KLAV!$A$24:$A$30,0))),999,INDEX(KLAV!$B$2:$B$10,MATCH(IF(ISBLANK($D810)," ",$D810),KLAV!$A$2:$A$10,0))+INDEX(KLAV!$B$13:$B$21,MATCH(IF(ISBLANK($E810)," ",$E810),KLAV!$A$13:$A$21,0))+INDEX(KLAV!$B$24:$B$30,MATCH(IF(ISBLANK($F810)," ",$F810),KLAV!$A$24:$A$30,0))),ESV!$E$1:$E$567,))</f>
        <v>nb</v>
      </c>
      <c r="R810" s="42"/>
      <c r="S810" s="42"/>
      <c r="U810" s="43"/>
      <c r="Z810" s="44"/>
      <c r="AA810" s="44"/>
      <c r="AB810" s="436"/>
      <c r="AC810" s="437"/>
      <c r="AD810" s="300"/>
      <c r="AE810" s="438"/>
      <c r="AF810" s="438"/>
      <c r="AG810" s="438"/>
      <c r="AH810" s="439"/>
      <c r="AI810" s="439"/>
      <c r="AJ810" s="439"/>
      <c r="AK810" s="439"/>
      <c r="BD810" s="44"/>
    </row>
    <row r="811" spans="1:56" ht="25.5" customHeight="1" x14ac:dyDescent="0.2">
      <c r="A811" s="32" t="str">
        <f>IF(OR('Rote Liste'!$BC811="H",'Rote Liste'!$BC811="V"),"",J811)</f>
        <v>nb</v>
      </c>
      <c r="B811" s="48" t="str">
        <f t="shared" si="13"/>
        <v/>
      </c>
      <c r="C811" s="49" t="s">
        <v>942</v>
      </c>
      <c r="D811" s="50"/>
      <c r="E811" s="51"/>
      <c r="F811" s="52"/>
      <c r="G811" s="53"/>
      <c r="H811" s="53"/>
      <c r="I811" s="54"/>
      <c r="J811" s="54" t="str">
        <f>INDEX(ESV!$D$1:$D$567,MATCH(IF(ISNA(INDEX(KLAV!$B$2:$B$10,MATCH(IF(ISBLANK($D811)," ",$D811),KLAV!$A$2:$A$10,0))+INDEX(KLAV!$B$13:$B$21,MATCH(IF(ISBLANK($E811)," ",$E811),KLAV!$A$13:$A$21,0))+INDEX(KLAV!$B$24:$B$30,MATCH(IF(ISBLANK($F811)," ",$F811),KLAV!$A$24:$A$30,0))),999,INDEX(KLAV!$B$2:$B$10,MATCH(IF(ISBLANK($D811)," ",$D811),KLAV!$A$2:$A$10,0))+INDEX(KLAV!$B$13:$B$21,MATCH(IF(ISBLANK($E811)," ",$E811),KLAV!$A$13:$A$21,0))+INDEX(KLAV!$B$24:$B$30,MATCH(IF(ISBLANK($F811)," ",$F811),KLAV!$A$24:$A$30,0))),ESV!$E$1:$E$567,))</f>
        <v>nb</v>
      </c>
      <c r="R811" s="42"/>
      <c r="S811" s="42"/>
      <c r="U811" s="43"/>
      <c r="Z811" s="44"/>
      <c r="AA811" s="44"/>
      <c r="AB811" s="436"/>
      <c r="AC811" s="437"/>
      <c r="AD811" s="300"/>
      <c r="AE811" s="438"/>
      <c r="AF811" s="438"/>
      <c r="AG811" s="438"/>
      <c r="AH811" s="439"/>
      <c r="AI811" s="439"/>
      <c r="AJ811" s="439"/>
      <c r="AK811" s="439"/>
      <c r="BD811" s="44"/>
    </row>
    <row r="812" spans="1:56" ht="25.5" customHeight="1" x14ac:dyDescent="0.2">
      <c r="A812" s="32" t="str">
        <f>IF(OR('Rote Liste'!$BC812="H",'Rote Liste'!$BC812="V"),"",J812)</f>
        <v>nb</v>
      </c>
      <c r="B812" s="48" t="str">
        <f t="shared" si="13"/>
        <v/>
      </c>
      <c r="C812" s="49" t="s">
        <v>943</v>
      </c>
      <c r="D812" s="50"/>
      <c r="E812" s="51"/>
      <c r="F812" s="52"/>
      <c r="G812" s="53"/>
      <c r="H812" s="53"/>
      <c r="I812" s="54"/>
      <c r="J812" s="54" t="str">
        <f>INDEX(ESV!$D$1:$D$567,MATCH(IF(ISNA(INDEX(KLAV!$B$2:$B$10,MATCH(IF(ISBLANK($D812)," ",$D812),KLAV!$A$2:$A$10,0))+INDEX(KLAV!$B$13:$B$21,MATCH(IF(ISBLANK($E812)," ",$E812),KLAV!$A$13:$A$21,0))+INDEX(KLAV!$B$24:$B$30,MATCH(IF(ISBLANK($F812)," ",$F812),KLAV!$A$24:$A$30,0))),999,INDEX(KLAV!$B$2:$B$10,MATCH(IF(ISBLANK($D812)," ",$D812),KLAV!$A$2:$A$10,0))+INDEX(KLAV!$B$13:$B$21,MATCH(IF(ISBLANK($E812)," ",$E812),KLAV!$A$13:$A$21,0))+INDEX(KLAV!$B$24:$B$30,MATCH(IF(ISBLANK($F812)," ",$F812),KLAV!$A$24:$A$30,0))),ESV!$E$1:$E$567,))</f>
        <v>nb</v>
      </c>
      <c r="R812" s="42"/>
      <c r="S812" s="42"/>
      <c r="U812" s="43"/>
      <c r="Z812" s="44"/>
      <c r="AA812" s="44"/>
      <c r="AB812" s="436"/>
      <c r="AC812" s="437"/>
      <c r="AD812" s="300"/>
      <c r="AE812" s="438"/>
      <c r="AF812" s="438"/>
      <c r="AG812" s="438"/>
      <c r="AH812" s="439"/>
      <c r="AI812" s="439"/>
      <c r="AJ812" s="439"/>
      <c r="AK812" s="439"/>
      <c r="BD812" s="44"/>
    </row>
    <row r="813" spans="1:56" ht="25.5" customHeight="1" x14ac:dyDescent="0.2">
      <c r="A813" s="32" t="str">
        <f>IF(OR('Rote Liste'!$BC813="H",'Rote Liste'!$BC813="V"),"",J813)</f>
        <v>nb</v>
      </c>
      <c r="B813" s="48" t="str">
        <f t="shared" si="13"/>
        <v/>
      </c>
      <c r="C813" s="49" t="s">
        <v>944</v>
      </c>
      <c r="D813" s="50"/>
      <c r="E813" s="51"/>
      <c r="F813" s="52"/>
      <c r="G813" s="53"/>
      <c r="H813" s="53"/>
      <c r="I813" s="54"/>
      <c r="J813" s="54" t="str">
        <f>INDEX(ESV!$D$1:$D$567,MATCH(IF(ISNA(INDEX(KLAV!$B$2:$B$10,MATCH(IF(ISBLANK($D813)," ",$D813),KLAV!$A$2:$A$10,0))+INDEX(KLAV!$B$13:$B$21,MATCH(IF(ISBLANK($E813)," ",$E813),KLAV!$A$13:$A$21,0))+INDEX(KLAV!$B$24:$B$30,MATCH(IF(ISBLANK($F813)," ",$F813),KLAV!$A$24:$A$30,0))),999,INDEX(KLAV!$B$2:$B$10,MATCH(IF(ISBLANK($D813)," ",$D813),KLAV!$A$2:$A$10,0))+INDEX(KLAV!$B$13:$B$21,MATCH(IF(ISBLANK($E813)," ",$E813),KLAV!$A$13:$A$21,0))+INDEX(KLAV!$B$24:$B$30,MATCH(IF(ISBLANK($F813)," ",$F813),KLAV!$A$24:$A$30,0))),ESV!$E$1:$E$567,))</f>
        <v>nb</v>
      </c>
      <c r="R813" s="42"/>
      <c r="S813" s="42"/>
      <c r="U813" s="43"/>
      <c r="Z813" s="44"/>
      <c r="AA813" s="44"/>
      <c r="AB813" s="436"/>
      <c r="AC813" s="437"/>
      <c r="AD813" s="300"/>
      <c r="AE813" s="438"/>
      <c r="AF813" s="438"/>
      <c r="AG813" s="438"/>
      <c r="AH813" s="439"/>
      <c r="AI813" s="439"/>
      <c r="AJ813" s="439"/>
      <c r="AK813" s="439"/>
      <c r="BD813" s="44"/>
    </row>
    <row r="814" spans="1:56" ht="25.5" customHeight="1" x14ac:dyDescent="0.2">
      <c r="A814" s="32" t="str">
        <f>IF(OR('Rote Liste'!$BC814="H",'Rote Liste'!$BC814="V"),"",J814)</f>
        <v>nb</v>
      </c>
      <c r="B814" s="48" t="str">
        <f t="shared" si="13"/>
        <v/>
      </c>
      <c r="C814" s="49" t="s">
        <v>945</v>
      </c>
      <c r="D814" s="50"/>
      <c r="E814" s="51"/>
      <c r="F814" s="52"/>
      <c r="G814" s="53"/>
      <c r="H814" s="53"/>
      <c r="I814" s="54"/>
      <c r="J814" s="54" t="str">
        <f>INDEX(ESV!$D$1:$D$567,MATCH(IF(ISNA(INDEX(KLAV!$B$2:$B$10,MATCH(IF(ISBLANK($D814)," ",$D814),KLAV!$A$2:$A$10,0))+INDEX(KLAV!$B$13:$B$21,MATCH(IF(ISBLANK($E814)," ",$E814),KLAV!$A$13:$A$21,0))+INDEX(KLAV!$B$24:$B$30,MATCH(IF(ISBLANK($F814)," ",$F814),KLAV!$A$24:$A$30,0))),999,INDEX(KLAV!$B$2:$B$10,MATCH(IF(ISBLANK($D814)," ",$D814),KLAV!$A$2:$A$10,0))+INDEX(KLAV!$B$13:$B$21,MATCH(IF(ISBLANK($E814)," ",$E814),KLAV!$A$13:$A$21,0))+INDEX(KLAV!$B$24:$B$30,MATCH(IF(ISBLANK($F814)," ",$F814),KLAV!$A$24:$A$30,0))),ESV!$E$1:$E$567,))</f>
        <v>nb</v>
      </c>
      <c r="R814" s="42"/>
      <c r="S814" s="42"/>
      <c r="U814" s="43"/>
      <c r="Z814" s="44"/>
      <c r="AA814" s="44"/>
      <c r="AB814" s="436"/>
      <c r="AC814" s="437"/>
      <c r="AD814" s="300"/>
      <c r="AE814" s="438"/>
      <c r="AF814" s="438"/>
      <c r="AG814" s="438"/>
      <c r="AH814" s="439"/>
      <c r="AI814" s="439"/>
      <c r="AJ814" s="439"/>
      <c r="AK814" s="439"/>
      <c r="BD814" s="44"/>
    </row>
    <row r="815" spans="1:56" ht="25.5" customHeight="1" x14ac:dyDescent="0.2">
      <c r="A815" s="32" t="str">
        <f>IF(OR('Rote Liste'!$BC815="H",'Rote Liste'!$BC815="V"),"",J815)</f>
        <v>nb</v>
      </c>
      <c r="B815" s="48" t="str">
        <f t="shared" si="13"/>
        <v/>
      </c>
      <c r="C815" s="49" t="s">
        <v>946</v>
      </c>
      <c r="D815" s="50"/>
      <c r="E815" s="51"/>
      <c r="F815" s="52"/>
      <c r="G815" s="53"/>
      <c r="H815" s="53"/>
      <c r="I815" s="54"/>
      <c r="J815" s="54" t="str">
        <f>INDEX(ESV!$D$1:$D$567,MATCH(IF(ISNA(INDEX(KLAV!$B$2:$B$10,MATCH(IF(ISBLANK($D815)," ",$D815),KLAV!$A$2:$A$10,0))+INDEX(KLAV!$B$13:$B$21,MATCH(IF(ISBLANK($E815)," ",$E815),KLAV!$A$13:$A$21,0))+INDEX(KLAV!$B$24:$B$30,MATCH(IF(ISBLANK($F815)," ",$F815),KLAV!$A$24:$A$30,0))),999,INDEX(KLAV!$B$2:$B$10,MATCH(IF(ISBLANK($D815)," ",$D815),KLAV!$A$2:$A$10,0))+INDEX(KLAV!$B$13:$B$21,MATCH(IF(ISBLANK($E815)," ",$E815),KLAV!$A$13:$A$21,0))+INDEX(KLAV!$B$24:$B$30,MATCH(IF(ISBLANK($F815)," ",$F815),KLAV!$A$24:$A$30,0))),ESV!$E$1:$E$567,))</f>
        <v>nb</v>
      </c>
      <c r="R815" s="42"/>
      <c r="S815" s="42"/>
      <c r="U815" s="43"/>
      <c r="Z815" s="44"/>
      <c r="AA815" s="44"/>
      <c r="AB815" s="436"/>
      <c r="AC815" s="437"/>
      <c r="AD815" s="300"/>
      <c r="AE815" s="438"/>
      <c r="AF815" s="438"/>
      <c r="AG815" s="438"/>
      <c r="AH815" s="439"/>
      <c r="AI815" s="439"/>
      <c r="AJ815" s="439"/>
      <c r="AK815" s="439"/>
      <c r="BD815" s="44"/>
    </row>
    <row r="816" spans="1:56" ht="25.5" customHeight="1" x14ac:dyDescent="0.2">
      <c r="A816" s="32" t="str">
        <f>IF(OR('Rote Liste'!$BC816="H",'Rote Liste'!$BC816="V"),"",J816)</f>
        <v>nb</v>
      </c>
      <c r="B816" s="48" t="str">
        <f t="shared" si="13"/>
        <v/>
      </c>
      <c r="C816" s="49" t="s">
        <v>947</v>
      </c>
      <c r="D816" s="50"/>
      <c r="E816" s="51"/>
      <c r="F816" s="52"/>
      <c r="G816" s="53"/>
      <c r="H816" s="53"/>
      <c r="I816" s="54"/>
      <c r="J816" s="54" t="str">
        <f>INDEX(ESV!$D$1:$D$567,MATCH(IF(ISNA(INDEX(KLAV!$B$2:$B$10,MATCH(IF(ISBLANK($D816)," ",$D816),KLAV!$A$2:$A$10,0))+INDEX(KLAV!$B$13:$B$21,MATCH(IF(ISBLANK($E816)," ",$E816),KLAV!$A$13:$A$21,0))+INDEX(KLAV!$B$24:$B$30,MATCH(IF(ISBLANK($F816)," ",$F816),KLAV!$A$24:$A$30,0))),999,INDEX(KLAV!$B$2:$B$10,MATCH(IF(ISBLANK($D816)," ",$D816),KLAV!$A$2:$A$10,0))+INDEX(KLAV!$B$13:$B$21,MATCH(IF(ISBLANK($E816)," ",$E816),KLAV!$A$13:$A$21,0))+INDEX(KLAV!$B$24:$B$30,MATCH(IF(ISBLANK($F816)," ",$F816),KLAV!$A$24:$A$30,0))),ESV!$E$1:$E$567,))</f>
        <v>nb</v>
      </c>
      <c r="R816" s="42"/>
      <c r="S816" s="42"/>
      <c r="U816" s="43"/>
      <c r="Z816" s="44"/>
      <c r="AA816" s="44"/>
      <c r="AB816" s="436"/>
      <c r="AC816" s="437"/>
      <c r="AD816" s="300"/>
      <c r="AE816" s="438"/>
      <c r="AF816" s="438"/>
      <c r="AG816" s="438"/>
      <c r="AH816" s="439"/>
      <c r="AI816" s="439"/>
      <c r="AJ816" s="439"/>
      <c r="AK816" s="439"/>
      <c r="BD816" s="44"/>
    </row>
    <row r="817" spans="1:56" ht="25.5" customHeight="1" x14ac:dyDescent="0.2">
      <c r="A817" s="32" t="str">
        <f>IF(OR('Rote Liste'!$BC817="H",'Rote Liste'!$BC817="V"),"",J817)</f>
        <v>nb</v>
      </c>
      <c r="B817" s="48" t="str">
        <f t="shared" si="13"/>
        <v/>
      </c>
      <c r="C817" s="49" t="s">
        <v>3175</v>
      </c>
      <c r="D817" s="50"/>
      <c r="E817" s="51"/>
      <c r="F817" s="52"/>
      <c r="G817" s="53"/>
      <c r="H817" s="53"/>
      <c r="I817" s="54"/>
      <c r="J817" s="54" t="str">
        <f>INDEX(ESV!$D$1:$D$567,MATCH(IF(ISNA(INDEX(KLAV!$B$2:$B$10,MATCH(IF(ISBLANK($D817)," ",$D817),KLAV!$A$2:$A$10,0))+INDEX(KLAV!$B$13:$B$21,MATCH(IF(ISBLANK($E817)," ",$E817),KLAV!$A$13:$A$21,0))+INDEX(KLAV!$B$24:$B$30,MATCH(IF(ISBLANK($F817)," ",$F817),KLAV!$A$24:$A$30,0))),999,INDEX(KLAV!$B$2:$B$10,MATCH(IF(ISBLANK($D817)," ",$D817),KLAV!$A$2:$A$10,0))+INDEX(KLAV!$B$13:$B$21,MATCH(IF(ISBLANK($E817)," ",$E817),KLAV!$A$13:$A$21,0))+INDEX(KLAV!$B$24:$B$30,MATCH(IF(ISBLANK($F817)," ",$F817),KLAV!$A$24:$A$30,0))),ESV!$E$1:$E$567,))</f>
        <v>nb</v>
      </c>
      <c r="R817" s="42"/>
      <c r="S817" s="42"/>
      <c r="U817" s="43"/>
      <c r="Z817" s="44"/>
      <c r="AA817" s="44"/>
      <c r="AB817" s="436"/>
      <c r="AC817" s="437"/>
      <c r="AD817" s="300"/>
      <c r="AE817" s="438"/>
      <c r="AF817" s="438"/>
      <c r="AG817" s="438"/>
      <c r="AH817" s="439"/>
      <c r="AI817" s="439"/>
      <c r="AJ817" s="439"/>
      <c r="AK817" s="439"/>
      <c r="BD817" s="44"/>
    </row>
    <row r="818" spans="1:56" ht="25.5" customHeight="1" x14ac:dyDescent="0.2">
      <c r="A818" s="32" t="str">
        <f>IF(OR('Rote Liste'!$BC818="H",'Rote Liste'!$BC818="V"),"",J818)</f>
        <v>nb</v>
      </c>
      <c r="B818" s="48" t="str">
        <f t="shared" si="13"/>
        <v/>
      </c>
      <c r="C818" s="49" t="s">
        <v>948</v>
      </c>
      <c r="D818" s="50"/>
      <c r="E818" s="51"/>
      <c r="F818" s="52"/>
      <c r="G818" s="53"/>
      <c r="H818" s="53"/>
      <c r="I818" s="54"/>
      <c r="J818" s="54" t="str">
        <f>INDEX(ESV!$D$1:$D$567,MATCH(IF(ISNA(INDEX(KLAV!$B$2:$B$10,MATCH(IF(ISBLANK($D818)," ",$D818),KLAV!$A$2:$A$10,0))+INDEX(KLAV!$B$13:$B$21,MATCH(IF(ISBLANK($E818)," ",$E818),KLAV!$A$13:$A$21,0))+INDEX(KLAV!$B$24:$B$30,MATCH(IF(ISBLANK($F818)," ",$F818),KLAV!$A$24:$A$30,0))),999,INDEX(KLAV!$B$2:$B$10,MATCH(IF(ISBLANK($D818)," ",$D818),KLAV!$A$2:$A$10,0))+INDEX(KLAV!$B$13:$B$21,MATCH(IF(ISBLANK($E818)," ",$E818),KLAV!$A$13:$A$21,0))+INDEX(KLAV!$B$24:$B$30,MATCH(IF(ISBLANK($F818)," ",$F818),KLAV!$A$24:$A$30,0))),ESV!$E$1:$E$567,))</f>
        <v>nb</v>
      </c>
      <c r="R818" s="42"/>
      <c r="S818" s="42"/>
      <c r="U818" s="43"/>
      <c r="Z818" s="44"/>
      <c r="AA818" s="44"/>
      <c r="AB818" s="436"/>
      <c r="AC818" s="437"/>
      <c r="AD818" s="300"/>
      <c r="AE818" s="438"/>
      <c r="AF818" s="438"/>
      <c r="AG818" s="438"/>
      <c r="AH818" s="439"/>
      <c r="AI818" s="439"/>
      <c r="AJ818" s="439"/>
      <c r="AK818" s="439"/>
      <c r="BD818" s="44"/>
    </row>
    <row r="819" spans="1:56" ht="25.5" customHeight="1" x14ac:dyDescent="0.2">
      <c r="A819" s="32" t="str">
        <f>IF(OR('Rote Liste'!$BC819="H",'Rote Liste'!$BC819="V"),"",J819)</f>
        <v>nb</v>
      </c>
      <c r="B819" s="48" t="str">
        <f>IF(D819="AE?","E?",IF(D819="AE","E",""))</f>
        <v/>
      </c>
      <c r="C819" s="49" t="s">
        <v>3128</v>
      </c>
      <c r="D819" s="50"/>
      <c r="E819" s="51"/>
      <c r="F819" s="52"/>
      <c r="G819" s="53"/>
      <c r="H819" s="53"/>
      <c r="I819" s="54"/>
      <c r="J819" s="54" t="str">
        <f>INDEX(ESV!$D$1:$D$567,MATCH(IF(ISNA(INDEX(KLAV!$B$2:$B$10,MATCH(IF(ISBLANK($D819)," ",$D819),KLAV!$A$2:$A$10,0))+INDEX(KLAV!$B$13:$B$21,MATCH(IF(ISBLANK($E819)," ",$E819),KLAV!$A$13:$A$21,0))+INDEX(KLAV!$B$24:$B$30,MATCH(IF(ISBLANK($F819)," ",$F819),KLAV!$A$24:$A$30,0))),999,INDEX(KLAV!$B$2:$B$10,MATCH(IF(ISBLANK($D819)," ",$D819),KLAV!$A$2:$A$10,0))+INDEX(KLAV!$B$13:$B$21,MATCH(IF(ISBLANK($E819)," ",$E819),KLAV!$A$13:$A$21,0))+INDEX(KLAV!$B$24:$B$30,MATCH(IF(ISBLANK($F819)," ",$F819),KLAV!$A$24:$A$30,0))),ESV!$E$1:$E$567,))</f>
        <v>nb</v>
      </c>
      <c r="R819" s="42"/>
      <c r="S819" s="42"/>
      <c r="U819" s="43"/>
      <c r="Z819" s="44"/>
      <c r="AA819" s="44"/>
      <c r="AB819" s="436"/>
      <c r="AC819" s="437"/>
      <c r="AD819" s="300"/>
      <c r="AE819" s="438"/>
      <c r="AF819" s="438"/>
      <c r="AG819" s="438"/>
      <c r="AH819" s="439"/>
      <c r="AI819" s="439"/>
      <c r="AJ819" s="439"/>
      <c r="AK819" s="439"/>
      <c r="BD819" s="44"/>
    </row>
    <row r="820" spans="1:56" ht="25.5" customHeight="1" x14ac:dyDescent="0.2">
      <c r="A820" s="32" t="str">
        <f>IF(OR('Rote Liste'!$BC820="H",'Rote Liste'!$BC820="V"),"",J820)</f>
        <v>nb</v>
      </c>
      <c r="B820" s="48" t="str">
        <f t="shared" si="13"/>
        <v/>
      </c>
      <c r="C820" s="49" t="s">
        <v>949</v>
      </c>
      <c r="D820" s="50"/>
      <c r="E820" s="51"/>
      <c r="F820" s="52"/>
      <c r="G820" s="53"/>
      <c r="H820" s="53"/>
      <c r="I820" s="54"/>
      <c r="J820" s="54" t="str">
        <f>INDEX(ESV!$D$1:$D$567,MATCH(IF(ISNA(INDEX(KLAV!$B$2:$B$10,MATCH(IF(ISBLANK($D820)," ",$D820),KLAV!$A$2:$A$10,0))+INDEX(KLAV!$B$13:$B$21,MATCH(IF(ISBLANK($E820)," ",$E820),KLAV!$A$13:$A$21,0))+INDEX(KLAV!$B$24:$B$30,MATCH(IF(ISBLANK($F820)," ",$F820),KLAV!$A$24:$A$30,0))),999,INDEX(KLAV!$B$2:$B$10,MATCH(IF(ISBLANK($D820)," ",$D820),KLAV!$A$2:$A$10,0))+INDEX(KLAV!$B$13:$B$21,MATCH(IF(ISBLANK($E820)," ",$E820),KLAV!$A$13:$A$21,0))+INDEX(KLAV!$B$24:$B$30,MATCH(IF(ISBLANK($F820)," ",$F820),KLAV!$A$24:$A$30,0))),ESV!$E$1:$E$567,))</f>
        <v>nb</v>
      </c>
      <c r="R820" s="42"/>
      <c r="S820" s="42"/>
      <c r="U820" s="43"/>
      <c r="Z820" s="44"/>
      <c r="AA820" s="44"/>
      <c r="AB820" s="436"/>
      <c r="AC820" s="437"/>
      <c r="AD820" s="300"/>
      <c r="AE820" s="438"/>
      <c r="AF820" s="438"/>
      <c r="AG820" s="438"/>
      <c r="AH820" s="439"/>
      <c r="AI820" s="439"/>
      <c r="AJ820" s="439"/>
      <c r="AK820" s="439"/>
      <c r="BD820" s="44"/>
    </row>
    <row r="821" spans="1:56" ht="25.5" customHeight="1" x14ac:dyDescent="0.2">
      <c r="A821" s="32" t="str">
        <f>IF(OR('Rote Liste'!$BC821="H",'Rote Liste'!$BC821="V"),"",J821)</f>
        <v>nb</v>
      </c>
      <c r="B821" s="48" t="str">
        <f t="shared" si="13"/>
        <v/>
      </c>
      <c r="C821" s="49" t="s">
        <v>950</v>
      </c>
      <c r="D821" s="50"/>
      <c r="E821" s="51"/>
      <c r="F821" s="52"/>
      <c r="G821" s="53"/>
      <c r="H821" s="53"/>
      <c r="I821" s="54"/>
      <c r="J821" s="54" t="str">
        <f>INDEX(ESV!$D$1:$D$567,MATCH(IF(ISNA(INDEX(KLAV!$B$2:$B$10,MATCH(IF(ISBLANK($D821)," ",$D821),KLAV!$A$2:$A$10,0))+INDEX(KLAV!$B$13:$B$21,MATCH(IF(ISBLANK($E821)," ",$E821),KLAV!$A$13:$A$21,0))+INDEX(KLAV!$B$24:$B$30,MATCH(IF(ISBLANK($F821)," ",$F821),KLAV!$A$24:$A$30,0))),999,INDEX(KLAV!$B$2:$B$10,MATCH(IF(ISBLANK($D821)," ",$D821),KLAV!$A$2:$A$10,0))+INDEX(KLAV!$B$13:$B$21,MATCH(IF(ISBLANK($E821)," ",$E821),KLAV!$A$13:$A$21,0))+INDEX(KLAV!$B$24:$B$30,MATCH(IF(ISBLANK($F821)," ",$F821),KLAV!$A$24:$A$30,0))),ESV!$E$1:$E$567,))</f>
        <v>nb</v>
      </c>
      <c r="R821" s="42"/>
      <c r="S821" s="42"/>
      <c r="U821" s="43"/>
      <c r="Z821" s="44"/>
      <c r="AA821" s="44"/>
      <c r="AB821" s="436"/>
      <c r="AC821" s="437"/>
      <c r="AD821" s="300"/>
      <c r="AE821" s="438"/>
      <c r="AF821" s="438"/>
      <c r="AG821" s="438"/>
      <c r="AH821" s="439"/>
      <c r="AI821" s="439"/>
      <c r="AJ821" s="439"/>
      <c r="AK821" s="439"/>
      <c r="BD821" s="44"/>
    </row>
    <row r="822" spans="1:56" ht="25.5" customHeight="1" x14ac:dyDescent="0.2">
      <c r="A822" s="32" t="str">
        <f>IF(OR('Rote Liste'!$BC822="H",'Rote Liste'!$BC822="V"),"",J822)</f>
        <v>nb</v>
      </c>
      <c r="B822" s="48" t="str">
        <f t="shared" si="13"/>
        <v/>
      </c>
      <c r="C822" s="49" t="s">
        <v>951</v>
      </c>
      <c r="D822" s="50"/>
      <c r="E822" s="51"/>
      <c r="F822" s="52"/>
      <c r="G822" s="53"/>
      <c r="H822" s="53"/>
      <c r="I822" s="54"/>
      <c r="J822" s="54" t="str">
        <f>INDEX(ESV!$D$1:$D$567,MATCH(IF(ISNA(INDEX(KLAV!$B$2:$B$10,MATCH(IF(ISBLANK($D822)," ",$D822),KLAV!$A$2:$A$10,0))+INDEX(KLAV!$B$13:$B$21,MATCH(IF(ISBLANK($E822)," ",$E822),KLAV!$A$13:$A$21,0))+INDEX(KLAV!$B$24:$B$30,MATCH(IF(ISBLANK($F822)," ",$F822),KLAV!$A$24:$A$30,0))),999,INDEX(KLAV!$B$2:$B$10,MATCH(IF(ISBLANK($D822)," ",$D822),KLAV!$A$2:$A$10,0))+INDEX(KLAV!$B$13:$B$21,MATCH(IF(ISBLANK($E822)," ",$E822),KLAV!$A$13:$A$21,0))+INDEX(KLAV!$B$24:$B$30,MATCH(IF(ISBLANK($F822)," ",$F822),KLAV!$A$24:$A$30,0))),ESV!$E$1:$E$567,))</f>
        <v>nb</v>
      </c>
      <c r="R822" s="42"/>
      <c r="S822" s="42"/>
      <c r="U822" s="43"/>
      <c r="Z822" s="44"/>
      <c r="AA822" s="44"/>
      <c r="AB822" s="436"/>
      <c r="AC822" s="437"/>
      <c r="AD822" s="300"/>
      <c r="AE822" s="438"/>
      <c r="AF822" s="438"/>
      <c r="AG822" s="438"/>
      <c r="AH822" s="439"/>
      <c r="AI822" s="439"/>
      <c r="AJ822" s="439"/>
      <c r="AK822" s="439"/>
      <c r="BD822" s="44"/>
    </row>
    <row r="823" spans="1:56" ht="25.5" customHeight="1" x14ac:dyDescent="0.2">
      <c r="A823" s="32" t="str">
        <f>IF(OR('Rote Liste'!$BC823="H",'Rote Liste'!$BC823="V"),"",J823)</f>
        <v>nb</v>
      </c>
      <c r="B823" s="48" t="str">
        <f t="shared" si="13"/>
        <v/>
      </c>
      <c r="C823" s="49" t="s">
        <v>952</v>
      </c>
      <c r="D823" s="50"/>
      <c r="E823" s="51"/>
      <c r="F823" s="52"/>
      <c r="G823" s="53"/>
      <c r="H823" s="53"/>
      <c r="I823" s="54"/>
      <c r="J823" s="54" t="str">
        <f>INDEX(ESV!$D$1:$D$567,MATCH(IF(ISNA(INDEX(KLAV!$B$2:$B$10,MATCH(IF(ISBLANK($D823)," ",$D823),KLAV!$A$2:$A$10,0))+INDEX(KLAV!$B$13:$B$21,MATCH(IF(ISBLANK($E823)," ",$E823),KLAV!$A$13:$A$21,0))+INDEX(KLAV!$B$24:$B$30,MATCH(IF(ISBLANK($F823)," ",$F823),KLAV!$A$24:$A$30,0))),999,INDEX(KLAV!$B$2:$B$10,MATCH(IF(ISBLANK($D823)," ",$D823),KLAV!$A$2:$A$10,0))+INDEX(KLAV!$B$13:$B$21,MATCH(IF(ISBLANK($E823)," ",$E823),KLAV!$A$13:$A$21,0))+INDEX(KLAV!$B$24:$B$30,MATCH(IF(ISBLANK($F823)," ",$F823),KLAV!$A$24:$A$30,0))),ESV!$E$1:$E$567,))</f>
        <v>nb</v>
      </c>
      <c r="R823" s="42"/>
      <c r="S823" s="42"/>
      <c r="U823" s="43"/>
      <c r="Z823" s="44"/>
      <c r="AA823" s="44"/>
      <c r="AB823" s="436"/>
      <c r="AC823" s="437"/>
      <c r="AD823" s="300"/>
      <c r="AE823" s="438"/>
      <c r="AF823" s="438"/>
      <c r="AG823" s="438"/>
      <c r="AH823" s="439"/>
      <c r="AI823" s="439"/>
      <c r="AJ823" s="439"/>
      <c r="AK823" s="439"/>
      <c r="BD823" s="44"/>
    </row>
    <row r="824" spans="1:56" ht="25.5" customHeight="1" x14ac:dyDescent="0.2">
      <c r="A824" s="32" t="str">
        <f>IF(OR('Rote Liste'!$BC824="H",'Rote Liste'!$BC824="V"),"",J824)</f>
        <v>nb</v>
      </c>
      <c r="B824" s="48" t="str">
        <f t="shared" si="13"/>
        <v/>
      </c>
      <c r="C824" s="49" t="s">
        <v>953</v>
      </c>
      <c r="D824" s="50"/>
      <c r="E824" s="51"/>
      <c r="F824" s="52"/>
      <c r="G824" s="53"/>
      <c r="H824" s="53"/>
      <c r="I824" s="54"/>
      <c r="J824" s="54" t="str">
        <f>INDEX(ESV!$D$1:$D$567,MATCH(IF(ISNA(INDEX(KLAV!$B$2:$B$10,MATCH(IF(ISBLANK($D824)," ",$D824),KLAV!$A$2:$A$10,0))+INDEX(KLAV!$B$13:$B$21,MATCH(IF(ISBLANK($E824)," ",$E824),KLAV!$A$13:$A$21,0))+INDEX(KLAV!$B$24:$B$30,MATCH(IF(ISBLANK($F824)," ",$F824),KLAV!$A$24:$A$30,0))),999,INDEX(KLAV!$B$2:$B$10,MATCH(IF(ISBLANK($D824)," ",$D824),KLAV!$A$2:$A$10,0))+INDEX(KLAV!$B$13:$B$21,MATCH(IF(ISBLANK($E824)," ",$E824),KLAV!$A$13:$A$21,0))+INDEX(KLAV!$B$24:$B$30,MATCH(IF(ISBLANK($F824)," ",$F824),KLAV!$A$24:$A$30,0))),ESV!$E$1:$E$567,))</f>
        <v>nb</v>
      </c>
      <c r="R824" s="42"/>
      <c r="S824" s="42"/>
      <c r="U824" s="43"/>
      <c r="Z824" s="44"/>
      <c r="AA824" s="44"/>
      <c r="AB824" s="436"/>
      <c r="AC824" s="437"/>
      <c r="AD824" s="300"/>
      <c r="AE824" s="438"/>
      <c r="AF824" s="438"/>
      <c r="AG824" s="438"/>
      <c r="AH824" s="439"/>
      <c r="AI824" s="439"/>
      <c r="AJ824" s="439"/>
      <c r="AK824" s="439"/>
      <c r="BD824" s="44"/>
    </row>
    <row r="825" spans="1:56" ht="25.5" customHeight="1" x14ac:dyDescent="0.2">
      <c r="A825" s="32" t="str">
        <f>IF(OR('Rote Liste'!$BC825="H",'Rote Liste'!$BC825="V"),"",J825)</f>
        <v>nb</v>
      </c>
      <c r="B825" s="48" t="str">
        <f t="shared" si="13"/>
        <v/>
      </c>
      <c r="C825" s="49" t="s">
        <v>954</v>
      </c>
      <c r="D825" s="50"/>
      <c r="E825" s="51"/>
      <c r="F825" s="52"/>
      <c r="G825" s="53"/>
      <c r="H825" s="53"/>
      <c r="I825" s="54"/>
      <c r="J825" s="54" t="str">
        <f>INDEX(ESV!$D$1:$D$567,MATCH(IF(ISNA(INDEX(KLAV!$B$2:$B$10,MATCH(IF(ISBLANK($D825)," ",$D825),KLAV!$A$2:$A$10,0))+INDEX(KLAV!$B$13:$B$21,MATCH(IF(ISBLANK($E825)," ",$E825),KLAV!$A$13:$A$21,0))+INDEX(KLAV!$B$24:$B$30,MATCH(IF(ISBLANK($F825)," ",$F825),KLAV!$A$24:$A$30,0))),999,INDEX(KLAV!$B$2:$B$10,MATCH(IF(ISBLANK($D825)," ",$D825),KLAV!$A$2:$A$10,0))+INDEX(KLAV!$B$13:$B$21,MATCH(IF(ISBLANK($E825)," ",$E825),KLAV!$A$13:$A$21,0))+INDEX(KLAV!$B$24:$B$30,MATCH(IF(ISBLANK($F825)," ",$F825),KLAV!$A$24:$A$30,0))),ESV!$E$1:$E$567,))</f>
        <v>nb</v>
      </c>
      <c r="R825" s="42"/>
      <c r="S825" s="42"/>
      <c r="U825" s="43"/>
      <c r="Z825" s="44"/>
      <c r="AA825" s="44"/>
      <c r="AB825" s="436"/>
      <c r="AC825" s="437"/>
      <c r="AD825" s="300"/>
      <c r="AE825" s="438"/>
      <c r="AF825" s="438"/>
      <c r="AG825" s="438"/>
      <c r="AH825" s="439"/>
      <c r="AI825" s="439"/>
      <c r="AJ825" s="439"/>
      <c r="AK825" s="439"/>
      <c r="BD825" s="44"/>
    </row>
    <row r="826" spans="1:56" ht="25.5" customHeight="1" x14ac:dyDescent="0.2">
      <c r="A826" s="32" t="str">
        <f>IF(OR('Rote Liste'!$BC826="H",'Rote Liste'!$BC826="V"),"",J826)</f>
        <v/>
      </c>
      <c r="B826" s="48" t="str">
        <f t="shared" si="13"/>
        <v/>
      </c>
      <c r="C826" s="49" t="s">
        <v>955</v>
      </c>
      <c r="D826" s="50"/>
      <c r="E826" s="51"/>
      <c r="F826" s="52"/>
      <c r="G826" s="53"/>
      <c r="H826" s="53"/>
      <c r="I826" s="54"/>
      <c r="J826" s="54" t="str">
        <f>INDEX(ESV!$D$1:$D$567,MATCH(IF(ISNA(INDEX(KLAV!$B$2:$B$10,MATCH(IF(ISBLANK($D826)," ",$D826),KLAV!$A$2:$A$10,0))+INDEX(KLAV!$B$13:$B$21,MATCH(IF(ISBLANK($E826)," ",$E826),KLAV!$A$13:$A$21,0))+INDEX(KLAV!$B$24:$B$30,MATCH(IF(ISBLANK($F826)," ",$F826),KLAV!$A$24:$A$30,0))),999,INDEX(KLAV!$B$2:$B$10,MATCH(IF(ISBLANK($D826)," ",$D826),KLAV!$A$2:$A$10,0))+INDEX(KLAV!$B$13:$B$21,MATCH(IF(ISBLANK($E826)," ",$E826),KLAV!$A$13:$A$21,0))+INDEX(KLAV!$B$24:$B$30,MATCH(IF(ISBLANK($F826)," ",$F826),KLAV!$A$24:$A$30,0))),ESV!$E$1:$E$567,))</f>
        <v>nb</v>
      </c>
      <c r="R826" s="42"/>
      <c r="S826" s="42"/>
      <c r="U826" s="43"/>
      <c r="Z826" s="44"/>
      <c r="AA826" s="44"/>
      <c r="AB826" s="436"/>
      <c r="AC826" s="437"/>
      <c r="AD826" s="300"/>
      <c r="AE826" s="438"/>
      <c r="AF826" s="438"/>
      <c r="AG826" s="438"/>
      <c r="AH826" s="439"/>
      <c r="AI826" s="439"/>
      <c r="AJ826" s="439"/>
      <c r="AK826" s="439"/>
      <c r="BD826" s="44"/>
    </row>
    <row r="827" spans="1:56" ht="25.5" customHeight="1" x14ac:dyDescent="0.2">
      <c r="A827" s="32" t="str">
        <f>IF(OR('Rote Liste'!$BC827="H",'Rote Liste'!$BC827="V"),"",J827)</f>
        <v>nb</v>
      </c>
      <c r="B827" s="48" t="str">
        <f t="shared" si="13"/>
        <v/>
      </c>
      <c r="C827" s="49" t="s">
        <v>956</v>
      </c>
      <c r="D827" s="50"/>
      <c r="E827" s="51"/>
      <c r="F827" s="52"/>
      <c r="G827" s="53"/>
      <c r="H827" s="53"/>
      <c r="I827" s="54"/>
      <c r="J827" s="54" t="str">
        <f>INDEX(ESV!$D$1:$D$567,MATCH(IF(ISNA(INDEX(KLAV!$B$2:$B$10,MATCH(IF(ISBLANK($D827)," ",$D827),KLAV!$A$2:$A$10,0))+INDEX(KLAV!$B$13:$B$21,MATCH(IF(ISBLANK($E827)," ",$E827),KLAV!$A$13:$A$21,0))+INDEX(KLAV!$B$24:$B$30,MATCH(IF(ISBLANK($F827)," ",$F827),KLAV!$A$24:$A$30,0))),999,INDEX(KLAV!$B$2:$B$10,MATCH(IF(ISBLANK($D827)," ",$D827),KLAV!$A$2:$A$10,0))+INDEX(KLAV!$B$13:$B$21,MATCH(IF(ISBLANK($E827)," ",$E827),KLAV!$A$13:$A$21,0))+INDEX(KLAV!$B$24:$B$30,MATCH(IF(ISBLANK($F827)," ",$F827),KLAV!$A$24:$A$30,0))),ESV!$E$1:$E$567,))</f>
        <v>nb</v>
      </c>
      <c r="R827" s="42"/>
      <c r="S827" s="42"/>
      <c r="U827" s="43"/>
      <c r="Z827" s="44"/>
      <c r="AA827" s="44"/>
      <c r="AB827" s="436"/>
      <c r="AC827" s="437"/>
      <c r="AD827" s="300"/>
      <c r="AE827" s="438"/>
      <c r="AF827" s="438"/>
      <c r="AG827" s="438"/>
      <c r="AH827" s="439"/>
      <c r="AI827" s="439"/>
      <c r="AJ827" s="439"/>
      <c r="AK827" s="439"/>
      <c r="BD827" s="44"/>
    </row>
    <row r="828" spans="1:56" ht="25.5" customHeight="1" x14ac:dyDescent="0.2">
      <c r="A828" s="32" t="str">
        <f>IF(OR('Rote Liste'!$BC828="H",'Rote Liste'!$BC828="V"),"",J828)</f>
        <v>nb</v>
      </c>
      <c r="B828" s="48" t="str">
        <f t="shared" si="13"/>
        <v/>
      </c>
      <c r="C828" s="49" t="s">
        <v>957</v>
      </c>
      <c r="D828" s="50"/>
      <c r="E828" s="51"/>
      <c r="F828" s="52"/>
      <c r="G828" s="53"/>
      <c r="H828" s="53"/>
      <c r="I828" s="54"/>
      <c r="J828" s="54" t="str">
        <f>INDEX(ESV!$D$1:$D$567,MATCH(IF(ISNA(INDEX(KLAV!$B$2:$B$10,MATCH(IF(ISBLANK($D828)," ",$D828),KLAV!$A$2:$A$10,0))+INDEX(KLAV!$B$13:$B$21,MATCH(IF(ISBLANK($E828)," ",$E828),KLAV!$A$13:$A$21,0))+INDEX(KLAV!$B$24:$B$30,MATCH(IF(ISBLANK($F828)," ",$F828),KLAV!$A$24:$A$30,0))),999,INDEX(KLAV!$B$2:$B$10,MATCH(IF(ISBLANK($D828)," ",$D828),KLAV!$A$2:$A$10,0))+INDEX(KLAV!$B$13:$B$21,MATCH(IF(ISBLANK($E828)," ",$E828),KLAV!$A$13:$A$21,0))+INDEX(KLAV!$B$24:$B$30,MATCH(IF(ISBLANK($F828)," ",$F828),KLAV!$A$24:$A$30,0))),ESV!$E$1:$E$567,))</f>
        <v>nb</v>
      </c>
      <c r="R828" s="42"/>
      <c r="S828" s="42"/>
      <c r="U828" s="43"/>
      <c r="Z828" s="44"/>
      <c r="AA828" s="44"/>
      <c r="AB828" s="436"/>
      <c r="AC828" s="437"/>
      <c r="AD828" s="300"/>
      <c r="AE828" s="438"/>
      <c r="AF828" s="438"/>
      <c r="AG828" s="438"/>
      <c r="AH828" s="439"/>
      <c r="AI828" s="439"/>
      <c r="AJ828" s="439"/>
      <c r="AK828" s="439"/>
      <c r="BD828" s="44"/>
    </row>
    <row r="829" spans="1:56" ht="25.5" customHeight="1" x14ac:dyDescent="0.2">
      <c r="A829" s="32" t="str">
        <f>IF(OR('Rote Liste'!$BC829="H",'Rote Liste'!$BC829="V"),"",J829)</f>
        <v>nb</v>
      </c>
      <c r="B829" s="48" t="str">
        <f t="shared" si="13"/>
        <v/>
      </c>
      <c r="C829" s="49" t="s">
        <v>3072</v>
      </c>
      <c r="D829" s="50"/>
      <c r="E829" s="51"/>
      <c r="F829" s="52"/>
      <c r="G829" s="53"/>
      <c r="H829" s="53"/>
      <c r="I829" s="54"/>
      <c r="J829" s="54" t="str">
        <f>INDEX(ESV!$D$1:$D$567,MATCH(IF(ISNA(INDEX(KLAV!$B$2:$B$10,MATCH(IF(ISBLANK($D829)," ",$D829),KLAV!$A$2:$A$10,0))+INDEX(KLAV!$B$13:$B$21,MATCH(IF(ISBLANK($E829)," ",$E829),KLAV!$A$13:$A$21,0))+INDEX(KLAV!$B$24:$B$30,MATCH(IF(ISBLANK($F829)," ",$F829),KLAV!$A$24:$A$30,0))),999,INDEX(KLAV!$B$2:$B$10,MATCH(IF(ISBLANK($D829)," ",$D829),KLAV!$A$2:$A$10,0))+INDEX(KLAV!$B$13:$B$21,MATCH(IF(ISBLANK($E829)," ",$E829),KLAV!$A$13:$A$21,0))+INDEX(KLAV!$B$24:$B$30,MATCH(IF(ISBLANK($F829)," ",$F829),KLAV!$A$24:$A$30,0))),ESV!$E$1:$E$567,))</f>
        <v>nb</v>
      </c>
      <c r="R829" s="42"/>
      <c r="S829" s="42"/>
      <c r="U829" s="43"/>
      <c r="Z829" s="44"/>
      <c r="AA829" s="44"/>
      <c r="AB829" s="436"/>
      <c r="AC829" s="437"/>
      <c r="AD829" s="300"/>
      <c r="AE829" s="438"/>
      <c r="AF829" s="438"/>
      <c r="AG829" s="438"/>
      <c r="AH829" s="439"/>
      <c r="AI829" s="439"/>
      <c r="AJ829" s="439"/>
      <c r="AK829" s="439"/>
      <c r="BD829" s="44"/>
    </row>
    <row r="830" spans="1:56" ht="25.5" customHeight="1" x14ac:dyDescent="0.2">
      <c r="A830" s="32" t="str">
        <f>IF(OR('Rote Liste'!$BC830="H",'Rote Liste'!$BC830="V"),"",J830)</f>
        <v>nb</v>
      </c>
      <c r="B830" s="48" t="str">
        <f t="shared" ref="B830:B890" si="14">IF(D830="AE?","E?",IF(D830="AE","E",""))</f>
        <v/>
      </c>
      <c r="C830" s="49" t="s">
        <v>958</v>
      </c>
      <c r="D830" s="50"/>
      <c r="E830" s="51"/>
      <c r="F830" s="52"/>
      <c r="G830" s="53"/>
      <c r="H830" s="53"/>
      <c r="I830" s="54"/>
      <c r="J830" s="54" t="str">
        <f>INDEX(ESV!$D$1:$D$567,MATCH(IF(ISNA(INDEX(KLAV!$B$2:$B$10,MATCH(IF(ISBLANK($D830)," ",$D830),KLAV!$A$2:$A$10,0))+INDEX(KLAV!$B$13:$B$21,MATCH(IF(ISBLANK($E830)," ",$E830),KLAV!$A$13:$A$21,0))+INDEX(KLAV!$B$24:$B$30,MATCH(IF(ISBLANK($F830)," ",$F830),KLAV!$A$24:$A$30,0))),999,INDEX(KLAV!$B$2:$B$10,MATCH(IF(ISBLANK($D830)," ",$D830),KLAV!$A$2:$A$10,0))+INDEX(KLAV!$B$13:$B$21,MATCH(IF(ISBLANK($E830)," ",$E830),KLAV!$A$13:$A$21,0))+INDEX(KLAV!$B$24:$B$30,MATCH(IF(ISBLANK($F830)," ",$F830),KLAV!$A$24:$A$30,0))),ESV!$E$1:$E$567,))</f>
        <v>nb</v>
      </c>
      <c r="R830" s="42"/>
      <c r="S830" s="42"/>
      <c r="U830" s="43"/>
      <c r="Z830" s="44"/>
      <c r="AA830" s="44"/>
      <c r="AB830" s="436"/>
      <c r="AC830" s="437"/>
      <c r="AD830" s="300"/>
      <c r="AE830" s="438"/>
      <c r="AF830" s="438"/>
      <c r="AG830" s="438"/>
      <c r="AH830" s="439"/>
      <c r="AI830" s="439"/>
      <c r="AJ830" s="439"/>
      <c r="AK830" s="439"/>
      <c r="BD830" s="44"/>
    </row>
    <row r="831" spans="1:56" ht="25.5" customHeight="1" x14ac:dyDescent="0.2">
      <c r="A831" s="32" t="str">
        <f>IF(OR('Rote Liste'!$BC831="H",'Rote Liste'!$BC831="V"),"",J831)</f>
        <v>nb</v>
      </c>
      <c r="B831" s="48" t="str">
        <f t="shared" si="14"/>
        <v/>
      </c>
      <c r="C831" s="49" t="s">
        <v>959</v>
      </c>
      <c r="D831" s="50"/>
      <c r="E831" s="51"/>
      <c r="F831" s="52"/>
      <c r="G831" s="53"/>
      <c r="H831" s="53"/>
      <c r="I831" s="54"/>
      <c r="J831" s="54" t="str">
        <f>INDEX(ESV!$D$1:$D$567,MATCH(IF(ISNA(INDEX(KLAV!$B$2:$B$10,MATCH(IF(ISBLANK($D831)," ",$D831),KLAV!$A$2:$A$10,0))+INDEX(KLAV!$B$13:$B$21,MATCH(IF(ISBLANK($E831)," ",$E831),KLAV!$A$13:$A$21,0))+INDEX(KLAV!$B$24:$B$30,MATCH(IF(ISBLANK($F831)," ",$F831),KLAV!$A$24:$A$30,0))),999,INDEX(KLAV!$B$2:$B$10,MATCH(IF(ISBLANK($D831)," ",$D831),KLAV!$A$2:$A$10,0))+INDEX(KLAV!$B$13:$B$21,MATCH(IF(ISBLANK($E831)," ",$E831),KLAV!$A$13:$A$21,0))+INDEX(KLAV!$B$24:$B$30,MATCH(IF(ISBLANK($F831)," ",$F831),KLAV!$A$24:$A$30,0))),ESV!$E$1:$E$567,))</f>
        <v>nb</v>
      </c>
      <c r="R831" s="42"/>
      <c r="S831" s="42"/>
      <c r="U831" s="43"/>
      <c r="Z831" s="44"/>
      <c r="AA831" s="44"/>
      <c r="AB831" s="436"/>
      <c r="AC831" s="437"/>
      <c r="AD831" s="300"/>
      <c r="AE831" s="438"/>
      <c r="AF831" s="438"/>
      <c r="AG831" s="438"/>
      <c r="AH831" s="439"/>
      <c r="AI831" s="439"/>
      <c r="AJ831" s="439"/>
      <c r="AK831" s="439"/>
      <c r="BD831" s="44"/>
    </row>
    <row r="832" spans="1:56" ht="25.5" customHeight="1" x14ac:dyDescent="0.2">
      <c r="A832" s="32" t="str">
        <f>IF(OR('Rote Liste'!$BC832="H",'Rote Liste'!$BC832="V"),"",J832)</f>
        <v>nb</v>
      </c>
      <c r="B832" s="48" t="str">
        <f t="shared" si="14"/>
        <v/>
      </c>
      <c r="C832" s="49" t="s">
        <v>960</v>
      </c>
      <c r="D832" s="50"/>
      <c r="E832" s="51"/>
      <c r="F832" s="52"/>
      <c r="G832" s="53"/>
      <c r="H832" s="53"/>
      <c r="I832" s="54"/>
      <c r="J832" s="54" t="str">
        <f>INDEX(ESV!$D$1:$D$567,MATCH(IF(ISNA(INDEX(KLAV!$B$2:$B$10,MATCH(IF(ISBLANK($D832)," ",$D832),KLAV!$A$2:$A$10,0))+INDEX(KLAV!$B$13:$B$21,MATCH(IF(ISBLANK($E832)," ",$E832),KLAV!$A$13:$A$21,0))+INDEX(KLAV!$B$24:$B$30,MATCH(IF(ISBLANK($F832)," ",$F832),KLAV!$A$24:$A$30,0))),999,INDEX(KLAV!$B$2:$B$10,MATCH(IF(ISBLANK($D832)," ",$D832),KLAV!$A$2:$A$10,0))+INDEX(KLAV!$B$13:$B$21,MATCH(IF(ISBLANK($E832)," ",$E832),KLAV!$A$13:$A$21,0))+INDEX(KLAV!$B$24:$B$30,MATCH(IF(ISBLANK($F832)," ",$F832),KLAV!$A$24:$A$30,0))),ESV!$E$1:$E$567,))</f>
        <v>nb</v>
      </c>
      <c r="R832" s="42"/>
      <c r="S832" s="42"/>
      <c r="U832" s="43"/>
      <c r="Z832" s="44"/>
      <c r="AA832" s="44"/>
      <c r="AB832" s="436"/>
      <c r="AC832" s="437"/>
      <c r="AD832" s="300"/>
      <c r="AE832" s="438"/>
      <c r="AF832" s="438"/>
      <c r="AG832" s="438"/>
      <c r="AH832" s="439"/>
      <c r="AI832" s="439"/>
      <c r="AJ832" s="439"/>
      <c r="AK832" s="439"/>
      <c r="BD832" s="44"/>
    </row>
    <row r="833" spans="1:56" ht="25.5" customHeight="1" x14ac:dyDescent="0.2">
      <c r="A833" s="32" t="str">
        <f>IF(OR('Rote Liste'!$BC833="H",'Rote Liste'!$BC833="V"),"",J833)</f>
        <v>nb</v>
      </c>
      <c r="B833" s="48" t="str">
        <f t="shared" si="14"/>
        <v/>
      </c>
      <c r="C833" s="49" t="s">
        <v>961</v>
      </c>
      <c r="D833" s="50"/>
      <c r="E833" s="51"/>
      <c r="F833" s="52"/>
      <c r="G833" s="53"/>
      <c r="H833" s="53"/>
      <c r="I833" s="54"/>
      <c r="J833" s="54" t="str">
        <f>INDEX(ESV!$D$1:$D$567,MATCH(IF(ISNA(INDEX(KLAV!$B$2:$B$10,MATCH(IF(ISBLANK($D833)," ",$D833),KLAV!$A$2:$A$10,0))+INDEX(KLAV!$B$13:$B$21,MATCH(IF(ISBLANK($E833)," ",$E833),KLAV!$A$13:$A$21,0))+INDEX(KLAV!$B$24:$B$30,MATCH(IF(ISBLANK($F833)," ",$F833),KLAV!$A$24:$A$30,0))),999,INDEX(KLAV!$B$2:$B$10,MATCH(IF(ISBLANK($D833)," ",$D833),KLAV!$A$2:$A$10,0))+INDEX(KLAV!$B$13:$B$21,MATCH(IF(ISBLANK($E833)," ",$E833),KLAV!$A$13:$A$21,0))+INDEX(KLAV!$B$24:$B$30,MATCH(IF(ISBLANK($F833)," ",$F833),KLAV!$A$24:$A$30,0))),ESV!$E$1:$E$567,))</f>
        <v>nb</v>
      </c>
      <c r="R833" s="42"/>
      <c r="S833" s="42"/>
      <c r="U833" s="43"/>
      <c r="Z833" s="44"/>
      <c r="AA833" s="44"/>
      <c r="AB833" s="436"/>
      <c r="AC833" s="437"/>
      <c r="AD833" s="300"/>
      <c r="AE833" s="438"/>
      <c r="AF833" s="438"/>
      <c r="AG833" s="438"/>
      <c r="AH833" s="439"/>
      <c r="AI833" s="439"/>
      <c r="AJ833" s="439"/>
      <c r="AK833" s="439"/>
      <c r="BD833" s="44"/>
    </row>
    <row r="834" spans="1:56" ht="25.5" customHeight="1" x14ac:dyDescent="0.2">
      <c r="A834" s="32" t="str">
        <f>IF(OR('Rote Liste'!$BC834="H",'Rote Liste'!$BC834="V"),"",J834)</f>
        <v>nb</v>
      </c>
      <c r="B834" s="48" t="str">
        <f t="shared" si="14"/>
        <v/>
      </c>
      <c r="C834" s="49" t="s">
        <v>3191</v>
      </c>
      <c r="D834" s="50"/>
      <c r="E834" s="51"/>
      <c r="F834" s="52"/>
      <c r="G834" s="53"/>
      <c r="H834" s="53"/>
      <c r="I834" s="54"/>
      <c r="J834" s="54" t="str">
        <f>INDEX(ESV!$D$1:$D$567,MATCH(IF(ISNA(INDEX(KLAV!$B$2:$B$10,MATCH(IF(ISBLANK($D834)," ",$D834),KLAV!$A$2:$A$10,0))+INDEX(KLAV!$B$13:$B$21,MATCH(IF(ISBLANK($E834)," ",$E834),KLAV!$A$13:$A$21,0))+INDEX(KLAV!$B$24:$B$30,MATCH(IF(ISBLANK($F834)," ",$F834),KLAV!$A$24:$A$30,0))),999,INDEX(KLAV!$B$2:$B$10,MATCH(IF(ISBLANK($D834)," ",$D834),KLAV!$A$2:$A$10,0))+INDEX(KLAV!$B$13:$B$21,MATCH(IF(ISBLANK($E834)," ",$E834),KLAV!$A$13:$A$21,0))+INDEX(KLAV!$B$24:$B$30,MATCH(IF(ISBLANK($F834)," ",$F834),KLAV!$A$24:$A$30,0))),ESV!$E$1:$E$567,))</f>
        <v>nb</v>
      </c>
      <c r="R834" s="42"/>
      <c r="S834" s="42"/>
      <c r="U834" s="43"/>
      <c r="Z834" s="44"/>
      <c r="AA834" s="44"/>
      <c r="AB834" s="436"/>
      <c r="AC834" s="437"/>
      <c r="AD834" s="300"/>
      <c r="AE834" s="438"/>
      <c r="AF834" s="438"/>
      <c r="AG834" s="438"/>
      <c r="AH834" s="439"/>
      <c r="AI834" s="439"/>
      <c r="AJ834" s="439"/>
      <c r="AK834" s="439"/>
      <c r="BD834" s="44"/>
    </row>
    <row r="835" spans="1:56" ht="25.5" customHeight="1" x14ac:dyDescent="0.2">
      <c r="A835" s="32" t="str">
        <f>IF(OR('Rote Liste'!$BC835="H",'Rote Liste'!$BC835="V"),"",J835)</f>
        <v>nb</v>
      </c>
      <c r="B835" s="48" t="str">
        <f t="shared" si="14"/>
        <v/>
      </c>
      <c r="C835" s="49" t="s">
        <v>962</v>
      </c>
      <c r="D835" s="50"/>
      <c r="E835" s="51"/>
      <c r="F835" s="52"/>
      <c r="G835" s="53"/>
      <c r="H835" s="53"/>
      <c r="I835" s="54"/>
      <c r="J835" s="54" t="str">
        <f>INDEX(ESV!$D$1:$D$567,MATCH(IF(ISNA(INDEX(KLAV!$B$2:$B$10,MATCH(IF(ISBLANK($D835)," ",$D835),KLAV!$A$2:$A$10,0))+INDEX(KLAV!$B$13:$B$21,MATCH(IF(ISBLANK($E835)," ",$E835),KLAV!$A$13:$A$21,0))+INDEX(KLAV!$B$24:$B$30,MATCH(IF(ISBLANK($F835)," ",$F835),KLAV!$A$24:$A$30,0))),999,INDEX(KLAV!$B$2:$B$10,MATCH(IF(ISBLANK($D835)," ",$D835),KLAV!$A$2:$A$10,0))+INDEX(KLAV!$B$13:$B$21,MATCH(IF(ISBLANK($E835)," ",$E835),KLAV!$A$13:$A$21,0))+INDEX(KLAV!$B$24:$B$30,MATCH(IF(ISBLANK($F835)," ",$F835),KLAV!$A$24:$A$30,0))),ESV!$E$1:$E$567,))</f>
        <v>nb</v>
      </c>
      <c r="R835" s="42"/>
      <c r="S835" s="42"/>
      <c r="U835" s="43"/>
      <c r="Z835" s="44"/>
      <c r="AA835" s="44"/>
      <c r="AB835" s="436"/>
      <c r="AC835" s="437"/>
      <c r="AD835" s="300"/>
      <c r="AE835" s="438"/>
      <c r="AF835" s="438"/>
      <c r="AG835" s="438"/>
      <c r="AH835" s="439"/>
      <c r="AI835" s="439"/>
      <c r="AJ835" s="439"/>
      <c r="AK835" s="439"/>
      <c r="BD835" s="44"/>
    </row>
    <row r="836" spans="1:56" ht="25.5" customHeight="1" x14ac:dyDescent="0.2">
      <c r="A836" s="32" t="str">
        <f>IF(OR('Rote Liste'!$BC836="H",'Rote Liste'!$BC836="V"),"",J836)</f>
        <v>nb</v>
      </c>
      <c r="B836" s="48" t="str">
        <f t="shared" si="14"/>
        <v/>
      </c>
      <c r="C836" s="49" t="s">
        <v>963</v>
      </c>
      <c r="D836" s="50"/>
      <c r="E836" s="51"/>
      <c r="F836" s="52"/>
      <c r="G836" s="53"/>
      <c r="H836" s="53"/>
      <c r="I836" s="54"/>
      <c r="J836" s="54" t="str">
        <f>INDEX(ESV!$D$1:$D$567,MATCH(IF(ISNA(INDEX(KLAV!$B$2:$B$10,MATCH(IF(ISBLANK($D836)," ",$D836),KLAV!$A$2:$A$10,0))+INDEX(KLAV!$B$13:$B$21,MATCH(IF(ISBLANK($E836)," ",$E836),KLAV!$A$13:$A$21,0))+INDEX(KLAV!$B$24:$B$30,MATCH(IF(ISBLANK($F836)," ",$F836),KLAV!$A$24:$A$30,0))),999,INDEX(KLAV!$B$2:$B$10,MATCH(IF(ISBLANK($D836)," ",$D836),KLAV!$A$2:$A$10,0))+INDEX(KLAV!$B$13:$B$21,MATCH(IF(ISBLANK($E836)," ",$E836),KLAV!$A$13:$A$21,0))+INDEX(KLAV!$B$24:$B$30,MATCH(IF(ISBLANK($F836)," ",$F836),KLAV!$A$24:$A$30,0))),ESV!$E$1:$E$567,))</f>
        <v>nb</v>
      </c>
      <c r="R836" s="42"/>
      <c r="S836" s="42"/>
      <c r="U836" s="43"/>
      <c r="Z836" s="44"/>
      <c r="AA836" s="44"/>
      <c r="AB836" s="436"/>
      <c r="AC836" s="437"/>
      <c r="AD836" s="300"/>
      <c r="AE836" s="438"/>
      <c r="AF836" s="438"/>
      <c r="AG836" s="438"/>
      <c r="AH836" s="439"/>
      <c r="AI836" s="439"/>
      <c r="AJ836" s="439"/>
      <c r="AK836" s="439"/>
      <c r="BD836" s="44"/>
    </row>
    <row r="837" spans="1:56" ht="25.5" customHeight="1" x14ac:dyDescent="0.2">
      <c r="A837" s="32" t="str">
        <f>IF(OR('Rote Liste'!$BC837="H",'Rote Liste'!$BC837="V"),"",J837)</f>
        <v>nb</v>
      </c>
      <c r="B837" s="48" t="str">
        <f t="shared" si="14"/>
        <v/>
      </c>
      <c r="C837" s="49" t="s">
        <v>964</v>
      </c>
      <c r="D837" s="50"/>
      <c r="E837" s="51"/>
      <c r="F837" s="52"/>
      <c r="G837" s="53"/>
      <c r="H837" s="53"/>
      <c r="I837" s="54"/>
      <c r="J837" s="54" t="str">
        <f>INDEX(ESV!$D$1:$D$567,MATCH(IF(ISNA(INDEX(KLAV!$B$2:$B$10,MATCH(IF(ISBLANK($D837)," ",$D837),KLAV!$A$2:$A$10,0))+INDEX(KLAV!$B$13:$B$21,MATCH(IF(ISBLANK($E837)," ",$E837),KLAV!$A$13:$A$21,0))+INDEX(KLAV!$B$24:$B$30,MATCH(IF(ISBLANK($F837)," ",$F837),KLAV!$A$24:$A$30,0))),999,INDEX(KLAV!$B$2:$B$10,MATCH(IF(ISBLANK($D837)," ",$D837),KLAV!$A$2:$A$10,0))+INDEX(KLAV!$B$13:$B$21,MATCH(IF(ISBLANK($E837)," ",$E837),KLAV!$A$13:$A$21,0))+INDEX(KLAV!$B$24:$B$30,MATCH(IF(ISBLANK($F837)," ",$F837),KLAV!$A$24:$A$30,0))),ESV!$E$1:$E$567,))</f>
        <v>nb</v>
      </c>
      <c r="R837" s="42"/>
      <c r="S837" s="42"/>
      <c r="U837" s="43"/>
      <c r="Z837" s="44"/>
      <c r="AA837" s="44"/>
      <c r="AB837" s="436"/>
      <c r="AC837" s="437"/>
      <c r="AD837" s="300"/>
      <c r="AE837" s="438"/>
      <c r="AF837" s="438"/>
      <c r="AG837" s="438"/>
      <c r="AH837" s="439"/>
      <c r="AI837" s="439"/>
      <c r="AJ837" s="439"/>
      <c r="AK837" s="439"/>
      <c r="BD837" s="44"/>
    </row>
    <row r="838" spans="1:56" ht="25.5" customHeight="1" x14ac:dyDescent="0.2">
      <c r="A838" s="32" t="str">
        <f>IF(OR('Rote Liste'!$BC838="H",'Rote Liste'!$BC838="V"),"",J838)</f>
        <v>nb</v>
      </c>
      <c r="B838" s="48" t="str">
        <f t="shared" si="14"/>
        <v/>
      </c>
      <c r="C838" s="49" t="s">
        <v>965</v>
      </c>
      <c r="D838" s="50"/>
      <c r="E838" s="51"/>
      <c r="F838" s="52"/>
      <c r="G838" s="53"/>
      <c r="H838" s="53"/>
      <c r="I838" s="54"/>
      <c r="J838" s="54" t="str">
        <f>INDEX(ESV!$D$1:$D$567,MATCH(IF(ISNA(INDEX(KLAV!$B$2:$B$10,MATCH(IF(ISBLANK($D838)," ",$D838),KLAV!$A$2:$A$10,0))+INDEX(KLAV!$B$13:$B$21,MATCH(IF(ISBLANK($E838)," ",$E838),KLAV!$A$13:$A$21,0))+INDEX(KLAV!$B$24:$B$30,MATCH(IF(ISBLANK($F838)," ",$F838),KLAV!$A$24:$A$30,0))),999,INDEX(KLAV!$B$2:$B$10,MATCH(IF(ISBLANK($D838)," ",$D838),KLAV!$A$2:$A$10,0))+INDEX(KLAV!$B$13:$B$21,MATCH(IF(ISBLANK($E838)," ",$E838),KLAV!$A$13:$A$21,0))+INDEX(KLAV!$B$24:$B$30,MATCH(IF(ISBLANK($F838)," ",$F838),KLAV!$A$24:$A$30,0))),ESV!$E$1:$E$567,))</f>
        <v>nb</v>
      </c>
      <c r="R838" s="42"/>
      <c r="S838" s="42"/>
      <c r="U838" s="43"/>
      <c r="Z838" s="44"/>
      <c r="AA838" s="44"/>
      <c r="AB838" s="436"/>
      <c r="AC838" s="437"/>
      <c r="AD838" s="300"/>
      <c r="AE838" s="438"/>
      <c r="AF838" s="438"/>
      <c r="AG838" s="438"/>
      <c r="AH838" s="439"/>
      <c r="AI838" s="439"/>
      <c r="AJ838" s="439"/>
      <c r="AK838" s="439"/>
      <c r="BD838" s="44"/>
    </row>
    <row r="839" spans="1:56" ht="25.5" customHeight="1" x14ac:dyDescent="0.2">
      <c r="A839" s="32" t="str">
        <f>IF(OR('Rote Liste'!$BC839="H",'Rote Liste'!$BC839="V"),"",J839)</f>
        <v>nb</v>
      </c>
      <c r="B839" s="48" t="str">
        <f t="shared" si="14"/>
        <v/>
      </c>
      <c r="C839" s="49" t="s">
        <v>966</v>
      </c>
      <c r="D839" s="50"/>
      <c r="E839" s="51"/>
      <c r="F839" s="52"/>
      <c r="G839" s="53"/>
      <c r="H839" s="53"/>
      <c r="I839" s="54"/>
      <c r="J839" s="54" t="str">
        <f>INDEX(ESV!$D$1:$D$567,MATCH(IF(ISNA(INDEX(KLAV!$B$2:$B$10,MATCH(IF(ISBLANK($D839)," ",$D839),KLAV!$A$2:$A$10,0))+INDEX(KLAV!$B$13:$B$21,MATCH(IF(ISBLANK($E839)," ",$E839),KLAV!$A$13:$A$21,0))+INDEX(KLAV!$B$24:$B$30,MATCH(IF(ISBLANK($F839)," ",$F839),KLAV!$A$24:$A$30,0))),999,INDEX(KLAV!$B$2:$B$10,MATCH(IF(ISBLANK($D839)," ",$D839),KLAV!$A$2:$A$10,0))+INDEX(KLAV!$B$13:$B$21,MATCH(IF(ISBLANK($E839)," ",$E839),KLAV!$A$13:$A$21,0))+INDEX(KLAV!$B$24:$B$30,MATCH(IF(ISBLANK($F839)," ",$F839),KLAV!$A$24:$A$30,0))),ESV!$E$1:$E$567,))</f>
        <v>nb</v>
      </c>
      <c r="R839" s="42"/>
      <c r="S839" s="42"/>
      <c r="U839" s="43"/>
      <c r="Z839" s="44"/>
      <c r="AA839" s="44"/>
      <c r="AB839" s="436"/>
      <c r="AC839" s="437"/>
      <c r="AD839" s="300"/>
      <c r="AE839" s="438"/>
      <c r="AF839" s="438"/>
      <c r="AG839" s="438"/>
      <c r="AH839" s="439"/>
      <c r="AI839" s="439"/>
      <c r="AJ839" s="439"/>
      <c r="AK839" s="439"/>
      <c r="BD839" s="44"/>
    </row>
    <row r="840" spans="1:56" ht="25.5" customHeight="1" x14ac:dyDescent="0.2">
      <c r="A840" s="32" t="str">
        <f>IF(OR('Rote Liste'!$BC840="H",'Rote Liste'!$BC840="V"),"",J840)</f>
        <v>nb</v>
      </c>
      <c r="B840" s="48" t="str">
        <f t="shared" si="14"/>
        <v/>
      </c>
      <c r="C840" s="49" t="s">
        <v>3194</v>
      </c>
      <c r="D840" s="50"/>
      <c r="E840" s="51"/>
      <c r="F840" s="52"/>
      <c r="G840" s="53"/>
      <c r="H840" s="53"/>
      <c r="I840" s="54"/>
      <c r="J840" s="54" t="str">
        <f>INDEX(ESV!$D$1:$D$567,MATCH(IF(ISNA(INDEX(KLAV!$B$2:$B$10,MATCH(IF(ISBLANK($D840)," ",$D840),KLAV!$A$2:$A$10,0))+INDEX(KLAV!$B$13:$B$21,MATCH(IF(ISBLANK($E840)," ",$E840),KLAV!$A$13:$A$21,0))+INDEX(KLAV!$B$24:$B$30,MATCH(IF(ISBLANK($F840)," ",$F840),KLAV!$A$24:$A$30,0))),999,INDEX(KLAV!$B$2:$B$10,MATCH(IF(ISBLANK($D840)," ",$D840),KLAV!$A$2:$A$10,0))+INDEX(KLAV!$B$13:$B$21,MATCH(IF(ISBLANK($E840)," ",$E840),KLAV!$A$13:$A$21,0))+INDEX(KLAV!$B$24:$B$30,MATCH(IF(ISBLANK($F840)," ",$F840),KLAV!$A$24:$A$30,0))),ESV!$E$1:$E$567,))</f>
        <v>nb</v>
      </c>
      <c r="R840" s="42"/>
      <c r="S840" s="42"/>
      <c r="U840" s="43"/>
      <c r="Z840" s="44"/>
      <c r="AA840" s="44"/>
      <c r="AB840" s="436"/>
      <c r="AC840" s="437"/>
      <c r="AD840" s="300"/>
      <c r="AE840" s="438"/>
      <c r="AF840" s="438"/>
      <c r="AG840" s="438"/>
      <c r="AH840" s="439"/>
      <c r="AI840" s="439"/>
      <c r="AJ840" s="439"/>
      <c r="AK840" s="439"/>
      <c r="BD840" s="44"/>
    </row>
    <row r="841" spans="1:56" ht="25.5" customHeight="1" x14ac:dyDescent="0.2">
      <c r="A841" s="32" t="str">
        <f>IF(OR('Rote Liste'!$BC841="H",'Rote Liste'!$BC841="V"),"",J841)</f>
        <v>nb</v>
      </c>
      <c r="B841" s="48" t="str">
        <f t="shared" si="14"/>
        <v/>
      </c>
      <c r="C841" s="49" t="s">
        <v>967</v>
      </c>
      <c r="D841" s="50"/>
      <c r="E841" s="51"/>
      <c r="F841" s="52"/>
      <c r="G841" s="53"/>
      <c r="H841" s="53"/>
      <c r="I841" s="54"/>
      <c r="J841" s="54" t="str">
        <f>INDEX(ESV!$D$1:$D$567,MATCH(IF(ISNA(INDEX(KLAV!$B$2:$B$10,MATCH(IF(ISBLANK($D841)," ",$D841),KLAV!$A$2:$A$10,0))+INDEX(KLAV!$B$13:$B$21,MATCH(IF(ISBLANK($E841)," ",$E841),KLAV!$A$13:$A$21,0))+INDEX(KLAV!$B$24:$B$30,MATCH(IF(ISBLANK($F841)," ",$F841),KLAV!$A$24:$A$30,0))),999,INDEX(KLAV!$B$2:$B$10,MATCH(IF(ISBLANK($D841)," ",$D841),KLAV!$A$2:$A$10,0))+INDEX(KLAV!$B$13:$B$21,MATCH(IF(ISBLANK($E841)," ",$E841),KLAV!$A$13:$A$21,0))+INDEX(KLAV!$B$24:$B$30,MATCH(IF(ISBLANK($F841)," ",$F841),KLAV!$A$24:$A$30,0))),ESV!$E$1:$E$567,))</f>
        <v>nb</v>
      </c>
      <c r="R841" s="42"/>
      <c r="S841" s="42"/>
      <c r="U841" s="43"/>
      <c r="Z841" s="44"/>
      <c r="AA841" s="44"/>
      <c r="AB841" s="436"/>
      <c r="AC841" s="437"/>
      <c r="AD841" s="300"/>
      <c r="AE841" s="438"/>
      <c r="AF841" s="438"/>
      <c r="AG841" s="438"/>
      <c r="AH841" s="439"/>
      <c r="AI841" s="439"/>
      <c r="AJ841" s="439"/>
      <c r="AK841" s="439"/>
      <c r="BD841" s="44"/>
    </row>
    <row r="842" spans="1:56" ht="25.5" customHeight="1" x14ac:dyDescent="0.2">
      <c r="A842" s="32" t="str">
        <f>IF(OR('Rote Liste'!$BC842="H",'Rote Liste'!$BC842="V"),"",J842)</f>
        <v>nb</v>
      </c>
      <c r="B842" s="48" t="str">
        <f t="shared" si="14"/>
        <v/>
      </c>
      <c r="C842" s="49" t="s">
        <v>968</v>
      </c>
      <c r="D842" s="50"/>
      <c r="E842" s="51"/>
      <c r="F842" s="52"/>
      <c r="G842" s="53"/>
      <c r="H842" s="53"/>
      <c r="I842" s="54"/>
      <c r="J842" s="54" t="str">
        <f>INDEX(ESV!$D$1:$D$567,MATCH(IF(ISNA(INDEX(KLAV!$B$2:$B$10,MATCH(IF(ISBLANK($D842)," ",$D842),KLAV!$A$2:$A$10,0))+INDEX(KLAV!$B$13:$B$21,MATCH(IF(ISBLANK($E842)," ",$E842),KLAV!$A$13:$A$21,0))+INDEX(KLAV!$B$24:$B$30,MATCH(IF(ISBLANK($F842)," ",$F842),KLAV!$A$24:$A$30,0))),999,INDEX(KLAV!$B$2:$B$10,MATCH(IF(ISBLANK($D842)," ",$D842),KLAV!$A$2:$A$10,0))+INDEX(KLAV!$B$13:$B$21,MATCH(IF(ISBLANK($E842)," ",$E842),KLAV!$A$13:$A$21,0))+INDEX(KLAV!$B$24:$B$30,MATCH(IF(ISBLANK($F842)," ",$F842),KLAV!$A$24:$A$30,0))),ESV!$E$1:$E$567,))</f>
        <v>nb</v>
      </c>
      <c r="R842" s="42"/>
      <c r="S842" s="42"/>
      <c r="U842" s="43"/>
      <c r="Z842" s="44"/>
      <c r="AA842" s="44"/>
      <c r="AB842" s="436"/>
      <c r="AC842" s="437"/>
      <c r="AD842" s="300"/>
      <c r="AE842" s="438"/>
      <c r="AF842" s="438"/>
      <c r="AG842" s="438"/>
      <c r="AH842" s="439"/>
      <c r="AI842" s="439"/>
      <c r="AJ842" s="439"/>
      <c r="AK842" s="439"/>
      <c r="BD842" s="44"/>
    </row>
    <row r="843" spans="1:56" ht="25.5" customHeight="1" x14ac:dyDescent="0.2">
      <c r="A843" s="32" t="str">
        <f>IF(OR('Rote Liste'!$BC843="H",'Rote Liste'!$BC843="V"),"",J843)</f>
        <v>nb</v>
      </c>
      <c r="B843" s="48" t="str">
        <f t="shared" si="14"/>
        <v/>
      </c>
      <c r="C843" s="49" t="s">
        <v>969</v>
      </c>
      <c r="D843" s="50"/>
      <c r="E843" s="51"/>
      <c r="F843" s="52"/>
      <c r="G843" s="53"/>
      <c r="H843" s="53"/>
      <c r="I843" s="54"/>
      <c r="J843" s="54" t="str">
        <f>INDEX(ESV!$D$1:$D$567,MATCH(IF(ISNA(INDEX(KLAV!$B$2:$B$10,MATCH(IF(ISBLANK($D843)," ",$D843),KLAV!$A$2:$A$10,0))+INDEX(KLAV!$B$13:$B$21,MATCH(IF(ISBLANK($E843)," ",$E843),KLAV!$A$13:$A$21,0))+INDEX(KLAV!$B$24:$B$30,MATCH(IF(ISBLANK($F843)," ",$F843),KLAV!$A$24:$A$30,0))),999,INDEX(KLAV!$B$2:$B$10,MATCH(IF(ISBLANK($D843)," ",$D843),KLAV!$A$2:$A$10,0))+INDEX(KLAV!$B$13:$B$21,MATCH(IF(ISBLANK($E843)," ",$E843),KLAV!$A$13:$A$21,0))+INDEX(KLAV!$B$24:$B$30,MATCH(IF(ISBLANK($F843)," ",$F843),KLAV!$A$24:$A$30,0))),ESV!$E$1:$E$567,))</f>
        <v>nb</v>
      </c>
      <c r="R843" s="42"/>
      <c r="S843" s="42"/>
      <c r="U843" s="43"/>
      <c r="Z843" s="44"/>
      <c r="AA843" s="44"/>
      <c r="AB843" s="436"/>
      <c r="AC843" s="437"/>
      <c r="AD843" s="300"/>
      <c r="AE843" s="438"/>
      <c r="AF843" s="438"/>
      <c r="AG843" s="438"/>
      <c r="AH843" s="439"/>
      <c r="AI843" s="439"/>
      <c r="AJ843" s="439"/>
      <c r="AK843" s="439"/>
      <c r="BD843" s="44"/>
    </row>
    <row r="844" spans="1:56" ht="25.5" customHeight="1" x14ac:dyDescent="0.2">
      <c r="A844" s="32" t="str">
        <f>IF(OR('Rote Liste'!$BC844="H",'Rote Liste'!$BC844="V"),"",J844)</f>
        <v>nb</v>
      </c>
      <c r="B844" s="48" t="str">
        <f t="shared" si="14"/>
        <v/>
      </c>
      <c r="C844" s="49" t="s">
        <v>970</v>
      </c>
      <c r="D844" s="50"/>
      <c r="E844" s="51"/>
      <c r="F844" s="52"/>
      <c r="G844" s="53"/>
      <c r="H844" s="53"/>
      <c r="I844" s="54"/>
      <c r="J844" s="54" t="str">
        <f>INDEX(ESV!$D$1:$D$567,MATCH(IF(ISNA(INDEX(KLAV!$B$2:$B$10,MATCH(IF(ISBLANK($D844)," ",$D844),KLAV!$A$2:$A$10,0))+INDEX(KLAV!$B$13:$B$21,MATCH(IF(ISBLANK($E844)," ",$E844),KLAV!$A$13:$A$21,0))+INDEX(KLAV!$B$24:$B$30,MATCH(IF(ISBLANK($F844)," ",$F844),KLAV!$A$24:$A$30,0))),999,INDEX(KLAV!$B$2:$B$10,MATCH(IF(ISBLANK($D844)," ",$D844),KLAV!$A$2:$A$10,0))+INDEX(KLAV!$B$13:$B$21,MATCH(IF(ISBLANK($E844)," ",$E844),KLAV!$A$13:$A$21,0))+INDEX(KLAV!$B$24:$B$30,MATCH(IF(ISBLANK($F844)," ",$F844),KLAV!$A$24:$A$30,0))),ESV!$E$1:$E$567,))</f>
        <v>nb</v>
      </c>
      <c r="R844" s="42"/>
      <c r="S844" s="42"/>
      <c r="U844" s="43"/>
      <c r="Z844" s="44"/>
      <c r="AA844" s="44"/>
      <c r="AB844" s="436"/>
      <c r="AC844" s="437"/>
      <c r="AD844" s="300"/>
      <c r="AE844" s="438"/>
      <c r="AF844" s="438"/>
      <c r="AG844" s="438"/>
      <c r="AH844" s="439"/>
      <c r="AI844" s="439"/>
      <c r="AJ844" s="439"/>
      <c r="AK844" s="439"/>
      <c r="BD844" s="44"/>
    </row>
    <row r="845" spans="1:56" ht="25.5" customHeight="1" x14ac:dyDescent="0.2">
      <c r="A845" s="32" t="str">
        <f>IF(OR('Rote Liste'!$BC845="H",'Rote Liste'!$BC845="V"),"",J845)</f>
        <v>nb</v>
      </c>
      <c r="B845" s="48" t="str">
        <f t="shared" si="14"/>
        <v/>
      </c>
      <c r="C845" s="49" t="s">
        <v>971</v>
      </c>
      <c r="D845" s="50"/>
      <c r="E845" s="51"/>
      <c r="F845" s="52"/>
      <c r="G845" s="53"/>
      <c r="H845" s="53"/>
      <c r="I845" s="54"/>
      <c r="J845" s="54" t="str">
        <f>INDEX(ESV!$D$1:$D$567,MATCH(IF(ISNA(INDEX(KLAV!$B$2:$B$10,MATCH(IF(ISBLANK($D845)," ",$D845),KLAV!$A$2:$A$10,0))+INDEX(KLAV!$B$13:$B$21,MATCH(IF(ISBLANK($E845)," ",$E845),KLAV!$A$13:$A$21,0))+INDEX(KLAV!$B$24:$B$30,MATCH(IF(ISBLANK($F845)," ",$F845),KLAV!$A$24:$A$30,0))),999,INDEX(KLAV!$B$2:$B$10,MATCH(IF(ISBLANK($D845)," ",$D845),KLAV!$A$2:$A$10,0))+INDEX(KLAV!$B$13:$B$21,MATCH(IF(ISBLANK($E845)," ",$E845),KLAV!$A$13:$A$21,0))+INDEX(KLAV!$B$24:$B$30,MATCH(IF(ISBLANK($F845)," ",$F845),KLAV!$A$24:$A$30,0))),ESV!$E$1:$E$567,))</f>
        <v>nb</v>
      </c>
      <c r="R845" s="42"/>
      <c r="S845" s="42"/>
      <c r="U845" s="43"/>
      <c r="Z845" s="44"/>
      <c r="AA845" s="44"/>
      <c r="AB845" s="436"/>
      <c r="AC845" s="437"/>
      <c r="AD845" s="300"/>
      <c r="AE845" s="438"/>
      <c r="AF845" s="438"/>
      <c r="AG845" s="438"/>
      <c r="AH845" s="439"/>
      <c r="AI845" s="439"/>
      <c r="AJ845" s="439"/>
      <c r="AK845" s="439"/>
      <c r="BD845" s="44"/>
    </row>
    <row r="846" spans="1:56" ht="25.5" customHeight="1" x14ac:dyDescent="0.2">
      <c r="A846" s="32" t="str">
        <f>IF(OR('Rote Liste'!$BC846="H",'Rote Liste'!$BC846="V"),"",J846)</f>
        <v>nb</v>
      </c>
      <c r="B846" s="48" t="str">
        <f t="shared" si="14"/>
        <v/>
      </c>
      <c r="C846" s="49" t="s">
        <v>972</v>
      </c>
      <c r="D846" s="50"/>
      <c r="E846" s="51"/>
      <c r="F846" s="52"/>
      <c r="G846" s="53"/>
      <c r="H846" s="53"/>
      <c r="I846" s="54"/>
      <c r="J846" s="54" t="str">
        <f>INDEX(ESV!$D$1:$D$567,MATCH(IF(ISNA(INDEX(KLAV!$B$2:$B$10,MATCH(IF(ISBLANK($D846)," ",$D846),KLAV!$A$2:$A$10,0))+INDEX(KLAV!$B$13:$B$21,MATCH(IF(ISBLANK($E846)," ",$E846),KLAV!$A$13:$A$21,0))+INDEX(KLAV!$B$24:$B$30,MATCH(IF(ISBLANK($F846)," ",$F846),KLAV!$A$24:$A$30,0))),999,INDEX(KLAV!$B$2:$B$10,MATCH(IF(ISBLANK($D846)," ",$D846),KLAV!$A$2:$A$10,0))+INDEX(KLAV!$B$13:$B$21,MATCH(IF(ISBLANK($E846)," ",$E846),KLAV!$A$13:$A$21,0))+INDEX(KLAV!$B$24:$B$30,MATCH(IF(ISBLANK($F846)," ",$F846),KLAV!$A$24:$A$30,0))),ESV!$E$1:$E$567,))</f>
        <v>nb</v>
      </c>
      <c r="R846" s="42"/>
      <c r="S846" s="42"/>
      <c r="U846" s="43"/>
      <c r="Z846" s="44"/>
      <c r="AA846" s="44"/>
      <c r="AB846" s="436"/>
      <c r="AC846" s="437"/>
      <c r="AD846" s="300"/>
      <c r="AE846" s="438"/>
      <c r="AF846" s="438"/>
      <c r="AG846" s="438"/>
      <c r="AH846" s="439"/>
      <c r="AI846" s="439"/>
      <c r="AJ846" s="439"/>
      <c r="AK846" s="439"/>
      <c r="BD846" s="44"/>
    </row>
    <row r="847" spans="1:56" ht="25.5" customHeight="1" x14ac:dyDescent="0.2">
      <c r="A847" s="32" t="str">
        <f>IF(OR('Rote Liste'!$BC847="H",'Rote Liste'!$BC847="V"),"",J847)</f>
        <v>nb</v>
      </c>
      <c r="B847" s="48" t="str">
        <f t="shared" si="14"/>
        <v/>
      </c>
      <c r="C847" s="49" t="s">
        <v>973</v>
      </c>
      <c r="D847" s="50"/>
      <c r="E847" s="51"/>
      <c r="F847" s="52"/>
      <c r="G847" s="53"/>
      <c r="H847" s="53"/>
      <c r="I847" s="54"/>
      <c r="J847" s="54" t="str">
        <f>INDEX(ESV!$D$1:$D$567,MATCH(IF(ISNA(INDEX(KLAV!$B$2:$B$10,MATCH(IF(ISBLANK($D847)," ",$D847),KLAV!$A$2:$A$10,0))+INDEX(KLAV!$B$13:$B$21,MATCH(IF(ISBLANK($E847)," ",$E847),KLAV!$A$13:$A$21,0))+INDEX(KLAV!$B$24:$B$30,MATCH(IF(ISBLANK($F847)," ",$F847),KLAV!$A$24:$A$30,0))),999,INDEX(KLAV!$B$2:$B$10,MATCH(IF(ISBLANK($D847)," ",$D847),KLAV!$A$2:$A$10,0))+INDEX(KLAV!$B$13:$B$21,MATCH(IF(ISBLANK($E847)," ",$E847),KLAV!$A$13:$A$21,0))+INDEX(KLAV!$B$24:$B$30,MATCH(IF(ISBLANK($F847)," ",$F847),KLAV!$A$24:$A$30,0))),ESV!$E$1:$E$567,))</f>
        <v>nb</v>
      </c>
      <c r="R847" s="42"/>
      <c r="S847" s="42"/>
      <c r="U847" s="43"/>
      <c r="Z847" s="44"/>
      <c r="AA847" s="44"/>
      <c r="AB847" s="436"/>
      <c r="AC847" s="437"/>
      <c r="AD847" s="300"/>
      <c r="AE847" s="438"/>
      <c r="AF847" s="438"/>
      <c r="AG847" s="438"/>
      <c r="AH847" s="439"/>
      <c r="AI847" s="439"/>
      <c r="AJ847" s="439"/>
      <c r="AK847" s="439"/>
      <c r="BD847" s="44"/>
    </row>
    <row r="848" spans="1:56" ht="25.5" customHeight="1" x14ac:dyDescent="0.2">
      <c r="A848" s="32" t="str">
        <f>IF(OR('Rote Liste'!$BC848="H",'Rote Liste'!$BC848="V"),"",J848)</f>
        <v>nb</v>
      </c>
      <c r="B848" s="48" t="str">
        <f t="shared" si="14"/>
        <v/>
      </c>
      <c r="C848" s="49" t="s">
        <v>974</v>
      </c>
      <c r="D848" s="50"/>
      <c r="E848" s="51"/>
      <c r="F848" s="52"/>
      <c r="G848" s="53"/>
      <c r="H848" s="53"/>
      <c r="I848" s="54"/>
      <c r="J848" s="54" t="str">
        <f>INDEX(ESV!$D$1:$D$567,MATCH(IF(ISNA(INDEX(KLAV!$B$2:$B$10,MATCH(IF(ISBLANK($D848)," ",$D848),KLAV!$A$2:$A$10,0))+INDEX(KLAV!$B$13:$B$21,MATCH(IF(ISBLANK($E848)," ",$E848),KLAV!$A$13:$A$21,0))+INDEX(KLAV!$B$24:$B$30,MATCH(IF(ISBLANK($F848)," ",$F848),KLAV!$A$24:$A$30,0))),999,INDEX(KLAV!$B$2:$B$10,MATCH(IF(ISBLANK($D848)," ",$D848),KLAV!$A$2:$A$10,0))+INDEX(KLAV!$B$13:$B$21,MATCH(IF(ISBLANK($E848)," ",$E848),KLAV!$A$13:$A$21,0))+INDEX(KLAV!$B$24:$B$30,MATCH(IF(ISBLANK($F848)," ",$F848),KLAV!$A$24:$A$30,0))),ESV!$E$1:$E$567,))</f>
        <v>nb</v>
      </c>
      <c r="R848" s="42"/>
      <c r="S848" s="42"/>
      <c r="U848" s="43"/>
      <c r="Z848" s="44"/>
      <c r="AA848" s="44"/>
      <c r="AB848" s="436"/>
      <c r="AC848" s="437"/>
      <c r="AD848" s="300"/>
      <c r="AE848" s="438"/>
      <c r="AF848" s="438"/>
      <c r="AG848" s="438"/>
      <c r="AH848" s="439"/>
      <c r="AI848" s="439"/>
      <c r="AJ848" s="439"/>
      <c r="AK848" s="439"/>
      <c r="BD848" s="44"/>
    </row>
    <row r="849" spans="1:56" ht="25.5" customHeight="1" x14ac:dyDescent="0.2">
      <c r="A849" s="32" t="str">
        <f>IF(OR('Rote Liste'!$BC849="H",'Rote Liste'!$BC849="V"),"",J849)</f>
        <v>nb</v>
      </c>
      <c r="B849" s="48" t="str">
        <f t="shared" si="14"/>
        <v/>
      </c>
      <c r="C849" s="49" t="s">
        <v>975</v>
      </c>
      <c r="D849" s="50"/>
      <c r="E849" s="51"/>
      <c r="F849" s="52"/>
      <c r="G849" s="53"/>
      <c r="H849" s="53"/>
      <c r="I849" s="54"/>
      <c r="J849" s="54" t="str">
        <f>INDEX(ESV!$D$1:$D$567,MATCH(IF(ISNA(INDEX(KLAV!$B$2:$B$10,MATCH(IF(ISBLANK($D849)," ",$D849),KLAV!$A$2:$A$10,0))+INDEX(KLAV!$B$13:$B$21,MATCH(IF(ISBLANK($E849)," ",$E849),KLAV!$A$13:$A$21,0))+INDEX(KLAV!$B$24:$B$30,MATCH(IF(ISBLANK($F849)," ",$F849),KLAV!$A$24:$A$30,0))),999,INDEX(KLAV!$B$2:$B$10,MATCH(IF(ISBLANK($D849)," ",$D849),KLAV!$A$2:$A$10,0))+INDEX(KLAV!$B$13:$B$21,MATCH(IF(ISBLANK($E849)," ",$E849),KLAV!$A$13:$A$21,0))+INDEX(KLAV!$B$24:$B$30,MATCH(IF(ISBLANK($F849)," ",$F849),KLAV!$A$24:$A$30,0))),ESV!$E$1:$E$567,))</f>
        <v>nb</v>
      </c>
      <c r="R849" s="42"/>
      <c r="S849" s="42"/>
      <c r="U849" s="43"/>
      <c r="Z849" s="44"/>
      <c r="AA849" s="44"/>
      <c r="AB849" s="436"/>
      <c r="AC849" s="437"/>
      <c r="AD849" s="300"/>
      <c r="AE849" s="438"/>
      <c r="AF849" s="438"/>
      <c r="AG849" s="438"/>
      <c r="AH849" s="439"/>
      <c r="AI849" s="439"/>
      <c r="AJ849" s="439"/>
      <c r="AK849" s="439"/>
      <c r="BD849" s="44"/>
    </row>
    <row r="850" spans="1:56" ht="25.5" customHeight="1" x14ac:dyDescent="0.2">
      <c r="A850" s="32" t="str">
        <f>IF(OR('Rote Liste'!$BC850="H",'Rote Liste'!$BC850="V"),"",J850)</f>
        <v>nb</v>
      </c>
      <c r="B850" s="48" t="str">
        <f t="shared" si="14"/>
        <v/>
      </c>
      <c r="C850" s="49" t="s">
        <v>976</v>
      </c>
      <c r="D850" s="50"/>
      <c r="E850" s="51"/>
      <c r="F850" s="52"/>
      <c r="G850" s="53"/>
      <c r="H850" s="53"/>
      <c r="I850" s="54"/>
      <c r="J850" s="54" t="str">
        <f>INDEX(ESV!$D$1:$D$567,MATCH(IF(ISNA(INDEX(KLAV!$B$2:$B$10,MATCH(IF(ISBLANK($D850)," ",$D850),KLAV!$A$2:$A$10,0))+INDEX(KLAV!$B$13:$B$21,MATCH(IF(ISBLANK($E850)," ",$E850),KLAV!$A$13:$A$21,0))+INDEX(KLAV!$B$24:$B$30,MATCH(IF(ISBLANK($F850)," ",$F850),KLAV!$A$24:$A$30,0))),999,INDEX(KLAV!$B$2:$B$10,MATCH(IF(ISBLANK($D850)," ",$D850),KLAV!$A$2:$A$10,0))+INDEX(KLAV!$B$13:$B$21,MATCH(IF(ISBLANK($E850)," ",$E850),KLAV!$A$13:$A$21,0))+INDEX(KLAV!$B$24:$B$30,MATCH(IF(ISBLANK($F850)," ",$F850),KLAV!$A$24:$A$30,0))),ESV!$E$1:$E$567,))</f>
        <v>nb</v>
      </c>
      <c r="R850" s="42"/>
      <c r="S850" s="42"/>
      <c r="U850" s="43"/>
      <c r="Z850" s="44"/>
      <c r="AA850" s="44"/>
      <c r="AB850" s="436"/>
      <c r="AC850" s="437"/>
      <c r="AD850" s="300"/>
      <c r="AE850" s="438"/>
      <c r="AF850" s="438"/>
      <c r="AG850" s="438"/>
      <c r="AH850" s="439"/>
      <c r="AI850" s="439"/>
      <c r="AJ850" s="439"/>
      <c r="AK850" s="439"/>
      <c r="BD850" s="44"/>
    </row>
    <row r="851" spans="1:56" ht="25.5" customHeight="1" x14ac:dyDescent="0.2">
      <c r="A851" s="32" t="str">
        <f>IF(OR('Rote Liste'!$BC851="H",'Rote Liste'!$BC851="V"),"",J851)</f>
        <v>nb</v>
      </c>
      <c r="B851" s="48" t="str">
        <f t="shared" si="14"/>
        <v/>
      </c>
      <c r="C851" s="49" t="s">
        <v>977</v>
      </c>
      <c r="D851" s="50"/>
      <c r="E851" s="51"/>
      <c r="F851" s="52"/>
      <c r="G851" s="53"/>
      <c r="H851" s="53"/>
      <c r="I851" s="54"/>
      <c r="J851" s="54" t="str">
        <f>INDEX(ESV!$D$1:$D$567,MATCH(IF(ISNA(INDEX(KLAV!$B$2:$B$10,MATCH(IF(ISBLANK($D851)," ",$D851),KLAV!$A$2:$A$10,0))+INDEX(KLAV!$B$13:$B$21,MATCH(IF(ISBLANK($E851)," ",$E851),KLAV!$A$13:$A$21,0))+INDEX(KLAV!$B$24:$B$30,MATCH(IF(ISBLANK($F851)," ",$F851),KLAV!$A$24:$A$30,0))),999,INDEX(KLAV!$B$2:$B$10,MATCH(IF(ISBLANK($D851)," ",$D851),KLAV!$A$2:$A$10,0))+INDEX(KLAV!$B$13:$B$21,MATCH(IF(ISBLANK($E851)," ",$E851),KLAV!$A$13:$A$21,0))+INDEX(KLAV!$B$24:$B$30,MATCH(IF(ISBLANK($F851)," ",$F851),KLAV!$A$24:$A$30,0))),ESV!$E$1:$E$567,))</f>
        <v>nb</v>
      </c>
      <c r="R851" s="42"/>
      <c r="S851" s="42"/>
      <c r="U851" s="43"/>
      <c r="Z851" s="44"/>
      <c r="AA851" s="44"/>
      <c r="AB851" s="436"/>
      <c r="AC851" s="437"/>
      <c r="AD851" s="300"/>
      <c r="AE851" s="438"/>
      <c r="AF851" s="438"/>
      <c r="AG851" s="438"/>
      <c r="AH851" s="439"/>
      <c r="AI851" s="439"/>
      <c r="AJ851" s="439"/>
      <c r="AK851" s="439"/>
      <c r="BD851" s="44"/>
    </row>
    <row r="852" spans="1:56" ht="25.5" customHeight="1" x14ac:dyDescent="0.2">
      <c r="A852" s="32" t="str">
        <f>IF(OR('Rote Liste'!$BC852="H",'Rote Liste'!$BC852="V"),"",J852)</f>
        <v>nb</v>
      </c>
      <c r="B852" s="48" t="str">
        <f t="shared" si="14"/>
        <v/>
      </c>
      <c r="C852" s="49" t="s">
        <v>978</v>
      </c>
      <c r="D852" s="50"/>
      <c r="E852" s="51"/>
      <c r="F852" s="52"/>
      <c r="G852" s="53"/>
      <c r="H852" s="53"/>
      <c r="I852" s="54"/>
      <c r="J852" s="54" t="str">
        <f>INDEX(ESV!$D$1:$D$567,MATCH(IF(ISNA(INDEX(KLAV!$B$2:$B$10,MATCH(IF(ISBLANK($D852)," ",$D852),KLAV!$A$2:$A$10,0))+INDEX(KLAV!$B$13:$B$21,MATCH(IF(ISBLANK($E852)," ",$E852),KLAV!$A$13:$A$21,0))+INDEX(KLAV!$B$24:$B$30,MATCH(IF(ISBLANK($F852)," ",$F852),KLAV!$A$24:$A$30,0))),999,INDEX(KLAV!$B$2:$B$10,MATCH(IF(ISBLANK($D852)," ",$D852),KLAV!$A$2:$A$10,0))+INDEX(KLAV!$B$13:$B$21,MATCH(IF(ISBLANK($E852)," ",$E852),KLAV!$A$13:$A$21,0))+INDEX(KLAV!$B$24:$B$30,MATCH(IF(ISBLANK($F852)," ",$F852),KLAV!$A$24:$A$30,0))),ESV!$E$1:$E$567,))</f>
        <v>nb</v>
      </c>
      <c r="R852" s="42"/>
      <c r="S852" s="42"/>
      <c r="U852" s="43"/>
      <c r="Z852" s="44"/>
      <c r="AA852" s="44"/>
      <c r="AB852" s="436"/>
      <c r="AC852" s="437"/>
      <c r="AD852" s="300"/>
      <c r="AE852" s="438"/>
      <c r="AF852" s="438"/>
      <c r="AG852" s="438"/>
      <c r="AH852" s="439"/>
      <c r="AI852" s="439"/>
      <c r="AJ852" s="439"/>
      <c r="AK852" s="439"/>
      <c r="BD852" s="44"/>
    </row>
    <row r="853" spans="1:56" ht="25.5" customHeight="1" x14ac:dyDescent="0.2">
      <c r="A853" s="32" t="str">
        <f>IF(OR('Rote Liste'!$BC853="H",'Rote Liste'!$BC853="V"),"",J853)</f>
        <v>nb</v>
      </c>
      <c r="B853" s="48" t="str">
        <f t="shared" si="14"/>
        <v/>
      </c>
      <c r="C853" s="49" t="s">
        <v>979</v>
      </c>
      <c r="D853" s="50"/>
      <c r="E853" s="51"/>
      <c r="F853" s="52"/>
      <c r="G853" s="53"/>
      <c r="H853" s="53"/>
      <c r="I853" s="54"/>
      <c r="J853" s="54" t="str">
        <f>INDEX(ESV!$D$1:$D$567,MATCH(IF(ISNA(INDEX(KLAV!$B$2:$B$10,MATCH(IF(ISBLANK($D853)," ",$D853),KLAV!$A$2:$A$10,0))+INDEX(KLAV!$B$13:$B$21,MATCH(IF(ISBLANK($E853)," ",$E853),KLAV!$A$13:$A$21,0))+INDEX(KLAV!$B$24:$B$30,MATCH(IF(ISBLANK($F853)," ",$F853),KLAV!$A$24:$A$30,0))),999,INDEX(KLAV!$B$2:$B$10,MATCH(IF(ISBLANK($D853)," ",$D853),KLAV!$A$2:$A$10,0))+INDEX(KLAV!$B$13:$B$21,MATCH(IF(ISBLANK($E853)," ",$E853),KLAV!$A$13:$A$21,0))+INDEX(KLAV!$B$24:$B$30,MATCH(IF(ISBLANK($F853)," ",$F853),KLAV!$A$24:$A$30,0))),ESV!$E$1:$E$567,))</f>
        <v>nb</v>
      </c>
      <c r="R853" s="42"/>
      <c r="S853" s="42"/>
      <c r="U853" s="43"/>
      <c r="Z853" s="44"/>
      <c r="AA853" s="44"/>
      <c r="AB853" s="436"/>
      <c r="AC853" s="437"/>
      <c r="AD853" s="300"/>
      <c r="AE853" s="438"/>
      <c r="AF853" s="438"/>
      <c r="AG853" s="438"/>
      <c r="AH853" s="439"/>
      <c r="AI853" s="439"/>
      <c r="AJ853" s="439"/>
      <c r="AK853" s="439"/>
      <c r="BD853" s="44"/>
    </row>
    <row r="854" spans="1:56" ht="25.5" customHeight="1" x14ac:dyDescent="0.2">
      <c r="A854" s="32" t="str">
        <f>IF(OR('Rote Liste'!$BC854="H",'Rote Liste'!$BC854="V"),"",J854)</f>
        <v>nb</v>
      </c>
      <c r="B854" s="48" t="str">
        <f t="shared" si="14"/>
        <v/>
      </c>
      <c r="C854" s="49" t="s">
        <v>980</v>
      </c>
      <c r="D854" s="50"/>
      <c r="E854" s="51"/>
      <c r="F854" s="52"/>
      <c r="G854" s="53"/>
      <c r="H854" s="53"/>
      <c r="I854" s="54"/>
      <c r="J854" s="54" t="str">
        <f>INDEX(ESV!$D$1:$D$567,MATCH(IF(ISNA(INDEX(KLAV!$B$2:$B$10,MATCH(IF(ISBLANK($D854)," ",$D854),KLAV!$A$2:$A$10,0))+INDEX(KLAV!$B$13:$B$21,MATCH(IF(ISBLANK($E854)," ",$E854),KLAV!$A$13:$A$21,0))+INDEX(KLAV!$B$24:$B$30,MATCH(IF(ISBLANK($F854)," ",$F854),KLAV!$A$24:$A$30,0))),999,INDEX(KLAV!$B$2:$B$10,MATCH(IF(ISBLANK($D854)," ",$D854),KLAV!$A$2:$A$10,0))+INDEX(KLAV!$B$13:$B$21,MATCH(IF(ISBLANK($E854)," ",$E854),KLAV!$A$13:$A$21,0))+INDEX(KLAV!$B$24:$B$30,MATCH(IF(ISBLANK($F854)," ",$F854),KLAV!$A$24:$A$30,0))),ESV!$E$1:$E$567,))</f>
        <v>nb</v>
      </c>
      <c r="R854" s="42"/>
      <c r="S854" s="42"/>
      <c r="U854" s="43"/>
      <c r="Z854" s="44"/>
      <c r="AA854" s="44"/>
      <c r="AB854" s="436"/>
      <c r="AC854" s="437"/>
      <c r="AD854" s="300"/>
      <c r="AE854" s="438"/>
      <c r="AF854" s="438"/>
      <c r="AG854" s="438"/>
      <c r="AH854" s="439"/>
      <c r="AI854" s="439"/>
      <c r="AJ854" s="439"/>
      <c r="AK854" s="439"/>
      <c r="BD854" s="44"/>
    </row>
    <row r="855" spans="1:56" ht="25.5" customHeight="1" x14ac:dyDescent="0.2">
      <c r="A855" s="32" t="str">
        <f>IF(OR('Rote Liste'!$BC855="H",'Rote Liste'!$BC855="V"),"",J855)</f>
        <v>nb</v>
      </c>
      <c r="B855" s="48" t="str">
        <f t="shared" si="14"/>
        <v/>
      </c>
      <c r="C855" s="49" t="s">
        <v>981</v>
      </c>
      <c r="D855" s="50"/>
      <c r="E855" s="51"/>
      <c r="F855" s="52"/>
      <c r="G855" s="53"/>
      <c r="H855" s="53"/>
      <c r="I855" s="54"/>
      <c r="J855" s="54" t="str">
        <f>INDEX(ESV!$D$1:$D$567,MATCH(IF(ISNA(INDEX(KLAV!$B$2:$B$10,MATCH(IF(ISBLANK($D855)," ",$D855),KLAV!$A$2:$A$10,0))+INDEX(KLAV!$B$13:$B$21,MATCH(IF(ISBLANK($E855)," ",$E855),KLAV!$A$13:$A$21,0))+INDEX(KLAV!$B$24:$B$30,MATCH(IF(ISBLANK($F855)," ",$F855),KLAV!$A$24:$A$30,0))),999,INDEX(KLAV!$B$2:$B$10,MATCH(IF(ISBLANK($D855)," ",$D855),KLAV!$A$2:$A$10,0))+INDEX(KLAV!$B$13:$B$21,MATCH(IF(ISBLANK($E855)," ",$E855),KLAV!$A$13:$A$21,0))+INDEX(KLAV!$B$24:$B$30,MATCH(IF(ISBLANK($F855)," ",$F855),KLAV!$A$24:$A$30,0))),ESV!$E$1:$E$567,))</f>
        <v>nb</v>
      </c>
      <c r="R855" s="42"/>
      <c r="S855" s="42"/>
      <c r="U855" s="43"/>
      <c r="Z855" s="44"/>
      <c r="AA855" s="44"/>
      <c r="AB855" s="436"/>
      <c r="AC855" s="437"/>
      <c r="AD855" s="300"/>
      <c r="AE855" s="438"/>
      <c r="AF855" s="438"/>
      <c r="AG855" s="438"/>
      <c r="AH855" s="439"/>
      <c r="AI855" s="439"/>
      <c r="AJ855" s="439"/>
      <c r="AK855" s="439"/>
      <c r="BD855" s="44"/>
    </row>
    <row r="856" spans="1:56" ht="25.5" customHeight="1" x14ac:dyDescent="0.2">
      <c r="A856" s="32" t="str">
        <f>IF(OR('Rote Liste'!$BC856="H",'Rote Liste'!$BC856="V"),"",J856)</f>
        <v>nb</v>
      </c>
      <c r="B856" s="48" t="str">
        <f t="shared" si="14"/>
        <v/>
      </c>
      <c r="C856" s="49" t="s">
        <v>982</v>
      </c>
      <c r="D856" s="50"/>
      <c r="E856" s="51"/>
      <c r="F856" s="52"/>
      <c r="G856" s="53"/>
      <c r="H856" s="53"/>
      <c r="I856" s="54"/>
      <c r="J856" s="54" t="str">
        <f>INDEX(ESV!$D$1:$D$567,MATCH(IF(ISNA(INDEX(KLAV!$B$2:$B$10,MATCH(IF(ISBLANK($D856)," ",$D856),KLAV!$A$2:$A$10,0))+INDEX(KLAV!$B$13:$B$21,MATCH(IF(ISBLANK($E856)," ",$E856),KLAV!$A$13:$A$21,0))+INDEX(KLAV!$B$24:$B$30,MATCH(IF(ISBLANK($F856)," ",$F856),KLAV!$A$24:$A$30,0))),999,INDEX(KLAV!$B$2:$B$10,MATCH(IF(ISBLANK($D856)," ",$D856),KLAV!$A$2:$A$10,0))+INDEX(KLAV!$B$13:$B$21,MATCH(IF(ISBLANK($E856)," ",$E856),KLAV!$A$13:$A$21,0))+INDEX(KLAV!$B$24:$B$30,MATCH(IF(ISBLANK($F856)," ",$F856),KLAV!$A$24:$A$30,0))),ESV!$E$1:$E$567,))</f>
        <v>nb</v>
      </c>
      <c r="R856" s="42"/>
      <c r="S856" s="42"/>
      <c r="U856" s="43"/>
      <c r="Z856" s="44"/>
      <c r="AA856" s="44"/>
      <c r="AB856" s="436"/>
      <c r="AC856" s="437"/>
      <c r="AD856" s="300"/>
      <c r="AE856" s="438"/>
      <c r="AF856" s="438"/>
      <c r="AG856" s="438"/>
      <c r="AH856" s="439"/>
      <c r="AI856" s="439"/>
      <c r="AJ856" s="439"/>
      <c r="AK856" s="439"/>
      <c r="BD856" s="44"/>
    </row>
    <row r="857" spans="1:56" ht="25.5" customHeight="1" x14ac:dyDescent="0.2">
      <c r="A857" s="32" t="str">
        <f>IF(OR('Rote Liste'!$BC857="H",'Rote Liste'!$BC857="V"),"",J857)</f>
        <v>nb</v>
      </c>
      <c r="B857" s="48" t="str">
        <f t="shared" si="14"/>
        <v/>
      </c>
      <c r="C857" s="49" t="s">
        <v>3073</v>
      </c>
      <c r="D857" s="50"/>
      <c r="E857" s="51"/>
      <c r="F857" s="52"/>
      <c r="G857" s="53"/>
      <c r="H857" s="53"/>
      <c r="I857" s="54"/>
      <c r="J857" s="54" t="str">
        <f>INDEX(ESV!$D$1:$D$567,MATCH(IF(ISNA(INDEX(KLAV!$B$2:$B$10,MATCH(IF(ISBLANK($D857)," ",$D857),KLAV!$A$2:$A$10,0))+INDEX(KLAV!$B$13:$B$21,MATCH(IF(ISBLANK($E857)," ",$E857),KLAV!$A$13:$A$21,0))+INDEX(KLAV!$B$24:$B$30,MATCH(IF(ISBLANK($F857)," ",$F857),KLAV!$A$24:$A$30,0))),999,INDEX(KLAV!$B$2:$B$10,MATCH(IF(ISBLANK($D857)," ",$D857),KLAV!$A$2:$A$10,0))+INDEX(KLAV!$B$13:$B$21,MATCH(IF(ISBLANK($E857)," ",$E857),KLAV!$A$13:$A$21,0))+INDEX(KLAV!$B$24:$B$30,MATCH(IF(ISBLANK($F857)," ",$F857),KLAV!$A$24:$A$30,0))),ESV!$E$1:$E$567,))</f>
        <v>nb</v>
      </c>
      <c r="R857" s="42"/>
      <c r="S857" s="42"/>
      <c r="U857" s="43"/>
      <c r="Z857" s="44"/>
      <c r="AA857" s="44"/>
      <c r="AB857" s="436"/>
      <c r="AC857" s="437"/>
      <c r="AD857" s="300"/>
      <c r="AE857" s="438"/>
      <c r="AF857" s="438"/>
      <c r="AG857" s="438"/>
      <c r="AH857" s="439"/>
      <c r="AI857" s="439"/>
      <c r="AJ857" s="439"/>
      <c r="AK857" s="439"/>
      <c r="BD857" s="44"/>
    </row>
    <row r="858" spans="1:56" ht="25.5" customHeight="1" x14ac:dyDescent="0.2">
      <c r="A858" s="32" t="str">
        <f>IF(OR('Rote Liste'!$BC858="H",'Rote Liste'!$BC858="V"),"",J858)</f>
        <v>nb</v>
      </c>
      <c r="B858" s="48" t="str">
        <f t="shared" si="14"/>
        <v/>
      </c>
      <c r="C858" s="49" t="s">
        <v>983</v>
      </c>
      <c r="D858" s="50"/>
      <c r="E858" s="51"/>
      <c r="F858" s="52"/>
      <c r="G858" s="53"/>
      <c r="H858" s="53"/>
      <c r="I858" s="54"/>
      <c r="J858" s="54" t="str">
        <f>INDEX(ESV!$D$1:$D$567,MATCH(IF(ISNA(INDEX(KLAV!$B$2:$B$10,MATCH(IF(ISBLANK($D858)," ",$D858),KLAV!$A$2:$A$10,0))+INDEX(KLAV!$B$13:$B$21,MATCH(IF(ISBLANK($E858)," ",$E858),KLAV!$A$13:$A$21,0))+INDEX(KLAV!$B$24:$B$30,MATCH(IF(ISBLANK($F858)," ",$F858),KLAV!$A$24:$A$30,0))),999,INDEX(KLAV!$B$2:$B$10,MATCH(IF(ISBLANK($D858)," ",$D858),KLAV!$A$2:$A$10,0))+INDEX(KLAV!$B$13:$B$21,MATCH(IF(ISBLANK($E858)," ",$E858),KLAV!$A$13:$A$21,0))+INDEX(KLAV!$B$24:$B$30,MATCH(IF(ISBLANK($F858)," ",$F858),KLAV!$A$24:$A$30,0))),ESV!$E$1:$E$567,))</f>
        <v>nb</v>
      </c>
      <c r="R858" s="42"/>
      <c r="S858" s="42"/>
      <c r="U858" s="43"/>
      <c r="Z858" s="44"/>
      <c r="AA858" s="44"/>
      <c r="AB858" s="436"/>
      <c r="AC858" s="437"/>
      <c r="AD858" s="300"/>
      <c r="AE858" s="438"/>
      <c r="AF858" s="438"/>
      <c r="AG858" s="438"/>
      <c r="AH858" s="439"/>
      <c r="AI858" s="439"/>
      <c r="AJ858" s="439"/>
      <c r="AK858" s="439"/>
      <c r="BD858" s="44"/>
    </row>
    <row r="859" spans="1:56" ht="25.5" customHeight="1" x14ac:dyDescent="0.2">
      <c r="A859" s="32" t="str">
        <f>IF(OR('Rote Liste'!$BC859="H",'Rote Liste'!$BC859="V"),"",J859)</f>
        <v>nb</v>
      </c>
      <c r="B859" s="48" t="str">
        <f t="shared" si="14"/>
        <v/>
      </c>
      <c r="C859" s="49" t="s">
        <v>984</v>
      </c>
      <c r="D859" s="50"/>
      <c r="E859" s="51"/>
      <c r="F859" s="52"/>
      <c r="G859" s="53"/>
      <c r="H859" s="53"/>
      <c r="I859" s="54"/>
      <c r="J859" s="54" t="str">
        <f>INDEX(ESV!$D$1:$D$567,MATCH(IF(ISNA(INDEX(KLAV!$B$2:$B$10,MATCH(IF(ISBLANK($D859)," ",$D859),KLAV!$A$2:$A$10,0))+INDEX(KLAV!$B$13:$B$21,MATCH(IF(ISBLANK($E859)," ",$E859),KLAV!$A$13:$A$21,0))+INDEX(KLAV!$B$24:$B$30,MATCH(IF(ISBLANK($F859)," ",$F859),KLAV!$A$24:$A$30,0))),999,INDEX(KLAV!$B$2:$B$10,MATCH(IF(ISBLANK($D859)," ",$D859),KLAV!$A$2:$A$10,0))+INDEX(KLAV!$B$13:$B$21,MATCH(IF(ISBLANK($E859)," ",$E859),KLAV!$A$13:$A$21,0))+INDEX(KLAV!$B$24:$B$30,MATCH(IF(ISBLANK($F859)," ",$F859),KLAV!$A$24:$A$30,0))),ESV!$E$1:$E$567,))</f>
        <v>nb</v>
      </c>
      <c r="R859" s="42"/>
      <c r="S859" s="42"/>
      <c r="U859" s="43"/>
      <c r="Z859" s="44"/>
      <c r="AA859" s="44"/>
      <c r="AB859" s="436"/>
      <c r="AC859" s="437"/>
      <c r="AD859" s="300"/>
      <c r="AE859" s="438"/>
      <c r="AF859" s="438"/>
      <c r="AG859" s="438"/>
      <c r="AH859" s="439"/>
      <c r="AI859" s="439"/>
      <c r="AJ859" s="439"/>
      <c r="AK859" s="439"/>
      <c r="BD859" s="44"/>
    </row>
    <row r="860" spans="1:56" ht="25.5" customHeight="1" x14ac:dyDescent="0.2">
      <c r="A860" s="32" t="str">
        <f>IF(OR('Rote Liste'!$BC860="H",'Rote Liste'!$BC860="V"),"",J860)</f>
        <v>nb</v>
      </c>
      <c r="B860" s="48" t="str">
        <f t="shared" si="14"/>
        <v/>
      </c>
      <c r="C860" s="49" t="s">
        <v>985</v>
      </c>
      <c r="D860" s="50"/>
      <c r="E860" s="51"/>
      <c r="F860" s="52"/>
      <c r="G860" s="53"/>
      <c r="H860" s="53"/>
      <c r="I860" s="54"/>
      <c r="J860" s="54" t="str">
        <f>INDEX(ESV!$D$1:$D$567,MATCH(IF(ISNA(INDEX(KLAV!$B$2:$B$10,MATCH(IF(ISBLANK($D860)," ",$D860),KLAV!$A$2:$A$10,0))+INDEX(KLAV!$B$13:$B$21,MATCH(IF(ISBLANK($E860)," ",$E860),KLAV!$A$13:$A$21,0))+INDEX(KLAV!$B$24:$B$30,MATCH(IF(ISBLANK($F860)," ",$F860),KLAV!$A$24:$A$30,0))),999,INDEX(KLAV!$B$2:$B$10,MATCH(IF(ISBLANK($D860)," ",$D860),KLAV!$A$2:$A$10,0))+INDEX(KLAV!$B$13:$B$21,MATCH(IF(ISBLANK($E860)," ",$E860),KLAV!$A$13:$A$21,0))+INDEX(KLAV!$B$24:$B$30,MATCH(IF(ISBLANK($F860)," ",$F860),KLAV!$A$24:$A$30,0))),ESV!$E$1:$E$567,))</f>
        <v>nb</v>
      </c>
      <c r="R860" s="42"/>
      <c r="S860" s="42"/>
      <c r="U860" s="43"/>
      <c r="Z860" s="44"/>
      <c r="AA860" s="44"/>
      <c r="AB860" s="436"/>
      <c r="AC860" s="437"/>
      <c r="AD860" s="300"/>
      <c r="AE860" s="438"/>
      <c r="AF860" s="438"/>
      <c r="AG860" s="438"/>
      <c r="AH860" s="439"/>
      <c r="AI860" s="439"/>
      <c r="AJ860" s="439"/>
      <c r="AK860" s="439"/>
      <c r="BD860" s="44"/>
    </row>
    <row r="861" spans="1:56" ht="25.5" customHeight="1" x14ac:dyDescent="0.2">
      <c r="A861" s="32" t="str">
        <f>IF(OR('Rote Liste'!$BC861="H",'Rote Liste'!$BC861="V"),"",J861)</f>
        <v>nb</v>
      </c>
      <c r="B861" s="48" t="str">
        <f>IF(D861="AE?","E?",IF(D861="AE","E",""))</f>
        <v/>
      </c>
      <c r="C861" s="49" t="s">
        <v>3130</v>
      </c>
      <c r="D861" s="50"/>
      <c r="E861" s="51"/>
      <c r="F861" s="52"/>
      <c r="G861" s="53"/>
      <c r="H861" s="53"/>
      <c r="I861" s="54"/>
      <c r="J861" s="54" t="str">
        <f>INDEX(ESV!$D$1:$D$567,MATCH(IF(ISNA(INDEX(KLAV!$B$2:$B$10,MATCH(IF(ISBLANK($D861)," ",$D861),KLAV!$A$2:$A$10,0))+INDEX(KLAV!$B$13:$B$21,MATCH(IF(ISBLANK($E861)," ",$E861),KLAV!$A$13:$A$21,0))+INDEX(KLAV!$B$24:$B$30,MATCH(IF(ISBLANK($F861)," ",$F861),KLAV!$A$24:$A$30,0))),999,INDEX(KLAV!$B$2:$B$10,MATCH(IF(ISBLANK($D861)," ",$D861),KLAV!$A$2:$A$10,0))+INDEX(KLAV!$B$13:$B$21,MATCH(IF(ISBLANK($E861)," ",$E861),KLAV!$A$13:$A$21,0))+INDEX(KLAV!$B$24:$B$30,MATCH(IF(ISBLANK($F861)," ",$F861),KLAV!$A$24:$A$30,0))),ESV!$E$1:$E$567,))</f>
        <v>nb</v>
      </c>
      <c r="R861" s="42"/>
      <c r="S861" s="42"/>
      <c r="U861" s="43"/>
      <c r="Z861" s="44"/>
      <c r="AA861" s="44"/>
      <c r="AB861" s="436"/>
      <c r="AC861" s="437"/>
      <c r="AD861" s="300"/>
      <c r="AE861" s="438"/>
      <c r="AF861" s="438"/>
      <c r="AG861" s="438"/>
      <c r="AH861" s="439"/>
      <c r="AI861" s="439"/>
      <c r="AJ861" s="439"/>
      <c r="AK861" s="439"/>
      <c r="BD861" s="44"/>
    </row>
    <row r="862" spans="1:56" ht="25.5" customHeight="1" x14ac:dyDescent="0.2">
      <c r="A862" s="32" t="str">
        <f>IF(OR('Rote Liste'!$BC862="H",'Rote Liste'!$BC862="V"),"",J862)</f>
        <v>nb</v>
      </c>
      <c r="B862" s="48" t="str">
        <f t="shared" si="14"/>
        <v/>
      </c>
      <c r="C862" s="49" t="s">
        <v>986</v>
      </c>
      <c r="D862" s="50"/>
      <c r="E862" s="51"/>
      <c r="F862" s="52"/>
      <c r="G862" s="53"/>
      <c r="H862" s="53"/>
      <c r="I862" s="54"/>
      <c r="J862" s="54" t="str">
        <f>INDEX(ESV!$D$1:$D$567,MATCH(IF(ISNA(INDEX(KLAV!$B$2:$B$10,MATCH(IF(ISBLANK($D862)," ",$D862),KLAV!$A$2:$A$10,0))+INDEX(KLAV!$B$13:$B$21,MATCH(IF(ISBLANK($E862)," ",$E862),KLAV!$A$13:$A$21,0))+INDEX(KLAV!$B$24:$B$30,MATCH(IF(ISBLANK($F862)," ",$F862),KLAV!$A$24:$A$30,0))),999,INDEX(KLAV!$B$2:$B$10,MATCH(IF(ISBLANK($D862)," ",$D862),KLAV!$A$2:$A$10,0))+INDEX(KLAV!$B$13:$B$21,MATCH(IF(ISBLANK($E862)," ",$E862),KLAV!$A$13:$A$21,0))+INDEX(KLAV!$B$24:$B$30,MATCH(IF(ISBLANK($F862)," ",$F862),KLAV!$A$24:$A$30,0))),ESV!$E$1:$E$567,))</f>
        <v>nb</v>
      </c>
      <c r="R862" s="42"/>
      <c r="S862" s="42"/>
      <c r="U862" s="43"/>
      <c r="Z862" s="44"/>
      <c r="AA862" s="44"/>
      <c r="AB862" s="436"/>
      <c r="AC862" s="437"/>
      <c r="AD862" s="300"/>
      <c r="AE862" s="438"/>
      <c r="AF862" s="438"/>
      <c r="AG862" s="438"/>
      <c r="AH862" s="439"/>
      <c r="AI862" s="439"/>
      <c r="AJ862" s="439"/>
      <c r="AK862" s="439"/>
      <c r="BD862" s="44"/>
    </row>
    <row r="863" spans="1:56" ht="25.5" customHeight="1" x14ac:dyDescent="0.2">
      <c r="A863" s="32" t="str">
        <f>IF(OR('Rote Liste'!$BC863="H",'Rote Liste'!$BC863="V"),"",J863)</f>
        <v>nb</v>
      </c>
      <c r="B863" s="48" t="str">
        <f t="shared" si="14"/>
        <v/>
      </c>
      <c r="C863" s="49" t="s">
        <v>987</v>
      </c>
      <c r="D863" s="50"/>
      <c r="E863" s="51"/>
      <c r="F863" s="52"/>
      <c r="G863" s="53"/>
      <c r="H863" s="53"/>
      <c r="I863" s="54"/>
      <c r="J863" s="54" t="str">
        <f>INDEX(ESV!$D$1:$D$567,MATCH(IF(ISNA(INDEX(KLAV!$B$2:$B$10,MATCH(IF(ISBLANK($D863)," ",$D863),KLAV!$A$2:$A$10,0))+INDEX(KLAV!$B$13:$B$21,MATCH(IF(ISBLANK($E863)," ",$E863),KLAV!$A$13:$A$21,0))+INDEX(KLAV!$B$24:$B$30,MATCH(IF(ISBLANK($F863)," ",$F863),KLAV!$A$24:$A$30,0))),999,INDEX(KLAV!$B$2:$B$10,MATCH(IF(ISBLANK($D863)," ",$D863),KLAV!$A$2:$A$10,0))+INDEX(KLAV!$B$13:$B$21,MATCH(IF(ISBLANK($E863)," ",$E863),KLAV!$A$13:$A$21,0))+INDEX(KLAV!$B$24:$B$30,MATCH(IF(ISBLANK($F863)," ",$F863),KLAV!$A$24:$A$30,0))),ESV!$E$1:$E$567,))</f>
        <v>nb</v>
      </c>
      <c r="R863" s="42"/>
      <c r="S863" s="42"/>
      <c r="U863" s="43"/>
      <c r="Z863" s="44"/>
      <c r="AA863" s="44"/>
      <c r="AB863" s="436"/>
      <c r="AC863" s="437"/>
      <c r="AD863" s="300"/>
      <c r="AE863" s="438"/>
      <c r="AF863" s="438"/>
      <c r="AG863" s="438"/>
      <c r="AH863" s="439"/>
      <c r="AI863" s="439"/>
      <c r="AJ863" s="439"/>
      <c r="AK863" s="439"/>
      <c r="BD863" s="44"/>
    </row>
    <row r="864" spans="1:56" ht="25.5" customHeight="1" x14ac:dyDescent="0.2">
      <c r="A864" s="32" t="str">
        <f>IF(OR('Rote Liste'!$BC864="H",'Rote Liste'!$BC864="V"),"",J864)</f>
        <v>nb</v>
      </c>
      <c r="B864" s="48" t="str">
        <f t="shared" si="14"/>
        <v/>
      </c>
      <c r="C864" s="49" t="s">
        <v>988</v>
      </c>
      <c r="D864" s="50"/>
      <c r="E864" s="51"/>
      <c r="F864" s="52"/>
      <c r="G864" s="53"/>
      <c r="H864" s="53"/>
      <c r="I864" s="54"/>
      <c r="J864" s="54" t="str">
        <f>INDEX(ESV!$D$1:$D$567,MATCH(IF(ISNA(INDEX(KLAV!$B$2:$B$10,MATCH(IF(ISBLANK($D864)," ",$D864),KLAV!$A$2:$A$10,0))+INDEX(KLAV!$B$13:$B$21,MATCH(IF(ISBLANK($E864)," ",$E864),KLAV!$A$13:$A$21,0))+INDEX(KLAV!$B$24:$B$30,MATCH(IF(ISBLANK($F864)," ",$F864),KLAV!$A$24:$A$30,0))),999,INDEX(KLAV!$B$2:$B$10,MATCH(IF(ISBLANK($D864)," ",$D864),KLAV!$A$2:$A$10,0))+INDEX(KLAV!$B$13:$B$21,MATCH(IF(ISBLANK($E864)," ",$E864),KLAV!$A$13:$A$21,0))+INDEX(KLAV!$B$24:$B$30,MATCH(IF(ISBLANK($F864)," ",$F864),KLAV!$A$24:$A$30,0))),ESV!$E$1:$E$567,))</f>
        <v>nb</v>
      </c>
      <c r="R864" s="42"/>
      <c r="S864" s="42"/>
      <c r="U864" s="43"/>
      <c r="Z864" s="44"/>
      <c r="AA864" s="44"/>
      <c r="AB864" s="436"/>
      <c r="AC864" s="437"/>
      <c r="AD864" s="300"/>
      <c r="AE864" s="438"/>
      <c r="AF864" s="438"/>
      <c r="AG864" s="438"/>
      <c r="AH864" s="439"/>
      <c r="AI864" s="439"/>
      <c r="AJ864" s="439"/>
      <c r="AK864" s="439"/>
      <c r="BD864" s="44"/>
    </row>
    <row r="865" spans="1:56" ht="25.5" customHeight="1" x14ac:dyDescent="0.2">
      <c r="A865" s="32" t="str">
        <f>IF(OR('Rote Liste'!$BC865="H",'Rote Liste'!$BC865="V"),"",J865)</f>
        <v>nb</v>
      </c>
      <c r="B865" s="48" t="str">
        <f t="shared" si="14"/>
        <v/>
      </c>
      <c r="C865" s="49" t="s">
        <v>989</v>
      </c>
      <c r="D865" s="50"/>
      <c r="E865" s="51"/>
      <c r="F865" s="52"/>
      <c r="G865" s="53"/>
      <c r="H865" s="53"/>
      <c r="I865" s="54"/>
      <c r="J865" s="54" t="str">
        <f>INDEX(ESV!$D$1:$D$567,MATCH(IF(ISNA(INDEX(KLAV!$B$2:$B$10,MATCH(IF(ISBLANK($D865)," ",$D865),KLAV!$A$2:$A$10,0))+INDEX(KLAV!$B$13:$B$21,MATCH(IF(ISBLANK($E865)," ",$E865),KLAV!$A$13:$A$21,0))+INDEX(KLAV!$B$24:$B$30,MATCH(IF(ISBLANK($F865)," ",$F865),KLAV!$A$24:$A$30,0))),999,INDEX(KLAV!$B$2:$B$10,MATCH(IF(ISBLANK($D865)," ",$D865),KLAV!$A$2:$A$10,0))+INDEX(KLAV!$B$13:$B$21,MATCH(IF(ISBLANK($E865)," ",$E865),KLAV!$A$13:$A$21,0))+INDEX(KLAV!$B$24:$B$30,MATCH(IF(ISBLANK($F865)," ",$F865),KLAV!$A$24:$A$30,0))),ESV!$E$1:$E$567,))</f>
        <v>nb</v>
      </c>
      <c r="R865" s="42"/>
      <c r="S865" s="42"/>
      <c r="U865" s="43"/>
      <c r="Z865" s="44"/>
      <c r="AA865" s="44"/>
      <c r="AB865" s="436"/>
      <c r="AC865" s="437"/>
      <c r="AD865" s="300"/>
      <c r="AE865" s="438"/>
      <c r="AF865" s="438"/>
      <c r="AG865" s="438"/>
      <c r="AH865" s="439"/>
      <c r="AI865" s="439"/>
      <c r="AJ865" s="439"/>
      <c r="AK865" s="439"/>
      <c r="BD865" s="44"/>
    </row>
    <row r="866" spans="1:56" ht="25.5" customHeight="1" x14ac:dyDescent="0.2">
      <c r="A866" s="32" t="str">
        <f>IF(OR('Rote Liste'!$BC866="H",'Rote Liste'!$BC866="V"),"",J866)</f>
        <v>nb</v>
      </c>
      <c r="B866" s="48" t="str">
        <f t="shared" si="14"/>
        <v/>
      </c>
      <c r="C866" s="49" t="s">
        <v>990</v>
      </c>
      <c r="D866" s="50"/>
      <c r="E866" s="51"/>
      <c r="F866" s="52"/>
      <c r="G866" s="53"/>
      <c r="H866" s="53"/>
      <c r="I866" s="54"/>
      <c r="J866" s="54" t="str">
        <f>INDEX(ESV!$D$1:$D$567,MATCH(IF(ISNA(INDEX(KLAV!$B$2:$B$10,MATCH(IF(ISBLANK($D866)," ",$D866),KLAV!$A$2:$A$10,0))+INDEX(KLAV!$B$13:$B$21,MATCH(IF(ISBLANK($E866)," ",$E866),KLAV!$A$13:$A$21,0))+INDEX(KLAV!$B$24:$B$30,MATCH(IF(ISBLANK($F866)," ",$F866),KLAV!$A$24:$A$30,0))),999,INDEX(KLAV!$B$2:$B$10,MATCH(IF(ISBLANK($D866)," ",$D866),KLAV!$A$2:$A$10,0))+INDEX(KLAV!$B$13:$B$21,MATCH(IF(ISBLANK($E866)," ",$E866),KLAV!$A$13:$A$21,0))+INDEX(KLAV!$B$24:$B$30,MATCH(IF(ISBLANK($F866)," ",$F866),KLAV!$A$24:$A$30,0))),ESV!$E$1:$E$567,))</f>
        <v>nb</v>
      </c>
      <c r="R866" s="42"/>
      <c r="S866" s="42"/>
      <c r="U866" s="43"/>
      <c r="Z866" s="44"/>
      <c r="AA866" s="44"/>
      <c r="AB866" s="436"/>
      <c r="AC866" s="437"/>
      <c r="AD866" s="300"/>
      <c r="AE866" s="438"/>
      <c r="AF866" s="438"/>
      <c r="AG866" s="438"/>
      <c r="AH866" s="439"/>
      <c r="AI866" s="439"/>
      <c r="AJ866" s="439"/>
      <c r="AK866" s="439"/>
      <c r="BD866" s="44"/>
    </row>
    <row r="867" spans="1:56" ht="25.5" customHeight="1" x14ac:dyDescent="0.2">
      <c r="A867" s="32" t="str">
        <f>IF(OR('Rote Liste'!$BC867="H",'Rote Liste'!$BC867="V"),"",J867)</f>
        <v>nb</v>
      </c>
      <c r="B867" s="48" t="str">
        <f t="shared" si="14"/>
        <v/>
      </c>
      <c r="C867" s="49" t="s">
        <v>991</v>
      </c>
      <c r="D867" s="50"/>
      <c r="E867" s="51"/>
      <c r="F867" s="52"/>
      <c r="G867" s="53"/>
      <c r="H867" s="53"/>
      <c r="I867" s="54"/>
      <c r="J867" s="54" t="str">
        <f>INDEX(ESV!$D$1:$D$567,MATCH(IF(ISNA(INDEX(KLAV!$B$2:$B$10,MATCH(IF(ISBLANK($D867)," ",$D867),KLAV!$A$2:$A$10,0))+INDEX(KLAV!$B$13:$B$21,MATCH(IF(ISBLANK($E867)," ",$E867),KLAV!$A$13:$A$21,0))+INDEX(KLAV!$B$24:$B$30,MATCH(IF(ISBLANK($F867)," ",$F867),KLAV!$A$24:$A$30,0))),999,INDEX(KLAV!$B$2:$B$10,MATCH(IF(ISBLANK($D867)," ",$D867),KLAV!$A$2:$A$10,0))+INDEX(KLAV!$B$13:$B$21,MATCH(IF(ISBLANK($E867)," ",$E867),KLAV!$A$13:$A$21,0))+INDEX(KLAV!$B$24:$B$30,MATCH(IF(ISBLANK($F867)," ",$F867),KLAV!$A$24:$A$30,0))),ESV!$E$1:$E$567,))</f>
        <v>nb</v>
      </c>
      <c r="R867" s="42"/>
      <c r="S867" s="42"/>
      <c r="U867" s="43"/>
      <c r="Z867" s="44"/>
      <c r="AA867" s="44"/>
      <c r="AB867" s="436"/>
      <c r="AC867" s="437"/>
      <c r="AD867" s="300"/>
      <c r="AE867" s="438"/>
      <c r="AF867" s="438"/>
      <c r="AG867" s="438"/>
      <c r="AH867" s="439"/>
      <c r="AI867" s="439"/>
      <c r="AJ867" s="439"/>
      <c r="AK867" s="439"/>
      <c r="BD867" s="44"/>
    </row>
    <row r="868" spans="1:56" ht="25.5" customHeight="1" x14ac:dyDescent="0.2">
      <c r="A868" s="32" t="str">
        <f>IF(OR('Rote Liste'!$BC868="H",'Rote Liste'!$BC868="V"),"",J868)</f>
        <v>nb</v>
      </c>
      <c r="B868" s="48" t="str">
        <f t="shared" si="14"/>
        <v/>
      </c>
      <c r="C868" s="49" t="s">
        <v>992</v>
      </c>
      <c r="D868" s="50"/>
      <c r="E868" s="51"/>
      <c r="F868" s="52"/>
      <c r="G868" s="53"/>
      <c r="H868" s="53"/>
      <c r="I868" s="54"/>
      <c r="J868" s="54" t="str">
        <f>INDEX(ESV!$D$1:$D$567,MATCH(IF(ISNA(INDEX(KLAV!$B$2:$B$10,MATCH(IF(ISBLANK($D868)," ",$D868),KLAV!$A$2:$A$10,0))+INDEX(KLAV!$B$13:$B$21,MATCH(IF(ISBLANK($E868)," ",$E868),KLAV!$A$13:$A$21,0))+INDEX(KLAV!$B$24:$B$30,MATCH(IF(ISBLANK($F868)," ",$F868),KLAV!$A$24:$A$30,0))),999,INDEX(KLAV!$B$2:$B$10,MATCH(IF(ISBLANK($D868)," ",$D868),KLAV!$A$2:$A$10,0))+INDEX(KLAV!$B$13:$B$21,MATCH(IF(ISBLANK($E868)," ",$E868),KLAV!$A$13:$A$21,0))+INDEX(KLAV!$B$24:$B$30,MATCH(IF(ISBLANK($F868)," ",$F868),KLAV!$A$24:$A$30,0))),ESV!$E$1:$E$567,))</f>
        <v>nb</v>
      </c>
      <c r="R868" s="42"/>
      <c r="S868" s="42"/>
      <c r="U868" s="43"/>
      <c r="Z868" s="44"/>
      <c r="AA868" s="44"/>
      <c r="AB868" s="436"/>
      <c r="AC868" s="437"/>
      <c r="AD868" s="300"/>
      <c r="AE868" s="438"/>
      <c r="AF868" s="438"/>
      <c r="AG868" s="438"/>
      <c r="AH868" s="439"/>
      <c r="AI868" s="439"/>
      <c r="AJ868" s="439"/>
      <c r="AK868" s="439"/>
      <c r="BD868" s="44"/>
    </row>
    <row r="869" spans="1:56" ht="25.5" customHeight="1" x14ac:dyDescent="0.2">
      <c r="A869" s="32" t="str">
        <f>IF(OR('Rote Liste'!$BC869="H",'Rote Liste'!$BC869="V"),"",J869)</f>
        <v>nb</v>
      </c>
      <c r="B869" s="48" t="str">
        <f t="shared" si="14"/>
        <v/>
      </c>
      <c r="C869" s="49" t="s">
        <v>993</v>
      </c>
      <c r="D869" s="50"/>
      <c r="E869" s="51"/>
      <c r="F869" s="52"/>
      <c r="G869" s="53"/>
      <c r="H869" s="53"/>
      <c r="I869" s="54"/>
      <c r="J869" s="54" t="str">
        <f>INDEX(ESV!$D$1:$D$567,MATCH(IF(ISNA(INDEX(KLAV!$B$2:$B$10,MATCH(IF(ISBLANK($D869)," ",$D869),KLAV!$A$2:$A$10,0))+INDEX(KLAV!$B$13:$B$21,MATCH(IF(ISBLANK($E869)," ",$E869),KLAV!$A$13:$A$21,0))+INDEX(KLAV!$B$24:$B$30,MATCH(IF(ISBLANK($F869)," ",$F869),KLAV!$A$24:$A$30,0))),999,INDEX(KLAV!$B$2:$B$10,MATCH(IF(ISBLANK($D869)," ",$D869),KLAV!$A$2:$A$10,0))+INDEX(KLAV!$B$13:$B$21,MATCH(IF(ISBLANK($E869)," ",$E869),KLAV!$A$13:$A$21,0))+INDEX(KLAV!$B$24:$B$30,MATCH(IF(ISBLANK($F869)," ",$F869),KLAV!$A$24:$A$30,0))),ESV!$E$1:$E$567,))</f>
        <v>nb</v>
      </c>
      <c r="R869" s="42"/>
      <c r="S869" s="42"/>
      <c r="U869" s="43"/>
      <c r="Z869" s="44"/>
      <c r="AA869" s="44"/>
      <c r="AB869" s="436"/>
      <c r="AC869" s="437"/>
      <c r="AD869" s="300"/>
      <c r="AE869" s="438"/>
      <c r="AF869" s="438"/>
      <c r="AG869" s="438"/>
      <c r="AH869" s="439"/>
      <c r="AI869" s="439"/>
      <c r="AJ869" s="439"/>
      <c r="AK869" s="439"/>
      <c r="BD869" s="44"/>
    </row>
    <row r="870" spans="1:56" ht="25.5" customHeight="1" x14ac:dyDescent="0.2">
      <c r="A870" s="32" t="str">
        <f>IF(OR('Rote Liste'!$BC870="H",'Rote Liste'!$BC870="V"),"",J870)</f>
        <v>nb</v>
      </c>
      <c r="B870" s="48" t="str">
        <f t="shared" si="14"/>
        <v/>
      </c>
      <c r="C870" s="49" t="s">
        <v>994</v>
      </c>
      <c r="D870" s="50"/>
      <c r="E870" s="51"/>
      <c r="F870" s="52"/>
      <c r="G870" s="53"/>
      <c r="H870" s="53"/>
      <c r="I870" s="54"/>
      <c r="J870" s="54" t="str">
        <f>INDEX(ESV!$D$1:$D$567,MATCH(IF(ISNA(INDEX(KLAV!$B$2:$B$10,MATCH(IF(ISBLANK($D870)," ",$D870),KLAV!$A$2:$A$10,0))+INDEX(KLAV!$B$13:$B$21,MATCH(IF(ISBLANK($E870)," ",$E870),KLAV!$A$13:$A$21,0))+INDEX(KLAV!$B$24:$B$30,MATCH(IF(ISBLANK($F870)," ",$F870),KLAV!$A$24:$A$30,0))),999,INDEX(KLAV!$B$2:$B$10,MATCH(IF(ISBLANK($D870)," ",$D870),KLAV!$A$2:$A$10,0))+INDEX(KLAV!$B$13:$B$21,MATCH(IF(ISBLANK($E870)," ",$E870),KLAV!$A$13:$A$21,0))+INDEX(KLAV!$B$24:$B$30,MATCH(IF(ISBLANK($F870)," ",$F870),KLAV!$A$24:$A$30,0))),ESV!$E$1:$E$567,))</f>
        <v>nb</v>
      </c>
      <c r="R870" s="42"/>
      <c r="S870" s="42"/>
      <c r="U870" s="43"/>
      <c r="Z870" s="44"/>
      <c r="AA870" s="44"/>
      <c r="AB870" s="436"/>
      <c r="AC870" s="437"/>
      <c r="AD870" s="300"/>
      <c r="AE870" s="438"/>
      <c r="AF870" s="438"/>
      <c r="AG870" s="438"/>
      <c r="AH870" s="439"/>
      <c r="AI870" s="439"/>
      <c r="AJ870" s="439"/>
      <c r="AK870" s="439"/>
      <c r="BD870" s="44"/>
    </row>
    <row r="871" spans="1:56" ht="25.5" customHeight="1" x14ac:dyDescent="0.2">
      <c r="A871" s="32" t="str">
        <f>IF(OR('Rote Liste'!$BC871="H",'Rote Liste'!$BC871="V"),"",J871)</f>
        <v>nb</v>
      </c>
      <c r="B871" s="48" t="str">
        <f t="shared" si="14"/>
        <v/>
      </c>
      <c r="C871" s="49" t="s">
        <v>3074</v>
      </c>
      <c r="D871" s="50"/>
      <c r="E871" s="51"/>
      <c r="F871" s="52"/>
      <c r="G871" s="53"/>
      <c r="H871" s="53"/>
      <c r="I871" s="54"/>
      <c r="J871" s="54" t="str">
        <f>INDEX(ESV!$D$1:$D$567,MATCH(IF(ISNA(INDEX(KLAV!$B$2:$B$10,MATCH(IF(ISBLANK($D871)," ",$D871),KLAV!$A$2:$A$10,0))+INDEX(KLAV!$B$13:$B$21,MATCH(IF(ISBLANK($E871)," ",$E871),KLAV!$A$13:$A$21,0))+INDEX(KLAV!$B$24:$B$30,MATCH(IF(ISBLANK($F871)," ",$F871),KLAV!$A$24:$A$30,0))),999,INDEX(KLAV!$B$2:$B$10,MATCH(IF(ISBLANK($D871)," ",$D871),KLAV!$A$2:$A$10,0))+INDEX(KLAV!$B$13:$B$21,MATCH(IF(ISBLANK($E871)," ",$E871),KLAV!$A$13:$A$21,0))+INDEX(KLAV!$B$24:$B$30,MATCH(IF(ISBLANK($F871)," ",$F871),KLAV!$A$24:$A$30,0))),ESV!$E$1:$E$567,))</f>
        <v>nb</v>
      </c>
      <c r="R871" s="42"/>
      <c r="S871" s="42"/>
      <c r="U871" s="43"/>
      <c r="Z871" s="44"/>
      <c r="AA871" s="44"/>
      <c r="AB871" s="436"/>
      <c r="AC871" s="437"/>
      <c r="AD871" s="300"/>
      <c r="AE871" s="438"/>
      <c r="AF871" s="438"/>
      <c r="AG871" s="438"/>
      <c r="AH871" s="439"/>
      <c r="AI871" s="439"/>
      <c r="AJ871" s="439"/>
      <c r="AK871" s="439"/>
      <c r="BD871" s="44"/>
    </row>
    <row r="872" spans="1:56" ht="25.5" customHeight="1" x14ac:dyDescent="0.2">
      <c r="A872" s="32" t="str">
        <f>IF(OR('Rote Liste'!$BC872="H",'Rote Liste'!$BC872="V"),"",J872)</f>
        <v>nb</v>
      </c>
      <c r="B872" s="48" t="str">
        <f t="shared" si="14"/>
        <v/>
      </c>
      <c r="C872" s="49" t="s">
        <v>3075</v>
      </c>
      <c r="D872" s="50"/>
      <c r="E872" s="51"/>
      <c r="F872" s="52"/>
      <c r="G872" s="53"/>
      <c r="H872" s="53"/>
      <c r="I872" s="54"/>
      <c r="J872" s="54" t="str">
        <f>INDEX(ESV!$D$1:$D$567,MATCH(IF(ISNA(INDEX(KLAV!$B$2:$B$10,MATCH(IF(ISBLANK($D872)," ",$D872),KLAV!$A$2:$A$10,0))+INDEX(KLAV!$B$13:$B$21,MATCH(IF(ISBLANK($E872)," ",$E872),KLAV!$A$13:$A$21,0))+INDEX(KLAV!$B$24:$B$30,MATCH(IF(ISBLANK($F872)," ",$F872),KLAV!$A$24:$A$30,0))),999,INDEX(KLAV!$B$2:$B$10,MATCH(IF(ISBLANK($D872)," ",$D872),KLAV!$A$2:$A$10,0))+INDEX(KLAV!$B$13:$B$21,MATCH(IF(ISBLANK($E872)," ",$E872),KLAV!$A$13:$A$21,0))+INDEX(KLAV!$B$24:$B$30,MATCH(IF(ISBLANK($F872)," ",$F872),KLAV!$A$24:$A$30,0))),ESV!$E$1:$E$567,))</f>
        <v>nb</v>
      </c>
      <c r="R872" s="42"/>
      <c r="S872" s="42"/>
      <c r="U872" s="43"/>
      <c r="Z872" s="44"/>
      <c r="AA872" s="44"/>
      <c r="AB872" s="436"/>
      <c r="AC872" s="437"/>
      <c r="AD872" s="300"/>
      <c r="AE872" s="438"/>
      <c r="AF872" s="438"/>
      <c r="AG872" s="438"/>
      <c r="AH872" s="439"/>
      <c r="AI872" s="439"/>
      <c r="AJ872" s="439"/>
      <c r="AK872" s="439"/>
      <c r="BD872" s="44"/>
    </row>
    <row r="873" spans="1:56" ht="25.5" customHeight="1" x14ac:dyDescent="0.2">
      <c r="A873" s="32" t="str">
        <f>IF(OR('Rote Liste'!$BC873="H",'Rote Liste'!$BC873="V"),"",J873)</f>
        <v>nb</v>
      </c>
      <c r="B873" s="48" t="str">
        <f t="shared" si="14"/>
        <v/>
      </c>
      <c r="C873" s="49" t="s">
        <v>995</v>
      </c>
      <c r="D873" s="50"/>
      <c r="E873" s="51"/>
      <c r="F873" s="52"/>
      <c r="G873" s="53"/>
      <c r="H873" s="53"/>
      <c r="I873" s="54"/>
      <c r="J873" s="54" t="str">
        <f>INDEX(ESV!$D$1:$D$567,MATCH(IF(ISNA(INDEX(KLAV!$B$2:$B$10,MATCH(IF(ISBLANK($D873)," ",$D873),KLAV!$A$2:$A$10,0))+INDEX(KLAV!$B$13:$B$21,MATCH(IF(ISBLANK($E873)," ",$E873),KLAV!$A$13:$A$21,0))+INDEX(KLAV!$B$24:$B$30,MATCH(IF(ISBLANK($F873)," ",$F873),KLAV!$A$24:$A$30,0))),999,INDEX(KLAV!$B$2:$B$10,MATCH(IF(ISBLANK($D873)," ",$D873),KLAV!$A$2:$A$10,0))+INDEX(KLAV!$B$13:$B$21,MATCH(IF(ISBLANK($E873)," ",$E873),KLAV!$A$13:$A$21,0))+INDEX(KLAV!$B$24:$B$30,MATCH(IF(ISBLANK($F873)," ",$F873),KLAV!$A$24:$A$30,0))),ESV!$E$1:$E$567,))</f>
        <v>nb</v>
      </c>
      <c r="R873" s="42"/>
      <c r="S873" s="42"/>
      <c r="U873" s="43"/>
      <c r="Z873" s="44"/>
      <c r="AA873" s="44"/>
      <c r="AB873" s="436"/>
      <c r="AC873" s="437"/>
      <c r="AD873" s="300"/>
      <c r="AE873" s="438"/>
      <c r="AF873" s="438"/>
      <c r="AG873" s="438"/>
      <c r="AH873" s="439"/>
      <c r="AI873" s="439"/>
      <c r="AJ873" s="439"/>
      <c r="AK873" s="439"/>
      <c r="BD873" s="44"/>
    </row>
    <row r="874" spans="1:56" ht="25.5" customHeight="1" x14ac:dyDescent="0.2">
      <c r="A874" s="32" t="str">
        <f>IF(OR('Rote Liste'!$BC874="H",'Rote Liste'!$BC874="V"),"",J874)</f>
        <v>nb</v>
      </c>
      <c r="B874" s="48" t="str">
        <f t="shared" si="14"/>
        <v/>
      </c>
      <c r="C874" s="49" t="s">
        <v>996</v>
      </c>
      <c r="D874" s="50"/>
      <c r="E874" s="51"/>
      <c r="F874" s="52"/>
      <c r="G874" s="53"/>
      <c r="H874" s="53"/>
      <c r="I874" s="54"/>
      <c r="J874" s="54" t="str">
        <f>INDEX(ESV!$D$1:$D$567,MATCH(IF(ISNA(INDEX(KLAV!$B$2:$B$10,MATCH(IF(ISBLANK($D874)," ",$D874),KLAV!$A$2:$A$10,0))+INDEX(KLAV!$B$13:$B$21,MATCH(IF(ISBLANK($E874)," ",$E874),KLAV!$A$13:$A$21,0))+INDEX(KLAV!$B$24:$B$30,MATCH(IF(ISBLANK($F874)," ",$F874),KLAV!$A$24:$A$30,0))),999,INDEX(KLAV!$B$2:$B$10,MATCH(IF(ISBLANK($D874)," ",$D874),KLAV!$A$2:$A$10,0))+INDEX(KLAV!$B$13:$B$21,MATCH(IF(ISBLANK($E874)," ",$E874),KLAV!$A$13:$A$21,0))+INDEX(KLAV!$B$24:$B$30,MATCH(IF(ISBLANK($F874)," ",$F874),KLAV!$A$24:$A$30,0))),ESV!$E$1:$E$567,))</f>
        <v>nb</v>
      </c>
      <c r="R874" s="42"/>
      <c r="S874" s="42"/>
      <c r="U874" s="43"/>
      <c r="Z874" s="44"/>
      <c r="AA874" s="44"/>
      <c r="AB874" s="436"/>
      <c r="AC874" s="437"/>
      <c r="AD874" s="300"/>
      <c r="AE874" s="438"/>
      <c r="AF874" s="438"/>
      <c r="AG874" s="438"/>
      <c r="AH874" s="439"/>
      <c r="AI874" s="439"/>
      <c r="AJ874" s="439"/>
      <c r="AK874" s="439"/>
      <c r="BD874" s="44"/>
    </row>
    <row r="875" spans="1:56" ht="25.5" customHeight="1" x14ac:dyDescent="0.2">
      <c r="A875" s="32" t="str">
        <f>IF(OR('Rote Liste'!$BC875="H",'Rote Liste'!$BC875="V"),"",J875)</f>
        <v>nb</v>
      </c>
      <c r="B875" s="48" t="str">
        <f t="shared" si="14"/>
        <v/>
      </c>
      <c r="C875" s="49" t="s">
        <v>997</v>
      </c>
      <c r="D875" s="50"/>
      <c r="E875" s="51"/>
      <c r="F875" s="52"/>
      <c r="G875" s="53"/>
      <c r="H875" s="53"/>
      <c r="I875" s="54"/>
      <c r="J875" s="54" t="str">
        <f>INDEX(ESV!$D$1:$D$567,MATCH(IF(ISNA(INDEX(KLAV!$B$2:$B$10,MATCH(IF(ISBLANK($D875)," ",$D875),KLAV!$A$2:$A$10,0))+INDEX(KLAV!$B$13:$B$21,MATCH(IF(ISBLANK($E875)," ",$E875),KLAV!$A$13:$A$21,0))+INDEX(KLAV!$B$24:$B$30,MATCH(IF(ISBLANK($F875)," ",$F875),KLAV!$A$24:$A$30,0))),999,INDEX(KLAV!$B$2:$B$10,MATCH(IF(ISBLANK($D875)," ",$D875),KLAV!$A$2:$A$10,0))+INDEX(KLAV!$B$13:$B$21,MATCH(IF(ISBLANK($E875)," ",$E875),KLAV!$A$13:$A$21,0))+INDEX(KLAV!$B$24:$B$30,MATCH(IF(ISBLANK($F875)," ",$F875),KLAV!$A$24:$A$30,0))),ESV!$E$1:$E$567,))</f>
        <v>nb</v>
      </c>
      <c r="R875" s="42"/>
      <c r="S875" s="42"/>
      <c r="U875" s="43"/>
      <c r="Z875" s="44"/>
      <c r="AA875" s="44"/>
      <c r="AB875" s="436"/>
      <c r="AC875" s="437"/>
      <c r="AD875" s="300"/>
      <c r="AE875" s="438"/>
      <c r="AF875" s="438"/>
      <c r="AG875" s="438"/>
      <c r="AH875" s="439"/>
      <c r="AI875" s="439"/>
      <c r="AJ875" s="439"/>
      <c r="AK875" s="439"/>
      <c r="BD875" s="44"/>
    </row>
    <row r="876" spans="1:56" ht="25.5" customHeight="1" x14ac:dyDescent="0.2">
      <c r="A876" s="32" t="str">
        <f>IF(OR('Rote Liste'!$BC876="H",'Rote Liste'!$BC876="V"),"",J876)</f>
        <v>nb</v>
      </c>
      <c r="B876" s="48" t="str">
        <f t="shared" si="14"/>
        <v/>
      </c>
      <c r="C876" s="49" t="s">
        <v>998</v>
      </c>
      <c r="D876" s="50"/>
      <c r="E876" s="51"/>
      <c r="F876" s="52"/>
      <c r="G876" s="53"/>
      <c r="H876" s="53"/>
      <c r="I876" s="54"/>
      <c r="J876" s="54" t="str">
        <f>INDEX(ESV!$D$1:$D$567,MATCH(IF(ISNA(INDEX(KLAV!$B$2:$B$10,MATCH(IF(ISBLANK($D876)," ",$D876),KLAV!$A$2:$A$10,0))+INDEX(KLAV!$B$13:$B$21,MATCH(IF(ISBLANK($E876)," ",$E876),KLAV!$A$13:$A$21,0))+INDEX(KLAV!$B$24:$B$30,MATCH(IF(ISBLANK($F876)," ",$F876),KLAV!$A$24:$A$30,0))),999,INDEX(KLAV!$B$2:$B$10,MATCH(IF(ISBLANK($D876)," ",$D876),KLAV!$A$2:$A$10,0))+INDEX(KLAV!$B$13:$B$21,MATCH(IF(ISBLANK($E876)," ",$E876),KLAV!$A$13:$A$21,0))+INDEX(KLAV!$B$24:$B$30,MATCH(IF(ISBLANK($F876)," ",$F876),KLAV!$A$24:$A$30,0))),ESV!$E$1:$E$567,))</f>
        <v>nb</v>
      </c>
      <c r="R876" s="42"/>
      <c r="S876" s="42"/>
      <c r="U876" s="43"/>
      <c r="Z876" s="44"/>
      <c r="AA876" s="44"/>
      <c r="AB876" s="436"/>
      <c r="AC876" s="437"/>
      <c r="AD876" s="300"/>
      <c r="AE876" s="438"/>
      <c r="AF876" s="438"/>
      <c r="AG876" s="438"/>
      <c r="AH876" s="439"/>
      <c r="AI876" s="439"/>
      <c r="AJ876" s="439"/>
      <c r="AK876" s="439"/>
      <c r="BD876" s="44"/>
    </row>
    <row r="877" spans="1:56" ht="25.5" customHeight="1" x14ac:dyDescent="0.2">
      <c r="A877" s="32" t="str">
        <f>IF(OR('Rote Liste'!$BC877="H",'Rote Liste'!$BC877="V"),"",J877)</f>
        <v>nb</v>
      </c>
      <c r="B877" s="48" t="str">
        <f t="shared" si="14"/>
        <v/>
      </c>
      <c r="C877" s="49" t="s">
        <v>999</v>
      </c>
      <c r="D877" s="50"/>
      <c r="E877" s="51"/>
      <c r="F877" s="52"/>
      <c r="G877" s="53"/>
      <c r="H877" s="53"/>
      <c r="I877" s="54"/>
      <c r="J877" s="54" t="str">
        <f>INDEX(ESV!$D$1:$D$567,MATCH(IF(ISNA(INDEX(KLAV!$B$2:$B$10,MATCH(IF(ISBLANK($D877)," ",$D877),KLAV!$A$2:$A$10,0))+INDEX(KLAV!$B$13:$B$21,MATCH(IF(ISBLANK($E877)," ",$E877),KLAV!$A$13:$A$21,0))+INDEX(KLAV!$B$24:$B$30,MATCH(IF(ISBLANK($F877)," ",$F877),KLAV!$A$24:$A$30,0))),999,INDEX(KLAV!$B$2:$B$10,MATCH(IF(ISBLANK($D877)," ",$D877),KLAV!$A$2:$A$10,0))+INDEX(KLAV!$B$13:$B$21,MATCH(IF(ISBLANK($E877)," ",$E877),KLAV!$A$13:$A$21,0))+INDEX(KLAV!$B$24:$B$30,MATCH(IF(ISBLANK($F877)," ",$F877),KLAV!$A$24:$A$30,0))),ESV!$E$1:$E$567,))</f>
        <v>nb</v>
      </c>
      <c r="R877" s="42"/>
      <c r="S877" s="42"/>
      <c r="U877" s="43"/>
      <c r="Z877" s="44"/>
      <c r="AA877" s="44"/>
      <c r="AB877" s="436"/>
      <c r="AC877" s="437"/>
      <c r="AD877" s="300"/>
      <c r="AE877" s="438"/>
      <c r="AF877" s="438"/>
      <c r="AG877" s="438"/>
      <c r="AH877" s="439"/>
      <c r="AI877" s="439"/>
      <c r="AJ877" s="439"/>
      <c r="AK877" s="439"/>
      <c r="BD877" s="44"/>
    </row>
    <row r="878" spans="1:56" ht="25.5" customHeight="1" x14ac:dyDescent="0.2">
      <c r="A878" s="32" t="str">
        <f>IF(OR('Rote Liste'!$BC878="H",'Rote Liste'!$BC878="V"),"",J878)</f>
        <v>nb</v>
      </c>
      <c r="B878" s="48" t="str">
        <f t="shared" si="14"/>
        <v/>
      </c>
      <c r="C878" s="49" t="s">
        <v>1000</v>
      </c>
      <c r="D878" s="50"/>
      <c r="E878" s="51"/>
      <c r="F878" s="52"/>
      <c r="G878" s="53"/>
      <c r="H878" s="53"/>
      <c r="I878" s="54"/>
      <c r="J878" s="54" t="str">
        <f>INDEX(ESV!$D$1:$D$567,MATCH(IF(ISNA(INDEX(KLAV!$B$2:$B$10,MATCH(IF(ISBLANK($D878)," ",$D878),KLAV!$A$2:$A$10,0))+INDEX(KLAV!$B$13:$B$21,MATCH(IF(ISBLANK($E878)," ",$E878),KLAV!$A$13:$A$21,0))+INDEX(KLAV!$B$24:$B$30,MATCH(IF(ISBLANK($F878)," ",$F878),KLAV!$A$24:$A$30,0))),999,INDEX(KLAV!$B$2:$B$10,MATCH(IF(ISBLANK($D878)," ",$D878),KLAV!$A$2:$A$10,0))+INDEX(KLAV!$B$13:$B$21,MATCH(IF(ISBLANK($E878)," ",$E878),KLAV!$A$13:$A$21,0))+INDEX(KLAV!$B$24:$B$30,MATCH(IF(ISBLANK($F878)," ",$F878),KLAV!$A$24:$A$30,0))),ESV!$E$1:$E$567,))</f>
        <v>nb</v>
      </c>
      <c r="R878" s="42"/>
      <c r="S878" s="42"/>
      <c r="U878" s="43"/>
      <c r="Z878" s="44"/>
      <c r="AA878" s="44"/>
      <c r="AB878" s="436"/>
      <c r="AC878" s="437"/>
      <c r="AD878" s="300"/>
      <c r="AE878" s="438"/>
      <c r="AF878" s="438"/>
      <c r="AG878" s="438"/>
      <c r="AH878" s="439"/>
      <c r="AI878" s="439"/>
      <c r="AJ878" s="439"/>
      <c r="AK878" s="439"/>
      <c r="BD878" s="44"/>
    </row>
    <row r="879" spans="1:56" ht="25.5" customHeight="1" x14ac:dyDescent="0.2">
      <c r="A879" s="32" t="str">
        <f>IF(OR('Rote Liste'!$BC879="H",'Rote Liste'!$BC879="V"),"",J879)</f>
        <v>nb</v>
      </c>
      <c r="B879" s="48" t="str">
        <f t="shared" si="14"/>
        <v/>
      </c>
      <c r="C879" s="49" t="s">
        <v>3204</v>
      </c>
      <c r="D879" s="50"/>
      <c r="E879" s="51"/>
      <c r="F879" s="52"/>
      <c r="G879" s="53"/>
      <c r="H879" s="53"/>
      <c r="I879" s="54"/>
      <c r="J879" s="54" t="str">
        <f>INDEX(ESV!$D$1:$D$567,MATCH(IF(ISNA(INDEX(KLAV!$B$2:$B$10,MATCH(IF(ISBLANK($D879)," ",$D879),KLAV!$A$2:$A$10,0))+INDEX(KLAV!$B$13:$B$21,MATCH(IF(ISBLANK($E879)," ",$E879),KLAV!$A$13:$A$21,0))+INDEX(KLAV!$B$24:$B$30,MATCH(IF(ISBLANK($F879)," ",$F879),KLAV!$A$24:$A$30,0))),999,INDEX(KLAV!$B$2:$B$10,MATCH(IF(ISBLANK($D879)," ",$D879),KLAV!$A$2:$A$10,0))+INDEX(KLAV!$B$13:$B$21,MATCH(IF(ISBLANK($E879)," ",$E879),KLAV!$A$13:$A$21,0))+INDEX(KLAV!$B$24:$B$30,MATCH(IF(ISBLANK($F879)," ",$F879),KLAV!$A$24:$A$30,0))),ESV!$E$1:$E$567,))</f>
        <v>nb</v>
      </c>
      <c r="R879" s="42"/>
      <c r="S879" s="42"/>
      <c r="U879" s="43"/>
      <c r="Z879" s="44"/>
      <c r="AA879" s="44"/>
      <c r="AB879" s="436"/>
      <c r="AC879" s="437"/>
      <c r="AD879" s="300"/>
      <c r="AE879" s="438"/>
      <c r="AF879" s="438"/>
      <c r="AG879" s="438"/>
      <c r="AH879" s="439"/>
      <c r="AI879" s="439"/>
      <c r="AJ879" s="439"/>
      <c r="AK879" s="439"/>
      <c r="BD879" s="44"/>
    </row>
    <row r="880" spans="1:56" ht="25.5" customHeight="1" x14ac:dyDescent="0.2">
      <c r="A880" s="32" t="str">
        <f>IF(OR('Rote Liste'!$BC880="H",'Rote Liste'!$BC880="V"),"",J880)</f>
        <v>nb</v>
      </c>
      <c r="B880" s="48" t="str">
        <f t="shared" si="14"/>
        <v/>
      </c>
      <c r="C880" s="49" t="s">
        <v>1001</v>
      </c>
      <c r="D880" s="50"/>
      <c r="E880" s="51"/>
      <c r="F880" s="52"/>
      <c r="G880" s="53"/>
      <c r="H880" s="53"/>
      <c r="I880" s="54"/>
      <c r="J880" s="54" t="str">
        <f>INDEX(ESV!$D$1:$D$567,MATCH(IF(ISNA(INDEX(KLAV!$B$2:$B$10,MATCH(IF(ISBLANK($D880)," ",$D880),KLAV!$A$2:$A$10,0))+INDEX(KLAV!$B$13:$B$21,MATCH(IF(ISBLANK($E880)," ",$E880),KLAV!$A$13:$A$21,0))+INDEX(KLAV!$B$24:$B$30,MATCH(IF(ISBLANK($F880)," ",$F880),KLAV!$A$24:$A$30,0))),999,INDEX(KLAV!$B$2:$B$10,MATCH(IF(ISBLANK($D880)," ",$D880),KLAV!$A$2:$A$10,0))+INDEX(KLAV!$B$13:$B$21,MATCH(IF(ISBLANK($E880)," ",$E880),KLAV!$A$13:$A$21,0))+INDEX(KLAV!$B$24:$B$30,MATCH(IF(ISBLANK($F880)," ",$F880),KLAV!$A$24:$A$30,0))),ESV!$E$1:$E$567,))</f>
        <v>nb</v>
      </c>
      <c r="R880" s="42"/>
      <c r="S880" s="42"/>
      <c r="U880" s="43"/>
      <c r="Z880" s="44"/>
      <c r="AA880" s="44"/>
      <c r="AB880" s="436"/>
      <c r="AC880" s="437"/>
      <c r="AD880" s="300"/>
      <c r="AE880" s="438"/>
      <c r="AF880" s="438"/>
      <c r="AG880" s="438"/>
      <c r="AH880" s="439"/>
      <c r="AI880" s="439"/>
      <c r="AJ880" s="439"/>
      <c r="AK880" s="439"/>
      <c r="BD880" s="44"/>
    </row>
    <row r="881" spans="1:56" ht="25.5" customHeight="1" x14ac:dyDescent="0.2">
      <c r="A881" s="32" t="str">
        <f>IF(OR('Rote Liste'!$BC881="H",'Rote Liste'!$BC881="V"),"",J881)</f>
        <v>nb</v>
      </c>
      <c r="B881" s="48" t="str">
        <f t="shared" si="14"/>
        <v/>
      </c>
      <c r="C881" s="49" t="s">
        <v>1002</v>
      </c>
      <c r="D881" s="50"/>
      <c r="E881" s="51"/>
      <c r="F881" s="52"/>
      <c r="G881" s="53"/>
      <c r="H881" s="53"/>
      <c r="I881" s="54"/>
      <c r="J881" s="54" t="str">
        <f>INDEX(ESV!$D$1:$D$567,MATCH(IF(ISNA(INDEX(KLAV!$B$2:$B$10,MATCH(IF(ISBLANK($D881)," ",$D881),KLAV!$A$2:$A$10,0))+INDEX(KLAV!$B$13:$B$21,MATCH(IF(ISBLANK($E881)," ",$E881),KLAV!$A$13:$A$21,0))+INDEX(KLAV!$B$24:$B$30,MATCH(IF(ISBLANK($F881)," ",$F881),KLAV!$A$24:$A$30,0))),999,INDEX(KLAV!$B$2:$B$10,MATCH(IF(ISBLANK($D881)," ",$D881),KLAV!$A$2:$A$10,0))+INDEX(KLAV!$B$13:$B$21,MATCH(IF(ISBLANK($E881)," ",$E881),KLAV!$A$13:$A$21,0))+INDEX(KLAV!$B$24:$B$30,MATCH(IF(ISBLANK($F881)," ",$F881),KLAV!$A$24:$A$30,0))),ESV!$E$1:$E$567,))</f>
        <v>nb</v>
      </c>
      <c r="R881" s="42"/>
      <c r="S881" s="42"/>
      <c r="U881" s="43"/>
      <c r="Z881" s="44"/>
      <c r="AA881" s="44"/>
      <c r="AB881" s="436"/>
      <c r="AC881" s="437"/>
      <c r="AD881" s="300"/>
      <c r="AE881" s="438"/>
      <c r="AF881" s="438"/>
      <c r="AG881" s="438"/>
      <c r="AH881" s="439"/>
      <c r="AI881" s="439"/>
      <c r="AJ881" s="439"/>
      <c r="AK881" s="439"/>
      <c r="BD881" s="44"/>
    </row>
    <row r="882" spans="1:56" ht="25.5" customHeight="1" x14ac:dyDescent="0.2">
      <c r="A882" s="32" t="str">
        <f>IF(OR('Rote Liste'!$BC882="H",'Rote Liste'!$BC882="V"),"",J882)</f>
        <v>nb</v>
      </c>
      <c r="B882" s="48" t="str">
        <f t="shared" si="14"/>
        <v/>
      </c>
      <c r="C882" s="49" t="s">
        <v>3176</v>
      </c>
      <c r="D882" s="50"/>
      <c r="E882" s="51"/>
      <c r="F882" s="52"/>
      <c r="G882" s="53"/>
      <c r="H882" s="53"/>
      <c r="I882" s="54"/>
      <c r="J882" s="54" t="str">
        <f>INDEX(ESV!$D$1:$D$567,MATCH(IF(ISNA(INDEX(KLAV!$B$2:$B$10,MATCH(IF(ISBLANK($D882)," ",$D882),KLAV!$A$2:$A$10,0))+INDEX(KLAV!$B$13:$B$21,MATCH(IF(ISBLANK($E882)," ",$E882),KLAV!$A$13:$A$21,0))+INDEX(KLAV!$B$24:$B$30,MATCH(IF(ISBLANK($F882)," ",$F882),KLAV!$A$24:$A$30,0))),999,INDEX(KLAV!$B$2:$B$10,MATCH(IF(ISBLANK($D882)," ",$D882),KLAV!$A$2:$A$10,0))+INDEX(KLAV!$B$13:$B$21,MATCH(IF(ISBLANK($E882)," ",$E882),KLAV!$A$13:$A$21,0))+INDEX(KLAV!$B$24:$B$30,MATCH(IF(ISBLANK($F882)," ",$F882),KLAV!$A$24:$A$30,0))),ESV!$E$1:$E$567,))</f>
        <v>nb</v>
      </c>
      <c r="R882" s="42"/>
      <c r="S882" s="42"/>
      <c r="U882" s="43"/>
      <c r="Z882" s="44"/>
      <c r="AA882" s="44"/>
      <c r="AB882" s="436"/>
      <c r="AC882" s="437"/>
      <c r="AD882" s="300"/>
      <c r="AE882" s="438"/>
      <c r="AF882" s="438"/>
      <c r="AG882" s="438"/>
      <c r="AH882" s="439"/>
      <c r="AI882" s="439"/>
      <c r="AJ882" s="439"/>
      <c r="AK882" s="439"/>
      <c r="BD882" s="44"/>
    </row>
    <row r="883" spans="1:56" ht="25.5" customHeight="1" x14ac:dyDescent="0.2">
      <c r="A883" s="32" t="str">
        <f>IF(OR('Rote Liste'!$BC883="H",'Rote Liste'!$BC883="V"),"",J883)</f>
        <v>nb</v>
      </c>
      <c r="B883" s="48" t="str">
        <f t="shared" si="14"/>
        <v/>
      </c>
      <c r="C883" s="49" t="s">
        <v>1003</v>
      </c>
      <c r="D883" s="50"/>
      <c r="E883" s="51"/>
      <c r="F883" s="52"/>
      <c r="G883" s="53"/>
      <c r="H883" s="53"/>
      <c r="I883" s="54"/>
      <c r="J883" s="54" t="str">
        <f>INDEX(ESV!$D$1:$D$567,MATCH(IF(ISNA(INDEX(KLAV!$B$2:$B$10,MATCH(IF(ISBLANK($D883)," ",$D883),KLAV!$A$2:$A$10,0))+INDEX(KLAV!$B$13:$B$21,MATCH(IF(ISBLANK($E883)," ",$E883),KLAV!$A$13:$A$21,0))+INDEX(KLAV!$B$24:$B$30,MATCH(IF(ISBLANK($F883)," ",$F883),KLAV!$A$24:$A$30,0))),999,INDEX(KLAV!$B$2:$B$10,MATCH(IF(ISBLANK($D883)," ",$D883),KLAV!$A$2:$A$10,0))+INDEX(KLAV!$B$13:$B$21,MATCH(IF(ISBLANK($E883)," ",$E883),KLAV!$A$13:$A$21,0))+INDEX(KLAV!$B$24:$B$30,MATCH(IF(ISBLANK($F883)," ",$F883),KLAV!$A$24:$A$30,0))),ESV!$E$1:$E$567,))</f>
        <v>nb</v>
      </c>
      <c r="R883" s="42"/>
      <c r="S883" s="42"/>
      <c r="U883" s="43"/>
      <c r="Z883" s="44"/>
      <c r="AA883" s="44"/>
      <c r="AB883" s="436"/>
      <c r="AC883" s="437"/>
      <c r="AD883" s="300"/>
      <c r="AE883" s="438"/>
      <c r="AF883" s="438"/>
      <c r="AG883" s="438"/>
      <c r="AH883" s="439"/>
      <c r="AI883" s="439"/>
      <c r="AJ883" s="439"/>
      <c r="AK883" s="439"/>
      <c r="BD883" s="44"/>
    </row>
    <row r="884" spans="1:56" ht="25.5" customHeight="1" x14ac:dyDescent="0.2">
      <c r="A884" s="32" t="str">
        <f>IF(OR('Rote Liste'!$BC884="H",'Rote Liste'!$BC884="V"),"",J884)</f>
        <v>nb</v>
      </c>
      <c r="B884" s="48" t="str">
        <f t="shared" si="14"/>
        <v/>
      </c>
      <c r="C884" s="49" t="s">
        <v>1004</v>
      </c>
      <c r="D884" s="50"/>
      <c r="E884" s="51"/>
      <c r="F884" s="52"/>
      <c r="G884" s="53"/>
      <c r="H884" s="53"/>
      <c r="I884" s="54"/>
      <c r="J884" s="54" t="str">
        <f>INDEX(ESV!$D$1:$D$567,MATCH(IF(ISNA(INDEX(KLAV!$B$2:$B$10,MATCH(IF(ISBLANK($D884)," ",$D884),KLAV!$A$2:$A$10,0))+INDEX(KLAV!$B$13:$B$21,MATCH(IF(ISBLANK($E884)," ",$E884),KLAV!$A$13:$A$21,0))+INDEX(KLAV!$B$24:$B$30,MATCH(IF(ISBLANK($F884)," ",$F884),KLAV!$A$24:$A$30,0))),999,INDEX(KLAV!$B$2:$B$10,MATCH(IF(ISBLANK($D884)," ",$D884),KLAV!$A$2:$A$10,0))+INDEX(KLAV!$B$13:$B$21,MATCH(IF(ISBLANK($E884)," ",$E884),KLAV!$A$13:$A$21,0))+INDEX(KLAV!$B$24:$B$30,MATCH(IF(ISBLANK($F884)," ",$F884),KLAV!$A$24:$A$30,0))),ESV!$E$1:$E$567,))</f>
        <v>nb</v>
      </c>
      <c r="R884" s="42"/>
      <c r="S884" s="42"/>
      <c r="U884" s="43"/>
      <c r="Z884" s="44"/>
      <c r="AA884" s="44"/>
      <c r="AB884" s="436"/>
      <c r="AC884" s="437"/>
      <c r="AD884" s="300"/>
      <c r="AE884" s="438"/>
      <c r="AF884" s="438"/>
      <c r="AG884" s="438"/>
      <c r="AH884" s="439"/>
      <c r="AI884" s="439"/>
      <c r="AJ884" s="439"/>
      <c r="AK884" s="439"/>
      <c r="BD884" s="44"/>
    </row>
    <row r="885" spans="1:56" ht="25.5" customHeight="1" x14ac:dyDescent="0.2">
      <c r="A885" s="32" t="str">
        <f>IF(OR('Rote Liste'!$BC885="H",'Rote Liste'!$BC885="V"),"",J885)</f>
        <v>nb</v>
      </c>
      <c r="B885" s="48" t="str">
        <f t="shared" si="14"/>
        <v/>
      </c>
      <c r="C885" s="49" t="s">
        <v>1005</v>
      </c>
      <c r="D885" s="50"/>
      <c r="E885" s="51"/>
      <c r="F885" s="52"/>
      <c r="G885" s="53"/>
      <c r="H885" s="53"/>
      <c r="I885" s="54"/>
      <c r="J885" s="54" t="str">
        <f>INDEX(ESV!$D$1:$D$567,MATCH(IF(ISNA(INDEX(KLAV!$B$2:$B$10,MATCH(IF(ISBLANK($D885)," ",$D885),KLAV!$A$2:$A$10,0))+INDEX(KLAV!$B$13:$B$21,MATCH(IF(ISBLANK($E885)," ",$E885),KLAV!$A$13:$A$21,0))+INDEX(KLAV!$B$24:$B$30,MATCH(IF(ISBLANK($F885)," ",$F885),KLAV!$A$24:$A$30,0))),999,INDEX(KLAV!$B$2:$B$10,MATCH(IF(ISBLANK($D885)," ",$D885),KLAV!$A$2:$A$10,0))+INDEX(KLAV!$B$13:$B$21,MATCH(IF(ISBLANK($E885)," ",$E885),KLAV!$A$13:$A$21,0))+INDEX(KLAV!$B$24:$B$30,MATCH(IF(ISBLANK($F885)," ",$F885),KLAV!$A$24:$A$30,0))),ESV!$E$1:$E$567,))</f>
        <v>nb</v>
      </c>
      <c r="R885" s="42"/>
      <c r="S885" s="42"/>
      <c r="U885" s="43"/>
      <c r="Z885" s="44"/>
      <c r="AA885" s="44"/>
      <c r="AB885" s="436"/>
      <c r="AC885" s="437"/>
      <c r="AD885" s="300"/>
      <c r="AE885" s="438"/>
      <c r="AF885" s="438"/>
      <c r="AG885" s="438"/>
      <c r="AH885" s="439"/>
      <c r="AI885" s="439"/>
      <c r="AJ885" s="439"/>
      <c r="AK885" s="439"/>
      <c r="BD885" s="44"/>
    </row>
    <row r="886" spans="1:56" ht="25.5" customHeight="1" x14ac:dyDescent="0.2">
      <c r="A886" s="32" t="str">
        <f>IF(OR('Rote Liste'!$BC886="H",'Rote Liste'!$BC886="V"),"",J886)</f>
        <v>nb</v>
      </c>
      <c r="B886" s="48" t="str">
        <f t="shared" si="14"/>
        <v/>
      </c>
      <c r="C886" s="49" t="s">
        <v>1006</v>
      </c>
      <c r="D886" s="50"/>
      <c r="E886" s="51"/>
      <c r="F886" s="52"/>
      <c r="G886" s="53"/>
      <c r="H886" s="53"/>
      <c r="I886" s="54"/>
      <c r="J886" s="54" t="str">
        <f>INDEX(ESV!$D$1:$D$567,MATCH(IF(ISNA(INDEX(KLAV!$B$2:$B$10,MATCH(IF(ISBLANK($D886)," ",$D886),KLAV!$A$2:$A$10,0))+INDEX(KLAV!$B$13:$B$21,MATCH(IF(ISBLANK($E886)," ",$E886),KLAV!$A$13:$A$21,0))+INDEX(KLAV!$B$24:$B$30,MATCH(IF(ISBLANK($F886)," ",$F886),KLAV!$A$24:$A$30,0))),999,INDEX(KLAV!$B$2:$B$10,MATCH(IF(ISBLANK($D886)," ",$D886),KLAV!$A$2:$A$10,0))+INDEX(KLAV!$B$13:$B$21,MATCH(IF(ISBLANK($E886)," ",$E886),KLAV!$A$13:$A$21,0))+INDEX(KLAV!$B$24:$B$30,MATCH(IF(ISBLANK($F886)," ",$F886),KLAV!$A$24:$A$30,0))),ESV!$E$1:$E$567,))</f>
        <v>nb</v>
      </c>
      <c r="R886" s="42"/>
      <c r="S886" s="42"/>
      <c r="U886" s="43"/>
      <c r="Z886" s="44"/>
      <c r="AA886" s="44"/>
      <c r="AB886" s="436"/>
      <c r="AC886" s="437"/>
      <c r="AD886" s="300"/>
      <c r="AE886" s="438"/>
      <c r="AF886" s="438"/>
      <c r="AG886" s="438"/>
      <c r="AH886" s="439"/>
      <c r="AI886" s="439"/>
      <c r="AJ886" s="439"/>
      <c r="AK886" s="439"/>
      <c r="BD886" s="44"/>
    </row>
    <row r="887" spans="1:56" ht="25.5" customHeight="1" x14ac:dyDescent="0.2">
      <c r="A887" s="32" t="str">
        <f>IF(OR('Rote Liste'!$BC887="H",'Rote Liste'!$BC887="V"),"",J887)</f>
        <v>nb</v>
      </c>
      <c r="B887" s="48" t="str">
        <f t="shared" si="14"/>
        <v/>
      </c>
      <c r="C887" s="49" t="s">
        <v>1007</v>
      </c>
      <c r="D887" s="50"/>
      <c r="E887" s="51"/>
      <c r="F887" s="52"/>
      <c r="G887" s="53"/>
      <c r="H887" s="53"/>
      <c r="I887" s="54"/>
      <c r="J887" s="54" t="str">
        <f>INDEX(ESV!$D$1:$D$567,MATCH(IF(ISNA(INDEX(KLAV!$B$2:$B$10,MATCH(IF(ISBLANK($D887)," ",$D887),KLAV!$A$2:$A$10,0))+INDEX(KLAV!$B$13:$B$21,MATCH(IF(ISBLANK($E887)," ",$E887),KLAV!$A$13:$A$21,0))+INDEX(KLAV!$B$24:$B$30,MATCH(IF(ISBLANK($F887)," ",$F887),KLAV!$A$24:$A$30,0))),999,INDEX(KLAV!$B$2:$B$10,MATCH(IF(ISBLANK($D887)," ",$D887),KLAV!$A$2:$A$10,0))+INDEX(KLAV!$B$13:$B$21,MATCH(IF(ISBLANK($E887)," ",$E887),KLAV!$A$13:$A$21,0))+INDEX(KLAV!$B$24:$B$30,MATCH(IF(ISBLANK($F887)," ",$F887),KLAV!$A$24:$A$30,0))),ESV!$E$1:$E$567,))</f>
        <v>nb</v>
      </c>
      <c r="R887" s="42"/>
      <c r="S887" s="42"/>
      <c r="U887" s="43"/>
      <c r="Z887" s="44"/>
      <c r="AA887" s="44"/>
      <c r="AB887" s="436"/>
      <c r="AC887" s="437"/>
      <c r="AD887" s="300"/>
      <c r="AE887" s="438"/>
      <c r="AF887" s="438"/>
      <c r="AG887" s="438"/>
      <c r="AH887" s="439"/>
      <c r="AI887" s="439"/>
      <c r="AJ887" s="439"/>
      <c r="AK887" s="439"/>
      <c r="BD887" s="44"/>
    </row>
    <row r="888" spans="1:56" ht="25.5" customHeight="1" x14ac:dyDescent="0.2">
      <c r="A888" s="32" t="str">
        <f>IF(OR('Rote Liste'!$BC888="H",'Rote Liste'!$BC888="V"),"",J888)</f>
        <v>nb</v>
      </c>
      <c r="B888" s="48" t="str">
        <f t="shared" si="14"/>
        <v/>
      </c>
      <c r="C888" s="49" t="s">
        <v>1008</v>
      </c>
      <c r="D888" s="50"/>
      <c r="E888" s="51"/>
      <c r="F888" s="52"/>
      <c r="G888" s="53"/>
      <c r="H888" s="53"/>
      <c r="I888" s="54"/>
      <c r="J888" s="54" t="str">
        <f>INDEX(ESV!$D$1:$D$567,MATCH(IF(ISNA(INDEX(KLAV!$B$2:$B$10,MATCH(IF(ISBLANK($D888)," ",$D888),KLAV!$A$2:$A$10,0))+INDEX(KLAV!$B$13:$B$21,MATCH(IF(ISBLANK($E888)," ",$E888),KLAV!$A$13:$A$21,0))+INDEX(KLAV!$B$24:$B$30,MATCH(IF(ISBLANK($F888)," ",$F888),KLAV!$A$24:$A$30,0))),999,INDEX(KLAV!$B$2:$B$10,MATCH(IF(ISBLANK($D888)," ",$D888),KLAV!$A$2:$A$10,0))+INDEX(KLAV!$B$13:$B$21,MATCH(IF(ISBLANK($E888)," ",$E888),KLAV!$A$13:$A$21,0))+INDEX(KLAV!$B$24:$B$30,MATCH(IF(ISBLANK($F888)," ",$F888),KLAV!$A$24:$A$30,0))),ESV!$E$1:$E$567,))</f>
        <v>nb</v>
      </c>
      <c r="R888" s="42"/>
      <c r="S888" s="42"/>
      <c r="U888" s="43"/>
      <c r="Z888" s="44"/>
      <c r="AA888" s="44"/>
      <c r="AB888" s="436"/>
      <c r="AC888" s="437"/>
      <c r="AD888" s="300"/>
      <c r="AE888" s="438"/>
      <c r="AF888" s="438"/>
      <c r="AG888" s="438"/>
      <c r="AH888" s="439"/>
      <c r="AI888" s="439"/>
      <c r="AJ888" s="439"/>
      <c r="AK888" s="439"/>
      <c r="BD888" s="44"/>
    </row>
    <row r="889" spans="1:56" ht="25.5" customHeight="1" x14ac:dyDescent="0.2">
      <c r="A889" s="32" t="str">
        <f>IF(OR('Rote Liste'!$BC889="H",'Rote Liste'!$BC889="V"),"",J889)</f>
        <v/>
      </c>
      <c r="B889" s="48" t="str">
        <f>IF(D889="AE?","E?",IF(D889="AE","E",""))</f>
        <v/>
      </c>
      <c r="C889" s="49" t="s">
        <v>3256</v>
      </c>
      <c r="D889" s="50"/>
      <c r="E889" s="51"/>
      <c r="F889" s="52"/>
      <c r="G889" s="53"/>
      <c r="H889" s="53"/>
      <c r="I889" s="54"/>
      <c r="J889" s="54" t="str">
        <f>INDEX(ESV!$D$1:$D$567,MATCH(IF(ISNA(INDEX(KLAV!$B$2:$B$10,MATCH(IF(ISBLANK($D889)," ",$D889),KLAV!$A$2:$A$10,0))+INDEX(KLAV!$B$13:$B$21,MATCH(IF(ISBLANK($E889)," ",$E889),KLAV!$A$13:$A$21,0))+INDEX(KLAV!$B$24:$B$30,MATCH(IF(ISBLANK($F889)," ",$F889),KLAV!$A$24:$A$30,0))),999,INDEX(KLAV!$B$2:$B$10,MATCH(IF(ISBLANK($D889)," ",$D889),KLAV!$A$2:$A$10,0))+INDEX(KLAV!$B$13:$B$21,MATCH(IF(ISBLANK($E889)," ",$E889),KLAV!$A$13:$A$21,0))+INDEX(KLAV!$B$24:$B$30,MATCH(IF(ISBLANK($F889)," ",$F889),KLAV!$A$24:$A$30,0))),ESV!$E$1:$E$567,))</f>
        <v>nb</v>
      </c>
      <c r="R889" s="42"/>
      <c r="S889" s="42"/>
      <c r="U889" s="43"/>
      <c r="Z889" s="44"/>
      <c r="AA889" s="44"/>
      <c r="AB889" s="436"/>
      <c r="AC889" s="437"/>
      <c r="AD889" s="300"/>
      <c r="AE889" s="438"/>
      <c r="AF889" s="438"/>
      <c r="AG889" s="438"/>
      <c r="AH889" s="439"/>
      <c r="AI889" s="439"/>
      <c r="AJ889" s="439"/>
      <c r="AK889" s="439"/>
      <c r="BD889" s="44"/>
    </row>
    <row r="890" spans="1:56" ht="25.5" customHeight="1" x14ac:dyDescent="0.2">
      <c r="A890" s="32" t="str">
        <f>IF(OR('Rote Liste'!$BC890="H",'Rote Liste'!$BC890="V"),"",J890)</f>
        <v>nb</v>
      </c>
      <c r="B890" s="48" t="str">
        <f t="shared" si="14"/>
        <v/>
      </c>
      <c r="C890" s="49" t="s">
        <v>1009</v>
      </c>
      <c r="D890" s="50"/>
      <c r="E890" s="51"/>
      <c r="F890" s="52"/>
      <c r="G890" s="53"/>
      <c r="H890" s="53"/>
      <c r="I890" s="54"/>
      <c r="J890" s="54" t="str">
        <f>INDEX(ESV!$D$1:$D$567,MATCH(IF(ISNA(INDEX(KLAV!$B$2:$B$10,MATCH(IF(ISBLANK($D890)," ",$D890),KLAV!$A$2:$A$10,0))+INDEX(KLAV!$B$13:$B$21,MATCH(IF(ISBLANK($E890)," ",$E890),KLAV!$A$13:$A$21,0))+INDEX(KLAV!$B$24:$B$30,MATCH(IF(ISBLANK($F890)," ",$F890),KLAV!$A$24:$A$30,0))),999,INDEX(KLAV!$B$2:$B$10,MATCH(IF(ISBLANK($D890)," ",$D890),KLAV!$A$2:$A$10,0))+INDEX(KLAV!$B$13:$B$21,MATCH(IF(ISBLANK($E890)," ",$E890),KLAV!$A$13:$A$21,0))+INDEX(KLAV!$B$24:$B$30,MATCH(IF(ISBLANK($F890)," ",$F890),KLAV!$A$24:$A$30,0))),ESV!$E$1:$E$567,))</f>
        <v>nb</v>
      </c>
      <c r="R890" s="42"/>
      <c r="S890" s="42"/>
      <c r="U890" s="43"/>
      <c r="Z890" s="44"/>
      <c r="AA890" s="44"/>
      <c r="AB890" s="436"/>
      <c r="AC890" s="437"/>
      <c r="AD890" s="300"/>
      <c r="AE890" s="438"/>
      <c r="AF890" s="438"/>
      <c r="AG890" s="438"/>
      <c r="AH890" s="439"/>
      <c r="AI890" s="439"/>
      <c r="AJ890" s="439"/>
      <c r="AK890" s="439"/>
      <c r="BD890" s="44"/>
    </row>
    <row r="891" spans="1:56" ht="25.5" customHeight="1" x14ac:dyDescent="0.2">
      <c r="A891" s="32" t="str">
        <f>IF(OR('Rote Liste'!$BC891="H",'Rote Liste'!$BC891="V"),"",J891)</f>
        <v>nb</v>
      </c>
      <c r="B891" s="48" t="str">
        <f t="shared" ref="B891:B950" si="15">IF(D891="AE?","E?",IF(D891="AE","E",""))</f>
        <v/>
      </c>
      <c r="C891" s="49" t="s">
        <v>1010</v>
      </c>
      <c r="D891" s="50"/>
      <c r="E891" s="51"/>
      <c r="F891" s="52"/>
      <c r="G891" s="53"/>
      <c r="H891" s="53"/>
      <c r="I891" s="54"/>
      <c r="J891" s="54" t="str">
        <f>INDEX(ESV!$D$1:$D$567,MATCH(IF(ISNA(INDEX(KLAV!$B$2:$B$10,MATCH(IF(ISBLANK($D891)," ",$D891),KLAV!$A$2:$A$10,0))+INDEX(KLAV!$B$13:$B$21,MATCH(IF(ISBLANK($E891)," ",$E891),KLAV!$A$13:$A$21,0))+INDEX(KLAV!$B$24:$B$30,MATCH(IF(ISBLANK($F891)," ",$F891),KLAV!$A$24:$A$30,0))),999,INDEX(KLAV!$B$2:$B$10,MATCH(IF(ISBLANK($D891)," ",$D891),KLAV!$A$2:$A$10,0))+INDEX(KLAV!$B$13:$B$21,MATCH(IF(ISBLANK($E891)," ",$E891),KLAV!$A$13:$A$21,0))+INDEX(KLAV!$B$24:$B$30,MATCH(IF(ISBLANK($F891)," ",$F891),KLAV!$A$24:$A$30,0))),ESV!$E$1:$E$567,))</f>
        <v>nb</v>
      </c>
      <c r="R891" s="42"/>
      <c r="S891" s="42"/>
      <c r="U891" s="43"/>
      <c r="Z891" s="44"/>
      <c r="AA891" s="44"/>
      <c r="AB891" s="436"/>
      <c r="AC891" s="437"/>
      <c r="AD891" s="300"/>
      <c r="AE891" s="438"/>
      <c r="AF891" s="438"/>
      <c r="AG891" s="438"/>
      <c r="AH891" s="439"/>
      <c r="AI891" s="439"/>
      <c r="AJ891" s="439"/>
      <c r="AK891" s="439"/>
      <c r="BD891" s="44"/>
    </row>
    <row r="892" spans="1:56" ht="25.5" customHeight="1" x14ac:dyDescent="0.2">
      <c r="A892" s="32" t="str">
        <f>IF(OR('Rote Liste'!$BC892="H",'Rote Liste'!$BC892="V"),"",J892)</f>
        <v>nb</v>
      </c>
      <c r="B892" s="48" t="str">
        <f t="shared" si="15"/>
        <v/>
      </c>
      <c r="C892" s="49" t="s">
        <v>1011</v>
      </c>
      <c r="D892" s="50"/>
      <c r="E892" s="51"/>
      <c r="F892" s="52"/>
      <c r="G892" s="53"/>
      <c r="H892" s="53"/>
      <c r="I892" s="54"/>
      <c r="J892" s="54" t="str">
        <f>INDEX(ESV!$D$1:$D$567,MATCH(IF(ISNA(INDEX(KLAV!$B$2:$B$10,MATCH(IF(ISBLANK($D892)," ",$D892),KLAV!$A$2:$A$10,0))+INDEX(KLAV!$B$13:$B$21,MATCH(IF(ISBLANK($E892)," ",$E892),KLAV!$A$13:$A$21,0))+INDEX(KLAV!$B$24:$B$30,MATCH(IF(ISBLANK($F892)," ",$F892),KLAV!$A$24:$A$30,0))),999,INDEX(KLAV!$B$2:$B$10,MATCH(IF(ISBLANK($D892)," ",$D892),KLAV!$A$2:$A$10,0))+INDEX(KLAV!$B$13:$B$21,MATCH(IF(ISBLANK($E892)," ",$E892),KLAV!$A$13:$A$21,0))+INDEX(KLAV!$B$24:$B$30,MATCH(IF(ISBLANK($F892)," ",$F892),KLAV!$A$24:$A$30,0))),ESV!$E$1:$E$567,))</f>
        <v>nb</v>
      </c>
      <c r="R892" s="42"/>
      <c r="S892" s="42"/>
      <c r="U892" s="43"/>
      <c r="Z892" s="44"/>
      <c r="AA892" s="44"/>
      <c r="AB892" s="436"/>
      <c r="AC892" s="437"/>
      <c r="AD892" s="300"/>
      <c r="AE892" s="438"/>
      <c r="AF892" s="438"/>
      <c r="AG892" s="438"/>
      <c r="AH892" s="439"/>
      <c r="AI892" s="439"/>
      <c r="AJ892" s="439"/>
      <c r="AK892" s="439"/>
      <c r="BD892" s="44"/>
    </row>
    <row r="893" spans="1:56" ht="25.5" customHeight="1" x14ac:dyDescent="0.2">
      <c r="A893" s="32" t="str">
        <f>IF(OR('Rote Liste'!$BC893="H",'Rote Liste'!$BC893="V"),"",J893)</f>
        <v>nb</v>
      </c>
      <c r="B893" s="48" t="str">
        <f t="shared" si="15"/>
        <v/>
      </c>
      <c r="C893" s="49" t="s">
        <v>1012</v>
      </c>
      <c r="D893" s="50"/>
      <c r="E893" s="51"/>
      <c r="F893" s="52"/>
      <c r="G893" s="53"/>
      <c r="H893" s="53"/>
      <c r="I893" s="54"/>
      <c r="J893" s="54" t="str">
        <f>INDEX(ESV!$D$1:$D$567,MATCH(IF(ISNA(INDEX(KLAV!$B$2:$B$10,MATCH(IF(ISBLANK($D893)," ",$D893),KLAV!$A$2:$A$10,0))+INDEX(KLAV!$B$13:$B$21,MATCH(IF(ISBLANK($E893)," ",$E893),KLAV!$A$13:$A$21,0))+INDEX(KLAV!$B$24:$B$30,MATCH(IF(ISBLANK($F893)," ",$F893),KLAV!$A$24:$A$30,0))),999,INDEX(KLAV!$B$2:$B$10,MATCH(IF(ISBLANK($D893)," ",$D893),KLAV!$A$2:$A$10,0))+INDEX(KLAV!$B$13:$B$21,MATCH(IF(ISBLANK($E893)," ",$E893),KLAV!$A$13:$A$21,0))+INDEX(KLAV!$B$24:$B$30,MATCH(IF(ISBLANK($F893)," ",$F893),KLAV!$A$24:$A$30,0))),ESV!$E$1:$E$567,))</f>
        <v>nb</v>
      </c>
      <c r="R893" s="42"/>
      <c r="S893" s="42"/>
      <c r="U893" s="43"/>
      <c r="Z893" s="44"/>
      <c r="AA893" s="44"/>
      <c r="AB893" s="436"/>
      <c r="AC893" s="437"/>
      <c r="AD893" s="300"/>
      <c r="AE893" s="438"/>
      <c r="AF893" s="438"/>
      <c r="AG893" s="438"/>
      <c r="AH893" s="439"/>
      <c r="AI893" s="439"/>
      <c r="AJ893" s="439"/>
      <c r="AK893" s="439"/>
      <c r="BD893" s="44"/>
    </row>
    <row r="894" spans="1:56" ht="25.5" customHeight="1" x14ac:dyDescent="0.2">
      <c r="A894" s="32" t="str">
        <f>IF(OR('Rote Liste'!$BC894="H",'Rote Liste'!$BC894="V"),"",J894)</f>
        <v>nb</v>
      </c>
      <c r="B894" s="48" t="str">
        <f t="shared" si="15"/>
        <v/>
      </c>
      <c r="C894" s="49" t="s">
        <v>1013</v>
      </c>
      <c r="D894" s="50"/>
      <c r="E894" s="51"/>
      <c r="F894" s="52"/>
      <c r="G894" s="53"/>
      <c r="H894" s="53"/>
      <c r="I894" s="54"/>
      <c r="J894" s="54" t="str">
        <f>INDEX(ESV!$D$1:$D$567,MATCH(IF(ISNA(INDEX(KLAV!$B$2:$B$10,MATCH(IF(ISBLANK($D894)," ",$D894),KLAV!$A$2:$A$10,0))+INDEX(KLAV!$B$13:$B$21,MATCH(IF(ISBLANK($E894)," ",$E894),KLAV!$A$13:$A$21,0))+INDEX(KLAV!$B$24:$B$30,MATCH(IF(ISBLANK($F894)," ",$F894),KLAV!$A$24:$A$30,0))),999,INDEX(KLAV!$B$2:$B$10,MATCH(IF(ISBLANK($D894)," ",$D894),KLAV!$A$2:$A$10,0))+INDEX(KLAV!$B$13:$B$21,MATCH(IF(ISBLANK($E894)," ",$E894),KLAV!$A$13:$A$21,0))+INDEX(KLAV!$B$24:$B$30,MATCH(IF(ISBLANK($F894)," ",$F894),KLAV!$A$24:$A$30,0))),ESV!$E$1:$E$567,))</f>
        <v>nb</v>
      </c>
      <c r="R894" s="42"/>
      <c r="S894" s="42"/>
      <c r="U894" s="43"/>
      <c r="Z894" s="44"/>
      <c r="AA894" s="44"/>
      <c r="AB894" s="436"/>
      <c r="AC894" s="437"/>
      <c r="AD894" s="300"/>
      <c r="AE894" s="438"/>
      <c r="AF894" s="438"/>
      <c r="AG894" s="438"/>
      <c r="AH894" s="439"/>
      <c r="AI894" s="439"/>
      <c r="AJ894" s="439"/>
      <c r="AK894" s="439"/>
      <c r="BD894" s="44"/>
    </row>
    <row r="895" spans="1:56" ht="25.5" customHeight="1" x14ac:dyDescent="0.2">
      <c r="A895" s="32" t="str">
        <f>IF(OR('Rote Liste'!$BC895="H",'Rote Liste'!$BC895="V"),"",J895)</f>
        <v>nb</v>
      </c>
      <c r="B895" s="48" t="str">
        <f t="shared" si="15"/>
        <v/>
      </c>
      <c r="C895" s="49" t="s">
        <v>1014</v>
      </c>
      <c r="D895" s="50"/>
      <c r="E895" s="51"/>
      <c r="F895" s="52"/>
      <c r="G895" s="53"/>
      <c r="H895" s="53"/>
      <c r="I895" s="54"/>
      <c r="J895" s="54" t="str">
        <f>INDEX(ESV!$D$1:$D$567,MATCH(IF(ISNA(INDEX(KLAV!$B$2:$B$10,MATCH(IF(ISBLANK($D895)," ",$D895),KLAV!$A$2:$A$10,0))+INDEX(KLAV!$B$13:$B$21,MATCH(IF(ISBLANK($E895)," ",$E895),KLAV!$A$13:$A$21,0))+INDEX(KLAV!$B$24:$B$30,MATCH(IF(ISBLANK($F895)," ",$F895),KLAV!$A$24:$A$30,0))),999,INDEX(KLAV!$B$2:$B$10,MATCH(IF(ISBLANK($D895)," ",$D895),KLAV!$A$2:$A$10,0))+INDEX(KLAV!$B$13:$B$21,MATCH(IF(ISBLANK($E895)," ",$E895),KLAV!$A$13:$A$21,0))+INDEX(KLAV!$B$24:$B$30,MATCH(IF(ISBLANK($F895)," ",$F895),KLAV!$A$24:$A$30,0))),ESV!$E$1:$E$567,))</f>
        <v>nb</v>
      </c>
      <c r="R895" s="42"/>
      <c r="S895" s="42"/>
      <c r="U895" s="43"/>
      <c r="Z895" s="44"/>
      <c r="AA895" s="44"/>
      <c r="AB895" s="436"/>
      <c r="AC895" s="437"/>
      <c r="AD895" s="300"/>
      <c r="AE895" s="438"/>
      <c r="AF895" s="438"/>
      <c r="AG895" s="438"/>
      <c r="AH895" s="439"/>
      <c r="AI895" s="439"/>
      <c r="AJ895" s="439"/>
      <c r="AK895" s="439"/>
      <c r="BD895" s="44"/>
    </row>
    <row r="896" spans="1:56" ht="25.5" customHeight="1" x14ac:dyDescent="0.2">
      <c r="A896" s="32" t="str">
        <f>IF(OR('Rote Liste'!$BC896="H",'Rote Liste'!$BC896="V"),"",J896)</f>
        <v>nb</v>
      </c>
      <c r="B896" s="48" t="str">
        <f>IF(D896="AE?","E?",IF(D896="AE","E",""))</f>
        <v/>
      </c>
      <c r="C896" s="49" t="s">
        <v>3132</v>
      </c>
      <c r="D896" s="50"/>
      <c r="E896" s="51"/>
      <c r="F896" s="52"/>
      <c r="G896" s="53"/>
      <c r="H896" s="53"/>
      <c r="I896" s="54"/>
      <c r="J896" s="54" t="str">
        <f>INDEX(ESV!$D$1:$D$567,MATCH(IF(ISNA(INDEX(KLAV!$B$2:$B$10,MATCH(IF(ISBLANK($D896)," ",$D896),KLAV!$A$2:$A$10,0))+INDEX(KLAV!$B$13:$B$21,MATCH(IF(ISBLANK($E896)," ",$E896),KLAV!$A$13:$A$21,0))+INDEX(KLAV!$B$24:$B$30,MATCH(IF(ISBLANK($F896)," ",$F896),KLAV!$A$24:$A$30,0))),999,INDEX(KLAV!$B$2:$B$10,MATCH(IF(ISBLANK($D896)," ",$D896),KLAV!$A$2:$A$10,0))+INDEX(KLAV!$B$13:$B$21,MATCH(IF(ISBLANK($E896)," ",$E896),KLAV!$A$13:$A$21,0))+INDEX(KLAV!$B$24:$B$30,MATCH(IF(ISBLANK($F896)," ",$F896),KLAV!$A$24:$A$30,0))),ESV!$E$1:$E$567,))</f>
        <v>nb</v>
      </c>
      <c r="R896" s="42"/>
      <c r="S896" s="42"/>
      <c r="U896" s="43"/>
      <c r="Z896" s="44"/>
      <c r="AA896" s="44"/>
      <c r="AB896" s="436"/>
      <c r="AC896" s="437"/>
      <c r="AD896" s="300"/>
      <c r="AE896" s="438"/>
      <c r="AF896" s="438"/>
      <c r="AG896" s="438"/>
      <c r="AH896" s="439"/>
      <c r="AI896" s="439"/>
      <c r="AJ896" s="439"/>
      <c r="AK896" s="439"/>
      <c r="BD896" s="44"/>
    </row>
    <row r="897" spans="1:56" ht="25.5" customHeight="1" x14ac:dyDescent="0.2">
      <c r="A897" s="32" t="str">
        <f>IF(OR('Rote Liste'!$BC897="H",'Rote Liste'!$BC897="V"),"",J897)</f>
        <v>nb</v>
      </c>
      <c r="B897" s="48" t="str">
        <f t="shared" si="15"/>
        <v/>
      </c>
      <c r="C897" s="49" t="s">
        <v>1015</v>
      </c>
      <c r="D897" s="50"/>
      <c r="E897" s="51"/>
      <c r="F897" s="52"/>
      <c r="G897" s="53"/>
      <c r="H897" s="53"/>
      <c r="I897" s="54"/>
      <c r="J897" s="54" t="str">
        <f>INDEX(ESV!$D$1:$D$567,MATCH(IF(ISNA(INDEX(KLAV!$B$2:$B$10,MATCH(IF(ISBLANK($D897)," ",$D897),KLAV!$A$2:$A$10,0))+INDEX(KLAV!$B$13:$B$21,MATCH(IF(ISBLANK($E897)," ",$E897),KLAV!$A$13:$A$21,0))+INDEX(KLAV!$B$24:$B$30,MATCH(IF(ISBLANK($F897)," ",$F897),KLAV!$A$24:$A$30,0))),999,INDEX(KLAV!$B$2:$B$10,MATCH(IF(ISBLANK($D897)," ",$D897),KLAV!$A$2:$A$10,0))+INDEX(KLAV!$B$13:$B$21,MATCH(IF(ISBLANK($E897)," ",$E897),KLAV!$A$13:$A$21,0))+INDEX(KLAV!$B$24:$B$30,MATCH(IF(ISBLANK($F897)," ",$F897),KLAV!$A$24:$A$30,0))),ESV!$E$1:$E$567,))</f>
        <v>nb</v>
      </c>
      <c r="R897" s="42"/>
      <c r="S897" s="42"/>
      <c r="U897" s="43"/>
      <c r="Z897" s="44"/>
      <c r="AA897" s="44"/>
      <c r="AB897" s="436"/>
      <c r="AC897" s="437"/>
      <c r="AD897" s="300"/>
      <c r="AE897" s="438"/>
      <c r="AF897" s="438"/>
      <c r="AG897" s="438"/>
      <c r="AH897" s="439"/>
      <c r="AI897" s="439"/>
      <c r="AJ897" s="439"/>
      <c r="AK897" s="439"/>
      <c r="BD897" s="44"/>
    </row>
    <row r="898" spans="1:56" ht="25.5" customHeight="1" x14ac:dyDescent="0.2">
      <c r="A898" s="32" t="str">
        <f>IF(OR('Rote Liste'!$BC898="H",'Rote Liste'!$BC898="V"),"",J898)</f>
        <v>nb</v>
      </c>
      <c r="B898" s="48" t="str">
        <f t="shared" si="15"/>
        <v/>
      </c>
      <c r="C898" s="49" t="s">
        <v>1016</v>
      </c>
      <c r="D898" s="50"/>
      <c r="E898" s="51"/>
      <c r="F898" s="52"/>
      <c r="G898" s="53"/>
      <c r="H898" s="53"/>
      <c r="I898" s="54"/>
      <c r="J898" s="54" t="str">
        <f>INDEX(ESV!$D$1:$D$567,MATCH(IF(ISNA(INDEX(KLAV!$B$2:$B$10,MATCH(IF(ISBLANK($D898)," ",$D898),KLAV!$A$2:$A$10,0))+INDEX(KLAV!$B$13:$B$21,MATCH(IF(ISBLANK($E898)," ",$E898),KLAV!$A$13:$A$21,0))+INDEX(KLAV!$B$24:$B$30,MATCH(IF(ISBLANK($F898)," ",$F898),KLAV!$A$24:$A$30,0))),999,INDEX(KLAV!$B$2:$B$10,MATCH(IF(ISBLANK($D898)," ",$D898),KLAV!$A$2:$A$10,0))+INDEX(KLAV!$B$13:$B$21,MATCH(IF(ISBLANK($E898)," ",$E898),KLAV!$A$13:$A$21,0))+INDEX(KLAV!$B$24:$B$30,MATCH(IF(ISBLANK($F898)," ",$F898),KLAV!$A$24:$A$30,0))),ESV!$E$1:$E$567,))</f>
        <v>nb</v>
      </c>
      <c r="R898" s="42"/>
      <c r="S898" s="42"/>
      <c r="U898" s="43"/>
      <c r="Z898" s="44"/>
      <c r="AA898" s="44"/>
      <c r="AB898" s="436"/>
      <c r="AC898" s="437"/>
      <c r="AD898" s="300"/>
      <c r="AE898" s="438"/>
      <c r="AF898" s="438"/>
      <c r="AG898" s="438"/>
      <c r="AH898" s="439"/>
      <c r="AI898" s="439"/>
      <c r="AJ898" s="439"/>
      <c r="AK898" s="439"/>
      <c r="BD898" s="44"/>
    </row>
    <row r="899" spans="1:56" ht="25.5" customHeight="1" x14ac:dyDescent="0.2">
      <c r="A899" s="32" t="str">
        <f>IF(OR('Rote Liste'!$BC899="H",'Rote Liste'!$BC899="V"),"",J899)</f>
        <v>nb</v>
      </c>
      <c r="B899" s="48" t="str">
        <f t="shared" si="15"/>
        <v/>
      </c>
      <c r="C899" s="49" t="s">
        <v>1017</v>
      </c>
      <c r="D899" s="50"/>
      <c r="E899" s="51"/>
      <c r="F899" s="52"/>
      <c r="G899" s="53"/>
      <c r="H899" s="53"/>
      <c r="I899" s="54"/>
      <c r="J899" s="54" t="str">
        <f>INDEX(ESV!$D$1:$D$567,MATCH(IF(ISNA(INDEX(KLAV!$B$2:$B$10,MATCH(IF(ISBLANK($D899)," ",$D899),KLAV!$A$2:$A$10,0))+INDEX(KLAV!$B$13:$B$21,MATCH(IF(ISBLANK($E899)," ",$E899),KLAV!$A$13:$A$21,0))+INDEX(KLAV!$B$24:$B$30,MATCH(IF(ISBLANK($F899)," ",$F899),KLAV!$A$24:$A$30,0))),999,INDEX(KLAV!$B$2:$B$10,MATCH(IF(ISBLANK($D899)," ",$D899),KLAV!$A$2:$A$10,0))+INDEX(KLAV!$B$13:$B$21,MATCH(IF(ISBLANK($E899)," ",$E899),KLAV!$A$13:$A$21,0))+INDEX(KLAV!$B$24:$B$30,MATCH(IF(ISBLANK($F899)," ",$F899),KLAV!$A$24:$A$30,0))),ESV!$E$1:$E$567,))</f>
        <v>nb</v>
      </c>
      <c r="R899" s="42"/>
      <c r="S899" s="42"/>
      <c r="U899" s="43"/>
      <c r="Z899" s="44"/>
      <c r="AA899" s="44"/>
      <c r="AB899" s="436"/>
      <c r="AC899" s="437"/>
      <c r="AD899" s="300"/>
      <c r="AE899" s="438"/>
      <c r="AF899" s="438"/>
      <c r="AG899" s="438"/>
      <c r="AH899" s="439"/>
      <c r="AI899" s="439"/>
      <c r="AJ899" s="439"/>
      <c r="AK899" s="439"/>
      <c r="BD899" s="44"/>
    </row>
    <row r="900" spans="1:56" ht="25.5" customHeight="1" x14ac:dyDescent="0.2">
      <c r="A900" s="32" t="str">
        <f>IF(OR('Rote Liste'!$BC900="H",'Rote Liste'!$BC900="V"),"",J900)</f>
        <v>nb</v>
      </c>
      <c r="B900" s="48" t="str">
        <f t="shared" si="15"/>
        <v/>
      </c>
      <c r="C900" s="49" t="s">
        <v>1018</v>
      </c>
      <c r="D900" s="50"/>
      <c r="E900" s="51"/>
      <c r="F900" s="52"/>
      <c r="G900" s="53"/>
      <c r="H900" s="53"/>
      <c r="I900" s="54"/>
      <c r="J900" s="54" t="str">
        <f>INDEX(ESV!$D$1:$D$567,MATCH(IF(ISNA(INDEX(KLAV!$B$2:$B$10,MATCH(IF(ISBLANK($D900)," ",$D900),KLAV!$A$2:$A$10,0))+INDEX(KLAV!$B$13:$B$21,MATCH(IF(ISBLANK($E900)," ",$E900),KLAV!$A$13:$A$21,0))+INDEX(KLAV!$B$24:$B$30,MATCH(IF(ISBLANK($F900)," ",$F900),KLAV!$A$24:$A$30,0))),999,INDEX(KLAV!$B$2:$B$10,MATCH(IF(ISBLANK($D900)," ",$D900),KLAV!$A$2:$A$10,0))+INDEX(KLAV!$B$13:$B$21,MATCH(IF(ISBLANK($E900)," ",$E900),KLAV!$A$13:$A$21,0))+INDEX(KLAV!$B$24:$B$30,MATCH(IF(ISBLANK($F900)," ",$F900),KLAV!$A$24:$A$30,0))),ESV!$E$1:$E$567,))</f>
        <v>nb</v>
      </c>
      <c r="R900" s="42"/>
      <c r="S900" s="42"/>
      <c r="U900" s="43"/>
      <c r="Z900" s="44"/>
      <c r="AA900" s="44"/>
      <c r="AB900" s="436"/>
      <c r="AC900" s="437"/>
      <c r="AD900" s="300"/>
      <c r="AE900" s="438"/>
      <c r="AF900" s="438"/>
      <c r="AG900" s="438"/>
      <c r="AH900" s="439"/>
      <c r="AI900" s="439"/>
      <c r="AJ900" s="439"/>
      <c r="AK900" s="439"/>
      <c r="BD900" s="44"/>
    </row>
    <row r="901" spans="1:56" ht="25.5" customHeight="1" x14ac:dyDescent="0.2">
      <c r="A901" s="32" t="str">
        <f>IF(OR('Rote Liste'!$BC901="H",'Rote Liste'!$BC901="V"),"",J901)</f>
        <v>nb</v>
      </c>
      <c r="B901" s="48" t="str">
        <f>IF(D901="AE?","E?",IF(D901="AE","E",""))</f>
        <v/>
      </c>
      <c r="C901" s="49" t="s">
        <v>3243</v>
      </c>
      <c r="D901" s="50"/>
      <c r="E901" s="51"/>
      <c r="F901" s="52"/>
      <c r="G901" s="53"/>
      <c r="H901" s="53"/>
      <c r="I901" s="54"/>
      <c r="J901" s="54" t="str">
        <f>INDEX(ESV!$D$1:$D$567,MATCH(IF(ISNA(INDEX(KLAV!$B$2:$B$10,MATCH(IF(ISBLANK($D901)," ",$D901),KLAV!$A$2:$A$10,0))+INDEX(KLAV!$B$13:$B$21,MATCH(IF(ISBLANK($E901)," ",$E901),KLAV!$A$13:$A$21,0))+INDEX(KLAV!$B$24:$B$30,MATCH(IF(ISBLANK($F901)," ",$F901),KLAV!$A$24:$A$30,0))),999,INDEX(KLAV!$B$2:$B$10,MATCH(IF(ISBLANK($D901)," ",$D901),KLAV!$A$2:$A$10,0))+INDEX(KLAV!$B$13:$B$21,MATCH(IF(ISBLANK($E901)," ",$E901),KLAV!$A$13:$A$21,0))+INDEX(KLAV!$B$24:$B$30,MATCH(IF(ISBLANK($F901)," ",$F901),KLAV!$A$24:$A$30,0))),ESV!$E$1:$E$567,))</f>
        <v>nb</v>
      </c>
      <c r="R901" s="42"/>
      <c r="S901" s="42"/>
      <c r="U901" s="43"/>
      <c r="Z901" s="44"/>
      <c r="AA901" s="44"/>
      <c r="AB901" s="436"/>
      <c r="AC901" s="437"/>
      <c r="AD901" s="300"/>
      <c r="AE901" s="438"/>
      <c r="AF901" s="438"/>
      <c r="AG901" s="438"/>
      <c r="AH901" s="439"/>
      <c r="AI901" s="439"/>
      <c r="AJ901" s="439"/>
      <c r="AK901" s="439"/>
      <c r="BD901" s="44"/>
    </row>
    <row r="902" spans="1:56" ht="25.5" customHeight="1" x14ac:dyDescent="0.2">
      <c r="A902" s="32" t="str">
        <f>IF(OR('Rote Liste'!$BC902="H",'Rote Liste'!$BC902="V"),"",J902)</f>
        <v>nb</v>
      </c>
      <c r="B902" s="48" t="str">
        <f t="shared" si="15"/>
        <v/>
      </c>
      <c r="C902" s="49" t="s">
        <v>1019</v>
      </c>
      <c r="D902" s="50"/>
      <c r="E902" s="51"/>
      <c r="F902" s="52"/>
      <c r="G902" s="53"/>
      <c r="H902" s="53"/>
      <c r="I902" s="54"/>
      <c r="J902" s="54" t="str">
        <f>INDEX(ESV!$D$1:$D$567,MATCH(IF(ISNA(INDEX(KLAV!$B$2:$B$10,MATCH(IF(ISBLANK($D902)," ",$D902),KLAV!$A$2:$A$10,0))+INDEX(KLAV!$B$13:$B$21,MATCH(IF(ISBLANK($E902)," ",$E902),KLAV!$A$13:$A$21,0))+INDEX(KLAV!$B$24:$B$30,MATCH(IF(ISBLANK($F902)," ",$F902),KLAV!$A$24:$A$30,0))),999,INDEX(KLAV!$B$2:$B$10,MATCH(IF(ISBLANK($D902)," ",$D902),KLAV!$A$2:$A$10,0))+INDEX(KLAV!$B$13:$B$21,MATCH(IF(ISBLANK($E902)," ",$E902),KLAV!$A$13:$A$21,0))+INDEX(KLAV!$B$24:$B$30,MATCH(IF(ISBLANK($F902)," ",$F902),KLAV!$A$24:$A$30,0))),ESV!$E$1:$E$567,))</f>
        <v>nb</v>
      </c>
      <c r="R902" s="42"/>
      <c r="S902" s="42"/>
      <c r="U902" s="43"/>
      <c r="Z902" s="44"/>
      <c r="AA902" s="44"/>
      <c r="AB902" s="436"/>
      <c r="AC902" s="437"/>
      <c r="AD902" s="300"/>
      <c r="AE902" s="438"/>
      <c r="AF902" s="438"/>
      <c r="AG902" s="438"/>
      <c r="AH902" s="439"/>
      <c r="AI902" s="439"/>
      <c r="AJ902" s="439"/>
      <c r="AK902" s="439"/>
      <c r="BD902" s="44"/>
    </row>
    <row r="903" spans="1:56" ht="25.5" customHeight="1" x14ac:dyDescent="0.2">
      <c r="A903" s="32" t="str">
        <f>IF(OR('Rote Liste'!$BC903="H",'Rote Liste'!$BC903="V"),"",J903)</f>
        <v>nb</v>
      </c>
      <c r="B903" s="48" t="str">
        <f t="shared" si="15"/>
        <v/>
      </c>
      <c r="C903" s="49" t="s">
        <v>1020</v>
      </c>
      <c r="D903" s="50"/>
      <c r="E903" s="51"/>
      <c r="F903" s="52"/>
      <c r="G903" s="53"/>
      <c r="H903" s="53"/>
      <c r="I903" s="54"/>
      <c r="J903" s="54" t="str">
        <f>INDEX(ESV!$D$1:$D$567,MATCH(IF(ISNA(INDEX(KLAV!$B$2:$B$10,MATCH(IF(ISBLANK($D903)," ",$D903),KLAV!$A$2:$A$10,0))+INDEX(KLAV!$B$13:$B$21,MATCH(IF(ISBLANK($E903)," ",$E903),KLAV!$A$13:$A$21,0))+INDEX(KLAV!$B$24:$B$30,MATCH(IF(ISBLANK($F903)," ",$F903),KLAV!$A$24:$A$30,0))),999,INDEX(KLAV!$B$2:$B$10,MATCH(IF(ISBLANK($D903)," ",$D903),KLAV!$A$2:$A$10,0))+INDEX(KLAV!$B$13:$B$21,MATCH(IF(ISBLANK($E903)," ",$E903),KLAV!$A$13:$A$21,0))+INDEX(KLAV!$B$24:$B$30,MATCH(IF(ISBLANK($F903)," ",$F903),KLAV!$A$24:$A$30,0))),ESV!$E$1:$E$567,))</f>
        <v>nb</v>
      </c>
      <c r="R903" s="42"/>
      <c r="S903" s="42"/>
      <c r="U903" s="43"/>
      <c r="Z903" s="44"/>
      <c r="AA903" s="44"/>
      <c r="AB903" s="436"/>
      <c r="AC903" s="437"/>
      <c r="AD903" s="300"/>
      <c r="AE903" s="438"/>
      <c r="AF903" s="438"/>
      <c r="AG903" s="438"/>
      <c r="AH903" s="439"/>
      <c r="AI903" s="439"/>
      <c r="AJ903" s="439"/>
      <c r="AK903" s="439"/>
      <c r="BD903" s="44"/>
    </row>
    <row r="904" spans="1:56" ht="25.5" customHeight="1" x14ac:dyDescent="0.2">
      <c r="A904" s="32" t="str">
        <f>IF(OR('Rote Liste'!$BC904="H",'Rote Liste'!$BC904="V"),"",J904)</f>
        <v>nb</v>
      </c>
      <c r="B904" s="48" t="str">
        <f t="shared" si="15"/>
        <v/>
      </c>
      <c r="C904" s="49" t="s">
        <v>1021</v>
      </c>
      <c r="D904" s="50"/>
      <c r="E904" s="51"/>
      <c r="F904" s="52"/>
      <c r="G904" s="53"/>
      <c r="H904" s="53"/>
      <c r="I904" s="54"/>
      <c r="J904" s="54" t="str">
        <f>INDEX(ESV!$D$1:$D$567,MATCH(IF(ISNA(INDEX(KLAV!$B$2:$B$10,MATCH(IF(ISBLANK($D904)," ",$D904),KLAV!$A$2:$A$10,0))+INDEX(KLAV!$B$13:$B$21,MATCH(IF(ISBLANK($E904)," ",$E904),KLAV!$A$13:$A$21,0))+INDEX(KLAV!$B$24:$B$30,MATCH(IF(ISBLANK($F904)," ",$F904),KLAV!$A$24:$A$30,0))),999,INDEX(KLAV!$B$2:$B$10,MATCH(IF(ISBLANK($D904)," ",$D904),KLAV!$A$2:$A$10,0))+INDEX(KLAV!$B$13:$B$21,MATCH(IF(ISBLANK($E904)," ",$E904),KLAV!$A$13:$A$21,0))+INDEX(KLAV!$B$24:$B$30,MATCH(IF(ISBLANK($F904)," ",$F904),KLAV!$A$24:$A$30,0))),ESV!$E$1:$E$567,))</f>
        <v>nb</v>
      </c>
      <c r="R904" s="42"/>
      <c r="S904" s="42"/>
      <c r="U904" s="43"/>
      <c r="Z904" s="44"/>
      <c r="AA904" s="44"/>
      <c r="AB904" s="436"/>
      <c r="AC904" s="437"/>
      <c r="AD904" s="300"/>
      <c r="AE904" s="438"/>
      <c r="AF904" s="438"/>
      <c r="AG904" s="438"/>
      <c r="AH904" s="439"/>
      <c r="AI904" s="439"/>
      <c r="AJ904" s="439"/>
      <c r="AK904" s="439"/>
      <c r="BD904" s="44"/>
    </row>
    <row r="905" spans="1:56" ht="25.5" customHeight="1" x14ac:dyDescent="0.2">
      <c r="A905" s="32" t="str">
        <f>IF(OR('Rote Liste'!$BC905="H",'Rote Liste'!$BC905="V"),"",J905)</f>
        <v>nb</v>
      </c>
      <c r="B905" s="48" t="str">
        <f t="shared" si="15"/>
        <v/>
      </c>
      <c r="C905" s="49" t="s">
        <v>1022</v>
      </c>
      <c r="D905" s="50"/>
      <c r="E905" s="51"/>
      <c r="F905" s="52"/>
      <c r="G905" s="53"/>
      <c r="H905" s="53"/>
      <c r="I905" s="54"/>
      <c r="J905" s="54" t="str">
        <f>INDEX(ESV!$D$1:$D$567,MATCH(IF(ISNA(INDEX(KLAV!$B$2:$B$10,MATCH(IF(ISBLANK($D905)," ",$D905),KLAV!$A$2:$A$10,0))+INDEX(KLAV!$B$13:$B$21,MATCH(IF(ISBLANK($E905)," ",$E905),KLAV!$A$13:$A$21,0))+INDEX(KLAV!$B$24:$B$30,MATCH(IF(ISBLANK($F905)," ",$F905),KLAV!$A$24:$A$30,0))),999,INDEX(KLAV!$B$2:$B$10,MATCH(IF(ISBLANK($D905)," ",$D905),KLAV!$A$2:$A$10,0))+INDEX(KLAV!$B$13:$B$21,MATCH(IF(ISBLANK($E905)," ",$E905),KLAV!$A$13:$A$21,0))+INDEX(KLAV!$B$24:$B$30,MATCH(IF(ISBLANK($F905)," ",$F905),KLAV!$A$24:$A$30,0))),ESV!$E$1:$E$567,))</f>
        <v>nb</v>
      </c>
      <c r="R905" s="42"/>
      <c r="S905" s="42"/>
      <c r="U905" s="43"/>
      <c r="Z905" s="44"/>
      <c r="AA905" s="44"/>
      <c r="AB905" s="436"/>
      <c r="AC905" s="437"/>
      <c r="AD905" s="300"/>
      <c r="AE905" s="438"/>
      <c r="AF905" s="438"/>
      <c r="AG905" s="438"/>
      <c r="AH905" s="439"/>
      <c r="AI905" s="439"/>
      <c r="AJ905" s="439"/>
      <c r="AK905" s="439"/>
      <c r="BD905" s="44"/>
    </row>
    <row r="906" spans="1:56" ht="25.5" customHeight="1" x14ac:dyDescent="0.2">
      <c r="A906" s="32" t="str">
        <f>IF(OR('Rote Liste'!$BC906="H",'Rote Liste'!$BC906="V"),"",J906)</f>
        <v>nb</v>
      </c>
      <c r="B906" s="48" t="str">
        <f t="shared" si="15"/>
        <v/>
      </c>
      <c r="C906" s="49" t="s">
        <v>1023</v>
      </c>
      <c r="D906" s="50"/>
      <c r="E906" s="51"/>
      <c r="F906" s="52"/>
      <c r="G906" s="53"/>
      <c r="H906" s="53"/>
      <c r="I906" s="54"/>
      <c r="J906" s="54" t="str">
        <f>INDEX(ESV!$D$1:$D$567,MATCH(IF(ISNA(INDEX(KLAV!$B$2:$B$10,MATCH(IF(ISBLANK($D906)," ",$D906),KLAV!$A$2:$A$10,0))+INDEX(KLAV!$B$13:$B$21,MATCH(IF(ISBLANK($E906)," ",$E906),KLAV!$A$13:$A$21,0))+INDEX(KLAV!$B$24:$B$30,MATCH(IF(ISBLANK($F906)," ",$F906),KLAV!$A$24:$A$30,0))),999,INDEX(KLAV!$B$2:$B$10,MATCH(IF(ISBLANK($D906)," ",$D906),KLAV!$A$2:$A$10,0))+INDEX(KLAV!$B$13:$B$21,MATCH(IF(ISBLANK($E906)," ",$E906),KLAV!$A$13:$A$21,0))+INDEX(KLAV!$B$24:$B$30,MATCH(IF(ISBLANK($F906)," ",$F906),KLAV!$A$24:$A$30,0))),ESV!$E$1:$E$567,))</f>
        <v>nb</v>
      </c>
      <c r="R906" s="42"/>
      <c r="S906" s="42"/>
      <c r="U906" s="43"/>
      <c r="Z906" s="44"/>
      <c r="AA906" s="44"/>
      <c r="AB906" s="436"/>
      <c r="AC906" s="437"/>
      <c r="AD906" s="300"/>
      <c r="AE906" s="438"/>
      <c r="AF906" s="438"/>
      <c r="AG906" s="438"/>
      <c r="AH906" s="439"/>
      <c r="AI906" s="439"/>
      <c r="AJ906" s="439"/>
      <c r="AK906" s="439"/>
      <c r="BD906" s="44"/>
    </row>
    <row r="907" spans="1:56" ht="25.5" customHeight="1" x14ac:dyDescent="0.2">
      <c r="A907" s="32" t="str">
        <f>IF(OR('Rote Liste'!$BC907="H",'Rote Liste'!$BC907="V"),"",J907)</f>
        <v>nb</v>
      </c>
      <c r="B907" s="48" t="str">
        <f t="shared" si="15"/>
        <v/>
      </c>
      <c r="C907" s="49" t="s">
        <v>1024</v>
      </c>
      <c r="D907" s="50"/>
      <c r="E907" s="51"/>
      <c r="F907" s="52"/>
      <c r="G907" s="53"/>
      <c r="H907" s="53"/>
      <c r="I907" s="54"/>
      <c r="J907" s="54" t="str">
        <f>INDEX(ESV!$D$1:$D$567,MATCH(IF(ISNA(INDEX(KLAV!$B$2:$B$10,MATCH(IF(ISBLANK($D907)," ",$D907),KLAV!$A$2:$A$10,0))+INDEX(KLAV!$B$13:$B$21,MATCH(IF(ISBLANK($E907)," ",$E907),KLAV!$A$13:$A$21,0))+INDEX(KLAV!$B$24:$B$30,MATCH(IF(ISBLANK($F907)," ",$F907),KLAV!$A$24:$A$30,0))),999,INDEX(KLAV!$B$2:$B$10,MATCH(IF(ISBLANK($D907)," ",$D907),KLAV!$A$2:$A$10,0))+INDEX(KLAV!$B$13:$B$21,MATCH(IF(ISBLANK($E907)," ",$E907),KLAV!$A$13:$A$21,0))+INDEX(KLAV!$B$24:$B$30,MATCH(IF(ISBLANK($F907)," ",$F907),KLAV!$A$24:$A$30,0))),ESV!$E$1:$E$567,))</f>
        <v>nb</v>
      </c>
      <c r="R907" s="42"/>
      <c r="S907" s="42"/>
      <c r="U907" s="43"/>
      <c r="Z907" s="44"/>
      <c r="AA907" s="44"/>
      <c r="AB907" s="436"/>
      <c r="AC907" s="437"/>
      <c r="AD907" s="300"/>
      <c r="AE907" s="438"/>
      <c r="AF907" s="438"/>
      <c r="AG907" s="438"/>
      <c r="AH907" s="439"/>
      <c r="AI907" s="439"/>
      <c r="AJ907" s="439"/>
      <c r="AK907" s="439"/>
      <c r="BD907" s="44"/>
    </row>
    <row r="908" spans="1:56" ht="25.5" customHeight="1" x14ac:dyDescent="0.2">
      <c r="A908" s="32" t="str">
        <f>IF(OR('Rote Liste'!$BC908="H",'Rote Liste'!$BC908="V"),"",J908)</f>
        <v>nb</v>
      </c>
      <c r="B908" s="48" t="str">
        <f t="shared" si="15"/>
        <v/>
      </c>
      <c r="C908" s="49" t="s">
        <v>1025</v>
      </c>
      <c r="D908" s="50"/>
      <c r="E908" s="51"/>
      <c r="F908" s="52"/>
      <c r="G908" s="53"/>
      <c r="H908" s="53"/>
      <c r="I908" s="54"/>
      <c r="J908" s="54" t="str">
        <f>INDEX(ESV!$D$1:$D$567,MATCH(IF(ISNA(INDEX(KLAV!$B$2:$B$10,MATCH(IF(ISBLANK($D908)," ",$D908),KLAV!$A$2:$A$10,0))+INDEX(KLAV!$B$13:$B$21,MATCH(IF(ISBLANK($E908)," ",$E908),KLAV!$A$13:$A$21,0))+INDEX(KLAV!$B$24:$B$30,MATCH(IF(ISBLANK($F908)," ",$F908),KLAV!$A$24:$A$30,0))),999,INDEX(KLAV!$B$2:$B$10,MATCH(IF(ISBLANK($D908)," ",$D908),KLAV!$A$2:$A$10,0))+INDEX(KLAV!$B$13:$B$21,MATCH(IF(ISBLANK($E908)," ",$E908),KLAV!$A$13:$A$21,0))+INDEX(KLAV!$B$24:$B$30,MATCH(IF(ISBLANK($F908)," ",$F908),KLAV!$A$24:$A$30,0))),ESV!$E$1:$E$567,))</f>
        <v>nb</v>
      </c>
      <c r="R908" s="42"/>
      <c r="S908" s="42"/>
      <c r="U908" s="43"/>
      <c r="Z908" s="44"/>
      <c r="AA908" s="44"/>
      <c r="AB908" s="436"/>
      <c r="AC908" s="437"/>
      <c r="AD908" s="300"/>
      <c r="AE908" s="438"/>
      <c r="AF908" s="438"/>
      <c r="AG908" s="438"/>
      <c r="AH908" s="439"/>
      <c r="AI908" s="439"/>
      <c r="AJ908" s="439"/>
      <c r="AK908" s="439"/>
      <c r="BD908" s="44"/>
    </row>
    <row r="909" spans="1:56" ht="25.5" customHeight="1" x14ac:dyDescent="0.2">
      <c r="A909" s="32" t="str">
        <f>IF(OR('Rote Liste'!$BC909="H",'Rote Liste'!$BC909="V"),"",J909)</f>
        <v>nb</v>
      </c>
      <c r="B909" s="48" t="str">
        <f t="shared" si="15"/>
        <v/>
      </c>
      <c r="C909" s="49" t="s">
        <v>1026</v>
      </c>
      <c r="D909" s="50"/>
      <c r="E909" s="51"/>
      <c r="F909" s="52"/>
      <c r="G909" s="53"/>
      <c r="H909" s="53"/>
      <c r="I909" s="54"/>
      <c r="J909" s="54" t="str">
        <f>INDEX(ESV!$D$1:$D$567,MATCH(IF(ISNA(INDEX(KLAV!$B$2:$B$10,MATCH(IF(ISBLANK($D909)," ",$D909),KLAV!$A$2:$A$10,0))+INDEX(KLAV!$B$13:$B$21,MATCH(IF(ISBLANK($E909)," ",$E909),KLAV!$A$13:$A$21,0))+INDEX(KLAV!$B$24:$B$30,MATCH(IF(ISBLANK($F909)," ",$F909),KLAV!$A$24:$A$30,0))),999,INDEX(KLAV!$B$2:$B$10,MATCH(IF(ISBLANK($D909)," ",$D909),KLAV!$A$2:$A$10,0))+INDEX(KLAV!$B$13:$B$21,MATCH(IF(ISBLANK($E909)," ",$E909),KLAV!$A$13:$A$21,0))+INDEX(KLAV!$B$24:$B$30,MATCH(IF(ISBLANK($F909)," ",$F909),KLAV!$A$24:$A$30,0))),ESV!$E$1:$E$567,))</f>
        <v>nb</v>
      </c>
      <c r="R909" s="42"/>
      <c r="S909" s="42"/>
      <c r="U909" s="43"/>
      <c r="Z909" s="44"/>
      <c r="AA909" s="44"/>
      <c r="AB909" s="436"/>
      <c r="AC909" s="437"/>
      <c r="AD909" s="300"/>
      <c r="AE909" s="438"/>
      <c r="AF909" s="438"/>
      <c r="AG909" s="438"/>
      <c r="AH909" s="439"/>
      <c r="AI909" s="439"/>
      <c r="AJ909" s="439"/>
      <c r="AK909" s="439"/>
      <c r="BD909" s="44"/>
    </row>
    <row r="910" spans="1:56" ht="25.5" customHeight="1" x14ac:dyDescent="0.2">
      <c r="A910" s="32" t="str">
        <f>IF(OR('Rote Liste'!$BC910="H",'Rote Liste'!$BC910="V"),"",J910)</f>
        <v>nb</v>
      </c>
      <c r="B910" s="48" t="str">
        <f t="shared" si="15"/>
        <v/>
      </c>
      <c r="C910" s="49" t="s">
        <v>1027</v>
      </c>
      <c r="D910" s="50"/>
      <c r="E910" s="51"/>
      <c r="F910" s="52"/>
      <c r="G910" s="53"/>
      <c r="H910" s="53"/>
      <c r="I910" s="54"/>
      <c r="J910" s="54" t="str">
        <f>INDEX(ESV!$D$1:$D$567,MATCH(IF(ISNA(INDEX(KLAV!$B$2:$B$10,MATCH(IF(ISBLANK($D910)," ",$D910),KLAV!$A$2:$A$10,0))+INDEX(KLAV!$B$13:$B$21,MATCH(IF(ISBLANK($E910)," ",$E910),KLAV!$A$13:$A$21,0))+INDEX(KLAV!$B$24:$B$30,MATCH(IF(ISBLANK($F910)," ",$F910),KLAV!$A$24:$A$30,0))),999,INDEX(KLAV!$B$2:$B$10,MATCH(IF(ISBLANK($D910)," ",$D910),KLAV!$A$2:$A$10,0))+INDEX(KLAV!$B$13:$B$21,MATCH(IF(ISBLANK($E910)," ",$E910),KLAV!$A$13:$A$21,0))+INDEX(KLAV!$B$24:$B$30,MATCH(IF(ISBLANK($F910)," ",$F910),KLAV!$A$24:$A$30,0))),ESV!$E$1:$E$567,))</f>
        <v>nb</v>
      </c>
      <c r="R910" s="42"/>
      <c r="S910" s="42"/>
      <c r="U910" s="43"/>
      <c r="Z910" s="44"/>
      <c r="AA910" s="44"/>
      <c r="AB910" s="436"/>
      <c r="AC910" s="437"/>
      <c r="AD910" s="300"/>
      <c r="AE910" s="438"/>
      <c r="AF910" s="438"/>
      <c r="AG910" s="438"/>
      <c r="AH910" s="439"/>
      <c r="AI910" s="439"/>
      <c r="AJ910" s="439"/>
      <c r="AK910" s="439"/>
      <c r="BD910" s="44"/>
    </row>
    <row r="911" spans="1:56" ht="25.5" customHeight="1" x14ac:dyDescent="0.2">
      <c r="A911" s="32" t="str">
        <f>IF(OR('Rote Liste'!$BC911="H",'Rote Liste'!$BC911="V"),"",J911)</f>
        <v>nb</v>
      </c>
      <c r="B911" s="48" t="str">
        <f t="shared" si="15"/>
        <v/>
      </c>
      <c r="C911" s="49" t="s">
        <v>1028</v>
      </c>
      <c r="D911" s="50"/>
      <c r="E911" s="51"/>
      <c r="F911" s="52"/>
      <c r="G911" s="53"/>
      <c r="H911" s="53"/>
      <c r="I911" s="54"/>
      <c r="J911" s="54" t="str">
        <f>INDEX(ESV!$D$1:$D$567,MATCH(IF(ISNA(INDEX(KLAV!$B$2:$B$10,MATCH(IF(ISBLANK($D911)," ",$D911),KLAV!$A$2:$A$10,0))+INDEX(KLAV!$B$13:$B$21,MATCH(IF(ISBLANK($E911)," ",$E911),KLAV!$A$13:$A$21,0))+INDEX(KLAV!$B$24:$B$30,MATCH(IF(ISBLANK($F911)," ",$F911),KLAV!$A$24:$A$30,0))),999,INDEX(KLAV!$B$2:$B$10,MATCH(IF(ISBLANK($D911)," ",$D911),KLAV!$A$2:$A$10,0))+INDEX(KLAV!$B$13:$B$21,MATCH(IF(ISBLANK($E911)," ",$E911),KLAV!$A$13:$A$21,0))+INDEX(KLAV!$B$24:$B$30,MATCH(IF(ISBLANK($F911)," ",$F911),KLAV!$A$24:$A$30,0))),ESV!$E$1:$E$567,))</f>
        <v>nb</v>
      </c>
      <c r="R911" s="42"/>
      <c r="S911" s="42"/>
      <c r="U911" s="43"/>
      <c r="Z911" s="44"/>
      <c r="AA911" s="44"/>
      <c r="AB911" s="436"/>
      <c r="AC911" s="437"/>
      <c r="AD911" s="300"/>
      <c r="AE911" s="438"/>
      <c r="AF911" s="438"/>
      <c r="AG911" s="438"/>
      <c r="AH911" s="439"/>
      <c r="AI911" s="439"/>
      <c r="AJ911" s="439"/>
      <c r="AK911" s="439"/>
      <c r="BD911" s="44"/>
    </row>
    <row r="912" spans="1:56" ht="25.5" customHeight="1" x14ac:dyDescent="0.2">
      <c r="A912" s="32" t="str">
        <f>IF(OR('Rote Liste'!$BC912="H",'Rote Liste'!$BC912="V"),"",J912)</f>
        <v>nb</v>
      </c>
      <c r="B912" s="48" t="str">
        <f t="shared" si="15"/>
        <v/>
      </c>
      <c r="C912" s="49" t="s">
        <v>1029</v>
      </c>
      <c r="D912" s="50"/>
      <c r="E912" s="51"/>
      <c r="F912" s="52"/>
      <c r="G912" s="53"/>
      <c r="H912" s="53"/>
      <c r="I912" s="54"/>
      <c r="J912" s="54" t="str">
        <f>INDEX(ESV!$D$1:$D$567,MATCH(IF(ISNA(INDEX(KLAV!$B$2:$B$10,MATCH(IF(ISBLANK($D912)," ",$D912),KLAV!$A$2:$A$10,0))+INDEX(KLAV!$B$13:$B$21,MATCH(IF(ISBLANK($E912)," ",$E912),KLAV!$A$13:$A$21,0))+INDEX(KLAV!$B$24:$B$30,MATCH(IF(ISBLANK($F912)," ",$F912),KLAV!$A$24:$A$30,0))),999,INDEX(KLAV!$B$2:$B$10,MATCH(IF(ISBLANK($D912)," ",$D912),KLAV!$A$2:$A$10,0))+INDEX(KLAV!$B$13:$B$21,MATCH(IF(ISBLANK($E912)," ",$E912),KLAV!$A$13:$A$21,0))+INDEX(KLAV!$B$24:$B$30,MATCH(IF(ISBLANK($F912)," ",$F912),KLAV!$A$24:$A$30,0))),ESV!$E$1:$E$567,))</f>
        <v>nb</v>
      </c>
      <c r="R912" s="42"/>
      <c r="S912" s="42"/>
      <c r="U912" s="43"/>
      <c r="Z912" s="44"/>
      <c r="AA912" s="44"/>
      <c r="AB912" s="436"/>
      <c r="AC912" s="437"/>
      <c r="AD912" s="300"/>
      <c r="AE912" s="438"/>
      <c r="AF912" s="438"/>
      <c r="AG912" s="438"/>
      <c r="AH912" s="439"/>
      <c r="AI912" s="439"/>
      <c r="AJ912" s="439"/>
      <c r="AK912" s="439"/>
      <c r="BD912" s="44"/>
    </row>
    <row r="913" spans="1:56" ht="25.5" customHeight="1" x14ac:dyDescent="0.2">
      <c r="A913" s="32" t="str">
        <f>IF(OR('Rote Liste'!$BC913="H",'Rote Liste'!$BC913="V"),"",J913)</f>
        <v>nb</v>
      </c>
      <c r="B913" s="48" t="str">
        <f t="shared" si="15"/>
        <v/>
      </c>
      <c r="C913" s="49" t="s">
        <v>1030</v>
      </c>
      <c r="D913" s="50"/>
      <c r="E913" s="51"/>
      <c r="F913" s="52"/>
      <c r="G913" s="53"/>
      <c r="H913" s="53"/>
      <c r="I913" s="54"/>
      <c r="J913" s="54" t="str">
        <f>INDEX(ESV!$D$1:$D$567,MATCH(IF(ISNA(INDEX(KLAV!$B$2:$B$10,MATCH(IF(ISBLANK($D913)," ",$D913),KLAV!$A$2:$A$10,0))+INDEX(KLAV!$B$13:$B$21,MATCH(IF(ISBLANK($E913)," ",$E913),KLAV!$A$13:$A$21,0))+INDEX(KLAV!$B$24:$B$30,MATCH(IF(ISBLANK($F913)," ",$F913),KLAV!$A$24:$A$30,0))),999,INDEX(KLAV!$B$2:$B$10,MATCH(IF(ISBLANK($D913)," ",$D913),KLAV!$A$2:$A$10,0))+INDEX(KLAV!$B$13:$B$21,MATCH(IF(ISBLANK($E913)," ",$E913),KLAV!$A$13:$A$21,0))+INDEX(KLAV!$B$24:$B$30,MATCH(IF(ISBLANK($F913)," ",$F913),KLAV!$A$24:$A$30,0))),ESV!$E$1:$E$567,))</f>
        <v>nb</v>
      </c>
      <c r="R913" s="42"/>
      <c r="S913" s="42"/>
      <c r="U913" s="43"/>
      <c r="Z913" s="44"/>
      <c r="AA913" s="44"/>
      <c r="AB913" s="436"/>
      <c r="AC913" s="437"/>
      <c r="AD913" s="300"/>
      <c r="AE913" s="438"/>
      <c r="AF913" s="438"/>
      <c r="AG913" s="438"/>
      <c r="AH913" s="439"/>
      <c r="AI913" s="439"/>
      <c r="AJ913" s="439"/>
      <c r="AK913" s="439"/>
      <c r="BD913" s="44"/>
    </row>
    <row r="914" spans="1:56" ht="25.5" customHeight="1" x14ac:dyDescent="0.2">
      <c r="A914" s="32" t="str">
        <f>IF(OR('Rote Liste'!$BC914="H",'Rote Liste'!$BC914="V"),"",J914)</f>
        <v>nb</v>
      </c>
      <c r="B914" s="48" t="str">
        <f t="shared" si="15"/>
        <v/>
      </c>
      <c r="C914" s="49" t="s">
        <v>1031</v>
      </c>
      <c r="D914" s="50"/>
      <c r="E914" s="51"/>
      <c r="F914" s="52"/>
      <c r="G914" s="53"/>
      <c r="H914" s="53"/>
      <c r="I914" s="54"/>
      <c r="J914" s="54" t="str">
        <f>INDEX(ESV!$D$1:$D$567,MATCH(IF(ISNA(INDEX(KLAV!$B$2:$B$10,MATCH(IF(ISBLANK($D914)," ",$D914),KLAV!$A$2:$A$10,0))+INDEX(KLAV!$B$13:$B$21,MATCH(IF(ISBLANK($E914)," ",$E914),KLAV!$A$13:$A$21,0))+INDEX(KLAV!$B$24:$B$30,MATCH(IF(ISBLANK($F914)," ",$F914),KLAV!$A$24:$A$30,0))),999,INDEX(KLAV!$B$2:$B$10,MATCH(IF(ISBLANK($D914)," ",$D914),KLAV!$A$2:$A$10,0))+INDEX(KLAV!$B$13:$B$21,MATCH(IF(ISBLANK($E914)," ",$E914),KLAV!$A$13:$A$21,0))+INDEX(KLAV!$B$24:$B$30,MATCH(IF(ISBLANK($F914)," ",$F914),KLAV!$A$24:$A$30,0))),ESV!$E$1:$E$567,))</f>
        <v>nb</v>
      </c>
      <c r="R914" s="42"/>
      <c r="S914" s="42"/>
      <c r="U914" s="43"/>
      <c r="Z914" s="44"/>
      <c r="AA914" s="44"/>
      <c r="AB914" s="436"/>
      <c r="AC914" s="437"/>
      <c r="AD914" s="300"/>
      <c r="AE914" s="438"/>
      <c r="AF914" s="438"/>
      <c r="AG914" s="438"/>
      <c r="AH914" s="439"/>
      <c r="AI914" s="439"/>
      <c r="AJ914" s="439"/>
      <c r="AK914" s="439"/>
      <c r="BD914" s="44"/>
    </row>
    <row r="915" spans="1:56" ht="25.5" customHeight="1" x14ac:dyDescent="0.2">
      <c r="A915" s="32" t="str">
        <f>IF(OR('Rote Liste'!$BC915="H",'Rote Liste'!$BC915="V"),"",J915)</f>
        <v>nb</v>
      </c>
      <c r="B915" s="48" t="str">
        <f t="shared" si="15"/>
        <v/>
      </c>
      <c r="C915" s="49" t="s">
        <v>1032</v>
      </c>
      <c r="D915" s="50"/>
      <c r="E915" s="51"/>
      <c r="F915" s="52"/>
      <c r="G915" s="53"/>
      <c r="H915" s="53"/>
      <c r="I915" s="54"/>
      <c r="J915" s="54" t="str">
        <f>INDEX(ESV!$D$1:$D$567,MATCH(IF(ISNA(INDEX(KLAV!$B$2:$B$10,MATCH(IF(ISBLANK($D915)," ",$D915),KLAV!$A$2:$A$10,0))+INDEX(KLAV!$B$13:$B$21,MATCH(IF(ISBLANK($E915)," ",$E915),KLAV!$A$13:$A$21,0))+INDEX(KLAV!$B$24:$B$30,MATCH(IF(ISBLANK($F915)," ",$F915),KLAV!$A$24:$A$30,0))),999,INDEX(KLAV!$B$2:$B$10,MATCH(IF(ISBLANK($D915)," ",$D915),KLAV!$A$2:$A$10,0))+INDEX(KLAV!$B$13:$B$21,MATCH(IF(ISBLANK($E915)," ",$E915),KLAV!$A$13:$A$21,0))+INDEX(KLAV!$B$24:$B$30,MATCH(IF(ISBLANK($F915)," ",$F915),KLAV!$A$24:$A$30,0))),ESV!$E$1:$E$567,))</f>
        <v>nb</v>
      </c>
      <c r="R915" s="42"/>
      <c r="S915" s="42"/>
      <c r="U915" s="43"/>
      <c r="Z915" s="44"/>
      <c r="AA915" s="44"/>
      <c r="AB915" s="436"/>
      <c r="AC915" s="437"/>
      <c r="AD915" s="300"/>
      <c r="AE915" s="438"/>
      <c r="AF915" s="438"/>
      <c r="AG915" s="438"/>
      <c r="AH915" s="439"/>
      <c r="AI915" s="439"/>
      <c r="AJ915" s="439"/>
      <c r="AK915" s="439"/>
      <c r="BD915" s="44"/>
    </row>
    <row r="916" spans="1:56" ht="25.5" customHeight="1" x14ac:dyDescent="0.2">
      <c r="A916" s="32" t="str">
        <f>IF(OR('Rote Liste'!$BC916="H",'Rote Liste'!$BC916="V"),"",J916)</f>
        <v>nb</v>
      </c>
      <c r="B916" s="48" t="str">
        <f>IF(D916="AE?","E?",IF(D916="AE","E",""))</f>
        <v/>
      </c>
      <c r="C916" s="49" t="s">
        <v>3156</v>
      </c>
      <c r="D916" s="50"/>
      <c r="E916" s="51"/>
      <c r="F916" s="52"/>
      <c r="G916" s="53"/>
      <c r="H916" s="53"/>
      <c r="I916" s="54"/>
      <c r="J916" s="54" t="str">
        <f>INDEX(ESV!$D$1:$D$567,MATCH(IF(ISNA(INDEX(KLAV!$B$2:$B$10,MATCH(IF(ISBLANK($D916)," ",$D916),KLAV!$A$2:$A$10,0))+INDEX(KLAV!$B$13:$B$21,MATCH(IF(ISBLANK($E916)," ",$E916),KLAV!$A$13:$A$21,0))+INDEX(KLAV!$B$24:$B$30,MATCH(IF(ISBLANK($F916)," ",$F916),KLAV!$A$24:$A$30,0))),999,INDEX(KLAV!$B$2:$B$10,MATCH(IF(ISBLANK($D916)," ",$D916),KLAV!$A$2:$A$10,0))+INDEX(KLAV!$B$13:$B$21,MATCH(IF(ISBLANK($E916)," ",$E916),KLAV!$A$13:$A$21,0))+INDEX(KLAV!$B$24:$B$30,MATCH(IF(ISBLANK($F916)," ",$F916),KLAV!$A$24:$A$30,0))),ESV!$E$1:$E$567,))</f>
        <v>nb</v>
      </c>
      <c r="R916" s="42"/>
      <c r="S916" s="42"/>
      <c r="U916" s="43"/>
      <c r="Z916" s="44"/>
      <c r="AA916" s="44"/>
      <c r="AB916" s="436"/>
      <c r="AC916" s="437"/>
      <c r="AD916" s="300"/>
      <c r="AE916" s="438"/>
      <c r="AF916" s="438"/>
      <c r="AG916" s="438"/>
      <c r="AH916" s="439"/>
      <c r="AI916" s="439"/>
      <c r="AJ916" s="439"/>
      <c r="AK916" s="439"/>
      <c r="BD916" s="44"/>
    </row>
    <row r="917" spans="1:56" ht="25.5" customHeight="1" x14ac:dyDescent="0.2">
      <c r="A917" s="32" t="str">
        <f>IF(OR('Rote Liste'!$BC917="H",'Rote Liste'!$BC917="V"),"",J917)</f>
        <v>nb</v>
      </c>
      <c r="B917" s="48" t="str">
        <f t="shared" si="15"/>
        <v/>
      </c>
      <c r="C917" s="49" t="s">
        <v>1033</v>
      </c>
      <c r="D917" s="50"/>
      <c r="E917" s="51"/>
      <c r="F917" s="52"/>
      <c r="G917" s="53"/>
      <c r="H917" s="53"/>
      <c r="I917" s="54"/>
      <c r="J917" s="54" t="str">
        <f>INDEX(ESV!$D$1:$D$567,MATCH(IF(ISNA(INDEX(KLAV!$B$2:$B$10,MATCH(IF(ISBLANK($D917)," ",$D917),KLAV!$A$2:$A$10,0))+INDEX(KLAV!$B$13:$B$21,MATCH(IF(ISBLANK($E917)," ",$E917),KLAV!$A$13:$A$21,0))+INDEX(KLAV!$B$24:$B$30,MATCH(IF(ISBLANK($F917)," ",$F917),KLAV!$A$24:$A$30,0))),999,INDEX(KLAV!$B$2:$B$10,MATCH(IF(ISBLANK($D917)," ",$D917),KLAV!$A$2:$A$10,0))+INDEX(KLAV!$B$13:$B$21,MATCH(IF(ISBLANK($E917)," ",$E917),KLAV!$A$13:$A$21,0))+INDEX(KLAV!$B$24:$B$30,MATCH(IF(ISBLANK($F917)," ",$F917),KLAV!$A$24:$A$30,0))),ESV!$E$1:$E$567,))</f>
        <v>nb</v>
      </c>
      <c r="R917" s="42"/>
      <c r="S917" s="42"/>
      <c r="U917" s="43"/>
      <c r="Z917" s="44"/>
      <c r="AA917" s="44"/>
      <c r="AB917" s="436"/>
      <c r="AC917" s="437"/>
      <c r="AD917" s="300"/>
      <c r="AE917" s="438"/>
      <c r="AF917" s="438"/>
      <c r="AG917" s="438"/>
      <c r="AH917" s="439"/>
      <c r="AI917" s="439"/>
      <c r="AJ917" s="439"/>
      <c r="AK917" s="439"/>
      <c r="BD917" s="44"/>
    </row>
    <row r="918" spans="1:56" ht="25.5" customHeight="1" x14ac:dyDescent="0.2">
      <c r="A918" s="32" t="str">
        <f>IF(OR('Rote Liste'!$BC918="H",'Rote Liste'!$BC918="V"),"",J918)</f>
        <v>nb</v>
      </c>
      <c r="B918" s="48" t="str">
        <f t="shared" si="15"/>
        <v/>
      </c>
      <c r="C918" s="49" t="s">
        <v>1034</v>
      </c>
      <c r="D918" s="50"/>
      <c r="E918" s="51"/>
      <c r="F918" s="52"/>
      <c r="G918" s="53"/>
      <c r="H918" s="53"/>
      <c r="I918" s="54"/>
      <c r="J918" s="54" t="str">
        <f>INDEX(ESV!$D$1:$D$567,MATCH(IF(ISNA(INDEX(KLAV!$B$2:$B$10,MATCH(IF(ISBLANK($D918)," ",$D918),KLAV!$A$2:$A$10,0))+INDEX(KLAV!$B$13:$B$21,MATCH(IF(ISBLANK($E918)," ",$E918),KLAV!$A$13:$A$21,0))+INDEX(KLAV!$B$24:$B$30,MATCH(IF(ISBLANK($F918)," ",$F918),KLAV!$A$24:$A$30,0))),999,INDEX(KLAV!$B$2:$B$10,MATCH(IF(ISBLANK($D918)," ",$D918),KLAV!$A$2:$A$10,0))+INDEX(KLAV!$B$13:$B$21,MATCH(IF(ISBLANK($E918)," ",$E918),KLAV!$A$13:$A$21,0))+INDEX(KLAV!$B$24:$B$30,MATCH(IF(ISBLANK($F918)," ",$F918),KLAV!$A$24:$A$30,0))),ESV!$E$1:$E$567,))</f>
        <v>nb</v>
      </c>
      <c r="R918" s="42"/>
      <c r="S918" s="42"/>
      <c r="U918" s="43"/>
      <c r="Z918" s="44"/>
      <c r="AA918" s="44"/>
      <c r="AB918" s="436"/>
      <c r="AC918" s="437"/>
      <c r="AD918" s="300"/>
      <c r="AE918" s="438"/>
      <c r="AF918" s="438"/>
      <c r="AG918" s="438"/>
      <c r="AH918" s="439"/>
      <c r="AI918" s="439"/>
      <c r="AJ918" s="439"/>
      <c r="AK918" s="439"/>
      <c r="BD918" s="44"/>
    </row>
    <row r="919" spans="1:56" ht="25.5" customHeight="1" x14ac:dyDescent="0.2">
      <c r="A919" s="32" t="str">
        <f>IF(OR('Rote Liste'!$BC919="H",'Rote Liste'!$BC919="V"),"",J919)</f>
        <v>nb</v>
      </c>
      <c r="B919" s="48" t="str">
        <f t="shared" si="15"/>
        <v/>
      </c>
      <c r="C919" s="49" t="s">
        <v>1035</v>
      </c>
      <c r="D919" s="50"/>
      <c r="E919" s="51"/>
      <c r="F919" s="52"/>
      <c r="G919" s="53"/>
      <c r="H919" s="53"/>
      <c r="I919" s="54"/>
      <c r="J919" s="54" t="str">
        <f>INDEX(ESV!$D$1:$D$567,MATCH(IF(ISNA(INDEX(KLAV!$B$2:$B$10,MATCH(IF(ISBLANK($D919)," ",$D919),KLAV!$A$2:$A$10,0))+INDEX(KLAV!$B$13:$B$21,MATCH(IF(ISBLANK($E919)," ",$E919),KLAV!$A$13:$A$21,0))+INDEX(KLAV!$B$24:$B$30,MATCH(IF(ISBLANK($F919)," ",$F919),KLAV!$A$24:$A$30,0))),999,INDEX(KLAV!$B$2:$B$10,MATCH(IF(ISBLANK($D919)," ",$D919),KLAV!$A$2:$A$10,0))+INDEX(KLAV!$B$13:$B$21,MATCH(IF(ISBLANK($E919)," ",$E919),KLAV!$A$13:$A$21,0))+INDEX(KLAV!$B$24:$B$30,MATCH(IF(ISBLANK($F919)," ",$F919),KLAV!$A$24:$A$30,0))),ESV!$E$1:$E$567,))</f>
        <v>nb</v>
      </c>
      <c r="R919" s="42"/>
      <c r="S919" s="42"/>
      <c r="U919" s="43"/>
      <c r="Z919" s="44"/>
      <c r="AA919" s="44"/>
      <c r="AB919" s="436"/>
      <c r="AC919" s="437"/>
      <c r="AD919" s="300"/>
      <c r="AE919" s="438"/>
      <c r="AF919" s="438"/>
      <c r="AG919" s="438"/>
      <c r="AH919" s="439"/>
      <c r="AI919" s="439"/>
      <c r="AJ919" s="439"/>
      <c r="AK919" s="439"/>
      <c r="BD919" s="44"/>
    </row>
    <row r="920" spans="1:56" ht="25.5" customHeight="1" x14ac:dyDescent="0.2">
      <c r="A920" s="32" t="str">
        <f>IF(OR('Rote Liste'!$BC920="H",'Rote Liste'!$BC920="V"),"",J920)</f>
        <v>nb</v>
      </c>
      <c r="B920" s="48" t="str">
        <f t="shared" si="15"/>
        <v/>
      </c>
      <c r="C920" s="49" t="s">
        <v>1036</v>
      </c>
      <c r="D920" s="50"/>
      <c r="E920" s="51"/>
      <c r="F920" s="52"/>
      <c r="G920" s="53"/>
      <c r="H920" s="53"/>
      <c r="I920" s="54"/>
      <c r="J920" s="54" t="str">
        <f>INDEX(ESV!$D$1:$D$567,MATCH(IF(ISNA(INDEX(KLAV!$B$2:$B$10,MATCH(IF(ISBLANK($D920)," ",$D920),KLAV!$A$2:$A$10,0))+INDEX(KLAV!$B$13:$B$21,MATCH(IF(ISBLANK($E920)," ",$E920),KLAV!$A$13:$A$21,0))+INDEX(KLAV!$B$24:$B$30,MATCH(IF(ISBLANK($F920)," ",$F920),KLAV!$A$24:$A$30,0))),999,INDEX(KLAV!$B$2:$B$10,MATCH(IF(ISBLANK($D920)," ",$D920),KLAV!$A$2:$A$10,0))+INDEX(KLAV!$B$13:$B$21,MATCH(IF(ISBLANK($E920)," ",$E920),KLAV!$A$13:$A$21,0))+INDEX(KLAV!$B$24:$B$30,MATCH(IF(ISBLANK($F920)," ",$F920),KLAV!$A$24:$A$30,0))),ESV!$E$1:$E$567,))</f>
        <v>nb</v>
      </c>
      <c r="R920" s="42"/>
      <c r="S920" s="42"/>
      <c r="U920" s="43"/>
      <c r="Z920" s="44"/>
      <c r="AA920" s="44"/>
      <c r="AB920" s="436"/>
      <c r="AC920" s="437"/>
      <c r="AD920" s="300"/>
      <c r="AE920" s="438"/>
      <c r="AF920" s="438"/>
      <c r="AG920" s="438"/>
      <c r="AH920" s="439"/>
      <c r="AI920" s="439"/>
      <c r="AJ920" s="439"/>
      <c r="AK920" s="439"/>
      <c r="BD920" s="44"/>
    </row>
    <row r="921" spans="1:56" ht="25.5" customHeight="1" x14ac:dyDescent="0.2">
      <c r="A921" s="32" t="str">
        <f>IF(OR('Rote Liste'!$BC921="H",'Rote Liste'!$BC921="V"),"",J921)</f>
        <v>nb</v>
      </c>
      <c r="B921" s="48" t="str">
        <f t="shared" si="15"/>
        <v/>
      </c>
      <c r="C921" s="49" t="s">
        <v>1037</v>
      </c>
      <c r="D921" s="50"/>
      <c r="E921" s="51"/>
      <c r="F921" s="52"/>
      <c r="G921" s="53"/>
      <c r="H921" s="53"/>
      <c r="I921" s="54"/>
      <c r="J921" s="54" t="str">
        <f>INDEX(ESV!$D$1:$D$567,MATCH(IF(ISNA(INDEX(KLAV!$B$2:$B$10,MATCH(IF(ISBLANK($D921)," ",$D921),KLAV!$A$2:$A$10,0))+INDEX(KLAV!$B$13:$B$21,MATCH(IF(ISBLANK($E921)," ",$E921),KLAV!$A$13:$A$21,0))+INDEX(KLAV!$B$24:$B$30,MATCH(IF(ISBLANK($F921)," ",$F921),KLAV!$A$24:$A$30,0))),999,INDEX(KLAV!$B$2:$B$10,MATCH(IF(ISBLANK($D921)," ",$D921),KLAV!$A$2:$A$10,0))+INDEX(KLAV!$B$13:$B$21,MATCH(IF(ISBLANK($E921)," ",$E921),KLAV!$A$13:$A$21,0))+INDEX(KLAV!$B$24:$B$30,MATCH(IF(ISBLANK($F921)," ",$F921),KLAV!$A$24:$A$30,0))),ESV!$E$1:$E$567,))</f>
        <v>nb</v>
      </c>
      <c r="R921" s="42"/>
      <c r="S921" s="42"/>
      <c r="U921" s="43"/>
      <c r="Z921" s="44"/>
      <c r="AA921" s="44"/>
      <c r="AB921" s="436"/>
      <c r="AC921" s="437"/>
      <c r="AD921" s="300"/>
      <c r="AE921" s="438"/>
      <c r="AF921" s="438"/>
      <c r="AG921" s="438"/>
      <c r="AH921" s="439"/>
      <c r="AI921" s="439"/>
      <c r="AJ921" s="439"/>
      <c r="AK921" s="439"/>
      <c r="BD921" s="44"/>
    </row>
    <row r="922" spans="1:56" ht="25.5" customHeight="1" x14ac:dyDescent="0.2">
      <c r="A922" s="32" t="str">
        <f>IF(OR('Rote Liste'!$BC922="H",'Rote Liste'!$BC922="V"),"",J922)</f>
        <v>nb</v>
      </c>
      <c r="B922" s="48" t="str">
        <f t="shared" si="15"/>
        <v/>
      </c>
      <c r="C922" s="49" t="s">
        <v>1038</v>
      </c>
      <c r="D922" s="50"/>
      <c r="E922" s="51"/>
      <c r="F922" s="52"/>
      <c r="G922" s="53"/>
      <c r="H922" s="53"/>
      <c r="I922" s="54"/>
      <c r="J922" s="54" t="str">
        <f>INDEX(ESV!$D$1:$D$567,MATCH(IF(ISNA(INDEX(KLAV!$B$2:$B$10,MATCH(IF(ISBLANK($D922)," ",$D922),KLAV!$A$2:$A$10,0))+INDEX(KLAV!$B$13:$B$21,MATCH(IF(ISBLANK($E922)," ",$E922),KLAV!$A$13:$A$21,0))+INDEX(KLAV!$B$24:$B$30,MATCH(IF(ISBLANK($F922)," ",$F922),KLAV!$A$24:$A$30,0))),999,INDEX(KLAV!$B$2:$B$10,MATCH(IF(ISBLANK($D922)," ",$D922),KLAV!$A$2:$A$10,0))+INDEX(KLAV!$B$13:$B$21,MATCH(IF(ISBLANK($E922)," ",$E922),KLAV!$A$13:$A$21,0))+INDEX(KLAV!$B$24:$B$30,MATCH(IF(ISBLANK($F922)," ",$F922),KLAV!$A$24:$A$30,0))),ESV!$E$1:$E$567,))</f>
        <v>nb</v>
      </c>
      <c r="R922" s="42"/>
      <c r="S922" s="42"/>
      <c r="U922" s="43"/>
      <c r="Z922" s="44"/>
      <c r="AA922" s="44"/>
      <c r="AB922" s="436"/>
      <c r="AC922" s="437"/>
      <c r="AD922" s="300"/>
      <c r="AE922" s="438"/>
      <c r="AF922" s="438"/>
      <c r="AG922" s="438"/>
      <c r="AH922" s="439"/>
      <c r="AI922" s="439"/>
      <c r="AJ922" s="439"/>
      <c r="AK922" s="439"/>
      <c r="BD922" s="44"/>
    </row>
    <row r="923" spans="1:56" ht="25.5" customHeight="1" x14ac:dyDescent="0.2">
      <c r="A923" s="32" t="str">
        <f>IF(OR('Rote Liste'!$BC923="H",'Rote Liste'!$BC923="V"),"",J923)</f>
        <v>nb</v>
      </c>
      <c r="B923" s="48" t="str">
        <f t="shared" si="15"/>
        <v/>
      </c>
      <c r="C923" s="49" t="s">
        <v>1039</v>
      </c>
      <c r="D923" s="50"/>
      <c r="E923" s="51"/>
      <c r="F923" s="52"/>
      <c r="G923" s="53"/>
      <c r="H923" s="53"/>
      <c r="I923" s="54"/>
      <c r="J923" s="54" t="str">
        <f>INDEX(ESV!$D$1:$D$567,MATCH(IF(ISNA(INDEX(KLAV!$B$2:$B$10,MATCH(IF(ISBLANK($D923)," ",$D923),KLAV!$A$2:$A$10,0))+INDEX(KLAV!$B$13:$B$21,MATCH(IF(ISBLANK($E923)," ",$E923),KLAV!$A$13:$A$21,0))+INDEX(KLAV!$B$24:$B$30,MATCH(IF(ISBLANK($F923)," ",$F923),KLAV!$A$24:$A$30,0))),999,INDEX(KLAV!$B$2:$B$10,MATCH(IF(ISBLANK($D923)," ",$D923),KLAV!$A$2:$A$10,0))+INDEX(KLAV!$B$13:$B$21,MATCH(IF(ISBLANK($E923)," ",$E923),KLAV!$A$13:$A$21,0))+INDEX(KLAV!$B$24:$B$30,MATCH(IF(ISBLANK($F923)," ",$F923),KLAV!$A$24:$A$30,0))),ESV!$E$1:$E$567,))</f>
        <v>nb</v>
      </c>
      <c r="R923" s="42"/>
      <c r="S923" s="42"/>
      <c r="U923" s="43"/>
      <c r="Z923" s="44"/>
      <c r="AA923" s="44"/>
      <c r="AB923" s="436"/>
      <c r="AC923" s="437"/>
      <c r="AD923" s="300"/>
      <c r="AE923" s="438"/>
      <c r="AF923" s="438"/>
      <c r="AG923" s="438"/>
      <c r="AH923" s="439"/>
      <c r="AI923" s="439"/>
      <c r="AJ923" s="439"/>
      <c r="AK923" s="439"/>
      <c r="BD923" s="44"/>
    </row>
    <row r="924" spans="1:56" ht="25.5" customHeight="1" x14ac:dyDescent="0.2">
      <c r="A924" s="32" t="str">
        <f>IF(OR('Rote Liste'!$BC924="H",'Rote Liste'!$BC924="V"),"",J924)</f>
        <v>nb</v>
      </c>
      <c r="B924" s="48" t="str">
        <f t="shared" si="15"/>
        <v/>
      </c>
      <c r="C924" s="49" t="s">
        <v>1040</v>
      </c>
      <c r="D924" s="50"/>
      <c r="E924" s="51"/>
      <c r="F924" s="52"/>
      <c r="G924" s="53"/>
      <c r="H924" s="53"/>
      <c r="I924" s="54"/>
      <c r="J924" s="54" t="str">
        <f>INDEX(ESV!$D$1:$D$567,MATCH(IF(ISNA(INDEX(KLAV!$B$2:$B$10,MATCH(IF(ISBLANK($D924)," ",$D924),KLAV!$A$2:$A$10,0))+INDEX(KLAV!$B$13:$B$21,MATCH(IF(ISBLANK($E924)," ",$E924),KLAV!$A$13:$A$21,0))+INDEX(KLAV!$B$24:$B$30,MATCH(IF(ISBLANK($F924)," ",$F924),KLAV!$A$24:$A$30,0))),999,INDEX(KLAV!$B$2:$B$10,MATCH(IF(ISBLANK($D924)," ",$D924),KLAV!$A$2:$A$10,0))+INDEX(KLAV!$B$13:$B$21,MATCH(IF(ISBLANK($E924)," ",$E924),KLAV!$A$13:$A$21,0))+INDEX(KLAV!$B$24:$B$30,MATCH(IF(ISBLANK($F924)," ",$F924),KLAV!$A$24:$A$30,0))),ESV!$E$1:$E$567,))</f>
        <v>nb</v>
      </c>
      <c r="R924" s="42"/>
      <c r="S924" s="42"/>
      <c r="U924" s="43"/>
      <c r="Z924" s="44"/>
      <c r="AA924" s="44"/>
      <c r="AB924" s="436"/>
      <c r="AC924" s="437"/>
      <c r="AD924" s="300"/>
      <c r="AE924" s="438"/>
      <c r="AF924" s="438"/>
      <c r="AG924" s="438"/>
      <c r="AH924" s="439"/>
      <c r="AI924" s="439"/>
      <c r="AJ924" s="439"/>
      <c r="AK924" s="439"/>
      <c r="BD924" s="44"/>
    </row>
    <row r="925" spans="1:56" ht="25.5" customHeight="1" x14ac:dyDescent="0.2">
      <c r="A925" s="32" t="str">
        <f>IF(OR('Rote Liste'!$BC925="H",'Rote Liste'!$BC925="V"),"",J925)</f>
        <v>nb</v>
      </c>
      <c r="B925" s="48" t="str">
        <f t="shared" si="15"/>
        <v/>
      </c>
      <c r="C925" s="49" t="s">
        <v>1041</v>
      </c>
      <c r="D925" s="50"/>
      <c r="E925" s="51"/>
      <c r="F925" s="52"/>
      <c r="G925" s="53"/>
      <c r="H925" s="53"/>
      <c r="I925" s="54"/>
      <c r="J925" s="54" t="str">
        <f>INDEX(ESV!$D$1:$D$567,MATCH(IF(ISNA(INDEX(KLAV!$B$2:$B$10,MATCH(IF(ISBLANK($D925)," ",$D925),KLAV!$A$2:$A$10,0))+INDEX(KLAV!$B$13:$B$21,MATCH(IF(ISBLANK($E925)," ",$E925),KLAV!$A$13:$A$21,0))+INDEX(KLAV!$B$24:$B$30,MATCH(IF(ISBLANK($F925)," ",$F925),KLAV!$A$24:$A$30,0))),999,INDEX(KLAV!$B$2:$B$10,MATCH(IF(ISBLANK($D925)," ",$D925),KLAV!$A$2:$A$10,0))+INDEX(KLAV!$B$13:$B$21,MATCH(IF(ISBLANK($E925)," ",$E925),KLAV!$A$13:$A$21,0))+INDEX(KLAV!$B$24:$B$30,MATCH(IF(ISBLANK($F925)," ",$F925),KLAV!$A$24:$A$30,0))),ESV!$E$1:$E$567,))</f>
        <v>nb</v>
      </c>
      <c r="R925" s="42"/>
      <c r="S925" s="42"/>
      <c r="U925" s="43"/>
      <c r="Z925" s="44"/>
      <c r="AA925" s="44"/>
      <c r="AB925" s="436"/>
      <c r="AC925" s="437"/>
      <c r="AD925" s="300"/>
      <c r="AE925" s="438"/>
      <c r="AF925" s="438"/>
      <c r="AG925" s="438"/>
      <c r="AH925" s="439"/>
      <c r="AI925" s="439"/>
      <c r="AJ925" s="439"/>
      <c r="AK925" s="439"/>
      <c r="BD925" s="44"/>
    </row>
    <row r="926" spans="1:56" ht="25.5" customHeight="1" x14ac:dyDescent="0.2">
      <c r="A926" s="32" t="str">
        <f>IF(OR('Rote Liste'!$BC926="H",'Rote Liste'!$BC926="V"),"",J926)</f>
        <v>nb</v>
      </c>
      <c r="B926" s="48" t="str">
        <f t="shared" si="15"/>
        <v/>
      </c>
      <c r="C926" s="49" t="s">
        <v>1042</v>
      </c>
      <c r="D926" s="50"/>
      <c r="E926" s="51"/>
      <c r="F926" s="52"/>
      <c r="G926" s="53"/>
      <c r="H926" s="53"/>
      <c r="I926" s="54"/>
      <c r="J926" s="54" t="str">
        <f>INDEX(ESV!$D$1:$D$567,MATCH(IF(ISNA(INDEX(KLAV!$B$2:$B$10,MATCH(IF(ISBLANK($D926)," ",$D926),KLAV!$A$2:$A$10,0))+INDEX(KLAV!$B$13:$B$21,MATCH(IF(ISBLANK($E926)," ",$E926),KLAV!$A$13:$A$21,0))+INDEX(KLAV!$B$24:$B$30,MATCH(IF(ISBLANK($F926)," ",$F926),KLAV!$A$24:$A$30,0))),999,INDEX(KLAV!$B$2:$B$10,MATCH(IF(ISBLANK($D926)," ",$D926),KLAV!$A$2:$A$10,0))+INDEX(KLAV!$B$13:$B$21,MATCH(IF(ISBLANK($E926)," ",$E926),KLAV!$A$13:$A$21,0))+INDEX(KLAV!$B$24:$B$30,MATCH(IF(ISBLANK($F926)," ",$F926),KLAV!$A$24:$A$30,0))),ESV!$E$1:$E$567,))</f>
        <v>nb</v>
      </c>
      <c r="R926" s="42"/>
      <c r="S926" s="42"/>
      <c r="U926" s="43"/>
      <c r="Z926" s="44"/>
      <c r="AA926" s="44"/>
      <c r="AB926" s="436"/>
      <c r="AC926" s="437"/>
      <c r="AD926" s="300"/>
      <c r="AE926" s="438"/>
      <c r="AF926" s="438"/>
      <c r="AG926" s="438"/>
      <c r="AH926" s="439"/>
      <c r="AI926" s="439"/>
      <c r="AJ926" s="439"/>
      <c r="AK926" s="439"/>
      <c r="BD926" s="44"/>
    </row>
    <row r="927" spans="1:56" ht="25.5" customHeight="1" x14ac:dyDescent="0.2">
      <c r="A927" s="32" t="str">
        <f>IF(OR('Rote Liste'!$BC927="H",'Rote Liste'!$BC927="V"),"",J927)</f>
        <v>nb</v>
      </c>
      <c r="B927" s="48" t="str">
        <f t="shared" si="15"/>
        <v/>
      </c>
      <c r="C927" s="49" t="s">
        <v>1043</v>
      </c>
      <c r="D927" s="50"/>
      <c r="E927" s="51"/>
      <c r="F927" s="52"/>
      <c r="G927" s="53"/>
      <c r="H927" s="53"/>
      <c r="I927" s="54"/>
      <c r="J927" s="54" t="str">
        <f>INDEX(ESV!$D$1:$D$567,MATCH(IF(ISNA(INDEX(KLAV!$B$2:$B$10,MATCH(IF(ISBLANK($D927)," ",$D927),KLAV!$A$2:$A$10,0))+INDEX(KLAV!$B$13:$B$21,MATCH(IF(ISBLANK($E927)," ",$E927),KLAV!$A$13:$A$21,0))+INDEX(KLAV!$B$24:$B$30,MATCH(IF(ISBLANK($F927)," ",$F927),KLAV!$A$24:$A$30,0))),999,INDEX(KLAV!$B$2:$B$10,MATCH(IF(ISBLANK($D927)," ",$D927),KLAV!$A$2:$A$10,0))+INDEX(KLAV!$B$13:$B$21,MATCH(IF(ISBLANK($E927)," ",$E927),KLAV!$A$13:$A$21,0))+INDEX(KLAV!$B$24:$B$30,MATCH(IF(ISBLANK($F927)," ",$F927),KLAV!$A$24:$A$30,0))),ESV!$E$1:$E$567,))</f>
        <v>nb</v>
      </c>
      <c r="R927" s="42"/>
      <c r="S927" s="42"/>
      <c r="U927" s="43"/>
      <c r="Z927" s="44"/>
      <c r="AA927" s="44"/>
      <c r="AB927" s="436"/>
      <c r="AC927" s="437"/>
      <c r="AD927" s="300"/>
      <c r="AE927" s="438"/>
      <c r="AF927" s="438"/>
      <c r="AG927" s="438"/>
      <c r="AH927" s="439"/>
      <c r="AI927" s="439"/>
      <c r="AJ927" s="439"/>
      <c r="AK927" s="439"/>
      <c r="BD927" s="44"/>
    </row>
    <row r="928" spans="1:56" ht="25.5" customHeight="1" x14ac:dyDescent="0.2">
      <c r="A928" s="32" t="str">
        <f>IF(OR('Rote Liste'!$BC928="H",'Rote Liste'!$BC928="V"),"",J928)</f>
        <v>nb</v>
      </c>
      <c r="B928" s="48" t="str">
        <f t="shared" si="15"/>
        <v/>
      </c>
      <c r="C928" s="49" t="s">
        <v>1044</v>
      </c>
      <c r="D928" s="50"/>
      <c r="E928" s="51"/>
      <c r="F928" s="52"/>
      <c r="G928" s="53"/>
      <c r="H928" s="53"/>
      <c r="I928" s="54"/>
      <c r="J928" s="54" t="str">
        <f>INDEX(ESV!$D$1:$D$567,MATCH(IF(ISNA(INDEX(KLAV!$B$2:$B$10,MATCH(IF(ISBLANK($D928)," ",$D928),KLAV!$A$2:$A$10,0))+INDEX(KLAV!$B$13:$B$21,MATCH(IF(ISBLANK($E928)," ",$E928),KLAV!$A$13:$A$21,0))+INDEX(KLAV!$B$24:$B$30,MATCH(IF(ISBLANK($F928)," ",$F928),KLAV!$A$24:$A$30,0))),999,INDEX(KLAV!$B$2:$B$10,MATCH(IF(ISBLANK($D928)," ",$D928),KLAV!$A$2:$A$10,0))+INDEX(KLAV!$B$13:$B$21,MATCH(IF(ISBLANK($E928)," ",$E928),KLAV!$A$13:$A$21,0))+INDEX(KLAV!$B$24:$B$30,MATCH(IF(ISBLANK($F928)," ",$F928),KLAV!$A$24:$A$30,0))),ESV!$E$1:$E$567,))</f>
        <v>nb</v>
      </c>
      <c r="R928" s="42"/>
      <c r="S928" s="42"/>
      <c r="U928" s="43"/>
      <c r="Z928" s="44"/>
      <c r="AA928" s="44"/>
      <c r="AB928" s="436"/>
      <c r="AC928" s="437"/>
      <c r="AD928" s="300"/>
      <c r="AE928" s="438"/>
      <c r="AF928" s="438"/>
      <c r="AG928" s="438"/>
      <c r="AH928" s="439"/>
      <c r="AI928" s="439"/>
      <c r="AJ928" s="439"/>
      <c r="AK928" s="439"/>
      <c r="BD928" s="44"/>
    </row>
    <row r="929" spans="1:56" ht="25.5" customHeight="1" x14ac:dyDescent="0.2">
      <c r="A929" s="32" t="str">
        <f>IF(OR('Rote Liste'!$BC929="H",'Rote Liste'!$BC929="V"),"",J929)</f>
        <v>nb</v>
      </c>
      <c r="B929" s="48" t="str">
        <f t="shared" si="15"/>
        <v/>
      </c>
      <c r="C929" s="49" t="s">
        <v>1045</v>
      </c>
      <c r="D929" s="50"/>
      <c r="E929" s="51"/>
      <c r="F929" s="52"/>
      <c r="G929" s="53"/>
      <c r="H929" s="53"/>
      <c r="I929" s="54"/>
      <c r="J929" s="54" t="str">
        <f>INDEX(ESV!$D$1:$D$567,MATCH(IF(ISNA(INDEX(KLAV!$B$2:$B$10,MATCH(IF(ISBLANK($D929)," ",$D929),KLAV!$A$2:$A$10,0))+INDEX(KLAV!$B$13:$B$21,MATCH(IF(ISBLANK($E929)," ",$E929),KLAV!$A$13:$A$21,0))+INDEX(KLAV!$B$24:$B$30,MATCH(IF(ISBLANK($F929)," ",$F929),KLAV!$A$24:$A$30,0))),999,INDEX(KLAV!$B$2:$B$10,MATCH(IF(ISBLANK($D929)," ",$D929),KLAV!$A$2:$A$10,0))+INDEX(KLAV!$B$13:$B$21,MATCH(IF(ISBLANK($E929)," ",$E929),KLAV!$A$13:$A$21,0))+INDEX(KLAV!$B$24:$B$30,MATCH(IF(ISBLANK($F929)," ",$F929),KLAV!$A$24:$A$30,0))),ESV!$E$1:$E$567,))</f>
        <v>nb</v>
      </c>
      <c r="R929" s="42"/>
      <c r="S929" s="42"/>
      <c r="U929" s="43"/>
      <c r="Z929" s="44"/>
      <c r="AA929" s="44"/>
      <c r="AB929" s="436"/>
      <c r="AC929" s="437"/>
      <c r="AD929" s="300"/>
      <c r="AE929" s="438"/>
      <c r="AF929" s="438"/>
      <c r="AG929" s="438"/>
      <c r="AH929" s="439"/>
      <c r="AI929" s="439"/>
      <c r="AJ929" s="439"/>
      <c r="AK929" s="439"/>
      <c r="BD929" s="44"/>
    </row>
    <row r="930" spans="1:56" ht="25.5" customHeight="1" x14ac:dyDescent="0.2">
      <c r="A930" s="32" t="str">
        <f>IF(OR('Rote Liste'!$BC930="H",'Rote Liste'!$BC930="V"),"",J930)</f>
        <v>nb</v>
      </c>
      <c r="B930" s="48" t="str">
        <f t="shared" si="15"/>
        <v/>
      </c>
      <c r="C930" s="49" t="s">
        <v>1046</v>
      </c>
      <c r="D930" s="50"/>
      <c r="E930" s="51"/>
      <c r="F930" s="52"/>
      <c r="G930" s="53"/>
      <c r="H930" s="53"/>
      <c r="I930" s="54"/>
      <c r="J930" s="54" t="str">
        <f>INDEX(ESV!$D$1:$D$567,MATCH(IF(ISNA(INDEX(KLAV!$B$2:$B$10,MATCH(IF(ISBLANK($D930)," ",$D930),KLAV!$A$2:$A$10,0))+INDEX(KLAV!$B$13:$B$21,MATCH(IF(ISBLANK($E930)," ",$E930),KLAV!$A$13:$A$21,0))+INDEX(KLAV!$B$24:$B$30,MATCH(IF(ISBLANK($F930)," ",$F930),KLAV!$A$24:$A$30,0))),999,INDEX(KLAV!$B$2:$B$10,MATCH(IF(ISBLANK($D930)," ",$D930),KLAV!$A$2:$A$10,0))+INDEX(KLAV!$B$13:$B$21,MATCH(IF(ISBLANK($E930)," ",$E930),KLAV!$A$13:$A$21,0))+INDEX(KLAV!$B$24:$B$30,MATCH(IF(ISBLANK($F930)," ",$F930),KLAV!$A$24:$A$30,0))),ESV!$E$1:$E$567,))</f>
        <v>nb</v>
      </c>
      <c r="R930" s="42"/>
      <c r="S930" s="42"/>
      <c r="U930" s="43"/>
      <c r="Z930" s="44"/>
      <c r="AA930" s="44"/>
      <c r="AB930" s="436"/>
      <c r="AC930" s="437"/>
      <c r="AD930" s="300"/>
      <c r="AE930" s="438"/>
      <c r="AF930" s="438"/>
      <c r="AG930" s="438"/>
      <c r="AH930" s="439"/>
      <c r="AI930" s="439"/>
      <c r="AJ930" s="439"/>
      <c r="AK930" s="439"/>
      <c r="BD930" s="44"/>
    </row>
    <row r="931" spans="1:56" ht="25.5" customHeight="1" x14ac:dyDescent="0.2">
      <c r="A931" s="32" t="str">
        <f>IF(OR('Rote Liste'!$BC931="H",'Rote Liste'!$BC931="V"),"",J931)</f>
        <v>nb</v>
      </c>
      <c r="B931" s="48" t="str">
        <f t="shared" si="15"/>
        <v/>
      </c>
      <c r="C931" s="49" t="s">
        <v>1047</v>
      </c>
      <c r="D931" s="50"/>
      <c r="E931" s="51"/>
      <c r="F931" s="52"/>
      <c r="G931" s="53"/>
      <c r="H931" s="53"/>
      <c r="I931" s="54"/>
      <c r="J931" s="54" t="str">
        <f>INDEX(ESV!$D$1:$D$567,MATCH(IF(ISNA(INDEX(KLAV!$B$2:$B$10,MATCH(IF(ISBLANK($D931)," ",$D931),KLAV!$A$2:$A$10,0))+INDEX(KLAV!$B$13:$B$21,MATCH(IF(ISBLANK($E931)," ",$E931),KLAV!$A$13:$A$21,0))+INDEX(KLAV!$B$24:$B$30,MATCH(IF(ISBLANK($F931)," ",$F931),KLAV!$A$24:$A$30,0))),999,INDEX(KLAV!$B$2:$B$10,MATCH(IF(ISBLANK($D931)," ",$D931),KLAV!$A$2:$A$10,0))+INDEX(KLAV!$B$13:$B$21,MATCH(IF(ISBLANK($E931)," ",$E931),KLAV!$A$13:$A$21,0))+INDEX(KLAV!$B$24:$B$30,MATCH(IF(ISBLANK($F931)," ",$F931),KLAV!$A$24:$A$30,0))),ESV!$E$1:$E$567,))</f>
        <v>nb</v>
      </c>
      <c r="R931" s="42"/>
      <c r="S931" s="42"/>
      <c r="U931" s="43"/>
      <c r="Z931" s="44"/>
      <c r="AA931" s="44"/>
      <c r="AB931" s="436"/>
      <c r="AC931" s="437"/>
      <c r="AD931" s="300"/>
      <c r="AE931" s="438"/>
      <c r="AF931" s="438"/>
      <c r="AG931" s="438"/>
      <c r="AH931" s="439"/>
      <c r="AI931" s="439"/>
      <c r="AJ931" s="439"/>
      <c r="AK931" s="439"/>
      <c r="BD931" s="44"/>
    </row>
    <row r="932" spans="1:56" ht="25.5" customHeight="1" x14ac:dyDescent="0.2">
      <c r="A932" s="32" t="str">
        <f>IF(OR('Rote Liste'!$BC932="H",'Rote Liste'!$BC932="V"),"",J932)</f>
        <v>nb</v>
      </c>
      <c r="B932" s="48" t="str">
        <f t="shared" si="15"/>
        <v/>
      </c>
      <c r="C932" s="49" t="s">
        <v>1048</v>
      </c>
      <c r="D932" s="50"/>
      <c r="E932" s="51"/>
      <c r="F932" s="52"/>
      <c r="G932" s="53"/>
      <c r="H932" s="53"/>
      <c r="I932" s="54"/>
      <c r="J932" s="54" t="str">
        <f>INDEX(ESV!$D$1:$D$567,MATCH(IF(ISNA(INDEX(KLAV!$B$2:$B$10,MATCH(IF(ISBLANK($D932)," ",$D932),KLAV!$A$2:$A$10,0))+INDEX(KLAV!$B$13:$B$21,MATCH(IF(ISBLANK($E932)," ",$E932),KLAV!$A$13:$A$21,0))+INDEX(KLAV!$B$24:$B$30,MATCH(IF(ISBLANK($F932)," ",$F932),KLAV!$A$24:$A$30,0))),999,INDEX(KLAV!$B$2:$B$10,MATCH(IF(ISBLANK($D932)," ",$D932),KLAV!$A$2:$A$10,0))+INDEX(KLAV!$B$13:$B$21,MATCH(IF(ISBLANK($E932)," ",$E932),KLAV!$A$13:$A$21,0))+INDEX(KLAV!$B$24:$B$30,MATCH(IF(ISBLANK($F932)," ",$F932),KLAV!$A$24:$A$30,0))),ESV!$E$1:$E$567,))</f>
        <v>nb</v>
      </c>
      <c r="R932" s="42"/>
      <c r="S932" s="42"/>
      <c r="U932" s="43"/>
      <c r="Z932" s="44"/>
      <c r="AA932" s="44"/>
      <c r="AB932" s="436"/>
      <c r="AC932" s="437"/>
      <c r="AD932" s="300"/>
      <c r="AE932" s="438"/>
      <c r="AF932" s="438"/>
      <c r="AG932" s="438"/>
      <c r="AH932" s="439"/>
      <c r="AI932" s="439"/>
      <c r="AJ932" s="439"/>
      <c r="AK932" s="439"/>
      <c r="BD932" s="44"/>
    </row>
    <row r="933" spans="1:56" ht="25.5" customHeight="1" x14ac:dyDescent="0.2">
      <c r="A933" s="32" t="str">
        <f>IF(OR('Rote Liste'!$BC933="H",'Rote Liste'!$BC933="V"),"",J933)</f>
        <v>nb</v>
      </c>
      <c r="B933" s="48" t="str">
        <f t="shared" si="15"/>
        <v/>
      </c>
      <c r="C933" s="49" t="s">
        <v>1049</v>
      </c>
      <c r="D933" s="50"/>
      <c r="E933" s="51"/>
      <c r="F933" s="52"/>
      <c r="G933" s="53"/>
      <c r="H933" s="53"/>
      <c r="I933" s="54"/>
      <c r="J933" s="54" t="str">
        <f>INDEX(ESV!$D$1:$D$567,MATCH(IF(ISNA(INDEX(KLAV!$B$2:$B$10,MATCH(IF(ISBLANK($D933)," ",$D933),KLAV!$A$2:$A$10,0))+INDEX(KLAV!$B$13:$B$21,MATCH(IF(ISBLANK($E933)," ",$E933),KLAV!$A$13:$A$21,0))+INDEX(KLAV!$B$24:$B$30,MATCH(IF(ISBLANK($F933)," ",$F933),KLAV!$A$24:$A$30,0))),999,INDEX(KLAV!$B$2:$B$10,MATCH(IF(ISBLANK($D933)," ",$D933),KLAV!$A$2:$A$10,0))+INDEX(KLAV!$B$13:$B$21,MATCH(IF(ISBLANK($E933)," ",$E933),KLAV!$A$13:$A$21,0))+INDEX(KLAV!$B$24:$B$30,MATCH(IF(ISBLANK($F933)," ",$F933),KLAV!$A$24:$A$30,0))),ESV!$E$1:$E$567,))</f>
        <v>nb</v>
      </c>
      <c r="R933" s="42"/>
      <c r="S933" s="42"/>
      <c r="U933" s="43"/>
      <c r="Z933" s="44"/>
      <c r="AA933" s="44"/>
      <c r="AB933" s="436"/>
      <c r="AC933" s="437"/>
      <c r="AD933" s="300"/>
      <c r="AE933" s="438"/>
      <c r="AF933" s="438"/>
      <c r="AG933" s="438"/>
      <c r="AH933" s="439"/>
      <c r="AI933" s="439"/>
      <c r="AJ933" s="439"/>
      <c r="AK933" s="439"/>
      <c r="BD933" s="44"/>
    </row>
    <row r="934" spans="1:56" ht="25.5" customHeight="1" x14ac:dyDescent="0.2">
      <c r="A934" s="32" t="str">
        <f>IF(OR('Rote Liste'!$BC934="H",'Rote Liste'!$BC934="V"),"",J934)</f>
        <v>nb</v>
      </c>
      <c r="B934" s="48" t="str">
        <f t="shared" si="15"/>
        <v/>
      </c>
      <c r="C934" s="49" t="s">
        <v>1050</v>
      </c>
      <c r="D934" s="50"/>
      <c r="E934" s="51"/>
      <c r="F934" s="52"/>
      <c r="G934" s="53"/>
      <c r="H934" s="53"/>
      <c r="I934" s="54"/>
      <c r="J934" s="54" t="str">
        <f>INDEX(ESV!$D$1:$D$567,MATCH(IF(ISNA(INDEX(KLAV!$B$2:$B$10,MATCH(IF(ISBLANK($D934)," ",$D934),KLAV!$A$2:$A$10,0))+INDEX(KLAV!$B$13:$B$21,MATCH(IF(ISBLANK($E934)," ",$E934),KLAV!$A$13:$A$21,0))+INDEX(KLAV!$B$24:$B$30,MATCH(IF(ISBLANK($F934)," ",$F934),KLAV!$A$24:$A$30,0))),999,INDEX(KLAV!$B$2:$B$10,MATCH(IF(ISBLANK($D934)," ",$D934),KLAV!$A$2:$A$10,0))+INDEX(KLAV!$B$13:$B$21,MATCH(IF(ISBLANK($E934)," ",$E934),KLAV!$A$13:$A$21,0))+INDEX(KLAV!$B$24:$B$30,MATCH(IF(ISBLANK($F934)," ",$F934),KLAV!$A$24:$A$30,0))),ESV!$E$1:$E$567,))</f>
        <v>nb</v>
      </c>
      <c r="R934" s="42"/>
      <c r="S934" s="42"/>
      <c r="U934" s="43"/>
      <c r="Z934" s="44"/>
      <c r="AA934" s="44"/>
      <c r="AB934" s="436"/>
      <c r="AC934" s="437"/>
      <c r="AD934" s="300"/>
      <c r="AE934" s="438"/>
      <c r="AF934" s="438"/>
      <c r="AG934" s="438"/>
      <c r="AH934" s="439"/>
      <c r="AI934" s="439"/>
      <c r="AJ934" s="439"/>
      <c r="AK934" s="439"/>
      <c r="BD934" s="44"/>
    </row>
    <row r="935" spans="1:56" ht="25.5" customHeight="1" x14ac:dyDescent="0.2">
      <c r="A935" s="32" t="str">
        <f>IF(OR('Rote Liste'!$BC935="H",'Rote Liste'!$BC935="V"),"",J935)</f>
        <v/>
      </c>
      <c r="B935" s="48" t="str">
        <f t="shared" si="15"/>
        <v/>
      </c>
      <c r="C935" s="49" t="s">
        <v>3219</v>
      </c>
      <c r="D935" s="50"/>
      <c r="E935" s="51"/>
      <c r="F935" s="52"/>
      <c r="G935" s="53"/>
      <c r="H935" s="53"/>
      <c r="I935" s="54"/>
      <c r="J935" s="54" t="str">
        <f>INDEX(ESV!$D$1:$D$567,MATCH(IF(ISNA(INDEX(KLAV!$B$2:$B$10,MATCH(IF(ISBLANK($D935)," ",$D935),KLAV!$A$2:$A$10,0))+INDEX(KLAV!$B$13:$B$21,MATCH(IF(ISBLANK($E935)," ",$E935),KLAV!$A$13:$A$21,0))+INDEX(KLAV!$B$24:$B$30,MATCH(IF(ISBLANK($F935)," ",$F935),KLAV!$A$24:$A$30,0))),999,INDEX(KLAV!$B$2:$B$10,MATCH(IF(ISBLANK($D935)," ",$D935),KLAV!$A$2:$A$10,0))+INDEX(KLAV!$B$13:$B$21,MATCH(IF(ISBLANK($E935)," ",$E935),KLAV!$A$13:$A$21,0))+INDEX(KLAV!$B$24:$B$30,MATCH(IF(ISBLANK($F935)," ",$F935),KLAV!$A$24:$A$30,0))),ESV!$E$1:$E$567,))</f>
        <v>nb</v>
      </c>
      <c r="R935" s="42"/>
      <c r="S935" s="42"/>
      <c r="U935" s="43"/>
      <c r="Z935" s="44"/>
      <c r="AA935" s="44"/>
      <c r="AB935" s="436"/>
      <c r="AC935" s="437"/>
      <c r="AD935" s="300"/>
      <c r="AE935" s="438"/>
      <c r="AF935" s="438"/>
      <c r="AG935" s="438"/>
      <c r="AH935" s="439"/>
      <c r="AI935" s="439"/>
      <c r="AJ935" s="439"/>
      <c r="AK935" s="439"/>
      <c r="BD935" s="44"/>
    </row>
    <row r="936" spans="1:56" ht="25.5" customHeight="1" x14ac:dyDescent="0.2">
      <c r="A936" s="32" t="str">
        <f>IF(OR('Rote Liste'!$BC936="H",'Rote Liste'!$BC936="V"),"",J936)</f>
        <v>nb</v>
      </c>
      <c r="B936" s="48" t="str">
        <f t="shared" si="15"/>
        <v/>
      </c>
      <c r="C936" s="49" t="s">
        <v>1051</v>
      </c>
      <c r="D936" s="50"/>
      <c r="E936" s="51"/>
      <c r="F936" s="52"/>
      <c r="G936" s="53"/>
      <c r="H936" s="53"/>
      <c r="I936" s="54"/>
      <c r="J936" s="54" t="str">
        <f>INDEX(ESV!$D$1:$D$567,MATCH(IF(ISNA(INDEX(KLAV!$B$2:$B$10,MATCH(IF(ISBLANK($D936)," ",$D936),KLAV!$A$2:$A$10,0))+INDEX(KLAV!$B$13:$B$21,MATCH(IF(ISBLANK($E936)," ",$E936),KLAV!$A$13:$A$21,0))+INDEX(KLAV!$B$24:$B$30,MATCH(IF(ISBLANK($F936)," ",$F936),KLAV!$A$24:$A$30,0))),999,INDEX(KLAV!$B$2:$B$10,MATCH(IF(ISBLANK($D936)," ",$D936),KLAV!$A$2:$A$10,0))+INDEX(KLAV!$B$13:$B$21,MATCH(IF(ISBLANK($E936)," ",$E936),KLAV!$A$13:$A$21,0))+INDEX(KLAV!$B$24:$B$30,MATCH(IF(ISBLANK($F936)," ",$F936),KLAV!$A$24:$A$30,0))),ESV!$E$1:$E$567,))</f>
        <v>nb</v>
      </c>
      <c r="R936" s="42"/>
      <c r="S936" s="42"/>
      <c r="U936" s="43"/>
      <c r="Z936" s="44"/>
      <c r="AA936" s="44"/>
      <c r="AB936" s="436"/>
      <c r="AC936" s="437"/>
      <c r="AD936" s="300"/>
      <c r="AE936" s="438"/>
      <c r="AF936" s="438"/>
      <c r="AG936" s="438"/>
      <c r="AH936" s="439"/>
      <c r="AI936" s="439"/>
      <c r="AJ936" s="439"/>
      <c r="AK936" s="439"/>
      <c r="BD936" s="44"/>
    </row>
    <row r="937" spans="1:56" ht="25.5" customHeight="1" x14ac:dyDescent="0.2">
      <c r="A937" s="32" t="str">
        <f>IF(OR('Rote Liste'!$BC937="H",'Rote Liste'!$BC937="V"),"",J937)</f>
        <v>nb</v>
      </c>
      <c r="B937" s="48" t="str">
        <f t="shared" si="15"/>
        <v/>
      </c>
      <c r="C937" s="49" t="s">
        <v>1052</v>
      </c>
      <c r="D937" s="50"/>
      <c r="E937" s="51"/>
      <c r="F937" s="52"/>
      <c r="G937" s="53"/>
      <c r="H937" s="53"/>
      <c r="I937" s="54"/>
      <c r="J937" s="54" t="str">
        <f>INDEX(ESV!$D$1:$D$567,MATCH(IF(ISNA(INDEX(KLAV!$B$2:$B$10,MATCH(IF(ISBLANK($D937)," ",$D937),KLAV!$A$2:$A$10,0))+INDEX(KLAV!$B$13:$B$21,MATCH(IF(ISBLANK($E937)," ",$E937),KLAV!$A$13:$A$21,0))+INDEX(KLAV!$B$24:$B$30,MATCH(IF(ISBLANK($F937)," ",$F937),KLAV!$A$24:$A$30,0))),999,INDEX(KLAV!$B$2:$B$10,MATCH(IF(ISBLANK($D937)," ",$D937),KLAV!$A$2:$A$10,0))+INDEX(KLAV!$B$13:$B$21,MATCH(IF(ISBLANK($E937)," ",$E937),KLAV!$A$13:$A$21,0))+INDEX(KLAV!$B$24:$B$30,MATCH(IF(ISBLANK($F937)," ",$F937),KLAV!$A$24:$A$30,0))),ESV!$E$1:$E$567,))</f>
        <v>nb</v>
      </c>
      <c r="R937" s="42"/>
      <c r="S937" s="42"/>
      <c r="U937" s="43"/>
      <c r="Z937" s="44"/>
      <c r="AA937" s="44"/>
      <c r="AB937" s="436"/>
      <c r="AC937" s="437"/>
      <c r="AD937" s="300"/>
      <c r="AE937" s="438"/>
      <c r="AF937" s="438"/>
      <c r="AG937" s="438"/>
      <c r="AH937" s="439"/>
      <c r="AI937" s="439"/>
      <c r="AJ937" s="439"/>
      <c r="AK937" s="439"/>
      <c r="BD937" s="44"/>
    </row>
    <row r="938" spans="1:56" ht="25.5" customHeight="1" x14ac:dyDescent="0.2">
      <c r="A938" s="32" t="str">
        <f>IF(OR('Rote Liste'!$BC938="H",'Rote Liste'!$BC938="V"),"",J938)</f>
        <v>nb</v>
      </c>
      <c r="B938" s="48" t="str">
        <f t="shared" si="15"/>
        <v/>
      </c>
      <c r="C938" s="49" t="s">
        <v>1053</v>
      </c>
      <c r="D938" s="50"/>
      <c r="E938" s="51"/>
      <c r="F938" s="52"/>
      <c r="G938" s="53"/>
      <c r="H938" s="53"/>
      <c r="I938" s="54"/>
      <c r="J938" s="54" t="str">
        <f>INDEX(ESV!$D$1:$D$567,MATCH(IF(ISNA(INDEX(KLAV!$B$2:$B$10,MATCH(IF(ISBLANK($D938)," ",$D938),KLAV!$A$2:$A$10,0))+INDEX(KLAV!$B$13:$B$21,MATCH(IF(ISBLANK($E938)," ",$E938),KLAV!$A$13:$A$21,0))+INDEX(KLAV!$B$24:$B$30,MATCH(IF(ISBLANK($F938)," ",$F938),KLAV!$A$24:$A$30,0))),999,INDEX(KLAV!$B$2:$B$10,MATCH(IF(ISBLANK($D938)," ",$D938),KLAV!$A$2:$A$10,0))+INDEX(KLAV!$B$13:$B$21,MATCH(IF(ISBLANK($E938)," ",$E938),KLAV!$A$13:$A$21,0))+INDEX(KLAV!$B$24:$B$30,MATCH(IF(ISBLANK($F938)," ",$F938),KLAV!$A$24:$A$30,0))),ESV!$E$1:$E$567,))</f>
        <v>nb</v>
      </c>
      <c r="R938" s="42"/>
      <c r="S938" s="42"/>
      <c r="U938" s="43"/>
      <c r="Z938" s="44"/>
      <c r="AA938" s="44"/>
      <c r="AB938" s="436"/>
      <c r="AC938" s="437"/>
      <c r="AD938" s="300"/>
      <c r="AE938" s="438"/>
      <c r="AF938" s="438"/>
      <c r="AG938" s="438"/>
      <c r="AH938" s="439"/>
      <c r="AI938" s="439"/>
      <c r="AJ938" s="439"/>
      <c r="AK938" s="439"/>
      <c r="BD938" s="44"/>
    </row>
    <row r="939" spans="1:56" ht="25.5" customHeight="1" x14ac:dyDescent="0.2">
      <c r="A939" s="32" t="str">
        <f>IF(OR('Rote Liste'!$BC939="H",'Rote Liste'!$BC939="V"),"",J939)</f>
        <v>nb</v>
      </c>
      <c r="B939" s="48" t="str">
        <f t="shared" si="15"/>
        <v/>
      </c>
      <c r="C939" s="49" t="s">
        <v>1054</v>
      </c>
      <c r="D939" s="50"/>
      <c r="E939" s="51"/>
      <c r="F939" s="52"/>
      <c r="G939" s="53"/>
      <c r="H939" s="53"/>
      <c r="I939" s="54"/>
      <c r="J939" s="54" t="str">
        <f>INDEX(ESV!$D$1:$D$567,MATCH(IF(ISNA(INDEX(KLAV!$B$2:$B$10,MATCH(IF(ISBLANK($D939)," ",$D939),KLAV!$A$2:$A$10,0))+INDEX(KLAV!$B$13:$B$21,MATCH(IF(ISBLANK($E939)," ",$E939),KLAV!$A$13:$A$21,0))+INDEX(KLAV!$B$24:$B$30,MATCH(IF(ISBLANK($F939)," ",$F939),KLAV!$A$24:$A$30,0))),999,INDEX(KLAV!$B$2:$B$10,MATCH(IF(ISBLANK($D939)," ",$D939),KLAV!$A$2:$A$10,0))+INDEX(KLAV!$B$13:$B$21,MATCH(IF(ISBLANK($E939)," ",$E939),KLAV!$A$13:$A$21,0))+INDEX(KLAV!$B$24:$B$30,MATCH(IF(ISBLANK($F939)," ",$F939),KLAV!$A$24:$A$30,0))),ESV!$E$1:$E$567,))</f>
        <v>nb</v>
      </c>
      <c r="R939" s="42"/>
      <c r="S939" s="42"/>
      <c r="U939" s="43"/>
      <c r="Z939" s="44"/>
      <c r="AA939" s="44"/>
      <c r="AB939" s="436"/>
      <c r="AC939" s="437"/>
      <c r="AD939" s="300"/>
      <c r="AE939" s="438"/>
      <c r="AF939" s="438"/>
      <c r="AG939" s="438"/>
      <c r="AH939" s="439"/>
      <c r="AI939" s="439"/>
      <c r="AJ939" s="439"/>
      <c r="AK939" s="439"/>
      <c r="BD939" s="44"/>
    </row>
    <row r="940" spans="1:56" ht="25.5" customHeight="1" x14ac:dyDescent="0.2">
      <c r="A940" s="32" t="str">
        <f>IF(OR('Rote Liste'!$BC940="H",'Rote Liste'!$BC940="V"),"",J940)</f>
        <v>nb</v>
      </c>
      <c r="B940" s="48" t="str">
        <f t="shared" si="15"/>
        <v/>
      </c>
      <c r="C940" s="49" t="s">
        <v>1055</v>
      </c>
      <c r="D940" s="50"/>
      <c r="E940" s="51"/>
      <c r="F940" s="52"/>
      <c r="G940" s="53"/>
      <c r="H940" s="53"/>
      <c r="I940" s="54"/>
      <c r="J940" s="54" t="str">
        <f>INDEX(ESV!$D$1:$D$567,MATCH(IF(ISNA(INDEX(KLAV!$B$2:$B$10,MATCH(IF(ISBLANK($D940)," ",$D940),KLAV!$A$2:$A$10,0))+INDEX(KLAV!$B$13:$B$21,MATCH(IF(ISBLANK($E940)," ",$E940),KLAV!$A$13:$A$21,0))+INDEX(KLAV!$B$24:$B$30,MATCH(IF(ISBLANK($F940)," ",$F940),KLAV!$A$24:$A$30,0))),999,INDEX(KLAV!$B$2:$B$10,MATCH(IF(ISBLANK($D940)," ",$D940),KLAV!$A$2:$A$10,0))+INDEX(KLAV!$B$13:$B$21,MATCH(IF(ISBLANK($E940)," ",$E940),KLAV!$A$13:$A$21,0))+INDEX(KLAV!$B$24:$B$30,MATCH(IF(ISBLANK($F940)," ",$F940),KLAV!$A$24:$A$30,0))),ESV!$E$1:$E$567,))</f>
        <v>nb</v>
      </c>
      <c r="R940" s="42"/>
      <c r="S940" s="42"/>
      <c r="U940" s="43"/>
      <c r="Z940" s="44"/>
      <c r="AA940" s="44"/>
      <c r="AB940" s="436"/>
      <c r="AC940" s="437"/>
      <c r="AD940" s="300"/>
      <c r="AE940" s="438"/>
      <c r="AF940" s="438"/>
      <c r="AG940" s="438"/>
      <c r="AH940" s="439"/>
      <c r="AI940" s="439"/>
      <c r="AJ940" s="439"/>
      <c r="AK940" s="439"/>
      <c r="BD940" s="44"/>
    </row>
    <row r="941" spans="1:56" ht="25.5" customHeight="1" x14ac:dyDescent="0.2">
      <c r="A941" s="32" t="str">
        <f>IF(OR('Rote Liste'!$BC941="H",'Rote Liste'!$BC941="V"),"",J941)</f>
        <v>nb</v>
      </c>
      <c r="B941" s="48" t="str">
        <f t="shared" si="15"/>
        <v/>
      </c>
      <c r="C941" s="49" t="s">
        <v>1056</v>
      </c>
      <c r="D941" s="50"/>
      <c r="E941" s="51"/>
      <c r="F941" s="52"/>
      <c r="G941" s="53"/>
      <c r="H941" s="53"/>
      <c r="I941" s="54"/>
      <c r="J941" s="54" t="str">
        <f>INDEX(ESV!$D$1:$D$567,MATCH(IF(ISNA(INDEX(KLAV!$B$2:$B$10,MATCH(IF(ISBLANK($D941)," ",$D941),KLAV!$A$2:$A$10,0))+INDEX(KLAV!$B$13:$B$21,MATCH(IF(ISBLANK($E941)," ",$E941),KLAV!$A$13:$A$21,0))+INDEX(KLAV!$B$24:$B$30,MATCH(IF(ISBLANK($F941)," ",$F941),KLAV!$A$24:$A$30,0))),999,INDEX(KLAV!$B$2:$B$10,MATCH(IF(ISBLANK($D941)," ",$D941),KLAV!$A$2:$A$10,0))+INDEX(KLAV!$B$13:$B$21,MATCH(IF(ISBLANK($E941)," ",$E941),KLAV!$A$13:$A$21,0))+INDEX(KLAV!$B$24:$B$30,MATCH(IF(ISBLANK($F941)," ",$F941),KLAV!$A$24:$A$30,0))),ESV!$E$1:$E$567,))</f>
        <v>nb</v>
      </c>
      <c r="R941" s="42"/>
      <c r="S941" s="42"/>
      <c r="U941" s="43"/>
      <c r="Z941" s="44"/>
      <c r="AA941" s="44"/>
      <c r="AB941" s="436"/>
      <c r="AC941" s="437"/>
      <c r="AD941" s="300"/>
      <c r="AE941" s="438"/>
      <c r="AF941" s="438"/>
      <c r="AG941" s="438"/>
      <c r="AH941" s="439"/>
      <c r="AI941" s="439"/>
      <c r="AJ941" s="439"/>
      <c r="AK941" s="439"/>
      <c r="BD941" s="44"/>
    </row>
    <row r="942" spans="1:56" ht="25.5" customHeight="1" x14ac:dyDescent="0.2">
      <c r="A942" s="32" t="str">
        <f>IF(OR('Rote Liste'!$BC942="H",'Rote Liste'!$BC942="V"),"",J942)</f>
        <v>nb</v>
      </c>
      <c r="B942" s="48" t="str">
        <f t="shared" si="15"/>
        <v/>
      </c>
      <c r="C942" s="49" t="s">
        <v>1057</v>
      </c>
      <c r="D942" s="50"/>
      <c r="E942" s="51"/>
      <c r="F942" s="52"/>
      <c r="G942" s="53"/>
      <c r="H942" s="53"/>
      <c r="I942" s="54"/>
      <c r="J942" s="54" t="str">
        <f>INDEX(ESV!$D$1:$D$567,MATCH(IF(ISNA(INDEX(KLAV!$B$2:$B$10,MATCH(IF(ISBLANK($D942)," ",$D942),KLAV!$A$2:$A$10,0))+INDEX(KLAV!$B$13:$B$21,MATCH(IF(ISBLANK($E942)," ",$E942),KLAV!$A$13:$A$21,0))+INDEX(KLAV!$B$24:$B$30,MATCH(IF(ISBLANK($F942)," ",$F942),KLAV!$A$24:$A$30,0))),999,INDEX(KLAV!$B$2:$B$10,MATCH(IF(ISBLANK($D942)," ",$D942),KLAV!$A$2:$A$10,0))+INDEX(KLAV!$B$13:$B$21,MATCH(IF(ISBLANK($E942)," ",$E942),KLAV!$A$13:$A$21,0))+INDEX(KLAV!$B$24:$B$30,MATCH(IF(ISBLANK($F942)," ",$F942),KLAV!$A$24:$A$30,0))),ESV!$E$1:$E$567,))</f>
        <v>nb</v>
      </c>
      <c r="R942" s="42"/>
      <c r="S942" s="42"/>
      <c r="U942" s="43"/>
      <c r="Z942" s="44"/>
      <c r="AA942" s="44"/>
      <c r="AB942" s="436"/>
      <c r="AC942" s="437"/>
      <c r="AD942" s="300"/>
      <c r="AE942" s="438"/>
      <c r="AF942" s="438"/>
      <c r="AG942" s="438"/>
      <c r="AH942" s="439"/>
      <c r="AI942" s="439"/>
      <c r="AJ942" s="439"/>
      <c r="AK942" s="439"/>
      <c r="BD942" s="44"/>
    </row>
    <row r="943" spans="1:56" ht="25.5" customHeight="1" x14ac:dyDescent="0.2">
      <c r="A943" s="32" t="str">
        <f>IF(OR('Rote Liste'!$BC943="H",'Rote Liste'!$BC943="V"),"",J943)</f>
        <v>nb</v>
      </c>
      <c r="B943" s="48" t="str">
        <f t="shared" si="15"/>
        <v/>
      </c>
      <c r="C943" s="49" t="s">
        <v>1058</v>
      </c>
      <c r="D943" s="50"/>
      <c r="E943" s="51"/>
      <c r="F943" s="52"/>
      <c r="G943" s="53"/>
      <c r="H943" s="53"/>
      <c r="I943" s="54"/>
      <c r="J943" s="54" t="str">
        <f>INDEX(ESV!$D$1:$D$567,MATCH(IF(ISNA(INDEX(KLAV!$B$2:$B$10,MATCH(IF(ISBLANK($D943)," ",$D943),KLAV!$A$2:$A$10,0))+INDEX(KLAV!$B$13:$B$21,MATCH(IF(ISBLANK($E943)," ",$E943),KLAV!$A$13:$A$21,0))+INDEX(KLAV!$B$24:$B$30,MATCH(IF(ISBLANK($F943)," ",$F943),KLAV!$A$24:$A$30,0))),999,INDEX(KLAV!$B$2:$B$10,MATCH(IF(ISBLANK($D943)," ",$D943),KLAV!$A$2:$A$10,0))+INDEX(KLAV!$B$13:$B$21,MATCH(IF(ISBLANK($E943)," ",$E943),KLAV!$A$13:$A$21,0))+INDEX(KLAV!$B$24:$B$30,MATCH(IF(ISBLANK($F943)," ",$F943),KLAV!$A$24:$A$30,0))),ESV!$E$1:$E$567,))</f>
        <v>nb</v>
      </c>
      <c r="R943" s="42"/>
      <c r="S943" s="42"/>
      <c r="U943" s="43"/>
      <c r="Z943" s="44"/>
      <c r="AA943" s="44"/>
      <c r="AB943" s="436"/>
      <c r="AC943" s="437"/>
      <c r="AD943" s="300"/>
      <c r="AE943" s="438"/>
      <c r="AF943" s="438"/>
      <c r="AG943" s="438"/>
      <c r="AH943" s="439"/>
      <c r="AI943" s="439"/>
      <c r="AJ943" s="439"/>
      <c r="AK943" s="439"/>
      <c r="BD943" s="44"/>
    </row>
    <row r="944" spans="1:56" ht="25.5" customHeight="1" x14ac:dyDescent="0.2">
      <c r="A944" s="32" t="str">
        <f>IF(OR('Rote Liste'!$BC944="H",'Rote Liste'!$BC944="V"),"",J944)</f>
        <v>nb</v>
      </c>
      <c r="B944" s="48" t="str">
        <f t="shared" si="15"/>
        <v/>
      </c>
      <c r="C944" s="49" t="s">
        <v>1059</v>
      </c>
      <c r="D944" s="50"/>
      <c r="E944" s="51"/>
      <c r="F944" s="52"/>
      <c r="G944" s="53"/>
      <c r="H944" s="53"/>
      <c r="I944" s="54"/>
      <c r="J944" s="54" t="str">
        <f>INDEX(ESV!$D$1:$D$567,MATCH(IF(ISNA(INDEX(KLAV!$B$2:$B$10,MATCH(IF(ISBLANK($D944)," ",$D944),KLAV!$A$2:$A$10,0))+INDEX(KLAV!$B$13:$B$21,MATCH(IF(ISBLANK($E944)," ",$E944),KLAV!$A$13:$A$21,0))+INDEX(KLAV!$B$24:$B$30,MATCH(IF(ISBLANK($F944)," ",$F944),KLAV!$A$24:$A$30,0))),999,INDEX(KLAV!$B$2:$B$10,MATCH(IF(ISBLANK($D944)," ",$D944),KLAV!$A$2:$A$10,0))+INDEX(KLAV!$B$13:$B$21,MATCH(IF(ISBLANK($E944)," ",$E944),KLAV!$A$13:$A$21,0))+INDEX(KLAV!$B$24:$B$30,MATCH(IF(ISBLANK($F944)," ",$F944),KLAV!$A$24:$A$30,0))),ESV!$E$1:$E$567,))</f>
        <v>nb</v>
      </c>
      <c r="R944" s="42"/>
      <c r="S944" s="42"/>
      <c r="U944" s="43"/>
      <c r="Z944" s="44"/>
      <c r="AA944" s="44"/>
      <c r="AB944" s="436"/>
      <c r="AC944" s="437"/>
      <c r="AD944" s="300"/>
      <c r="AE944" s="438"/>
      <c r="AF944" s="438"/>
      <c r="AG944" s="438"/>
      <c r="AH944" s="439"/>
      <c r="AI944" s="439"/>
      <c r="AJ944" s="439"/>
      <c r="AK944" s="439"/>
      <c r="BD944" s="44"/>
    </row>
    <row r="945" spans="1:56" ht="25.5" customHeight="1" x14ac:dyDescent="0.2">
      <c r="A945" s="32" t="str">
        <f>IF(OR('Rote Liste'!$BC945="H",'Rote Liste'!$BC945="V"),"",J945)</f>
        <v>nb</v>
      </c>
      <c r="B945" s="48" t="str">
        <f t="shared" si="15"/>
        <v/>
      </c>
      <c r="C945" s="49" t="s">
        <v>1060</v>
      </c>
      <c r="D945" s="50"/>
      <c r="E945" s="51"/>
      <c r="F945" s="52"/>
      <c r="G945" s="53"/>
      <c r="H945" s="53"/>
      <c r="I945" s="54"/>
      <c r="J945" s="54" t="str">
        <f>INDEX(ESV!$D$1:$D$567,MATCH(IF(ISNA(INDEX(KLAV!$B$2:$B$10,MATCH(IF(ISBLANK($D945)," ",$D945),KLAV!$A$2:$A$10,0))+INDEX(KLAV!$B$13:$B$21,MATCH(IF(ISBLANK($E945)," ",$E945),KLAV!$A$13:$A$21,0))+INDEX(KLAV!$B$24:$B$30,MATCH(IF(ISBLANK($F945)," ",$F945),KLAV!$A$24:$A$30,0))),999,INDEX(KLAV!$B$2:$B$10,MATCH(IF(ISBLANK($D945)," ",$D945),KLAV!$A$2:$A$10,0))+INDEX(KLAV!$B$13:$B$21,MATCH(IF(ISBLANK($E945)," ",$E945),KLAV!$A$13:$A$21,0))+INDEX(KLAV!$B$24:$B$30,MATCH(IF(ISBLANK($F945)," ",$F945),KLAV!$A$24:$A$30,0))),ESV!$E$1:$E$567,))</f>
        <v>nb</v>
      </c>
      <c r="R945" s="42"/>
      <c r="S945" s="42"/>
      <c r="U945" s="43"/>
      <c r="Z945" s="44"/>
      <c r="AA945" s="44"/>
      <c r="AB945" s="436"/>
      <c r="AC945" s="437"/>
      <c r="AD945" s="300"/>
      <c r="AE945" s="438"/>
      <c r="AF945" s="438"/>
      <c r="AG945" s="438"/>
      <c r="AH945" s="439"/>
      <c r="AI945" s="439"/>
      <c r="AJ945" s="439"/>
      <c r="AK945" s="439"/>
      <c r="BD945" s="44"/>
    </row>
    <row r="946" spans="1:56" ht="25.5" customHeight="1" x14ac:dyDescent="0.2">
      <c r="A946" s="32" t="str">
        <f>IF(OR('Rote Liste'!$BC946="H",'Rote Liste'!$BC946="V"),"",J946)</f>
        <v>nb</v>
      </c>
      <c r="B946" s="48" t="str">
        <f t="shared" si="15"/>
        <v/>
      </c>
      <c r="C946" s="49" t="s">
        <v>1061</v>
      </c>
      <c r="D946" s="50"/>
      <c r="E946" s="51"/>
      <c r="F946" s="52"/>
      <c r="G946" s="53"/>
      <c r="H946" s="53"/>
      <c r="I946" s="54"/>
      <c r="J946" s="54" t="str">
        <f>INDEX(ESV!$D$1:$D$567,MATCH(IF(ISNA(INDEX(KLAV!$B$2:$B$10,MATCH(IF(ISBLANK($D946)," ",$D946),KLAV!$A$2:$A$10,0))+INDEX(KLAV!$B$13:$B$21,MATCH(IF(ISBLANK($E946)," ",$E946),KLAV!$A$13:$A$21,0))+INDEX(KLAV!$B$24:$B$30,MATCH(IF(ISBLANK($F946)," ",$F946),KLAV!$A$24:$A$30,0))),999,INDEX(KLAV!$B$2:$B$10,MATCH(IF(ISBLANK($D946)," ",$D946),KLAV!$A$2:$A$10,0))+INDEX(KLAV!$B$13:$B$21,MATCH(IF(ISBLANK($E946)," ",$E946),KLAV!$A$13:$A$21,0))+INDEX(KLAV!$B$24:$B$30,MATCH(IF(ISBLANK($F946)," ",$F946),KLAV!$A$24:$A$30,0))),ESV!$E$1:$E$567,))</f>
        <v>nb</v>
      </c>
      <c r="R946" s="42"/>
      <c r="S946" s="42"/>
      <c r="U946" s="43"/>
      <c r="Z946" s="44"/>
      <c r="AA946" s="44"/>
      <c r="AB946" s="436"/>
      <c r="AC946" s="437"/>
      <c r="AD946" s="300"/>
      <c r="AE946" s="438"/>
      <c r="AF946" s="438"/>
      <c r="AG946" s="438"/>
      <c r="AH946" s="439"/>
      <c r="AI946" s="439"/>
      <c r="AJ946" s="439"/>
      <c r="AK946" s="439"/>
      <c r="BD946" s="44"/>
    </row>
    <row r="947" spans="1:56" ht="25.5" customHeight="1" x14ac:dyDescent="0.2">
      <c r="A947" s="32" t="str">
        <f>IF(OR('Rote Liste'!$BC947="H",'Rote Liste'!$BC947="V"),"",J947)</f>
        <v>nb</v>
      </c>
      <c r="B947" s="48" t="str">
        <f t="shared" si="15"/>
        <v/>
      </c>
      <c r="C947" s="49" t="s">
        <v>1062</v>
      </c>
      <c r="D947" s="50"/>
      <c r="E947" s="51"/>
      <c r="F947" s="52"/>
      <c r="G947" s="53"/>
      <c r="H947" s="53"/>
      <c r="I947" s="54"/>
      <c r="J947" s="54" t="str">
        <f>INDEX(ESV!$D$1:$D$567,MATCH(IF(ISNA(INDEX(KLAV!$B$2:$B$10,MATCH(IF(ISBLANK($D947)," ",$D947),KLAV!$A$2:$A$10,0))+INDEX(KLAV!$B$13:$B$21,MATCH(IF(ISBLANK($E947)," ",$E947),KLAV!$A$13:$A$21,0))+INDEX(KLAV!$B$24:$B$30,MATCH(IF(ISBLANK($F947)," ",$F947),KLAV!$A$24:$A$30,0))),999,INDEX(KLAV!$B$2:$B$10,MATCH(IF(ISBLANK($D947)," ",$D947),KLAV!$A$2:$A$10,0))+INDEX(KLAV!$B$13:$B$21,MATCH(IF(ISBLANK($E947)," ",$E947),KLAV!$A$13:$A$21,0))+INDEX(KLAV!$B$24:$B$30,MATCH(IF(ISBLANK($F947)," ",$F947),KLAV!$A$24:$A$30,0))),ESV!$E$1:$E$567,))</f>
        <v>nb</v>
      </c>
      <c r="R947" s="42"/>
      <c r="S947" s="42"/>
      <c r="U947" s="43"/>
      <c r="Z947" s="44"/>
      <c r="AA947" s="44"/>
      <c r="AB947" s="436"/>
      <c r="AC947" s="437"/>
      <c r="AD947" s="300"/>
      <c r="AE947" s="438"/>
      <c r="AF947" s="438"/>
      <c r="AG947" s="438"/>
      <c r="AH947" s="439"/>
      <c r="AI947" s="439"/>
      <c r="AJ947" s="439"/>
      <c r="AK947" s="439"/>
      <c r="BD947" s="44"/>
    </row>
    <row r="948" spans="1:56" ht="25.5" customHeight="1" x14ac:dyDescent="0.2">
      <c r="A948" s="32" t="str">
        <f>IF(OR('Rote Liste'!$BC948="H",'Rote Liste'!$BC948="V"),"",J948)</f>
        <v>nb</v>
      </c>
      <c r="B948" s="48" t="str">
        <f t="shared" si="15"/>
        <v/>
      </c>
      <c r="C948" s="49" t="s">
        <v>1063</v>
      </c>
      <c r="D948" s="50"/>
      <c r="E948" s="51"/>
      <c r="F948" s="52"/>
      <c r="G948" s="53"/>
      <c r="H948" s="53"/>
      <c r="I948" s="54"/>
      <c r="J948" s="54" t="str">
        <f>INDEX(ESV!$D$1:$D$567,MATCH(IF(ISNA(INDEX(KLAV!$B$2:$B$10,MATCH(IF(ISBLANK($D948)," ",$D948),KLAV!$A$2:$A$10,0))+INDEX(KLAV!$B$13:$B$21,MATCH(IF(ISBLANK($E948)," ",$E948),KLAV!$A$13:$A$21,0))+INDEX(KLAV!$B$24:$B$30,MATCH(IF(ISBLANK($F948)," ",$F948),KLAV!$A$24:$A$30,0))),999,INDEX(KLAV!$B$2:$B$10,MATCH(IF(ISBLANK($D948)," ",$D948),KLAV!$A$2:$A$10,0))+INDEX(KLAV!$B$13:$B$21,MATCH(IF(ISBLANK($E948)," ",$E948),KLAV!$A$13:$A$21,0))+INDEX(KLAV!$B$24:$B$30,MATCH(IF(ISBLANK($F948)," ",$F948),KLAV!$A$24:$A$30,0))),ESV!$E$1:$E$567,))</f>
        <v>nb</v>
      </c>
      <c r="R948" s="42"/>
      <c r="S948" s="42"/>
      <c r="U948" s="43"/>
      <c r="Z948" s="44"/>
      <c r="AA948" s="44"/>
      <c r="AB948" s="436"/>
      <c r="AC948" s="437"/>
      <c r="AD948" s="300"/>
      <c r="AE948" s="438"/>
      <c r="AF948" s="438"/>
      <c r="AG948" s="438"/>
      <c r="AH948" s="439"/>
      <c r="AI948" s="439"/>
      <c r="AJ948" s="439"/>
      <c r="AK948" s="439"/>
      <c r="BD948" s="44"/>
    </row>
    <row r="949" spans="1:56" ht="25.5" customHeight="1" x14ac:dyDescent="0.2">
      <c r="A949" s="32" t="str">
        <f>IF(OR('Rote Liste'!$BC949="H",'Rote Liste'!$BC949="V"),"",J949)</f>
        <v>nb</v>
      </c>
      <c r="B949" s="48" t="str">
        <f t="shared" si="15"/>
        <v/>
      </c>
      <c r="C949" s="49" t="s">
        <v>1064</v>
      </c>
      <c r="D949" s="50"/>
      <c r="E949" s="51"/>
      <c r="F949" s="52"/>
      <c r="G949" s="53"/>
      <c r="H949" s="53"/>
      <c r="I949" s="54"/>
      <c r="J949" s="54" t="str">
        <f>INDEX(ESV!$D$1:$D$567,MATCH(IF(ISNA(INDEX(KLAV!$B$2:$B$10,MATCH(IF(ISBLANK($D949)," ",$D949),KLAV!$A$2:$A$10,0))+INDEX(KLAV!$B$13:$B$21,MATCH(IF(ISBLANK($E949)," ",$E949),KLAV!$A$13:$A$21,0))+INDEX(KLAV!$B$24:$B$30,MATCH(IF(ISBLANK($F949)," ",$F949),KLAV!$A$24:$A$30,0))),999,INDEX(KLAV!$B$2:$B$10,MATCH(IF(ISBLANK($D949)," ",$D949),KLAV!$A$2:$A$10,0))+INDEX(KLAV!$B$13:$B$21,MATCH(IF(ISBLANK($E949)," ",$E949),KLAV!$A$13:$A$21,0))+INDEX(KLAV!$B$24:$B$30,MATCH(IF(ISBLANK($F949)," ",$F949),KLAV!$A$24:$A$30,0))),ESV!$E$1:$E$567,))</f>
        <v>nb</v>
      </c>
      <c r="R949" s="42"/>
      <c r="S949" s="42"/>
      <c r="U949" s="43"/>
      <c r="Z949" s="44"/>
      <c r="AA949" s="44"/>
      <c r="AB949" s="436"/>
      <c r="AC949" s="437"/>
      <c r="AD949" s="300"/>
      <c r="AE949" s="438"/>
      <c r="AF949" s="438"/>
      <c r="AG949" s="438"/>
      <c r="AH949" s="439"/>
      <c r="AI949" s="439"/>
      <c r="AJ949" s="439"/>
      <c r="AK949" s="439"/>
      <c r="BD949" s="44"/>
    </row>
    <row r="950" spans="1:56" ht="25.5" customHeight="1" x14ac:dyDescent="0.2">
      <c r="A950" s="32" t="str">
        <f>IF(OR('Rote Liste'!$BC950="H",'Rote Liste'!$BC950="V"),"",J950)</f>
        <v>nb</v>
      </c>
      <c r="B950" s="48" t="str">
        <f t="shared" si="15"/>
        <v/>
      </c>
      <c r="C950" s="49" t="s">
        <v>1065</v>
      </c>
      <c r="D950" s="50"/>
      <c r="E950" s="51"/>
      <c r="F950" s="52"/>
      <c r="G950" s="53"/>
      <c r="H950" s="53"/>
      <c r="I950" s="54"/>
      <c r="J950" s="54" t="str">
        <f>INDEX(ESV!$D$1:$D$567,MATCH(IF(ISNA(INDEX(KLAV!$B$2:$B$10,MATCH(IF(ISBLANK($D950)," ",$D950),KLAV!$A$2:$A$10,0))+INDEX(KLAV!$B$13:$B$21,MATCH(IF(ISBLANK($E950)," ",$E950),KLAV!$A$13:$A$21,0))+INDEX(KLAV!$B$24:$B$30,MATCH(IF(ISBLANK($F950)," ",$F950),KLAV!$A$24:$A$30,0))),999,INDEX(KLAV!$B$2:$B$10,MATCH(IF(ISBLANK($D950)," ",$D950),KLAV!$A$2:$A$10,0))+INDEX(KLAV!$B$13:$B$21,MATCH(IF(ISBLANK($E950)," ",$E950),KLAV!$A$13:$A$21,0))+INDEX(KLAV!$B$24:$B$30,MATCH(IF(ISBLANK($F950)," ",$F950),KLAV!$A$24:$A$30,0))),ESV!$E$1:$E$567,))</f>
        <v>nb</v>
      </c>
      <c r="R950" s="42"/>
      <c r="S950" s="42"/>
      <c r="U950" s="43"/>
      <c r="Z950" s="44"/>
      <c r="AA950" s="44"/>
      <c r="AB950" s="436"/>
      <c r="AC950" s="437"/>
      <c r="AD950" s="300"/>
      <c r="AE950" s="438"/>
      <c r="AF950" s="438"/>
      <c r="AG950" s="438"/>
      <c r="AH950" s="439"/>
      <c r="AI950" s="439"/>
      <c r="AJ950" s="439"/>
      <c r="AK950" s="439"/>
      <c r="BD950" s="44"/>
    </row>
    <row r="951" spans="1:56" ht="25.5" customHeight="1" x14ac:dyDescent="0.2">
      <c r="A951" s="32" t="str">
        <f>IF(OR('Rote Liste'!$BC951="H",'Rote Liste'!$BC951="V"),"",J951)</f>
        <v>nb</v>
      </c>
      <c r="B951" s="48" t="str">
        <f t="shared" ref="B951:B1011" si="16">IF(D951="AE?","E?",IF(D951="AE","E",""))</f>
        <v/>
      </c>
      <c r="C951" s="49" t="s">
        <v>1066</v>
      </c>
      <c r="D951" s="50"/>
      <c r="E951" s="51"/>
      <c r="F951" s="52"/>
      <c r="G951" s="53"/>
      <c r="H951" s="53"/>
      <c r="I951" s="54"/>
      <c r="J951" s="54" t="str">
        <f>INDEX(ESV!$D$1:$D$567,MATCH(IF(ISNA(INDEX(KLAV!$B$2:$B$10,MATCH(IF(ISBLANK($D951)," ",$D951),KLAV!$A$2:$A$10,0))+INDEX(KLAV!$B$13:$B$21,MATCH(IF(ISBLANK($E951)," ",$E951),KLAV!$A$13:$A$21,0))+INDEX(KLAV!$B$24:$B$30,MATCH(IF(ISBLANK($F951)," ",$F951),KLAV!$A$24:$A$30,0))),999,INDEX(KLAV!$B$2:$B$10,MATCH(IF(ISBLANK($D951)," ",$D951),KLAV!$A$2:$A$10,0))+INDEX(KLAV!$B$13:$B$21,MATCH(IF(ISBLANK($E951)," ",$E951),KLAV!$A$13:$A$21,0))+INDEX(KLAV!$B$24:$B$30,MATCH(IF(ISBLANK($F951)," ",$F951),KLAV!$A$24:$A$30,0))),ESV!$E$1:$E$567,))</f>
        <v>nb</v>
      </c>
      <c r="R951" s="42"/>
      <c r="S951" s="42"/>
      <c r="U951" s="43"/>
      <c r="Z951" s="44"/>
      <c r="AA951" s="44"/>
      <c r="AB951" s="436"/>
      <c r="AC951" s="437"/>
      <c r="AD951" s="300"/>
      <c r="AE951" s="438"/>
      <c r="AF951" s="438"/>
      <c r="AG951" s="438"/>
      <c r="AH951" s="439"/>
      <c r="AI951" s="439"/>
      <c r="AJ951" s="439"/>
      <c r="AK951" s="439"/>
      <c r="BD951" s="44"/>
    </row>
    <row r="952" spans="1:56" ht="25.5" customHeight="1" x14ac:dyDescent="0.2">
      <c r="A952" s="32" t="str">
        <f>IF(OR('Rote Liste'!$BC952="H",'Rote Liste'!$BC952="V"),"",J952)</f>
        <v>nb</v>
      </c>
      <c r="B952" s="48" t="str">
        <f t="shared" si="16"/>
        <v/>
      </c>
      <c r="C952" s="49" t="s">
        <v>1067</v>
      </c>
      <c r="D952" s="50"/>
      <c r="E952" s="51"/>
      <c r="F952" s="52"/>
      <c r="G952" s="53"/>
      <c r="H952" s="53"/>
      <c r="I952" s="54"/>
      <c r="J952" s="54" t="str">
        <f>INDEX(ESV!$D$1:$D$567,MATCH(IF(ISNA(INDEX(KLAV!$B$2:$B$10,MATCH(IF(ISBLANK($D952)," ",$D952),KLAV!$A$2:$A$10,0))+INDEX(KLAV!$B$13:$B$21,MATCH(IF(ISBLANK($E952)," ",$E952),KLAV!$A$13:$A$21,0))+INDEX(KLAV!$B$24:$B$30,MATCH(IF(ISBLANK($F952)," ",$F952),KLAV!$A$24:$A$30,0))),999,INDEX(KLAV!$B$2:$B$10,MATCH(IF(ISBLANK($D952)," ",$D952),KLAV!$A$2:$A$10,0))+INDEX(KLAV!$B$13:$B$21,MATCH(IF(ISBLANK($E952)," ",$E952),KLAV!$A$13:$A$21,0))+INDEX(KLAV!$B$24:$B$30,MATCH(IF(ISBLANK($F952)," ",$F952),KLAV!$A$24:$A$30,0))),ESV!$E$1:$E$567,))</f>
        <v>nb</v>
      </c>
      <c r="R952" s="42"/>
      <c r="S952" s="42"/>
      <c r="U952" s="43"/>
      <c r="Z952" s="44"/>
      <c r="AA952" s="44"/>
      <c r="AB952" s="436"/>
      <c r="AC952" s="437"/>
      <c r="AD952" s="300"/>
      <c r="AE952" s="438"/>
      <c r="AF952" s="438"/>
      <c r="AG952" s="438"/>
      <c r="AH952" s="439"/>
      <c r="AI952" s="439"/>
      <c r="AJ952" s="439"/>
      <c r="AK952" s="439"/>
      <c r="BD952" s="44"/>
    </row>
    <row r="953" spans="1:56" ht="25.5" customHeight="1" x14ac:dyDescent="0.2">
      <c r="A953" s="32" t="str">
        <f>IF(OR('Rote Liste'!$BC953="H",'Rote Liste'!$BC953="V"),"",J953)</f>
        <v>nb</v>
      </c>
      <c r="B953" s="48" t="str">
        <f t="shared" si="16"/>
        <v/>
      </c>
      <c r="C953" s="49" t="s">
        <v>1068</v>
      </c>
      <c r="D953" s="50"/>
      <c r="E953" s="51"/>
      <c r="F953" s="52"/>
      <c r="G953" s="53"/>
      <c r="H953" s="53"/>
      <c r="I953" s="54"/>
      <c r="J953" s="54" t="str">
        <f>INDEX(ESV!$D$1:$D$567,MATCH(IF(ISNA(INDEX(KLAV!$B$2:$B$10,MATCH(IF(ISBLANK($D953)," ",$D953),KLAV!$A$2:$A$10,0))+INDEX(KLAV!$B$13:$B$21,MATCH(IF(ISBLANK($E953)," ",$E953),KLAV!$A$13:$A$21,0))+INDEX(KLAV!$B$24:$B$30,MATCH(IF(ISBLANK($F953)," ",$F953),KLAV!$A$24:$A$30,0))),999,INDEX(KLAV!$B$2:$B$10,MATCH(IF(ISBLANK($D953)," ",$D953),KLAV!$A$2:$A$10,0))+INDEX(KLAV!$B$13:$B$21,MATCH(IF(ISBLANK($E953)," ",$E953),KLAV!$A$13:$A$21,0))+INDEX(KLAV!$B$24:$B$30,MATCH(IF(ISBLANK($F953)," ",$F953),KLAV!$A$24:$A$30,0))),ESV!$E$1:$E$567,))</f>
        <v>nb</v>
      </c>
      <c r="R953" s="42"/>
      <c r="S953" s="42"/>
      <c r="U953" s="43"/>
      <c r="Z953" s="44"/>
      <c r="AA953" s="44"/>
      <c r="AB953" s="436"/>
      <c r="AC953" s="437"/>
      <c r="AD953" s="300"/>
      <c r="AE953" s="438"/>
      <c r="AF953" s="438"/>
      <c r="AG953" s="438"/>
      <c r="AH953" s="439"/>
      <c r="AI953" s="439"/>
      <c r="AJ953" s="439"/>
      <c r="AK953" s="439"/>
      <c r="BD953" s="44"/>
    </row>
    <row r="954" spans="1:56" ht="25.5" customHeight="1" x14ac:dyDescent="0.2">
      <c r="A954" s="32" t="str">
        <f>IF(OR('Rote Liste'!$BC954="H",'Rote Liste'!$BC954="V"),"",J954)</f>
        <v>nb</v>
      </c>
      <c r="B954" s="48" t="str">
        <f t="shared" si="16"/>
        <v/>
      </c>
      <c r="C954" s="49" t="s">
        <v>1069</v>
      </c>
      <c r="D954" s="50"/>
      <c r="E954" s="51"/>
      <c r="F954" s="52"/>
      <c r="G954" s="53"/>
      <c r="H954" s="53"/>
      <c r="I954" s="54"/>
      <c r="J954" s="54" t="str">
        <f>INDEX(ESV!$D$1:$D$567,MATCH(IF(ISNA(INDEX(KLAV!$B$2:$B$10,MATCH(IF(ISBLANK($D954)," ",$D954),KLAV!$A$2:$A$10,0))+INDEX(KLAV!$B$13:$B$21,MATCH(IF(ISBLANK($E954)," ",$E954),KLAV!$A$13:$A$21,0))+INDEX(KLAV!$B$24:$B$30,MATCH(IF(ISBLANK($F954)," ",$F954),KLAV!$A$24:$A$30,0))),999,INDEX(KLAV!$B$2:$B$10,MATCH(IF(ISBLANK($D954)," ",$D954),KLAV!$A$2:$A$10,0))+INDEX(KLAV!$B$13:$B$21,MATCH(IF(ISBLANK($E954)," ",$E954),KLAV!$A$13:$A$21,0))+INDEX(KLAV!$B$24:$B$30,MATCH(IF(ISBLANK($F954)," ",$F954),KLAV!$A$24:$A$30,0))),ESV!$E$1:$E$567,))</f>
        <v>nb</v>
      </c>
      <c r="R954" s="42"/>
      <c r="S954" s="42"/>
      <c r="U954" s="43"/>
      <c r="Z954" s="44"/>
      <c r="AA954" s="44"/>
      <c r="AB954" s="436"/>
      <c r="AC954" s="437"/>
      <c r="AD954" s="300"/>
      <c r="AE954" s="438"/>
      <c r="AF954" s="438"/>
      <c r="AG954" s="438"/>
      <c r="AH954" s="439"/>
      <c r="AI954" s="439"/>
      <c r="AJ954" s="439"/>
      <c r="AK954" s="439"/>
      <c r="BD954" s="44"/>
    </row>
    <row r="955" spans="1:56" ht="25.5" customHeight="1" x14ac:dyDescent="0.2">
      <c r="A955" s="32" t="str">
        <f>IF(OR('Rote Liste'!$BC955="H",'Rote Liste'!$BC955="V"),"",J955)</f>
        <v>nb</v>
      </c>
      <c r="B955" s="48" t="str">
        <f t="shared" si="16"/>
        <v/>
      </c>
      <c r="C955" s="49" t="s">
        <v>1070</v>
      </c>
      <c r="D955" s="50"/>
      <c r="E955" s="51"/>
      <c r="F955" s="52"/>
      <c r="G955" s="53"/>
      <c r="H955" s="53"/>
      <c r="I955" s="54"/>
      <c r="J955" s="54" t="str">
        <f>INDEX(ESV!$D$1:$D$567,MATCH(IF(ISNA(INDEX(KLAV!$B$2:$B$10,MATCH(IF(ISBLANK($D955)," ",$D955),KLAV!$A$2:$A$10,0))+INDEX(KLAV!$B$13:$B$21,MATCH(IF(ISBLANK($E955)," ",$E955),KLAV!$A$13:$A$21,0))+INDEX(KLAV!$B$24:$B$30,MATCH(IF(ISBLANK($F955)," ",$F955),KLAV!$A$24:$A$30,0))),999,INDEX(KLAV!$B$2:$B$10,MATCH(IF(ISBLANK($D955)," ",$D955),KLAV!$A$2:$A$10,0))+INDEX(KLAV!$B$13:$B$21,MATCH(IF(ISBLANK($E955)," ",$E955),KLAV!$A$13:$A$21,0))+INDEX(KLAV!$B$24:$B$30,MATCH(IF(ISBLANK($F955)," ",$F955),KLAV!$A$24:$A$30,0))),ESV!$E$1:$E$567,))</f>
        <v>nb</v>
      </c>
      <c r="R955" s="42"/>
      <c r="S955" s="42"/>
      <c r="U955" s="43"/>
      <c r="Z955" s="44"/>
      <c r="AA955" s="44"/>
      <c r="AB955" s="436"/>
      <c r="AC955" s="437"/>
      <c r="AD955" s="300"/>
      <c r="AE955" s="438"/>
      <c r="AF955" s="438"/>
      <c r="AG955" s="438"/>
      <c r="AH955" s="439"/>
      <c r="AI955" s="439"/>
      <c r="AJ955" s="439"/>
      <c r="AK955" s="439"/>
      <c r="BD955" s="44"/>
    </row>
    <row r="956" spans="1:56" ht="25.5" customHeight="1" x14ac:dyDescent="0.2">
      <c r="A956" s="32" t="str">
        <f>IF(OR('Rote Liste'!$BC956="H",'Rote Liste'!$BC956="V"),"",J956)</f>
        <v>nb</v>
      </c>
      <c r="B956" s="48" t="str">
        <f t="shared" si="16"/>
        <v/>
      </c>
      <c r="C956" s="49" t="s">
        <v>3177</v>
      </c>
      <c r="D956" s="50"/>
      <c r="E956" s="51"/>
      <c r="F956" s="52"/>
      <c r="G956" s="53"/>
      <c r="H956" s="53"/>
      <c r="I956" s="54"/>
      <c r="J956" s="54" t="str">
        <f>INDEX(ESV!$D$1:$D$567,MATCH(IF(ISNA(INDEX(KLAV!$B$2:$B$10,MATCH(IF(ISBLANK($D956)," ",$D956),KLAV!$A$2:$A$10,0))+INDEX(KLAV!$B$13:$B$21,MATCH(IF(ISBLANK($E956)," ",$E956),KLAV!$A$13:$A$21,0))+INDEX(KLAV!$B$24:$B$30,MATCH(IF(ISBLANK($F956)," ",$F956),KLAV!$A$24:$A$30,0))),999,INDEX(KLAV!$B$2:$B$10,MATCH(IF(ISBLANK($D956)," ",$D956),KLAV!$A$2:$A$10,0))+INDEX(KLAV!$B$13:$B$21,MATCH(IF(ISBLANK($E956)," ",$E956),KLAV!$A$13:$A$21,0))+INDEX(KLAV!$B$24:$B$30,MATCH(IF(ISBLANK($F956)," ",$F956),KLAV!$A$24:$A$30,0))),ESV!$E$1:$E$567,))</f>
        <v>nb</v>
      </c>
      <c r="R956" s="42"/>
      <c r="S956" s="42"/>
      <c r="U956" s="43"/>
      <c r="Z956" s="44"/>
      <c r="AA956" s="44"/>
      <c r="AB956" s="436"/>
      <c r="AC956" s="437"/>
      <c r="AD956" s="300"/>
      <c r="AE956" s="438"/>
      <c r="AF956" s="438"/>
      <c r="AG956" s="438"/>
      <c r="AH956" s="439"/>
      <c r="AI956" s="439"/>
      <c r="AJ956" s="439"/>
      <c r="AK956" s="439"/>
      <c r="BD956" s="44"/>
    </row>
    <row r="957" spans="1:56" ht="25.5" customHeight="1" x14ac:dyDescent="0.2">
      <c r="A957" s="32" t="str">
        <f>IF(OR('Rote Liste'!$BC957="H",'Rote Liste'!$BC957="V"),"",J957)</f>
        <v>nb</v>
      </c>
      <c r="B957" s="48" t="str">
        <f t="shared" si="16"/>
        <v/>
      </c>
      <c r="C957" s="49" t="s">
        <v>1071</v>
      </c>
      <c r="D957" s="50"/>
      <c r="E957" s="51"/>
      <c r="F957" s="52"/>
      <c r="G957" s="53"/>
      <c r="H957" s="53"/>
      <c r="I957" s="54"/>
      <c r="J957" s="54" t="str">
        <f>INDEX(ESV!$D$1:$D$567,MATCH(IF(ISNA(INDEX(KLAV!$B$2:$B$10,MATCH(IF(ISBLANK($D957)," ",$D957),KLAV!$A$2:$A$10,0))+INDEX(KLAV!$B$13:$B$21,MATCH(IF(ISBLANK($E957)," ",$E957),KLAV!$A$13:$A$21,0))+INDEX(KLAV!$B$24:$B$30,MATCH(IF(ISBLANK($F957)," ",$F957),KLAV!$A$24:$A$30,0))),999,INDEX(KLAV!$B$2:$B$10,MATCH(IF(ISBLANK($D957)," ",$D957),KLAV!$A$2:$A$10,0))+INDEX(KLAV!$B$13:$B$21,MATCH(IF(ISBLANK($E957)," ",$E957),KLAV!$A$13:$A$21,0))+INDEX(KLAV!$B$24:$B$30,MATCH(IF(ISBLANK($F957)," ",$F957),KLAV!$A$24:$A$30,0))),ESV!$E$1:$E$567,))</f>
        <v>nb</v>
      </c>
      <c r="R957" s="42"/>
      <c r="S957" s="42"/>
      <c r="U957" s="43"/>
      <c r="Z957" s="44"/>
      <c r="AA957" s="44"/>
      <c r="AB957" s="436"/>
      <c r="AC957" s="437"/>
      <c r="AD957" s="300"/>
      <c r="AE957" s="438"/>
      <c r="AF957" s="438"/>
      <c r="AG957" s="438"/>
      <c r="AH957" s="439"/>
      <c r="AI957" s="439"/>
      <c r="AJ957" s="439"/>
      <c r="AK957" s="439"/>
      <c r="BD957" s="44"/>
    </row>
    <row r="958" spans="1:56" ht="25.5" customHeight="1" x14ac:dyDescent="0.2">
      <c r="A958" s="32" t="str">
        <f>IF(OR('Rote Liste'!$BC958="H",'Rote Liste'!$BC958="V"),"",J958)</f>
        <v>nb</v>
      </c>
      <c r="B958" s="48" t="str">
        <f t="shared" si="16"/>
        <v/>
      </c>
      <c r="C958" s="49" t="s">
        <v>1072</v>
      </c>
      <c r="D958" s="50"/>
      <c r="E958" s="51"/>
      <c r="F958" s="52"/>
      <c r="G958" s="53"/>
      <c r="H958" s="53"/>
      <c r="I958" s="54"/>
      <c r="J958" s="54" t="str">
        <f>INDEX(ESV!$D$1:$D$567,MATCH(IF(ISNA(INDEX(KLAV!$B$2:$B$10,MATCH(IF(ISBLANK($D958)," ",$D958),KLAV!$A$2:$A$10,0))+INDEX(KLAV!$B$13:$B$21,MATCH(IF(ISBLANK($E958)," ",$E958),KLAV!$A$13:$A$21,0))+INDEX(KLAV!$B$24:$B$30,MATCH(IF(ISBLANK($F958)," ",$F958),KLAV!$A$24:$A$30,0))),999,INDEX(KLAV!$B$2:$B$10,MATCH(IF(ISBLANK($D958)," ",$D958),KLAV!$A$2:$A$10,0))+INDEX(KLAV!$B$13:$B$21,MATCH(IF(ISBLANK($E958)," ",$E958),KLAV!$A$13:$A$21,0))+INDEX(KLAV!$B$24:$B$30,MATCH(IF(ISBLANK($F958)," ",$F958),KLAV!$A$24:$A$30,0))),ESV!$E$1:$E$567,))</f>
        <v>nb</v>
      </c>
      <c r="R958" s="42"/>
      <c r="S958" s="42"/>
      <c r="U958" s="43"/>
      <c r="Z958" s="44"/>
      <c r="AA958" s="44"/>
      <c r="AB958" s="436"/>
      <c r="AC958" s="437"/>
      <c r="AD958" s="300"/>
      <c r="AE958" s="438"/>
      <c r="AF958" s="438"/>
      <c r="AG958" s="438"/>
      <c r="AH958" s="439"/>
      <c r="AI958" s="439"/>
      <c r="AJ958" s="439"/>
      <c r="AK958" s="439"/>
      <c r="BD958" s="44"/>
    </row>
    <row r="959" spans="1:56" ht="25.5" customHeight="1" x14ac:dyDescent="0.2">
      <c r="A959" s="32" t="str">
        <f>IF(OR('Rote Liste'!$BC959="H",'Rote Liste'!$BC959="V"),"",J959)</f>
        <v>nb</v>
      </c>
      <c r="B959" s="48" t="str">
        <f t="shared" si="16"/>
        <v/>
      </c>
      <c r="C959" s="49" t="s">
        <v>3178</v>
      </c>
      <c r="D959" s="50"/>
      <c r="E959" s="51"/>
      <c r="F959" s="52"/>
      <c r="G959" s="53"/>
      <c r="H959" s="53"/>
      <c r="I959" s="54"/>
      <c r="J959" s="54" t="str">
        <f>INDEX(ESV!$D$1:$D$567,MATCH(IF(ISNA(INDEX(KLAV!$B$2:$B$10,MATCH(IF(ISBLANK($D959)," ",$D959),KLAV!$A$2:$A$10,0))+INDEX(KLAV!$B$13:$B$21,MATCH(IF(ISBLANK($E959)," ",$E959),KLAV!$A$13:$A$21,0))+INDEX(KLAV!$B$24:$B$30,MATCH(IF(ISBLANK($F959)," ",$F959),KLAV!$A$24:$A$30,0))),999,INDEX(KLAV!$B$2:$B$10,MATCH(IF(ISBLANK($D959)," ",$D959),KLAV!$A$2:$A$10,0))+INDEX(KLAV!$B$13:$B$21,MATCH(IF(ISBLANK($E959)," ",$E959),KLAV!$A$13:$A$21,0))+INDEX(KLAV!$B$24:$B$30,MATCH(IF(ISBLANK($F959)," ",$F959),KLAV!$A$24:$A$30,0))),ESV!$E$1:$E$567,))</f>
        <v>nb</v>
      </c>
      <c r="R959" s="42"/>
      <c r="S959" s="42"/>
      <c r="U959" s="43"/>
      <c r="Z959" s="44"/>
      <c r="AA959" s="44"/>
      <c r="AB959" s="436"/>
      <c r="AC959" s="437"/>
      <c r="AD959" s="300"/>
      <c r="AE959" s="438"/>
      <c r="AF959" s="438"/>
      <c r="AG959" s="438"/>
      <c r="AH959" s="439"/>
      <c r="AI959" s="439"/>
      <c r="AJ959" s="439"/>
      <c r="AK959" s="439"/>
      <c r="BD959" s="44"/>
    </row>
    <row r="960" spans="1:56" ht="25.5" customHeight="1" x14ac:dyDescent="0.2">
      <c r="A960" s="32" t="str">
        <f>IF(OR('Rote Liste'!$BC960="H",'Rote Liste'!$BC960="V"),"",J960)</f>
        <v>nb</v>
      </c>
      <c r="B960" s="48" t="str">
        <f t="shared" si="16"/>
        <v/>
      </c>
      <c r="C960" s="49" t="s">
        <v>1073</v>
      </c>
      <c r="D960" s="50"/>
      <c r="E960" s="51"/>
      <c r="F960" s="52"/>
      <c r="G960" s="53"/>
      <c r="H960" s="53"/>
      <c r="I960" s="54"/>
      <c r="J960" s="54" t="str">
        <f>INDEX(ESV!$D$1:$D$567,MATCH(IF(ISNA(INDEX(KLAV!$B$2:$B$10,MATCH(IF(ISBLANK($D960)," ",$D960),KLAV!$A$2:$A$10,0))+INDEX(KLAV!$B$13:$B$21,MATCH(IF(ISBLANK($E960)," ",$E960),KLAV!$A$13:$A$21,0))+INDEX(KLAV!$B$24:$B$30,MATCH(IF(ISBLANK($F960)," ",$F960),KLAV!$A$24:$A$30,0))),999,INDEX(KLAV!$B$2:$B$10,MATCH(IF(ISBLANK($D960)," ",$D960),KLAV!$A$2:$A$10,0))+INDEX(KLAV!$B$13:$B$21,MATCH(IF(ISBLANK($E960)," ",$E960),KLAV!$A$13:$A$21,0))+INDEX(KLAV!$B$24:$B$30,MATCH(IF(ISBLANK($F960)," ",$F960),KLAV!$A$24:$A$30,0))),ESV!$E$1:$E$567,))</f>
        <v>nb</v>
      </c>
      <c r="R960" s="42"/>
      <c r="S960" s="42"/>
      <c r="U960" s="43"/>
      <c r="Z960" s="44"/>
      <c r="AA960" s="44"/>
      <c r="AB960" s="436"/>
      <c r="AC960" s="437"/>
      <c r="AD960" s="300"/>
      <c r="AE960" s="438"/>
      <c r="AF960" s="438"/>
      <c r="AG960" s="438"/>
      <c r="AH960" s="439"/>
      <c r="AI960" s="439"/>
      <c r="AJ960" s="439"/>
      <c r="AK960" s="439"/>
      <c r="BD960" s="44"/>
    </row>
    <row r="961" spans="1:56" ht="25.5" customHeight="1" x14ac:dyDescent="0.2">
      <c r="A961" s="32" t="str">
        <f>IF(OR('Rote Liste'!$BC961="H",'Rote Liste'!$BC961="V"),"",J961)</f>
        <v>nb</v>
      </c>
      <c r="B961" s="48" t="str">
        <f t="shared" si="16"/>
        <v/>
      </c>
      <c r="C961" s="49" t="s">
        <v>1074</v>
      </c>
      <c r="D961" s="50"/>
      <c r="E961" s="51"/>
      <c r="F961" s="52"/>
      <c r="G961" s="53"/>
      <c r="H961" s="53"/>
      <c r="I961" s="54"/>
      <c r="J961" s="54" t="str">
        <f>INDEX(ESV!$D$1:$D$567,MATCH(IF(ISNA(INDEX(KLAV!$B$2:$B$10,MATCH(IF(ISBLANK($D961)," ",$D961),KLAV!$A$2:$A$10,0))+INDEX(KLAV!$B$13:$B$21,MATCH(IF(ISBLANK($E961)," ",$E961),KLAV!$A$13:$A$21,0))+INDEX(KLAV!$B$24:$B$30,MATCH(IF(ISBLANK($F961)," ",$F961),KLAV!$A$24:$A$30,0))),999,INDEX(KLAV!$B$2:$B$10,MATCH(IF(ISBLANK($D961)," ",$D961),KLAV!$A$2:$A$10,0))+INDEX(KLAV!$B$13:$B$21,MATCH(IF(ISBLANK($E961)," ",$E961),KLAV!$A$13:$A$21,0))+INDEX(KLAV!$B$24:$B$30,MATCH(IF(ISBLANK($F961)," ",$F961),KLAV!$A$24:$A$30,0))),ESV!$E$1:$E$567,))</f>
        <v>nb</v>
      </c>
      <c r="R961" s="42"/>
      <c r="S961" s="42"/>
      <c r="U961" s="43"/>
      <c r="Z961" s="44"/>
      <c r="AA961" s="44"/>
      <c r="AB961" s="436"/>
      <c r="AC961" s="437"/>
      <c r="AD961" s="300"/>
      <c r="AE961" s="438"/>
      <c r="AF961" s="438"/>
      <c r="AG961" s="438"/>
      <c r="AH961" s="439"/>
      <c r="AI961" s="439"/>
      <c r="AJ961" s="439"/>
      <c r="AK961" s="439"/>
      <c r="BD961" s="44"/>
    </row>
    <row r="962" spans="1:56" ht="25.5" customHeight="1" x14ac:dyDescent="0.2">
      <c r="A962" s="32" t="str">
        <f>IF(OR('Rote Liste'!$BC962="H",'Rote Liste'!$BC962="V"),"",J962)</f>
        <v>nb</v>
      </c>
      <c r="B962" s="48" t="str">
        <f t="shared" si="16"/>
        <v/>
      </c>
      <c r="C962" s="49" t="s">
        <v>1075</v>
      </c>
      <c r="D962" s="50"/>
      <c r="E962" s="51"/>
      <c r="F962" s="52"/>
      <c r="G962" s="53"/>
      <c r="H962" s="53"/>
      <c r="I962" s="54"/>
      <c r="J962" s="54" t="str">
        <f>INDEX(ESV!$D$1:$D$567,MATCH(IF(ISNA(INDEX(KLAV!$B$2:$B$10,MATCH(IF(ISBLANK($D962)," ",$D962),KLAV!$A$2:$A$10,0))+INDEX(KLAV!$B$13:$B$21,MATCH(IF(ISBLANK($E962)," ",$E962),KLAV!$A$13:$A$21,0))+INDEX(KLAV!$B$24:$B$30,MATCH(IF(ISBLANK($F962)," ",$F962),KLAV!$A$24:$A$30,0))),999,INDEX(KLAV!$B$2:$B$10,MATCH(IF(ISBLANK($D962)," ",$D962),KLAV!$A$2:$A$10,0))+INDEX(KLAV!$B$13:$B$21,MATCH(IF(ISBLANK($E962)," ",$E962),KLAV!$A$13:$A$21,0))+INDEX(KLAV!$B$24:$B$30,MATCH(IF(ISBLANK($F962)," ",$F962),KLAV!$A$24:$A$30,0))),ESV!$E$1:$E$567,))</f>
        <v>nb</v>
      </c>
      <c r="R962" s="42"/>
      <c r="S962" s="42"/>
      <c r="U962" s="43"/>
      <c r="Z962" s="44"/>
      <c r="AA962" s="44"/>
      <c r="AB962" s="436"/>
      <c r="AC962" s="437"/>
      <c r="AD962" s="300"/>
      <c r="AE962" s="438"/>
      <c r="AF962" s="438"/>
      <c r="AG962" s="438"/>
      <c r="AH962" s="439"/>
      <c r="AI962" s="439"/>
      <c r="AJ962" s="439"/>
      <c r="AK962" s="439"/>
      <c r="BD962" s="44"/>
    </row>
    <row r="963" spans="1:56" ht="25.5" customHeight="1" x14ac:dyDescent="0.2">
      <c r="A963" s="32" t="str">
        <f>IF(OR('Rote Liste'!$BC963="H",'Rote Liste'!$BC963="V"),"",J963)</f>
        <v>nb</v>
      </c>
      <c r="B963" s="48" t="str">
        <f t="shared" si="16"/>
        <v/>
      </c>
      <c r="C963" s="49" t="s">
        <v>1076</v>
      </c>
      <c r="D963" s="50"/>
      <c r="E963" s="51"/>
      <c r="F963" s="52"/>
      <c r="G963" s="53"/>
      <c r="H963" s="53"/>
      <c r="I963" s="54"/>
      <c r="J963" s="54" t="str">
        <f>INDEX(ESV!$D$1:$D$567,MATCH(IF(ISNA(INDEX(KLAV!$B$2:$B$10,MATCH(IF(ISBLANK($D963)," ",$D963),KLAV!$A$2:$A$10,0))+INDEX(KLAV!$B$13:$B$21,MATCH(IF(ISBLANK($E963)," ",$E963),KLAV!$A$13:$A$21,0))+INDEX(KLAV!$B$24:$B$30,MATCH(IF(ISBLANK($F963)," ",$F963),KLAV!$A$24:$A$30,0))),999,INDEX(KLAV!$B$2:$B$10,MATCH(IF(ISBLANK($D963)," ",$D963),KLAV!$A$2:$A$10,0))+INDEX(KLAV!$B$13:$B$21,MATCH(IF(ISBLANK($E963)," ",$E963),KLAV!$A$13:$A$21,0))+INDEX(KLAV!$B$24:$B$30,MATCH(IF(ISBLANK($F963)," ",$F963),KLAV!$A$24:$A$30,0))),ESV!$E$1:$E$567,))</f>
        <v>nb</v>
      </c>
      <c r="R963" s="42"/>
      <c r="S963" s="42"/>
      <c r="U963" s="43"/>
      <c r="Z963" s="44"/>
      <c r="AA963" s="44"/>
      <c r="AB963" s="436"/>
      <c r="AC963" s="437"/>
      <c r="AD963" s="300"/>
      <c r="AE963" s="438"/>
      <c r="AF963" s="438"/>
      <c r="AG963" s="438"/>
      <c r="AH963" s="439"/>
      <c r="AI963" s="439"/>
      <c r="AJ963" s="439"/>
      <c r="AK963" s="439"/>
      <c r="BD963" s="44"/>
    </row>
    <row r="964" spans="1:56" ht="25.5" customHeight="1" x14ac:dyDescent="0.2">
      <c r="A964" s="32" t="str">
        <f>IF(OR('Rote Liste'!$BC964="H",'Rote Liste'!$BC964="V"),"",J964)</f>
        <v>nb</v>
      </c>
      <c r="B964" s="48" t="str">
        <f t="shared" si="16"/>
        <v/>
      </c>
      <c r="C964" s="49" t="s">
        <v>3180</v>
      </c>
      <c r="D964" s="50"/>
      <c r="E964" s="51"/>
      <c r="F964" s="52"/>
      <c r="G964" s="53"/>
      <c r="H964" s="53"/>
      <c r="I964" s="54"/>
      <c r="J964" s="54" t="str">
        <f>INDEX(ESV!$D$1:$D$567,MATCH(IF(ISNA(INDEX(KLAV!$B$2:$B$10,MATCH(IF(ISBLANK($D964)," ",$D964),KLAV!$A$2:$A$10,0))+INDEX(KLAV!$B$13:$B$21,MATCH(IF(ISBLANK($E964)," ",$E964),KLAV!$A$13:$A$21,0))+INDEX(KLAV!$B$24:$B$30,MATCH(IF(ISBLANK($F964)," ",$F964),KLAV!$A$24:$A$30,0))),999,INDEX(KLAV!$B$2:$B$10,MATCH(IF(ISBLANK($D964)," ",$D964),KLAV!$A$2:$A$10,0))+INDEX(KLAV!$B$13:$B$21,MATCH(IF(ISBLANK($E964)," ",$E964),KLAV!$A$13:$A$21,0))+INDEX(KLAV!$B$24:$B$30,MATCH(IF(ISBLANK($F964)," ",$F964),KLAV!$A$24:$A$30,0))),ESV!$E$1:$E$567,))</f>
        <v>nb</v>
      </c>
      <c r="R964" s="42"/>
      <c r="S964" s="42"/>
      <c r="U964" s="43"/>
      <c r="Z964" s="44"/>
      <c r="AA964" s="44"/>
      <c r="AB964" s="436"/>
      <c r="AC964" s="437"/>
      <c r="AD964" s="300"/>
      <c r="AE964" s="438"/>
      <c r="AF964" s="438"/>
      <c r="AG964" s="438"/>
      <c r="AH964" s="439"/>
      <c r="AI964" s="439"/>
      <c r="AJ964" s="439"/>
      <c r="AK964" s="439"/>
      <c r="BD964" s="44"/>
    </row>
    <row r="965" spans="1:56" ht="25.5" customHeight="1" x14ac:dyDescent="0.2">
      <c r="A965" s="32" t="str">
        <f>IF(OR('Rote Liste'!$BC965="H",'Rote Liste'!$BC965="V"),"",J965)</f>
        <v>nb</v>
      </c>
      <c r="B965" s="48" t="str">
        <f t="shared" si="16"/>
        <v/>
      </c>
      <c r="C965" s="49" t="s">
        <v>1077</v>
      </c>
      <c r="D965" s="50"/>
      <c r="E965" s="51"/>
      <c r="F965" s="52"/>
      <c r="G965" s="53"/>
      <c r="H965" s="53"/>
      <c r="I965" s="54"/>
      <c r="J965" s="54" t="str">
        <f>INDEX(ESV!$D$1:$D$567,MATCH(IF(ISNA(INDEX(KLAV!$B$2:$B$10,MATCH(IF(ISBLANK($D965)," ",$D965),KLAV!$A$2:$A$10,0))+INDEX(KLAV!$B$13:$B$21,MATCH(IF(ISBLANK($E965)," ",$E965),KLAV!$A$13:$A$21,0))+INDEX(KLAV!$B$24:$B$30,MATCH(IF(ISBLANK($F965)," ",$F965),KLAV!$A$24:$A$30,0))),999,INDEX(KLAV!$B$2:$B$10,MATCH(IF(ISBLANK($D965)," ",$D965),KLAV!$A$2:$A$10,0))+INDEX(KLAV!$B$13:$B$21,MATCH(IF(ISBLANK($E965)," ",$E965),KLAV!$A$13:$A$21,0))+INDEX(KLAV!$B$24:$B$30,MATCH(IF(ISBLANK($F965)," ",$F965),KLAV!$A$24:$A$30,0))),ESV!$E$1:$E$567,))</f>
        <v>nb</v>
      </c>
      <c r="R965" s="42"/>
      <c r="S965" s="42"/>
      <c r="U965" s="43"/>
      <c r="Z965" s="44"/>
      <c r="AA965" s="44"/>
      <c r="AB965" s="436"/>
      <c r="AC965" s="437"/>
      <c r="AD965" s="300"/>
      <c r="AE965" s="438"/>
      <c r="AF965" s="438"/>
      <c r="AG965" s="438"/>
      <c r="AH965" s="439"/>
      <c r="AI965" s="439"/>
      <c r="AJ965" s="439"/>
      <c r="AK965" s="439"/>
      <c r="BD965" s="44"/>
    </row>
    <row r="966" spans="1:56" ht="25.5" customHeight="1" x14ac:dyDescent="0.2">
      <c r="A966" s="32" t="str">
        <f>IF(OR('Rote Liste'!$BC966="H",'Rote Liste'!$BC966="V"),"",J966)</f>
        <v>nb</v>
      </c>
      <c r="B966" s="48" t="str">
        <f t="shared" si="16"/>
        <v/>
      </c>
      <c r="C966" s="49" t="s">
        <v>1078</v>
      </c>
      <c r="D966" s="50"/>
      <c r="E966" s="51"/>
      <c r="F966" s="52"/>
      <c r="G966" s="53"/>
      <c r="H966" s="53"/>
      <c r="I966" s="54"/>
      <c r="J966" s="54" t="str">
        <f>INDEX(ESV!$D$1:$D$567,MATCH(IF(ISNA(INDEX(KLAV!$B$2:$B$10,MATCH(IF(ISBLANK($D966)," ",$D966),KLAV!$A$2:$A$10,0))+INDEX(KLAV!$B$13:$B$21,MATCH(IF(ISBLANK($E966)," ",$E966),KLAV!$A$13:$A$21,0))+INDEX(KLAV!$B$24:$B$30,MATCH(IF(ISBLANK($F966)," ",$F966),KLAV!$A$24:$A$30,0))),999,INDEX(KLAV!$B$2:$B$10,MATCH(IF(ISBLANK($D966)," ",$D966),KLAV!$A$2:$A$10,0))+INDEX(KLAV!$B$13:$B$21,MATCH(IF(ISBLANK($E966)," ",$E966),KLAV!$A$13:$A$21,0))+INDEX(KLAV!$B$24:$B$30,MATCH(IF(ISBLANK($F966)," ",$F966),KLAV!$A$24:$A$30,0))),ESV!$E$1:$E$567,))</f>
        <v>nb</v>
      </c>
      <c r="R966" s="42"/>
      <c r="S966" s="42"/>
      <c r="U966" s="43"/>
      <c r="Z966" s="44"/>
      <c r="AA966" s="44"/>
      <c r="AB966" s="436"/>
      <c r="AC966" s="437"/>
      <c r="AD966" s="300"/>
      <c r="AE966" s="438"/>
      <c r="AF966" s="438"/>
      <c r="AG966" s="438"/>
      <c r="AH966" s="439"/>
      <c r="AI966" s="439"/>
      <c r="AJ966" s="439"/>
      <c r="AK966" s="439"/>
      <c r="BD966" s="44"/>
    </row>
    <row r="967" spans="1:56" ht="25.5" customHeight="1" x14ac:dyDescent="0.2">
      <c r="A967" s="32" t="str">
        <f>IF(OR('Rote Liste'!$BC967="H",'Rote Liste'!$BC967="V"),"",J967)</f>
        <v>nb</v>
      </c>
      <c r="B967" s="48" t="str">
        <f t="shared" si="16"/>
        <v/>
      </c>
      <c r="C967" s="49" t="s">
        <v>3179</v>
      </c>
      <c r="D967" s="50"/>
      <c r="E967" s="51"/>
      <c r="F967" s="52"/>
      <c r="G967" s="53"/>
      <c r="H967" s="53"/>
      <c r="I967" s="54"/>
      <c r="J967" s="54" t="str">
        <f>INDEX(ESV!$D$1:$D$567,MATCH(IF(ISNA(INDEX(KLAV!$B$2:$B$10,MATCH(IF(ISBLANK($D967)," ",$D967),KLAV!$A$2:$A$10,0))+INDEX(KLAV!$B$13:$B$21,MATCH(IF(ISBLANK($E967)," ",$E967),KLAV!$A$13:$A$21,0))+INDEX(KLAV!$B$24:$B$30,MATCH(IF(ISBLANK($F967)," ",$F967),KLAV!$A$24:$A$30,0))),999,INDEX(KLAV!$B$2:$B$10,MATCH(IF(ISBLANK($D967)," ",$D967),KLAV!$A$2:$A$10,0))+INDEX(KLAV!$B$13:$B$21,MATCH(IF(ISBLANK($E967)," ",$E967),KLAV!$A$13:$A$21,0))+INDEX(KLAV!$B$24:$B$30,MATCH(IF(ISBLANK($F967)," ",$F967),KLAV!$A$24:$A$30,0))),ESV!$E$1:$E$567,))</f>
        <v>nb</v>
      </c>
      <c r="R967" s="42"/>
      <c r="S967" s="42"/>
      <c r="U967" s="43"/>
      <c r="Z967" s="44"/>
      <c r="AA967" s="44"/>
      <c r="AB967" s="436"/>
      <c r="AC967" s="437"/>
      <c r="AD967" s="300"/>
      <c r="AE967" s="438"/>
      <c r="AF967" s="438"/>
      <c r="AG967" s="438"/>
      <c r="AH967" s="439"/>
      <c r="AI967" s="439"/>
      <c r="AJ967" s="439"/>
      <c r="AK967" s="439"/>
      <c r="BD967" s="44"/>
    </row>
    <row r="968" spans="1:56" ht="25.5" customHeight="1" x14ac:dyDescent="0.2">
      <c r="A968" s="32" t="str">
        <f>IF(OR('Rote Liste'!$BC968="H",'Rote Liste'!$BC968="V"),"",J968)</f>
        <v>nb</v>
      </c>
      <c r="B968" s="48" t="str">
        <f t="shared" si="16"/>
        <v/>
      </c>
      <c r="C968" s="49" t="s">
        <v>1079</v>
      </c>
      <c r="D968" s="50"/>
      <c r="E968" s="51"/>
      <c r="F968" s="52"/>
      <c r="G968" s="53"/>
      <c r="H968" s="53"/>
      <c r="I968" s="54"/>
      <c r="J968" s="54" t="str">
        <f>INDEX(ESV!$D$1:$D$567,MATCH(IF(ISNA(INDEX(KLAV!$B$2:$B$10,MATCH(IF(ISBLANK($D968)," ",$D968),KLAV!$A$2:$A$10,0))+INDEX(KLAV!$B$13:$B$21,MATCH(IF(ISBLANK($E968)," ",$E968),KLAV!$A$13:$A$21,0))+INDEX(KLAV!$B$24:$B$30,MATCH(IF(ISBLANK($F968)," ",$F968),KLAV!$A$24:$A$30,0))),999,INDEX(KLAV!$B$2:$B$10,MATCH(IF(ISBLANK($D968)," ",$D968),KLAV!$A$2:$A$10,0))+INDEX(KLAV!$B$13:$B$21,MATCH(IF(ISBLANK($E968)," ",$E968),KLAV!$A$13:$A$21,0))+INDEX(KLAV!$B$24:$B$30,MATCH(IF(ISBLANK($F968)," ",$F968),KLAV!$A$24:$A$30,0))),ESV!$E$1:$E$567,))</f>
        <v>nb</v>
      </c>
      <c r="R968" s="42"/>
      <c r="S968" s="42"/>
      <c r="U968" s="43"/>
      <c r="Z968" s="44"/>
      <c r="AA968" s="44"/>
      <c r="AB968" s="436"/>
      <c r="AC968" s="437"/>
      <c r="AD968" s="300"/>
      <c r="AE968" s="438"/>
      <c r="AF968" s="438"/>
      <c r="AG968" s="438"/>
      <c r="AH968" s="439"/>
      <c r="AI968" s="439"/>
      <c r="AJ968" s="439"/>
      <c r="AK968" s="439"/>
      <c r="BD968" s="44"/>
    </row>
    <row r="969" spans="1:56" ht="25.5" customHeight="1" x14ac:dyDescent="0.2">
      <c r="A969" s="32" t="str">
        <f>IF(OR('Rote Liste'!$BC969="H",'Rote Liste'!$BC969="V"),"",J969)</f>
        <v>nb</v>
      </c>
      <c r="B969" s="48" t="str">
        <f t="shared" si="16"/>
        <v/>
      </c>
      <c r="C969" s="49" t="s">
        <v>3076</v>
      </c>
      <c r="D969" s="50"/>
      <c r="E969" s="51"/>
      <c r="F969" s="52"/>
      <c r="G969" s="53"/>
      <c r="H969" s="53"/>
      <c r="I969" s="54"/>
      <c r="J969" s="54" t="str">
        <f>INDEX(ESV!$D$1:$D$567,MATCH(IF(ISNA(INDEX(KLAV!$B$2:$B$10,MATCH(IF(ISBLANK($D969)," ",$D969),KLAV!$A$2:$A$10,0))+INDEX(KLAV!$B$13:$B$21,MATCH(IF(ISBLANK($E969)," ",$E969),KLAV!$A$13:$A$21,0))+INDEX(KLAV!$B$24:$B$30,MATCH(IF(ISBLANK($F969)," ",$F969),KLAV!$A$24:$A$30,0))),999,INDEX(KLAV!$B$2:$B$10,MATCH(IF(ISBLANK($D969)," ",$D969),KLAV!$A$2:$A$10,0))+INDEX(KLAV!$B$13:$B$21,MATCH(IF(ISBLANK($E969)," ",$E969),KLAV!$A$13:$A$21,0))+INDEX(KLAV!$B$24:$B$30,MATCH(IF(ISBLANK($F969)," ",$F969),KLAV!$A$24:$A$30,0))),ESV!$E$1:$E$567,))</f>
        <v>nb</v>
      </c>
      <c r="R969" s="42"/>
      <c r="S969" s="42"/>
      <c r="U969" s="43"/>
      <c r="Z969" s="44"/>
      <c r="AA969" s="44"/>
      <c r="AB969" s="436"/>
      <c r="AC969" s="437"/>
      <c r="AD969" s="300"/>
      <c r="AE969" s="438"/>
      <c r="AF969" s="438"/>
      <c r="AG969" s="438"/>
      <c r="AH969" s="439"/>
      <c r="AI969" s="439"/>
      <c r="AJ969" s="439"/>
      <c r="AK969" s="439"/>
      <c r="BD969" s="44"/>
    </row>
    <row r="970" spans="1:56" ht="25.5" customHeight="1" x14ac:dyDescent="0.2">
      <c r="A970" s="32" t="str">
        <f>IF(OR('Rote Liste'!$BC970="H",'Rote Liste'!$BC970="V"),"",J970)</f>
        <v>nb</v>
      </c>
      <c r="B970" s="48" t="str">
        <f t="shared" si="16"/>
        <v/>
      </c>
      <c r="C970" s="49" t="s">
        <v>3255</v>
      </c>
      <c r="D970" s="50"/>
      <c r="E970" s="51"/>
      <c r="F970" s="52"/>
      <c r="G970" s="53"/>
      <c r="H970" s="53"/>
      <c r="I970" s="54"/>
      <c r="J970" s="54" t="str">
        <f>INDEX(ESV!$D$1:$D$567,MATCH(IF(ISNA(INDEX(KLAV!$B$2:$B$10,MATCH(IF(ISBLANK($D970)," ",$D970),KLAV!$A$2:$A$10,0))+INDEX(KLAV!$B$13:$B$21,MATCH(IF(ISBLANK($E970)," ",$E970),KLAV!$A$13:$A$21,0))+INDEX(KLAV!$B$24:$B$30,MATCH(IF(ISBLANK($F970)," ",$F970),KLAV!$A$24:$A$30,0))),999,INDEX(KLAV!$B$2:$B$10,MATCH(IF(ISBLANK($D970)," ",$D970),KLAV!$A$2:$A$10,0))+INDEX(KLAV!$B$13:$B$21,MATCH(IF(ISBLANK($E970)," ",$E970),KLAV!$A$13:$A$21,0))+INDEX(KLAV!$B$24:$B$30,MATCH(IF(ISBLANK($F970)," ",$F970),KLAV!$A$24:$A$30,0))),ESV!$E$1:$E$567,))</f>
        <v>nb</v>
      </c>
      <c r="R970" s="42"/>
      <c r="S970" s="42"/>
      <c r="U970" s="43"/>
      <c r="Z970" s="44"/>
      <c r="AA970" s="44"/>
      <c r="AB970" s="436"/>
      <c r="AC970" s="437"/>
      <c r="AD970" s="300"/>
      <c r="AE970" s="438"/>
      <c r="AF970" s="438"/>
      <c r="AG970" s="438"/>
      <c r="AH970" s="439"/>
      <c r="AI970" s="439"/>
      <c r="AJ970" s="439"/>
      <c r="AK970" s="439"/>
      <c r="BD970" s="44"/>
    </row>
    <row r="971" spans="1:56" ht="25.5" customHeight="1" x14ac:dyDescent="0.2">
      <c r="A971" s="32" t="str">
        <f>IF(OR('Rote Liste'!$BC971="H",'Rote Liste'!$BC971="V"),"",J971)</f>
        <v>nb</v>
      </c>
      <c r="B971" s="48" t="str">
        <f t="shared" si="16"/>
        <v/>
      </c>
      <c r="C971" s="49" t="s">
        <v>1080</v>
      </c>
      <c r="D971" s="50"/>
      <c r="E971" s="51"/>
      <c r="F971" s="52"/>
      <c r="G971" s="53"/>
      <c r="H971" s="53"/>
      <c r="I971" s="54"/>
      <c r="J971" s="54" t="str">
        <f>INDEX(ESV!$D$1:$D$567,MATCH(IF(ISNA(INDEX(KLAV!$B$2:$B$10,MATCH(IF(ISBLANK($D971)," ",$D971),KLAV!$A$2:$A$10,0))+INDEX(KLAV!$B$13:$B$21,MATCH(IF(ISBLANK($E971)," ",$E971),KLAV!$A$13:$A$21,0))+INDEX(KLAV!$B$24:$B$30,MATCH(IF(ISBLANK($F971)," ",$F971),KLAV!$A$24:$A$30,0))),999,INDEX(KLAV!$B$2:$B$10,MATCH(IF(ISBLANK($D971)," ",$D971),KLAV!$A$2:$A$10,0))+INDEX(KLAV!$B$13:$B$21,MATCH(IF(ISBLANK($E971)," ",$E971),KLAV!$A$13:$A$21,0))+INDEX(KLAV!$B$24:$B$30,MATCH(IF(ISBLANK($F971)," ",$F971),KLAV!$A$24:$A$30,0))),ESV!$E$1:$E$567,))</f>
        <v>nb</v>
      </c>
      <c r="R971" s="42"/>
      <c r="S971" s="42"/>
      <c r="U971" s="43"/>
      <c r="Z971" s="44"/>
      <c r="AA971" s="44"/>
      <c r="AB971" s="436"/>
      <c r="AC971" s="437"/>
      <c r="AD971" s="300"/>
      <c r="AE971" s="438"/>
      <c r="AF971" s="438"/>
      <c r="AG971" s="438"/>
      <c r="AH971" s="439"/>
      <c r="AI971" s="439"/>
      <c r="AJ971" s="439"/>
      <c r="AK971" s="439"/>
      <c r="BD971" s="44"/>
    </row>
    <row r="972" spans="1:56" ht="25.5" customHeight="1" x14ac:dyDescent="0.2">
      <c r="A972" s="32" t="str">
        <f>IF(OR('Rote Liste'!$BC972="H",'Rote Liste'!$BC972="V"),"",J972)</f>
        <v>nb</v>
      </c>
      <c r="B972" s="48" t="str">
        <f t="shared" si="16"/>
        <v/>
      </c>
      <c r="C972" s="49" t="s">
        <v>1081</v>
      </c>
      <c r="D972" s="50"/>
      <c r="E972" s="51"/>
      <c r="F972" s="52"/>
      <c r="G972" s="53"/>
      <c r="H972" s="53"/>
      <c r="I972" s="54"/>
      <c r="J972" s="54" t="str">
        <f>INDEX(ESV!$D$1:$D$567,MATCH(IF(ISNA(INDEX(KLAV!$B$2:$B$10,MATCH(IF(ISBLANK($D972)," ",$D972),KLAV!$A$2:$A$10,0))+INDEX(KLAV!$B$13:$B$21,MATCH(IF(ISBLANK($E972)," ",$E972),KLAV!$A$13:$A$21,0))+INDEX(KLAV!$B$24:$B$30,MATCH(IF(ISBLANK($F972)," ",$F972),KLAV!$A$24:$A$30,0))),999,INDEX(KLAV!$B$2:$B$10,MATCH(IF(ISBLANK($D972)," ",$D972),KLAV!$A$2:$A$10,0))+INDEX(KLAV!$B$13:$B$21,MATCH(IF(ISBLANK($E972)," ",$E972),KLAV!$A$13:$A$21,0))+INDEX(KLAV!$B$24:$B$30,MATCH(IF(ISBLANK($F972)," ",$F972),KLAV!$A$24:$A$30,0))),ESV!$E$1:$E$567,))</f>
        <v>nb</v>
      </c>
      <c r="R972" s="42"/>
      <c r="S972" s="42"/>
      <c r="U972" s="43"/>
      <c r="Z972" s="44"/>
      <c r="AA972" s="44"/>
      <c r="AB972" s="436"/>
      <c r="AC972" s="437"/>
      <c r="AD972" s="300"/>
      <c r="AE972" s="438"/>
      <c r="AF972" s="438"/>
      <c r="AG972" s="438"/>
      <c r="AH972" s="439"/>
      <c r="AI972" s="439"/>
      <c r="AJ972" s="439"/>
      <c r="AK972" s="439"/>
      <c r="BD972" s="44"/>
    </row>
    <row r="973" spans="1:56" ht="25.5" customHeight="1" x14ac:dyDescent="0.2">
      <c r="A973" s="32" t="str">
        <f>IF(OR('Rote Liste'!$BC973="H",'Rote Liste'!$BC973="V"),"",J973)</f>
        <v>nb</v>
      </c>
      <c r="B973" s="48" t="str">
        <f t="shared" si="16"/>
        <v/>
      </c>
      <c r="C973" s="49" t="s">
        <v>1082</v>
      </c>
      <c r="D973" s="50"/>
      <c r="E973" s="51"/>
      <c r="F973" s="52"/>
      <c r="G973" s="53"/>
      <c r="H973" s="53"/>
      <c r="I973" s="54"/>
      <c r="J973" s="54" t="str">
        <f>INDEX(ESV!$D$1:$D$567,MATCH(IF(ISNA(INDEX(KLAV!$B$2:$B$10,MATCH(IF(ISBLANK($D973)," ",$D973),KLAV!$A$2:$A$10,0))+INDEX(KLAV!$B$13:$B$21,MATCH(IF(ISBLANK($E973)," ",$E973),KLAV!$A$13:$A$21,0))+INDEX(KLAV!$B$24:$B$30,MATCH(IF(ISBLANK($F973)," ",$F973),KLAV!$A$24:$A$30,0))),999,INDEX(KLAV!$B$2:$B$10,MATCH(IF(ISBLANK($D973)," ",$D973),KLAV!$A$2:$A$10,0))+INDEX(KLAV!$B$13:$B$21,MATCH(IF(ISBLANK($E973)," ",$E973),KLAV!$A$13:$A$21,0))+INDEX(KLAV!$B$24:$B$30,MATCH(IF(ISBLANK($F973)," ",$F973),KLAV!$A$24:$A$30,0))),ESV!$E$1:$E$567,))</f>
        <v>nb</v>
      </c>
      <c r="R973" s="42"/>
      <c r="S973" s="42"/>
      <c r="U973" s="43"/>
      <c r="Z973" s="44"/>
      <c r="AA973" s="44"/>
      <c r="AB973" s="436"/>
      <c r="AC973" s="437"/>
      <c r="AD973" s="300"/>
      <c r="AE973" s="438"/>
      <c r="AF973" s="438"/>
      <c r="AG973" s="438"/>
      <c r="AH973" s="439"/>
      <c r="AI973" s="439"/>
      <c r="AJ973" s="439"/>
      <c r="AK973" s="439"/>
      <c r="BD973" s="44"/>
    </row>
    <row r="974" spans="1:56" ht="25.5" customHeight="1" x14ac:dyDescent="0.2">
      <c r="A974" s="32" t="str">
        <f>IF(OR('Rote Liste'!$BC974="H",'Rote Liste'!$BC974="V"),"",J974)</f>
        <v>nb</v>
      </c>
      <c r="B974" s="48" t="str">
        <f t="shared" si="16"/>
        <v/>
      </c>
      <c r="C974" s="49" t="s">
        <v>1083</v>
      </c>
      <c r="D974" s="50"/>
      <c r="E974" s="51"/>
      <c r="F974" s="52"/>
      <c r="G974" s="53"/>
      <c r="H974" s="53"/>
      <c r="I974" s="54"/>
      <c r="J974" s="54" t="str">
        <f>INDEX(ESV!$D$1:$D$567,MATCH(IF(ISNA(INDEX(KLAV!$B$2:$B$10,MATCH(IF(ISBLANK($D974)," ",$D974),KLAV!$A$2:$A$10,0))+INDEX(KLAV!$B$13:$B$21,MATCH(IF(ISBLANK($E974)," ",$E974),KLAV!$A$13:$A$21,0))+INDEX(KLAV!$B$24:$B$30,MATCH(IF(ISBLANK($F974)," ",$F974),KLAV!$A$24:$A$30,0))),999,INDEX(KLAV!$B$2:$B$10,MATCH(IF(ISBLANK($D974)," ",$D974),KLAV!$A$2:$A$10,0))+INDEX(KLAV!$B$13:$B$21,MATCH(IF(ISBLANK($E974)," ",$E974),KLAV!$A$13:$A$21,0))+INDEX(KLAV!$B$24:$B$30,MATCH(IF(ISBLANK($F974)," ",$F974),KLAV!$A$24:$A$30,0))),ESV!$E$1:$E$567,))</f>
        <v>nb</v>
      </c>
      <c r="R974" s="42"/>
      <c r="S974" s="42"/>
      <c r="U974" s="43"/>
      <c r="Z974" s="44"/>
      <c r="AA974" s="44"/>
      <c r="AB974" s="436"/>
      <c r="AC974" s="437"/>
      <c r="AD974" s="300"/>
      <c r="AE974" s="438"/>
      <c r="AF974" s="438"/>
      <c r="AG974" s="438"/>
      <c r="AH974" s="439"/>
      <c r="AI974" s="439"/>
      <c r="AJ974" s="439"/>
      <c r="AK974" s="439"/>
      <c r="BD974" s="44"/>
    </row>
    <row r="975" spans="1:56" ht="25.5" customHeight="1" x14ac:dyDescent="0.2">
      <c r="A975" s="32" t="str">
        <f>IF(OR('Rote Liste'!$BC975="H",'Rote Liste'!$BC975="V"),"",J975)</f>
        <v>nb</v>
      </c>
      <c r="B975" s="48" t="str">
        <f t="shared" si="16"/>
        <v/>
      </c>
      <c r="C975" s="49" t="s">
        <v>1084</v>
      </c>
      <c r="D975" s="50"/>
      <c r="E975" s="51"/>
      <c r="F975" s="52"/>
      <c r="G975" s="53"/>
      <c r="H975" s="53"/>
      <c r="I975" s="54"/>
      <c r="J975" s="54" t="str">
        <f>INDEX(ESV!$D$1:$D$567,MATCH(IF(ISNA(INDEX(KLAV!$B$2:$B$10,MATCH(IF(ISBLANK($D975)," ",$D975),KLAV!$A$2:$A$10,0))+INDEX(KLAV!$B$13:$B$21,MATCH(IF(ISBLANK($E975)," ",$E975),KLAV!$A$13:$A$21,0))+INDEX(KLAV!$B$24:$B$30,MATCH(IF(ISBLANK($F975)," ",$F975),KLAV!$A$24:$A$30,0))),999,INDEX(KLAV!$B$2:$B$10,MATCH(IF(ISBLANK($D975)," ",$D975),KLAV!$A$2:$A$10,0))+INDEX(KLAV!$B$13:$B$21,MATCH(IF(ISBLANK($E975)," ",$E975),KLAV!$A$13:$A$21,0))+INDEX(KLAV!$B$24:$B$30,MATCH(IF(ISBLANK($F975)," ",$F975),KLAV!$A$24:$A$30,0))),ESV!$E$1:$E$567,))</f>
        <v>nb</v>
      </c>
      <c r="R975" s="42"/>
      <c r="S975" s="42"/>
      <c r="U975" s="43"/>
      <c r="Z975" s="44"/>
      <c r="AA975" s="44"/>
      <c r="AB975" s="436"/>
      <c r="AC975" s="437"/>
      <c r="AD975" s="300"/>
      <c r="AE975" s="438"/>
      <c r="AF975" s="438"/>
      <c r="AG975" s="438"/>
      <c r="AH975" s="439"/>
      <c r="AI975" s="439"/>
      <c r="AJ975" s="439"/>
      <c r="AK975" s="439"/>
      <c r="BD975" s="44"/>
    </row>
    <row r="976" spans="1:56" ht="25.5" customHeight="1" x14ac:dyDescent="0.2">
      <c r="A976" s="32" t="str">
        <f>IF(OR('Rote Liste'!$BC976="H",'Rote Liste'!$BC976="V"),"",J976)</f>
        <v>nb</v>
      </c>
      <c r="B976" s="48" t="str">
        <f t="shared" si="16"/>
        <v/>
      </c>
      <c r="C976" s="49" t="s">
        <v>1085</v>
      </c>
      <c r="D976" s="50"/>
      <c r="E976" s="51"/>
      <c r="F976" s="52"/>
      <c r="G976" s="53"/>
      <c r="H976" s="53"/>
      <c r="I976" s="54"/>
      <c r="J976" s="54" t="str">
        <f>INDEX(ESV!$D$1:$D$567,MATCH(IF(ISNA(INDEX(KLAV!$B$2:$B$10,MATCH(IF(ISBLANK($D976)," ",$D976),KLAV!$A$2:$A$10,0))+INDEX(KLAV!$B$13:$B$21,MATCH(IF(ISBLANK($E976)," ",$E976),KLAV!$A$13:$A$21,0))+INDEX(KLAV!$B$24:$B$30,MATCH(IF(ISBLANK($F976)," ",$F976),KLAV!$A$24:$A$30,0))),999,INDEX(KLAV!$B$2:$B$10,MATCH(IF(ISBLANK($D976)," ",$D976),KLAV!$A$2:$A$10,0))+INDEX(KLAV!$B$13:$B$21,MATCH(IF(ISBLANK($E976)," ",$E976),KLAV!$A$13:$A$21,0))+INDEX(KLAV!$B$24:$B$30,MATCH(IF(ISBLANK($F976)," ",$F976),KLAV!$A$24:$A$30,0))),ESV!$E$1:$E$567,))</f>
        <v>nb</v>
      </c>
      <c r="R976" s="42"/>
      <c r="S976" s="42"/>
      <c r="U976" s="43"/>
      <c r="Z976" s="44"/>
      <c r="AA976" s="44"/>
      <c r="AB976" s="436"/>
      <c r="AC976" s="437"/>
      <c r="AD976" s="300"/>
      <c r="AE976" s="438"/>
      <c r="AF976" s="438"/>
      <c r="AG976" s="438"/>
      <c r="AH976" s="439"/>
      <c r="AI976" s="439"/>
      <c r="AJ976" s="439"/>
      <c r="AK976" s="439"/>
      <c r="BD976" s="44"/>
    </row>
    <row r="977" spans="1:56" ht="25.5" customHeight="1" x14ac:dyDescent="0.2">
      <c r="A977" s="32" t="str">
        <f>IF(OR('Rote Liste'!$BC977="H",'Rote Liste'!$BC977="V"),"",J977)</f>
        <v>nb</v>
      </c>
      <c r="B977" s="48" t="str">
        <f t="shared" si="16"/>
        <v/>
      </c>
      <c r="C977" s="49" t="s">
        <v>1086</v>
      </c>
      <c r="D977" s="50"/>
      <c r="E977" s="51"/>
      <c r="F977" s="52"/>
      <c r="G977" s="53"/>
      <c r="H977" s="53"/>
      <c r="I977" s="54"/>
      <c r="J977" s="54" t="str">
        <f>INDEX(ESV!$D$1:$D$567,MATCH(IF(ISNA(INDEX(KLAV!$B$2:$B$10,MATCH(IF(ISBLANK($D977)," ",$D977),KLAV!$A$2:$A$10,0))+INDEX(KLAV!$B$13:$B$21,MATCH(IF(ISBLANK($E977)," ",$E977),KLAV!$A$13:$A$21,0))+INDEX(KLAV!$B$24:$B$30,MATCH(IF(ISBLANK($F977)," ",$F977),KLAV!$A$24:$A$30,0))),999,INDEX(KLAV!$B$2:$B$10,MATCH(IF(ISBLANK($D977)," ",$D977),KLAV!$A$2:$A$10,0))+INDEX(KLAV!$B$13:$B$21,MATCH(IF(ISBLANK($E977)," ",$E977),KLAV!$A$13:$A$21,0))+INDEX(KLAV!$B$24:$B$30,MATCH(IF(ISBLANK($F977)," ",$F977),KLAV!$A$24:$A$30,0))),ESV!$E$1:$E$567,))</f>
        <v>nb</v>
      </c>
      <c r="R977" s="42"/>
      <c r="S977" s="42"/>
      <c r="U977" s="43"/>
      <c r="Z977" s="44"/>
      <c r="AA977" s="44"/>
      <c r="AB977" s="436"/>
      <c r="AC977" s="437"/>
      <c r="AD977" s="300"/>
      <c r="AE977" s="438"/>
      <c r="AF977" s="438"/>
      <c r="AG977" s="438"/>
      <c r="AH977" s="439"/>
      <c r="AI977" s="439"/>
      <c r="AJ977" s="439"/>
      <c r="AK977" s="439"/>
      <c r="BD977" s="44"/>
    </row>
    <row r="978" spans="1:56" ht="25.5" customHeight="1" x14ac:dyDescent="0.2">
      <c r="A978" s="32" t="str">
        <f>IF(OR('Rote Liste'!$BC978="H",'Rote Liste'!$BC978="V"),"",J978)</f>
        <v>nb</v>
      </c>
      <c r="B978" s="48" t="str">
        <f t="shared" si="16"/>
        <v/>
      </c>
      <c r="C978" s="49" t="s">
        <v>1087</v>
      </c>
      <c r="D978" s="50"/>
      <c r="E978" s="51"/>
      <c r="F978" s="52"/>
      <c r="G978" s="53"/>
      <c r="H978" s="53"/>
      <c r="I978" s="54"/>
      <c r="J978" s="54" t="str">
        <f>INDEX(ESV!$D$1:$D$567,MATCH(IF(ISNA(INDEX(KLAV!$B$2:$B$10,MATCH(IF(ISBLANK($D978)," ",$D978),KLAV!$A$2:$A$10,0))+INDEX(KLAV!$B$13:$B$21,MATCH(IF(ISBLANK($E978)," ",$E978),KLAV!$A$13:$A$21,0))+INDEX(KLAV!$B$24:$B$30,MATCH(IF(ISBLANK($F978)," ",$F978),KLAV!$A$24:$A$30,0))),999,INDEX(KLAV!$B$2:$B$10,MATCH(IF(ISBLANK($D978)," ",$D978),KLAV!$A$2:$A$10,0))+INDEX(KLAV!$B$13:$B$21,MATCH(IF(ISBLANK($E978)," ",$E978),KLAV!$A$13:$A$21,0))+INDEX(KLAV!$B$24:$B$30,MATCH(IF(ISBLANK($F978)," ",$F978),KLAV!$A$24:$A$30,0))),ESV!$E$1:$E$567,))</f>
        <v>nb</v>
      </c>
      <c r="R978" s="42"/>
      <c r="S978" s="42"/>
      <c r="U978" s="43"/>
      <c r="Z978" s="44"/>
      <c r="AA978" s="44"/>
      <c r="AB978" s="436"/>
      <c r="AC978" s="437"/>
      <c r="AD978" s="300"/>
      <c r="AE978" s="438"/>
      <c r="AF978" s="438"/>
      <c r="AG978" s="438"/>
      <c r="AH978" s="439"/>
      <c r="AI978" s="439"/>
      <c r="AJ978" s="439"/>
      <c r="AK978" s="439"/>
      <c r="BD978" s="44"/>
    </row>
    <row r="979" spans="1:56" ht="25.5" customHeight="1" x14ac:dyDescent="0.2">
      <c r="A979" s="32" t="str">
        <f>IF(OR('Rote Liste'!$BC979="H",'Rote Liste'!$BC979="V"),"",J979)</f>
        <v>nb</v>
      </c>
      <c r="B979" s="48" t="str">
        <f t="shared" si="16"/>
        <v/>
      </c>
      <c r="C979" s="49" t="s">
        <v>1088</v>
      </c>
      <c r="D979" s="50"/>
      <c r="E979" s="51"/>
      <c r="F979" s="52"/>
      <c r="G979" s="53"/>
      <c r="H979" s="53"/>
      <c r="I979" s="54"/>
      <c r="J979" s="54" t="str">
        <f>INDEX(ESV!$D$1:$D$567,MATCH(IF(ISNA(INDEX(KLAV!$B$2:$B$10,MATCH(IF(ISBLANK($D979)," ",$D979),KLAV!$A$2:$A$10,0))+INDEX(KLAV!$B$13:$B$21,MATCH(IF(ISBLANK($E979)," ",$E979),KLAV!$A$13:$A$21,0))+INDEX(KLAV!$B$24:$B$30,MATCH(IF(ISBLANK($F979)," ",$F979),KLAV!$A$24:$A$30,0))),999,INDEX(KLAV!$B$2:$B$10,MATCH(IF(ISBLANK($D979)," ",$D979),KLAV!$A$2:$A$10,0))+INDEX(KLAV!$B$13:$B$21,MATCH(IF(ISBLANK($E979)," ",$E979),KLAV!$A$13:$A$21,0))+INDEX(KLAV!$B$24:$B$30,MATCH(IF(ISBLANK($F979)," ",$F979),KLAV!$A$24:$A$30,0))),ESV!$E$1:$E$567,))</f>
        <v>nb</v>
      </c>
      <c r="R979" s="42"/>
      <c r="S979" s="42"/>
      <c r="U979" s="43"/>
      <c r="Z979" s="44"/>
      <c r="AA979" s="44"/>
      <c r="AB979" s="436"/>
      <c r="AC979" s="437"/>
      <c r="AD979" s="300"/>
      <c r="AE979" s="438"/>
      <c r="AF979" s="438"/>
      <c r="AG979" s="438"/>
      <c r="AH979" s="439"/>
      <c r="AI979" s="439"/>
      <c r="AJ979" s="439"/>
      <c r="AK979" s="439"/>
      <c r="BD979" s="44"/>
    </row>
    <row r="980" spans="1:56" ht="25.5" customHeight="1" x14ac:dyDescent="0.2">
      <c r="A980" s="32" t="str">
        <f>IF(OR('Rote Liste'!$BC980="H",'Rote Liste'!$BC980="V"),"",J980)</f>
        <v>nb</v>
      </c>
      <c r="B980" s="48" t="str">
        <f t="shared" si="16"/>
        <v/>
      </c>
      <c r="C980" s="49" t="s">
        <v>1089</v>
      </c>
      <c r="D980" s="50"/>
      <c r="E980" s="51"/>
      <c r="F980" s="52"/>
      <c r="G980" s="53"/>
      <c r="H980" s="53"/>
      <c r="I980" s="54"/>
      <c r="J980" s="54" t="str">
        <f>INDEX(ESV!$D$1:$D$567,MATCH(IF(ISNA(INDEX(KLAV!$B$2:$B$10,MATCH(IF(ISBLANK($D980)," ",$D980),KLAV!$A$2:$A$10,0))+INDEX(KLAV!$B$13:$B$21,MATCH(IF(ISBLANK($E980)," ",$E980),KLAV!$A$13:$A$21,0))+INDEX(KLAV!$B$24:$B$30,MATCH(IF(ISBLANK($F980)," ",$F980),KLAV!$A$24:$A$30,0))),999,INDEX(KLAV!$B$2:$B$10,MATCH(IF(ISBLANK($D980)," ",$D980),KLAV!$A$2:$A$10,0))+INDEX(KLAV!$B$13:$B$21,MATCH(IF(ISBLANK($E980)," ",$E980),KLAV!$A$13:$A$21,0))+INDEX(KLAV!$B$24:$B$30,MATCH(IF(ISBLANK($F980)," ",$F980),KLAV!$A$24:$A$30,0))),ESV!$E$1:$E$567,))</f>
        <v>nb</v>
      </c>
      <c r="R980" s="42"/>
      <c r="S980" s="42"/>
      <c r="U980" s="43"/>
      <c r="Z980" s="44"/>
      <c r="AA980" s="44"/>
      <c r="AB980" s="436"/>
      <c r="AC980" s="437"/>
      <c r="AD980" s="300"/>
      <c r="AE980" s="438"/>
      <c r="AF980" s="438"/>
      <c r="AG980" s="438"/>
      <c r="AH980" s="439"/>
      <c r="AI980" s="439"/>
      <c r="AJ980" s="439"/>
      <c r="AK980" s="439"/>
      <c r="BD980" s="44"/>
    </row>
    <row r="981" spans="1:56" ht="25.5" customHeight="1" x14ac:dyDescent="0.2">
      <c r="A981" s="32" t="str">
        <f>IF(OR('Rote Liste'!$BC981="H",'Rote Liste'!$BC981="V"),"",J981)</f>
        <v/>
      </c>
      <c r="B981" s="48" t="str">
        <f t="shared" si="16"/>
        <v/>
      </c>
      <c r="C981" s="49" t="s">
        <v>1090</v>
      </c>
      <c r="D981" s="50"/>
      <c r="E981" s="51"/>
      <c r="F981" s="52"/>
      <c r="G981" s="53"/>
      <c r="H981" s="53"/>
      <c r="I981" s="54"/>
      <c r="J981" s="54" t="str">
        <f>INDEX(ESV!$D$1:$D$567,MATCH(IF(ISNA(INDEX(KLAV!$B$2:$B$10,MATCH(IF(ISBLANK($D981)," ",$D981),KLAV!$A$2:$A$10,0))+INDEX(KLAV!$B$13:$B$21,MATCH(IF(ISBLANK($E981)," ",$E981),KLAV!$A$13:$A$21,0))+INDEX(KLAV!$B$24:$B$30,MATCH(IF(ISBLANK($F981)," ",$F981),KLAV!$A$24:$A$30,0))),999,INDEX(KLAV!$B$2:$B$10,MATCH(IF(ISBLANK($D981)," ",$D981),KLAV!$A$2:$A$10,0))+INDEX(KLAV!$B$13:$B$21,MATCH(IF(ISBLANK($E981)," ",$E981),KLAV!$A$13:$A$21,0))+INDEX(KLAV!$B$24:$B$30,MATCH(IF(ISBLANK($F981)," ",$F981),KLAV!$A$24:$A$30,0))),ESV!$E$1:$E$567,))</f>
        <v>nb</v>
      </c>
      <c r="R981" s="42"/>
      <c r="S981" s="42"/>
      <c r="U981" s="43"/>
      <c r="Z981" s="44"/>
      <c r="AA981" s="44"/>
      <c r="AB981" s="436"/>
      <c r="AC981" s="437"/>
      <c r="AD981" s="300"/>
      <c r="AE981" s="438"/>
      <c r="AF981" s="438"/>
      <c r="AG981" s="438"/>
      <c r="AH981" s="439"/>
      <c r="AI981" s="439"/>
      <c r="AJ981" s="439"/>
      <c r="AK981" s="439"/>
      <c r="BD981" s="44"/>
    </row>
    <row r="982" spans="1:56" ht="25.5" customHeight="1" x14ac:dyDescent="0.2">
      <c r="A982" s="32" t="str">
        <f>IF(OR('Rote Liste'!$BC982="H",'Rote Liste'!$BC982="V"),"",J982)</f>
        <v>nb</v>
      </c>
      <c r="B982" s="48" t="str">
        <f t="shared" si="16"/>
        <v/>
      </c>
      <c r="C982" s="49" t="s">
        <v>1091</v>
      </c>
      <c r="D982" s="50"/>
      <c r="E982" s="51"/>
      <c r="F982" s="52"/>
      <c r="G982" s="53"/>
      <c r="H982" s="53"/>
      <c r="I982" s="54"/>
      <c r="J982" s="54" t="str">
        <f>INDEX(ESV!$D$1:$D$567,MATCH(IF(ISNA(INDEX(KLAV!$B$2:$B$10,MATCH(IF(ISBLANK($D982)," ",$D982),KLAV!$A$2:$A$10,0))+INDEX(KLAV!$B$13:$B$21,MATCH(IF(ISBLANK($E982)," ",$E982),KLAV!$A$13:$A$21,0))+INDEX(KLAV!$B$24:$B$30,MATCH(IF(ISBLANK($F982)," ",$F982),KLAV!$A$24:$A$30,0))),999,INDEX(KLAV!$B$2:$B$10,MATCH(IF(ISBLANK($D982)," ",$D982),KLAV!$A$2:$A$10,0))+INDEX(KLAV!$B$13:$B$21,MATCH(IF(ISBLANK($E982)," ",$E982),KLAV!$A$13:$A$21,0))+INDEX(KLAV!$B$24:$B$30,MATCH(IF(ISBLANK($F982)," ",$F982),KLAV!$A$24:$A$30,0))),ESV!$E$1:$E$567,))</f>
        <v>nb</v>
      </c>
      <c r="R982" s="42"/>
      <c r="S982" s="42"/>
      <c r="U982" s="43"/>
      <c r="Z982" s="44"/>
      <c r="AA982" s="44"/>
      <c r="AB982" s="436"/>
      <c r="AC982" s="437"/>
      <c r="AD982" s="300"/>
      <c r="AE982" s="438"/>
      <c r="AF982" s="438"/>
      <c r="AG982" s="438"/>
      <c r="AH982" s="439"/>
      <c r="AI982" s="439"/>
      <c r="AJ982" s="439"/>
      <c r="AK982" s="439"/>
      <c r="BD982" s="44"/>
    </row>
    <row r="983" spans="1:56" ht="25.5" customHeight="1" x14ac:dyDescent="0.2">
      <c r="A983" s="32" t="str">
        <f>IF(OR('Rote Liste'!$BC983="H",'Rote Liste'!$BC983="V"),"",J983)</f>
        <v>nb</v>
      </c>
      <c r="B983" s="48" t="str">
        <f t="shared" si="16"/>
        <v/>
      </c>
      <c r="C983" s="49" t="s">
        <v>1092</v>
      </c>
      <c r="D983" s="50"/>
      <c r="E983" s="51"/>
      <c r="F983" s="52"/>
      <c r="G983" s="53"/>
      <c r="H983" s="53"/>
      <c r="I983" s="54"/>
      <c r="J983" s="54" t="str">
        <f>INDEX(ESV!$D$1:$D$567,MATCH(IF(ISNA(INDEX(KLAV!$B$2:$B$10,MATCH(IF(ISBLANK($D983)," ",$D983),KLAV!$A$2:$A$10,0))+INDEX(KLAV!$B$13:$B$21,MATCH(IF(ISBLANK($E983)," ",$E983),KLAV!$A$13:$A$21,0))+INDEX(KLAV!$B$24:$B$30,MATCH(IF(ISBLANK($F983)," ",$F983),KLAV!$A$24:$A$30,0))),999,INDEX(KLAV!$B$2:$B$10,MATCH(IF(ISBLANK($D983)," ",$D983),KLAV!$A$2:$A$10,0))+INDEX(KLAV!$B$13:$B$21,MATCH(IF(ISBLANK($E983)," ",$E983),KLAV!$A$13:$A$21,0))+INDEX(KLAV!$B$24:$B$30,MATCH(IF(ISBLANK($F983)," ",$F983),KLAV!$A$24:$A$30,0))),ESV!$E$1:$E$567,))</f>
        <v>nb</v>
      </c>
      <c r="R983" s="42"/>
      <c r="S983" s="42"/>
      <c r="U983" s="43"/>
      <c r="Z983" s="44"/>
      <c r="AA983" s="44"/>
      <c r="AB983" s="436"/>
      <c r="AC983" s="437"/>
      <c r="AD983" s="300"/>
      <c r="AE983" s="438"/>
      <c r="AF983" s="438"/>
      <c r="AG983" s="438"/>
      <c r="AH983" s="439"/>
      <c r="AI983" s="439"/>
      <c r="AJ983" s="439"/>
      <c r="AK983" s="439"/>
      <c r="BD983" s="44"/>
    </row>
    <row r="984" spans="1:56" ht="25.5" customHeight="1" x14ac:dyDescent="0.2">
      <c r="A984" s="32" t="str">
        <f>IF(OR('Rote Liste'!$BC984="H",'Rote Liste'!$BC984="V"),"",J984)</f>
        <v>nb</v>
      </c>
      <c r="B984" s="48" t="str">
        <f t="shared" si="16"/>
        <v/>
      </c>
      <c r="C984" s="49" t="s">
        <v>1093</v>
      </c>
      <c r="D984" s="50"/>
      <c r="E984" s="51"/>
      <c r="F984" s="52"/>
      <c r="G984" s="53"/>
      <c r="H984" s="53"/>
      <c r="I984" s="54"/>
      <c r="J984" s="54" t="str">
        <f>INDEX(ESV!$D$1:$D$567,MATCH(IF(ISNA(INDEX(KLAV!$B$2:$B$10,MATCH(IF(ISBLANK($D984)," ",$D984),KLAV!$A$2:$A$10,0))+INDEX(KLAV!$B$13:$B$21,MATCH(IF(ISBLANK($E984)," ",$E984),KLAV!$A$13:$A$21,0))+INDEX(KLAV!$B$24:$B$30,MATCH(IF(ISBLANK($F984)," ",$F984),KLAV!$A$24:$A$30,0))),999,INDEX(KLAV!$B$2:$B$10,MATCH(IF(ISBLANK($D984)," ",$D984),KLAV!$A$2:$A$10,0))+INDEX(KLAV!$B$13:$B$21,MATCH(IF(ISBLANK($E984)," ",$E984),KLAV!$A$13:$A$21,0))+INDEX(KLAV!$B$24:$B$30,MATCH(IF(ISBLANK($F984)," ",$F984),KLAV!$A$24:$A$30,0))),ESV!$E$1:$E$567,))</f>
        <v>nb</v>
      </c>
      <c r="R984" s="42"/>
      <c r="S984" s="42"/>
      <c r="U984" s="43"/>
      <c r="Z984" s="44"/>
      <c r="AA984" s="44"/>
      <c r="AB984" s="436"/>
      <c r="AC984" s="437"/>
      <c r="AD984" s="300"/>
      <c r="AE984" s="438"/>
      <c r="AF984" s="438"/>
      <c r="AG984" s="438"/>
      <c r="AH984" s="439"/>
      <c r="AI984" s="439"/>
      <c r="AJ984" s="439"/>
      <c r="AK984" s="439"/>
      <c r="BD984" s="44"/>
    </row>
    <row r="985" spans="1:56" ht="25.5" customHeight="1" x14ac:dyDescent="0.2">
      <c r="A985" s="32" t="str">
        <f>IF(OR('Rote Liste'!$BC985="H",'Rote Liste'!$BC985="V"),"",J985)</f>
        <v>nb</v>
      </c>
      <c r="B985" s="48" t="str">
        <f t="shared" si="16"/>
        <v/>
      </c>
      <c r="C985" s="49" t="s">
        <v>3181</v>
      </c>
      <c r="D985" s="50"/>
      <c r="E985" s="51"/>
      <c r="F985" s="52"/>
      <c r="G985" s="53"/>
      <c r="H985" s="53"/>
      <c r="I985" s="54"/>
      <c r="J985" s="54" t="str">
        <f>INDEX(ESV!$D$1:$D$567,MATCH(IF(ISNA(INDEX(KLAV!$B$2:$B$10,MATCH(IF(ISBLANK($D985)," ",$D985),KLAV!$A$2:$A$10,0))+INDEX(KLAV!$B$13:$B$21,MATCH(IF(ISBLANK($E985)," ",$E985),KLAV!$A$13:$A$21,0))+INDEX(KLAV!$B$24:$B$30,MATCH(IF(ISBLANK($F985)," ",$F985),KLAV!$A$24:$A$30,0))),999,INDEX(KLAV!$B$2:$B$10,MATCH(IF(ISBLANK($D985)," ",$D985),KLAV!$A$2:$A$10,0))+INDEX(KLAV!$B$13:$B$21,MATCH(IF(ISBLANK($E985)," ",$E985),KLAV!$A$13:$A$21,0))+INDEX(KLAV!$B$24:$B$30,MATCH(IF(ISBLANK($F985)," ",$F985),KLAV!$A$24:$A$30,0))),ESV!$E$1:$E$567,))</f>
        <v>nb</v>
      </c>
      <c r="R985" s="42"/>
      <c r="S985" s="42"/>
      <c r="U985" s="43"/>
      <c r="Z985" s="44"/>
      <c r="AA985" s="44"/>
      <c r="AB985" s="436"/>
      <c r="AC985" s="437"/>
      <c r="AD985" s="300"/>
      <c r="AE985" s="438"/>
      <c r="AF985" s="438"/>
      <c r="AG985" s="438"/>
      <c r="AH985" s="439"/>
      <c r="AI985" s="439"/>
      <c r="AJ985" s="439"/>
      <c r="AK985" s="439"/>
      <c r="BD985" s="44"/>
    </row>
    <row r="986" spans="1:56" ht="25.5" customHeight="1" x14ac:dyDescent="0.2">
      <c r="A986" s="32" t="str">
        <f>IF(OR('Rote Liste'!$BC986="H",'Rote Liste'!$BC986="V"),"",J986)</f>
        <v>nb</v>
      </c>
      <c r="B986" s="48" t="str">
        <f t="shared" si="16"/>
        <v/>
      </c>
      <c r="C986" s="49" t="s">
        <v>1094</v>
      </c>
      <c r="D986" s="50"/>
      <c r="E986" s="51"/>
      <c r="F986" s="52"/>
      <c r="G986" s="53"/>
      <c r="H986" s="53"/>
      <c r="I986" s="54"/>
      <c r="J986" s="54" t="str">
        <f>INDEX(ESV!$D$1:$D$567,MATCH(IF(ISNA(INDEX(KLAV!$B$2:$B$10,MATCH(IF(ISBLANK($D986)," ",$D986),KLAV!$A$2:$A$10,0))+INDEX(KLAV!$B$13:$B$21,MATCH(IF(ISBLANK($E986)," ",$E986),KLAV!$A$13:$A$21,0))+INDEX(KLAV!$B$24:$B$30,MATCH(IF(ISBLANK($F986)," ",$F986),KLAV!$A$24:$A$30,0))),999,INDEX(KLAV!$B$2:$B$10,MATCH(IF(ISBLANK($D986)," ",$D986),KLAV!$A$2:$A$10,0))+INDEX(KLAV!$B$13:$B$21,MATCH(IF(ISBLANK($E986)," ",$E986),KLAV!$A$13:$A$21,0))+INDEX(KLAV!$B$24:$B$30,MATCH(IF(ISBLANK($F986)," ",$F986),KLAV!$A$24:$A$30,0))),ESV!$E$1:$E$567,))</f>
        <v>nb</v>
      </c>
      <c r="R986" s="42"/>
      <c r="S986" s="42"/>
      <c r="U986" s="43"/>
      <c r="Z986" s="44"/>
      <c r="AA986" s="44"/>
      <c r="AB986" s="436"/>
      <c r="AC986" s="437"/>
      <c r="AD986" s="300"/>
      <c r="AE986" s="438"/>
      <c r="AF986" s="438"/>
      <c r="AG986" s="438"/>
      <c r="AH986" s="439"/>
      <c r="AI986" s="439"/>
      <c r="AJ986" s="439"/>
      <c r="AK986" s="439"/>
      <c r="BD986" s="44"/>
    </row>
    <row r="987" spans="1:56" ht="25.5" customHeight="1" x14ac:dyDescent="0.2">
      <c r="A987" s="32" t="str">
        <f>IF(OR('Rote Liste'!$BC987="H",'Rote Liste'!$BC987="V"),"",J987)</f>
        <v>nb</v>
      </c>
      <c r="B987" s="48" t="str">
        <f t="shared" si="16"/>
        <v/>
      </c>
      <c r="C987" s="49" t="s">
        <v>1095</v>
      </c>
      <c r="D987" s="50"/>
      <c r="E987" s="51"/>
      <c r="F987" s="52"/>
      <c r="G987" s="53"/>
      <c r="H987" s="53"/>
      <c r="I987" s="54"/>
      <c r="J987" s="54" t="str">
        <f>INDEX(ESV!$D$1:$D$567,MATCH(IF(ISNA(INDEX(KLAV!$B$2:$B$10,MATCH(IF(ISBLANK($D987)," ",$D987),KLAV!$A$2:$A$10,0))+INDEX(KLAV!$B$13:$B$21,MATCH(IF(ISBLANK($E987)," ",$E987),KLAV!$A$13:$A$21,0))+INDEX(KLAV!$B$24:$B$30,MATCH(IF(ISBLANK($F987)," ",$F987),KLAV!$A$24:$A$30,0))),999,INDEX(KLAV!$B$2:$B$10,MATCH(IF(ISBLANK($D987)," ",$D987),KLAV!$A$2:$A$10,0))+INDEX(KLAV!$B$13:$B$21,MATCH(IF(ISBLANK($E987)," ",$E987),KLAV!$A$13:$A$21,0))+INDEX(KLAV!$B$24:$B$30,MATCH(IF(ISBLANK($F987)," ",$F987),KLAV!$A$24:$A$30,0))),ESV!$E$1:$E$567,))</f>
        <v>nb</v>
      </c>
      <c r="R987" s="42"/>
      <c r="S987" s="42"/>
      <c r="U987" s="43"/>
      <c r="Z987" s="44"/>
      <c r="AA987" s="44"/>
      <c r="AB987" s="436"/>
      <c r="AC987" s="437"/>
      <c r="AD987" s="300"/>
      <c r="AE987" s="438"/>
      <c r="AF987" s="438"/>
      <c r="AG987" s="438"/>
      <c r="AH987" s="439"/>
      <c r="AI987" s="439"/>
      <c r="AJ987" s="439"/>
      <c r="AK987" s="439"/>
      <c r="BD987" s="44"/>
    </row>
    <row r="988" spans="1:56" ht="25.5" customHeight="1" x14ac:dyDescent="0.2">
      <c r="A988" s="32" t="str">
        <f>IF(OR('Rote Liste'!$BC988="H",'Rote Liste'!$BC988="V"),"",J988)</f>
        <v>nb</v>
      </c>
      <c r="B988" s="48" t="str">
        <f t="shared" si="16"/>
        <v/>
      </c>
      <c r="C988" s="49" t="s">
        <v>3077</v>
      </c>
      <c r="D988" s="50"/>
      <c r="E988" s="51"/>
      <c r="F988" s="52"/>
      <c r="G988" s="53"/>
      <c r="H988" s="53"/>
      <c r="I988" s="54"/>
      <c r="J988" s="54" t="str">
        <f>INDEX(ESV!$D$1:$D$567,MATCH(IF(ISNA(INDEX(KLAV!$B$2:$B$10,MATCH(IF(ISBLANK($D988)," ",$D988),KLAV!$A$2:$A$10,0))+INDEX(KLAV!$B$13:$B$21,MATCH(IF(ISBLANK($E988)," ",$E988),KLAV!$A$13:$A$21,0))+INDEX(KLAV!$B$24:$B$30,MATCH(IF(ISBLANK($F988)," ",$F988),KLAV!$A$24:$A$30,0))),999,INDEX(KLAV!$B$2:$B$10,MATCH(IF(ISBLANK($D988)," ",$D988),KLAV!$A$2:$A$10,0))+INDEX(KLAV!$B$13:$B$21,MATCH(IF(ISBLANK($E988)," ",$E988),KLAV!$A$13:$A$21,0))+INDEX(KLAV!$B$24:$B$30,MATCH(IF(ISBLANK($F988)," ",$F988),KLAV!$A$24:$A$30,0))),ESV!$E$1:$E$567,))</f>
        <v>nb</v>
      </c>
      <c r="R988" s="42"/>
      <c r="S988" s="42"/>
      <c r="U988" s="43"/>
      <c r="Z988" s="44"/>
      <c r="AA988" s="44"/>
      <c r="AB988" s="436"/>
      <c r="AC988" s="437"/>
      <c r="AD988" s="300"/>
      <c r="AE988" s="438"/>
      <c r="AF988" s="438"/>
      <c r="AG988" s="438"/>
      <c r="AH988" s="439"/>
      <c r="AI988" s="439"/>
      <c r="AJ988" s="439"/>
      <c r="AK988" s="439"/>
      <c r="BD988" s="44"/>
    </row>
    <row r="989" spans="1:56" ht="25.5" customHeight="1" x14ac:dyDescent="0.2">
      <c r="A989" s="32" t="str">
        <f>IF(OR('Rote Liste'!$BC989="H",'Rote Liste'!$BC989="V"),"",J989)</f>
        <v>nb</v>
      </c>
      <c r="B989" s="48" t="str">
        <f t="shared" si="16"/>
        <v/>
      </c>
      <c r="C989" s="49" t="s">
        <v>1096</v>
      </c>
      <c r="D989" s="50"/>
      <c r="E989" s="51"/>
      <c r="F989" s="52"/>
      <c r="G989" s="53"/>
      <c r="H989" s="53"/>
      <c r="I989" s="54"/>
      <c r="J989" s="54" t="str">
        <f>INDEX(ESV!$D$1:$D$567,MATCH(IF(ISNA(INDEX(KLAV!$B$2:$B$10,MATCH(IF(ISBLANK($D989)," ",$D989),KLAV!$A$2:$A$10,0))+INDEX(KLAV!$B$13:$B$21,MATCH(IF(ISBLANK($E989)," ",$E989),KLAV!$A$13:$A$21,0))+INDEX(KLAV!$B$24:$B$30,MATCH(IF(ISBLANK($F989)," ",$F989),KLAV!$A$24:$A$30,0))),999,INDEX(KLAV!$B$2:$B$10,MATCH(IF(ISBLANK($D989)," ",$D989),KLAV!$A$2:$A$10,0))+INDEX(KLAV!$B$13:$B$21,MATCH(IF(ISBLANK($E989)," ",$E989),KLAV!$A$13:$A$21,0))+INDEX(KLAV!$B$24:$B$30,MATCH(IF(ISBLANK($F989)," ",$F989),KLAV!$A$24:$A$30,0))),ESV!$E$1:$E$567,))</f>
        <v>nb</v>
      </c>
      <c r="R989" s="42"/>
      <c r="S989" s="42"/>
      <c r="U989" s="43"/>
      <c r="Z989" s="44"/>
      <c r="AA989" s="44"/>
      <c r="AB989" s="436"/>
      <c r="AC989" s="437"/>
      <c r="AD989" s="300"/>
      <c r="AE989" s="438"/>
      <c r="AF989" s="438"/>
      <c r="AG989" s="438"/>
      <c r="AH989" s="439"/>
      <c r="AI989" s="439"/>
      <c r="AJ989" s="439"/>
      <c r="AK989" s="439"/>
      <c r="BD989" s="44"/>
    </row>
    <row r="990" spans="1:56" ht="25.5" customHeight="1" x14ac:dyDescent="0.2">
      <c r="A990" s="32" t="str">
        <f>IF(OR('Rote Liste'!$BC990="H",'Rote Liste'!$BC990="V"),"",J990)</f>
        <v>nb</v>
      </c>
      <c r="B990" s="48" t="str">
        <f t="shared" si="16"/>
        <v/>
      </c>
      <c r="C990" s="49" t="s">
        <v>1097</v>
      </c>
      <c r="D990" s="50"/>
      <c r="E990" s="51"/>
      <c r="F990" s="52"/>
      <c r="G990" s="53"/>
      <c r="H990" s="53"/>
      <c r="I990" s="54"/>
      <c r="J990" s="54" t="str">
        <f>INDEX(ESV!$D$1:$D$567,MATCH(IF(ISNA(INDEX(KLAV!$B$2:$B$10,MATCH(IF(ISBLANK($D990)," ",$D990),KLAV!$A$2:$A$10,0))+INDEX(KLAV!$B$13:$B$21,MATCH(IF(ISBLANK($E990)," ",$E990),KLAV!$A$13:$A$21,0))+INDEX(KLAV!$B$24:$B$30,MATCH(IF(ISBLANK($F990)," ",$F990),KLAV!$A$24:$A$30,0))),999,INDEX(KLAV!$B$2:$B$10,MATCH(IF(ISBLANK($D990)," ",$D990),KLAV!$A$2:$A$10,0))+INDEX(KLAV!$B$13:$B$21,MATCH(IF(ISBLANK($E990)," ",$E990),KLAV!$A$13:$A$21,0))+INDEX(KLAV!$B$24:$B$30,MATCH(IF(ISBLANK($F990)," ",$F990),KLAV!$A$24:$A$30,0))),ESV!$E$1:$E$567,))</f>
        <v>nb</v>
      </c>
      <c r="R990" s="42"/>
      <c r="S990" s="42"/>
      <c r="U990" s="43"/>
      <c r="Z990" s="44"/>
      <c r="AA990" s="44"/>
      <c r="AB990" s="436"/>
      <c r="AC990" s="437"/>
      <c r="AD990" s="300"/>
      <c r="AE990" s="438"/>
      <c r="AF990" s="438"/>
      <c r="AG990" s="438"/>
      <c r="AH990" s="439"/>
      <c r="AI990" s="439"/>
      <c r="AJ990" s="439"/>
      <c r="AK990" s="439"/>
      <c r="BD990" s="44"/>
    </row>
    <row r="991" spans="1:56" ht="25.5" customHeight="1" x14ac:dyDescent="0.2">
      <c r="A991" s="32" t="str">
        <f>IF(OR('Rote Liste'!$BC991="H",'Rote Liste'!$BC991="V"),"",J991)</f>
        <v>nb</v>
      </c>
      <c r="B991" s="48" t="str">
        <f t="shared" si="16"/>
        <v/>
      </c>
      <c r="C991" s="49" t="s">
        <v>1098</v>
      </c>
      <c r="D991" s="50"/>
      <c r="E991" s="51"/>
      <c r="F991" s="52"/>
      <c r="G991" s="53"/>
      <c r="H991" s="53"/>
      <c r="I991" s="54"/>
      <c r="J991" s="54" t="str">
        <f>INDEX(ESV!$D$1:$D$567,MATCH(IF(ISNA(INDEX(KLAV!$B$2:$B$10,MATCH(IF(ISBLANK($D991)," ",$D991),KLAV!$A$2:$A$10,0))+INDEX(KLAV!$B$13:$B$21,MATCH(IF(ISBLANK($E991)," ",$E991),KLAV!$A$13:$A$21,0))+INDEX(KLAV!$B$24:$B$30,MATCH(IF(ISBLANK($F991)," ",$F991),KLAV!$A$24:$A$30,0))),999,INDEX(KLAV!$B$2:$B$10,MATCH(IF(ISBLANK($D991)," ",$D991),KLAV!$A$2:$A$10,0))+INDEX(KLAV!$B$13:$B$21,MATCH(IF(ISBLANK($E991)," ",$E991),KLAV!$A$13:$A$21,0))+INDEX(KLAV!$B$24:$B$30,MATCH(IF(ISBLANK($F991)," ",$F991),KLAV!$A$24:$A$30,0))),ESV!$E$1:$E$567,))</f>
        <v>nb</v>
      </c>
      <c r="R991" s="42"/>
      <c r="S991" s="42"/>
      <c r="U991" s="43"/>
      <c r="Z991" s="44"/>
      <c r="AA991" s="44"/>
      <c r="AB991" s="436"/>
      <c r="AC991" s="437"/>
      <c r="AD991" s="300"/>
      <c r="AE991" s="438"/>
      <c r="AF991" s="438"/>
      <c r="AG991" s="438"/>
      <c r="AH991" s="439"/>
      <c r="AI991" s="439"/>
      <c r="AJ991" s="439"/>
      <c r="AK991" s="439"/>
      <c r="BD991" s="44"/>
    </row>
    <row r="992" spans="1:56" ht="25.5" customHeight="1" x14ac:dyDescent="0.2">
      <c r="A992" s="32" t="str">
        <f>IF(OR('Rote Liste'!$BC992="H",'Rote Liste'!$BC992="V"),"",J992)</f>
        <v>nb</v>
      </c>
      <c r="B992" s="48" t="str">
        <f t="shared" si="16"/>
        <v/>
      </c>
      <c r="C992" s="49" t="s">
        <v>1099</v>
      </c>
      <c r="D992" s="50"/>
      <c r="E992" s="51"/>
      <c r="F992" s="52"/>
      <c r="G992" s="53"/>
      <c r="H992" s="53"/>
      <c r="I992" s="54"/>
      <c r="J992" s="54" t="str">
        <f>INDEX(ESV!$D$1:$D$567,MATCH(IF(ISNA(INDEX(KLAV!$B$2:$B$10,MATCH(IF(ISBLANK($D992)," ",$D992),KLAV!$A$2:$A$10,0))+INDEX(KLAV!$B$13:$B$21,MATCH(IF(ISBLANK($E992)," ",$E992),KLAV!$A$13:$A$21,0))+INDEX(KLAV!$B$24:$B$30,MATCH(IF(ISBLANK($F992)," ",$F992),KLAV!$A$24:$A$30,0))),999,INDEX(KLAV!$B$2:$B$10,MATCH(IF(ISBLANK($D992)," ",$D992),KLAV!$A$2:$A$10,0))+INDEX(KLAV!$B$13:$B$21,MATCH(IF(ISBLANK($E992)," ",$E992),KLAV!$A$13:$A$21,0))+INDEX(KLAV!$B$24:$B$30,MATCH(IF(ISBLANK($F992)," ",$F992),KLAV!$A$24:$A$30,0))),ESV!$E$1:$E$567,))</f>
        <v>nb</v>
      </c>
      <c r="R992" s="42"/>
      <c r="S992" s="42"/>
      <c r="U992" s="43"/>
      <c r="Z992" s="44"/>
      <c r="AA992" s="44"/>
      <c r="AB992" s="436"/>
      <c r="AC992" s="437"/>
      <c r="AD992" s="300"/>
      <c r="AE992" s="438"/>
      <c r="AF992" s="438"/>
      <c r="AG992" s="438"/>
      <c r="AH992" s="439"/>
      <c r="AI992" s="439"/>
      <c r="AJ992" s="439"/>
      <c r="AK992" s="439"/>
      <c r="BD992" s="44"/>
    </row>
    <row r="993" spans="1:56" ht="25.5" customHeight="1" x14ac:dyDescent="0.2">
      <c r="A993" s="32" t="str">
        <f>IF(OR('Rote Liste'!$BC993="H",'Rote Liste'!$BC993="V"),"",J993)</f>
        <v>nb</v>
      </c>
      <c r="B993" s="48" t="str">
        <f t="shared" si="16"/>
        <v/>
      </c>
      <c r="C993" s="49" t="s">
        <v>1100</v>
      </c>
      <c r="D993" s="50"/>
      <c r="E993" s="51"/>
      <c r="F993" s="52"/>
      <c r="G993" s="53"/>
      <c r="H993" s="53"/>
      <c r="I993" s="54"/>
      <c r="J993" s="54" t="str">
        <f>INDEX(ESV!$D$1:$D$567,MATCH(IF(ISNA(INDEX(KLAV!$B$2:$B$10,MATCH(IF(ISBLANK($D993)," ",$D993),KLAV!$A$2:$A$10,0))+INDEX(KLAV!$B$13:$B$21,MATCH(IF(ISBLANK($E993)," ",$E993),KLAV!$A$13:$A$21,0))+INDEX(KLAV!$B$24:$B$30,MATCH(IF(ISBLANK($F993)," ",$F993),KLAV!$A$24:$A$30,0))),999,INDEX(KLAV!$B$2:$B$10,MATCH(IF(ISBLANK($D993)," ",$D993),KLAV!$A$2:$A$10,0))+INDEX(KLAV!$B$13:$B$21,MATCH(IF(ISBLANK($E993)," ",$E993),KLAV!$A$13:$A$21,0))+INDEX(KLAV!$B$24:$B$30,MATCH(IF(ISBLANK($F993)," ",$F993),KLAV!$A$24:$A$30,0))),ESV!$E$1:$E$567,))</f>
        <v>nb</v>
      </c>
      <c r="R993" s="42"/>
      <c r="S993" s="42"/>
      <c r="U993" s="43"/>
      <c r="Z993" s="44"/>
      <c r="AA993" s="44"/>
      <c r="AB993" s="436"/>
      <c r="AC993" s="437"/>
      <c r="AD993" s="300"/>
      <c r="AE993" s="438"/>
      <c r="AF993" s="438"/>
      <c r="AG993" s="438"/>
      <c r="AH993" s="439"/>
      <c r="AI993" s="439"/>
      <c r="AJ993" s="439"/>
      <c r="AK993" s="439"/>
      <c r="BD993" s="44"/>
    </row>
    <row r="994" spans="1:56" ht="25.5" customHeight="1" x14ac:dyDescent="0.2">
      <c r="A994" s="32" t="str">
        <f>IF(OR('Rote Liste'!$BC994="H",'Rote Liste'!$BC994="V"),"",J994)</f>
        <v>nb</v>
      </c>
      <c r="B994" s="48" t="str">
        <f t="shared" si="16"/>
        <v/>
      </c>
      <c r="C994" s="49" t="s">
        <v>1101</v>
      </c>
      <c r="D994" s="50"/>
      <c r="E994" s="51"/>
      <c r="F994" s="52"/>
      <c r="G994" s="53"/>
      <c r="H994" s="53"/>
      <c r="I994" s="54"/>
      <c r="J994" s="54" t="str">
        <f>INDEX(ESV!$D$1:$D$567,MATCH(IF(ISNA(INDEX(KLAV!$B$2:$B$10,MATCH(IF(ISBLANK($D994)," ",$D994),KLAV!$A$2:$A$10,0))+INDEX(KLAV!$B$13:$B$21,MATCH(IF(ISBLANK($E994)," ",$E994),KLAV!$A$13:$A$21,0))+INDEX(KLAV!$B$24:$B$30,MATCH(IF(ISBLANK($F994)," ",$F994),KLAV!$A$24:$A$30,0))),999,INDEX(KLAV!$B$2:$B$10,MATCH(IF(ISBLANK($D994)," ",$D994),KLAV!$A$2:$A$10,0))+INDEX(KLAV!$B$13:$B$21,MATCH(IF(ISBLANK($E994)," ",$E994),KLAV!$A$13:$A$21,0))+INDEX(KLAV!$B$24:$B$30,MATCH(IF(ISBLANK($F994)," ",$F994),KLAV!$A$24:$A$30,0))),ESV!$E$1:$E$567,))</f>
        <v>nb</v>
      </c>
      <c r="R994" s="42"/>
      <c r="S994" s="42"/>
      <c r="U994" s="43"/>
      <c r="Z994" s="44"/>
      <c r="AA994" s="44"/>
      <c r="AB994" s="436"/>
      <c r="AC994" s="437"/>
      <c r="AD994" s="300"/>
      <c r="AE994" s="438"/>
      <c r="AF994" s="438"/>
      <c r="AG994" s="438"/>
      <c r="AH994" s="439"/>
      <c r="AI994" s="439"/>
      <c r="AJ994" s="439"/>
      <c r="AK994" s="439"/>
      <c r="BD994" s="44"/>
    </row>
    <row r="995" spans="1:56" ht="25.5" customHeight="1" x14ac:dyDescent="0.2">
      <c r="A995" s="32" t="str">
        <f>IF(OR('Rote Liste'!$BC995="H",'Rote Liste'!$BC995="V"),"",J995)</f>
        <v>nb</v>
      </c>
      <c r="B995" s="48" t="str">
        <f>IF(D995="AE?","E?",IF(D995="AE","E",""))</f>
        <v/>
      </c>
      <c r="C995" s="49" t="s">
        <v>3232</v>
      </c>
      <c r="D995" s="50"/>
      <c r="E995" s="51"/>
      <c r="F995" s="52"/>
      <c r="G995" s="53"/>
      <c r="H995" s="53"/>
      <c r="I995" s="54"/>
      <c r="J995" s="54" t="str">
        <f>INDEX(ESV!$D$1:$D$567,MATCH(IF(ISNA(INDEX(KLAV!$B$2:$B$10,MATCH(IF(ISBLANK($D995)," ",$D995),KLAV!$A$2:$A$10,0))+INDEX(KLAV!$B$13:$B$21,MATCH(IF(ISBLANK($E995)," ",$E995),KLAV!$A$13:$A$21,0))+INDEX(KLAV!$B$24:$B$30,MATCH(IF(ISBLANK($F995)," ",$F995),KLAV!$A$24:$A$30,0))),999,INDEX(KLAV!$B$2:$B$10,MATCH(IF(ISBLANK($D995)," ",$D995),KLAV!$A$2:$A$10,0))+INDEX(KLAV!$B$13:$B$21,MATCH(IF(ISBLANK($E995)," ",$E995),KLAV!$A$13:$A$21,0))+INDEX(KLAV!$B$24:$B$30,MATCH(IF(ISBLANK($F995)," ",$F995),KLAV!$A$24:$A$30,0))),ESV!$E$1:$E$567,))</f>
        <v>nb</v>
      </c>
      <c r="R995" s="42"/>
      <c r="S995" s="42"/>
      <c r="U995" s="43"/>
      <c r="Z995" s="44"/>
      <c r="AA995" s="44"/>
      <c r="AB995" s="436"/>
      <c r="AC995" s="437"/>
      <c r="AD995" s="300"/>
      <c r="AE995" s="438"/>
      <c r="AF995" s="438"/>
      <c r="AG995" s="438"/>
      <c r="AH995" s="439"/>
      <c r="AI995" s="439"/>
      <c r="AJ995" s="439"/>
      <c r="AK995" s="439"/>
      <c r="BD995" s="44"/>
    </row>
    <row r="996" spans="1:56" ht="25.5" customHeight="1" x14ac:dyDescent="0.2">
      <c r="A996" s="32" t="str">
        <f>IF(OR('Rote Liste'!$BC996="H",'Rote Liste'!$BC996="V"),"",J996)</f>
        <v>nb</v>
      </c>
      <c r="B996" s="48" t="str">
        <f t="shared" si="16"/>
        <v/>
      </c>
      <c r="C996" s="49" t="s">
        <v>1102</v>
      </c>
      <c r="D996" s="50"/>
      <c r="E996" s="51"/>
      <c r="F996" s="52"/>
      <c r="G996" s="53"/>
      <c r="H996" s="53"/>
      <c r="I996" s="54"/>
      <c r="J996" s="54" t="str">
        <f>INDEX(ESV!$D$1:$D$567,MATCH(IF(ISNA(INDEX(KLAV!$B$2:$B$10,MATCH(IF(ISBLANK($D996)," ",$D996),KLAV!$A$2:$A$10,0))+INDEX(KLAV!$B$13:$B$21,MATCH(IF(ISBLANK($E996)," ",$E996),KLAV!$A$13:$A$21,0))+INDEX(KLAV!$B$24:$B$30,MATCH(IF(ISBLANK($F996)," ",$F996),KLAV!$A$24:$A$30,0))),999,INDEX(KLAV!$B$2:$B$10,MATCH(IF(ISBLANK($D996)," ",$D996),KLAV!$A$2:$A$10,0))+INDEX(KLAV!$B$13:$B$21,MATCH(IF(ISBLANK($E996)," ",$E996),KLAV!$A$13:$A$21,0))+INDEX(KLAV!$B$24:$B$30,MATCH(IF(ISBLANK($F996)," ",$F996),KLAV!$A$24:$A$30,0))),ESV!$E$1:$E$567,))</f>
        <v>nb</v>
      </c>
      <c r="R996" s="42"/>
      <c r="S996" s="42"/>
      <c r="U996" s="43"/>
      <c r="Z996" s="44"/>
      <c r="AA996" s="44"/>
      <c r="AB996" s="436"/>
      <c r="AC996" s="437"/>
      <c r="AD996" s="300"/>
      <c r="AE996" s="438"/>
      <c r="AF996" s="438"/>
      <c r="AG996" s="438"/>
      <c r="AH996" s="439"/>
      <c r="AI996" s="439"/>
      <c r="AJ996" s="439"/>
      <c r="AK996" s="439"/>
      <c r="BD996" s="44"/>
    </row>
    <row r="997" spans="1:56" ht="25.5" customHeight="1" x14ac:dyDescent="0.2">
      <c r="A997" s="32" t="str">
        <f>IF(OR('Rote Liste'!$BC997="H",'Rote Liste'!$BC997="V"),"",J997)</f>
        <v>nb</v>
      </c>
      <c r="B997" s="48" t="str">
        <f t="shared" si="16"/>
        <v/>
      </c>
      <c r="C997" s="49" t="s">
        <v>1103</v>
      </c>
      <c r="D997" s="50"/>
      <c r="E997" s="51"/>
      <c r="F997" s="52"/>
      <c r="G997" s="53"/>
      <c r="H997" s="53"/>
      <c r="I997" s="54"/>
      <c r="J997" s="54" t="str">
        <f>INDEX(ESV!$D$1:$D$567,MATCH(IF(ISNA(INDEX(KLAV!$B$2:$B$10,MATCH(IF(ISBLANK($D997)," ",$D997),KLAV!$A$2:$A$10,0))+INDEX(KLAV!$B$13:$B$21,MATCH(IF(ISBLANK($E997)," ",$E997),KLAV!$A$13:$A$21,0))+INDEX(KLAV!$B$24:$B$30,MATCH(IF(ISBLANK($F997)," ",$F997),KLAV!$A$24:$A$30,0))),999,INDEX(KLAV!$B$2:$B$10,MATCH(IF(ISBLANK($D997)," ",$D997),KLAV!$A$2:$A$10,0))+INDEX(KLAV!$B$13:$B$21,MATCH(IF(ISBLANK($E997)," ",$E997),KLAV!$A$13:$A$21,0))+INDEX(KLAV!$B$24:$B$30,MATCH(IF(ISBLANK($F997)," ",$F997),KLAV!$A$24:$A$30,0))),ESV!$E$1:$E$567,))</f>
        <v>nb</v>
      </c>
      <c r="R997" s="42"/>
      <c r="S997" s="42"/>
      <c r="U997" s="43"/>
      <c r="Z997" s="44"/>
      <c r="AA997" s="44"/>
      <c r="AB997" s="436"/>
      <c r="AC997" s="437"/>
      <c r="AD997" s="300"/>
      <c r="AE997" s="438"/>
      <c r="AF997" s="438"/>
      <c r="AG997" s="438"/>
      <c r="AH997" s="439"/>
      <c r="AI997" s="439"/>
      <c r="AJ997" s="439"/>
      <c r="AK997" s="439"/>
      <c r="BD997" s="44"/>
    </row>
    <row r="998" spans="1:56" ht="25.5" customHeight="1" x14ac:dyDescent="0.2">
      <c r="A998" s="32" t="str">
        <f>IF(OR('Rote Liste'!$BC998="H",'Rote Liste'!$BC998="V"),"",J998)</f>
        <v>nb</v>
      </c>
      <c r="B998" s="48" t="str">
        <f t="shared" si="16"/>
        <v/>
      </c>
      <c r="C998" s="49" t="s">
        <v>1104</v>
      </c>
      <c r="D998" s="50"/>
      <c r="E998" s="51"/>
      <c r="F998" s="52"/>
      <c r="G998" s="53"/>
      <c r="H998" s="53"/>
      <c r="I998" s="54"/>
      <c r="J998" s="54" t="str">
        <f>INDEX(ESV!$D$1:$D$567,MATCH(IF(ISNA(INDEX(KLAV!$B$2:$B$10,MATCH(IF(ISBLANK($D998)," ",$D998),KLAV!$A$2:$A$10,0))+INDEX(KLAV!$B$13:$B$21,MATCH(IF(ISBLANK($E998)," ",$E998),KLAV!$A$13:$A$21,0))+INDEX(KLAV!$B$24:$B$30,MATCH(IF(ISBLANK($F998)," ",$F998),KLAV!$A$24:$A$30,0))),999,INDEX(KLAV!$B$2:$B$10,MATCH(IF(ISBLANK($D998)," ",$D998),KLAV!$A$2:$A$10,0))+INDEX(KLAV!$B$13:$B$21,MATCH(IF(ISBLANK($E998)," ",$E998),KLAV!$A$13:$A$21,0))+INDEX(KLAV!$B$24:$B$30,MATCH(IF(ISBLANK($F998)," ",$F998),KLAV!$A$24:$A$30,0))),ESV!$E$1:$E$567,))</f>
        <v>nb</v>
      </c>
      <c r="R998" s="42"/>
      <c r="S998" s="42"/>
      <c r="U998" s="43"/>
      <c r="Z998" s="44"/>
      <c r="AA998" s="44"/>
      <c r="AB998" s="436"/>
      <c r="AC998" s="437"/>
      <c r="AD998" s="300"/>
      <c r="AE998" s="438"/>
      <c r="AF998" s="438"/>
      <c r="AG998" s="438"/>
      <c r="AH998" s="439"/>
      <c r="AI998" s="439"/>
      <c r="AJ998" s="439"/>
      <c r="AK998" s="439"/>
      <c r="BD998" s="44"/>
    </row>
    <row r="999" spans="1:56" ht="25.5" customHeight="1" x14ac:dyDescent="0.2">
      <c r="A999" s="32" t="str">
        <f>IF(OR('Rote Liste'!$BC999="H",'Rote Liste'!$BC999="V"),"",J999)</f>
        <v>nb</v>
      </c>
      <c r="B999" s="48" t="str">
        <f t="shared" si="16"/>
        <v/>
      </c>
      <c r="C999" s="49" t="s">
        <v>1105</v>
      </c>
      <c r="D999" s="50"/>
      <c r="E999" s="51"/>
      <c r="F999" s="52"/>
      <c r="G999" s="53"/>
      <c r="H999" s="53"/>
      <c r="I999" s="54"/>
      <c r="J999" s="54" t="str">
        <f>INDEX(ESV!$D$1:$D$567,MATCH(IF(ISNA(INDEX(KLAV!$B$2:$B$10,MATCH(IF(ISBLANK($D999)," ",$D999),KLAV!$A$2:$A$10,0))+INDEX(KLAV!$B$13:$B$21,MATCH(IF(ISBLANK($E999)," ",$E999),KLAV!$A$13:$A$21,0))+INDEX(KLAV!$B$24:$B$30,MATCH(IF(ISBLANK($F999)," ",$F999),KLAV!$A$24:$A$30,0))),999,INDEX(KLAV!$B$2:$B$10,MATCH(IF(ISBLANK($D999)," ",$D999),KLAV!$A$2:$A$10,0))+INDEX(KLAV!$B$13:$B$21,MATCH(IF(ISBLANK($E999)," ",$E999),KLAV!$A$13:$A$21,0))+INDEX(KLAV!$B$24:$B$30,MATCH(IF(ISBLANK($F999)," ",$F999),KLAV!$A$24:$A$30,0))),ESV!$E$1:$E$567,))</f>
        <v>nb</v>
      </c>
      <c r="R999" s="42"/>
      <c r="S999" s="42"/>
      <c r="U999" s="43"/>
      <c r="Z999" s="44"/>
      <c r="AA999" s="44"/>
      <c r="AB999" s="436"/>
      <c r="AC999" s="437"/>
      <c r="AD999" s="300"/>
      <c r="AE999" s="438"/>
      <c r="AF999" s="438"/>
      <c r="AG999" s="438"/>
      <c r="AH999" s="439"/>
      <c r="AI999" s="439"/>
      <c r="AJ999" s="439"/>
      <c r="AK999" s="439"/>
      <c r="BD999" s="44"/>
    </row>
    <row r="1000" spans="1:56" ht="25.5" customHeight="1" x14ac:dyDescent="0.2">
      <c r="A1000" s="32" t="str">
        <f>IF(OR('Rote Liste'!$BC1000="H",'Rote Liste'!$BC1000="V"),"",J1000)</f>
        <v>nb</v>
      </c>
      <c r="B1000" s="48" t="str">
        <f t="shared" si="16"/>
        <v/>
      </c>
      <c r="C1000" s="49" t="s">
        <v>1106</v>
      </c>
      <c r="D1000" s="50"/>
      <c r="E1000" s="51"/>
      <c r="F1000" s="52"/>
      <c r="G1000" s="53"/>
      <c r="H1000" s="53"/>
      <c r="I1000" s="54"/>
      <c r="J1000" s="54" t="str">
        <f>INDEX(ESV!$D$1:$D$567,MATCH(IF(ISNA(INDEX(KLAV!$B$2:$B$10,MATCH(IF(ISBLANK($D1000)," ",$D1000),KLAV!$A$2:$A$10,0))+INDEX(KLAV!$B$13:$B$21,MATCH(IF(ISBLANK($E1000)," ",$E1000),KLAV!$A$13:$A$21,0))+INDEX(KLAV!$B$24:$B$30,MATCH(IF(ISBLANK($F1000)," ",$F1000),KLAV!$A$24:$A$30,0))),999,INDEX(KLAV!$B$2:$B$10,MATCH(IF(ISBLANK($D1000)," ",$D1000),KLAV!$A$2:$A$10,0))+INDEX(KLAV!$B$13:$B$21,MATCH(IF(ISBLANK($E1000)," ",$E1000),KLAV!$A$13:$A$21,0))+INDEX(KLAV!$B$24:$B$30,MATCH(IF(ISBLANK($F1000)," ",$F1000),KLAV!$A$24:$A$30,0))),ESV!$E$1:$E$567,))</f>
        <v>nb</v>
      </c>
      <c r="R1000" s="42"/>
      <c r="S1000" s="42"/>
      <c r="U1000" s="43"/>
      <c r="Z1000" s="44"/>
      <c r="AA1000" s="44"/>
      <c r="AB1000" s="436"/>
      <c r="AC1000" s="437"/>
      <c r="AD1000" s="300"/>
      <c r="AE1000" s="438"/>
      <c r="AF1000" s="438"/>
      <c r="AG1000" s="438"/>
      <c r="AH1000" s="439"/>
      <c r="AI1000" s="439"/>
      <c r="AJ1000" s="439"/>
      <c r="AK1000" s="439"/>
      <c r="BD1000" s="44"/>
    </row>
    <row r="1001" spans="1:56" ht="25.5" customHeight="1" x14ac:dyDescent="0.2">
      <c r="A1001" s="32" t="str">
        <f>IF(OR('Rote Liste'!$BC1001="H",'Rote Liste'!$BC1001="V"),"",J1001)</f>
        <v>nb</v>
      </c>
      <c r="B1001" s="48" t="str">
        <f t="shared" si="16"/>
        <v/>
      </c>
      <c r="C1001" s="49" t="s">
        <v>1107</v>
      </c>
      <c r="D1001" s="50"/>
      <c r="E1001" s="51"/>
      <c r="F1001" s="52"/>
      <c r="G1001" s="53"/>
      <c r="H1001" s="53"/>
      <c r="I1001" s="54"/>
      <c r="J1001" s="54" t="str">
        <f>INDEX(ESV!$D$1:$D$567,MATCH(IF(ISNA(INDEX(KLAV!$B$2:$B$10,MATCH(IF(ISBLANK($D1001)," ",$D1001),KLAV!$A$2:$A$10,0))+INDEX(KLAV!$B$13:$B$21,MATCH(IF(ISBLANK($E1001)," ",$E1001),KLAV!$A$13:$A$21,0))+INDEX(KLAV!$B$24:$B$30,MATCH(IF(ISBLANK($F1001)," ",$F1001),KLAV!$A$24:$A$30,0))),999,INDEX(KLAV!$B$2:$B$10,MATCH(IF(ISBLANK($D1001)," ",$D1001),KLAV!$A$2:$A$10,0))+INDEX(KLAV!$B$13:$B$21,MATCH(IF(ISBLANK($E1001)," ",$E1001),KLAV!$A$13:$A$21,0))+INDEX(KLAV!$B$24:$B$30,MATCH(IF(ISBLANK($F1001)," ",$F1001),KLAV!$A$24:$A$30,0))),ESV!$E$1:$E$567,))</f>
        <v>nb</v>
      </c>
      <c r="R1001" s="42"/>
      <c r="S1001" s="42"/>
      <c r="U1001" s="43"/>
      <c r="Z1001" s="44"/>
      <c r="AA1001" s="44"/>
      <c r="AB1001" s="436"/>
      <c r="AC1001" s="437"/>
      <c r="AD1001" s="300"/>
      <c r="AE1001" s="438"/>
      <c r="AF1001" s="438"/>
      <c r="AG1001" s="438"/>
      <c r="AH1001" s="439"/>
      <c r="AI1001" s="439"/>
      <c r="AJ1001" s="439"/>
      <c r="AK1001" s="439"/>
      <c r="BD1001" s="44"/>
    </row>
    <row r="1002" spans="1:56" ht="25.5" customHeight="1" x14ac:dyDescent="0.2">
      <c r="A1002" s="32" t="str">
        <f>IF(OR('Rote Liste'!$BC1002="H",'Rote Liste'!$BC1002="V"),"",J1002)</f>
        <v>nb</v>
      </c>
      <c r="B1002" s="48" t="str">
        <f t="shared" si="16"/>
        <v/>
      </c>
      <c r="C1002" s="49" t="s">
        <v>1108</v>
      </c>
      <c r="D1002" s="50"/>
      <c r="E1002" s="51"/>
      <c r="F1002" s="52"/>
      <c r="G1002" s="53"/>
      <c r="H1002" s="53"/>
      <c r="I1002" s="54"/>
      <c r="J1002" s="54" t="str">
        <f>INDEX(ESV!$D$1:$D$567,MATCH(IF(ISNA(INDEX(KLAV!$B$2:$B$10,MATCH(IF(ISBLANK($D1002)," ",$D1002),KLAV!$A$2:$A$10,0))+INDEX(KLAV!$B$13:$B$21,MATCH(IF(ISBLANK($E1002)," ",$E1002),KLAV!$A$13:$A$21,0))+INDEX(KLAV!$B$24:$B$30,MATCH(IF(ISBLANK($F1002)," ",$F1002),KLAV!$A$24:$A$30,0))),999,INDEX(KLAV!$B$2:$B$10,MATCH(IF(ISBLANK($D1002)," ",$D1002),KLAV!$A$2:$A$10,0))+INDEX(KLAV!$B$13:$B$21,MATCH(IF(ISBLANK($E1002)," ",$E1002),KLAV!$A$13:$A$21,0))+INDEX(KLAV!$B$24:$B$30,MATCH(IF(ISBLANK($F1002)," ",$F1002),KLAV!$A$24:$A$30,0))),ESV!$E$1:$E$567,))</f>
        <v>nb</v>
      </c>
      <c r="R1002" s="42"/>
      <c r="S1002" s="42"/>
      <c r="U1002" s="43"/>
      <c r="Z1002" s="44"/>
      <c r="AA1002" s="44"/>
      <c r="AB1002" s="436"/>
      <c r="AC1002" s="437"/>
      <c r="AD1002" s="300"/>
      <c r="AE1002" s="438"/>
      <c r="AF1002" s="438"/>
      <c r="AG1002" s="438"/>
      <c r="AH1002" s="439"/>
      <c r="AI1002" s="439"/>
      <c r="AJ1002" s="439"/>
      <c r="AK1002" s="439"/>
      <c r="BD1002" s="44"/>
    </row>
    <row r="1003" spans="1:56" ht="25.5" customHeight="1" x14ac:dyDescent="0.2">
      <c r="A1003" s="32" t="str">
        <f>IF(OR('Rote Liste'!$BC1003="H",'Rote Liste'!$BC1003="V"),"",J1003)</f>
        <v>nb</v>
      </c>
      <c r="B1003" s="48" t="str">
        <f t="shared" si="16"/>
        <v/>
      </c>
      <c r="C1003" s="49" t="s">
        <v>1109</v>
      </c>
      <c r="D1003" s="50"/>
      <c r="E1003" s="51"/>
      <c r="F1003" s="52"/>
      <c r="G1003" s="53"/>
      <c r="H1003" s="53"/>
      <c r="I1003" s="54"/>
      <c r="J1003" s="54" t="str">
        <f>INDEX(ESV!$D$1:$D$567,MATCH(IF(ISNA(INDEX(KLAV!$B$2:$B$10,MATCH(IF(ISBLANK($D1003)," ",$D1003),KLAV!$A$2:$A$10,0))+INDEX(KLAV!$B$13:$B$21,MATCH(IF(ISBLANK($E1003)," ",$E1003),KLAV!$A$13:$A$21,0))+INDEX(KLAV!$B$24:$B$30,MATCH(IF(ISBLANK($F1003)," ",$F1003),KLAV!$A$24:$A$30,0))),999,INDEX(KLAV!$B$2:$B$10,MATCH(IF(ISBLANK($D1003)," ",$D1003),KLAV!$A$2:$A$10,0))+INDEX(KLAV!$B$13:$B$21,MATCH(IF(ISBLANK($E1003)," ",$E1003),KLAV!$A$13:$A$21,0))+INDEX(KLAV!$B$24:$B$30,MATCH(IF(ISBLANK($F1003)," ",$F1003),KLAV!$A$24:$A$30,0))),ESV!$E$1:$E$567,))</f>
        <v>nb</v>
      </c>
      <c r="R1003" s="42"/>
      <c r="S1003" s="42"/>
      <c r="U1003" s="43"/>
      <c r="Z1003" s="44"/>
      <c r="AA1003" s="44"/>
      <c r="AB1003" s="436"/>
      <c r="AC1003" s="437"/>
      <c r="AD1003" s="300"/>
      <c r="AE1003" s="438"/>
      <c r="AF1003" s="438"/>
      <c r="AG1003" s="438"/>
      <c r="AH1003" s="439"/>
      <c r="AI1003" s="439"/>
      <c r="AJ1003" s="439"/>
      <c r="AK1003" s="439"/>
      <c r="BD1003" s="44"/>
    </row>
    <row r="1004" spans="1:56" ht="25.5" customHeight="1" x14ac:dyDescent="0.2">
      <c r="A1004" s="32" t="str">
        <f>IF(OR('Rote Liste'!$BC1004="H",'Rote Liste'!$BC1004="V"),"",J1004)</f>
        <v>nb</v>
      </c>
      <c r="B1004" s="48" t="str">
        <f t="shared" si="16"/>
        <v/>
      </c>
      <c r="C1004" s="49" t="s">
        <v>1110</v>
      </c>
      <c r="D1004" s="50"/>
      <c r="E1004" s="51"/>
      <c r="F1004" s="52"/>
      <c r="G1004" s="53"/>
      <c r="H1004" s="53"/>
      <c r="I1004" s="54"/>
      <c r="J1004" s="54" t="str">
        <f>INDEX(ESV!$D$1:$D$567,MATCH(IF(ISNA(INDEX(KLAV!$B$2:$B$10,MATCH(IF(ISBLANK($D1004)," ",$D1004),KLAV!$A$2:$A$10,0))+INDEX(KLAV!$B$13:$B$21,MATCH(IF(ISBLANK($E1004)," ",$E1004),KLAV!$A$13:$A$21,0))+INDEX(KLAV!$B$24:$B$30,MATCH(IF(ISBLANK($F1004)," ",$F1004),KLAV!$A$24:$A$30,0))),999,INDEX(KLAV!$B$2:$B$10,MATCH(IF(ISBLANK($D1004)," ",$D1004),KLAV!$A$2:$A$10,0))+INDEX(KLAV!$B$13:$B$21,MATCH(IF(ISBLANK($E1004)," ",$E1004),KLAV!$A$13:$A$21,0))+INDEX(KLAV!$B$24:$B$30,MATCH(IF(ISBLANK($F1004)," ",$F1004),KLAV!$A$24:$A$30,0))),ESV!$E$1:$E$567,))</f>
        <v>nb</v>
      </c>
      <c r="R1004" s="42"/>
      <c r="S1004" s="42"/>
      <c r="U1004" s="43"/>
      <c r="Z1004" s="44"/>
      <c r="AA1004" s="44"/>
      <c r="AB1004" s="436"/>
      <c r="AC1004" s="437"/>
      <c r="AD1004" s="300"/>
      <c r="AE1004" s="438"/>
      <c r="AF1004" s="438"/>
      <c r="AG1004" s="438"/>
      <c r="AH1004" s="439"/>
      <c r="AI1004" s="439"/>
      <c r="AJ1004" s="439"/>
      <c r="AK1004" s="439"/>
      <c r="BD1004" s="44"/>
    </row>
    <row r="1005" spans="1:56" ht="25.5" customHeight="1" x14ac:dyDescent="0.2">
      <c r="A1005" s="32" t="str">
        <f>IF(OR('Rote Liste'!$BC1005="H",'Rote Liste'!$BC1005="V"),"",J1005)</f>
        <v>nb</v>
      </c>
      <c r="B1005" s="48" t="str">
        <f t="shared" si="16"/>
        <v/>
      </c>
      <c r="C1005" s="49" t="s">
        <v>1111</v>
      </c>
      <c r="D1005" s="50"/>
      <c r="E1005" s="51"/>
      <c r="F1005" s="52"/>
      <c r="G1005" s="53"/>
      <c r="H1005" s="53"/>
      <c r="I1005" s="54"/>
      <c r="J1005" s="54" t="str">
        <f>INDEX(ESV!$D$1:$D$567,MATCH(IF(ISNA(INDEX(KLAV!$B$2:$B$10,MATCH(IF(ISBLANK($D1005)," ",$D1005),KLAV!$A$2:$A$10,0))+INDEX(KLAV!$B$13:$B$21,MATCH(IF(ISBLANK($E1005)," ",$E1005),KLAV!$A$13:$A$21,0))+INDEX(KLAV!$B$24:$B$30,MATCH(IF(ISBLANK($F1005)," ",$F1005),KLAV!$A$24:$A$30,0))),999,INDEX(KLAV!$B$2:$B$10,MATCH(IF(ISBLANK($D1005)," ",$D1005),KLAV!$A$2:$A$10,0))+INDEX(KLAV!$B$13:$B$21,MATCH(IF(ISBLANK($E1005)," ",$E1005),KLAV!$A$13:$A$21,0))+INDEX(KLAV!$B$24:$B$30,MATCH(IF(ISBLANK($F1005)," ",$F1005),KLAV!$A$24:$A$30,0))),ESV!$E$1:$E$567,))</f>
        <v>nb</v>
      </c>
      <c r="R1005" s="42"/>
      <c r="S1005" s="42"/>
      <c r="U1005" s="43"/>
      <c r="Z1005" s="44"/>
      <c r="AA1005" s="44"/>
      <c r="AB1005" s="436"/>
      <c r="AC1005" s="437"/>
      <c r="AD1005" s="300"/>
      <c r="AE1005" s="438"/>
      <c r="AF1005" s="438"/>
      <c r="AG1005" s="438"/>
      <c r="AH1005" s="439"/>
      <c r="AI1005" s="439"/>
      <c r="AJ1005" s="439"/>
      <c r="AK1005" s="439"/>
      <c r="BD1005" s="44"/>
    </row>
    <row r="1006" spans="1:56" ht="25.5" customHeight="1" x14ac:dyDescent="0.2">
      <c r="A1006" s="32" t="str">
        <f>IF(OR('Rote Liste'!$BC1006="H",'Rote Liste'!$BC1006="V"),"",J1006)</f>
        <v>nb</v>
      </c>
      <c r="B1006" s="48" t="str">
        <f t="shared" si="16"/>
        <v/>
      </c>
      <c r="C1006" s="49" t="s">
        <v>1112</v>
      </c>
      <c r="D1006" s="50"/>
      <c r="E1006" s="51"/>
      <c r="F1006" s="52"/>
      <c r="G1006" s="53"/>
      <c r="H1006" s="53"/>
      <c r="I1006" s="54"/>
      <c r="J1006" s="54" t="str">
        <f>INDEX(ESV!$D$1:$D$567,MATCH(IF(ISNA(INDEX(KLAV!$B$2:$B$10,MATCH(IF(ISBLANK($D1006)," ",$D1006),KLAV!$A$2:$A$10,0))+INDEX(KLAV!$B$13:$B$21,MATCH(IF(ISBLANK($E1006)," ",$E1006),KLAV!$A$13:$A$21,0))+INDEX(KLAV!$B$24:$B$30,MATCH(IF(ISBLANK($F1006)," ",$F1006),KLAV!$A$24:$A$30,0))),999,INDEX(KLAV!$B$2:$B$10,MATCH(IF(ISBLANK($D1006)," ",$D1006),KLAV!$A$2:$A$10,0))+INDEX(KLAV!$B$13:$B$21,MATCH(IF(ISBLANK($E1006)," ",$E1006),KLAV!$A$13:$A$21,0))+INDEX(KLAV!$B$24:$B$30,MATCH(IF(ISBLANK($F1006)," ",$F1006),KLAV!$A$24:$A$30,0))),ESV!$E$1:$E$567,))</f>
        <v>nb</v>
      </c>
      <c r="R1006" s="42"/>
      <c r="S1006" s="42"/>
      <c r="U1006" s="43"/>
      <c r="Z1006" s="44"/>
      <c r="AA1006" s="44"/>
      <c r="AB1006" s="436"/>
      <c r="AC1006" s="437"/>
      <c r="AD1006" s="300"/>
      <c r="AE1006" s="438"/>
      <c r="AF1006" s="438"/>
      <c r="AG1006" s="438"/>
      <c r="AH1006" s="439"/>
      <c r="AI1006" s="439"/>
      <c r="AJ1006" s="439"/>
      <c r="AK1006" s="439"/>
      <c r="BD1006" s="44"/>
    </row>
    <row r="1007" spans="1:56" ht="25.5" customHeight="1" x14ac:dyDescent="0.2">
      <c r="A1007" s="32" t="str">
        <f>IF(OR('Rote Liste'!$BC1007="H",'Rote Liste'!$BC1007="V"),"",J1007)</f>
        <v>nb</v>
      </c>
      <c r="B1007" s="48" t="str">
        <f t="shared" si="16"/>
        <v/>
      </c>
      <c r="C1007" s="49" t="s">
        <v>1113</v>
      </c>
      <c r="D1007" s="50"/>
      <c r="E1007" s="51"/>
      <c r="F1007" s="52"/>
      <c r="G1007" s="53"/>
      <c r="H1007" s="53"/>
      <c r="I1007" s="54"/>
      <c r="J1007" s="54" t="str">
        <f>INDEX(ESV!$D$1:$D$567,MATCH(IF(ISNA(INDEX(KLAV!$B$2:$B$10,MATCH(IF(ISBLANK($D1007)," ",$D1007),KLAV!$A$2:$A$10,0))+INDEX(KLAV!$B$13:$B$21,MATCH(IF(ISBLANK($E1007)," ",$E1007),KLAV!$A$13:$A$21,0))+INDEX(KLAV!$B$24:$B$30,MATCH(IF(ISBLANK($F1007)," ",$F1007),KLAV!$A$24:$A$30,0))),999,INDEX(KLAV!$B$2:$B$10,MATCH(IF(ISBLANK($D1007)," ",$D1007),KLAV!$A$2:$A$10,0))+INDEX(KLAV!$B$13:$B$21,MATCH(IF(ISBLANK($E1007)," ",$E1007),KLAV!$A$13:$A$21,0))+INDEX(KLAV!$B$24:$B$30,MATCH(IF(ISBLANK($F1007)," ",$F1007),KLAV!$A$24:$A$30,0))),ESV!$E$1:$E$567,))</f>
        <v>nb</v>
      </c>
      <c r="R1007" s="42"/>
      <c r="S1007" s="42"/>
      <c r="U1007" s="43"/>
      <c r="Z1007" s="44"/>
      <c r="AA1007" s="44"/>
      <c r="AB1007" s="436"/>
      <c r="AC1007" s="437"/>
      <c r="AD1007" s="300"/>
      <c r="AE1007" s="438"/>
      <c r="AF1007" s="438"/>
      <c r="AG1007" s="438"/>
      <c r="AH1007" s="439"/>
      <c r="AI1007" s="439"/>
      <c r="AJ1007" s="439"/>
      <c r="AK1007" s="439"/>
      <c r="BD1007" s="44"/>
    </row>
    <row r="1008" spans="1:56" ht="25.5" customHeight="1" x14ac:dyDescent="0.2">
      <c r="A1008" s="32" t="str">
        <f>IF(OR('Rote Liste'!$BC1008="H",'Rote Liste'!$BC1008="V"),"",J1008)</f>
        <v>nb</v>
      </c>
      <c r="B1008" s="48" t="str">
        <f t="shared" si="16"/>
        <v/>
      </c>
      <c r="C1008" s="49" t="s">
        <v>1114</v>
      </c>
      <c r="D1008" s="50"/>
      <c r="E1008" s="51"/>
      <c r="F1008" s="52"/>
      <c r="G1008" s="53"/>
      <c r="H1008" s="53"/>
      <c r="I1008" s="54"/>
      <c r="J1008" s="54" t="str">
        <f>INDEX(ESV!$D$1:$D$567,MATCH(IF(ISNA(INDEX(KLAV!$B$2:$B$10,MATCH(IF(ISBLANK($D1008)," ",$D1008),KLAV!$A$2:$A$10,0))+INDEX(KLAV!$B$13:$B$21,MATCH(IF(ISBLANK($E1008)," ",$E1008),KLAV!$A$13:$A$21,0))+INDEX(KLAV!$B$24:$B$30,MATCH(IF(ISBLANK($F1008)," ",$F1008),KLAV!$A$24:$A$30,0))),999,INDEX(KLAV!$B$2:$B$10,MATCH(IF(ISBLANK($D1008)," ",$D1008),KLAV!$A$2:$A$10,0))+INDEX(KLAV!$B$13:$B$21,MATCH(IF(ISBLANK($E1008)," ",$E1008),KLAV!$A$13:$A$21,0))+INDEX(KLAV!$B$24:$B$30,MATCH(IF(ISBLANK($F1008)," ",$F1008),KLAV!$A$24:$A$30,0))),ESV!$E$1:$E$567,))</f>
        <v>nb</v>
      </c>
      <c r="R1008" s="42"/>
      <c r="S1008" s="42"/>
      <c r="U1008" s="43"/>
      <c r="Z1008" s="44"/>
      <c r="AA1008" s="44"/>
      <c r="AB1008" s="436"/>
      <c r="AC1008" s="437"/>
      <c r="AD1008" s="300"/>
      <c r="AE1008" s="438"/>
      <c r="AF1008" s="438"/>
      <c r="AG1008" s="438"/>
      <c r="AH1008" s="439"/>
      <c r="AI1008" s="439"/>
      <c r="AJ1008" s="439"/>
      <c r="AK1008" s="439"/>
      <c r="BD1008" s="44"/>
    </row>
    <row r="1009" spans="1:56" ht="25.5" customHeight="1" x14ac:dyDescent="0.2">
      <c r="A1009" s="32" t="str">
        <f>IF(OR('Rote Liste'!$BC1009="H",'Rote Liste'!$BC1009="V"),"",J1009)</f>
        <v>nb</v>
      </c>
      <c r="B1009" s="48" t="str">
        <f t="shared" si="16"/>
        <v/>
      </c>
      <c r="C1009" s="49" t="s">
        <v>1115</v>
      </c>
      <c r="D1009" s="50"/>
      <c r="E1009" s="51"/>
      <c r="F1009" s="52"/>
      <c r="G1009" s="53"/>
      <c r="H1009" s="53"/>
      <c r="I1009" s="54"/>
      <c r="J1009" s="54" t="str">
        <f>INDEX(ESV!$D$1:$D$567,MATCH(IF(ISNA(INDEX(KLAV!$B$2:$B$10,MATCH(IF(ISBLANK($D1009)," ",$D1009),KLAV!$A$2:$A$10,0))+INDEX(KLAV!$B$13:$B$21,MATCH(IF(ISBLANK($E1009)," ",$E1009),KLAV!$A$13:$A$21,0))+INDEX(KLAV!$B$24:$B$30,MATCH(IF(ISBLANK($F1009)," ",$F1009),KLAV!$A$24:$A$30,0))),999,INDEX(KLAV!$B$2:$B$10,MATCH(IF(ISBLANK($D1009)," ",$D1009),KLAV!$A$2:$A$10,0))+INDEX(KLAV!$B$13:$B$21,MATCH(IF(ISBLANK($E1009)," ",$E1009),KLAV!$A$13:$A$21,0))+INDEX(KLAV!$B$24:$B$30,MATCH(IF(ISBLANK($F1009)," ",$F1009),KLAV!$A$24:$A$30,0))),ESV!$E$1:$E$567,))</f>
        <v>nb</v>
      </c>
      <c r="R1009" s="42"/>
      <c r="S1009" s="42"/>
      <c r="U1009" s="43"/>
      <c r="Z1009" s="44"/>
      <c r="AA1009" s="44"/>
      <c r="AB1009" s="436"/>
      <c r="AC1009" s="437"/>
      <c r="AD1009" s="300"/>
      <c r="AE1009" s="438"/>
      <c r="AF1009" s="438"/>
      <c r="AG1009" s="438"/>
      <c r="AH1009" s="439"/>
      <c r="AI1009" s="439"/>
      <c r="AJ1009" s="439"/>
      <c r="AK1009" s="439"/>
      <c r="BD1009" s="44"/>
    </row>
    <row r="1010" spans="1:56" ht="25.5" customHeight="1" x14ac:dyDescent="0.2">
      <c r="A1010" s="32" t="str">
        <f>IF(OR('Rote Liste'!$BC1010="H",'Rote Liste'!$BC1010="V"),"",J1010)</f>
        <v>nb</v>
      </c>
      <c r="B1010" s="48" t="str">
        <f t="shared" si="16"/>
        <v/>
      </c>
      <c r="C1010" s="49" t="s">
        <v>1116</v>
      </c>
      <c r="D1010" s="50"/>
      <c r="E1010" s="51"/>
      <c r="F1010" s="52"/>
      <c r="G1010" s="53"/>
      <c r="H1010" s="53"/>
      <c r="I1010" s="54"/>
      <c r="J1010" s="54" t="str">
        <f>INDEX(ESV!$D$1:$D$567,MATCH(IF(ISNA(INDEX(KLAV!$B$2:$B$10,MATCH(IF(ISBLANK($D1010)," ",$D1010),KLAV!$A$2:$A$10,0))+INDEX(KLAV!$B$13:$B$21,MATCH(IF(ISBLANK($E1010)," ",$E1010),KLAV!$A$13:$A$21,0))+INDEX(KLAV!$B$24:$B$30,MATCH(IF(ISBLANK($F1010)," ",$F1010),KLAV!$A$24:$A$30,0))),999,INDEX(KLAV!$B$2:$B$10,MATCH(IF(ISBLANK($D1010)," ",$D1010),KLAV!$A$2:$A$10,0))+INDEX(KLAV!$B$13:$B$21,MATCH(IF(ISBLANK($E1010)," ",$E1010),KLAV!$A$13:$A$21,0))+INDEX(KLAV!$B$24:$B$30,MATCH(IF(ISBLANK($F1010)," ",$F1010),KLAV!$A$24:$A$30,0))),ESV!$E$1:$E$567,))</f>
        <v>nb</v>
      </c>
      <c r="R1010" s="42"/>
      <c r="S1010" s="42"/>
      <c r="U1010" s="43"/>
      <c r="Z1010" s="44"/>
      <c r="AA1010" s="44"/>
      <c r="AB1010" s="436"/>
      <c r="AC1010" s="437"/>
      <c r="AD1010" s="300"/>
      <c r="AE1010" s="438"/>
      <c r="AF1010" s="438"/>
      <c r="AG1010" s="438"/>
      <c r="AH1010" s="439"/>
      <c r="AI1010" s="439"/>
      <c r="AJ1010" s="439"/>
      <c r="AK1010" s="439"/>
      <c r="BD1010" s="44"/>
    </row>
    <row r="1011" spans="1:56" ht="25.5" customHeight="1" x14ac:dyDescent="0.2">
      <c r="A1011" s="32" t="str">
        <f>IF(OR('Rote Liste'!$BC1011="H",'Rote Liste'!$BC1011="V"),"",J1011)</f>
        <v>nb</v>
      </c>
      <c r="B1011" s="48" t="str">
        <f t="shared" si="16"/>
        <v/>
      </c>
      <c r="C1011" s="49" t="s">
        <v>1117</v>
      </c>
      <c r="D1011" s="50"/>
      <c r="E1011" s="51"/>
      <c r="F1011" s="52"/>
      <c r="G1011" s="53"/>
      <c r="H1011" s="53"/>
      <c r="I1011" s="54"/>
      <c r="J1011" s="54" t="str">
        <f>INDEX(ESV!$D$1:$D$567,MATCH(IF(ISNA(INDEX(KLAV!$B$2:$B$10,MATCH(IF(ISBLANK($D1011)," ",$D1011),KLAV!$A$2:$A$10,0))+INDEX(KLAV!$B$13:$B$21,MATCH(IF(ISBLANK($E1011)," ",$E1011),KLAV!$A$13:$A$21,0))+INDEX(KLAV!$B$24:$B$30,MATCH(IF(ISBLANK($F1011)," ",$F1011),KLAV!$A$24:$A$30,0))),999,INDEX(KLAV!$B$2:$B$10,MATCH(IF(ISBLANK($D1011)," ",$D1011),KLAV!$A$2:$A$10,0))+INDEX(KLAV!$B$13:$B$21,MATCH(IF(ISBLANK($E1011)," ",$E1011),KLAV!$A$13:$A$21,0))+INDEX(KLAV!$B$24:$B$30,MATCH(IF(ISBLANK($F1011)," ",$F1011),KLAV!$A$24:$A$30,0))),ESV!$E$1:$E$567,))</f>
        <v>nb</v>
      </c>
      <c r="R1011" s="42"/>
      <c r="S1011" s="42"/>
      <c r="U1011" s="43"/>
      <c r="Z1011" s="44"/>
      <c r="AA1011" s="44"/>
      <c r="AB1011" s="436"/>
      <c r="AC1011" s="437"/>
      <c r="AD1011" s="300"/>
      <c r="AE1011" s="438"/>
      <c r="AF1011" s="438"/>
      <c r="AG1011" s="438"/>
      <c r="AH1011" s="439"/>
      <c r="AI1011" s="439"/>
      <c r="AJ1011" s="439"/>
      <c r="AK1011" s="439"/>
      <c r="BD1011" s="44"/>
    </row>
    <row r="1012" spans="1:56" ht="25.5" customHeight="1" x14ac:dyDescent="0.2">
      <c r="A1012" s="32" t="str">
        <f>IF(OR('Rote Liste'!$BC1012="H",'Rote Liste'!$BC1012="V"),"",J1012)</f>
        <v>nb</v>
      </c>
      <c r="B1012" s="48" t="str">
        <f t="shared" ref="B1012:B1073" si="17">IF(D1012="AE?","E?",IF(D1012="AE","E",""))</f>
        <v/>
      </c>
      <c r="C1012" s="49" t="s">
        <v>1118</v>
      </c>
      <c r="D1012" s="50"/>
      <c r="E1012" s="51"/>
      <c r="F1012" s="52"/>
      <c r="G1012" s="53"/>
      <c r="H1012" s="53"/>
      <c r="I1012" s="54"/>
      <c r="J1012" s="54" t="str">
        <f>INDEX(ESV!$D$1:$D$567,MATCH(IF(ISNA(INDEX(KLAV!$B$2:$B$10,MATCH(IF(ISBLANK($D1012)," ",$D1012),KLAV!$A$2:$A$10,0))+INDEX(KLAV!$B$13:$B$21,MATCH(IF(ISBLANK($E1012)," ",$E1012),KLAV!$A$13:$A$21,0))+INDEX(KLAV!$B$24:$B$30,MATCH(IF(ISBLANK($F1012)," ",$F1012),KLAV!$A$24:$A$30,0))),999,INDEX(KLAV!$B$2:$B$10,MATCH(IF(ISBLANK($D1012)," ",$D1012),KLAV!$A$2:$A$10,0))+INDEX(KLAV!$B$13:$B$21,MATCH(IF(ISBLANK($E1012)," ",$E1012),KLAV!$A$13:$A$21,0))+INDEX(KLAV!$B$24:$B$30,MATCH(IF(ISBLANK($F1012)," ",$F1012),KLAV!$A$24:$A$30,0))),ESV!$E$1:$E$567,))</f>
        <v>nb</v>
      </c>
      <c r="R1012" s="42"/>
      <c r="S1012" s="42"/>
      <c r="U1012" s="43"/>
      <c r="Z1012" s="44"/>
      <c r="AA1012" s="44"/>
      <c r="AB1012" s="436"/>
      <c r="AC1012" s="437"/>
      <c r="AD1012" s="300"/>
      <c r="AE1012" s="438"/>
      <c r="AF1012" s="438"/>
      <c r="AG1012" s="438"/>
      <c r="AH1012" s="439"/>
      <c r="AI1012" s="439"/>
      <c r="AJ1012" s="439"/>
      <c r="AK1012" s="439"/>
      <c r="BD1012" s="44"/>
    </row>
    <row r="1013" spans="1:56" ht="25.5" customHeight="1" x14ac:dyDescent="0.2">
      <c r="A1013" s="32" t="str">
        <f>IF(OR('Rote Liste'!$BC1013="H",'Rote Liste'!$BC1013="V"),"",J1013)</f>
        <v>nb</v>
      </c>
      <c r="B1013" s="48" t="str">
        <f t="shared" si="17"/>
        <v/>
      </c>
      <c r="C1013" s="49" t="s">
        <v>1119</v>
      </c>
      <c r="D1013" s="50"/>
      <c r="E1013" s="51"/>
      <c r="F1013" s="52"/>
      <c r="G1013" s="53"/>
      <c r="H1013" s="53"/>
      <c r="I1013" s="54"/>
      <c r="J1013" s="54" t="str">
        <f>INDEX(ESV!$D$1:$D$567,MATCH(IF(ISNA(INDEX(KLAV!$B$2:$B$10,MATCH(IF(ISBLANK($D1013)," ",$D1013),KLAV!$A$2:$A$10,0))+INDEX(KLAV!$B$13:$B$21,MATCH(IF(ISBLANK($E1013)," ",$E1013),KLAV!$A$13:$A$21,0))+INDEX(KLAV!$B$24:$B$30,MATCH(IF(ISBLANK($F1013)," ",$F1013),KLAV!$A$24:$A$30,0))),999,INDEX(KLAV!$B$2:$B$10,MATCH(IF(ISBLANK($D1013)," ",$D1013),KLAV!$A$2:$A$10,0))+INDEX(KLAV!$B$13:$B$21,MATCH(IF(ISBLANK($E1013)," ",$E1013),KLAV!$A$13:$A$21,0))+INDEX(KLAV!$B$24:$B$30,MATCH(IF(ISBLANK($F1013)," ",$F1013),KLAV!$A$24:$A$30,0))),ESV!$E$1:$E$567,))</f>
        <v>nb</v>
      </c>
      <c r="R1013" s="42"/>
      <c r="S1013" s="42"/>
      <c r="U1013" s="43"/>
      <c r="Z1013" s="44"/>
      <c r="AA1013" s="44"/>
      <c r="AB1013" s="436"/>
      <c r="AC1013" s="437"/>
      <c r="AD1013" s="300"/>
      <c r="AE1013" s="438"/>
      <c r="AF1013" s="438"/>
      <c r="AG1013" s="438"/>
      <c r="AH1013" s="439"/>
      <c r="AI1013" s="439"/>
      <c r="AJ1013" s="439"/>
      <c r="AK1013" s="439"/>
      <c r="BD1013" s="44"/>
    </row>
    <row r="1014" spans="1:56" ht="25.5" customHeight="1" x14ac:dyDescent="0.2">
      <c r="A1014" s="32" t="str">
        <f>IF(OR('Rote Liste'!$BC1014="H",'Rote Liste'!$BC1014="V"),"",J1014)</f>
        <v>nb</v>
      </c>
      <c r="B1014" s="48" t="str">
        <f t="shared" si="17"/>
        <v/>
      </c>
      <c r="C1014" s="49" t="s">
        <v>1120</v>
      </c>
      <c r="D1014" s="50"/>
      <c r="E1014" s="51"/>
      <c r="F1014" s="52"/>
      <c r="G1014" s="53"/>
      <c r="H1014" s="53"/>
      <c r="I1014" s="54"/>
      <c r="J1014" s="54" t="str">
        <f>INDEX(ESV!$D$1:$D$567,MATCH(IF(ISNA(INDEX(KLAV!$B$2:$B$10,MATCH(IF(ISBLANK($D1014)," ",$D1014),KLAV!$A$2:$A$10,0))+INDEX(KLAV!$B$13:$B$21,MATCH(IF(ISBLANK($E1014)," ",$E1014),KLAV!$A$13:$A$21,0))+INDEX(KLAV!$B$24:$B$30,MATCH(IF(ISBLANK($F1014)," ",$F1014),KLAV!$A$24:$A$30,0))),999,INDEX(KLAV!$B$2:$B$10,MATCH(IF(ISBLANK($D1014)," ",$D1014),KLAV!$A$2:$A$10,0))+INDEX(KLAV!$B$13:$B$21,MATCH(IF(ISBLANK($E1014)," ",$E1014),KLAV!$A$13:$A$21,0))+INDEX(KLAV!$B$24:$B$30,MATCH(IF(ISBLANK($F1014)," ",$F1014),KLAV!$A$24:$A$30,0))),ESV!$E$1:$E$567,))</f>
        <v>nb</v>
      </c>
      <c r="R1014" s="42"/>
      <c r="S1014" s="42"/>
      <c r="U1014" s="43"/>
      <c r="Z1014" s="44"/>
      <c r="AA1014" s="44"/>
      <c r="AB1014" s="436"/>
      <c r="AC1014" s="437"/>
      <c r="AD1014" s="300"/>
      <c r="AE1014" s="438"/>
      <c r="AF1014" s="438"/>
      <c r="AG1014" s="438"/>
      <c r="AH1014" s="439"/>
      <c r="AI1014" s="439"/>
      <c r="AJ1014" s="439"/>
      <c r="AK1014" s="439"/>
      <c r="BD1014" s="44"/>
    </row>
    <row r="1015" spans="1:56" ht="25.5" customHeight="1" x14ac:dyDescent="0.2">
      <c r="A1015" s="32" t="str">
        <f>IF(OR('Rote Liste'!$BC1015="H",'Rote Liste'!$BC1015="V"),"",J1015)</f>
        <v>nb</v>
      </c>
      <c r="B1015" s="48" t="str">
        <f t="shared" si="17"/>
        <v/>
      </c>
      <c r="C1015" s="49" t="s">
        <v>1121</v>
      </c>
      <c r="D1015" s="50"/>
      <c r="E1015" s="51"/>
      <c r="F1015" s="52"/>
      <c r="G1015" s="53"/>
      <c r="H1015" s="53"/>
      <c r="I1015" s="54"/>
      <c r="J1015" s="54" t="str">
        <f>INDEX(ESV!$D$1:$D$567,MATCH(IF(ISNA(INDEX(KLAV!$B$2:$B$10,MATCH(IF(ISBLANK($D1015)," ",$D1015),KLAV!$A$2:$A$10,0))+INDEX(KLAV!$B$13:$B$21,MATCH(IF(ISBLANK($E1015)," ",$E1015),KLAV!$A$13:$A$21,0))+INDEX(KLAV!$B$24:$B$30,MATCH(IF(ISBLANK($F1015)," ",$F1015),KLAV!$A$24:$A$30,0))),999,INDEX(KLAV!$B$2:$B$10,MATCH(IF(ISBLANK($D1015)," ",$D1015),KLAV!$A$2:$A$10,0))+INDEX(KLAV!$B$13:$B$21,MATCH(IF(ISBLANK($E1015)," ",$E1015),KLAV!$A$13:$A$21,0))+INDEX(KLAV!$B$24:$B$30,MATCH(IF(ISBLANK($F1015)," ",$F1015),KLAV!$A$24:$A$30,0))),ESV!$E$1:$E$567,))</f>
        <v>nb</v>
      </c>
      <c r="R1015" s="42"/>
      <c r="S1015" s="42"/>
      <c r="U1015" s="43"/>
      <c r="Z1015" s="44"/>
      <c r="AA1015" s="44"/>
      <c r="AB1015" s="436"/>
      <c r="AC1015" s="437"/>
      <c r="AD1015" s="300"/>
      <c r="AE1015" s="438"/>
      <c r="AF1015" s="438"/>
      <c r="AG1015" s="438"/>
      <c r="AH1015" s="439"/>
      <c r="AI1015" s="439"/>
      <c r="AJ1015" s="439"/>
      <c r="AK1015" s="439"/>
      <c r="BD1015" s="44"/>
    </row>
    <row r="1016" spans="1:56" ht="25.5" customHeight="1" x14ac:dyDescent="0.2">
      <c r="A1016" s="32" t="str">
        <f>IF(OR('Rote Liste'!$BC1016="H",'Rote Liste'!$BC1016="V"),"",J1016)</f>
        <v>nb</v>
      </c>
      <c r="B1016" s="48" t="str">
        <f t="shared" si="17"/>
        <v/>
      </c>
      <c r="C1016" s="49" t="s">
        <v>1122</v>
      </c>
      <c r="D1016" s="50"/>
      <c r="E1016" s="51"/>
      <c r="F1016" s="52"/>
      <c r="G1016" s="53"/>
      <c r="H1016" s="53"/>
      <c r="I1016" s="54"/>
      <c r="J1016" s="54" t="str">
        <f>INDEX(ESV!$D$1:$D$567,MATCH(IF(ISNA(INDEX(KLAV!$B$2:$B$10,MATCH(IF(ISBLANK($D1016)," ",$D1016),KLAV!$A$2:$A$10,0))+INDEX(KLAV!$B$13:$B$21,MATCH(IF(ISBLANK($E1016)," ",$E1016),KLAV!$A$13:$A$21,0))+INDEX(KLAV!$B$24:$B$30,MATCH(IF(ISBLANK($F1016)," ",$F1016),KLAV!$A$24:$A$30,0))),999,INDEX(KLAV!$B$2:$B$10,MATCH(IF(ISBLANK($D1016)," ",$D1016),KLAV!$A$2:$A$10,0))+INDEX(KLAV!$B$13:$B$21,MATCH(IF(ISBLANK($E1016)," ",$E1016),KLAV!$A$13:$A$21,0))+INDEX(KLAV!$B$24:$B$30,MATCH(IF(ISBLANK($F1016)," ",$F1016),KLAV!$A$24:$A$30,0))),ESV!$E$1:$E$567,))</f>
        <v>nb</v>
      </c>
      <c r="R1016" s="42"/>
      <c r="S1016" s="42"/>
      <c r="U1016" s="43"/>
      <c r="Z1016" s="44"/>
      <c r="AA1016" s="44"/>
      <c r="AB1016" s="436"/>
      <c r="AC1016" s="437"/>
      <c r="AD1016" s="300"/>
      <c r="AE1016" s="438"/>
      <c r="AF1016" s="438"/>
      <c r="AG1016" s="438"/>
      <c r="AH1016" s="439"/>
      <c r="AI1016" s="439"/>
      <c r="AJ1016" s="439"/>
      <c r="AK1016" s="439"/>
      <c r="BD1016" s="44"/>
    </row>
    <row r="1017" spans="1:56" ht="25.5" customHeight="1" x14ac:dyDescent="0.2">
      <c r="A1017" s="32" t="str">
        <f>IF(OR('Rote Liste'!$BC1017="H",'Rote Liste'!$BC1017="V"),"",J1017)</f>
        <v>nb</v>
      </c>
      <c r="B1017" s="48" t="str">
        <f t="shared" si="17"/>
        <v/>
      </c>
      <c r="C1017" s="49" t="s">
        <v>1123</v>
      </c>
      <c r="D1017" s="50"/>
      <c r="E1017" s="51"/>
      <c r="F1017" s="52"/>
      <c r="G1017" s="53"/>
      <c r="H1017" s="53"/>
      <c r="I1017" s="54"/>
      <c r="J1017" s="54" t="str">
        <f>INDEX(ESV!$D$1:$D$567,MATCH(IF(ISNA(INDEX(KLAV!$B$2:$B$10,MATCH(IF(ISBLANK($D1017)," ",$D1017),KLAV!$A$2:$A$10,0))+INDEX(KLAV!$B$13:$B$21,MATCH(IF(ISBLANK($E1017)," ",$E1017),KLAV!$A$13:$A$21,0))+INDEX(KLAV!$B$24:$B$30,MATCH(IF(ISBLANK($F1017)," ",$F1017),KLAV!$A$24:$A$30,0))),999,INDEX(KLAV!$B$2:$B$10,MATCH(IF(ISBLANK($D1017)," ",$D1017),KLAV!$A$2:$A$10,0))+INDEX(KLAV!$B$13:$B$21,MATCH(IF(ISBLANK($E1017)," ",$E1017),KLAV!$A$13:$A$21,0))+INDEX(KLAV!$B$24:$B$30,MATCH(IF(ISBLANK($F1017)," ",$F1017),KLAV!$A$24:$A$30,0))),ESV!$E$1:$E$567,))</f>
        <v>nb</v>
      </c>
      <c r="R1017" s="42"/>
      <c r="S1017" s="42"/>
      <c r="U1017" s="43"/>
      <c r="Z1017" s="44"/>
      <c r="AA1017" s="44"/>
      <c r="AB1017" s="436"/>
      <c r="AC1017" s="437"/>
      <c r="AD1017" s="300"/>
      <c r="AE1017" s="438"/>
      <c r="AF1017" s="438"/>
      <c r="AG1017" s="438"/>
      <c r="AH1017" s="439"/>
      <c r="AI1017" s="439"/>
      <c r="AJ1017" s="439"/>
      <c r="AK1017" s="439"/>
      <c r="BD1017" s="44"/>
    </row>
    <row r="1018" spans="1:56" ht="25.5" customHeight="1" x14ac:dyDescent="0.2">
      <c r="A1018" s="32" t="str">
        <f>IF(OR('Rote Liste'!$BC1018="H",'Rote Liste'!$BC1018="V"),"",J1018)</f>
        <v>nb</v>
      </c>
      <c r="B1018" s="48" t="str">
        <f t="shared" si="17"/>
        <v/>
      </c>
      <c r="C1018" s="49" t="s">
        <v>1124</v>
      </c>
      <c r="D1018" s="50"/>
      <c r="E1018" s="51"/>
      <c r="F1018" s="52"/>
      <c r="G1018" s="53"/>
      <c r="H1018" s="53"/>
      <c r="I1018" s="54"/>
      <c r="J1018" s="54" t="str">
        <f>INDEX(ESV!$D$1:$D$567,MATCH(IF(ISNA(INDEX(KLAV!$B$2:$B$10,MATCH(IF(ISBLANK($D1018)," ",$D1018),KLAV!$A$2:$A$10,0))+INDEX(KLAV!$B$13:$B$21,MATCH(IF(ISBLANK($E1018)," ",$E1018),KLAV!$A$13:$A$21,0))+INDEX(KLAV!$B$24:$B$30,MATCH(IF(ISBLANK($F1018)," ",$F1018),KLAV!$A$24:$A$30,0))),999,INDEX(KLAV!$B$2:$B$10,MATCH(IF(ISBLANK($D1018)," ",$D1018),KLAV!$A$2:$A$10,0))+INDEX(KLAV!$B$13:$B$21,MATCH(IF(ISBLANK($E1018)," ",$E1018),KLAV!$A$13:$A$21,0))+INDEX(KLAV!$B$24:$B$30,MATCH(IF(ISBLANK($F1018)," ",$F1018),KLAV!$A$24:$A$30,0))),ESV!$E$1:$E$567,))</f>
        <v>nb</v>
      </c>
      <c r="R1018" s="42"/>
      <c r="S1018" s="42"/>
      <c r="U1018" s="43"/>
      <c r="Z1018" s="44"/>
      <c r="AA1018" s="44"/>
      <c r="AB1018" s="436"/>
      <c r="AC1018" s="437"/>
      <c r="AD1018" s="300"/>
      <c r="AE1018" s="438"/>
      <c r="AF1018" s="438"/>
      <c r="AG1018" s="438"/>
      <c r="AH1018" s="439"/>
      <c r="AI1018" s="439"/>
      <c r="AJ1018" s="439"/>
      <c r="AK1018" s="439"/>
      <c r="BD1018" s="44"/>
    </row>
    <row r="1019" spans="1:56" ht="25.5" customHeight="1" x14ac:dyDescent="0.2">
      <c r="A1019" s="32" t="str">
        <f>IF(OR('Rote Liste'!$BC1019="H",'Rote Liste'!$BC1019="V"),"",J1019)</f>
        <v>nb</v>
      </c>
      <c r="B1019" s="48" t="str">
        <f t="shared" si="17"/>
        <v/>
      </c>
      <c r="C1019" s="49" t="s">
        <v>1125</v>
      </c>
      <c r="D1019" s="50"/>
      <c r="E1019" s="51"/>
      <c r="F1019" s="52"/>
      <c r="G1019" s="53"/>
      <c r="H1019" s="53"/>
      <c r="I1019" s="54"/>
      <c r="J1019" s="54" t="str">
        <f>INDEX(ESV!$D$1:$D$567,MATCH(IF(ISNA(INDEX(KLAV!$B$2:$B$10,MATCH(IF(ISBLANK($D1019)," ",$D1019),KLAV!$A$2:$A$10,0))+INDEX(KLAV!$B$13:$B$21,MATCH(IF(ISBLANK($E1019)," ",$E1019),KLAV!$A$13:$A$21,0))+INDEX(KLAV!$B$24:$B$30,MATCH(IF(ISBLANK($F1019)," ",$F1019),KLAV!$A$24:$A$30,0))),999,INDEX(KLAV!$B$2:$B$10,MATCH(IF(ISBLANK($D1019)," ",$D1019),KLAV!$A$2:$A$10,0))+INDEX(KLAV!$B$13:$B$21,MATCH(IF(ISBLANK($E1019)," ",$E1019),KLAV!$A$13:$A$21,0))+INDEX(KLAV!$B$24:$B$30,MATCH(IF(ISBLANK($F1019)," ",$F1019),KLAV!$A$24:$A$30,0))),ESV!$E$1:$E$567,))</f>
        <v>nb</v>
      </c>
      <c r="R1019" s="42"/>
      <c r="S1019" s="42"/>
      <c r="U1019" s="43"/>
      <c r="Z1019" s="44"/>
      <c r="AA1019" s="44"/>
      <c r="AB1019" s="436"/>
      <c r="AC1019" s="437"/>
      <c r="AD1019" s="300"/>
      <c r="AE1019" s="438"/>
      <c r="AF1019" s="438"/>
      <c r="AG1019" s="438"/>
      <c r="AH1019" s="439"/>
      <c r="AI1019" s="439"/>
      <c r="AJ1019" s="439"/>
      <c r="AK1019" s="439"/>
      <c r="BD1019" s="44"/>
    </row>
    <row r="1020" spans="1:56" ht="25.5" customHeight="1" x14ac:dyDescent="0.2">
      <c r="A1020" s="32" t="str">
        <f>IF(OR('Rote Liste'!$BC1020="H",'Rote Liste'!$BC1020="V"),"",J1020)</f>
        <v>nb</v>
      </c>
      <c r="B1020" s="48" t="str">
        <f t="shared" si="17"/>
        <v/>
      </c>
      <c r="C1020" s="49" t="s">
        <v>1126</v>
      </c>
      <c r="D1020" s="50"/>
      <c r="E1020" s="51"/>
      <c r="F1020" s="52"/>
      <c r="G1020" s="53"/>
      <c r="H1020" s="53"/>
      <c r="I1020" s="54"/>
      <c r="J1020" s="54" t="str">
        <f>INDEX(ESV!$D$1:$D$567,MATCH(IF(ISNA(INDEX(KLAV!$B$2:$B$10,MATCH(IF(ISBLANK($D1020)," ",$D1020),KLAV!$A$2:$A$10,0))+INDEX(KLAV!$B$13:$B$21,MATCH(IF(ISBLANK($E1020)," ",$E1020),KLAV!$A$13:$A$21,0))+INDEX(KLAV!$B$24:$B$30,MATCH(IF(ISBLANK($F1020)," ",$F1020),KLAV!$A$24:$A$30,0))),999,INDEX(KLAV!$B$2:$B$10,MATCH(IF(ISBLANK($D1020)," ",$D1020),KLAV!$A$2:$A$10,0))+INDEX(KLAV!$B$13:$B$21,MATCH(IF(ISBLANK($E1020)," ",$E1020),KLAV!$A$13:$A$21,0))+INDEX(KLAV!$B$24:$B$30,MATCH(IF(ISBLANK($F1020)," ",$F1020),KLAV!$A$24:$A$30,0))),ESV!$E$1:$E$567,))</f>
        <v>nb</v>
      </c>
      <c r="R1020" s="42"/>
      <c r="S1020" s="42"/>
      <c r="U1020" s="43"/>
      <c r="Z1020" s="44"/>
      <c r="AA1020" s="44"/>
      <c r="AB1020" s="436"/>
      <c r="AC1020" s="437"/>
      <c r="AD1020" s="300"/>
      <c r="AE1020" s="438"/>
      <c r="AF1020" s="438"/>
      <c r="AG1020" s="438"/>
      <c r="AH1020" s="439"/>
      <c r="AI1020" s="439"/>
      <c r="AJ1020" s="439"/>
      <c r="AK1020" s="439"/>
      <c r="BD1020" s="44"/>
    </row>
    <row r="1021" spans="1:56" ht="25.5" customHeight="1" x14ac:dyDescent="0.2">
      <c r="A1021" s="32" t="str">
        <f>IF(OR('Rote Liste'!$BC1021="H",'Rote Liste'!$BC1021="V"),"",J1021)</f>
        <v>nb</v>
      </c>
      <c r="B1021" s="48" t="str">
        <f t="shared" si="17"/>
        <v/>
      </c>
      <c r="C1021" s="49" t="s">
        <v>3144</v>
      </c>
      <c r="D1021" s="50"/>
      <c r="E1021" s="51"/>
      <c r="F1021" s="52"/>
      <c r="G1021" s="53"/>
      <c r="H1021" s="53"/>
      <c r="I1021" s="54"/>
      <c r="J1021" s="54" t="str">
        <f>INDEX(ESV!$D$1:$D$567,MATCH(IF(ISNA(INDEX(KLAV!$B$2:$B$10,MATCH(IF(ISBLANK($D1021)," ",$D1021),KLAV!$A$2:$A$10,0))+INDEX(KLAV!$B$13:$B$21,MATCH(IF(ISBLANK($E1021)," ",$E1021),KLAV!$A$13:$A$21,0))+INDEX(KLAV!$B$24:$B$30,MATCH(IF(ISBLANK($F1021)," ",$F1021),KLAV!$A$24:$A$30,0))),999,INDEX(KLAV!$B$2:$B$10,MATCH(IF(ISBLANK($D1021)," ",$D1021),KLAV!$A$2:$A$10,0))+INDEX(KLAV!$B$13:$B$21,MATCH(IF(ISBLANK($E1021)," ",$E1021),KLAV!$A$13:$A$21,0))+INDEX(KLAV!$B$24:$B$30,MATCH(IF(ISBLANK($F1021)," ",$F1021),KLAV!$A$24:$A$30,0))),ESV!$E$1:$E$567,))</f>
        <v>nb</v>
      </c>
      <c r="R1021" s="42"/>
      <c r="S1021" s="42"/>
      <c r="U1021" s="43"/>
      <c r="Z1021" s="44"/>
      <c r="AA1021" s="44"/>
      <c r="AB1021" s="436"/>
      <c r="AC1021" s="437"/>
      <c r="AD1021" s="300"/>
      <c r="AE1021" s="438"/>
      <c r="AF1021" s="438"/>
      <c r="AG1021" s="438"/>
      <c r="AH1021" s="439"/>
      <c r="AI1021" s="439"/>
      <c r="AJ1021" s="439"/>
      <c r="AK1021" s="439"/>
      <c r="BD1021" s="44"/>
    </row>
    <row r="1022" spans="1:56" ht="25.5" customHeight="1" x14ac:dyDescent="0.2">
      <c r="A1022" s="32" t="str">
        <f>IF(OR('Rote Liste'!$BC1022="H",'Rote Liste'!$BC1022="V"),"",J1022)</f>
        <v>nb</v>
      </c>
      <c r="B1022" s="48" t="str">
        <f t="shared" si="17"/>
        <v/>
      </c>
      <c r="C1022" s="49" t="s">
        <v>1127</v>
      </c>
      <c r="D1022" s="50"/>
      <c r="E1022" s="51"/>
      <c r="F1022" s="52"/>
      <c r="G1022" s="53"/>
      <c r="H1022" s="53"/>
      <c r="I1022" s="54"/>
      <c r="J1022" s="54" t="str">
        <f>INDEX(ESV!$D$1:$D$567,MATCH(IF(ISNA(INDEX(KLAV!$B$2:$B$10,MATCH(IF(ISBLANK($D1022)," ",$D1022),KLAV!$A$2:$A$10,0))+INDEX(KLAV!$B$13:$B$21,MATCH(IF(ISBLANK($E1022)," ",$E1022),KLAV!$A$13:$A$21,0))+INDEX(KLAV!$B$24:$B$30,MATCH(IF(ISBLANK($F1022)," ",$F1022),KLAV!$A$24:$A$30,0))),999,INDEX(KLAV!$B$2:$B$10,MATCH(IF(ISBLANK($D1022)," ",$D1022),KLAV!$A$2:$A$10,0))+INDEX(KLAV!$B$13:$B$21,MATCH(IF(ISBLANK($E1022)," ",$E1022),KLAV!$A$13:$A$21,0))+INDEX(KLAV!$B$24:$B$30,MATCH(IF(ISBLANK($F1022)," ",$F1022),KLAV!$A$24:$A$30,0))),ESV!$E$1:$E$567,))</f>
        <v>nb</v>
      </c>
      <c r="R1022" s="42"/>
      <c r="S1022" s="42"/>
      <c r="U1022" s="43"/>
      <c r="Z1022" s="44"/>
      <c r="AA1022" s="44"/>
      <c r="AB1022" s="436"/>
      <c r="AC1022" s="437"/>
      <c r="AD1022" s="300"/>
      <c r="AE1022" s="438"/>
      <c r="AF1022" s="438"/>
      <c r="AG1022" s="438"/>
      <c r="AH1022" s="439"/>
      <c r="AI1022" s="439"/>
      <c r="AJ1022" s="439"/>
      <c r="AK1022" s="439"/>
      <c r="BD1022" s="44"/>
    </row>
    <row r="1023" spans="1:56" ht="25.5" customHeight="1" x14ac:dyDescent="0.2">
      <c r="A1023" s="32" t="str">
        <f>IF(OR('Rote Liste'!$BC1023="H",'Rote Liste'!$BC1023="V"),"",J1023)</f>
        <v>nb</v>
      </c>
      <c r="B1023" s="48" t="str">
        <f t="shared" si="17"/>
        <v/>
      </c>
      <c r="C1023" s="49" t="s">
        <v>1128</v>
      </c>
      <c r="D1023" s="50"/>
      <c r="E1023" s="51"/>
      <c r="F1023" s="52"/>
      <c r="G1023" s="53"/>
      <c r="H1023" s="53"/>
      <c r="I1023" s="54"/>
      <c r="J1023" s="54" t="str">
        <f>INDEX(ESV!$D$1:$D$567,MATCH(IF(ISNA(INDEX(KLAV!$B$2:$B$10,MATCH(IF(ISBLANK($D1023)," ",$D1023),KLAV!$A$2:$A$10,0))+INDEX(KLAV!$B$13:$B$21,MATCH(IF(ISBLANK($E1023)," ",$E1023),KLAV!$A$13:$A$21,0))+INDEX(KLAV!$B$24:$B$30,MATCH(IF(ISBLANK($F1023)," ",$F1023),KLAV!$A$24:$A$30,0))),999,INDEX(KLAV!$B$2:$B$10,MATCH(IF(ISBLANK($D1023)," ",$D1023),KLAV!$A$2:$A$10,0))+INDEX(KLAV!$B$13:$B$21,MATCH(IF(ISBLANK($E1023)," ",$E1023),KLAV!$A$13:$A$21,0))+INDEX(KLAV!$B$24:$B$30,MATCH(IF(ISBLANK($F1023)," ",$F1023),KLAV!$A$24:$A$30,0))),ESV!$E$1:$E$567,))</f>
        <v>nb</v>
      </c>
      <c r="R1023" s="42"/>
      <c r="S1023" s="42"/>
      <c r="U1023" s="43"/>
      <c r="Z1023" s="44"/>
      <c r="AA1023" s="44"/>
      <c r="AB1023" s="436"/>
      <c r="AC1023" s="437"/>
      <c r="AD1023" s="300"/>
      <c r="AE1023" s="438"/>
      <c r="AF1023" s="438"/>
      <c r="AG1023" s="438"/>
      <c r="AH1023" s="439"/>
      <c r="AI1023" s="439"/>
      <c r="AJ1023" s="439"/>
      <c r="AK1023" s="439"/>
      <c r="BD1023" s="44"/>
    </row>
    <row r="1024" spans="1:56" ht="25.5" customHeight="1" x14ac:dyDescent="0.2">
      <c r="A1024" s="32" t="str">
        <f>IF(OR('Rote Liste'!$BC1024="H",'Rote Liste'!$BC1024="V"),"",J1024)</f>
        <v>nb</v>
      </c>
      <c r="B1024" s="48" t="str">
        <f t="shared" si="17"/>
        <v/>
      </c>
      <c r="C1024" s="49" t="s">
        <v>1129</v>
      </c>
      <c r="D1024" s="50"/>
      <c r="E1024" s="51"/>
      <c r="F1024" s="52"/>
      <c r="G1024" s="53"/>
      <c r="H1024" s="53"/>
      <c r="I1024" s="54"/>
      <c r="J1024" s="54" t="str">
        <f>INDEX(ESV!$D$1:$D$567,MATCH(IF(ISNA(INDEX(KLAV!$B$2:$B$10,MATCH(IF(ISBLANK($D1024)," ",$D1024),KLAV!$A$2:$A$10,0))+INDEX(KLAV!$B$13:$B$21,MATCH(IF(ISBLANK($E1024)," ",$E1024),KLAV!$A$13:$A$21,0))+INDEX(KLAV!$B$24:$B$30,MATCH(IF(ISBLANK($F1024)," ",$F1024),KLAV!$A$24:$A$30,0))),999,INDEX(KLAV!$B$2:$B$10,MATCH(IF(ISBLANK($D1024)," ",$D1024),KLAV!$A$2:$A$10,0))+INDEX(KLAV!$B$13:$B$21,MATCH(IF(ISBLANK($E1024)," ",$E1024),KLAV!$A$13:$A$21,0))+INDEX(KLAV!$B$24:$B$30,MATCH(IF(ISBLANK($F1024)," ",$F1024),KLAV!$A$24:$A$30,0))),ESV!$E$1:$E$567,))</f>
        <v>nb</v>
      </c>
      <c r="R1024" s="42"/>
      <c r="S1024" s="42"/>
      <c r="U1024" s="43"/>
      <c r="Z1024" s="44"/>
      <c r="AA1024" s="44"/>
      <c r="AB1024" s="436"/>
      <c r="AC1024" s="437"/>
      <c r="AD1024" s="300"/>
      <c r="AE1024" s="438"/>
      <c r="AF1024" s="438"/>
      <c r="AG1024" s="438"/>
      <c r="AH1024" s="439"/>
      <c r="AI1024" s="439"/>
      <c r="AJ1024" s="439"/>
      <c r="AK1024" s="439"/>
      <c r="BD1024" s="44"/>
    </row>
    <row r="1025" spans="1:56" ht="25.5" customHeight="1" x14ac:dyDescent="0.2">
      <c r="A1025" s="32" t="str">
        <f>IF(OR('Rote Liste'!$BC1025="H",'Rote Liste'!$BC1025="V"),"",J1025)</f>
        <v>nb</v>
      </c>
      <c r="B1025" s="48" t="str">
        <f t="shared" si="17"/>
        <v/>
      </c>
      <c r="C1025" s="49" t="s">
        <v>1130</v>
      </c>
      <c r="D1025" s="50"/>
      <c r="E1025" s="51"/>
      <c r="F1025" s="52"/>
      <c r="G1025" s="53"/>
      <c r="H1025" s="53"/>
      <c r="I1025" s="54"/>
      <c r="J1025" s="54" t="str">
        <f>INDEX(ESV!$D$1:$D$567,MATCH(IF(ISNA(INDEX(KLAV!$B$2:$B$10,MATCH(IF(ISBLANK($D1025)," ",$D1025),KLAV!$A$2:$A$10,0))+INDEX(KLAV!$B$13:$B$21,MATCH(IF(ISBLANK($E1025)," ",$E1025),KLAV!$A$13:$A$21,0))+INDEX(KLAV!$B$24:$B$30,MATCH(IF(ISBLANK($F1025)," ",$F1025),KLAV!$A$24:$A$30,0))),999,INDEX(KLAV!$B$2:$B$10,MATCH(IF(ISBLANK($D1025)," ",$D1025),KLAV!$A$2:$A$10,0))+INDEX(KLAV!$B$13:$B$21,MATCH(IF(ISBLANK($E1025)," ",$E1025),KLAV!$A$13:$A$21,0))+INDEX(KLAV!$B$24:$B$30,MATCH(IF(ISBLANK($F1025)," ",$F1025),KLAV!$A$24:$A$30,0))),ESV!$E$1:$E$567,))</f>
        <v>nb</v>
      </c>
      <c r="R1025" s="42"/>
      <c r="S1025" s="42"/>
      <c r="U1025" s="43"/>
      <c r="Z1025" s="44"/>
      <c r="AA1025" s="44"/>
      <c r="AB1025" s="436"/>
      <c r="AC1025" s="437"/>
      <c r="AD1025" s="300"/>
      <c r="AE1025" s="438"/>
      <c r="AF1025" s="438"/>
      <c r="AG1025" s="438"/>
      <c r="AH1025" s="439"/>
      <c r="AI1025" s="439"/>
      <c r="AJ1025" s="439"/>
      <c r="AK1025" s="439"/>
      <c r="BD1025" s="44"/>
    </row>
    <row r="1026" spans="1:56" ht="25.5" customHeight="1" x14ac:dyDescent="0.2">
      <c r="A1026" s="32" t="str">
        <f>IF(OR('Rote Liste'!$BC1026="H",'Rote Liste'!$BC1026="V"),"",J1026)</f>
        <v>nb</v>
      </c>
      <c r="B1026" s="48" t="str">
        <f t="shared" si="17"/>
        <v/>
      </c>
      <c r="C1026" s="49" t="s">
        <v>1131</v>
      </c>
      <c r="D1026" s="50"/>
      <c r="E1026" s="51"/>
      <c r="F1026" s="52"/>
      <c r="G1026" s="53"/>
      <c r="H1026" s="53"/>
      <c r="I1026" s="54"/>
      <c r="J1026" s="54" t="str">
        <f>INDEX(ESV!$D$1:$D$567,MATCH(IF(ISNA(INDEX(KLAV!$B$2:$B$10,MATCH(IF(ISBLANK($D1026)," ",$D1026),KLAV!$A$2:$A$10,0))+INDEX(KLAV!$B$13:$B$21,MATCH(IF(ISBLANK($E1026)," ",$E1026),KLAV!$A$13:$A$21,0))+INDEX(KLAV!$B$24:$B$30,MATCH(IF(ISBLANK($F1026)," ",$F1026),KLAV!$A$24:$A$30,0))),999,INDEX(KLAV!$B$2:$B$10,MATCH(IF(ISBLANK($D1026)," ",$D1026),KLAV!$A$2:$A$10,0))+INDEX(KLAV!$B$13:$B$21,MATCH(IF(ISBLANK($E1026)," ",$E1026),KLAV!$A$13:$A$21,0))+INDEX(KLAV!$B$24:$B$30,MATCH(IF(ISBLANK($F1026)," ",$F1026),KLAV!$A$24:$A$30,0))),ESV!$E$1:$E$567,))</f>
        <v>nb</v>
      </c>
      <c r="R1026" s="42"/>
      <c r="S1026" s="42"/>
      <c r="U1026" s="43"/>
      <c r="Z1026" s="44"/>
      <c r="AA1026" s="44"/>
      <c r="AB1026" s="436"/>
      <c r="AC1026" s="437"/>
      <c r="AD1026" s="300"/>
      <c r="AE1026" s="438"/>
      <c r="AF1026" s="438"/>
      <c r="AG1026" s="438"/>
      <c r="AH1026" s="439"/>
      <c r="AI1026" s="439"/>
      <c r="AJ1026" s="439"/>
      <c r="AK1026" s="439"/>
      <c r="BD1026" s="44"/>
    </row>
    <row r="1027" spans="1:56" ht="25.5" customHeight="1" x14ac:dyDescent="0.2">
      <c r="A1027" s="32" t="str">
        <f>IF(OR('Rote Liste'!$BC1027="H",'Rote Liste'!$BC1027="V"),"",J1027)</f>
        <v>nb</v>
      </c>
      <c r="B1027" s="48" t="str">
        <f t="shared" si="17"/>
        <v/>
      </c>
      <c r="C1027" s="49" t="s">
        <v>1132</v>
      </c>
      <c r="D1027" s="50"/>
      <c r="E1027" s="51"/>
      <c r="F1027" s="52"/>
      <c r="G1027" s="53"/>
      <c r="H1027" s="53"/>
      <c r="I1027" s="54"/>
      <c r="J1027" s="54" t="str">
        <f>INDEX(ESV!$D$1:$D$567,MATCH(IF(ISNA(INDEX(KLAV!$B$2:$B$10,MATCH(IF(ISBLANK($D1027)," ",$D1027),KLAV!$A$2:$A$10,0))+INDEX(KLAV!$B$13:$B$21,MATCH(IF(ISBLANK($E1027)," ",$E1027),KLAV!$A$13:$A$21,0))+INDEX(KLAV!$B$24:$B$30,MATCH(IF(ISBLANK($F1027)," ",$F1027),KLAV!$A$24:$A$30,0))),999,INDEX(KLAV!$B$2:$B$10,MATCH(IF(ISBLANK($D1027)," ",$D1027),KLAV!$A$2:$A$10,0))+INDEX(KLAV!$B$13:$B$21,MATCH(IF(ISBLANK($E1027)," ",$E1027),KLAV!$A$13:$A$21,0))+INDEX(KLAV!$B$24:$B$30,MATCH(IF(ISBLANK($F1027)," ",$F1027),KLAV!$A$24:$A$30,0))),ESV!$E$1:$E$567,))</f>
        <v>nb</v>
      </c>
      <c r="R1027" s="42"/>
      <c r="S1027" s="42"/>
      <c r="U1027" s="43"/>
      <c r="Z1027" s="44"/>
      <c r="AA1027" s="44"/>
      <c r="AB1027" s="436"/>
      <c r="AC1027" s="437"/>
      <c r="AD1027" s="300"/>
      <c r="AE1027" s="438"/>
      <c r="AF1027" s="438"/>
      <c r="AG1027" s="438"/>
      <c r="AH1027" s="439"/>
      <c r="AI1027" s="439"/>
      <c r="AJ1027" s="439"/>
      <c r="AK1027" s="439"/>
      <c r="BD1027" s="44"/>
    </row>
    <row r="1028" spans="1:56" ht="25.5" customHeight="1" x14ac:dyDescent="0.2">
      <c r="A1028" s="32" t="str">
        <f>IF(OR('Rote Liste'!$BC1028="H",'Rote Liste'!$BC1028="V"),"",J1028)</f>
        <v>nb</v>
      </c>
      <c r="B1028" s="48" t="str">
        <f t="shared" si="17"/>
        <v/>
      </c>
      <c r="C1028" s="49" t="s">
        <v>1133</v>
      </c>
      <c r="D1028" s="50"/>
      <c r="E1028" s="51"/>
      <c r="F1028" s="52"/>
      <c r="G1028" s="53"/>
      <c r="H1028" s="53"/>
      <c r="I1028" s="54"/>
      <c r="J1028" s="54" t="str">
        <f>INDEX(ESV!$D$1:$D$567,MATCH(IF(ISNA(INDEX(KLAV!$B$2:$B$10,MATCH(IF(ISBLANK($D1028)," ",$D1028),KLAV!$A$2:$A$10,0))+INDEX(KLAV!$B$13:$B$21,MATCH(IF(ISBLANK($E1028)," ",$E1028),KLAV!$A$13:$A$21,0))+INDEX(KLAV!$B$24:$B$30,MATCH(IF(ISBLANK($F1028)," ",$F1028),KLAV!$A$24:$A$30,0))),999,INDEX(KLAV!$B$2:$B$10,MATCH(IF(ISBLANK($D1028)," ",$D1028),KLAV!$A$2:$A$10,0))+INDEX(KLAV!$B$13:$B$21,MATCH(IF(ISBLANK($E1028)," ",$E1028),KLAV!$A$13:$A$21,0))+INDEX(KLAV!$B$24:$B$30,MATCH(IF(ISBLANK($F1028)," ",$F1028),KLAV!$A$24:$A$30,0))),ESV!$E$1:$E$567,))</f>
        <v>nb</v>
      </c>
      <c r="R1028" s="42"/>
      <c r="S1028" s="42"/>
      <c r="U1028" s="43"/>
      <c r="Z1028" s="44"/>
      <c r="AA1028" s="44"/>
      <c r="AB1028" s="436"/>
      <c r="AC1028" s="437"/>
      <c r="AD1028" s="300"/>
      <c r="AE1028" s="438"/>
      <c r="AF1028" s="438"/>
      <c r="AG1028" s="438"/>
      <c r="AH1028" s="439"/>
      <c r="AI1028" s="439"/>
      <c r="AJ1028" s="439"/>
      <c r="AK1028" s="439"/>
      <c r="BD1028" s="44"/>
    </row>
    <row r="1029" spans="1:56" ht="25.5" customHeight="1" x14ac:dyDescent="0.2">
      <c r="A1029" s="32" t="str">
        <f>IF(OR('Rote Liste'!$BC1029="H",'Rote Liste'!$BC1029="V"),"",J1029)</f>
        <v>nb</v>
      </c>
      <c r="B1029" s="48" t="str">
        <f t="shared" si="17"/>
        <v/>
      </c>
      <c r="C1029" s="49" t="s">
        <v>1134</v>
      </c>
      <c r="D1029" s="50"/>
      <c r="E1029" s="51"/>
      <c r="F1029" s="52"/>
      <c r="G1029" s="53"/>
      <c r="H1029" s="53"/>
      <c r="I1029" s="54"/>
      <c r="J1029" s="54" t="str">
        <f>INDEX(ESV!$D$1:$D$567,MATCH(IF(ISNA(INDEX(KLAV!$B$2:$B$10,MATCH(IF(ISBLANK($D1029)," ",$D1029),KLAV!$A$2:$A$10,0))+INDEX(KLAV!$B$13:$B$21,MATCH(IF(ISBLANK($E1029)," ",$E1029),KLAV!$A$13:$A$21,0))+INDEX(KLAV!$B$24:$B$30,MATCH(IF(ISBLANK($F1029)," ",$F1029),KLAV!$A$24:$A$30,0))),999,INDEX(KLAV!$B$2:$B$10,MATCH(IF(ISBLANK($D1029)," ",$D1029),KLAV!$A$2:$A$10,0))+INDEX(KLAV!$B$13:$B$21,MATCH(IF(ISBLANK($E1029)," ",$E1029),KLAV!$A$13:$A$21,0))+INDEX(KLAV!$B$24:$B$30,MATCH(IF(ISBLANK($F1029)," ",$F1029),KLAV!$A$24:$A$30,0))),ESV!$E$1:$E$567,))</f>
        <v>nb</v>
      </c>
      <c r="R1029" s="42"/>
      <c r="S1029" s="42"/>
      <c r="U1029" s="43"/>
      <c r="Z1029" s="44"/>
      <c r="AA1029" s="44"/>
      <c r="AB1029" s="436"/>
      <c r="AC1029" s="437"/>
      <c r="AD1029" s="300"/>
      <c r="AE1029" s="438"/>
      <c r="AF1029" s="438"/>
      <c r="AG1029" s="438"/>
      <c r="AH1029" s="439"/>
      <c r="AI1029" s="439"/>
      <c r="AJ1029" s="439"/>
      <c r="AK1029" s="439"/>
      <c r="BD1029" s="44"/>
    </row>
    <row r="1030" spans="1:56" ht="25.5" customHeight="1" x14ac:dyDescent="0.2">
      <c r="A1030" s="32" t="str">
        <f>IF(OR('Rote Liste'!$BC1030="H",'Rote Liste'!$BC1030="V"),"",J1030)</f>
        <v>nb</v>
      </c>
      <c r="B1030" s="48" t="str">
        <f t="shared" si="17"/>
        <v/>
      </c>
      <c r="C1030" s="49" t="s">
        <v>1135</v>
      </c>
      <c r="D1030" s="50"/>
      <c r="E1030" s="51"/>
      <c r="F1030" s="52"/>
      <c r="G1030" s="53"/>
      <c r="H1030" s="53"/>
      <c r="I1030" s="54"/>
      <c r="J1030" s="54" t="str">
        <f>INDEX(ESV!$D$1:$D$567,MATCH(IF(ISNA(INDEX(KLAV!$B$2:$B$10,MATCH(IF(ISBLANK($D1030)," ",$D1030),KLAV!$A$2:$A$10,0))+INDEX(KLAV!$B$13:$B$21,MATCH(IF(ISBLANK($E1030)," ",$E1030),KLAV!$A$13:$A$21,0))+INDEX(KLAV!$B$24:$B$30,MATCH(IF(ISBLANK($F1030)," ",$F1030),KLAV!$A$24:$A$30,0))),999,INDEX(KLAV!$B$2:$B$10,MATCH(IF(ISBLANK($D1030)," ",$D1030),KLAV!$A$2:$A$10,0))+INDEX(KLAV!$B$13:$B$21,MATCH(IF(ISBLANK($E1030)," ",$E1030),KLAV!$A$13:$A$21,0))+INDEX(KLAV!$B$24:$B$30,MATCH(IF(ISBLANK($F1030)," ",$F1030),KLAV!$A$24:$A$30,0))),ESV!$E$1:$E$567,))</f>
        <v>nb</v>
      </c>
      <c r="R1030" s="42"/>
      <c r="S1030" s="42"/>
      <c r="U1030" s="43"/>
      <c r="Z1030" s="44"/>
      <c r="AA1030" s="44"/>
      <c r="AB1030" s="436"/>
      <c r="AC1030" s="437"/>
      <c r="AD1030" s="300"/>
      <c r="AE1030" s="438"/>
      <c r="AF1030" s="438"/>
      <c r="AG1030" s="438"/>
      <c r="AH1030" s="439"/>
      <c r="AI1030" s="439"/>
      <c r="AJ1030" s="439"/>
      <c r="AK1030" s="439"/>
      <c r="BD1030" s="44"/>
    </row>
    <row r="1031" spans="1:56" ht="25.5" customHeight="1" x14ac:dyDescent="0.2">
      <c r="A1031" s="32" t="str">
        <f>IF(OR('Rote Liste'!$BC1031="H",'Rote Liste'!$BC1031="V"),"",J1031)</f>
        <v>nb</v>
      </c>
      <c r="B1031" s="48" t="str">
        <f t="shared" si="17"/>
        <v/>
      </c>
      <c r="C1031" s="49" t="s">
        <v>1136</v>
      </c>
      <c r="D1031" s="50"/>
      <c r="E1031" s="51"/>
      <c r="F1031" s="52"/>
      <c r="G1031" s="53"/>
      <c r="H1031" s="53"/>
      <c r="I1031" s="54"/>
      <c r="J1031" s="54" t="str">
        <f>INDEX(ESV!$D$1:$D$567,MATCH(IF(ISNA(INDEX(KLAV!$B$2:$B$10,MATCH(IF(ISBLANK($D1031)," ",$D1031),KLAV!$A$2:$A$10,0))+INDEX(KLAV!$B$13:$B$21,MATCH(IF(ISBLANK($E1031)," ",$E1031),KLAV!$A$13:$A$21,0))+INDEX(KLAV!$B$24:$B$30,MATCH(IF(ISBLANK($F1031)," ",$F1031),KLAV!$A$24:$A$30,0))),999,INDEX(KLAV!$B$2:$B$10,MATCH(IF(ISBLANK($D1031)," ",$D1031),KLAV!$A$2:$A$10,0))+INDEX(KLAV!$B$13:$B$21,MATCH(IF(ISBLANK($E1031)," ",$E1031),KLAV!$A$13:$A$21,0))+INDEX(KLAV!$B$24:$B$30,MATCH(IF(ISBLANK($F1031)," ",$F1031),KLAV!$A$24:$A$30,0))),ESV!$E$1:$E$567,))</f>
        <v>nb</v>
      </c>
      <c r="R1031" s="42"/>
      <c r="S1031" s="42"/>
      <c r="U1031" s="43"/>
      <c r="Z1031" s="44"/>
      <c r="AA1031" s="44"/>
      <c r="AB1031" s="436"/>
      <c r="AC1031" s="437"/>
      <c r="AD1031" s="300"/>
      <c r="AE1031" s="438"/>
      <c r="AF1031" s="438"/>
      <c r="AG1031" s="438"/>
      <c r="AH1031" s="439"/>
      <c r="AI1031" s="439"/>
      <c r="AJ1031" s="439"/>
      <c r="AK1031" s="439"/>
      <c r="BD1031" s="44"/>
    </row>
    <row r="1032" spans="1:56" ht="25.5" customHeight="1" x14ac:dyDescent="0.2">
      <c r="A1032" s="32" t="str">
        <f>IF(OR('Rote Liste'!$BC1032="H",'Rote Liste'!$BC1032="V"),"",J1032)</f>
        <v>nb</v>
      </c>
      <c r="B1032" s="48" t="str">
        <f t="shared" si="17"/>
        <v/>
      </c>
      <c r="C1032" s="49" t="s">
        <v>1137</v>
      </c>
      <c r="D1032" s="50"/>
      <c r="E1032" s="51"/>
      <c r="F1032" s="52"/>
      <c r="G1032" s="53"/>
      <c r="H1032" s="53"/>
      <c r="I1032" s="54"/>
      <c r="J1032" s="54" t="str">
        <f>INDEX(ESV!$D$1:$D$567,MATCH(IF(ISNA(INDEX(KLAV!$B$2:$B$10,MATCH(IF(ISBLANK($D1032)," ",$D1032),KLAV!$A$2:$A$10,0))+INDEX(KLAV!$B$13:$B$21,MATCH(IF(ISBLANK($E1032)," ",$E1032),KLAV!$A$13:$A$21,0))+INDEX(KLAV!$B$24:$B$30,MATCH(IF(ISBLANK($F1032)," ",$F1032),KLAV!$A$24:$A$30,0))),999,INDEX(KLAV!$B$2:$B$10,MATCH(IF(ISBLANK($D1032)," ",$D1032),KLAV!$A$2:$A$10,0))+INDEX(KLAV!$B$13:$B$21,MATCH(IF(ISBLANK($E1032)," ",$E1032),KLAV!$A$13:$A$21,0))+INDEX(KLAV!$B$24:$B$30,MATCH(IF(ISBLANK($F1032)," ",$F1032),KLAV!$A$24:$A$30,0))),ESV!$E$1:$E$567,))</f>
        <v>nb</v>
      </c>
      <c r="R1032" s="42"/>
      <c r="S1032" s="42"/>
      <c r="U1032" s="43"/>
      <c r="Z1032" s="44"/>
      <c r="AA1032" s="44"/>
      <c r="AB1032" s="436"/>
      <c r="AC1032" s="437"/>
      <c r="AD1032" s="300"/>
      <c r="AE1032" s="438"/>
      <c r="AF1032" s="438"/>
      <c r="AG1032" s="438"/>
      <c r="AH1032" s="439"/>
      <c r="AI1032" s="439"/>
      <c r="AJ1032" s="439"/>
      <c r="AK1032" s="439"/>
      <c r="BD1032" s="44"/>
    </row>
    <row r="1033" spans="1:56" ht="25.5" customHeight="1" x14ac:dyDescent="0.2">
      <c r="A1033" s="32" t="str">
        <f>IF(OR('Rote Liste'!$BC1033="H",'Rote Liste'!$BC1033="V"),"",J1033)</f>
        <v>nb</v>
      </c>
      <c r="B1033" s="48" t="str">
        <f t="shared" si="17"/>
        <v/>
      </c>
      <c r="C1033" s="49" t="s">
        <v>1138</v>
      </c>
      <c r="D1033" s="50"/>
      <c r="E1033" s="51"/>
      <c r="F1033" s="52"/>
      <c r="G1033" s="53"/>
      <c r="H1033" s="53"/>
      <c r="I1033" s="54"/>
      <c r="J1033" s="54" t="str">
        <f>INDEX(ESV!$D$1:$D$567,MATCH(IF(ISNA(INDEX(KLAV!$B$2:$B$10,MATCH(IF(ISBLANK($D1033)," ",$D1033),KLAV!$A$2:$A$10,0))+INDEX(KLAV!$B$13:$B$21,MATCH(IF(ISBLANK($E1033)," ",$E1033),KLAV!$A$13:$A$21,0))+INDEX(KLAV!$B$24:$B$30,MATCH(IF(ISBLANK($F1033)," ",$F1033),KLAV!$A$24:$A$30,0))),999,INDEX(KLAV!$B$2:$B$10,MATCH(IF(ISBLANK($D1033)," ",$D1033),KLAV!$A$2:$A$10,0))+INDEX(KLAV!$B$13:$B$21,MATCH(IF(ISBLANK($E1033)," ",$E1033),KLAV!$A$13:$A$21,0))+INDEX(KLAV!$B$24:$B$30,MATCH(IF(ISBLANK($F1033)," ",$F1033),KLAV!$A$24:$A$30,0))),ESV!$E$1:$E$567,))</f>
        <v>nb</v>
      </c>
      <c r="R1033" s="42"/>
      <c r="S1033" s="42"/>
      <c r="U1033" s="43"/>
      <c r="Z1033" s="44"/>
      <c r="AA1033" s="44"/>
      <c r="AB1033" s="436"/>
      <c r="AC1033" s="437"/>
      <c r="AD1033" s="300"/>
      <c r="AE1033" s="438"/>
      <c r="AF1033" s="438"/>
      <c r="AG1033" s="438"/>
      <c r="AH1033" s="439"/>
      <c r="AI1033" s="439"/>
      <c r="AJ1033" s="439"/>
      <c r="AK1033" s="439"/>
      <c r="BD1033" s="44"/>
    </row>
    <row r="1034" spans="1:56" ht="25.5" customHeight="1" x14ac:dyDescent="0.2">
      <c r="A1034" s="32" t="str">
        <f>IF(OR('Rote Liste'!$BC1034="H",'Rote Liste'!$BC1034="V"),"",J1034)</f>
        <v>nb</v>
      </c>
      <c r="B1034" s="48" t="str">
        <f t="shared" si="17"/>
        <v/>
      </c>
      <c r="C1034" s="49" t="s">
        <v>1139</v>
      </c>
      <c r="D1034" s="50"/>
      <c r="E1034" s="51"/>
      <c r="F1034" s="52"/>
      <c r="G1034" s="53"/>
      <c r="H1034" s="53"/>
      <c r="I1034" s="54"/>
      <c r="J1034" s="54" t="str">
        <f>INDEX(ESV!$D$1:$D$567,MATCH(IF(ISNA(INDEX(KLAV!$B$2:$B$10,MATCH(IF(ISBLANK($D1034)," ",$D1034),KLAV!$A$2:$A$10,0))+INDEX(KLAV!$B$13:$B$21,MATCH(IF(ISBLANK($E1034)," ",$E1034),KLAV!$A$13:$A$21,0))+INDEX(KLAV!$B$24:$B$30,MATCH(IF(ISBLANK($F1034)," ",$F1034),KLAV!$A$24:$A$30,0))),999,INDEX(KLAV!$B$2:$B$10,MATCH(IF(ISBLANK($D1034)," ",$D1034),KLAV!$A$2:$A$10,0))+INDEX(KLAV!$B$13:$B$21,MATCH(IF(ISBLANK($E1034)," ",$E1034),KLAV!$A$13:$A$21,0))+INDEX(KLAV!$B$24:$B$30,MATCH(IF(ISBLANK($F1034)," ",$F1034),KLAV!$A$24:$A$30,0))),ESV!$E$1:$E$567,))</f>
        <v>nb</v>
      </c>
      <c r="R1034" s="42"/>
      <c r="S1034" s="42"/>
      <c r="U1034" s="43"/>
      <c r="Z1034" s="44"/>
      <c r="AA1034" s="44"/>
      <c r="AB1034" s="436"/>
      <c r="AC1034" s="437"/>
      <c r="AD1034" s="300"/>
      <c r="AE1034" s="438"/>
      <c r="AF1034" s="438"/>
      <c r="AG1034" s="438"/>
      <c r="AH1034" s="439"/>
      <c r="AI1034" s="439"/>
      <c r="AJ1034" s="439"/>
      <c r="AK1034" s="439"/>
      <c r="BD1034" s="44"/>
    </row>
    <row r="1035" spans="1:56" ht="25.5" customHeight="1" x14ac:dyDescent="0.2">
      <c r="A1035" s="32" t="str">
        <f>IF(OR('Rote Liste'!$BC1035="H",'Rote Liste'!$BC1035="V"),"",J1035)</f>
        <v>nb</v>
      </c>
      <c r="B1035" s="48" t="str">
        <f t="shared" si="17"/>
        <v/>
      </c>
      <c r="C1035" s="49" t="s">
        <v>3078</v>
      </c>
      <c r="D1035" s="50"/>
      <c r="E1035" s="51"/>
      <c r="F1035" s="52"/>
      <c r="G1035" s="53"/>
      <c r="H1035" s="53"/>
      <c r="I1035" s="54"/>
      <c r="J1035" s="54" t="str">
        <f>INDEX(ESV!$D$1:$D$567,MATCH(IF(ISNA(INDEX(KLAV!$B$2:$B$10,MATCH(IF(ISBLANK($D1035)," ",$D1035),KLAV!$A$2:$A$10,0))+INDEX(KLAV!$B$13:$B$21,MATCH(IF(ISBLANK($E1035)," ",$E1035),KLAV!$A$13:$A$21,0))+INDEX(KLAV!$B$24:$B$30,MATCH(IF(ISBLANK($F1035)," ",$F1035),KLAV!$A$24:$A$30,0))),999,INDEX(KLAV!$B$2:$B$10,MATCH(IF(ISBLANK($D1035)," ",$D1035),KLAV!$A$2:$A$10,0))+INDEX(KLAV!$B$13:$B$21,MATCH(IF(ISBLANK($E1035)," ",$E1035),KLAV!$A$13:$A$21,0))+INDEX(KLAV!$B$24:$B$30,MATCH(IF(ISBLANK($F1035)," ",$F1035),KLAV!$A$24:$A$30,0))),ESV!$E$1:$E$567,))</f>
        <v>nb</v>
      </c>
      <c r="R1035" s="42"/>
      <c r="S1035" s="42"/>
      <c r="U1035" s="43"/>
      <c r="Z1035" s="44"/>
      <c r="AA1035" s="44"/>
      <c r="AB1035" s="436"/>
      <c r="AC1035" s="437"/>
      <c r="AD1035" s="300"/>
      <c r="AE1035" s="438"/>
      <c r="AF1035" s="438"/>
      <c r="AG1035" s="438"/>
      <c r="AH1035" s="439"/>
      <c r="AI1035" s="439"/>
      <c r="AJ1035" s="439"/>
      <c r="AK1035" s="439"/>
      <c r="BD1035" s="44"/>
    </row>
    <row r="1036" spans="1:56" ht="25.5" customHeight="1" x14ac:dyDescent="0.2">
      <c r="A1036" s="32" t="str">
        <f>IF(OR('Rote Liste'!$BC1036="H",'Rote Liste'!$BC1036="V"),"",J1036)</f>
        <v>nb</v>
      </c>
      <c r="B1036" s="48" t="str">
        <f t="shared" si="17"/>
        <v/>
      </c>
      <c r="C1036" s="49" t="s">
        <v>1140</v>
      </c>
      <c r="D1036" s="50"/>
      <c r="E1036" s="51"/>
      <c r="F1036" s="52"/>
      <c r="G1036" s="53"/>
      <c r="H1036" s="53"/>
      <c r="I1036" s="54"/>
      <c r="J1036" s="54" t="str">
        <f>INDEX(ESV!$D$1:$D$567,MATCH(IF(ISNA(INDEX(KLAV!$B$2:$B$10,MATCH(IF(ISBLANK($D1036)," ",$D1036),KLAV!$A$2:$A$10,0))+INDEX(KLAV!$B$13:$B$21,MATCH(IF(ISBLANK($E1036)," ",$E1036),KLAV!$A$13:$A$21,0))+INDEX(KLAV!$B$24:$B$30,MATCH(IF(ISBLANK($F1036)," ",$F1036),KLAV!$A$24:$A$30,0))),999,INDEX(KLAV!$B$2:$B$10,MATCH(IF(ISBLANK($D1036)," ",$D1036),KLAV!$A$2:$A$10,0))+INDEX(KLAV!$B$13:$B$21,MATCH(IF(ISBLANK($E1036)," ",$E1036),KLAV!$A$13:$A$21,0))+INDEX(KLAV!$B$24:$B$30,MATCH(IF(ISBLANK($F1036)," ",$F1036),KLAV!$A$24:$A$30,0))),ESV!$E$1:$E$567,))</f>
        <v>nb</v>
      </c>
      <c r="R1036" s="42"/>
      <c r="S1036" s="42"/>
      <c r="U1036" s="43"/>
      <c r="Z1036" s="44"/>
      <c r="AA1036" s="44"/>
      <c r="AB1036" s="436"/>
      <c r="AC1036" s="437"/>
      <c r="AD1036" s="300"/>
      <c r="AE1036" s="438"/>
      <c r="AF1036" s="438"/>
      <c r="AG1036" s="438"/>
      <c r="AH1036" s="439"/>
      <c r="AI1036" s="439"/>
      <c r="AJ1036" s="439"/>
      <c r="AK1036" s="439"/>
      <c r="BD1036" s="44"/>
    </row>
    <row r="1037" spans="1:56" ht="25.5" customHeight="1" x14ac:dyDescent="0.2">
      <c r="A1037" s="32" t="str">
        <f>IF(OR('Rote Liste'!$BC1037="H",'Rote Liste'!$BC1037="V"),"",J1037)</f>
        <v>nb</v>
      </c>
      <c r="B1037" s="48" t="str">
        <f t="shared" si="17"/>
        <v/>
      </c>
      <c r="C1037" s="49" t="s">
        <v>1141</v>
      </c>
      <c r="D1037" s="50"/>
      <c r="E1037" s="51"/>
      <c r="F1037" s="52"/>
      <c r="G1037" s="53"/>
      <c r="H1037" s="53"/>
      <c r="I1037" s="54"/>
      <c r="J1037" s="54" t="str">
        <f>INDEX(ESV!$D$1:$D$567,MATCH(IF(ISNA(INDEX(KLAV!$B$2:$B$10,MATCH(IF(ISBLANK($D1037)," ",$D1037),KLAV!$A$2:$A$10,0))+INDEX(KLAV!$B$13:$B$21,MATCH(IF(ISBLANK($E1037)," ",$E1037),KLAV!$A$13:$A$21,0))+INDEX(KLAV!$B$24:$B$30,MATCH(IF(ISBLANK($F1037)," ",$F1037),KLAV!$A$24:$A$30,0))),999,INDEX(KLAV!$B$2:$B$10,MATCH(IF(ISBLANK($D1037)," ",$D1037),KLAV!$A$2:$A$10,0))+INDEX(KLAV!$B$13:$B$21,MATCH(IF(ISBLANK($E1037)," ",$E1037),KLAV!$A$13:$A$21,0))+INDEX(KLAV!$B$24:$B$30,MATCH(IF(ISBLANK($F1037)," ",$F1037),KLAV!$A$24:$A$30,0))),ESV!$E$1:$E$567,))</f>
        <v>nb</v>
      </c>
      <c r="R1037" s="42"/>
      <c r="S1037" s="42"/>
      <c r="U1037" s="43"/>
      <c r="Z1037" s="44"/>
      <c r="AA1037" s="44"/>
      <c r="AB1037" s="436"/>
      <c r="AC1037" s="437"/>
      <c r="AD1037" s="300"/>
      <c r="AE1037" s="438"/>
      <c r="AF1037" s="438"/>
      <c r="AG1037" s="438"/>
      <c r="AH1037" s="439"/>
      <c r="AI1037" s="439"/>
      <c r="AJ1037" s="439"/>
      <c r="AK1037" s="439"/>
      <c r="BD1037" s="44"/>
    </row>
    <row r="1038" spans="1:56" ht="25.5" customHeight="1" x14ac:dyDescent="0.2">
      <c r="A1038" s="32" t="str">
        <f>IF(OR('Rote Liste'!$BC1038="H",'Rote Liste'!$BC1038="V"),"",J1038)</f>
        <v>nb</v>
      </c>
      <c r="B1038" s="48" t="str">
        <f t="shared" si="17"/>
        <v/>
      </c>
      <c r="C1038" s="49" t="s">
        <v>1142</v>
      </c>
      <c r="D1038" s="50"/>
      <c r="E1038" s="51"/>
      <c r="F1038" s="52"/>
      <c r="G1038" s="53"/>
      <c r="H1038" s="53"/>
      <c r="I1038" s="54"/>
      <c r="J1038" s="54" t="str">
        <f>INDEX(ESV!$D$1:$D$567,MATCH(IF(ISNA(INDEX(KLAV!$B$2:$B$10,MATCH(IF(ISBLANK($D1038)," ",$D1038),KLAV!$A$2:$A$10,0))+INDEX(KLAV!$B$13:$B$21,MATCH(IF(ISBLANK($E1038)," ",$E1038),KLAV!$A$13:$A$21,0))+INDEX(KLAV!$B$24:$B$30,MATCH(IF(ISBLANK($F1038)," ",$F1038),KLAV!$A$24:$A$30,0))),999,INDEX(KLAV!$B$2:$B$10,MATCH(IF(ISBLANK($D1038)," ",$D1038),KLAV!$A$2:$A$10,0))+INDEX(KLAV!$B$13:$B$21,MATCH(IF(ISBLANK($E1038)," ",$E1038),KLAV!$A$13:$A$21,0))+INDEX(KLAV!$B$24:$B$30,MATCH(IF(ISBLANK($F1038)," ",$F1038),KLAV!$A$24:$A$30,0))),ESV!$E$1:$E$567,))</f>
        <v>nb</v>
      </c>
      <c r="R1038" s="42"/>
      <c r="S1038" s="42"/>
      <c r="U1038" s="43"/>
      <c r="Z1038" s="44"/>
      <c r="AA1038" s="44"/>
      <c r="AB1038" s="436"/>
      <c r="AC1038" s="437"/>
      <c r="AD1038" s="300"/>
      <c r="AE1038" s="438"/>
      <c r="AF1038" s="438"/>
      <c r="AG1038" s="438"/>
      <c r="AH1038" s="439"/>
      <c r="AI1038" s="439"/>
      <c r="AJ1038" s="439"/>
      <c r="AK1038" s="439"/>
      <c r="BD1038" s="44"/>
    </row>
    <row r="1039" spans="1:56" ht="25.5" customHeight="1" x14ac:dyDescent="0.2">
      <c r="A1039" s="32" t="str">
        <f>IF(OR('Rote Liste'!$BC1039="H",'Rote Liste'!$BC1039="V"),"",J1039)</f>
        <v>nb</v>
      </c>
      <c r="B1039" s="48" t="str">
        <f t="shared" si="17"/>
        <v/>
      </c>
      <c r="C1039" s="49" t="s">
        <v>1143</v>
      </c>
      <c r="D1039" s="50"/>
      <c r="E1039" s="51"/>
      <c r="F1039" s="52"/>
      <c r="G1039" s="53"/>
      <c r="H1039" s="53"/>
      <c r="I1039" s="54"/>
      <c r="J1039" s="54" t="str">
        <f>INDEX(ESV!$D$1:$D$567,MATCH(IF(ISNA(INDEX(KLAV!$B$2:$B$10,MATCH(IF(ISBLANK($D1039)," ",$D1039),KLAV!$A$2:$A$10,0))+INDEX(KLAV!$B$13:$B$21,MATCH(IF(ISBLANK($E1039)," ",$E1039),KLAV!$A$13:$A$21,0))+INDEX(KLAV!$B$24:$B$30,MATCH(IF(ISBLANK($F1039)," ",$F1039),KLAV!$A$24:$A$30,0))),999,INDEX(KLAV!$B$2:$B$10,MATCH(IF(ISBLANK($D1039)," ",$D1039),KLAV!$A$2:$A$10,0))+INDEX(KLAV!$B$13:$B$21,MATCH(IF(ISBLANK($E1039)," ",$E1039),KLAV!$A$13:$A$21,0))+INDEX(KLAV!$B$24:$B$30,MATCH(IF(ISBLANK($F1039)," ",$F1039),KLAV!$A$24:$A$30,0))),ESV!$E$1:$E$567,))</f>
        <v>nb</v>
      </c>
      <c r="R1039" s="42"/>
      <c r="S1039" s="42"/>
      <c r="U1039" s="43"/>
      <c r="Z1039" s="44"/>
      <c r="AA1039" s="44"/>
      <c r="AB1039" s="436"/>
      <c r="AC1039" s="437"/>
      <c r="AD1039" s="300"/>
      <c r="AE1039" s="438"/>
      <c r="AF1039" s="438"/>
      <c r="AG1039" s="438"/>
      <c r="AH1039" s="439"/>
      <c r="AI1039" s="439"/>
      <c r="AJ1039" s="439"/>
      <c r="AK1039" s="439"/>
      <c r="BD1039" s="44"/>
    </row>
    <row r="1040" spans="1:56" ht="25.5" customHeight="1" x14ac:dyDescent="0.2">
      <c r="A1040" s="32" t="str">
        <f>IF(OR('Rote Liste'!$BC1040="H",'Rote Liste'!$BC1040="V"),"",J1040)</f>
        <v>nb</v>
      </c>
      <c r="B1040" s="48" t="str">
        <f t="shared" si="17"/>
        <v/>
      </c>
      <c r="C1040" s="49" t="s">
        <v>1144</v>
      </c>
      <c r="D1040" s="50"/>
      <c r="E1040" s="51"/>
      <c r="F1040" s="52"/>
      <c r="G1040" s="53"/>
      <c r="H1040" s="53"/>
      <c r="I1040" s="54"/>
      <c r="J1040" s="54" t="str">
        <f>INDEX(ESV!$D$1:$D$567,MATCH(IF(ISNA(INDEX(KLAV!$B$2:$B$10,MATCH(IF(ISBLANK($D1040)," ",$D1040),KLAV!$A$2:$A$10,0))+INDEX(KLAV!$B$13:$B$21,MATCH(IF(ISBLANK($E1040)," ",$E1040),KLAV!$A$13:$A$21,0))+INDEX(KLAV!$B$24:$B$30,MATCH(IF(ISBLANK($F1040)," ",$F1040),KLAV!$A$24:$A$30,0))),999,INDEX(KLAV!$B$2:$B$10,MATCH(IF(ISBLANK($D1040)," ",$D1040),KLAV!$A$2:$A$10,0))+INDEX(KLAV!$B$13:$B$21,MATCH(IF(ISBLANK($E1040)," ",$E1040),KLAV!$A$13:$A$21,0))+INDEX(KLAV!$B$24:$B$30,MATCH(IF(ISBLANK($F1040)," ",$F1040),KLAV!$A$24:$A$30,0))),ESV!$E$1:$E$567,))</f>
        <v>nb</v>
      </c>
      <c r="R1040" s="42"/>
      <c r="S1040" s="42"/>
      <c r="U1040" s="43"/>
      <c r="Z1040" s="44"/>
      <c r="AA1040" s="44"/>
      <c r="AB1040" s="436"/>
      <c r="AC1040" s="437"/>
      <c r="AD1040" s="300"/>
      <c r="AE1040" s="438"/>
      <c r="AF1040" s="438"/>
      <c r="AG1040" s="438"/>
      <c r="AH1040" s="439"/>
      <c r="AI1040" s="439"/>
      <c r="AJ1040" s="439"/>
      <c r="AK1040" s="439"/>
      <c r="BD1040" s="44"/>
    </row>
    <row r="1041" spans="1:56" ht="25.5" customHeight="1" x14ac:dyDescent="0.2">
      <c r="A1041" s="32" t="str">
        <f>IF(OR('Rote Liste'!$BC1041="H",'Rote Liste'!$BC1041="V"),"",J1041)</f>
        <v>nb</v>
      </c>
      <c r="B1041" s="48" t="str">
        <f t="shared" si="17"/>
        <v/>
      </c>
      <c r="C1041" s="49" t="s">
        <v>3134</v>
      </c>
      <c r="D1041" s="50"/>
      <c r="E1041" s="51"/>
      <c r="F1041" s="52"/>
      <c r="G1041" s="53"/>
      <c r="H1041" s="53"/>
      <c r="I1041" s="54"/>
      <c r="J1041" s="54" t="str">
        <f>INDEX(ESV!$D$1:$D$567,MATCH(IF(ISNA(INDEX(KLAV!$B$2:$B$10,MATCH(IF(ISBLANK($D1041)," ",$D1041),KLAV!$A$2:$A$10,0))+INDEX(KLAV!$B$13:$B$21,MATCH(IF(ISBLANK($E1041)," ",$E1041),KLAV!$A$13:$A$21,0))+INDEX(KLAV!$B$24:$B$30,MATCH(IF(ISBLANK($F1041)," ",$F1041),KLAV!$A$24:$A$30,0))),999,INDEX(KLAV!$B$2:$B$10,MATCH(IF(ISBLANK($D1041)," ",$D1041),KLAV!$A$2:$A$10,0))+INDEX(KLAV!$B$13:$B$21,MATCH(IF(ISBLANK($E1041)," ",$E1041),KLAV!$A$13:$A$21,0))+INDEX(KLAV!$B$24:$B$30,MATCH(IF(ISBLANK($F1041)," ",$F1041),KLAV!$A$24:$A$30,0))),ESV!$E$1:$E$567,))</f>
        <v>nb</v>
      </c>
      <c r="R1041" s="42"/>
      <c r="S1041" s="42"/>
      <c r="U1041" s="43"/>
      <c r="Z1041" s="44"/>
      <c r="AA1041" s="44"/>
      <c r="AB1041" s="436"/>
      <c r="AC1041" s="437"/>
      <c r="AD1041" s="300"/>
      <c r="AE1041" s="438"/>
      <c r="AF1041" s="438"/>
      <c r="AG1041" s="438"/>
      <c r="AH1041" s="439"/>
      <c r="AI1041" s="439"/>
      <c r="AJ1041" s="439"/>
      <c r="AK1041" s="439"/>
      <c r="BD1041" s="44"/>
    </row>
    <row r="1042" spans="1:56" ht="25.5" customHeight="1" x14ac:dyDescent="0.2">
      <c r="A1042" s="32" t="str">
        <f>IF(OR('Rote Liste'!$BC1042="H",'Rote Liste'!$BC1042="V"),"",J1042)</f>
        <v>nb</v>
      </c>
      <c r="B1042" s="48" t="str">
        <f>IF(D1042="AE?","E?",IF(D1042="AE","E",""))</f>
        <v/>
      </c>
      <c r="C1042" s="49" t="s">
        <v>3220</v>
      </c>
      <c r="D1042" s="50"/>
      <c r="E1042" s="51"/>
      <c r="F1042" s="52"/>
      <c r="G1042" s="53"/>
      <c r="H1042" s="53"/>
      <c r="I1042" s="54"/>
      <c r="J1042" s="54" t="str">
        <f>INDEX(ESV!$D$1:$D$567,MATCH(IF(ISNA(INDEX(KLAV!$B$2:$B$10,MATCH(IF(ISBLANK($D1042)," ",$D1042),KLAV!$A$2:$A$10,0))+INDEX(KLAV!$B$13:$B$21,MATCH(IF(ISBLANK($E1042)," ",$E1042),KLAV!$A$13:$A$21,0))+INDEX(KLAV!$B$24:$B$30,MATCH(IF(ISBLANK($F1042)," ",$F1042),KLAV!$A$24:$A$30,0))),999,INDEX(KLAV!$B$2:$B$10,MATCH(IF(ISBLANK($D1042)," ",$D1042),KLAV!$A$2:$A$10,0))+INDEX(KLAV!$B$13:$B$21,MATCH(IF(ISBLANK($E1042)," ",$E1042),KLAV!$A$13:$A$21,0))+INDEX(KLAV!$B$24:$B$30,MATCH(IF(ISBLANK($F1042)," ",$F1042),KLAV!$A$24:$A$30,0))),ESV!$E$1:$E$567,))</f>
        <v>nb</v>
      </c>
      <c r="R1042" s="42"/>
      <c r="S1042" s="42"/>
      <c r="U1042" s="43"/>
      <c r="Z1042" s="44"/>
      <c r="AA1042" s="44"/>
      <c r="AB1042" s="436"/>
      <c r="AC1042" s="437"/>
      <c r="AD1042" s="300"/>
      <c r="AE1042" s="438"/>
      <c r="AF1042" s="438"/>
      <c r="AG1042" s="438"/>
      <c r="AH1042" s="439"/>
      <c r="AI1042" s="439"/>
      <c r="AJ1042" s="439"/>
      <c r="AK1042" s="439"/>
      <c r="BD1042" s="44"/>
    </row>
    <row r="1043" spans="1:56" ht="25.5" customHeight="1" x14ac:dyDescent="0.2">
      <c r="A1043" s="32" t="str">
        <f>IF(OR('Rote Liste'!$BC1043="H",'Rote Liste'!$BC1043="V"),"",J1043)</f>
        <v>nb</v>
      </c>
      <c r="B1043" s="48" t="str">
        <f t="shared" si="17"/>
        <v/>
      </c>
      <c r="C1043" s="49" t="s">
        <v>3079</v>
      </c>
      <c r="D1043" s="50"/>
      <c r="E1043" s="51"/>
      <c r="F1043" s="52"/>
      <c r="G1043" s="53"/>
      <c r="H1043" s="53"/>
      <c r="I1043" s="54"/>
      <c r="J1043" s="54" t="str">
        <f>INDEX(ESV!$D$1:$D$567,MATCH(IF(ISNA(INDEX(KLAV!$B$2:$B$10,MATCH(IF(ISBLANK($D1043)," ",$D1043),KLAV!$A$2:$A$10,0))+INDEX(KLAV!$B$13:$B$21,MATCH(IF(ISBLANK($E1043)," ",$E1043),KLAV!$A$13:$A$21,0))+INDEX(KLAV!$B$24:$B$30,MATCH(IF(ISBLANK($F1043)," ",$F1043),KLAV!$A$24:$A$30,0))),999,INDEX(KLAV!$B$2:$B$10,MATCH(IF(ISBLANK($D1043)," ",$D1043),KLAV!$A$2:$A$10,0))+INDEX(KLAV!$B$13:$B$21,MATCH(IF(ISBLANK($E1043)," ",$E1043),KLAV!$A$13:$A$21,0))+INDEX(KLAV!$B$24:$B$30,MATCH(IF(ISBLANK($F1043)," ",$F1043),KLAV!$A$24:$A$30,0))),ESV!$E$1:$E$567,))</f>
        <v>nb</v>
      </c>
      <c r="R1043" s="42"/>
      <c r="S1043" s="42"/>
      <c r="U1043" s="43"/>
      <c r="Z1043" s="44"/>
      <c r="AA1043" s="44"/>
      <c r="AB1043" s="436"/>
      <c r="AC1043" s="437"/>
      <c r="AD1043" s="300"/>
      <c r="AE1043" s="438"/>
      <c r="AF1043" s="438"/>
      <c r="AG1043" s="438"/>
      <c r="AH1043" s="439"/>
      <c r="AI1043" s="439"/>
      <c r="AJ1043" s="439"/>
      <c r="AK1043" s="439"/>
      <c r="BD1043" s="44"/>
    </row>
    <row r="1044" spans="1:56" ht="25.5" customHeight="1" x14ac:dyDescent="0.2">
      <c r="A1044" s="32" t="str">
        <f>IF(OR('Rote Liste'!$BC1044="H",'Rote Liste'!$BC1044="V"),"",J1044)</f>
        <v>nb</v>
      </c>
      <c r="B1044" s="48" t="str">
        <f t="shared" si="17"/>
        <v/>
      </c>
      <c r="C1044" s="49" t="s">
        <v>1145</v>
      </c>
      <c r="D1044" s="50"/>
      <c r="E1044" s="51"/>
      <c r="F1044" s="52"/>
      <c r="G1044" s="53"/>
      <c r="H1044" s="53"/>
      <c r="I1044" s="54"/>
      <c r="J1044" s="54" t="str">
        <f>INDEX(ESV!$D$1:$D$567,MATCH(IF(ISNA(INDEX(KLAV!$B$2:$B$10,MATCH(IF(ISBLANK($D1044)," ",$D1044),KLAV!$A$2:$A$10,0))+INDEX(KLAV!$B$13:$B$21,MATCH(IF(ISBLANK($E1044)," ",$E1044),KLAV!$A$13:$A$21,0))+INDEX(KLAV!$B$24:$B$30,MATCH(IF(ISBLANK($F1044)," ",$F1044),KLAV!$A$24:$A$30,0))),999,INDEX(KLAV!$B$2:$B$10,MATCH(IF(ISBLANK($D1044)," ",$D1044),KLAV!$A$2:$A$10,0))+INDEX(KLAV!$B$13:$B$21,MATCH(IF(ISBLANK($E1044)," ",$E1044),KLAV!$A$13:$A$21,0))+INDEX(KLAV!$B$24:$B$30,MATCH(IF(ISBLANK($F1044)," ",$F1044),KLAV!$A$24:$A$30,0))),ESV!$E$1:$E$567,))</f>
        <v>nb</v>
      </c>
      <c r="R1044" s="42"/>
      <c r="S1044" s="42"/>
      <c r="U1044" s="43"/>
      <c r="Z1044" s="44"/>
      <c r="AA1044" s="44"/>
      <c r="AB1044" s="436"/>
      <c r="AC1044" s="437"/>
      <c r="AD1044" s="300"/>
      <c r="AE1044" s="438"/>
      <c r="AF1044" s="438"/>
      <c r="AG1044" s="438"/>
      <c r="AH1044" s="439"/>
      <c r="AI1044" s="439"/>
      <c r="AJ1044" s="439"/>
      <c r="AK1044" s="439"/>
      <c r="BD1044" s="44"/>
    </row>
    <row r="1045" spans="1:56" ht="25.5" customHeight="1" x14ac:dyDescent="0.2">
      <c r="A1045" s="32" t="str">
        <f>IF(OR('Rote Liste'!$BC1045="H",'Rote Liste'!$BC1045="V"),"",J1045)</f>
        <v>nb</v>
      </c>
      <c r="B1045" s="48" t="str">
        <f t="shared" si="17"/>
        <v/>
      </c>
      <c r="C1045" s="49" t="s">
        <v>1146</v>
      </c>
      <c r="D1045" s="50"/>
      <c r="E1045" s="51"/>
      <c r="F1045" s="52"/>
      <c r="G1045" s="53"/>
      <c r="H1045" s="53"/>
      <c r="I1045" s="54"/>
      <c r="J1045" s="54" t="str">
        <f>INDEX(ESV!$D$1:$D$567,MATCH(IF(ISNA(INDEX(KLAV!$B$2:$B$10,MATCH(IF(ISBLANK($D1045)," ",$D1045),KLAV!$A$2:$A$10,0))+INDEX(KLAV!$B$13:$B$21,MATCH(IF(ISBLANK($E1045)," ",$E1045),KLAV!$A$13:$A$21,0))+INDEX(KLAV!$B$24:$B$30,MATCH(IF(ISBLANK($F1045)," ",$F1045),KLAV!$A$24:$A$30,0))),999,INDEX(KLAV!$B$2:$B$10,MATCH(IF(ISBLANK($D1045)," ",$D1045),KLAV!$A$2:$A$10,0))+INDEX(KLAV!$B$13:$B$21,MATCH(IF(ISBLANK($E1045)," ",$E1045),KLAV!$A$13:$A$21,0))+INDEX(KLAV!$B$24:$B$30,MATCH(IF(ISBLANK($F1045)," ",$F1045),KLAV!$A$24:$A$30,0))),ESV!$E$1:$E$567,))</f>
        <v>nb</v>
      </c>
      <c r="R1045" s="42"/>
      <c r="S1045" s="42"/>
      <c r="U1045" s="43"/>
      <c r="Z1045" s="44"/>
      <c r="AA1045" s="44"/>
      <c r="AB1045" s="436"/>
      <c r="AC1045" s="437"/>
      <c r="AD1045" s="300"/>
      <c r="AE1045" s="438"/>
      <c r="AF1045" s="438"/>
      <c r="AG1045" s="438"/>
      <c r="AH1045" s="439"/>
      <c r="AI1045" s="439"/>
      <c r="AJ1045" s="439"/>
      <c r="AK1045" s="439"/>
      <c r="BD1045" s="44"/>
    </row>
    <row r="1046" spans="1:56" ht="25.5" customHeight="1" x14ac:dyDescent="0.2">
      <c r="A1046" s="32" t="str">
        <f>IF(OR('Rote Liste'!$BC1046="H",'Rote Liste'!$BC1046="V"),"",J1046)</f>
        <v>nb</v>
      </c>
      <c r="B1046" s="48" t="str">
        <f t="shared" si="17"/>
        <v/>
      </c>
      <c r="C1046" s="49" t="s">
        <v>1147</v>
      </c>
      <c r="D1046" s="50"/>
      <c r="E1046" s="51"/>
      <c r="F1046" s="52"/>
      <c r="G1046" s="53"/>
      <c r="H1046" s="53"/>
      <c r="I1046" s="54"/>
      <c r="J1046" s="54" t="str">
        <f>INDEX(ESV!$D$1:$D$567,MATCH(IF(ISNA(INDEX(KLAV!$B$2:$B$10,MATCH(IF(ISBLANK($D1046)," ",$D1046),KLAV!$A$2:$A$10,0))+INDEX(KLAV!$B$13:$B$21,MATCH(IF(ISBLANK($E1046)," ",$E1046),KLAV!$A$13:$A$21,0))+INDEX(KLAV!$B$24:$B$30,MATCH(IF(ISBLANK($F1046)," ",$F1046),KLAV!$A$24:$A$30,0))),999,INDEX(KLAV!$B$2:$B$10,MATCH(IF(ISBLANK($D1046)," ",$D1046),KLAV!$A$2:$A$10,0))+INDEX(KLAV!$B$13:$B$21,MATCH(IF(ISBLANK($E1046)," ",$E1046),KLAV!$A$13:$A$21,0))+INDEX(KLAV!$B$24:$B$30,MATCH(IF(ISBLANK($F1046)," ",$F1046),KLAV!$A$24:$A$30,0))),ESV!$E$1:$E$567,))</f>
        <v>nb</v>
      </c>
      <c r="R1046" s="42"/>
      <c r="S1046" s="42"/>
      <c r="U1046" s="43"/>
      <c r="Z1046" s="44"/>
      <c r="AA1046" s="44"/>
      <c r="AB1046" s="436"/>
      <c r="AC1046" s="437"/>
      <c r="AD1046" s="300"/>
      <c r="AE1046" s="438"/>
      <c r="AF1046" s="438"/>
      <c r="AG1046" s="438"/>
      <c r="AH1046" s="439"/>
      <c r="AI1046" s="439"/>
      <c r="AJ1046" s="439"/>
      <c r="AK1046" s="439"/>
      <c r="BD1046" s="44"/>
    </row>
    <row r="1047" spans="1:56" ht="25.5" customHeight="1" x14ac:dyDescent="0.2">
      <c r="A1047" s="32" t="str">
        <f>IF(OR('Rote Liste'!$BC1047="H",'Rote Liste'!$BC1047="V"),"",J1047)</f>
        <v>nb</v>
      </c>
      <c r="B1047" s="48" t="str">
        <f t="shared" si="17"/>
        <v/>
      </c>
      <c r="C1047" s="49" t="s">
        <v>1148</v>
      </c>
      <c r="D1047" s="50"/>
      <c r="E1047" s="51"/>
      <c r="F1047" s="52"/>
      <c r="G1047" s="53"/>
      <c r="H1047" s="53"/>
      <c r="I1047" s="54"/>
      <c r="J1047" s="54" t="str">
        <f>INDEX(ESV!$D$1:$D$567,MATCH(IF(ISNA(INDEX(KLAV!$B$2:$B$10,MATCH(IF(ISBLANK($D1047)," ",$D1047),KLAV!$A$2:$A$10,0))+INDEX(KLAV!$B$13:$B$21,MATCH(IF(ISBLANK($E1047)," ",$E1047),KLAV!$A$13:$A$21,0))+INDEX(KLAV!$B$24:$B$30,MATCH(IF(ISBLANK($F1047)," ",$F1047),KLAV!$A$24:$A$30,0))),999,INDEX(KLAV!$B$2:$B$10,MATCH(IF(ISBLANK($D1047)," ",$D1047),KLAV!$A$2:$A$10,0))+INDEX(KLAV!$B$13:$B$21,MATCH(IF(ISBLANK($E1047)," ",$E1047),KLAV!$A$13:$A$21,0))+INDEX(KLAV!$B$24:$B$30,MATCH(IF(ISBLANK($F1047)," ",$F1047),KLAV!$A$24:$A$30,0))),ESV!$E$1:$E$567,))</f>
        <v>nb</v>
      </c>
      <c r="R1047" s="42"/>
      <c r="S1047" s="42"/>
      <c r="U1047" s="43"/>
      <c r="Z1047" s="44"/>
      <c r="AA1047" s="44"/>
      <c r="AB1047" s="436"/>
      <c r="AC1047" s="437"/>
      <c r="AD1047" s="300"/>
      <c r="AE1047" s="438"/>
      <c r="AF1047" s="438"/>
      <c r="AG1047" s="438"/>
      <c r="AH1047" s="439"/>
      <c r="AI1047" s="439"/>
      <c r="AJ1047" s="439"/>
      <c r="AK1047" s="439"/>
      <c r="BD1047" s="44"/>
    </row>
    <row r="1048" spans="1:56" ht="25.5" customHeight="1" x14ac:dyDescent="0.2">
      <c r="A1048" s="32" t="str">
        <f>IF(OR('Rote Liste'!$BC1048="H",'Rote Liste'!$BC1048="V"),"",J1048)</f>
        <v>nb</v>
      </c>
      <c r="B1048" s="48" t="str">
        <f t="shared" si="17"/>
        <v/>
      </c>
      <c r="C1048" s="49" t="s">
        <v>3080</v>
      </c>
      <c r="D1048" s="50"/>
      <c r="E1048" s="51"/>
      <c r="F1048" s="52"/>
      <c r="G1048" s="53"/>
      <c r="H1048" s="53"/>
      <c r="I1048" s="54"/>
      <c r="J1048" s="54" t="str">
        <f>INDEX(ESV!$D$1:$D$567,MATCH(IF(ISNA(INDEX(KLAV!$B$2:$B$10,MATCH(IF(ISBLANK($D1048)," ",$D1048),KLAV!$A$2:$A$10,0))+INDEX(KLAV!$B$13:$B$21,MATCH(IF(ISBLANK($E1048)," ",$E1048),KLAV!$A$13:$A$21,0))+INDEX(KLAV!$B$24:$B$30,MATCH(IF(ISBLANK($F1048)," ",$F1048),KLAV!$A$24:$A$30,0))),999,INDEX(KLAV!$B$2:$B$10,MATCH(IF(ISBLANK($D1048)," ",$D1048),KLAV!$A$2:$A$10,0))+INDEX(KLAV!$B$13:$B$21,MATCH(IF(ISBLANK($E1048)," ",$E1048),KLAV!$A$13:$A$21,0))+INDEX(KLAV!$B$24:$B$30,MATCH(IF(ISBLANK($F1048)," ",$F1048),KLAV!$A$24:$A$30,0))),ESV!$E$1:$E$567,))</f>
        <v>nb</v>
      </c>
      <c r="R1048" s="42"/>
      <c r="S1048" s="42"/>
      <c r="U1048" s="43"/>
      <c r="Z1048" s="44"/>
      <c r="AA1048" s="44"/>
      <c r="AB1048" s="436"/>
      <c r="AC1048" s="437"/>
      <c r="AD1048" s="300"/>
      <c r="AE1048" s="438"/>
      <c r="AF1048" s="438"/>
      <c r="AG1048" s="438"/>
      <c r="AH1048" s="439"/>
      <c r="AI1048" s="439"/>
      <c r="AJ1048" s="439"/>
      <c r="AK1048" s="439"/>
      <c r="BD1048" s="44"/>
    </row>
    <row r="1049" spans="1:56" ht="25.5" customHeight="1" x14ac:dyDescent="0.2">
      <c r="A1049" s="32" t="str">
        <f>IF(OR('Rote Liste'!$BC1049="H",'Rote Liste'!$BC1049="V"),"",J1049)</f>
        <v>nb</v>
      </c>
      <c r="B1049" s="48" t="str">
        <f t="shared" si="17"/>
        <v/>
      </c>
      <c r="C1049" s="49" t="s">
        <v>1149</v>
      </c>
      <c r="D1049" s="50"/>
      <c r="E1049" s="51"/>
      <c r="F1049" s="52"/>
      <c r="G1049" s="53"/>
      <c r="H1049" s="53"/>
      <c r="I1049" s="54"/>
      <c r="J1049" s="54" t="str">
        <f>INDEX(ESV!$D$1:$D$567,MATCH(IF(ISNA(INDEX(KLAV!$B$2:$B$10,MATCH(IF(ISBLANK($D1049)," ",$D1049),KLAV!$A$2:$A$10,0))+INDEX(KLAV!$B$13:$B$21,MATCH(IF(ISBLANK($E1049)," ",$E1049),KLAV!$A$13:$A$21,0))+INDEX(KLAV!$B$24:$B$30,MATCH(IF(ISBLANK($F1049)," ",$F1049),KLAV!$A$24:$A$30,0))),999,INDEX(KLAV!$B$2:$B$10,MATCH(IF(ISBLANK($D1049)," ",$D1049),KLAV!$A$2:$A$10,0))+INDEX(KLAV!$B$13:$B$21,MATCH(IF(ISBLANK($E1049)," ",$E1049),KLAV!$A$13:$A$21,0))+INDEX(KLAV!$B$24:$B$30,MATCH(IF(ISBLANK($F1049)," ",$F1049),KLAV!$A$24:$A$30,0))),ESV!$E$1:$E$567,))</f>
        <v>nb</v>
      </c>
      <c r="R1049" s="42"/>
      <c r="S1049" s="42"/>
      <c r="U1049" s="43"/>
      <c r="Z1049" s="44"/>
      <c r="AA1049" s="44"/>
      <c r="AB1049" s="436"/>
      <c r="AC1049" s="437"/>
      <c r="AD1049" s="300"/>
      <c r="AE1049" s="438"/>
      <c r="AF1049" s="438"/>
      <c r="AG1049" s="438"/>
      <c r="AH1049" s="439"/>
      <c r="AI1049" s="439"/>
      <c r="AJ1049" s="439"/>
      <c r="AK1049" s="439"/>
      <c r="BD1049" s="44"/>
    </row>
    <row r="1050" spans="1:56" ht="25.5" customHeight="1" x14ac:dyDescent="0.2">
      <c r="A1050" s="32" t="str">
        <f>IF(OR('Rote Liste'!$BC1050="H",'Rote Liste'!$BC1050="V"),"",J1050)</f>
        <v>nb</v>
      </c>
      <c r="B1050" s="48" t="str">
        <f>IF(D1050="AE?","E?",IF(D1050="AE","E",""))</f>
        <v/>
      </c>
      <c r="C1050" s="49" t="s">
        <v>3135</v>
      </c>
      <c r="D1050" s="50"/>
      <c r="E1050" s="51"/>
      <c r="F1050" s="52"/>
      <c r="G1050" s="53"/>
      <c r="H1050" s="53"/>
      <c r="I1050" s="54"/>
      <c r="J1050" s="54" t="str">
        <f>INDEX(ESV!$D$1:$D$567,MATCH(IF(ISNA(INDEX(KLAV!$B$2:$B$10,MATCH(IF(ISBLANK($D1050)," ",$D1050),KLAV!$A$2:$A$10,0))+INDEX(KLAV!$B$13:$B$21,MATCH(IF(ISBLANK($E1050)," ",$E1050),KLAV!$A$13:$A$21,0))+INDEX(KLAV!$B$24:$B$30,MATCH(IF(ISBLANK($F1050)," ",$F1050),KLAV!$A$24:$A$30,0))),999,INDEX(KLAV!$B$2:$B$10,MATCH(IF(ISBLANK($D1050)," ",$D1050),KLAV!$A$2:$A$10,0))+INDEX(KLAV!$B$13:$B$21,MATCH(IF(ISBLANK($E1050)," ",$E1050),KLAV!$A$13:$A$21,0))+INDEX(KLAV!$B$24:$B$30,MATCH(IF(ISBLANK($F1050)," ",$F1050),KLAV!$A$24:$A$30,0))),ESV!$E$1:$E$567,))</f>
        <v>nb</v>
      </c>
      <c r="R1050" s="42"/>
      <c r="S1050" s="42"/>
      <c r="U1050" s="43"/>
      <c r="Z1050" s="44"/>
      <c r="AA1050" s="44"/>
      <c r="AB1050" s="436"/>
      <c r="AC1050" s="437"/>
      <c r="AD1050" s="300"/>
      <c r="AE1050" s="438"/>
      <c r="AF1050" s="438"/>
      <c r="AG1050" s="438"/>
      <c r="AH1050" s="439"/>
      <c r="AI1050" s="439"/>
      <c r="AJ1050" s="439"/>
      <c r="AK1050" s="439"/>
      <c r="BD1050" s="44"/>
    </row>
    <row r="1051" spans="1:56" ht="25.5" customHeight="1" x14ac:dyDescent="0.2">
      <c r="A1051" s="32" t="str">
        <f>IF(OR('Rote Liste'!$BC1051="H",'Rote Liste'!$BC1051="V"),"",J1051)</f>
        <v>nb</v>
      </c>
      <c r="B1051" s="48" t="str">
        <f t="shared" si="17"/>
        <v/>
      </c>
      <c r="C1051" s="49" t="s">
        <v>1150</v>
      </c>
      <c r="D1051" s="50"/>
      <c r="E1051" s="51"/>
      <c r="F1051" s="52"/>
      <c r="G1051" s="53"/>
      <c r="H1051" s="53"/>
      <c r="I1051" s="54"/>
      <c r="J1051" s="54" t="str">
        <f>INDEX(ESV!$D$1:$D$567,MATCH(IF(ISNA(INDEX(KLAV!$B$2:$B$10,MATCH(IF(ISBLANK($D1051)," ",$D1051),KLAV!$A$2:$A$10,0))+INDEX(KLAV!$B$13:$B$21,MATCH(IF(ISBLANK($E1051)," ",$E1051),KLAV!$A$13:$A$21,0))+INDEX(KLAV!$B$24:$B$30,MATCH(IF(ISBLANK($F1051)," ",$F1051),KLAV!$A$24:$A$30,0))),999,INDEX(KLAV!$B$2:$B$10,MATCH(IF(ISBLANK($D1051)," ",$D1051),KLAV!$A$2:$A$10,0))+INDEX(KLAV!$B$13:$B$21,MATCH(IF(ISBLANK($E1051)," ",$E1051),KLAV!$A$13:$A$21,0))+INDEX(KLAV!$B$24:$B$30,MATCH(IF(ISBLANK($F1051)," ",$F1051),KLAV!$A$24:$A$30,0))),ESV!$E$1:$E$567,))</f>
        <v>nb</v>
      </c>
      <c r="R1051" s="42"/>
      <c r="S1051" s="42"/>
      <c r="U1051" s="43"/>
      <c r="Z1051" s="44"/>
      <c r="AA1051" s="44"/>
      <c r="AB1051" s="436"/>
      <c r="AC1051" s="437"/>
      <c r="AD1051" s="300"/>
      <c r="AE1051" s="438"/>
      <c r="AF1051" s="438"/>
      <c r="AG1051" s="438"/>
      <c r="AH1051" s="439"/>
      <c r="AI1051" s="439"/>
      <c r="AJ1051" s="439"/>
      <c r="AK1051" s="439"/>
      <c r="BD1051" s="44"/>
    </row>
    <row r="1052" spans="1:56" ht="25.5" customHeight="1" x14ac:dyDescent="0.2">
      <c r="A1052" s="32" t="str">
        <f>IF(OR('Rote Liste'!$BC1052="H",'Rote Liste'!$BC1052="V"),"",J1052)</f>
        <v>nb</v>
      </c>
      <c r="B1052" s="48" t="str">
        <f t="shared" si="17"/>
        <v/>
      </c>
      <c r="C1052" s="49" t="s">
        <v>1151</v>
      </c>
      <c r="D1052" s="50"/>
      <c r="E1052" s="51"/>
      <c r="F1052" s="52"/>
      <c r="G1052" s="53"/>
      <c r="H1052" s="53"/>
      <c r="I1052" s="54"/>
      <c r="J1052" s="54" t="str">
        <f>INDEX(ESV!$D$1:$D$567,MATCH(IF(ISNA(INDEX(KLAV!$B$2:$B$10,MATCH(IF(ISBLANK($D1052)," ",$D1052),KLAV!$A$2:$A$10,0))+INDEX(KLAV!$B$13:$B$21,MATCH(IF(ISBLANK($E1052)," ",$E1052),KLAV!$A$13:$A$21,0))+INDEX(KLAV!$B$24:$B$30,MATCH(IF(ISBLANK($F1052)," ",$F1052),KLAV!$A$24:$A$30,0))),999,INDEX(KLAV!$B$2:$B$10,MATCH(IF(ISBLANK($D1052)," ",$D1052),KLAV!$A$2:$A$10,0))+INDEX(KLAV!$B$13:$B$21,MATCH(IF(ISBLANK($E1052)," ",$E1052),KLAV!$A$13:$A$21,0))+INDEX(KLAV!$B$24:$B$30,MATCH(IF(ISBLANK($F1052)," ",$F1052),KLAV!$A$24:$A$30,0))),ESV!$E$1:$E$567,))</f>
        <v>nb</v>
      </c>
      <c r="R1052" s="42"/>
      <c r="S1052" s="42"/>
      <c r="U1052" s="43"/>
      <c r="Z1052" s="44"/>
      <c r="AA1052" s="44"/>
      <c r="AB1052" s="436"/>
      <c r="AC1052" s="437"/>
      <c r="AD1052" s="300"/>
      <c r="AE1052" s="438"/>
      <c r="AF1052" s="438"/>
      <c r="AG1052" s="438"/>
      <c r="AH1052" s="439"/>
      <c r="AI1052" s="439"/>
      <c r="AJ1052" s="439"/>
      <c r="AK1052" s="439"/>
      <c r="BD1052" s="44"/>
    </row>
    <row r="1053" spans="1:56" ht="25.5" customHeight="1" x14ac:dyDescent="0.2">
      <c r="A1053" s="32" t="str">
        <f>IF(OR('Rote Liste'!$BC1053="H",'Rote Liste'!$BC1053="V"),"",J1053)</f>
        <v>nb</v>
      </c>
      <c r="B1053" s="48" t="str">
        <f>IF(D1053="AE?","E?",IF(D1053="AE","E",""))</f>
        <v/>
      </c>
      <c r="C1053" s="49" t="s">
        <v>3136</v>
      </c>
      <c r="D1053" s="50"/>
      <c r="E1053" s="51"/>
      <c r="F1053" s="52"/>
      <c r="G1053" s="53"/>
      <c r="H1053" s="53"/>
      <c r="I1053" s="54"/>
      <c r="J1053" s="54" t="str">
        <f>INDEX(ESV!$D$1:$D$567,MATCH(IF(ISNA(INDEX(KLAV!$B$2:$B$10,MATCH(IF(ISBLANK($D1053)," ",$D1053),KLAV!$A$2:$A$10,0))+INDEX(KLAV!$B$13:$B$21,MATCH(IF(ISBLANK($E1053)," ",$E1053),KLAV!$A$13:$A$21,0))+INDEX(KLAV!$B$24:$B$30,MATCH(IF(ISBLANK($F1053)," ",$F1053),KLAV!$A$24:$A$30,0))),999,INDEX(KLAV!$B$2:$B$10,MATCH(IF(ISBLANK($D1053)," ",$D1053),KLAV!$A$2:$A$10,0))+INDEX(KLAV!$B$13:$B$21,MATCH(IF(ISBLANK($E1053)," ",$E1053),KLAV!$A$13:$A$21,0))+INDEX(KLAV!$B$24:$B$30,MATCH(IF(ISBLANK($F1053)," ",$F1053),KLAV!$A$24:$A$30,0))),ESV!$E$1:$E$567,))</f>
        <v>nb</v>
      </c>
      <c r="R1053" s="42"/>
      <c r="S1053" s="42"/>
      <c r="U1053" s="43"/>
      <c r="Z1053" s="44"/>
      <c r="AA1053" s="44"/>
      <c r="AB1053" s="436"/>
      <c r="AC1053" s="437"/>
      <c r="AD1053" s="300"/>
      <c r="AE1053" s="438"/>
      <c r="AF1053" s="438"/>
      <c r="AG1053" s="438"/>
      <c r="AH1053" s="439"/>
      <c r="AI1053" s="439"/>
      <c r="AJ1053" s="439"/>
      <c r="AK1053" s="439"/>
      <c r="BD1053" s="44"/>
    </row>
    <row r="1054" spans="1:56" ht="25.5" customHeight="1" x14ac:dyDescent="0.2">
      <c r="A1054" s="32" t="str">
        <f>IF(OR('Rote Liste'!$BC1054="H",'Rote Liste'!$BC1054="V"),"",J1054)</f>
        <v>nb</v>
      </c>
      <c r="B1054" s="48" t="str">
        <f t="shared" si="17"/>
        <v/>
      </c>
      <c r="C1054" s="49" t="s">
        <v>1152</v>
      </c>
      <c r="D1054" s="50"/>
      <c r="E1054" s="51"/>
      <c r="F1054" s="52"/>
      <c r="G1054" s="53"/>
      <c r="H1054" s="53"/>
      <c r="I1054" s="54"/>
      <c r="J1054" s="54" t="str">
        <f>INDEX(ESV!$D$1:$D$567,MATCH(IF(ISNA(INDEX(KLAV!$B$2:$B$10,MATCH(IF(ISBLANK($D1054)," ",$D1054),KLAV!$A$2:$A$10,0))+INDEX(KLAV!$B$13:$B$21,MATCH(IF(ISBLANK($E1054)," ",$E1054),KLAV!$A$13:$A$21,0))+INDEX(KLAV!$B$24:$B$30,MATCH(IF(ISBLANK($F1054)," ",$F1054),KLAV!$A$24:$A$30,0))),999,INDEX(KLAV!$B$2:$B$10,MATCH(IF(ISBLANK($D1054)," ",$D1054),KLAV!$A$2:$A$10,0))+INDEX(KLAV!$B$13:$B$21,MATCH(IF(ISBLANK($E1054)," ",$E1054),KLAV!$A$13:$A$21,0))+INDEX(KLAV!$B$24:$B$30,MATCH(IF(ISBLANK($F1054)," ",$F1054),KLAV!$A$24:$A$30,0))),ESV!$E$1:$E$567,))</f>
        <v>nb</v>
      </c>
      <c r="R1054" s="42"/>
      <c r="S1054" s="42"/>
      <c r="U1054" s="43"/>
      <c r="Z1054" s="44"/>
      <c r="AA1054" s="44"/>
      <c r="AB1054" s="436"/>
      <c r="AC1054" s="437"/>
      <c r="AD1054" s="300"/>
      <c r="AE1054" s="438"/>
      <c r="AF1054" s="438"/>
      <c r="AG1054" s="438"/>
      <c r="AH1054" s="439"/>
      <c r="AI1054" s="439"/>
      <c r="AJ1054" s="439"/>
      <c r="AK1054" s="439"/>
      <c r="BD1054" s="44"/>
    </row>
    <row r="1055" spans="1:56" ht="25.5" customHeight="1" x14ac:dyDescent="0.2">
      <c r="A1055" s="32" t="str">
        <f>IF(OR('Rote Liste'!$BC1055="H",'Rote Liste'!$BC1055="V"),"",J1055)</f>
        <v>nb</v>
      </c>
      <c r="B1055" s="48" t="str">
        <f t="shared" si="17"/>
        <v/>
      </c>
      <c r="C1055" s="49" t="s">
        <v>1153</v>
      </c>
      <c r="D1055" s="50"/>
      <c r="E1055" s="51"/>
      <c r="F1055" s="52"/>
      <c r="G1055" s="53"/>
      <c r="H1055" s="53"/>
      <c r="I1055" s="54"/>
      <c r="J1055" s="54" t="str">
        <f>INDEX(ESV!$D$1:$D$567,MATCH(IF(ISNA(INDEX(KLAV!$B$2:$B$10,MATCH(IF(ISBLANK($D1055)," ",$D1055),KLAV!$A$2:$A$10,0))+INDEX(KLAV!$B$13:$B$21,MATCH(IF(ISBLANK($E1055)," ",$E1055),KLAV!$A$13:$A$21,0))+INDEX(KLAV!$B$24:$B$30,MATCH(IF(ISBLANK($F1055)," ",$F1055),KLAV!$A$24:$A$30,0))),999,INDEX(KLAV!$B$2:$B$10,MATCH(IF(ISBLANK($D1055)," ",$D1055),KLAV!$A$2:$A$10,0))+INDEX(KLAV!$B$13:$B$21,MATCH(IF(ISBLANK($E1055)," ",$E1055),KLAV!$A$13:$A$21,0))+INDEX(KLAV!$B$24:$B$30,MATCH(IF(ISBLANK($F1055)," ",$F1055),KLAV!$A$24:$A$30,0))),ESV!$E$1:$E$567,))</f>
        <v>nb</v>
      </c>
      <c r="R1055" s="42"/>
      <c r="S1055" s="42"/>
      <c r="U1055" s="43"/>
      <c r="Z1055" s="44"/>
      <c r="AA1055" s="44"/>
      <c r="AB1055" s="436"/>
      <c r="AC1055" s="437"/>
      <c r="AD1055" s="300"/>
      <c r="AE1055" s="438"/>
      <c r="AF1055" s="438"/>
      <c r="AG1055" s="438"/>
      <c r="AH1055" s="439"/>
      <c r="AI1055" s="439"/>
      <c r="AJ1055" s="439"/>
      <c r="AK1055" s="439"/>
      <c r="BD1055" s="44"/>
    </row>
    <row r="1056" spans="1:56" ht="25.5" customHeight="1" x14ac:dyDescent="0.2">
      <c r="A1056" s="32" t="str">
        <f>IF(OR('Rote Liste'!$BC1056="H",'Rote Liste'!$BC1056="V"),"",J1056)</f>
        <v>nb</v>
      </c>
      <c r="B1056" s="48" t="str">
        <f t="shared" si="17"/>
        <v/>
      </c>
      <c r="C1056" s="49" t="s">
        <v>1154</v>
      </c>
      <c r="D1056" s="50"/>
      <c r="E1056" s="51"/>
      <c r="F1056" s="52"/>
      <c r="G1056" s="53"/>
      <c r="H1056" s="53"/>
      <c r="I1056" s="54"/>
      <c r="J1056" s="54" t="str">
        <f>INDEX(ESV!$D$1:$D$567,MATCH(IF(ISNA(INDEX(KLAV!$B$2:$B$10,MATCH(IF(ISBLANK($D1056)," ",$D1056),KLAV!$A$2:$A$10,0))+INDEX(KLAV!$B$13:$B$21,MATCH(IF(ISBLANK($E1056)," ",$E1056),KLAV!$A$13:$A$21,0))+INDEX(KLAV!$B$24:$B$30,MATCH(IF(ISBLANK($F1056)," ",$F1056),KLAV!$A$24:$A$30,0))),999,INDEX(KLAV!$B$2:$B$10,MATCH(IF(ISBLANK($D1056)," ",$D1056),KLAV!$A$2:$A$10,0))+INDEX(KLAV!$B$13:$B$21,MATCH(IF(ISBLANK($E1056)," ",$E1056),KLAV!$A$13:$A$21,0))+INDEX(KLAV!$B$24:$B$30,MATCH(IF(ISBLANK($F1056)," ",$F1056),KLAV!$A$24:$A$30,0))),ESV!$E$1:$E$567,))</f>
        <v>nb</v>
      </c>
      <c r="R1056" s="42"/>
      <c r="S1056" s="42"/>
      <c r="U1056" s="43"/>
      <c r="Z1056" s="44"/>
      <c r="AA1056" s="44"/>
      <c r="AB1056" s="436"/>
      <c r="AC1056" s="437"/>
      <c r="AD1056" s="300"/>
      <c r="AE1056" s="438"/>
      <c r="AF1056" s="438"/>
      <c r="AG1056" s="438"/>
      <c r="AH1056" s="439"/>
      <c r="AI1056" s="439"/>
      <c r="AJ1056" s="439"/>
      <c r="AK1056" s="439"/>
      <c r="BD1056" s="44"/>
    </row>
    <row r="1057" spans="1:56" ht="25.5" customHeight="1" x14ac:dyDescent="0.2">
      <c r="A1057" s="32" t="str">
        <f>IF(OR('Rote Liste'!$BC1057="H",'Rote Liste'!$BC1057="V"),"",J1057)</f>
        <v>nb</v>
      </c>
      <c r="B1057" s="48" t="str">
        <f t="shared" si="17"/>
        <v/>
      </c>
      <c r="C1057" s="49" t="s">
        <v>3081</v>
      </c>
      <c r="D1057" s="50"/>
      <c r="E1057" s="51"/>
      <c r="F1057" s="52"/>
      <c r="G1057" s="53"/>
      <c r="H1057" s="53"/>
      <c r="I1057" s="54"/>
      <c r="J1057" s="54" t="str">
        <f>INDEX(ESV!$D$1:$D$567,MATCH(IF(ISNA(INDEX(KLAV!$B$2:$B$10,MATCH(IF(ISBLANK($D1057)," ",$D1057),KLAV!$A$2:$A$10,0))+INDEX(KLAV!$B$13:$B$21,MATCH(IF(ISBLANK($E1057)," ",$E1057),KLAV!$A$13:$A$21,0))+INDEX(KLAV!$B$24:$B$30,MATCH(IF(ISBLANK($F1057)," ",$F1057),KLAV!$A$24:$A$30,0))),999,INDEX(KLAV!$B$2:$B$10,MATCH(IF(ISBLANK($D1057)," ",$D1057),KLAV!$A$2:$A$10,0))+INDEX(KLAV!$B$13:$B$21,MATCH(IF(ISBLANK($E1057)," ",$E1057),KLAV!$A$13:$A$21,0))+INDEX(KLAV!$B$24:$B$30,MATCH(IF(ISBLANK($F1057)," ",$F1057),KLAV!$A$24:$A$30,0))),ESV!$E$1:$E$567,))</f>
        <v>nb</v>
      </c>
      <c r="R1057" s="42"/>
      <c r="S1057" s="42"/>
      <c r="U1057" s="43"/>
      <c r="Z1057" s="44"/>
      <c r="AA1057" s="44"/>
      <c r="AB1057" s="436"/>
      <c r="AC1057" s="437"/>
      <c r="AD1057" s="300"/>
      <c r="AE1057" s="438"/>
      <c r="AF1057" s="438"/>
      <c r="AG1057" s="438"/>
      <c r="AH1057" s="439"/>
      <c r="AI1057" s="439"/>
      <c r="AJ1057" s="439"/>
      <c r="AK1057" s="439"/>
      <c r="BD1057" s="44"/>
    </row>
    <row r="1058" spans="1:56" ht="25.5" customHeight="1" x14ac:dyDescent="0.2">
      <c r="A1058" s="32" t="str">
        <f>IF(OR('Rote Liste'!$BC1058="H",'Rote Liste'!$BC1058="V"),"",J1058)</f>
        <v>nb</v>
      </c>
      <c r="B1058" s="48" t="str">
        <f t="shared" si="17"/>
        <v/>
      </c>
      <c r="C1058" s="49" t="s">
        <v>3137</v>
      </c>
      <c r="D1058" s="50"/>
      <c r="E1058" s="51"/>
      <c r="F1058" s="52"/>
      <c r="G1058" s="53"/>
      <c r="H1058" s="53"/>
      <c r="I1058" s="54"/>
      <c r="J1058" s="54" t="str">
        <f>INDEX(ESV!$D$1:$D$567,MATCH(IF(ISNA(INDEX(KLAV!$B$2:$B$10,MATCH(IF(ISBLANK($D1058)," ",$D1058),KLAV!$A$2:$A$10,0))+INDEX(KLAV!$B$13:$B$21,MATCH(IF(ISBLANK($E1058)," ",$E1058),KLAV!$A$13:$A$21,0))+INDEX(KLAV!$B$24:$B$30,MATCH(IF(ISBLANK($F1058)," ",$F1058),KLAV!$A$24:$A$30,0))),999,INDEX(KLAV!$B$2:$B$10,MATCH(IF(ISBLANK($D1058)," ",$D1058),KLAV!$A$2:$A$10,0))+INDEX(KLAV!$B$13:$B$21,MATCH(IF(ISBLANK($E1058)," ",$E1058),KLAV!$A$13:$A$21,0))+INDEX(KLAV!$B$24:$B$30,MATCH(IF(ISBLANK($F1058)," ",$F1058),KLAV!$A$24:$A$30,0))),ESV!$E$1:$E$567,))</f>
        <v>nb</v>
      </c>
      <c r="R1058" s="42"/>
      <c r="S1058" s="42"/>
      <c r="U1058" s="43"/>
      <c r="Z1058" s="44"/>
      <c r="AA1058" s="44"/>
      <c r="AB1058" s="436"/>
      <c r="AC1058" s="437"/>
      <c r="AD1058" s="300"/>
      <c r="AE1058" s="438"/>
      <c r="AF1058" s="438"/>
      <c r="AG1058" s="438"/>
      <c r="AH1058" s="439"/>
      <c r="AI1058" s="439"/>
      <c r="AJ1058" s="439"/>
      <c r="AK1058" s="439"/>
      <c r="BD1058" s="44"/>
    </row>
    <row r="1059" spans="1:56" ht="25.5" customHeight="1" x14ac:dyDescent="0.2">
      <c r="A1059" s="32" t="str">
        <f>IF(OR('Rote Liste'!$BC1059="H",'Rote Liste'!$BC1059="V"),"",J1059)</f>
        <v>nb</v>
      </c>
      <c r="B1059" s="48" t="str">
        <f t="shared" si="17"/>
        <v/>
      </c>
      <c r="C1059" s="49" t="s">
        <v>1155</v>
      </c>
      <c r="D1059" s="50"/>
      <c r="E1059" s="51"/>
      <c r="F1059" s="52"/>
      <c r="G1059" s="53"/>
      <c r="H1059" s="53"/>
      <c r="I1059" s="54"/>
      <c r="J1059" s="54" t="str">
        <f>INDEX(ESV!$D$1:$D$567,MATCH(IF(ISNA(INDEX(KLAV!$B$2:$B$10,MATCH(IF(ISBLANK($D1059)," ",$D1059),KLAV!$A$2:$A$10,0))+INDEX(KLAV!$B$13:$B$21,MATCH(IF(ISBLANK($E1059)," ",$E1059),KLAV!$A$13:$A$21,0))+INDEX(KLAV!$B$24:$B$30,MATCH(IF(ISBLANK($F1059)," ",$F1059),KLAV!$A$24:$A$30,0))),999,INDEX(KLAV!$B$2:$B$10,MATCH(IF(ISBLANK($D1059)," ",$D1059),KLAV!$A$2:$A$10,0))+INDEX(KLAV!$B$13:$B$21,MATCH(IF(ISBLANK($E1059)," ",$E1059),KLAV!$A$13:$A$21,0))+INDEX(KLAV!$B$24:$B$30,MATCH(IF(ISBLANK($F1059)," ",$F1059),KLAV!$A$24:$A$30,0))),ESV!$E$1:$E$567,))</f>
        <v>nb</v>
      </c>
      <c r="R1059" s="42"/>
      <c r="S1059" s="42"/>
      <c r="U1059" s="43"/>
      <c r="Z1059" s="44"/>
      <c r="AA1059" s="44"/>
      <c r="AB1059" s="436"/>
      <c r="AC1059" s="437"/>
      <c r="AD1059" s="300"/>
      <c r="AE1059" s="438"/>
      <c r="AF1059" s="438"/>
      <c r="AG1059" s="438"/>
      <c r="AH1059" s="439"/>
      <c r="AI1059" s="439"/>
      <c r="AJ1059" s="439"/>
      <c r="AK1059" s="439"/>
      <c r="BD1059" s="44"/>
    </row>
    <row r="1060" spans="1:56" ht="25.5" customHeight="1" x14ac:dyDescent="0.2">
      <c r="A1060" s="32" t="str">
        <f>IF(OR('Rote Liste'!$BC1060="H",'Rote Liste'!$BC1060="V"),"",J1060)</f>
        <v>nb</v>
      </c>
      <c r="B1060" s="48" t="str">
        <f t="shared" si="17"/>
        <v/>
      </c>
      <c r="C1060" s="49" t="s">
        <v>1156</v>
      </c>
      <c r="D1060" s="50"/>
      <c r="E1060" s="51"/>
      <c r="F1060" s="52"/>
      <c r="G1060" s="53"/>
      <c r="H1060" s="53"/>
      <c r="I1060" s="54"/>
      <c r="J1060" s="54" t="str">
        <f>INDEX(ESV!$D$1:$D$567,MATCH(IF(ISNA(INDEX(KLAV!$B$2:$B$10,MATCH(IF(ISBLANK($D1060)," ",$D1060),KLAV!$A$2:$A$10,0))+INDEX(KLAV!$B$13:$B$21,MATCH(IF(ISBLANK($E1060)," ",$E1060),KLAV!$A$13:$A$21,0))+INDEX(KLAV!$B$24:$B$30,MATCH(IF(ISBLANK($F1060)," ",$F1060),KLAV!$A$24:$A$30,0))),999,INDEX(KLAV!$B$2:$B$10,MATCH(IF(ISBLANK($D1060)," ",$D1060),KLAV!$A$2:$A$10,0))+INDEX(KLAV!$B$13:$B$21,MATCH(IF(ISBLANK($E1060)," ",$E1060),KLAV!$A$13:$A$21,0))+INDEX(KLAV!$B$24:$B$30,MATCH(IF(ISBLANK($F1060)," ",$F1060),KLAV!$A$24:$A$30,0))),ESV!$E$1:$E$567,))</f>
        <v>nb</v>
      </c>
      <c r="R1060" s="42"/>
      <c r="S1060" s="42"/>
      <c r="U1060" s="43"/>
      <c r="Z1060" s="44"/>
      <c r="AA1060" s="44"/>
      <c r="AB1060" s="436"/>
      <c r="AC1060" s="437"/>
      <c r="AD1060" s="300"/>
      <c r="AE1060" s="438"/>
      <c r="AF1060" s="438"/>
      <c r="AG1060" s="438"/>
      <c r="AH1060" s="439"/>
      <c r="AI1060" s="439"/>
      <c r="AJ1060" s="439"/>
      <c r="AK1060" s="439"/>
      <c r="BD1060" s="44"/>
    </row>
    <row r="1061" spans="1:56" ht="25.5" customHeight="1" x14ac:dyDescent="0.2">
      <c r="A1061" s="32" t="str">
        <f>IF(OR('Rote Liste'!$BC1061="H",'Rote Liste'!$BC1061="V"),"",J1061)</f>
        <v>nb</v>
      </c>
      <c r="B1061" s="48" t="str">
        <f t="shared" si="17"/>
        <v/>
      </c>
      <c r="C1061" s="49" t="s">
        <v>3082</v>
      </c>
      <c r="D1061" s="50"/>
      <c r="E1061" s="51"/>
      <c r="F1061" s="52"/>
      <c r="G1061" s="53"/>
      <c r="H1061" s="53"/>
      <c r="I1061" s="54"/>
      <c r="J1061" s="54" t="str">
        <f>INDEX(ESV!$D$1:$D$567,MATCH(IF(ISNA(INDEX(KLAV!$B$2:$B$10,MATCH(IF(ISBLANK($D1061)," ",$D1061),KLAV!$A$2:$A$10,0))+INDEX(KLAV!$B$13:$B$21,MATCH(IF(ISBLANK($E1061)," ",$E1061),KLAV!$A$13:$A$21,0))+INDEX(KLAV!$B$24:$B$30,MATCH(IF(ISBLANK($F1061)," ",$F1061),KLAV!$A$24:$A$30,0))),999,INDEX(KLAV!$B$2:$B$10,MATCH(IF(ISBLANK($D1061)," ",$D1061),KLAV!$A$2:$A$10,0))+INDEX(KLAV!$B$13:$B$21,MATCH(IF(ISBLANK($E1061)," ",$E1061),KLAV!$A$13:$A$21,0))+INDEX(KLAV!$B$24:$B$30,MATCH(IF(ISBLANK($F1061)," ",$F1061),KLAV!$A$24:$A$30,0))),ESV!$E$1:$E$567,))</f>
        <v>nb</v>
      </c>
      <c r="R1061" s="42"/>
      <c r="S1061" s="42"/>
      <c r="U1061" s="43"/>
      <c r="Z1061" s="44"/>
      <c r="AA1061" s="44"/>
      <c r="AB1061" s="436"/>
      <c r="AC1061" s="437"/>
      <c r="AD1061" s="300"/>
      <c r="AE1061" s="438"/>
      <c r="AF1061" s="438"/>
      <c r="AG1061" s="438"/>
      <c r="AH1061" s="439"/>
      <c r="AI1061" s="439"/>
      <c r="AJ1061" s="439"/>
      <c r="AK1061" s="439"/>
      <c r="BD1061" s="44"/>
    </row>
    <row r="1062" spans="1:56" ht="25.5" customHeight="1" x14ac:dyDescent="0.2">
      <c r="A1062" s="32" t="str">
        <f>IF(OR('Rote Liste'!$BC1062="H",'Rote Liste'!$BC1062="V"),"",J1062)</f>
        <v>nb</v>
      </c>
      <c r="B1062" s="48" t="str">
        <f t="shared" si="17"/>
        <v/>
      </c>
      <c r="C1062" s="49" t="s">
        <v>1157</v>
      </c>
      <c r="D1062" s="50"/>
      <c r="E1062" s="51"/>
      <c r="F1062" s="52"/>
      <c r="G1062" s="53"/>
      <c r="H1062" s="53"/>
      <c r="I1062" s="54"/>
      <c r="J1062" s="54" t="str">
        <f>INDEX(ESV!$D$1:$D$567,MATCH(IF(ISNA(INDEX(KLAV!$B$2:$B$10,MATCH(IF(ISBLANK($D1062)," ",$D1062),KLAV!$A$2:$A$10,0))+INDEX(KLAV!$B$13:$B$21,MATCH(IF(ISBLANK($E1062)," ",$E1062),KLAV!$A$13:$A$21,0))+INDEX(KLAV!$B$24:$B$30,MATCH(IF(ISBLANK($F1062)," ",$F1062),KLAV!$A$24:$A$30,0))),999,INDEX(KLAV!$B$2:$B$10,MATCH(IF(ISBLANK($D1062)," ",$D1062),KLAV!$A$2:$A$10,0))+INDEX(KLAV!$B$13:$B$21,MATCH(IF(ISBLANK($E1062)," ",$E1062),KLAV!$A$13:$A$21,0))+INDEX(KLAV!$B$24:$B$30,MATCH(IF(ISBLANK($F1062)," ",$F1062),KLAV!$A$24:$A$30,0))),ESV!$E$1:$E$567,))</f>
        <v>nb</v>
      </c>
      <c r="R1062" s="42"/>
      <c r="S1062" s="42"/>
      <c r="U1062" s="43"/>
      <c r="Z1062" s="44"/>
      <c r="AA1062" s="44"/>
      <c r="AB1062" s="436"/>
      <c r="AC1062" s="437"/>
      <c r="AD1062" s="300"/>
      <c r="AE1062" s="438"/>
      <c r="AF1062" s="438"/>
      <c r="AG1062" s="438"/>
      <c r="AH1062" s="439"/>
      <c r="AI1062" s="439"/>
      <c r="AJ1062" s="439"/>
      <c r="AK1062" s="439"/>
      <c r="BD1062" s="44"/>
    </row>
    <row r="1063" spans="1:56" ht="25.5" customHeight="1" x14ac:dyDescent="0.2">
      <c r="A1063" s="32" t="str">
        <f>IF(OR('Rote Liste'!$BC1063="H",'Rote Liste'!$BC1063="V"),"",J1063)</f>
        <v>nb</v>
      </c>
      <c r="B1063" s="48" t="str">
        <f>IF(D1063="AE?","E?",IF(D1063="AE","E",""))</f>
        <v/>
      </c>
      <c r="C1063" s="49" t="s">
        <v>3138</v>
      </c>
      <c r="D1063" s="50"/>
      <c r="E1063" s="51"/>
      <c r="F1063" s="52"/>
      <c r="G1063" s="53"/>
      <c r="H1063" s="53"/>
      <c r="I1063" s="54"/>
      <c r="J1063" s="54" t="str">
        <f>INDEX(ESV!$D$1:$D$567,MATCH(IF(ISNA(INDEX(KLAV!$B$2:$B$10,MATCH(IF(ISBLANK($D1063)," ",$D1063),KLAV!$A$2:$A$10,0))+INDEX(KLAV!$B$13:$B$21,MATCH(IF(ISBLANK($E1063)," ",$E1063),KLAV!$A$13:$A$21,0))+INDEX(KLAV!$B$24:$B$30,MATCH(IF(ISBLANK($F1063)," ",$F1063),KLAV!$A$24:$A$30,0))),999,INDEX(KLAV!$B$2:$B$10,MATCH(IF(ISBLANK($D1063)," ",$D1063),KLAV!$A$2:$A$10,0))+INDEX(KLAV!$B$13:$B$21,MATCH(IF(ISBLANK($E1063)," ",$E1063),KLAV!$A$13:$A$21,0))+INDEX(KLAV!$B$24:$B$30,MATCH(IF(ISBLANK($F1063)," ",$F1063),KLAV!$A$24:$A$30,0))),ESV!$E$1:$E$567,))</f>
        <v>nb</v>
      </c>
      <c r="R1063" s="42"/>
      <c r="S1063" s="42"/>
      <c r="U1063" s="43"/>
      <c r="Z1063" s="44"/>
      <c r="AA1063" s="44"/>
      <c r="AB1063" s="436"/>
      <c r="AC1063" s="437"/>
      <c r="AD1063" s="300"/>
      <c r="AE1063" s="438"/>
      <c r="AF1063" s="438"/>
      <c r="AG1063" s="438"/>
      <c r="AH1063" s="439"/>
      <c r="AI1063" s="439"/>
      <c r="AJ1063" s="439"/>
      <c r="AK1063" s="439"/>
      <c r="BD1063" s="44"/>
    </row>
    <row r="1064" spans="1:56" ht="25.5" customHeight="1" x14ac:dyDescent="0.2">
      <c r="A1064" s="32" t="str">
        <f>IF(OR('Rote Liste'!$BC1064="H",'Rote Liste'!$BC1064="V"),"",J1064)</f>
        <v>nb</v>
      </c>
      <c r="B1064" s="48" t="str">
        <f t="shared" si="17"/>
        <v/>
      </c>
      <c r="C1064" s="49" t="s">
        <v>3083</v>
      </c>
      <c r="D1064" s="50"/>
      <c r="E1064" s="51"/>
      <c r="F1064" s="52"/>
      <c r="G1064" s="53"/>
      <c r="H1064" s="53"/>
      <c r="I1064" s="54"/>
      <c r="J1064" s="54" t="str">
        <f>INDEX(ESV!$D$1:$D$567,MATCH(IF(ISNA(INDEX(KLAV!$B$2:$B$10,MATCH(IF(ISBLANK($D1064)," ",$D1064),KLAV!$A$2:$A$10,0))+INDEX(KLAV!$B$13:$B$21,MATCH(IF(ISBLANK($E1064)," ",$E1064),KLAV!$A$13:$A$21,0))+INDEX(KLAV!$B$24:$B$30,MATCH(IF(ISBLANK($F1064)," ",$F1064),KLAV!$A$24:$A$30,0))),999,INDEX(KLAV!$B$2:$B$10,MATCH(IF(ISBLANK($D1064)," ",$D1064),KLAV!$A$2:$A$10,0))+INDEX(KLAV!$B$13:$B$21,MATCH(IF(ISBLANK($E1064)," ",$E1064),KLAV!$A$13:$A$21,0))+INDEX(KLAV!$B$24:$B$30,MATCH(IF(ISBLANK($F1064)," ",$F1064),KLAV!$A$24:$A$30,0))),ESV!$E$1:$E$567,))</f>
        <v>nb</v>
      </c>
      <c r="R1064" s="42"/>
      <c r="S1064" s="42"/>
      <c r="U1064" s="43"/>
      <c r="Z1064" s="44"/>
      <c r="AA1064" s="44"/>
      <c r="AB1064" s="436"/>
      <c r="AC1064" s="437"/>
      <c r="AD1064" s="300"/>
      <c r="AE1064" s="438"/>
      <c r="AF1064" s="438"/>
      <c r="AG1064" s="438"/>
      <c r="AH1064" s="439"/>
      <c r="AI1064" s="439"/>
      <c r="AJ1064" s="439"/>
      <c r="AK1064" s="439"/>
      <c r="BD1064" s="44"/>
    </row>
    <row r="1065" spans="1:56" ht="25.5" customHeight="1" x14ac:dyDescent="0.2">
      <c r="A1065" s="32" t="str">
        <f>IF(OR('Rote Liste'!$BC1065="H",'Rote Liste'!$BC1065="V"),"",J1065)</f>
        <v>nb</v>
      </c>
      <c r="B1065" s="48" t="str">
        <f t="shared" si="17"/>
        <v/>
      </c>
      <c r="C1065" s="49" t="s">
        <v>1158</v>
      </c>
      <c r="D1065" s="50"/>
      <c r="E1065" s="51"/>
      <c r="F1065" s="52"/>
      <c r="G1065" s="53"/>
      <c r="H1065" s="53"/>
      <c r="I1065" s="54"/>
      <c r="J1065" s="54" t="str">
        <f>INDEX(ESV!$D$1:$D$567,MATCH(IF(ISNA(INDEX(KLAV!$B$2:$B$10,MATCH(IF(ISBLANK($D1065)," ",$D1065),KLAV!$A$2:$A$10,0))+INDEX(KLAV!$B$13:$B$21,MATCH(IF(ISBLANK($E1065)," ",$E1065),KLAV!$A$13:$A$21,0))+INDEX(KLAV!$B$24:$B$30,MATCH(IF(ISBLANK($F1065)," ",$F1065),KLAV!$A$24:$A$30,0))),999,INDEX(KLAV!$B$2:$B$10,MATCH(IF(ISBLANK($D1065)," ",$D1065),KLAV!$A$2:$A$10,0))+INDEX(KLAV!$B$13:$B$21,MATCH(IF(ISBLANK($E1065)," ",$E1065),KLAV!$A$13:$A$21,0))+INDEX(KLAV!$B$24:$B$30,MATCH(IF(ISBLANK($F1065)," ",$F1065),KLAV!$A$24:$A$30,0))),ESV!$E$1:$E$567,))</f>
        <v>nb</v>
      </c>
      <c r="R1065" s="42"/>
      <c r="S1065" s="42"/>
      <c r="U1065" s="43"/>
      <c r="Z1065" s="44"/>
      <c r="AA1065" s="44"/>
      <c r="AB1065" s="436"/>
      <c r="AC1065" s="437"/>
      <c r="AD1065" s="300"/>
      <c r="AE1065" s="438"/>
      <c r="AF1065" s="438"/>
      <c r="AG1065" s="438"/>
      <c r="AH1065" s="439"/>
      <c r="AI1065" s="439"/>
      <c r="AJ1065" s="439"/>
      <c r="AK1065" s="439"/>
      <c r="BD1065" s="44"/>
    </row>
    <row r="1066" spans="1:56" ht="25.5" customHeight="1" x14ac:dyDescent="0.2">
      <c r="A1066" s="32" t="str">
        <f>IF(OR('Rote Liste'!$BC1066="H",'Rote Liste'!$BC1066="V"),"",J1066)</f>
        <v>nb</v>
      </c>
      <c r="B1066" s="48" t="str">
        <f t="shared" si="17"/>
        <v/>
      </c>
      <c r="C1066" s="49" t="s">
        <v>1159</v>
      </c>
      <c r="D1066" s="50"/>
      <c r="E1066" s="51"/>
      <c r="F1066" s="52"/>
      <c r="G1066" s="53"/>
      <c r="H1066" s="53"/>
      <c r="I1066" s="54"/>
      <c r="J1066" s="54" t="str">
        <f>INDEX(ESV!$D$1:$D$567,MATCH(IF(ISNA(INDEX(KLAV!$B$2:$B$10,MATCH(IF(ISBLANK($D1066)," ",$D1066),KLAV!$A$2:$A$10,0))+INDEX(KLAV!$B$13:$B$21,MATCH(IF(ISBLANK($E1066)," ",$E1066),KLAV!$A$13:$A$21,0))+INDEX(KLAV!$B$24:$B$30,MATCH(IF(ISBLANK($F1066)," ",$F1066),KLAV!$A$24:$A$30,0))),999,INDEX(KLAV!$B$2:$B$10,MATCH(IF(ISBLANK($D1066)," ",$D1066),KLAV!$A$2:$A$10,0))+INDEX(KLAV!$B$13:$B$21,MATCH(IF(ISBLANK($E1066)," ",$E1066),KLAV!$A$13:$A$21,0))+INDEX(KLAV!$B$24:$B$30,MATCH(IF(ISBLANK($F1066)," ",$F1066),KLAV!$A$24:$A$30,0))),ESV!$E$1:$E$567,))</f>
        <v>nb</v>
      </c>
      <c r="R1066" s="42"/>
      <c r="S1066" s="42"/>
      <c r="U1066" s="43"/>
      <c r="Z1066" s="44"/>
      <c r="AA1066" s="44"/>
      <c r="AB1066" s="436"/>
      <c r="AC1066" s="437"/>
      <c r="AD1066" s="300"/>
      <c r="AE1066" s="438"/>
      <c r="AF1066" s="438"/>
      <c r="AG1066" s="438"/>
      <c r="AH1066" s="439"/>
      <c r="AI1066" s="439"/>
      <c r="AJ1066" s="439"/>
      <c r="AK1066" s="439"/>
      <c r="BD1066" s="44"/>
    </row>
    <row r="1067" spans="1:56" ht="25.5" customHeight="1" x14ac:dyDescent="0.2">
      <c r="A1067" s="32" t="str">
        <f>IF(OR('Rote Liste'!$BC1067="H",'Rote Liste'!$BC1067="V"),"",J1067)</f>
        <v>nb</v>
      </c>
      <c r="B1067" s="48" t="str">
        <f>IF(D1067="AE?","E?",IF(D1067="AE","E",""))</f>
        <v/>
      </c>
      <c r="C1067" s="49" t="s">
        <v>3154</v>
      </c>
      <c r="D1067" s="50"/>
      <c r="E1067" s="51"/>
      <c r="F1067" s="52"/>
      <c r="G1067" s="53"/>
      <c r="H1067" s="53"/>
      <c r="I1067" s="54"/>
      <c r="J1067" s="54" t="str">
        <f>INDEX(ESV!$D$1:$D$567,MATCH(IF(ISNA(INDEX(KLAV!$B$2:$B$10,MATCH(IF(ISBLANK($D1067)," ",$D1067),KLAV!$A$2:$A$10,0))+INDEX(KLAV!$B$13:$B$21,MATCH(IF(ISBLANK($E1067)," ",$E1067),KLAV!$A$13:$A$21,0))+INDEX(KLAV!$B$24:$B$30,MATCH(IF(ISBLANK($F1067)," ",$F1067),KLAV!$A$24:$A$30,0))),999,INDEX(KLAV!$B$2:$B$10,MATCH(IF(ISBLANK($D1067)," ",$D1067),KLAV!$A$2:$A$10,0))+INDEX(KLAV!$B$13:$B$21,MATCH(IF(ISBLANK($E1067)," ",$E1067),KLAV!$A$13:$A$21,0))+INDEX(KLAV!$B$24:$B$30,MATCH(IF(ISBLANK($F1067)," ",$F1067),KLAV!$A$24:$A$30,0))),ESV!$E$1:$E$567,))</f>
        <v>nb</v>
      </c>
      <c r="R1067" s="42"/>
      <c r="S1067" s="42"/>
      <c r="U1067" s="43"/>
      <c r="Z1067" s="44"/>
      <c r="AA1067" s="44"/>
      <c r="AB1067" s="436"/>
      <c r="AC1067" s="437"/>
      <c r="AD1067" s="300"/>
      <c r="AE1067" s="438"/>
      <c r="AF1067" s="438"/>
      <c r="AG1067" s="438"/>
      <c r="AH1067" s="439"/>
      <c r="AI1067" s="439"/>
      <c r="AJ1067" s="439"/>
      <c r="AK1067" s="439"/>
      <c r="BD1067" s="44"/>
    </row>
    <row r="1068" spans="1:56" ht="25.5" customHeight="1" x14ac:dyDescent="0.2">
      <c r="A1068" s="32" t="str">
        <f>IF(OR('Rote Liste'!$BC1068="H",'Rote Liste'!$BC1068="V"),"",J1068)</f>
        <v>nb</v>
      </c>
      <c r="B1068" s="48" t="str">
        <f t="shared" si="17"/>
        <v/>
      </c>
      <c r="C1068" s="49" t="s">
        <v>1160</v>
      </c>
      <c r="D1068" s="50"/>
      <c r="E1068" s="51"/>
      <c r="F1068" s="52"/>
      <c r="G1068" s="53"/>
      <c r="H1068" s="53"/>
      <c r="I1068" s="54"/>
      <c r="J1068" s="54" t="str">
        <f>INDEX(ESV!$D$1:$D$567,MATCH(IF(ISNA(INDEX(KLAV!$B$2:$B$10,MATCH(IF(ISBLANK($D1068)," ",$D1068),KLAV!$A$2:$A$10,0))+INDEX(KLAV!$B$13:$B$21,MATCH(IF(ISBLANK($E1068)," ",$E1068),KLAV!$A$13:$A$21,0))+INDEX(KLAV!$B$24:$B$30,MATCH(IF(ISBLANK($F1068)," ",$F1068),KLAV!$A$24:$A$30,0))),999,INDEX(KLAV!$B$2:$B$10,MATCH(IF(ISBLANK($D1068)," ",$D1068),KLAV!$A$2:$A$10,0))+INDEX(KLAV!$B$13:$B$21,MATCH(IF(ISBLANK($E1068)," ",$E1068),KLAV!$A$13:$A$21,0))+INDEX(KLAV!$B$24:$B$30,MATCH(IF(ISBLANK($F1068)," ",$F1068),KLAV!$A$24:$A$30,0))),ESV!$E$1:$E$567,))</f>
        <v>nb</v>
      </c>
      <c r="R1068" s="42"/>
      <c r="S1068" s="42"/>
      <c r="U1068" s="43"/>
      <c r="Z1068" s="44"/>
      <c r="AA1068" s="44"/>
      <c r="AB1068" s="436"/>
      <c r="AC1068" s="437"/>
      <c r="AD1068" s="300"/>
      <c r="AE1068" s="438"/>
      <c r="AF1068" s="438"/>
      <c r="AG1068" s="438"/>
      <c r="AH1068" s="439"/>
      <c r="AI1068" s="439"/>
      <c r="AJ1068" s="439"/>
      <c r="AK1068" s="439"/>
      <c r="BD1068" s="44"/>
    </row>
    <row r="1069" spans="1:56" ht="25.5" customHeight="1" x14ac:dyDescent="0.2">
      <c r="A1069" s="32" t="str">
        <f>IF(OR('Rote Liste'!$BC1069="H",'Rote Liste'!$BC1069="V"),"",J1069)</f>
        <v>nb</v>
      </c>
      <c r="B1069" s="48" t="str">
        <f t="shared" si="17"/>
        <v/>
      </c>
      <c r="C1069" s="49" t="s">
        <v>3084</v>
      </c>
      <c r="D1069" s="50"/>
      <c r="E1069" s="51"/>
      <c r="F1069" s="52"/>
      <c r="G1069" s="53"/>
      <c r="H1069" s="53"/>
      <c r="I1069" s="54"/>
      <c r="J1069" s="54" t="str">
        <f>INDEX(ESV!$D$1:$D$567,MATCH(IF(ISNA(INDEX(KLAV!$B$2:$B$10,MATCH(IF(ISBLANK($D1069)," ",$D1069),KLAV!$A$2:$A$10,0))+INDEX(KLAV!$B$13:$B$21,MATCH(IF(ISBLANK($E1069)," ",$E1069),KLAV!$A$13:$A$21,0))+INDEX(KLAV!$B$24:$B$30,MATCH(IF(ISBLANK($F1069)," ",$F1069),KLAV!$A$24:$A$30,0))),999,INDEX(KLAV!$B$2:$B$10,MATCH(IF(ISBLANK($D1069)," ",$D1069),KLAV!$A$2:$A$10,0))+INDEX(KLAV!$B$13:$B$21,MATCH(IF(ISBLANK($E1069)," ",$E1069),KLAV!$A$13:$A$21,0))+INDEX(KLAV!$B$24:$B$30,MATCH(IF(ISBLANK($F1069)," ",$F1069),KLAV!$A$24:$A$30,0))),ESV!$E$1:$E$567,))</f>
        <v>nb</v>
      </c>
      <c r="R1069" s="42"/>
      <c r="S1069" s="42"/>
      <c r="U1069" s="43"/>
      <c r="Z1069" s="44"/>
      <c r="AA1069" s="44"/>
      <c r="AB1069" s="436"/>
      <c r="AC1069" s="437"/>
      <c r="AD1069" s="300"/>
      <c r="AE1069" s="438"/>
      <c r="AF1069" s="438"/>
      <c r="AG1069" s="438"/>
      <c r="AH1069" s="439"/>
      <c r="AI1069" s="439"/>
      <c r="AJ1069" s="439"/>
      <c r="AK1069" s="439"/>
      <c r="BD1069" s="44"/>
    </row>
    <row r="1070" spans="1:56" ht="25.5" customHeight="1" x14ac:dyDescent="0.2">
      <c r="A1070" s="32" t="str">
        <f>IF(OR('Rote Liste'!$BC1070="H",'Rote Liste'!$BC1070="V"),"",J1070)</f>
        <v>nb</v>
      </c>
      <c r="B1070" s="48" t="str">
        <f t="shared" si="17"/>
        <v/>
      </c>
      <c r="C1070" s="49" t="s">
        <v>1161</v>
      </c>
      <c r="D1070" s="50"/>
      <c r="E1070" s="51"/>
      <c r="F1070" s="52"/>
      <c r="G1070" s="53"/>
      <c r="H1070" s="53"/>
      <c r="I1070" s="54"/>
      <c r="J1070" s="54" t="str">
        <f>INDEX(ESV!$D$1:$D$567,MATCH(IF(ISNA(INDEX(KLAV!$B$2:$B$10,MATCH(IF(ISBLANK($D1070)," ",$D1070),KLAV!$A$2:$A$10,0))+INDEX(KLAV!$B$13:$B$21,MATCH(IF(ISBLANK($E1070)," ",$E1070),KLAV!$A$13:$A$21,0))+INDEX(KLAV!$B$24:$B$30,MATCH(IF(ISBLANK($F1070)," ",$F1070),KLAV!$A$24:$A$30,0))),999,INDEX(KLAV!$B$2:$B$10,MATCH(IF(ISBLANK($D1070)," ",$D1070),KLAV!$A$2:$A$10,0))+INDEX(KLAV!$B$13:$B$21,MATCH(IF(ISBLANK($E1070)," ",$E1070),KLAV!$A$13:$A$21,0))+INDEX(KLAV!$B$24:$B$30,MATCH(IF(ISBLANK($F1070)," ",$F1070),KLAV!$A$24:$A$30,0))),ESV!$E$1:$E$567,))</f>
        <v>nb</v>
      </c>
      <c r="R1070" s="42"/>
      <c r="S1070" s="42"/>
      <c r="U1070" s="43"/>
      <c r="Z1070" s="44"/>
      <c r="AA1070" s="44"/>
      <c r="AB1070" s="436"/>
      <c r="AC1070" s="437"/>
      <c r="AD1070" s="300"/>
      <c r="AE1070" s="438"/>
      <c r="AF1070" s="438"/>
      <c r="AG1070" s="438"/>
      <c r="AH1070" s="439"/>
      <c r="AI1070" s="439"/>
      <c r="AJ1070" s="439"/>
      <c r="AK1070" s="439"/>
      <c r="BD1070" s="44"/>
    </row>
    <row r="1071" spans="1:56" ht="25.5" customHeight="1" x14ac:dyDescent="0.2">
      <c r="A1071" s="32" t="str">
        <f>IF(OR('Rote Liste'!$BC1071="H",'Rote Liste'!$BC1071="V"),"",J1071)</f>
        <v>nb</v>
      </c>
      <c r="B1071" s="48" t="str">
        <f t="shared" si="17"/>
        <v/>
      </c>
      <c r="C1071" s="49" t="s">
        <v>3085</v>
      </c>
      <c r="D1071" s="50"/>
      <c r="E1071" s="51"/>
      <c r="F1071" s="52"/>
      <c r="G1071" s="53"/>
      <c r="H1071" s="53"/>
      <c r="I1071" s="54"/>
      <c r="J1071" s="54" t="str">
        <f>INDEX(ESV!$D$1:$D$567,MATCH(IF(ISNA(INDEX(KLAV!$B$2:$B$10,MATCH(IF(ISBLANK($D1071)," ",$D1071),KLAV!$A$2:$A$10,0))+INDEX(KLAV!$B$13:$B$21,MATCH(IF(ISBLANK($E1071)," ",$E1071),KLAV!$A$13:$A$21,0))+INDEX(KLAV!$B$24:$B$30,MATCH(IF(ISBLANK($F1071)," ",$F1071),KLAV!$A$24:$A$30,0))),999,INDEX(KLAV!$B$2:$B$10,MATCH(IF(ISBLANK($D1071)," ",$D1071),KLAV!$A$2:$A$10,0))+INDEX(KLAV!$B$13:$B$21,MATCH(IF(ISBLANK($E1071)," ",$E1071),KLAV!$A$13:$A$21,0))+INDEX(KLAV!$B$24:$B$30,MATCH(IF(ISBLANK($F1071)," ",$F1071),KLAV!$A$24:$A$30,0))),ESV!$E$1:$E$567,))</f>
        <v>nb</v>
      </c>
      <c r="R1071" s="42"/>
      <c r="S1071" s="42"/>
      <c r="U1071" s="43"/>
      <c r="Z1071" s="44"/>
      <c r="AA1071" s="44"/>
      <c r="AB1071" s="436"/>
      <c r="AC1071" s="437"/>
      <c r="AD1071" s="300"/>
      <c r="AE1071" s="438"/>
      <c r="AF1071" s="438"/>
      <c r="AG1071" s="438"/>
      <c r="AH1071" s="439"/>
      <c r="AI1071" s="439"/>
      <c r="AJ1071" s="439"/>
      <c r="AK1071" s="439"/>
      <c r="BD1071" s="44"/>
    </row>
    <row r="1072" spans="1:56" ht="25.5" customHeight="1" x14ac:dyDescent="0.2">
      <c r="A1072" s="32" t="str">
        <f>IF(OR('Rote Liste'!$BC1072="H",'Rote Liste'!$BC1072="V"),"",J1072)</f>
        <v>nb</v>
      </c>
      <c r="B1072" s="48" t="str">
        <f t="shared" si="17"/>
        <v/>
      </c>
      <c r="C1072" s="49" t="s">
        <v>3086</v>
      </c>
      <c r="D1072" s="50"/>
      <c r="E1072" s="51"/>
      <c r="F1072" s="52"/>
      <c r="G1072" s="53"/>
      <c r="H1072" s="53"/>
      <c r="I1072" s="54"/>
      <c r="J1072" s="54" t="str">
        <f>INDEX(ESV!$D$1:$D$567,MATCH(IF(ISNA(INDEX(KLAV!$B$2:$B$10,MATCH(IF(ISBLANK($D1072)," ",$D1072),KLAV!$A$2:$A$10,0))+INDEX(KLAV!$B$13:$B$21,MATCH(IF(ISBLANK($E1072)," ",$E1072),KLAV!$A$13:$A$21,0))+INDEX(KLAV!$B$24:$B$30,MATCH(IF(ISBLANK($F1072)," ",$F1072),KLAV!$A$24:$A$30,0))),999,INDEX(KLAV!$B$2:$B$10,MATCH(IF(ISBLANK($D1072)," ",$D1072),KLAV!$A$2:$A$10,0))+INDEX(KLAV!$B$13:$B$21,MATCH(IF(ISBLANK($E1072)," ",$E1072),KLAV!$A$13:$A$21,0))+INDEX(KLAV!$B$24:$B$30,MATCH(IF(ISBLANK($F1072)," ",$F1072),KLAV!$A$24:$A$30,0))),ESV!$E$1:$E$567,))</f>
        <v>nb</v>
      </c>
      <c r="R1072" s="42"/>
      <c r="S1072" s="42"/>
      <c r="U1072" s="43"/>
      <c r="Z1072" s="44"/>
      <c r="AA1072" s="44"/>
      <c r="AB1072" s="436"/>
      <c r="AC1072" s="437"/>
      <c r="AD1072" s="300"/>
      <c r="AE1072" s="438"/>
      <c r="AF1072" s="438"/>
      <c r="AG1072" s="438"/>
      <c r="AH1072" s="439"/>
      <c r="AI1072" s="439"/>
      <c r="AJ1072" s="439"/>
      <c r="AK1072" s="439"/>
      <c r="BD1072" s="44"/>
    </row>
    <row r="1073" spans="1:56" ht="25.5" customHeight="1" x14ac:dyDescent="0.2">
      <c r="A1073" s="32" t="str">
        <f>IF(OR('Rote Liste'!$BC1073="H",'Rote Liste'!$BC1073="V"),"",J1073)</f>
        <v>nb</v>
      </c>
      <c r="B1073" s="48" t="str">
        <f t="shared" si="17"/>
        <v/>
      </c>
      <c r="C1073" s="49" t="s">
        <v>3139</v>
      </c>
      <c r="D1073" s="50"/>
      <c r="E1073" s="51"/>
      <c r="F1073" s="52"/>
      <c r="G1073" s="53"/>
      <c r="H1073" s="53"/>
      <c r="I1073" s="54"/>
      <c r="J1073" s="54" t="str">
        <f>INDEX(ESV!$D$1:$D$567,MATCH(IF(ISNA(INDEX(KLAV!$B$2:$B$10,MATCH(IF(ISBLANK($D1073)," ",$D1073),KLAV!$A$2:$A$10,0))+INDEX(KLAV!$B$13:$B$21,MATCH(IF(ISBLANK($E1073)," ",$E1073),KLAV!$A$13:$A$21,0))+INDEX(KLAV!$B$24:$B$30,MATCH(IF(ISBLANK($F1073)," ",$F1073),KLAV!$A$24:$A$30,0))),999,INDEX(KLAV!$B$2:$B$10,MATCH(IF(ISBLANK($D1073)," ",$D1073),KLAV!$A$2:$A$10,0))+INDEX(KLAV!$B$13:$B$21,MATCH(IF(ISBLANK($E1073)," ",$E1073),KLAV!$A$13:$A$21,0))+INDEX(KLAV!$B$24:$B$30,MATCH(IF(ISBLANK($F1073)," ",$F1073),KLAV!$A$24:$A$30,0))),ESV!$E$1:$E$567,))</f>
        <v>nb</v>
      </c>
      <c r="R1073" s="42"/>
      <c r="S1073" s="42"/>
      <c r="U1073" s="43"/>
      <c r="Z1073" s="44"/>
      <c r="AA1073" s="44"/>
      <c r="AB1073" s="436"/>
      <c r="AC1073" s="437"/>
      <c r="AD1073" s="300"/>
      <c r="AE1073" s="438"/>
      <c r="AF1073" s="438"/>
      <c r="AG1073" s="438"/>
      <c r="AH1073" s="439"/>
      <c r="AI1073" s="439"/>
      <c r="AJ1073" s="439"/>
      <c r="AK1073" s="439"/>
      <c r="BD1073" s="44"/>
    </row>
    <row r="1074" spans="1:56" ht="25.5" customHeight="1" x14ac:dyDescent="0.2">
      <c r="A1074" s="32" t="str">
        <f>IF(OR('Rote Liste'!$BC1074="H",'Rote Liste'!$BC1074="V"),"",J1074)</f>
        <v>nb</v>
      </c>
      <c r="B1074" s="48" t="str">
        <f t="shared" ref="B1074:B1133" si="18">IF(D1074="AE?","E?",IF(D1074="AE","E",""))</f>
        <v/>
      </c>
      <c r="C1074" s="49" t="s">
        <v>1162</v>
      </c>
      <c r="D1074" s="50"/>
      <c r="E1074" s="51"/>
      <c r="F1074" s="52"/>
      <c r="G1074" s="53"/>
      <c r="H1074" s="53"/>
      <c r="I1074" s="54"/>
      <c r="J1074" s="54" t="str">
        <f>INDEX(ESV!$D$1:$D$567,MATCH(IF(ISNA(INDEX(KLAV!$B$2:$B$10,MATCH(IF(ISBLANK($D1074)," ",$D1074),KLAV!$A$2:$A$10,0))+INDEX(KLAV!$B$13:$B$21,MATCH(IF(ISBLANK($E1074)," ",$E1074),KLAV!$A$13:$A$21,0))+INDEX(KLAV!$B$24:$B$30,MATCH(IF(ISBLANK($F1074)," ",$F1074),KLAV!$A$24:$A$30,0))),999,INDEX(KLAV!$B$2:$B$10,MATCH(IF(ISBLANK($D1074)," ",$D1074),KLAV!$A$2:$A$10,0))+INDEX(KLAV!$B$13:$B$21,MATCH(IF(ISBLANK($E1074)," ",$E1074),KLAV!$A$13:$A$21,0))+INDEX(KLAV!$B$24:$B$30,MATCH(IF(ISBLANK($F1074)," ",$F1074),KLAV!$A$24:$A$30,0))),ESV!$E$1:$E$567,))</f>
        <v>nb</v>
      </c>
      <c r="R1074" s="42"/>
      <c r="S1074" s="42"/>
      <c r="U1074" s="43"/>
      <c r="Z1074" s="44"/>
      <c r="AA1074" s="44"/>
      <c r="AB1074" s="436"/>
      <c r="AC1074" s="437"/>
      <c r="AD1074" s="300"/>
      <c r="AE1074" s="438"/>
      <c r="AF1074" s="438"/>
      <c r="AG1074" s="438"/>
      <c r="AH1074" s="439"/>
      <c r="AI1074" s="439"/>
      <c r="AJ1074" s="439"/>
      <c r="AK1074" s="439"/>
      <c r="BD1074" s="44"/>
    </row>
    <row r="1075" spans="1:56" ht="25.5" customHeight="1" x14ac:dyDescent="0.2">
      <c r="A1075" s="32" t="str">
        <f>IF(OR('Rote Liste'!$BC1075="H",'Rote Liste'!$BC1075="V"),"",J1075)</f>
        <v>nb</v>
      </c>
      <c r="B1075" s="48" t="str">
        <f t="shared" si="18"/>
        <v/>
      </c>
      <c r="C1075" s="49" t="s">
        <v>3087</v>
      </c>
      <c r="D1075" s="50"/>
      <c r="E1075" s="51"/>
      <c r="F1075" s="52"/>
      <c r="G1075" s="53"/>
      <c r="H1075" s="53"/>
      <c r="I1075" s="54"/>
      <c r="J1075" s="54" t="str">
        <f>INDEX(ESV!$D$1:$D$567,MATCH(IF(ISNA(INDEX(KLAV!$B$2:$B$10,MATCH(IF(ISBLANK($D1075)," ",$D1075),KLAV!$A$2:$A$10,0))+INDEX(KLAV!$B$13:$B$21,MATCH(IF(ISBLANK($E1075)," ",$E1075),KLAV!$A$13:$A$21,0))+INDEX(KLAV!$B$24:$B$30,MATCH(IF(ISBLANK($F1075)," ",$F1075),KLAV!$A$24:$A$30,0))),999,INDEX(KLAV!$B$2:$B$10,MATCH(IF(ISBLANK($D1075)," ",$D1075),KLAV!$A$2:$A$10,0))+INDEX(KLAV!$B$13:$B$21,MATCH(IF(ISBLANK($E1075)," ",$E1075),KLAV!$A$13:$A$21,0))+INDEX(KLAV!$B$24:$B$30,MATCH(IF(ISBLANK($F1075)," ",$F1075),KLAV!$A$24:$A$30,0))),ESV!$E$1:$E$567,))</f>
        <v>nb</v>
      </c>
      <c r="R1075" s="42"/>
      <c r="S1075" s="42"/>
      <c r="U1075" s="43"/>
      <c r="Z1075" s="44"/>
      <c r="AA1075" s="44"/>
      <c r="AB1075" s="436"/>
      <c r="AC1075" s="437"/>
      <c r="AD1075" s="300"/>
      <c r="AE1075" s="438"/>
      <c r="AF1075" s="438"/>
      <c r="AG1075" s="438"/>
      <c r="AH1075" s="439"/>
      <c r="AI1075" s="439"/>
      <c r="AJ1075" s="439"/>
      <c r="AK1075" s="439"/>
      <c r="BD1075" s="44"/>
    </row>
    <row r="1076" spans="1:56" ht="25.5" customHeight="1" x14ac:dyDescent="0.2">
      <c r="A1076" s="32" t="str">
        <f>IF(OR('Rote Liste'!$BC1076="H",'Rote Liste'!$BC1076="V"),"",J1076)</f>
        <v>nb</v>
      </c>
      <c r="B1076" s="48" t="str">
        <f t="shared" si="18"/>
        <v/>
      </c>
      <c r="C1076" s="49" t="s">
        <v>1163</v>
      </c>
      <c r="D1076" s="50"/>
      <c r="E1076" s="51"/>
      <c r="F1076" s="52"/>
      <c r="G1076" s="53"/>
      <c r="H1076" s="53"/>
      <c r="I1076" s="54"/>
      <c r="J1076" s="54" t="str">
        <f>INDEX(ESV!$D$1:$D$567,MATCH(IF(ISNA(INDEX(KLAV!$B$2:$B$10,MATCH(IF(ISBLANK($D1076)," ",$D1076),KLAV!$A$2:$A$10,0))+INDEX(KLAV!$B$13:$B$21,MATCH(IF(ISBLANK($E1076)," ",$E1076),KLAV!$A$13:$A$21,0))+INDEX(KLAV!$B$24:$B$30,MATCH(IF(ISBLANK($F1076)," ",$F1076),KLAV!$A$24:$A$30,0))),999,INDEX(KLAV!$B$2:$B$10,MATCH(IF(ISBLANK($D1076)," ",$D1076),KLAV!$A$2:$A$10,0))+INDEX(KLAV!$B$13:$B$21,MATCH(IF(ISBLANK($E1076)," ",$E1076),KLAV!$A$13:$A$21,0))+INDEX(KLAV!$B$24:$B$30,MATCH(IF(ISBLANK($F1076)," ",$F1076),KLAV!$A$24:$A$30,0))),ESV!$E$1:$E$567,))</f>
        <v>nb</v>
      </c>
      <c r="R1076" s="42"/>
      <c r="S1076" s="42"/>
      <c r="U1076" s="43"/>
      <c r="Z1076" s="44"/>
      <c r="AA1076" s="44"/>
      <c r="AB1076" s="436"/>
      <c r="AC1076" s="437"/>
      <c r="AD1076" s="300"/>
      <c r="AE1076" s="438"/>
      <c r="AF1076" s="438"/>
      <c r="AG1076" s="438"/>
      <c r="AH1076" s="439"/>
      <c r="AI1076" s="439"/>
      <c r="AJ1076" s="439"/>
      <c r="AK1076" s="439"/>
      <c r="BD1076" s="44"/>
    </row>
    <row r="1077" spans="1:56" ht="25.5" customHeight="1" x14ac:dyDescent="0.2">
      <c r="A1077" s="32" t="str">
        <f>IF(OR('Rote Liste'!$BC1077="H",'Rote Liste'!$BC1077="V"),"",J1077)</f>
        <v>nb</v>
      </c>
      <c r="B1077" s="48" t="str">
        <f t="shared" si="18"/>
        <v/>
      </c>
      <c r="C1077" s="49" t="s">
        <v>1164</v>
      </c>
      <c r="D1077" s="50"/>
      <c r="E1077" s="51"/>
      <c r="F1077" s="52"/>
      <c r="G1077" s="53"/>
      <c r="H1077" s="53"/>
      <c r="I1077" s="54"/>
      <c r="J1077" s="54" t="str">
        <f>INDEX(ESV!$D$1:$D$567,MATCH(IF(ISNA(INDEX(KLAV!$B$2:$B$10,MATCH(IF(ISBLANK($D1077)," ",$D1077),KLAV!$A$2:$A$10,0))+INDEX(KLAV!$B$13:$B$21,MATCH(IF(ISBLANK($E1077)," ",$E1077),KLAV!$A$13:$A$21,0))+INDEX(KLAV!$B$24:$B$30,MATCH(IF(ISBLANK($F1077)," ",$F1077),KLAV!$A$24:$A$30,0))),999,INDEX(KLAV!$B$2:$B$10,MATCH(IF(ISBLANK($D1077)," ",$D1077),KLAV!$A$2:$A$10,0))+INDEX(KLAV!$B$13:$B$21,MATCH(IF(ISBLANK($E1077)," ",$E1077),KLAV!$A$13:$A$21,0))+INDEX(KLAV!$B$24:$B$30,MATCH(IF(ISBLANK($F1077)," ",$F1077),KLAV!$A$24:$A$30,0))),ESV!$E$1:$E$567,))</f>
        <v>nb</v>
      </c>
      <c r="R1077" s="42"/>
      <c r="S1077" s="42"/>
      <c r="U1077" s="43"/>
      <c r="Z1077" s="44"/>
      <c r="AA1077" s="44"/>
      <c r="AB1077" s="436"/>
      <c r="AC1077" s="437"/>
      <c r="AD1077" s="300"/>
      <c r="AE1077" s="438"/>
      <c r="AF1077" s="438"/>
      <c r="AG1077" s="438"/>
      <c r="AH1077" s="439"/>
      <c r="AI1077" s="439"/>
      <c r="AJ1077" s="439"/>
      <c r="AK1077" s="439"/>
      <c r="BD1077" s="44"/>
    </row>
    <row r="1078" spans="1:56" ht="25.5" customHeight="1" x14ac:dyDescent="0.2">
      <c r="A1078" s="32" t="str">
        <f>IF(OR('Rote Liste'!$BC1078="H",'Rote Liste'!$BC1078="V"),"",J1078)</f>
        <v>nb</v>
      </c>
      <c r="B1078" s="48" t="str">
        <f t="shared" si="18"/>
        <v/>
      </c>
      <c r="C1078" s="49" t="s">
        <v>1165</v>
      </c>
      <c r="D1078" s="50"/>
      <c r="E1078" s="51"/>
      <c r="F1078" s="52"/>
      <c r="G1078" s="53"/>
      <c r="H1078" s="53"/>
      <c r="I1078" s="54"/>
      <c r="J1078" s="54" t="str">
        <f>INDEX(ESV!$D$1:$D$567,MATCH(IF(ISNA(INDEX(KLAV!$B$2:$B$10,MATCH(IF(ISBLANK($D1078)," ",$D1078),KLAV!$A$2:$A$10,0))+INDEX(KLAV!$B$13:$B$21,MATCH(IF(ISBLANK($E1078)," ",$E1078),KLAV!$A$13:$A$21,0))+INDEX(KLAV!$B$24:$B$30,MATCH(IF(ISBLANK($F1078)," ",$F1078),KLAV!$A$24:$A$30,0))),999,INDEX(KLAV!$B$2:$B$10,MATCH(IF(ISBLANK($D1078)," ",$D1078),KLAV!$A$2:$A$10,0))+INDEX(KLAV!$B$13:$B$21,MATCH(IF(ISBLANK($E1078)," ",$E1078),KLAV!$A$13:$A$21,0))+INDEX(KLAV!$B$24:$B$30,MATCH(IF(ISBLANK($F1078)," ",$F1078),KLAV!$A$24:$A$30,0))),ESV!$E$1:$E$567,))</f>
        <v>nb</v>
      </c>
      <c r="R1078" s="42"/>
      <c r="S1078" s="42"/>
      <c r="U1078" s="43"/>
      <c r="Z1078" s="44"/>
      <c r="AA1078" s="44"/>
      <c r="AB1078" s="436"/>
      <c r="AC1078" s="437"/>
      <c r="AD1078" s="300"/>
      <c r="AE1078" s="438"/>
      <c r="AF1078" s="438"/>
      <c r="AG1078" s="438"/>
      <c r="AH1078" s="439"/>
      <c r="AI1078" s="439"/>
      <c r="AJ1078" s="439"/>
      <c r="AK1078" s="439"/>
      <c r="BD1078" s="44"/>
    </row>
    <row r="1079" spans="1:56" ht="25.5" customHeight="1" x14ac:dyDescent="0.2">
      <c r="A1079" s="32" t="str">
        <f>IF(OR('Rote Liste'!$BC1079="H",'Rote Liste'!$BC1079="V"),"",J1079)</f>
        <v>nb</v>
      </c>
      <c r="B1079" s="48" t="str">
        <f t="shared" si="18"/>
        <v/>
      </c>
      <c r="C1079" s="49" t="s">
        <v>1166</v>
      </c>
      <c r="D1079" s="50"/>
      <c r="E1079" s="51"/>
      <c r="F1079" s="52"/>
      <c r="G1079" s="53"/>
      <c r="H1079" s="53"/>
      <c r="I1079" s="54"/>
      <c r="J1079" s="54" t="str">
        <f>INDEX(ESV!$D$1:$D$567,MATCH(IF(ISNA(INDEX(KLAV!$B$2:$B$10,MATCH(IF(ISBLANK($D1079)," ",$D1079),KLAV!$A$2:$A$10,0))+INDEX(KLAV!$B$13:$B$21,MATCH(IF(ISBLANK($E1079)," ",$E1079),KLAV!$A$13:$A$21,0))+INDEX(KLAV!$B$24:$B$30,MATCH(IF(ISBLANK($F1079)," ",$F1079),KLAV!$A$24:$A$30,0))),999,INDEX(KLAV!$B$2:$B$10,MATCH(IF(ISBLANK($D1079)," ",$D1079),KLAV!$A$2:$A$10,0))+INDEX(KLAV!$B$13:$B$21,MATCH(IF(ISBLANK($E1079)," ",$E1079),KLAV!$A$13:$A$21,0))+INDEX(KLAV!$B$24:$B$30,MATCH(IF(ISBLANK($F1079)," ",$F1079),KLAV!$A$24:$A$30,0))),ESV!$E$1:$E$567,))</f>
        <v>nb</v>
      </c>
      <c r="R1079" s="42"/>
      <c r="S1079" s="42"/>
      <c r="U1079" s="43"/>
      <c r="Z1079" s="44"/>
      <c r="AA1079" s="44"/>
      <c r="AB1079" s="436"/>
      <c r="AC1079" s="437"/>
      <c r="AD1079" s="300"/>
      <c r="AE1079" s="438"/>
      <c r="AF1079" s="438"/>
      <c r="AG1079" s="438"/>
      <c r="AH1079" s="439"/>
      <c r="AI1079" s="439"/>
      <c r="AJ1079" s="439"/>
      <c r="AK1079" s="439"/>
      <c r="BD1079" s="44"/>
    </row>
    <row r="1080" spans="1:56" ht="25.5" customHeight="1" x14ac:dyDescent="0.2">
      <c r="A1080" s="32" t="str">
        <f>IF(OR('Rote Liste'!$BC1080="H",'Rote Liste'!$BC1080="V"),"",J1080)</f>
        <v>nb</v>
      </c>
      <c r="B1080" s="48" t="str">
        <f t="shared" si="18"/>
        <v/>
      </c>
      <c r="C1080" s="49" t="s">
        <v>3088</v>
      </c>
      <c r="D1080" s="50"/>
      <c r="E1080" s="51"/>
      <c r="F1080" s="52"/>
      <c r="G1080" s="53"/>
      <c r="H1080" s="53"/>
      <c r="I1080" s="54"/>
      <c r="J1080" s="54" t="str">
        <f>INDEX(ESV!$D$1:$D$567,MATCH(IF(ISNA(INDEX(KLAV!$B$2:$B$10,MATCH(IF(ISBLANK($D1080)," ",$D1080),KLAV!$A$2:$A$10,0))+INDEX(KLAV!$B$13:$B$21,MATCH(IF(ISBLANK($E1080)," ",$E1080),KLAV!$A$13:$A$21,0))+INDEX(KLAV!$B$24:$B$30,MATCH(IF(ISBLANK($F1080)," ",$F1080),KLAV!$A$24:$A$30,0))),999,INDEX(KLAV!$B$2:$B$10,MATCH(IF(ISBLANK($D1080)," ",$D1080),KLAV!$A$2:$A$10,0))+INDEX(KLAV!$B$13:$B$21,MATCH(IF(ISBLANK($E1080)," ",$E1080),KLAV!$A$13:$A$21,0))+INDEX(KLAV!$B$24:$B$30,MATCH(IF(ISBLANK($F1080)," ",$F1080),KLAV!$A$24:$A$30,0))),ESV!$E$1:$E$567,))</f>
        <v>nb</v>
      </c>
      <c r="R1080" s="42"/>
      <c r="S1080" s="42"/>
      <c r="U1080" s="43"/>
      <c r="Z1080" s="44"/>
      <c r="AA1080" s="44"/>
      <c r="AB1080" s="436"/>
      <c r="AC1080" s="437"/>
      <c r="AD1080" s="300"/>
      <c r="AE1080" s="438"/>
      <c r="AF1080" s="438"/>
      <c r="AG1080" s="438"/>
      <c r="AH1080" s="439"/>
      <c r="AI1080" s="439"/>
      <c r="AJ1080" s="439"/>
      <c r="AK1080" s="439"/>
      <c r="BD1080" s="44"/>
    </row>
    <row r="1081" spans="1:56" ht="25.5" customHeight="1" x14ac:dyDescent="0.2">
      <c r="A1081" s="32" t="str">
        <f>IF(OR('Rote Liste'!$BC1081="H",'Rote Liste'!$BC1081="V"),"",J1081)</f>
        <v>nb</v>
      </c>
      <c r="B1081" s="48" t="str">
        <f t="shared" si="18"/>
        <v/>
      </c>
      <c r="C1081" s="49" t="s">
        <v>3140</v>
      </c>
      <c r="D1081" s="50"/>
      <c r="E1081" s="51"/>
      <c r="F1081" s="52"/>
      <c r="G1081" s="53"/>
      <c r="H1081" s="53"/>
      <c r="I1081" s="54"/>
      <c r="J1081" s="54" t="str">
        <f>INDEX(ESV!$D$1:$D$567,MATCH(IF(ISNA(INDEX(KLAV!$B$2:$B$10,MATCH(IF(ISBLANK($D1081)," ",$D1081),KLAV!$A$2:$A$10,0))+INDEX(KLAV!$B$13:$B$21,MATCH(IF(ISBLANK($E1081)," ",$E1081),KLAV!$A$13:$A$21,0))+INDEX(KLAV!$B$24:$B$30,MATCH(IF(ISBLANK($F1081)," ",$F1081),KLAV!$A$24:$A$30,0))),999,INDEX(KLAV!$B$2:$B$10,MATCH(IF(ISBLANK($D1081)," ",$D1081),KLAV!$A$2:$A$10,0))+INDEX(KLAV!$B$13:$B$21,MATCH(IF(ISBLANK($E1081)," ",$E1081),KLAV!$A$13:$A$21,0))+INDEX(KLAV!$B$24:$B$30,MATCH(IF(ISBLANK($F1081)," ",$F1081),KLAV!$A$24:$A$30,0))),ESV!$E$1:$E$567,))</f>
        <v>nb</v>
      </c>
      <c r="R1081" s="42"/>
      <c r="S1081" s="42"/>
      <c r="U1081" s="43"/>
      <c r="Z1081" s="44"/>
      <c r="AA1081" s="44"/>
      <c r="AB1081" s="436"/>
      <c r="AC1081" s="437"/>
      <c r="AD1081" s="300"/>
      <c r="AE1081" s="438"/>
      <c r="AF1081" s="438"/>
      <c r="AG1081" s="438"/>
      <c r="AH1081" s="439"/>
      <c r="AI1081" s="439"/>
      <c r="AJ1081" s="439"/>
      <c r="AK1081" s="439"/>
      <c r="BD1081" s="44"/>
    </row>
    <row r="1082" spans="1:56" ht="25.5" customHeight="1" x14ac:dyDescent="0.2">
      <c r="A1082" s="32" t="str">
        <f>IF(OR('Rote Liste'!$BC1082="H",'Rote Liste'!$BC1082="V"),"",J1082)</f>
        <v>nb</v>
      </c>
      <c r="B1082" s="48" t="str">
        <f>IF(D1082="AE?","E?",IF(D1082="AE","E",""))</f>
        <v/>
      </c>
      <c r="C1082" s="49" t="s">
        <v>3141</v>
      </c>
      <c r="D1082" s="50"/>
      <c r="E1082" s="51"/>
      <c r="F1082" s="52"/>
      <c r="G1082" s="53"/>
      <c r="H1082" s="53"/>
      <c r="I1082" s="54"/>
      <c r="J1082" s="54" t="str">
        <f>INDEX(ESV!$D$1:$D$567,MATCH(IF(ISNA(INDEX(KLAV!$B$2:$B$10,MATCH(IF(ISBLANK($D1082)," ",$D1082),KLAV!$A$2:$A$10,0))+INDEX(KLAV!$B$13:$B$21,MATCH(IF(ISBLANK($E1082)," ",$E1082),KLAV!$A$13:$A$21,0))+INDEX(KLAV!$B$24:$B$30,MATCH(IF(ISBLANK($F1082)," ",$F1082),KLAV!$A$24:$A$30,0))),999,INDEX(KLAV!$B$2:$B$10,MATCH(IF(ISBLANK($D1082)," ",$D1082),KLAV!$A$2:$A$10,0))+INDEX(KLAV!$B$13:$B$21,MATCH(IF(ISBLANK($E1082)," ",$E1082),KLAV!$A$13:$A$21,0))+INDEX(KLAV!$B$24:$B$30,MATCH(IF(ISBLANK($F1082)," ",$F1082),KLAV!$A$24:$A$30,0))),ESV!$E$1:$E$567,))</f>
        <v>nb</v>
      </c>
      <c r="R1082" s="42"/>
      <c r="S1082" s="42"/>
      <c r="U1082" s="43"/>
      <c r="Z1082" s="44"/>
      <c r="AA1082" s="44"/>
      <c r="AB1082" s="436"/>
      <c r="AC1082" s="437"/>
      <c r="AD1082" s="300"/>
      <c r="AE1082" s="438"/>
      <c r="AF1082" s="438"/>
      <c r="AG1082" s="438"/>
      <c r="AH1082" s="439"/>
      <c r="AI1082" s="439"/>
      <c r="AJ1082" s="439"/>
      <c r="AK1082" s="439"/>
      <c r="BD1082" s="44"/>
    </row>
    <row r="1083" spans="1:56" ht="25.5" customHeight="1" x14ac:dyDescent="0.2">
      <c r="A1083" s="32" t="str">
        <f>IF(OR('Rote Liste'!$BC1083="H",'Rote Liste'!$BC1083="V"),"",J1083)</f>
        <v>nb</v>
      </c>
      <c r="B1083" s="48" t="str">
        <f t="shared" si="18"/>
        <v/>
      </c>
      <c r="C1083" s="49" t="s">
        <v>1167</v>
      </c>
      <c r="D1083" s="50"/>
      <c r="E1083" s="51"/>
      <c r="F1083" s="52"/>
      <c r="G1083" s="53"/>
      <c r="H1083" s="53"/>
      <c r="I1083" s="54"/>
      <c r="J1083" s="54" t="str">
        <f>INDEX(ESV!$D$1:$D$567,MATCH(IF(ISNA(INDEX(KLAV!$B$2:$B$10,MATCH(IF(ISBLANK($D1083)," ",$D1083),KLAV!$A$2:$A$10,0))+INDEX(KLAV!$B$13:$B$21,MATCH(IF(ISBLANK($E1083)," ",$E1083),KLAV!$A$13:$A$21,0))+INDEX(KLAV!$B$24:$B$30,MATCH(IF(ISBLANK($F1083)," ",$F1083),KLAV!$A$24:$A$30,0))),999,INDEX(KLAV!$B$2:$B$10,MATCH(IF(ISBLANK($D1083)," ",$D1083),KLAV!$A$2:$A$10,0))+INDEX(KLAV!$B$13:$B$21,MATCH(IF(ISBLANK($E1083)," ",$E1083),KLAV!$A$13:$A$21,0))+INDEX(KLAV!$B$24:$B$30,MATCH(IF(ISBLANK($F1083)," ",$F1083),KLAV!$A$24:$A$30,0))),ESV!$E$1:$E$567,))</f>
        <v>nb</v>
      </c>
      <c r="R1083" s="42"/>
      <c r="S1083" s="42"/>
      <c r="U1083" s="43"/>
      <c r="Z1083" s="44"/>
      <c r="AA1083" s="44"/>
      <c r="AB1083" s="436"/>
      <c r="AC1083" s="437"/>
      <c r="AD1083" s="300"/>
      <c r="AE1083" s="438"/>
      <c r="AF1083" s="438"/>
      <c r="AG1083" s="438"/>
      <c r="AH1083" s="439"/>
      <c r="AI1083" s="439"/>
      <c r="AJ1083" s="439"/>
      <c r="AK1083" s="439"/>
      <c r="BD1083" s="44"/>
    </row>
    <row r="1084" spans="1:56" ht="25.5" customHeight="1" x14ac:dyDescent="0.2">
      <c r="A1084" s="32" t="str">
        <f>IF(OR('Rote Liste'!$BC1084="H",'Rote Liste'!$BC1084="V"),"",J1084)</f>
        <v>nb</v>
      </c>
      <c r="B1084" s="48" t="str">
        <f t="shared" si="18"/>
        <v/>
      </c>
      <c r="C1084" s="49" t="s">
        <v>1168</v>
      </c>
      <c r="D1084" s="50"/>
      <c r="E1084" s="51"/>
      <c r="F1084" s="52"/>
      <c r="G1084" s="53"/>
      <c r="H1084" s="53"/>
      <c r="I1084" s="54"/>
      <c r="J1084" s="54" t="str">
        <f>INDEX(ESV!$D$1:$D$567,MATCH(IF(ISNA(INDEX(KLAV!$B$2:$B$10,MATCH(IF(ISBLANK($D1084)," ",$D1084),KLAV!$A$2:$A$10,0))+INDEX(KLAV!$B$13:$B$21,MATCH(IF(ISBLANK($E1084)," ",$E1084),KLAV!$A$13:$A$21,0))+INDEX(KLAV!$B$24:$B$30,MATCH(IF(ISBLANK($F1084)," ",$F1084),KLAV!$A$24:$A$30,0))),999,INDEX(KLAV!$B$2:$B$10,MATCH(IF(ISBLANK($D1084)," ",$D1084),KLAV!$A$2:$A$10,0))+INDEX(KLAV!$B$13:$B$21,MATCH(IF(ISBLANK($E1084)," ",$E1084),KLAV!$A$13:$A$21,0))+INDEX(KLAV!$B$24:$B$30,MATCH(IF(ISBLANK($F1084)," ",$F1084),KLAV!$A$24:$A$30,0))),ESV!$E$1:$E$567,))</f>
        <v>nb</v>
      </c>
      <c r="R1084" s="42"/>
      <c r="S1084" s="42"/>
      <c r="U1084" s="43"/>
      <c r="Z1084" s="44"/>
      <c r="AA1084" s="44"/>
      <c r="AB1084" s="436"/>
      <c r="AC1084" s="437"/>
      <c r="AD1084" s="300"/>
      <c r="AE1084" s="438"/>
      <c r="AF1084" s="438"/>
      <c r="AG1084" s="438"/>
      <c r="AH1084" s="439"/>
      <c r="AI1084" s="439"/>
      <c r="AJ1084" s="439"/>
      <c r="AK1084" s="439"/>
      <c r="BD1084" s="44"/>
    </row>
    <row r="1085" spans="1:56" ht="25.5" customHeight="1" x14ac:dyDescent="0.2">
      <c r="A1085" s="32" t="str">
        <f>IF(OR('Rote Liste'!$BC1085="H",'Rote Liste'!$BC1085="V"),"",J1085)</f>
        <v>nb</v>
      </c>
      <c r="B1085" s="48" t="str">
        <f t="shared" si="18"/>
        <v/>
      </c>
      <c r="C1085" s="49" t="s">
        <v>1169</v>
      </c>
      <c r="D1085" s="50"/>
      <c r="E1085" s="51"/>
      <c r="F1085" s="52"/>
      <c r="G1085" s="53"/>
      <c r="H1085" s="53"/>
      <c r="I1085" s="54"/>
      <c r="J1085" s="54" t="str">
        <f>INDEX(ESV!$D$1:$D$567,MATCH(IF(ISNA(INDEX(KLAV!$B$2:$B$10,MATCH(IF(ISBLANK($D1085)," ",$D1085),KLAV!$A$2:$A$10,0))+INDEX(KLAV!$B$13:$B$21,MATCH(IF(ISBLANK($E1085)," ",$E1085),KLAV!$A$13:$A$21,0))+INDEX(KLAV!$B$24:$B$30,MATCH(IF(ISBLANK($F1085)," ",$F1085),KLAV!$A$24:$A$30,0))),999,INDEX(KLAV!$B$2:$B$10,MATCH(IF(ISBLANK($D1085)," ",$D1085),KLAV!$A$2:$A$10,0))+INDEX(KLAV!$B$13:$B$21,MATCH(IF(ISBLANK($E1085)," ",$E1085),KLAV!$A$13:$A$21,0))+INDEX(KLAV!$B$24:$B$30,MATCH(IF(ISBLANK($F1085)," ",$F1085),KLAV!$A$24:$A$30,0))),ESV!$E$1:$E$567,))</f>
        <v>nb</v>
      </c>
      <c r="R1085" s="42"/>
      <c r="S1085" s="42"/>
      <c r="U1085" s="43"/>
      <c r="Z1085" s="44"/>
      <c r="AA1085" s="44"/>
      <c r="AB1085" s="436"/>
      <c r="AC1085" s="437"/>
      <c r="AD1085" s="300"/>
      <c r="AE1085" s="438"/>
      <c r="AF1085" s="438"/>
      <c r="AG1085" s="438"/>
      <c r="AH1085" s="439"/>
      <c r="AI1085" s="439"/>
      <c r="AJ1085" s="439"/>
      <c r="AK1085" s="439"/>
      <c r="BD1085" s="44"/>
    </row>
    <row r="1086" spans="1:56" ht="25.5" customHeight="1" x14ac:dyDescent="0.2">
      <c r="A1086" s="32" t="str">
        <f>IF(OR('Rote Liste'!$BC1086="H",'Rote Liste'!$BC1086="V"),"",J1086)</f>
        <v>nb</v>
      </c>
      <c r="B1086" s="48" t="str">
        <f t="shared" si="18"/>
        <v/>
      </c>
      <c r="C1086" s="49" t="s">
        <v>3142</v>
      </c>
      <c r="D1086" s="50"/>
      <c r="E1086" s="51"/>
      <c r="F1086" s="52"/>
      <c r="G1086" s="53"/>
      <c r="H1086" s="53"/>
      <c r="I1086" s="54"/>
      <c r="J1086" s="54" t="str">
        <f>INDEX(ESV!$D$1:$D$567,MATCH(IF(ISNA(INDEX(KLAV!$B$2:$B$10,MATCH(IF(ISBLANK($D1086)," ",$D1086),KLAV!$A$2:$A$10,0))+INDEX(KLAV!$B$13:$B$21,MATCH(IF(ISBLANK($E1086)," ",$E1086),KLAV!$A$13:$A$21,0))+INDEX(KLAV!$B$24:$B$30,MATCH(IF(ISBLANK($F1086)," ",$F1086),KLAV!$A$24:$A$30,0))),999,INDEX(KLAV!$B$2:$B$10,MATCH(IF(ISBLANK($D1086)," ",$D1086),KLAV!$A$2:$A$10,0))+INDEX(KLAV!$B$13:$B$21,MATCH(IF(ISBLANK($E1086)," ",$E1086),KLAV!$A$13:$A$21,0))+INDEX(KLAV!$B$24:$B$30,MATCH(IF(ISBLANK($F1086)," ",$F1086),KLAV!$A$24:$A$30,0))),ESV!$E$1:$E$567,))</f>
        <v>nb</v>
      </c>
      <c r="R1086" s="42"/>
      <c r="S1086" s="42"/>
      <c r="U1086" s="43"/>
      <c r="Z1086" s="44"/>
      <c r="AA1086" s="44"/>
      <c r="AB1086" s="436"/>
      <c r="AC1086" s="437"/>
      <c r="AD1086" s="300"/>
      <c r="AE1086" s="438"/>
      <c r="AF1086" s="438"/>
      <c r="AG1086" s="438"/>
      <c r="AH1086" s="439"/>
      <c r="AI1086" s="439"/>
      <c r="AJ1086" s="439"/>
      <c r="AK1086" s="439"/>
      <c r="BD1086" s="44"/>
    </row>
    <row r="1087" spans="1:56" ht="25.5" customHeight="1" x14ac:dyDescent="0.2">
      <c r="A1087" s="32" t="str">
        <f>IF(OR('Rote Liste'!$BC1087="H",'Rote Liste'!$BC1087="V"),"",J1087)</f>
        <v>nb</v>
      </c>
      <c r="B1087" s="48" t="str">
        <f>IF(D1087="AE?","E?",IF(D1087="AE","E",""))</f>
        <v/>
      </c>
      <c r="C1087" s="49" t="s">
        <v>3143</v>
      </c>
      <c r="D1087" s="50"/>
      <c r="E1087" s="51"/>
      <c r="F1087" s="52"/>
      <c r="G1087" s="53"/>
      <c r="H1087" s="53"/>
      <c r="I1087" s="54"/>
      <c r="J1087" s="54" t="str">
        <f>INDEX(ESV!$D$1:$D$567,MATCH(IF(ISNA(INDEX(KLAV!$B$2:$B$10,MATCH(IF(ISBLANK($D1087)," ",$D1087),KLAV!$A$2:$A$10,0))+INDEX(KLAV!$B$13:$B$21,MATCH(IF(ISBLANK($E1087)," ",$E1087),KLAV!$A$13:$A$21,0))+INDEX(KLAV!$B$24:$B$30,MATCH(IF(ISBLANK($F1087)," ",$F1087),KLAV!$A$24:$A$30,0))),999,INDEX(KLAV!$B$2:$B$10,MATCH(IF(ISBLANK($D1087)," ",$D1087),KLAV!$A$2:$A$10,0))+INDEX(KLAV!$B$13:$B$21,MATCH(IF(ISBLANK($E1087)," ",$E1087),KLAV!$A$13:$A$21,0))+INDEX(KLAV!$B$24:$B$30,MATCH(IF(ISBLANK($F1087)," ",$F1087),KLAV!$A$24:$A$30,0))),ESV!$E$1:$E$567,))</f>
        <v>nb</v>
      </c>
      <c r="R1087" s="42"/>
      <c r="S1087" s="42"/>
      <c r="U1087" s="43"/>
      <c r="Z1087" s="44"/>
      <c r="AA1087" s="44"/>
      <c r="AB1087" s="436"/>
      <c r="AC1087" s="437"/>
      <c r="AD1087" s="300"/>
      <c r="AE1087" s="438"/>
      <c r="AF1087" s="438"/>
      <c r="AG1087" s="438"/>
      <c r="AH1087" s="439"/>
      <c r="AI1087" s="439"/>
      <c r="AJ1087" s="439"/>
      <c r="AK1087" s="439"/>
      <c r="BD1087" s="44"/>
    </row>
    <row r="1088" spans="1:56" ht="25.5" customHeight="1" x14ac:dyDescent="0.2">
      <c r="A1088" s="32" t="str">
        <f>IF(OR('Rote Liste'!$BC1088="H",'Rote Liste'!$BC1088="V"),"",J1088)</f>
        <v>nb</v>
      </c>
      <c r="B1088" s="48" t="str">
        <f t="shared" si="18"/>
        <v/>
      </c>
      <c r="C1088" s="49" t="s">
        <v>1170</v>
      </c>
      <c r="D1088" s="50"/>
      <c r="E1088" s="51"/>
      <c r="F1088" s="52"/>
      <c r="G1088" s="53"/>
      <c r="H1088" s="53"/>
      <c r="I1088" s="54"/>
      <c r="J1088" s="54" t="str">
        <f>INDEX(ESV!$D$1:$D$567,MATCH(IF(ISNA(INDEX(KLAV!$B$2:$B$10,MATCH(IF(ISBLANK($D1088)," ",$D1088),KLAV!$A$2:$A$10,0))+INDEX(KLAV!$B$13:$B$21,MATCH(IF(ISBLANK($E1088)," ",$E1088),KLAV!$A$13:$A$21,0))+INDEX(KLAV!$B$24:$B$30,MATCH(IF(ISBLANK($F1088)," ",$F1088),KLAV!$A$24:$A$30,0))),999,INDEX(KLAV!$B$2:$B$10,MATCH(IF(ISBLANK($D1088)," ",$D1088),KLAV!$A$2:$A$10,0))+INDEX(KLAV!$B$13:$B$21,MATCH(IF(ISBLANK($E1088)," ",$E1088),KLAV!$A$13:$A$21,0))+INDEX(KLAV!$B$24:$B$30,MATCH(IF(ISBLANK($F1088)," ",$F1088),KLAV!$A$24:$A$30,0))),ESV!$E$1:$E$567,))</f>
        <v>nb</v>
      </c>
      <c r="R1088" s="42"/>
      <c r="S1088" s="42"/>
      <c r="U1088" s="43"/>
      <c r="Z1088" s="44"/>
      <c r="AA1088" s="44"/>
      <c r="AB1088" s="436"/>
      <c r="AC1088" s="437"/>
      <c r="AD1088" s="300"/>
      <c r="AE1088" s="438"/>
      <c r="AF1088" s="438"/>
      <c r="AG1088" s="438"/>
      <c r="AH1088" s="439"/>
      <c r="AI1088" s="439"/>
      <c r="AJ1088" s="439"/>
      <c r="AK1088" s="439"/>
      <c r="BD1088" s="44"/>
    </row>
    <row r="1089" spans="1:56" ht="25.5" customHeight="1" x14ac:dyDescent="0.2">
      <c r="A1089" s="32" t="str">
        <f>IF(OR('Rote Liste'!$BC1089="H",'Rote Liste'!$BC1089="V"),"",J1089)</f>
        <v>nb</v>
      </c>
      <c r="B1089" s="48" t="str">
        <f t="shared" si="18"/>
        <v/>
      </c>
      <c r="C1089" s="49" t="s">
        <v>3089</v>
      </c>
      <c r="D1089" s="50"/>
      <c r="E1089" s="51"/>
      <c r="F1089" s="52"/>
      <c r="G1089" s="53"/>
      <c r="H1089" s="53"/>
      <c r="I1089" s="54"/>
      <c r="J1089" s="54" t="str">
        <f>INDEX(ESV!$D$1:$D$567,MATCH(IF(ISNA(INDEX(KLAV!$B$2:$B$10,MATCH(IF(ISBLANK($D1089)," ",$D1089),KLAV!$A$2:$A$10,0))+INDEX(KLAV!$B$13:$B$21,MATCH(IF(ISBLANK($E1089)," ",$E1089),KLAV!$A$13:$A$21,0))+INDEX(KLAV!$B$24:$B$30,MATCH(IF(ISBLANK($F1089)," ",$F1089),KLAV!$A$24:$A$30,0))),999,INDEX(KLAV!$B$2:$B$10,MATCH(IF(ISBLANK($D1089)," ",$D1089),KLAV!$A$2:$A$10,0))+INDEX(KLAV!$B$13:$B$21,MATCH(IF(ISBLANK($E1089)," ",$E1089),KLAV!$A$13:$A$21,0))+INDEX(KLAV!$B$24:$B$30,MATCH(IF(ISBLANK($F1089)," ",$F1089),KLAV!$A$24:$A$30,0))),ESV!$E$1:$E$567,))</f>
        <v>nb</v>
      </c>
      <c r="R1089" s="42"/>
      <c r="S1089" s="42"/>
      <c r="U1089" s="43"/>
      <c r="Z1089" s="44"/>
      <c r="AA1089" s="44"/>
      <c r="AB1089" s="436"/>
      <c r="AC1089" s="437"/>
      <c r="AD1089" s="300"/>
      <c r="AE1089" s="438"/>
      <c r="AF1089" s="438"/>
      <c r="AG1089" s="438"/>
      <c r="AH1089" s="439"/>
      <c r="AI1089" s="439"/>
      <c r="AJ1089" s="439"/>
      <c r="AK1089" s="439"/>
      <c r="BD1089" s="44"/>
    </row>
    <row r="1090" spans="1:56" ht="25.5" customHeight="1" x14ac:dyDescent="0.2">
      <c r="A1090" s="32" t="str">
        <f>IF(OR('Rote Liste'!$BC1090="H",'Rote Liste'!$BC1090="V"),"",J1090)</f>
        <v>nb</v>
      </c>
      <c r="B1090" s="48" t="str">
        <f t="shared" si="18"/>
        <v/>
      </c>
      <c r="C1090" s="49" t="s">
        <v>1171</v>
      </c>
      <c r="D1090" s="50"/>
      <c r="E1090" s="51"/>
      <c r="F1090" s="52"/>
      <c r="G1090" s="53"/>
      <c r="H1090" s="53"/>
      <c r="I1090" s="54"/>
      <c r="J1090" s="54" t="str">
        <f>INDEX(ESV!$D$1:$D$567,MATCH(IF(ISNA(INDEX(KLAV!$B$2:$B$10,MATCH(IF(ISBLANK($D1090)," ",$D1090),KLAV!$A$2:$A$10,0))+INDEX(KLAV!$B$13:$B$21,MATCH(IF(ISBLANK($E1090)," ",$E1090),KLAV!$A$13:$A$21,0))+INDEX(KLAV!$B$24:$B$30,MATCH(IF(ISBLANK($F1090)," ",$F1090),KLAV!$A$24:$A$30,0))),999,INDEX(KLAV!$B$2:$B$10,MATCH(IF(ISBLANK($D1090)," ",$D1090),KLAV!$A$2:$A$10,0))+INDEX(KLAV!$B$13:$B$21,MATCH(IF(ISBLANK($E1090)," ",$E1090),KLAV!$A$13:$A$21,0))+INDEX(KLAV!$B$24:$B$30,MATCH(IF(ISBLANK($F1090)," ",$F1090),KLAV!$A$24:$A$30,0))),ESV!$E$1:$E$567,))</f>
        <v>nb</v>
      </c>
      <c r="R1090" s="42"/>
      <c r="S1090" s="42"/>
      <c r="U1090" s="43"/>
      <c r="Z1090" s="44"/>
      <c r="AA1090" s="44"/>
      <c r="AB1090" s="436"/>
      <c r="AC1090" s="437"/>
      <c r="AD1090" s="300"/>
      <c r="AE1090" s="438"/>
      <c r="AF1090" s="438"/>
      <c r="AG1090" s="438"/>
      <c r="AH1090" s="439"/>
      <c r="AI1090" s="439"/>
      <c r="AJ1090" s="439"/>
      <c r="AK1090" s="439"/>
      <c r="BD1090" s="44"/>
    </row>
    <row r="1091" spans="1:56" ht="25.5" customHeight="1" x14ac:dyDescent="0.2">
      <c r="A1091" s="32" t="str">
        <f>IF(OR('Rote Liste'!$BC1091="H",'Rote Liste'!$BC1091="V"),"",J1091)</f>
        <v>nb</v>
      </c>
      <c r="B1091" s="48" t="str">
        <f t="shared" si="18"/>
        <v/>
      </c>
      <c r="C1091" s="49" t="s">
        <v>1172</v>
      </c>
      <c r="D1091" s="50"/>
      <c r="E1091" s="51"/>
      <c r="F1091" s="52"/>
      <c r="G1091" s="53"/>
      <c r="H1091" s="53"/>
      <c r="I1091" s="54"/>
      <c r="J1091" s="54" t="str">
        <f>INDEX(ESV!$D$1:$D$567,MATCH(IF(ISNA(INDEX(KLAV!$B$2:$B$10,MATCH(IF(ISBLANK($D1091)," ",$D1091),KLAV!$A$2:$A$10,0))+INDEX(KLAV!$B$13:$B$21,MATCH(IF(ISBLANK($E1091)," ",$E1091),KLAV!$A$13:$A$21,0))+INDEX(KLAV!$B$24:$B$30,MATCH(IF(ISBLANK($F1091)," ",$F1091),KLAV!$A$24:$A$30,0))),999,INDEX(KLAV!$B$2:$B$10,MATCH(IF(ISBLANK($D1091)," ",$D1091),KLAV!$A$2:$A$10,0))+INDEX(KLAV!$B$13:$B$21,MATCH(IF(ISBLANK($E1091)," ",$E1091),KLAV!$A$13:$A$21,0))+INDEX(KLAV!$B$24:$B$30,MATCH(IF(ISBLANK($F1091)," ",$F1091),KLAV!$A$24:$A$30,0))),ESV!$E$1:$E$567,))</f>
        <v>nb</v>
      </c>
      <c r="R1091" s="42"/>
      <c r="S1091" s="42"/>
      <c r="U1091" s="43"/>
      <c r="Z1091" s="44"/>
      <c r="AA1091" s="44"/>
      <c r="AB1091" s="436"/>
      <c r="AC1091" s="437"/>
      <c r="AD1091" s="300"/>
      <c r="AE1091" s="438"/>
      <c r="AF1091" s="438"/>
      <c r="AG1091" s="438"/>
      <c r="AH1091" s="439"/>
      <c r="AI1091" s="439"/>
      <c r="AJ1091" s="439"/>
      <c r="AK1091" s="439"/>
      <c r="BD1091" s="44"/>
    </row>
    <row r="1092" spans="1:56" ht="25.5" customHeight="1" x14ac:dyDescent="0.2">
      <c r="A1092" s="32" t="str">
        <f>IF(OR('Rote Liste'!$BC1092="H",'Rote Liste'!$BC1092="V"),"",J1092)</f>
        <v>nb</v>
      </c>
      <c r="B1092" s="48" t="str">
        <f t="shared" si="18"/>
        <v/>
      </c>
      <c r="C1092" s="49" t="s">
        <v>3221</v>
      </c>
      <c r="D1092" s="50"/>
      <c r="E1092" s="51"/>
      <c r="F1092" s="52"/>
      <c r="G1092" s="53"/>
      <c r="H1092" s="53"/>
      <c r="I1092" s="54"/>
      <c r="J1092" s="54" t="str">
        <f>INDEX(ESV!$D$1:$D$567,MATCH(IF(ISNA(INDEX(KLAV!$B$2:$B$10,MATCH(IF(ISBLANK($D1092)," ",$D1092),KLAV!$A$2:$A$10,0))+INDEX(KLAV!$B$13:$B$21,MATCH(IF(ISBLANK($E1092)," ",$E1092),KLAV!$A$13:$A$21,0))+INDEX(KLAV!$B$24:$B$30,MATCH(IF(ISBLANK($F1092)," ",$F1092),KLAV!$A$24:$A$30,0))),999,INDEX(KLAV!$B$2:$B$10,MATCH(IF(ISBLANK($D1092)," ",$D1092),KLAV!$A$2:$A$10,0))+INDEX(KLAV!$B$13:$B$21,MATCH(IF(ISBLANK($E1092)," ",$E1092),KLAV!$A$13:$A$21,0))+INDEX(KLAV!$B$24:$B$30,MATCH(IF(ISBLANK($F1092)," ",$F1092),KLAV!$A$24:$A$30,0))),ESV!$E$1:$E$567,))</f>
        <v>nb</v>
      </c>
      <c r="R1092" s="42"/>
      <c r="S1092" s="42"/>
      <c r="U1092" s="43"/>
      <c r="Z1092" s="44"/>
      <c r="AA1092" s="44"/>
      <c r="AB1092" s="436"/>
      <c r="AC1092" s="437"/>
      <c r="AD1092" s="300"/>
      <c r="AE1092" s="438"/>
      <c r="AF1092" s="438"/>
      <c r="AG1092" s="438"/>
      <c r="AH1092" s="439"/>
      <c r="AI1092" s="439"/>
      <c r="AJ1092" s="439"/>
      <c r="AK1092" s="439"/>
      <c r="BD1092" s="44"/>
    </row>
    <row r="1093" spans="1:56" ht="25.5" customHeight="1" x14ac:dyDescent="0.2">
      <c r="A1093" s="32" t="str">
        <f>IF(OR('Rote Liste'!$BC1093="H",'Rote Liste'!$BC1093="V"),"",J1093)</f>
        <v>nb</v>
      </c>
      <c r="B1093" s="48" t="str">
        <f t="shared" si="18"/>
        <v/>
      </c>
      <c r="C1093" s="49" t="s">
        <v>1173</v>
      </c>
      <c r="D1093" s="50"/>
      <c r="E1093" s="51"/>
      <c r="F1093" s="52"/>
      <c r="G1093" s="53"/>
      <c r="H1093" s="53"/>
      <c r="I1093" s="54"/>
      <c r="J1093" s="54" t="str">
        <f>INDEX(ESV!$D$1:$D$567,MATCH(IF(ISNA(INDEX(KLAV!$B$2:$B$10,MATCH(IF(ISBLANK($D1093)," ",$D1093),KLAV!$A$2:$A$10,0))+INDEX(KLAV!$B$13:$B$21,MATCH(IF(ISBLANK($E1093)," ",$E1093),KLAV!$A$13:$A$21,0))+INDEX(KLAV!$B$24:$B$30,MATCH(IF(ISBLANK($F1093)," ",$F1093),KLAV!$A$24:$A$30,0))),999,INDEX(KLAV!$B$2:$B$10,MATCH(IF(ISBLANK($D1093)," ",$D1093),KLAV!$A$2:$A$10,0))+INDEX(KLAV!$B$13:$B$21,MATCH(IF(ISBLANK($E1093)," ",$E1093),KLAV!$A$13:$A$21,0))+INDEX(KLAV!$B$24:$B$30,MATCH(IF(ISBLANK($F1093)," ",$F1093),KLAV!$A$24:$A$30,0))),ESV!$E$1:$E$567,))</f>
        <v>nb</v>
      </c>
      <c r="R1093" s="42"/>
      <c r="S1093" s="42"/>
      <c r="U1093" s="43"/>
      <c r="Z1093" s="44"/>
      <c r="AA1093" s="44"/>
      <c r="AB1093" s="436"/>
      <c r="AC1093" s="437"/>
      <c r="AD1093" s="300"/>
      <c r="AE1093" s="438"/>
      <c r="AF1093" s="438"/>
      <c r="AG1093" s="438"/>
      <c r="AH1093" s="439"/>
      <c r="AI1093" s="439"/>
      <c r="AJ1093" s="439"/>
      <c r="AK1093" s="439"/>
      <c r="BD1093" s="44"/>
    </row>
    <row r="1094" spans="1:56" ht="25.5" customHeight="1" x14ac:dyDescent="0.2">
      <c r="A1094" s="32" t="str">
        <f>IF(OR('Rote Liste'!$BC1094="H",'Rote Liste'!$BC1094="V"),"",J1094)</f>
        <v>nb</v>
      </c>
      <c r="B1094" s="48" t="str">
        <f t="shared" si="18"/>
        <v/>
      </c>
      <c r="C1094" s="49" t="s">
        <v>1174</v>
      </c>
      <c r="D1094" s="50"/>
      <c r="E1094" s="51"/>
      <c r="F1094" s="52"/>
      <c r="G1094" s="53"/>
      <c r="H1094" s="53"/>
      <c r="I1094" s="54"/>
      <c r="J1094" s="54" t="str">
        <f>INDEX(ESV!$D$1:$D$567,MATCH(IF(ISNA(INDEX(KLAV!$B$2:$B$10,MATCH(IF(ISBLANK($D1094)," ",$D1094),KLAV!$A$2:$A$10,0))+INDEX(KLAV!$B$13:$B$21,MATCH(IF(ISBLANK($E1094)," ",$E1094),KLAV!$A$13:$A$21,0))+INDEX(KLAV!$B$24:$B$30,MATCH(IF(ISBLANK($F1094)," ",$F1094),KLAV!$A$24:$A$30,0))),999,INDEX(KLAV!$B$2:$B$10,MATCH(IF(ISBLANK($D1094)," ",$D1094),KLAV!$A$2:$A$10,0))+INDEX(KLAV!$B$13:$B$21,MATCH(IF(ISBLANK($E1094)," ",$E1094),KLAV!$A$13:$A$21,0))+INDEX(KLAV!$B$24:$B$30,MATCH(IF(ISBLANK($F1094)," ",$F1094),KLAV!$A$24:$A$30,0))),ESV!$E$1:$E$567,))</f>
        <v>nb</v>
      </c>
      <c r="R1094" s="42"/>
      <c r="S1094" s="42"/>
      <c r="U1094" s="43"/>
      <c r="Z1094" s="44"/>
      <c r="AA1094" s="44"/>
      <c r="AB1094" s="436"/>
      <c r="AC1094" s="437"/>
      <c r="AD1094" s="300"/>
      <c r="AE1094" s="438"/>
      <c r="AF1094" s="438"/>
      <c r="AG1094" s="438"/>
      <c r="AH1094" s="439"/>
      <c r="AI1094" s="439"/>
      <c r="AJ1094" s="439"/>
      <c r="AK1094" s="439"/>
      <c r="BD1094" s="44"/>
    </row>
    <row r="1095" spans="1:56" ht="25.5" customHeight="1" x14ac:dyDescent="0.2">
      <c r="A1095" s="32" t="str">
        <f>IF(OR('Rote Liste'!$BC1095="H",'Rote Liste'!$BC1095="V"),"",J1095)</f>
        <v>nb</v>
      </c>
      <c r="B1095" s="48" t="str">
        <f t="shared" si="18"/>
        <v/>
      </c>
      <c r="C1095" s="49" t="s">
        <v>1175</v>
      </c>
      <c r="D1095" s="50"/>
      <c r="E1095" s="51"/>
      <c r="F1095" s="52"/>
      <c r="G1095" s="53"/>
      <c r="H1095" s="53"/>
      <c r="I1095" s="54"/>
      <c r="J1095" s="54" t="str">
        <f>INDEX(ESV!$D$1:$D$567,MATCH(IF(ISNA(INDEX(KLAV!$B$2:$B$10,MATCH(IF(ISBLANK($D1095)," ",$D1095),KLAV!$A$2:$A$10,0))+INDEX(KLAV!$B$13:$B$21,MATCH(IF(ISBLANK($E1095)," ",$E1095),KLAV!$A$13:$A$21,0))+INDEX(KLAV!$B$24:$B$30,MATCH(IF(ISBLANK($F1095)," ",$F1095),KLAV!$A$24:$A$30,0))),999,INDEX(KLAV!$B$2:$B$10,MATCH(IF(ISBLANK($D1095)," ",$D1095),KLAV!$A$2:$A$10,0))+INDEX(KLAV!$B$13:$B$21,MATCH(IF(ISBLANK($E1095)," ",$E1095),KLAV!$A$13:$A$21,0))+INDEX(KLAV!$B$24:$B$30,MATCH(IF(ISBLANK($F1095)," ",$F1095),KLAV!$A$24:$A$30,0))),ESV!$E$1:$E$567,))</f>
        <v>nb</v>
      </c>
      <c r="R1095" s="42"/>
      <c r="S1095" s="42"/>
      <c r="U1095" s="43"/>
      <c r="Z1095" s="44"/>
      <c r="AA1095" s="44"/>
      <c r="AB1095" s="436"/>
      <c r="AC1095" s="437"/>
      <c r="AD1095" s="300"/>
      <c r="AE1095" s="438"/>
      <c r="AF1095" s="438"/>
      <c r="AG1095" s="438"/>
      <c r="AH1095" s="439"/>
      <c r="AI1095" s="439"/>
      <c r="AJ1095" s="439"/>
      <c r="AK1095" s="439"/>
      <c r="BD1095" s="44"/>
    </row>
    <row r="1096" spans="1:56" ht="25.5" customHeight="1" x14ac:dyDescent="0.2">
      <c r="A1096" s="32" t="str">
        <f>IF(OR('Rote Liste'!$BC1096="H",'Rote Liste'!$BC1096="V"),"",J1096)</f>
        <v>nb</v>
      </c>
      <c r="B1096" s="48" t="str">
        <f>IF(D1096="AE?","E?",IF(D1096="AE","E",""))</f>
        <v/>
      </c>
      <c r="C1096" s="49" t="s">
        <v>3145</v>
      </c>
      <c r="D1096" s="50"/>
      <c r="E1096" s="51"/>
      <c r="F1096" s="52"/>
      <c r="G1096" s="53"/>
      <c r="H1096" s="53"/>
      <c r="I1096" s="54"/>
      <c r="J1096" s="54" t="str">
        <f>INDEX(ESV!$D$1:$D$567,MATCH(IF(ISNA(INDEX(KLAV!$B$2:$B$10,MATCH(IF(ISBLANK($D1096)," ",$D1096),KLAV!$A$2:$A$10,0))+INDEX(KLAV!$B$13:$B$21,MATCH(IF(ISBLANK($E1096)," ",$E1096),KLAV!$A$13:$A$21,0))+INDEX(KLAV!$B$24:$B$30,MATCH(IF(ISBLANK($F1096)," ",$F1096),KLAV!$A$24:$A$30,0))),999,INDEX(KLAV!$B$2:$B$10,MATCH(IF(ISBLANK($D1096)," ",$D1096),KLAV!$A$2:$A$10,0))+INDEX(KLAV!$B$13:$B$21,MATCH(IF(ISBLANK($E1096)," ",$E1096),KLAV!$A$13:$A$21,0))+INDEX(KLAV!$B$24:$B$30,MATCH(IF(ISBLANK($F1096)," ",$F1096),KLAV!$A$24:$A$30,0))),ESV!$E$1:$E$567,))</f>
        <v>nb</v>
      </c>
      <c r="R1096" s="42"/>
      <c r="S1096" s="42"/>
      <c r="U1096" s="43"/>
      <c r="Z1096" s="44"/>
      <c r="AA1096" s="44"/>
      <c r="AB1096" s="436"/>
      <c r="AC1096" s="437"/>
      <c r="AD1096" s="300"/>
      <c r="AE1096" s="438"/>
      <c r="AF1096" s="438"/>
      <c r="AG1096" s="438"/>
      <c r="AH1096" s="439"/>
      <c r="AI1096" s="439"/>
      <c r="AJ1096" s="439"/>
      <c r="AK1096" s="439"/>
      <c r="BD1096" s="44"/>
    </row>
    <row r="1097" spans="1:56" ht="25.5" customHeight="1" x14ac:dyDescent="0.2">
      <c r="A1097" s="32" t="str">
        <f>IF(OR('Rote Liste'!$BC1097="H",'Rote Liste'!$BC1097="V"),"",J1097)</f>
        <v>nb</v>
      </c>
      <c r="B1097" s="48" t="str">
        <f t="shared" si="18"/>
        <v/>
      </c>
      <c r="C1097" s="49" t="s">
        <v>1176</v>
      </c>
      <c r="D1097" s="50"/>
      <c r="E1097" s="51"/>
      <c r="F1097" s="52"/>
      <c r="G1097" s="53"/>
      <c r="H1097" s="53"/>
      <c r="I1097" s="54"/>
      <c r="J1097" s="54" t="str">
        <f>INDEX(ESV!$D$1:$D$567,MATCH(IF(ISNA(INDEX(KLAV!$B$2:$B$10,MATCH(IF(ISBLANK($D1097)," ",$D1097),KLAV!$A$2:$A$10,0))+INDEX(KLAV!$B$13:$B$21,MATCH(IF(ISBLANK($E1097)," ",$E1097),KLAV!$A$13:$A$21,0))+INDEX(KLAV!$B$24:$B$30,MATCH(IF(ISBLANK($F1097)," ",$F1097),KLAV!$A$24:$A$30,0))),999,INDEX(KLAV!$B$2:$B$10,MATCH(IF(ISBLANK($D1097)," ",$D1097),KLAV!$A$2:$A$10,0))+INDEX(KLAV!$B$13:$B$21,MATCH(IF(ISBLANK($E1097)," ",$E1097),KLAV!$A$13:$A$21,0))+INDEX(KLAV!$B$24:$B$30,MATCH(IF(ISBLANK($F1097)," ",$F1097),KLAV!$A$24:$A$30,0))),ESV!$E$1:$E$567,))</f>
        <v>nb</v>
      </c>
      <c r="R1097" s="42"/>
      <c r="S1097" s="42"/>
      <c r="U1097" s="43"/>
      <c r="Z1097" s="44"/>
      <c r="AA1097" s="44"/>
      <c r="AB1097" s="436"/>
      <c r="AC1097" s="437"/>
      <c r="AD1097" s="300"/>
      <c r="AE1097" s="438"/>
      <c r="AF1097" s="438"/>
      <c r="AG1097" s="438"/>
      <c r="AH1097" s="439"/>
      <c r="AI1097" s="439"/>
      <c r="AJ1097" s="439"/>
      <c r="AK1097" s="439"/>
      <c r="BD1097" s="44"/>
    </row>
    <row r="1098" spans="1:56" ht="25.5" customHeight="1" x14ac:dyDescent="0.2">
      <c r="A1098" s="32" t="str">
        <f>IF(OR('Rote Liste'!$BC1098="H",'Rote Liste'!$BC1098="V"),"",J1098)</f>
        <v>nb</v>
      </c>
      <c r="B1098" s="48" t="str">
        <f t="shared" si="18"/>
        <v/>
      </c>
      <c r="C1098" s="49" t="s">
        <v>3090</v>
      </c>
      <c r="D1098" s="50"/>
      <c r="E1098" s="51"/>
      <c r="F1098" s="52"/>
      <c r="G1098" s="53"/>
      <c r="H1098" s="53"/>
      <c r="I1098" s="54"/>
      <c r="J1098" s="54" t="str">
        <f>INDEX(ESV!$D$1:$D$567,MATCH(IF(ISNA(INDEX(KLAV!$B$2:$B$10,MATCH(IF(ISBLANK($D1098)," ",$D1098),KLAV!$A$2:$A$10,0))+INDEX(KLAV!$B$13:$B$21,MATCH(IF(ISBLANK($E1098)," ",$E1098),KLAV!$A$13:$A$21,0))+INDEX(KLAV!$B$24:$B$30,MATCH(IF(ISBLANK($F1098)," ",$F1098),KLAV!$A$24:$A$30,0))),999,INDEX(KLAV!$B$2:$B$10,MATCH(IF(ISBLANK($D1098)," ",$D1098),KLAV!$A$2:$A$10,0))+INDEX(KLAV!$B$13:$B$21,MATCH(IF(ISBLANK($E1098)," ",$E1098),KLAV!$A$13:$A$21,0))+INDEX(KLAV!$B$24:$B$30,MATCH(IF(ISBLANK($F1098)," ",$F1098),KLAV!$A$24:$A$30,0))),ESV!$E$1:$E$567,))</f>
        <v>nb</v>
      </c>
      <c r="R1098" s="42"/>
      <c r="S1098" s="42"/>
      <c r="U1098" s="43"/>
      <c r="Z1098" s="44"/>
      <c r="AA1098" s="44"/>
      <c r="AB1098" s="436"/>
      <c r="AC1098" s="437"/>
      <c r="AD1098" s="300"/>
      <c r="AE1098" s="438"/>
      <c r="AF1098" s="438"/>
      <c r="AG1098" s="438"/>
      <c r="AH1098" s="439"/>
      <c r="AI1098" s="439"/>
      <c r="AJ1098" s="439"/>
      <c r="AK1098" s="439"/>
      <c r="BD1098" s="44"/>
    </row>
    <row r="1099" spans="1:56" ht="25.5" customHeight="1" x14ac:dyDescent="0.2">
      <c r="A1099" s="32" t="str">
        <f>IF(OR('Rote Liste'!$BC1099="H",'Rote Liste'!$BC1099="V"),"",J1099)</f>
        <v>nb</v>
      </c>
      <c r="B1099" s="48" t="str">
        <f t="shared" si="18"/>
        <v/>
      </c>
      <c r="C1099" s="49" t="s">
        <v>3091</v>
      </c>
      <c r="D1099" s="50"/>
      <c r="E1099" s="51"/>
      <c r="F1099" s="52"/>
      <c r="G1099" s="53"/>
      <c r="H1099" s="53"/>
      <c r="I1099" s="54"/>
      <c r="J1099" s="54" t="str">
        <f>INDEX(ESV!$D$1:$D$567,MATCH(IF(ISNA(INDEX(KLAV!$B$2:$B$10,MATCH(IF(ISBLANK($D1099)," ",$D1099),KLAV!$A$2:$A$10,0))+INDEX(KLAV!$B$13:$B$21,MATCH(IF(ISBLANK($E1099)," ",$E1099),KLAV!$A$13:$A$21,0))+INDEX(KLAV!$B$24:$B$30,MATCH(IF(ISBLANK($F1099)," ",$F1099),KLAV!$A$24:$A$30,0))),999,INDEX(KLAV!$B$2:$B$10,MATCH(IF(ISBLANK($D1099)," ",$D1099),KLAV!$A$2:$A$10,0))+INDEX(KLAV!$B$13:$B$21,MATCH(IF(ISBLANK($E1099)," ",$E1099),KLAV!$A$13:$A$21,0))+INDEX(KLAV!$B$24:$B$30,MATCH(IF(ISBLANK($F1099)," ",$F1099),KLAV!$A$24:$A$30,0))),ESV!$E$1:$E$567,))</f>
        <v>nb</v>
      </c>
      <c r="R1099" s="42"/>
      <c r="S1099" s="42"/>
      <c r="U1099" s="43"/>
      <c r="Z1099" s="44"/>
      <c r="AA1099" s="44"/>
      <c r="AB1099" s="436"/>
      <c r="AC1099" s="437"/>
      <c r="AD1099" s="300"/>
      <c r="AE1099" s="438"/>
      <c r="AF1099" s="438"/>
      <c r="AG1099" s="438"/>
      <c r="AH1099" s="439"/>
      <c r="AI1099" s="439"/>
      <c r="AJ1099" s="439"/>
      <c r="AK1099" s="439"/>
      <c r="BD1099" s="44"/>
    </row>
    <row r="1100" spans="1:56" ht="25.5" customHeight="1" x14ac:dyDescent="0.2">
      <c r="A1100" s="32" t="str">
        <f>IF(OR('Rote Liste'!$BC1100="H",'Rote Liste'!$BC1100="V"),"",J1100)</f>
        <v>nb</v>
      </c>
      <c r="B1100" s="48" t="str">
        <f t="shared" si="18"/>
        <v/>
      </c>
      <c r="C1100" s="49" t="s">
        <v>1177</v>
      </c>
      <c r="D1100" s="50"/>
      <c r="E1100" s="51"/>
      <c r="F1100" s="52"/>
      <c r="G1100" s="53"/>
      <c r="H1100" s="53"/>
      <c r="I1100" s="54"/>
      <c r="J1100" s="54" t="str">
        <f>INDEX(ESV!$D$1:$D$567,MATCH(IF(ISNA(INDEX(KLAV!$B$2:$B$10,MATCH(IF(ISBLANK($D1100)," ",$D1100),KLAV!$A$2:$A$10,0))+INDEX(KLAV!$B$13:$B$21,MATCH(IF(ISBLANK($E1100)," ",$E1100),KLAV!$A$13:$A$21,0))+INDEX(KLAV!$B$24:$B$30,MATCH(IF(ISBLANK($F1100)," ",$F1100),KLAV!$A$24:$A$30,0))),999,INDEX(KLAV!$B$2:$B$10,MATCH(IF(ISBLANK($D1100)," ",$D1100),KLAV!$A$2:$A$10,0))+INDEX(KLAV!$B$13:$B$21,MATCH(IF(ISBLANK($E1100)," ",$E1100),KLAV!$A$13:$A$21,0))+INDEX(KLAV!$B$24:$B$30,MATCH(IF(ISBLANK($F1100)," ",$F1100),KLAV!$A$24:$A$30,0))),ESV!$E$1:$E$567,))</f>
        <v>nb</v>
      </c>
      <c r="R1100" s="42"/>
      <c r="S1100" s="42"/>
      <c r="U1100" s="43"/>
      <c r="Z1100" s="44"/>
      <c r="AA1100" s="44"/>
      <c r="AB1100" s="436"/>
      <c r="AC1100" s="437"/>
      <c r="AD1100" s="300"/>
      <c r="AE1100" s="438"/>
      <c r="AF1100" s="438"/>
      <c r="AG1100" s="438"/>
      <c r="AH1100" s="439"/>
      <c r="AI1100" s="439"/>
      <c r="AJ1100" s="439"/>
      <c r="AK1100" s="439"/>
      <c r="BD1100" s="44"/>
    </row>
    <row r="1101" spans="1:56" ht="25.5" customHeight="1" x14ac:dyDescent="0.2">
      <c r="A1101" s="32" t="str">
        <f>IF(OR('Rote Liste'!$BC1101="H",'Rote Liste'!$BC1101="V"),"",J1101)</f>
        <v>nb</v>
      </c>
      <c r="B1101" s="48" t="str">
        <f>IF(D1101="AE?","E?",IF(D1101="AE","E",""))</f>
        <v/>
      </c>
      <c r="C1101" s="49" t="s">
        <v>3155</v>
      </c>
      <c r="D1101" s="50"/>
      <c r="E1101" s="51"/>
      <c r="F1101" s="52"/>
      <c r="G1101" s="53"/>
      <c r="H1101" s="53"/>
      <c r="I1101" s="54"/>
      <c r="J1101" s="54" t="str">
        <f>INDEX(ESV!$D$1:$D$567,MATCH(IF(ISNA(INDEX(KLAV!$B$2:$B$10,MATCH(IF(ISBLANK($D1101)," ",$D1101),KLAV!$A$2:$A$10,0))+INDEX(KLAV!$B$13:$B$21,MATCH(IF(ISBLANK($E1101)," ",$E1101),KLAV!$A$13:$A$21,0))+INDEX(KLAV!$B$24:$B$30,MATCH(IF(ISBLANK($F1101)," ",$F1101),KLAV!$A$24:$A$30,0))),999,INDEX(KLAV!$B$2:$B$10,MATCH(IF(ISBLANK($D1101)," ",$D1101),KLAV!$A$2:$A$10,0))+INDEX(KLAV!$B$13:$B$21,MATCH(IF(ISBLANK($E1101)," ",$E1101),KLAV!$A$13:$A$21,0))+INDEX(KLAV!$B$24:$B$30,MATCH(IF(ISBLANK($F1101)," ",$F1101),KLAV!$A$24:$A$30,0))),ESV!$E$1:$E$567,))</f>
        <v>nb</v>
      </c>
      <c r="R1101" s="42"/>
      <c r="S1101" s="42"/>
      <c r="U1101" s="43"/>
      <c r="Z1101" s="44"/>
      <c r="AA1101" s="44"/>
      <c r="AB1101" s="436"/>
      <c r="AC1101" s="437"/>
      <c r="AD1101" s="300"/>
      <c r="AE1101" s="438"/>
      <c r="AF1101" s="438"/>
      <c r="AG1101" s="438"/>
      <c r="AH1101" s="439"/>
      <c r="AI1101" s="439"/>
      <c r="AJ1101" s="439"/>
      <c r="AK1101" s="439"/>
      <c r="BD1101" s="44"/>
    </row>
    <row r="1102" spans="1:56" ht="25.5" customHeight="1" x14ac:dyDescent="0.2">
      <c r="A1102" s="32" t="str">
        <f>IF(OR('Rote Liste'!$BC1102="H",'Rote Liste'!$BC1102="V"),"",J1102)</f>
        <v>nb</v>
      </c>
      <c r="B1102" s="48" t="str">
        <f t="shared" si="18"/>
        <v/>
      </c>
      <c r="C1102" s="49" t="s">
        <v>3092</v>
      </c>
      <c r="D1102" s="50"/>
      <c r="E1102" s="51"/>
      <c r="F1102" s="52"/>
      <c r="G1102" s="53"/>
      <c r="H1102" s="53"/>
      <c r="I1102" s="54"/>
      <c r="J1102" s="54" t="str">
        <f>INDEX(ESV!$D$1:$D$567,MATCH(IF(ISNA(INDEX(KLAV!$B$2:$B$10,MATCH(IF(ISBLANK($D1102)," ",$D1102),KLAV!$A$2:$A$10,0))+INDEX(KLAV!$B$13:$B$21,MATCH(IF(ISBLANK($E1102)," ",$E1102),KLAV!$A$13:$A$21,0))+INDEX(KLAV!$B$24:$B$30,MATCH(IF(ISBLANK($F1102)," ",$F1102),KLAV!$A$24:$A$30,0))),999,INDEX(KLAV!$B$2:$B$10,MATCH(IF(ISBLANK($D1102)," ",$D1102),KLAV!$A$2:$A$10,0))+INDEX(KLAV!$B$13:$B$21,MATCH(IF(ISBLANK($E1102)," ",$E1102),KLAV!$A$13:$A$21,0))+INDEX(KLAV!$B$24:$B$30,MATCH(IF(ISBLANK($F1102)," ",$F1102),KLAV!$A$24:$A$30,0))),ESV!$E$1:$E$567,))</f>
        <v>nb</v>
      </c>
      <c r="R1102" s="42"/>
      <c r="S1102" s="42"/>
      <c r="U1102" s="43"/>
      <c r="Z1102" s="44"/>
      <c r="AA1102" s="44"/>
      <c r="AB1102" s="436"/>
      <c r="AC1102" s="437"/>
      <c r="AD1102" s="300"/>
      <c r="AE1102" s="438"/>
      <c r="AF1102" s="438"/>
      <c r="AG1102" s="438"/>
      <c r="AH1102" s="439"/>
      <c r="AI1102" s="439"/>
      <c r="AJ1102" s="439"/>
      <c r="AK1102" s="439"/>
      <c r="BD1102" s="44"/>
    </row>
    <row r="1103" spans="1:56" ht="25.5" customHeight="1" x14ac:dyDescent="0.2">
      <c r="A1103" s="32" t="str">
        <f>IF(OR('Rote Liste'!$BC1103="H",'Rote Liste'!$BC1103="V"),"",J1103)</f>
        <v>nb</v>
      </c>
      <c r="B1103" s="48" t="str">
        <f t="shared" si="18"/>
        <v/>
      </c>
      <c r="C1103" s="49" t="s">
        <v>3093</v>
      </c>
      <c r="D1103" s="50"/>
      <c r="E1103" s="51"/>
      <c r="F1103" s="52"/>
      <c r="G1103" s="53"/>
      <c r="H1103" s="53"/>
      <c r="I1103" s="54"/>
      <c r="J1103" s="54" t="str">
        <f>INDEX(ESV!$D$1:$D$567,MATCH(IF(ISNA(INDEX(KLAV!$B$2:$B$10,MATCH(IF(ISBLANK($D1103)," ",$D1103),KLAV!$A$2:$A$10,0))+INDEX(KLAV!$B$13:$B$21,MATCH(IF(ISBLANK($E1103)," ",$E1103),KLAV!$A$13:$A$21,0))+INDEX(KLAV!$B$24:$B$30,MATCH(IF(ISBLANK($F1103)," ",$F1103),KLAV!$A$24:$A$30,0))),999,INDEX(KLAV!$B$2:$B$10,MATCH(IF(ISBLANK($D1103)," ",$D1103),KLAV!$A$2:$A$10,0))+INDEX(KLAV!$B$13:$B$21,MATCH(IF(ISBLANK($E1103)," ",$E1103),KLAV!$A$13:$A$21,0))+INDEX(KLAV!$B$24:$B$30,MATCH(IF(ISBLANK($F1103)," ",$F1103),KLAV!$A$24:$A$30,0))),ESV!$E$1:$E$567,))</f>
        <v>nb</v>
      </c>
      <c r="R1103" s="42"/>
      <c r="S1103" s="42"/>
      <c r="U1103" s="43"/>
      <c r="Z1103" s="44"/>
      <c r="AA1103" s="44"/>
      <c r="AB1103" s="436"/>
      <c r="AC1103" s="437"/>
      <c r="AD1103" s="300"/>
      <c r="AE1103" s="438"/>
      <c r="AF1103" s="438"/>
      <c r="AG1103" s="438"/>
      <c r="AH1103" s="439"/>
      <c r="AI1103" s="439"/>
      <c r="AJ1103" s="439"/>
      <c r="AK1103" s="439"/>
      <c r="BD1103" s="44"/>
    </row>
    <row r="1104" spans="1:56" ht="25.5" customHeight="1" x14ac:dyDescent="0.2">
      <c r="A1104" s="32" t="str">
        <f>IF(OR('Rote Liste'!$BC1104="H",'Rote Liste'!$BC1104="V"),"",J1104)</f>
        <v>nb</v>
      </c>
      <c r="B1104" s="48" t="str">
        <f>IF(D1104="AE?","E?",IF(D1104="AE","E",""))</f>
        <v/>
      </c>
      <c r="C1104" s="49" t="s">
        <v>3146</v>
      </c>
      <c r="D1104" s="50"/>
      <c r="E1104" s="51"/>
      <c r="F1104" s="52"/>
      <c r="G1104" s="53"/>
      <c r="H1104" s="53"/>
      <c r="I1104" s="54"/>
      <c r="J1104" s="54" t="str">
        <f>INDEX(ESV!$D$1:$D$567,MATCH(IF(ISNA(INDEX(KLAV!$B$2:$B$10,MATCH(IF(ISBLANK($D1104)," ",$D1104),KLAV!$A$2:$A$10,0))+INDEX(KLAV!$B$13:$B$21,MATCH(IF(ISBLANK($E1104)," ",$E1104),KLAV!$A$13:$A$21,0))+INDEX(KLAV!$B$24:$B$30,MATCH(IF(ISBLANK($F1104)," ",$F1104),KLAV!$A$24:$A$30,0))),999,INDEX(KLAV!$B$2:$B$10,MATCH(IF(ISBLANK($D1104)," ",$D1104),KLAV!$A$2:$A$10,0))+INDEX(KLAV!$B$13:$B$21,MATCH(IF(ISBLANK($E1104)," ",$E1104),KLAV!$A$13:$A$21,0))+INDEX(KLAV!$B$24:$B$30,MATCH(IF(ISBLANK($F1104)," ",$F1104),KLAV!$A$24:$A$30,0))),ESV!$E$1:$E$567,))</f>
        <v>nb</v>
      </c>
      <c r="R1104" s="42"/>
      <c r="S1104" s="42"/>
      <c r="U1104" s="43"/>
      <c r="Z1104" s="44"/>
      <c r="AA1104" s="44"/>
      <c r="AB1104" s="436"/>
      <c r="AC1104" s="437"/>
      <c r="AD1104" s="300"/>
      <c r="AE1104" s="438"/>
      <c r="AF1104" s="438"/>
      <c r="AG1104" s="438"/>
      <c r="AH1104" s="439"/>
      <c r="AI1104" s="439"/>
      <c r="AJ1104" s="439"/>
      <c r="AK1104" s="439"/>
      <c r="BD1104" s="44"/>
    </row>
    <row r="1105" spans="1:56" ht="25.5" customHeight="1" x14ac:dyDescent="0.2">
      <c r="A1105" s="32" t="str">
        <f>IF(OR('Rote Liste'!$BC1105="H",'Rote Liste'!$BC1105="V"),"",J1105)</f>
        <v>nb</v>
      </c>
      <c r="B1105" s="48" t="str">
        <f t="shared" si="18"/>
        <v/>
      </c>
      <c r="C1105" s="49" t="s">
        <v>3094</v>
      </c>
      <c r="D1105" s="50"/>
      <c r="E1105" s="51"/>
      <c r="F1105" s="52"/>
      <c r="G1105" s="53"/>
      <c r="H1105" s="53"/>
      <c r="I1105" s="54"/>
      <c r="J1105" s="54" t="str">
        <f>INDEX(ESV!$D$1:$D$567,MATCH(IF(ISNA(INDEX(KLAV!$B$2:$B$10,MATCH(IF(ISBLANK($D1105)," ",$D1105),KLAV!$A$2:$A$10,0))+INDEX(KLAV!$B$13:$B$21,MATCH(IF(ISBLANK($E1105)," ",$E1105),KLAV!$A$13:$A$21,0))+INDEX(KLAV!$B$24:$B$30,MATCH(IF(ISBLANK($F1105)," ",$F1105),KLAV!$A$24:$A$30,0))),999,INDEX(KLAV!$B$2:$B$10,MATCH(IF(ISBLANK($D1105)," ",$D1105),KLAV!$A$2:$A$10,0))+INDEX(KLAV!$B$13:$B$21,MATCH(IF(ISBLANK($E1105)," ",$E1105),KLAV!$A$13:$A$21,0))+INDEX(KLAV!$B$24:$B$30,MATCH(IF(ISBLANK($F1105)," ",$F1105),KLAV!$A$24:$A$30,0))),ESV!$E$1:$E$567,))</f>
        <v>nb</v>
      </c>
      <c r="R1105" s="42"/>
      <c r="S1105" s="42"/>
      <c r="U1105" s="43"/>
      <c r="Z1105" s="44"/>
      <c r="AA1105" s="44"/>
      <c r="AB1105" s="436"/>
      <c r="AC1105" s="437"/>
      <c r="AD1105" s="300"/>
      <c r="AE1105" s="438"/>
      <c r="AF1105" s="438"/>
      <c r="AG1105" s="438"/>
      <c r="AH1105" s="439"/>
      <c r="AI1105" s="439"/>
      <c r="AJ1105" s="439"/>
      <c r="AK1105" s="439"/>
      <c r="BD1105" s="44"/>
    </row>
    <row r="1106" spans="1:56" ht="25.5" customHeight="1" x14ac:dyDescent="0.2">
      <c r="A1106" s="32" t="str">
        <f>IF(OR('Rote Liste'!$BC1106="H",'Rote Liste'!$BC1106="V"),"",J1106)</f>
        <v>nb</v>
      </c>
      <c r="B1106" s="48" t="str">
        <f t="shared" si="18"/>
        <v/>
      </c>
      <c r="C1106" s="49" t="s">
        <v>1178</v>
      </c>
      <c r="D1106" s="50"/>
      <c r="E1106" s="51"/>
      <c r="F1106" s="52"/>
      <c r="G1106" s="53"/>
      <c r="H1106" s="53"/>
      <c r="I1106" s="54"/>
      <c r="J1106" s="54" t="str">
        <f>INDEX(ESV!$D$1:$D$567,MATCH(IF(ISNA(INDEX(KLAV!$B$2:$B$10,MATCH(IF(ISBLANK($D1106)," ",$D1106),KLAV!$A$2:$A$10,0))+INDEX(KLAV!$B$13:$B$21,MATCH(IF(ISBLANK($E1106)," ",$E1106),KLAV!$A$13:$A$21,0))+INDEX(KLAV!$B$24:$B$30,MATCH(IF(ISBLANK($F1106)," ",$F1106),KLAV!$A$24:$A$30,0))),999,INDEX(KLAV!$B$2:$B$10,MATCH(IF(ISBLANK($D1106)," ",$D1106),KLAV!$A$2:$A$10,0))+INDEX(KLAV!$B$13:$B$21,MATCH(IF(ISBLANK($E1106)," ",$E1106),KLAV!$A$13:$A$21,0))+INDEX(KLAV!$B$24:$B$30,MATCH(IF(ISBLANK($F1106)," ",$F1106),KLAV!$A$24:$A$30,0))),ESV!$E$1:$E$567,))</f>
        <v>nb</v>
      </c>
      <c r="R1106" s="42"/>
      <c r="S1106" s="42"/>
      <c r="U1106" s="43"/>
      <c r="Z1106" s="44"/>
      <c r="AA1106" s="44"/>
      <c r="AB1106" s="436"/>
      <c r="AC1106" s="437"/>
      <c r="AD1106" s="300"/>
      <c r="AE1106" s="438"/>
      <c r="AF1106" s="438"/>
      <c r="AG1106" s="438"/>
      <c r="AH1106" s="439"/>
      <c r="AI1106" s="439"/>
      <c r="AJ1106" s="439"/>
      <c r="AK1106" s="439"/>
      <c r="BD1106" s="44"/>
    </row>
    <row r="1107" spans="1:56" ht="25.5" customHeight="1" x14ac:dyDescent="0.2">
      <c r="A1107" s="32" t="str">
        <f>IF(OR('Rote Liste'!$BC1107="H",'Rote Liste'!$BC1107="V"),"",J1107)</f>
        <v>nb</v>
      </c>
      <c r="B1107" s="48" t="str">
        <f t="shared" si="18"/>
        <v/>
      </c>
      <c r="C1107" s="49" t="s">
        <v>1179</v>
      </c>
      <c r="D1107" s="50"/>
      <c r="E1107" s="51"/>
      <c r="F1107" s="52"/>
      <c r="G1107" s="53"/>
      <c r="H1107" s="53"/>
      <c r="I1107" s="54"/>
      <c r="J1107" s="54" t="str">
        <f>INDEX(ESV!$D$1:$D$567,MATCH(IF(ISNA(INDEX(KLAV!$B$2:$B$10,MATCH(IF(ISBLANK($D1107)," ",$D1107),KLAV!$A$2:$A$10,0))+INDEX(KLAV!$B$13:$B$21,MATCH(IF(ISBLANK($E1107)," ",$E1107),KLAV!$A$13:$A$21,0))+INDEX(KLAV!$B$24:$B$30,MATCH(IF(ISBLANK($F1107)," ",$F1107),KLAV!$A$24:$A$30,0))),999,INDEX(KLAV!$B$2:$B$10,MATCH(IF(ISBLANK($D1107)," ",$D1107),KLAV!$A$2:$A$10,0))+INDEX(KLAV!$B$13:$B$21,MATCH(IF(ISBLANK($E1107)," ",$E1107),KLAV!$A$13:$A$21,0))+INDEX(KLAV!$B$24:$B$30,MATCH(IF(ISBLANK($F1107)," ",$F1107),KLAV!$A$24:$A$30,0))),ESV!$E$1:$E$567,))</f>
        <v>nb</v>
      </c>
      <c r="R1107" s="42"/>
      <c r="S1107" s="42"/>
      <c r="U1107" s="43"/>
      <c r="Z1107" s="44"/>
      <c r="AA1107" s="44"/>
      <c r="AB1107" s="436"/>
      <c r="AC1107" s="437"/>
      <c r="AD1107" s="300"/>
      <c r="AE1107" s="438"/>
      <c r="AF1107" s="438"/>
      <c r="AG1107" s="438"/>
      <c r="AH1107" s="439"/>
      <c r="AI1107" s="439"/>
      <c r="AJ1107" s="439"/>
      <c r="AK1107" s="439"/>
      <c r="BD1107" s="44"/>
    </row>
    <row r="1108" spans="1:56" ht="25.5" customHeight="1" x14ac:dyDescent="0.2">
      <c r="A1108" s="32" t="str">
        <f>IF(OR('Rote Liste'!$BC1108="H",'Rote Liste'!$BC1108="V"),"",J1108)</f>
        <v>nb</v>
      </c>
      <c r="B1108" s="48" t="str">
        <f t="shared" si="18"/>
        <v/>
      </c>
      <c r="C1108" s="49" t="s">
        <v>1180</v>
      </c>
      <c r="D1108" s="50"/>
      <c r="E1108" s="51"/>
      <c r="F1108" s="52"/>
      <c r="G1108" s="53"/>
      <c r="H1108" s="53"/>
      <c r="I1108" s="54"/>
      <c r="J1108" s="54" t="str">
        <f>INDEX(ESV!$D$1:$D$567,MATCH(IF(ISNA(INDEX(KLAV!$B$2:$B$10,MATCH(IF(ISBLANK($D1108)," ",$D1108),KLAV!$A$2:$A$10,0))+INDEX(KLAV!$B$13:$B$21,MATCH(IF(ISBLANK($E1108)," ",$E1108),KLAV!$A$13:$A$21,0))+INDEX(KLAV!$B$24:$B$30,MATCH(IF(ISBLANK($F1108)," ",$F1108),KLAV!$A$24:$A$30,0))),999,INDEX(KLAV!$B$2:$B$10,MATCH(IF(ISBLANK($D1108)," ",$D1108),KLAV!$A$2:$A$10,0))+INDEX(KLAV!$B$13:$B$21,MATCH(IF(ISBLANK($E1108)," ",$E1108),KLAV!$A$13:$A$21,0))+INDEX(KLAV!$B$24:$B$30,MATCH(IF(ISBLANK($F1108)," ",$F1108),KLAV!$A$24:$A$30,0))),ESV!$E$1:$E$567,))</f>
        <v>nb</v>
      </c>
      <c r="R1108" s="42"/>
      <c r="S1108" s="42"/>
      <c r="U1108" s="43"/>
      <c r="Z1108" s="44"/>
      <c r="AA1108" s="44"/>
      <c r="AB1108" s="436"/>
      <c r="AC1108" s="437"/>
      <c r="AD1108" s="300"/>
      <c r="AE1108" s="438"/>
      <c r="AF1108" s="438"/>
      <c r="AG1108" s="438"/>
      <c r="AH1108" s="439"/>
      <c r="AI1108" s="439"/>
      <c r="AJ1108" s="439"/>
      <c r="AK1108" s="439"/>
      <c r="BD1108" s="44"/>
    </row>
    <row r="1109" spans="1:56" ht="25.5" customHeight="1" x14ac:dyDescent="0.2">
      <c r="A1109" s="32" t="str">
        <f>IF(OR('Rote Liste'!$BC1109="H",'Rote Liste'!$BC1109="V"),"",J1109)</f>
        <v>nb</v>
      </c>
      <c r="B1109" s="48" t="str">
        <f t="shared" si="18"/>
        <v/>
      </c>
      <c r="C1109" s="49" t="s">
        <v>1181</v>
      </c>
      <c r="D1109" s="50"/>
      <c r="E1109" s="51"/>
      <c r="F1109" s="52"/>
      <c r="G1109" s="53"/>
      <c r="H1109" s="53"/>
      <c r="I1109" s="54"/>
      <c r="J1109" s="54" t="str">
        <f>INDEX(ESV!$D$1:$D$567,MATCH(IF(ISNA(INDEX(KLAV!$B$2:$B$10,MATCH(IF(ISBLANK($D1109)," ",$D1109),KLAV!$A$2:$A$10,0))+INDEX(KLAV!$B$13:$B$21,MATCH(IF(ISBLANK($E1109)," ",$E1109),KLAV!$A$13:$A$21,0))+INDEX(KLAV!$B$24:$B$30,MATCH(IF(ISBLANK($F1109)," ",$F1109),KLAV!$A$24:$A$30,0))),999,INDEX(KLAV!$B$2:$B$10,MATCH(IF(ISBLANK($D1109)," ",$D1109),KLAV!$A$2:$A$10,0))+INDEX(KLAV!$B$13:$B$21,MATCH(IF(ISBLANK($E1109)," ",$E1109),KLAV!$A$13:$A$21,0))+INDEX(KLAV!$B$24:$B$30,MATCH(IF(ISBLANK($F1109)," ",$F1109),KLAV!$A$24:$A$30,0))),ESV!$E$1:$E$567,))</f>
        <v>nb</v>
      </c>
      <c r="R1109" s="42"/>
      <c r="S1109" s="42"/>
      <c r="U1109" s="43"/>
      <c r="Z1109" s="44"/>
      <c r="AA1109" s="44"/>
      <c r="AB1109" s="436"/>
      <c r="AC1109" s="437"/>
      <c r="AD1109" s="300"/>
      <c r="AE1109" s="438"/>
      <c r="AF1109" s="438"/>
      <c r="AG1109" s="438"/>
      <c r="AH1109" s="439"/>
      <c r="AI1109" s="439"/>
      <c r="AJ1109" s="439"/>
      <c r="AK1109" s="439"/>
      <c r="BD1109" s="44"/>
    </row>
    <row r="1110" spans="1:56" ht="25.5" customHeight="1" x14ac:dyDescent="0.2">
      <c r="A1110" s="32" t="str">
        <f>IF(OR('Rote Liste'!$BC1110="H",'Rote Liste'!$BC1110="V"),"",J1110)</f>
        <v>nb</v>
      </c>
      <c r="B1110" s="48" t="str">
        <f t="shared" si="18"/>
        <v/>
      </c>
      <c r="C1110" s="49" t="s">
        <v>1182</v>
      </c>
      <c r="D1110" s="50"/>
      <c r="E1110" s="51"/>
      <c r="F1110" s="52"/>
      <c r="G1110" s="53"/>
      <c r="H1110" s="53"/>
      <c r="I1110" s="54"/>
      <c r="J1110" s="54" t="str">
        <f>INDEX(ESV!$D$1:$D$567,MATCH(IF(ISNA(INDEX(KLAV!$B$2:$B$10,MATCH(IF(ISBLANK($D1110)," ",$D1110),KLAV!$A$2:$A$10,0))+INDEX(KLAV!$B$13:$B$21,MATCH(IF(ISBLANK($E1110)," ",$E1110),KLAV!$A$13:$A$21,0))+INDEX(KLAV!$B$24:$B$30,MATCH(IF(ISBLANK($F1110)," ",$F1110),KLAV!$A$24:$A$30,0))),999,INDEX(KLAV!$B$2:$B$10,MATCH(IF(ISBLANK($D1110)," ",$D1110),KLAV!$A$2:$A$10,0))+INDEX(KLAV!$B$13:$B$21,MATCH(IF(ISBLANK($E1110)," ",$E1110),KLAV!$A$13:$A$21,0))+INDEX(KLAV!$B$24:$B$30,MATCH(IF(ISBLANK($F1110)," ",$F1110),KLAV!$A$24:$A$30,0))),ESV!$E$1:$E$567,))</f>
        <v>nb</v>
      </c>
      <c r="R1110" s="42"/>
      <c r="S1110" s="42"/>
      <c r="U1110" s="43"/>
      <c r="Z1110" s="44"/>
      <c r="AA1110" s="44"/>
      <c r="AB1110" s="436"/>
      <c r="AC1110" s="437"/>
      <c r="AD1110" s="300"/>
      <c r="AE1110" s="438"/>
      <c r="AF1110" s="438"/>
      <c r="AG1110" s="438"/>
      <c r="AH1110" s="439"/>
      <c r="AI1110" s="439"/>
      <c r="AJ1110" s="439"/>
      <c r="AK1110" s="439"/>
      <c r="BD1110" s="44"/>
    </row>
    <row r="1111" spans="1:56" ht="25.5" customHeight="1" x14ac:dyDescent="0.2">
      <c r="A1111" s="32" t="str">
        <f>IF(OR('Rote Liste'!$BC1111="H",'Rote Liste'!$BC1111="V"),"",J1111)</f>
        <v>nb</v>
      </c>
      <c r="B1111" s="48" t="str">
        <f t="shared" si="18"/>
        <v/>
      </c>
      <c r="C1111" s="49" t="s">
        <v>3095</v>
      </c>
      <c r="D1111" s="50"/>
      <c r="E1111" s="51"/>
      <c r="F1111" s="52"/>
      <c r="G1111" s="53"/>
      <c r="H1111" s="53"/>
      <c r="I1111" s="54"/>
      <c r="J1111" s="54" t="str">
        <f>INDEX(ESV!$D$1:$D$567,MATCH(IF(ISNA(INDEX(KLAV!$B$2:$B$10,MATCH(IF(ISBLANK($D1111)," ",$D1111),KLAV!$A$2:$A$10,0))+INDEX(KLAV!$B$13:$B$21,MATCH(IF(ISBLANK($E1111)," ",$E1111),KLAV!$A$13:$A$21,0))+INDEX(KLAV!$B$24:$B$30,MATCH(IF(ISBLANK($F1111)," ",$F1111),KLAV!$A$24:$A$30,0))),999,INDEX(KLAV!$B$2:$B$10,MATCH(IF(ISBLANK($D1111)," ",$D1111),KLAV!$A$2:$A$10,0))+INDEX(KLAV!$B$13:$B$21,MATCH(IF(ISBLANK($E1111)," ",$E1111),KLAV!$A$13:$A$21,0))+INDEX(KLAV!$B$24:$B$30,MATCH(IF(ISBLANK($F1111)," ",$F1111),KLAV!$A$24:$A$30,0))),ESV!$E$1:$E$567,))</f>
        <v>nb</v>
      </c>
      <c r="R1111" s="42"/>
      <c r="S1111" s="42"/>
      <c r="U1111" s="43"/>
      <c r="Z1111" s="44"/>
      <c r="AA1111" s="44"/>
      <c r="AB1111" s="436"/>
      <c r="AC1111" s="437"/>
      <c r="AD1111" s="300"/>
      <c r="AE1111" s="438"/>
      <c r="AF1111" s="438"/>
      <c r="AG1111" s="438"/>
      <c r="AH1111" s="439"/>
      <c r="AI1111" s="439"/>
      <c r="AJ1111" s="439"/>
      <c r="AK1111" s="439"/>
      <c r="BD1111" s="44"/>
    </row>
    <row r="1112" spans="1:56" ht="25.5" customHeight="1" x14ac:dyDescent="0.2">
      <c r="A1112" s="32" t="str">
        <f>IF(OR('Rote Liste'!$BC1112="H",'Rote Liste'!$BC1112="V"),"",J1112)</f>
        <v>nb</v>
      </c>
      <c r="B1112" s="48" t="str">
        <f t="shared" si="18"/>
        <v/>
      </c>
      <c r="C1112" s="49" t="s">
        <v>3096</v>
      </c>
      <c r="D1112" s="50"/>
      <c r="E1112" s="51"/>
      <c r="F1112" s="52"/>
      <c r="G1112" s="53"/>
      <c r="H1112" s="53"/>
      <c r="I1112" s="54"/>
      <c r="J1112" s="54" t="str">
        <f>INDEX(ESV!$D$1:$D$567,MATCH(IF(ISNA(INDEX(KLAV!$B$2:$B$10,MATCH(IF(ISBLANK($D1112)," ",$D1112),KLAV!$A$2:$A$10,0))+INDEX(KLAV!$B$13:$B$21,MATCH(IF(ISBLANK($E1112)," ",$E1112),KLAV!$A$13:$A$21,0))+INDEX(KLAV!$B$24:$B$30,MATCH(IF(ISBLANK($F1112)," ",$F1112),KLAV!$A$24:$A$30,0))),999,INDEX(KLAV!$B$2:$B$10,MATCH(IF(ISBLANK($D1112)," ",$D1112),KLAV!$A$2:$A$10,0))+INDEX(KLAV!$B$13:$B$21,MATCH(IF(ISBLANK($E1112)," ",$E1112),KLAV!$A$13:$A$21,0))+INDEX(KLAV!$B$24:$B$30,MATCH(IF(ISBLANK($F1112)," ",$F1112),KLAV!$A$24:$A$30,0))),ESV!$E$1:$E$567,))</f>
        <v>nb</v>
      </c>
      <c r="R1112" s="42"/>
      <c r="S1112" s="42"/>
      <c r="U1112" s="43"/>
      <c r="Z1112" s="44"/>
      <c r="AA1112" s="44"/>
      <c r="AB1112" s="436"/>
      <c r="AC1112" s="437"/>
      <c r="AD1112" s="300"/>
      <c r="AE1112" s="438"/>
      <c r="AF1112" s="438"/>
      <c r="AG1112" s="438"/>
      <c r="AH1112" s="439"/>
      <c r="AI1112" s="439"/>
      <c r="AJ1112" s="439"/>
      <c r="AK1112" s="439"/>
      <c r="BD1112" s="44"/>
    </row>
    <row r="1113" spans="1:56" ht="25.5" customHeight="1" x14ac:dyDescent="0.2">
      <c r="A1113" s="32" t="str">
        <f>IF(OR('Rote Liste'!$BC1113="H",'Rote Liste'!$BC1113="V"),"",J1113)</f>
        <v>nb</v>
      </c>
      <c r="B1113" s="48" t="str">
        <f t="shared" si="18"/>
        <v/>
      </c>
      <c r="C1113" s="49" t="s">
        <v>1183</v>
      </c>
      <c r="D1113" s="50"/>
      <c r="E1113" s="51"/>
      <c r="F1113" s="52"/>
      <c r="G1113" s="53"/>
      <c r="H1113" s="53"/>
      <c r="I1113" s="54"/>
      <c r="J1113" s="54" t="str">
        <f>INDEX(ESV!$D$1:$D$567,MATCH(IF(ISNA(INDEX(KLAV!$B$2:$B$10,MATCH(IF(ISBLANK($D1113)," ",$D1113),KLAV!$A$2:$A$10,0))+INDEX(KLAV!$B$13:$B$21,MATCH(IF(ISBLANK($E1113)," ",$E1113),KLAV!$A$13:$A$21,0))+INDEX(KLAV!$B$24:$B$30,MATCH(IF(ISBLANK($F1113)," ",$F1113),KLAV!$A$24:$A$30,0))),999,INDEX(KLAV!$B$2:$B$10,MATCH(IF(ISBLANK($D1113)," ",$D1113),KLAV!$A$2:$A$10,0))+INDEX(KLAV!$B$13:$B$21,MATCH(IF(ISBLANK($E1113)," ",$E1113),KLAV!$A$13:$A$21,0))+INDEX(KLAV!$B$24:$B$30,MATCH(IF(ISBLANK($F1113)," ",$F1113),KLAV!$A$24:$A$30,0))),ESV!$E$1:$E$567,))</f>
        <v>nb</v>
      </c>
      <c r="R1113" s="42"/>
      <c r="S1113" s="42"/>
      <c r="U1113" s="43"/>
      <c r="Z1113" s="44"/>
      <c r="AA1113" s="44"/>
      <c r="AB1113" s="436"/>
      <c r="AC1113" s="437"/>
      <c r="AD1113" s="300"/>
      <c r="AE1113" s="438"/>
      <c r="AF1113" s="438"/>
      <c r="AG1113" s="438"/>
      <c r="AH1113" s="439"/>
      <c r="AI1113" s="439"/>
      <c r="AJ1113" s="439"/>
      <c r="AK1113" s="439"/>
      <c r="BD1113" s="44"/>
    </row>
    <row r="1114" spans="1:56" ht="25.5" customHeight="1" x14ac:dyDescent="0.2">
      <c r="A1114" s="32" t="str">
        <f>IF(OR('Rote Liste'!$BC1114="H",'Rote Liste'!$BC1114="V"),"",J1114)</f>
        <v>nb</v>
      </c>
      <c r="B1114" s="48" t="str">
        <f t="shared" si="18"/>
        <v/>
      </c>
      <c r="C1114" s="49" t="s">
        <v>3147</v>
      </c>
      <c r="D1114" s="50"/>
      <c r="E1114" s="51"/>
      <c r="F1114" s="52"/>
      <c r="G1114" s="53"/>
      <c r="H1114" s="53"/>
      <c r="I1114" s="54"/>
      <c r="J1114" s="54" t="str">
        <f>INDEX(ESV!$D$1:$D$567,MATCH(IF(ISNA(INDEX(KLAV!$B$2:$B$10,MATCH(IF(ISBLANK($D1114)," ",$D1114),KLAV!$A$2:$A$10,0))+INDEX(KLAV!$B$13:$B$21,MATCH(IF(ISBLANK($E1114)," ",$E1114),KLAV!$A$13:$A$21,0))+INDEX(KLAV!$B$24:$B$30,MATCH(IF(ISBLANK($F1114)," ",$F1114),KLAV!$A$24:$A$30,0))),999,INDEX(KLAV!$B$2:$B$10,MATCH(IF(ISBLANK($D1114)," ",$D1114),KLAV!$A$2:$A$10,0))+INDEX(KLAV!$B$13:$B$21,MATCH(IF(ISBLANK($E1114)," ",$E1114),KLAV!$A$13:$A$21,0))+INDEX(KLAV!$B$24:$B$30,MATCH(IF(ISBLANK($F1114)," ",$F1114),KLAV!$A$24:$A$30,0))),ESV!$E$1:$E$567,))</f>
        <v>nb</v>
      </c>
      <c r="R1114" s="42"/>
      <c r="S1114" s="42"/>
      <c r="U1114" s="43"/>
      <c r="Z1114" s="44"/>
      <c r="AA1114" s="44"/>
      <c r="AB1114" s="436"/>
      <c r="AC1114" s="437"/>
      <c r="AD1114" s="300"/>
      <c r="AE1114" s="438"/>
      <c r="AF1114" s="438"/>
      <c r="AG1114" s="438"/>
      <c r="AH1114" s="439"/>
      <c r="AI1114" s="439"/>
      <c r="AJ1114" s="439"/>
      <c r="AK1114" s="439"/>
      <c r="BD1114" s="44"/>
    </row>
    <row r="1115" spans="1:56" ht="25.5" customHeight="1" x14ac:dyDescent="0.2">
      <c r="A1115" s="32" t="str">
        <f>IF(OR('Rote Liste'!$BC1115="H",'Rote Liste'!$BC1115="V"),"",J1115)</f>
        <v>nb</v>
      </c>
      <c r="B1115" s="48" t="str">
        <f t="shared" si="18"/>
        <v/>
      </c>
      <c r="C1115" s="49" t="s">
        <v>3148</v>
      </c>
      <c r="D1115" s="50"/>
      <c r="E1115" s="51"/>
      <c r="F1115" s="52"/>
      <c r="G1115" s="53"/>
      <c r="H1115" s="53"/>
      <c r="I1115" s="54"/>
      <c r="J1115" s="54" t="str">
        <f>INDEX(ESV!$D$1:$D$567,MATCH(IF(ISNA(INDEX(KLAV!$B$2:$B$10,MATCH(IF(ISBLANK($D1115)," ",$D1115),KLAV!$A$2:$A$10,0))+INDEX(KLAV!$B$13:$B$21,MATCH(IF(ISBLANK($E1115)," ",$E1115),KLAV!$A$13:$A$21,0))+INDEX(KLAV!$B$24:$B$30,MATCH(IF(ISBLANK($F1115)," ",$F1115),KLAV!$A$24:$A$30,0))),999,INDEX(KLAV!$B$2:$B$10,MATCH(IF(ISBLANK($D1115)," ",$D1115),KLAV!$A$2:$A$10,0))+INDEX(KLAV!$B$13:$B$21,MATCH(IF(ISBLANK($E1115)," ",$E1115),KLAV!$A$13:$A$21,0))+INDEX(KLAV!$B$24:$B$30,MATCH(IF(ISBLANK($F1115)," ",$F1115),KLAV!$A$24:$A$30,0))),ESV!$E$1:$E$567,))</f>
        <v>nb</v>
      </c>
      <c r="R1115" s="42"/>
      <c r="S1115" s="42"/>
      <c r="U1115" s="43"/>
      <c r="Z1115" s="44"/>
      <c r="AA1115" s="44"/>
      <c r="AB1115" s="436"/>
      <c r="AC1115" s="437"/>
      <c r="AD1115" s="300"/>
      <c r="AE1115" s="438"/>
      <c r="AF1115" s="438"/>
      <c r="AG1115" s="438"/>
      <c r="AH1115" s="439"/>
      <c r="AI1115" s="439"/>
      <c r="AJ1115" s="439"/>
      <c r="AK1115" s="439"/>
      <c r="BD1115" s="44"/>
    </row>
    <row r="1116" spans="1:56" ht="25.5" customHeight="1" x14ac:dyDescent="0.2">
      <c r="A1116" s="32" t="str">
        <f>IF(OR('Rote Liste'!$BC1116="H",'Rote Liste'!$BC1116="V"),"",J1116)</f>
        <v>nb</v>
      </c>
      <c r="B1116" s="48" t="str">
        <f t="shared" si="18"/>
        <v/>
      </c>
      <c r="C1116" s="49" t="s">
        <v>1184</v>
      </c>
      <c r="D1116" s="50"/>
      <c r="E1116" s="51"/>
      <c r="F1116" s="52"/>
      <c r="G1116" s="53"/>
      <c r="H1116" s="53"/>
      <c r="I1116" s="54"/>
      <c r="J1116" s="54" t="str">
        <f>INDEX(ESV!$D$1:$D$567,MATCH(IF(ISNA(INDEX(KLAV!$B$2:$B$10,MATCH(IF(ISBLANK($D1116)," ",$D1116),KLAV!$A$2:$A$10,0))+INDEX(KLAV!$B$13:$B$21,MATCH(IF(ISBLANK($E1116)," ",$E1116),KLAV!$A$13:$A$21,0))+INDEX(KLAV!$B$24:$B$30,MATCH(IF(ISBLANK($F1116)," ",$F1116),KLAV!$A$24:$A$30,0))),999,INDEX(KLAV!$B$2:$B$10,MATCH(IF(ISBLANK($D1116)," ",$D1116),KLAV!$A$2:$A$10,0))+INDEX(KLAV!$B$13:$B$21,MATCH(IF(ISBLANK($E1116)," ",$E1116),KLAV!$A$13:$A$21,0))+INDEX(KLAV!$B$24:$B$30,MATCH(IF(ISBLANK($F1116)," ",$F1116),KLAV!$A$24:$A$30,0))),ESV!$E$1:$E$567,))</f>
        <v>nb</v>
      </c>
      <c r="R1116" s="42"/>
      <c r="S1116" s="42"/>
      <c r="U1116" s="43"/>
      <c r="Z1116" s="44"/>
      <c r="AA1116" s="44"/>
      <c r="AB1116" s="436"/>
      <c r="AC1116" s="437"/>
      <c r="AD1116" s="300"/>
      <c r="AE1116" s="438"/>
      <c r="AF1116" s="438"/>
      <c r="AG1116" s="438"/>
      <c r="AH1116" s="439"/>
      <c r="AI1116" s="439"/>
      <c r="AJ1116" s="439"/>
      <c r="AK1116" s="439"/>
      <c r="BD1116" s="44"/>
    </row>
    <row r="1117" spans="1:56" ht="25.5" customHeight="1" x14ac:dyDescent="0.2">
      <c r="A1117" s="32" t="str">
        <f>IF(OR('Rote Liste'!$BC1117="H",'Rote Liste'!$BC1117="V"),"",J1117)</f>
        <v>nb</v>
      </c>
      <c r="B1117" s="48" t="str">
        <f t="shared" si="18"/>
        <v/>
      </c>
      <c r="C1117" s="49" t="s">
        <v>1185</v>
      </c>
      <c r="D1117" s="50"/>
      <c r="E1117" s="51"/>
      <c r="F1117" s="52"/>
      <c r="G1117" s="53"/>
      <c r="H1117" s="53"/>
      <c r="I1117" s="54"/>
      <c r="J1117" s="54" t="str">
        <f>INDEX(ESV!$D$1:$D$567,MATCH(IF(ISNA(INDEX(KLAV!$B$2:$B$10,MATCH(IF(ISBLANK($D1117)," ",$D1117),KLAV!$A$2:$A$10,0))+INDEX(KLAV!$B$13:$B$21,MATCH(IF(ISBLANK($E1117)," ",$E1117),KLAV!$A$13:$A$21,0))+INDEX(KLAV!$B$24:$B$30,MATCH(IF(ISBLANK($F1117)," ",$F1117),KLAV!$A$24:$A$30,0))),999,INDEX(KLAV!$B$2:$B$10,MATCH(IF(ISBLANK($D1117)," ",$D1117),KLAV!$A$2:$A$10,0))+INDEX(KLAV!$B$13:$B$21,MATCH(IF(ISBLANK($E1117)," ",$E1117),KLAV!$A$13:$A$21,0))+INDEX(KLAV!$B$24:$B$30,MATCH(IF(ISBLANK($F1117)," ",$F1117),KLAV!$A$24:$A$30,0))),ESV!$E$1:$E$567,))</f>
        <v>nb</v>
      </c>
      <c r="R1117" s="42"/>
      <c r="S1117" s="42"/>
      <c r="U1117" s="43"/>
      <c r="Z1117" s="44"/>
      <c r="AA1117" s="44"/>
      <c r="AB1117" s="436"/>
      <c r="AC1117" s="437"/>
      <c r="AD1117" s="300"/>
      <c r="AE1117" s="438"/>
      <c r="AF1117" s="438"/>
      <c r="AG1117" s="438"/>
      <c r="AH1117" s="439"/>
      <c r="AI1117" s="439"/>
      <c r="AJ1117" s="439"/>
      <c r="AK1117" s="439"/>
      <c r="BD1117" s="44"/>
    </row>
    <row r="1118" spans="1:56" ht="25.5" customHeight="1" x14ac:dyDescent="0.2">
      <c r="A1118" s="32" t="str">
        <f>IF(OR('Rote Liste'!$BC1118="H",'Rote Liste'!$BC1118="V"),"",J1118)</f>
        <v>nb</v>
      </c>
      <c r="B1118" s="48" t="str">
        <f t="shared" si="18"/>
        <v/>
      </c>
      <c r="C1118" s="49" t="s">
        <v>1186</v>
      </c>
      <c r="D1118" s="50"/>
      <c r="E1118" s="51"/>
      <c r="F1118" s="52"/>
      <c r="G1118" s="53"/>
      <c r="H1118" s="53"/>
      <c r="I1118" s="54"/>
      <c r="J1118" s="54" t="str">
        <f>INDEX(ESV!$D$1:$D$567,MATCH(IF(ISNA(INDEX(KLAV!$B$2:$B$10,MATCH(IF(ISBLANK($D1118)," ",$D1118),KLAV!$A$2:$A$10,0))+INDEX(KLAV!$B$13:$B$21,MATCH(IF(ISBLANK($E1118)," ",$E1118),KLAV!$A$13:$A$21,0))+INDEX(KLAV!$B$24:$B$30,MATCH(IF(ISBLANK($F1118)," ",$F1118),KLAV!$A$24:$A$30,0))),999,INDEX(KLAV!$B$2:$B$10,MATCH(IF(ISBLANK($D1118)," ",$D1118),KLAV!$A$2:$A$10,0))+INDEX(KLAV!$B$13:$B$21,MATCH(IF(ISBLANK($E1118)," ",$E1118),KLAV!$A$13:$A$21,0))+INDEX(KLAV!$B$24:$B$30,MATCH(IF(ISBLANK($F1118)," ",$F1118),KLAV!$A$24:$A$30,0))),ESV!$E$1:$E$567,))</f>
        <v>nb</v>
      </c>
      <c r="R1118" s="42"/>
      <c r="S1118" s="42"/>
      <c r="U1118" s="43"/>
      <c r="Z1118" s="44"/>
      <c r="AA1118" s="44"/>
      <c r="AB1118" s="436"/>
      <c r="AC1118" s="437"/>
      <c r="AD1118" s="300"/>
      <c r="AE1118" s="438"/>
      <c r="AF1118" s="438"/>
      <c r="AG1118" s="438"/>
      <c r="AH1118" s="439"/>
      <c r="AI1118" s="439"/>
      <c r="AJ1118" s="439"/>
      <c r="AK1118" s="439"/>
      <c r="BD1118" s="44"/>
    </row>
    <row r="1119" spans="1:56" ht="25.5" customHeight="1" x14ac:dyDescent="0.2">
      <c r="A1119" s="32" t="str">
        <f>IF(OR('Rote Liste'!$BC1119="H",'Rote Liste'!$BC1119="V"),"",J1119)</f>
        <v>nb</v>
      </c>
      <c r="B1119" s="48" t="str">
        <f t="shared" si="18"/>
        <v/>
      </c>
      <c r="C1119" s="49" t="s">
        <v>1187</v>
      </c>
      <c r="D1119" s="50"/>
      <c r="E1119" s="51"/>
      <c r="F1119" s="52"/>
      <c r="G1119" s="53"/>
      <c r="H1119" s="53"/>
      <c r="I1119" s="54"/>
      <c r="J1119" s="54" t="str">
        <f>INDEX(ESV!$D$1:$D$567,MATCH(IF(ISNA(INDEX(KLAV!$B$2:$B$10,MATCH(IF(ISBLANK($D1119)," ",$D1119),KLAV!$A$2:$A$10,0))+INDEX(KLAV!$B$13:$B$21,MATCH(IF(ISBLANK($E1119)," ",$E1119),KLAV!$A$13:$A$21,0))+INDEX(KLAV!$B$24:$B$30,MATCH(IF(ISBLANK($F1119)," ",$F1119),KLAV!$A$24:$A$30,0))),999,INDEX(KLAV!$B$2:$B$10,MATCH(IF(ISBLANK($D1119)," ",$D1119),KLAV!$A$2:$A$10,0))+INDEX(KLAV!$B$13:$B$21,MATCH(IF(ISBLANK($E1119)," ",$E1119),KLAV!$A$13:$A$21,0))+INDEX(KLAV!$B$24:$B$30,MATCH(IF(ISBLANK($F1119)," ",$F1119),KLAV!$A$24:$A$30,0))),ESV!$E$1:$E$567,))</f>
        <v>nb</v>
      </c>
      <c r="R1119" s="42"/>
      <c r="S1119" s="42"/>
      <c r="U1119" s="43"/>
      <c r="Z1119" s="44"/>
      <c r="AA1119" s="44"/>
      <c r="AB1119" s="436"/>
      <c r="AC1119" s="437"/>
      <c r="AD1119" s="300"/>
      <c r="AE1119" s="438"/>
      <c r="AF1119" s="438"/>
      <c r="AG1119" s="438"/>
      <c r="AH1119" s="439"/>
      <c r="AI1119" s="439"/>
      <c r="AJ1119" s="439"/>
      <c r="AK1119" s="439"/>
      <c r="BD1119" s="44"/>
    </row>
    <row r="1120" spans="1:56" ht="25.5" customHeight="1" x14ac:dyDescent="0.2">
      <c r="A1120" s="32" t="str">
        <f>IF(OR('Rote Liste'!$BC1120="H",'Rote Liste'!$BC1120="V"),"",J1120)</f>
        <v>nb</v>
      </c>
      <c r="B1120" s="48" t="str">
        <f t="shared" si="18"/>
        <v/>
      </c>
      <c r="C1120" s="49" t="s">
        <v>1188</v>
      </c>
      <c r="D1120" s="50"/>
      <c r="E1120" s="51"/>
      <c r="F1120" s="52"/>
      <c r="G1120" s="53"/>
      <c r="H1120" s="53"/>
      <c r="I1120" s="54"/>
      <c r="J1120" s="54" t="str">
        <f>INDEX(ESV!$D$1:$D$567,MATCH(IF(ISNA(INDEX(KLAV!$B$2:$B$10,MATCH(IF(ISBLANK($D1120)," ",$D1120),KLAV!$A$2:$A$10,0))+INDEX(KLAV!$B$13:$B$21,MATCH(IF(ISBLANK($E1120)," ",$E1120),KLAV!$A$13:$A$21,0))+INDEX(KLAV!$B$24:$B$30,MATCH(IF(ISBLANK($F1120)," ",$F1120),KLAV!$A$24:$A$30,0))),999,INDEX(KLAV!$B$2:$B$10,MATCH(IF(ISBLANK($D1120)," ",$D1120),KLAV!$A$2:$A$10,0))+INDEX(KLAV!$B$13:$B$21,MATCH(IF(ISBLANK($E1120)," ",$E1120),KLAV!$A$13:$A$21,0))+INDEX(KLAV!$B$24:$B$30,MATCH(IF(ISBLANK($F1120)," ",$F1120),KLAV!$A$24:$A$30,0))),ESV!$E$1:$E$567,))</f>
        <v>nb</v>
      </c>
      <c r="R1120" s="42"/>
      <c r="S1120" s="42"/>
      <c r="U1120" s="43"/>
      <c r="Z1120" s="44"/>
      <c r="AA1120" s="44"/>
      <c r="AB1120" s="436"/>
      <c r="AC1120" s="437"/>
      <c r="AD1120" s="300"/>
      <c r="AE1120" s="438"/>
      <c r="AF1120" s="438"/>
      <c r="AG1120" s="438"/>
      <c r="AH1120" s="439"/>
      <c r="AI1120" s="439"/>
      <c r="AJ1120" s="439"/>
      <c r="AK1120" s="439"/>
      <c r="BD1120" s="44"/>
    </row>
    <row r="1121" spans="1:56" ht="25.5" customHeight="1" x14ac:dyDescent="0.2">
      <c r="A1121" s="32" t="str">
        <f>IF(OR('Rote Liste'!$BC1121="H",'Rote Liste'!$BC1121="V"),"",J1121)</f>
        <v>nb</v>
      </c>
      <c r="B1121" s="48" t="str">
        <f t="shared" si="18"/>
        <v/>
      </c>
      <c r="C1121" s="49" t="s">
        <v>1189</v>
      </c>
      <c r="D1121" s="50"/>
      <c r="E1121" s="51"/>
      <c r="F1121" s="52"/>
      <c r="G1121" s="53"/>
      <c r="H1121" s="53"/>
      <c r="I1121" s="54"/>
      <c r="J1121" s="54" t="str">
        <f>INDEX(ESV!$D$1:$D$567,MATCH(IF(ISNA(INDEX(KLAV!$B$2:$B$10,MATCH(IF(ISBLANK($D1121)," ",$D1121),KLAV!$A$2:$A$10,0))+INDEX(KLAV!$B$13:$B$21,MATCH(IF(ISBLANK($E1121)," ",$E1121),KLAV!$A$13:$A$21,0))+INDEX(KLAV!$B$24:$B$30,MATCH(IF(ISBLANK($F1121)," ",$F1121),KLAV!$A$24:$A$30,0))),999,INDEX(KLAV!$B$2:$B$10,MATCH(IF(ISBLANK($D1121)," ",$D1121),KLAV!$A$2:$A$10,0))+INDEX(KLAV!$B$13:$B$21,MATCH(IF(ISBLANK($E1121)," ",$E1121),KLAV!$A$13:$A$21,0))+INDEX(KLAV!$B$24:$B$30,MATCH(IF(ISBLANK($F1121)," ",$F1121),KLAV!$A$24:$A$30,0))),ESV!$E$1:$E$567,))</f>
        <v>nb</v>
      </c>
      <c r="R1121" s="42"/>
      <c r="S1121" s="42"/>
      <c r="U1121" s="43"/>
      <c r="Z1121" s="44"/>
      <c r="AA1121" s="44"/>
      <c r="AB1121" s="436"/>
      <c r="AC1121" s="437"/>
      <c r="AD1121" s="300"/>
      <c r="AE1121" s="438"/>
      <c r="AF1121" s="438"/>
      <c r="AG1121" s="438"/>
      <c r="AH1121" s="439"/>
      <c r="AI1121" s="439"/>
      <c r="AJ1121" s="439"/>
      <c r="AK1121" s="439"/>
      <c r="BD1121" s="44"/>
    </row>
    <row r="1122" spans="1:56" ht="25.5" customHeight="1" x14ac:dyDescent="0.2">
      <c r="A1122" s="32" t="str">
        <f>IF(OR('Rote Liste'!$BC1122="H",'Rote Liste'!$BC1122="V"),"",J1122)</f>
        <v>nb</v>
      </c>
      <c r="B1122" s="48" t="str">
        <f t="shared" si="18"/>
        <v/>
      </c>
      <c r="C1122" s="49" t="s">
        <v>1190</v>
      </c>
      <c r="D1122" s="50"/>
      <c r="E1122" s="51"/>
      <c r="F1122" s="52"/>
      <c r="G1122" s="53"/>
      <c r="H1122" s="53"/>
      <c r="I1122" s="54"/>
      <c r="J1122" s="54" t="str">
        <f>INDEX(ESV!$D$1:$D$567,MATCH(IF(ISNA(INDEX(KLAV!$B$2:$B$10,MATCH(IF(ISBLANK($D1122)," ",$D1122),KLAV!$A$2:$A$10,0))+INDEX(KLAV!$B$13:$B$21,MATCH(IF(ISBLANK($E1122)," ",$E1122),KLAV!$A$13:$A$21,0))+INDEX(KLAV!$B$24:$B$30,MATCH(IF(ISBLANK($F1122)," ",$F1122),KLAV!$A$24:$A$30,0))),999,INDEX(KLAV!$B$2:$B$10,MATCH(IF(ISBLANK($D1122)," ",$D1122),KLAV!$A$2:$A$10,0))+INDEX(KLAV!$B$13:$B$21,MATCH(IF(ISBLANK($E1122)," ",$E1122),KLAV!$A$13:$A$21,0))+INDEX(KLAV!$B$24:$B$30,MATCH(IF(ISBLANK($F1122)," ",$F1122),KLAV!$A$24:$A$30,0))),ESV!$E$1:$E$567,))</f>
        <v>nb</v>
      </c>
      <c r="R1122" s="42"/>
      <c r="S1122" s="42"/>
      <c r="U1122" s="43"/>
      <c r="Z1122" s="44"/>
      <c r="AA1122" s="44"/>
      <c r="AB1122" s="436"/>
      <c r="AC1122" s="437"/>
      <c r="AD1122" s="300"/>
      <c r="AE1122" s="438"/>
      <c r="AF1122" s="438"/>
      <c r="AG1122" s="438"/>
      <c r="AH1122" s="439"/>
      <c r="AI1122" s="439"/>
      <c r="AJ1122" s="439"/>
      <c r="AK1122" s="439"/>
      <c r="BD1122" s="44"/>
    </row>
    <row r="1123" spans="1:56" ht="25.5" customHeight="1" x14ac:dyDescent="0.2">
      <c r="A1123" s="32" t="str">
        <f>IF(OR('Rote Liste'!$BC1123="H",'Rote Liste'!$BC1123="V"),"",J1123)</f>
        <v>nb</v>
      </c>
      <c r="B1123" s="48" t="str">
        <f t="shared" si="18"/>
        <v/>
      </c>
      <c r="C1123" s="49" t="s">
        <v>1191</v>
      </c>
      <c r="D1123" s="50"/>
      <c r="E1123" s="51"/>
      <c r="F1123" s="52"/>
      <c r="G1123" s="53"/>
      <c r="H1123" s="53"/>
      <c r="I1123" s="54"/>
      <c r="J1123" s="54" t="str">
        <f>INDEX(ESV!$D$1:$D$567,MATCH(IF(ISNA(INDEX(KLAV!$B$2:$B$10,MATCH(IF(ISBLANK($D1123)," ",$D1123),KLAV!$A$2:$A$10,0))+INDEX(KLAV!$B$13:$B$21,MATCH(IF(ISBLANK($E1123)," ",$E1123),KLAV!$A$13:$A$21,0))+INDEX(KLAV!$B$24:$B$30,MATCH(IF(ISBLANK($F1123)," ",$F1123),KLAV!$A$24:$A$30,0))),999,INDEX(KLAV!$B$2:$B$10,MATCH(IF(ISBLANK($D1123)," ",$D1123),KLAV!$A$2:$A$10,0))+INDEX(KLAV!$B$13:$B$21,MATCH(IF(ISBLANK($E1123)," ",$E1123),KLAV!$A$13:$A$21,0))+INDEX(KLAV!$B$24:$B$30,MATCH(IF(ISBLANK($F1123)," ",$F1123),KLAV!$A$24:$A$30,0))),ESV!$E$1:$E$567,))</f>
        <v>nb</v>
      </c>
      <c r="R1123" s="42"/>
      <c r="S1123" s="42"/>
      <c r="U1123" s="43"/>
      <c r="Z1123" s="44"/>
      <c r="AA1123" s="44"/>
      <c r="AB1123" s="436"/>
      <c r="AC1123" s="437"/>
      <c r="AD1123" s="300"/>
      <c r="AE1123" s="438"/>
      <c r="AF1123" s="438"/>
      <c r="AG1123" s="438"/>
      <c r="AH1123" s="439"/>
      <c r="AI1123" s="439"/>
      <c r="AJ1123" s="439"/>
      <c r="AK1123" s="439"/>
      <c r="BD1123" s="44"/>
    </row>
    <row r="1124" spans="1:56" ht="25.5" customHeight="1" x14ac:dyDescent="0.2">
      <c r="A1124" s="32" t="str">
        <f>IF(OR('Rote Liste'!$BC1124="H",'Rote Liste'!$BC1124="V"),"",J1124)</f>
        <v>nb</v>
      </c>
      <c r="B1124" s="48" t="str">
        <f t="shared" si="18"/>
        <v/>
      </c>
      <c r="C1124" s="49" t="s">
        <v>3097</v>
      </c>
      <c r="D1124" s="50"/>
      <c r="E1124" s="51"/>
      <c r="F1124" s="52"/>
      <c r="G1124" s="53"/>
      <c r="H1124" s="53"/>
      <c r="I1124" s="54"/>
      <c r="J1124" s="54" t="str">
        <f>INDEX(ESV!$D$1:$D$567,MATCH(IF(ISNA(INDEX(KLAV!$B$2:$B$10,MATCH(IF(ISBLANK($D1124)," ",$D1124),KLAV!$A$2:$A$10,0))+INDEX(KLAV!$B$13:$B$21,MATCH(IF(ISBLANK($E1124)," ",$E1124),KLAV!$A$13:$A$21,0))+INDEX(KLAV!$B$24:$B$30,MATCH(IF(ISBLANK($F1124)," ",$F1124),KLAV!$A$24:$A$30,0))),999,INDEX(KLAV!$B$2:$B$10,MATCH(IF(ISBLANK($D1124)," ",$D1124),KLAV!$A$2:$A$10,0))+INDEX(KLAV!$B$13:$B$21,MATCH(IF(ISBLANK($E1124)," ",$E1124),KLAV!$A$13:$A$21,0))+INDEX(KLAV!$B$24:$B$30,MATCH(IF(ISBLANK($F1124)," ",$F1124),KLAV!$A$24:$A$30,0))),ESV!$E$1:$E$567,))</f>
        <v>nb</v>
      </c>
      <c r="R1124" s="42"/>
      <c r="S1124" s="42"/>
      <c r="U1124" s="43"/>
      <c r="Z1124" s="44"/>
      <c r="AA1124" s="44"/>
      <c r="AB1124" s="436"/>
      <c r="AC1124" s="437"/>
      <c r="AD1124" s="300"/>
      <c r="AE1124" s="438"/>
      <c r="AF1124" s="438"/>
      <c r="AG1124" s="438"/>
      <c r="AH1124" s="439"/>
      <c r="AI1124" s="439"/>
      <c r="AJ1124" s="439"/>
      <c r="AK1124" s="439"/>
      <c r="BD1124" s="44"/>
    </row>
    <row r="1125" spans="1:56" ht="25.5" customHeight="1" x14ac:dyDescent="0.2">
      <c r="A1125" s="32" t="str">
        <f>IF(OR('Rote Liste'!$BC1125="H",'Rote Liste'!$BC1125="V"),"",J1125)</f>
        <v>nb</v>
      </c>
      <c r="B1125" s="48" t="str">
        <f t="shared" si="18"/>
        <v/>
      </c>
      <c r="C1125" s="49" t="s">
        <v>1192</v>
      </c>
      <c r="D1125" s="50"/>
      <c r="E1125" s="51"/>
      <c r="F1125" s="52"/>
      <c r="G1125" s="53"/>
      <c r="H1125" s="53"/>
      <c r="I1125" s="54"/>
      <c r="J1125" s="54" t="str">
        <f>INDEX(ESV!$D$1:$D$567,MATCH(IF(ISNA(INDEX(KLAV!$B$2:$B$10,MATCH(IF(ISBLANK($D1125)," ",$D1125),KLAV!$A$2:$A$10,0))+INDEX(KLAV!$B$13:$B$21,MATCH(IF(ISBLANK($E1125)," ",$E1125),KLAV!$A$13:$A$21,0))+INDEX(KLAV!$B$24:$B$30,MATCH(IF(ISBLANK($F1125)," ",$F1125),KLAV!$A$24:$A$30,0))),999,INDEX(KLAV!$B$2:$B$10,MATCH(IF(ISBLANK($D1125)," ",$D1125),KLAV!$A$2:$A$10,0))+INDEX(KLAV!$B$13:$B$21,MATCH(IF(ISBLANK($E1125)," ",$E1125),KLAV!$A$13:$A$21,0))+INDEX(KLAV!$B$24:$B$30,MATCH(IF(ISBLANK($F1125)," ",$F1125),KLAV!$A$24:$A$30,0))),ESV!$E$1:$E$567,))</f>
        <v>nb</v>
      </c>
      <c r="R1125" s="42"/>
      <c r="S1125" s="42"/>
      <c r="U1125" s="43"/>
      <c r="Z1125" s="44"/>
      <c r="AA1125" s="44"/>
      <c r="AB1125" s="436"/>
      <c r="AC1125" s="437"/>
      <c r="AD1125" s="300"/>
      <c r="AE1125" s="438"/>
      <c r="AF1125" s="438"/>
      <c r="AG1125" s="438"/>
      <c r="AH1125" s="439"/>
      <c r="AI1125" s="439"/>
      <c r="AJ1125" s="439"/>
      <c r="AK1125" s="439"/>
      <c r="BD1125" s="44"/>
    </row>
    <row r="1126" spans="1:56" ht="25.5" customHeight="1" x14ac:dyDescent="0.2">
      <c r="A1126" s="32" t="str">
        <f>IF(OR('Rote Liste'!$BC1126="H",'Rote Liste'!$BC1126="V"),"",J1126)</f>
        <v>nb</v>
      </c>
      <c r="B1126" s="48" t="str">
        <f t="shared" si="18"/>
        <v/>
      </c>
      <c r="C1126" s="49" t="s">
        <v>3098</v>
      </c>
      <c r="D1126" s="50"/>
      <c r="E1126" s="51"/>
      <c r="F1126" s="52"/>
      <c r="G1126" s="53"/>
      <c r="H1126" s="53"/>
      <c r="I1126" s="54"/>
      <c r="J1126" s="54" t="str">
        <f>INDEX(ESV!$D$1:$D$567,MATCH(IF(ISNA(INDEX(KLAV!$B$2:$B$10,MATCH(IF(ISBLANK($D1126)," ",$D1126),KLAV!$A$2:$A$10,0))+INDEX(KLAV!$B$13:$B$21,MATCH(IF(ISBLANK($E1126)," ",$E1126),KLAV!$A$13:$A$21,0))+INDEX(KLAV!$B$24:$B$30,MATCH(IF(ISBLANK($F1126)," ",$F1126),KLAV!$A$24:$A$30,0))),999,INDEX(KLAV!$B$2:$B$10,MATCH(IF(ISBLANK($D1126)," ",$D1126),KLAV!$A$2:$A$10,0))+INDEX(KLAV!$B$13:$B$21,MATCH(IF(ISBLANK($E1126)," ",$E1126),KLAV!$A$13:$A$21,0))+INDEX(KLAV!$B$24:$B$30,MATCH(IF(ISBLANK($F1126)," ",$F1126),KLAV!$A$24:$A$30,0))),ESV!$E$1:$E$567,))</f>
        <v>nb</v>
      </c>
      <c r="R1126" s="42"/>
      <c r="S1126" s="42"/>
      <c r="U1126" s="43"/>
      <c r="Z1126" s="44"/>
      <c r="AA1126" s="44"/>
      <c r="AB1126" s="436"/>
      <c r="AC1126" s="437"/>
      <c r="AD1126" s="300"/>
      <c r="AE1126" s="438"/>
      <c r="AF1126" s="438"/>
      <c r="AG1126" s="438"/>
      <c r="AH1126" s="439"/>
      <c r="AI1126" s="439"/>
      <c r="AJ1126" s="439"/>
      <c r="AK1126" s="439"/>
      <c r="BD1126" s="44"/>
    </row>
    <row r="1127" spans="1:56" ht="25.5" customHeight="1" x14ac:dyDescent="0.2">
      <c r="A1127" s="32" t="str">
        <f>IF(OR('Rote Liste'!$BC1127="H",'Rote Liste'!$BC1127="V"),"",J1127)</f>
        <v>nb</v>
      </c>
      <c r="B1127" s="48" t="str">
        <f t="shared" si="18"/>
        <v/>
      </c>
      <c r="C1127" s="49" t="s">
        <v>3099</v>
      </c>
      <c r="D1127" s="50"/>
      <c r="E1127" s="51"/>
      <c r="F1127" s="52"/>
      <c r="G1127" s="53"/>
      <c r="H1127" s="53"/>
      <c r="I1127" s="54"/>
      <c r="J1127" s="54" t="str">
        <f>INDEX(ESV!$D$1:$D$567,MATCH(IF(ISNA(INDEX(KLAV!$B$2:$B$10,MATCH(IF(ISBLANK($D1127)," ",$D1127),KLAV!$A$2:$A$10,0))+INDEX(KLAV!$B$13:$B$21,MATCH(IF(ISBLANK($E1127)," ",$E1127),KLAV!$A$13:$A$21,0))+INDEX(KLAV!$B$24:$B$30,MATCH(IF(ISBLANK($F1127)," ",$F1127),KLAV!$A$24:$A$30,0))),999,INDEX(KLAV!$B$2:$B$10,MATCH(IF(ISBLANK($D1127)," ",$D1127),KLAV!$A$2:$A$10,0))+INDEX(KLAV!$B$13:$B$21,MATCH(IF(ISBLANK($E1127)," ",$E1127),KLAV!$A$13:$A$21,0))+INDEX(KLAV!$B$24:$B$30,MATCH(IF(ISBLANK($F1127)," ",$F1127),KLAV!$A$24:$A$30,0))),ESV!$E$1:$E$567,))</f>
        <v>nb</v>
      </c>
      <c r="R1127" s="42"/>
      <c r="S1127" s="42"/>
      <c r="U1127" s="43"/>
      <c r="Z1127" s="44"/>
      <c r="AA1127" s="44"/>
      <c r="AB1127" s="436"/>
      <c r="AC1127" s="437"/>
      <c r="AD1127" s="300"/>
      <c r="AE1127" s="438"/>
      <c r="AF1127" s="438"/>
      <c r="AG1127" s="438"/>
      <c r="AH1127" s="439"/>
      <c r="AI1127" s="439"/>
      <c r="AJ1127" s="439"/>
      <c r="AK1127" s="439"/>
      <c r="BD1127" s="44"/>
    </row>
    <row r="1128" spans="1:56" ht="25.5" customHeight="1" x14ac:dyDescent="0.2">
      <c r="A1128" s="32" t="str">
        <f>IF(OR('Rote Liste'!$BC1128="H",'Rote Liste'!$BC1128="V"),"",J1128)</f>
        <v>nb</v>
      </c>
      <c r="B1128" s="48" t="str">
        <f t="shared" si="18"/>
        <v/>
      </c>
      <c r="C1128" s="49" t="s">
        <v>3100</v>
      </c>
      <c r="D1128" s="50"/>
      <c r="E1128" s="51"/>
      <c r="F1128" s="52"/>
      <c r="G1128" s="53"/>
      <c r="H1128" s="53"/>
      <c r="I1128" s="54"/>
      <c r="J1128" s="54" t="str">
        <f>INDEX(ESV!$D$1:$D$567,MATCH(IF(ISNA(INDEX(KLAV!$B$2:$B$10,MATCH(IF(ISBLANK($D1128)," ",$D1128),KLAV!$A$2:$A$10,0))+INDEX(KLAV!$B$13:$B$21,MATCH(IF(ISBLANK($E1128)," ",$E1128),KLAV!$A$13:$A$21,0))+INDEX(KLAV!$B$24:$B$30,MATCH(IF(ISBLANK($F1128)," ",$F1128),KLAV!$A$24:$A$30,0))),999,INDEX(KLAV!$B$2:$B$10,MATCH(IF(ISBLANK($D1128)," ",$D1128),KLAV!$A$2:$A$10,0))+INDEX(KLAV!$B$13:$B$21,MATCH(IF(ISBLANK($E1128)," ",$E1128),KLAV!$A$13:$A$21,0))+INDEX(KLAV!$B$24:$B$30,MATCH(IF(ISBLANK($F1128)," ",$F1128),KLAV!$A$24:$A$30,0))),ESV!$E$1:$E$567,))</f>
        <v>nb</v>
      </c>
      <c r="R1128" s="42"/>
      <c r="S1128" s="42"/>
      <c r="U1128" s="43"/>
      <c r="Z1128" s="44"/>
      <c r="AA1128" s="44"/>
      <c r="AB1128" s="436"/>
      <c r="AC1128" s="437"/>
      <c r="AD1128" s="300"/>
      <c r="AE1128" s="438"/>
      <c r="AF1128" s="438"/>
      <c r="AG1128" s="438"/>
      <c r="AH1128" s="439"/>
      <c r="AI1128" s="439"/>
      <c r="AJ1128" s="439"/>
      <c r="AK1128" s="439"/>
      <c r="BD1128" s="44"/>
    </row>
    <row r="1129" spans="1:56" ht="25.5" customHeight="1" x14ac:dyDescent="0.2">
      <c r="A1129" s="32" t="str">
        <f>IF(OR('Rote Liste'!$BC1129="H",'Rote Liste'!$BC1129="V"),"",J1129)</f>
        <v>nb</v>
      </c>
      <c r="B1129" s="48" t="str">
        <f t="shared" si="18"/>
        <v/>
      </c>
      <c r="C1129" s="49" t="s">
        <v>3101</v>
      </c>
      <c r="D1129" s="50"/>
      <c r="E1129" s="51"/>
      <c r="F1129" s="52"/>
      <c r="G1129" s="53"/>
      <c r="H1129" s="53"/>
      <c r="I1129" s="54"/>
      <c r="J1129" s="54" t="str">
        <f>INDEX(ESV!$D$1:$D$567,MATCH(IF(ISNA(INDEX(KLAV!$B$2:$B$10,MATCH(IF(ISBLANK($D1129)," ",$D1129),KLAV!$A$2:$A$10,0))+INDEX(KLAV!$B$13:$B$21,MATCH(IF(ISBLANK($E1129)," ",$E1129),KLAV!$A$13:$A$21,0))+INDEX(KLAV!$B$24:$B$30,MATCH(IF(ISBLANK($F1129)," ",$F1129),KLAV!$A$24:$A$30,0))),999,INDEX(KLAV!$B$2:$B$10,MATCH(IF(ISBLANK($D1129)," ",$D1129),KLAV!$A$2:$A$10,0))+INDEX(KLAV!$B$13:$B$21,MATCH(IF(ISBLANK($E1129)," ",$E1129),KLAV!$A$13:$A$21,0))+INDEX(KLAV!$B$24:$B$30,MATCH(IF(ISBLANK($F1129)," ",$F1129),KLAV!$A$24:$A$30,0))),ESV!$E$1:$E$567,))</f>
        <v>nb</v>
      </c>
      <c r="R1129" s="42"/>
      <c r="S1129" s="42"/>
      <c r="U1129" s="43"/>
      <c r="Z1129" s="44"/>
      <c r="AA1129" s="44"/>
      <c r="AB1129" s="436"/>
      <c r="AC1129" s="437"/>
      <c r="AD1129" s="300"/>
      <c r="AE1129" s="438"/>
      <c r="AF1129" s="438"/>
      <c r="AG1129" s="438"/>
      <c r="AH1129" s="439"/>
      <c r="AI1129" s="439"/>
      <c r="AJ1129" s="439"/>
      <c r="AK1129" s="439"/>
      <c r="BD1129" s="44"/>
    </row>
    <row r="1130" spans="1:56" ht="25.5" customHeight="1" x14ac:dyDescent="0.2">
      <c r="A1130" s="32" t="str">
        <f>IF(OR('Rote Liste'!$BC1130="H",'Rote Liste'!$BC1130="V"),"",J1130)</f>
        <v>nb</v>
      </c>
      <c r="B1130" s="48" t="str">
        <f t="shared" si="18"/>
        <v/>
      </c>
      <c r="C1130" s="49" t="s">
        <v>3102</v>
      </c>
      <c r="D1130" s="50"/>
      <c r="E1130" s="51"/>
      <c r="F1130" s="52"/>
      <c r="G1130" s="53"/>
      <c r="H1130" s="53"/>
      <c r="I1130" s="54"/>
      <c r="J1130" s="54" t="str">
        <f>INDEX(ESV!$D$1:$D$567,MATCH(IF(ISNA(INDEX(KLAV!$B$2:$B$10,MATCH(IF(ISBLANK($D1130)," ",$D1130),KLAV!$A$2:$A$10,0))+INDEX(KLAV!$B$13:$B$21,MATCH(IF(ISBLANK($E1130)," ",$E1130),KLAV!$A$13:$A$21,0))+INDEX(KLAV!$B$24:$B$30,MATCH(IF(ISBLANK($F1130)," ",$F1130),KLAV!$A$24:$A$30,0))),999,INDEX(KLAV!$B$2:$B$10,MATCH(IF(ISBLANK($D1130)," ",$D1130),KLAV!$A$2:$A$10,0))+INDEX(KLAV!$B$13:$B$21,MATCH(IF(ISBLANK($E1130)," ",$E1130),KLAV!$A$13:$A$21,0))+INDEX(KLAV!$B$24:$B$30,MATCH(IF(ISBLANK($F1130)," ",$F1130),KLAV!$A$24:$A$30,0))),ESV!$E$1:$E$567,))</f>
        <v>nb</v>
      </c>
      <c r="R1130" s="42"/>
      <c r="S1130" s="42"/>
      <c r="U1130" s="43"/>
      <c r="Z1130" s="44"/>
      <c r="AA1130" s="44"/>
      <c r="AB1130" s="436"/>
      <c r="AC1130" s="437"/>
      <c r="AD1130" s="300"/>
      <c r="AE1130" s="438"/>
      <c r="AF1130" s="438"/>
      <c r="AG1130" s="438"/>
      <c r="AH1130" s="439"/>
      <c r="AI1130" s="439"/>
      <c r="AJ1130" s="439"/>
      <c r="AK1130" s="439"/>
      <c r="BD1130" s="44"/>
    </row>
    <row r="1131" spans="1:56" ht="25.5" customHeight="1" x14ac:dyDescent="0.2">
      <c r="A1131" s="32" t="str">
        <f>IF(OR('Rote Liste'!$BC1131="H",'Rote Liste'!$BC1131="V"),"",J1131)</f>
        <v>nb</v>
      </c>
      <c r="B1131" s="48" t="str">
        <f t="shared" si="18"/>
        <v/>
      </c>
      <c r="C1131" s="49" t="s">
        <v>1193</v>
      </c>
      <c r="D1131" s="50"/>
      <c r="E1131" s="51"/>
      <c r="F1131" s="52"/>
      <c r="G1131" s="53"/>
      <c r="H1131" s="53"/>
      <c r="I1131" s="54"/>
      <c r="J1131" s="54" t="str">
        <f>INDEX(ESV!$D$1:$D$567,MATCH(IF(ISNA(INDEX(KLAV!$B$2:$B$10,MATCH(IF(ISBLANK($D1131)," ",$D1131),KLAV!$A$2:$A$10,0))+INDEX(KLAV!$B$13:$B$21,MATCH(IF(ISBLANK($E1131)," ",$E1131),KLAV!$A$13:$A$21,0))+INDEX(KLAV!$B$24:$B$30,MATCH(IF(ISBLANK($F1131)," ",$F1131),KLAV!$A$24:$A$30,0))),999,INDEX(KLAV!$B$2:$B$10,MATCH(IF(ISBLANK($D1131)," ",$D1131),KLAV!$A$2:$A$10,0))+INDEX(KLAV!$B$13:$B$21,MATCH(IF(ISBLANK($E1131)," ",$E1131),KLAV!$A$13:$A$21,0))+INDEX(KLAV!$B$24:$B$30,MATCH(IF(ISBLANK($F1131)," ",$F1131),KLAV!$A$24:$A$30,0))),ESV!$E$1:$E$567,))</f>
        <v>nb</v>
      </c>
      <c r="R1131" s="42"/>
      <c r="S1131" s="42"/>
      <c r="U1131" s="43"/>
      <c r="Z1131" s="44"/>
      <c r="AA1131" s="44"/>
      <c r="AB1131" s="436"/>
      <c r="AC1131" s="437"/>
      <c r="AD1131" s="300"/>
      <c r="AE1131" s="438"/>
      <c r="AF1131" s="438"/>
      <c r="AG1131" s="438"/>
      <c r="AH1131" s="439"/>
      <c r="AI1131" s="439"/>
      <c r="AJ1131" s="439"/>
      <c r="AK1131" s="439"/>
      <c r="BD1131" s="44"/>
    </row>
    <row r="1132" spans="1:56" ht="25.5" customHeight="1" x14ac:dyDescent="0.2">
      <c r="A1132" s="32" t="str">
        <f>IF(OR('Rote Liste'!$BC1132="H",'Rote Liste'!$BC1132="V"),"",J1132)</f>
        <v>nb</v>
      </c>
      <c r="B1132" s="48" t="str">
        <f t="shared" si="18"/>
        <v/>
      </c>
      <c r="C1132" s="49" t="s">
        <v>1194</v>
      </c>
      <c r="D1132" s="50"/>
      <c r="E1132" s="51"/>
      <c r="F1132" s="52"/>
      <c r="G1132" s="53"/>
      <c r="H1132" s="53"/>
      <c r="I1132" s="54"/>
      <c r="J1132" s="54" t="str">
        <f>INDEX(ESV!$D$1:$D$567,MATCH(IF(ISNA(INDEX(KLAV!$B$2:$B$10,MATCH(IF(ISBLANK($D1132)," ",$D1132),KLAV!$A$2:$A$10,0))+INDEX(KLAV!$B$13:$B$21,MATCH(IF(ISBLANK($E1132)," ",$E1132),KLAV!$A$13:$A$21,0))+INDEX(KLAV!$B$24:$B$30,MATCH(IF(ISBLANK($F1132)," ",$F1132),KLAV!$A$24:$A$30,0))),999,INDEX(KLAV!$B$2:$B$10,MATCH(IF(ISBLANK($D1132)," ",$D1132),KLAV!$A$2:$A$10,0))+INDEX(KLAV!$B$13:$B$21,MATCH(IF(ISBLANK($E1132)," ",$E1132),KLAV!$A$13:$A$21,0))+INDEX(KLAV!$B$24:$B$30,MATCH(IF(ISBLANK($F1132)," ",$F1132),KLAV!$A$24:$A$30,0))),ESV!$E$1:$E$567,))</f>
        <v>nb</v>
      </c>
      <c r="R1132" s="42"/>
      <c r="S1132" s="42"/>
      <c r="U1132" s="43"/>
      <c r="Z1132" s="44"/>
      <c r="AA1132" s="44"/>
      <c r="AB1132" s="436"/>
      <c r="AC1132" s="437"/>
      <c r="AD1132" s="300"/>
      <c r="AE1132" s="438"/>
      <c r="AF1132" s="438"/>
      <c r="AG1132" s="438"/>
      <c r="AH1132" s="439"/>
      <c r="AI1132" s="439"/>
      <c r="AJ1132" s="439"/>
      <c r="AK1132" s="439"/>
      <c r="BD1132" s="44"/>
    </row>
    <row r="1133" spans="1:56" ht="25.5" customHeight="1" x14ac:dyDescent="0.2">
      <c r="A1133" s="32" t="str">
        <f>IF(OR('Rote Liste'!$BC1133="H",'Rote Liste'!$BC1133="V"),"",J1133)</f>
        <v>nb</v>
      </c>
      <c r="B1133" s="48" t="str">
        <f t="shared" si="18"/>
        <v/>
      </c>
      <c r="C1133" s="49" t="s">
        <v>1195</v>
      </c>
      <c r="D1133" s="50"/>
      <c r="E1133" s="51"/>
      <c r="F1133" s="52"/>
      <c r="G1133" s="53"/>
      <c r="H1133" s="53"/>
      <c r="I1133" s="54"/>
      <c r="J1133" s="54" t="str">
        <f>INDEX(ESV!$D$1:$D$567,MATCH(IF(ISNA(INDEX(KLAV!$B$2:$B$10,MATCH(IF(ISBLANK($D1133)," ",$D1133),KLAV!$A$2:$A$10,0))+INDEX(KLAV!$B$13:$B$21,MATCH(IF(ISBLANK($E1133)," ",$E1133),KLAV!$A$13:$A$21,0))+INDEX(KLAV!$B$24:$B$30,MATCH(IF(ISBLANK($F1133)," ",$F1133),KLAV!$A$24:$A$30,0))),999,INDEX(KLAV!$B$2:$B$10,MATCH(IF(ISBLANK($D1133)," ",$D1133),KLAV!$A$2:$A$10,0))+INDEX(KLAV!$B$13:$B$21,MATCH(IF(ISBLANK($E1133)," ",$E1133),KLAV!$A$13:$A$21,0))+INDEX(KLAV!$B$24:$B$30,MATCH(IF(ISBLANK($F1133)," ",$F1133),KLAV!$A$24:$A$30,0))),ESV!$E$1:$E$567,))</f>
        <v>nb</v>
      </c>
      <c r="R1133" s="42"/>
      <c r="S1133" s="42"/>
      <c r="U1133" s="43"/>
      <c r="Z1133" s="44"/>
      <c r="AA1133" s="44"/>
      <c r="AB1133" s="436"/>
      <c r="AC1133" s="437"/>
      <c r="AD1133" s="300"/>
      <c r="AE1133" s="438"/>
      <c r="AF1133" s="438"/>
      <c r="AG1133" s="438"/>
      <c r="AH1133" s="439"/>
      <c r="AI1133" s="439"/>
      <c r="AJ1133" s="439"/>
      <c r="AK1133" s="439"/>
      <c r="BD1133" s="44"/>
    </row>
    <row r="1134" spans="1:56" ht="25.5" customHeight="1" x14ac:dyDescent="0.2">
      <c r="A1134" s="32" t="str">
        <f>IF(OR('Rote Liste'!$BC1134="H",'Rote Liste'!$BC1134="V"),"",J1134)</f>
        <v>nb</v>
      </c>
      <c r="B1134" s="48" t="str">
        <f t="shared" ref="B1134:B1193" si="19">IF(D1134="AE?","E?",IF(D1134="AE","E",""))</f>
        <v/>
      </c>
      <c r="C1134" s="49" t="s">
        <v>3222</v>
      </c>
      <c r="D1134" s="50"/>
      <c r="E1134" s="51"/>
      <c r="F1134" s="52"/>
      <c r="G1134" s="53"/>
      <c r="H1134" s="53"/>
      <c r="I1134" s="54"/>
      <c r="J1134" s="54" t="str">
        <f>INDEX(ESV!$D$1:$D$567,MATCH(IF(ISNA(INDEX(KLAV!$B$2:$B$10,MATCH(IF(ISBLANK($D1134)," ",$D1134),KLAV!$A$2:$A$10,0))+INDEX(KLAV!$B$13:$B$21,MATCH(IF(ISBLANK($E1134)," ",$E1134),KLAV!$A$13:$A$21,0))+INDEX(KLAV!$B$24:$B$30,MATCH(IF(ISBLANK($F1134)," ",$F1134),KLAV!$A$24:$A$30,0))),999,INDEX(KLAV!$B$2:$B$10,MATCH(IF(ISBLANK($D1134)," ",$D1134),KLAV!$A$2:$A$10,0))+INDEX(KLAV!$B$13:$B$21,MATCH(IF(ISBLANK($E1134)," ",$E1134),KLAV!$A$13:$A$21,0))+INDEX(KLAV!$B$24:$B$30,MATCH(IF(ISBLANK($F1134)," ",$F1134),KLAV!$A$24:$A$30,0))),ESV!$E$1:$E$567,))</f>
        <v>nb</v>
      </c>
      <c r="R1134" s="42"/>
      <c r="S1134" s="42"/>
      <c r="U1134" s="43"/>
      <c r="Z1134" s="44"/>
      <c r="AA1134" s="44"/>
      <c r="AB1134" s="436"/>
      <c r="AC1134" s="437"/>
      <c r="AD1134" s="300"/>
      <c r="AE1134" s="438"/>
      <c r="AF1134" s="438"/>
      <c r="AG1134" s="438"/>
      <c r="AH1134" s="439"/>
      <c r="AI1134" s="439"/>
      <c r="AJ1134" s="439"/>
      <c r="AK1134" s="439"/>
      <c r="BD1134" s="44"/>
    </row>
    <row r="1135" spans="1:56" ht="25.5" customHeight="1" x14ac:dyDescent="0.2">
      <c r="A1135" s="32" t="str">
        <f>IF(OR('Rote Liste'!$BC1135="H",'Rote Liste'!$BC1135="V"),"",J1135)</f>
        <v>nb</v>
      </c>
      <c r="B1135" s="48" t="str">
        <f t="shared" si="19"/>
        <v/>
      </c>
      <c r="C1135" s="49" t="s">
        <v>3103</v>
      </c>
      <c r="D1135" s="50"/>
      <c r="E1135" s="51"/>
      <c r="F1135" s="52"/>
      <c r="G1135" s="53"/>
      <c r="H1135" s="53"/>
      <c r="I1135" s="54"/>
      <c r="J1135" s="54" t="str">
        <f>INDEX(ESV!$D$1:$D$567,MATCH(IF(ISNA(INDEX(KLAV!$B$2:$B$10,MATCH(IF(ISBLANK($D1135)," ",$D1135),KLAV!$A$2:$A$10,0))+INDEX(KLAV!$B$13:$B$21,MATCH(IF(ISBLANK($E1135)," ",$E1135),KLAV!$A$13:$A$21,0))+INDEX(KLAV!$B$24:$B$30,MATCH(IF(ISBLANK($F1135)," ",$F1135),KLAV!$A$24:$A$30,0))),999,INDEX(KLAV!$B$2:$B$10,MATCH(IF(ISBLANK($D1135)," ",$D1135),KLAV!$A$2:$A$10,0))+INDEX(KLAV!$B$13:$B$21,MATCH(IF(ISBLANK($E1135)," ",$E1135),KLAV!$A$13:$A$21,0))+INDEX(KLAV!$B$24:$B$30,MATCH(IF(ISBLANK($F1135)," ",$F1135),KLAV!$A$24:$A$30,0))),ESV!$E$1:$E$567,))</f>
        <v>nb</v>
      </c>
      <c r="R1135" s="42"/>
      <c r="S1135" s="42"/>
      <c r="U1135" s="43"/>
      <c r="Z1135" s="44"/>
      <c r="AA1135" s="44"/>
      <c r="AB1135" s="436"/>
      <c r="AC1135" s="437"/>
      <c r="AD1135" s="300"/>
      <c r="AE1135" s="438"/>
      <c r="AF1135" s="438"/>
      <c r="AG1135" s="438"/>
      <c r="AH1135" s="439"/>
      <c r="AI1135" s="439"/>
      <c r="AJ1135" s="439"/>
      <c r="AK1135" s="439"/>
      <c r="BD1135" s="44"/>
    </row>
    <row r="1136" spans="1:56" ht="25.5" customHeight="1" x14ac:dyDescent="0.2">
      <c r="A1136" s="32" t="str">
        <f>IF(OR('Rote Liste'!$BC1136="H",'Rote Liste'!$BC1136="V"),"",J1136)</f>
        <v>nb</v>
      </c>
      <c r="B1136" s="48" t="str">
        <f t="shared" si="19"/>
        <v/>
      </c>
      <c r="C1136" s="49" t="s">
        <v>1196</v>
      </c>
      <c r="D1136" s="50"/>
      <c r="E1136" s="51"/>
      <c r="F1136" s="52"/>
      <c r="G1136" s="53"/>
      <c r="H1136" s="53"/>
      <c r="I1136" s="54"/>
      <c r="J1136" s="54" t="str">
        <f>INDEX(ESV!$D$1:$D$567,MATCH(IF(ISNA(INDEX(KLAV!$B$2:$B$10,MATCH(IF(ISBLANK($D1136)," ",$D1136),KLAV!$A$2:$A$10,0))+INDEX(KLAV!$B$13:$B$21,MATCH(IF(ISBLANK($E1136)," ",$E1136),KLAV!$A$13:$A$21,0))+INDEX(KLAV!$B$24:$B$30,MATCH(IF(ISBLANK($F1136)," ",$F1136),KLAV!$A$24:$A$30,0))),999,INDEX(KLAV!$B$2:$B$10,MATCH(IF(ISBLANK($D1136)," ",$D1136),KLAV!$A$2:$A$10,0))+INDEX(KLAV!$B$13:$B$21,MATCH(IF(ISBLANK($E1136)," ",$E1136),KLAV!$A$13:$A$21,0))+INDEX(KLAV!$B$24:$B$30,MATCH(IF(ISBLANK($F1136)," ",$F1136),KLAV!$A$24:$A$30,0))),ESV!$E$1:$E$567,))</f>
        <v>nb</v>
      </c>
      <c r="R1136" s="42"/>
      <c r="S1136" s="42"/>
      <c r="U1136" s="43"/>
      <c r="Z1136" s="44"/>
      <c r="AA1136" s="44"/>
      <c r="AB1136" s="436"/>
      <c r="AC1136" s="437"/>
      <c r="AD1136" s="300"/>
      <c r="AE1136" s="438"/>
      <c r="AF1136" s="438"/>
      <c r="AG1136" s="438"/>
      <c r="AH1136" s="439"/>
      <c r="AI1136" s="439"/>
      <c r="AJ1136" s="439"/>
      <c r="AK1136" s="439"/>
      <c r="BD1136" s="44"/>
    </row>
    <row r="1137" spans="1:56" ht="25.5" customHeight="1" x14ac:dyDescent="0.2">
      <c r="A1137" s="32" t="str">
        <f>IF(OR('Rote Liste'!$BC1137="H",'Rote Liste'!$BC1137="V"),"",J1137)</f>
        <v>nb</v>
      </c>
      <c r="B1137" s="48" t="str">
        <f>IF(D1137="AE?","E?",IF(D1137="AE","E",""))</f>
        <v/>
      </c>
      <c r="C1137" s="49" t="s">
        <v>3150</v>
      </c>
      <c r="D1137" s="50"/>
      <c r="E1137" s="51"/>
      <c r="F1137" s="52"/>
      <c r="G1137" s="53"/>
      <c r="H1137" s="53"/>
      <c r="I1137" s="54"/>
      <c r="J1137" s="54" t="str">
        <f>INDEX(ESV!$D$1:$D$567,MATCH(IF(ISNA(INDEX(KLAV!$B$2:$B$10,MATCH(IF(ISBLANK($D1137)," ",$D1137),KLAV!$A$2:$A$10,0))+INDEX(KLAV!$B$13:$B$21,MATCH(IF(ISBLANK($E1137)," ",$E1137),KLAV!$A$13:$A$21,0))+INDEX(KLAV!$B$24:$B$30,MATCH(IF(ISBLANK($F1137)," ",$F1137),KLAV!$A$24:$A$30,0))),999,INDEX(KLAV!$B$2:$B$10,MATCH(IF(ISBLANK($D1137)," ",$D1137),KLAV!$A$2:$A$10,0))+INDEX(KLAV!$B$13:$B$21,MATCH(IF(ISBLANK($E1137)," ",$E1137),KLAV!$A$13:$A$21,0))+INDEX(KLAV!$B$24:$B$30,MATCH(IF(ISBLANK($F1137)," ",$F1137),KLAV!$A$24:$A$30,0))),ESV!$E$1:$E$567,))</f>
        <v>nb</v>
      </c>
      <c r="R1137" s="42"/>
      <c r="S1137" s="42"/>
      <c r="U1137" s="43"/>
      <c r="Z1137" s="44"/>
      <c r="AA1137" s="44"/>
      <c r="AB1137" s="436"/>
      <c r="AC1137" s="437"/>
      <c r="AD1137" s="300"/>
      <c r="AE1137" s="438"/>
      <c r="AF1137" s="438"/>
      <c r="AG1137" s="438"/>
      <c r="AH1137" s="439"/>
      <c r="AI1137" s="439"/>
      <c r="AJ1137" s="439"/>
      <c r="AK1137" s="439"/>
      <c r="BD1137" s="44"/>
    </row>
    <row r="1138" spans="1:56" ht="25.5" customHeight="1" x14ac:dyDescent="0.2">
      <c r="A1138" s="32" t="str">
        <f>IF(OR('Rote Liste'!$BC1138="H",'Rote Liste'!$BC1138="V"),"",J1138)</f>
        <v>nb</v>
      </c>
      <c r="B1138" s="48" t="str">
        <f t="shared" si="19"/>
        <v/>
      </c>
      <c r="C1138" s="49" t="s">
        <v>3149</v>
      </c>
      <c r="D1138" s="50"/>
      <c r="E1138" s="51"/>
      <c r="F1138" s="52"/>
      <c r="G1138" s="53"/>
      <c r="H1138" s="53"/>
      <c r="I1138" s="54"/>
      <c r="J1138" s="54" t="str">
        <f>INDEX(ESV!$D$1:$D$567,MATCH(IF(ISNA(INDEX(KLAV!$B$2:$B$10,MATCH(IF(ISBLANK($D1138)," ",$D1138),KLAV!$A$2:$A$10,0))+INDEX(KLAV!$B$13:$B$21,MATCH(IF(ISBLANK($E1138)," ",$E1138),KLAV!$A$13:$A$21,0))+INDEX(KLAV!$B$24:$B$30,MATCH(IF(ISBLANK($F1138)," ",$F1138),KLAV!$A$24:$A$30,0))),999,INDEX(KLAV!$B$2:$B$10,MATCH(IF(ISBLANK($D1138)," ",$D1138),KLAV!$A$2:$A$10,0))+INDEX(KLAV!$B$13:$B$21,MATCH(IF(ISBLANK($E1138)," ",$E1138),KLAV!$A$13:$A$21,0))+INDEX(KLAV!$B$24:$B$30,MATCH(IF(ISBLANK($F1138)," ",$F1138),KLAV!$A$24:$A$30,0))),ESV!$E$1:$E$567,))</f>
        <v>nb</v>
      </c>
      <c r="R1138" s="42"/>
      <c r="S1138" s="42"/>
      <c r="U1138" s="43"/>
      <c r="Z1138" s="44"/>
      <c r="AA1138" s="44"/>
      <c r="AB1138" s="436"/>
      <c r="AC1138" s="437"/>
      <c r="AD1138" s="300"/>
      <c r="AE1138" s="438"/>
      <c r="AF1138" s="438"/>
      <c r="AG1138" s="438"/>
      <c r="AH1138" s="439"/>
      <c r="AI1138" s="439"/>
      <c r="AJ1138" s="439"/>
      <c r="AK1138" s="439"/>
      <c r="BD1138" s="44"/>
    </row>
    <row r="1139" spans="1:56" ht="25.5" customHeight="1" x14ac:dyDescent="0.2">
      <c r="A1139" s="32" t="str">
        <f>IF(OR('Rote Liste'!$BC1139="H",'Rote Liste'!$BC1139="V"),"",J1139)</f>
        <v>nb</v>
      </c>
      <c r="B1139" s="48" t="str">
        <f t="shared" si="19"/>
        <v/>
      </c>
      <c r="C1139" s="49" t="s">
        <v>1197</v>
      </c>
      <c r="D1139" s="50"/>
      <c r="E1139" s="51"/>
      <c r="F1139" s="52"/>
      <c r="G1139" s="53"/>
      <c r="H1139" s="53"/>
      <c r="I1139" s="54"/>
      <c r="J1139" s="54" t="str">
        <f>INDEX(ESV!$D$1:$D$567,MATCH(IF(ISNA(INDEX(KLAV!$B$2:$B$10,MATCH(IF(ISBLANK($D1139)," ",$D1139),KLAV!$A$2:$A$10,0))+INDEX(KLAV!$B$13:$B$21,MATCH(IF(ISBLANK($E1139)," ",$E1139),KLAV!$A$13:$A$21,0))+INDEX(KLAV!$B$24:$B$30,MATCH(IF(ISBLANK($F1139)," ",$F1139),KLAV!$A$24:$A$30,0))),999,INDEX(KLAV!$B$2:$B$10,MATCH(IF(ISBLANK($D1139)," ",$D1139),KLAV!$A$2:$A$10,0))+INDEX(KLAV!$B$13:$B$21,MATCH(IF(ISBLANK($E1139)," ",$E1139),KLAV!$A$13:$A$21,0))+INDEX(KLAV!$B$24:$B$30,MATCH(IF(ISBLANK($F1139)," ",$F1139),KLAV!$A$24:$A$30,0))),ESV!$E$1:$E$567,))</f>
        <v>nb</v>
      </c>
      <c r="R1139" s="42"/>
      <c r="S1139" s="42"/>
      <c r="U1139" s="43"/>
      <c r="Z1139" s="44"/>
      <c r="AA1139" s="44"/>
      <c r="AB1139" s="436"/>
      <c r="AC1139" s="437"/>
      <c r="AD1139" s="300"/>
      <c r="AE1139" s="438"/>
      <c r="AF1139" s="438"/>
      <c r="AG1139" s="438"/>
      <c r="AH1139" s="439"/>
      <c r="AI1139" s="439"/>
      <c r="AJ1139" s="439"/>
      <c r="AK1139" s="439"/>
      <c r="BD1139" s="44"/>
    </row>
    <row r="1140" spans="1:56" ht="25.5" customHeight="1" x14ac:dyDescent="0.2">
      <c r="A1140" s="32" t="str">
        <f>IF(OR('Rote Liste'!$BC1140="H",'Rote Liste'!$BC1140="V"),"",J1140)</f>
        <v>nb</v>
      </c>
      <c r="B1140" s="48" t="str">
        <f t="shared" si="19"/>
        <v/>
      </c>
      <c r="C1140" s="49" t="s">
        <v>1198</v>
      </c>
      <c r="D1140" s="50"/>
      <c r="E1140" s="51"/>
      <c r="F1140" s="52"/>
      <c r="G1140" s="53"/>
      <c r="H1140" s="53"/>
      <c r="I1140" s="54"/>
      <c r="J1140" s="54" t="str">
        <f>INDEX(ESV!$D$1:$D$567,MATCH(IF(ISNA(INDEX(KLAV!$B$2:$B$10,MATCH(IF(ISBLANK($D1140)," ",$D1140),KLAV!$A$2:$A$10,0))+INDEX(KLAV!$B$13:$B$21,MATCH(IF(ISBLANK($E1140)," ",$E1140),KLAV!$A$13:$A$21,0))+INDEX(KLAV!$B$24:$B$30,MATCH(IF(ISBLANK($F1140)," ",$F1140),KLAV!$A$24:$A$30,0))),999,INDEX(KLAV!$B$2:$B$10,MATCH(IF(ISBLANK($D1140)," ",$D1140),KLAV!$A$2:$A$10,0))+INDEX(KLAV!$B$13:$B$21,MATCH(IF(ISBLANK($E1140)," ",$E1140),KLAV!$A$13:$A$21,0))+INDEX(KLAV!$B$24:$B$30,MATCH(IF(ISBLANK($F1140)," ",$F1140),KLAV!$A$24:$A$30,0))),ESV!$E$1:$E$567,))</f>
        <v>nb</v>
      </c>
      <c r="R1140" s="42"/>
      <c r="S1140" s="42"/>
      <c r="U1140" s="43"/>
      <c r="Z1140" s="44"/>
      <c r="AA1140" s="44"/>
      <c r="AB1140" s="436"/>
      <c r="AC1140" s="437"/>
      <c r="AD1140" s="300"/>
      <c r="AE1140" s="438"/>
      <c r="AF1140" s="438"/>
      <c r="AG1140" s="438"/>
      <c r="AH1140" s="439"/>
      <c r="AI1140" s="439"/>
      <c r="AJ1140" s="439"/>
      <c r="AK1140" s="439"/>
      <c r="BD1140" s="44"/>
    </row>
    <row r="1141" spans="1:56" ht="25.5" customHeight="1" x14ac:dyDescent="0.2">
      <c r="A1141" s="32" t="str">
        <f>IF(OR('Rote Liste'!$BC1141="H",'Rote Liste'!$BC1141="V"),"",J1141)</f>
        <v>nb</v>
      </c>
      <c r="B1141" s="48" t="str">
        <f t="shared" si="19"/>
        <v/>
      </c>
      <c r="C1141" s="49" t="s">
        <v>3104</v>
      </c>
      <c r="D1141" s="50"/>
      <c r="E1141" s="51"/>
      <c r="F1141" s="52"/>
      <c r="G1141" s="53"/>
      <c r="H1141" s="53"/>
      <c r="I1141" s="54"/>
      <c r="J1141" s="54" t="str">
        <f>INDEX(ESV!$D$1:$D$567,MATCH(IF(ISNA(INDEX(KLAV!$B$2:$B$10,MATCH(IF(ISBLANK($D1141)," ",$D1141),KLAV!$A$2:$A$10,0))+INDEX(KLAV!$B$13:$B$21,MATCH(IF(ISBLANK($E1141)," ",$E1141),KLAV!$A$13:$A$21,0))+INDEX(KLAV!$B$24:$B$30,MATCH(IF(ISBLANK($F1141)," ",$F1141),KLAV!$A$24:$A$30,0))),999,INDEX(KLAV!$B$2:$B$10,MATCH(IF(ISBLANK($D1141)," ",$D1141),KLAV!$A$2:$A$10,0))+INDEX(KLAV!$B$13:$B$21,MATCH(IF(ISBLANK($E1141)," ",$E1141),KLAV!$A$13:$A$21,0))+INDEX(KLAV!$B$24:$B$30,MATCH(IF(ISBLANK($F1141)," ",$F1141),KLAV!$A$24:$A$30,0))),ESV!$E$1:$E$567,))</f>
        <v>nb</v>
      </c>
      <c r="R1141" s="42"/>
      <c r="S1141" s="42"/>
      <c r="U1141" s="43"/>
      <c r="Z1141" s="44"/>
      <c r="AA1141" s="44"/>
      <c r="AB1141" s="436"/>
      <c r="AC1141" s="437"/>
      <c r="AD1141" s="300"/>
      <c r="AE1141" s="438"/>
      <c r="AF1141" s="438"/>
      <c r="AG1141" s="438"/>
      <c r="AH1141" s="439"/>
      <c r="AI1141" s="439"/>
      <c r="AJ1141" s="439"/>
      <c r="AK1141" s="439"/>
      <c r="BD1141" s="44"/>
    </row>
    <row r="1142" spans="1:56" ht="25.5" customHeight="1" x14ac:dyDescent="0.2">
      <c r="A1142" s="32" t="str">
        <f>IF(OR('Rote Liste'!$BC1142="H",'Rote Liste'!$BC1142="V"),"",J1142)</f>
        <v>nb</v>
      </c>
      <c r="B1142" s="48" t="str">
        <f t="shared" si="19"/>
        <v/>
      </c>
      <c r="C1142" s="49" t="s">
        <v>3105</v>
      </c>
      <c r="D1142" s="50"/>
      <c r="E1142" s="51"/>
      <c r="F1142" s="52"/>
      <c r="G1142" s="53"/>
      <c r="H1142" s="53"/>
      <c r="I1142" s="54"/>
      <c r="J1142" s="54" t="str">
        <f>INDEX(ESV!$D$1:$D$567,MATCH(IF(ISNA(INDEX(KLAV!$B$2:$B$10,MATCH(IF(ISBLANK($D1142)," ",$D1142),KLAV!$A$2:$A$10,0))+INDEX(KLAV!$B$13:$B$21,MATCH(IF(ISBLANK($E1142)," ",$E1142),KLAV!$A$13:$A$21,0))+INDEX(KLAV!$B$24:$B$30,MATCH(IF(ISBLANK($F1142)," ",$F1142),KLAV!$A$24:$A$30,0))),999,INDEX(KLAV!$B$2:$B$10,MATCH(IF(ISBLANK($D1142)," ",$D1142),KLAV!$A$2:$A$10,0))+INDEX(KLAV!$B$13:$B$21,MATCH(IF(ISBLANK($E1142)," ",$E1142),KLAV!$A$13:$A$21,0))+INDEX(KLAV!$B$24:$B$30,MATCH(IF(ISBLANK($F1142)," ",$F1142),KLAV!$A$24:$A$30,0))),ESV!$E$1:$E$567,))</f>
        <v>nb</v>
      </c>
      <c r="R1142" s="42"/>
      <c r="S1142" s="42"/>
      <c r="U1142" s="43"/>
      <c r="Z1142" s="44"/>
      <c r="AA1142" s="44"/>
      <c r="AB1142" s="436"/>
      <c r="AC1142" s="437"/>
      <c r="AD1142" s="300"/>
      <c r="AE1142" s="438"/>
      <c r="AF1142" s="438"/>
      <c r="AG1142" s="438"/>
      <c r="AH1142" s="439"/>
      <c r="AI1142" s="439"/>
      <c r="AJ1142" s="439"/>
      <c r="AK1142" s="439"/>
      <c r="BD1142" s="44"/>
    </row>
    <row r="1143" spans="1:56" ht="25.5" customHeight="1" x14ac:dyDescent="0.2">
      <c r="A1143" s="32" t="str">
        <f>IF(OR('Rote Liste'!$BC1143="H",'Rote Liste'!$BC1143="V"),"",J1143)</f>
        <v>nb</v>
      </c>
      <c r="B1143" s="48" t="str">
        <f t="shared" si="19"/>
        <v/>
      </c>
      <c r="C1143" s="49" t="s">
        <v>1199</v>
      </c>
      <c r="D1143" s="50"/>
      <c r="E1143" s="51"/>
      <c r="F1143" s="52"/>
      <c r="G1143" s="53"/>
      <c r="H1143" s="53"/>
      <c r="I1143" s="54"/>
      <c r="J1143" s="54" t="str">
        <f>INDEX(ESV!$D$1:$D$567,MATCH(IF(ISNA(INDEX(KLAV!$B$2:$B$10,MATCH(IF(ISBLANK($D1143)," ",$D1143),KLAV!$A$2:$A$10,0))+INDEX(KLAV!$B$13:$B$21,MATCH(IF(ISBLANK($E1143)," ",$E1143),KLAV!$A$13:$A$21,0))+INDEX(KLAV!$B$24:$B$30,MATCH(IF(ISBLANK($F1143)," ",$F1143),KLAV!$A$24:$A$30,0))),999,INDEX(KLAV!$B$2:$B$10,MATCH(IF(ISBLANK($D1143)," ",$D1143),KLAV!$A$2:$A$10,0))+INDEX(KLAV!$B$13:$B$21,MATCH(IF(ISBLANK($E1143)," ",$E1143),KLAV!$A$13:$A$21,0))+INDEX(KLAV!$B$24:$B$30,MATCH(IF(ISBLANK($F1143)," ",$F1143),KLAV!$A$24:$A$30,0))),ESV!$E$1:$E$567,))</f>
        <v>nb</v>
      </c>
      <c r="R1143" s="42"/>
      <c r="S1143" s="42"/>
      <c r="U1143" s="43"/>
      <c r="Z1143" s="44"/>
      <c r="AA1143" s="44"/>
      <c r="AB1143" s="436"/>
      <c r="AC1143" s="437"/>
      <c r="AD1143" s="300"/>
      <c r="AE1143" s="438"/>
      <c r="AF1143" s="438"/>
      <c r="AG1143" s="438"/>
      <c r="AH1143" s="439"/>
      <c r="AI1143" s="439"/>
      <c r="AJ1143" s="439"/>
      <c r="AK1143" s="439"/>
      <c r="BD1143" s="44"/>
    </row>
    <row r="1144" spans="1:56" ht="25.5" customHeight="1" x14ac:dyDescent="0.2">
      <c r="A1144" s="32" t="str">
        <f>IF(OR('Rote Liste'!$BC1144="H",'Rote Liste'!$BC1144="V"),"",J1144)</f>
        <v>nb</v>
      </c>
      <c r="B1144" s="48" t="str">
        <f t="shared" si="19"/>
        <v/>
      </c>
      <c r="C1144" s="49" t="s">
        <v>3106</v>
      </c>
      <c r="D1144" s="50"/>
      <c r="E1144" s="51"/>
      <c r="F1144" s="52"/>
      <c r="G1144" s="53"/>
      <c r="H1144" s="53"/>
      <c r="I1144" s="54"/>
      <c r="J1144" s="54" t="str">
        <f>INDEX(ESV!$D$1:$D$567,MATCH(IF(ISNA(INDEX(KLAV!$B$2:$B$10,MATCH(IF(ISBLANK($D1144)," ",$D1144),KLAV!$A$2:$A$10,0))+INDEX(KLAV!$B$13:$B$21,MATCH(IF(ISBLANK($E1144)," ",$E1144),KLAV!$A$13:$A$21,0))+INDEX(KLAV!$B$24:$B$30,MATCH(IF(ISBLANK($F1144)," ",$F1144),KLAV!$A$24:$A$30,0))),999,INDEX(KLAV!$B$2:$B$10,MATCH(IF(ISBLANK($D1144)," ",$D1144),KLAV!$A$2:$A$10,0))+INDEX(KLAV!$B$13:$B$21,MATCH(IF(ISBLANK($E1144)," ",$E1144),KLAV!$A$13:$A$21,0))+INDEX(KLAV!$B$24:$B$30,MATCH(IF(ISBLANK($F1144)," ",$F1144),KLAV!$A$24:$A$30,0))),ESV!$E$1:$E$567,))</f>
        <v>nb</v>
      </c>
      <c r="R1144" s="42"/>
      <c r="S1144" s="42"/>
      <c r="U1144" s="43"/>
      <c r="Z1144" s="44"/>
      <c r="AA1144" s="44"/>
      <c r="AB1144" s="436"/>
      <c r="AC1144" s="437"/>
      <c r="AD1144" s="300"/>
      <c r="AE1144" s="438"/>
      <c r="AF1144" s="438"/>
      <c r="AG1144" s="438"/>
      <c r="AH1144" s="439"/>
      <c r="AI1144" s="439"/>
      <c r="AJ1144" s="439"/>
      <c r="AK1144" s="439"/>
      <c r="BD1144" s="44"/>
    </row>
    <row r="1145" spans="1:56" ht="25.5" customHeight="1" x14ac:dyDescent="0.2">
      <c r="A1145" s="32" t="str">
        <f>IF(OR('Rote Liste'!$BC1145="H",'Rote Liste'!$BC1145="V"),"",J1145)</f>
        <v>nb</v>
      </c>
      <c r="B1145" s="48" t="str">
        <f>IF(D1145="AE?","E?",IF(D1145="AE","E",""))</f>
        <v/>
      </c>
      <c r="C1145" s="49" t="s">
        <v>3157</v>
      </c>
      <c r="D1145" s="50"/>
      <c r="E1145" s="51"/>
      <c r="F1145" s="52"/>
      <c r="G1145" s="53"/>
      <c r="H1145" s="53"/>
      <c r="I1145" s="54"/>
      <c r="J1145" s="54" t="str">
        <f>INDEX(ESV!$D$1:$D$567,MATCH(IF(ISNA(INDEX(KLAV!$B$2:$B$10,MATCH(IF(ISBLANK($D1145)," ",$D1145),KLAV!$A$2:$A$10,0))+INDEX(KLAV!$B$13:$B$21,MATCH(IF(ISBLANK($E1145)," ",$E1145),KLAV!$A$13:$A$21,0))+INDEX(KLAV!$B$24:$B$30,MATCH(IF(ISBLANK($F1145)," ",$F1145),KLAV!$A$24:$A$30,0))),999,INDEX(KLAV!$B$2:$B$10,MATCH(IF(ISBLANK($D1145)," ",$D1145),KLAV!$A$2:$A$10,0))+INDEX(KLAV!$B$13:$B$21,MATCH(IF(ISBLANK($E1145)," ",$E1145),KLAV!$A$13:$A$21,0))+INDEX(KLAV!$B$24:$B$30,MATCH(IF(ISBLANK($F1145)," ",$F1145),KLAV!$A$24:$A$30,0))),ESV!$E$1:$E$567,))</f>
        <v>nb</v>
      </c>
      <c r="R1145" s="42"/>
      <c r="S1145" s="42"/>
      <c r="U1145" s="43"/>
      <c r="Z1145" s="44"/>
      <c r="AA1145" s="44"/>
      <c r="AB1145" s="436"/>
      <c r="AC1145" s="437"/>
      <c r="AD1145" s="300"/>
      <c r="AE1145" s="438"/>
      <c r="AF1145" s="438"/>
      <c r="AG1145" s="438"/>
      <c r="AH1145" s="439"/>
      <c r="AI1145" s="439"/>
      <c r="AJ1145" s="439"/>
      <c r="AK1145" s="439"/>
      <c r="BD1145" s="44"/>
    </row>
    <row r="1146" spans="1:56" ht="25.5" customHeight="1" x14ac:dyDescent="0.2">
      <c r="A1146" s="32" t="str">
        <f>IF(OR('Rote Liste'!$BC1146="H",'Rote Liste'!$BC1146="V"),"",J1146)</f>
        <v>nb</v>
      </c>
      <c r="B1146" s="48" t="str">
        <f t="shared" si="19"/>
        <v/>
      </c>
      <c r="C1146" s="49" t="s">
        <v>1200</v>
      </c>
      <c r="D1146" s="50"/>
      <c r="E1146" s="51"/>
      <c r="F1146" s="52"/>
      <c r="G1146" s="53"/>
      <c r="H1146" s="53"/>
      <c r="I1146" s="54"/>
      <c r="J1146" s="54" t="str">
        <f>INDEX(ESV!$D$1:$D$567,MATCH(IF(ISNA(INDEX(KLAV!$B$2:$B$10,MATCH(IF(ISBLANK($D1146)," ",$D1146),KLAV!$A$2:$A$10,0))+INDEX(KLAV!$B$13:$B$21,MATCH(IF(ISBLANK($E1146)," ",$E1146),KLAV!$A$13:$A$21,0))+INDEX(KLAV!$B$24:$B$30,MATCH(IF(ISBLANK($F1146)," ",$F1146),KLAV!$A$24:$A$30,0))),999,INDEX(KLAV!$B$2:$B$10,MATCH(IF(ISBLANK($D1146)," ",$D1146),KLAV!$A$2:$A$10,0))+INDEX(KLAV!$B$13:$B$21,MATCH(IF(ISBLANK($E1146)," ",$E1146),KLAV!$A$13:$A$21,0))+INDEX(KLAV!$B$24:$B$30,MATCH(IF(ISBLANK($F1146)," ",$F1146),KLAV!$A$24:$A$30,0))),ESV!$E$1:$E$567,))</f>
        <v>nb</v>
      </c>
      <c r="R1146" s="42"/>
      <c r="S1146" s="42"/>
      <c r="U1146" s="43"/>
      <c r="Z1146" s="44"/>
      <c r="AA1146" s="44"/>
      <c r="AB1146" s="436"/>
      <c r="AC1146" s="437"/>
      <c r="AD1146" s="300"/>
      <c r="AE1146" s="438"/>
      <c r="AF1146" s="438"/>
      <c r="AG1146" s="438"/>
      <c r="AH1146" s="439"/>
      <c r="AI1146" s="439"/>
      <c r="AJ1146" s="439"/>
      <c r="AK1146" s="439"/>
      <c r="BD1146" s="44"/>
    </row>
    <row r="1147" spans="1:56" ht="25.5" customHeight="1" x14ac:dyDescent="0.2">
      <c r="A1147" s="32" t="str">
        <f>IF(OR('Rote Liste'!$BC1147="H",'Rote Liste'!$BC1147="V"),"",J1147)</f>
        <v>nb</v>
      </c>
      <c r="B1147" s="48" t="str">
        <f t="shared" si="19"/>
        <v/>
      </c>
      <c r="C1147" s="49" t="s">
        <v>3107</v>
      </c>
      <c r="D1147" s="50"/>
      <c r="E1147" s="51"/>
      <c r="F1147" s="52"/>
      <c r="G1147" s="53"/>
      <c r="H1147" s="53"/>
      <c r="I1147" s="54"/>
      <c r="J1147" s="54" t="str">
        <f>INDEX(ESV!$D$1:$D$567,MATCH(IF(ISNA(INDEX(KLAV!$B$2:$B$10,MATCH(IF(ISBLANK($D1147)," ",$D1147),KLAV!$A$2:$A$10,0))+INDEX(KLAV!$B$13:$B$21,MATCH(IF(ISBLANK($E1147)," ",$E1147),KLAV!$A$13:$A$21,0))+INDEX(KLAV!$B$24:$B$30,MATCH(IF(ISBLANK($F1147)," ",$F1147),KLAV!$A$24:$A$30,0))),999,INDEX(KLAV!$B$2:$B$10,MATCH(IF(ISBLANK($D1147)," ",$D1147),KLAV!$A$2:$A$10,0))+INDEX(KLAV!$B$13:$B$21,MATCH(IF(ISBLANK($E1147)," ",$E1147),KLAV!$A$13:$A$21,0))+INDEX(KLAV!$B$24:$B$30,MATCH(IF(ISBLANK($F1147)," ",$F1147),KLAV!$A$24:$A$30,0))),ESV!$E$1:$E$567,))</f>
        <v>nb</v>
      </c>
      <c r="R1147" s="42"/>
      <c r="S1147" s="42"/>
      <c r="U1147" s="43"/>
      <c r="Z1147" s="44"/>
      <c r="AA1147" s="44"/>
      <c r="AB1147" s="436"/>
      <c r="AC1147" s="437"/>
      <c r="AD1147" s="300"/>
      <c r="AE1147" s="438"/>
      <c r="AF1147" s="438"/>
      <c r="AG1147" s="438"/>
      <c r="AH1147" s="439"/>
      <c r="AI1147" s="439"/>
      <c r="AJ1147" s="439"/>
      <c r="AK1147" s="439"/>
      <c r="BD1147" s="44"/>
    </row>
    <row r="1148" spans="1:56" ht="25.5" customHeight="1" x14ac:dyDescent="0.2">
      <c r="A1148" s="32" t="str">
        <f>IF(OR('Rote Liste'!$BC1148="H",'Rote Liste'!$BC1148="V"),"",J1148)</f>
        <v>nb</v>
      </c>
      <c r="B1148" s="48" t="str">
        <f t="shared" si="19"/>
        <v/>
      </c>
      <c r="C1148" s="49" t="s">
        <v>1201</v>
      </c>
      <c r="D1148" s="50"/>
      <c r="E1148" s="51"/>
      <c r="F1148" s="52"/>
      <c r="G1148" s="53"/>
      <c r="H1148" s="53"/>
      <c r="I1148" s="54"/>
      <c r="J1148" s="54" t="str">
        <f>INDEX(ESV!$D$1:$D$567,MATCH(IF(ISNA(INDEX(KLAV!$B$2:$B$10,MATCH(IF(ISBLANK($D1148)," ",$D1148),KLAV!$A$2:$A$10,0))+INDEX(KLAV!$B$13:$B$21,MATCH(IF(ISBLANK($E1148)," ",$E1148),KLAV!$A$13:$A$21,0))+INDEX(KLAV!$B$24:$B$30,MATCH(IF(ISBLANK($F1148)," ",$F1148),KLAV!$A$24:$A$30,0))),999,INDEX(KLAV!$B$2:$B$10,MATCH(IF(ISBLANK($D1148)," ",$D1148),KLAV!$A$2:$A$10,0))+INDEX(KLAV!$B$13:$B$21,MATCH(IF(ISBLANK($E1148)," ",$E1148),KLAV!$A$13:$A$21,0))+INDEX(KLAV!$B$24:$B$30,MATCH(IF(ISBLANK($F1148)," ",$F1148),KLAV!$A$24:$A$30,0))),ESV!$E$1:$E$567,))</f>
        <v>nb</v>
      </c>
      <c r="R1148" s="42"/>
      <c r="S1148" s="42"/>
      <c r="U1148" s="43"/>
      <c r="Z1148" s="44"/>
      <c r="AA1148" s="44"/>
      <c r="AB1148" s="436"/>
      <c r="AC1148" s="437"/>
      <c r="AD1148" s="300"/>
      <c r="AE1148" s="438"/>
      <c r="AF1148" s="438"/>
      <c r="AG1148" s="438"/>
      <c r="AH1148" s="439"/>
      <c r="AI1148" s="439"/>
      <c r="AJ1148" s="439"/>
      <c r="AK1148" s="439"/>
      <c r="BD1148" s="44"/>
    </row>
    <row r="1149" spans="1:56" ht="25.5" customHeight="1" x14ac:dyDescent="0.2">
      <c r="A1149" s="32" t="str">
        <f>IF(OR('Rote Liste'!$BC1149="H",'Rote Liste'!$BC1149="V"),"",J1149)</f>
        <v>nb</v>
      </c>
      <c r="B1149" s="48" t="str">
        <f t="shared" si="19"/>
        <v/>
      </c>
      <c r="C1149" s="49" t="s">
        <v>1202</v>
      </c>
      <c r="D1149" s="50"/>
      <c r="E1149" s="51"/>
      <c r="F1149" s="52"/>
      <c r="G1149" s="53"/>
      <c r="H1149" s="53"/>
      <c r="I1149" s="54"/>
      <c r="J1149" s="54" t="str">
        <f>INDEX(ESV!$D$1:$D$567,MATCH(IF(ISNA(INDEX(KLAV!$B$2:$B$10,MATCH(IF(ISBLANK($D1149)," ",$D1149),KLAV!$A$2:$A$10,0))+INDEX(KLAV!$B$13:$B$21,MATCH(IF(ISBLANK($E1149)," ",$E1149),KLAV!$A$13:$A$21,0))+INDEX(KLAV!$B$24:$B$30,MATCH(IF(ISBLANK($F1149)," ",$F1149),KLAV!$A$24:$A$30,0))),999,INDEX(KLAV!$B$2:$B$10,MATCH(IF(ISBLANK($D1149)," ",$D1149),KLAV!$A$2:$A$10,0))+INDEX(KLAV!$B$13:$B$21,MATCH(IF(ISBLANK($E1149)," ",$E1149),KLAV!$A$13:$A$21,0))+INDEX(KLAV!$B$24:$B$30,MATCH(IF(ISBLANK($F1149)," ",$F1149),KLAV!$A$24:$A$30,0))),ESV!$E$1:$E$567,))</f>
        <v>nb</v>
      </c>
      <c r="R1149" s="42"/>
      <c r="S1149" s="42"/>
      <c r="U1149" s="43"/>
      <c r="Z1149" s="44"/>
      <c r="AA1149" s="44"/>
      <c r="AB1149" s="436"/>
      <c r="AC1149" s="437"/>
      <c r="AD1149" s="300"/>
      <c r="AE1149" s="438"/>
      <c r="AF1149" s="438"/>
      <c r="AG1149" s="438"/>
      <c r="AH1149" s="439"/>
      <c r="AI1149" s="439"/>
      <c r="AJ1149" s="439"/>
      <c r="AK1149" s="439"/>
      <c r="BD1149" s="44"/>
    </row>
    <row r="1150" spans="1:56" ht="25.5" customHeight="1" x14ac:dyDescent="0.2">
      <c r="A1150" s="32" t="str">
        <f>IF(OR('Rote Liste'!$BC1150="H",'Rote Liste'!$BC1150="V"),"",J1150)</f>
        <v>nb</v>
      </c>
      <c r="B1150" s="48" t="str">
        <f t="shared" si="19"/>
        <v/>
      </c>
      <c r="C1150" s="49" t="s">
        <v>1203</v>
      </c>
      <c r="D1150" s="50"/>
      <c r="E1150" s="51"/>
      <c r="F1150" s="52"/>
      <c r="G1150" s="53"/>
      <c r="H1150" s="53"/>
      <c r="I1150" s="54"/>
      <c r="J1150" s="54" t="str">
        <f>INDEX(ESV!$D$1:$D$567,MATCH(IF(ISNA(INDEX(KLAV!$B$2:$B$10,MATCH(IF(ISBLANK($D1150)," ",$D1150),KLAV!$A$2:$A$10,0))+INDEX(KLAV!$B$13:$B$21,MATCH(IF(ISBLANK($E1150)," ",$E1150),KLAV!$A$13:$A$21,0))+INDEX(KLAV!$B$24:$B$30,MATCH(IF(ISBLANK($F1150)," ",$F1150),KLAV!$A$24:$A$30,0))),999,INDEX(KLAV!$B$2:$B$10,MATCH(IF(ISBLANK($D1150)," ",$D1150),KLAV!$A$2:$A$10,0))+INDEX(KLAV!$B$13:$B$21,MATCH(IF(ISBLANK($E1150)," ",$E1150),KLAV!$A$13:$A$21,0))+INDEX(KLAV!$B$24:$B$30,MATCH(IF(ISBLANK($F1150)," ",$F1150),KLAV!$A$24:$A$30,0))),ESV!$E$1:$E$567,))</f>
        <v>nb</v>
      </c>
      <c r="R1150" s="42"/>
      <c r="S1150" s="42"/>
      <c r="U1150" s="43"/>
      <c r="Z1150" s="44"/>
      <c r="AA1150" s="44"/>
      <c r="AB1150" s="436"/>
      <c r="AC1150" s="437"/>
      <c r="AD1150" s="300"/>
      <c r="AE1150" s="438"/>
      <c r="AF1150" s="438"/>
      <c r="AG1150" s="438"/>
      <c r="AH1150" s="439"/>
      <c r="AI1150" s="439"/>
      <c r="AJ1150" s="439"/>
      <c r="AK1150" s="439"/>
      <c r="BD1150" s="44"/>
    </row>
    <row r="1151" spans="1:56" ht="25.5" customHeight="1" x14ac:dyDescent="0.2">
      <c r="A1151" s="32" t="str">
        <f>IF(OR('Rote Liste'!$BC1151="H",'Rote Liste'!$BC1151="V"),"",J1151)</f>
        <v>nb</v>
      </c>
      <c r="B1151" s="48" t="str">
        <f>IF(D1151="AE?","E?",IF(D1151="AE","E",""))</f>
        <v/>
      </c>
      <c r="C1151" s="49" t="s">
        <v>3151</v>
      </c>
      <c r="D1151" s="50"/>
      <c r="E1151" s="51"/>
      <c r="F1151" s="52"/>
      <c r="G1151" s="53"/>
      <c r="H1151" s="53"/>
      <c r="I1151" s="54"/>
      <c r="J1151" s="54" t="str">
        <f>INDEX(ESV!$D$1:$D$567,MATCH(IF(ISNA(INDEX(KLAV!$B$2:$B$10,MATCH(IF(ISBLANK($D1151)," ",$D1151),KLAV!$A$2:$A$10,0))+INDEX(KLAV!$B$13:$B$21,MATCH(IF(ISBLANK($E1151)," ",$E1151),KLAV!$A$13:$A$21,0))+INDEX(KLAV!$B$24:$B$30,MATCH(IF(ISBLANK($F1151)," ",$F1151),KLAV!$A$24:$A$30,0))),999,INDEX(KLAV!$B$2:$B$10,MATCH(IF(ISBLANK($D1151)," ",$D1151),KLAV!$A$2:$A$10,0))+INDEX(KLAV!$B$13:$B$21,MATCH(IF(ISBLANK($E1151)," ",$E1151),KLAV!$A$13:$A$21,0))+INDEX(KLAV!$B$24:$B$30,MATCH(IF(ISBLANK($F1151)," ",$F1151),KLAV!$A$24:$A$30,0))),ESV!$E$1:$E$567,))</f>
        <v>nb</v>
      </c>
      <c r="R1151" s="42"/>
      <c r="S1151" s="42"/>
      <c r="U1151" s="43"/>
      <c r="Z1151" s="44"/>
      <c r="AA1151" s="44"/>
      <c r="AB1151" s="436"/>
      <c r="AC1151" s="437"/>
      <c r="AD1151" s="300"/>
      <c r="AE1151" s="438"/>
      <c r="AF1151" s="438"/>
      <c r="AG1151" s="438"/>
      <c r="AH1151" s="439"/>
      <c r="AI1151" s="439"/>
      <c r="AJ1151" s="439"/>
      <c r="AK1151" s="439"/>
      <c r="BD1151" s="44"/>
    </row>
    <row r="1152" spans="1:56" ht="25.5" customHeight="1" x14ac:dyDescent="0.2">
      <c r="A1152" s="32" t="str">
        <f>IF(OR('Rote Liste'!$BC1152="H",'Rote Liste'!$BC1152="V"),"",J1152)</f>
        <v>nb</v>
      </c>
      <c r="B1152" s="48" t="str">
        <f t="shared" si="19"/>
        <v/>
      </c>
      <c r="C1152" s="49" t="s">
        <v>1204</v>
      </c>
      <c r="D1152" s="50"/>
      <c r="E1152" s="51"/>
      <c r="F1152" s="52"/>
      <c r="G1152" s="53"/>
      <c r="H1152" s="53"/>
      <c r="I1152" s="54"/>
      <c r="J1152" s="54" t="str">
        <f>INDEX(ESV!$D$1:$D$567,MATCH(IF(ISNA(INDEX(KLAV!$B$2:$B$10,MATCH(IF(ISBLANK($D1152)," ",$D1152),KLAV!$A$2:$A$10,0))+INDEX(KLAV!$B$13:$B$21,MATCH(IF(ISBLANK($E1152)," ",$E1152),KLAV!$A$13:$A$21,0))+INDEX(KLAV!$B$24:$B$30,MATCH(IF(ISBLANK($F1152)," ",$F1152),KLAV!$A$24:$A$30,0))),999,INDEX(KLAV!$B$2:$B$10,MATCH(IF(ISBLANK($D1152)," ",$D1152),KLAV!$A$2:$A$10,0))+INDEX(KLAV!$B$13:$B$21,MATCH(IF(ISBLANK($E1152)," ",$E1152),KLAV!$A$13:$A$21,0))+INDEX(KLAV!$B$24:$B$30,MATCH(IF(ISBLANK($F1152)," ",$F1152),KLAV!$A$24:$A$30,0))),ESV!$E$1:$E$567,))</f>
        <v>nb</v>
      </c>
      <c r="R1152" s="42"/>
      <c r="S1152" s="42"/>
      <c r="U1152" s="43"/>
      <c r="Z1152" s="44"/>
      <c r="AA1152" s="44"/>
      <c r="AB1152" s="436"/>
      <c r="AC1152" s="437"/>
      <c r="AD1152" s="300"/>
      <c r="AE1152" s="438"/>
      <c r="AF1152" s="438"/>
      <c r="AG1152" s="438"/>
      <c r="AH1152" s="439"/>
      <c r="AI1152" s="439"/>
      <c r="AJ1152" s="439"/>
      <c r="AK1152" s="439"/>
      <c r="BD1152" s="44"/>
    </row>
    <row r="1153" spans="1:56" ht="25.5" customHeight="1" x14ac:dyDescent="0.2">
      <c r="A1153" s="32" t="str">
        <f>IF(OR('Rote Liste'!$BC1153="H",'Rote Liste'!$BC1153="V"),"",J1153)</f>
        <v>nb</v>
      </c>
      <c r="B1153" s="48" t="str">
        <f t="shared" si="19"/>
        <v/>
      </c>
      <c r="C1153" s="49" t="s">
        <v>1205</v>
      </c>
      <c r="D1153" s="50"/>
      <c r="E1153" s="51"/>
      <c r="F1153" s="52"/>
      <c r="G1153" s="53"/>
      <c r="H1153" s="53"/>
      <c r="I1153" s="54"/>
      <c r="J1153" s="54" t="str">
        <f>INDEX(ESV!$D$1:$D$567,MATCH(IF(ISNA(INDEX(KLAV!$B$2:$B$10,MATCH(IF(ISBLANK($D1153)," ",$D1153),KLAV!$A$2:$A$10,0))+INDEX(KLAV!$B$13:$B$21,MATCH(IF(ISBLANK($E1153)," ",$E1153),KLAV!$A$13:$A$21,0))+INDEX(KLAV!$B$24:$B$30,MATCH(IF(ISBLANK($F1153)," ",$F1153),KLAV!$A$24:$A$30,0))),999,INDEX(KLAV!$B$2:$B$10,MATCH(IF(ISBLANK($D1153)," ",$D1153),KLAV!$A$2:$A$10,0))+INDEX(KLAV!$B$13:$B$21,MATCH(IF(ISBLANK($E1153)," ",$E1153),KLAV!$A$13:$A$21,0))+INDEX(KLAV!$B$24:$B$30,MATCH(IF(ISBLANK($F1153)," ",$F1153),KLAV!$A$24:$A$30,0))),ESV!$E$1:$E$567,))</f>
        <v>nb</v>
      </c>
      <c r="R1153" s="42"/>
      <c r="S1153" s="42"/>
      <c r="U1153" s="43"/>
      <c r="Z1153" s="44"/>
      <c r="AA1153" s="44"/>
      <c r="AB1153" s="436"/>
      <c r="AC1153" s="437"/>
      <c r="AD1153" s="300"/>
      <c r="AE1153" s="438"/>
      <c r="AF1153" s="438"/>
      <c r="AG1153" s="438"/>
      <c r="AH1153" s="439"/>
      <c r="AI1153" s="439"/>
      <c r="AJ1153" s="439"/>
      <c r="AK1153" s="439"/>
      <c r="BD1153" s="44"/>
    </row>
    <row r="1154" spans="1:56" ht="25.5" customHeight="1" x14ac:dyDescent="0.2">
      <c r="A1154" s="32" t="str">
        <f>IF(OR('Rote Liste'!$BC1154="H",'Rote Liste'!$BC1154="V"),"",J1154)</f>
        <v>nb</v>
      </c>
      <c r="B1154" s="48" t="str">
        <f t="shared" si="19"/>
        <v/>
      </c>
      <c r="C1154" s="49" t="s">
        <v>1206</v>
      </c>
      <c r="D1154" s="50"/>
      <c r="E1154" s="51"/>
      <c r="F1154" s="52"/>
      <c r="G1154" s="53"/>
      <c r="H1154" s="53"/>
      <c r="I1154" s="54"/>
      <c r="J1154" s="54" t="str">
        <f>INDEX(ESV!$D$1:$D$567,MATCH(IF(ISNA(INDEX(KLAV!$B$2:$B$10,MATCH(IF(ISBLANK($D1154)," ",$D1154),KLAV!$A$2:$A$10,0))+INDEX(KLAV!$B$13:$B$21,MATCH(IF(ISBLANK($E1154)," ",$E1154),KLAV!$A$13:$A$21,0))+INDEX(KLAV!$B$24:$B$30,MATCH(IF(ISBLANK($F1154)," ",$F1154),KLAV!$A$24:$A$30,0))),999,INDEX(KLAV!$B$2:$B$10,MATCH(IF(ISBLANK($D1154)," ",$D1154),KLAV!$A$2:$A$10,0))+INDEX(KLAV!$B$13:$B$21,MATCH(IF(ISBLANK($E1154)," ",$E1154),KLAV!$A$13:$A$21,0))+INDEX(KLAV!$B$24:$B$30,MATCH(IF(ISBLANK($F1154)," ",$F1154),KLAV!$A$24:$A$30,0))),ESV!$E$1:$E$567,))</f>
        <v>nb</v>
      </c>
      <c r="R1154" s="42"/>
      <c r="S1154" s="42"/>
      <c r="U1154" s="43"/>
      <c r="Z1154" s="44"/>
      <c r="AA1154" s="44"/>
      <c r="AB1154" s="436"/>
      <c r="AC1154" s="437"/>
      <c r="AD1154" s="300"/>
      <c r="AE1154" s="438"/>
      <c r="AF1154" s="438"/>
      <c r="AG1154" s="438"/>
      <c r="AH1154" s="439"/>
      <c r="AI1154" s="439"/>
      <c r="AJ1154" s="439"/>
      <c r="AK1154" s="439"/>
      <c r="BD1154" s="44"/>
    </row>
    <row r="1155" spans="1:56" ht="25.5" customHeight="1" x14ac:dyDescent="0.2">
      <c r="A1155" s="32" t="str">
        <f>IF(OR('Rote Liste'!$BC1155="H",'Rote Liste'!$BC1155="V"),"",J1155)</f>
        <v>nb</v>
      </c>
      <c r="B1155" s="48" t="str">
        <f t="shared" si="19"/>
        <v/>
      </c>
      <c r="C1155" s="49" t="s">
        <v>1207</v>
      </c>
      <c r="D1155" s="50"/>
      <c r="E1155" s="51"/>
      <c r="F1155" s="52"/>
      <c r="G1155" s="53"/>
      <c r="H1155" s="53"/>
      <c r="I1155" s="54"/>
      <c r="J1155" s="54" t="str">
        <f>INDEX(ESV!$D$1:$D$567,MATCH(IF(ISNA(INDEX(KLAV!$B$2:$B$10,MATCH(IF(ISBLANK($D1155)," ",$D1155),KLAV!$A$2:$A$10,0))+INDEX(KLAV!$B$13:$B$21,MATCH(IF(ISBLANK($E1155)," ",$E1155),KLAV!$A$13:$A$21,0))+INDEX(KLAV!$B$24:$B$30,MATCH(IF(ISBLANK($F1155)," ",$F1155),KLAV!$A$24:$A$30,0))),999,INDEX(KLAV!$B$2:$B$10,MATCH(IF(ISBLANK($D1155)," ",$D1155),KLAV!$A$2:$A$10,0))+INDEX(KLAV!$B$13:$B$21,MATCH(IF(ISBLANK($E1155)," ",$E1155),KLAV!$A$13:$A$21,0))+INDEX(KLAV!$B$24:$B$30,MATCH(IF(ISBLANK($F1155)," ",$F1155),KLAV!$A$24:$A$30,0))),ESV!$E$1:$E$567,))</f>
        <v>nb</v>
      </c>
      <c r="R1155" s="42"/>
      <c r="S1155" s="42"/>
      <c r="U1155" s="43"/>
      <c r="Z1155" s="44"/>
      <c r="AA1155" s="44"/>
      <c r="AB1155" s="436"/>
      <c r="AC1155" s="437"/>
      <c r="AD1155" s="300"/>
      <c r="AE1155" s="438"/>
      <c r="AF1155" s="438"/>
      <c r="AG1155" s="438"/>
      <c r="AH1155" s="439"/>
      <c r="AI1155" s="439"/>
      <c r="AJ1155" s="439"/>
      <c r="AK1155" s="439"/>
      <c r="BD1155" s="44"/>
    </row>
    <row r="1156" spans="1:56" ht="25.5" customHeight="1" x14ac:dyDescent="0.2">
      <c r="A1156" s="32" t="str">
        <f>IF(OR('Rote Liste'!$BC1156="H",'Rote Liste'!$BC1156="V"),"",J1156)</f>
        <v>nb</v>
      </c>
      <c r="B1156" s="48" t="str">
        <f t="shared" si="19"/>
        <v/>
      </c>
      <c r="C1156" s="49" t="s">
        <v>3152</v>
      </c>
      <c r="D1156" s="50"/>
      <c r="E1156" s="51"/>
      <c r="F1156" s="52"/>
      <c r="G1156" s="53"/>
      <c r="H1156" s="53"/>
      <c r="I1156" s="54"/>
      <c r="J1156" s="54" t="str">
        <f>INDEX(ESV!$D$1:$D$567,MATCH(IF(ISNA(INDEX(KLAV!$B$2:$B$10,MATCH(IF(ISBLANK($D1156)," ",$D1156),KLAV!$A$2:$A$10,0))+INDEX(KLAV!$B$13:$B$21,MATCH(IF(ISBLANK($E1156)," ",$E1156),KLAV!$A$13:$A$21,0))+INDEX(KLAV!$B$24:$B$30,MATCH(IF(ISBLANK($F1156)," ",$F1156),KLAV!$A$24:$A$30,0))),999,INDEX(KLAV!$B$2:$B$10,MATCH(IF(ISBLANK($D1156)," ",$D1156),KLAV!$A$2:$A$10,0))+INDEX(KLAV!$B$13:$B$21,MATCH(IF(ISBLANK($E1156)," ",$E1156),KLAV!$A$13:$A$21,0))+INDEX(KLAV!$B$24:$B$30,MATCH(IF(ISBLANK($F1156)," ",$F1156),KLAV!$A$24:$A$30,0))),ESV!$E$1:$E$567,))</f>
        <v>nb</v>
      </c>
      <c r="R1156" s="42"/>
      <c r="S1156" s="42"/>
      <c r="U1156" s="43"/>
      <c r="Z1156" s="44"/>
      <c r="AA1156" s="44"/>
      <c r="AB1156" s="436"/>
      <c r="AC1156" s="437"/>
      <c r="AD1156" s="300"/>
      <c r="AE1156" s="438"/>
      <c r="AF1156" s="438"/>
      <c r="AG1156" s="438"/>
      <c r="AH1156" s="439"/>
      <c r="AI1156" s="439"/>
      <c r="AJ1156" s="439"/>
      <c r="AK1156" s="439"/>
      <c r="BD1156" s="44"/>
    </row>
    <row r="1157" spans="1:56" ht="25.5" customHeight="1" x14ac:dyDescent="0.2">
      <c r="A1157" s="32" t="str">
        <f>IF(OR('Rote Liste'!$BC1157="H",'Rote Liste'!$BC1157="V"),"",J1157)</f>
        <v>nb</v>
      </c>
      <c r="B1157" s="48" t="str">
        <f t="shared" si="19"/>
        <v/>
      </c>
      <c r="C1157" s="49" t="s">
        <v>1208</v>
      </c>
      <c r="D1157" s="50"/>
      <c r="E1157" s="51"/>
      <c r="F1157" s="52"/>
      <c r="G1157" s="53"/>
      <c r="H1157" s="53"/>
      <c r="I1157" s="54"/>
      <c r="J1157" s="54" t="str">
        <f>INDEX(ESV!$D$1:$D$567,MATCH(IF(ISNA(INDEX(KLAV!$B$2:$B$10,MATCH(IF(ISBLANK($D1157)," ",$D1157),KLAV!$A$2:$A$10,0))+INDEX(KLAV!$B$13:$B$21,MATCH(IF(ISBLANK($E1157)," ",$E1157),KLAV!$A$13:$A$21,0))+INDEX(KLAV!$B$24:$B$30,MATCH(IF(ISBLANK($F1157)," ",$F1157),KLAV!$A$24:$A$30,0))),999,INDEX(KLAV!$B$2:$B$10,MATCH(IF(ISBLANK($D1157)," ",$D1157),KLAV!$A$2:$A$10,0))+INDEX(KLAV!$B$13:$B$21,MATCH(IF(ISBLANK($E1157)," ",$E1157),KLAV!$A$13:$A$21,0))+INDEX(KLAV!$B$24:$B$30,MATCH(IF(ISBLANK($F1157)," ",$F1157),KLAV!$A$24:$A$30,0))),ESV!$E$1:$E$567,))</f>
        <v>nb</v>
      </c>
      <c r="R1157" s="42"/>
      <c r="S1157" s="42"/>
      <c r="U1157" s="43"/>
      <c r="Z1157" s="44"/>
      <c r="AA1157" s="44"/>
      <c r="AB1157" s="436"/>
      <c r="AC1157" s="437"/>
      <c r="AD1157" s="300"/>
      <c r="AE1157" s="438"/>
      <c r="AF1157" s="438"/>
      <c r="AG1157" s="438"/>
      <c r="AH1157" s="439"/>
      <c r="AI1157" s="439"/>
      <c r="AJ1157" s="439"/>
      <c r="AK1157" s="439"/>
      <c r="BD1157" s="44"/>
    </row>
    <row r="1158" spans="1:56" ht="25.5" customHeight="1" x14ac:dyDescent="0.2">
      <c r="A1158" s="32" t="str">
        <f>IF(OR('Rote Liste'!$BC1158="H",'Rote Liste'!$BC1158="V"),"",J1158)</f>
        <v>nb</v>
      </c>
      <c r="B1158" s="48" t="str">
        <f t="shared" si="19"/>
        <v/>
      </c>
      <c r="C1158" s="49" t="s">
        <v>1209</v>
      </c>
      <c r="D1158" s="50"/>
      <c r="E1158" s="51"/>
      <c r="F1158" s="52"/>
      <c r="G1158" s="53"/>
      <c r="H1158" s="53"/>
      <c r="I1158" s="54"/>
      <c r="J1158" s="54" t="str">
        <f>INDEX(ESV!$D$1:$D$567,MATCH(IF(ISNA(INDEX(KLAV!$B$2:$B$10,MATCH(IF(ISBLANK($D1158)," ",$D1158),KLAV!$A$2:$A$10,0))+INDEX(KLAV!$B$13:$B$21,MATCH(IF(ISBLANK($E1158)," ",$E1158),KLAV!$A$13:$A$21,0))+INDEX(KLAV!$B$24:$B$30,MATCH(IF(ISBLANK($F1158)," ",$F1158),KLAV!$A$24:$A$30,0))),999,INDEX(KLAV!$B$2:$B$10,MATCH(IF(ISBLANK($D1158)," ",$D1158),KLAV!$A$2:$A$10,0))+INDEX(KLAV!$B$13:$B$21,MATCH(IF(ISBLANK($E1158)," ",$E1158),KLAV!$A$13:$A$21,0))+INDEX(KLAV!$B$24:$B$30,MATCH(IF(ISBLANK($F1158)," ",$F1158),KLAV!$A$24:$A$30,0))),ESV!$E$1:$E$567,))</f>
        <v>nb</v>
      </c>
      <c r="R1158" s="42"/>
      <c r="S1158" s="42"/>
      <c r="U1158" s="43"/>
      <c r="Z1158" s="44"/>
      <c r="AA1158" s="44"/>
      <c r="AB1158" s="436"/>
      <c r="AC1158" s="437"/>
      <c r="AD1158" s="300"/>
      <c r="AE1158" s="438"/>
      <c r="AF1158" s="438"/>
      <c r="AG1158" s="438"/>
      <c r="AH1158" s="439"/>
      <c r="AI1158" s="439"/>
      <c r="AJ1158" s="439"/>
      <c r="AK1158" s="439"/>
      <c r="BD1158" s="44"/>
    </row>
    <row r="1159" spans="1:56" ht="25.5" customHeight="1" x14ac:dyDescent="0.2">
      <c r="A1159" s="32" t="str">
        <f>IF(OR('Rote Liste'!$BC1159="H",'Rote Liste'!$BC1159="V"),"",J1159)</f>
        <v>nb</v>
      </c>
      <c r="B1159" s="48" t="str">
        <f t="shared" si="19"/>
        <v/>
      </c>
      <c r="C1159" s="49" t="s">
        <v>1210</v>
      </c>
      <c r="D1159" s="50"/>
      <c r="E1159" s="51"/>
      <c r="F1159" s="52"/>
      <c r="G1159" s="53"/>
      <c r="H1159" s="53"/>
      <c r="I1159" s="54"/>
      <c r="J1159" s="54" t="str">
        <f>INDEX(ESV!$D$1:$D$567,MATCH(IF(ISNA(INDEX(KLAV!$B$2:$B$10,MATCH(IF(ISBLANK($D1159)," ",$D1159),KLAV!$A$2:$A$10,0))+INDEX(KLAV!$B$13:$B$21,MATCH(IF(ISBLANK($E1159)," ",$E1159),KLAV!$A$13:$A$21,0))+INDEX(KLAV!$B$24:$B$30,MATCH(IF(ISBLANK($F1159)," ",$F1159),KLAV!$A$24:$A$30,0))),999,INDEX(KLAV!$B$2:$B$10,MATCH(IF(ISBLANK($D1159)," ",$D1159),KLAV!$A$2:$A$10,0))+INDEX(KLAV!$B$13:$B$21,MATCH(IF(ISBLANK($E1159)," ",$E1159),KLAV!$A$13:$A$21,0))+INDEX(KLAV!$B$24:$B$30,MATCH(IF(ISBLANK($F1159)," ",$F1159),KLAV!$A$24:$A$30,0))),ESV!$E$1:$E$567,))</f>
        <v>nb</v>
      </c>
      <c r="R1159" s="42"/>
      <c r="S1159" s="42"/>
      <c r="U1159" s="43"/>
      <c r="Z1159" s="44"/>
      <c r="AA1159" s="44"/>
      <c r="AB1159" s="436"/>
      <c r="AC1159" s="437"/>
      <c r="AD1159" s="300"/>
      <c r="AE1159" s="438"/>
      <c r="AF1159" s="438"/>
      <c r="AG1159" s="438"/>
      <c r="AH1159" s="439"/>
      <c r="AI1159" s="439"/>
      <c r="AJ1159" s="439"/>
      <c r="AK1159" s="439"/>
      <c r="BD1159" s="44"/>
    </row>
    <row r="1160" spans="1:56" ht="25.5" customHeight="1" x14ac:dyDescent="0.2">
      <c r="A1160" s="32" t="str">
        <f>IF(OR('Rote Liste'!$BC1160="H",'Rote Liste'!$BC1160="V"),"",J1160)</f>
        <v>nb</v>
      </c>
      <c r="B1160" s="48" t="str">
        <f t="shared" si="19"/>
        <v/>
      </c>
      <c r="C1160" s="49" t="s">
        <v>1211</v>
      </c>
      <c r="D1160" s="50"/>
      <c r="E1160" s="51"/>
      <c r="F1160" s="52"/>
      <c r="G1160" s="53"/>
      <c r="H1160" s="53"/>
      <c r="I1160" s="54"/>
      <c r="J1160" s="54" t="str">
        <f>INDEX(ESV!$D$1:$D$567,MATCH(IF(ISNA(INDEX(KLAV!$B$2:$B$10,MATCH(IF(ISBLANK($D1160)," ",$D1160),KLAV!$A$2:$A$10,0))+INDEX(KLAV!$B$13:$B$21,MATCH(IF(ISBLANK($E1160)," ",$E1160),KLAV!$A$13:$A$21,0))+INDEX(KLAV!$B$24:$B$30,MATCH(IF(ISBLANK($F1160)," ",$F1160),KLAV!$A$24:$A$30,0))),999,INDEX(KLAV!$B$2:$B$10,MATCH(IF(ISBLANK($D1160)," ",$D1160),KLAV!$A$2:$A$10,0))+INDEX(KLAV!$B$13:$B$21,MATCH(IF(ISBLANK($E1160)," ",$E1160),KLAV!$A$13:$A$21,0))+INDEX(KLAV!$B$24:$B$30,MATCH(IF(ISBLANK($F1160)," ",$F1160),KLAV!$A$24:$A$30,0))),ESV!$E$1:$E$567,))</f>
        <v>nb</v>
      </c>
      <c r="R1160" s="42"/>
      <c r="S1160" s="42"/>
      <c r="U1160" s="43"/>
      <c r="Z1160" s="44"/>
      <c r="AA1160" s="44"/>
      <c r="AB1160" s="436"/>
      <c r="AC1160" s="437"/>
      <c r="AD1160" s="300"/>
      <c r="AE1160" s="438"/>
      <c r="AF1160" s="438"/>
      <c r="AG1160" s="438"/>
      <c r="AH1160" s="439"/>
      <c r="AI1160" s="439"/>
      <c r="AJ1160" s="439"/>
      <c r="AK1160" s="439"/>
      <c r="BD1160" s="44"/>
    </row>
    <row r="1161" spans="1:56" ht="25.5" customHeight="1" x14ac:dyDescent="0.2">
      <c r="A1161" s="32" t="str">
        <f>IF(OR('Rote Liste'!$BC1161="H",'Rote Liste'!$BC1161="V"),"",J1161)</f>
        <v>nb</v>
      </c>
      <c r="B1161" s="48" t="str">
        <f t="shared" si="19"/>
        <v/>
      </c>
      <c r="C1161" s="49" t="s">
        <v>1212</v>
      </c>
      <c r="D1161" s="50"/>
      <c r="E1161" s="51"/>
      <c r="F1161" s="52"/>
      <c r="G1161" s="53"/>
      <c r="H1161" s="53"/>
      <c r="I1161" s="54"/>
      <c r="J1161" s="54" t="str">
        <f>INDEX(ESV!$D$1:$D$567,MATCH(IF(ISNA(INDEX(KLAV!$B$2:$B$10,MATCH(IF(ISBLANK($D1161)," ",$D1161),KLAV!$A$2:$A$10,0))+INDEX(KLAV!$B$13:$B$21,MATCH(IF(ISBLANK($E1161)," ",$E1161),KLAV!$A$13:$A$21,0))+INDEX(KLAV!$B$24:$B$30,MATCH(IF(ISBLANK($F1161)," ",$F1161),KLAV!$A$24:$A$30,0))),999,INDEX(KLAV!$B$2:$B$10,MATCH(IF(ISBLANK($D1161)," ",$D1161),KLAV!$A$2:$A$10,0))+INDEX(KLAV!$B$13:$B$21,MATCH(IF(ISBLANK($E1161)," ",$E1161),KLAV!$A$13:$A$21,0))+INDEX(KLAV!$B$24:$B$30,MATCH(IF(ISBLANK($F1161)," ",$F1161),KLAV!$A$24:$A$30,0))),ESV!$E$1:$E$567,))</f>
        <v>nb</v>
      </c>
      <c r="R1161" s="42"/>
      <c r="S1161" s="42"/>
      <c r="U1161" s="43"/>
      <c r="Z1161" s="44"/>
      <c r="AA1161" s="44"/>
      <c r="AB1161" s="436"/>
      <c r="AC1161" s="437"/>
      <c r="AD1161" s="300"/>
      <c r="AE1161" s="438"/>
      <c r="AF1161" s="438"/>
      <c r="AG1161" s="438"/>
      <c r="AH1161" s="439"/>
      <c r="AI1161" s="439"/>
      <c r="AJ1161" s="439"/>
      <c r="AK1161" s="439"/>
      <c r="BD1161" s="44"/>
    </row>
    <row r="1162" spans="1:56" ht="25.5" customHeight="1" x14ac:dyDescent="0.2">
      <c r="A1162" s="32" t="str">
        <f>IF(OR('Rote Liste'!$BC1162="H",'Rote Liste'!$BC1162="V"),"",J1162)</f>
        <v>nb</v>
      </c>
      <c r="B1162" s="48" t="str">
        <f>IF(D1162="AE?","E?",IF(D1162="AE","E",""))</f>
        <v/>
      </c>
      <c r="C1162" s="49" t="s">
        <v>3153</v>
      </c>
      <c r="D1162" s="50"/>
      <c r="E1162" s="51"/>
      <c r="F1162" s="52"/>
      <c r="G1162" s="53"/>
      <c r="H1162" s="53"/>
      <c r="I1162" s="54"/>
      <c r="J1162" s="54" t="str">
        <f>INDEX(ESV!$D$1:$D$567,MATCH(IF(ISNA(INDEX(KLAV!$B$2:$B$10,MATCH(IF(ISBLANK($D1162)," ",$D1162),KLAV!$A$2:$A$10,0))+INDEX(KLAV!$B$13:$B$21,MATCH(IF(ISBLANK($E1162)," ",$E1162),KLAV!$A$13:$A$21,0))+INDEX(KLAV!$B$24:$B$30,MATCH(IF(ISBLANK($F1162)," ",$F1162),KLAV!$A$24:$A$30,0))),999,INDEX(KLAV!$B$2:$B$10,MATCH(IF(ISBLANK($D1162)," ",$D1162),KLAV!$A$2:$A$10,0))+INDEX(KLAV!$B$13:$B$21,MATCH(IF(ISBLANK($E1162)," ",$E1162),KLAV!$A$13:$A$21,0))+INDEX(KLAV!$B$24:$B$30,MATCH(IF(ISBLANK($F1162)," ",$F1162),KLAV!$A$24:$A$30,0))),ESV!$E$1:$E$567,))</f>
        <v>nb</v>
      </c>
      <c r="R1162" s="42"/>
      <c r="S1162" s="42"/>
      <c r="U1162" s="43"/>
      <c r="Z1162" s="44"/>
      <c r="AA1162" s="44"/>
      <c r="AB1162" s="436"/>
      <c r="AC1162" s="437"/>
      <c r="AD1162" s="300"/>
      <c r="AE1162" s="438"/>
      <c r="AF1162" s="438"/>
      <c r="AG1162" s="438"/>
      <c r="AH1162" s="439"/>
      <c r="AI1162" s="439"/>
      <c r="AJ1162" s="439"/>
      <c r="AK1162" s="439"/>
      <c r="BD1162" s="44"/>
    </row>
    <row r="1163" spans="1:56" ht="25.5" customHeight="1" x14ac:dyDescent="0.2">
      <c r="A1163" s="32" t="str">
        <f>IF(OR('Rote Liste'!$BC1163="H",'Rote Liste'!$BC1163="V"),"",J1163)</f>
        <v>nb</v>
      </c>
      <c r="B1163" s="48" t="str">
        <f t="shared" si="19"/>
        <v/>
      </c>
      <c r="C1163" s="49" t="s">
        <v>1213</v>
      </c>
      <c r="D1163" s="50"/>
      <c r="E1163" s="51"/>
      <c r="F1163" s="52"/>
      <c r="G1163" s="53"/>
      <c r="H1163" s="53"/>
      <c r="I1163" s="54"/>
      <c r="J1163" s="54" t="str">
        <f>INDEX(ESV!$D$1:$D$567,MATCH(IF(ISNA(INDEX(KLAV!$B$2:$B$10,MATCH(IF(ISBLANK($D1163)," ",$D1163),KLAV!$A$2:$A$10,0))+INDEX(KLAV!$B$13:$B$21,MATCH(IF(ISBLANK($E1163)," ",$E1163),KLAV!$A$13:$A$21,0))+INDEX(KLAV!$B$24:$B$30,MATCH(IF(ISBLANK($F1163)," ",$F1163),KLAV!$A$24:$A$30,0))),999,INDEX(KLAV!$B$2:$B$10,MATCH(IF(ISBLANK($D1163)," ",$D1163),KLAV!$A$2:$A$10,0))+INDEX(KLAV!$B$13:$B$21,MATCH(IF(ISBLANK($E1163)," ",$E1163),KLAV!$A$13:$A$21,0))+INDEX(KLAV!$B$24:$B$30,MATCH(IF(ISBLANK($F1163)," ",$F1163),KLAV!$A$24:$A$30,0))),ESV!$E$1:$E$567,))</f>
        <v>nb</v>
      </c>
      <c r="R1163" s="42"/>
      <c r="S1163" s="42"/>
      <c r="U1163" s="43"/>
      <c r="Z1163" s="44"/>
      <c r="AA1163" s="44"/>
      <c r="AB1163" s="436"/>
      <c r="AC1163" s="437"/>
      <c r="AD1163" s="300"/>
      <c r="AE1163" s="438"/>
      <c r="AF1163" s="438"/>
      <c r="AG1163" s="438"/>
      <c r="AH1163" s="439"/>
      <c r="AI1163" s="439"/>
      <c r="AJ1163" s="439"/>
      <c r="AK1163" s="439"/>
      <c r="BD1163" s="44"/>
    </row>
    <row r="1164" spans="1:56" ht="25.5" customHeight="1" x14ac:dyDescent="0.2">
      <c r="A1164" s="32" t="str">
        <f>IF(OR('Rote Liste'!$BC1164="H",'Rote Liste'!$BC1164="V"),"",J1164)</f>
        <v>nb</v>
      </c>
      <c r="B1164" s="48" t="str">
        <f t="shared" si="19"/>
        <v/>
      </c>
      <c r="C1164" s="49" t="s">
        <v>1214</v>
      </c>
      <c r="D1164" s="50"/>
      <c r="E1164" s="51"/>
      <c r="F1164" s="52"/>
      <c r="G1164" s="53"/>
      <c r="H1164" s="53"/>
      <c r="I1164" s="54"/>
      <c r="J1164" s="54" t="str">
        <f>INDEX(ESV!$D$1:$D$567,MATCH(IF(ISNA(INDEX(KLAV!$B$2:$B$10,MATCH(IF(ISBLANK($D1164)," ",$D1164),KLAV!$A$2:$A$10,0))+INDEX(KLAV!$B$13:$B$21,MATCH(IF(ISBLANK($E1164)," ",$E1164),KLAV!$A$13:$A$21,0))+INDEX(KLAV!$B$24:$B$30,MATCH(IF(ISBLANK($F1164)," ",$F1164),KLAV!$A$24:$A$30,0))),999,INDEX(KLAV!$B$2:$B$10,MATCH(IF(ISBLANK($D1164)," ",$D1164),KLAV!$A$2:$A$10,0))+INDEX(KLAV!$B$13:$B$21,MATCH(IF(ISBLANK($E1164)," ",$E1164),KLAV!$A$13:$A$21,0))+INDEX(KLAV!$B$24:$B$30,MATCH(IF(ISBLANK($F1164)," ",$F1164),KLAV!$A$24:$A$30,0))),ESV!$E$1:$E$567,))</f>
        <v>nb</v>
      </c>
      <c r="R1164" s="42"/>
      <c r="S1164" s="42"/>
      <c r="U1164" s="43"/>
      <c r="Z1164" s="44"/>
      <c r="AA1164" s="44"/>
      <c r="AB1164" s="436"/>
      <c r="AC1164" s="437"/>
      <c r="AD1164" s="300"/>
      <c r="AE1164" s="438"/>
      <c r="AF1164" s="438"/>
      <c r="AG1164" s="438"/>
      <c r="AH1164" s="439"/>
      <c r="AI1164" s="439"/>
      <c r="AJ1164" s="439"/>
      <c r="AK1164" s="439"/>
      <c r="BD1164" s="44"/>
    </row>
    <row r="1165" spans="1:56" ht="25.5" customHeight="1" x14ac:dyDescent="0.2">
      <c r="A1165" s="32" t="str">
        <f>IF(OR('Rote Liste'!$BC1165="H",'Rote Liste'!$BC1165="V"),"",J1165)</f>
        <v>nb</v>
      </c>
      <c r="B1165" s="48" t="str">
        <f t="shared" si="19"/>
        <v/>
      </c>
      <c r="C1165" s="49" t="s">
        <v>1215</v>
      </c>
      <c r="D1165" s="50"/>
      <c r="E1165" s="51"/>
      <c r="F1165" s="52"/>
      <c r="G1165" s="53"/>
      <c r="H1165" s="53"/>
      <c r="I1165" s="54"/>
      <c r="J1165" s="54" t="str">
        <f>INDEX(ESV!$D$1:$D$567,MATCH(IF(ISNA(INDEX(KLAV!$B$2:$B$10,MATCH(IF(ISBLANK($D1165)," ",$D1165),KLAV!$A$2:$A$10,0))+INDEX(KLAV!$B$13:$B$21,MATCH(IF(ISBLANK($E1165)," ",$E1165),KLAV!$A$13:$A$21,0))+INDEX(KLAV!$B$24:$B$30,MATCH(IF(ISBLANK($F1165)," ",$F1165),KLAV!$A$24:$A$30,0))),999,INDEX(KLAV!$B$2:$B$10,MATCH(IF(ISBLANK($D1165)," ",$D1165),KLAV!$A$2:$A$10,0))+INDEX(KLAV!$B$13:$B$21,MATCH(IF(ISBLANK($E1165)," ",$E1165),KLAV!$A$13:$A$21,0))+INDEX(KLAV!$B$24:$B$30,MATCH(IF(ISBLANK($F1165)," ",$F1165),KLAV!$A$24:$A$30,0))),ESV!$E$1:$E$567,))</f>
        <v>nb</v>
      </c>
      <c r="R1165" s="42"/>
      <c r="S1165" s="42"/>
      <c r="U1165" s="43"/>
      <c r="Z1165" s="44"/>
      <c r="AA1165" s="44"/>
      <c r="AB1165" s="436"/>
      <c r="AC1165" s="437"/>
      <c r="AD1165" s="300"/>
      <c r="AE1165" s="438"/>
      <c r="AF1165" s="438"/>
      <c r="AG1165" s="438"/>
      <c r="AH1165" s="439"/>
      <c r="AI1165" s="439"/>
      <c r="AJ1165" s="439"/>
      <c r="AK1165" s="439"/>
      <c r="BD1165" s="44"/>
    </row>
    <row r="1166" spans="1:56" ht="25.5" customHeight="1" x14ac:dyDescent="0.2">
      <c r="A1166" s="32" t="str">
        <f>IF(OR('Rote Liste'!$BC1166="H",'Rote Liste'!$BC1166="V"),"",J1166)</f>
        <v>nb</v>
      </c>
      <c r="B1166" s="48" t="str">
        <f t="shared" si="19"/>
        <v/>
      </c>
      <c r="C1166" s="49" t="s">
        <v>1216</v>
      </c>
      <c r="D1166" s="50"/>
      <c r="E1166" s="51"/>
      <c r="F1166" s="52"/>
      <c r="G1166" s="53"/>
      <c r="H1166" s="53"/>
      <c r="I1166" s="54"/>
      <c r="J1166" s="54" t="str">
        <f>INDEX(ESV!$D$1:$D$567,MATCH(IF(ISNA(INDEX(KLAV!$B$2:$B$10,MATCH(IF(ISBLANK($D1166)," ",$D1166),KLAV!$A$2:$A$10,0))+INDEX(KLAV!$B$13:$B$21,MATCH(IF(ISBLANK($E1166)," ",$E1166),KLAV!$A$13:$A$21,0))+INDEX(KLAV!$B$24:$B$30,MATCH(IF(ISBLANK($F1166)," ",$F1166),KLAV!$A$24:$A$30,0))),999,INDEX(KLAV!$B$2:$B$10,MATCH(IF(ISBLANK($D1166)," ",$D1166),KLAV!$A$2:$A$10,0))+INDEX(KLAV!$B$13:$B$21,MATCH(IF(ISBLANK($E1166)," ",$E1166),KLAV!$A$13:$A$21,0))+INDEX(KLAV!$B$24:$B$30,MATCH(IF(ISBLANK($F1166)," ",$F1166),KLAV!$A$24:$A$30,0))),ESV!$E$1:$E$567,))</f>
        <v>nb</v>
      </c>
      <c r="R1166" s="42"/>
      <c r="S1166" s="42"/>
      <c r="U1166" s="43"/>
      <c r="Z1166" s="44"/>
      <c r="AA1166" s="44"/>
      <c r="AB1166" s="436"/>
      <c r="AC1166" s="437"/>
      <c r="AD1166" s="300"/>
      <c r="AE1166" s="438"/>
      <c r="AF1166" s="438"/>
      <c r="AG1166" s="438"/>
      <c r="AH1166" s="439"/>
      <c r="AI1166" s="439"/>
      <c r="AJ1166" s="439"/>
      <c r="AK1166" s="439"/>
      <c r="BD1166" s="44"/>
    </row>
    <row r="1167" spans="1:56" ht="25.5" customHeight="1" x14ac:dyDescent="0.2">
      <c r="A1167" s="32" t="str">
        <f>IF(OR('Rote Liste'!$BC1167="H",'Rote Liste'!$BC1167="V"),"",J1167)</f>
        <v/>
      </c>
      <c r="B1167" s="48" t="str">
        <f t="shared" si="19"/>
        <v/>
      </c>
      <c r="C1167" s="49" t="s">
        <v>1217</v>
      </c>
      <c r="D1167" s="50"/>
      <c r="E1167" s="51"/>
      <c r="F1167" s="52"/>
      <c r="G1167" s="53"/>
      <c r="H1167" s="53"/>
      <c r="I1167" s="54"/>
      <c r="J1167" s="54" t="str">
        <f>INDEX(ESV!$D$1:$D$567,MATCH(IF(ISNA(INDEX(KLAV!$B$2:$B$10,MATCH(IF(ISBLANK($D1167)," ",$D1167),KLAV!$A$2:$A$10,0))+INDEX(KLAV!$B$13:$B$21,MATCH(IF(ISBLANK($E1167)," ",$E1167),KLAV!$A$13:$A$21,0))+INDEX(KLAV!$B$24:$B$30,MATCH(IF(ISBLANK($F1167)," ",$F1167),KLAV!$A$24:$A$30,0))),999,INDEX(KLAV!$B$2:$B$10,MATCH(IF(ISBLANK($D1167)," ",$D1167),KLAV!$A$2:$A$10,0))+INDEX(KLAV!$B$13:$B$21,MATCH(IF(ISBLANK($E1167)," ",$E1167),KLAV!$A$13:$A$21,0))+INDEX(KLAV!$B$24:$B$30,MATCH(IF(ISBLANK($F1167)," ",$F1167),KLAV!$A$24:$A$30,0))),ESV!$E$1:$E$567,))</f>
        <v>nb</v>
      </c>
      <c r="R1167" s="42"/>
      <c r="S1167" s="42"/>
      <c r="U1167" s="43"/>
      <c r="Z1167" s="44"/>
      <c r="AA1167" s="44"/>
      <c r="AB1167" s="436"/>
      <c r="AC1167" s="437"/>
      <c r="AD1167" s="300"/>
      <c r="AE1167" s="438"/>
      <c r="AF1167" s="438"/>
      <c r="AG1167" s="438"/>
      <c r="AH1167" s="439"/>
      <c r="AI1167" s="439"/>
      <c r="AJ1167" s="439"/>
      <c r="AK1167" s="439"/>
      <c r="BD1167" s="44"/>
    </row>
    <row r="1168" spans="1:56" ht="25.5" customHeight="1" x14ac:dyDescent="0.2">
      <c r="A1168" s="32" t="str">
        <f>IF(OR('Rote Liste'!$BC1168="H",'Rote Liste'!$BC1168="V"),"",J1168)</f>
        <v>nb</v>
      </c>
      <c r="B1168" s="48" t="str">
        <f t="shared" si="19"/>
        <v/>
      </c>
      <c r="C1168" s="49" t="s">
        <v>1218</v>
      </c>
      <c r="D1168" s="50"/>
      <c r="E1168" s="51"/>
      <c r="F1168" s="52"/>
      <c r="G1168" s="53"/>
      <c r="H1168" s="53"/>
      <c r="I1168" s="54"/>
      <c r="J1168" s="54" t="str">
        <f>INDEX(ESV!$D$1:$D$567,MATCH(IF(ISNA(INDEX(KLAV!$B$2:$B$10,MATCH(IF(ISBLANK($D1168)," ",$D1168),KLAV!$A$2:$A$10,0))+INDEX(KLAV!$B$13:$B$21,MATCH(IF(ISBLANK($E1168)," ",$E1168),KLAV!$A$13:$A$21,0))+INDEX(KLAV!$B$24:$B$30,MATCH(IF(ISBLANK($F1168)," ",$F1168),KLAV!$A$24:$A$30,0))),999,INDEX(KLAV!$B$2:$B$10,MATCH(IF(ISBLANK($D1168)," ",$D1168),KLAV!$A$2:$A$10,0))+INDEX(KLAV!$B$13:$B$21,MATCH(IF(ISBLANK($E1168)," ",$E1168),KLAV!$A$13:$A$21,0))+INDEX(KLAV!$B$24:$B$30,MATCH(IF(ISBLANK($F1168)," ",$F1168),KLAV!$A$24:$A$30,0))),ESV!$E$1:$E$567,))</f>
        <v>nb</v>
      </c>
      <c r="R1168" s="42"/>
      <c r="S1168" s="42"/>
      <c r="U1168" s="43"/>
      <c r="Z1168" s="44"/>
      <c r="AA1168" s="44"/>
      <c r="AB1168" s="436"/>
      <c r="AC1168" s="437"/>
      <c r="AD1168" s="300"/>
      <c r="AE1168" s="438"/>
      <c r="AF1168" s="438"/>
      <c r="AG1168" s="438"/>
      <c r="AH1168" s="439"/>
      <c r="AI1168" s="439"/>
      <c r="AJ1168" s="439"/>
      <c r="AK1168" s="439"/>
      <c r="BD1168" s="44"/>
    </row>
    <row r="1169" spans="1:56" ht="25.5" customHeight="1" x14ac:dyDescent="0.2">
      <c r="A1169" s="32" t="str">
        <f>IF(OR('Rote Liste'!$BC1169="H",'Rote Liste'!$BC1169="V"),"",J1169)</f>
        <v>nb</v>
      </c>
      <c r="B1169" s="48" t="str">
        <f t="shared" si="19"/>
        <v/>
      </c>
      <c r="C1169" s="49" t="s">
        <v>3182</v>
      </c>
      <c r="D1169" s="50"/>
      <c r="E1169" s="51"/>
      <c r="F1169" s="52"/>
      <c r="G1169" s="53"/>
      <c r="H1169" s="53"/>
      <c r="I1169" s="54"/>
      <c r="J1169" s="54" t="str">
        <f>INDEX(ESV!$D$1:$D$567,MATCH(IF(ISNA(INDEX(KLAV!$B$2:$B$10,MATCH(IF(ISBLANK($D1169)," ",$D1169),KLAV!$A$2:$A$10,0))+INDEX(KLAV!$B$13:$B$21,MATCH(IF(ISBLANK($E1169)," ",$E1169),KLAV!$A$13:$A$21,0))+INDEX(KLAV!$B$24:$B$30,MATCH(IF(ISBLANK($F1169)," ",$F1169),KLAV!$A$24:$A$30,0))),999,INDEX(KLAV!$B$2:$B$10,MATCH(IF(ISBLANK($D1169)," ",$D1169),KLAV!$A$2:$A$10,0))+INDEX(KLAV!$B$13:$B$21,MATCH(IF(ISBLANK($E1169)," ",$E1169),KLAV!$A$13:$A$21,0))+INDEX(KLAV!$B$24:$B$30,MATCH(IF(ISBLANK($F1169)," ",$F1169),KLAV!$A$24:$A$30,0))),ESV!$E$1:$E$567,))</f>
        <v>nb</v>
      </c>
      <c r="R1169" s="42"/>
      <c r="S1169" s="42"/>
      <c r="U1169" s="43"/>
      <c r="Z1169" s="44"/>
      <c r="AA1169" s="44"/>
      <c r="AB1169" s="436"/>
      <c r="AC1169" s="437"/>
      <c r="AD1169" s="300"/>
      <c r="AE1169" s="438"/>
      <c r="AF1169" s="438"/>
      <c r="AG1169" s="438"/>
      <c r="AH1169" s="439"/>
      <c r="AI1169" s="439"/>
      <c r="AJ1169" s="439"/>
      <c r="AK1169" s="439"/>
      <c r="BD1169" s="44"/>
    </row>
    <row r="1170" spans="1:56" ht="25.5" customHeight="1" x14ac:dyDescent="0.2">
      <c r="A1170" s="32" t="str">
        <f>IF(OR('Rote Liste'!$BC1170="H",'Rote Liste'!$BC1170="V"),"",J1170)</f>
        <v>nb</v>
      </c>
      <c r="B1170" s="48" t="str">
        <f t="shared" si="19"/>
        <v/>
      </c>
      <c r="C1170" s="49" t="s">
        <v>1219</v>
      </c>
      <c r="D1170" s="50"/>
      <c r="E1170" s="51"/>
      <c r="F1170" s="52"/>
      <c r="G1170" s="53"/>
      <c r="H1170" s="53"/>
      <c r="I1170" s="54"/>
      <c r="J1170" s="54" t="str">
        <f>INDEX(ESV!$D$1:$D$567,MATCH(IF(ISNA(INDEX(KLAV!$B$2:$B$10,MATCH(IF(ISBLANK($D1170)," ",$D1170),KLAV!$A$2:$A$10,0))+INDEX(KLAV!$B$13:$B$21,MATCH(IF(ISBLANK($E1170)," ",$E1170),KLAV!$A$13:$A$21,0))+INDEX(KLAV!$B$24:$B$30,MATCH(IF(ISBLANK($F1170)," ",$F1170),KLAV!$A$24:$A$30,0))),999,INDEX(KLAV!$B$2:$B$10,MATCH(IF(ISBLANK($D1170)," ",$D1170),KLAV!$A$2:$A$10,0))+INDEX(KLAV!$B$13:$B$21,MATCH(IF(ISBLANK($E1170)," ",$E1170),KLAV!$A$13:$A$21,0))+INDEX(KLAV!$B$24:$B$30,MATCH(IF(ISBLANK($F1170)," ",$F1170),KLAV!$A$24:$A$30,0))),ESV!$E$1:$E$567,))</f>
        <v>nb</v>
      </c>
      <c r="R1170" s="42"/>
      <c r="S1170" s="42"/>
      <c r="U1170" s="43"/>
      <c r="Z1170" s="44"/>
      <c r="AA1170" s="44"/>
      <c r="AB1170" s="436"/>
      <c r="AC1170" s="437"/>
      <c r="AD1170" s="300"/>
      <c r="AE1170" s="438"/>
      <c r="AF1170" s="438"/>
      <c r="AG1170" s="438"/>
      <c r="AH1170" s="439"/>
      <c r="AI1170" s="439"/>
      <c r="AJ1170" s="439"/>
      <c r="AK1170" s="439"/>
      <c r="BD1170" s="44"/>
    </row>
    <row r="1171" spans="1:56" ht="25.5" customHeight="1" x14ac:dyDescent="0.2">
      <c r="A1171" s="32" t="str">
        <f>IF(OR('Rote Liste'!$BC1171="H",'Rote Liste'!$BC1171="V"),"",J1171)</f>
        <v>nb</v>
      </c>
      <c r="B1171" s="48" t="str">
        <f t="shared" si="19"/>
        <v/>
      </c>
      <c r="C1171" s="49" t="s">
        <v>1220</v>
      </c>
      <c r="D1171" s="50"/>
      <c r="E1171" s="51"/>
      <c r="F1171" s="52"/>
      <c r="G1171" s="53"/>
      <c r="H1171" s="53"/>
      <c r="I1171" s="54"/>
      <c r="J1171" s="54" t="str">
        <f>INDEX(ESV!$D$1:$D$567,MATCH(IF(ISNA(INDEX(KLAV!$B$2:$B$10,MATCH(IF(ISBLANK($D1171)," ",$D1171),KLAV!$A$2:$A$10,0))+INDEX(KLAV!$B$13:$B$21,MATCH(IF(ISBLANK($E1171)," ",$E1171),KLAV!$A$13:$A$21,0))+INDEX(KLAV!$B$24:$B$30,MATCH(IF(ISBLANK($F1171)," ",$F1171),KLAV!$A$24:$A$30,0))),999,INDEX(KLAV!$B$2:$B$10,MATCH(IF(ISBLANK($D1171)," ",$D1171),KLAV!$A$2:$A$10,0))+INDEX(KLAV!$B$13:$B$21,MATCH(IF(ISBLANK($E1171)," ",$E1171),KLAV!$A$13:$A$21,0))+INDEX(KLAV!$B$24:$B$30,MATCH(IF(ISBLANK($F1171)," ",$F1171),KLAV!$A$24:$A$30,0))),ESV!$E$1:$E$567,))</f>
        <v>nb</v>
      </c>
      <c r="R1171" s="42"/>
      <c r="S1171" s="42"/>
      <c r="U1171" s="43"/>
      <c r="Z1171" s="44"/>
      <c r="AA1171" s="44"/>
      <c r="AB1171" s="436"/>
      <c r="AC1171" s="437"/>
      <c r="AD1171" s="300"/>
      <c r="AE1171" s="438"/>
      <c r="AF1171" s="438"/>
      <c r="AG1171" s="438"/>
      <c r="AH1171" s="439"/>
      <c r="AI1171" s="439"/>
      <c r="AJ1171" s="439"/>
      <c r="AK1171" s="439"/>
      <c r="BD1171" s="44"/>
    </row>
    <row r="1172" spans="1:56" ht="25.5" customHeight="1" x14ac:dyDescent="0.2">
      <c r="A1172" s="32" t="str">
        <f>IF(OR('Rote Liste'!$BC1172="H",'Rote Liste'!$BC1172="V"),"",J1172)</f>
        <v>nb</v>
      </c>
      <c r="B1172" s="48" t="str">
        <f t="shared" si="19"/>
        <v/>
      </c>
      <c r="C1172" s="49" t="s">
        <v>1221</v>
      </c>
      <c r="D1172" s="50"/>
      <c r="E1172" s="51"/>
      <c r="F1172" s="52"/>
      <c r="G1172" s="53"/>
      <c r="H1172" s="53"/>
      <c r="I1172" s="54"/>
      <c r="J1172" s="54" t="str">
        <f>INDEX(ESV!$D$1:$D$567,MATCH(IF(ISNA(INDEX(KLAV!$B$2:$B$10,MATCH(IF(ISBLANK($D1172)," ",$D1172),KLAV!$A$2:$A$10,0))+INDEX(KLAV!$B$13:$B$21,MATCH(IF(ISBLANK($E1172)," ",$E1172),KLAV!$A$13:$A$21,0))+INDEX(KLAV!$B$24:$B$30,MATCH(IF(ISBLANK($F1172)," ",$F1172),KLAV!$A$24:$A$30,0))),999,INDEX(KLAV!$B$2:$B$10,MATCH(IF(ISBLANK($D1172)," ",$D1172),KLAV!$A$2:$A$10,0))+INDEX(KLAV!$B$13:$B$21,MATCH(IF(ISBLANK($E1172)," ",$E1172),KLAV!$A$13:$A$21,0))+INDEX(KLAV!$B$24:$B$30,MATCH(IF(ISBLANK($F1172)," ",$F1172),KLAV!$A$24:$A$30,0))),ESV!$E$1:$E$567,))</f>
        <v>nb</v>
      </c>
      <c r="R1172" s="42"/>
      <c r="S1172" s="42"/>
      <c r="U1172" s="43"/>
      <c r="Z1172" s="44"/>
      <c r="AA1172" s="44"/>
      <c r="AB1172" s="436"/>
      <c r="AC1172" s="437"/>
      <c r="AD1172" s="300"/>
      <c r="AE1172" s="438"/>
      <c r="AF1172" s="438"/>
      <c r="AG1172" s="438"/>
      <c r="AH1172" s="439"/>
      <c r="AI1172" s="439"/>
      <c r="AJ1172" s="439"/>
      <c r="AK1172" s="439"/>
      <c r="BD1172" s="44"/>
    </row>
    <row r="1173" spans="1:56" ht="25.5" customHeight="1" x14ac:dyDescent="0.2">
      <c r="A1173" s="32" t="str">
        <f>IF(OR('Rote Liste'!$BC1173="H",'Rote Liste'!$BC1173="V"),"",J1173)</f>
        <v>nb</v>
      </c>
      <c r="B1173" s="48" t="str">
        <f t="shared" si="19"/>
        <v/>
      </c>
      <c r="C1173" s="49" t="s">
        <v>1222</v>
      </c>
      <c r="D1173" s="50"/>
      <c r="E1173" s="51"/>
      <c r="F1173" s="52"/>
      <c r="G1173" s="53"/>
      <c r="H1173" s="53"/>
      <c r="I1173" s="54"/>
      <c r="J1173" s="54" t="str">
        <f>INDEX(ESV!$D$1:$D$567,MATCH(IF(ISNA(INDEX(KLAV!$B$2:$B$10,MATCH(IF(ISBLANK($D1173)," ",$D1173),KLAV!$A$2:$A$10,0))+INDEX(KLAV!$B$13:$B$21,MATCH(IF(ISBLANK($E1173)," ",$E1173),KLAV!$A$13:$A$21,0))+INDEX(KLAV!$B$24:$B$30,MATCH(IF(ISBLANK($F1173)," ",$F1173),KLAV!$A$24:$A$30,0))),999,INDEX(KLAV!$B$2:$B$10,MATCH(IF(ISBLANK($D1173)," ",$D1173),KLAV!$A$2:$A$10,0))+INDEX(KLAV!$B$13:$B$21,MATCH(IF(ISBLANK($E1173)," ",$E1173),KLAV!$A$13:$A$21,0))+INDEX(KLAV!$B$24:$B$30,MATCH(IF(ISBLANK($F1173)," ",$F1173),KLAV!$A$24:$A$30,0))),ESV!$E$1:$E$567,))</f>
        <v>nb</v>
      </c>
      <c r="R1173" s="42"/>
      <c r="S1173" s="42"/>
      <c r="U1173" s="43"/>
      <c r="Z1173" s="44"/>
      <c r="AA1173" s="44"/>
      <c r="AB1173" s="436"/>
      <c r="AC1173" s="437"/>
      <c r="AD1173" s="300"/>
      <c r="AE1173" s="438"/>
      <c r="AF1173" s="438"/>
      <c r="AG1173" s="438"/>
      <c r="AH1173" s="439"/>
      <c r="AI1173" s="439"/>
      <c r="AJ1173" s="439"/>
      <c r="AK1173" s="439"/>
      <c r="BD1173" s="44"/>
    </row>
    <row r="1174" spans="1:56" ht="25.5" customHeight="1" x14ac:dyDescent="0.2">
      <c r="A1174" s="32" t="str">
        <f>IF(OR('Rote Liste'!$BC1174="H",'Rote Liste'!$BC1174="V"),"",J1174)</f>
        <v>nb</v>
      </c>
      <c r="B1174" s="48" t="str">
        <f t="shared" si="19"/>
        <v/>
      </c>
      <c r="C1174" s="49" t="s">
        <v>1223</v>
      </c>
      <c r="D1174" s="50"/>
      <c r="E1174" s="51"/>
      <c r="F1174" s="52"/>
      <c r="G1174" s="53"/>
      <c r="H1174" s="53"/>
      <c r="I1174" s="54"/>
      <c r="J1174" s="54" t="str">
        <f>INDEX(ESV!$D$1:$D$567,MATCH(IF(ISNA(INDEX(KLAV!$B$2:$B$10,MATCH(IF(ISBLANK($D1174)," ",$D1174),KLAV!$A$2:$A$10,0))+INDEX(KLAV!$B$13:$B$21,MATCH(IF(ISBLANK($E1174)," ",$E1174),KLAV!$A$13:$A$21,0))+INDEX(KLAV!$B$24:$B$30,MATCH(IF(ISBLANK($F1174)," ",$F1174),KLAV!$A$24:$A$30,0))),999,INDEX(KLAV!$B$2:$B$10,MATCH(IF(ISBLANK($D1174)," ",$D1174),KLAV!$A$2:$A$10,0))+INDEX(KLAV!$B$13:$B$21,MATCH(IF(ISBLANK($E1174)," ",$E1174),KLAV!$A$13:$A$21,0))+INDEX(KLAV!$B$24:$B$30,MATCH(IF(ISBLANK($F1174)," ",$F1174),KLAV!$A$24:$A$30,0))),ESV!$E$1:$E$567,))</f>
        <v>nb</v>
      </c>
      <c r="R1174" s="42"/>
      <c r="S1174" s="42"/>
      <c r="U1174" s="43"/>
      <c r="Z1174" s="44"/>
      <c r="AA1174" s="44"/>
      <c r="AB1174" s="436"/>
      <c r="AC1174" s="437"/>
      <c r="AD1174" s="300"/>
      <c r="AE1174" s="438"/>
      <c r="AF1174" s="438"/>
      <c r="AG1174" s="438"/>
      <c r="AH1174" s="439"/>
      <c r="AI1174" s="439"/>
      <c r="AJ1174" s="439"/>
      <c r="AK1174" s="439"/>
      <c r="BD1174" s="44"/>
    </row>
    <row r="1175" spans="1:56" ht="25.5" customHeight="1" x14ac:dyDescent="0.2">
      <c r="A1175" s="32" t="str">
        <f>IF(OR('Rote Liste'!$BC1175="H",'Rote Liste'!$BC1175="V"),"",J1175)</f>
        <v>nb</v>
      </c>
      <c r="B1175" s="48" t="str">
        <f t="shared" si="19"/>
        <v/>
      </c>
      <c r="C1175" s="49" t="s">
        <v>1224</v>
      </c>
      <c r="D1175" s="50"/>
      <c r="E1175" s="51"/>
      <c r="F1175" s="52"/>
      <c r="G1175" s="53"/>
      <c r="H1175" s="53"/>
      <c r="I1175" s="54"/>
      <c r="J1175" s="54" t="str">
        <f>INDEX(ESV!$D$1:$D$567,MATCH(IF(ISNA(INDEX(KLAV!$B$2:$B$10,MATCH(IF(ISBLANK($D1175)," ",$D1175),KLAV!$A$2:$A$10,0))+INDEX(KLAV!$B$13:$B$21,MATCH(IF(ISBLANK($E1175)," ",$E1175),KLAV!$A$13:$A$21,0))+INDEX(KLAV!$B$24:$B$30,MATCH(IF(ISBLANK($F1175)," ",$F1175),KLAV!$A$24:$A$30,0))),999,INDEX(KLAV!$B$2:$B$10,MATCH(IF(ISBLANK($D1175)," ",$D1175),KLAV!$A$2:$A$10,0))+INDEX(KLAV!$B$13:$B$21,MATCH(IF(ISBLANK($E1175)," ",$E1175),KLAV!$A$13:$A$21,0))+INDEX(KLAV!$B$24:$B$30,MATCH(IF(ISBLANK($F1175)," ",$F1175),KLAV!$A$24:$A$30,0))),ESV!$E$1:$E$567,))</f>
        <v>nb</v>
      </c>
      <c r="R1175" s="42"/>
      <c r="S1175" s="42"/>
      <c r="U1175" s="43"/>
      <c r="Z1175" s="44"/>
      <c r="AA1175" s="44"/>
      <c r="AB1175" s="436"/>
      <c r="AC1175" s="437"/>
      <c r="AD1175" s="300"/>
      <c r="AE1175" s="438"/>
      <c r="AF1175" s="438"/>
      <c r="AG1175" s="438"/>
      <c r="AH1175" s="439"/>
      <c r="AI1175" s="439"/>
      <c r="AJ1175" s="439"/>
      <c r="AK1175" s="439"/>
      <c r="BD1175" s="44"/>
    </row>
    <row r="1176" spans="1:56" ht="25.5" customHeight="1" x14ac:dyDescent="0.2">
      <c r="A1176" s="32" t="str">
        <f>IF(OR('Rote Liste'!$BC1176="H",'Rote Liste'!$BC1176="V"),"",J1176)</f>
        <v>nb</v>
      </c>
      <c r="B1176" s="48" t="str">
        <f t="shared" si="19"/>
        <v/>
      </c>
      <c r="C1176" s="49" t="s">
        <v>1225</v>
      </c>
      <c r="D1176" s="50"/>
      <c r="E1176" s="51"/>
      <c r="F1176" s="52"/>
      <c r="G1176" s="53"/>
      <c r="H1176" s="53"/>
      <c r="I1176" s="54"/>
      <c r="J1176" s="54" t="str">
        <f>INDEX(ESV!$D$1:$D$567,MATCH(IF(ISNA(INDEX(KLAV!$B$2:$B$10,MATCH(IF(ISBLANK($D1176)," ",$D1176),KLAV!$A$2:$A$10,0))+INDEX(KLAV!$B$13:$B$21,MATCH(IF(ISBLANK($E1176)," ",$E1176),KLAV!$A$13:$A$21,0))+INDEX(KLAV!$B$24:$B$30,MATCH(IF(ISBLANK($F1176)," ",$F1176),KLAV!$A$24:$A$30,0))),999,INDEX(KLAV!$B$2:$B$10,MATCH(IF(ISBLANK($D1176)," ",$D1176),KLAV!$A$2:$A$10,0))+INDEX(KLAV!$B$13:$B$21,MATCH(IF(ISBLANK($E1176)," ",$E1176),KLAV!$A$13:$A$21,0))+INDEX(KLAV!$B$24:$B$30,MATCH(IF(ISBLANK($F1176)," ",$F1176),KLAV!$A$24:$A$30,0))),ESV!$E$1:$E$567,))</f>
        <v>nb</v>
      </c>
      <c r="R1176" s="42"/>
      <c r="S1176" s="42"/>
      <c r="U1176" s="43"/>
      <c r="Z1176" s="44"/>
      <c r="AA1176" s="44"/>
      <c r="AB1176" s="436"/>
      <c r="AC1176" s="437"/>
      <c r="AD1176" s="300"/>
      <c r="AE1176" s="438"/>
      <c r="AF1176" s="438"/>
      <c r="AG1176" s="438"/>
      <c r="AH1176" s="439"/>
      <c r="AI1176" s="439"/>
      <c r="AJ1176" s="439"/>
      <c r="AK1176" s="439"/>
      <c r="BD1176" s="44"/>
    </row>
    <row r="1177" spans="1:56" ht="25.5" customHeight="1" x14ac:dyDescent="0.2">
      <c r="A1177" s="32" t="str">
        <f>IF(OR('Rote Liste'!$BC1177="H",'Rote Liste'!$BC1177="V"),"",J1177)</f>
        <v>nb</v>
      </c>
      <c r="B1177" s="48" t="str">
        <f t="shared" si="19"/>
        <v/>
      </c>
      <c r="C1177" s="49" t="s">
        <v>1226</v>
      </c>
      <c r="D1177" s="50"/>
      <c r="E1177" s="51"/>
      <c r="F1177" s="52"/>
      <c r="G1177" s="53"/>
      <c r="H1177" s="53"/>
      <c r="I1177" s="54"/>
      <c r="J1177" s="54" t="str">
        <f>INDEX(ESV!$D$1:$D$567,MATCH(IF(ISNA(INDEX(KLAV!$B$2:$B$10,MATCH(IF(ISBLANK($D1177)," ",$D1177),KLAV!$A$2:$A$10,0))+INDEX(KLAV!$B$13:$B$21,MATCH(IF(ISBLANK($E1177)," ",$E1177),KLAV!$A$13:$A$21,0))+INDEX(KLAV!$B$24:$B$30,MATCH(IF(ISBLANK($F1177)," ",$F1177),KLAV!$A$24:$A$30,0))),999,INDEX(KLAV!$B$2:$B$10,MATCH(IF(ISBLANK($D1177)," ",$D1177),KLAV!$A$2:$A$10,0))+INDEX(KLAV!$B$13:$B$21,MATCH(IF(ISBLANK($E1177)," ",$E1177),KLAV!$A$13:$A$21,0))+INDEX(KLAV!$B$24:$B$30,MATCH(IF(ISBLANK($F1177)," ",$F1177),KLAV!$A$24:$A$30,0))),ESV!$E$1:$E$567,))</f>
        <v>nb</v>
      </c>
      <c r="R1177" s="42"/>
      <c r="S1177" s="42"/>
      <c r="U1177" s="43"/>
      <c r="Z1177" s="44"/>
      <c r="AA1177" s="44"/>
      <c r="AB1177" s="436"/>
      <c r="AC1177" s="437"/>
      <c r="AD1177" s="300"/>
      <c r="AE1177" s="438"/>
      <c r="AF1177" s="438"/>
      <c r="AG1177" s="438"/>
      <c r="AH1177" s="439"/>
      <c r="AI1177" s="439"/>
      <c r="AJ1177" s="439"/>
      <c r="AK1177" s="439"/>
      <c r="BD1177" s="44"/>
    </row>
    <row r="1178" spans="1:56" ht="25.5" customHeight="1" x14ac:dyDescent="0.2">
      <c r="A1178" s="32" t="str">
        <f>IF(OR('Rote Liste'!$BC1178="H",'Rote Liste'!$BC1178="V"),"",J1178)</f>
        <v>nb</v>
      </c>
      <c r="B1178" s="48" t="str">
        <f t="shared" si="19"/>
        <v/>
      </c>
      <c r="C1178" s="49" t="s">
        <v>1227</v>
      </c>
      <c r="D1178" s="50"/>
      <c r="E1178" s="51"/>
      <c r="F1178" s="52"/>
      <c r="G1178" s="53"/>
      <c r="H1178" s="53"/>
      <c r="I1178" s="54"/>
      <c r="J1178" s="54" t="str">
        <f>INDEX(ESV!$D$1:$D$567,MATCH(IF(ISNA(INDEX(KLAV!$B$2:$B$10,MATCH(IF(ISBLANK($D1178)," ",$D1178),KLAV!$A$2:$A$10,0))+INDEX(KLAV!$B$13:$B$21,MATCH(IF(ISBLANK($E1178)," ",$E1178),KLAV!$A$13:$A$21,0))+INDEX(KLAV!$B$24:$B$30,MATCH(IF(ISBLANK($F1178)," ",$F1178),KLAV!$A$24:$A$30,0))),999,INDEX(KLAV!$B$2:$B$10,MATCH(IF(ISBLANK($D1178)," ",$D1178),KLAV!$A$2:$A$10,0))+INDEX(KLAV!$B$13:$B$21,MATCH(IF(ISBLANK($E1178)," ",$E1178),KLAV!$A$13:$A$21,0))+INDEX(KLAV!$B$24:$B$30,MATCH(IF(ISBLANK($F1178)," ",$F1178),KLAV!$A$24:$A$30,0))),ESV!$E$1:$E$567,))</f>
        <v>nb</v>
      </c>
      <c r="R1178" s="42"/>
      <c r="S1178" s="42"/>
      <c r="U1178" s="43"/>
      <c r="Z1178" s="44"/>
      <c r="AA1178" s="44"/>
      <c r="AB1178" s="436"/>
      <c r="AC1178" s="437"/>
      <c r="AD1178" s="300"/>
      <c r="AE1178" s="438"/>
      <c r="AF1178" s="438"/>
      <c r="AG1178" s="438"/>
      <c r="AH1178" s="439"/>
      <c r="AI1178" s="439"/>
      <c r="AJ1178" s="439"/>
      <c r="AK1178" s="439"/>
      <c r="BD1178" s="44"/>
    </row>
    <row r="1179" spans="1:56" ht="25.5" customHeight="1" x14ac:dyDescent="0.2">
      <c r="A1179" s="32" t="str">
        <f>IF(OR('Rote Liste'!$BC1179="H",'Rote Liste'!$BC1179="V"),"",J1179)</f>
        <v>nb</v>
      </c>
      <c r="B1179" s="48" t="str">
        <f t="shared" si="19"/>
        <v/>
      </c>
      <c r="C1179" s="49" t="s">
        <v>1228</v>
      </c>
      <c r="D1179" s="50"/>
      <c r="E1179" s="51"/>
      <c r="F1179" s="52"/>
      <c r="G1179" s="53"/>
      <c r="H1179" s="53"/>
      <c r="I1179" s="54"/>
      <c r="J1179" s="54" t="str">
        <f>INDEX(ESV!$D$1:$D$567,MATCH(IF(ISNA(INDEX(KLAV!$B$2:$B$10,MATCH(IF(ISBLANK($D1179)," ",$D1179),KLAV!$A$2:$A$10,0))+INDEX(KLAV!$B$13:$B$21,MATCH(IF(ISBLANK($E1179)," ",$E1179),KLAV!$A$13:$A$21,0))+INDEX(KLAV!$B$24:$B$30,MATCH(IF(ISBLANK($F1179)," ",$F1179),KLAV!$A$24:$A$30,0))),999,INDEX(KLAV!$B$2:$B$10,MATCH(IF(ISBLANK($D1179)," ",$D1179),KLAV!$A$2:$A$10,0))+INDEX(KLAV!$B$13:$B$21,MATCH(IF(ISBLANK($E1179)," ",$E1179),KLAV!$A$13:$A$21,0))+INDEX(KLAV!$B$24:$B$30,MATCH(IF(ISBLANK($F1179)," ",$F1179),KLAV!$A$24:$A$30,0))),ESV!$E$1:$E$567,))</f>
        <v>nb</v>
      </c>
      <c r="R1179" s="42"/>
      <c r="S1179" s="42"/>
      <c r="U1179" s="43"/>
      <c r="Z1179" s="44"/>
      <c r="AA1179" s="44"/>
      <c r="AB1179" s="436"/>
      <c r="AC1179" s="437"/>
      <c r="AD1179" s="300"/>
      <c r="AE1179" s="438"/>
      <c r="AF1179" s="438"/>
      <c r="AG1179" s="438"/>
      <c r="AH1179" s="439"/>
      <c r="AI1179" s="439"/>
      <c r="AJ1179" s="439"/>
      <c r="AK1179" s="439"/>
      <c r="BD1179" s="44"/>
    </row>
    <row r="1180" spans="1:56" ht="25.5" customHeight="1" x14ac:dyDescent="0.2">
      <c r="A1180" s="32" t="str">
        <f>IF(OR('Rote Liste'!$BC1180="H",'Rote Liste'!$BC1180="V"),"",J1180)</f>
        <v>nb</v>
      </c>
      <c r="B1180" s="48" t="str">
        <f t="shared" si="19"/>
        <v/>
      </c>
      <c r="C1180" s="49" t="s">
        <v>1229</v>
      </c>
      <c r="D1180" s="50"/>
      <c r="E1180" s="51"/>
      <c r="F1180" s="52"/>
      <c r="G1180" s="53"/>
      <c r="H1180" s="53"/>
      <c r="I1180" s="54"/>
      <c r="J1180" s="54" t="str">
        <f>INDEX(ESV!$D$1:$D$567,MATCH(IF(ISNA(INDEX(KLAV!$B$2:$B$10,MATCH(IF(ISBLANK($D1180)," ",$D1180),KLAV!$A$2:$A$10,0))+INDEX(KLAV!$B$13:$B$21,MATCH(IF(ISBLANK($E1180)," ",$E1180),KLAV!$A$13:$A$21,0))+INDEX(KLAV!$B$24:$B$30,MATCH(IF(ISBLANK($F1180)," ",$F1180),KLAV!$A$24:$A$30,0))),999,INDEX(KLAV!$B$2:$B$10,MATCH(IF(ISBLANK($D1180)," ",$D1180),KLAV!$A$2:$A$10,0))+INDEX(KLAV!$B$13:$B$21,MATCH(IF(ISBLANK($E1180)," ",$E1180),KLAV!$A$13:$A$21,0))+INDEX(KLAV!$B$24:$B$30,MATCH(IF(ISBLANK($F1180)," ",$F1180),KLAV!$A$24:$A$30,0))),ESV!$E$1:$E$567,))</f>
        <v>nb</v>
      </c>
      <c r="R1180" s="42"/>
      <c r="S1180" s="42"/>
      <c r="U1180" s="43"/>
      <c r="Z1180" s="44"/>
      <c r="AA1180" s="44"/>
      <c r="AB1180" s="436"/>
      <c r="AC1180" s="437"/>
      <c r="AD1180" s="300"/>
      <c r="AE1180" s="438"/>
      <c r="AF1180" s="438"/>
      <c r="AG1180" s="438"/>
      <c r="AH1180" s="439"/>
      <c r="AI1180" s="439"/>
      <c r="AJ1180" s="439"/>
      <c r="AK1180" s="439"/>
      <c r="BD1180" s="44"/>
    </row>
    <row r="1181" spans="1:56" ht="25.5" customHeight="1" x14ac:dyDescent="0.2">
      <c r="A1181" s="32" t="str">
        <f>IF(OR('Rote Liste'!$BC1181="H",'Rote Liste'!$BC1181="V"),"",J1181)</f>
        <v>nb</v>
      </c>
      <c r="B1181" s="48" t="str">
        <f t="shared" si="19"/>
        <v/>
      </c>
      <c r="C1181" s="49" t="s">
        <v>3108</v>
      </c>
      <c r="D1181" s="50"/>
      <c r="E1181" s="51"/>
      <c r="F1181" s="52"/>
      <c r="G1181" s="53"/>
      <c r="H1181" s="53"/>
      <c r="I1181" s="54"/>
      <c r="J1181" s="54" t="str">
        <f>INDEX(ESV!$D$1:$D$567,MATCH(IF(ISNA(INDEX(KLAV!$B$2:$B$10,MATCH(IF(ISBLANK($D1181)," ",$D1181),KLAV!$A$2:$A$10,0))+INDEX(KLAV!$B$13:$B$21,MATCH(IF(ISBLANK($E1181)," ",$E1181),KLAV!$A$13:$A$21,0))+INDEX(KLAV!$B$24:$B$30,MATCH(IF(ISBLANK($F1181)," ",$F1181),KLAV!$A$24:$A$30,0))),999,INDEX(KLAV!$B$2:$B$10,MATCH(IF(ISBLANK($D1181)," ",$D1181),KLAV!$A$2:$A$10,0))+INDEX(KLAV!$B$13:$B$21,MATCH(IF(ISBLANK($E1181)," ",$E1181),KLAV!$A$13:$A$21,0))+INDEX(KLAV!$B$24:$B$30,MATCH(IF(ISBLANK($F1181)," ",$F1181),KLAV!$A$24:$A$30,0))),ESV!$E$1:$E$567,))</f>
        <v>nb</v>
      </c>
      <c r="R1181" s="42"/>
      <c r="S1181" s="42"/>
      <c r="U1181" s="43"/>
      <c r="Z1181" s="44"/>
      <c r="AA1181" s="44"/>
      <c r="AB1181" s="436"/>
      <c r="AC1181" s="437"/>
      <c r="AD1181" s="300"/>
      <c r="AE1181" s="438"/>
      <c r="AF1181" s="438"/>
      <c r="AG1181" s="438"/>
      <c r="AH1181" s="439"/>
      <c r="AI1181" s="439"/>
      <c r="AJ1181" s="439"/>
      <c r="AK1181" s="439"/>
      <c r="BD1181" s="44"/>
    </row>
    <row r="1182" spans="1:56" ht="25.5" customHeight="1" x14ac:dyDescent="0.2">
      <c r="A1182" s="32" t="str">
        <f>IF(OR('Rote Liste'!$BC1182="H",'Rote Liste'!$BC1182="V"),"",J1182)</f>
        <v>nb</v>
      </c>
      <c r="B1182" s="48" t="str">
        <f t="shared" si="19"/>
        <v/>
      </c>
      <c r="C1182" s="49" t="s">
        <v>1230</v>
      </c>
      <c r="D1182" s="50"/>
      <c r="E1182" s="51"/>
      <c r="F1182" s="52"/>
      <c r="G1182" s="53"/>
      <c r="H1182" s="53"/>
      <c r="I1182" s="54"/>
      <c r="J1182" s="54" t="str">
        <f>INDEX(ESV!$D$1:$D$567,MATCH(IF(ISNA(INDEX(KLAV!$B$2:$B$10,MATCH(IF(ISBLANK($D1182)," ",$D1182),KLAV!$A$2:$A$10,0))+INDEX(KLAV!$B$13:$B$21,MATCH(IF(ISBLANK($E1182)," ",$E1182),KLAV!$A$13:$A$21,0))+INDEX(KLAV!$B$24:$B$30,MATCH(IF(ISBLANK($F1182)," ",$F1182),KLAV!$A$24:$A$30,0))),999,INDEX(KLAV!$B$2:$B$10,MATCH(IF(ISBLANK($D1182)," ",$D1182),KLAV!$A$2:$A$10,0))+INDEX(KLAV!$B$13:$B$21,MATCH(IF(ISBLANK($E1182)," ",$E1182),KLAV!$A$13:$A$21,0))+INDEX(KLAV!$B$24:$B$30,MATCH(IF(ISBLANK($F1182)," ",$F1182),KLAV!$A$24:$A$30,0))),ESV!$E$1:$E$567,))</f>
        <v>nb</v>
      </c>
      <c r="R1182" s="42"/>
      <c r="S1182" s="42"/>
      <c r="U1182" s="43"/>
      <c r="Z1182" s="44"/>
      <c r="AA1182" s="44"/>
      <c r="AB1182" s="436"/>
      <c r="AC1182" s="437"/>
      <c r="AD1182" s="300"/>
      <c r="AE1182" s="438"/>
      <c r="AF1182" s="438"/>
      <c r="AG1182" s="438"/>
      <c r="AH1182" s="439"/>
      <c r="AI1182" s="439"/>
      <c r="AJ1182" s="439"/>
      <c r="AK1182" s="439"/>
      <c r="BD1182" s="44"/>
    </row>
    <row r="1183" spans="1:56" ht="25.5" customHeight="1" x14ac:dyDescent="0.2">
      <c r="A1183" s="32" t="str">
        <f>IF(OR('Rote Liste'!$BC1183="H",'Rote Liste'!$BC1183="V"),"",J1183)</f>
        <v>nb</v>
      </c>
      <c r="B1183" s="48" t="str">
        <f t="shared" si="19"/>
        <v/>
      </c>
      <c r="C1183" s="49" t="s">
        <v>1231</v>
      </c>
      <c r="D1183" s="50"/>
      <c r="E1183" s="51"/>
      <c r="F1183" s="52"/>
      <c r="G1183" s="53"/>
      <c r="H1183" s="53"/>
      <c r="I1183" s="54"/>
      <c r="J1183" s="54" t="str">
        <f>INDEX(ESV!$D$1:$D$567,MATCH(IF(ISNA(INDEX(KLAV!$B$2:$B$10,MATCH(IF(ISBLANK($D1183)," ",$D1183),KLAV!$A$2:$A$10,0))+INDEX(KLAV!$B$13:$B$21,MATCH(IF(ISBLANK($E1183)," ",$E1183),KLAV!$A$13:$A$21,0))+INDEX(KLAV!$B$24:$B$30,MATCH(IF(ISBLANK($F1183)," ",$F1183),KLAV!$A$24:$A$30,0))),999,INDEX(KLAV!$B$2:$B$10,MATCH(IF(ISBLANK($D1183)," ",$D1183),KLAV!$A$2:$A$10,0))+INDEX(KLAV!$B$13:$B$21,MATCH(IF(ISBLANK($E1183)," ",$E1183),KLAV!$A$13:$A$21,0))+INDEX(KLAV!$B$24:$B$30,MATCH(IF(ISBLANK($F1183)," ",$F1183),KLAV!$A$24:$A$30,0))),ESV!$E$1:$E$567,))</f>
        <v>nb</v>
      </c>
      <c r="R1183" s="42"/>
      <c r="S1183" s="42"/>
      <c r="U1183" s="43"/>
      <c r="Z1183" s="44"/>
      <c r="AA1183" s="44"/>
      <c r="AB1183" s="436"/>
      <c r="AC1183" s="437"/>
      <c r="AD1183" s="300"/>
      <c r="AE1183" s="438"/>
      <c r="AF1183" s="438"/>
      <c r="AG1183" s="438"/>
      <c r="AH1183" s="439"/>
      <c r="AI1183" s="439"/>
      <c r="AJ1183" s="439"/>
      <c r="AK1183" s="439"/>
      <c r="BD1183" s="44"/>
    </row>
    <row r="1184" spans="1:56" ht="25.5" customHeight="1" x14ac:dyDescent="0.2">
      <c r="A1184" s="32" t="str">
        <f>IF(OR('Rote Liste'!$BC1184="H",'Rote Liste'!$BC1184="V"),"",J1184)</f>
        <v>nb</v>
      </c>
      <c r="B1184" s="48" t="str">
        <f t="shared" si="19"/>
        <v/>
      </c>
      <c r="C1184" s="49" t="s">
        <v>1232</v>
      </c>
      <c r="D1184" s="50"/>
      <c r="E1184" s="51"/>
      <c r="F1184" s="52"/>
      <c r="G1184" s="53"/>
      <c r="H1184" s="53"/>
      <c r="I1184" s="54"/>
      <c r="J1184" s="54" t="str">
        <f>INDEX(ESV!$D$1:$D$567,MATCH(IF(ISNA(INDEX(KLAV!$B$2:$B$10,MATCH(IF(ISBLANK($D1184)," ",$D1184),KLAV!$A$2:$A$10,0))+INDEX(KLAV!$B$13:$B$21,MATCH(IF(ISBLANK($E1184)," ",$E1184),KLAV!$A$13:$A$21,0))+INDEX(KLAV!$B$24:$B$30,MATCH(IF(ISBLANK($F1184)," ",$F1184),KLAV!$A$24:$A$30,0))),999,INDEX(KLAV!$B$2:$B$10,MATCH(IF(ISBLANK($D1184)," ",$D1184),KLAV!$A$2:$A$10,0))+INDEX(KLAV!$B$13:$B$21,MATCH(IF(ISBLANK($E1184)," ",$E1184),KLAV!$A$13:$A$21,0))+INDEX(KLAV!$B$24:$B$30,MATCH(IF(ISBLANK($F1184)," ",$F1184),KLAV!$A$24:$A$30,0))),ESV!$E$1:$E$567,))</f>
        <v>nb</v>
      </c>
      <c r="R1184" s="42"/>
      <c r="S1184" s="42"/>
      <c r="U1184" s="43"/>
      <c r="Z1184" s="44"/>
      <c r="AA1184" s="44"/>
      <c r="AB1184" s="436"/>
      <c r="AC1184" s="437"/>
      <c r="AD1184" s="300"/>
      <c r="AE1184" s="438"/>
      <c r="AF1184" s="438"/>
      <c r="AG1184" s="438"/>
      <c r="AH1184" s="439"/>
      <c r="AI1184" s="439"/>
      <c r="AJ1184" s="439"/>
      <c r="AK1184" s="439"/>
      <c r="BD1184" s="44"/>
    </row>
    <row r="1185" spans="1:56" ht="25.5" customHeight="1" x14ac:dyDescent="0.2">
      <c r="A1185" s="32" t="str">
        <f>IF(OR('Rote Liste'!$BC1185="H",'Rote Liste'!$BC1185="V"),"",J1185)</f>
        <v/>
      </c>
      <c r="B1185" s="48" t="str">
        <f t="shared" si="19"/>
        <v/>
      </c>
      <c r="C1185" s="49" t="s">
        <v>1233</v>
      </c>
      <c r="D1185" s="50"/>
      <c r="E1185" s="51"/>
      <c r="F1185" s="52"/>
      <c r="G1185" s="53"/>
      <c r="H1185" s="53"/>
      <c r="I1185" s="54"/>
      <c r="J1185" s="54" t="str">
        <f>INDEX(ESV!$D$1:$D$567,MATCH(IF(ISNA(INDEX(KLAV!$B$2:$B$10,MATCH(IF(ISBLANK($D1185)," ",$D1185),KLAV!$A$2:$A$10,0))+INDEX(KLAV!$B$13:$B$21,MATCH(IF(ISBLANK($E1185)," ",$E1185),KLAV!$A$13:$A$21,0))+INDEX(KLAV!$B$24:$B$30,MATCH(IF(ISBLANK($F1185)," ",$F1185),KLAV!$A$24:$A$30,0))),999,INDEX(KLAV!$B$2:$B$10,MATCH(IF(ISBLANK($D1185)," ",$D1185),KLAV!$A$2:$A$10,0))+INDEX(KLAV!$B$13:$B$21,MATCH(IF(ISBLANK($E1185)," ",$E1185),KLAV!$A$13:$A$21,0))+INDEX(KLAV!$B$24:$B$30,MATCH(IF(ISBLANK($F1185)," ",$F1185),KLAV!$A$24:$A$30,0))),ESV!$E$1:$E$567,))</f>
        <v>nb</v>
      </c>
      <c r="R1185" s="42"/>
      <c r="S1185" s="42"/>
      <c r="U1185" s="43"/>
      <c r="Z1185" s="44"/>
      <c r="AA1185" s="44"/>
      <c r="AB1185" s="436"/>
      <c r="AC1185" s="437"/>
      <c r="AD1185" s="300"/>
      <c r="AE1185" s="438"/>
      <c r="AF1185" s="438"/>
      <c r="AG1185" s="438"/>
      <c r="AH1185" s="439"/>
      <c r="AI1185" s="439"/>
      <c r="AJ1185" s="439"/>
      <c r="AK1185" s="439"/>
      <c r="BD1185" s="44"/>
    </row>
    <row r="1186" spans="1:56" ht="25.5" customHeight="1" x14ac:dyDescent="0.2">
      <c r="A1186" s="32" t="str">
        <f>IF(OR('Rote Liste'!$BC1186="H",'Rote Liste'!$BC1186="V"),"",J1186)</f>
        <v/>
      </c>
      <c r="B1186" s="48" t="str">
        <f t="shared" si="19"/>
        <v/>
      </c>
      <c r="C1186" s="49" t="s">
        <v>1234</v>
      </c>
      <c r="D1186" s="50"/>
      <c r="E1186" s="51"/>
      <c r="F1186" s="52"/>
      <c r="G1186" s="53"/>
      <c r="H1186" s="53"/>
      <c r="I1186" s="54"/>
      <c r="J1186" s="54" t="str">
        <f>INDEX(ESV!$D$1:$D$567,MATCH(IF(ISNA(INDEX(KLAV!$B$2:$B$10,MATCH(IF(ISBLANK($D1186)," ",$D1186),KLAV!$A$2:$A$10,0))+INDEX(KLAV!$B$13:$B$21,MATCH(IF(ISBLANK($E1186)," ",$E1186),KLAV!$A$13:$A$21,0))+INDEX(KLAV!$B$24:$B$30,MATCH(IF(ISBLANK($F1186)," ",$F1186),KLAV!$A$24:$A$30,0))),999,INDEX(KLAV!$B$2:$B$10,MATCH(IF(ISBLANK($D1186)," ",$D1186),KLAV!$A$2:$A$10,0))+INDEX(KLAV!$B$13:$B$21,MATCH(IF(ISBLANK($E1186)," ",$E1186),KLAV!$A$13:$A$21,0))+INDEX(KLAV!$B$24:$B$30,MATCH(IF(ISBLANK($F1186)," ",$F1186),KLAV!$A$24:$A$30,0))),ESV!$E$1:$E$567,))</f>
        <v>nb</v>
      </c>
      <c r="R1186" s="42"/>
      <c r="S1186" s="42"/>
      <c r="U1186" s="43"/>
      <c r="Z1186" s="44"/>
      <c r="AA1186" s="44"/>
      <c r="AB1186" s="436"/>
      <c r="AC1186" s="437"/>
      <c r="AD1186" s="300"/>
      <c r="AE1186" s="438"/>
      <c r="AF1186" s="438"/>
      <c r="AG1186" s="438"/>
      <c r="AH1186" s="439"/>
      <c r="AI1186" s="439"/>
      <c r="AJ1186" s="439"/>
      <c r="AK1186" s="439"/>
      <c r="BD1186" s="44"/>
    </row>
    <row r="1187" spans="1:56" ht="25.5" customHeight="1" x14ac:dyDescent="0.2">
      <c r="A1187" s="32" t="str">
        <f>IF(OR('Rote Liste'!$BC1187="H",'Rote Liste'!$BC1187="V"),"",J1187)</f>
        <v>nb</v>
      </c>
      <c r="B1187" s="48" t="str">
        <f t="shared" si="19"/>
        <v/>
      </c>
      <c r="C1187" s="49" t="s">
        <v>1235</v>
      </c>
      <c r="D1187" s="50"/>
      <c r="E1187" s="51"/>
      <c r="F1187" s="52"/>
      <c r="G1187" s="53"/>
      <c r="H1187" s="53"/>
      <c r="I1187" s="54"/>
      <c r="J1187" s="54" t="str">
        <f>INDEX(ESV!$D$1:$D$567,MATCH(IF(ISNA(INDEX(KLAV!$B$2:$B$10,MATCH(IF(ISBLANK($D1187)," ",$D1187),KLAV!$A$2:$A$10,0))+INDEX(KLAV!$B$13:$B$21,MATCH(IF(ISBLANK($E1187)," ",$E1187),KLAV!$A$13:$A$21,0))+INDEX(KLAV!$B$24:$B$30,MATCH(IF(ISBLANK($F1187)," ",$F1187),KLAV!$A$24:$A$30,0))),999,INDEX(KLAV!$B$2:$B$10,MATCH(IF(ISBLANK($D1187)," ",$D1187),KLAV!$A$2:$A$10,0))+INDEX(KLAV!$B$13:$B$21,MATCH(IF(ISBLANK($E1187)," ",$E1187),KLAV!$A$13:$A$21,0))+INDEX(KLAV!$B$24:$B$30,MATCH(IF(ISBLANK($F1187)," ",$F1187),KLAV!$A$24:$A$30,0))),ESV!$E$1:$E$567,))</f>
        <v>nb</v>
      </c>
      <c r="R1187" s="42"/>
      <c r="S1187" s="42"/>
      <c r="U1187" s="43"/>
      <c r="Z1187" s="44"/>
      <c r="AA1187" s="44"/>
      <c r="AB1187" s="436"/>
      <c r="AC1187" s="437"/>
      <c r="AD1187" s="300"/>
      <c r="AE1187" s="438"/>
      <c r="AF1187" s="438"/>
      <c r="AG1187" s="438"/>
      <c r="AH1187" s="439"/>
      <c r="AI1187" s="439"/>
      <c r="AJ1187" s="439"/>
      <c r="AK1187" s="439"/>
      <c r="BD1187" s="44"/>
    </row>
    <row r="1188" spans="1:56" ht="25.5" customHeight="1" x14ac:dyDescent="0.2">
      <c r="A1188" s="32" t="str">
        <f>IF(OR('Rote Liste'!$BC1188="H",'Rote Liste'!$BC1188="V"),"",J1188)</f>
        <v>nb</v>
      </c>
      <c r="B1188" s="48" t="str">
        <f t="shared" si="19"/>
        <v/>
      </c>
      <c r="C1188" s="49" t="s">
        <v>1236</v>
      </c>
      <c r="D1188" s="50"/>
      <c r="E1188" s="51"/>
      <c r="F1188" s="52"/>
      <c r="G1188" s="53"/>
      <c r="H1188" s="53"/>
      <c r="I1188" s="54"/>
      <c r="J1188" s="54" t="str">
        <f>INDEX(ESV!$D$1:$D$567,MATCH(IF(ISNA(INDEX(KLAV!$B$2:$B$10,MATCH(IF(ISBLANK($D1188)," ",$D1188),KLAV!$A$2:$A$10,0))+INDEX(KLAV!$B$13:$B$21,MATCH(IF(ISBLANK($E1188)," ",$E1188),KLAV!$A$13:$A$21,0))+INDEX(KLAV!$B$24:$B$30,MATCH(IF(ISBLANK($F1188)," ",$F1188),KLAV!$A$24:$A$30,0))),999,INDEX(KLAV!$B$2:$B$10,MATCH(IF(ISBLANK($D1188)," ",$D1188),KLAV!$A$2:$A$10,0))+INDEX(KLAV!$B$13:$B$21,MATCH(IF(ISBLANK($E1188)," ",$E1188),KLAV!$A$13:$A$21,0))+INDEX(KLAV!$B$24:$B$30,MATCH(IF(ISBLANK($F1188)," ",$F1188),KLAV!$A$24:$A$30,0))),ESV!$E$1:$E$567,))</f>
        <v>nb</v>
      </c>
      <c r="R1188" s="42"/>
      <c r="S1188" s="42"/>
      <c r="U1188" s="43"/>
      <c r="Z1188" s="44"/>
      <c r="AA1188" s="44"/>
      <c r="AB1188" s="436"/>
      <c r="AC1188" s="437"/>
      <c r="AD1188" s="300"/>
      <c r="AE1188" s="438"/>
      <c r="AF1188" s="438"/>
      <c r="AG1188" s="438"/>
      <c r="AH1188" s="439"/>
      <c r="AI1188" s="439"/>
      <c r="AJ1188" s="439"/>
      <c r="AK1188" s="439"/>
      <c r="BD1188" s="44"/>
    </row>
    <row r="1189" spans="1:56" ht="25.5" customHeight="1" x14ac:dyDescent="0.2">
      <c r="A1189" s="32" t="str">
        <f>IF(OR('Rote Liste'!$BC1189="H",'Rote Liste'!$BC1189="V"),"",J1189)</f>
        <v>nb</v>
      </c>
      <c r="B1189" s="48" t="str">
        <f t="shared" si="19"/>
        <v/>
      </c>
      <c r="C1189" s="49" t="s">
        <v>1237</v>
      </c>
      <c r="D1189" s="50"/>
      <c r="E1189" s="51"/>
      <c r="F1189" s="52"/>
      <c r="G1189" s="53"/>
      <c r="H1189" s="53"/>
      <c r="I1189" s="54"/>
      <c r="J1189" s="54" t="str">
        <f>INDEX(ESV!$D$1:$D$567,MATCH(IF(ISNA(INDEX(KLAV!$B$2:$B$10,MATCH(IF(ISBLANK($D1189)," ",$D1189),KLAV!$A$2:$A$10,0))+INDEX(KLAV!$B$13:$B$21,MATCH(IF(ISBLANK($E1189)," ",$E1189),KLAV!$A$13:$A$21,0))+INDEX(KLAV!$B$24:$B$30,MATCH(IF(ISBLANK($F1189)," ",$F1189),KLAV!$A$24:$A$30,0))),999,INDEX(KLAV!$B$2:$B$10,MATCH(IF(ISBLANK($D1189)," ",$D1189),KLAV!$A$2:$A$10,0))+INDEX(KLAV!$B$13:$B$21,MATCH(IF(ISBLANK($E1189)," ",$E1189),KLAV!$A$13:$A$21,0))+INDEX(KLAV!$B$24:$B$30,MATCH(IF(ISBLANK($F1189)," ",$F1189),KLAV!$A$24:$A$30,0))),ESV!$E$1:$E$567,))</f>
        <v>nb</v>
      </c>
      <c r="R1189" s="42"/>
      <c r="S1189" s="42"/>
      <c r="U1189" s="43"/>
      <c r="Z1189" s="44"/>
      <c r="AA1189" s="44"/>
      <c r="AB1189" s="436"/>
      <c r="AC1189" s="437"/>
      <c r="AD1189" s="300"/>
      <c r="AE1189" s="438"/>
      <c r="AF1189" s="438"/>
      <c r="AG1189" s="438"/>
      <c r="AH1189" s="439"/>
      <c r="AI1189" s="439"/>
      <c r="AJ1189" s="439"/>
      <c r="AK1189" s="439"/>
      <c r="BD1189" s="44"/>
    </row>
    <row r="1190" spans="1:56" ht="25.5" customHeight="1" x14ac:dyDescent="0.2">
      <c r="A1190" s="32" t="str">
        <f>IF(OR('Rote Liste'!$BC1190="H",'Rote Liste'!$BC1190="V"),"",J1190)</f>
        <v>nb</v>
      </c>
      <c r="B1190" s="48" t="str">
        <f t="shared" si="19"/>
        <v/>
      </c>
      <c r="C1190" s="49" t="s">
        <v>1238</v>
      </c>
      <c r="D1190" s="50"/>
      <c r="E1190" s="51"/>
      <c r="F1190" s="52"/>
      <c r="G1190" s="53"/>
      <c r="H1190" s="53"/>
      <c r="I1190" s="54"/>
      <c r="J1190" s="54" t="str">
        <f>INDEX(ESV!$D$1:$D$567,MATCH(IF(ISNA(INDEX(KLAV!$B$2:$B$10,MATCH(IF(ISBLANK($D1190)," ",$D1190),KLAV!$A$2:$A$10,0))+INDEX(KLAV!$B$13:$B$21,MATCH(IF(ISBLANK($E1190)," ",$E1190),KLAV!$A$13:$A$21,0))+INDEX(KLAV!$B$24:$B$30,MATCH(IF(ISBLANK($F1190)," ",$F1190),KLAV!$A$24:$A$30,0))),999,INDEX(KLAV!$B$2:$B$10,MATCH(IF(ISBLANK($D1190)," ",$D1190),KLAV!$A$2:$A$10,0))+INDEX(KLAV!$B$13:$B$21,MATCH(IF(ISBLANK($E1190)," ",$E1190),KLAV!$A$13:$A$21,0))+INDEX(KLAV!$B$24:$B$30,MATCH(IF(ISBLANK($F1190)," ",$F1190),KLAV!$A$24:$A$30,0))),ESV!$E$1:$E$567,))</f>
        <v>nb</v>
      </c>
      <c r="R1190" s="42"/>
      <c r="S1190" s="42"/>
      <c r="U1190" s="43"/>
      <c r="Z1190" s="44"/>
      <c r="AA1190" s="44"/>
      <c r="AB1190" s="436"/>
      <c r="AC1190" s="437"/>
      <c r="AD1190" s="300"/>
      <c r="AE1190" s="438"/>
      <c r="AF1190" s="438"/>
      <c r="AG1190" s="438"/>
      <c r="AH1190" s="439"/>
      <c r="AI1190" s="439"/>
      <c r="AJ1190" s="439"/>
      <c r="AK1190" s="439"/>
      <c r="BD1190" s="44"/>
    </row>
    <row r="1191" spans="1:56" ht="25.5" customHeight="1" x14ac:dyDescent="0.2">
      <c r="A1191" s="32" t="str">
        <f>IF(OR('Rote Liste'!$BC1191="H",'Rote Liste'!$BC1191="V"),"",J1191)</f>
        <v>nb</v>
      </c>
      <c r="B1191" s="48" t="str">
        <f t="shared" si="19"/>
        <v/>
      </c>
      <c r="C1191" s="49" t="s">
        <v>1239</v>
      </c>
      <c r="D1191" s="50"/>
      <c r="E1191" s="51"/>
      <c r="F1191" s="52"/>
      <c r="G1191" s="53"/>
      <c r="H1191" s="53"/>
      <c r="I1191" s="54"/>
      <c r="J1191" s="54" t="str">
        <f>INDEX(ESV!$D$1:$D$567,MATCH(IF(ISNA(INDEX(KLAV!$B$2:$B$10,MATCH(IF(ISBLANK($D1191)," ",$D1191),KLAV!$A$2:$A$10,0))+INDEX(KLAV!$B$13:$B$21,MATCH(IF(ISBLANK($E1191)," ",$E1191),KLAV!$A$13:$A$21,0))+INDEX(KLAV!$B$24:$B$30,MATCH(IF(ISBLANK($F1191)," ",$F1191),KLAV!$A$24:$A$30,0))),999,INDEX(KLAV!$B$2:$B$10,MATCH(IF(ISBLANK($D1191)," ",$D1191),KLAV!$A$2:$A$10,0))+INDEX(KLAV!$B$13:$B$21,MATCH(IF(ISBLANK($E1191)," ",$E1191),KLAV!$A$13:$A$21,0))+INDEX(KLAV!$B$24:$B$30,MATCH(IF(ISBLANK($F1191)," ",$F1191),KLAV!$A$24:$A$30,0))),ESV!$E$1:$E$567,))</f>
        <v>nb</v>
      </c>
      <c r="R1191" s="42"/>
      <c r="S1191" s="42"/>
      <c r="U1191" s="43"/>
      <c r="Z1191" s="44"/>
      <c r="AA1191" s="44"/>
      <c r="AB1191" s="436"/>
      <c r="AC1191" s="437"/>
      <c r="AD1191" s="300"/>
      <c r="AE1191" s="438"/>
      <c r="AF1191" s="438"/>
      <c r="AG1191" s="438"/>
      <c r="AH1191" s="439"/>
      <c r="AI1191" s="439"/>
      <c r="AJ1191" s="439"/>
      <c r="AK1191" s="439"/>
      <c r="BD1191" s="44"/>
    </row>
    <row r="1192" spans="1:56" ht="25.5" customHeight="1" x14ac:dyDescent="0.2">
      <c r="A1192" s="32" t="str">
        <f>IF(OR('Rote Liste'!$BC1192="H",'Rote Liste'!$BC1192="V"),"",J1192)</f>
        <v>nb</v>
      </c>
      <c r="B1192" s="48" t="str">
        <f t="shared" si="19"/>
        <v/>
      </c>
      <c r="C1192" s="49" t="s">
        <v>1240</v>
      </c>
      <c r="D1192" s="50"/>
      <c r="E1192" s="51"/>
      <c r="F1192" s="52"/>
      <c r="G1192" s="53"/>
      <c r="H1192" s="53"/>
      <c r="I1192" s="54"/>
      <c r="J1192" s="54" t="str">
        <f>INDEX(ESV!$D$1:$D$567,MATCH(IF(ISNA(INDEX(KLAV!$B$2:$B$10,MATCH(IF(ISBLANK($D1192)," ",$D1192),KLAV!$A$2:$A$10,0))+INDEX(KLAV!$B$13:$B$21,MATCH(IF(ISBLANK($E1192)," ",$E1192),KLAV!$A$13:$A$21,0))+INDEX(KLAV!$B$24:$B$30,MATCH(IF(ISBLANK($F1192)," ",$F1192),KLAV!$A$24:$A$30,0))),999,INDEX(KLAV!$B$2:$B$10,MATCH(IF(ISBLANK($D1192)," ",$D1192),KLAV!$A$2:$A$10,0))+INDEX(KLAV!$B$13:$B$21,MATCH(IF(ISBLANK($E1192)," ",$E1192),KLAV!$A$13:$A$21,0))+INDEX(KLAV!$B$24:$B$30,MATCH(IF(ISBLANK($F1192)," ",$F1192),KLAV!$A$24:$A$30,0))),ESV!$E$1:$E$567,))</f>
        <v>nb</v>
      </c>
      <c r="R1192" s="42"/>
      <c r="S1192" s="42"/>
      <c r="U1192" s="43"/>
      <c r="Z1192" s="44"/>
      <c r="AA1192" s="44"/>
      <c r="AB1192" s="436"/>
      <c r="AC1192" s="437"/>
      <c r="AD1192" s="300"/>
      <c r="AE1192" s="438"/>
      <c r="AF1192" s="438"/>
      <c r="AG1192" s="438"/>
      <c r="AH1192" s="439"/>
      <c r="AI1192" s="439"/>
      <c r="AJ1192" s="439"/>
      <c r="AK1192" s="439"/>
      <c r="BD1192" s="44"/>
    </row>
    <row r="1193" spans="1:56" ht="25.5" customHeight="1" x14ac:dyDescent="0.2">
      <c r="A1193" s="32" t="str">
        <f>IF(OR('Rote Liste'!$BC1193="H",'Rote Liste'!$BC1193="V"),"",J1193)</f>
        <v>nb</v>
      </c>
      <c r="B1193" s="48" t="str">
        <f t="shared" si="19"/>
        <v/>
      </c>
      <c r="C1193" s="49" t="s">
        <v>1241</v>
      </c>
      <c r="D1193" s="50"/>
      <c r="E1193" s="51"/>
      <c r="F1193" s="52"/>
      <c r="G1193" s="53"/>
      <c r="H1193" s="53"/>
      <c r="I1193" s="54"/>
      <c r="J1193" s="54" t="str">
        <f>INDEX(ESV!$D$1:$D$567,MATCH(IF(ISNA(INDEX(KLAV!$B$2:$B$10,MATCH(IF(ISBLANK($D1193)," ",$D1193),KLAV!$A$2:$A$10,0))+INDEX(KLAV!$B$13:$B$21,MATCH(IF(ISBLANK($E1193)," ",$E1193),KLAV!$A$13:$A$21,0))+INDEX(KLAV!$B$24:$B$30,MATCH(IF(ISBLANK($F1193)," ",$F1193),KLAV!$A$24:$A$30,0))),999,INDEX(KLAV!$B$2:$B$10,MATCH(IF(ISBLANK($D1193)," ",$D1193),KLAV!$A$2:$A$10,0))+INDEX(KLAV!$B$13:$B$21,MATCH(IF(ISBLANK($E1193)," ",$E1193),KLAV!$A$13:$A$21,0))+INDEX(KLAV!$B$24:$B$30,MATCH(IF(ISBLANK($F1193)," ",$F1193),KLAV!$A$24:$A$30,0))),ESV!$E$1:$E$567,))</f>
        <v>nb</v>
      </c>
      <c r="R1193" s="42"/>
      <c r="S1193" s="42"/>
      <c r="U1193" s="43"/>
      <c r="Z1193" s="44"/>
      <c r="AA1193" s="44"/>
      <c r="AB1193" s="436"/>
      <c r="AC1193" s="437"/>
      <c r="AD1193" s="300"/>
      <c r="AE1193" s="438"/>
      <c r="AF1193" s="438"/>
      <c r="AG1193" s="438"/>
      <c r="AH1193" s="439"/>
      <c r="AI1193" s="439"/>
      <c r="AJ1193" s="439"/>
      <c r="AK1193" s="439"/>
      <c r="BD1193" s="44"/>
    </row>
    <row r="1194" spans="1:56" ht="25.5" customHeight="1" x14ac:dyDescent="0.2">
      <c r="A1194" s="32" t="str">
        <f>IF(OR('Rote Liste'!$BC1194="H",'Rote Liste'!$BC1194="V"),"",J1194)</f>
        <v/>
      </c>
      <c r="B1194" s="48" t="str">
        <f t="shared" ref="B1194:B1254" si="20">IF(D1194="AE?","E?",IF(D1194="AE","E",""))</f>
        <v/>
      </c>
      <c r="C1194" s="49" t="s">
        <v>3223</v>
      </c>
      <c r="D1194" s="50"/>
      <c r="E1194" s="51"/>
      <c r="F1194" s="52"/>
      <c r="G1194" s="53"/>
      <c r="H1194" s="53"/>
      <c r="I1194" s="54"/>
      <c r="J1194" s="54" t="str">
        <f>INDEX(ESV!$D$1:$D$567,MATCH(IF(ISNA(INDEX(KLAV!$B$2:$B$10,MATCH(IF(ISBLANK($D1194)," ",$D1194),KLAV!$A$2:$A$10,0))+INDEX(KLAV!$B$13:$B$21,MATCH(IF(ISBLANK($E1194)," ",$E1194),KLAV!$A$13:$A$21,0))+INDEX(KLAV!$B$24:$B$30,MATCH(IF(ISBLANK($F1194)," ",$F1194),KLAV!$A$24:$A$30,0))),999,INDEX(KLAV!$B$2:$B$10,MATCH(IF(ISBLANK($D1194)," ",$D1194),KLAV!$A$2:$A$10,0))+INDEX(KLAV!$B$13:$B$21,MATCH(IF(ISBLANK($E1194)," ",$E1194),KLAV!$A$13:$A$21,0))+INDEX(KLAV!$B$24:$B$30,MATCH(IF(ISBLANK($F1194)," ",$F1194),KLAV!$A$24:$A$30,0))),ESV!$E$1:$E$567,))</f>
        <v>nb</v>
      </c>
      <c r="R1194" s="42"/>
      <c r="S1194" s="42"/>
      <c r="U1194" s="43"/>
      <c r="Z1194" s="44"/>
      <c r="AA1194" s="44"/>
      <c r="AB1194" s="436"/>
      <c r="AC1194" s="437"/>
      <c r="AD1194" s="300"/>
      <c r="AE1194" s="438"/>
      <c r="AF1194" s="438"/>
      <c r="AG1194" s="438"/>
      <c r="AH1194" s="439"/>
      <c r="AI1194" s="439"/>
      <c r="AJ1194" s="439"/>
      <c r="AK1194" s="439"/>
      <c r="BD1194" s="44"/>
    </row>
    <row r="1195" spans="1:56" ht="25.5" customHeight="1" x14ac:dyDescent="0.2">
      <c r="A1195" s="32" t="str">
        <f>IF(OR('Rote Liste'!$BC1195="H",'Rote Liste'!$BC1195="V"),"",J1195)</f>
        <v>nb</v>
      </c>
      <c r="B1195" s="48" t="str">
        <f t="shared" si="20"/>
        <v/>
      </c>
      <c r="C1195" s="49" t="s">
        <v>1242</v>
      </c>
      <c r="D1195" s="50"/>
      <c r="E1195" s="51"/>
      <c r="F1195" s="52"/>
      <c r="G1195" s="53"/>
      <c r="H1195" s="53"/>
      <c r="I1195" s="54"/>
      <c r="J1195" s="54" t="str">
        <f>INDEX(ESV!$D$1:$D$567,MATCH(IF(ISNA(INDEX(KLAV!$B$2:$B$10,MATCH(IF(ISBLANK($D1195)," ",$D1195),KLAV!$A$2:$A$10,0))+INDEX(KLAV!$B$13:$B$21,MATCH(IF(ISBLANK($E1195)," ",$E1195),KLAV!$A$13:$A$21,0))+INDEX(KLAV!$B$24:$B$30,MATCH(IF(ISBLANK($F1195)," ",$F1195),KLAV!$A$24:$A$30,0))),999,INDEX(KLAV!$B$2:$B$10,MATCH(IF(ISBLANK($D1195)," ",$D1195),KLAV!$A$2:$A$10,0))+INDEX(KLAV!$B$13:$B$21,MATCH(IF(ISBLANK($E1195)," ",$E1195),KLAV!$A$13:$A$21,0))+INDEX(KLAV!$B$24:$B$30,MATCH(IF(ISBLANK($F1195)," ",$F1195),KLAV!$A$24:$A$30,0))),ESV!$E$1:$E$567,))</f>
        <v>nb</v>
      </c>
      <c r="R1195" s="42"/>
      <c r="S1195" s="42"/>
      <c r="U1195" s="43"/>
      <c r="Z1195" s="44"/>
      <c r="AA1195" s="44"/>
      <c r="AB1195" s="436"/>
      <c r="AC1195" s="437"/>
      <c r="AD1195" s="300"/>
      <c r="AE1195" s="438"/>
      <c r="AF1195" s="438"/>
      <c r="AG1195" s="438"/>
      <c r="AH1195" s="439"/>
      <c r="AI1195" s="439"/>
      <c r="AJ1195" s="439"/>
      <c r="AK1195" s="439"/>
      <c r="BD1195" s="44"/>
    </row>
    <row r="1196" spans="1:56" ht="25.5" customHeight="1" x14ac:dyDescent="0.2">
      <c r="A1196" s="32" t="str">
        <f>IF(OR('Rote Liste'!$BC1196="H",'Rote Liste'!$BC1196="V"),"",J1196)</f>
        <v>nb</v>
      </c>
      <c r="B1196" s="48" t="str">
        <f t="shared" si="20"/>
        <v/>
      </c>
      <c r="C1196" s="49" t="s">
        <v>1243</v>
      </c>
      <c r="D1196" s="50"/>
      <c r="E1196" s="51"/>
      <c r="F1196" s="52"/>
      <c r="G1196" s="53"/>
      <c r="H1196" s="53"/>
      <c r="I1196" s="54"/>
      <c r="J1196" s="54" t="str">
        <f>INDEX(ESV!$D$1:$D$567,MATCH(IF(ISNA(INDEX(KLAV!$B$2:$B$10,MATCH(IF(ISBLANK($D1196)," ",$D1196),KLAV!$A$2:$A$10,0))+INDEX(KLAV!$B$13:$B$21,MATCH(IF(ISBLANK($E1196)," ",$E1196),KLAV!$A$13:$A$21,0))+INDEX(KLAV!$B$24:$B$30,MATCH(IF(ISBLANK($F1196)," ",$F1196),KLAV!$A$24:$A$30,0))),999,INDEX(KLAV!$B$2:$B$10,MATCH(IF(ISBLANK($D1196)," ",$D1196),KLAV!$A$2:$A$10,0))+INDEX(KLAV!$B$13:$B$21,MATCH(IF(ISBLANK($E1196)," ",$E1196),KLAV!$A$13:$A$21,0))+INDEX(KLAV!$B$24:$B$30,MATCH(IF(ISBLANK($F1196)," ",$F1196),KLAV!$A$24:$A$30,0))),ESV!$E$1:$E$567,))</f>
        <v>nb</v>
      </c>
      <c r="R1196" s="42"/>
      <c r="S1196" s="42"/>
      <c r="U1196" s="43"/>
      <c r="Z1196" s="44"/>
      <c r="AA1196" s="44"/>
      <c r="AB1196" s="436"/>
      <c r="AC1196" s="437"/>
      <c r="AD1196" s="300"/>
      <c r="AE1196" s="438"/>
      <c r="AF1196" s="438"/>
      <c r="AG1196" s="438"/>
      <c r="AH1196" s="439"/>
      <c r="AI1196" s="439"/>
      <c r="AJ1196" s="439"/>
      <c r="AK1196" s="439"/>
      <c r="BD1196" s="44"/>
    </row>
    <row r="1197" spans="1:56" ht="25.5" customHeight="1" x14ac:dyDescent="0.2">
      <c r="A1197" s="32" t="str">
        <f>IF(OR('Rote Liste'!$BC1197="H",'Rote Liste'!$BC1197="V"),"",J1197)</f>
        <v>nb</v>
      </c>
      <c r="B1197" s="48" t="str">
        <f t="shared" si="20"/>
        <v/>
      </c>
      <c r="C1197" s="49" t="s">
        <v>1244</v>
      </c>
      <c r="D1197" s="50"/>
      <c r="E1197" s="51"/>
      <c r="F1197" s="52"/>
      <c r="G1197" s="53"/>
      <c r="H1197" s="53"/>
      <c r="I1197" s="54"/>
      <c r="J1197" s="54" t="str">
        <f>INDEX(ESV!$D$1:$D$567,MATCH(IF(ISNA(INDEX(KLAV!$B$2:$B$10,MATCH(IF(ISBLANK($D1197)," ",$D1197),KLAV!$A$2:$A$10,0))+INDEX(KLAV!$B$13:$B$21,MATCH(IF(ISBLANK($E1197)," ",$E1197),KLAV!$A$13:$A$21,0))+INDEX(KLAV!$B$24:$B$30,MATCH(IF(ISBLANK($F1197)," ",$F1197),KLAV!$A$24:$A$30,0))),999,INDEX(KLAV!$B$2:$B$10,MATCH(IF(ISBLANK($D1197)," ",$D1197),KLAV!$A$2:$A$10,0))+INDEX(KLAV!$B$13:$B$21,MATCH(IF(ISBLANK($E1197)," ",$E1197),KLAV!$A$13:$A$21,0))+INDEX(KLAV!$B$24:$B$30,MATCH(IF(ISBLANK($F1197)," ",$F1197),KLAV!$A$24:$A$30,0))),ESV!$E$1:$E$567,))</f>
        <v>nb</v>
      </c>
      <c r="R1197" s="42"/>
      <c r="S1197" s="42"/>
      <c r="U1197" s="43"/>
      <c r="Z1197" s="44"/>
      <c r="AA1197" s="44"/>
      <c r="AB1197" s="436"/>
      <c r="AC1197" s="437"/>
      <c r="AD1197" s="300"/>
      <c r="AE1197" s="438"/>
      <c r="AF1197" s="438"/>
      <c r="AG1197" s="438"/>
      <c r="AH1197" s="439"/>
      <c r="AI1197" s="439"/>
      <c r="AJ1197" s="439"/>
      <c r="AK1197" s="439"/>
      <c r="BD1197" s="44"/>
    </row>
    <row r="1198" spans="1:56" ht="25.5" customHeight="1" x14ac:dyDescent="0.2">
      <c r="A1198" s="32" t="str">
        <f>IF(OR('Rote Liste'!$BC1198="H",'Rote Liste'!$BC1198="V"),"",J1198)</f>
        <v>nb</v>
      </c>
      <c r="B1198" s="48" t="str">
        <f t="shared" si="20"/>
        <v/>
      </c>
      <c r="C1198" s="49" t="s">
        <v>1245</v>
      </c>
      <c r="D1198" s="50"/>
      <c r="E1198" s="51"/>
      <c r="F1198" s="52"/>
      <c r="G1198" s="53"/>
      <c r="H1198" s="53"/>
      <c r="I1198" s="54"/>
      <c r="J1198" s="54" t="str">
        <f>INDEX(ESV!$D$1:$D$567,MATCH(IF(ISNA(INDEX(KLAV!$B$2:$B$10,MATCH(IF(ISBLANK($D1198)," ",$D1198),KLAV!$A$2:$A$10,0))+INDEX(KLAV!$B$13:$B$21,MATCH(IF(ISBLANK($E1198)," ",$E1198),KLAV!$A$13:$A$21,0))+INDEX(KLAV!$B$24:$B$30,MATCH(IF(ISBLANK($F1198)," ",$F1198),KLAV!$A$24:$A$30,0))),999,INDEX(KLAV!$B$2:$B$10,MATCH(IF(ISBLANK($D1198)," ",$D1198),KLAV!$A$2:$A$10,0))+INDEX(KLAV!$B$13:$B$21,MATCH(IF(ISBLANK($E1198)," ",$E1198),KLAV!$A$13:$A$21,0))+INDEX(KLAV!$B$24:$B$30,MATCH(IF(ISBLANK($F1198)," ",$F1198),KLAV!$A$24:$A$30,0))),ESV!$E$1:$E$567,))</f>
        <v>nb</v>
      </c>
      <c r="R1198" s="42"/>
      <c r="S1198" s="42"/>
      <c r="U1198" s="43"/>
      <c r="Z1198" s="44"/>
      <c r="AA1198" s="44"/>
      <c r="AB1198" s="436"/>
      <c r="AC1198" s="437"/>
      <c r="AD1198" s="300"/>
      <c r="AE1198" s="438"/>
      <c r="AF1198" s="438"/>
      <c r="AG1198" s="438"/>
      <c r="AH1198" s="439"/>
      <c r="AI1198" s="439"/>
      <c r="AJ1198" s="439"/>
      <c r="AK1198" s="439"/>
      <c r="BD1198" s="44"/>
    </row>
    <row r="1199" spans="1:56" ht="25.5" customHeight="1" x14ac:dyDescent="0.2">
      <c r="A1199" s="32" t="str">
        <f>IF(OR('Rote Liste'!$BC1199="H",'Rote Liste'!$BC1199="V"),"",J1199)</f>
        <v>nb</v>
      </c>
      <c r="B1199" s="48" t="str">
        <f t="shared" si="20"/>
        <v/>
      </c>
      <c r="C1199" s="49" t="s">
        <v>1246</v>
      </c>
      <c r="D1199" s="50"/>
      <c r="E1199" s="51"/>
      <c r="F1199" s="52"/>
      <c r="G1199" s="53"/>
      <c r="H1199" s="53"/>
      <c r="I1199" s="54"/>
      <c r="J1199" s="54" t="str">
        <f>INDEX(ESV!$D$1:$D$567,MATCH(IF(ISNA(INDEX(KLAV!$B$2:$B$10,MATCH(IF(ISBLANK($D1199)," ",$D1199),KLAV!$A$2:$A$10,0))+INDEX(KLAV!$B$13:$B$21,MATCH(IF(ISBLANK($E1199)," ",$E1199),KLAV!$A$13:$A$21,0))+INDEX(KLAV!$B$24:$B$30,MATCH(IF(ISBLANK($F1199)," ",$F1199),KLAV!$A$24:$A$30,0))),999,INDEX(KLAV!$B$2:$B$10,MATCH(IF(ISBLANK($D1199)," ",$D1199),KLAV!$A$2:$A$10,0))+INDEX(KLAV!$B$13:$B$21,MATCH(IF(ISBLANK($E1199)," ",$E1199),KLAV!$A$13:$A$21,0))+INDEX(KLAV!$B$24:$B$30,MATCH(IF(ISBLANK($F1199)," ",$F1199),KLAV!$A$24:$A$30,0))),ESV!$E$1:$E$567,))</f>
        <v>nb</v>
      </c>
      <c r="R1199" s="42"/>
      <c r="S1199" s="42"/>
      <c r="U1199" s="43"/>
      <c r="Z1199" s="44"/>
      <c r="AA1199" s="44"/>
      <c r="AB1199" s="436"/>
      <c r="AC1199" s="437"/>
      <c r="AD1199" s="300"/>
      <c r="AE1199" s="438"/>
      <c r="AF1199" s="438"/>
      <c r="AG1199" s="438"/>
      <c r="AH1199" s="439"/>
      <c r="AI1199" s="439"/>
      <c r="AJ1199" s="439"/>
      <c r="AK1199" s="439"/>
      <c r="BD1199" s="44"/>
    </row>
    <row r="1200" spans="1:56" ht="25.5" customHeight="1" x14ac:dyDescent="0.2">
      <c r="A1200" s="32" t="str">
        <f>IF(OR('Rote Liste'!$BC1200="H",'Rote Liste'!$BC1200="V"),"",J1200)</f>
        <v>nb</v>
      </c>
      <c r="B1200" s="48" t="str">
        <f t="shared" si="20"/>
        <v/>
      </c>
      <c r="C1200" s="49" t="s">
        <v>1247</v>
      </c>
      <c r="D1200" s="50"/>
      <c r="E1200" s="51"/>
      <c r="F1200" s="52"/>
      <c r="G1200" s="53"/>
      <c r="H1200" s="53"/>
      <c r="I1200" s="54"/>
      <c r="J1200" s="54" t="str">
        <f>INDEX(ESV!$D$1:$D$567,MATCH(IF(ISNA(INDEX(KLAV!$B$2:$B$10,MATCH(IF(ISBLANK($D1200)," ",$D1200),KLAV!$A$2:$A$10,0))+INDEX(KLAV!$B$13:$B$21,MATCH(IF(ISBLANK($E1200)," ",$E1200),KLAV!$A$13:$A$21,0))+INDEX(KLAV!$B$24:$B$30,MATCH(IF(ISBLANK($F1200)," ",$F1200),KLAV!$A$24:$A$30,0))),999,INDEX(KLAV!$B$2:$B$10,MATCH(IF(ISBLANK($D1200)," ",$D1200),KLAV!$A$2:$A$10,0))+INDEX(KLAV!$B$13:$B$21,MATCH(IF(ISBLANK($E1200)," ",$E1200),KLAV!$A$13:$A$21,0))+INDEX(KLAV!$B$24:$B$30,MATCH(IF(ISBLANK($F1200)," ",$F1200),KLAV!$A$24:$A$30,0))),ESV!$E$1:$E$567,))</f>
        <v>nb</v>
      </c>
      <c r="R1200" s="42"/>
      <c r="S1200" s="42"/>
      <c r="U1200" s="43"/>
      <c r="Z1200" s="44"/>
      <c r="AA1200" s="44"/>
      <c r="AB1200" s="436"/>
      <c r="AC1200" s="437"/>
      <c r="AD1200" s="300"/>
      <c r="AE1200" s="438"/>
      <c r="AF1200" s="438"/>
      <c r="AG1200" s="438"/>
      <c r="AH1200" s="439"/>
      <c r="AI1200" s="439"/>
      <c r="AJ1200" s="439"/>
      <c r="AK1200" s="439"/>
      <c r="BD1200" s="44"/>
    </row>
    <row r="1201" spans="1:56" ht="25.5" customHeight="1" x14ac:dyDescent="0.2">
      <c r="A1201" s="32" t="str">
        <f>IF(OR('Rote Liste'!$BC1201="H",'Rote Liste'!$BC1201="V"),"",J1201)</f>
        <v>nb</v>
      </c>
      <c r="B1201" s="48" t="str">
        <f t="shared" si="20"/>
        <v/>
      </c>
      <c r="C1201" s="49" t="s">
        <v>1248</v>
      </c>
      <c r="D1201" s="50"/>
      <c r="E1201" s="51"/>
      <c r="F1201" s="52"/>
      <c r="G1201" s="53"/>
      <c r="H1201" s="53"/>
      <c r="I1201" s="54"/>
      <c r="J1201" s="54" t="str">
        <f>INDEX(ESV!$D$1:$D$567,MATCH(IF(ISNA(INDEX(KLAV!$B$2:$B$10,MATCH(IF(ISBLANK($D1201)," ",$D1201),KLAV!$A$2:$A$10,0))+INDEX(KLAV!$B$13:$B$21,MATCH(IF(ISBLANK($E1201)," ",$E1201),KLAV!$A$13:$A$21,0))+INDEX(KLAV!$B$24:$B$30,MATCH(IF(ISBLANK($F1201)," ",$F1201),KLAV!$A$24:$A$30,0))),999,INDEX(KLAV!$B$2:$B$10,MATCH(IF(ISBLANK($D1201)," ",$D1201),KLAV!$A$2:$A$10,0))+INDEX(KLAV!$B$13:$B$21,MATCH(IF(ISBLANK($E1201)," ",$E1201),KLAV!$A$13:$A$21,0))+INDEX(KLAV!$B$24:$B$30,MATCH(IF(ISBLANK($F1201)," ",$F1201),KLAV!$A$24:$A$30,0))),ESV!$E$1:$E$567,))</f>
        <v>nb</v>
      </c>
      <c r="R1201" s="42"/>
      <c r="S1201" s="42"/>
      <c r="U1201" s="43"/>
      <c r="Z1201" s="44"/>
      <c r="AA1201" s="44"/>
      <c r="AB1201" s="436"/>
      <c r="AC1201" s="437"/>
      <c r="AD1201" s="300"/>
      <c r="AE1201" s="438"/>
      <c r="AF1201" s="438"/>
      <c r="AG1201" s="438"/>
      <c r="AH1201" s="439"/>
      <c r="AI1201" s="439"/>
      <c r="AJ1201" s="439"/>
      <c r="AK1201" s="439"/>
      <c r="BD1201" s="44"/>
    </row>
    <row r="1202" spans="1:56" ht="25.5" customHeight="1" x14ac:dyDescent="0.2">
      <c r="A1202" s="32" t="str">
        <f>IF(OR('Rote Liste'!$BC1202="H",'Rote Liste'!$BC1202="V"),"",J1202)</f>
        <v>nb</v>
      </c>
      <c r="B1202" s="48" t="str">
        <f t="shared" si="20"/>
        <v/>
      </c>
      <c r="C1202" s="49" t="s">
        <v>1249</v>
      </c>
      <c r="D1202" s="50"/>
      <c r="E1202" s="51"/>
      <c r="F1202" s="52"/>
      <c r="G1202" s="53"/>
      <c r="H1202" s="53"/>
      <c r="I1202" s="54"/>
      <c r="J1202" s="54" t="str">
        <f>INDEX(ESV!$D$1:$D$567,MATCH(IF(ISNA(INDEX(KLAV!$B$2:$B$10,MATCH(IF(ISBLANK($D1202)," ",$D1202),KLAV!$A$2:$A$10,0))+INDEX(KLAV!$B$13:$B$21,MATCH(IF(ISBLANK($E1202)," ",$E1202),KLAV!$A$13:$A$21,0))+INDEX(KLAV!$B$24:$B$30,MATCH(IF(ISBLANK($F1202)," ",$F1202),KLAV!$A$24:$A$30,0))),999,INDEX(KLAV!$B$2:$B$10,MATCH(IF(ISBLANK($D1202)," ",$D1202),KLAV!$A$2:$A$10,0))+INDEX(KLAV!$B$13:$B$21,MATCH(IF(ISBLANK($E1202)," ",$E1202),KLAV!$A$13:$A$21,0))+INDEX(KLAV!$B$24:$B$30,MATCH(IF(ISBLANK($F1202)," ",$F1202),KLAV!$A$24:$A$30,0))),ESV!$E$1:$E$567,))</f>
        <v>nb</v>
      </c>
      <c r="R1202" s="42"/>
      <c r="S1202" s="42"/>
      <c r="U1202" s="43"/>
      <c r="Z1202" s="44"/>
      <c r="AA1202" s="44"/>
      <c r="AB1202" s="436"/>
      <c r="AC1202" s="437"/>
      <c r="AD1202" s="300"/>
      <c r="AE1202" s="438"/>
      <c r="AF1202" s="438"/>
      <c r="AG1202" s="438"/>
      <c r="AH1202" s="439"/>
      <c r="AI1202" s="439"/>
      <c r="AJ1202" s="439"/>
      <c r="AK1202" s="439"/>
      <c r="BD1202" s="44"/>
    </row>
    <row r="1203" spans="1:56" ht="25.5" customHeight="1" x14ac:dyDescent="0.2">
      <c r="A1203" s="32" t="str">
        <f>IF(OR('Rote Liste'!$BC1203="H",'Rote Liste'!$BC1203="V"),"",J1203)</f>
        <v>nb</v>
      </c>
      <c r="B1203" s="48" t="str">
        <f t="shared" si="20"/>
        <v/>
      </c>
      <c r="C1203" s="49" t="s">
        <v>1250</v>
      </c>
      <c r="D1203" s="50"/>
      <c r="E1203" s="51"/>
      <c r="F1203" s="52"/>
      <c r="G1203" s="53"/>
      <c r="H1203" s="53"/>
      <c r="I1203" s="54"/>
      <c r="J1203" s="54" t="str">
        <f>INDEX(ESV!$D$1:$D$567,MATCH(IF(ISNA(INDEX(KLAV!$B$2:$B$10,MATCH(IF(ISBLANK($D1203)," ",$D1203),KLAV!$A$2:$A$10,0))+INDEX(KLAV!$B$13:$B$21,MATCH(IF(ISBLANK($E1203)," ",$E1203),KLAV!$A$13:$A$21,0))+INDEX(KLAV!$B$24:$B$30,MATCH(IF(ISBLANK($F1203)," ",$F1203),KLAV!$A$24:$A$30,0))),999,INDEX(KLAV!$B$2:$B$10,MATCH(IF(ISBLANK($D1203)," ",$D1203),KLAV!$A$2:$A$10,0))+INDEX(KLAV!$B$13:$B$21,MATCH(IF(ISBLANK($E1203)," ",$E1203),KLAV!$A$13:$A$21,0))+INDEX(KLAV!$B$24:$B$30,MATCH(IF(ISBLANK($F1203)," ",$F1203),KLAV!$A$24:$A$30,0))),ESV!$E$1:$E$567,))</f>
        <v>nb</v>
      </c>
      <c r="R1203" s="42"/>
      <c r="S1203" s="42"/>
      <c r="U1203" s="43"/>
      <c r="Z1203" s="44"/>
      <c r="AA1203" s="44"/>
      <c r="AB1203" s="436"/>
      <c r="AC1203" s="437"/>
      <c r="AD1203" s="300"/>
      <c r="AE1203" s="438"/>
      <c r="AF1203" s="438"/>
      <c r="AG1203" s="438"/>
      <c r="AH1203" s="439"/>
      <c r="AI1203" s="439"/>
      <c r="AJ1203" s="439"/>
      <c r="AK1203" s="439"/>
      <c r="BD1203" s="44"/>
    </row>
    <row r="1204" spans="1:56" ht="25.5" customHeight="1" x14ac:dyDescent="0.2">
      <c r="A1204" s="32" t="str">
        <f>IF(OR('Rote Liste'!$BC1204="H",'Rote Liste'!$BC1204="V"),"",J1204)</f>
        <v>nb</v>
      </c>
      <c r="B1204" s="48" t="str">
        <f t="shared" si="20"/>
        <v/>
      </c>
      <c r="C1204" s="49" t="s">
        <v>1251</v>
      </c>
      <c r="D1204" s="50"/>
      <c r="E1204" s="51"/>
      <c r="F1204" s="52"/>
      <c r="G1204" s="53"/>
      <c r="H1204" s="53"/>
      <c r="I1204" s="54"/>
      <c r="J1204" s="54" t="str">
        <f>INDEX(ESV!$D$1:$D$567,MATCH(IF(ISNA(INDEX(KLAV!$B$2:$B$10,MATCH(IF(ISBLANK($D1204)," ",$D1204),KLAV!$A$2:$A$10,0))+INDEX(KLAV!$B$13:$B$21,MATCH(IF(ISBLANK($E1204)," ",$E1204),KLAV!$A$13:$A$21,0))+INDEX(KLAV!$B$24:$B$30,MATCH(IF(ISBLANK($F1204)," ",$F1204),KLAV!$A$24:$A$30,0))),999,INDEX(KLAV!$B$2:$B$10,MATCH(IF(ISBLANK($D1204)," ",$D1204),KLAV!$A$2:$A$10,0))+INDEX(KLAV!$B$13:$B$21,MATCH(IF(ISBLANK($E1204)," ",$E1204),KLAV!$A$13:$A$21,0))+INDEX(KLAV!$B$24:$B$30,MATCH(IF(ISBLANK($F1204)," ",$F1204),KLAV!$A$24:$A$30,0))),ESV!$E$1:$E$567,))</f>
        <v>nb</v>
      </c>
      <c r="R1204" s="42"/>
      <c r="S1204" s="42"/>
      <c r="U1204" s="43"/>
      <c r="Z1204" s="44"/>
      <c r="AA1204" s="44"/>
      <c r="AB1204" s="436"/>
      <c r="AC1204" s="437"/>
      <c r="AD1204" s="300"/>
      <c r="AE1204" s="438"/>
      <c r="AF1204" s="438"/>
      <c r="AG1204" s="438"/>
      <c r="AH1204" s="439"/>
      <c r="AI1204" s="439"/>
      <c r="AJ1204" s="439"/>
      <c r="AK1204" s="439"/>
      <c r="BD1204" s="44"/>
    </row>
    <row r="1205" spans="1:56" ht="25.5" customHeight="1" x14ac:dyDescent="0.2">
      <c r="A1205" s="32" t="str">
        <f>IF(OR('Rote Liste'!$BC1205="H",'Rote Liste'!$BC1205="V"),"",J1205)</f>
        <v>nb</v>
      </c>
      <c r="B1205" s="48" t="str">
        <f t="shared" si="20"/>
        <v/>
      </c>
      <c r="C1205" s="49" t="s">
        <v>1252</v>
      </c>
      <c r="D1205" s="50"/>
      <c r="E1205" s="51"/>
      <c r="F1205" s="52"/>
      <c r="G1205" s="53"/>
      <c r="H1205" s="53"/>
      <c r="I1205" s="54"/>
      <c r="J1205" s="54" t="str">
        <f>INDEX(ESV!$D$1:$D$567,MATCH(IF(ISNA(INDEX(KLAV!$B$2:$B$10,MATCH(IF(ISBLANK($D1205)," ",$D1205),KLAV!$A$2:$A$10,0))+INDEX(KLAV!$B$13:$B$21,MATCH(IF(ISBLANK($E1205)," ",$E1205),KLAV!$A$13:$A$21,0))+INDEX(KLAV!$B$24:$B$30,MATCH(IF(ISBLANK($F1205)," ",$F1205),KLAV!$A$24:$A$30,0))),999,INDEX(KLAV!$B$2:$B$10,MATCH(IF(ISBLANK($D1205)," ",$D1205),KLAV!$A$2:$A$10,0))+INDEX(KLAV!$B$13:$B$21,MATCH(IF(ISBLANK($E1205)," ",$E1205),KLAV!$A$13:$A$21,0))+INDEX(KLAV!$B$24:$B$30,MATCH(IF(ISBLANK($F1205)," ",$F1205),KLAV!$A$24:$A$30,0))),ESV!$E$1:$E$567,))</f>
        <v>nb</v>
      </c>
      <c r="R1205" s="42"/>
      <c r="S1205" s="42"/>
      <c r="U1205" s="43"/>
      <c r="Z1205" s="44"/>
      <c r="AA1205" s="44"/>
      <c r="AB1205" s="436"/>
      <c r="AC1205" s="437"/>
      <c r="AD1205" s="300"/>
      <c r="AE1205" s="438"/>
      <c r="AF1205" s="438"/>
      <c r="AG1205" s="438"/>
      <c r="AH1205" s="439"/>
      <c r="AI1205" s="439"/>
      <c r="AJ1205" s="439"/>
      <c r="AK1205" s="439"/>
      <c r="BD1205" s="44"/>
    </row>
    <row r="1206" spans="1:56" ht="25.5" customHeight="1" x14ac:dyDescent="0.2">
      <c r="A1206" s="32" t="str">
        <f>IF(OR('Rote Liste'!$BC1206="H",'Rote Liste'!$BC1206="V"),"",J1206)</f>
        <v>nb</v>
      </c>
      <c r="B1206" s="48" t="str">
        <f t="shared" si="20"/>
        <v/>
      </c>
      <c r="C1206" s="49" t="s">
        <v>1253</v>
      </c>
      <c r="D1206" s="50"/>
      <c r="E1206" s="51"/>
      <c r="F1206" s="52"/>
      <c r="G1206" s="53"/>
      <c r="H1206" s="53"/>
      <c r="I1206" s="54"/>
      <c r="J1206" s="54" t="str">
        <f>INDEX(ESV!$D$1:$D$567,MATCH(IF(ISNA(INDEX(KLAV!$B$2:$B$10,MATCH(IF(ISBLANK($D1206)," ",$D1206),KLAV!$A$2:$A$10,0))+INDEX(KLAV!$B$13:$B$21,MATCH(IF(ISBLANK($E1206)," ",$E1206),KLAV!$A$13:$A$21,0))+INDEX(KLAV!$B$24:$B$30,MATCH(IF(ISBLANK($F1206)," ",$F1206),KLAV!$A$24:$A$30,0))),999,INDEX(KLAV!$B$2:$B$10,MATCH(IF(ISBLANK($D1206)," ",$D1206),KLAV!$A$2:$A$10,0))+INDEX(KLAV!$B$13:$B$21,MATCH(IF(ISBLANK($E1206)," ",$E1206),KLAV!$A$13:$A$21,0))+INDEX(KLAV!$B$24:$B$30,MATCH(IF(ISBLANK($F1206)," ",$F1206),KLAV!$A$24:$A$30,0))),ESV!$E$1:$E$567,))</f>
        <v>nb</v>
      </c>
      <c r="R1206" s="42"/>
      <c r="S1206" s="42"/>
      <c r="U1206" s="43"/>
      <c r="Z1206" s="44"/>
      <c r="AA1206" s="44"/>
      <c r="AB1206" s="436"/>
      <c r="AC1206" s="437"/>
      <c r="AD1206" s="300"/>
      <c r="AE1206" s="438"/>
      <c r="AF1206" s="438"/>
      <c r="AG1206" s="438"/>
      <c r="AH1206" s="439"/>
      <c r="AI1206" s="439"/>
      <c r="AJ1206" s="439"/>
      <c r="AK1206" s="439"/>
      <c r="BD1206" s="44"/>
    </row>
    <row r="1207" spans="1:56" ht="25.5" customHeight="1" x14ac:dyDescent="0.2">
      <c r="A1207" s="32" t="str">
        <f>IF(OR('Rote Liste'!$BC1207="H",'Rote Liste'!$BC1207="V"),"",J1207)</f>
        <v>nb</v>
      </c>
      <c r="B1207" s="48" t="str">
        <f t="shared" si="20"/>
        <v/>
      </c>
      <c r="C1207" s="49" t="s">
        <v>1254</v>
      </c>
      <c r="D1207" s="50"/>
      <c r="E1207" s="51"/>
      <c r="F1207" s="52"/>
      <c r="G1207" s="53"/>
      <c r="H1207" s="53"/>
      <c r="I1207" s="54"/>
      <c r="J1207" s="54" t="str">
        <f>INDEX(ESV!$D$1:$D$567,MATCH(IF(ISNA(INDEX(KLAV!$B$2:$B$10,MATCH(IF(ISBLANK($D1207)," ",$D1207),KLAV!$A$2:$A$10,0))+INDEX(KLAV!$B$13:$B$21,MATCH(IF(ISBLANK($E1207)," ",$E1207),KLAV!$A$13:$A$21,0))+INDEX(KLAV!$B$24:$B$30,MATCH(IF(ISBLANK($F1207)," ",$F1207),KLAV!$A$24:$A$30,0))),999,INDEX(KLAV!$B$2:$B$10,MATCH(IF(ISBLANK($D1207)," ",$D1207),KLAV!$A$2:$A$10,0))+INDEX(KLAV!$B$13:$B$21,MATCH(IF(ISBLANK($E1207)," ",$E1207),KLAV!$A$13:$A$21,0))+INDEX(KLAV!$B$24:$B$30,MATCH(IF(ISBLANK($F1207)," ",$F1207),KLAV!$A$24:$A$30,0))),ESV!$E$1:$E$567,))</f>
        <v>nb</v>
      </c>
      <c r="R1207" s="42"/>
      <c r="S1207" s="42"/>
      <c r="U1207" s="43"/>
      <c r="Z1207" s="44"/>
      <c r="AA1207" s="44"/>
      <c r="AB1207" s="436"/>
      <c r="AC1207" s="437"/>
      <c r="AD1207" s="300"/>
      <c r="AE1207" s="438"/>
      <c r="AF1207" s="438"/>
      <c r="AG1207" s="438"/>
      <c r="AH1207" s="439"/>
      <c r="AI1207" s="439"/>
      <c r="AJ1207" s="439"/>
      <c r="AK1207" s="439"/>
      <c r="BD1207" s="44"/>
    </row>
    <row r="1208" spans="1:56" ht="25.5" customHeight="1" x14ac:dyDescent="0.2">
      <c r="A1208" s="32" t="str">
        <f>IF(OR('Rote Liste'!$BC1208="H",'Rote Liste'!$BC1208="V"),"",J1208)</f>
        <v>nb</v>
      </c>
      <c r="B1208" s="48" t="str">
        <f t="shared" si="20"/>
        <v/>
      </c>
      <c r="C1208" s="49" t="s">
        <v>1255</v>
      </c>
      <c r="D1208" s="50"/>
      <c r="E1208" s="51"/>
      <c r="F1208" s="52"/>
      <c r="G1208" s="53"/>
      <c r="H1208" s="53"/>
      <c r="I1208" s="54"/>
      <c r="J1208" s="54" t="str">
        <f>INDEX(ESV!$D$1:$D$567,MATCH(IF(ISNA(INDEX(KLAV!$B$2:$B$10,MATCH(IF(ISBLANK($D1208)," ",$D1208),KLAV!$A$2:$A$10,0))+INDEX(KLAV!$B$13:$B$21,MATCH(IF(ISBLANK($E1208)," ",$E1208),KLAV!$A$13:$A$21,0))+INDEX(KLAV!$B$24:$B$30,MATCH(IF(ISBLANK($F1208)," ",$F1208),KLAV!$A$24:$A$30,0))),999,INDEX(KLAV!$B$2:$B$10,MATCH(IF(ISBLANK($D1208)," ",$D1208),KLAV!$A$2:$A$10,0))+INDEX(KLAV!$B$13:$B$21,MATCH(IF(ISBLANK($E1208)," ",$E1208),KLAV!$A$13:$A$21,0))+INDEX(KLAV!$B$24:$B$30,MATCH(IF(ISBLANK($F1208)," ",$F1208),KLAV!$A$24:$A$30,0))),ESV!$E$1:$E$567,))</f>
        <v>nb</v>
      </c>
      <c r="R1208" s="42"/>
      <c r="S1208" s="42"/>
      <c r="U1208" s="43"/>
      <c r="Z1208" s="44"/>
      <c r="AA1208" s="44"/>
      <c r="AB1208" s="436"/>
      <c r="AC1208" s="437"/>
      <c r="AD1208" s="300"/>
      <c r="AE1208" s="438"/>
      <c r="AF1208" s="438"/>
      <c r="AG1208" s="438"/>
      <c r="AH1208" s="439"/>
      <c r="AI1208" s="439"/>
      <c r="AJ1208" s="439"/>
      <c r="AK1208" s="439"/>
      <c r="BD1208" s="44"/>
    </row>
    <row r="1209" spans="1:56" ht="25.5" customHeight="1" x14ac:dyDescent="0.2">
      <c r="A1209" s="32" t="str">
        <f>IF(OR('Rote Liste'!$BC1209="H",'Rote Liste'!$BC1209="V"),"",J1209)</f>
        <v>nb</v>
      </c>
      <c r="B1209" s="48" t="str">
        <f t="shared" si="20"/>
        <v/>
      </c>
      <c r="C1209" s="49" t="s">
        <v>1256</v>
      </c>
      <c r="D1209" s="50"/>
      <c r="E1209" s="51"/>
      <c r="F1209" s="52"/>
      <c r="G1209" s="53"/>
      <c r="H1209" s="53"/>
      <c r="I1209" s="54"/>
      <c r="J1209" s="54" t="str">
        <f>INDEX(ESV!$D$1:$D$567,MATCH(IF(ISNA(INDEX(KLAV!$B$2:$B$10,MATCH(IF(ISBLANK($D1209)," ",$D1209),KLAV!$A$2:$A$10,0))+INDEX(KLAV!$B$13:$B$21,MATCH(IF(ISBLANK($E1209)," ",$E1209),KLAV!$A$13:$A$21,0))+INDEX(KLAV!$B$24:$B$30,MATCH(IF(ISBLANK($F1209)," ",$F1209),KLAV!$A$24:$A$30,0))),999,INDEX(KLAV!$B$2:$B$10,MATCH(IF(ISBLANK($D1209)," ",$D1209),KLAV!$A$2:$A$10,0))+INDEX(KLAV!$B$13:$B$21,MATCH(IF(ISBLANK($E1209)," ",$E1209),KLAV!$A$13:$A$21,0))+INDEX(KLAV!$B$24:$B$30,MATCH(IF(ISBLANK($F1209)," ",$F1209),KLAV!$A$24:$A$30,0))),ESV!$E$1:$E$567,))</f>
        <v>nb</v>
      </c>
      <c r="R1209" s="42"/>
      <c r="S1209" s="42"/>
      <c r="U1209" s="43"/>
      <c r="Z1209" s="44"/>
      <c r="AA1209" s="44"/>
      <c r="AB1209" s="436"/>
      <c r="AC1209" s="437"/>
      <c r="AD1209" s="300"/>
      <c r="AE1209" s="438"/>
      <c r="AF1209" s="438"/>
      <c r="AG1209" s="438"/>
      <c r="AH1209" s="439"/>
      <c r="AI1209" s="439"/>
      <c r="AJ1209" s="439"/>
      <c r="AK1209" s="439"/>
      <c r="BD1209" s="44"/>
    </row>
    <row r="1210" spans="1:56" ht="25.5" customHeight="1" x14ac:dyDescent="0.2">
      <c r="A1210" s="32" t="str">
        <f>IF(OR('Rote Liste'!$BC1210="H",'Rote Liste'!$BC1210="V"),"",J1210)</f>
        <v>nb</v>
      </c>
      <c r="B1210" s="48" t="str">
        <f t="shared" si="20"/>
        <v/>
      </c>
      <c r="C1210" s="49" t="s">
        <v>1257</v>
      </c>
      <c r="D1210" s="50"/>
      <c r="E1210" s="51"/>
      <c r="F1210" s="52"/>
      <c r="G1210" s="53"/>
      <c r="H1210" s="53"/>
      <c r="I1210" s="54"/>
      <c r="J1210" s="54" t="str">
        <f>INDEX(ESV!$D$1:$D$567,MATCH(IF(ISNA(INDEX(KLAV!$B$2:$B$10,MATCH(IF(ISBLANK($D1210)," ",$D1210),KLAV!$A$2:$A$10,0))+INDEX(KLAV!$B$13:$B$21,MATCH(IF(ISBLANK($E1210)," ",$E1210),KLAV!$A$13:$A$21,0))+INDEX(KLAV!$B$24:$B$30,MATCH(IF(ISBLANK($F1210)," ",$F1210),KLAV!$A$24:$A$30,0))),999,INDEX(KLAV!$B$2:$B$10,MATCH(IF(ISBLANK($D1210)," ",$D1210),KLAV!$A$2:$A$10,0))+INDEX(KLAV!$B$13:$B$21,MATCH(IF(ISBLANK($E1210)," ",$E1210),KLAV!$A$13:$A$21,0))+INDEX(KLAV!$B$24:$B$30,MATCH(IF(ISBLANK($F1210)," ",$F1210),KLAV!$A$24:$A$30,0))),ESV!$E$1:$E$567,))</f>
        <v>nb</v>
      </c>
      <c r="R1210" s="42"/>
      <c r="S1210" s="42"/>
      <c r="U1210" s="43"/>
      <c r="Z1210" s="44"/>
      <c r="AA1210" s="44"/>
      <c r="AB1210" s="436"/>
      <c r="AC1210" s="437"/>
      <c r="AD1210" s="300"/>
      <c r="AE1210" s="438"/>
      <c r="AF1210" s="438"/>
      <c r="AG1210" s="438"/>
      <c r="AH1210" s="439"/>
      <c r="AI1210" s="439"/>
      <c r="AJ1210" s="439"/>
      <c r="AK1210" s="439"/>
      <c r="BD1210" s="44"/>
    </row>
    <row r="1211" spans="1:56" ht="25.5" customHeight="1" x14ac:dyDescent="0.2">
      <c r="A1211" s="32" t="str">
        <f>IF(OR('Rote Liste'!$BC1211="H",'Rote Liste'!$BC1211="V"),"",J1211)</f>
        <v>nb</v>
      </c>
      <c r="B1211" s="48" t="str">
        <f t="shared" si="20"/>
        <v/>
      </c>
      <c r="C1211" s="49" t="s">
        <v>1258</v>
      </c>
      <c r="D1211" s="50"/>
      <c r="E1211" s="51"/>
      <c r="F1211" s="52"/>
      <c r="G1211" s="53"/>
      <c r="H1211" s="53"/>
      <c r="I1211" s="54"/>
      <c r="J1211" s="54" t="str">
        <f>INDEX(ESV!$D$1:$D$567,MATCH(IF(ISNA(INDEX(KLAV!$B$2:$B$10,MATCH(IF(ISBLANK($D1211)," ",$D1211),KLAV!$A$2:$A$10,0))+INDEX(KLAV!$B$13:$B$21,MATCH(IF(ISBLANK($E1211)," ",$E1211),KLAV!$A$13:$A$21,0))+INDEX(KLAV!$B$24:$B$30,MATCH(IF(ISBLANK($F1211)," ",$F1211),KLAV!$A$24:$A$30,0))),999,INDEX(KLAV!$B$2:$B$10,MATCH(IF(ISBLANK($D1211)," ",$D1211),KLAV!$A$2:$A$10,0))+INDEX(KLAV!$B$13:$B$21,MATCH(IF(ISBLANK($E1211)," ",$E1211),KLAV!$A$13:$A$21,0))+INDEX(KLAV!$B$24:$B$30,MATCH(IF(ISBLANK($F1211)," ",$F1211),KLAV!$A$24:$A$30,0))),ESV!$E$1:$E$567,))</f>
        <v>nb</v>
      </c>
      <c r="R1211" s="42"/>
      <c r="S1211" s="42"/>
      <c r="U1211" s="43"/>
      <c r="Z1211" s="44"/>
      <c r="AA1211" s="44"/>
      <c r="AB1211" s="436"/>
      <c r="AC1211" s="437"/>
      <c r="AD1211" s="300"/>
      <c r="AE1211" s="438"/>
      <c r="AF1211" s="438"/>
      <c r="AG1211" s="438"/>
      <c r="AH1211" s="439"/>
      <c r="AI1211" s="439"/>
      <c r="AJ1211" s="439"/>
      <c r="AK1211" s="439"/>
      <c r="BD1211" s="44"/>
    </row>
    <row r="1212" spans="1:56" ht="25.5" customHeight="1" x14ac:dyDescent="0.2">
      <c r="A1212" s="32" t="str">
        <f>IF(OR('Rote Liste'!$BC1212="H",'Rote Liste'!$BC1212="V"),"",J1212)</f>
        <v>nb</v>
      </c>
      <c r="B1212" s="48" t="str">
        <f t="shared" si="20"/>
        <v/>
      </c>
      <c r="C1212" s="49" t="s">
        <v>1259</v>
      </c>
      <c r="D1212" s="50"/>
      <c r="E1212" s="51"/>
      <c r="F1212" s="52"/>
      <c r="G1212" s="53"/>
      <c r="H1212" s="53"/>
      <c r="I1212" s="54"/>
      <c r="J1212" s="54" t="str">
        <f>INDEX(ESV!$D$1:$D$567,MATCH(IF(ISNA(INDEX(KLAV!$B$2:$B$10,MATCH(IF(ISBLANK($D1212)," ",$D1212),KLAV!$A$2:$A$10,0))+INDEX(KLAV!$B$13:$B$21,MATCH(IF(ISBLANK($E1212)," ",$E1212),KLAV!$A$13:$A$21,0))+INDEX(KLAV!$B$24:$B$30,MATCH(IF(ISBLANK($F1212)," ",$F1212),KLAV!$A$24:$A$30,0))),999,INDEX(KLAV!$B$2:$B$10,MATCH(IF(ISBLANK($D1212)," ",$D1212),KLAV!$A$2:$A$10,0))+INDEX(KLAV!$B$13:$B$21,MATCH(IF(ISBLANK($E1212)," ",$E1212),KLAV!$A$13:$A$21,0))+INDEX(KLAV!$B$24:$B$30,MATCH(IF(ISBLANK($F1212)," ",$F1212),KLAV!$A$24:$A$30,0))),ESV!$E$1:$E$567,))</f>
        <v>nb</v>
      </c>
      <c r="R1212" s="42"/>
      <c r="S1212" s="42"/>
      <c r="U1212" s="43"/>
      <c r="Z1212" s="44"/>
      <c r="AA1212" s="44"/>
      <c r="AB1212" s="436"/>
      <c r="AC1212" s="437"/>
      <c r="AD1212" s="300"/>
      <c r="AE1212" s="438"/>
      <c r="AF1212" s="438"/>
      <c r="AG1212" s="438"/>
      <c r="AH1212" s="439"/>
      <c r="AI1212" s="439"/>
      <c r="AJ1212" s="439"/>
      <c r="AK1212" s="439"/>
      <c r="BD1212" s="44"/>
    </row>
    <row r="1213" spans="1:56" ht="25.5" customHeight="1" x14ac:dyDescent="0.2">
      <c r="A1213" s="32" t="str">
        <f>IF(OR('Rote Liste'!$BC1213="H",'Rote Liste'!$BC1213="V"),"",J1213)</f>
        <v>nb</v>
      </c>
      <c r="B1213" s="48" t="str">
        <f t="shared" si="20"/>
        <v/>
      </c>
      <c r="C1213" s="49" t="s">
        <v>1260</v>
      </c>
      <c r="D1213" s="50"/>
      <c r="E1213" s="51"/>
      <c r="F1213" s="52"/>
      <c r="G1213" s="53"/>
      <c r="H1213" s="53"/>
      <c r="I1213" s="54"/>
      <c r="J1213" s="54" t="str">
        <f>INDEX(ESV!$D$1:$D$567,MATCH(IF(ISNA(INDEX(KLAV!$B$2:$B$10,MATCH(IF(ISBLANK($D1213)," ",$D1213),KLAV!$A$2:$A$10,0))+INDEX(KLAV!$B$13:$B$21,MATCH(IF(ISBLANK($E1213)," ",$E1213),KLAV!$A$13:$A$21,0))+INDEX(KLAV!$B$24:$B$30,MATCH(IF(ISBLANK($F1213)," ",$F1213),KLAV!$A$24:$A$30,0))),999,INDEX(KLAV!$B$2:$B$10,MATCH(IF(ISBLANK($D1213)," ",$D1213),KLAV!$A$2:$A$10,0))+INDEX(KLAV!$B$13:$B$21,MATCH(IF(ISBLANK($E1213)," ",$E1213),KLAV!$A$13:$A$21,0))+INDEX(KLAV!$B$24:$B$30,MATCH(IF(ISBLANK($F1213)," ",$F1213),KLAV!$A$24:$A$30,0))),ESV!$E$1:$E$567,))</f>
        <v>nb</v>
      </c>
      <c r="R1213" s="42"/>
      <c r="S1213" s="42"/>
      <c r="U1213" s="43"/>
      <c r="Z1213" s="44"/>
      <c r="AA1213" s="44"/>
      <c r="AB1213" s="436"/>
      <c r="AC1213" s="437"/>
      <c r="AD1213" s="300"/>
      <c r="AE1213" s="438"/>
      <c r="AF1213" s="438"/>
      <c r="AG1213" s="438"/>
      <c r="AH1213" s="439"/>
      <c r="AI1213" s="439"/>
      <c r="AJ1213" s="439"/>
      <c r="AK1213" s="439"/>
      <c r="BD1213" s="44"/>
    </row>
    <row r="1214" spans="1:56" ht="25.5" customHeight="1" x14ac:dyDescent="0.2">
      <c r="A1214" s="32" t="str">
        <f>IF(OR('Rote Liste'!$BC1214="H",'Rote Liste'!$BC1214="V"),"",J1214)</f>
        <v>nb</v>
      </c>
      <c r="B1214" s="48" t="str">
        <f t="shared" si="20"/>
        <v/>
      </c>
      <c r="C1214" s="49" t="s">
        <v>1261</v>
      </c>
      <c r="D1214" s="50"/>
      <c r="E1214" s="51"/>
      <c r="F1214" s="52"/>
      <c r="G1214" s="53"/>
      <c r="H1214" s="53"/>
      <c r="I1214" s="54"/>
      <c r="J1214" s="54" t="str">
        <f>INDEX(ESV!$D$1:$D$567,MATCH(IF(ISNA(INDEX(KLAV!$B$2:$B$10,MATCH(IF(ISBLANK($D1214)," ",$D1214),KLAV!$A$2:$A$10,0))+INDEX(KLAV!$B$13:$B$21,MATCH(IF(ISBLANK($E1214)," ",$E1214),KLAV!$A$13:$A$21,0))+INDEX(KLAV!$B$24:$B$30,MATCH(IF(ISBLANK($F1214)," ",$F1214),KLAV!$A$24:$A$30,0))),999,INDEX(KLAV!$B$2:$B$10,MATCH(IF(ISBLANK($D1214)," ",$D1214),KLAV!$A$2:$A$10,0))+INDEX(KLAV!$B$13:$B$21,MATCH(IF(ISBLANK($E1214)," ",$E1214),KLAV!$A$13:$A$21,0))+INDEX(KLAV!$B$24:$B$30,MATCH(IF(ISBLANK($F1214)," ",$F1214),KLAV!$A$24:$A$30,0))),ESV!$E$1:$E$567,))</f>
        <v>nb</v>
      </c>
      <c r="R1214" s="42"/>
      <c r="S1214" s="42"/>
      <c r="U1214" s="43"/>
      <c r="Z1214" s="44"/>
      <c r="AA1214" s="44"/>
      <c r="AB1214" s="436"/>
      <c r="AC1214" s="437"/>
      <c r="AD1214" s="300"/>
      <c r="AE1214" s="438"/>
      <c r="AF1214" s="438"/>
      <c r="AG1214" s="438"/>
      <c r="AH1214" s="439"/>
      <c r="AI1214" s="439"/>
      <c r="AJ1214" s="439"/>
      <c r="AK1214" s="439"/>
      <c r="BD1214" s="44"/>
    </row>
    <row r="1215" spans="1:56" ht="25.5" customHeight="1" x14ac:dyDescent="0.2">
      <c r="A1215" s="32" t="str">
        <f>IF(OR('Rote Liste'!$BC1215="H",'Rote Liste'!$BC1215="V"),"",J1215)</f>
        <v>nb</v>
      </c>
      <c r="B1215" s="48" t="str">
        <f t="shared" si="20"/>
        <v/>
      </c>
      <c r="C1215" s="49" t="s">
        <v>1262</v>
      </c>
      <c r="D1215" s="50"/>
      <c r="E1215" s="51"/>
      <c r="F1215" s="52"/>
      <c r="G1215" s="53"/>
      <c r="H1215" s="53"/>
      <c r="I1215" s="54"/>
      <c r="J1215" s="54" t="str">
        <f>INDEX(ESV!$D$1:$D$567,MATCH(IF(ISNA(INDEX(KLAV!$B$2:$B$10,MATCH(IF(ISBLANK($D1215)," ",$D1215),KLAV!$A$2:$A$10,0))+INDEX(KLAV!$B$13:$B$21,MATCH(IF(ISBLANK($E1215)," ",$E1215),KLAV!$A$13:$A$21,0))+INDEX(KLAV!$B$24:$B$30,MATCH(IF(ISBLANK($F1215)," ",$F1215),KLAV!$A$24:$A$30,0))),999,INDEX(KLAV!$B$2:$B$10,MATCH(IF(ISBLANK($D1215)," ",$D1215),KLAV!$A$2:$A$10,0))+INDEX(KLAV!$B$13:$B$21,MATCH(IF(ISBLANK($E1215)," ",$E1215),KLAV!$A$13:$A$21,0))+INDEX(KLAV!$B$24:$B$30,MATCH(IF(ISBLANK($F1215)," ",$F1215),KLAV!$A$24:$A$30,0))),ESV!$E$1:$E$567,))</f>
        <v>nb</v>
      </c>
      <c r="R1215" s="42"/>
      <c r="S1215" s="42"/>
      <c r="U1215" s="43"/>
      <c r="Z1215" s="44"/>
      <c r="AA1215" s="44"/>
      <c r="AB1215" s="436"/>
      <c r="AC1215" s="437"/>
      <c r="AD1215" s="300"/>
      <c r="AE1215" s="438"/>
      <c r="AF1215" s="438"/>
      <c r="AG1215" s="438"/>
      <c r="AH1215" s="439"/>
      <c r="AI1215" s="439"/>
      <c r="AJ1215" s="439"/>
      <c r="AK1215" s="439"/>
      <c r="BD1215" s="44"/>
    </row>
    <row r="1216" spans="1:56" ht="25.5" customHeight="1" x14ac:dyDescent="0.2">
      <c r="A1216" s="32" t="str">
        <f>IF(OR('Rote Liste'!$BC1216="H",'Rote Liste'!$BC1216="V"),"",J1216)</f>
        <v>nb</v>
      </c>
      <c r="B1216" s="48" t="str">
        <f t="shared" si="20"/>
        <v/>
      </c>
      <c r="C1216" s="49" t="s">
        <v>1263</v>
      </c>
      <c r="D1216" s="50"/>
      <c r="E1216" s="51"/>
      <c r="F1216" s="52"/>
      <c r="G1216" s="53"/>
      <c r="H1216" s="53"/>
      <c r="I1216" s="54"/>
      <c r="J1216" s="54" t="str">
        <f>INDEX(ESV!$D$1:$D$567,MATCH(IF(ISNA(INDEX(KLAV!$B$2:$B$10,MATCH(IF(ISBLANK($D1216)," ",$D1216),KLAV!$A$2:$A$10,0))+INDEX(KLAV!$B$13:$B$21,MATCH(IF(ISBLANK($E1216)," ",$E1216),KLAV!$A$13:$A$21,0))+INDEX(KLAV!$B$24:$B$30,MATCH(IF(ISBLANK($F1216)," ",$F1216),KLAV!$A$24:$A$30,0))),999,INDEX(KLAV!$B$2:$B$10,MATCH(IF(ISBLANK($D1216)," ",$D1216),KLAV!$A$2:$A$10,0))+INDEX(KLAV!$B$13:$B$21,MATCH(IF(ISBLANK($E1216)," ",$E1216),KLAV!$A$13:$A$21,0))+INDEX(KLAV!$B$24:$B$30,MATCH(IF(ISBLANK($F1216)," ",$F1216),KLAV!$A$24:$A$30,0))),ESV!$E$1:$E$567,))</f>
        <v>nb</v>
      </c>
      <c r="R1216" s="42"/>
      <c r="S1216" s="42"/>
      <c r="U1216" s="43"/>
      <c r="Z1216" s="44"/>
      <c r="AA1216" s="44"/>
      <c r="AB1216" s="436"/>
      <c r="AC1216" s="437"/>
      <c r="AD1216" s="300"/>
      <c r="AE1216" s="438"/>
      <c r="AF1216" s="438"/>
      <c r="AG1216" s="438"/>
      <c r="AH1216" s="439"/>
      <c r="AI1216" s="439"/>
      <c r="AJ1216" s="439"/>
      <c r="AK1216" s="439"/>
      <c r="BD1216" s="44"/>
    </row>
    <row r="1217" spans="1:56" ht="25.5" customHeight="1" x14ac:dyDescent="0.2">
      <c r="A1217" s="32" t="str">
        <f>IF(OR('Rote Liste'!$BC1217="H",'Rote Liste'!$BC1217="V"),"",J1217)</f>
        <v>nb</v>
      </c>
      <c r="B1217" s="48" t="str">
        <f t="shared" si="20"/>
        <v/>
      </c>
      <c r="C1217" s="49" t="s">
        <v>1264</v>
      </c>
      <c r="D1217" s="50"/>
      <c r="E1217" s="51"/>
      <c r="F1217" s="52"/>
      <c r="G1217" s="53"/>
      <c r="H1217" s="53"/>
      <c r="I1217" s="54"/>
      <c r="J1217" s="54" t="str">
        <f>INDEX(ESV!$D$1:$D$567,MATCH(IF(ISNA(INDEX(KLAV!$B$2:$B$10,MATCH(IF(ISBLANK($D1217)," ",$D1217),KLAV!$A$2:$A$10,0))+INDEX(KLAV!$B$13:$B$21,MATCH(IF(ISBLANK($E1217)," ",$E1217),KLAV!$A$13:$A$21,0))+INDEX(KLAV!$B$24:$B$30,MATCH(IF(ISBLANK($F1217)," ",$F1217),KLAV!$A$24:$A$30,0))),999,INDEX(KLAV!$B$2:$B$10,MATCH(IF(ISBLANK($D1217)," ",$D1217),KLAV!$A$2:$A$10,0))+INDEX(KLAV!$B$13:$B$21,MATCH(IF(ISBLANK($E1217)," ",$E1217),KLAV!$A$13:$A$21,0))+INDEX(KLAV!$B$24:$B$30,MATCH(IF(ISBLANK($F1217)," ",$F1217),KLAV!$A$24:$A$30,0))),ESV!$E$1:$E$567,))</f>
        <v>nb</v>
      </c>
      <c r="R1217" s="42"/>
      <c r="S1217" s="42"/>
      <c r="U1217" s="43"/>
      <c r="Z1217" s="44"/>
      <c r="AA1217" s="44"/>
      <c r="AB1217" s="436"/>
      <c r="AC1217" s="437"/>
      <c r="AD1217" s="300"/>
      <c r="AE1217" s="438"/>
      <c r="AF1217" s="438"/>
      <c r="AG1217" s="438"/>
      <c r="AH1217" s="439"/>
      <c r="AI1217" s="439"/>
      <c r="AJ1217" s="439"/>
      <c r="AK1217" s="439"/>
      <c r="BD1217" s="44"/>
    </row>
    <row r="1218" spans="1:56" ht="25.5" customHeight="1" x14ac:dyDescent="0.2">
      <c r="A1218" s="32" t="str">
        <f>IF(OR('Rote Liste'!$BC1218="H",'Rote Liste'!$BC1218="V"),"",J1218)</f>
        <v>nb</v>
      </c>
      <c r="B1218" s="48" t="str">
        <f t="shared" si="20"/>
        <v/>
      </c>
      <c r="C1218" s="49" t="s">
        <v>1265</v>
      </c>
      <c r="D1218" s="50"/>
      <c r="E1218" s="51"/>
      <c r="F1218" s="52"/>
      <c r="G1218" s="53"/>
      <c r="H1218" s="53"/>
      <c r="I1218" s="54"/>
      <c r="J1218" s="54" t="str">
        <f>INDEX(ESV!$D$1:$D$567,MATCH(IF(ISNA(INDEX(KLAV!$B$2:$B$10,MATCH(IF(ISBLANK($D1218)," ",$D1218),KLAV!$A$2:$A$10,0))+INDEX(KLAV!$B$13:$B$21,MATCH(IF(ISBLANK($E1218)," ",$E1218),KLAV!$A$13:$A$21,0))+INDEX(KLAV!$B$24:$B$30,MATCH(IF(ISBLANK($F1218)," ",$F1218),KLAV!$A$24:$A$30,0))),999,INDEX(KLAV!$B$2:$B$10,MATCH(IF(ISBLANK($D1218)," ",$D1218),KLAV!$A$2:$A$10,0))+INDEX(KLAV!$B$13:$B$21,MATCH(IF(ISBLANK($E1218)," ",$E1218),KLAV!$A$13:$A$21,0))+INDEX(KLAV!$B$24:$B$30,MATCH(IF(ISBLANK($F1218)," ",$F1218),KLAV!$A$24:$A$30,0))),ESV!$E$1:$E$567,))</f>
        <v>nb</v>
      </c>
      <c r="R1218" s="42"/>
      <c r="S1218" s="42"/>
      <c r="U1218" s="43"/>
      <c r="Z1218" s="44"/>
      <c r="AA1218" s="44"/>
      <c r="AB1218" s="436"/>
      <c r="AC1218" s="437"/>
      <c r="AD1218" s="300"/>
      <c r="AE1218" s="438"/>
      <c r="AF1218" s="438"/>
      <c r="AG1218" s="438"/>
      <c r="AH1218" s="439"/>
      <c r="AI1218" s="439"/>
      <c r="AJ1218" s="439"/>
      <c r="AK1218" s="439"/>
      <c r="BD1218" s="44"/>
    </row>
    <row r="1219" spans="1:56" ht="25.5" customHeight="1" x14ac:dyDescent="0.2">
      <c r="A1219" s="32" t="str">
        <f>IF(OR('Rote Liste'!$BC1219="H",'Rote Liste'!$BC1219="V"),"",J1219)</f>
        <v>nb</v>
      </c>
      <c r="B1219" s="48" t="str">
        <f t="shared" si="20"/>
        <v/>
      </c>
      <c r="C1219" s="49" t="s">
        <v>1266</v>
      </c>
      <c r="D1219" s="50"/>
      <c r="E1219" s="51"/>
      <c r="F1219" s="52"/>
      <c r="G1219" s="53"/>
      <c r="H1219" s="53"/>
      <c r="I1219" s="54"/>
      <c r="J1219" s="54" t="str">
        <f>INDEX(ESV!$D$1:$D$567,MATCH(IF(ISNA(INDEX(KLAV!$B$2:$B$10,MATCH(IF(ISBLANK($D1219)," ",$D1219),KLAV!$A$2:$A$10,0))+INDEX(KLAV!$B$13:$B$21,MATCH(IF(ISBLANK($E1219)," ",$E1219),KLAV!$A$13:$A$21,0))+INDEX(KLAV!$B$24:$B$30,MATCH(IF(ISBLANK($F1219)," ",$F1219),KLAV!$A$24:$A$30,0))),999,INDEX(KLAV!$B$2:$B$10,MATCH(IF(ISBLANK($D1219)," ",$D1219),KLAV!$A$2:$A$10,0))+INDEX(KLAV!$B$13:$B$21,MATCH(IF(ISBLANK($E1219)," ",$E1219),KLAV!$A$13:$A$21,0))+INDEX(KLAV!$B$24:$B$30,MATCH(IF(ISBLANK($F1219)," ",$F1219),KLAV!$A$24:$A$30,0))),ESV!$E$1:$E$567,))</f>
        <v>nb</v>
      </c>
      <c r="R1219" s="42"/>
      <c r="S1219" s="42"/>
      <c r="U1219" s="43"/>
      <c r="Z1219" s="44"/>
      <c r="AA1219" s="44"/>
      <c r="AB1219" s="436"/>
      <c r="AC1219" s="437"/>
      <c r="AD1219" s="300"/>
      <c r="AE1219" s="438"/>
      <c r="AF1219" s="438"/>
      <c r="AG1219" s="438"/>
      <c r="AH1219" s="439"/>
      <c r="AI1219" s="439"/>
      <c r="AJ1219" s="439"/>
      <c r="AK1219" s="439"/>
      <c r="BD1219" s="44"/>
    </row>
    <row r="1220" spans="1:56" ht="25.5" customHeight="1" x14ac:dyDescent="0.2">
      <c r="A1220" s="32" t="str">
        <f>IF(OR('Rote Liste'!$BC1220="H",'Rote Liste'!$BC1220="V"),"",J1220)</f>
        <v>nb</v>
      </c>
      <c r="B1220" s="48" t="str">
        <f t="shared" si="20"/>
        <v/>
      </c>
      <c r="C1220" s="49" t="s">
        <v>3109</v>
      </c>
      <c r="D1220" s="50"/>
      <c r="E1220" s="51"/>
      <c r="F1220" s="52"/>
      <c r="G1220" s="53"/>
      <c r="H1220" s="53"/>
      <c r="I1220" s="54"/>
      <c r="J1220" s="54" t="str">
        <f>INDEX(ESV!$D$1:$D$567,MATCH(IF(ISNA(INDEX(KLAV!$B$2:$B$10,MATCH(IF(ISBLANK($D1220)," ",$D1220),KLAV!$A$2:$A$10,0))+INDEX(KLAV!$B$13:$B$21,MATCH(IF(ISBLANK($E1220)," ",$E1220),KLAV!$A$13:$A$21,0))+INDEX(KLAV!$B$24:$B$30,MATCH(IF(ISBLANK($F1220)," ",$F1220),KLAV!$A$24:$A$30,0))),999,INDEX(KLAV!$B$2:$B$10,MATCH(IF(ISBLANK($D1220)," ",$D1220),KLAV!$A$2:$A$10,0))+INDEX(KLAV!$B$13:$B$21,MATCH(IF(ISBLANK($E1220)," ",$E1220),KLAV!$A$13:$A$21,0))+INDEX(KLAV!$B$24:$B$30,MATCH(IF(ISBLANK($F1220)," ",$F1220),KLAV!$A$24:$A$30,0))),ESV!$E$1:$E$567,))</f>
        <v>nb</v>
      </c>
      <c r="R1220" s="42"/>
      <c r="S1220" s="42"/>
      <c r="U1220" s="43"/>
      <c r="Z1220" s="44"/>
      <c r="AA1220" s="44"/>
      <c r="AB1220" s="436"/>
      <c r="AC1220" s="437"/>
      <c r="AD1220" s="300"/>
      <c r="AE1220" s="438"/>
      <c r="AF1220" s="438"/>
      <c r="AG1220" s="438"/>
      <c r="AH1220" s="439"/>
      <c r="AI1220" s="439"/>
      <c r="AJ1220" s="439"/>
      <c r="AK1220" s="439"/>
      <c r="BD1220" s="44"/>
    </row>
    <row r="1221" spans="1:56" ht="25.5" customHeight="1" x14ac:dyDescent="0.2">
      <c r="A1221" s="32" t="str">
        <f>IF(OR('Rote Liste'!$BC1221="H",'Rote Liste'!$BC1221="V"),"",J1221)</f>
        <v>nb</v>
      </c>
      <c r="B1221" s="48" t="str">
        <f t="shared" si="20"/>
        <v/>
      </c>
      <c r="C1221" s="49" t="s">
        <v>1267</v>
      </c>
      <c r="D1221" s="50"/>
      <c r="E1221" s="51"/>
      <c r="F1221" s="52"/>
      <c r="G1221" s="53"/>
      <c r="H1221" s="53"/>
      <c r="I1221" s="54"/>
      <c r="J1221" s="54" t="str">
        <f>INDEX(ESV!$D$1:$D$567,MATCH(IF(ISNA(INDEX(KLAV!$B$2:$B$10,MATCH(IF(ISBLANK($D1221)," ",$D1221),KLAV!$A$2:$A$10,0))+INDEX(KLAV!$B$13:$B$21,MATCH(IF(ISBLANK($E1221)," ",$E1221),KLAV!$A$13:$A$21,0))+INDEX(KLAV!$B$24:$B$30,MATCH(IF(ISBLANK($F1221)," ",$F1221),KLAV!$A$24:$A$30,0))),999,INDEX(KLAV!$B$2:$B$10,MATCH(IF(ISBLANK($D1221)," ",$D1221),KLAV!$A$2:$A$10,0))+INDEX(KLAV!$B$13:$B$21,MATCH(IF(ISBLANK($E1221)," ",$E1221),KLAV!$A$13:$A$21,0))+INDEX(KLAV!$B$24:$B$30,MATCH(IF(ISBLANK($F1221)," ",$F1221),KLAV!$A$24:$A$30,0))),ESV!$E$1:$E$567,))</f>
        <v>nb</v>
      </c>
      <c r="R1221" s="42"/>
      <c r="S1221" s="42"/>
      <c r="U1221" s="43"/>
      <c r="Z1221" s="44"/>
      <c r="AA1221" s="44"/>
      <c r="AB1221" s="436"/>
      <c r="AC1221" s="437"/>
      <c r="AD1221" s="300"/>
      <c r="AE1221" s="438"/>
      <c r="AF1221" s="438"/>
      <c r="AG1221" s="438"/>
      <c r="AH1221" s="439"/>
      <c r="AI1221" s="439"/>
      <c r="AJ1221" s="439"/>
      <c r="AK1221" s="439"/>
      <c r="BD1221" s="44"/>
    </row>
    <row r="1222" spans="1:56" ht="25.5" customHeight="1" x14ac:dyDescent="0.2">
      <c r="A1222" s="32" t="str">
        <f>IF(OR('Rote Liste'!$BC1222="H",'Rote Liste'!$BC1222="V"),"",J1222)</f>
        <v>nb</v>
      </c>
      <c r="B1222" s="48" t="str">
        <f t="shared" si="20"/>
        <v/>
      </c>
      <c r="C1222" s="49" t="s">
        <v>1268</v>
      </c>
      <c r="D1222" s="50"/>
      <c r="E1222" s="51"/>
      <c r="F1222" s="52"/>
      <c r="G1222" s="53"/>
      <c r="H1222" s="53"/>
      <c r="I1222" s="54"/>
      <c r="J1222" s="54" t="str">
        <f>INDEX(ESV!$D$1:$D$567,MATCH(IF(ISNA(INDEX(KLAV!$B$2:$B$10,MATCH(IF(ISBLANK($D1222)," ",$D1222),KLAV!$A$2:$A$10,0))+INDEX(KLAV!$B$13:$B$21,MATCH(IF(ISBLANK($E1222)," ",$E1222),KLAV!$A$13:$A$21,0))+INDEX(KLAV!$B$24:$B$30,MATCH(IF(ISBLANK($F1222)," ",$F1222),KLAV!$A$24:$A$30,0))),999,INDEX(KLAV!$B$2:$B$10,MATCH(IF(ISBLANK($D1222)," ",$D1222),KLAV!$A$2:$A$10,0))+INDEX(KLAV!$B$13:$B$21,MATCH(IF(ISBLANK($E1222)," ",$E1222),KLAV!$A$13:$A$21,0))+INDEX(KLAV!$B$24:$B$30,MATCH(IF(ISBLANK($F1222)," ",$F1222),KLAV!$A$24:$A$30,0))),ESV!$E$1:$E$567,))</f>
        <v>nb</v>
      </c>
      <c r="R1222" s="42"/>
      <c r="S1222" s="42"/>
      <c r="U1222" s="43"/>
      <c r="Z1222" s="44"/>
      <c r="AA1222" s="44"/>
      <c r="AB1222" s="436"/>
      <c r="AC1222" s="437"/>
      <c r="AD1222" s="300"/>
      <c r="AE1222" s="438"/>
      <c r="AF1222" s="438"/>
      <c r="AG1222" s="438"/>
      <c r="AH1222" s="439"/>
      <c r="AI1222" s="439"/>
      <c r="AJ1222" s="439"/>
      <c r="AK1222" s="439"/>
      <c r="BD1222" s="44"/>
    </row>
    <row r="1223" spans="1:56" ht="25.5" customHeight="1" x14ac:dyDescent="0.2">
      <c r="A1223" s="32" t="str">
        <f>IF(OR('Rote Liste'!$BC1223="H",'Rote Liste'!$BC1223="V"),"",J1223)</f>
        <v>nb</v>
      </c>
      <c r="B1223" s="48" t="str">
        <f t="shared" si="20"/>
        <v/>
      </c>
      <c r="C1223" s="49" t="s">
        <v>1269</v>
      </c>
      <c r="D1223" s="50"/>
      <c r="E1223" s="51"/>
      <c r="F1223" s="52"/>
      <c r="G1223" s="53"/>
      <c r="H1223" s="53"/>
      <c r="I1223" s="54"/>
      <c r="J1223" s="54" t="str">
        <f>INDEX(ESV!$D$1:$D$567,MATCH(IF(ISNA(INDEX(KLAV!$B$2:$B$10,MATCH(IF(ISBLANK($D1223)," ",$D1223),KLAV!$A$2:$A$10,0))+INDEX(KLAV!$B$13:$B$21,MATCH(IF(ISBLANK($E1223)," ",$E1223),KLAV!$A$13:$A$21,0))+INDEX(KLAV!$B$24:$B$30,MATCH(IF(ISBLANK($F1223)," ",$F1223),KLAV!$A$24:$A$30,0))),999,INDEX(KLAV!$B$2:$B$10,MATCH(IF(ISBLANK($D1223)," ",$D1223),KLAV!$A$2:$A$10,0))+INDEX(KLAV!$B$13:$B$21,MATCH(IF(ISBLANK($E1223)," ",$E1223),KLAV!$A$13:$A$21,0))+INDEX(KLAV!$B$24:$B$30,MATCH(IF(ISBLANK($F1223)," ",$F1223),KLAV!$A$24:$A$30,0))),ESV!$E$1:$E$567,))</f>
        <v>nb</v>
      </c>
      <c r="R1223" s="42"/>
      <c r="S1223" s="42"/>
      <c r="U1223" s="43"/>
      <c r="Z1223" s="44"/>
      <c r="AA1223" s="44"/>
      <c r="AB1223" s="436"/>
      <c r="AC1223" s="437"/>
      <c r="AD1223" s="300"/>
      <c r="AE1223" s="438"/>
      <c r="AF1223" s="438"/>
      <c r="AG1223" s="438"/>
      <c r="AH1223" s="439"/>
      <c r="AI1223" s="439"/>
      <c r="AJ1223" s="439"/>
      <c r="AK1223" s="439"/>
      <c r="BD1223" s="44"/>
    </row>
    <row r="1224" spans="1:56" ht="25.5" customHeight="1" x14ac:dyDescent="0.2">
      <c r="A1224" s="32" t="str">
        <f>IF(OR('Rote Liste'!$BC1224="H",'Rote Liste'!$BC1224="V"),"",J1224)</f>
        <v>nb</v>
      </c>
      <c r="B1224" s="48" t="str">
        <f t="shared" si="20"/>
        <v/>
      </c>
      <c r="C1224" s="49" t="s">
        <v>1270</v>
      </c>
      <c r="D1224" s="50"/>
      <c r="E1224" s="51"/>
      <c r="F1224" s="52"/>
      <c r="G1224" s="53"/>
      <c r="H1224" s="53"/>
      <c r="I1224" s="54"/>
      <c r="J1224" s="54" t="str">
        <f>INDEX(ESV!$D$1:$D$567,MATCH(IF(ISNA(INDEX(KLAV!$B$2:$B$10,MATCH(IF(ISBLANK($D1224)," ",$D1224),KLAV!$A$2:$A$10,0))+INDEX(KLAV!$B$13:$B$21,MATCH(IF(ISBLANK($E1224)," ",$E1224),KLAV!$A$13:$A$21,0))+INDEX(KLAV!$B$24:$B$30,MATCH(IF(ISBLANK($F1224)," ",$F1224),KLAV!$A$24:$A$30,0))),999,INDEX(KLAV!$B$2:$B$10,MATCH(IF(ISBLANK($D1224)," ",$D1224),KLAV!$A$2:$A$10,0))+INDEX(KLAV!$B$13:$B$21,MATCH(IF(ISBLANK($E1224)," ",$E1224),KLAV!$A$13:$A$21,0))+INDEX(KLAV!$B$24:$B$30,MATCH(IF(ISBLANK($F1224)," ",$F1224),KLAV!$A$24:$A$30,0))),ESV!$E$1:$E$567,))</f>
        <v>nb</v>
      </c>
      <c r="R1224" s="42"/>
      <c r="S1224" s="42"/>
      <c r="U1224" s="43"/>
      <c r="Z1224" s="44"/>
      <c r="AA1224" s="44"/>
      <c r="AB1224" s="436"/>
      <c r="AC1224" s="437"/>
      <c r="AD1224" s="300"/>
      <c r="AE1224" s="438"/>
      <c r="AF1224" s="438"/>
      <c r="AG1224" s="438"/>
      <c r="AH1224" s="439"/>
      <c r="AI1224" s="439"/>
      <c r="AJ1224" s="439"/>
      <c r="AK1224" s="439"/>
      <c r="BD1224" s="44"/>
    </row>
    <row r="1225" spans="1:56" ht="25.5" customHeight="1" x14ac:dyDescent="0.2">
      <c r="A1225" s="32" t="str">
        <f>IF(OR('Rote Liste'!$BC1225="H",'Rote Liste'!$BC1225="V"),"",J1225)</f>
        <v>nb</v>
      </c>
      <c r="B1225" s="48" t="str">
        <f t="shared" si="20"/>
        <v/>
      </c>
      <c r="C1225" s="49" t="s">
        <v>1271</v>
      </c>
      <c r="D1225" s="50"/>
      <c r="E1225" s="51"/>
      <c r="F1225" s="52"/>
      <c r="G1225" s="53"/>
      <c r="H1225" s="53"/>
      <c r="I1225" s="54"/>
      <c r="J1225" s="54" t="str">
        <f>INDEX(ESV!$D$1:$D$567,MATCH(IF(ISNA(INDEX(KLAV!$B$2:$B$10,MATCH(IF(ISBLANK($D1225)," ",$D1225),KLAV!$A$2:$A$10,0))+INDEX(KLAV!$B$13:$B$21,MATCH(IF(ISBLANK($E1225)," ",$E1225),KLAV!$A$13:$A$21,0))+INDEX(KLAV!$B$24:$B$30,MATCH(IF(ISBLANK($F1225)," ",$F1225),KLAV!$A$24:$A$30,0))),999,INDEX(KLAV!$B$2:$B$10,MATCH(IF(ISBLANK($D1225)," ",$D1225),KLAV!$A$2:$A$10,0))+INDEX(KLAV!$B$13:$B$21,MATCH(IF(ISBLANK($E1225)," ",$E1225),KLAV!$A$13:$A$21,0))+INDEX(KLAV!$B$24:$B$30,MATCH(IF(ISBLANK($F1225)," ",$F1225),KLAV!$A$24:$A$30,0))),ESV!$E$1:$E$567,))</f>
        <v>nb</v>
      </c>
      <c r="R1225" s="42"/>
      <c r="S1225" s="42"/>
      <c r="U1225" s="43"/>
      <c r="Z1225" s="44"/>
      <c r="AA1225" s="44"/>
      <c r="AB1225" s="436"/>
      <c r="AC1225" s="437"/>
      <c r="AD1225" s="300"/>
      <c r="AE1225" s="438"/>
      <c r="AF1225" s="438"/>
      <c r="AG1225" s="438"/>
      <c r="AH1225" s="439"/>
      <c r="AI1225" s="439"/>
      <c r="AJ1225" s="439"/>
      <c r="AK1225" s="439"/>
      <c r="BD1225" s="44"/>
    </row>
    <row r="1226" spans="1:56" ht="25.5" customHeight="1" x14ac:dyDescent="0.2">
      <c r="A1226" s="32" t="str">
        <f>IF(OR('Rote Liste'!$BC1226="H",'Rote Liste'!$BC1226="V"),"",J1226)</f>
        <v>nb</v>
      </c>
      <c r="B1226" s="48" t="str">
        <f t="shared" si="20"/>
        <v/>
      </c>
      <c r="C1226" s="49" t="s">
        <v>1272</v>
      </c>
      <c r="D1226" s="50"/>
      <c r="E1226" s="51"/>
      <c r="F1226" s="52"/>
      <c r="G1226" s="53"/>
      <c r="H1226" s="53"/>
      <c r="I1226" s="54"/>
      <c r="J1226" s="54" t="str">
        <f>INDEX(ESV!$D$1:$D$567,MATCH(IF(ISNA(INDEX(KLAV!$B$2:$B$10,MATCH(IF(ISBLANK($D1226)," ",$D1226),KLAV!$A$2:$A$10,0))+INDEX(KLAV!$B$13:$B$21,MATCH(IF(ISBLANK($E1226)," ",$E1226),KLAV!$A$13:$A$21,0))+INDEX(KLAV!$B$24:$B$30,MATCH(IF(ISBLANK($F1226)," ",$F1226),KLAV!$A$24:$A$30,0))),999,INDEX(KLAV!$B$2:$B$10,MATCH(IF(ISBLANK($D1226)," ",$D1226),KLAV!$A$2:$A$10,0))+INDEX(KLAV!$B$13:$B$21,MATCH(IF(ISBLANK($E1226)," ",$E1226),KLAV!$A$13:$A$21,0))+INDEX(KLAV!$B$24:$B$30,MATCH(IF(ISBLANK($F1226)," ",$F1226),KLAV!$A$24:$A$30,0))),ESV!$E$1:$E$567,))</f>
        <v>nb</v>
      </c>
      <c r="R1226" s="42"/>
      <c r="S1226" s="42"/>
      <c r="U1226" s="43"/>
      <c r="Z1226" s="44"/>
      <c r="AA1226" s="44"/>
      <c r="AB1226" s="436"/>
      <c r="AC1226" s="437"/>
      <c r="AD1226" s="300"/>
      <c r="AE1226" s="438"/>
      <c r="AF1226" s="438"/>
      <c r="AG1226" s="438"/>
      <c r="AH1226" s="439"/>
      <c r="AI1226" s="439"/>
      <c r="AJ1226" s="439"/>
      <c r="AK1226" s="439"/>
      <c r="BD1226" s="44"/>
    </row>
    <row r="1227" spans="1:56" ht="25.5" customHeight="1" x14ac:dyDescent="0.2">
      <c r="A1227" s="32" t="str">
        <f>IF(OR('Rote Liste'!$BC1227="H",'Rote Liste'!$BC1227="V"),"",J1227)</f>
        <v>nb</v>
      </c>
      <c r="B1227" s="48" t="str">
        <f>IF(D1227="AE?","E?",IF(D1227="AE","E",""))</f>
        <v/>
      </c>
      <c r="C1227" s="49" t="s">
        <v>3253</v>
      </c>
      <c r="D1227" s="50"/>
      <c r="E1227" s="51"/>
      <c r="F1227" s="52"/>
      <c r="G1227" s="53"/>
      <c r="H1227" s="53"/>
      <c r="I1227" s="54"/>
      <c r="J1227" s="54" t="str">
        <f>INDEX(ESV!$D$1:$D$567,MATCH(IF(ISNA(INDEX(KLAV!$B$2:$B$10,MATCH(IF(ISBLANK($D1227)," ",$D1227),KLAV!$A$2:$A$10,0))+INDEX(KLAV!$B$13:$B$21,MATCH(IF(ISBLANK($E1227)," ",$E1227),KLAV!$A$13:$A$21,0))+INDEX(KLAV!$B$24:$B$30,MATCH(IF(ISBLANK($F1227)," ",$F1227),KLAV!$A$24:$A$30,0))),999,INDEX(KLAV!$B$2:$B$10,MATCH(IF(ISBLANK($D1227)," ",$D1227),KLAV!$A$2:$A$10,0))+INDEX(KLAV!$B$13:$B$21,MATCH(IF(ISBLANK($E1227)," ",$E1227),KLAV!$A$13:$A$21,0))+INDEX(KLAV!$B$24:$B$30,MATCH(IF(ISBLANK($F1227)," ",$F1227),KLAV!$A$24:$A$30,0))),ESV!$E$1:$E$567,))</f>
        <v>nb</v>
      </c>
      <c r="R1227" s="42"/>
      <c r="S1227" s="42"/>
      <c r="U1227" s="43"/>
      <c r="Z1227" s="44"/>
      <c r="AA1227" s="44"/>
      <c r="AB1227" s="436"/>
      <c r="AC1227" s="437"/>
      <c r="AD1227" s="300"/>
      <c r="AE1227" s="438"/>
      <c r="AF1227" s="438"/>
      <c r="AG1227" s="438"/>
      <c r="AH1227" s="439"/>
      <c r="AI1227" s="439"/>
      <c r="AJ1227" s="439"/>
      <c r="AK1227" s="439"/>
      <c r="BD1227" s="44"/>
    </row>
    <row r="1228" spans="1:56" ht="25.5" customHeight="1" x14ac:dyDescent="0.2">
      <c r="A1228" s="32" t="str">
        <f>IF(OR('Rote Liste'!$BC1228="H",'Rote Liste'!$BC1228="V"),"",J1228)</f>
        <v>nb</v>
      </c>
      <c r="B1228" s="48" t="str">
        <f t="shared" si="20"/>
        <v/>
      </c>
      <c r="C1228" s="49" t="s">
        <v>1273</v>
      </c>
      <c r="D1228" s="50"/>
      <c r="E1228" s="51"/>
      <c r="F1228" s="52"/>
      <c r="G1228" s="53"/>
      <c r="H1228" s="53"/>
      <c r="I1228" s="54"/>
      <c r="J1228" s="54" t="str">
        <f>INDEX(ESV!$D$1:$D$567,MATCH(IF(ISNA(INDEX(KLAV!$B$2:$B$10,MATCH(IF(ISBLANK($D1228)," ",$D1228),KLAV!$A$2:$A$10,0))+INDEX(KLAV!$B$13:$B$21,MATCH(IF(ISBLANK($E1228)," ",$E1228),KLAV!$A$13:$A$21,0))+INDEX(KLAV!$B$24:$B$30,MATCH(IF(ISBLANK($F1228)," ",$F1228),KLAV!$A$24:$A$30,0))),999,INDEX(KLAV!$B$2:$B$10,MATCH(IF(ISBLANK($D1228)," ",$D1228),KLAV!$A$2:$A$10,0))+INDEX(KLAV!$B$13:$B$21,MATCH(IF(ISBLANK($E1228)," ",$E1228),KLAV!$A$13:$A$21,0))+INDEX(KLAV!$B$24:$B$30,MATCH(IF(ISBLANK($F1228)," ",$F1228),KLAV!$A$24:$A$30,0))),ESV!$E$1:$E$567,))</f>
        <v>nb</v>
      </c>
      <c r="R1228" s="42"/>
      <c r="S1228" s="42"/>
      <c r="U1228" s="43"/>
      <c r="Z1228" s="44"/>
      <c r="AA1228" s="44"/>
      <c r="AB1228" s="436"/>
      <c r="AC1228" s="437"/>
      <c r="AD1228" s="300"/>
      <c r="AE1228" s="438"/>
      <c r="AF1228" s="438"/>
      <c r="AG1228" s="438"/>
      <c r="AH1228" s="439"/>
      <c r="AI1228" s="439"/>
      <c r="AJ1228" s="439"/>
      <c r="AK1228" s="439"/>
      <c r="BD1228" s="44"/>
    </row>
    <row r="1229" spans="1:56" ht="25.5" customHeight="1" x14ac:dyDescent="0.2">
      <c r="A1229" s="32" t="str">
        <f>IF(OR('Rote Liste'!$BC1229="H",'Rote Liste'!$BC1229="V"),"",J1229)</f>
        <v>nb</v>
      </c>
      <c r="B1229" s="48" t="str">
        <f t="shared" si="20"/>
        <v/>
      </c>
      <c r="C1229" s="49" t="s">
        <v>1274</v>
      </c>
      <c r="D1229" s="50"/>
      <c r="E1229" s="51"/>
      <c r="F1229" s="52"/>
      <c r="G1229" s="53"/>
      <c r="H1229" s="53"/>
      <c r="I1229" s="54"/>
      <c r="J1229" s="54" t="str">
        <f>INDEX(ESV!$D$1:$D$567,MATCH(IF(ISNA(INDEX(KLAV!$B$2:$B$10,MATCH(IF(ISBLANK($D1229)," ",$D1229),KLAV!$A$2:$A$10,0))+INDEX(KLAV!$B$13:$B$21,MATCH(IF(ISBLANK($E1229)," ",$E1229),KLAV!$A$13:$A$21,0))+INDEX(KLAV!$B$24:$B$30,MATCH(IF(ISBLANK($F1229)," ",$F1229),KLAV!$A$24:$A$30,0))),999,INDEX(KLAV!$B$2:$B$10,MATCH(IF(ISBLANK($D1229)," ",$D1229),KLAV!$A$2:$A$10,0))+INDEX(KLAV!$B$13:$B$21,MATCH(IF(ISBLANK($E1229)," ",$E1229),KLAV!$A$13:$A$21,0))+INDEX(KLAV!$B$24:$B$30,MATCH(IF(ISBLANK($F1229)," ",$F1229),KLAV!$A$24:$A$30,0))),ESV!$E$1:$E$567,))</f>
        <v>nb</v>
      </c>
      <c r="R1229" s="42"/>
      <c r="S1229" s="42"/>
      <c r="U1229" s="43"/>
      <c r="Z1229" s="44"/>
      <c r="AA1229" s="44"/>
      <c r="AB1229" s="436"/>
      <c r="AC1229" s="437"/>
      <c r="AD1229" s="300"/>
      <c r="AE1229" s="438"/>
      <c r="AF1229" s="438"/>
      <c r="AG1229" s="438"/>
      <c r="AH1229" s="439"/>
      <c r="AI1229" s="439"/>
      <c r="AJ1229" s="439"/>
      <c r="AK1229" s="439"/>
      <c r="BD1229" s="44"/>
    </row>
    <row r="1230" spans="1:56" ht="25.5" customHeight="1" x14ac:dyDescent="0.2">
      <c r="A1230" s="32" t="str">
        <f>IF(OR('Rote Liste'!$BC1230="H",'Rote Liste'!$BC1230="V"),"",J1230)</f>
        <v>nb</v>
      </c>
      <c r="B1230" s="48" t="str">
        <f t="shared" si="20"/>
        <v/>
      </c>
      <c r="C1230" s="49" t="s">
        <v>1275</v>
      </c>
      <c r="D1230" s="50"/>
      <c r="E1230" s="51"/>
      <c r="F1230" s="52"/>
      <c r="G1230" s="53"/>
      <c r="H1230" s="53"/>
      <c r="I1230" s="54"/>
      <c r="J1230" s="54" t="str">
        <f>INDEX(ESV!$D$1:$D$567,MATCH(IF(ISNA(INDEX(KLAV!$B$2:$B$10,MATCH(IF(ISBLANK($D1230)," ",$D1230),KLAV!$A$2:$A$10,0))+INDEX(KLAV!$B$13:$B$21,MATCH(IF(ISBLANK($E1230)," ",$E1230),KLAV!$A$13:$A$21,0))+INDEX(KLAV!$B$24:$B$30,MATCH(IF(ISBLANK($F1230)," ",$F1230),KLAV!$A$24:$A$30,0))),999,INDEX(KLAV!$B$2:$B$10,MATCH(IF(ISBLANK($D1230)," ",$D1230),KLAV!$A$2:$A$10,0))+INDEX(KLAV!$B$13:$B$21,MATCH(IF(ISBLANK($E1230)," ",$E1230),KLAV!$A$13:$A$21,0))+INDEX(KLAV!$B$24:$B$30,MATCH(IF(ISBLANK($F1230)," ",$F1230),KLAV!$A$24:$A$30,0))),ESV!$E$1:$E$567,))</f>
        <v>nb</v>
      </c>
      <c r="R1230" s="42"/>
      <c r="S1230" s="42"/>
      <c r="U1230" s="43"/>
      <c r="Z1230" s="44"/>
      <c r="AA1230" s="44"/>
      <c r="AB1230" s="436"/>
      <c r="AC1230" s="437"/>
      <c r="AD1230" s="300"/>
      <c r="AE1230" s="438"/>
      <c r="AF1230" s="438"/>
      <c r="AG1230" s="438"/>
      <c r="AH1230" s="439"/>
      <c r="AI1230" s="439"/>
      <c r="AJ1230" s="439"/>
      <c r="AK1230" s="439"/>
      <c r="BD1230" s="44"/>
    </row>
    <row r="1231" spans="1:56" ht="25.5" customHeight="1" x14ac:dyDescent="0.2">
      <c r="A1231" s="32" t="str">
        <f>IF(OR('Rote Liste'!$BC1231="H",'Rote Liste'!$BC1231="V"),"",J1231)</f>
        <v>nb</v>
      </c>
      <c r="B1231" s="48" t="str">
        <f t="shared" si="20"/>
        <v/>
      </c>
      <c r="C1231" s="49" t="s">
        <v>1276</v>
      </c>
      <c r="D1231" s="50"/>
      <c r="E1231" s="51"/>
      <c r="F1231" s="52"/>
      <c r="G1231" s="53"/>
      <c r="H1231" s="53"/>
      <c r="I1231" s="54"/>
      <c r="J1231" s="54" t="str">
        <f>INDEX(ESV!$D$1:$D$567,MATCH(IF(ISNA(INDEX(KLAV!$B$2:$B$10,MATCH(IF(ISBLANK($D1231)," ",$D1231),KLAV!$A$2:$A$10,0))+INDEX(KLAV!$B$13:$B$21,MATCH(IF(ISBLANK($E1231)," ",$E1231),KLAV!$A$13:$A$21,0))+INDEX(KLAV!$B$24:$B$30,MATCH(IF(ISBLANK($F1231)," ",$F1231),KLAV!$A$24:$A$30,0))),999,INDEX(KLAV!$B$2:$B$10,MATCH(IF(ISBLANK($D1231)," ",$D1231),KLAV!$A$2:$A$10,0))+INDEX(KLAV!$B$13:$B$21,MATCH(IF(ISBLANK($E1231)," ",$E1231),KLAV!$A$13:$A$21,0))+INDEX(KLAV!$B$24:$B$30,MATCH(IF(ISBLANK($F1231)," ",$F1231),KLAV!$A$24:$A$30,0))),ESV!$E$1:$E$567,))</f>
        <v>nb</v>
      </c>
      <c r="R1231" s="42"/>
      <c r="S1231" s="42"/>
      <c r="U1231" s="43"/>
      <c r="Z1231" s="44"/>
      <c r="AA1231" s="44"/>
      <c r="AB1231" s="436"/>
      <c r="AC1231" s="437"/>
      <c r="AD1231" s="300"/>
      <c r="AE1231" s="438"/>
      <c r="AF1231" s="438"/>
      <c r="AG1231" s="438"/>
      <c r="AH1231" s="439"/>
      <c r="AI1231" s="439"/>
      <c r="AJ1231" s="439"/>
      <c r="AK1231" s="439"/>
      <c r="BD1231" s="44"/>
    </row>
    <row r="1232" spans="1:56" ht="25.5" customHeight="1" x14ac:dyDescent="0.2">
      <c r="A1232" s="32" t="str">
        <f>IF(OR('Rote Liste'!$BC1232="H",'Rote Liste'!$BC1232="V"),"",J1232)</f>
        <v>nb</v>
      </c>
      <c r="B1232" s="48" t="str">
        <f t="shared" si="20"/>
        <v/>
      </c>
      <c r="C1232" s="49" t="s">
        <v>1277</v>
      </c>
      <c r="D1232" s="50"/>
      <c r="E1232" s="51"/>
      <c r="F1232" s="52"/>
      <c r="G1232" s="53"/>
      <c r="H1232" s="53"/>
      <c r="I1232" s="54"/>
      <c r="J1232" s="54" t="str">
        <f>INDEX(ESV!$D$1:$D$567,MATCH(IF(ISNA(INDEX(KLAV!$B$2:$B$10,MATCH(IF(ISBLANK($D1232)," ",$D1232),KLAV!$A$2:$A$10,0))+INDEX(KLAV!$B$13:$B$21,MATCH(IF(ISBLANK($E1232)," ",$E1232),KLAV!$A$13:$A$21,0))+INDEX(KLAV!$B$24:$B$30,MATCH(IF(ISBLANK($F1232)," ",$F1232),KLAV!$A$24:$A$30,0))),999,INDEX(KLAV!$B$2:$B$10,MATCH(IF(ISBLANK($D1232)," ",$D1232),KLAV!$A$2:$A$10,0))+INDEX(KLAV!$B$13:$B$21,MATCH(IF(ISBLANK($E1232)," ",$E1232),KLAV!$A$13:$A$21,0))+INDEX(KLAV!$B$24:$B$30,MATCH(IF(ISBLANK($F1232)," ",$F1232),KLAV!$A$24:$A$30,0))),ESV!$E$1:$E$567,))</f>
        <v>nb</v>
      </c>
      <c r="R1232" s="42"/>
      <c r="S1232" s="42"/>
      <c r="U1232" s="43"/>
      <c r="Z1232" s="44"/>
      <c r="AA1232" s="44"/>
      <c r="AB1232" s="436"/>
      <c r="AC1232" s="437"/>
      <c r="AD1232" s="300"/>
      <c r="AE1232" s="438"/>
      <c r="AF1232" s="438"/>
      <c r="AG1232" s="438"/>
      <c r="AH1232" s="439"/>
      <c r="AI1232" s="439"/>
      <c r="AJ1232" s="439"/>
      <c r="AK1232" s="439"/>
      <c r="BD1232" s="44"/>
    </row>
    <row r="1233" spans="1:56" ht="25.5" customHeight="1" x14ac:dyDescent="0.2">
      <c r="A1233" s="32" t="str">
        <f>IF(OR('Rote Liste'!$BC1233="H",'Rote Liste'!$BC1233="V"),"",J1233)</f>
        <v>nb</v>
      </c>
      <c r="B1233" s="48" t="str">
        <f t="shared" si="20"/>
        <v/>
      </c>
      <c r="C1233" s="49" t="s">
        <v>1278</v>
      </c>
      <c r="D1233" s="50"/>
      <c r="E1233" s="51"/>
      <c r="F1233" s="52"/>
      <c r="G1233" s="53"/>
      <c r="H1233" s="53"/>
      <c r="I1233" s="54"/>
      <c r="J1233" s="54" t="str">
        <f>INDEX(ESV!$D$1:$D$567,MATCH(IF(ISNA(INDEX(KLAV!$B$2:$B$10,MATCH(IF(ISBLANK($D1233)," ",$D1233),KLAV!$A$2:$A$10,0))+INDEX(KLAV!$B$13:$B$21,MATCH(IF(ISBLANK($E1233)," ",$E1233),KLAV!$A$13:$A$21,0))+INDEX(KLAV!$B$24:$B$30,MATCH(IF(ISBLANK($F1233)," ",$F1233),KLAV!$A$24:$A$30,0))),999,INDEX(KLAV!$B$2:$B$10,MATCH(IF(ISBLANK($D1233)," ",$D1233),KLAV!$A$2:$A$10,0))+INDEX(KLAV!$B$13:$B$21,MATCH(IF(ISBLANK($E1233)," ",$E1233),KLAV!$A$13:$A$21,0))+INDEX(KLAV!$B$24:$B$30,MATCH(IF(ISBLANK($F1233)," ",$F1233),KLAV!$A$24:$A$30,0))),ESV!$E$1:$E$567,))</f>
        <v>nb</v>
      </c>
      <c r="R1233" s="42"/>
      <c r="S1233" s="42"/>
      <c r="U1233" s="43"/>
      <c r="Z1233" s="44"/>
      <c r="AA1233" s="44"/>
      <c r="AB1233" s="436"/>
      <c r="AC1233" s="437"/>
      <c r="AD1233" s="300"/>
      <c r="AE1233" s="438"/>
      <c r="AF1233" s="438"/>
      <c r="AG1233" s="438"/>
      <c r="AH1233" s="439"/>
      <c r="AI1233" s="439"/>
      <c r="AJ1233" s="439"/>
      <c r="AK1233" s="439"/>
      <c r="BD1233" s="44"/>
    </row>
    <row r="1234" spans="1:56" ht="25.5" customHeight="1" x14ac:dyDescent="0.2">
      <c r="A1234" s="32" t="str">
        <f>IF(OR('Rote Liste'!$BC1234="H",'Rote Liste'!$BC1234="V"),"",J1234)</f>
        <v>nb</v>
      </c>
      <c r="B1234" s="48" t="str">
        <f t="shared" si="20"/>
        <v/>
      </c>
      <c r="C1234" s="49" t="s">
        <v>1279</v>
      </c>
      <c r="D1234" s="50"/>
      <c r="E1234" s="51"/>
      <c r="F1234" s="52"/>
      <c r="G1234" s="53"/>
      <c r="H1234" s="53"/>
      <c r="I1234" s="54"/>
      <c r="J1234" s="54" t="str">
        <f>INDEX(ESV!$D$1:$D$567,MATCH(IF(ISNA(INDEX(KLAV!$B$2:$B$10,MATCH(IF(ISBLANK($D1234)," ",$D1234),KLAV!$A$2:$A$10,0))+INDEX(KLAV!$B$13:$B$21,MATCH(IF(ISBLANK($E1234)," ",$E1234),KLAV!$A$13:$A$21,0))+INDEX(KLAV!$B$24:$B$30,MATCH(IF(ISBLANK($F1234)," ",$F1234),KLAV!$A$24:$A$30,0))),999,INDEX(KLAV!$B$2:$B$10,MATCH(IF(ISBLANK($D1234)," ",$D1234),KLAV!$A$2:$A$10,0))+INDEX(KLAV!$B$13:$B$21,MATCH(IF(ISBLANK($E1234)," ",$E1234),KLAV!$A$13:$A$21,0))+INDEX(KLAV!$B$24:$B$30,MATCH(IF(ISBLANK($F1234)," ",$F1234),KLAV!$A$24:$A$30,0))),ESV!$E$1:$E$567,))</f>
        <v>nb</v>
      </c>
      <c r="R1234" s="42"/>
      <c r="S1234" s="42"/>
      <c r="U1234" s="43"/>
      <c r="Z1234" s="44"/>
      <c r="AA1234" s="44"/>
      <c r="AB1234" s="436"/>
      <c r="AC1234" s="437"/>
      <c r="AD1234" s="300"/>
      <c r="AE1234" s="438"/>
      <c r="AF1234" s="438"/>
      <c r="AG1234" s="438"/>
      <c r="AH1234" s="439"/>
      <c r="AI1234" s="439"/>
      <c r="AJ1234" s="439"/>
      <c r="AK1234" s="439"/>
      <c r="BD1234" s="44"/>
    </row>
    <row r="1235" spans="1:56" ht="25.5" customHeight="1" x14ac:dyDescent="0.2">
      <c r="A1235" s="32" t="str">
        <f>IF(OR('Rote Liste'!$BC1235="H",'Rote Liste'!$BC1235="V"),"",J1235)</f>
        <v>nb</v>
      </c>
      <c r="B1235" s="48" t="str">
        <f t="shared" si="20"/>
        <v/>
      </c>
      <c r="C1235" s="49" t="s">
        <v>1280</v>
      </c>
      <c r="D1235" s="50"/>
      <c r="E1235" s="51"/>
      <c r="F1235" s="52"/>
      <c r="G1235" s="53"/>
      <c r="H1235" s="53"/>
      <c r="I1235" s="54"/>
      <c r="J1235" s="54" t="str">
        <f>INDEX(ESV!$D$1:$D$567,MATCH(IF(ISNA(INDEX(KLAV!$B$2:$B$10,MATCH(IF(ISBLANK($D1235)," ",$D1235),KLAV!$A$2:$A$10,0))+INDEX(KLAV!$B$13:$B$21,MATCH(IF(ISBLANK($E1235)," ",$E1235),KLAV!$A$13:$A$21,0))+INDEX(KLAV!$B$24:$B$30,MATCH(IF(ISBLANK($F1235)," ",$F1235),KLAV!$A$24:$A$30,0))),999,INDEX(KLAV!$B$2:$B$10,MATCH(IF(ISBLANK($D1235)," ",$D1235),KLAV!$A$2:$A$10,0))+INDEX(KLAV!$B$13:$B$21,MATCH(IF(ISBLANK($E1235)," ",$E1235),KLAV!$A$13:$A$21,0))+INDEX(KLAV!$B$24:$B$30,MATCH(IF(ISBLANK($F1235)," ",$F1235),KLAV!$A$24:$A$30,0))),ESV!$E$1:$E$567,))</f>
        <v>nb</v>
      </c>
      <c r="R1235" s="42"/>
      <c r="S1235" s="42"/>
      <c r="U1235" s="43"/>
      <c r="Z1235" s="44"/>
      <c r="AA1235" s="44"/>
      <c r="AB1235" s="436"/>
      <c r="AC1235" s="437"/>
      <c r="AD1235" s="300"/>
      <c r="AE1235" s="438"/>
      <c r="AF1235" s="438"/>
      <c r="AG1235" s="438"/>
      <c r="AH1235" s="439"/>
      <c r="AI1235" s="439"/>
      <c r="AJ1235" s="439"/>
      <c r="AK1235" s="439"/>
      <c r="BD1235" s="44"/>
    </row>
    <row r="1236" spans="1:56" ht="25.5" customHeight="1" x14ac:dyDescent="0.2">
      <c r="A1236" s="32" t="str">
        <f>IF(OR('Rote Liste'!$BC1236="H",'Rote Liste'!$BC1236="V"),"",J1236)</f>
        <v>nb</v>
      </c>
      <c r="B1236" s="48" t="str">
        <f>IF(D1236="AE?","E?",IF(D1236="AE","E",""))</f>
        <v/>
      </c>
      <c r="C1236" s="49" t="s">
        <v>3226</v>
      </c>
      <c r="D1236" s="50"/>
      <c r="E1236" s="51"/>
      <c r="F1236" s="52"/>
      <c r="G1236" s="53"/>
      <c r="H1236" s="53"/>
      <c r="I1236" s="54"/>
      <c r="J1236" s="54" t="str">
        <f>INDEX(ESV!$D$1:$D$567,MATCH(IF(ISNA(INDEX(KLAV!$B$2:$B$10,MATCH(IF(ISBLANK($D1236)," ",$D1236),KLAV!$A$2:$A$10,0))+INDEX(KLAV!$B$13:$B$21,MATCH(IF(ISBLANK($E1236)," ",$E1236),KLAV!$A$13:$A$21,0))+INDEX(KLAV!$B$24:$B$30,MATCH(IF(ISBLANK($F1236)," ",$F1236),KLAV!$A$24:$A$30,0))),999,INDEX(KLAV!$B$2:$B$10,MATCH(IF(ISBLANK($D1236)," ",$D1236),KLAV!$A$2:$A$10,0))+INDEX(KLAV!$B$13:$B$21,MATCH(IF(ISBLANK($E1236)," ",$E1236),KLAV!$A$13:$A$21,0))+INDEX(KLAV!$B$24:$B$30,MATCH(IF(ISBLANK($F1236)," ",$F1236),KLAV!$A$24:$A$30,0))),ESV!$E$1:$E$567,))</f>
        <v>nb</v>
      </c>
      <c r="R1236" s="42"/>
      <c r="S1236" s="42"/>
      <c r="U1236" s="43"/>
      <c r="Z1236" s="44"/>
      <c r="AA1236" s="44"/>
      <c r="AB1236" s="436"/>
      <c r="AC1236" s="437"/>
      <c r="AD1236" s="300"/>
      <c r="AE1236" s="438"/>
      <c r="AF1236" s="438"/>
      <c r="AG1236" s="438"/>
      <c r="AH1236" s="439"/>
      <c r="AI1236" s="439"/>
      <c r="AJ1236" s="439"/>
      <c r="AK1236" s="439"/>
      <c r="BD1236" s="44"/>
    </row>
    <row r="1237" spans="1:56" ht="25.5" customHeight="1" x14ac:dyDescent="0.2">
      <c r="A1237" s="32" t="str">
        <f>IF(OR('Rote Liste'!$BC1237="H",'Rote Liste'!$BC1237="V"),"",J1237)</f>
        <v>nb</v>
      </c>
      <c r="B1237" s="48" t="str">
        <f t="shared" si="20"/>
        <v/>
      </c>
      <c r="C1237" s="49" t="s">
        <v>1281</v>
      </c>
      <c r="D1237" s="50"/>
      <c r="E1237" s="51"/>
      <c r="F1237" s="52"/>
      <c r="G1237" s="53"/>
      <c r="H1237" s="53"/>
      <c r="I1237" s="54"/>
      <c r="J1237" s="54" t="str">
        <f>INDEX(ESV!$D$1:$D$567,MATCH(IF(ISNA(INDEX(KLAV!$B$2:$B$10,MATCH(IF(ISBLANK($D1237)," ",$D1237),KLAV!$A$2:$A$10,0))+INDEX(KLAV!$B$13:$B$21,MATCH(IF(ISBLANK($E1237)," ",$E1237),KLAV!$A$13:$A$21,0))+INDEX(KLAV!$B$24:$B$30,MATCH(IF(ISBLANK($F1237)," ",$F1237),KLAV!$A$24:$A$30,0))),999,INDEX(KLAV!$B$2:$B$10,MATCH(IF(ISBLANK($D1237)," ",$D1237),KLAV!$A$2:$A$10,0))+INDEX(KLAV!$B$13:$B$21,MATCH(IF(ISBLANK($E1237)," ",$E1237),KLAV!$A$13:$A$21,0))+INDEX(KLAV!$B$24:$B$30,MATCH(IF(ISBLANK($F1237)," ",$F1237),KLAV!$A$24:$A$30,0))),ESV!$E$1:$E$567,))</f>
        <v>nb</v>
      </c>
      <c r="R1237" s="42"/>
      <c r="S1237" s="42"/>
      <c r="U1237" s="43"/>
      <c r="Z1237" s="44"/>
      <c r="AA1237" s="44"/>
      <c r="AB1237" s="436"/>
      <c r="AC1237" s="437"/>
      <c r="AD1237" s="300"/>
      <c r="AE1237" s="438"/>
      <c r="AF1237" s="438"/>
      <c r="AG1237" s="438"/>
      <c r="AH1237" s="439"/>
      <c r="AI1237" s="439"/>
      <c r="AJ1237" s="439"/>
      <c r="AK1237" s="439"/>
      <c r="BD1237" s="44"/>
    </row>
    <row r="1238" spans="1:56" ht="25.5" customHeight="1" x14ac:dyDescent="0.2">
      <c r="A1238" s="32" t="str">
        <f>IF(OR('Rote Liste'!$BC1238="H",'Rote Liste'!$BC1238="V"),"",J1238)</f>
        <v>nb</v>
      </c>
      <c r="B1238" s="48" t="str">
        <f t="shared" si="20"/>
        <v/>
      </c>
      <c r="C1238" s="49" t="s">
        <v>1282</v>
      </c>
      <c r="D1238" s="50"/>
      <c r="E1238" s="51"/>
      <c r="F1238" s="52"/>
      <c r="G1238" s="53"/>
      <c r="H1238" s="53"/>
      <c r="I1238" s="54"/>
      <c r="J1238" s="54" t="str">
        <f>INDEX(ESV!$D$1:$D$567,MATCH(IF(ISNA(INDEX(KLAV!$B$2:$B$10,MATCH(IF(ISBLANK($D1238)," ",$D1238),KLAV!$A$2:$A$10,0))+INDEX(KLAV!$B$13:$B$21,MATCH(IF(ISBLANK($E1238)," ",$E1238),KLAV!$A$13:$A$21,0))+INDEX(KLAV!$B$24:$B$30,MATCH(IF(ISBLANK($F1238)," ",$F1238),KLAV!$A$24:$A$30,0))),999,INDEX(KLAV!$B$2:$B$10,MATCH(IF(ISBLANK($D1238)," ",$D1238),KLAV!$A$2:$A$10,0))+INDEX(KLAV!$B$13:$B$21,MATCH(IF(ISBLANK($E1238)," ",$E1238),KLAV!$A$13:$A$21,0))+INDEX(KLAV!$B$24:$B$30,MATCH(IF(ISBLANK($F1238)," ",$F1238),KLAV!$A$24:$A$30,0))),ESV!$E$1:$E$567,))</f>
        <v>nb</v>
      </c>
      <c r="R1238" s="42"/>
      <c r="S1238" s="42"/>
      <c r="U1238" s="43"/>
      <c r="Z1238" s="44"/>
      <c r="AA1238" s="44"/>
      <c r="AB1238" s="436"/>
      <c r="AC1238" s="437"/>
      <c r="AD1238" s="300"/>
      <c r="AE1238" s="438"/>
      <c r="AF1238" s="438"/>
      <c r="AG1238" s="438"/>
      <c r="AH1238" s="439"/>
      <c r="AI1238" s="439"/>
      <c r="AJ1238" s="439"/>
      <c r="AK1238" s="439"/>
      <c r="BD1238" s="44"/>
    </row>
    <row r="1239" spans="1:56" ht="25.5" customHeight="1" x14ac:dyDescent="0.2">
      <c r="A1239" s="32" t="str">
        <f>IF(OR('Rote Liste'!$BC1239="H",'Rote Liste'!$BC1239="V"),"",J1239)</f>
        <v>nb</v>
      </c>
      <c r="B1239" s="48" t="str">
        <f t="shared" si="20"/>
        <v/>
      </c>
      <c r="C1239" s="49" t="s">
        <v>1283</v>
      </c>
      <c r="D1239" s="50"/>
      <c r="E1239" s="51"/>
      <c r="F1239" s="52"/>
      <c r="G1239" s="53"/>
      <c r="H1239" s="53"/>
      <c r="I1239" s="54"/>
      <c r="J1239" s="54" t="str">
        <f>INDEX(ESV!$D$1:$D$567,MATCH(IF(ISNA(INDEX(KLAV!$B$2:$B$10,MATCH(IF(ISBLANK($D1239)," ",$D1239),KLAV!$A$2:$A$10,0))+INDEX(KLAV!$B$13:$B$21,MATCH(IF(ISBLANK($E1239)," ",$E1239),KLAV!$A$13:$A$21,0))+INDEX(KLAV!$B$24:$B$30,MATCH(IF(ISBLANK($F1239)," ",$F1239),KLAV!$A$24:$A$30,0))),999,INDEX(KLAV!$B$2:$B$10,MATCH(IF(ISBLANK($D1239)," ",$D1239),KLAV!$A$2:$A$10,0))+INDEX(KLAV!$B$13:$B$21,MATCH(IF(ISBLANK($E1239)," ",$E1239),KLAV!$A$13:$A$21,0))+INDEX(KLAV!$B$24:$B$30,MATCH(IF(ISBLANK($F1239)," ",$F1239),KLAV!$A$24:$A$30,0))),ESV!$E$1:$E$567,))</f>
        <v>nb</v>
      </c>
      <c r="R1239" s="42"/>
      <c r="S1239" s="42"/>
      <c r="U1239" s="43"/>
      <c r="Z1239" s="44"/>
      <c r="AA1239" s="44"/>
      <c r="AB1239" s="436"/>
      <c r="AC1239" s="437"/>
      <c r="AD1239" s="300"/>
      <c r="AE1239" s="438"/>
      <c r="AF1239" s="438"/>
      <c r="AG1239" s="438"/>
      <c r="AH1239" s="439"/>
      <c r="AI1239" s="439"/>
      <c r="AJ1239" s="439"/>
      <c r="AK1239" s="439"/>
      <c r="BD1239" s="44"/>
    </row>
    <row r="1240" spans="1:56" ht="25.5" customHeight="1" x14ac:dyDescent="0.2">
      <c r="A1240" s="32" t="str">
        <f>IF(OR('Rote Liste'!$BC1240="H",'Rote Liste'!$BC1240="V"),"",J1240)</f>
        <v>nb</v>
      </c>
      <c r="B1240" s="48" t="str">
        <f t="shared" si="20"/>
        <v/>
      </c>
      <c r="C1240" s="49" t="s">
        <v>1284</v>
      </c>
      <c r="D1240" s="50"/>
      <c r="E1240" s="51"/>
      <c r="F1240" s="52"/>
      <c r="G1240" s="53"/>
      <c r="H1240" s="53"/>
      <c r="I1240" s="54"/>
      <c r="J1240" s="54" t="str">
        <f>INDEX(ESV!$D$1:$D$567,MATCH(IF(ISNA(INDEX(KLAV!$B$2:$B$10,MATCH(IF(ISBLANK($D1240)," ",$D1240),KLAV!$A$2:$A$10,0))+INDEX(KLAV!$B$13:$B$21,MATCH(IF(ISBLANK($E1240)," ",$E1240),KLAV!$A$13:$A$21,0))+INDEX(KLAV!$B$24:$B$30,MATCH(IF(ISBLANK($F1240)," ",$F1240),KLAV!$A$24:$A$30,0))),999,INDEX(KLAV!$B$2:$B$10,MATCH(IF(ISBLANK($D1240)," ",$D1240),KLAV!$A$2:$A$10,0))+INDEX(KLAV!$B$13:$B$21,MATCH(IF(ISBLANK($E1240)," ",$E1240),KLAV!$A$13:$A$21,0))+INDEX(KLAV!$B$24:$B$30,MATCH(IF(ISBLANK($F1240)," ",$F1240),KLAV!$A$24:$A$30,0))),ESV!$E$1:$E$567,))</f>
        <v>nb</v>
      </c>
      <c r="R1240" s="42"/>
      <c r="S1240" s="42"/>
      <c r="U1240" s="43"/>
      <c r="Z1240" s="44"/>
      <c r="AA1240" s="44"/>
      <c r="AB1240" s="436"/>
      <c r="AC1240" s="437"/>
      <c r="AD1240" s="300"/>
      <c r="AE1240" s="438"/>
      <c r="AF1240" s="438"/>
      <c r="AG1240" s="438"/>
      <c r="AH1240" s="439"/>
      <c r="AI1240" s="439"/>
      <c r="AJ1240" s="439"/>
      <c r="AK1240" s="439"/>
      <c r="BD1240" s="44"/>
    </row>
    <row r="1241" spans="1:56" ht="25.5" customHeight="1" x14ac:dyDescent="0.2">
      <c r="A1241" s="32" t="str">
        <f>IF(OR('Rote Liste'!$BC1241="H",'Rote Liste'!$BC1241="V"),"",J1241)</f>
        <v>nb</v>
      </c>
      <c r="B1241" s="48" t="str">
        <f t="shared" si="20"/>
        <v/>
      </c>
      <c r="C1241" s="49" t="s">
        <v>1285</v>
      </c>
      <c r="D1241" s="50"/>
      <c r="E1241" s="51"/>
      <c r="F1241" s="52"/>
      <c r="G1241" s="53"/>
      <c r="H1241" s="53"/>
      <c r="I1241" s="54"/>
      <c r="J1241" s="54" t="str">
        <f>INDEX(ESV!$D$1:$D$567,MATCH(IF(ISNA(INDEX(KLAV!$B$2:$B$10,MATCH(IF(ISBLANK($D1241)," ",$D1241),KLAV!$A$2:$A$10,0))+INDEX(KLAV!$B$13:$B$21,MATCH(IF(ISBLANK($E1241)," ",$E1241),KLAV!$A$13:$A$21,0))+INDEX(KLAV!$B$24:$B$30,MATCH(IF(ISBLANK($F1241)," ",$F1241),KLAV!$A$24:$A$30,0))),999,INDEX(KLAV!$B$2:$B$10,MATCH(IF(ISBLANK($D1241)," ",$D1241),KLAV!$A$2:$A$10,0))+INDEX(KLAV!$B$13:$B$21,MATCH(IF(ISBLANK($E1241)," ",$E1241),KLAV!$A$13:$A$21,0))+INDEX(KLAV!$B$24:$B$30,MATCH(IF(ISBLANK($F1241)," ",$F1241),KLAV!$A$24:$A$30,0))),ESV!$E$1:$E$567,))</f>
        <v>nb</v>
      </c>
      <c r="R1241" s="42"/>
      <c r="S1241" s="42"/>
      <c r="U1241" s="43"/>
      <c r="Z1241" s="44"/>
      <c r="AA1241" s="44"/>
      <c r="AB1241" s="436"/>
      <c r="AC1241" s="437"/>
      <c r="AD1241" s="300"/>
      <c r="AE1241" s="438"/>
      <c r="AF1241" s="438"/>
      <c r="AG1241" s="438"/>
      <c r="AH1241" s="439"/>
      <c r="AI1241" s="439"/>
      <c r="AJ1241" s="439"/>
      <c r="AK1241" s="439"/>
      <c r="BD1241" s="44"/>
    </row>
    <row r="1242" spans="1:56" ht="25.5" customHeight="1" x14ac:dyDescent="0.2">
      <c r="A1242" s="32" t="str">
        <f>IF(OR('Rote Liste'!$BC1242="H",'Rote Liste'!$BC1242="V"),"",J1242)</f>
        <v>nb</v>
      </c>
      <c r="B1242" s="48" t="str">
        <f t="shared" si="20"/>
        <v/>
      </c>
      <c r="C1242" s="49" t="s">
        <v>1286</v>
      </c>
      <c r="D1242" s="50"/>
      <c r="E1242" s="51"/>
      <c r="F1242" s="52"/>
      <c r="G1242" s="53"/>
      <c r="H1242" s="53"/>
      <c r="I1242" s="54"/>
      <c r="J1242" s="54" t="str">
        <f>INDEX(ESV!$D$1:$D$567,MATCH(IF(ISNA(INDEX(KLAV!$B$2:$B$10,MATCH(IF(ISBLANK($D1242)," ",$D1242),KLAV!$A$2:$A$10,0))+INDEX(KLAV!$B$13:$B$21,MATCH(IF(ISBLANK($E1242)," ",$E1242),KLAV!$A$13:$A$21,0))+INDEX(KLAV!$B$24:$B$30,MATCH(IF(ISBLANK($F1242)," ",$F1242),KLAV!$A$24:$A$30,0))),999,INDEX(KLAV!$B$2:$B$10,MATCH(IF(ISBLANK($D1242)," ",$D1242),KLAV!$A$2:$A$10,0))+INDEX(KLAV!$B$13:$B$21,MATCH(IF(ISBLANK($E1242)," ",$E1242),KLAV!$A$13:$A$21,0))+INDEX(KLAV!$B$24:$B$30,MATCH(IF(ISBLANK($F1242)," ",$F1242),KLAV!$A$24:$A$30,0))),ESV!$E$1:$E$567,))</f>
        <v>nb</v>
      </c>
      <c r="R1242" s="42"/>
      <c r="S1242" s="42"/>
      <c r="U1242" s="43"/>
      <c r="Z1242" s="44"/>
      <c r="AA1242" s="44"/>
      <c r="AB1242" s="436"/>
      <c r="AC1242" s="437"/>
      <c r="AD1242" s="300"/>
      <c r="AE1242" s="438"/>
      <c r="AF1242" s="438"/>
      <c r="AG1242" s="438"/>
      <c r="AH1242" s="439"/>
      <c r="AI1242" s="439"/>
      <c r="AJ1242" s="439"/>
      <c r="AK1242" s="439"/>
      <c r="BD1242" s="44"/>
    </row>
    <row r="1243" spans="1:56" ht="25.5" customHeight="1" x14ac:dyDescent="0.2">
      <c r="A1243" s="32" t="str">
        <f>IF(OR('Rote Liste'!$BC1243="H",'Rote Liste'!$BC1243="V"),"",J1243)</f>
        <v>nb</v>
      </c>
      <c r="B1243" s="48" t="str">
        <f t="shared" si="20"/>
        <v/>
      </c>
      <c r="C1243" s="49" t="s">
        <v>1287</v>
      </c>
      <c r="D1243" s="50"/>
      <c r="E1243" s="51"/>
      <c r="F1243" s="52"/>
      <c r="G1243" s="53"/>
      <c r="H1243" s="53"/>
      <c r="I1243" s="54"/>
      <c r="J1243" s="54" t="str">
        <f>INDEX(ESV!$D$1:$D$567,MATCH(IF(ISNA(INDEX(KLAV!$B$2:$B$10,MATCH(IF(ISBLANK($D1243)," ",$D1243),KLAV!$A$2:$A$10,0))+INDEX(KLAV!$B$13:$B$21,MATCH(IF(ISBLANK($E1243)," ",$E1243),KLAV!$A$13:$A$21,0))+INDEX(KLAV!$B$24:$B$30,MATCH(IF(ISBLANK($F1243)," ",$F1243),KLAV!$A$24:$A$30,0))),999,INDEX(KLAV!$B$2:$B$10,MATCH(IF(ISBLANK($D1243)," ",$D1243),KLAV!$A$2:$A$10,0))+INDEX(KLAV!$B$13:$B$21,MATCH(IF(ISBLANK($E1243)," ",$E1243),KLAV!$A$13:$A$21,0))+INDEX(KLAV!$B$24:$B$30,MATCH(IF(ISBLANK($F1243)," ",$F1243),KLAV!$A$24:$A$30,0))),ESV!$E$1:$E$567,))</f>
        <v>nb</v>
      </c>
      <c r="R1243" s="42"/>
      <c r="S1243" s="42"/>
      <c r="U1243" s="43"/>
      <c r="Z1243" s="44"/>
      <c r="AA1243" s="44"/>
      <c r="AB1243" s="436"/>
      <c r="AC1243" s="437"/>
      <c r="AD1243" s="300"/>
      <c r="AE1243" s="438"/>
      <c r="AF1243" s="438"/>
      <c r="AG1243" s="438"/>
      <c r="AH1243" s="439"/>
      <c r="AI1243" s="439"/>
      <c r="AJ1243" s="439"/>
      <c r="AK1243" s="439"/>
      <c r="BD1243" s="44"/>
    </row>
    <row r="1244" spans="1:56" ht="25.5" customHeight="1" x14ac:dyDescent="0.2">
      <c r="A1244" s="32" t="str">
        <f>IF(OR('Rote Liste'!$BC1244="H",'Rote Liste'!$BC1244="V"),"",J1244)</f>
        <v>nb</v>
      </c>
      <c r="B1244" s="48" t="str">
        <f t="shared" si="20"/>
        <v/>
      </c>
      <c r="C1244" s="49" t="s">
        <v>1288</v>
      </c>
      <c r="D1244" s="50"/>
      <c r="E1244" s="51"/>
      <c r="F1244" s="52"/>
      <c r="G1244" s="53"/>
      <c r="H1244" s="53"/>
      <c r="I1244" s="54"/>
      <c r="J1244" s="54" t="str">
        <f>INDEX(ESV!$D$1:$D$567,MATCH(IF(ISNA(INDEX(KLAV!$B$2:$B$10,MATCH(IF(ISBLANK($D1244)," ",$D1244),KLAV!$A$2:$A$10,0))+INDEX(KLAV!$B$13:$B$21,MATCH(IF(ISBLANK($E1244)," ",$E1244),KLAV!$A$13:$A$21,0))+INDEX(KLAV!$B$24:$B$30,MATCH(IF(ISBLANK($F1244)," ",$F1244),KLAV!$A$24:$A$30,0))),999,INDEX(KLAV!$B$2:$B$10,MATCH(IF(ISBLANK($D1244)," ",$D1244),KLAV!$A$2:$A$10,0))+INDEX(KLAV!$B$13:$B$21,MATCH(IF(ISBLANK($E1244)," ",$E1244),KLAV!$A$13:$A$21,0))+INDEX(KLAV!$B$24:$B$30,MATCH(IF(ISBLANK($F1244)," ",$F1244),KLAV!$A$24:$A$30,0))),ESV!$E$1:$E$567,))</f>
        <v>nb</v>
      </c>
      <c r="R1244" s="42"/>
      <c r="S1244" s="42"/>
      <c r="U1244" s="43"/>
      <c r="Z1244" s="44"/>
      <c r="AA1244" s="44"/>
      <c r="AB1244" s="436"/>
      <c r="AC1244" s="437"/>
      <c r="AD1244" s="300"/>
      <c r="AE1244" s="438"/>
      <c r="AF1244" s="438"/>
      <c r="AG1244" s="438"/>
      <c r="AH1244" s="439"/>
      <c r="AI1244" s="439"/>
      <c r="AJ1244" s="439"/>
      <c r="AK1244" s="439"/>
      <c r="BD1244" s="44"/>
    </row>
    <row r="1245" spans="1:56" ht="25.5" customHeight="1" x14ac:dyDescent="0.2">
      <c r="A1245" s="32" t="str">
        <f>IF(OR('Rote Liste'!$BC1245="H",'Rote Liste'!$BC1245="V"),"",J1245)</f>
        <v>nb</v>
      </c>
      <c r="B1245" s="48" t="str">
        <f t="shared" si="20"/>
        <v/>
      </c>
      <c r="C1245" s="49" t="s">
        <v>1289</v>
      </c>
      <c r="D1245" s="50"/>
      <c r="E1245" s="51"/>
      <c r="F1245" s="52"/>
      <c r="G1245" s="53"/>
      <c r="H1245" s="53"/>
      <c r="I1245" s="54"/>
      <c r="J1245" s="54" t="str">
        <f>INDEX(ESV!$D$1:$D$567,MATCH(IF(ISNA(INDEX(KLAV!$B$2:$B$10,MATCH(IF(ISBLANK($D1245)," ",$D1245),KLAV!$A$2:$A$10,0))+INDEX(KLAV!$B$13:$B$21,MATCH(IF(ISBLANK($E1245)," ",$E1245),KLAV!$A$13:$A$21,0))+INDEX(KLAV!$B$24:$B$30,MATCH(IF(ISBLANK($F1245)," ",$F1245),KLAV!$A$24:$A$30,0))),999,INDEX(KLAV!$B$2:$B$10,MATCH(IF(ISBLANK($D1245)," ",$D1245),KLAV!$A$2:$A$10,0))+INDEX(KLAV!$B$13:$B$21,MATCH(IF(ISBLANK($E1245)," ",$E1245),KLAV!$A$13:$A$21,0))+INDEX(KLAV!$B$24:$B$30,MATCH(IF(ISBLANK($F1245)," ",$F1245),KLAV!$A$24:$A$30,0))),ESV!$E$1:$E$567,))</f>
        <v>nb</v>
      </c>
      <c r="R1245" s="42"/>
      <c r="S1245" s="42"/>
      <c r="U1245" s="43"/>
      <c r="Z1245" s="44"/>
      <c r="AA1245" s="44"/>
      <c r="AB1245" s="436"/>
      <c r="AC1245" s="437"/>
      <c r="AD1245" s="300"/>
      <c r="AE1245" s="438"/>
      <c r="AF1245" s="438"/>
      <c r="AG1245" s="438"/>
      <c r="AH1245" s="439"/>
      <c r="AI1245" s="439"/>
      <c r="AJ1245" s="439"/>
      <c r="AK1245" s="439"/>
      <c r="BD1245" s="44"/>
    </row>
    <row r="1246" spans="1:56" ht="25.5" customHeight="1" x14ac:dyDescent="0.2">
      <c r="A1246" s="32" t="str">
        <f>IF(OR('Rote Liste'!$BC1246="H",'Rote Liste'!$BC1246="V"),"",J1246)</f>
        <v>nb</v>
      </c>
      <c r="B1246" s="48" t="str">
        <f t="shared" si="20"/>
        <v/>
      </c>
      <c r="C1246" s="49" t="s">
        <v>1290</v>
      </c>
      <c r="D1246" s="50"/>
      <c r="E1246" s="51"/>
      <c r="F1246" s="52"/>
      <c r="G1246" s="53"/>
      <c r="H1246" s="53"/>
      <c r="I1246" s="54"/>
      <c r="J1246" s="54" t="str">
        <f>INDEX(ESV!$D$1:$D$567,MATCH(IF(ISNA(INDEX(KLAV!$B$2:$B$10,MATCH(IF(ISBLANK($D1246)," ",$D1246),KLAV!$A$2:$A$10,0))+INDEX(KLAV!$B$13:$B$21,MATCH(IF(ISBLANK($E1246)," ",$E1246),KLAV!$A$13:$A$21,0))+INDEX(KLAV!$B$24:$B$30,MATCH(IF(ISBLANK($F1246)," ",$F1246),KLAV!$A$24:$A$30,0))),999,INDEX(KLAV!$B$2:$B$10,MATCH(IF(ISBLANK($D1246)," ",$D1246),KLAV!$A$2:$A$10,0))+INDEX(KLAV!$B$13:$B$21,MATCH(IF(ISBLANK($E1246)," ",$E1246),KLAV!$A$13:$A$21,0))+INDEX(KLAV!$B$24:$B$30,MATCH(IF(ISBLANK($F1246)," ",$F1246),KLAV!$A$24:$A$30,0))),ESV!$E$1:$E$567,))</f>
        <v>nb</v>
      </c>
      <c r="R1246" s="42"/>
      <c r="S1246" s="42"/>
      <c r="U1246" s="43"/>
      <c r="Z1246" s="44"/>
      <c r="AA1246" s="44"/>
      <c r="AB1246" s="436"/>
      <c r="AC1246" s="437"/>
      <c r="AD1246" s="300"/>
      <c r="AE1246" s="438"/>
      <c r="AF1246" s="438"/>
      <c r="AG1246" s="438"/>
      <c r="AH1246" s="439"/>
      <c r="AI1246" s="439"/>
      <c r="AJ1246" s="439"/>
      <c r="AK1246" s="439"/>
      <c r="BD1246" s="44"/>
    </row>
    <row r="1247" spans="1:56" ht="25.5" customHeight="1" x14ac:dyDescent="0.2">
      <c r="A1247" s="32" t="str">
        <f>IF(OR('Rote Liste'!$BC1247="H",'Rote Liste'!$BC1247="V"),"",J1247)</f>
        <v>nb</v>
      </c>
      <c r="B1247" s="48" t="str">
        <f t="shared" si="20"/>
        <v/>
      </c>
      <c r="C1247" s="49" t="s">
        <v>1291</v>
      </c>
      <c r="D1247" s="50"/>
      <c r="E1247" s="51"/>
      <c r="F1247" s="52"/>
      <c r="G1247" s="53"/>
      <c r="H1247" s="53"/>
      <c r="I1247" s="54"/>
      <c r="J1247" s="54" t="str">
        <f>INDEX(ESV!$D$1:$D$567,MATCH(IF(ISNA(INDEX(KLAV!$B$2:$B$10,MATCH(IF(ISBLANK($D1247)," ",$D1247),KLAV!$A$2:$A$10,0))+INDEX(KLAV!$B$13:$B$21,MATCH(IF(ISBLANK($E1247)," ",$E1247),KLAV!$A$13:$A$21,0))+INDEX(KLAV!$B$24:$B$30,MATCH(IF(ISBLANK($F1247)," ",$F1247),KLAV!$A$24:$A$30,0))),999,INDEX(KLAV!$B$2:$B$10,MATCH(IF(ISBLANK($D1247)," ",$D1247),KLAV!$A$2:$A$10,0))+INDEX(KLAV!$B$13:$B$21,MATCH(IF(ISBLANK($E1247)," ",$E1247),KLAV!$A$13:$A$21,0))+INDEX(KLAV!$B$24:$B$30,MATCH(IF(ISBLANK($F1247)," ",$F1247),KLAV!$A$24:$A$30,0))),ESV!$E$1:$E$567,))</f>
        <v>nb</v>
      </c>
      <c r="R1247" s="42"/>
      <c r="S1247" s="42"/>
      <c r="U1247" s="43"/>
      <c r="Z1247" s="44"/>
      <c r="AA1247" s="44"/>
      <c r="AB1247" s="436"/>
      <c r="AC1247" s="437"/>
      <c r="AD1247" s="300"/>
      <c r="AE1247" s="438"/>
      <c r="AF1247" s="438"/>
      <c r="AG1247" s="438"/>
      <c r="AH1247" s="439"/>
      <c r="AI1247" s="439"/>
      <c r="AJ1247" s="439"/>
      <c r="AK1247" s="439"/>
      <c r="BD1247" s="44"/>
    </row>
    <row r="1248" spans="1:56" ht="25.5" customHeight="1" x14ac:dyDescent="0.2">
      <c r="A1248" s="32" t="str">
        <f>IF(OR('Rote Liste'!$BC1248="H",'Rote Liste'!$BC1248="V"),"",J1248)</f>
        <v>nb</v>
      </c>
      <c r="B1248" s="48" t="str">
        <f t="shared" si="20"/>
        <v/>
      </c>
      <c r="C1248" s="49" t="s">
        <v>1292</v>
      </c>
      <c r="D1248" s="50"/>
      <c r="E1248" s="51"/>
      <c r="F1248" s="52"/>
      <c r="G1248" s="53"/>
      <c r="H1248" s="53"/>
      <c r="I1248" s="54"/>
      <c r="J1248" s="54" t="str">
        <f>INDEX(ESV!$D$1:$D$567,MATCH(IF(ISNA(INDEX(KLAV!$B$2:$B$10,MATCH(IF(ISBLANK($D1248)," ",$D1248),KLAV!$A$2:$A$10,0))+INDEX(KLAV!$B$13:$B$21,MATCH(IF(ISBLANK($E1248)," ",$E1248),KLAV!$A$13:$A$21,0))+INDEX(KLAV!$B$24:$B$30,MATCH(IF(ISBLANK($F1248)," ",$F1248),KLAV!$A$24:$A$30,0))),999,INDEX(KLAV!$B$2:$B$10,MATCH(IF(ISBLANK($D1248)," ",$D1248),KLAV!$A$2:$A$10,0))+INDEX(KLAV!$B$13:$B$21,MATCH(IF(ISBLANK($E1248)," ",$E1248),KLAV!$A$13:$A$21,0))+INDEX(KLAV!$B$24:$B$30,MATCH(IF(ISBLANK($F1248)," ",$F1248),KLAV!$A$24:$A$30,0))),ESV!$E$1:$E$567,))</f>
        <v>nb</v>
      </c>
      <c r="R1248" s="42"/>
      <c r="S1248" s="42"/>
      <c r="U1248" s="43"/>
      <c r="Z1248" s="44"/>
      <c r="AA1248" s="44"/>
      <c r="AB1248" s="436"/>
      <c r="AC1248" s="437"/>
      <c r="AD1248" s="300"/>
      <c r="AE1248" s="438"/>
      <c r="AF1248" s="438"/>
      <c r="AG1248" s="438"/>
      <c r="AH1248" s="439"/>
      <c r="AI1248" s="439"/>
      <c r="AJ1248" s="439"/>
      <c r="AK1248" s="439"/>
      <c r="BD1248" s="44"/>
    </row>
    <row r="1249" spans="1:56" ht="25.5" customHeight="1" x14ac:dyDescent="0.2">
      <c r="A1249" s="32" t="str">
        <f>IF(OR('Rote Liste'!$BC1249="H",'Rote Liste'!$BC1249="V"),"",J1249)</f>
        <v>nb</v>
      </c>
      <c r="B1249" s="48" t="str">
        <f t="shared" si="20"/>
        <v/>
      </c>
      <c r="C1249" s="49" t="s">
        <v>1293</v>
      </c>
      <c r="D1249" s="50"/>
      <c r="E1249" s="51"/>
      <c r="F1249" s="52"/>
      <c r="G1249" s="53"/>
      <c r="H1249" s="53"/>
      <c r="I1249" s="54"/>
      <c r="J1249" s="54" t="str">
        <f>INDEX(ESV!$D$1:$D$567,MATCH(IF(ISNA(INDEX(KLAV!$B$2:$B$10,MATCH(IF(ISBLANK($D1249)," ",$D1249),KLAV!$A$2:$A$10,0))+INDEX(KLAV!$B$13:$B$21,MATCH(IF(ISBLANK($E1249)," ",$E1249),KLAV!$A$13:$A$21,0))+INDEX(KLAV!$B$24:$B$30,MATCH(IF(ISBLANK($F1249)," ",$F1249),KLAV!$A$24:$A$30,0))),999,INDEX(KLAV!$B$2:$B$10,MATCH(IF(ISBLANK($D1249)," ",$D1249),KLAV!$A$2:$A$10,0))+INDEX(KLAV!$B$13:$B$21,MATCH(IF(ISBLANK($E1249)," ",$E1249),KLAV!$A$13:$A$21,0))+INDEX(KLAV!$B$24:$B$30,MATCH(IF(ISBLANK($F1249)," ",$F1249),KLAV!$A$24:$A$30,0))),ESV!$E$1:$E$567,))</f>
        <v>nb</v>
      </c>
      <c r="R1249" s="42"/>
      <c r="S1249" s="42"/>
      <c r="U1249" s="43"/>
      <c r="Z1249" s="44"/>
      <c r="AA1249" s="44"/>
      <c r="AB1249" s="436"/>
      <c r="AC1249" s="437"/>
      <c r="AD1249" s="300"/>
      <c r="AE1249" s="438"/>
      <c r="AF1249" s="438"/>
      <c r="AG1249" s="438"/>
      <c r="AH1249" s="439"/>
      <c r="AI1249" s="439"/>
      <c r="AJ1249" s="439"/>
      <c r="AK1249" s="439"/>
      <c r="BD1249" s="44"/>
    </row>
    <row r="1250" spans="1:56" ht="25.5" customHeight="1" x14ac:dyDescent="0.2">
      <c r="A1250" s="32" t="str">
        <f>IF(OR('Rote Liste'!$BC1250="H",'Rote Liste'!$BC1250="V"),"",J1250)</f>
        <v>nb</v>
      </c>
      <c r="B1250" s="48" t="str">
        <f t="shared" si="20"/>
        <v/>
      </c>
      <c r="C1250" s="49" t="s">
        <v>3224</v>
      </c>
      <c r="D1250" s="50"/>
      <c r="E1250" s="51"/>
      <c r="F1250" s="52"/>
      <c r="G1250" s="53"/>
      <c r="H1250" s="53"/>
      <c r="I1250" s="54"/>
      <c r="J1250" s="54" t="str">
        <f>INDEX(ESV!$D$1:$D$567,MATCH(IF(ISNA(INDEX(KLAV!$B$2:$B$10,MATCH(IF(ISBLANK($D1250)," ",$D1250),KLAV!$A$2:$A$10,0))+INDEX(KLAV!$B$13:$B$21,MATCH(IF(ISBLANK($E1250)," ",$E1250),KLAV!$A$13:$A$21,0))+INDEX(KLAV!$B$24:$B$30,MATCH(IF(ISBLANK($F1250)," ",$F1250),KLAV!$A$24:$A$30,0))),999,INDEX(KLAV!$B$2:$B$10,MATCH(IF(ISBLANK($D1250)," ",$D1250),KLAV!$A$2:$A$10,0))+INDEX(KLAV!$B$13:$B$21,MATCH(IF(ISBLANK($E1250)," ",$E1250),KLAV!$A$13:$A$21,0))+INDEX(KLAV!$B$24:$B$30,MATCH(IF(ISBLANK($F1250)," ",$F1250),KLAV!$A$24:$A$30,0))),ESV!$E$1:$E$567,))</f>
        <v>nb</v>
      </c>
      <c r="R1250" s="42"/>
      <c r="S1250" s="42"/>
      <c r="U1250" s="43"/>
      <c r="Z1250" s="44"/>
      <c r="AA1250" s="44"/>
      <c r="AB1250" s="436"/>
      <c r="AC1250" s="437"/>
      <c r="AD1250" s="300"/>
      <c r="AE1250" s="438"/>
      <c r="AF1250" s="438"/>
      <c r="AG1250" s="438"/>
      <c r="AH1250" s="439"/>
      <c r="AI1250" s="439"/>
      <c r="AJ1250" s="439"/>
      <c r="AK1250" s="439"/>
      <c r="BD1250" s="44"/>
    </row>
    <row r="1251" spans="1:56" ht="25.5" customHeight="1" x14ac:dyDescent="0.2">
      <c r="A1251" s="32" t="str">
        <f>IF(OR('Rote Liste'!$BC1251="H",'Rote Liste'!$BC1251="V"),"",J1251)</f>
        <v>nb</v>
      </c>
      <c r="B1251" s="48" t="str">
        <f t="shared" si="20"/>
        <v/>
      </c>
      <c r="C1251" s="49" t="s">
        <v>1294</v>
      </c>
      <c r="D1251" s="50"/>
      <c r="E1251" s="51"/>
      <c r="F1251" s="52"/>
      <c r="G1251" s="53"/>
      <c r="H1251" s="53"/>
      <c r="I1251" s="54"/>
      <c r="J1251" s="54" t="str">
        <f>INDEX(ESV!$D$1:$D$567,MATCH(IF(ISNA(INDEX(KLAV!$B$2:$B$10,MATCH(IF(ISBLANK($D1251)," ",$D1251),KLAV!$A$2:$A$10,0))+INDEX(KLAV!$B$13:$B$21,MATCH(IF(ISBLANK($E1251)," ",$E1251),KLAV!$A$13:$A$21,0))+INDEX(KLAV!$B$24:$B$30,MATCH(IF(ISBLANK($F1251)," ",$F1251),KLAV!$A$24:$A$30,0))),999,INDEX(KLAV!$B$2:$B$10,MATCH(IF(ISBLANK($D1251)," ",$D1251),KLAV!$A$2:$A$10,0))+INDEX(KLAV!$B$13:$B$21,MATCH(IF(ISBLANK($E1251)," ",$E1251),KLAV!$A$13:$A$21,0))+INDEX(KLAV!$B$24:$B$30,MATCH(IF(ISBLANK($F1251)," ",$F1251),KLAV!$A$24:$A$30,0))),ESV!$E$1:$E$567,))</f>
        <v>nb</v>
      </c>
      <c r="R1251" s="42"/>
      <c r="S1251" s="42"/>
      <c r="U1251" s="43"/>
      <c r="Z1251" s="44"/>
      <c r="AA1251" s="44"/>
      <c r="AB1251" s="436"/>
      <c r="AC1251" s="437"/>
      <c r="AD1251" s="300"/>
      <c r="AE1251" s="438"/>
      <c r="AF1251" s="438"/>
      <c r="AG1251" s="438"/>
      <c r="AH1251" s="439"/>
      <c r="AI1251" s="439"/>
      <c r="AJ1251" s="439"/>
      <c r="AK1251" s="439"/>
      <c r="BD1251" s="44"/>
    </row>
    <row r="1252" spans="1:56" ht="25.5" customHeight="1" x14ac:dyDescent="0.2">
      <c r="A1252" s="32" t="str">
        <f>IF(OR('Rote Liste'!$BC1252="H",'Rote Liste'!$BC1252="V"),"",J1252)</f>
        <v>nb</v>
      </c>
      <c r="B1252" s="48" t="str">
        <f t="shared" si="20"/>
        <v/>
      </c>
      <c r="C1252" s="49" t="s">
        <v>1295</v>
      </c>
      <c r="D1252" s="50"/>
      <c r="E1252" s="51"/>
      <c r="F1252" s="52"/>
      <c r="G1252" s="53"/>
      <c r="H1252" s="53"/>
      <c r="I1252" s="54"/>
      <c r="J1252" s="54" t="str">
        <f>INDEX(ESV!$D$1:$D$567,MATCH(IF(ISNA(INDEX(KLAV!$B$2:$B$10,MATCH(IF(ISBLANK($D1252)," ",$D1252),KLAV!$A$2:$A$10,0))+INDEX(KLAV!$B$13:$B$21,MATCH(IF(ISBLANK($E1252)," ",$E1252),KLAV!$A$13:$A$21,0))+INDEX(KLAV!$B$24:$B$30,MATCH(IF(ISBLANK($F1252)," ",$F1252),KLAV!$A$24:$A$30,0))),999,INDEX(KLAV!$B$2:$B$10,MATCH(IF(ISBLANK($D1252)," ",$D1252),KLAV!$A$2:$A$10,0))+INDEX(KLAV!$B$13:$B$21,MATCH(IF(ISBLANK($E1252)," ",$E1252),KLAV!$A$13:$A$21,0))+INDEX(KLAV!$B$24:$B$30,MATCH(IF(ISBLANK($F1252)," ",$F1252),KLAV!$A$24:$A$30,0))),ESV!$E$1:$E$567,))</f>
        <v>nb</v>
      </c>
      <c r="R1252" s="42"/>
      <c r="S1252" s="42"/>
      <c r="U1252" s="43"/>
      <c r="Z1252" s="44"/>
      <c r="AA1252" s="44"/>
      <c r="AB1252" s="436"/>
      <c r="AC1252" s="437"/>
      <c r="AD1252" s="300"/>
      <c r="AE1252" s="438"/>
      <c r="AF1252" s="438"/>
      <c r="AG1252" s="438"/>
      <c r="AH1252" s="439"/>
      <c r="AI1252" s="439"/>
      <c r="AJ1252" s="439"/>
      <c r="AK1252" s="439"/>
      <c r="BD1252" s="44"/>
    </row>
    <row r="1253" spans="1:56" ht="25.5" customHeight="1" x14ac:dyDescent="0.2">
      <c r="A1253" s="32" t="str">
        <f>IF(OR('Rote Liste'!$BC1253="H",'Rote Liste'!$BC1253="V"),"",J1253)</f>
        <v>nb</v>
      </c>
      <c r="B1253" s="48" t="str">
        <f t="shared" si="20"/>
        <v/>
      </c>
      <c r="C1253" s="49" t="s">
        <v>1296</v>
      </c>
      <c r="D1253" s="50"/>
      <c r="E1253" s="51"/>
      <c r="F1253" s="52"/>
      <c r="G1253" s="53"/>
      <c r="H1253" s="53"/>
      <c r="I1253" s="54"/>
      <c r="J1253" s="54" t="str">
        <f>INDEX(ESV!$D$1:$D$567,MATCH(IF(ISNA(INDEX(KLAV!$B$2:$B$10,MATCH(IF(ISBLANK($D1253)," ",$D1253),KLAV!$A$2:$A$10,0))+INDEX(KLAV!$B$13:$B$21,MATCH(IF(ISBLANK($E1253)," ",$E1253),KLAV!$A$13:$A$21,0))+INDEX(KLAV!$B$24:$B$30,MATCH(IF(ISBLANK($F1253)," ",$F1253),KLAV!$A$24:$A$30,0))),999,INDEX(KLAV!$B$2:$B$10,MATCH(IF(ISBLANK($D1253)," ",$D1253),KLAV!$A$2:$A$10,0))+INDEX(KLAV!$B$13:$B$21,MATCH(IF(ISBLANK($E1253)," ",$E1253),KLAV!$A$13:$A$21,0))+INDEX(KLAV!$B$24:$B$30,MATCH(IF(ISBLANK($F1253)," ",$F1253),KLAV!$A$24:$A$30,0))),ESV!$E$1:$E$567,))</f>
        <v>nb</v>
      </c>
      <c r="R1253" s="42"/>
      <c r="S1253" s="42"/>
      <c r="U1253" s="43"/>
      <c r="Z1253" s="44"/>
      <c r="AA1253" s="44"/>
      <c r="AB1253" s="436"/>
      <c r="AC1253" s="437"/>
      <c r="AD1253" s="300"/>
      <c r="AE1253" s="438"/>
      <c r="AF1253" s="438"/>
      <c r="AG1253" s="438"/>
      <c r="AH1253" s="439"/>
      <c r="AI1253" s="439"/>
      <c r="AJ1253" s="439"/>
      <c r="AK1253" s="439"/>
      <c r="BD1253" s="44"/>
    </row>
    <row r="1254" spans="1:56" ht="25.5" customHeight="1" x14ac:dyDescent="0.2">
      <c r="A1254" s="32" t="str">
        <f>IF(OR('Rote Liste'!$BC1254="H",'Rote Liste'!$BC1254="V"),"",J1254)</f>
        <v>nb</v>
      </c>
      <c r="B1254" s="48" t="str">
        <f t="shared" si="20"/>
        <v/>
      </c>
      <c r="C1254" s="49" t="s">
        <v>1297</v>
      </c>
      <c r="D1254" s="50"/>
      <c r="E1254" s="51"/>
      <c r="F1254" s="52"/>
      <c r="G1254" s="53"/>
      <c r="H1254" s="53"/>
      <c r="I1254" s="54"/>
      <c r="J1254" s="54" t="str">
        <f>INDEX(ESV!$D$1:$D$567,MATCH(IF(ISNA(INDEX(KLAV!$B$2:$B$10,MATCH(IF(ISBLANK($D1254)," ",$D1254),KLAV!$A$2:$A$10,0))+INDEX(KLAV!$B$13:$B$21,MATCH(IF(ISBLANK($E1254)," ",$E1254),KLAV!$A$13:$A$21,0))+INDEX(KLAV!$B$24:$B$30,MATCH(IF(ISBLANK($F1254)," ",$F1254),KLAV!$A$24:$A$30,0))),999,INDEX(KLAV!$B$2:$B$10,MATCH(IF(ISBLANK($D1254)," ",$D1254),KLAV!$A$2:$A$10,0))+INDEX(KLAV!$B$13:$B$21,MATCH(IF(ISBLANK($E1254)," ",$E1254),KLAV!$A$13:$A$21,0))+INDEX(KLAV!$B$24:$B$30,MATCH(IF(ISBLANK($F1254)," ",$F1254),KLAV!$A$24:$A$30,0))),ESV!$E$1:$E$567,))</f>
        <v>nb</v>
      </c>
      <c r="R1254" s="42"/>
      <c r="S1254" s="42"/>
      <c r="U1254" s="43"/>
      <c r="Z1254" s="44"/>
      <c r="AA1254" s="44"/>
      <c r="AB1254" s="436"/>
      <c r="AC1254" s="437"/>
      <c r="AD1254" s="300"/>
      <c r="AE1254" s="438"/>
      <c r="AF1254" s="438"/>
      <c r="AG1254" s="438"/>
      <c r="AH1254" s="439"/>
      <c r="AI1254" s="439"/>
      <c r="AJ1254" s="439"/>
      <c r="AK1254" s="439"/>
      <c r="BD1254" s="44"/>
    </row>
    <row r="1255" spans="1:56" ht="25.5" customHeight="1" x14ac:dyDescent="0.2">
      <c r="A1255" s="32" t="str">
        <f>IF(OR('Rote Liste'!$BC1255="H",'Rote Liste'!$BC1255="V"),"",J1255)</f>
        <v>nb</v>
      </c>
      <c r="B1255" s="48" t="str">
        <f t="shared" ref="B1255:B1305" si="21">IF(D1255="AE?","E?",IF(D1255="AE","E",""))</f>
        <v/>
      </c>
      <c r="C1255" s="49" t="s">
        <v>1298</v>
      </c>
      <c r="D1255" s="50"/>
      <c r="E1255" s="51"/>
      <c r="F1255" s="52"/>
      <c r="G1255" s="53"/>
      <c r="H1255" s="53"/>
      <c r="I1255" s="54"/>
      <c r="J1255" s="54" t="str">
        <f>INDEX(ESV!$D$1:$D$567,MATCH(IF(ISNA(INDEX(KLAV!$B$2:$B$10,MATCH(IF(ISBLANK($D1255)," ",$D1255),KLAV!$A$2:$A$10,0))+INDEX(KLAV!$B$13:$B$21,MATCH(IF(ISBLANK($E1255)," ",$E1255),KLAV!$A$13:$A$21,0))+INDEX(KLAV!$B$24:$B$30,MATCH(IF(ISBLANK($F1255)," ",$F1255),KLAV!$A$24:$A$30,0))),999,INDEX(KLAV!$B$2:$B$10,MATCH(IF(ISBLANK($D1255)," ",$D1255),KLAV!$A$2:$A$10,0))+INDEX(KLAV!$B$13:$B$21,MATCH(IF(ISBLANK($E1255)," ",$E1255),KLAV!$A$13:$A$21,0))+INDEX(KLAV!$B$24:$B$30,MATCH(IF(ISBLANK($F1255)," ",$F1255),KLAV!$A$24:$A$30,0))),ESV!$E$1:$E$567,))</f>
        <v>nb</v>
      </c>
      <c r="R1255" s="42"/>
      <c r="S1255" s="42"/>
      <c r="U1255" s="43"/>
      <c r="Z1255" s="44"/>
      <c r="AA1255" s="44"/>
      <c r="AB1255" s="436"/>
      <c r="AC1255" s="437"/>
      <c r="AD1255" s="300"/>
      <c r="AE1255" s="438"/>
      <c r="AF1255" s="438"/>
      <c r="AG1255" s="438"/>
      <c r="AH1255" s="439"/>
      <c r="AI1255" s="439"/>
      <c r="AJ1255" s="439"/>
      <c r="AK1255" s="439"/>
      <c r="BD1255" s="44"/>
    </row>
    <row r="1256" spans="1:56" ht="25.5" customHeight="1" x14ac:dyDescent="0.2">
      <c r="A1256" s="32" t="str">
        <f>IF(OR('Rote Liste'!$BC1256="H",'Rote Liste'!$BC1256="V"),"",J1256)</f>
        <v>nb</v>
      </c>
      <c r="B1256" s="48" t="str">
        <f t="shared" si="21"/>
        <v/>
      </c>
      <c r="C1256" s="49" t="s">
        <v>1299</v>
      </c>
      <c r="D1256" s="50"/>
      <c r="E1256" s="51"/>
      <c r="F1256" s="52"/>
      <c r="G1256" s="53"/>
      <c r="H1256" s="53"/>
      <c r="I1256" s="54"/>
      <c r="J1256" s="54" t="str">
        <f>INDEX(ESV!$D$1:$D$567,MATCH(IF(ISNA(INDEX(KLAV!$B$2:$B$10,MATCH(IF(ISBLANK($D1256)," ",$D1256),KLAV!$A$2:$A$10,0))+INDEX(KLAV!$B$13:$B$21,MATCH(IF(ISBLANK($E1256)," ",$E1256),KLAV!$A$13:$A$21,0))+INDEX(KLAV!$B$24:$B$30,MATCH(IF(ISBLANK($F1256)," ",$F1256),KLAV!$A$24:$A$30,0))),999,INDEX(KLAV!$B$2:$B$10,MATCH(IF(ISBLANK($D1256)," ",$D1256),KLAV!$A$2:$A$10,0))+INDEX(KLAV!$B$13:$B$21,MATCH(IF(ISBLANK($E1256)," ",$E1256),KLAV!$A$13:$A$21,0))+INDEX(KLAV!$B$24:$B$30,MATCH(IF(ISBLANK($F1256)," ",$F1256),KLAV!$A$24:$A$30,0))),ESV!$E$1:$E$567,))</f>
        <v>nb</v>
      </c>
      <c r="R1256" s="42"/>
      <c r="S1256" s="42"/>
      <c r="U1256" s="43"/>
      <c r="Z1256" s="44"/>
      <c r="AA1256" s="44"/>
      <c r="AB1256" s="436"/>
      <c r="AC1256" s="437"/>
      <c r="AD1256" s="300"/>
      <c r="AE1256" s="438"/>
      <c r="AF1256" s="438"/>
      <c r="AG1256" s="438"/>
      <c r="AH1256" s="439"/>
      <c r="AI1256" s="439"/>
      <c r="AJ1256" s="439"/>
      <c r="AK1256" s="439"/>
      <c r="BD1256" s="44"/>
    </row>
    <row r="1257" spans="1:56" ht="25.5" customHeight="1" x14ac:dyDescent="0.2">
      <c r="A1257" s="32" t="str">
        <f>IF(OR('Rote Liste'!$BC1257="H",'Rote Liste'!$BC1257="V"),"",J1257)</f>
        <v>nb</v>
      </c>
      <c r="B1257" s="48" t="str">
        <f t="shared" si="21"/>
        <v/>
      </c>
      <c r="C1257" s="49" t="s">
        <v>1300</v>
      </c>
      <c r="D1257" s="50"/>
      <c r="E1257" s="51"/>
      <c r="F1257" s="52"/>
      <c r="G1257" s="53"/>
      <c r="H1257" s="53"/>
      <c r="I1257" s="54"/>
      <c r="J1257" s="54" t="str">
        <f>INDEX(ESV!$D$1:$D$567,MATCH(IF(ISNA(INDEX(KLAV!$B$2:$B$10,MATCH(IF(ISBLANK($D1257)," ",$D1257),KLAV!$A$2:$A$10,0))+INDEX(KLAV!$B$13:$B$21,MATCH(IF(ISBLANK($E1257)," ",$E1257),KLAV!$A$13:$A$21,0))+INDEX(KLAV!$B$24:$B$30,MATCH(IF(ISBLANK($F1257)," ",$F1257),KLAV!$A$24:$A$30,0))),999,INDEX(KLAV!$B$2:$B$10,MATCH(IF(ISBLANK($D1257)," ",$D1257),KLAV!$A$2:$A$10,0))+INDEX(KLAV!$B$13:$B$21,MATCH(IF(ISBLANK($E1257)," ",$E1257),KLAV!$A$13:$A$21,0))+INDEX(KLAV!$B$24:$B$30,MATCH(IF(ISBLANK($F1257)," ",$F1257),KLAV!$A$24:$A$30,0))),ESV!$E$1:$E$567,))</f>
        <v>nb</v>
      </c>
      <c r="R1257" s="42"/>
      <c r="S1257" s="42"/>
      <c r="U1257" s="43"/>
      <c r="Z1257" s="44"/>
      <c r="AA1257" s="44"/>
      <c r="AB1257" s="436"/>
      <c r="AC1257" s="437"/>
      <c r="AD1257" s="300"/>
      <c r="AE1257" s="438"/>
      <c r="AF1257" s="438"/>
      <c r="AG1257" s="438"/>
      <c r="AH1257" s="439"/>
      <c r="AI1257" s="439"/>
      <c r="AJ1257" s="439"/>
      <c r="AK1257" s="439"/>
      <c r="BD1257" s="44"/>
    </row>
    <row r="1258" spans="1:56" ht="25.5" customHeight="1" x14ac:dyDescent="0.2">
      <c r="A1258" s="32" t="str">
        <f>IF(OR('Rote Liste'!$BC1258="H",'Rote Liste'!$BC1258="V"),"",J1258)</f>
        <v>nb</v>
      </c>
      <c r="B1258" s="48" t="str">
        <f t="shared" si="21"/>
        <v/>
      </c>
      <c r="C1258" s="49" t="s">
        <v>1301</v>
      </c>
      <c r="D1258" s="50"/>
      <c r="E1258" s="51"/>
      <c r="F1258" s="52"/>
      <c r="G1258" s="53"/>
      <c r="H1258" s="53"/>
      <c r="I1258" s="54"/>
      <c r="J1258" s="54" t="str">
        <f>INDEX(ESV!$D$1:$D$567,MATCH(IF(ISNA(INDEX(KLAV!$B$2:$B$10,MATCH(IF(ISBLANK($D1258)," ",$D1258),KLAV!$A$2:$A$10,0))+INDEX(KLAV!$B$13:$B$21,MATCH(IF(ISBLANK($E1258)," ",$E1258),KLAV!$A$13:$A$21,0))+INDEX(KLAV!$B$24:$B$30,MATCH(IF(ISBLANK($F1258)," ",$F1258),KLAV!$A$24:$A$30,0))),999,INDEX(KLAV!$B$2:$B$10,MATCH(IF(ISBLANK($D1258)," ",$D1258),KLAV!$A$2:$A$10,0))+INDEX(KLAV!$B$13:$B$21,MATCH(IF(ISBLANK($E1258)," ",$E1258),KLAV!$A$13:$A$21,0))+INDEX(KLAV!$B$24:$B$30,MATCH(IF(ISBLANK($F1258)," ",$F1258),KLAV!$A$24:$A$30,0))),ESV!$E$1:$E$567,))</f>
        <v>nb</v>
      </c>
      <c r="R1258" s="42"/>
      <c r="S1258" s="42"/>
      <c r="U1258" s="43"/>
      <c r="Z1258" s="44"/>
      <c r="AA1258" s="44"/>
      <c r="AB1258" s="436"/>
      <c r="AC1258" s="437"/>
      <c r="AD1258" s="300"/>
      <c r="AE1258" s="438"/>
      <c r="AF1258" s="438"/>
      <c r="AG1258" s="438"/>
      <c r="AH1258" s="439"/>
      <c r="AI1258" s="439"/>
      <c r="AJ1258" s="439"/>
      <c r="AK1258" s="439"/>
      <c r="BD1258" s="44"/>
    </row>
    <row r="1259" spans="1:56" ht="25.5" customHeight="1" x14ac:dyDescent="0.2">
      <c r="A1259" s="32" t="str">
        <f>IF(OR('Rote Liste'!$BC1259="H",'Rote Liste'!$BC1259="V"),"",J1259)</f>
        <v>nb</v>
      </c>
      <c r="B1259" s="48" t="str">
        <f t="shared" si="21"/>
        <v/>
      </c>
      <c r="C1259" s="49" t="s">
        <v>1302</v>
      </c>
      <c r="D1259" s="50"/>
      <c r="E1259" s="51"/>
      <c r="F1259" s="52"/>
      <c r="G1259" s="53"/>
      <c r="H1259" s="53"/>
      <c r="I1259" s="54"/>
      <c r="J1259" s="54" t="str">
        <f>INDEX(ESV!$D$1:$D$567,MATCH(IF(ISNA(INDEX(KLAV!$B$2:$B$10,MATCH(IF(ISBLANK($D1259)," ",$D1259),KLAV!$A$2:$A$10,0))+INDEX(KLAV!$B$13:$B$21,MATCH(IF(ISBLANK($E1259)," ",$E1259),KLAV!$A$13:$A$21,0))+INDEX(KLAV!$B$24:$B$30,MATCH(IF(ISBLANK($F1259)," ",$F1259),KLAV!$A$24:$A$30,0))),999,INDEX(KLAV!$B$2:$B$10,MATCH(IF(ISBLANK($D1259)," ",$D1259),KLAV!$A$2:$A$10,0))+INDEX(KLAV!$B$13:$B$21,MATCH(IF(ISBLANK($E1259)," ",$E1259),KLAV!$A$13:$A$21,0))+INDEX(KLAV!$B$24:$B$30,MATCH(IF(ISBLANK($F1259)," ",$F1259),KLAV!$A$24:$A$30,0))),ESV!$E$1:$E$567,))</f>
        <v>nb</v>
      </c>
      <c r="R1259" s="42"/>
      <c r="S1259" s="42"/>
      <c r="U1259" s="43"/>
      <c r="Z1259" s="44"/>
      <c r="AA1259" s="44"/>
      <c r="AB1259" s="436"/>
      <c r="AC1259" s="437"/>
      <c r="AD1259" s="300"/>
      <c r="AE1259" s="438"/>
      <c r="AF1259" s="438"/>
      <c r="AG1259" s="438"/>
      <c r="AH1259" s="439"/>
      <c r="AI1259" s="439"/>
      <c r="AJ1259" s="439"/>
      <c r="AK1259" s="439"/>
      <c r="BD1259" s="44"/>
    </row>
    <row r="1260" spans="1:56" ht="25.5" customHeight="1" x14ac:dyDescent="0.2">
      <c r="A1260" s="32" t="str">
        <f>IF(OR('Rote Liste'!$BC1260="H",'Rote Liste'!$BC1260="V"),"",J1260)</f>
        <v>nb</v>
      </c>
      <c r="B1260" s="48" t="str">
        <f t="shared" si="21"/>
        <v/>
      </c>
      <c r="C1260" s="49" t="s">
        <v>1303</v>
      </c>
      <c r="D1260" s="50"/>
      <c r="E1260" s="51"/>
      <c r="F1260" s="52"/>
      <c r="G1260" s="53"/>
      <c r="H1260" s="53"/>
      <c r="I1260" s="54"/>
      <c r="J1260" s="54" t="str">
        <f>INDEX(ESV!$D$1:$D$567,MATCH(IF(ISNA(INDEX(KLAV!$B$2:$B$10,MATCH(IF(ISBLANK($D1260)," ",$D1260),KLAV!$A$2:$A$10,0))+INDEX(KLAV!$B$13:$B$21,MATCH(IF(ISBLANK($E1260)," ",$E1260),KLAV!$A$13:$A$21,0))+INDEX(KLAV!$B$24:$B$30,MATCH(IF(ISBLANK($F1260)," ",$F1260),KLAV!$A$24:$A$30,0))),999,INDEX(KLAV!$B$2:$B$10,MATCH(IF(ISBLANK($D1260)," ",$D1260),KLAV!$A$2:$A$10,0))+INDEX(KLAV!$B$13:$B$21,MATCH(IF(ISBLANK($E1260)," ",$E1260),KLAV!$A$13:$A$21,0))+INDEX(KLAV!$B$24:$B$30,MATCH(IF(ISBLANK($F1260)," ",$F1260),KLAV!$A$24:$A$30,0))),ESV!$E$1:$E$567,))</f>
        <v>nb</v>
      </c>
      <c r="R1260" s="42"/>
      <c r="S1260" s="42"/>
      <c r="U1260" s="43"/>
      <c r="Z1260" s="44"/>
      <c r="AA1260" s="44"/>
      <c r="AB1260" s="436"/>
      <c r="AC1260" s="437"/>
      <c r="AD1260" s="300"/>
      <c r="AE1260" s="438"/>
      <c r="AF1260" s="438"/>
      <c r="AG1260" s="438"/>
      <c r="AH1260" s="439"/>
      <c r="AI1260" s="439"/>
      <c r="AJ1260" s="439"/>
      <c r="AK1260" s="439"/>
      <c r="BD1260" s="44"/>
    </row>
    <row r="1261" spans="1:56" ht="25.5" customHeight="1" x14ac:dyDescent="0.2">
      <c r="A1261" s="32" t="str">
        <f>IF(OR('Rote Liste'!$BC1261="H",'Rote Liste'!$BC1261="V"),"",J1261)</f>
        <v>nb</v>
      </c>
      <c r="B1261" s="48" t="str">
        <f t="shared" si="21"/>
        <v/>
      </c>
      <c r="C1261" s="49" t="s">
        <v>1304</v>
      </c>
      <c r="D1261" s="50"/>
      <c r="E1261" s="51"/>
      <c r="F1261" s="52"/>
      <c r="G1261" s="53"/>
      <c r="H1261" s="53"/>
      <c r="I1261" s="54"/>
      <c r="J1261" s="54" t="str">
        <f>INDEX(ESV!$D$1:$D$567,MATCH(IF(ISNA(INDEX(KLAV!$B$2:$B$10,MATCH(IF(ISBLANK($D1261)," ",$D1261),KLAV!$A$2:$A$10,0))+INDEX(KLAV!$B$13:$B$21,MATCH(IF(ISBLANK($E1261)," ",$E1261),KLAV!$A$13:$A$21,0))+INDEX(KLAV!$B$24:$B$30,MATCH(IF(ISBLANK($F1261)," ",$F1261),KLAV!$A$24:$A$30,0))),999,INDEX(KLAV!$B$2:$B$10,MATCH(IF(ISBLANK($D1261)," ",$D1261),KLAV!$A$2:$A$10,0))+INDEX(KLAV!$B$13:$B$21,MATCH(IF(ISBLANK($E1261)," ",$E1261),KLAV!$A$13:$A$21,0))+INDEX(KLAV!$B$24:$B$30,MATCH(IF(ISBLANK($F1261)," ",$F1261),KLAV!$A$24:$A$30,0))),ESV!$E$1:$E$567,))</f>
        <v>nb</v>
      </c>
      <c r="R1261" s="42"/>
      <c r="S1261" s="42"/>
      <c r="U1261" s="43"/>
      <c r="Z1261" s="44"/>
      <c r="AA1261" s="44"/>
      <c r="AB1261" s="436"/>
      <c r="AC1261" s="437"/>
      <c r="AD1261" s="300"/>
      <c r="AE1261" s="438"/>
      <c r="AF1261" s="438"/>
      <c r="AG1261" s="438"/>
      <c r="AH1261" s="439"/>
      <c r="AI1261" s="439"/>
      <c r="AJ1261" s="439"/>
      <c r="AK1261" s="439"/>
      <c r="BD1261" s="44"/>
    </row>
    <row r="1262" spans="1:56" ht="25.5" customHeight="1" x14ac:dyDescent="0.2">
      <c r="A1262" s="32" t="str">
        <f>IF(OR('Rote Liste'!$BC1262="H",'Rote Liste'!$BC1262="V"),"",J1262)</f>
        <v>nb</v>
      </c>
      <c r="B1262" s="48" t="str">
        <f t="shared" si="21"/>
        <v/>
      </c>
      <c r="C1262" s="49" t="s">
        <v>1305</v>
      </c>
      <c r="D1262" s="50"/>
      <c r="E1262" s="51"/>
      <c r="F1262" s="52"/>
      <c r="G1262" s="53"/>
      <c r="H1262" s="53"/>
      <c r="I1262" s="54"/>
      <c r="J1262" s="54" t="str">
        <f>INDEX(ESV!$D$1:$D$567,MATCH(IF(ISNA(INDEX(KLAV!$B$2:$B$10,MATCH(IF(ISBLANK($D1262)," ",$D1262),KLAV!$A$2:$A$10,0))+INDEX(KLAV!$B$13:$B$21,MATCH(IF(ISBLANK($E1262)," ",$E1262),KLAV!$A$13:$A$21,0))+INDEX(KLAV!$B$24:$B$30,MATCH(IF(ISBLANK($F1262)," ",$F1262),KLAV!$A$24:$A$30,0))),999,INDEX(KLAV!$B$2:$B$10,MATCH(IF(ISBLANK($D1262)," ",$D1262),KLAV!$A$2:$A$10,0))+INDEX(KLAV!$B$13:$B$21,MATCH(IF(ISBLANK($E1262)," ",$E1262),KLAV!$A$13:$A$21,0))+INDEX(KLAV!$B$24:$B$30,MATCH(IF(ISBLANK($F1262)," ",$F1262),KLAV!$A$24:$A$30,0))),ESV!$E$1:$E$567,))</f>
        <v>nb</v>
      </c>
      <c r="R1262" s="42"/>
      <c r="S1262" s="42"/>
      <c r="U1262" s="43"/>
      <c r="Z1262" s="44"/>
      <c r="AA1262" s="44"/>
      <c r="AB1262" s="436"/>
      <c r="AC1262" s="437"/>
      <c r="AD1262" s="300"/>
      <c r="AE1262" s="438"/>
      <c r="AF1262" s="438"/>
      <c r="AG1262" s="438"/>
      <c r="AH1262" s="439"/>
      <c r="AI1262" s="439"/>
      <c r="AJ1262" s="439"/>
      <c r="AK1262" s="439"/>
      <c r="BD1262" s="44"/>
    </row>
    <row r="1263" spans="1:56" ht="25.5" customHeight="1" x14ac:dyDescent="0.2">
      <c r="A1263" s="32" t="str">
        <f>IF(OR('Rote Liste'!$BC1263="H",'Rote Liste'!$BC1263="V"),"",J1263)</f>
        <v>nb</v>
      </c>
      <c r="B1263" s="48" t="str">
        <f t="shared" si="21"/>
        <v/>
      </c>
      <c r="C1263" s="49" t="s">
        <v>3110</v>
      </c>
      <c r="D1263" s="50"/>
      <c r="E1263" s="51"/>
      <c r="F1263" s="52"/>
      <c r="G1263" s="53"/>
      <c r="H1263" s="53"/>
      <c r="I1263" s="54"/>
      <c r="J1263" s="54" t="str">
        <f>INDEX(ESV!$D$1:$D$567,MATCH(IF(ISNA(INDEX(KLAV!$B$2:$B$10,MATCH(IF(ISBLANK($D1263)," ",$D1263),KLAV!$A$2:$A$10,0))+INDEX(KLAV!$B$13:$B$21,MATCH(IF(ISBLANK($E1263)," ",$E1263),KLAV!$A$13:$A$21,0))+INDEX(KLAV!$B$24:$B$30,MATCH(IF(ISBLANK($F1263)," ",$F1263),KLAV!$A$24:$A$30,0))),999,INDEX(KLAV!$B$2:$B$10,MATCH(IF(ISBLANK($D1263)," ",$D1263),KLAV!$A$2:$A$10,0))+INDEX(KLAV!$B$13:$B$21,MATCH(IF(ISBLANK($E1263)," ",$E1263),KLAV!$A$13:$A$21,0))+INDEX(KLAV!$B$24:$B$30,MATCH(IF(ISBLANK($F1263)," ",$F1263),KLAV!$A$24:$A$30,0))),ESV!$E$1:$E$567,))</f>
        <v>nb</v>
      </c>
      <c r="R1263" s="42"/>
      <c r="S1263" s="42"/>
      <c r="U1263" s="43"/>
      <c r="Z1263" s="44"/>
      <c r="AA1263" s="44"/>
      <c r="AB1263" s="436"/>
      <c r="AC1263" s="437"/>
      <c r="AD1263" s="300"/>
      <c r="AE1263" s="438"/>
      <c r="AF1263" s="438"/>
      <c r="AG1263" s="438"/>
      <c r="AH1263" s="439"/>
      <c r="AI1263" s="439"/>
      <c r="AJ1263" s="439"/>
      <c r="AK1263" s="439"/>
      <c r="BD1263" s="44"/>
    </row>
    <row r="1264" spans="1:56" ht="25.5" customHeight="1" x14ac:dyDescent="0.2">
      <c r="A1264" s="32" t="str">
        <f>IF(OR('Rote Liste'!$BC1264="H",'Rote Liste'!$BC1264="V"),"",J1264)</f>
        <v>nb</v>
      </c>
      <c r="B1264" s="48" t="str">
        <f t="shared" si="21"/>
        <v/>
      </c>
      <c r="C1264" s="49" t="s">
        <v>3111</v>
      </c>
      <c r="D1264" s="50"/>
      <c r="E1264" s="51"/>
      <c r="F1264" s="52"/>
      <c r="G1264" s="53"/>
      <c r="H1264" s="53"/>
      <c r="I1264" s="54"/>
      <c r="J1264" s="54" t="str">
        <f>INDEX(ESV!$D$1:$D$567,MATCH(IF(ISNA(INDEX(KLAV!$B$2:$B$10,MATCH(IF(ISBLANK($D1264)," ",$D1264),KLAV!$A$2:$A$10,0))+INDEX(KLAV!$B$13:$B$21,MATCH(IF(ISBLANK($E1264)," ",$E1264),KLAV!$A$13:$A$21,0))+INDEX(KLAV!$B$24:$B$30,MATCH(IF(ISBLANK($F1264)," ",$F1264),KLAV!$A$24:$A$30,0))),999,INDEX(KLAV!$B$2:$B$10,MATCH(IF(ISBLANK($D1264)," ",$D1264),KLAV!$A$2:$A$10,0))+INDEX(KLAV!$B$13:$B$21,MATCH(IF(ISBLANK($E1264)," ",$E1264),KLAV!$A$13:$A$21,0))+INDEX(KLAV!$B$24:$B$30,MATCH(IF(ISBLANK($F1264)," ",$F1264),KLAV!$A$24:$A$30,0))),ESV!$E$1:$E$567,))</f>
        <v>nb</v>
      </c>
      <c r="R1264" s="42"/>
      <c r="S1264" s="42"/>
      <c r="U1264" s="43"/>
      <c r="Z1264" s="44"/>
      <c r="AA1264" s="44"/>
      <c r="AB1264" s="436"/>
      <c r="AC1264" s="437"/>
      <c r="AD1264" s="300"/>
      <c r="AE1264" s="438"/>
      <c r="AF1264" s="438"/>
      <c r="AG1264" s="438"/>
      <c r="AH1264" s="439"/>
      <c r="AI1264" s="439"/>
      <c r="AJ1264" s="439"/>
      <c r="AK1264" s="439"/>
      <c r="BD1264" s="44"/>
    </row>
    <row r="1265" spans="1:56" ht="25.5" customHeight="1" x14ac:dyDescent="0.2">
      <c r="A1265" s="32" t="str">
        <f>IF(OR('Rote Liste'!$BC1265="H",'Rote Liste'!$BC1265="V"),"",J1265)</f>
        <v>nb</v>
      </c>
      <c r="B1265" s="48" t="str">
        <f t="shared" si="21"/>
        <v/>
      </c>
      <c r="C1265" s="49" t="s">
        <v>1306</v>
      </c>
      <c r="D1265" s="50"/>
      <c r="E1265" s="51"/>
      <c r="F1265" s="52"/>
      <c r="G1265" s="53"/>
      <c r="H1265" s="53"/>
      <c r="I1265" s="54"/>
      <c r="J1265" s="54" t="str">
        <f>INDEX(ESV!$D$1:$D$567,MATCH(IF(ISNA(INDEX(KLAV!$B$2:$B$10,MATCH(IF(ISBLANK($D1265)," ",$D1265),KLAV!$A$2:$A$10,0))+INDEX(KLAV!$B$13:$B$21,MATCH(IF(ISBLANK($E1265)," ",$E1265),KLAV!$A$13:$A$21,0))+INDEX(KLAV!$B$24:$B$30,MATCH(IF(ISBLANK($F1265)," ",$F1265),KLAV!$A$24:$A$30,0))),999,INDEX(KLAV!$B$2:$B$10,MATCH(IF(ISBLANK($D1265)," ",$D1265),KLAV!$A$2:$A$10,0))+INDEX(KLAV!$B$13:$B$21,MATCH(IF(ISBLANK($E1265)," ",$E1265),KLAV!$A$13:$A$21,0))+INDEX(KLAV!$B$24:$B$30,MATCH(IF(ISBLANK($F1265)," ",$F1265),KLAV!$A$24:$A$30,0))),ESV!$E$1:$E$567,))</f>
        <v>nb</v>
      </c>
      <c r="R1265" s="42"/>
      <c r="S1265" s="42"/>
      <c r="U1265" s="43"/>
      <c r="Z1265" s="44"/>
      <c r="AA1265" s="44"/>
      <c r="AB1265" s="436"/>
      <c r="AC1265" s="437"/>
      <c r="AD1265" s="300"/>
      <c r="AE1265" s="438"/>
      <c r="AF1265" s="438"/>
      <c r="AG1265" s="438"/>
      <c r="AH1265" s="439"/>
      <c r="AI1265" s="439"/>
      <c r="AJ1265" s="439"/>
      <c r="AK1265" s="439"/>
      <c r="BD1265" s="44"/>
    </row>
    <row r="1266" spans="1:56" ht="25.5" customHeight="1" x14ac:dyDescent="0.2">
      <c r="A1266" s="32" t="str">
        <f>IF(OR('Rote Liste'!$BC1266="H",'Rote Liste'!$BC1266="V"),"",J1266)</f>
        <v>nb</v>
      </c>
      <c r="B1266" s="48" t="str">
        <f t="shared" si="21"/>
        <v/>
      </c>
      <c r="C1266" s="49" t="s">
        <v>1307</v>
      </c>
      <c r="D1266" s="50"/>
      <c r="E1266" s="51"/>
      <c r="F1266" s="52"/>
      <c r="G1266" s="53"/>
      <c r="H1266" s="53"/>
      <c r="I1266" s="54"/>
      <c r="J1266" s="54" t="str">
        <f>INDEX(ESV!$D$1:$D$567,MATCH(IF(ISNA(INDEX(KLAV!$B$2:$B$10,MATCH(IF(ISBLANK($D1266)," ",$D1266),KLAV!$A$2:$A$10,0))+INDEX(KLAV!$B$13:$B$21,MATCH(IF(ISBLANK($E1266)," ",$E1266),KLAV!$A$13:$A$21,0))+INDEX(KLAV!$B$24:$B$30,MATCH(IF(ISBLANK($F1266)," ",$F1266),KLAV!$A$24:$A$30,0))),999,INDEX(KLAV!$B$2:$B$10,MATCH(IF(ISBLANK($D1266)," ",$D1266),KLAV!$A$2:$A$10,0))+INDEX(KLAV!$B$13:$B$21,MATCH(IF(ISBLANK($E1266)," ",$E1266),KLAV!$A$13:$A$21,0))+INDEX(KLAV!$B$24:$B$30,MATCH(IF(ISBLANK($F1266)," ",$F1266),KLAV!$A$24:$A$30,0))),ESV!$E$1:$E$567,))</f>
        <v>nb</v>
      </c>
      <c r="R1266" s="42"/>
      <c r="S1266" s="42"/>
      <c r="U1266" s="43"/>
      <c r="Z1266" s="44"/>
      <c r="AA1266" s="44"/>
      <c r="AB1266" s="436"/>
      <c r="AC1266" s="437"/>
      <c r="AD1266" s="300"/>
      <c r="AE1266" s="438"/>
      <c r="AF1266" s="438"/>
      <c r="AG1266" s="438"/>
      <c r="AH1266" s="439"/>
      <c r="AI1266" s="439"/>
      <c r="AJ1266" s="439"/>
      <c r="AK1266" s="439"/>
      <c r="BD1266" s="44"/>
    </row>
    <row r="1267" spans="1:56" ht="25.5" customHeight="1" x14ac:dyDescent="0.2">
      <c r="A1267" s="32" t="str">
        <f>IF(OR('Rote Liste'!$BC1267="H",'Rote Liste'!$BC1267="V"),"",J1267)</f>
        <v>nb</v>
      </c>
      <c r="B1267" s="48" t="str">
        <f t="shared" si="21"/>
        <v/>
      </c>
      <c r="C1267" s="49" t="s">
        <v>1308</v>
      </c>
      <c r="D1267" s="50"/>
      <c r="E1267" s="51"/>
      <c r="F1267" s="52"/>
      <c r="G1267" s="53"/>
      <c r="H1267" s="53"/>
      <c r="I1267" s="54"/>
      <c r="J1267" s="54" t="str">
        <f>INDEX(ESV!$D$1:$D$567,MATCH(IF(ISNA(INDEX(KLAV!$B$2:$B$10,MATCH(IF(ISBLANK($D1267)," ",$D1267),KLAV!$A$2:$A$10,0))+INDEX(KLAV!$B$13:$B$21,MATCH(IF(ISBLANK($E1267)," ",$E1267),KLAV!$A$13:$A$21,0))+INDEX(KLAV!$B$24:$B$30,MATCH(IF(ISBLANK($F1267)," ",$F1267),KLAV!$A$24:$A$30,0))),999,INDEX(KLAV!$B$2:$B$10,MATCH(IF(ISBLANK($D1267)," ",$D1267),KLAV!$A$2:$A$10,0))+INDEX(KLAV!$B$13:$B$21,MATCH(IF(ISBLANK($E1267)," ",$E1267),KLAV!$A$13:$A$21,0))+INDEX(KLAV!$B$24:$B$30,MATCH(IF(ISBLANK($F1267)," ",$F1267),KLAV!$A$24:$A$30,0))),ESV!$E$1:$E$567,))</f>
        <v>nb</v>
      </c>
      <c r="R1267" s="42"/>
      <c r="S1267" s="42"/>
      <c r="U1267" s="43"/>
      <c r="Z1267" s="44"/>
      <c r="AA1267" s="44"/>
      <c r="AB1267" s="436"/>
      <c r="AC1267" s="437"/>
      <c r="AD1267" s="300"/>
      <c r="AE1267" s="438"/>
      <c r="AF1267" s="438"/>
      <c r="AG1267" s="438"/>
      <c r="AH1267" s="439"/>
      <c r="AI1267" s="439"/>
      <c r="AJ1267" s="439"/>
      <c r="AK1267" s="439"/>
      <c r="BD1267" s="44"/>
    </row>
    <row r="1268" spans="1:56" ht="25.5" customHeight="1" x14ac:dyDescent="0.2">
      <c r="A1268" s="32" t="str">
        <f>IF(OR('Rote Liste'!$BC1268="H",'Rote Liste'!$BC1268="V"),"",J1268)</f>
        <v>nb</v>
      </c>
      <c r="B1268" s="48" t="str">
        <f t="shared" si="21"/>
        <v/>
      </c>
      <c r="C1268" s="49" t="s">
        <v>3112</v>
      </c>
      <c r="D1268" s="50"/>
      <c r="E1268" s="51"/>
      <c r="F1268" s="52"/>
      <c r="G1268" s="53"/>
      <c r="H1268" s="53"/>
      <c r="I1268" s="54"/>
      <c r="J1268" s="54" t="str">
        <f>INDEX(ESV!$D$1:$D$567,MATCH(IF(ISNA(INDEX(KLAV!$B$2:$B$10,MATCH(IF(ISBLANK($D1268)," ",$D1268),KLAV!$A$2:$A$10,0))+INDEX(KLAV!$B$13:$B$21,MATCH(IF(ISBLANK($E1268)," ",$E1268),KLAV!$A$13:$A$21,0))+INDEX(KLAV!$B$24:$B$30,MATCH(IF(ISBLANK($F1268)," ",$F1268),KLAV!$A$24:$A$30,0))),999,INDEX(KLAV!$B$2:$B$10,MATCH(IF(ISBLANK($D1268)," ",$D1268),KLAV!$A$2:$A$10,0))+INDEX(KLAV!$B$13:$B$21,MATCH(IF(ISBLANK($E1268)," ",$E1268),KLAV!$A$13:$A$21,0))+INDEX(KLAV!$B$24:$B$30,MATCH(IF(ISBLANK($F1268)," ",$F1268),KLAV!$A$24:$A$30,0))),ESV!$E$1:$E$567,))</f>
        <v>nb</v>
      </c>
      <c r="R1268" s="42"/>
      <c r="S1268" s="42"/>
      <c r="U1268" s="43"/>
      <c r="Z1268" s="44"/>
      <c r="AA1268" s="44"/>
      <c r="AB1268" s="436"/>
      <c r="AC1268" s="437"/>
      <c r="AD1268" s="300"/>
      <c r="AE1268" s="438"/>
      <c r="AF1268" s="438"/>
      <c r="AG1268" s="438"/>
      <c r="AH1268" s="439"/>
      <c r="AI1268" s="439"/>
      <c r="AJ1268" s="439"/>
      <c r="AK1268" s="439"/>
      <c r="BD1268" s="44"/>
    </row>
    <row r="1269" spans="1:56" ht="25.5" customHeight="1" x14ac:dyDescent="0.2">
      <c r="A1269" s="32" t="str">
        <f>IF(OR('Rote Liste'!$BC1269="H",'Rote Liste'!$BC1269="V"),"",J1269)</f>
        <v>nb</v>
      </c>
      <c r="B1269" s="48" t="str">
        <f t="shared" si="21"/>
        <v/>
      </c>
      <c r="C1269" s="49" t="s">
        <v>3113</v>
      </c>
      <c r="D1269" s="50"/>
      <c r="E1269" s="51"/>
      <c r="F1269" s="52"/>
      <c r="G1269" s="53"/>
      <c r="H1269" s="53"/>
      <c r="I1269" s="54"/>
      <c r="J1269" s="54" t="str">
        <f>INDEX(ESV!$D$1:$D$567,MATCH(IF(ISNA(INDEX(KLAV!$B$2:$B$10,MATCH(IF(ISBLANK($D1269)," ",$D1269),KLAV!$A$2:$A$10,0))+INDEX(KLAV!$B$13:$B$21,MATCH(IF(ISBLANK($E1269)," ",$E1269),KLAV!$A$13:$A$21,0))+INDEX(KLAV!$B$24:$B$30,MATCH(IF(ISBLANK($F1269)," ",$F1269),KLAV!$A$24:$A$30,0))),999,INDEX(KLAV!$B$2:$B$10,MATCH(IF(ISBLANK($D1269)," ",$D1269),KLAV!$A$2:$A$10,0))+INDEX(KLAV!$B$13:$B$21,MATCH(IF(ISBLANK($E1269)," ",$E1269),KLAV!$A$13:$A$21,0))+INDEX(KLAV!$B$24:$B$30,MATCH(IF(ISBLANK($F1269)," ",$F1269),KLAV!$A$24:$A$30,0))),ESV!$E$1:$E$567,))</f>
        <v>nb</v>
      </c>
      <c r="R1269" s="42"/>
      <c r="S1269" s="42"/>
      <c r="U1269" s="43"/>
      <c r="Z1269" s="44"/>
      <c r="AA1269" s="44"/>
      <c r="AB1269" s="436"/>
      <c r="AC1269" s="437"/>
      <c r="AD1269" s="300"/>
      <c r="AE1269" s="438"/>
      <c r="AF1269" s="438"/>
      <c r="AG1269" s="438"/>
      <c r="AH1269" s="439"/>
      <c r="AI1269" s="439"/>
      <c r="AJ1269" s="439"/>
      <c r="AK1269" s="439"/>
      <c r="BD1269" s="44"/>
    </row>
    <row r="1270" spans="1:56" ht="25.5" customHeight="1" x14ac:dyDescent="0.2">
      <c r="A1270" s="32" t="str">
        <f>IF(OR('Rote Liste'!$BC1270="H",'Rote Liste'!$BC1270="V"),"",J1270)</f>
        <v>nb</v>
      </c>
      <c r="B1270" s="48" t="str">
        <f t="shared" si="21"/>
        <v/>
      </c>
      <c r="C1270" s="49" t="s">
        <v>1309</v>
      </c>
      <c r="D1270" s="50"/>
      <c r="E1270" s="51"/>
      <c r="F1270" s="52"/>
      <c r="G1270" s="53"/>
      <c r="H1270" s="53"/>
      <c r="I1270" s="54"/>
      <c r="J1270" s="54" t="str">
        <f>INDEX(ESV!$D$1:$D$567,MATCH(IF(ISNA(INDEX(KLAV!$B$2:$B$10,MATCH(IF(ISBLANK($D1270)," ",$D1270),KLAV!$A$2:$A$10,0))+INDEX(KLAV!$B$13:$B$21,MATCH(IF(ISBLANK($E1270)," ",$E1270),KLAV!$A$13:$A$21,0))+INDEX(KLAV!$B$24:$B$30,MATCH(IF(ISBLANK($F1270)," ",$F1270),KLAV!$A$24:$A$30,0))),999,INDEX(KLAV!$B$2:$B$10,MATCH(IF(ISBLANK($D1270)," ",$D1270),KLAV!$A$2:$A$10,0))+INDEX(KLAV!$B$13:$B$21,MATCH(IF(ISBLANK($E1270)," ",$E1270),KLAV!$A$13:$A$21,0))+INDEX(KLAV!$B$24:$B$30,MATCH(IF(ISBLANK($F1270)," ",$F1270),KLAV!$A$24:$A$30,0))),ESV!$E$1:$E$567,))</f>
        <v>nb</v>
      </c>
      <c r="R1270" s="42"/>
      <c r="S1270" s="42"/>
      <c r="U1270" s="43"/>
      <c r="Z1270" s="44"/>
      <c r="AA1270" s="44"/>
      <c r="AB1270" s="436"/>
      <c r="AC1270" s="437"/>
      <c r="AD1270" s="300"/>
      <c r="AE1270" s="438"/>
      <c r="AF1270" s="438"/>
      <c r="AG1270" s="438"/>
      <c r="AH1270" s="439"/>
      <c r="AI1270" s="439"/>
      <c r="AJ1270" s="439"/>
      <c r="AK1270" s="439"/>
      <c r="BD1270" s="44"/>
    </row>
    <row r="1271" spans="1:56" ht="25.5" customHeight="1" x14ac:dyDescent="0.2">
      <c r="A1271" s="32" t="str">
        <f>IF(OR('Rote Liste'!$BC1271="H",'Rote Liste'!$BC1271="V"),"",J1271)</f>
        <v>nb</v>
      </c>
      <c r="B1271" s="48" t="str">
        <f t="shared" si="21"/>
        <v/>
      </c>
      <c r="C1271" s="49" t="s">
        <v>1310</v>
      </c>
      <c r="D1271" s="50"/>
      <c r="E1271" s="51"/>
      <c r="F1271" s="52"/>
      <c r="G1271" s="53"/>
      <c r="H1271" s="53"/>
      <c r="I1271" s="54"/>
      <c r="J1271" s="54" t="str">
        <f>INDEX(ESV!$D$1:$D$567,MATCH(IF(ISNA(INDEX(KLAV!$B$2:$B$10,MATCH(IF(ISBLANK($D1271)," ",$D1271),KLAV!$A$2:$A$10,0))+INDEX(KLAV!$B$13:$B$21,MATCH(IF(ISBLANK($E1271)," ",$E1271),KLAV!$A$13:$A$21,0))+INDEX(KLAV!$B$24:$B$30,MATCH(IF(ISBLANK($F1271)," ",$F1271),KLAV!$A$24:$A$30,0))),999,INDEX(KLAV!$B$2:$B$10,MATCH(IF(ISBLANK($D1271)," ",$D1271),KLAV!$A$2:$A$10,0))+INDEX(KLAV!$B$13:$B$21,MATCH(IF(ISBLANK($E1271)," ",$E1271),KLAV!$A$13:$A$21,0))+INDEX(KLAV!$B$24:$B$30,MATCH(IF(ISBLANK($F1271)," ",$F1271),KLAV!$A$24:$A$30,0))),ESV!$E$1:$E$567,))</f>
        <v>nb</v>
      </c>
      <c r="R1271" s="42"/>
      <c r="S1271" s="42"/>
      <c r="U1271" s="43"/>
      <c r="Z1271" s="44"/>
      <c r="AA1271" s="44"/>
      <c r="AB1271" s="436"/>
      <c r="AC1271" s="437"/>
      <c r="AD1271" s="300"/>
      <c r="AE1271" s="438"/>
      <c r="AF1271" s="438"/>
      <c r="AG1271" s="438"/>
      <c r="AH1271" s="439"/>
      <c r="AI1271" s="439"/>
      <c r="AJ1271" s="439"/>
      <c r="AK1271" s="439"/>
      <c r="BD1271" s="44"/>
    </row>
    <row r="1272" spans="1:56" ht="25.5" customHeight="1" x14ac:dyDescent="0.2">
      <c r="A1272" s="32" t="str">
        <f>IF(OR('Rote Liste'!$BC1272="H",'Rote Liste'!$BC1272="V"),"",J1272)</f>
        <v>nb</v>
      </c>
      <c r="B1272" s="48" t="str">
        <f t="shared" si="21"/>
        <v/>
      </c>
      <c r="C1272" s="49" t="s">
        <v>1311</v>
      </c>
      <c r="D1272" s="50"/>
      <c r="E1272" s="51"/>
      <c r="F1272" s="52"/>
      <c r="G1272" s="53"/>
      <c r="H1272" s="53"/>
      <c r="I1272" s="54"/>
      <c r="J1272" s="54" t="str">
        <f>INDEX(ESV!$D$1:$D$567,MATCH(IF(ISNA(INDEX(KLAV!$B$2:$B$10,MATCH(IF(ISBLANK($D1272)," ",$D1272),KLAV!$A$2:$A$10,0))+INDEX(KLAV!$B$13:$B$21,MATCH(IF(ISBLANK($E1272)," ",$E1272),KLAV!$A$13:$A$21,0))+INDEX(KLAV!$B$24:$B$30,MATCH(IF(ISBLANK($F1272)," ",$F1272),KLAV!$A$24:$A$30,0))),999,INDEX(KLAV!$B$2:$B$10,MATCH(IF(ISBLANK($D1272)," ",$D1272),KLAV!$A$2:$A$10,0))+INDEX(KLAV!$B$13:$B$21,MATCH(IF(ISBLANK($E1272)," ",$E1272),KLAV!$A$13:$A$21,0))+INDEX(KLAV!$B$24:$B$30,MATCH(IF(ISBLANK($F1272)," ",$F1272),KLAV!$A$24:$A$30,0))),ESV!$E$1:$E$567,))</f>
        <v>nb</v>
      </c>
      <c r="R1272" s="42"/>
      <c r="S1272" s="42"/>
      <c r="U1272" s="43"/>
      <c r="Z1272" s="44"/>
      <c r="AA1272" s="44"/>
      <c r="AB1272" s="436"/>
      <c r="AC1272" s="437"/>
      <c r="AD1272" s="300"/>
      <c r="AE1272" s="438"/>
      <c r="AF1272" s="438"/>
      <c r="AG1272" s="438"/>
      <c r="AH1272" s="439"/>
      <c r="AI1272" s="439"/>
      <c r="AJ1272" s="439"/>
      <c r="AK1272" s="439"/>
      <c r="BD1272" s="44"/>
    </row>
    <row r="1273" spans="1:56" ht="25.5" customHeight="1" x14ac:dyDescent="0.2">
      <c r="A1273" s="32" t="str">
        <f>IF(OR('Rote Liste'!$BC1273="H",'Rote Liste'!$BC1273="V"),"",J1273)</f>
        <v>nb</v>
      </c>
      <c r="B1273" s="48" t="str">
        <f t="shared" si="21"/>
        <v/>
      </c>
      <c r="C1273" s="49" t="s">
        <v>1312</v>
      </c>
      <c r="D1273" s="50"/>
      <c r="E1273" s="51"/>
      <c r="F1273" s="52"/>
      <c r="G1273" s="53"/>
      <c r="H1273" s="53"/>
      <c r="I1273" s="54"/>
      <c r="J1273" s="54" t="str">
        <f>INDEX(ESV!$D$1:$D$567,MATCH(IF(ISNA(INDEX(KLAV!$B$2:$B$10,MATCH(IF(ISBLANK($D1273)," ",$D1273),KLAV!$A$2:$A$10,0))+INDEX(KLAV!$B$13:$B$21,MATCH(IF(ISBLANK($E1273)," ",$E1273),KLAV!$A$13:$A$21,0))+INDEX(KLAV!$B$24:$B$30,MATCH(IF(ISBLANK($F1273)," ",$F1273),KLAV!$A$24:$A$30,0))),999,INDEX(KLAV!$B$2:$B$10,MATCH(IF(ISBLANK($D1273)," ",$D1273),KLAV!$A$2:$A$10,0))+INDEX(KLAV!$B$13:$B$21,MATCH(IF(ISBLANK($E1273)," ",$E1273),KLAV!$A$13:$A$21,0))+INDEX(KLAV!$B$24:$B$30,MATCH(IF(ISBLANK($F1273)," ",$F1273),KLAV!$A$24:$A$30,0))),ESV!$E$1:$E$567,))</f>
        <v>nb</v>
      </c>
      <c r="R1273" s="42"/>
      <c r="S1273" s="42"/>
      <c r="U1273" s="43"/>
      <c r="Z1273" s="44"/>
      <c r="AA1273" s="44"/>
      <c r="AB1273" s="436"/>
      <c r="AC1273" s="437"/>
      <c r="AD1273" s="300"/>
      <c r="AE1273" s="438"/>
      <c r="AF1273" s="438"/>
      <c r="AG1273" s="438"/>
      <c r="AH1273" s="439"/>
      <c r="AI1273" s="439"/>
      <c r="AJ1273" s="439"/>
      <c r="AK1273" s="439"/>
      <c r="BD1273" s="44"/>
    </row>
    <row r="1274" spans="1:56" ht="25.5" customHeight="1" x14ac:dyDescent="0.2">
      <c r="A1274" s="32" t="str">
        <f>IF(OR('Rote Liste'!$BC1274="H",'Rote Liste'!$BC1274="V"),"",J1274)</f>
        <v>nb</v>
      </c>
      <c r="B1274" s="48" t="str">
        <f t="shared" si="21"/>
        <v/>
      </c>
      <c r="C1274" s="49" t="s">
        <v>1313</v>
      </c>
      <c r="D1274" s="50"/>
      <c r="E1274" s="51"/>
      <c r="F1274" s="52"/>
      <c r="G1274" s="53"/>
      <c r="H1274" s="53"/>
      <c r="I1274" s="54"/>
      <c r="J1274" s="54" t="str">
        <f>INDEX(ESV!$D$1:$D$567,MATCH(IF(ISNA(INDEX(KLAV!$B$2:$B$10,MATCH(IF(ISBLANK($D1274)," ",$D1274),KLAV!$A$2:$A$10,0))+INDEX(KLAV!$B$13:$B$21,MATCH(IF(ISBLANK($E1274)," ",$E1274),KLAV!$A$13:$A$21,0))+INDEX(KLAV!$B$24:$B$30,MATCH(IF(ISBLANK($F1274)," ",$F1274),KLAV!$A$24:$A$30,0))),999,INDEX(KLAV!$B$2:$B$10,MATCH(IF(ISBLANK($D1274)," ",$D1274),KLAV!$A$2:$A$10,0))+INDEX(KLAV!$B$13:$B$21,MATCH(IF(ISBLANK($E1274)," ",$E1274),KLAV!$A$13:$A$21,0))+INDEX(KLAV!$B$24:$B$30,MATCH(IF(ISBLANK($F1274)," ",$F1274),KLAV!$A$24:$A$30,0))),ESV!$E$1:$E$567,))</f>
        <v>nb</v>
      </c>
      <c r="R1274" s="42"/>
      <c r="S1274" s="42"/>
      <c r="U1274" s="43"/>
      <c r="Z1274" s="44"/>
      <c r="AA1274" s="44"/>
      <c r="AB1274" s="436"/>
      <c r="AC1274" s="437"/>
      <c r="AD1274" s="300"/>
      <c r="AE1274" s="438"/>
      <c r="AF1274" s="438"/>
      <c r="AG1274" s="438"/>
      <c r="AH1274" s="439"/>
      <c r="AI1274" s="439"/>
      <c r="AJ1274" s="439"/>
      <c r="AK1274" s="439"/>
      <c r="BD1274" s="44"/>
    </row>
    <row r="1275" spans="1:56" ht="25.5" customHeight="1" x14ac:dyDescent="0.2">
      <c r="A1275" s="32" t="str">
        <f>IF(OR('Rote Liste'!$BC1275="H",'Rote Liste'!$BC1275="V"),"",J1275)</f>
        <v>nb</v>
      </c>
      <c r="B1275" s="48" t="str">
        <f t="shared" si="21"/>
        <v/>
      </c>
      <c r="C1275" s="49" t="s">
        <v>1314</v>
      </c>
      <c r="D1275" s="50"/>
      <c r="E1275" s="51"/>
      <c r="F1275" s="52"/>
      <c r="G1275" s="53"/>
      <c r="H1275" s="53"/>
      <c r="I1275" s="54"/>
      <c r="J1275" s="54" t="str">
        <f>INDEX(ESV!$D$1:$D$567,MATCH(IF(ISNA(INDEX(KLAV!$B$2:$B$10,MATCH(IF(ISBLANK($D1275)," ",$D1275),KLAV!$A$2:$A$10,0))+INDEX(KLAV!$B$13:$B$21,MATCH(IF(ISBLANK($E1275)," ",$E1275),KLAV!$A$13:$A$21,0))+INDEX(KLAV!$B$24:$B$30,MATCH(IF(ISBLANK($F1275)," ",$F1275),KLAV!$A$24:$A$30,0))),999,INDEX(KLAV!$B$2:$B$10,MATCH(IF(ISBLANK($D1275)," ",$D1275),KLAV!$A$2:$A$10,0))+INDEX(KLAV!$B$13:$B$21,MATCH(IF(ISBLANK($E1275)," ",$E1275),KLAV!$A$13:$A$21,0))+INDEX(KLAV!$B$24:$B$30,MATCH(IF(ISBLANK($F1275)," ",$F1275),KLAV!$A$24:$A$30,0))),ESV!$E$1:$E$567,))</f>
        <v>nb</v>
      </c>
      <c r="R1275" s="42"/>
      <c r="S1275" s="42"/>
      <c r="U1275" s="43"/>
      <c r="Z1275" s="44"/>
      <c r="AA1275" s="44"/>
      <c r="AB1275" s="436"/>
      <c r="AC1275" s="437"/>
      <c r="AD1275" s="300"/>
      <c r="AE1275" s="438"/>
      <c r="AF1275" s="438"/>
      <c r="AG1275" s="438"/>
      <c r="AH1275" s="439"/>
      <c r="AI1275" s="439"/>
      <c r="AJ1275" s="439"/>
      <c r="AK1275" s="439"/>
      <c r="BD1275" s="44"/>
    </row>
    <row r="1276" spans="1:56" ht="25.5" customHeight="1" x14ac:dyDescent="0.2">
      <c r="A1276" s="32" t="str">
        <f>IF(OR('Rote Liste'!$BC1276="H",'Rote Liste'!$BC1276="V"),"",J1276)</f>
        <v>nb</v>
      </c>
      <c r="B1276" s="48" t="str">
        <f t="shared" si="21"/>
        <v/>
      </c>
      <c r="C1276" s="49" t="s">
        <v>1315</v>
      </c>
      <c r="D1276" s="50"/>
      <c r="E1276" s="51"/>
      <c r="F1276" s="52"/>
      <c r="G1276" s="53"/>
      <c r="H1276" s="53"/>
      <c r="I1276" s="54"/>
      <c r="J1276" s="54" t="str">
        <f>INDEX(ESV!$D$1:$D$567,MATCH(IF(ISNA(INDEX(KLAV!$B$2:$B$10,MATCH(IF(ISBLANK($D1276)," ",$D1276),KLAV!$A$2:$A$10,0))+INDEX(KLAV!$B$13:$B$21,MATCH(IF(ISBLANK($E1276)," ",$E1276),KLAV!$A$13:$A$21,0))+INDEX(KLAV!$B$24:$B$30,MATCH(IF(ISBLANK($F1276)," ",$F1276),KLAV!$A$24:$A$30,0))),999,INDEX(KLAV!$B$2:$B$10,MATCH(IF(ISBLANK($D1276)," ",$D1276),KLAV!$A$2:$A$10,0))+INDEX(KLAV!$B$13:$B$21,MATCH(IF(ISBLANK($E1276)," ",$E1276),KLAV!$A$13:$A$21,0))+INDEX(KLAV!$B$24:$B$30,MATCH(IF(ISBLANK($F1276)," ",$F1276),KLAV!$A$24:$A$30,0))),ESV!$E$1:$E$567,))</f>
        <v>nb</v>
      </c>
      <c r="R1276" s="42"/>
      <c r="S1276" s="42"/>
      <c r="U1276" s="43"/>
      <c r="Z1276" s="44"/>
      <c r="AA1276" s="44"/>
      <c r="AB1276" s="436"/>
      <c r="AC1276" s="437"/>
      <c r="AD1276" s="300"/>
      <c r="AE1276" s="438"/>
      <c r="AF1276" s="438"/>
      <c r="AG1276" s="438"/>
      <c r="AH1276" s="439"/>
      <c r="AI1276" s="439"/>
      <c r="AJ1276" s="439"/>
      <c r="AK1276" s="439"/>
      <c r="BD1276" s="44"/>
    </row>
    <row r="1277" spans="1:56" ht="25.5" customHeight="1" x14ac:dyDescent="0.2">
      <c r="A1277" s="32" t="str">
        <f>IF(OR('Rote Liste'!$BC1277="H",'Rote Liste'!$BC1277="V"),"",J1277)</f>
        <v>nb</v>
      </c>
      <c r="B1277" s="48" t="str">
        <f t="shared" si="21"/>
        <v/>
      </c>
      <c r="C1277" s="49" t="s">
        <v>1316</v>
      </c>
      <c r="D1277" s="50"/>
      <c r="E1277" s="51"/>
      <c r="F1277" s="52"/>
      <c r="G1277" s="53"/>
      <c r="H1277" s="53"/>
      <c r="I1277" s="54"/>
      <c r="J1277" s="54" t="str">
        <f>INDEX(ESV!$D$1:$D$567,MATCH(IF(ISNA(INDEX(KLAV!$B$2:$B$10,MATCH(IF(ISBLANK($D1277)," ",$D1277),KLAV!$A$2:$A$10,0))+INDEX(KLAV!$B$13:$B$21,MATCH(IF(ISBLANK($E1277)," ",$E1277),KLAV!$A$13:$A$21,0))+INDEX(KLAV!$B$24:$B$30,MATCH(IF(ISBLANK($F1277)," ",$F1277),KLAV!$A$24:$A$30,0))),999,INDEX(KLAV!$B$2:$B$10,MATCH(IF(ISBLANK($D1277)," ",$D1277),KLAV!$A$2:$A$10,0))+INDEX(KLAV!$B$13:$B$21,MATCH(IF(ISBLANK($E1277)," ",$E1277),KLAV!$A$13:$A$21,0))+INDEX(KLAV!$B$24:$B$30,MATCH(IF(ISBLANK($F1277)," ",$F1277),KLAV!$A$24:$A$30,0))),ESV!$E$1:$E$567,))</f>
        <v>nb</v>
      </c>
      <c r="R1277" s="42"/>
      <c r="S1277" s="42"/>
      <c r="U1277" s="43"/>
      <c r="Z1277" s="44"/>
      <c r="AA1277" s="44"/>
      <c r="AB1277" s="436"/>
      <c r="AC1277" s="437"/>
      <c r="AD1277" s="300"/>
      <c r="AE1277" s="438"/>
      <c r="AF1277" s="438"/>
      <c r="AG1277" s="438"/>
      <c r="AH1277" s="439"/>
      <c r="AI1277" s="439"/>
      <c r="AJ1277" s="439"/>
      <c r="AK1277" s="439"/>
      <c r="BD1277" s="44"/>
    </row>
    <row r="1278" spans="1:56" ht="25.5" customHeight="1" x14ac:dyDescent="0.2">
      <c r="A1278" s="32" t="str">
        <f>IF(OR('Rote Liste'!$BC1278="H",'Rote Liste'!$BC1278="V"),"",J1278)</f>
        <v>nb</v>
      </c>
      <c r="B1278" s="48" t="str">
        <f t="shared" si="21"/>
        <v/>
      </c>
      <c r="C1278" s="49" t="s">
        <v>1317</v>
      </c>
      <c r="D1278" s="50"/>
      <c r="E1278" s="51"/>
      <c r="F1278" s="52"/>
      <c r="G1278" s="53"/>
      <c r="H1278" s="53"/>
      <c r="I1278" s="54"/>
      <c r="J1278" s="54" t="str">
        <f>INDEX(ESV!$D$1:$D$567,MATCH(IF(ISNA(INDEX(KLAV!$B$2:$B$10,MATCH(IF(ISBLANK($D1278)," ",$D1278),KLAV!$A$2:$A$10,0))+INDEX(KLAV!$B$13:$B$21,MATCH(IF(ISBLANK($E1278)," ",$E1278),KLAV!$A$13:$A$21,0))+INDEX(KLAV!$B$24:$B$30,MATCH(IF(ISBLANK($F1278)," ",$F1278),KLAV!$A$24:$A$30,0))),999,INDEX(KLAV!$B$2:$B$10,MATCH(IF(ISBLANK($D1278)," ",$D1278),KLAV!$A$2:$A$10,0))+INDEX(KLAV!$B$13:$B$21,MATCH(IF(ISBLANK($E1278)," ",$E1278),KLAV!$A$13:$A$21,0))+INDEX(KLAV!$B$24:$B$30,MATCH(IF(ISBLANK($F1278)," ",$F1278),KLAV!$A$24:$A$30,0))),ESV!$E$1:$E$567,))</f>
        <v>nb</v>
      </c>
      <c r="R1278" s="42"/>
      <c r="S1278" s="42"/>
      <c r="U1278" s="43"/>
      <c r="Z1278" s="44"/>
      <c r="AA1278" s="44"/>
      <c r="AB1278" s="436"/>
      <c r="AC1278" s="437"/>
      <c r="AD1278" s="300"/>
      <c r="AE1278" s="438"/>
      <c r="AF1278" s="438"/>
      <c r="AG1278" s="438"/>
      <c r="AH1278" s="439"/>
      <c r="AI1278" s="439"/>
      <c r="AJ1278" s="439"/>
      <c r="AK1278" s="439"/>
      <c r="BD1278" s="44"/>
    </row>
    <row r="1279" spans="1:56" ht="25.5" customHeight="1" x14ac:dyDescent="0.2">
      <c r="A1279" s="32" t="str">
        <f>IF(OR('Rote Liste'!$BC1279="H",'Rote Liste'!$BC1279="V"),"",J1279)</f>
        <v>nb</v>
      </c>
      <c r="B1279" s="48" t="str">
        <f t="shared" si="21"/>
        <v/>
      </c>
      <c r="C1279" s="49" t="s">
        <v>1318</v>
      </c>
      <c r="D1279" s="50"/>
      <c r="E1279" s="51"/>
      <c r="F1279" s="52"/>
      <c r="G1279" s="53"/>
      <c r="H1279" s="53"/>
      <c r="I1279" s="54"/>
      <c r="J1279" s="54" t="str">
        <f>INDEX(ESV!$D$1:$D$567,MATCH(IF(ISNA(INDEX(KLAV!$B$2:$B$10,MATCH(IF(ISBLANK($D1279)," ",$D1279),KLAV!$A$2:$A$10,0))+INDEX(KLAV!$B$13:$B$21,MATCH(IF(ISBLANK($E1279)," ",$E1279),KLAV!$A$13:$A$21,0))+INDEX(KLAV!$B$24:$B$30,MATCH(IF(ISBLANK($F1279)," ",$F1279),KLAV!$A$24:$A$30,0))),999,INDEX(KLAV!$B$2:$B$10,MATCH(IF(ISBLANK($D1279)," ",$D1279),KLAV!$A$2:$A$10,0))+INDEX(KLAV!$B$13:$B$21,MATCH(IF(ISBLANK($E1279)," ",$E1279),KLAV!$A$13:$A$21,0))+INDEX(KLAV!$B$24:$B$30,MATCH(IF(ISBLANK($F1279)," ",$F1279),KLAV!$A$24:$A$30,0))),ESV!$E$1:$E$567,))</f>
        <v>nb</v>
      </c>
      <c r="R1279" s="42"/>
      <c r="S1279" s="42"/>
      <c r="U1279" s="43"/>
      <c r="Z1279" s="44"/>
      <c r="AA1279" s="44"/>
      <c r="AB1279" s="436"/>
      <c r="AC1279" s="437"/>
      <c r="AD1279" s="300"/>
      <c r="AE1279" s="438"/>
      <c r="AF1279" s="438"/>
      <c r="AG1279" s="438"/>
      <c r="AH1279" s="439"/>
      <c r="AI1279" s="439"/>
      <c r="AJ1279" s="439"/>
      <c r="AK1279" s="439"/>
      <c r="BD1279" s="44"/>
    </row>
    <row r="1280" spans="1:56" ht="25.5" customHeight="1" x14ac:dyDescent="0.2">
      <c r="A1280" s="32" t="str">
        <f>IF(OR('Rote Liste'!$BC1280="H",'Rote Liste'!$BC1280="V"),"",J1280)</f>
        <v>nb</v>
      </c>
      <c r="B1280" s="48" t="str">
        <f t="shared" si="21"/>
        <v/>
      </c>
      <c r="C1280" s="49" t="s">
        <v>1319</v>
      </c>
      <c r="D1280" s="50"/>
      <c r="E1280" s="51"/>
      <c r="F1280" s="52"/>
      <c r="G1280" s="53"/>
      <c r="H1280" s="53"/>
      <c r="I1280" s="54"/>
      <c r="J1280" s="54" t="str">
        <f>INDEX(ESV!$D$1:$D$567,MATCH(IF(ISNA(INDEX(KLAV!$B$2:$B$10,MATCH(IF(ISBLANK($D1280)," ",$D1280),KLAV!$A$2:$A$10,0))+INDEX(KLAV!$B$13:$B$21,MATCH(IF(ISBLANK($E1280)," ",$E1280),KLAV!$A$13:$A$21,0))+INDEX(KLAV!$B$24:$B$30,MATCH(IF(ISBLANK($F1280)," ",$F1280),KLAV!$A$24:$A$30,0))),999,INDEX(KLAV!$B$2:$B$10,MATCH(IF(ISBLANK($D1280)," ",$D1280),KLAV!$A$2:$A$10,0))+INDEX(KLAV!$B$13:$B$21,MATCH(IF(ISBLANK($E1280)," ",$E1280),KLAV!$A$13:$A$21,0))+INDEX(KLAV!$B$24:$B$30,MATCH(IF(ISBLANK($F1280)," ",$F1280),KLAV!$A$24:$A$30,0))),ESV!$E$1:$E$567,))</f>
        <v>nb</v>
      </c>
      <c r="R1280" s="42"/>
      <c r="S1280" s="42"/>
      <c r="U1280" s="43"/>
      <c r="Z1280" s="44"/>
      <c r="AA1280" s="44"/>
      <c r="AB1280" s="436"/>
      <c r="AC1280" s="437"/>
      <c r="AD1280" s="300"/>
      <c r="AE1280" s="438"/>
      <c r="AF1280" s="438"/>
      <c r="AG1280" s="438"/>
      <c r="AH1280" s="439"/>
      <c r="AI1280" s="439"/>
      <c r="AJ1280" s="439"/>
      <c r="AK1280" s="439"/>
      <c r="BD1280" s="44"/>
    </row>
    <row r="1281" spans="1:56" ht="25.5" customHeight="1" x14ac:dyDescent="0.2">
      <c r="A1281" s="32" t="str">
        <f>IF(OR('Rote Liste'!$BC1281="H",'Rote Liste'!$BC1281="V"),"",J1281)</f>
        <v>nb</v>
      </c>
      <c r="B1281" s="48" t="str">
        <f t="shared" si="21"/>
        <v/>
      </c>
      <c r="C1281" s="49" t="s">
        <v>1320</v>
      </c>
      <c r="D1281" s="50"/>
      <c r="E1281" s="51"/>
      <c r="F1281" s="52"/>
      <c r="G1281" s="53"/>
      <c r="H1281" s="53"/>
      <c r="I1281" s="54"/>
      <c r="J1281" s="54" t="str">
        <f>INDEX(ESV!$D$1:$D$567,MATCH(IF(ISNA(INDEX(KLAV!$B$2:$B$10,MATCH(IF(ISBLANK($D1281)," ",$D1281),KLAV!$A$2:$A$10,0))+INDEX(KLAV!$B$13:$B$21,MATCH(IF(ISBLANK($E1281)," ",$E1281),KLAV!$A$13:$A$21,0))+INDEX(KLAV!$B$24:$B$30,MATCH(IF(ISBLANK($F1281)," ",$F1281),KLAV!$A$24:$A$30,0))),999,INDEX(KLAV!$B$2:$B$10,MATCH(IF(ISBLANK($D1281)," ",$D1281),KLAV!$A$2:$A$10,0))+INDEX(KLAV!$B$13:$B$21,MATCH(IF(ISBLANK($E1281)," ",$E1281),KLAV!$A$13:$A$21,0))+INDEX(KLAV!$B$24:$B$30,MATCH(IF(ISBLANK($F1281)," ",$F1281),KLAV!$A$24:$A$30,0))),ESV!$E$1:$E$567,))</f>
        <v>nb</v>
      </c>
      <c r="R1281" s="42"/>
      <c r="S1281" s="42"/>
      <c r="U1281" s="43"/>
      <c r="Z1281" s="44"/>
      <c r="AA1281" s="44"/>
      <c r="AB1281" s="436"/>
      <c r="AC1281" s="437"/>
      <c r="AD1281" s="300"/>
      <c r="AE1281" s="438"/>
      <c r="AF1281" s="438"/>
      <c r="AG1281" s="438"/>
      <c r="AH1281" s="439"/>
      <c r="AI1281" s="439"/>
      <c r="AJ1281" s="439"/>
      <c r="AK1281" s="439"/>
      <c r="BD1281" s="44"/>
    </row>
    <row r="1282" spans="1:56" ht="25.5" customHeight="1" x14ac:dyDescent="0.2">
      <c r="A1282" s="32" t="str">
        <f>IF(OR('Rote Liste'!$BC1282="H",'Rote Liste'!$BC1282="V"),"",J1282)</f>
        <v>nb</v>
      </c>
      <c r="B1282" s="48" t="str">
        <f t="shared" si="21"/>
        <v/>
      </c>
      <c r="C1282" s="49" t="s">
        <v>1321</v>
      </c>
      <c r="D1282" s="50"/>
      <c r="E1282" s="51"/>
      <c r="F1282" s="52"/>
      <c r="G1282" s="53"/>
      <c r="H1282" s="53"/>
      <c r="I1282" s="54"/>
      <c r="J1282" s="54" t="str">
        <f>INDEX(ESV!$D$1:$D$567,MATCH(IF(ISNA(INDEX(KLAV!$B$2:$B$10,MATCH(IF(ISBLANK($D1282)," ",$D1282),KLAV!$A$2:$A$10,0))+INDEX(KLAV!$B$13:$B$21,MATCH(IF(ISBLANK($E1282)," ",$E1282),KLAV!$A$13:$A$21,0))+INDEX(KLAV!$B$24:$B$30,MATCH(IF(ISBLANK($F1282)," ",$F1282),KLAV!$A$24:$A$30,0))),999,INDEX(KLAV!$B$2:$B$10,MATCH(IF(ISBLANK($D1282)," ",$D1282),KLAV!$A$2:$A$10,0))+INDEX(KLAV!$B$13:$B$21,MATCH(IF(ISBLANK($E1282)," ",$E1282),KLAV!$A$13:$A$21,0))+INDEX(KLAV!$B$24:$B$30,MATCH(IF(ISBLANK($F1282)," ",$F1282),KLAV!$A$24:$A$30,0))),ESV!$E$1:$E$567,))</f>
        <v>nb</v>
      </c>
      <c r="R1282" s="42"/>
      <c r="S1282" s="42"/>
      <c r="U1282" s="43"/>
      <c r="Z1282" s="44"/>
      <c r="AA1282" s="44"/>
      <c r="AB1282" s="436"/>
      <c r="AC1282" s="437"/>
      <c r="AD1282" s="300"/>
      <c r="AE1282" s="438"/>
      <c r="AF1282" s="438"/>
      <c r="AG1282" s="438"/>
      <c r="AH1282" s="439"/>
      <c r="AI1282" s="439"/>
      <c r="AJ1282" s="439"/>
      <c r="AK1282" s="439"/>
      <c r="BD1282" s="44"/>
    </row>
    <row r="1283" spans="1:56" ht="25.5" customHeight="1" x14ac:dyDescent="0.2">
      <c r="A1283" s="32" t="str">
        <f>IF(OR('Rote Liste'!$BC1283="H",'Rote Liste'!$BC1283="V"),"",J1283)</f>
        <v>nb</v>
      </c>
      <c r="B1283" s="48" t="str">
        <f t="shared" si="21"/>
        <v/>
      </c>
      <c r="C1283" s="49" t="s">
        <v>1322</v>
      </c>
      <c r="D1283" s="50"/>
      <c r="E1283" s="51"/>
      <c r="F1283" s="52"/>
      <c r="G1283" s="53"/>
      <c r="H1283" s="53"/>
      <c r="I1283" s="54"/>
      <c r="J1283" s="54" t="str">
        <f>INDEX(ESV!$D$1:$D$567,MATCH(IF(ISNA(INDEX(KLAV!$B$2:$B$10,MATCH(IF(ISBLANK($D1283)," ",$D1283),KLAV!$A$2:$A$10,0))+INDEX(KLAV!$B$13:$B$21,MATCH(IF(ISBLANK($E1283)," ",$E1283),KLAV!$A$13:$A$21,0))+INDEX(KLAV!$B$24:$B$30,MATCH(IF(ISBLANK($F1283)," ",$F1283),KLAV!$A$24:$A$30,0))),999,INDEX(KLAV!$B$2:$B$10,MATCH(IF(ISBLANK($D1283)," ",$D1283),KLAV!$A$2:$A$10,0))+INDEX(KLAV!$B$13:$B$21,MATCH(IF(ISBLANK($E1283)," ",$E1283),KLAV!$A$13:$A$21,0))+INDEX(KLAV!$B$24:$B$30,MATCH(IF(ISBLANK($F1283)," ",$F1283),KLAV!$A$24:$A$30,0))),ESV!$E$1:$E$567,))</f>
        <v>nb</v>
      </c>
      <c r="R1283" s="42"/>
      <c r="S1283" s="42"/>
      <c r="U1283" s="43"/>
      <c r="Z1283" s="44"/>
      <c r="AA1283" s="44"/>
      <c r="AB1283" s="436"/>
      <c r="AC1283" s="437"/>
      <c r="AD1283" s="300"/>
      <c r="AE1283" s="438"/>
      <c r="AF1283" s="438"/>
      <c r="AG1283" s="438"/>
      <c r="AH1283" s="439"/>
      <c r="AI1283" s="439"/>
      <c r="AJ1283" s="439"/>
      <c r="AK1283" s="439"/>
      <c r="BD1283" s="44"/>
    </row>
    <row r="1284" spans="1:56" ht="25.5" customHeight="1" x14ac:dyDescent="0.2">
      <c r="A1284" s="32" t="str">
        <f>IF(OR('Rote Liste'!$BC1284="H",'Rote Liste'!$BC1284="V"),"",J1284)</f>
        <v>nb</v>
      </c>
      <c r="B1284" s="48" t="str">
        <f t="shared" si="21"/>
        <v/>
      </c>
      <c r="C1284" s="49" t="s">
        <v>1323</v>
      </c>
      <c r="D1284" s="50"/>
      <c r="E1284" s="51"/>
      <c r="F1284" s="52"/>
      <c r="G1284" s="53"/>
      <c r="H1284" s="53"/>
      <c r="I1284" s="54"/>
      <c r="J1284" s="54" t="str">
        <f>INDEX(ESV!$D$1:$D$567,MATCH(IF(ISNA(INDEX(KLAV!$B$2:$B$10,MATCH(IF(ISBLANK($D1284)," ",$D1284),KLAV!$A$2:$A$10,0))+INDEX(KLAV!$B$13:$B$21,MATCH(IF(ISBLANK($E1284)," ",$E1284),KLAV!$A$13:$A$21,0))+INDEX(KLAV!$B$24:$B$30,MATCH(IF(ISBLANK($F1284)," ",$F1284),KLAV!$A$24:$A$30,0))),999,INDEX(KLAV!$B$2:$B$10,MATCH(IF(ISBLANK($D1284)," ",$D1284),KLAV!$A$2:$A$10,0))+INDEX(KLAV!$B$13:$B$21,MATCH(IF(ISBLANK($E1284)," ",$E1284),KLAV!$A$13:$A$21,0))+INDEX(KLAV!$B$24:$B$30,MATCH(IF(ISBLANK($F1284)," ",$F1284),KLAV!$A$24:$A$30,0))),ESV!$E$1:$E$567,))</f>
        <v>nb</v>
      </c>
      <c r="R1284" s="42"/>
      <c r="S1284" s="42"/>
      <c r="U1284" s="43"/>
      <c r="Z1284" s="44"/>
      <c r="AA1284" s="44"/>
      <c r="AB1284" s="436"/>
      <c r="AC1284" s="437"/>
      <c r="AD1284" s="300"/>
      <c r="AE1284" s="438"/>
      <c r="AF1284" s="438"/>
      <c r="AG1284" s="438"/>
      <c r="AH1284" s="439"/>
      <c r="AI1284" s="439"/>
      <c r="AJ1284" s="439"/>
      <c r="AK1284" s="439"/>
      <c r="BD1284" s="44"/>
    </row>
    <row r="1285" spans="1:56" ht="25.5" customHeight="1" x14ac:dyDescent="0.2">
      <c r="A1285" s="32" t="str">
        <f>IF(OR('Rote Liste'!$BC1285="H",'Rote Liste'!$BC1285="V"),"",J1285)</f>
        <v>nb</v>
      </c>
      <c r="B1285" s="48" t="str">
        <f t="shared" si="21"/>
        <v/>
      </c>
      <c r="C1285" s="49" t="s">
        <v>1324</v>
      </c>
      <c r="D1285" s="50"/>
      <c r="E1285" s="51"/>
      <c r="F1285" s="52"/>
      <c r="G1285" s="53"/>
      <c r="H1285" s="53"/>
      <c r="I1285" s="54"/>
      <c r="J1285" s="54" t="str">
        <f>INDEX(ESV!$D$1:$D$567,MATCH(IF(ISNA(INDEX(KLAV!$B$2:$B$10,MATCH(IF(ISBLANK($D1285)," ",$D1285),KLAV!$A$2:$A$10,0))+INDEX(KLAV!$B$13:$B$21,MATCH(IF(ISBLANK($E1285)," ",$E1285),KLAV!$A$13:$A$21,0))+INDEX(KLAV!$B$24:$B$30,MATCH(IF(ISBLANK($F1285)," ",$F1285),KLAV!$A$24:$A$30,0))),999,INDEX(KLAV!$B$2:$B$10,MATCH(IF(ISBLANK($D1285)," ",$D1285),KLAV!$A$2:$A$10,0))+INDEX(KLAV!$B$13:$B$21,MATCH(IF(ISBLANK($E1285)," ",$E1285),KLAV!$A$13:$A$21,0))+INDEX(KLAV!$B$24:$B$30,MATCH(IF(ISBLANK($F1285)," ",$F1285),KLAV!$A$24:$A$30,0))),ESV!$E$1:$E$567,))</f>
        <v>nb</v>
      </c>
      <c r="R1285" s="42"/>
      <c r="S1285" s="42"/>
      <c r="U1285" s="43"/>
      <c r="Z1285" s="44"/>
      <c r="AA1285" s="44"/>
      <c r="AB1285" s="436"/>
      <c r="AC1285" s="437"/>
      <c r="AD1285" s="300"/>
      <c r="AE1285" s="438"/>
      <c r="AF1285" s="438"/>
      <c r="AG1285" s="438"/>
      <c r="AH1285" s="439"/>
      <c r="AI1285" s="439"/>
      <c r="AJ1285" s="439"/>
      <c r="AK1285" s="439"/>
      <c r="BD1285" s="44"/>
    </row>
    <row r="1286" spans="1:56" ht="25.5" customHeight="1" x14ac:dyDescent="0.2">
      <c r="A1286" s="32" t="str">
        <f>IF(OR('Rote Liste'!$BC1286="H",'Rote Liste'!$BC1286="V"),"",J1286)</f>
        <v>nb</v>
      </c>
      <c r="B1286" s="48" t="str">
        <f t="shared" si="21"/>
        <v/>
      </c>
      <c r="C1286" s="49" t="s">
        <v>1325</v>
      </c>
      <c r="D1286" s="50"/>
      <c r="E1286" s="51"/>
      <c r="F1286" s="52"/>
      <c r="G1286" s="53"/>
      <c r="H1286" s="53"/>
      <c r="I1286" s="54"/>
      <c r="J1286" s="54" t="str">
        <f>INDEX(ESV!$D$1:$D$567,MATCH(IF(ISNA(INDEX(KLAV!$B$2:$B$10,MATCH(IF(ISBLANK($D1286)," ",$D1286),KLAV!$A$2:$A$10,0))+INDEX(KLAV!$B$13:$B$21,MATCH(IF(ISBLANK($E1286)," ",$E1286),KLAV!$A$13:$A$21,0))+INDEX(KLAV!$B$24:$B$30,MATCH(IF(ISBLANK($F1286)," ",$F1286),KLAV!$A$24:$A$30,0))),999,INDEX(KLAV!$B$2:$B$10,MATCH(IF(ISBLANK($D1286)," ",$D1286),KLAV!$A$2:$A$10,0))+INDEX(KLAV!$B$13:$B$21,MATCH(IF(ISBLANK($E1286)," ",$E1286),KLAV!$A$13:$A$21,0))+INDEX(KLAV!$B$24:$B$30,MATCH(IF(ISBLANK($F1286)," ",$F1286),KLAV!$A$24:$A$30,0))),ESV!$E$1:$E$567,))</f>
        <v>nb</v>
      </c>
      <c r="R1286" s="42"/>
      <c r="S1286" s="42"/>
      <c r="U1286" s="43"/>
      <c r="Z1286" s="44"/>
      <c r="AA1286" s="44"/>
      <c r="AB1286" s="436"/>
      <c r="AC1286" s="437"/>
      <c r="AD1286" s="300"/>
      <c r="AE1286" s="438"/>
      <c r="AF1286" s="438"/>
      <c r="AG1286" s="438"/>
      <c r="AH1286" s="439"/>
      <c r="AI1286" s="439"/>
      <c r="AJ1286" s="439"/>
      <c r="AK1286" s="439"/>
      <c r="BD1286" s="44"/>
    </row>
    <row r="1287" spans="1:56" ht="25.5" customHeight="1" x14ac:dyDescent="0.2">
      <c r="A1287" s="32" t="str">
        <f>IF(OR('Rote Liste'!$BC1287="H",'Rote Liste'!$BC1287="V"),"",J1287)</f>
        <v>nb</v>
      </c>
      <c r="B1287" s="48" t="str">
        <f t="shared" si="21"/>
        <v/>
      </c>
      <c r="C1287" s="49" t="s">
        <v>1326</v>
      </c>
      <c r="D1287" s="50"/>
      <c r="E1287" s="51"/>
      <c r="F1287" s="52"/>
      <c r="G1287" s="53"/>
      <c r="H1287" s="53"/>
      <c r="I1287" s="54"/>
      <c r="J1287" s="54" t="str">
        <f>INDEX(ESV!$D$1:$D$567,MATCH(IF(ISNA(INDEX(KLAV!$B$2:$B$10,MATCH(IF(ISBLANK($D1287)," ",$D1287),KLAV!$A$2:$A$10,0))+INDEX(KLAV!$B$13:$B$21,MATCH(IF(ISBLANK($E1287)," ",$E1287),KLAV!$A$13:$A$21,0))+INDEX(KLAV!$B$24:$B$30,MATCH(IF(ISBLANK($F1287)," ",$F1287),KLAV!$A$24:$A$30,0))),999,INDEX(KLAV!$B$2:$B$10,MATCH(IF(ISBLANK($D1287)," ",$D1287),KLAV!$A$2:$A$10,0))+INDEX(KLAV!$B$13:$B$21,MATCH(IF(ISBLANK($E1287)," ",$E1287),KLAV!$A$13:$A$21,0))+INDEX(KLAV!$B$24:$B$30,MATCH(IF(ISBLANK($F1287)," ",$F1287),KLAV!$A$24:$A$30,0))),ESV!$E$1:$E$567,))</f>
        <v>nb</v>
      </c>
      <c r="R1287" s="42"/>
      <c r="S1287" s="42"/>
      <c r="U1287" s="43"/>
      <c r="Z1287" s="44"/>
      <c r="AA1287" s="44"/>
      <c r="AB1287" s="436"/>
      <c r="AC1287" s="437"/>
      <c r="AD1287" s="300"/>
      <c r="AE1287" s="438"/>
      <c r="AF1287" s="438"/>
      <c r="AG1287" s="438"/>
      <c r="AH1287" s="439"/>
      <c r="AI1287" s="439"/>
      <c r="AJ1287" s="439"/>
      <c r="AK1287" s="439"/>
      <c r="BD1287" s="44"/>
    </row>
    <row r="1288" spans="1:56" ht="25.5" customHeight="1" x14ac:dyDescent="0.2">
      <c r="A1288" s="32" t="str">
        <f>IF(OR('Rote Liste'!$BC1288="H",'Rote Liste'!$BC1288="V"),"",J1288)</f>
        <v>nb</v>
      </c>
      <c r="B1288" s="48" t="str">
        <f t="shared" si="21"/>
        <v/>
      </c>
      <c r="C1288" s="49" t="s">
        <v>1327</v>
      </c>
      <c r="D1288" s="50"/>
      <c r="E1288" s="51"/>
      <c r="F1288" s="52"/>
      <c r="G1288" s="53"/>
      <c r="H1288" s="53"/>
      <c r="I1288" s="54"/>
      <c r="J1288" s="54" t="str">
        <f>INDEX(ESV!$D$1:$D$567,MATCH(IF(ISNA(INDEX(KLAV!$B$2:$B$10,MATCH(IF(ISBLANK($D1288)," ",$D1288),KLAV!$A$2:$A$10,0))+INDEX(KLAV!$B$13:$B$21,MATCH(IF(ISBLANK($E1288)," ",$E1288),KLAV!$A$13:$A$21,0))+INDEX(KLAV!$B$24:$B$30,MATCH(IF(ISBLANK($F1288)," ",$F1288),KLAV!$A$24:$A$30,0))),999,INDEX(KLAV!$B$2:$B$10,MATCH(IF(ISBLANK($D1288)," ",$D1288),KLAV!$A$2:$A$10,0))+INDEX(KLAV!$B$13:$B$21,MATCH(IF(ISBLANK($E1288)," ",$E1288),KLAV!$A$13:$A$21,0))+INDEX(KLAV!$B$24:$B$30,MATCH(IF(ISBLANK($F1288)," ",$F1288),KLAV!$A$24:$A$30,0))),ESV!$E$1:$E$567,))</f>
        <v>nb</v>
      </c>
      <c r="R1288" s="42"/>
      <c r="S1288" s="42"/>
      <c r="U1288" s="43"/>
      <c r="Z1288" s="44"/>
      <c r="AA1288" s="44"/>
      <c r="AB1288" s="436"/>
      <c r="AC1288" s="437"/>
      <c r="AD1288" s="300"/>
      <c r="AE1288" s="438"/>
      <c r="AF1288" s="438"/>
      <c r="AG1288" s="438"/>
      <c r="AH1288" s="439"/>
      <c r="AI1288" s="439"/>
      <c r="AJ1288" s="439"/>
      <c r="AK1288" s="439"/>
      <c r="BD1288" s="44"/>
    </row>
    <row r="1289" spans="1:56" ht="25.5" customHeight="1" x14ac:dyDescent="0.2">
      <c r="A1289" s="32" t="str">
        <f>IF(OR('Rote Liste'!$BC1289="H",'Rote Liste'!$BC1289="V"),"",J1289)</f>
        <v>nb</v>
      </c>
      <c r="B1289" s="48" t="str">
        <f t="shared" si="21"/>
        <v/>
      </c>
      <c r="C1289" s="49" t="s">
        <v>1328</v>
      </c>
      <c r="D1289" s="50"/>
      <c r="E1289" s="51"/>
      <c r="F1289" s="52"/>
      <c r="G1289" s="53"/>
      <c r="H1289" s="53"/>
      <c r="I1289" s="54"/>
      <c r="J1289" s="54" t="str">
        <f>INDEX(ESV!$D$1:$D$567,MATCH(IF(ISNA(INDEX(KLAV!$B$2:$B$10,MATCH(IF(ISBLANK($D1289)," ",$D1289),KLAV!$A$2:$A$10,0))+INDEX(KLAV!$B$13:$B$21,MATCH(IF(ISBLANK($E1289)," ",$E1289),KLAV!$A$13:$A$21,0))+INDEX(KLAV!$B$24:$B$30,MATCH(IF(ISBLANK($F1289)," ",$F1289),KLAV!$A$24:$A$30,0))),999,INDEX(KLAV!$B$2:$B$10,MATCH(IF(ISBLANK($D1289)," ",$D1289),KLAV!$A$2:$A$10,0))+INDEX(KLAV!$B$13:$B$21,MATCH(IF(ISBLANK($E1289)," ",$E1289),KLAV!$A$13:$A$21,0))+INDEX(KLAV!$B$24:$B$30,MATCH(IF(ISBLANK($F1289)," ",$F1289),KLAV!$A$24:$A$30,0))),ESV!$E$1:$E$567,))</f>
        <v>nb</v>
      </c>
      <c r="R1289" s="42"/>
      <c r="S1289" s="42"/>
      <c r="U1289" s="43"/>
      <c r="Z1289" s="44"/>
      <c r="AA1289" s="44"/>
      <c r="AB1289" s="436"/>
      <c r="AC1289" s="437"/>
      <c r="AD1289" s="300"/>
      <c r="AE1289" s="438"/>
      <c r="AF1289" s="438"/>
      <c r="AG1289" s="438"/>
      <c r="AH1289" s="439"/>
      <c r="AI1289" s="439"/>
      <c r="AJ1289" s="439"/>
      <c r="AK1289" s="439"/>
      <c r="BD1289" s="44"/>
    </row>
    <row r="1290" spans="1:56" ht="25.5" customHeight="1" x14ac:dyDescent="0.2">
      <c r="A1290" s="32" t="str">
        <f>IF(OR('Rote Liste'!$BC1290="H",'Rote Liste'!$BC1290="V"),"",J1290)</f>
        <v>nb</v>
      </c>
      <c r="B1290" s="48" t="str">
        <f t="shared" si="21"/>
        <v/>
      </c>
      <c r="C1290" s="49" t="s">
        <v>1329</v>
      </c>
      <c r="D1290" s="50"/>
      <c r="E1290" s="51"/>
      <c r="F1290" s="52"/>
      <c r="G1290" s="53"/>
      <c r="H1290" s="53"/>
      <c r="I1290" s="54"/>
      <c r="J1290" s="54" t="str">
        <f>INDEX(ESV!$D$1:$D$567,MATCH(IF(ISNA(INDEX(KLAV!$B$2:$B$10,MATCH(IF(ISBLANK($D1290)," ",$D1290),KLAV!$A$2:$A$10,0))+INDEX(KLAV!$B$13:$B$21,MATCH(IF(ISBLANK($E1290)," ",$E1290),KLAV!$A$13:$A$21,0))+INDEX(KLAV!$B$24:$B$30,MATCH(IF(ISBLANK($F1290)," ",$F1290),KLAV!$A$24:$A$30,0))),999,INDEX(KLAV!$B$2:$B$10,MATCH(IF(ISBLANK($D1290)," ",$D1290),KLAV!$A$2:$A$10,0))+INDEX(KLAV!$B$13:$B$21,MATCH(IF(ISBLANK($E1290)," ",$E1290),KLAV!$A$13:$A$21,0))+INDEX(KLAV!$B$24:$B$30,MATCH(IF(ISBLANK($F1290)," ",$F1290),KLAV!$A$24:$A$30,0))),ESV!$E$1:$E$567,))</f>
        <v>nb</v>
      </c>
      <c r="R1290" s="42"/>
      <c r="S1290" s="42"/>
      <c r="U1290" s="43"/>
      <c r="Z1290" s="44"/>
      <c r="AA1290" s="44"/>
      <c r="AB1290" s="436"/>
      <c r="AC1290" s="437"/>
      <c r="AD1290" s="300"/>
      <c r="AE1290" s="438"/>
      <c r="AF1290" s="438"/>
      <c r="AG1290" s="438"/>
      <c r="AH1290" s="439"/>
      <c r="AI1290" s="439"/>
      <c r="AJ1290" s="439"/>
      <c r="AK1290" s="439"/>
      <c r="BD1290" s="44"/>
    </row>
    <row r="1291" spans="1:56" ht="25.5" customHeight="1" x14ac:dyDescent="0.2">
      <c r="A1291" s="32" t="str">
        <f>IF(OR('Rote Liste'!$BC1291="H",'Rote Liste'!$BC1291="V"),"",J1291)</f>
        <v>nb</v>
      </c>
      <c r="B1291" s="48" t="str">
        <f t="shared" si="21"/>
        <v/>
      </c>
      <c r="C1291" s="49" t="s">
        <v>1330</v>
      </c>
      <c r="D1291" s="50"/>
      <c r="E1291" s="51"/>
      <c r="F1291" s="52"/>
      <c r="G1291" s="53"/>
      <c r="H1291" s="53"/>
      <c r="I1291" s="54"/>
      <c r="J1291" s="54" t="str">
        <f>INDEX(ESV!$D$1:$D$567,MATCH(IF(ISNA(INDEX(KLAV!$B$2:$B$10,MATCH(IF(ISBLANK($D1291)," ",$D1291),KLAV!$A$2:$A$10,0))+INDEX(KLAV!$B$13:$B$21,MATCH(IF(ISBLANK($E1291)," ",$E1291),KLAV!$A$13:$A$21,0))+INDEX(KLAV!$B$24:$B$30,MATCH(IF(ISBLANK($F1291)," ",$F1291),KLAV!$A$24:$A$30,0))),999,INDEX(KLAV!$B$2:$B$10,MATCH(IF(ISBLANK($D1291)," ",$D1291),KLAV!$A$2:$A$10,0))+INDEX(KLAV!$B$13:$B$21,MATCH(IF(ISBLANK($E1291)," ",$E1291),KLAV!$A$13:$A$21,0))+INDEX(KLAV!$B$24:$B$30,MATCH(IF(ISBLANK($F1291)," ",$F1291),KLAV!$A$24:$A$30,0))),ESV!$E$1:$E$567,))</f>
        <v>nb</v>
      </c>
      <c r="R1291" s="42"/>
      <c r="S1291" s="42"/>
      <c r="U1291" s="43"/>
      <c r="Z1291" s="44"/>
      <c r="AA1291" s="44"/>
      <c r="AB1291" s="436"/>
      <c r="AC1291" s="437"/>
      <c r="AD1291" s="300"/>
      <c r="AE1291" s="438"/>
      <c r="AF1291" s="438"/>
      <c r="AG1291" s="438"/>
      <c r="AH1291" s="439"/>
      <c r="AI1291" s="439"/>
      <c r="AJ1291" s="439"/>
      <c r="AK1291" s="439"/>
      <c r="BD1291" s="44"/>
    </row>
    <row r="1292" spans="1:56" ht="25.5" customHeight="1" x14ac:dyDescent="0.2">
      <c r="A1292" s="32" t="str">
        <f>IF(OR('Rote Liste'!$BC1292="H",'Rote Liste'!$BC1292="V"),"",J1292)</f>
        <v>nb</v>
      </c>
      <c r="B1292" s="48" t="str">
        <f t="shared" si="21"/>
        <v/>
      </c>
      <c r="C1292" s="49" t="s">
        <v>3183</v>
      </c>
      <c r="D1292" s="50"/>
      <c r="E1292" s="51"/>
      <c r="F1292" s="52"/>
      <c r="G1292" s="53"/>
      <c r="H1292" s="53"/>
      <c r="I1292" s="54"/>
      <c r="J1292" s="54" t="str">
        <f>INDEX(ESV!$D$1:$D$567,MATCH(IF(ISNA(INDEX(KLAV!$B$2:$B$10,MATCH(IF(ISBLANK($D1292)," ",$D1292),KLAV!$A$2:$A$10,0))+INDEX(KLAV!$B$13:$B$21,MATCH(IF(ISBLANK($E1292)," ",$E1292),KLAV!$A$13:$A$21,0))+INDEX(KLAV!$B$24:$B$30,MATCH(IF(ISBLANK($F1292)," ",$F1292),KLAV!$A$24:$A$30,0))),999,INDEX(KLAV!$B$2:$B$10,MATCH(IF(ISBLANK($D1292)," ",$D1292),KLAV!$A$2:$A$10,0))+INDEX(KLAV!$B$13:$B$21,MATCH(IF(ISBLANK($E1292)," ",$E1292),KLAV!$A$13:$A$21,0))+INDEX(KLAV!$B$24:$B$30,MATCH(IF(ISBLANK($F1292)," ",$F1292),KLAV!$A$24:$A$30,0))),ESV!$E$1:$E$567,))</f>
        <v>nb</v>
      </c>
      <c r="R1292" s="42"/>
      <c r="S1292" s="42"/>
      <c r="U1292" s="43"/>
      <c r="Z1292" s="44"/>
      <c r="AA1292" s="44"/>
      <c r="AB1292" s="436"/>
      <c r="AC1292" s="437"/>
      <c r="AD1292" s="300"/>
      <c r="AE1292" s="438"/>
      <c r="AF1292" s="438"/>
      <c r="AG1292" s="438"/>
      <c r="AH1292" s="439"/>
      <c r="AI1292" s="439"/>
      <c r="AJ1292" s="439"/>
      <c r="AK1292" s="439"/>
      <c r="BD1292" s="44"/>
    </row>
    <row r="1293" spans="1:56" ht="25.5" customHeight="1" x14ac:dyDescent="0.2">
      <c r="A1293" s="32" t="str">
        <f>IF(OR('Rote Liste'!$BC1293="H",'Rote Liste'!$BC1293="V"),"",J1293)</f>
        <v>nb</v>
      </c>
      <c r="B1293" s="48" t="str">
        <f t="shared" si="21"/>
        <v/>
      </c>
      <c r="C1293" s="49" t="s">
        <v>1331</v>
      </c>
      <c r="D1293" s="50"/>
      <c r="E1293" s="51"/>
      <c r="F1293" s="52"/>
      <c r="G1293" s="53"/>
      <c r="H1293" s="53"/>
      <c r="I1293" s="54"/>
      <c r="J1293" s="54" t="str">
        <f>INDEX(ESV!$D$1:$D$567,MATCH(IF(ISNA(INDEX(KLAV!$B$2:$B$10,MATCH(IF(ISBLANK($D1293)," ",$D1293),KLAV!$A$2:$A$10,0))+INDEX(KLAV!$B$13:$B$21,MATCH(IF(ISBLANK($E1293)," ",$E1293),KLAV!$A$13:$A$21,0))+INDEX(KLAV!$B$24:$B$30,MATCH(IF(ISBLANK($F1293)," ",$F1293),KLAV!$A$24:$A$30,0))),999,INDEX(KLAV!$B$2:$B$10,MATCH(IF(ISBLANK($D1293)," ",$D1293),KLAV!$A$2:$A$10,0))+INDEX(KLAV!$B$13:$B$21,MATCH(IF(ISBLANK($E1293)," ",$E1293),KLAV!$A$13:$A$21,0))+INDEX(KLAV!$B$24:$B$30,MATCH(IF(ISBLANK($F1293)," ",$F1293),KLAV!$A$24:$A$30,0))),ESV!$E$1:$E$567,))</f>
        <v>nb</v>
      </c>
      <c r="R1293" s="42"/>
      <c r="S1293" s="42"/>
      <c r="U1293" s="43"/>
      <c r="Z1293" s="44"/>
      <c r="AA1293" s="44"/>
      <c r="AB1293" s="436"/>
      <c r="AC1293" s="437"/>
      <c r="AD1293" s="300"/>
      <c r="AE1293" s="438"/>
      <c r="AF1293" s="438"/>
      <c r="AG1293" s="438"/>
      <c r="AH1293" s="439"/>
      <c r="AI1293" s="439"/>
      <c r="AJ1293" s="439"/>
      <c r="AK1293" s="439"/>
      <c r="BD1293" s="44"/>
    </row>
    <row r="1294" spans="1:56" ht="25.5" customHeight="1" x14ac:dyDescent="0.2">
      <c r="A1294" s="32" t="str">
        <f>IF(OR('Rote Liste'!$BC1294="H",'Rote Liste'!$BC1294="V"),"",J1294)</f>
        <v>nb</v>
      </c>
      <c r="B1294" s="48" t="str">
        <f t="shared" si="21"/>
        <v/>
      </c>
      <c r="C1294" s="49" t="s">
        <v>1332</v>
      </c>
      <c r="D1294" s="50"/>
      <c r="E1294" s="51"/>
      <c r="F1294" s="52"/>
      <c r="G1294" s="53"/>
      <c r="H1294" s="53"/>
      <c r="I1294" s="54"/>
      <c r="J1294" s="54" t="str">
        <f>INDEX(ESV!$D$1:$D$567,MATCH(IF(ISNA(INDEX(KLAV!$B$2:$B$10,MATCH(IF(ISBLANK($D1294)," ",$D1294),KLAV!$A$2:$A$10,0))+INDEX(KLAV!$B$13:$B$21,MATCH(IF(ISBLANK($E1294)," ",$E1294),KLAV!$A$13:$A$21,0))+INDEX(KLAV!$B$24:$B$30,MATCH(IF(ISBLANK($F1294)," ",$F1294),KLAV!$A$24:$A$30,0))),999,INDEX(KLAV!$B$2:$B$10,MATCH(IF(ISBLANK($D1294)," ",$D1294),KLAV!$A$2:$A$10,0))+INDEX(KLAV!$B$13:$B$21,MATCH(IF(ISBLANK($E1294)," ",$E1294),KLAV!$A$13:$A$21,0))+INDEX(KLAV!$B$24:$B$30,MATCH(IF(ISBLANK($F1294)," ",$F1294),KLAV!$A$24:$A$30,0))),ESV!$E$1:$E$567,))</f>
        <v>nb</v>
      </c>
      <c r="R1294" s="42"/>
      <c r="S1294" s="42"/>
      <c r="U1294" s="43"/>
      <c r="Z1294" s="44"/>
      <c r="AA1294" s="44"/>
      <c r="AB1294" s="436"/>
      <c r="AC1294" s="437"/>
      <c r="AD1294" s="300"/>
      <c r="AE1294" s="438"/>
      <c r="AF1294" s="438"/>
      <c r="AG1294" s="438"/>
      <c r="AH1294" s="439"/>
      <c r="AI1294" s="439"/>
      <c r="AJ1294" s="439"/>
      <c r="AK1294" s="439"/>
      <c r="BD1294" s="44"/>
    </row>
    <row r="1295" spans="1:56" ht="25.5" customHeight="1" x14ac:dyDescent="0.2">
      <c r="A1295" s="32" t="str">
        <f>IF(OR('Rote Liste'!$BC1295="H",'Rote Liste'!$BC1295="V"),"",J1295)</f>
        <v>nb</v>
      </c>
      <c r="B1295" s="48" t="str">
        <f t="shared" si="21"/>
        <v/>
      </c>
      <c r="C1295" s="49" t="s">
        <v>1333</v>
      </c>
      <c r="D1295" s="50"/>
      <c r="E1295" s="51"/>
      <c r="F1295" s="52"/>
      <c r="G1295" s="53"/>
      <c r="H1295" s="53"/>
      <c r="I1295" s="54"/>
      <c r="J1295" s="54" t="str">
        <f>INDEX(ESV!$D$1:$D$567,MATCH(IF(ISNA(INDEX(KLAV!$B$2:$B$10,MATCH(IF(ISBLANK($D1295)," ",$D1295),KLAV!$A$2:$A$10,0))+INDEX(KLAV!$B$13:$B$21,MATCH(IF(ISBLANK($E1295)," ",$E1295),KLAV!$A$13:$A$21,0))+INDEX(KLAV!$B$24:$B$30,MATCH(IF(ISBLANK($F1295)," ",$F1295),KLAV!$A$24:$A$30,0))),999,INDEX(KLAV!$B$2:$B$10,MATCH(IF(ISBLANK($D1295)," ",$D1295),KLAV!$A$2:$A$10,0))+INDEX(KLAV!$B$13:$B$21,MATCH(IF(ISBLANK($E1295)," ",$E1295),KLAV!$A$13:$A$21,0))+INDEX(KLAV!$B$24:$B$30,MATCH(IF(ISBLANK($F1295)," ",$F1295),KLAV!$A$24:$A$30,0))),ESV!$E$1:$E$567,))</f>
        <v>nb</v>
      </c>
      <c r="R1295" s="42"/>
      <c r="S1295" s="42"/>
      <c r="U1295" s="43"/>
      <c r="Z1295" s="44"/>
      <c r="AA1295" s="44"/>
      <c r="AB1295" s="436"/>
      <c r="AC1295" s="437"/>
      <c r="AD1295" s="300"/>
      <c r="AE1295" s="438"/>
      <c r="AF1295" s="438"/>
      <c r="AG1295" s="438"/>
      <c r="AH1295" s="439"/>
      <c r="AI1295" s="439"/>
      <c r="AJ1295" s="439"/>
      <c r="AK1295" s="439"/>
      <c r="BD1295" s="44"/>
    </row>
    <row r="1296" spans="1:56" ht="25.5" customHeight="1" x14ac:dyDescent="0.2">
      <c r="A1296" s="32" t="str">
        <f>IF(OR('Rote Liste'!$BC1296="H",'Rote Liste'!$BC1296="V"),"",J1296)</f>
        <v>nb</v>
      </c>
      <c r="B1296" s="48" t="str">
        <f t="shared" si="21"/>
        <v/>
      </c>
      <c r="C1296" s="49" t="s">
        <v>1334</v>
      </c>
      <c r="D1296" s="50"/>
      <c r="E1296" s="51"/>
      <c r="F1296" s="52"/>
      <c r="G1296" s="53"/>
      <c r="H1296" s="53"/>
      <c r="I1296" s="54"/>
      <c r="J1296" s="54" t="str">
        <f>INDEX(ESV!$D$1:$D$567,MATCH(IF(ISNA(INDEX(KLAV!$B$2:$B$10,MATCH(IF(ISBLANK($D1296)," ",$D1296),KLAV!$A$2:$A$10,0))+INDEX(KLAV!$B$13:$B$21,MATCH(IF(ISBLANK($E1296)," ",$E1296),KLAV!$A$13:$A$21,0))+INDEX(KLAV!$B$24:$B$30,MATCH(IF(ISBLANK($F1296)," ",$F1296),KLAV!$A$24:$A$30,0))),999,INDEX(KLAV!$B$2:$B$10,MATCH(IF(ISBLANK($D1296)," ",$D1296),KLAV!$A$2:$A$10,0))+INDEX(KLAV!$B$13:$B$21,MATCH(IF(ISBLANK($E1296)," ",$E1296),KLAV!$A$13:$A$21,0))+INDEX(KLAV!$B$24:$B$30,MATCH(IF(ISBLANK($F1296)," ",$F1296),KLAV!$A$24:$A$30,0))),ESV!$E$1:$E$567,))</f>
        <v>nb</v>
      </c>
      <c r="R1296" s="42"/>
      <c r="S1296" s="42"/>
      <c r="U1296" s="43"/>
      <c r="Z1296" s="44"/>
      <c r="AA1296" s="44"/>
      <c r="AB1296" s="436"/>
      <c r="AC1296" s="437"/>
      <c r="AD1296" s="300"/>
      <c r="AE1296" s="438"/>
      <c r="AF1296" s="438"/>
      <c r="AG1296" s="438"/>
      <c r="AH1296" s="439"/>
      <c r="AI1296" s="439"/>
      <c r="AJ1296" s="439"/>
      <c r="AK1296" s="439"/>
      <c r="BD1296" s="44"/>
    </row>
    <row r="1297" spans="1:56" ht="25.5" customHeight="1" x14ac:dyDescent="0.2">
      <c r="A1297" s="32" t="str">
        <f>IF(OR('Rote Liste'!$BC1297="H",'Rote Liste'!$BC1297="V"),"",J1297)</f>
        <v>nb</v>
      </c>
      <c r="B1297" s="48" t="str">
        <f t="shared" si="21"/>
        <v/>
      </c>
      <c r="C1297" s="49" t="s">
        <v>3184</v>
      </c>
      <c r="D1297" s="50"/>
      <c r="E1297" s="51"/>
      <c r="F1297" s="52"/>
      <c r="G1297" s="53"/>
      <c r="H1297" s="53"/>
      <c r="I1297" s="54"/>
      <c r="J1297" s="54" t="str">
        <f>INDEX(ESV!$D$1:$D$567,MATCH(IF(ISNA(INDEX(KLAV!$B$2:$B$10,MATCH(IF(ISBLANK($D1297)," ",$D1297),KLAV!$A$2:$A$10,0))+INDEX(KLAV!$B$13:$B$21,MATCH(IF(ISBLANK($E1297)," ",$E1297),KLAV!$A$13:$A$21,0))+INDEX(KLAV!$B$24:$B$30,MATCH(IF(ISBLANK($F1297)," ",$F1297),KLAV!$A$24:$A$30,0))),999,INDEX(KLAV!$B$2:$B$10,MATCH(IF(ISBLANK($D1297)," ",$D1297),KLAV!$A$2:$A$10,0))+INDEX(KLAV!$B$13:$B$21,MATCH(IF(ISBLANK($E1297)," ",$E1297),KLAV!$A$13:$A$21,0))+INDEX(KLAV!$B$24:$B$30,MATCH(IF(ISBLANK($F1297)," ",$F1297),KLAV!$A$24:$A$30,0))),ESV!$E$1:$E$567,))</f>
        <v>nb</v>
      </c>
      <c r="R1297" s="42"/>
      <c r="S1297" s="42"/>
      <c r="U1297" s="43"/>
      <c r="Z1297" s="44"/>
      <c r="AA1297" s="44"/>
      <c r="AB1297" s="436"/>
      <c r="AC1297" s="437"/>
      <c r="AD1297" s="300"/>
      <c r="AE1297" s="438"/>
      <c r="AF1297" s="438"/>
      <c r="AG1297" s="438"/>
      <c r="AH1297" s="439"/>
      <c r="AI1297" s="439"/>
      <c r="AJ1297" s="439"/>
      <c r="AK1297" s="439"/>
      <c r="BD1297" s="44"/>
    </row>
    <row r="1298" spans="1:56" ht="25.5" customHeight="1" x14ac:dyDescent="0.2">
      <c r="A1298" s="32" t="str">
        <f>IF(OR('Rote Liste'!$BC1298="H",'Rote Liste'!$BC1298="V"),"",J1298)</f>
        <v>nb</v>
      </c>
      <c r="B1298" s="48" t="str">
        <f t="shared" si="21"/>
        <v/>
      </c>
      <c r="C1298" s="49" t="s">
        <v>3185</v>
      </c>
      <c r="D1298" s="50"/>
      <c r="E1298" s="51"/>
      <c r="F1298" s="52"/>
      <c r="G1298" s="53"/>
      <c r="H1298" s="53"/>
      <c r="I1298" s="54"/>
      <c r="J1298" s="54" t="str">
        <f>INDEX(ESV!$D$1:$D$567,MATCH(IF(ISNA(INDEX(KLAV!$B$2:$B$10,MATCH(IF(ISBLANK($D1298)," ",$D1298),KLAV!$A$2:$A$10,0))+INDEX(KLAV!$B$13:$B$21,MATCH(IF(ISBLANK($E1298)," ",$E1298),KLAV!$A$13:$A$21,0))+INDEX(KLAV!$B$24:$B$30,MATCH(IF(ISBLANK($F1298)," ",$F1298),KLAV!$A$24:$A$30,0))),999,INDEX(KLAV!$B$2:$B$10,MATCH(IF(ISBLANK($D1298)," ",$D1298),KLAV!$A$2:$A$10,0))+INDEX(KLAV!$B$13:$B$21,MATCH(IF(ISBLANK($E1298)," ",$E1298),KLAV!$A$13:$A$21,0))+INDEX(KLAV!$B$24:$B$30,MATCH(IF(ISBLANK($F1298)," ",$F1298),KLAV!$A$24:$A$30,0))),ESV!$E$1:$E$567,))</f>
        <v>nb</v>
      </c>
      <c r="R1298" s="42"/>
      <c r="S1298" s="42"/>
      <c r="U1298" s="43"/>
      <c r="Z1298" s="44"/>
      <c r="AA1298" s="44"/>
      <c r="AB1298" s="436"/>
      <c r="AC1298" s="437"/>
      <c r="AD1298" s="300"/>
      <c r="AE1298" s="438"/>
      <c r="AF1298" s="438"/>
      <c r="AG1298" s="438"/>
      <c r="AH1298" s="439"/>
      <c r="AI1298" s="439"/>
      <c r="AJ1298" s="439"/>
      <c r="AK1298" s="439"/>
      <c r="BD1298" s="44"/>
    </row>
    <row r="1299" spans="1:56" ht="25.5" customHeight="1" x14ac:dyDescent="0.2">
      <c r="A1299" s="32" t="str">
        <f>IF(OR('Rote Liste'!$BC1299="H",'Rote Liste'!$BC1299="V"),"",J1299)</f>
        <v>nb</v>
      </c>
      <c r="B1299" s="48" t="str">
        <f t="shared" si="21"/>
        <v/>
      </c>
      <c r="C1299" s="49" t="s">
        <v>1335</v>
      </c>
      <c r="D1299" s="50"/>
      <c r="E1299" s="51"/>
      <c r="F1299" s="52"/>
      <c r="G1299" s="53"/>
      <c r="H1299" s="53"/>
      <c r="I1299" s="54"/>
      <c r="J1299" s="54" t="str">
        <f>INDEX(ESV!$D$1:$D$567,MATCH(IF(ISNA(INDEX(KLAV!$B$2:$B$10,MATCH(IF(ISBLANK($D1299)," ",$D1299),KLAV!$A$2:$A$10,0))+INDEX(KLAV!$B$13:$B$21,MATCH(IF(ISBLANK($E1299)," ",$E1299),KLAV!$A$13:$A$21,0))+INDEX(KLAV!$B$24:$B$30,MATCH(IF(ISBLANK($F1299)," ",$F1299),KLAV!$A$24:$A$30,0))),999,INDEX(KLAV!$B$2:$B$10,MATCH(IF(ISBLANK($D1299)," ",$D1299),KLAV!$A$2:$A$10,0))+INDEX(KLAV!$B$13:$B$21,MATCH(IF(ISBLANK($E1299)," ",$E1299),KLAV!$A$13:$A$21,0))+INDEX(KLAV!$B$24:$B$30,MATCH(IF(ISBLANK($F1299)," ",$F1299),KLAV!$A$24:$A$30,0))),ESV!$E$1:$E$567,))</f>
        <v>nb</v>
      </c>
      <c r="R1299" s="42"/>
      <c r="S1299" s="42"/>
      <c r="U1299" s="43"/>
      <c r="Z1299" s="44"/>
      <c r="AA1299" s="44"/>
      <c r="AB1299" s="436"/>
      <c r="AC1299" s="437"/>
      <c r="AD1299" s="300"/>
      <c r="AE1299" s="438"/>
      <c r="AF1299" s="438"/>
      <c r="AG1299" s="438"/>
      <c r="AH1299" s="439"/>
      <c r="AI1299" s="439"/>
      <c r="AJ1299" s="439"/>
      <c r="AK1299" s="439"/>
      <c r="BD1299" s="44"/>
    </row>
    <row r="1300" spans="1:56" ht="25.5" customHeight="1" x14ac:dyDescent="0.2">
      <c r="A1300" s="32" t="str">
        <f>IF(OR('Rote Liste'!$BC1300="H",'Rote Liste'!$BC1300="V"),"",J1300)</f>
        <v>nb</v>
      </c>
      <c r="B1300" s="48" t="str">
        <f t="shared" si="21"/>
        <v/>
      </c>
      <c r="C1300" s="49" t="s">
        <v>1336</v>
      </c>
      <c r="D1300" s="50"/>
      <c r="E1300" s="51"/>
      <c r="F1300" s="52"/>
      <c r="G1300" s="53"/>
      <c r="H1300" s="53"/>
      <c r="I1300" s="54"/>
      <c r="J1300" s="54" t="str">
        <f>INDEX(ESV!$D$1:$D$567,MATCH(IF(ISNA(INDEX(KLAV!$B$2:$B$10,MATCH(IF(ISBLANK($D1300)," ",$D1300),KLAV!$A$2:$A$10,0))+INDEX(KLAV!$B$13:$B$21,MATCH(IF(ISBLANK($E1300)," ",$E1300),KLAV!$A$13:$A$21,0))+INDEX(KLAV!$B$24:$B$30,MATCH(IF(ISBLANK($F1300)," ",$F1300),KLAV!$A$24:$A$30,0))),999,INDEX(KLAV!$B$2:$B$10,MATCH(IF(ISBLANK($D1300)," ",$D1300),KLAV!$A$2:$A$10,0))+INDEX(KLAV!$B$13:$B$21,MATCH(IF(ISBLANK($E1300)," ",$E1300),KLAV!$A$13:$A$21,0))+INDEX(KLAV!$B$24:$B$30,MATCH(IF(ISBLANK($F1300)," ",$F1300),KLAV!$A$24:$A$30,0))),ESV!$E$1:$E$567,))</f>
        <v>nb</v>
      </c>
      <c r="R1300" s="42"/>
      <c r="S1300" s="42"/>
      <c r="U1300" s="43"/>
      <c r="Z1300" s="44"/>
      <c r="AA1300" s="44"/>
      <c r="AB1300" s="436"/>
      <c r="AC1300" s="437"/>
      <c r="AD1300" s="300"/>
      <c r="AE1300" s="438"/>
      <c r="AF1300" s="438"/>
      <c r="AG1300" s="438"/>
      <c r="AH1300" s="439"/>
      <c r="AI1300" s="439"/>
      <c r="AJ1300" s="439"/>
      <c r="AK1300" s="439"/>
      <c r="BD1300" s="44"/>
    </row>
    <row r="1301" spans="1:56" ht="25.5" customHeight="1" x14ac:dyDescent="0.2">
      <c r="A1301" s="32" t="str">
        <f>IF(OR('Rote Liste'!$BC1301="H",'Rote Liste'!$BC1301="V"),"",J1301)</f>
        <v>nb</v>
      </c>
      <c r="B1301" s="48" t="str">
        <f t="shared" si="21"/>
        <v/>
      </c>
      <c r="C1301" s="49" t="s">
        <v>1337</v>
      </c>
      <c r="D1301" s="50"/>
      <c r="E1301" s="51"/>
      <c r="F1301" s="52"/>
      <c r="G1301" s="53"/>
      <c r="H1301" s="53"/>
      <c r="I1301" s="54"/>
      <c r="J1301" s="54" t="str">
        <f>INDEX(ESV!$D$1:$D$567,MATCH(IF(ISNA(INDEX(KLAV!$B$2:$B$10,MATCH(IF(ISBLANK($D1301)," ",$D1301),KLAV!$A$2:$A$10,0))+INDEX(KLAV!$B$13:$B$21,MATCH(IF(ISBLANK($E1301)," ",$E1301),KLAV!$A$13:$A$21,0))+INDEX(KLAV!$B$24:$B$30,MATCH(IF(ISBLANK($F1301)," ",$F1301),KLAV!$A$24:$A$30,0))),999,INDEX(KLAV!$B$2:$B$10,MATCH(IF(ISBLANK($D1301)," ",$D1301),KLAV!$A$2:$A$10,0))+INDEX(KLAV!$B$13:$B$21,MATCH(IF(ISBLANK($E1301)," ",$E1301),KLAV!$A$13:$A$21,0))+INDEX(KLAV!$B$24:$B$30,MATCH(IF(ISBLANK($F1301)," ",$F1301),KLAV!$A$24:$A$30,0))),ESV!$E$1:$E$567,))</f>
        <v>nb</v>
      </c>
      <c r="R1301" s="42"/>
      <c r="S1301" s="42"/>
      <c r="U1301" s="43"/>
      <c r="Z1301" s="44"/>
      <c r="AA1301" s="44"/>
      <c r="AB1301" s="436"/>
      <c r="AC1301" s="437"/>
      <c r="AD1301" s="300"/>
      <c r="AE1301" s="438"/>
      <c r="AF1301" s="438"/>
      <c r="AG1301" s="438"/>
      <c r="AH1301" s="439"/>
      <c r="AI1301" s="439"/>
      <c r="AJ1301" s="439"/>
      <c r="AK1301" s="439"/>
      <c r="BD1301" s="44"/>
    </row>
    <row r="1302" spans="1:56" ht="25.5" customHeight="1" x14ac:dyDescent="0.2">
      <c r="A1302" s="32" t="str">
        <f>IF(OR('Rote Liste'!$BC1302="H",'Rote Liste'!$BC1302="V"),"",J1302)</f>
        <v>nb</v>
      </c>
      <c r="B1302" s="48" t="str">
        <f>IF(D1302="AE?","E?",IF(D1302="AE","E",""))</f>
        <v/>
      </c>
      <c r="C1302" s="49" t="s">
        <v>3158</v>
      </c>
      <c r="D1302" s="50"/>
      <c r="E1302" s="51"/>
      <c r="F1302" s="52"/>
      <c r="G1302" s="53"/>
      <c r="H1302" s="53"/>
      <c r="I1302" s="54"/>
      <c r="J1302" s="54" t="str">
        <f>INDEX(ESV!$D$1:$D$567,MATCH(IF(ISNA(INDEX(KLAV!$B$2:$B$10,MATCH(IF(ISBLANK($D1302)," ",$D1302),KLAV!$A$2:$A$10,0))+INDEX(KLAV!$B$13:$B$21,MATCH(IF(ISBLANK($E1302)," ",$E1302),KLAV!$A$13:$A$21,0))+INDEX(KLAV!$B$24:$B$30,MATCH(IF(ISBLANK($F1302)," ",$F1302),KLAV!$A$24:$A$30,0))),999,INDEX(KLAV!$B$2:$B$10,MATCH(IF(ISBLANK($D1302)," ",$D1302),KLAV!$A$2:$A$10,0))+INDEX(KLAV!$B$13:$B$21,MATCH(IF(ISBLANK($E1302)," ",$E1302),KLAV!$A$13:$A$21,0))+INDEX(KLAV!$B$24:$B$30,MATCH(IF(ISBLANK($F1302)," ",$F1302),KLAV!$A$24:$A$30,0))),ESV!$E$1:$E$567,))</f>
        <v>nb</v>
      </c>
      <c r="R1302" s="42"/>
      <c r="S1302" s="42"/>
      <c r="U1302" s="43"/>
      <c r="Z1302" s="44"/>
      <c r="AA1302" s="44"/>
      <c r="AB1302" s="436"/>
      <c r="AC1302" s="437"/>
      <c r="AD1302" s="300"/>
      <c r="AE1302" s="438"/>
      <c r="AF1302" s="438"/>
      <c r="AG1302" s="438"/>
      <c r="AH1302" s="439"/>
      <c r="AI1302" s="439"/>
      <c r="AJ1302" s="439"/>
      <c r="AK1302" s="439"/>
      <c r="BD1302" s="44"/>
    </row>
    <row r="1303" spans="1:56" ht="25.5" customHeight="1" x14ac:dyDescent="0.2">
      <c r="A1303" s="32" t="str">
        <f>IF(OR('Rote Liste'!$BC1303="H",'Rote Liste'!$BC1303="V"),"",J1303)</f>
        <v>nb</v>
      </c>
      <c r="B1303" s="48" t="str">
        <f t="shared" si="21"/>
        <v/>
      </c>
      <c r="C1303" s="49" t="s">
        <v>1338</v>
      </c>
      <c r="D1303" s="50"/>
      <c r="E1303" s="51"/>
      <c r="F1303" s="52"/>
      <c r="G1303" s="53"/>
      <c r="H1303" s="53"/>
      <c r="I1303" s="54"/>
      <c r="J1303" s="54" t="str">
        <f>INDEX(ESV!$D$1:$D$567,MATCH(IF(ISNA(INDEX(KLAV!$B$2:$B$10,MATCH(IF(ISBLANK($D1303)," ",$D1303),KLAV!$A$2:$A$10,0))+INDEX(KLAV!$B$13:$B$21,MATCH(IF(ISBLANK($E1303)," ",$E1303),KLAV!$A$13:$A$21,0))+INDEX(KLAV!$B$24:$B$30,MATCH(IF(ISBLANK($F1303)," ",$F1303),KLAV!$A$24:$A$30,0))),999,INDEX(KLAV!$B$2:$B$10,MATCH(IF(ISBLANK($D1303)," ",$D1303),KLAV!$A$2:$A$10,0))+INDEX(KLAV!$B$13:$B$21,MATCH(IF(ISBLANK($E1303)," ",$E1303),KLAV!$A$13:$A$21,0))+INDEX(KLAV!$B$24:$B$30,MATCH(IF(ISBLANK($F1303)," ",$F1303),KLAV!$A$24:$A$30,0))),ESV!$E$1:$E$567,))</f>
        <v>nb</v>
      </c>
      <c r="R1303" s="42"/>
      <c r="S1303" s="42"/>
      <c r="U1303" s="43"/>
      <c r="Z1303" s="44"/>
      <c r="AA1303" s="44"/>
      <c r="AB1303" s="436"/>
      <c r="AC1303" s="437"/>
      <c r="AD1303" s="300"/>
      <c r="AE1303" s="438"/>
      <c r="AF1303" s="438"/>
      <c r="AG1303" s="438"/>
      <c r="AH1303" s="439"/>
      <c r="AI1303" s="439"/>
      <c r="AJ1303" s="439"/>
      <c r="AK1303" s="439"/>
      <c r="BD1303" s="44"/>
    </row>
    <row r="1304" spans="1:56" ht="25.5" customHeight="1" x14ac:dyDescent="0.2">
      <c r="A1304" s="32" t="str">
        <f>IF(OR('Rote Liste'!$BC1304="H",'Rote Liste'!$BC1304="V"),"",J1304)</f>
        <v>nb</v>
      </c>
      <c r="B1304" s="48" t="str">
        <f t="shared" si="21"/>
        <v/>
      </c>
      <c r="C1304" s="49" t="s">
        <v>1339</v>
      </c>
      <c r="D1304" s="50"/>
      <c r="E1304" s="51"/>
      <c r="F1304" s="52"/>
      <c r="G1304" s="53"/>
      <c r="H1304" s="53"/>
      <c r="I1304" s="54"/>
      <c r="J1304" s="54" t="str">
        <f>INDEX(ESV!$D$1:$D$567,MATCH(IF(ISNA(INDEX(KLAV!$B$2:$B$10,MATCH(IF(ISBLANK($D1304)," ",$D1304),KLAV!$A$2:$A$10,0))+INDEX(KLAV!$B$13:$B$21,MATCH(IF(ISBLANK($E1304)," ",$E1304),KLAV!$A$13:$A$21,0))+INDEX(KLAV!$B$24:$B$30,MATCH(IF(ISBLANK($F1304)," ",$F1304),KLAV!$A$24:$A$30,0))),999,INDEX(KLAV!$B$2:$B$10,MATCH(IF(ISBLANK($D1304)," ",$D1304),KLAV!$A$2:$A$10,0))+INDEX(KLAV!$B$13:$B$21,MATCH(IF(ISBLANK($E1304)," ",$E1304),KLAV!$A$13:$A$21,0))+INDEX(KLAV!$B$24:$B$30,MATCH(IF(ISBLANK($F1304)," ",$F1304),KLAV!$A$24:$A$30,0))),ESV!$E$1:$E$567,))</f>
        <v>nb</v>
      </c>
      <c r="R1304" s="42"/>
      <c r="S1304" s="42"/>
      <c r="U1304" s="43"/>
      <c r="Z1304" s="44"/>
      <c r="AA1304" s="44"/>
      <c r="AB1304" s="436"/>
      <c r="AC1304" s="437"/>
      <c r="AD1304" s="300"/>
      <c r="AE1304" s="438"/>
      <c r="AF1304" s="438"/>
      <c r="AG1304" s="438"/>
      <c r="AH1304" s="439"/>
      <c r="AI1304" s="439"/>
      <c r="AJ1304" s="439"/>
      <c r="AK1304" s="439"/>
      <c r="BD1304" s="44"/>
    </row>
    <row r="1305" spans="1:56" ht="25.5" customHeight="1" x14ac:dyDescent="0.2">
      <c r="A1305" s="32" t="str">
        <f>IF(OR('Rote Liste'!$BC1305="H",'Rote Liste'!$BC1305="V"),"",J1305)</f>
        <v>nb</v>
      </c>
      <c r="B1305" s="48" t="str">
        <f t="shared" si="21"/>
        <v/>
      </c>
      <c r="C1305" s="49" t="s">
        <v>1340</v>
      </c>
      <c r="D1305" s="50"/>
      <c r="E1305" s="51"/>
      <c r="F1305" s="52"/>
      <c r="G1305" s="53"/>
      <c r="H1305" s="53"/>
      <c r="I1305" s="54"/>
      <c r="J1305" s="54" t="str">
        <f>INDEX(ESV!$D$1:$D$567,MATCH(IF(ISNA(INDEX(KLAV!$B$2:$B$10,MATCH(IF(ISBLANK($D1305)," ",$D1305),KLAV!$A$2:$A$10,0))+INDEX(KLAV!$B$13:$B$21,MATCH(IF(ISBLANK($E1305)," ",$E1305),KLAV!$A$13:$A$21,0))+INDEX(KLAV!$B$24:$B$30,MATCH(IF(ISBLANK($F1305)," ",$F1305),KLAV!$A$24:$A$30,0))),999,INDEX(KLAV!$B$2:$B$10,MATCH(IF(ISBLANK($D1305)," ",$D1305),KLAV!$A$2:$A$10,0))+INDEX(KLAV!$B$13:$B$21,MATCH(IF(ISBLANK($E1305)," ",$E1305),KLAV!$A$13:$A$21,0))+INDEX(KLAV!$B$24:$B$30,MATCH(IF(ISBLANK($F1305)," ",$F1305),KLAV!$A$24:$A$30,0))),ESV!$E$1:$E$567,))</f>
        <v>nb</v>
      </c>
      <c r="R1305" s="42"/>
      <c r="S1305" s="42"/>
      <c r="U1305" s="43"/>
      <c r="Z1305" s="44"/>
      <c r="AA1305" s="44"/>
      <c r="AB1305" s="436"/>
      <c r="AC1305" s="437"/>
      <c r="AD1305" s="300"/>
      <c r="AE1305" s="438"/>
      <c r="AF1305" s="438"/>
      <c r="AG1305" s="438"/>
      <c r="AH1305" s="439"/>
      <c r="AI1305" s="439"/>
      <c r="AJ1305" s="439"/>
      <c r="AK1305" s="439"/>
      <c r="BD1305" s="44"/>
    </row>
    <row r="1306" spans="1:56" ht="25.5" customHeight="1" x14ac:dyDescent="0.2">
      <c r="A1306" s="32" t="str">
        <f>IF(OR('Rote Liste'!$BC1306="H",'Rote Liste'!$BC1306="V"),"",J1306)</f>
        <v>nb</v>
      </c>
      <c r="B1306" s="48" t="str">
        <f t="shared" ref="B1306:B1337" si="22">IF(D1306="AE?","E?",IF(D1306="AE","E",""))</f>
        <v/>
      </c>
      <c r="C1306" s="49" t="s">
        <v>1341</v>
      </c>
      <c r="D1306" s="50"/>
      <c r="E1306" s="51"/>
      <c r="F1306" s="52"/>
      <c r="G1306" s="53"/>
      <c r="H1306" s="53"/>
      <c r="I1306" s="54"/>
      <c r="J1306" s="54" t="str">
        <f>INDEX(ESV!$D$1:$D$567,MATCH(IF(ISNA(INDEX(KLAV!$B$2:$B$10,MATCH(IF(ISBLANK($D1306)," ",$D1306),KLAV!$A$2:$A$10,0))+INDEX(KLAV!$B$13:$B$21,MATCH(IF(ISBLANK($E1306)," ",$E1306),KLAV!$A$13:$A$21,0))+INDEX(KLAV!$B$24:$B$30,MATCH(IF(ISBLANK($F1306)," ",$F1306),KLAV!$A$24:$A$30,0))),999,INDEX(KLAV!$B$2:$B$10,MATCH(IF(ISBLANK($D1306)," ",$D1306),KLAV!$A$2:$A$10,0))+INDEX(KLAV!$B$13:$B$21,MATCH(IF(ISBLANK($E1306)," ",$E1306),KLAV!$A$13:$A$21,0))+INDEX(KLAV!$B$24:$B$30,MATCH(IF(ISBLANK($F1306)," ",$F1306),KLAV!$A$24:$A$30,0))),ESV!$E$1:$E$567,))</f>
        <v>nb</v>
      </c>
      <c r="R1306" s="42"/>
      <c r="S1306" s="42"/>
      <c r="U1306" s="43"/>
      <c r="Z1306" s="44"/>
      <c r="AA1306" s="44"/>
      <c r="AB1306" s="436"/>
      <c r="AC1306" s="437"/>
      <c r="AD1306" s="300"/>
      <c r="AE1306" s="438"/>
      <c r="AF1306" s="438"/>
      <c r="AG1306" s="438"/>
      <c r="AH1306" s="439"/>
      <c r="AI1306" s="439"/>
      <c r="AJ1306" s="439"/>
      <c r="AK1306" s="439"/>
      <c r="BD1306" s="44"/>
    </row>
    <row r="1307" spans="1:56" ht="25.5" customHeight="1" x14ac:dyDescent="0.2">
      <c r="A1307" s="32" t="str">
        <f>IF(OR('Rote Liste'!$BC1307="H",'Rote Liste'!$BC1307="V"),"",J1307)</f>
        <v>nb</v>
      </c>
      <c r="B1307" s="48" t="str">
        <f t="shared" si="22"/>
        <v/>
      </c>
      <c r="C1307" s="49" t="s">
        <v>1342</v>
      </c>
      <c r="D1307" s="50"/>
      <c r="E1307" s="51"/>
      <c r="F1307" s="52"/>
      <c r="G1307" s="53"/>
      <c r="H1307" s="53"/>
      <c r="I1307" s="54"/>
      <c r="J1307" s="54" t="str">
        <f>INDEX(ESV!$D$1:$D$567,MATCH(IF(ISNA(INDEX(KLAV!$B$2:$B$10,MATCH(IF(ISBLANK($D1307)," ",$D1307),KLAV!$A$2:$A$10,0))+INDEX(KLAV!$B$13:$B$21,MATCH(IF(ISBLANK($E1307)," ",$E1307),KLAV!$A$13:$A$21,0))+INDEX(KLAV!$B$24:$B$30,MATCH(IF(ISBLANK($F1307)," ",$F1307),KLAV!$A$24:$A$30,0))),999,INDEX(KLAV!$B$2:$B$10,MATCH(IF(ISBLANK($D1307)," ",$D1307),KLAV!$A$2:$A$10,0))+INDEX(KLAV!$B$13:$B$21,MATCH(IF(ISBLANK($E1307)," ",$E1307),KLAV!$A$13:$A$21,0))+INDEX(KLAV!$B$24:$B$30,MATCH(IF(ISBLANK($F1307)," ",$F1307),KLAV!$A$24:$A$30,0))),ESV!$E$1:$E$567,))</f>
        <v>nb</v>
      </c>
      <c r="R1307" s="42"/>
      <c r="S1307" s="42"/>
      <c r="U1307" s="43"/>
      <c r="Z1307" s="44"/>
      <c r="AA1307" s="44"/>
      <c r="AB1307" s="436"/>
      <c r="AC1307" s="437"/>
      <c r="AD1307" s="300"/>
      <c r="AE1307" s="438"/>
      <c r="AF1307" s="438"/>
      <c r="AG1307" s="438"/>
      <c r="AH1307" s="439"/>
      <c r="AI1307" s="439"/>
      <c r="AJ1307" s="439"/>
      <c r="AK1307" s="439"/>
      <c r="BD1307" s="44"/>
    </row>
    <row r="1308" spans="1:56" ht="25.5" customHeight="1" x14ac:dyDescent="0.2">
      <c r="A1308" s="32" t="str">
        <f>IF(OR('Rote Liste'!$BC1308="H",'Rote Liste'!$BC1308="V"),"",J1308)</f>
        <v>nb</v>
      </c>
      <c r="B1308" s="48" t="str">
        <f t="shared" si="22"/>
        <v/>
      </c>
      <c r="C1308" s="49" t="s">
        <v>1343</v>
      </c>
      <c r="D1308" s="50"/>
      <c r="E1308" s="51"/>
      <c r="F1308" s="52"/>
      <c r="G1308" s="53"/>
      <c r="H1308" s="53"/>
      <c r="I1308" s="54"/>
      <c r="J1308" s="54" t="str">
        <f>INDEX(ESV!$D$1:$D$567,MATCH(IF(ISNA(INDEX(KLAV!$B$2:$B$10,MATCH(IF(ISBLANK($D1308)," ",$D1308),KLAV!$A$2:$A$10,0))+INDEX(KLAV!$B$13:$B$21,MATCH(IF(ISBLANK($E1308)," ",$E1308),KLAV!$A$13:$A$21,0))+INDEX(KLAV!$B$24:$B$30,MATCH(IF(ISBLANK($F1308)," ",$F1308),KLAV!$A$24:$A$30,0))),999,INDEX(KLAV!$B$2:$B$10,MATCH(IF(ISBLANK($D1308)," ",$D1308),KLAV!$A$2:$A$10,0))+INDEX(KLAV!$B$13:$B$21,MATCH(IF(ISBLANK($E1308)," ",$E1308),KLAV!$A$13:$A$21,0))+INDEX(KLAV!$B$24:$B$30,MATCH(IF(ISBLANK($F1308)," ",$F1308),KLAV!$A$24:$A$30,0))),ESV!$E$1:$E$567,))</f>
        <v>nb</v>
      </c>
      <c r="R1308" s="42"/>
      <c r="S1308" s="42"/>
      <c r="U1308" s="43"/>
      <c r="Z1308" s="44"/>
      <c r="AA1308" s="44"/>
      <c r="AB1308" s="436"/>
      <c r="AC1308" s="437"/>
      <c r="AD1308" s="300"/>
      <c r="AE1308" s="438"/>
      <c r="AF1308" s="438"/>
      <c r="AG1308" s="438"/>
      <c r="AH1308" s="439"/>
      <c r="AI1308" s="439"/>
      <c r="AJ1308" s="439"/>
      <c r="AK1308" s="439"/>
      <c r="BD1308" s="44"/>
    </row>
    <row r="1309" spans="1:56" ht="25.5" customHeight="1" x14ac:dyDescent="0.2">
      <c r="A1309" s="32" t="str">
        <f>IF(OR('Rote Liste'!$BC1309="H",'Rote Liste'!$BC1309="V"),"",J1309)</f>
        <v>nb</v>
      </c>
      <c r="B1309" s="48" t="str">
        <f t="shared" si="22"/>
        <v/>
      </c>
      <c r="C1309" s="49" t="s">
        <v>3186</v>
      </c>
      <c r="D1309" s="50"/>
      <c r="E1309" s="51"/>
      <c r="F1309" s="52"/>
      <c r="G1309" s="53"/>
      <c r="H1309" s="53"/>
      <c r="I1309" s="54"/>
      <c r="J1309" s="54" t="str">
        <f>INDEX(ESV!$D$1:$D$567,MATCH(IF(ISNA(INDEX(KLAV!$B$2:$B$10,MATCH(IF(ISBLANK($D1309)," ",$D1309),KLAV!$A$2:$A$10,0))+INDEX(KLAV!$B$13:$B$21,MATCH(IF(ISBLANK($E1309)," ",$E1309),KLAV!$A$13:$A$21,0))+INDEX(KLAV!$B$24:$B$30,MATCH(IF(ISBLANK($F1309)," ",$F1309),KLAV!$A$24:$A$30,0))),999,INDEX(KLAV!$B$2:$B$10,MATCH(IF(ISBLANK($D1309)," ",$D1309),KLAV!$A$2:$A$10,0))+INDEX(KLAV!$B$13:$B$21,MATCH(IF(ISBLANK($E1309)," ",$E1309),KLAV!$A$13:$A$21,0))+INDEX(KLAV!$B$24:$B$30,MATCH(IF(ISBLANK($F1309)," ",$F1309),KLAV!$A$24:$A$30,0))),ESV!$E$1:$E$567,))</f>
        <v>nb</v>
      </c>
      <c r="R1309" s="42"/>
      <c r="S1309" s="42"/>
      <c r="U1309" s="43"/>
      <c r="Z1309" s="44"/>
      <c r="AA1309" s="44"/>
      <c r="AB1309" s="436"/>
      <c r="AC1309" s="437"/>
      <c r="AD1309" s="300"/>
      <c r="AE1309" s="438"/>
      <c r="AF1309" s="438"/>
      <c r="AG1309" s="438"/>
      <c r="AH1309" s="439"/>
      <c r="AI1309" s="439"/>
      <c r="AJ1309" s="439"/>
      <c r="AK1309" s="439"/>
      <c r="BD1309" s="44"/>
    </row>
    <row r="1310" spans="1:56" ht="25.5" customHeight="1" x14ac:dyDescent="0.2">
      <c r="A1310" s="32" t="str">
        <f>IF(OR('Rote Liste'!$BC1310="H",'Rote Liste'!$BC1310="V"),"",J1310)</f>
        <v>nb</v>
      </c>
      <c r="B1310" s="48" t="str">
        <f t="shared" si="22"/>
        <v/>
      </c>
      <c r="C1310" s="49" t="s">
        <v>1344</v>
      </c>
      <c r="D1310" s="50"/>
      <c r="E1310" s="51"/>
      <c r="F1310" s="52"/>
      <c r="G1310" s="53"/>
      <c r="H1310" s="53"/>
      <c r="I1310" s="54"/>
      <c r="J1310" s="54" t="str">
        <f>INDEX(ESV!$D$1:$D$567,MATCH(IF(ISNA(INDEX(KLAV!$B$2:$B$10,MATCH(IF(ISBLANK($D1310)," ",$D1310),KLAV!$A$2:$A$10,0))+INDEX(KLAV!$B$13:$B$21,MATCH(IF(ISBLANK($E1310)," ",$E1310),KLAV!$A$13:$A$21,0))+INDEX(KLAV!$B$24:$B$30,MATCH(IF(ISBLANK($F1310)," ",$F1310),KLAV!$A$24:$A$30,0))),999,INDEX(KLAV!$B$2:$B$10,MATCH(IF(ISBLANK($D1310)," ",$D1310),KLAV!$A$2:$A$10,0))+INDEX(KLAV!$B$13:$B$21,MATCH(IF(ISBLANK($E1310)," ",$E1310),KLAV!$A$13:$A$21,0))+INDEX(KLAV!$B$24:$B$30,MATCH(IF(ISBLANK($F1310)," ",$F1310),KLAV!$A$24:$A$30,0))),ESV!$E$1:$E$567,))</f>
        <v>nb</v>
      </c>
      <c r="R1310" s="42"/>
      <c r="S1310" s="42"/>
      <c r="U1310" s="43"/>
      <c r="Z1310" s="44"/>
      <c r="AA1310" s="44"/>
      <c r="AB1310" s="436"/>
      <c r="AC1310" s="437"/>
      <c r="AD1310" s="300"/>
      <c r="AE1310" s="438"/>
      <c r="AF1310" s="438"/>
      <c r="AG1310" s="438"/>
      <c r="AH1310" s="439"/>
      <c r="AI1310" s="439"/>
      <c r="AJ1310" s="439"/>
      <c r="AK1310" s="439"/>
      <c r="BD1310" s="44"/>
    </row>
    <row r="1311" spans="1:56" ht="25.5" customHeight="1" x14ac:dyDescent="0.2">
      <c r="A1311" s="32" t="str">
        <f>IF(OR('Rote Liste'!$BC1311="H",'Rote Liste'!$BC1311="V"),"",J1311)</f>
        <v>nb</v>
      </c>
      <c r="B1311" s="48" t="str">
        <f t="shared" si="22"/>
        <v/>
      </c>
      <c r="C1311" s="49" t="s">
        <v>1345</v>
      </c>
      <c r="D1311" s="50"/>
      <c r="E1311" s="51"/>
      <c r="F1311" s="52"/>
      <c r="G1311" s="53"/>
      <c r="H1311" s="53"/>
      <c r="I1311" s="54"/>
      <c r="J1311" s="54" t="str">
        <f>INDEX(ESV!$D$1:$D$567,MATCH(IF(ISNA(INDEX(KLAV!$B$2:$B$10,MATCH(IF(ISBLANK($D1311)," ",$D1311),KLAV!$A$2:$A$10,0))+INDEX(KLAV!$B$13:$B$21,MATCH(IF(ISBLANK($E1311)," ",$E1311),KLAV!$A$13:$A$21,0))+INDEX(KLAV!$B$24:$B$30,MATCH(IF(ISBLANK($F1311)," ",$F1311),KLAV!$A$24:$A$30,0))),999,INDEX(KLAV!$B$2:$B$10,MATCH(IF(ISBLANK($D1311)," ",$D1311),KLAV!$A$2:$A$10,0))+INDEX(KLAV!$B$13:$B$21,MATCH(IF(ISBLANK($E1311)," ",$E1311),KLAV!$A$13:$A$21,0))+INDEX(KLAV!$B$24:$B$30,MATCH(IF(ISBLANK($F1311)," ",$F1311),KLAV!$A$24:$A$30,0))),ESV!$E$1:$E$567,))</f>
        <v>nb</v>
      </c>
      <c r="R1311" s="42"/>
      <c r="S1311" s="42"/>
      <c r="U1311" s="43"/>
      <c r="Z1311" s="44"/>
      <c r="AA1311" s="44"/>
      <c r="AB1311" s="436"/>
      <c r="AC1311" s="437"/>
      <c r="AD1311" s="300"/>
      <c r="AE1311" s="438"/>
      <c r="AF1311" s="438"/>
      <c r="AG1311" s="438"/>
      <c r="AH1311" s="439"/>
      <c r="AI1311" s="439"/>
      <c r="AJ1311" s="439"/>
      <c r="AK1311" s="439"/>
      <c r="BD1311" s="44"/>
    </row>
    <row r="1312" spans="1:56" ht="25.5" customHeight="1" x14ac:dyDescent="0.2">
      <c r="A1312" s="32" t="str">
        <f>IF(OR('Rote Liste'!$BC1312="H",'Rote Liste'!$BC1312="V"),"",J1312)</f>
        <v>nb</v>
      </c>
      <c r="B1312" s="48" t="str">
        <f t="shared" si="22"/>
        <v/>
      </c>
      <c r="C1312" s="49" t="s">
        <v>1346</v>
      </c>
      <c r="D1312" s="50"/>
      <c r="E1312" s="51"/>
      <c r="F1312" s="52"/>
      <c r="G1312" s="53"/>
      <c r="H1312" s="53"/>
      <c r="I1312" s="54"/>
      <c r="J1312" s="54" t="str">
        <f>INDEX(ESV!$D$1:$D$567,MATCH(IF(ISNA(INDEX(KLAV!$B$2:$B$10,MATCH(IF(ISBLANK($D1312)," ",$D1312),KLAV!$A$2:$A$10,0))+INDEX(KLAV!$B$13:$B$21,MATCH(IF(ISBLANK($E1312)," ",$E1312),KLAV!$A$13:$A$21,0))+INDEX(KLAV!$B$24:$B$30,MATCH(IF(ISBLANK($F1312)," ",$F1312),KLAV!$A$24:$A$30,0))),999,INDEX(KLAV!$B$2:$B$10,MATCH(IF(ISBLANK($D1312)," ",$D1312),KLAV!$A$2:$A$10,0))+INDEX(KLAV!$B$13:$B$21,MATCH(IF(ISBLANK($E1312)," ",$E1312),KLAV!$A$13:$A$21,0))+INDEX(KLAV!$B$24:$B$30,MATCH(IF(ISBLANK($F1312)," ",$F1312),KLAV!$A$24:$A$30,0))),ESV!$E$1:$E$567,))</f>
        <v>nb</v>
      </c>
      <c r="R1312" s="42"/>
      <c r="S1312" s="42"/>
      <c r="U1312" s="43"/>
      <c r="Z1312" s="44"/>
      <c r="AA1312" s="44"/>
      <c r="AB1312" s="436"/>
      <c r="AC1312" s="437"/>
      <c r="AD1312" s="300"/>
      <c r="AE1312" s="438"/>
      <c r="AF1312" s="438"/>
      <c r="AG1312" s="438"/>
      <c r="AH1312" s="439"/>
      <c r="AI1312" s="439"/>
      <c r="AJ1312" s="439"/>
      <c r="AK1312" s="439"/>
      <c r="BD1312" s="44"/>
    </row>
    <row r="1313" spans="1:56" ht="25.5" customHeight="1" x14ac:dyDescent="0.2">
      <c r="A1313" s="32" t="str">
        <f>IF(OR('Rote Liste'!$BC1313="H",'Rote Liste'!$BC1313="V"),"",J1313)</f>
        <v>nb</v>
      </c>
      <c r="B1313" s="48" t="str">
        <f t="shared" si="22"/>
        <v/>
      </c>
      <c r="C1313" s="49" t="s">
        <v>3114</v>
      </c>
      <c r="D1313" s="50"/>
      <c r="E1313" s="51"/>
      <c r="F1313" s="52"/>
      <c r="G1313" s="53"/>
      <c r="H1313" s="53"/>
      <c r="I1313" s="54"/>
      <c r="J1313" s="54" t="str">
        <f>INDEX(ESV!$D$1:$D$567,MATCH(IF(ISNA(INDEX(KLAV!$B$2:$B$10,MATCH(IF(ISBLANK($D1313)," ",$D1313),KLAV!$A$2:$A$10,0))+INDEX(KLAV!$B$13:$B$21,MATCH(IF(ISBLANK($E1313)," ",$E1313),KLAV!$A$13:$A$21,0))+INDEX(KLAV!$B$24:$B$30,MATCH(IF(ISBLANK($F1313)," ",$F1313),KLAV!$A$24:$A$30,0))),999,INDEX(KLAV!$B$2:$B$10,MATCH(IF(ISBLANK($D1313)," ",$D1313),KLAV!$A$2:$A$10,0))+INDEX(KLAV!$B$13:$B$21,MATCH(IF(ISBLANK($E1313)," ",$E1313),KLAV!$A$13:$A$21,0))+INDEX(KLAV!$B$24:$B$30,MATCH(IF(ISBLANK($F1313)," ",$F1313),KLAV!$A$24:$A$30,0))),ESV!$E$1:$E$567,))</f>
        <v>nb</v>
      </c>
      <c r="R1313" s="42"/>
      <c r="S1313" s="42"/>
      <c r="U1313" s="43"/>
      <c r="Z1313" s="44"/>
      <c r="AA1313" s="44"/>
      <c r="AB1313" s="436"/>
      <c r="AC1313" s="437"/>
      <c r="AD1313" s="300"/>
      <c r="AE1313" s="438"/>
      <c r="AF1313" s="438"/>
      <c r="AG1313" s="438"/>
      <c r="AH1313" s="439"/>
      <c r="AI1313" s="439"/>
      <c r="AJ1313" s="439"/>
      <c r="AK1313" s="439"/>
      <c r="BD1313" s="44"/>
    </row>
    <row r="1314" spans="1:56" ht="25.5" customHeight="1" x14ac:dyDescent="0.2">
      <c r="A1314" s="32" t="str">
        <f>IF(OR('Rote Liste'!$BC1314="H",'Rote Liste'!$BC1314="V"),"",J1314)</f>
        <v>nb</v>
      </c>
      <c r="B1314" s="48" t="str">
        <f t="shared" si="22"/>
        <v/>
      </c>
      <c r="C1314" s="49" t="s">
        <v>3218</v>
      </c>
      <c r="D1314" s="50"/>
      <c r="E1314" s="51"/>
      <c r="F1314" s="52"/>
      <c r="G1314" s="53"/>
      <c r="H1314" s="53"/>
      <c r="I1314" s="54"/>
      <c r="J1314" s="54" t="str">
        <f>INDEX(ESV!$D$1:$D$567,MATCH(IF(ISNA(INDEX(KLAV!$B$2:$B$10,MATCH(IF(ISBLANK($D1314)," ",$D1314),KLAV!$A$2:$A$10,0))+INDEX(KLAV!$B$13:$B$21,MATCH(IF(ISBLANK($E1314)," ",$E1314),KLAV!$A$13:$A$21,0))+INDEX(KLAV!$B$24:$B$30,MATCH(IF(ISBLANK($F1314)," ",$F1314),KLAV!$A$24:$A$30,0))),999,INDEX(KLAV!$B$2:$B$10,MATCH(IF(ISBLANK($D1314)," ",$D1314),KLAV!$A$2:$A$10,0))+INDEX(KLAV!$B$13:$B$21,MATCH(IF(ISBLANK($E1314)," ",$E1314),KLAV!$A$13:$A$21,0))+INDEX(KLAV!$B$24:$B$30,MATCH(IF(ISBLANK($F1314)," ",$F1314),KLAV!$A$24:$A$30,0))),ESV!$E$1:$E$567,))</f>
        <v>nb</v>
      </c>
      <c r="R1314" s="42"/>
      <c r="S1314" s="42"/>
      <c r="U1314" s="43"/>
      <c r="Z1314" s="44"/>
      <c r="AA1314" s="44"/>
      <c r="AB1314" s="436"/>
      <c r="AC1314" s="437"/>
      <c r="AD1314" s="300"/>
      <c r="AE1314" s="438"/>
      <c r="AF1314" s="438"/>
      <c r="AG1314" s="438"/>
      <c r="AH1314" s="439"/>
      <c r="AI1314" s="439"/>
      <c r="AJ1314" s="439"/>
      <c r="AK1314" s="439"/>
      <c r="BD1314" s="44"/>
    </row>
    <row r="1315" spans="1:56" ht="25.5" customHeight="1" x14ac:dyDescent="0.2">
      <c r="A1315" s="32" t="str">
        <f>IF(OR('Rote Liste'!$BC1315="H",'Rote Liste'!$BC1315="V"),"",J1315)</f>
        <v>nb</v>
      </c>
      <c r="B1315" s="48" t="str">
        <f t="shared" si="22"/>
        <v/>
      </c>
      <c r="C1315" s="49" t="s">
        <v>1347</v>
      </c>
      <c r="D1315" s="50"/>
      <c r="E1315" s="51"/>
      <c r="F1315" s="52"/>
      <c r="G1315" s="53"/>
      <c r="H1315" s="53"/>
      <c r="I1315" s="54"/>
      <c r="J1315" s="54" t="str">
        <f>INDEX(ESV!$D$1:$D$567,MATCH(IF(ISNA(INDEX(KLAV!$B$2:$B$10,MATCH(IF(ISBLANK($D1315)," ",$D1315),KLAV!$A$2:$A$10,0))+INDEX(KLAV!$B$13:$B$21,MATCH(IF(ISBLANK($E1315)," ",$E1315),KLAV!$A$13:$A$21,0))+INDEX(KLAV!$B$24:$B$30,MATCH(IF(ISBLANK($F1315)," ",$F1315),KLAV!$A$24:$A$30,0))),999,INDEX(KLAV!$B$2:$B$10,MATCH(IF(ISBLANK($D1315)," ",$D1315),KLAV!$A$2:$A$10,0))+INDEX(KLAV!$B$13:$B$21,MATCH(IF(ISBLANK($E1315)," ",$E1315),KLAV!$A$13:$A$21,0))+INDEX(KLAV!$B$24:$B$30,MATCH(IF(ISBLANK($F1315)," ",$F1315),KLAV!$A$24:$A$30,0))),ESV!$E$1:$E$567,))</f>
        <v>nb</v>
      </c>
      <c r="R1315" s="42"/>
      <c r="S1315" s="42"/>
      <c r="U1315" s="43"/>
      <c r="Z1315" s="44"/>
      <c r="AA1315" s="44"/>
      <c r="AB1315" s="436"/>
      <c r="AC1315" s="437"/>
      <c r="AD1315" s="300"/>
      <c r="AE1315" s="438"/>
      <c r="AF1315" s="438"/>
      <c r="AG1315" s="438"/>
      <c r="AH1315" s="439"/>
      <c r="AI1315" s="439"/>
      <c r="AJ1315" s="439"/>
      <c r="AK1315" s="439"/>
      <c r="BD1315" s="44"/>
    </row>
    <row r="1316" spans="1:56" ht="25.5" customHeight="1" x14ac:dyDescent="0.2">
      <c r="A1316" s="32" t="str">
        <f>IF(OR('Rote Liste'!$BC1316="H",'Rote Liste'!$BC1316="V"),"",J1316)</f>
        <v>nb</v>
      </c>
      <c r="B1316" s="48" t="str">
        <f t="shared" si="22"/>
        <v/>
      </c>
      <c r="C1316" s="49" t="s">
        <v>1348</v>
      </c>
      <c r="D1316" s="50"/>
      <c r="E1316" s="51"/>
      <c r="F1316" s="52"/>
      <c r="G1316" s="53"/>
      <c r="H1316" s="53"/>
      <c r="I1316" s="54"/>
      <c r="J1316" s="54" t="str">
        <f>INDEX(ESV!$D$1:$D$567,MATCH(IF(ISNA(INDEX(KLAV!$B$2:$B$10,MATCH(IF(ISBLANK($D1316)," ",$D1316),KLAV!$A$2:$A$10,0))+INDEX(KLAV!$B$13:$B$21,MATCH(IF(ISBLANK($E1316)," ",$E1316),KLAV!$A$13:$A$21,0))+INDEX(KLAV!$B$24:$B$30,MATCH(IF(ISBLANK($F1316)," ",$F1316),KLAV!$A$24:$A$30,0))),999,INDEX(KLAV!$B$2:$B$10,MATCH(IF(ISBLANK($D1316)," ",$D1316),KLAV!$A$2:$A$10,0))+INDEX(KLAV!$B$13:$B$21,MATCH(IF(ISBLANK($E1316)," ",$E1316),KLAV!$A$13:$A$21,0))+INDEX(KLAV!$B$24:$B$30,MATCH(IF(ISBLANK($F1316)," ",$F1316),KLAV!$A$24:$A$30,0))),ESV!$E$1:$E$567,))</f>
        <v>nb</v>
      </c>
      <c r="R1316" s="42"/>
      <c r="S1316" s="42"/>
      <c r="U1316" s="43"/>
      <c r="Z1316" s="44"/>
      <c r="AA1316" s="44"/>
      <c r="AB1316" s="436"/>
      <c r="AC1316" s="437"/>
      <c r="AD1316" s="300"/>
      <c r="AE1316" s="438"/>
      <c r="AF1316" s="438"/>
      <c r="AG1316" s="438"/>
      <c r="AH1316" s="439"/>
      <c r="AI1316" s="439"/>
      <c r="AJ1316" s="439"/>
      <c r="AK1316" s="439"/>
      <c r="BD1316" s="44"/>
    </row>
    <row r="1317" spans="1:56" ht="25.5" customHeight="1" x14ac:dyDescent="0.2">
      <c r="A1317" s="32" t="str">
        <f>IF(OR('Rote Liste'!$BC1317="H",'Rote Liste'!$BC1317="V"),"",J1317)</f>
        <v>nb</v>
      </c>
      <c r="B1317" s="48" t="str">
        <f t="shared" si="22"/>
        <v/>
      </c>
      <c r="C1317" s="49" t="s">
        <v>1349</v>
      </c>
      <c r="D1317" s="50"/>
      <c r="E1317" s="51"/>
      <c r="F1317" s="52"/>
      <c r="G1317" s="53"/>
      <c r="H1317" s="53"/>
      <c r="I1317" s="54"/>
      <c r="J1317" s="54" t="str">
        <f>INDEX(ESV!$D$1:$D$567,MATCH(IF(ISNA(INDEX(KLAV!$B$2:$B$10,MATCH(IF(ISBLANK($D1317)," ",$D1317),KLAV!$A$2:$A$10,0))+INDEX(KLAV!$B$13:$B$21,MATCH(IF(ISBLANK($E1317)," ",$E1317),KLAV!$A$13:$A$21,0))+INDEX(KLAV!$B$24:$B$30,MATCH(IF(ISBLANK($F1317)," ",$F1317),KLAV!$A$24:$A$30,0))),999,INDEX(KLAV!$B$2:$B$10,MATCH(IF(ISBLANK($D1317)," ",$D1317),KLAV!$A$2:$A$10,0))+INDEX(KLAV!$B$13:$B$21,MATCH(IF(ISBLANK($E1317)," ",$E1317),KLAV!$A$13:$A$21,0))+INDEX(KLAV!$B$24:$B$30,MATCH(IF(ISBLANK($F1317)," ",$F1317),KLAV!$A$24:$A$30,0))),ESV!$E$1:$E$567,))</f>
        <v>nb</v>
      </c>
      <c r="R1317" s="42"/>
      <c r="S1317" s="42"/>
      <c r="U1317" s="43"/>
      <c r="Z1317" s="44"/>
      <c r="AA1317" s="44"/>
      <c r="AB1317" s="436"/>
      <c r="AC1317" s="437"/>
      <c r="AD1317" s="300"/>
      <c r="AE1317" s="438"/>
      <c r="AF1317" s="438"/>
      <c r="AG1317" s="438"/>
      <c r="AH1317" s="439"/>
      <c r="AI1317" s="439"/>
      <c r="AJ1317" s="439"/>
      <c r="AK1317" s="439"/>
      <c r="BD1317" s="44"/>
    </row>
    <row r="1318" spans="1:56" ht="25.5" customHeight="1" x14ac:dyDescent="0.2">
      <c r="A1318" s="32" t="str">
        <f>IF(OR('Rote Liste'!$BC1318="H",'Rote Liste'!$BC1318="V"),"",J1318)</f>
        <v>nb</v>
      </c>
      <c r="B1318" s="48" t="str">
        <f t="shared" si="22"/>
        <v/>
      </c>
      <c r="C1318" s="49" t="s">
        <v>1350</v>
      </c>
      <c r="D1318" s="50"/>
      <c r="E1318" s="51"/>
      <c r="F1318" s="52"/>
      <c r="G1318" s="53"/>
      <c r="H1318" s="53"/>
      <c r="I1318" s="54"/>
      <c r="J1318" s="54" t="str">
        <f>INDEX(ESV!$D$1:$D$567,MATCH(IF(ISNA(INDEX(KLAV!$B$2:$B$10,MATCH(IF(ISBLANK($D1318)," ",$D1318),KLAV!$A$2:$A$10,0))+INDEX(KLAV!$B$13:$B$21,MATCH(IF(ISBLANK($E1318)," ",$E1318),KLAV!$A$13:$A$21,0))+INDEX(KLAV!$B$24:$B$30,MATCH(IF(ISBLANK($F1318)," ",$F1318),KLAV!$A$24:$A$30,0))),999,INDEX(KLAV!$B$2:$B$10,MATCH(IF(ISBLANK($D1318)," ",$D1318),KLAV!$A$2:$A$10,0))+INDEX(KLAV!$B$13:$B$21,MATCH(IF(ISBLANK($E1318)," ",$E1318),KLAV!$A$13:$A$21,0))+INDEX(KLAV!$B$24:$B$30,MATCH(IF(ISBLANK($F1318)," ",$F1318),KLAV!$A$24:$A$30,0))),ESV!$E$1:$E$567,))</f>
        <v>nb</v>
      </c>
      <c r="R1318" s="42"/>
      <c r="S1318" s="42"/>
      <c r="U1318" s="43"/>
      <c r="Z1318" s="44"/>
      <c r="AA1318" s="44"/>
      <c r="AB1318" s="436"/>
      <c r="AC1318" s="437"/>
      <c r="AD1318" s="300"/>
      <c r="AE1318" s="438"/>
      <c r="AF1318" s="438"/>
      <c r="AG1318" s="438"/>
      <c r="AH1318" s="439"/>
      <c r="AI1318" s="439"/>
      <c r="AJ1318" s="439"/>
      <c r="AK1318" s="439"/>
      <c r="BD1318" s="44"/>
    </row>
    <row r="1319" spans="1:56" ht="25.5" customHeight="1" x14ac:dyDescent="0.2">
      <c r="A1319" s="32" t="str">
        <f>IF(OR('Rote Liste'!$BC1319="H",'Rote Liste'!$BC1319="V"),"",J1319)</f>
        <v>nb</v>
      </c>
      <c r="B1319" s="48" t="str">
        <f t="shared" si="22"/>
        <v/>
      </c>
      <c r="C1319" s="49" t="s">
        <v>1351</v>
      </c>
      <c r="D1319" s="50"/>
      <c r="E1319" s="51"/>
      <c r="F1319" s="52"/>
      <c r="G1319" s="53"/>
      <c r="H1319" s="53"/>
      <c r="I1319" s="54"/>
      <c r="J1319" s="54" t="str">
        <f>INDEX(ESV!$D$1:$D$567,MATCH(IF(ISNA(INDEX(KLAV!$B$2:$B$10,MATCH(IF(ISBLANK($D1319)," ",$D1319),KLAV!$A$2:$A$10,0))+INDEX(KLAV!$B$13:$B$21,MATCH(IF(ISBLANK($E1319)," ",$E1319),KLAV!$A$13:$A$21,0))+INDEX(KLAV!$B$24:$B$30,MATCH(IF(ISBLANK($F1319)," ",$F1319),KLAV!$A$24:$A$30,0))),999,INDEX(KLAV!$B$2:$B$10,MATCH(IF(ISBLANK($D1319)," ",$D1319),KLAV!$A$2:$A$10,0))+INDEX(KLAV!$B$13:$B$21,MATCH(IF(ISBLANK($E1319)," ",$E1319),KLAV!$A$13:$A$21,0))+INDEX(KLAV!$B$24:$B$30,MATCH(IF(ISBLANK($F1319)," ",$F1319),KLAV!$A$24:$A$30,0))),ESV!$E$1:$E$567,))</f>
        <v>nb</v>
      </c>
      <c r="R1319" s="42"/>
      <c r="S1319" s="42"/>
      <c r="U1319" s="43"/>
      <c r="Z1319" s="44"/>
      <c r="AA1319" s="44"/>
      <c r="AB1319" s="436"/>
      <c r="AC1319" s="437"/>
      <c r="AD1319" s="300"/>
      <c r="AE1319" s="438"/>
      <c r="AF1319" s="438"/>
      <c r="AG1319" s="438"/>
      <c r="AH1319" s="439"/>
      <c r="AI1319" s="439"/>
      <c r="AJ1319" s="439"/>
      <c r="AK1319" s="439"/>
      <c r="BD1319" s="44"/>
    </row>
    <row r="1320" spans="1:56" ht="25.5" customHeight="1" x14ac:dyDescent="0.2">
      <c r="A1320" s="32" t="str">
        <f>IF(OR('Rote Liste'!$BC1320="H",'Rote Liste'!$BC1320="V"),"",J1320)</f>
        <v>nb</v>
      </c>
      <c r="B1320" s="48" t="str">
        <f t="shared" si="22"/>
        <v/>
      </c>
      <c r="C1320" s="49" t="s">
        <v>1352</v>
      </c>
      <c r="D1320" s="50"/>
      <c r="E1320" s="51"/>
      <c r="F1320" s="52"/>
      <c r="G1320" s="53"/>
      <c r="H1320" s="53"/>
      <c r="I1320" s="54"/>
      <c r="J1320" s="54" t="str">
        <f>INDEX(ESV!$D$1:$D$567,MATCH(IF(ISNA(INDEX(KLAV!$B$2:$B$10,MATCH(IF(ISBLANK($D1320)," ",$D1320),KLAV!$A$2:$A$10,0))+INDEX(KLAV!$B$13:$B$21,MATCH(IF(ISBLANK($E1320)," ",$E1320),KLAV!$A$13:$A$21,0))+INDEX(KLAV!$B$24:$B$30,MATCH(IF(ISBLANK($F1320)," ",$F1320),KLAV!$A$24:$A$30,0))),999,INDEX(KLAV!$B$2:$B$10,MATCH(IF(ISBLANK($D1320)," ",$D1320),KLAV!$A$2:$A$10,0))+INDEX(KLAV!$B$13:$B$21,MATCH(IF(ISBLANK($E1320)," ",$E1320),KLAV!$A$13:$A$21,0))+INDEX(KLAV!$B$24:$B$30,MATCH(IF(ISBLANK($F1320)," ",$F1320),KLAV!$A$24:$A$30,0))),ESV!$E$1:$E$567,))</f>
        <v>nb</v>
      </c>
      <c r="R1320" s="42"/>
      <c r="S1320" s="42"/>
      <c r="U1320" s="43"/>
      <c r="Z1320" s="44"/>
      <c r="AA1320" s="44"/>
      <c r="AB1320" s="436"/>
      <c r="AC1320" s="437"/>
      <c r="AD1320" s="300"/>
      <c r="AE1320" s="438"/>
      <c r="AF1320" s="438"/>
      <c r="AG1320" s="438"/>
      <c r="AH1320" s="439"/>
      <c r="AI1320" s="439"/>
      <c r="AJ1320" s="439"/>
      <c r="AK1320" s="439"/>
      <c r="BD1320" s="44"/>
    </row>
    <row r="1321" spans="1:56" ht="25.5" customHeight="1" x14ac:dyDescent="0.2">
      <c r="A1321" s="32" t="str">
        <f>IF(OR('Rote Liste'!$BC1321="H",'Rote Liste'!$BC1321="V"),"",J1321)</f>
        <v>nb</v>
      </c>
      <c r="B1321" s="48" t="str">
        <f t="shared" si="22"/>
        <v/>
      </c>
      <c r="C1321" s="49" t="s">
        <v>1353</v>
      </c>
      <c r="D1321" s="50"/>
      <c r="E1321" s="51"/>
      <c r="F1321" s="52"/>
      <c r="G1321" s="53"/>
      <c r="H1321" s="53"/>
      <c r="I1321" s="54"/>
      <c r="J1321" s="54" t="str">
        <f>INDEX(ESV!$D$1:$D$567,MATCH(IF(ISNA(INDEX(KLAV!$B$2:$B$10,MATCH(IF(ISBLANK($D1321)," ",$D1321),KLAV!$A$2:$A$10,0))+INDEX(KLAV!$B$13:$B$21,MATCH(IF(ISBLANK($E1321)," ",$E1321),KLAV!$A$13:$A$21,0))+INDEX(KLAV!$B$24:$B$30,MATCH(IF(ISBLANK($F1321)," ",$F1321),KLAV!$A$24:$A$30,0))),999,INDEX(KLAV!$B$2:$B$10,MATCH(IF(ISBLANK($D1321)," ",$D1321),KLAV!$A$2:$A$10,0))+INDEX(KLAV!$B$13:$B$21,MATCH(IF(ISBLANK($E1321)," ",$E1321),KLAV!$A$13:$A$21,0))+INDEX(KLAV!$B$24:$B$30,MATCH(IF(ISBLANK($F1321)," ",$F1321),KLAV!$A$24:$A$30,0))),ESV!$E$1:$E$567,))</f>
        <v>nb</v>
      </c>
      <c r="R1321" s="42"/>
      <c r="S1321" s="42"/>
      <c r="U1321" s="43"/>
      <c r="Z1321" s="44"/>
      <c r="AA1321" s="44"/>
      <c r="AB1321" s="436"/>
      <c r="AC1321" s="437"/>
      <c r="AD1321" s="300"/>
      <c r="AE1321" s="438"/>
      <c r="AF1321" s="438"/>
      <c r="AG1321" s="438"/>
      <c r="AH1321" s="439"/>
      <c r="AI1321" s="439"/>
      <c r="AJ1321" s="439"/>
      <c r="AK1321" s="439"/>
      <c r="BD1321" s="44"/>
    </row>
    <row r="1322" spans="1:56" ht="25.5" customHeight="1" x14ac:dyDescent="0.2">
      <c r="A1322" s="32" t="str">
        <f>IF(OR('Rote Liste'!$BC1322="H",'Rote Liste'!$BC1322="V"),"",J1322)</f>
        <v>nb</v>
      </c>
      <c r="B1322" s="48" t="str">
        <f t="shared" si="22"/>
        <v/>
      </c>
      <c r="C1322" s="49" t="s">
        <v>1354</v>
      </c>
      <c r="D1322" s="50"/>
      <c r="E1322" s="51"/>
      <c r="F1322" s="52"/>
      <c r="G1322" s="53"/>
      <c r="H1322" s="53"/>
      <c r="I1322" s="54"/>
      <c r="J1322" s="54" t="str">
        <f>INDEX(ESV!$D$1:$D$567,MATCH(IF(ISNA(INDEX(KLAV!$B$2:$B$10,MATCH(IF(ISBLANK($D1322)," ",$D1322),KLAV!$A$2:$A$10,0))+INDEX(KLAV!$B$13:$B$21,MATCH(IF(ISBLANK($E1322)," ",$E1322),KLAV!$A$13:$A$21,0))+INDEX(KLAV!$B$24:$B$30,MATCH(IF(ISBLANK($F1322)," ",$F1322),KLAV!$A$24:$A$30,0))),999,INDEX(KLAV!$B$2:$B$10,MATCH(IF(ISBLANK($D1322)," ",$D1322),KLAV!$A$2:$A$10,0))+INDEX(KLAV!$B$13:$B$21,MATCH(IF(ISBLANK($E1322)," ",$E1322),KLAV!$A$13:$A$21,0))+INDEX(KLAV!$B$24:$B$30,MATCH(IF(ISBLANK($F1322)," ",$F1322),KLAV!$A$24:$A$30,0))),ESV!$E$1:$E$567,))</f>
        <v>nb</v>
      </c>
      <c r="R1322" s="42"/>
      <c r="S1322" s="42"/>
      <c r="U1322" s="43"/>
      <c r="Z1322" s="44"/>
      <c r="AA1322" s="44"/>
      <c r="AB1322" s="436"/>
      <c r="AC1322" s="437"/>
      <c r="AD1322" s="300"/>
      <c r="AE1322" s="438"/>
      <c r="AF1322" s="438"/>
      <c r="AG1322" s="438"/>
      <c r="AH1322" s="439"/>
      <c r="AI1322" s="439"/>
      <c r="AJ1322" s="439"/>
      <c r="AK1322" s="439"/>
      <c r="BD1322" s="44"/>
    </row>
    <row r="1323" spans="1:56" ht="25.5" customHeight="1" x14ac:dyDescent="0.2">
      <c r="A1323" s="32" t="str">
        <f>IF(OR('Rote Liste'!$BC1323="H",'Rote Liste'!$BC1323="V"),"",J1323)</f>
        <v>nb</v>
      </c>
      <c r="B1323" s="48" t="str">
        <f t="shared" si="22"/>
        <v/>
      </c>
      <c r="C1323" s="49" t="s">
        <v>1355</v>
      </c>
      <c r="D1323" s="50"/>
      <c r="E1323" s="51"/>
      <c r="F1323" s="52"/>
      <c r="G1323" s="53"/>
      <c r="H1323" s="53"/>
      <c r="I1323" s="54"/>
      <c r="J1323" s="54" t="str">
        <f>INDEX(ESV!$D$1:$D$567,MATCH(IF(ISNA(INDEX(KLAV!$B$2:$B$10,MATCH(IF(ISBLANK($D1323)," ",$D1323),KLAV!$A$2:$A$10,0))+INDEX(KLAV!$B$13:$B$21,MATCH(IF(ISBLANK($E1323)," ",$E1323),KLAV!$A$13:$A$21,0))+INDEX(KLAV!$B$24:$B$30,MATCH(IF(ISBLANK($F1323)," ",$F1323),KLAV!$A$24:$A$30,0))),999,INDEX(KLAV!$B$2:$B$10,MATCH(IF(ISBLANK($D1323)," ",$D1323),KLAV!$A$2:$A$10,0))+INDEX(KLAV!$B$13:$B$21,MATCH(IF(ISBLANK($E1323)," ",$E1323),KLAV!$A$13:$A$21,0))+INDEX(KLAV!$B$24:$B$30,MATCH(IF(ISBLANK($F1323)," ",$F1323),KLAV!$A$24:$A$30,0))),ESV!$E$1:$E$567,))</f>
        <v>nb</v>
      </c>
      <c r="R1323" s="42"/>
      <c r="S1323" s="42"/>
      <c r="U1323" s="43"/>
      <c r="Z1323" s="44"/>
      <c r="AA1323" s="44"/>
      <c r="AB1323" s="436"/>
      <c r="AC1323" s="437"/>
      <c r="AD1323" s="300"/>
      <c r="AE1323" s="438"/>
      <c r="AF1323" s="438"/>
      <c r="AG1323" s="438"/>
      <c r="AH1323" s="439"/>
      <c r="AI1323" s="439"/>
      <c r="AJ1323" s="439"/>
      <c r="AK1323" s="439"/>
      <c r="BD1323" s="44"/>
    </row>
    <row r="1324" spans="1:56" ht="25.5" customHeight="1" x14ac:dyDescent="0.2">
      <c r="A1324" s="32" t="str">
        <f>IF(OR('Rote Liste'!$BC1324="H",'Rote Liste'!$BC1324="V"),"",J1324)</f>
        <v>nb</v>
      </c>
      <c r="B1324" s="48" t="str">
        <f t="shared" si="22"/>
        <v/>
      </c>
      <c r="C1324" s="49" t="s">
        <v>1356</v>
      </c>
      <c r="D1324" s="50"/>
      <c r="E1324" s="51"/>
      <c r="F1324" s="52"/>
      <c r="G1324" s="53"/>
      <c r="H1324" s="53"/>
      <c r="I1324" s="54"/>
      <c r="J1324" s="54" t="str">
        <f>INDEX(ESV!$D$1:$D$567,MATCH(IF(ISNA(INDEX(KLAV!$B$2:$B$10,MATCH(IF(ISBLANK($D1324)," ",$D1324),KLAV!$A$2:$A$10,0))+INDEX(KLAV!$B$13:$B$21,MATCH(IF(ISBLANK($E1324)," ",$E1324),KLAV!$A$13:$A$21,0))+INDEX(KLAV!$B$24:$B$30,MATCH(IF(ISBLANK($F1324)," ",$F1324),KLAV!$A$24:$A$30,0))),999,INDEX(KLAV!$B$2:$B$10,MATCH(IF(ISBLANK($D1324)," ",$D1324),KLAV!$A$2:$A$10,0))+INDEX(KLAV!$B$13:$B$21,MATCH(IF(ISBLANK($E1324)," ",$E1324),KLAV!$A$13:$A$21,0))+INDEX(KLAV!$B$24:$B$30,MATCH(IF(ISBLANK($F1324)," ",$F1324),KLAV!$A$24:$A$30,0))),ESV!$E$1:$E$567,))</f>
        <v>nb</v>
      </c>
      <c r="R1324" s="42"/>
      <c r="S1324" s="42"/>
      <c r="U1324" s="43"/>
      <c r="Z1324" s="44"/>
      <c r="AA1324" s="44"/>
      <c r="AB1324" s="436"/>
      <c r="AC1324" s="437"/>
      <c r="AD1324" s="300"/>
      <c r="AE1324" s="438"/>
      <c r="AF1324" s="438"/>
      <c r="AG1324" s="438"/>
      <c r="AH1324" s="439"/>
      <c r="AI1324" s="439"/>
      <c r="AJ1324" s="439"/>
      <c r="AK1324" s="439"/>
      <c r="BD1324" s="44"/>
    </row>
    <row r="1325" spans="1:56" ht="25.5" customHeight="1" x14ac:dyDescent="0.2">
      <c r="A1325" s="32" t="str">
        <f>IF(OR('Rote Liste'!$BC1325="H",'Rote Liste'!$BC1325="V"),"",J1325)</f>
        <v>nb</v>
      </c>
      <c r="B1325" s="48" t="str">
        <f t="shared" si="22"/>
        <v/>
      </c>
      <c r="C1325" s="49" t="s">
        <v>1357</v>
      </c>
      <c r="D1325" s="50"/>
      <c r="E1325" s="51"/>
      <c r="F1325" s="52"/>
      <c r="G1325" s="53"/>
      <c r="H1325" s="53"/>
      <c r="I1325" s="54"/>
      <c r="J1325" s="54" t="str">
        <f>INDEX(ESV!$D$1:$D$567,MATCH(IF(ISNA(INDEX(KLAV!$B$2:$B$10,MATCH(IF(ISBLANK($D1325)," ",$D1325),KLAV!$A$2:$A$10,0))+INDEX(KLAV!$B$13:$B$21,MATCH(IF(ISBLANK($E1325)," ",$E1325),KLAV!$A$13:$A$21,0))+INDEX(KLAV!$B$24:$B$30,MATCH(IF(ISBLANK($F1325)," ",$F1325),KLAV!$A$24:$A$30,0))),999,INDEX(KLAV!$B$2:$B$10,MATCH(IF(ISBLANK($D1325)," ",$D1325),KLAV!$A$2:$A$10,0))+INDEX(KLAV!$B$13:$B$21,MATCH(IF(ISBLANK($E1325)," ",$E1325),KLAV!$A$13:$A$21,0))+INDEX(KLAV!$B$24:$B$30,MATCH(IF(ISBLANK($F1325)," ",$F1325),KLAV!$A$24:$A$30,0))),ESV!$E$1:$E$567,))</f>
        <v>nb</v>
      </c>
      <c r="R1325" s="42"/>
      <c r="S1325" s="42"/>
      <c r="U1325" s="43"/>
      <c r="Z1325" s="44"/>
      <c r="AA1325" s="44"/>
      <c r="AB1325" s="436"/>
      <c r="AC1325" s="437"/>
      <c r="AD1325" s="300"/>
      <c r="AE1325" s="438"/>
      <c r="AF1325" s="438"/>
      <c r="AG1325" s="438"/>
      <c r="AH1325" s="439"/>
      <c r="AI1325" s="439"/>
      <c r="AJ1325" s="439"/>
      <c r="AK1325" s="439"/>
      <c r="BD1325" s="44"/>
    </row>
    <row r="1326" spans="1:56" ht="25.5" customHeight="1" x14ac:dyDescent="0.2">
      <c r="A1326" s="32" t="str">
        <f>IF(OR('Rote Liste'!$BC1326="H",'Rote Liste'!$BC1326="V"),"",J1326)</f>
        <v>nb</v>
      </c>
      <c r="B1326" s="48" t="str">
        <f t="shared" si="22"/>
        <v/>
      </c>
      <c r="C1326" s="49" t="s">
        <v>1358</v>
      </c>
      <c r="D1326" s="50"/>
      <c r="E1326" s="51"/>
      <c r="F1326" s="52"/>
      <c r="G1326" s="53"/>
      <c r="H1326" s="53"/>
      <c r="I1326" s="54"/>
      <c r="J1326" s="54" t="str">
        <f>INDEX(ESV!$D$1:$D$567,MATCH(IF(ISNA(INDEX(KLAV!$B$2:$B$10,MATCH(IF(ISBLANK($D1326)," ",$D1326),KLAV!$A$2:$A$10,0))+INDEX(KLAV!$B$13:$B$21,MATCH(IF(ISBLANK($E1326)," ",$E1326),KLAV!$A$13:$A$21,0))+INDEX(KLAV!$B$24:$B$30,MATCH(IF(ISBLANK($F1326)," ",$F1326),KLAV!$A$24:$A$30,0))),999,INDEX(KLAV!$B$2:$B$10,MATCH(IF(ISBLANK($D1326)," ",$D1326),KLAV!$A$2:$A$10,0))+INDEX(KLAV!$B$13:$B$21,MATCH(IF(ISBLANK($E1326)," ",$E1326),KLAV!$A$13:$A$21,0))+INDEX(KLAV!$B$24:$B$30,MATCH(IF(ISBLANK($F1326)," ",$F1326),KLAV!$A$24:$A$30,0))),ESV!$E$1:$E$567,))</f>
        <v>nb</v>
      </c>
      <c r="R1326" s="42"/>
      <c r="S1326" s="42"/>
      <c r="U1326" s="43"/>
      <c r="Z1326" s="44"/>
      <c r="AA1326" s="44"/>
      <c r="AB1326" s="436"/>
      <c r="AC1326" s="437"/>
      <c r="AD1326" s="300"/>
      <c r="AE1326" s="438"/>
      <c r="AF1326" s="438"/>
      <c r="AG1326" s="438"/>
      <c r="AH1326" s="439"/>
      <c r="AI1326" s="439"/>
      <c r="AJ1326" s="439"/>
      <c r="AK1326" s="439"/>
      <c r="BD1326" s="44"/>
    </row>
    <row r="1327" spans="1:56" ht="25.5" customHeight="1" x14ac:dyDescent="0.2">
      <c r="A1327" s="32" t="str">
        <f>IF(OR('Rote Liste'!$BC1327="H",'Rote Liste'!$BC1327="V"),"",J1327)</f>
        <v>nb</v>
      </c>
      <c r="B1327" s="48" t="str">
        <f t="shared" si="22"/>
        <v/>
      </c>
      <c r="C1327" s="49" t="s">
        <v>1359</v>
      </c>
      <c r="D1327" s="50"/>
      <c r="E1327" s="51"/>
      <c r="F1327" s="52"/>
      <c r="G1327" s="53"/>
      <c r="H1327" s="53"/>
      <c r="I1327" s="54"/>
      <c r="J1327" s="54" t="str">
        <f>INDEX(ESV!$D$1:$D$567,MATCH(IF(ISNA(INDEX(KLAV!$B$2:$B$10,MATCH(IF(ISBLANK($D1327)," ",$D1327),KLAV!$A$2:$A$10,0))+INDEX(KLAV!$B$13:$B$21,MATCH(IF(ISBLANK($E1327)," ",$E1327),KLAV!$A$13:$A$21,0))+INDEX(KLAV!$B$24:$B$30,MATCH(IF(ISBLANK($F1327)," ",$F1327),KLAV!$A$24:$A$30,0))),999,INDEX(KLAV!$B$2:$B$10,MATCH(IF(ISBLANK($D1327)," ",$D1327),KLAV!$A$2:$A$10,0))+INDEX(KLAV!$B$13:$B$21,MATCH(IF(ISBLANK($E1327)," ",$E1327),KLAV!$A$13:$A$21,0))+INDEX(KLAV!$B$24:$B$30,MATCH(IF(ISBLANK($F1327)," ",$F1327),KLAV!$A$24:$A$30,0))),ESV!$E$1:$E$567,))</f>
        <v>nb</v>
      </c>
      <c r="R1327" s="42"/>
      <c r="S1327" s="42"/>
      <c r="U1327" s="43"/>
      <c r="Z1327" s="44"/>
      <c r="AA1327" s="44"/>
      <c r="AB1327" s="436"/>
      <c r="AC1327" s="437"/>
      <c r="AD1327" s="300"/>
      <c r="AE1327" s="438"/>
      <c r="AF1327" s="438"/>
      <c r="AG1327" s="438"/>
      <c r="AH1327" s="439"/>
      <c r="AI1327" s="439"/>
      <c r="AJ1327" s="439"/>
      <c r="AK1327" s="439"/>
      <c r="BD1327" s="44"/>
    </row>
    <row r="1328" spans="1:56" ht="25.5" customHeight="1" x14ac:dyDescent="0.2">
      <c r="A1328" s="32" t="str">
        <f>IF(OR('Rote Liste'!$BC1328="H",'Rote Liste'!$BC1328="V"),"",J1328)</f>
        <v>nb</v>
      </c>
      <c r="B1328" s="48" t="str">
        <f t="shared" si="22"/>
        <v/>
      </c>
      <c r="C1328" s="49" t="s">
        <v>1360</v>
      </c>
      <c r="D1328" s="50"/>
      <c r="E1328" s="51"/>
      <c r="F1328" s="52"/>
      <c r="G1328" s="53"/>
      <c r="H1328" s="53"/>
      <c r="I1328" s="54"/>
      <c r="J1328" s="54" t="str">
        <f>INDEX(ESV!$D$1:$D$567,MATCH(IF(ISNA(INDEX(KLAV!$B$2:$B$10,MATCH(IF(ISBLANK($D1328)," ",$D1328),KLAV!$A$2:$A$10,0))+INDEX(KLAV!$B$13:$B$21,MATCH(IF(ISBLANK($E1328)," ",$E1328),KLAV!$A$13:$A$21,0))+INDEX(KLAV!$B$24:$B$30,MATCH(IF(ISBLANK($F1328)," ",$F1328),KLAV!$A$24:$A$30,0))),999,INDEX(KLAV!$B$2:$B$10,MATCH(IF(ISBLANK($D1328)," ",$D1328),KLAV!$A$2:$A$10,0))+INDEX(KLAV!$B$13:$B$21,MATCH(IF(ISBLANK($E1328)," ",$E1328),KLAV!$A$13:$A$21,0))+INDEX(KLAV!$B$24:$B$30,MATCH(IF(ISBLANK($F1328)," ",$F1328),KLAV!$A$24:$A$30,0))),ESV!$E$1:$E$567,))</f>
        <v>nb</v>
      </c>
      <c r="R1328" s="42"/>
      <c r="S1328" s="42"/>
      <c r="U1328" s="43"/>
      <c r="Z1328" s="44"/>
      <c r="AA1328" s="44"/>
      <c r="AB1328" s="436"/>
      <c r="AC1328" s="437"/>
      <c r="AD1328" s="300"/>
      <c r="AE1328" s="438"/>
      <c r="AF1328" s="438"/>
      <c r="AG1328" s="438"/>
      <c r="AH1328" s="439"/>
      <c r="AI1328" s="439"/>
      <c r="AJ1328" s="439"/>
      <c r="AK1328" s="439"/>
      <c r="BD1328" s="44"/>
    </row>
    <row r="1329" spans="1:56" ht="25.5" customHeight="1" x14ac:dyDescent="0.2">
      <c r="A1329" s="32" t="str">
        <f>IF(OR('Rote Liste'!$BC1329="H",'Rote Liste'!$BC1329="V"),"",J1329)</f>
        <v>nb</v>
      </c>
      <c r="B1329" s="48" t="str">
        <f t="shared" si="22"/>
        <v/>
      </c>
      <c r="C1329" s="49" t="s">
        <v>3115</v>
      </c>
      <c r="D1329" s="50"/>
      <c r="E1329" s="51"/>
      <c r="F1329" s="52"/>
      <c r="G1329" s="53"/>
      <c r="H1329" s="53"/>
      <c r="I1329" s="54"/>
      <c r="J1329" s="54" t="str">
        <f>INDEX(ESV!$D$1:$D$567,MATCH(IF(ISNA(INDEX(KLAV!$B$2:$B$10,MATCH(IF(ISBLANK($D1329)," ",$D1329),KLAV!$A$2:$A$10,0))+INDEX(KLAV!$B$13:$B$21,MATCH(IF(ISBLANK($E1329)," ",$E1329),KLAV!$A$13:$A$21,0))+INDEX(KLAV!$B$24:$B$30,MATCH(IF(ISBLANK($F1329)," ",$F1329),KLAV!$A$24:$A$30,0))),999,INDEX(KLAV!$B$2:$B$10,MATCH(IF(ISBLANK($D1329)," ",$D1329),KLAV!$A$2:$A$10,0))+INDEX(KLAV!$B$13:$B$21,MATCH(IF(ISBLANK($E1329)," ",$E1329),KLAV!$A$13:$A$21,0))+INDEX(KLAV!$B$24:$B$30,MATCH(IF(ISBLANK($F1329)," ",$F1329),KLAV!$A$24:$A$30,0))),ESV!$E$1:$E$567,))</f>
        <v>nb</v>
      </c>
      <c r="R1329" s="42"/>
      <c r="S1329" s="42"/>
      <c r="U1329" s="43"/>
      <c r="Z1329" s="44"/>
      <c r="AA1329" s="44"/>
      <c r="AB1329" s="436"/>
      <c r="AC1329" s="437"/>
      <c r="AD1329" s="300"/>
      <c r="AE1329" s="438"/>
      <c r="AF1329" s="438"/>
      <c r="AG1329" s="438"/>
      <c r="AH1329" s="439"/>
      <c r="AI1329" s="439"/>
      <c r="AJ1329" s="439"/>
      <c r="AK1329" s="439"/>
      <c r="BD1329" s="44"/>
    </row>
    <row r="1330" spans="1:56" ht="25.5" customHeight="1" x14ac:dyDescent="0.2">
      <c r="A1330" s="32" t="str">
        <f>IF(OR('Rote Liste'!$BC1330="H",'Rote Liste'!$BC1330="V"),"",J1330)</f>
        <v>nb</v>
      </c>
      <c r="B1330" s="48" t="str">
        <f t="shared" si="22"/>
        <v/>
      </c>
      <c r="C1330" s="49" t="s">
        <v>1361</v>
      </c>
      <c r="D1330" s="50"/>
      <c r="E1330" s="51"/>
      <c r="F1330" s="52"/>
      <c r="G1330" s="53"/>
      <c r="H1330" s="53"/>
      <c r="I1330" s="54"/>
      <c r="J1330" s="54" t="str">
        <f>INDEX(ESV!$D$1:$D$567,MATCH(IF(ISNA(INDEX(KLAV!$B$2:$B$10,MATCH(IF(ISBLANK($D1330)," ",$D1330),KLAV!$A$2:$A$10,0))+INDEX(KLAV!$B$13:$B$21,MATCH(IF(ISBLANK($E1330)," ",$E1330),KLAV!$A$13:$A$21,0))+INDEX(KLAV!$B$24:$B$30,MATCH(IF(ISBLANK($F1330)," ",$F1330),KLAV!$A$24:$A$30,0))),999,INDEX(KLAV!$B$2:$B$10,MATCH(IF(ISBLANK($D1330)," ",$D1330),KLAV!$A$2:$A$10,0))+INDEX(KLAV!$B$13:$B$21,MATCH(IF(ISBLANK($E1330)," ",$E1330),KLAV!$A$13:$A$21,0))+INDEX(KLAV!$B$24:$B$30,MATCH(IF(ISBLANK($F1330)," ",$F1330),KLAV!$A$24:$A$30,0))),ESV!$E$1:$E$567,))</f>
        <v>nb</v>
      </c>
      <c r="R1330" s="42"/>
      <c r="S1330" s="42"/>
      <c r="U1330" s="43"/>
      <c r="Z1330" s="44"/>
      <c r="AA1330" s="44"/>
      <c r="AB1330" s="436"/>
      <c r="AC1330" s="437"/>
      <c r="AD1330" s="300"/>
      <c r="AE1330" s="438"/>
      <c r="AF1330" s="438"/>
      <c r="AG1330" s="438"/>
      <c r="AH1330" s="439"/>
      <c r="AI1330" s="439"/>
      <c r="AJ1330" s="439"/>
      <c r="AK1330" s="439"/>
      <c r="BD1330" s="44"/>
    </row>
    <row r="1331" spans="1:56" ht="25.5" customHeight="1" x14ac:dyDescent="0.2">
      <c r="A1331" s="32" t="str">
        <f>IF(OR('Rote Liste'!$BC1331="H",'Rote Liste'!$BC1331="V"),"",J1331)</f>
        <v>nb</v>
      </c>
      <c r="B1331" s="48" t="str">
        <f t="shared" si="22"/>
        <v/>
      </c>
      <c r="C1331" s="49" t="s">
        <v>3116</v>
      </c>
      <c r="D1331" s="50"/>
      <c r="E1331" s="51"/>
      <c r="F1331" s="52"/>
      <c r="G1331" s="53"/>
      <c r="H1331" s="53"/>
      <c r="I1331" s="54"/>
      <c r="J1331" s="54" t="str">
        <f>INDEX(ESV!$D$1:$D$567,MATCH(IF(ISNA(INDEX(KLAV!$B$2:$B$10,MATCH(IF(ISBLANK($D1331)," ",$D1331),KLAV!$A$2:$A$10,0))+INDEX(KLAV!$B$13:$B$21,MATCH(IF(ISBLANK($E1331)," ",$E1331),KLAV!$A$13:$A$21,0))+INDEX(KLAV!$B$24:$B$30,MATCH(IF(ISBLANK($F1331)," ",$F1331),KLAV!$A$24:$A$30,0))),999,INDEX(KLAV!$B$2:$B$10,MATCH(IF(ISBLANK($D1331)," ",$D1331),KLAV!$A$2:$A$10,0))+INDEX(KLAV!$B$13:$B$21,MATCH(IF(ISBLANK($E1331)," ",$E1331),KLAV!$A$13:$A$21,0))+INDEX(KLAV!$B$24:$B$30,MATCH(IF(ISBLANK($F1331)," ",$F1331),KLAV!$A$24:$A$30,0))),ESV!$E$1:$E$567,))</f>
        <v>nb</v>
      </c>
      <c r="R1331" s="42"/>
      <c r="S1331" s="42"/>
      <c r="U1331" s="43"/>
      <c r="Z1331" s="44"/>
      <c r="AA1331" s="44"/>
      <c r="AB1331" s="436"/>
      <c r="AC1331" s="437"/>
      <c r="AD1331" s="300"/>
      <c r="AE1331" s="438"/>
      <c r="AF1331" s="438"/>
      <c r="AG1331" s="438"/>
      <c r="AH1331" s="439"/>
      <c r="AI1331" s="439"/>
      <c r="AJ1331" s="439"/>
      <c r="AK1331" s="439"/>
      <c r="BD1331" s="44"/>
    </row>
    <row r="1332" spans="1:56" ht="25.5" customHeight="1" x14ac:dyDescent="0.2">
      <c r="A1332" s="32" t="str">
        <f>IF(OR('Rote Liste'!$BC1332="H",'Rote Liste'!$BC1332="V"),"",J1332)</f>
        <v>nb</v>
      </c>
      <c r="B1332" s="48" t="str">
        <f t="shared" si="22"/>
        <v/>
      </c>
      <c r="C1332" s="49" t="s">
        <v>1362</v>
      </c>
      <c r="D1332" s="50"/>
      <c r="E1332" s="51"/>
      <c r="F1332" s="52"/>
      <c r="G1332" s="53"/>
      <c r="H1332" s="53"/>
      <c r="I1332" s="54"/>
      <c r="J1332" s="54" t="str">
        <f>INDEX(ESV!$D$1:$D$567,MATCH(IF(ISNA(INDEX(KLAV!$B$2:$B$10,MATCH(IF(ISBLANK($D1332)," ",$D1332),KLAV!$A$2:$A$10,0))+INDEX(KLAV!$B$13:$B$21,MATCH(IF(ISBLANK($E1332)," ",$E1332),KLAV!$A$13:$A$21,0))+INDEX(KLAV!$B$24:$B$30,MATCH(IF(ISBLANK($F1332)," ",$F1332),KLAV!$A$24:$A$30,0))),999,INDEX(KLAV!$B$2:$B$10,MATCH(IF(ISBLANK($D1332)," ",$D1332),KLAV!$A$2:$A$10,0))+INDEX(KLAV!$B$13:$B$21,MATCH(IF(ISBLANK($E1332)," ",$E1332),KLAV!$A$13:$A$21,0))+INDEX(KLAV!$B$24:$B$30,MATCH(IF(ISBLANK($F1332)," ",$F1332),KLAV!$A$24:$A$30,0))),ESV!$E$1:$E$567,))</f>
        <v>nb</v>
      </c>
      <c r="R1332" s="42"/>
      <c r="S1332" s="42"/>
      <c r="U1332" s="43"/>
      <c r="Z1332" s="44"/>
      <c r="AA1332" s="44"/>
      <c r="AB1332" s="436"/>
      <c r="AC1332" s="437"/>
      <c r="AD1332" s="300"/>
      <c r="AE1332" s="438"/>
      <c r="AF1332" s="438"/>
      <c r="AG1332" s="438"/>
      <c r="AH1332" s="439"/>
      <c r="AI1332" s="439"/>
      <c r="AJ1332" s="439"/>
      <c r="AK1332" s="439"/>
      <c r="BD1332" s="44"/>
    </row>
    <row r="1333" spans="1:56" ht="25.5" customHeight="1" x14ac:dyDescent="0.2">
      <c r="A1333" s="32" t="str">
        <f>IF(OR('Rote Liste'!$BC1333="H",'Rote Liste'!$BC1333="V"),"",J1333)</f>
        <v>nb</v>
      </c>
      <c r="B1333" s="48" t="str">
        <f t="shared" si="22"/>
        <v/>
      </c>
      <c r="C1333" s="49" t="s">
        <v>1363</v>
      </c>
      <c r="D1333" s="50"/>
      <c r="E1333" s="51"/>
      <c r="F1333" s="52"/>
      <c r="G1333" s="53"/>
      <c r="H1333" s="53"/>
      <c r="I1333" s="54"/>
      <c r="J1333" s="54" t="str">
        <f>INDEX(ESV!$D$1:$D$567,MATCH(IF(ISNA(INDEX(KLAV!$B$2:$B$10,MATCH(IF(ISBLANK($D1333)," ",$D1333),KLAV!$A$2:$A$10,0))+INDEX(KLAV!$B$13:$B$21,MATCH(IF(ISBLANK($E1333)," ",$E1333),KLAV!$A$13:$A$21,0))+INDEX(KLAV!$B$24:$B$30,MATCH(IF(ISBLANK($F1333)," ",$F1333),KLAV!$A$24:$A$30,0))),999,INDEX(KLAV!$B$2:$B$10,MATCH(IF(ISBLANK($D1333)," ",$D1333),KLAV!$A$2:$A$10,0))+INDEX(KLAV!$B$13:$B$21,MATCH(IF(ISBLANK($E1333)," ",$E1333),KLAV!$A$13:$A$21,0))+INDEX(KLAV!$B$24:$B$30,MATCH(IF(ISBLANK($F1333)," ",$F1333),KLAV!$A$24:$A$30,0))),ESV!$E$1:$E$567,))</f>
        <v>nb</v>
      </c>
      <c r="R1333" s="42"/>
      <c r="S1333" s="42"/>
      <c r="U1333" s="43"/>
      <c r="Z1333" s="44"/>
      <c r="AA1333" s="44"/>
      <c r="AB1333" s="436"/>
      <c r="AC1333" s="437"/>
      <c r="AD1333" s="300"/>
      <c r="AE1333" s="438"/>
      <c r="AF1333" s="438"/>
      <c r="AG1333" s="438"/>
      <c r="AH1333" s="439"/>
      <c r="AI1333" s="439"/>
      <c r="AJ1333" s="439"/>
      <c r="AK1333" s="439"/>
      <c r="BD1333" s="44"/>
    </row>
    <row r="1334" spans="1:56" ht="25.5" customHeight="1" x14ac:dyDescent="0.2">
      <c r="A1334" s="32" t="str">
        <f>IF(OR('Rote Liste'!$BC1334="H",'Rote Liste'!$BC1334="V"),"",J1334)</f>
        <v>nb</v>
      </c>
      <c r="B1334" s="48" t="str">
        <f t="shared" si="22"/>
        <v/>
      </c>
      <c r="C1334" s="49" t="s">
        <v>1364</v>
      </c>
      <c r="D1334" s="50"/>
      <c r="E1334" s="51"/>
      <c r="F1334" s="52"/>
      <c r="G1334" s="53"/>
      <c r="H1334" s="53"/>
      <c r="I1334" s="54"/>
      <c r="J1334" s="54" t="str">
        <f>INDEX(ESV!$D$1:$D$567,MATCH(IF(ISNA(INDEX(KLAV!$B$2:$B$10,MATCH(IF(ISBLANK($D1334)," ",$D1334),KLAV!$A$2:$A$10,0))+INDEX(KLAV!$B$13:$B$21,MATCH(IF(ISBLANK($E1334)," ",$E1334),KLAV!$A$13:$A$21,0))+INDEX(KLAV!$B$24:$B$30,MATCH(IF(ISBLANK($F1334)," ",$F1334),KLAV!$A$24:$A$30,0))),999,INDEX(KLAV!$B$2:$B$10,MATCH(IF(ISBLANK($D1334)," ",$D1334),KLAV!$A$2:$A$10,0))+INDEX(KLAV!$B$13:$B$21,MATCH(IF(ISBLANK($E1334)," ",$E1334),KLAV!$A$13:$A$21,0))+INDEX(KLAV!$B$24:$B$30,MATCH(IF(ISBLANK($F1334)," ",$F1334),KLAV!$A$24:$A$30,0))),ESV!$E$1:$E$567,))</f>
        <v>nb</v>
      </c>
      <c r="R1334" s="42"/>
      <c r="S1334" s="42"/>
      <c r="U1334" s="43"/>
      <c r="Z1334" s="44"/>
      <c r="AA1334" s="44"/>
      <c r="AB1334" s="436"/>
      <c r="AC1334" s="437"/>
      <c r="AD1334" s="300"/>
      <c r="AE1334" s="438"/>
      <c r="AF1334" s="438"/>
      <c r="AG1334" s="438"/>
      <c r="AH1334" s="439"/>
      <c r="AI1334" s="439"/>
      <c r="AJ1334" s="439"/>
      <c r="AK1334" s="439"/>
      <c r="BD1334" s="44"/>
    </row>
    <row r="1335" spans="1:56" ht="25.5" customHeight="1" x14ac:dyDescent="0.2">
      <c r="A1335" s="32" t="str">
        <f>IF(OR('Rote Liste'!$BC1335="H",'Rote Liste'!$BC1335="V"),"",J1335)</f>
        <v>nb</v>
      </c>
      <c r="B1335" s="48" t="str">
        <f t="shared" si="22"/>
        <v/>
      </c>
      <c r="C1335" s="49" t="s">
        <v>1365</v>
      </c>
      <c r="D1335" s="50"/>
      <c r="E1335" s="51"/>
      <c r="F1335" s="52"/>
      <c r="G1335" s="53"/>
      <c r="H1335" s="53"/>
      <c r="I1335" s="54"/>
      <c r="J1335" s="54" t="str">
        <f>INDEX(ESV!$D$1:$D$567,MATCH(IF(ISNA(INDEX(KLAV!$B$2:$B$10,MATCH(IF(ISBLANK($D1335)," ",$D1335),KLAV!$A$2:$A$10,0))+INDEX(KLAV!$B$13:$B$21,MATCH(IF(ISBLANK($E1335)," ",$E1335),KLAV!$A$13:$A$21,0))+INDEX(KLAV!$B$24:$B$30,MATCH(IF(ISBLANK($F1335)," ",$F1335),KLAV!$A$24:$A$30,0))),999,INDEX(KLAV!$B$2:$B$10,MATCH(IF(ISBLANK($D1335)," ",$D1335),KLAV!$A$2:$A$10,0))+INDEX(KLAV!$B$13:$B$21,MATCH(IF(ISBLANK($E1335)," ",$E1335),KLAV!$A$13:$A$21,0))+INDEX(KLAV!$B$24:$B$30,MATCH(IF(ISBLANK($F1335)," ",$F1335),KLAV!$A$24:$A$30,0))),ESV!$E$1:$E$567,))</f>
        <v>nb</v>
      </c>
      <c r="R1335" s="42"/>
      <c r="S1335" s="42"/>
      <c r="U1335" s="43"/>
      <c r="Z1335" s="44"/>
      <c r="AA1335" s="44"/>
      <c r="AB1335" s="436"/>
      <c r="AC1335" s="437"/>
      <c r="AD1335" s="300"/>
      <c r="AE1335" s="438"/>
      <c r="AF1335" s="438"/>
      <c r="AG1335" s="438"/>
      <c r="AH1335" s="439"/>
      <c r="AI1335" s="439"/>
      <c r="AJ1335" s="439"/>
      <c r="AK1335" s="439"/>
      <c r="BD1335" s="44"/>
    </row>
    <row r="1336" spans="1:56" ht="25.5" customHeight="1" x14ac:dyDescent="0.2">
      <c r="A1336" s="32" t="str">
        <f>IF(OR('Rote Liste'!$BC1336="H",'Rote Liste'!$BC1336="V"),"",J1336)</f>
        <v>nb</v>
      </c>
      <c r="B1336" s="48" t="str">
        <f t="shared" si="22"/>
        <v/>
      </c>
      <c r="C1336" s="49" t="s">
        <v>1366</v>
      </c>
      <c r="D1336" s="50"/>
      <c r="E1336" s="51"/>
      <c r="F1336" s="52"/>
      <c r="G1336" s="53"/>
      <c r="H1336" s="53"/>
      <c r="I1336" s="54"/>
      <c r="J1336" s="54" t="str">
        <f>INDEX(ESV!$D$1:$D$567,MATCH(IF(ISNA(INDEX(KLAV!$B$2:$B$10,MATCH(IF(ISBLANK($D1336)," ",$D1336),KLAV!$A$2:$A$10,0))+INDEX(KLAV!$B$13:$B$21,MATCH(IF(ISBLANK($E1336)," ",$E1336),KLAV!$A$13:$A$21,0))+INDEX(KLAV!$B$24:$B$30,MATCH(IF(ISBLANK($F1336)," ",$F1336),KLAV!$A$24:$A$30,0))),999,INDEX(KLAV!$B$2:$B$10,MATCH(IF(ISBLANK($D1336)," ",$D1336),KLAV!$A$2:$A$10,0))+INDEX(KLAV!$B$13:$B$21,MATCH(IF(ISBLANK($E1336)," ",$E1336),KLAV!$A$13:$A$21,0))+INDEX(KLAV!$B$24:$B$30,MATCH(IF(ISBLANK($F1336)," ",$F1336),KLAV!$A$24:$A$30,0))),ESV!$E$1:$E$567,))</f>
        <v>nb</v>
      </c>
      <c r="R1336" s="42"/>
      <c r="S1336" s="42"/>
      <c r="U1336" s="43"/>
      <c r="Z1336" s="44"/>
      <c r="AA1336" s="44"/>
      <c r="AB1336" s="436"/>
      <c r="AC1336" s="437"/>
      <c r="AD1336" s="300"/>
      <c r="AE1336" s="438"/>
      <c r="AF1336" s="438"/>
      <c r="AG1336" s="438"/>
      <c r="AH1336" s="439"/>
      <c r="AI1336" s="439"/>
      <c r="AJ1336" s="439"/>
      <c r="AK1336" s="439"/>
      <c r="BD1336" s="44"/>
    </row>
    <row r="1337" spans="1:56" ht="25.5" customHeight="1" x14ac:dyDescent="0.2">
      <c r="A1337" s="32" t="str">
        <f>IF(OR('Rote Liste'!$BC1337="H",'Rote Liste'!$BC1337="V"),"",J1337)</f>
        <v>nb</v>
      </c>
      <c r="B1337" s="48" t="str">
        <f t="shared" si="22"/>
        <v/>
      </c>
      <c r="C1337" s="49" t="s">
        <v>1367</v>
      </c>
      <c r="D1337" s="50"/>
      <c r="E1337" s="51"/>
      <c r="F1337" s="52"/>
      <c r="G1337" s="53"/>
      <c r="H1337" s="53"/>
      <c r="I1337" s="54"/>
      <c r="J1337" s="54" t="str">
        <f>INDEX(ESV!$D$1:$D$567,MATCH(IF(ISNA(INDEX(KLAV!$B$2:$B$10,MATCH(IF(ISBLANK($D1337)," ",$D1337),KLAV!$A$2:$A$10,0))+INDEX(KLAV!$B$13:$B$21,MATCH(IF(ISBLANK($E1337)," ",$E1337),KLAV!$A$13:$A$21,0))+INDEX(KLAV!$B$24:$B$30,MATCH(IF(ISBLANK($F1337)," ",$F1337),KLAV!$A$24:$A$30,0))),999,INDEX(KLAV!$B$2:$B$10,MATCH(IF(ISBLANK($D1337)," ",$D1337),KLAV!$A$2:$A$10,0))+INDEX(KLAV!$B$13:$B$21,MATCH(IF(ISBLANK($E1337)," ",$E1337),KLAV!$A$13:$A$21,0))+INDEX(KLAV!$B$24:$B$30,MATCH(IF(ISBLANK($F1337)," ",$F1337),KLAV!$A$24:$A$30,0))),ESV!$E$1:$E$567,))</f>
        <v>nb</v>
      </c>
      <c r="R1337" s="42"/>
      <c r="S1337" s="42"/>
      <c r="U1337" s="43"/>
      <c r="Z1337" s="44"/>
      <c r="AA1337" s="44"/>
      <c r="AB1337" s="436"/>
      <c r="AC1337" s="437"/>
      <c r="AD1337" s="300"/>
      <c r="AE1337" s="438"/>
      <c r="AF1337" s="438"/>
      <c r="AG1337" s="438"/>
      <c r="AH1337" s="439"/>
      <c r="AI1337" s="439"/>
      <c r="AJ1337" s="439"/>
      <c r="AK1337" s="439"/>
      <c r="BD1337" s="44"/>
    </row>
    <row r="1338" spans="1:56" ht="25.5" customHeight="1" x14ac:dyDescent="0.2">
      <c r="A1338" s="32" t="str">
        <f>IF(OR('Rote Liste'!$BC1338="H",'Rote Liste'!$BC1338="V"),"",J1338)</f>
        <v>nb</v>
      </c>
      <c r="B1338" s="48" t="str">
        <f t="shared" ref="B1338:B1397" si="23">IF(D1338="AE?","E?",IF(D1338="AE","E",""))</f>
        <v/>
      </c>
      <c r="C1338" s="49" t="s">
        <v>1368</v>
      </c>
      <c r="D1338" s="50"/>
      <c r="E1338" s="51"/>
      <c r="F1338" s="52"/>
      <c r="G1338" s="53"/>
      <c r="H1338" s="53"/>
      <c r="I1338" s="54"/>
      <c r="J1338" s="54" t="str">
        <f>INDEX(ESV!$D$1:$D$567,MATCH(IF(ISNA(INDEX(KLAV!$B$2:$B$10,MATCH(IF(ISBLANK($D1338)," ",$D1338),KLAV!$A$2:$A$10,0))+INDEX(KLAV!$B$13:$B$21,MATCH(IF(ISBLANK($E1338)," ",$E1338),KLAV!$A$13:$A$21,0))+INDEX(KLAV!$B$24:$B$30,MATCH(IF(ISBLANK($F1338)," ",$F1338),KLAV!$A$24:$A$30,0))),999,INDEX(KLAV!$B$2:$B$10,MATCH(IF(ISBLANK($D1338)," ",$D1338),KLAV!$A$2:$A$10,0))+INDEX(KLAV!$B$13:$B$21,MATCH(IF(ISBLANK($E1338)," ",$E1338),KLAV!$A$13:$A$21,0))+INDEX(KLAV!$B$24:$B$30,MATCH(IF(ISBLANK($F1338)," ",$F1338),KLAV!$A$24:$A$30,0))),ESV!$E$1:$E$567,))</f>
        <v>nb</v>
      </c>
      <c r="R1338" s="42"/>
      <c r="S1338" s="42"/>
      <c r="U1338" s="43"/>
      <c r="Z1338" s="44"/>
      <c r="AA1338" s="44"/>
      <c r="AB1338" s="436"/>
      <c r="AC1338" s="437"/>
      <c r="AD1338" s="300"/>
      <c r="AE1338" s="438"/>
      <c r="AF1338" s="438"/>
      <c r="AG1338" s="438"/>
      <c r="AH1338" s="439"/>
      <c r="AI1338" s="439"/>
      <c r="AJ1338" s="439"/>
      <c r="AK1338" s="439"/>
      <c r="BD1338" s="44"/>
    </row>
    <row r="1339" spans="1:56" ht="25.5" customHeight="1" x14ac:dyDescent="0.2">
      <c r="A1339" s="32" t="str">
        <f>IF(OR('Rote Liste'!$BC1339="H",'Rote Liste'!$BC1339="V"),"",J1339)</f>
        <v>nb</v>
      </c>
      <c r="B1339" s="48" t="str">
        <f t="shared" si="23"/>
        <v/>
      </c>
      <c r="C1339" s="49" t="s">
        <v>1369</v>
      </c>
      <c r="D1339" s="50"/>
      <c r="E1339" s="51"/>
      <c r="F1339" s="52"/>
      <c r="G1339" s="53"/>
      <c r="H1339" s="53"/>
      <c r="I1339" s="54"/>
      <c r="J1339" s="54" t="str">
        <f>INDEX(ESV!$D$1:$D$567,MATCH(IF(ISNA(INDEX(KLAV!$B$2:$B$10,MATCH(IF(ISBLANK($D1339)," ",$D1339),KLAV!$A$2:$A$10,0))+INDEX(KLAV!$B$13:$B$21,MATCH(IF(ISBLANK($E1339)," ",$E1339),KLAV!$A$13:$A$21,0))+INDEX(KLAV!$B$24:$B$30,MATCH(IF(ISBLANK($F1339)," ",$F1339),KLAV!$A$24:$A$30,0))),999,INDEX(KLAV!$B$2:$B$10,MATCH(IF(ISBLANK($D1339)," ",$D1339),KLAV!$A$2:$A$10,0))+INDEX(KLAV!$B$13:$B$21,MATCH(IF(ISBLANK($E1339)," ",$E1339),KLAV!$A$13:$A$21,0))+INDEX(KLAV!$B$24:$B$30,MATCH(IF(ISBLANK($F1339)," ",$F1339),KLAV!$A$24:$A$30,0))),ESV!$E$1:$E$567,))</f>
        <v>nb</v>
      </c>
      <c r="R1339" s="42"/>
      <c r="S1339" s="42"/>
      <c r="U1339" s="43"/>
      <c r="Z1339" s="44"/>
      <c r="AA1339" s="44"/>
      <c r="AB1339" s="436"/>
      <c r="AC1339" s="437"/>
      <c r="AD1339" s="300"/>
      <c r="AE1339" s="438"/>
      <c r="AF1339" s="438"/>
      <c r="AG1339" s="438"/>
      <c r="AH1339" s="439"/>
      <c r="AI1339" s="439"/>
      <c r="AJ1339" s="439"/>
      <c r="AK1339" s="439"/>
      <c r="BD1339" s="44"/>
    </row>
    <row r="1340" spans="1:56" ht="25.5" customHeight="1" x14ac:dyDescent="0.2">
      <c r="A1340" s="32" t="str">
        <f>IF(OR('Rote Liste'!$BC1340="H",'Rote Liste'!$BC1340="V"),"",J1340)</f>
        <v>nb</v>
      </c>
      <c r="B1340" s="48" t="str">
        <f t="shared" si="23"/>
        <v/>
      </c>
      <c r="C1340" s="49" t="s">
        <v>1370</v>
      </c>
      <c r="D1340" s="50"/>
      <c r="E1340" s="51"/>
      <c r="F1340" s="52"/>
      <c r="G1340" s="53"/>
      <c r="H1340" s="53"/>
      <c r="I1340" s="54"/>
      <c r="J1340" s="54" t="str">
        <f>INDEX(ESV!$D$1:$D$567,MATCH(IF(ISNA(INDEX(KLAV!$B$2:$B$10,MATCH(IF(ISBLANK($D1340)," ",$D1340),KLAV!$A$2:$A$10,0))+INDEX(KLAV!$B$13:$B$21,MATCH(IF(ISBLANK($E1340)," ",$E1340),KLAV!$A$13:$A$21,0))+INDEX(KLAV!$B$24:$B$30,MATCH(IF(ISBLANK($F1340)," ",$F1340),KLAV!$A$24:$A$30,0))),999,INDEX(KLAV!$B$2:$B$10,MATCH(IF(ISBLANK($D1340)," ",$D1340),KLAV!$A$2:$A$10,0))+INDEX(KLAV!$B$13:$B$21,MATCH(IF(ISBLANK($E1340)," ",$E1340),KLAV!$A$13:$A$21,0))+INDEX(KLAV!$B$24:$B$30,MATCH(IF(ISBLANK($F1340)," ",$F1340),KLAV!$A$24:$A$30,0))),ESV!$E$1:$E$567,))</f>
        <v>nb</v>
      </c>
      <c r="R1340" s="42"/>
      <c r="S1340" s="42"/>
      <c r="U1340" s="43"/>
      <c r="Z1340" s="44"/>
      <c r="AA1340" s="44"/>
      <c r="AB1340" s="436"/>
      <c r="AC1340" s="437"/>
      <c r="AD1340" s="300"/>
      <c r="AE1340" s="438"/>
      <c r="AF1340" s="438"/>
      <c r="AG1340" s="438"/>
      <c r="AH1340" s="439"/>
      <c r="AI1340" s="439"/>
      <c r="AJ1340" s="439"/>
      <c r="AK1340" s="439"/>
      <c r="BD1340" s="44"/>
    </row>
    <row r="1341" spans="1:56" ht="25.5" customHeight="1" x14ac:dyDescent="0.2">
      <c r="A1341" s="32" t="str">
        <f>IF(OR('Rote Liste'!$BC1341="H",'Rote Liste'!$BC1341="V"),"",J1341)</f>
        <v>nb</v>
      </c>
      <c r="B1341" s="48" t="str">
        <f t="shared" si="23"/>
        <v/>
      </c>
      <c r="C1341" s="49" t="s">
        <v>1371</v>
      </c>
      <c r="D1341" s="50"/>
      <c r="E1341" s="51"/>
      <c r="F1341" s="52"/>
      <c r="G1341" s="53"/>
      <c r="H1341" s="53"/>
      <c r="I1341" s="54"/>
      <c r="J1341" s="54" t="str">
        <f>INDEX(ESV!$D$1:$D$567,MATCH(IF(ISNA(INDEX(KLAV!$B$2:$B$10,MATCH(IF(ISBLANK($D1341)," ",$D1341),KLAV!$A$2:$A$10,0))+INDEX(KLAV!$B$13:$B$21,MATCH(IF(ISBLANK($E1341)," ",$E1341),KLAV!$A$13:$A$21,0))+INDEX(KLAV!$B$24:$B$30,MATCH(IF(ISBLANK($F1341)," ",$F1341),KLAV!$A$24:$A$30,0))),999,INDEX(KLAV!$B$2:$B$10,MATCH(IF(ISBLANK($D1341)," ",$D1341),KLAV!$A$2:$A$10,0))+INDEX(KLAV!$B$13:$B$21,MATCH(IF(ISBLANK($E1341)," ",$E1341),KLAV!$A$13:$A$21,0))+INDEX(KLAV!$B$24:$B$30,MATCH(IF(ISBLANK($F1341)," ",$F1341),KLAV!$A$24:$A$30,0))),ESV!$E$1:$E$567,))</f>
        <v>nb</v>
      </c>
      <c r="R1341" s="42"/>
      <c r="S1341" s="42"/>
      <c r="U1341" s="43"/>
      <c r="Z1341" s="44"/>
      <c r="AA1341" s="44"/>
      <c r="AB1341" s="436"/>
      <c r="AC1341" s="437"/>
      <c r="AD1341" s="300"/>
      <c r="AE1341" s="438"/>
      <c r="AF1341" s="438"/>
      <c r="AG1341" s="438"/>
      <c r="AH1341" s="439"/>
      <c r="AI1341" s="439"/>
      <c r="AJ1341" s="439"/>
      <c r="AK1341" s="439"/>
      <c r="BD1341" s="44"/>
    </row>
    <row r="1342" spans="1:56" ht="25.5" customHeight="1" x14ac:dyDescent="0.2">
      <c r="A1342" s="32" t="str">
        <f>IF(OR('Rote Liste'!$BC1342="H",'Rote Liste'!$BC1342="V"),"",J1342)</f>
        <v>nb</v>
      </c>
      <c r="B1342" s="48" t="str">
        <f t="shared" si="23"/>
        <v/>
      </c>
      <c r="C1342" s="49" t="s">
        <v>1372</v>
      </c>
      <c r="D1342" s="50"/>
      <c r="E1342" s="51"/>
      <c r="F1342" s="52"/>
      <c r="G1342" s="53"/>
      <c r="H1342" s="53"/>
      <c r="I1342" s="54"/>
      <c r="J1342" s="54" t="str">
        <f>INDEX(ESV!$D$1:$D$567,MATCH(IF(ISNA(INDEX(KLAV!$B$2:$B$10,MATCH(IF(ISBLANK($D1342)," ",$D1342),KLAV!$A$2:$A$10,0))+INDEX(KLAV!$B$13:$B$21,MATCH(IF(ISBLANK($E1342)," ",$E1342),KLAV!$A$13:$A$21,0))+INDEX(KLAV!$B$24:$B$30,MATCH(IF(ISBLANK($F1342)," ",$F1342),KLAV!$A$24:$A$30,0))),999,INDEX(KLAV!$B$2:$B$10,MATCH(IF(ISBLANK($D1342)," ",$D1342),KLAV!$A$2:$A$10,0))+INDEX(KLAV!$B$13:$B$21,MATCH(IF(ISBLANK($E1342)," ",$E1342),KLAV!$A$13:$A$21,0))+INDEX(KLAV!$B$24:$B$30,MATCH(IF(ISBLANK($F1342)," ",$F1342),KLAV!$A$24:$A$30,0))),ESV!$E$1:$E$567,))</f>
        <v>nb</v>
      </c>
      <c r="R1342" s="42"/>
      <c r="S1342" s="42"/>
      <c r="U1342" s="43"/>
      <c r="Z1342" s="44"/>
      <c r="AA1342" s="44"/>
      <c r="AB1342" s="436"/>
      <c r="AC1342" s="437"/>
      <c r="AD1342" s="300"/>
      <c r="AE1342" s="438"/>
      <c r="AF1342" s="438"/>
      <c r="AG1342" s="438"/>
      <c r="AH1342" s="439"/>
      <c r="AI1342" s="439"/>
      <c r="AJ1342" s="439"/>
      <c r="AK1342" s="439"/>
      <c r="BD1342" s="44"/>
    </row>
    <row r="1343" spans="1:56" ht="25.5" customHeight="1" x14ac:dyDescent="0.2">
      <c r="A1343" s="32" t="str">
        <f>IF(OR('Rote Liste'!$BC1343="H",'Rote Liste'!$BC1343="V"),"",J1343)</f>
        <v>nb</v>
      </c>
      <c r="B1343" s="48" t="str">
        <f t="shared" si="23"/>
        <v/>
      </c>
      <c r="C1343" s="49" t="s">
        <v>1373</v>
      </c>
      <c r="D1343" s="50"/>
      <c r="E1343" s="51"/>
      <c r="F1343" s="52"/>
      <c r="G1343" s="53"/>
      <c r="H1343" s="53"/>
      <c r="I1343" s="54"/>
      <c r="J1343" s="54" t="str">
        <f>INDEX(ESV!$D$1:$D$567,MATCH(IF(ISNA(INDEX(KLAV!$B$2:$B$10,MATCH(IF(ISBLANK($D1343)," ",$D1343),KLAV!$A$2:$A$10,0))+INDEX(KLAV!$B$13:$B$21,MATCH(IF(ISBLANK($E1343)," ",$E1343),KLAV!$A$13:$A$21,0))+INDEX(KLAV!$B$24:$B$30,MATCH(IF(ISBLANK($F1343)," ",$F1343),KLAV!$A$24:$A$30,0))),999,INDEX(KLAV!$B$2:$B$10,MATCH(IF(ISBLANK($D1343)," ",$D1343),KLAV!$A$2:$A$10,0))+INDEX(KLAV!$B$13:$B$21,MATCH(IF(ISBLANK($E1343)," ",$E1343),KLAV!$A$13:$A$21,0))+INDEX(KLAV!$B$24:$B$30,MATCH(IF(ISBLANK($F1343)," ",$F1343),KLAV!$A$24:$A$30,0))),ESV!$E$1:$E$567,))</f>
        <v>nb</v>
      </c>
      <c r="R1343" s="42"/>
      <c r="S1343" s="42"/>
      <c r="U1343" s="43"/>
      <c r="Z1343" s="44"/>
      <c r="AA1343" s="44"/>
      <c r="AB1343" s="436"/>
      <c r="AC1343" s="437"/>
      <c r="AD1343" s="300"/>
      <c r="AE1343" s="438"/>
      <c r="AF1343" s="438"/>
      <c r="AG1343" s="438"/>
      <c r="AH1343" s="439"/>
      <c r="AI1343" s="439"/>
      <c r="AJ1343" s="439"/>
      <c r="AK1343" s="439"/>
      <c r="BD1343" s="44"/>
    </row>
    <row r="1344" spans="1:56" ht="25.5" customHeight="1" x14ac:dyDescent="0.2">
      <c r="A1344" s="32" t="str">
        <f>IF(OR('Rote Liste'!$BC1344="H",'Rote Liste'!$BC1344="V"),"",J1344)</f>
        <v>nb</v>
      </c>
      <c r="B1344" s="48" t="str">
        <f t="shared" si="23"/>
        <v/>
      </c>
      <c r="C1344" s="49" t="s">
        <v>1374</v>
      </c>
      <c r="D1344" s="50"/>
      <c r="E1344" s="51"/>
      <c r="F1344" s="52"/>
      <c r="G1344" s="53"/>
      <c r="H1344" s="53"/>
      <c r="I1344" s="54"/>
      <c r="J1344" s="54" t="str">
        <f>INDEX(ESV!$D$1:$D$567,MATCH(IF(ISNA(INDEX(KLAV!$B$2:$B$10,MATCH(IF(ISBLANK($D1344)," ",$D1344),KLAV!$A$2:$A$10,0))+INDEX(KLAV!$B$13:$B$21,MATCH(IF(ISBLANK($E1344)," ",$E1344),KLAV!$A$13:$A$21,0))+INDEX(KLAV!$B$24:$B$30,MATCH(IF(ISBLANK($F1344)," ",$F1344),KLAV!$A$24:$A$30,0))),999,INDEX(KLAV!$B$2:$B$10,MATCH(IF(ISBLANK($D1344)," ",$D1344),KLAV!$A$2:$A$10,0))+INDEX(KLAV!$B$13:$B$21,MATCH(IF(ISBLANK($E1344)," ",$E1344),KLAV!$A$13:$A$21,0))+INDEX(KLAV!$B$24:$B$30,MATCH(IF(ISBLANK($F1344)," ",$F1344),KLAV!$A$24:$A$30,0))),ESV!$E$1:$E$567,))</f>
        <v>nb</v>
      </c>
      <c r="R1344" s="42"/>
      <c r="S1344" s="42"/>
      <c r="U1344" s="43"/>
      <c r="Z1344" s="44"/>
      <c r="AA1344" s="44"/>
      <c r="AB1344" s="436"/>
      <c r="AC1344" s="437"/>
      <c r="AD1344" s="300"/>
      <c r="AE1344" s="438"/>
      <c r="AF1344" s="438"/>
      <c r="AG1344" s="438"/>
      <c r="AH1344" s="439"/>
      <c r="AI1344" s="439"/>
      <c r="AJ1344" s="439"/>
      <c r="AK1344" s="439"/>
      <c r="BD1344" s="44"/>
    </row>
    <row r="1345" spans="1:56" ht="25.5" customHeight="1" x14ac:dyDescent="0.2">
      <c r="A1345" s="32" t="str">
        <f>IF(OR('Rote Liste'!$BC1345="H",'Rote Liste'!$BC1345="V"),"",J1345)</f>
        <v>nb</v>
      </c>
      <c r="B1345" s="48" t="str">
        <f t="shared" si="23"/>
        <v/>
      </c>
      <c r="C1345" s="49" t="s">
        <v>1375</v>
      </c>
      <c r="D1345" s="50"/>
      <c r="E1345" s="51"/>
      <c r="F1345" s="52"/>
      <c r="G1345" s="53"/>
      <c r="H1345" s="53"/>
      <c r="I1345" s="54"/>
      <c r="J1345" s="54" t="str">
        <f>INDEX(ESV!$D$1:$D$567,MATCH(IF(ISNA(INDEX(KLAV!$B$2:$B$10,MATCH(IF(ISBLANK($D1345)," ",$D1345),KLAV!$A$2:$A$10,0))+INDEX(KLAV!$B$13:$B$21,MATCH(IF(ISBLANK($E1345)," ",$E1345),KLAV!$A$13:$A$21,0))+INDEX(KLAV!$B$24:$B$30,MATCH(IF(ISBLANK($F1345)," ",$F1345),KLAV!$A$24:$A$30,0))),999,INDEX(KLAV!$B$2:$B$10,MATCH(IF(ISBLANK($D1345)," ",$D1345),KLAV!$A$2:$A$10,0))+INDEX(KLAV!$B$13:$B$21,MATCH(IF(ISBLANK($E1345)," ",$E1345),KLAV!$A$13:$A$21,0))+INDEX(KLAV!$B$24:$B$30,MATCH(IF(ISBLANK($F1345)," ",$F1345),KLAV!$A$24:$A$30,0))),ESV!$E$1:$E$567,))</f>
        <v>nb</v>
      </c>
      <c r="R1345" s="42"/>
      <c r="S1345" s="42"/>
      <c r="U1345" s="43"/>
      <c r="Z1345" s="44"/>
      <c r="AA1345" s="44"/>
      <c r="AB1345" s="436"/>
      <c r="AC1345" s="437"/>
      <c r="AD1345" s="300"/>
      <c r="AE1345" s="438"/>
      <c r="AF1345" s="438"/>
      <c r="AG1345" s="438"/>
      <c r="AH1345" s="439"/>
      <c r="AI1345" s="439"/>
      <c r="AJ1345" s="439"/>
      <c r="AK1345" s="439"/>
      <c r="BD1345" s="44"/>
    </row>
    <row r="1346" spans="1:56" ht="25.5" customHeight="1" x14ac:dyDescent="0.2">
      <c r="A1346" s="32" t="str">
        <f>IF(OR('Rote Liste'!$BC1346="H",'Rote Liste'!$BC1346="V"),"",J1346)</f>
        <v>nb</v>
      </c>
      <c r="B1346" s="48" t="str">
        <f t="shared" si="23"/>
        <v/>
      </c>
      <c r="C1346" s="49" t="s">
        <v>1376</v>
      </c>
      <c r="D1346" s="50"/>
      <c r="E1346" s="51"/>
      <c r="F1346" s="52"/>
      <c r="G1346" s="53"/>
      <c r="H1346" s="53"/>
      <c r="I1346" s="54"/>
      <c r="J1346" s="54" t="str">
        <f>INDEX(ESV!$D$1:$D$567,MATCH(IF(ISNA(INDEX(KLAV!$B$2:$B$10,MATCH(IF(ISBLANK($D1346)," ",$D1346),KLAV!$A$2:$A$10,0))+INDEX(KLAV!$B$13:$B$21,MATCH(IF(ISBLANK($E1346)," ",$E1346),KLAV!$A$13:$A$21,0))+INDEX(KLAV!$B$24:$B$30,MATCH(IF(ISBLANK($F1346)," ",$F1346),KLAV!$A$24:$A$30,0))),999,INDEX(KLAV!$B$2:$B$10,MATCH(IF(ISBLANK($D1346)," ",$D1346),KLAV!$A$2:$A$10,0))+INDEX(KLAV!$B$13:$B$21,MATCH(IF(ISBLANK($E1346)," ",$E1346),KLAV!$A$13:$A$21,0))+INDEX(KLAV!$B$24:$B$30,MATCH(IF(ISBLANK($F1346)," ",$F1346),KLAV!$A$24:$A$30,0))),ESV!$E$1:$E$567,))</f>
        <v>nb</v>
      </c>
      <c r="R1346" s="42"/>
      <c r="S1346" s="42"/>
      <c r="U1346" s="43"/>
      <c r="Z1346" s="44"/>
      <c r="AA1346" s="44"/>
      <c r="AB1346" s="436"/>
      <c r="AC1346" s="437"/>
      <c r="AD1346" s="300"/>
      <c r="AE1346" s="438"/>
      <c r="AF1346" s="438"/>
      <c r="AG1346" s="438"/>
      <c r="AH1346" s="439"/>
      <c r="AI1346" s="439"/>
      <c r="AJ1346" s="439"/>
      <c r="AK1346" s="439"/>
      <c r="BD1346" s="44"/>
    </row>
    <row r="1347" spans="1:56" ht="25.5" customHeight="1" x14ac:dyDescent="0.2">
      <c r="A1347" s="32" t="str">
        <f>IF(OR('Rote Liste'!$BC1347="H",'Rote Liste'!$BC1347="V"),"",J1347)</f>
        <v>nb</v>
      </c>
      <c r="B1347" s="48" t="str">
        <f t="shared" si="23"/>
        <v/>
      </c>
      <c r="C1347" s="49" t="s">
        <v>1377</v>
      </c>
      <c r="D1347" s="50"/>
      <c r="E1347" s="51"/>
      <c r="F1347" s="52"/>
      <c r="G1347" s="53"/>
      <c r="H1347" s="53"/>
      <c r="I1347" s="54"/>
      <c r="J1347" s="54" t="str">
        <f>INDEX(ESV!$D$1:$D$567,MATCH(IF(ISNA(INDEX(KLAV!$B$2:$B$10,MATCH(IF(ISBLANK($D1347)," ",$D1347),KLAV!$A$2:$A$10,0))+INDEX(KLAV!$B$13:$B$21,MATCH(IF(ISBLANK($E1347)," ",$E1347),KLAV!$A$13:$A$21,0))+INDEX(KLAV!$B$24:$B$30,MATCH(IF(ISBLANK($F1347)," ",$F1347),KLAV!$A$24:$A$30,0))),999,INDEX(KLAV!$B$2:$B$10,MATCH(IF(ISBLANK($D1347)," ",$D1347),KLAV!$A$2:$A$10,0))+INDEX(KLAV!$B$13:$B$21,MATCH(IF(ISBLANK($E1347)," ",$E1347),KLAV!$A$13:$A$21,0))+INDEX(KLAV!$B$24:$B$30,MATCH(IF(ISBLANK($F1347)," ",$F1347),KLAV!$A$24:$A$30,0))),ESV!$E$1:$E$567,))</f>
        <v>nb</v>
      </c>
      <c r="R1347" s="42"/>
      <c r="S1347" s="42"/>
      <c r="U1347" s="43"/>
      <c r="Z1347" s="44"/>
      <c r="AA1347" s="44"/>
      <c r="AB1347" s="436"/>
      <c r="AC1347" s="437"/>
      <c r="AD1347" s="300"/>
      <c r="AE1347" s="438"/>
      <c r="AF1347" s="438"/>
      <c r="AG1347" s="438"/>
      <c r="AH1347" s="439"/>
      <c r="AI1347" s="439"/>
      <c r="AJ1347" s="439"/>
      <c r="AK1347" s="439"/>
      <c r="BD1347" s="44"/>
    </row>
    <row r="1348" spans="1:56" ht="25.5" customHeight="1" x14ac:dyDescent="0.2">
      <c r="A1348" s="32" t="str">
        <f>IF(OR('Rote Liste'!$BC1348="H",'Rote Liste'!$BC1348="V"),"",J1348)</f>
        <v>nb</v>
      </c>
      <c r="B1348" s="48" t="str">
        <f t="shared" si="23"/>
        <v/>
      </c>
      <c r="C1348" s="49" t="s">
        <v>3187</v>
      </c>
      <c r="D1348" s="50"/>
      <c r="E1348" s="51"/>
      <c r="F1348" s="52"/>
      <c r="G1348" s="53"/>
      <c r="H1348" s="53"/>
      <c r="I1348" s="54"/>
      <c r="J1348" s="54" t="str">
        <f>INDEX(ESV!$D$1:$D$567,MATCH(IF(ISNA(INDEX(KLAV!$B$2:$B$10,MATCH(IF(ISBLANK($D1348)," ",$D1348),KLAV!$A$2:$A$10,0))+INDEX(KLAV!$B$13:$B$21,MATCH(IF(ISBLANK($E1348)," ",$E1348),KLAV!$A$13:$A$21,0))+INDEX(KLAV!$B$24:$B$30,MATCH(IF(ISBLANK($F1348)," ",$F1348),KLAV!$A$24:$A$30,0))),999,INDEX(KLAV!$B$2:$B$10,MATCH(IF(ISBLANK($D1348)," ",$D1348),KLAV!$A$2:$A$10,0))+INDEX(KLAV!$B$13:$B$21,MATCH(IF(ISBLANK($E1348)," ",$E1348),KLAV!$A$13:$A$21,0))+INDEX(KLAV!$B$24:$B$30,MATCH(IF(ISBLANK($F1348)," ",$F1348),KLAV!$A$24:$A$30,0))),ESV!$E$1:$E$567,))</f>
        <v>nb</v>
      </c>
      <c r="R1348" s="42"/>
      <c r="S1348" s="42"/>
      <c r="U1348" s="43"/>
      <c r="Z1348" s="44"/>
      <c r="AA1348" s="44"/>
      <c r="AB1348" s="436"/>
      <c r="AC1348" s="437"/>
      <c r="AD1348" s="300"/>
      <c r="AE1348" s="438"/>
      <c r="AF1348" s="438"/>
      <c r="AG1348" s="438"/>
      <c r="AH1348" s="439"/>
      <c r="AI1348" s="439"/>
      <c r="AJ1348" s="439"/>
      <c r="AK1348" s="439"/>
      <c r="BD1348" s="44"/>
    </row>
    <row r="1349" spans="1:56" ht="25.5" customHeight="1" x14ac:dyDescent="0.2">
      <c r="A1349" s="32" t="str">
        <f>IF(OR('Rote Liste'!$BC1349="H",'Rote Liste'!$BC1349="V"),"",J1349)</f>
        <v>nb</v>
      </c>
      <c r="B1349" s="48" t="str">
        <f t="shared" si="23"/>
        <v/>
      </c>
      <c r="C1349" s="49" t="s">
        <v>1378</v>
      </c>
      <c r="D1349" s="50"/>
      <c r="E1349" s="51"/>
      <c r="F1349" s="52"/>
      <c r="G1349" s="53"/>
      <c r="H1349" s="53"/>
      <c r="I1349" s="54"/>
      <c r="J1349" s="54" t="str">
        <f>INDEX(ESV!$D$1:$D$567,MATCH(IF(ISNA(INDEX(KLAV!$B$2:$B$10,MATCH(IF(ISBLANK($D1349)," ",$D1349),KLAV!$A$2:$A$10,0))+INDEX(KLAV!$B$13:$B$21,MATCH(IF(ISBLANK($E1349)," ",$E1349),KLAV!$A$13:$A$21,0))+INDEX(KLAV!$B$24:$B$30,MATCH(IF(ISBLANK($F1349)," ",$F1349),KLAV!$A$24:$A$30,0))),999,INDEX(KLAV!$B$2:$B$10,MATCH(IF(ISBLANK($D1349)," ",$D1349),KLAV!$A$2:$A$10,0))+INDEX(KLAV!$B$13:$B$21,MATCH(IF(ISBLANK($E1349)," ",$E1349),KLAV!$A$13:$A$21,0))+INDEX(KLAV!$B$24:$B$30,MATCH(IF(ISBLANK($F1349)," ",$F1349),KLAV!$A$24:$A$30,0))),ESV!$E$1:$E$567,))</f>
        <v>nb</v>
      </c>
      <c r="R1349" s="42"/>
      <c r="S1349" s="42"/>
      <c r="U1349" s="43"/>
      <c r="Z1349" s="44"/>
      <c r="AA1349" s="44"/>
      <c r="AB1349" s="436"/>
      <c r="AC1349" s="437"/>
      <c r="AD1349" s="300"/>
      <c r="AE1349" s="438"/>
      <c r="AF1349" s="438"/>
      <c r="AG1349" s="438"/>
      <c r="AH1349" s="439"/>
      <c r="AI1349" s="439"/>
      <c r="AJ1349" s="439"/>
      <c r="AK1349" s="439"/>
      <c r="BD1349" s="44"/>
    </row>
    <row r="1350" spans="1:56" ht="25.5" customHeight="1" x14ac:dyDescent="0.2">
      <c r="A1350" s="32" t="str">
        <f>IF(OR('Rote Liste'!$BC1350="H",'Rote Liste'!$BC1350="V"),"",J1350)</f>
        <v>nb</v>
      </c>
      <c r="B1350" s="48" t="str">
        <f t="shared" si="23"/>
        <v/>
      </c>
      <c r="C1350" s="49" t="s">
        <v>1379</v>
      </c>
      <c r="D1350" s="50"/>
      <c r="E1350" s="51"/>
      <c r="F1350" s="52"/>
      <c r="G1350" s="53"/>
      <c r="H1350" s="53"/>
      <c r="I1350" s="54"/>
      <c r="J1350" s="54" t="str">
        <f>INDEX(ESV!$D$1:$D$567,MATCH(IF(ISNA(INDEX(KLAV!$B$2:$B$10,MATCH(IF(ISBLANK($D1350)," ",$D1350),KLAV!$A$2:$A$10,0))+INDEX(KLAV!$B$13:$B$21,MATCH(IF(ISBLANK($E1350)," ",$E1350),KLAV!$A$13:$A$21,0))+INDEX(KLAV!$B$24:$B$30,MATCH(IF(ISBLANK($F1350)," ",$F1350),KLAV!$A$24:$A$30,0))),999,INDEX(KLAV!$B$2:$B$10,MATCH(IF(ISBLANK($D1350)," ",$D1350),KLAV!$A$2:$A$10,0))+INDEX(KLAV!$B$13:$B$21,MATCH(IF(ISBLANK($E1350)," ",$E1350),KLAV!$A$13:$A$21,0))+INDEX(KLAV!$B$24:$B$30,MATCH(IF(ISBLANK($F1350)," ",$F1350),KLAV!$A$24:$A$30,0))),ESV!$E$1:$E$567,))</f>
        <v>nb</v>
      </c>
      <c r="R1350" s="42"/>
      <c r="S1350" s="42"/>
      <c r="U1350" s="43"/>
      <c r="Z1350" s="44"/>
      <c r="AA1350" s="44"/>
      <c r="AB1350" s="436"/>
      <c r="AC1350" s="437"/>
      <c r="AD1350" s="300"/>
      <c r="AE1350" s="438"/>
      <c r="AF1350" s="438"/>
      <c r="AG1350" s="438"/>
      <c r="AH1350" s="439"/>
      <c r="AI1350" s="439"/>
      <c r="AJ1350" s="439"/>
      <c r="AK1350" s="439"/>
      <c r="BD1350" s="44"/>
    </row>
    <row r="1351" spans="1:56" ht="25.5" customHeight="1" x14ac:dyDescent="0.2">
      <c r="A1351" s="32" t="str">
        <f>IF(OR('Rote Liste'!$BC1351="H",'Rote Liste'!$BC1351="V"),"",J1351)</f>
        <v>nb</v>
      </c>
      <c r="B1351" s="48" t="str">
        <f t="shared" si="23"/>
        <v/>
      </c>
      <c r="C1351" s="49" t="s">
        <v>1380</v>
      </c>
      <c r="D1351" s="50"/>
      <c r="E1351" s="51"/>
      <c r="F1351" s="52"/>
      <c r="G1351" s="53"/>
      <c r="H1351" s="53"/>
      <c r="I1351" s="54"/>
      <c r="J1351" s="54" t="str">
        <f>INDEX(ESV!$D$1:$D$567,MATCH(IF(ISNA(INDEX(KLAV!$B$2:$B$10,MATCH(IF(ISBLANK($D1351)," ",$D1351),KLAV!$A$2:$A$10,0))+INDEX(KLAV!$B$13:$B$21,MATCH(IF(ISBLANK($E1351)," ",$E1351),KLAV!$A$13:$A$21,0))+INDEX(KLAV!$B$24:$B$30,MATCH(IF(ISBLANK($F1351)," ",$F1351),KLAV!$A$24:$A$30,0))),999,INDEX(KLAV!$B$2:$B$10,MATCH(IF(ISBLANK($D1351)," ",$D1351),KLAV!$A$2:$A$10,0))+INDEX(KLAV!$B$13:$B$21,MATCH(IF(ISBLANK($E1351)," ",$E1351),KLAV!$A$13:$A$21,0))+INDEX(KLAV!$B$24:$B$30,MATCH(IF(ISBLANK($F1351)," ",$F1351),KLAV!$A$24:$A$30,0))),ESV!$E$1:$E$567,))</f>
        <v>nb</v>
      </c>
      <c r="R1351" s="42"/>
      <c r="S1351" s="42"/>
      <c r="U1351" s="43"/>
      <c r="Z1351" s="44"/>
      <c r="AA1351" s="44"/>
      <c r="AB1351" s="436"/>
      <c r="AC1351" s="437"/>
      <c r="AD1351" s="300"/>
      <c r="AE1351" s="438"/>
      <c r="AF1351" s="438"/>
      <c r="AG1351" s="438"/>
      <c r="AH1351" s="439"/>
      <c r="AI1351" s="439"/>
      <c r="AJ1351" s="439"/>
      <c r="AK1351" s="439"/>
      <c r="BD1351" s="44"/>
    </row>
    <row r="1352" spans="1:56" ht="25.5" customHeight="1" x14ac:dyDescent="0.2">
      <c r="A1352" s="32" t="str">
        <f>IF(OR('Rote Liste'!$BC1352="H",'Rote Liste'!$BC1352="V"),"",J1352)</f>
        <v>nb</v>
      </c>
      <c r="B1352" s="48" t="str">
        <f t="shared" si="23"/>
        <v/>
      </c>
      <c r="C1352" s="49" t="s">
        <v>1381</v>
      </c>
      <c r="D1352" s="50"/>
      <c r="E1352" s="51"/>
      <c r="F1352" s="52"/>
      <c r="G1352" s="53"/>
      <c r="H1352" s="53"/>
      <c r="I1352" s="54"/>
      <c r="J1352" s="54" t="str">
        <f>INDEX(ESV!$D$1:$D$567,MATCH(IF(ISNA(INDEX(KLAV!$B$2:$B$10,MATCH(IF(ISBLANK($D1352)," ",$D1352),KLAV!$A$2:$A$10,0))+INDEX(KLAV!$B$13:$B$21,MATCH(IF(ISBLANK($E1352)," ",$E1352),KLAV!$A$13:$A$21,0))+INDEX(KLAV!$B$24:$B$30,MATCH(IF(ISBLANK($F1352)," ",$F1352),KLAV!$A$24:$A$30,0))),999,INDEX(KLAV!$B$2:$B$10,MATCH(IF(ISBLANK($D1352)," ",$D1352),KLAV!$A$2:$A$10,0))+INDEX(KLAV!$B$13:$B$21,MATCH(IF(ISBLANK($E1352)," ",$E1352),KLAV!$A$13:$A$21,0))+INDEX(KLAV!$B$24:$B$30,MATCH(IF(ISBLANK($F1352)," ",$F1352),KLAV!$A$24:$A$30,0))),ESV!$E$1:$E$567,))</f>
        <v>nb</v>
      </c>
      <c r="R1352" s="42"/>
      <c r="S1352" s="42"/>
      <c r="U1352" s="43"/>
      <c r="Z1352" s="44"/>
      <c r="AA1352" s="44"/>
      <c r="AB1352" s="436"/>
      <c r="AC1352" s="437"/>
      <c r="AD1352" s="300"/>
      <c r="AE1352" s="438"/>
      <c r="AF1352" s="438"/>
      <c r="AG1352" s="438"/>
      <c r="AH1352" s="439"/>
      <c r="AI1352" s="439"/>
      <c r="AJ1352" s="439"/>
      <c r="AK1352" s="439"/>
      <c r="BD1352" s="44"/>
    </row>
    <row r="1353" spans="1:56" ht="25.5" customHeight="1" x14ac:dyDescent="0.2">
      <c r="A1353" s="32" t="str">
        <f>IF(OR('Rote Liste'!$BC1353="H",'Rote Liste'!$BC1353="V"),"",J1353)</f>
        <v>nb</v>
      </c>
      <c r="B1353" s="48" t="str">
        <f t="shared" si="23"/>
        <v/>
      </c>
      <c r="C1353" s="49" t="s">
        <v>1382</v>
      </c>
      <c r="D1353" s="50"/>
      <c r="E1353" s="51"/>
      <c r="F1353" s="52"/>
      <c r="G1353" s="53"/>
      <c r="H1353" s="53"/>
      <c r="I1353" s="54"/>
      <c r="J1353" s="54" t="str">
        <f>INDEX(ESV!$D$1:$D$567,MATCH(IF(ISNA(INDEX(KLAV!$B$2:$B$10,MATCH(IF(ISBLANK($D1353)," ",$D1353),KLAV!$A$2:$A$10,0))+INDEX(KLAV!$B$13:$B$21,MATCH(IF(ISBLANK($E1353)," ",$E1353),KLAV!$A$13:$A$21,0))+INDEX(KLAV!$B$24:$B$30,MATCH(IF(ISBLANK($F1353)," ",$F1353),KLAV!$A$24:$A$30,0))),999,INDEX(KLAV!$B$2:$B$10,MATCH(IF(ISBLANK($D1353)," ",$D1353),KLAV!$A$2:$A$10,0))+INDEX(KLAV!$B$13:$B$21,MATCH(IF(ISBLANK($E1353)," ",$E1353),KLAV!$A$13:$A$21,0))+INDEX(KLAV!$B$24:$B$30,MATCH(IF(ISBLANK($F1353)," ",$F1353),KLAV!$A$24:$A$30,0))),ESV!$E$1:$E$567,))</f>
        <v>nb</v>
      </c>
      <c r="R1353" s="42"/>
      <c r="S1353" s="42"/>
      <c r="U1353" s="43"/>
      <c r="Z1353" s="44"/>
      <c r="AA1353" s="44"/>
      <c r="AB1353" s="436"/>
      <c r="AC1353" s="437"/>
      <c r="AD1353" s="300"/>
      <c r="AE1353" s="438"/>
      <c r="AF1353" s="438"/>
      <c r="AG1353" s="438"/>
      <c r="AH1353" s="439"/>
      <c r="AI1353" s="439"/>
      <c r="AJ1353" s="439"/>
      <c r="AK1353" s="439"/>
      <c r="BD1353" s="44"/>
    </row>
    <row r="1354" spans="1:56" ht="25.5" customHeight="1" x14ac:dyDescent="0.2">
      <c r="A1354" s="32" t="str">
        <f>IF(OR('Rote Liste'!$BC1354="H",'Rote Liste'!$BC1354="V"),"",J1354)</f>
        <v>nb</v>
      </c>
      <c r="B1354" s="48" t="str">
        <f t="shared" si="23"/>
        <v/>
      </c>
      <c r="C1354" s="49" t="s">
        <v>1383</v>
      </c>
      <c r="D1354" s="50"/>
      <c r="E1354" s="51"/>
      <c r="F1354" s="52"/>
      <c r="G1354" s="53"/>
      <c r="H1354" s="53"/>
      <c r="I1354" s="54"/>
      <c r="J1354" s="54" t="str">
        <f>INDEX(ESV!$D$1:$D$567,MATCH(IF(ISNA(INDEX(KLAV!$B$2:$B$10,MATCH(IF(ISBLANK($D1354)," ",$D1354),KLAV!$A$2:$A$10,0))+INDEX(KLAV!$B$13:$B$21,MATCH(IF(ISBLANK($E1354)," ",$E1354),KLAV!$A$13:$A$21,0))+INDEX(KLAV!$B$24:$B$30,MATCH(IF(ISBLANK($F1354)," ",$F1354),KLAV!$A$24:$A$30,0))),999,INDEX(KLAV!$B$2:$B$10,MATCH(IF(ISBLANK($D1354)," ",$D1354),KLAV!$A$2:$A$10,0))+INDEX(KLAV!$B$13:$B$21,MATCH(IF(ISBLANK($E1354)," ",$E1354),KLAV!$A$13:$A$21,0))+INDEX(KLAV!$B$24:$B$30,MATCH(IF(ISBLANK($F1354)," ",$F1354),KLAV!$A$24:$A$30,0))),ESV!$E$1:$E$567,))</f>
        <v>nb</v>
      </c>
      <c r="R1354" s="42"/>
      <c r="S1354" s="42"/>
      <c r="U1354" s="43"/>
      <c r="Z1354" s="44"/>
      <c r="AA1354" s="44"/>
      <c r="AB1354" s="436"/>
      <c r="AC1354" s="437"/>
      <c r="AD1354" s="300"/>
      <c r="AE1354" s="438"/>
      <c r="AF1354" s="438"/>
      <c r="AG1354" s="438"/>
      <c r="AH1354" s="439"/>
      <c r="AI1354" s="439"/>
      <c r="AJ1354" s="439"/>
      <c r="AK1354" s="439"/>
      <c r="BD1354" s="44"/>
    </row>
    <row r="1355" spans="1:56" ht="25.5" customHeight="1" x14ac:dyDescent="0.2">
      <c r="A1355" s="32" t="str">
        <f>IF(OR('Rote Liste'!$BC1355="H",'Rote Liste'!$BC1355="V"),"",J1355)</f>
        <v>nb</v>
      </c>
      <c r="B1355" s="48" t="str">
        <f t="shared" si="23"/>
        <v/>
      </c>
      <c r="C1355" s="49" t="s">
        <v>1384</v>
      </c>
      <c r="D1355" s="50"/>
      <c r="E1355" s="51"/>
      <c r="F1355" s="52"/>
      <c r="G1355" s="53"/>
      <c r="H1355" s="53"/>
      <c r="I1355" s="54"/>
      <c r="J1355" s="54" t="str">
        <f>INDEX(ESV!$D$1:$D$567,MATCH(IF(ISNA(INDEX(KLAV!$B$2:$B$10,MATCH(IF(ISBLANK($D1355)," ",$D1355),KLAV!$A$2:$A$10,0))+INDEX(KLAV!$B$13:$B$21,MATCH(IF(ISBLANK($E1355)," ",$E1355),KLAV!$A$13:$A$21,0))+INDEX(KLAV!$B$24:$B$30,MATCH(IF(ISBLANK($F1355)," ",$F1355),KLAV!$A$24:$A$30,0))),999,INDEX(KLAV!$B$2:$B$10,MATCH(IF(ISBLANK($D1355)," ",$D1355),KLAV!$A$2:$A$10,0))+INDEX(KLAV!$B$13:$B$21,MATCH(IF(ISBLANK($E1355)," ",$E1355),KLAV!$A$13:$A$21,0))+INDEX(KLAV!$B$24:$B$30,MATCH(IF(ISBLANK($F1355)," ",$F1355),KLAV!$A$24:$A$30,0))),ESV!$E$1:$E$567,))</f>
        <v>nb</v>
      </c>
      <c r="R1355" s="42"/>
      <c r="S1355" s="42"/>
      <c r="U1355" s="43"/>
      <c r="Z1355" s="44"/>
      <c r="AA1355" s="44"/>
      <c r="AB1355" s="436"/>
      <c r="AC1355" s="437"/>
      <c r="AD1355" s="300"/>
      <c r="AE1355" s="438"/>
      <c r="AF1355" s="438"/>
      <c r="AG1355" s="438"/>
      <c r="AH1355" s="439"/>
      <c r="AI1355" s="439"/>
      <c r="AJ1355" s="439"/>
      <c r="AK1355" s="439"/>
      <c r="BD1355" s="44"/>
    </row>
    <row r="1356" spans="1:56" ht="25.5" customHeight="1" x14ac:dyDescent="0.2">
      <c r="A1356" s="32" t="str">
        <f>IF(OR('Rote Liste'!$BC1356="H",'Rote Liste'!$BC1356="V"),"",J1356)</f>
        <v>nb</v>
      </c>
      <c r="B1356" s="48" t="str">
        <f t="shared" si="23"/>
        <v/>
      </c>
      <c r="C1356" s="49" t="s">
        <v>1385</v>
      </c>
      <c r="D1356" s="50"/>
      <c r="E1356" s="51"/>
      <c r="F1356" s="52"/>
      <c r="G1356" s="53"/>
      <c r="H1356" s="53"/>
      <c r="I1356" s="54"/>
      <c r="J1356" s="54" t="str">
        <f>INDEX(ESV!$D$1:$D$567,MATCH(IF(ISNA(INDEX(KLAV!$B$2:$B$10,MATCH(IF(ISBLANK($D1356)," ",$D1356),KLAV!$A$2:$A$10,0))+INDEX(KLAV!$B$13:$B$21,MATCH(IF(ISBLANK($E1356)," ",$E1356),KLAV!$A$13:$A$21,0))+INDEX(KLAV!$B$24:$B$30,MATCH(IF(ISBLANK($F1356)," ",$F1356),KLAV!$A$24:$A$30,0))),999,INDEX(KLAV!$B$2:$B$10,MATCH(IF(ISBLANK($D1356)," ",$D1356),KLAV!$A$2:$A$10,0))+INDEX(KLAV!$B$13:$B$21,MATCH(IF(ISBLANK($E1356)," ",$E1356),KLAV!$A$13:$A$21,0))+INDEX(KLAV!$B$24:$B$30,MATCH(IF(ISBLANK($F1356)," ",$F1356),KLAV!$A$24:$A$30,0))),ESV!$E$1:$E$567,))</f>
        <v>nb</v>
      </c>
      <c r="R1356" s="42"/>
      <c r="S1356" s="42"/>
      <c r="U1356" s="43"/>
      <c r="Z1356" s="44"/>
      <c r="AA1356" s="44"/>
      <c r="AB1356" s="436"/>
      <c r="AC1356" s="437"/>
      <c r="AD1356" s="300"/>
      <c r="AE1356" s="438"/>
      <c r="AF1356" s="438"/>
      <c r="AG1356" s="438"/>
      <c r="AH1356" s="439"/>
      <c r="AI1356" s="439"/>
      <c r="AJ1356" s="439"/>
      <c r="AK1356" s="439"/>
      <c r="BD1356" s="44"/>
    </row>
    <row r="1357" spans="1:56" ht="25.5" customHeight="1" x14ac:dyDescent="0.2">
      <c r="A1357" s="32" t="str">
        <f>IF(OR('Rote Liste'!$BC1357="H",'Rote Liste'!$BC1357="V"),"",J1357)</f>
        <v>nb</v>
      </c>
      <c r="B1357" s="48" t="str">
        <f t="shared" si="23"/>
        <v/>
      </c>
      <c r="C1357" s="49" t="s">
        <v>1386</v>
      </c>
      <c r="D1357" s="50"/>
      <c r="E1357" s="51"/>
      <c r="F1357" s="52"/>
      <c r="G1357" s="53"/>
      <c r="H1357" s="53"/>
      <c r="I1357" s="54"/>
      <c r="J1357" s="54" t="str">
        <f>INDEX(ESV!$D$1:$D$567,MATCH(IF(ISNA(INDEX(KLAV!$B$2:$B$10,MATCH(IF(ISBLANK($D1357)," ",$D1357),KLAV!$A$2:$A$10,0))+INDEX(KLAV!$B$13:$B$21,MATCH(IF(ISBLANK($E1357)," ",$E1357),KLAV!$A$13:$A$21,0))+INDEX(KLAV!$B$24:$B$30,MATCH(IF(ISBLANK($F1357)," ",$F1357),KLAV!$A$24:$A$30,0))),999,INDEX(KLAV!$B$2:$B$10,MATCH(IF(ISBLANK($D1357)," ",$D1357),KLAV!$A$2:$A$10,0))+INDEX(KLAV!$B$13:$B$21,MATCH(IF(ISBLANK($E1357)," ",$E1357),KLAV!$A$13:$A$21,0))+INDEX(KLAV!$B$24:$B$30,MATCH(IF(ISBLANK($F1357)," ",$F1357),KLAV!$A$24:$A$30,0))),ESV!$E$1:$E$567,))</f>
        <v>nb</v>
      </c>
      <c r="R1357" s="42"/>
      <c r="S1357" s="42"/>
      <c r="U1357" s="43"/>
      <c r="Z1357" s="44"/>
      <c r="AA1357" s="44"/>
      <c r="AB1357" s="436"/>
      <c r="AC1357" s="437"/>
      <c r="AD1357" s="300"/>
      <c r="AE1357" s="438"/>
      <c r="AF1357" s="438"/>
      <c r="AG1357" s="438"/>
      <c r="AH1357" s="439"/>
      <c r="AI1357" s="439"/>
      <c r="AJ1357" s="439"/>
      <c r="AK1357" s="439"/>
      <c r="BD1357" s="44"/>
    </row>
    <row r="1358" spans="1:56" ht="25.5" customHeight="1" x14ac:dyDescent="0.2">
      <c r="A1358" s="32" t="str">
        <f>IF(OR('Rote Liste'!$BC1358="H",'Rote Liste'!$BC1358="V"),"",J1358)</f>
        <v>nb</v>
      </c>
      <c r="B1358" s="48" t="str">
        <f t="shared" si="23"/>
        <v/>
      </c>
      <c r="C1358" s="49" t="s">
        <v>3188</v>
      </c>
      <c r="D1358" s="50"/>
      <c r="E1358" s="51"/>
      <c r="F1358" s="52"/>
      <c r="G1358" s="53"/>
      <c r="H1358" s="53"/>
      <c r="I1358" s="54"/>
      <c r="J1358" s="54" t="str">
        <f>INDEX(ESV!$D$1:$D$567,MATCH(IF(ISNA(INDEX(KLAV!$B$2:$B$10,MATCH(IF(ISBLANK($D1358)," ",$D1358),KLAV!$A$2:$A$10,0))+INDEX(KLAV!$B$13:$B$21,MATCH(IF(ISBLANK($E1358)," ",$E1358),KLAV!$A$13:$A$21,0))+INDEX(KLAV!$B$24:$B$30,MATCH(IF(ISBLANK($F1358)," ",$F1358),KLAV!$A$24:$A$30,0))),999,INDEX(KLAV!$B$2:$B$10,MATCH(IF(ISBLANK($D1358)," ",$D1358),KLAV!$A$2:$A$10,0))+INDEX(KLAV!$B$13:$B$21,MATCH(IF(ISBLANK($E1358)," ",$E1358),KLAV!$A$13:$A$21,0))+INDEX(KLAV!$B$24:$B$30,MATCH(IF(ISBLANK($F1358)," ",$F1358),KLAV!$A$24:$A$30,0))),ESV!$E$1:$E$567,))</f>
        <v>nb</v>
      </c>
      <c r="R1358" s="42"/>
      <c r="S1358" s="42"/>
      <c r="U1358" s="43"/>
      <c r="Z1358" s="44"/>
      <c r="AA1358" s="44"/>
      <c r="AB1358" s="436"/>
      <c r="AC1358" s="437"/>
      <c r="AD1358" s="300"/>
      <c r="AE1358" s="438"/>
      <c r="AF1358" s="438"/>
      <c r="AG1358" s="438"/>
      <c r="AH1358" s="439"/>
      <c r="AI1358" s="439"/>
      <c r="AJ1358" s="439"/>
      <c r="AK1358" s="439"/>
      <c r="BD1358" s="44"/>
    </row>
    <row r="1359" spans="1:56" ht="25.5" customHeight="1" x14ac:dyDescent="0.2">
      <c r="A1359" s="32" t="str">
        <f>IF(OR('Rote Liste'!$BC1359="H",'Rote Liste'!$BC1359="V"),"",J1359)</f>
        <v>nb</v>
      </c>
      <c r="B1359" s="48" t="str">
        <f>IF(D1359="AE?","E?",IF(D1359="AE","E",""))</f>
        <v/>
      </c>
      <c r="C1359" s="49" t="s">
        <v>3248</v>
      </c>
      <c r="D1359" s="50"/>
      <c r="E1359" s="51"/>
      <c r="F1359" s="52"/>
      <c r="G1359" s="53"/>
      <c r="H1359" s="53"/>
      <c r="I1359" s="54"/>
      <c r="J1359" s="54" t="str">
        <f>INDEX(ESV!$D$1:$D$567,MATCH(IF(ISNA(INDEX(KLAV!$B$2:$B$10,MATCH(IF(ISBLANK($D1359)," ",$D1359),KLAV!$A$2:$A$10,0))+INDEX(KLAV!$B$13:$B$21,MATCH(IF(ISBLANK($E1359)," ",$E1359),KLAV!$A$13:$A$21,0))+INDEX(KLAV!$B$24:$B$30,MATCH(IF(ISBLANK($F1359)," ",$F1359),KLAV!$A$24:$A$30,0))),999,INDEX(KLAV!$B$2:$B$10,MATCH(IF(ISBLANK($D1359)," ",$D1359),KLAV!$A$2:$A$10,0))+INDEX(KLAV!$B$13:$B$21,MATCH(IF(ISBLANK($E1359)," ",$E1359),KLAV!$A$13:$A$21,0))+INDEX(KLAV!$B$24:$B$30,MATCH(IF(ISBLANK($F1359)," ",$F1359),KLAV!$A$24:$A$30,0))),ESV!$E$1:$E$567,))</f>
        <v>nb</v>
      </c>
      <c r="R1359" s="42"/>
      <c r="S1359" s="42"/>
      <c r="U1359" s="43"/>
      <c r="Z1359" s="44"/>
      <c r="AA1359" s="44"/>
      <c r="AB1359" s="436"/>
      <c r="AC1359" s="437"/>
      <c r="AD1359" s="300"/>
      <c r="AE1359" s="438"/>
      <c r="AF1359" s="438"/>
      <c r="AG1359" s="438"/>
      <c r="AH1359" s="439"/>
      <c r="AI1359" s="439"/>
      <c r="AJ1359" s="439"/>
      <c r="AK1359" s="439"/>
      <c r="BD1359" s="44"/>
    </row>
    <row r="1360" spans="1:56" ht="25.5" customHeight="1" x14ac:dyDescent="0.2">
      <c r="A1360" s="32" t="str">
        <f>IF(OR('Rote Liste'!$BC1360="H",'Rote Liste'!$BC1360="V"),"",J1360)</f>
        <v>nb</v>
      </c>
      <c r="B1360" s="48" t="str">
        <f t="shared" si="23"/>
        <v/>
      </c>
      <c r="C1360" s="49" t="s">
        <v>1387</v>
      </c>
      <c r="D1360" s="50"/>
      <c r="E1360" s="51"/>
      <c r="F1360" s="52"/>
      <c r="G1360" s="53"/>
      <c r="H1360" s="53"/>
      <c r="I1360" s="54"/>
      <c r="J1360" s="54" t="str">
        <f>INDEX(ESV!$D$1:$D$567,MATCH(IF(ISNA(INDEX(KLAV!$B$2:$B$10,MATCH(IF(ISBLANK($D1360)," ",$D1360),KLAV!$A$2:$A$10,0))+INDEX(KLAV!$B$13:$B$21,MATCH(IF(ISBLANK($E1360)," ",$E1360),KLAV!$A$13:$A$21,0))+INDEX(KLAV!$B$24:$B$30,MATCH(IF(ISBLANK($F1360)," ",$F1360),KLAV!$A$24:$A$30,0))),999,INDEX(KLAV!$B$2:$B$10,MATCH(IF(ISBLANK($D1360)," ",$D1360),KLAV!$A$2:$A$10,0))+INDEX(KLAV!$B$13:$B$21,MATCH(IF(ISBLANK($E1360)," ",$E1360),KLAV!$A$13:$A$21,0))+INDEX(KLAV!$B$24:$B$30,MATCH(IF(ISBLANK($F1360)," ",$F1360),KLAV!$A$24:$A$30,0))),ESV!$E$1:$E$567,))</f>
        <v>nb</v>
      </c>
      <c r="R1360" s="42"/>
      <c r="S1360" s="42"/>
      <c r="U1360" s="43"/>
      <c r="Z1360" s="44"/>
      <c r="AA1360" s="44"/>
      <c r="AB1360" s="436"/>
      <c r="AC1360" s="437"/>
      <c r="AD1360" s="300"/>
      <c r="AE1360" s="438"/>
      <c r="AF1360" s="438"/>
      <c r="AG1360" s="438"/>
      <c r="AH1360" s="439"/>
      <c r="AI1360" s="439"/>
      <c r="AJ1360" s="439"/>
      <c r="AK1360" s="439"/>
      <c r="BD1360" s="44"/>
    </row>
    <row r="1361" spans="1:56" ht="25.5" customHeight="1" x14ac:dyDescent="0.2">
      <c r="A1361" s="32" t="str">
        <f>IF(OR('Rote Liste'!$BC1361="H",'Rote Liste'!$BC1361="V"),"",J1361)</f>
        <v>nb</v>
      </c>
      <c r="B1361" s="48" t="str">
        <f t="shared" si="23"/>
        <v/>
      </c>
      <c r="C1361" s="49" t="s">
        <v>1388</v>
      </c>
      <c r="D1361" s="50"/>
      <c r="E1361" s="51"/>
      <c r="F1361" s="52"/>
      <c r="G1361" s="53"/>
      <c r="H1361" s="53"/>
      <c r="I1361" s="54"/>
      <c r="J1361" s="54" t="str">
        <f>INDEX(ESV!$D$1:$D$567,MATCH(IF(ISNA(INDEX(KLAV!$B$2:$B$10,MATCH(IF(ISBLANK($D1361)," ",$D1361),KLAV!$A$2:$A$10,0))+INDEX(KLAV!$B$13:$B$21,MATCH(IF(ISBLANK($E1361)," ",$E1361),KLAV!$A$13:$A$21,0))+INDEX(KLAV!$B$24:$B$30,MATCH(IF(ISBLANK($F1361)," ",$F1361),KLAV!$A$24:$A$30,0))),999,INDEX(KLAV!$B$2:$B$10,MATCH(IF(ISBLANK($D1361)," ",$D1361),KLAV!$A$2:$A$10,0))+INDEX(KLAV!$B$13:$B$21,MATCH(IF(ISBLANK($E1361)," ",$E1361),KLAV!$A$13:$A$21,0))+INDEX(KLAV!$B$24:$B$30,MATCH(IF(ISBLANK($F1361)," ",$F1361),KLAV!$A$24:$A$30,0))),ESV!$E$1:$E$567,))</f>
        <v>nb</v>
      </c>
      <c r="R1361" s="42"/>
      <c r="S1361" s="42"/>
      <c r="U1361" s="43"/>
      <c r="Z1361" s="44"/>
      <c r="AA1361" s="44"/>
      <c r="AB1361" s="436"/>
      <c r="AC1361" s="437"/>
      <c r="AD1361" s="300"/>
      <c r="AE1361" s="438"/>
      <c r="AF1361" s="438"/>
      <c r="AG1361" s="438"/>
      <c r="AH1361" s="439"/>
      <c r="AI1361" s="439"/>
      <c r="AJ1361" s="439"/>
      <c r="AK1361" s="439"/>
      <c r="BD1361" s="44"/>
    </row>
    <row r="1362" spans="1:56" ht="25.5" customHeight="1" x14ac:dyDescent="0.2">
      <c r="A1362" s="32" t="str">
        <f>IF(OR('Rote Liste'!$BC1362="H",'Rote Liste'!$BC1362="V"),"",J1362)</f>
        <v>nb</v>
      </c>
      <c r="B1362" s="48" t="str">
        <f t="shared" si="23"/>
        <v/>
      </c>
      <c r="C1362" s="49" t="s">
        <v>1389</v>
      </c>
      <c r="D1362" s="50"/>
      <c r="E1362" s="51"/>
      <c r="F1362" s="52"/>
      <c r="G1362" s="53"/>
      <c r="H1362" s="53"/>
      <c r="I1362" s="54"/>
      <c r="J1362" s="54" t="str">
        <f>INDEX(ESV!$D$1:$D$567,MATCH(IF(ISNA(INDEX(KLAV!$B$2:$B$10,MATCH(IF(ISBLANK($D1362)," ",$D1362),KLAV!$A$2:$A$10,0))+INDEX(KLAV!$B$13:$B$21,MATCH(IF(ISBLANK($E1362)," ",$E1362),KLAV!$A$13:$A$21,0))+INDEX(KLAV!$B$24:$B$30,MATCH(IF(ISBLANK($F1362)," ",$F1362),KLAV!$A$24:$A$30,0))),999,INDEX(KLAV!$B$2:$B$10,MATCH(IF(ISBLANK($D1362)," ",$D1362),KLAV!$A$2:$A$10,0))+INDEX(KLAV!$B$13:$B$21,MATCH(IF(ISBLANK($E1362)," ",$E1362),KLAV!$A$13:$A$21,0))+INDEX(KLAV!$B$24:$B$30,MATCH(IF(ISBLANK($F1362)," ",$F1362),KLAV!$A$24:$A$30,0))),ESV!$E$1:$E$567,))</f>
        <v>nb</v>
      </c>
      <c r="R1362" s="42"/>
      <c r="S1362" s="42"/>
      <c r="U1362" s="43"/>
      <c r="Z1362" s="44"/>
      <c r="AA1362" s="44"/>
      <c r="AB1362" s="436"/>
      <c r="AC1362" s="437"/>
      <c r="AD1362" s="300"/>
      <c r="AE1362" s="438"/>
      <c r="AF1362" s="438"/>
      <c r="AG1362" s="438"/>
      <c r="AH1362" s="439"/>
      <c r="AI1362" s="439"/>
      <c r="AJ1362" s="439"/>
      <c r="AK1362" s="439"/>
      <c r="BD1362" s="44"/>
    </row>
    <row r="1363" spans="1:56" ht="25.5" customHeight="1" x14ac:dyDescent="0.2">
      <c r="A1363" s="32" t="str">
        <f>IF(OR('Rote Liste'!$BC1363="H",'Rote Liste'!$BC1363="V"),"",J1363)</f>
        <v>nb</v>
      </c>
      <c r="B1363" s="48" t="str">
        <f t="shared" si="23"/>
        <v/>
      </c>
      <c r="C1363" s="49" t="s">
        <v>1390</v>
      </c>
      <c r="D1363" s="50"/>
      <c r="E1363" s="51"/>
      <c r="F1363" s="52"/>
      <c r="G1363" s="53"/>
      <c r="H1363" s="53"/>
      <c r="I1363" s="54"/>
      <c r="J1363" s="54" t="str">
        <f>INDEX(ESV!$D$1:$D$567,MATCH(IF(ISNA(INDEX(KLAV!$B$2:$B$10,MATCH(IF(ISBLANK($D1363)," ",$D1363),KLAV!$A$2:$A$10,0))+INDEX(KLAV!$B$13:$B$21,MATCH(IF(ISBLANK($E1363)," ",$E1363),KLAV!$A$13:$A$21,0))+INDEX(KLAV!$B$24:$B$30,MATCH(IF(ISBLANK($F1363)," ",$F1363),KLAV!$A$24:$A$30,0))),999,INDEX(KLAV!$B$2:$B$10,MATCH(IF(ISBLANK($D1363)," ",$D1363),KLAV!$A$2:$A$10,0))+INDEX(KLAV!$B$13:$B$21,MATCH(IF(ISBLANK($E1363)," ",$E1363),KLAV!$A$13:$A$21,0))+INDEX(KLAV!$B$24:$B$30,MATCH(IF(ISBLANK($F1363)," ",$F1363),KLAV!$A$24:$A$30,0))),ESV!$E$1:$E$567,))</f>
        <v>nb</v>
      </c>
      <c r="R1363" s="42"/>
      <c r="S1363" s="42"/>
      <c r="U1363" s="43"/>
      <c r="Z1363" s="44"/>
      <c r="AA1363" s="44"/>
      <c r="AB1363" s="436"/>
      <c r="AC1363" s="437"/>
      <c r="AD1363" s="300"/>
      <c r="AE1363" s="438"/>
      <c r="AF1363" s="438"/>
      <c r="AG1363" s="438"/>
      <c r="AH1363" s="439"/>
      <c r="AI1363" s="439"/>
      <c r="AJ1363" s="439"/>
      <c r="AK1363" s="439"/>
      <c r="BD1363" s="44"/>
    </row>
    <row r="1364" spans="1:56" ht="25.5" customHeight="1" x14ac:dyDescent="0.2">
      <c r="A1364" s="32" t="str">
        <f>IF(OR('Rote Liste'!$BC1364="H",'Rote Liste'!$BC1364="V"),"",J1364)</f>
        <v>nb</v>
      </c>
      <c r="B1364" s="48" t="str">
        <f t="shared" si="23"/>
        <v/>
      </c>
      <c r="C1364" s="49" t="s">
        <v>1391</v>
      </c>
      <c r="D1364" s="50"/>
      <c r="E1364" s="51"/>
      <c r="F1364" s="52"/>
      <c r="G1364" s="53"/>
      <c r="H1364" s="53"/>
      <c r="I1364" s="54"/>
      <c r="J1364" s="54" t="str">
        <f>INDEX(ESV!$D$1:$D$567,MATCH(IF(ISNA(INDEX(KLAV!$B$2:$B$10,MATCH(IF(ISBLANK($D1364)," ",$D1364),KLAV!$A$2:$A$10,0))+INDEX(KLAV!$B$13:$B$21,MATCH(IF(ISBLANK($E1364)," ",$E1364),KLAV!$A$13:$A$21,0))+INDEX(KLAV!$B$24:$B$30,MATCH(IF(ISBLANK($F1364)," ",$F1364),KLAV!$A$24:$A$30,0))),999,INDEX(KLAV!$B$2:$B$10,MATCH(IF(ISBLANK($D1364)," ",$D1364),KLAV!$A$2:$A$10,0))+INDEX(KLAV!$B$13:$B$21,MATCH(IF(ISBLANK($E1364)," ",$E1364),KLAV!$A$13:$A$21,0))+INDEX(KLAV!$B$24:$B$30,MATCH(IF(ISBLANK($F1364)," ",$F1364),KLAV!$A$24:$A$30,0))),ESV!$E$1:$E$567,))</f>
        <v>nb</v>
      </c>
      <c r="R1364" s="42"/>
      <c r="S1364" s="42"/>
      <c r="U1364" s="43"/>
      <c r="Z1364" s="44"/>
      <c r="AA1364" s="44"/>
      <c r="AB1364" s="436"/>
      <c r="AC1364" s="437"/>
      <c r="AD1364" s="300"/>
      <c r="AE1364" s="438"/>
      <c r="AF1364" s="438"/>
      <c r="AG1364" s="438"/>
      <c r="AH1364" s="439"/>
      <c r="AI1364" s="439"/>
      <c r="AJ1364" s="439"/>
      <c r="AK1364" s="439"/>
      <c r="BD1364" s="44"/>
    </row>
    <row r="1365" spans="1:56" ht="25.5" customHeight="1" x14ac:dyDescent="0.2">
      <c r="A1365" s="32" t="str">
        <f>IF(OR('Rote Liste'!$BC1365="H",'Rote Liste'!$BC1365="V"),"",J1365)</f>
        <v>nb</v>
      </c>
      <c r="B1365" s="48" t="str">
        <f t="shared" si="23"/>
        <v/>
      </c>
      <c r="C1365" s="49" t="s">
        <v>1392</v>
      </c>
      <c r="D1365" s="50"/>
      <c r="E1365" s="51"/>
      <c r="F1365" s="52"/>
      <c r="G1365" s="53"/>
      <c r="H1365" s="53"/>
      <c r="I1365" s="54"/>
      <c r="J1365" s="54" t="str">
        <f>INDEX(ESV!$D$1:$D$567,MATCH(IF(ISNA(INDEX(KLAV!$B$2:$B$10,MATCH(IF(ISBLANK($D1365)," ",$D1365),KLAV!$A$2:$A$10,0))+INDEX(KLAV!$B$13:$B$21,MATCH(IF(ISBLANK($E1365)," ",$E1365),KLAV!$A$13:$A$21,0))+INDEX(KLAV!$B$24:$B$30,MATCH(IF(ISBLANK($F1365)," ",$F1365),KLAV!$A$24:$A$30,0))),999,INDEX(KLAV!$B$2:$B$10,MATCH(IF(ISBLANK($D1365)," ",$D1365),KLAV!$A$2:$A$10,0))+INDEX(KLAV!$B$13:$B$21,MATCH(IF(ISBLANK($E1365)," ",$E1365),KLAV!$A$13:$A$21,0))+INDEX(KLAV!$B$24:$B$30,MATCH(IF(ISBLANK($F1365)," ",$F1365),KLAV!$A$24:$A$30,0))),ESV!$E$1:$E$567,))</f>
        <v>nb</v>
      </c>
      <c r="R1365" s="42"/>
      <c r="S1365" s="42"/>
      <c r="U1365" s="43"/>
      <c r="Z1365" s="44"/>
      <c r="AA1365" s="44"/>
      <c r="AB1365" s="436"/>
      <c r="AC1365" s="437"/>
      <c r="AD1365" s="300"/>
      <c r="AE1365" s="438"/>
      <c r="AF1365" s="438"/>
      <c r="AG1365" s="438"/>
      <c r="AH1365" s="439"/>
      <c r="AI1365" s="439"/>
      <c r="AJ1365" s="439"/>
      <c r="AK1365" s="439"/>
      <c r="BD1365" s="44"/>
    </row>
    <row r="1366" spans="1:56" ht="25.5" customHeight="1" x14ac:dyDescent="0.2">
      <c r="A1366" s="32" t="str">
        <f>IF(OR('Rote Liste'!$BC1366="H",'Rote Liste'!$BC1366="V"),"",J1366)</f>
        <v>nb</v>
      </c>
      <c r="B1366" s="48" t="str">
        <f t="shared" si="23"/>
        <v/>
      </c>
      <c r="C1366" s="49" t="s">
        <v>1393</v>
      </c>
      <c r="D1366" s="50"/>
      <c r="E1366" s="51"/>
      <c r="F1366" s="52"/>
      <c r="G1366" s="53"/>
      <c r="H1366" s="53"/>
      <c r="I1366" s="54"/>
      <c r="J1366" s="54" t="str">
        <f>INDEX(ESV!$D$1:$D$567,MATCH(IF(ISNA(INDEX(KLAV!$B$2:$B$10,MATCH(IF(ISBLANK($D1366)," ",$D1366),KLAV!$A$2:$A$10,0))+INDEX(KLAV!$B$13:$B$21,MATCH(IF(ISBLANK($E1366)," ",$E1366),KLAV!$A$13:$A$21,0))+INDEX(KLAV!$B$24:$B$30,MATCH(IF(ISBLANK($F1366)," ",$F1366),KLAV!$A$24:$A$30,0))),999,INDEX(KLAV!$B$2:$B$10,MATCH(IF(ISBLANK($D1366)," ",$D1366),KLAV!$A$2:$A$10,0))+INDEX(KLAV!$B$13:$B$21,MATCH(IF(ISBLANK($E1366)," ",$E1366),KLAV!$A$13:$A$21,0))+INDEX(KLAV!$B$24:$B$30,MATCH(IF(ISBLANK($F1366)," ",$F1366),KLAV!$A$24:$A$30,0))),ESV!$E$1:$E$567,))</f>
        <v>nb</v>
      </c>
      <c r="R1366" s="42"/>
      <c r="S1366" s="42"/>
      <c r="U1366" s="43"/>
      <c r="Z1366" s="44"/>
      <c r="AA1366" s="44"/>
      <c r="AB1366" s="436"/>
      <c r="AC1366" s="437"/>
      <c r="AD1366" s="300"/>
      <c r="AE1366" s="438"/>
      <c r="AF1366" s="438"/>
      <c r="AG1366" s="438"/>
      <c r="AH1366" s="439"/>
      <c r="AI1366" s="439"/>
      <c r="AJ1366" s="439"/>
      <c r="AK1366" s="439"/>
      <c r="BD1366" s="44"/>
    </row>
    <row r="1367" spans="1:56" ht="25.5" customHeight="1" x14ac:dyDescent="0.2">
      <c r="A1367" s="32" t="str">
        <f>IF(OR('Rote Liste'!$BC1367="H",'Rote Liste'!$BC1367="V"),"",J1367)</f>
        <v>nb</v>
      </c>
      <c r="B1367" s="48" t="str">
        <f t="shared" si="23"/>
        <v/>
      </c>
      <c r="C1367" s="49" t="s">
        <v>1394</v>
      </c>
      <c r="D1367" s="50"/>
      <c r="E1367" s="51"/>
      <c r="F1367" s="52"/>
      <c r="G1367" s="53"/>
      <c r="H1367" s="53"/>
      <c r="I1367" s="54"/>
      <c r="J1367" s="54" t="str">
        <f>INDEX(ESV!$D$1:$D$567,MATCH(IF(ISNA(INDEX(KLAV!$B$2:$B$10,MATCH(IF(ISBLANK($D1367)," ",$D1367),KLAV!$A$2:$A$10,0))+INDEX(KLAV!$B$13:$B$21,MATCH(IF(ISBLANK($E1367)," ",$E1367),KLAV!$A$13:$A$21,0))+INDEX(KLAV!$B$24:$B$30,MATCH(IF(ISBLANK($F1367)," ",$F1367),KLAV!$A$24:$A$30,0))),999,INDEX(KLAV!$B$2:$B$10,MATCH(IF(ISBLANK($D1367)," ",$D1367),KLAV!$A$2:$A$10,0))+INDEX(KLAV!$B$13:$B$21,MATCH(IF(ISBLANK($E1367)," ",$E1367),KLAV!$A$13:$A$21,0))+INDEX(KLAV!$B$24:$B$30,MATCH(IF(ISBLANK($F1367)," ",$F1367),KLAV!$A$24:$A$30,0))),ESV!$E$1:$E$567,))</f>
        <v>nb</v>
      </c>
      <c r="R1367" s="42"/>
      <c r="S1367" s="42"/>
      <c r="U1367" s="43"/>
      <c r="Z1367" s="44"/>
      <c r="AA1367" s="44"/>
      <c r="AB1367" s="436"/>
      <c r="AC1367" s="437"/>
      <c r="AD1367" s="300"/>
      <c r="AE1367" s="438"/>
      <c r="AF1367" s="438"/>
      <c r="AG1367" s="438"/>
      <c r="AH1367" s="439"/>
      <c r="AI1367" s="439"/>
      <c r="AJ1367" s="439"/>
      <c r="AK1367" s="439"/>
      <c r="BD1367" s="44"/>
    </row>
    <row r="1368" spans="1:56" ht="25.5" customHeight="1" x14ac:dyDescent="0.2">
      <c r="A1368" s="32" t="str">
        <f>IF(OR('Rote Liste'!$BC1368="H",'Rote Liste'!$BC1368="V"),"",J1368)</f>
        <v>nb</v>
      </c>
      <c r="B1368" s="48" t="str">
        <f t="shared" si="23"/>
        <v/>
      </c>
      <c r="C1368" s="49" t="s">
        <v>3117</v>
      </c>
      <c r="D1368" s="50"/>
      <c r="E1368" s="51"/>
      <c r="F1368" s="52"/>
      <c r="G1368" s="53"/>
      <c r="H1368" s="53"/>
      <c r="I1368" s="54"/>
      <c r="J1368" s="54" t="str">
        <f>INDEX(ESV!$D$1:$D$567,MATCH(IF(ISNA(INDEX(KLAV!$B$2:$B$10,MATCH(IF(ISBLANK($D1368)," ",$D1368),KLAV!$A$2:$A$10,0))+INDEX(KLAV!$B$13:$B$21,MATCH(IF(ISBLANK($E1368)," ",$E1368),KLAV!$A$13:$A$21,0))+INDEX(KLAV!$B$24:$B$30,MATCH(IF(ISBLANK($F1368)," ",$F1368),KLAV!$A$24:$A$30,0))),999,INDEX(KLAV!$B$2:$B$10,MATCH(IF(ISBLANK($D1368)," ",$D1368),KLAV!$A$2:$A$10,0))+INDEX(KLAV!$B$13:$B$21,MATCH(IF(ISBLANK($E1368)," ",$E1368),KLAV!$A$13:$A$21,0))+INDEX(KLAV!$B$24:$B$30,MATCH(IF(ISBLANK($F1368)," ",$F1368),KLAV!$A$24:$A$30,0))),ESV!$E$1:$E$567,))</f>
        <v>nb</v>
      </c>
      <c r="R1368" s="42"/>
      <c r="S1368" s="42"/>
      <c r="U1368" s="43"/>
      <c r="Z1368" s="44"/>
      <c r="AA1368" s="44"/>
      <c r="AB1368" s="436"/>
      <c r="AC1368" s="437"/>
      <c r="AD1368" s="300"/>
      <c r="AE1368" s="438"/>
      <c r="AF1368" s="438"/>
      <c r="AG1368" s="438"/>
      <c r="AH1368" s="439"/>
      <c r="AI1368" s="439"/>
      <c r="AJ1368" s="439"/>
      <c r="AK1368" s="439"/>
      <c r="BD1368" s="44"/>
    </row>
    <row r="1369" spans="1:56" ht="25.5" customHeight="1" x14ac:dyDescent="0.2">
      <c r="A1369" s="32" t="str">
        <f>IF(OR('Rote Liste'!$BC1369="H",'Rote Liste'!$BC1369="V"),"",J1369)</f>
        <v>nb</v>
      </c>
      <c r="B1369" s="48" t="str">
        <f t="shared" si="23"/>
        <v/>
      </c>
      <c r="C1369" s="49" t="s">
        <v>1395</v>
      </c>
      <c r="D1369" s="50"/>
      <c r="E1369" s="51"/>
      <c r="F1369" s="52"/>
      <c r="G1369" s="53"/>
      <c r="H1369" s="53"/>
      <c r="I1369" s="54"/>
      <c r="J1369" s="54" t="str">
        <f>INDEX(ESV!$D$1:$D$567,MATCH(IF(ISNA(INDEX(KLAV!$B$2:$B$10,MATCH(IF(ISBLANK($D1369)," ",$D1369),KLAV!$A$2:$A$10,0))+INDEX(KLAV!$B$13:$B$21,MATCH(IF(ISBLANK($E1369)," ",$E1369),KLAV!$A$13:$A$21,0))+INDEX(KLAV!$B$24:$B$30,MATCH(IF(ISBLANK($F1369)," ",$F1369),KLAV!$A$24:$A$30,0))),999,INDEX(KLAV!$B$2:$B$10,MATCH(IF(ISBLANK($D1369)," ",$D1369),KLAV!$A$2:$A$10,0))+INDEX(KLAV!$B$13:$B$21,MATCH(IF(ISBLANK($E1369)," ",$E1369),KLAV!$A$13:$A$21,0))+INDEX(KLAV!$B$24:$B$30,MATCH(IF(ISBLANK($F1369)," ",$F1369),KLAV!$A$24:$A$30,0))),ESV!$E$1:$E$567,))</f>
        <v>nb</v>
      </c>
      <c r="R1369" s="42"/>
      <c r="S1369" s="42"/>
      <c r="U1369" s="43"/>
      <c r="Z1369" s="44"/>
      <c r="AA1369" s="44"/>
      <c r="AB1369" s="436"/>
      <c r="AC1369" s="437"/>
      <c r="AD1369" s="300"/>
      <c r="AE1369" s="438"/>
      <c r="AF1369" s="438"/>
      <c r="AG1369" s="438"/>
      <c r="AH1369" s="439"/>
      <c r="AI1369" s="439"/>
      <c r="AJ1369" s="439"/>
      <c r="AK1369" s="439"/>
      <c r="BD1369" s="44"/>
    </row>
    <row r="1370" spans="1:56" ht="25.5" customHeight="1" x14ac:dyDescent="0.2">
      <c r="A1370" s="32" t="str">
        <f>IF(OR('Rote Liste'!$BC1370="H",'Rote Liste'!$BC1370="V"),"",J1370)</f>
        <v>nb</v>
      </c>
      <c r="B1370" s="48" t="str">
        <f t="shared" si="23"/>
        <v/>
      </c>
      <c r="C1370" s="49" t="s">
        <v>3118</v>
      </c>
      <c r="D1370" s="50"/>
      <c r="E1370" s="51"/>
      <c r="F1370" s="52"/>
      <c r="G1370" s="53"/>
      <c r="H1370" s="53"/>
      <c r="I1370" s="54"/>
      <c r="J1370" s="54" t="str">
        <f>INDEX(ESV!$D$1:$D$567,MATCH(IF(ISNA(INDEX(KLAV!$B$2:$B$10,MATCH(IF(ISBLANK($D1370)," ",$D1370),KLAV!$A$2:$A$10,0))+INDEX(KLAV!$B$13:$B$21,MATCH(IF(ISBLANK($E1370)," ",$E1370),KLAV!$A$13:$A$21,0))+INDEX(KLAV!$B$24:$B$30,MATCH(IF(ISBLANK($F1370)," ",$F1370),KLAV!$A$24:$A$30,0))),999,INDEX(KLAV!$B$2:$B$10,MATCH(IF(ISBLANK($D1370)," ",$D1370),KLAV!$A$2:$A$10,0))+INDEX(KLAV!$B$13:$B$21,MATCH(IF(ISBLANK($E1370)," ",$E1370),KLAV!$A$13:$A$21,0))+INDEX(KLAV!$B$24:$B$30,MATCH(IF(ISBLANK($F1370)," ",$F1370),KLAV!$A$24:$A$30,0))),ESV!$E$1:$E$567,))</f>
        <v>nb</v>
      </c>
      <c r="R1370" s="42"/>
      <c r="S1370" s="42"/>
      <c r="U1370" s="43"/>
      <c r="Z1370" s="44"/>
      <c r="AA1370" s="44"/>
      <c r="AB1370" s="436"/>
      <c r="AC1370" s="437"/>
      <c r="AD1370" s="300"/>
      <c r="AE1370" s="438"/>
      <c r="AF1370" s="438"/>
      <c r="AG1370" s="438"/>
      <c r="AH1370" s="439"/>
      <c r="AI1370" s="439"/>
      <c r="AJ1370" s="439"/>
      <c r="AK1370" s="439"/>
      <c r="BD1370" s="44"/>
    </row>
    <row r="1371" spans="1:56" ht="25.5" customHeight="1" x14ac:dyDescent="0.2">
      <c r="A1371" s="32" t="str">
        <f>IF(OR('Rote Liste'!$BC1371="H",'Rote Liste'!$BC1371="V"),"",J1371)</f>
        <v>nb</v>
      </c>
      <c r="B1371" s="48" t="str">
        <f>IF(D1371="AE?","E?",IF(D1371="AE","E",""))</f>
        <v/>
      </c>
      <c r="C1371" s="49" t="s">
        <v>3250</v>
      </c>
      <c r="D1371" s="50"/>
      <c r="E1371" s="51"/>
      <c r="F1371" s="52"/>
      <c r="G1371" s="53"/>
      <c r="H1371" s="53"/>
      <c r="I1371" s="54"/>
      <c r="J1371" s="54" t="str">
        <f>INDEX(ESV!$D$1:$D$567,MATCH(IF(ISNA(INDEX(KLAV!$B$2:$B$10,MATCH(IF(ISBLANK($D1371)," ",$D1371),KLAV!$A$2:$A$10,0))+INDEX(KLAV!$B$13:$B$21,MATCH(IF(ISBLANK($E1371)," ",$E1371),KLAV!$A$13:$A$21,0))+INDEX(KLAV!$B$24:$B$30,MATCH(IF(ISBLANK($F1371)," ",$F1371),KLAV!$A$24:$A$30,0))),999,INDEX(KLAV!$B$2:$B$10,MATCH(IF(ISBLANK($D1371)," ",$D1371),KLAV!$A$2:$A$10,0))+INDEX(KLAV!$B$13:$B$21,MATCH(IF(ISBLANK($E1371)," ",$E1371),KLAV!$A$13:$A$21,0))+INDEX(KLAV!$B$24:$B$30,MATCH(IF(ISBLANK($F1371)," ",$F1371),KLAV!$A$24:$A$30,0))),ESV!$E$1:$E$567,))</f>
        <v>nb</v>
      </c>
      <c r="R1371" s="42"/>
      <c r="S1371" s="42"/>
      <c r="U1371" s="43"/>
      <c r="Z1371" s="44"/>
      <c r="AA1371" s="44"/>
      <c r="AB1371" s="436"/>
      <c r="AC1371" s="437"/>
      <c r="AD1371" s="300"/>
      <c r="AE1371" s="438"/>
      <c r="AF1371" s="438"/>
      <c r="AG1371" s="438"/>
      <c r="AH1371" s="439"/>
      <c r="AI1371" s="439"/>
      <c r="AJ1371" s="439"/>
      <c r="AK1371" s="439"/>
      <c r="BD1371" s="44"/>
    </row>
    <row r="1372" spans="1:56" ht="25.5" customHeight="1" x14ac:dyDescent="0.2">
      <c r="A1372" s="32" t="str">
        <f>IF(OR('Rote Liste'!$BC1372="H",'Rote Liste'!$BC1372="V"),"",J1372)</f>
        <v>nb</v>
      </c>
      <c r="B1372" s="48" t="str">
        <f t="shared" si="23"/>
        <v/>
      </c>
      <c r="C1372" s="49" t="s">
        <v>1396</v>
      </c>
      <c r="D1372" s="50"/>
      <c r="E1372" s="51"/>
      <c r="F1372" s="52"/>
      <c r="G1372" s="53"/>
      <c r="H1372" s="53"/>
      <c r="I1372" s="54"/>
      <c r="J1372" s="54" t="str">
        <f>INDEX(ESV!$D$1:$D$567,MATCH(IF(ISNA(INDEX(KLAV!$B$2:$B$10,MATCH(IF(ISBLANK($D1372)," ",$D1372),KLAV!$A$2:$A$10,0))+INDEX(KLAV!$B$13:$B$21,MATCH(IF(ISBLANK($E1372)," ",$E1372),KLAV!$A$13:$A$21,0))+INDEX(KLAV!$B$24:$B$30,MATCH(IF(ISBLANK($F1372)," ",$F1372),KLAV!$A$24:$A$30,0))),999,INDEX(KLAV!$B$2:$B$10,MATCH(IF(ISBLANK($D1372)," ",$D1372),KLAV!$A$2:$A$10,0))+INDEX(KLAV!$B$13:$B$21,MATCH(IF(ISBLANK($E1372)," ",$E1372),KLAV!$A$13:$A$21,0))+INDEX(KLAV!$B$24:$B$30,MATCH(IF(ISBLANK($F1372)," ",$F1372),KLAV!$A$24:$A$30,0))),ESV!$E$1:$E$567,))</f>
        <v>nb</v>
      </c>
      <c r="R1372" s="42"/>
      <c r="S1372" s="42"/>
      <c r="U1372" s="43"/>
      <c r="Z1372" s="44"/>
      <c r="AA1372" s="44"/>
      <c r="AB1372" s="436"/>
      <c r="AC1372" s="437"/>
      <c r="AD1372" s="300"/>
      <c r="AE1372" s="438"/>
      <c r="AF1372" s="438"/>
      <c r="AG1372" s="438"/>
      <c r="AH1372" s="439"/>
      <c r="AI1372" s="439"/>
      <c r="AJ1372" s="439"/>
      <c r="AK1372" s="439"/>
      <c r="BD1372" s="44"/>
    </row>
    <row r="1373" spans="1:56" ht="25.5" customHeight="1" x14ac:dyDescent="0.2">
      <c r="A1373" s="32" t="str">
        <f>IF(OR('Rote Liste'!$BC1373="H",'Rote Liste'!$BC1373="V"),"",J1373)</f>
        <v>nb</v>
      </c>
      <c r="B1373" s="48" t="str">
        <f t="shared" si="23"/>
        <v/>
      </c>
      <c r="C1373" s="49" t="s">
        <v>1397</v>
      </c>
      <c r="D1373" s="50"/>
      <c r="E1373" s="51"/>
      <c r="F1373" s="52"/>
      <c r="G1373" s="53"/>
      <c r="H1373" s="53"/>
      <c r="I1373" s="54"/>
      <c r="J1373" s="54" t="str">
        <f>INDEX(ESV!$D$1:$D$567,MATCH(IF(ISNA(INDEX(KLAV!$B$2:$B$10,MATCH(IF(ISBLANK($D1373)," ",$D1373),KLAV!$A$2:$A$10,0))+INDEX(KLAV!$B$13:$B$21,MATCH(IF(ISBLANK($E1373)," ",$E1373),KLAV!$A$13:$A$21,0))+INDEX(KLAV!$B$24:$B$30,MATCH(IF(ISBLANK($F1373)," ",$F1373),KLAV!$A$24:$A$30,0))),999,INDEX(KLAV!$B$2:$B$10,MATCH(IF(ISBLANK($D1373)," ",$D1373),KLAV!$A$2:$A$10,0))+INDEX(KLAV!$B$13:$B$21,MATCH(IF(ISBLANK($E1373)," ",$E1373),KLAV!$A$13:$A$21,0))+INDEX(KLAV!$B$24:$B$30,MATCH(IF(ISBLANK($F1373)," ",$F1373),KLAV!$A$24:$A$30,0))),ESV!$E$1:$E$567,))</f>
        <v>nb</v>
      </c>
      <c r="R1373" s="42"/>
      <c r="S1373" s="42"/>
      <c r="U1373" s="43"/>
      <c r="Z1373" s="44"/>
      <c r="AA1373" s="44"/>
      <c r="AB1373" s="436"/>
      <c r="AC1373" s="437"/>
      <c r="AD1373" s="300"/>
      <c r="AE1373" s="438"/>
      <c r="AF1373" s="438"/>
      <c r="AG1373" s="438"/>
      <c r="AH1373" s="439"/>
      <c r="AI1373" s="439"/>
      <c r="AJ1373" s="439"/>
      <c r="AK1373" s="439"/>
      <c r="BD1373" s="44"/>
    </row>
    <row r="1374" spans="1:56" ht="25.5" customHeight="1" x14ac:dyDescent="0.2">
      <c r="A1374" s="32" t="str">
        <f>IF(OR('Rote Liste'!$BC1374="H",'Rote Liste'!$BC1374="V"),"",J1374)</f>
        <v>nb</v>
      </c>
      <c r="B1374" s="48" t="str">
        <f t="shared" si="23"/>
        <v/>
      </c>
      <c r="C1374" s="49" t="s">
        <v>1398</v>
      </c>
      <c r="D1374" s="50"/>
      <c r="E1374" s="51"/>
      <c r="F1374" s="52"/>
      <c r="G1374" s="53"/>
      <c r="H1374" s="53"/>
      <c r="I1374" s="54"/>
      <c r="J1374" s="54" t="str">
        <f>INDEX(ESV!$D$1:$D$567,MATCH(IF(ISNA(INDEX(KLAV!$B$2:$B$10,MATCH(IF(ISBLANK($D1374)," ",$D1374),KLAV!$A$2:$A$10,0))+INDEX(KLAV!$B$13:$B$21,MATCH(IF(ISBLANK($E1374)," ",$E1374),KLAV!$A$13:$A$21,0))+INDEX(KLAV!$B$24:$B$30,MATCH(IF(ISBLANK($F1374)," ",$F1374),KLAV!$A$24:$A$30,0))),999,INDEX(KLAV!$B$2:$B$10,MATCH(IF(ISBLANK($D1374)," ",$D1374),KLAV!$A$2:$A$10,0))+INDEX(KLAV!$B$13:$B$21,MATCH(IF(ISBLANK($E1374)," ",$E1374),KLAV!$A$13:$A$21,0))+INDEX(KLAV!$B$24:$B$30,MATCH(IF(ISBLANK($F1374)," ",$F1374),KLAV!$A$24:$A$30,0))),ESV!$E$1:$E$567,))</f>
        <v>nb</v>
      </c>
      <c r="R1374" s="42"/>
      <c r="S1374" s="42"/>
      <c r="U1374" s="43"/>
      <c r="Z1374" s="44"/>
      <c r="AA1374" s="44"/>
      <c r="AB1374" s="436"/>
      <c r="AC1374" s="437"/>
      <c r="AD1374" s="300"/>
      <c r="AE1374" s="438"/>
      <c r="AF1374" s="438"/>
      <c r="AG1374" s="438"/>
      <c r="AH1374" s="439"/>
      <c r="AI1374" s="439"/>
      <c r="AJ1374" s="439"/>
      <c r="AK1374" s="439"/>
      <c r="BD1374" s="44"/>
    </row>
    <row r="1375" spans="1:56" ht="25.5" customHeight="1" x14ac:dyDescent="0.2">
      <c r="A1375" s="32" t="str">
        <f>IF(OR('Rote Liste'!$BC1375="H",'Rote Liste'!$BC1375="V"),"",J1375)</f>
        <v>nb</v>
      </c>
      <c r="B1375" s="48" t="str">
        <f t="shared" si="23"/>
        <v/>
      </c>
      <c r="C1375" s="49" t="s">
        <v>1399</v>
      </c>
      <c r="D1375" s="50"/>
      <c r="E1375" s="51"/>
      <c r="F1375" s="52"/>
      <c r="G1375" s="53"/>
      <c r="H1375" s="53"/>
      <c r="I1375" s="54"/>
      <c r="J1375" s="54" t="str">
        <f>INDEX(ESV!$D$1:$D$567,MATCH(IF(ISNA(INDEX(KLAV!$B$2:$B$10,MATCH(IF(ISBLANK($D1375)," ",$D1375),KLAV!$A$2:$A$10,0))+INDEX(KLAV!$B$13:$B$21,MATCH(IF(ISBLANK($E1375)," ",$E1375),KLAV!$A$13:$A$21,0))+INDEX(KLAV!$B$24:$B$30,MATCH(IF(ISBLANK($F1375)," ",$F1375),KLAV!$A$24:$A$30,0))),999,INDEX(KLAV!$B$2:$B$10,MATCH(IF(ISBLANK($D1375)," ",$D1375),KLAV!$A$2:$A$10,0))+INDEX(KLAV!$B$13:$B$21,MATCH(IF(ISBLANK($E1375)," ",$E1375),KLAV!$A$13:$A$21,0))+INDEX(KLAV!$B$24:$B$30,MATCH(IF(ISBLANK($F1375)," ",$F1375),KLAV!$A$24:$A$30,0))),ESV!$E$1:$E$567,))</f>
        <v>nb</v>
      </c>
      <c r="R1375" s="42"/>
      <c r="S1375" s="42"/>
      <c r="U1375" s="43"/>
      <c r="Z1375" s="44"/>
      <c r="AA1375" s="44"/>
      <c r="AB1375" s="436"/>
      <c r="AC1375" s="437"/>
      <c r="AD1375" s="300"/>
      <c r="AE1375" s="438"/>
      <c r="AF1375" s="438"/>
      <c r="AG1375" s="438"/>
      <c r="AH1375" s="439"/>
      <c r="AI1375" s="439"/>
      <c r="AJ1375" s="439"/>
      <c r="AK1375" s="439"/>
      <c r="BD1375" s="44"/>
    </row>
    <row r="1376" spans="1:56" ht="25.5" customHeight="1" x14ac:dyDescent="0.2">
      <c r="A1376" s="32" t="str">
        <f>IF(OR('Rote Liste'!$BC1376="H",'Rote Liste'!$BC1376="V"),"",J1376)</f>
        <v>nb</v>
      </c>
      <c r="B1376" s="48" t="str">
        <f t="shared" si="23"/>
        <v/>
      </c>
      <c r="C1376" s="49" t="s">
        <v>1400</v>
      </c>
      <c r="D1376" s="50"/>
      <c r="E1376" s="51"/>
      <c r="F1376" s="52"/>
      <c r="G1376" s="53"/>
      <c r="H1376" s="53"/>
      <c r="I1376" s="54"/>
      <c r="J1376" s="54" t="str">
        <f>INDEX(ESV!$D$1:$D$567,MATCH(IF(ISNA(INDEX(KLAV!$B$2:$B$10,MATCH(IF(ISBLANK($D1376)," ",$D1376),KLAV!$A$2:$A$10,0))+INDEX(KLAV!$B$13:$B$21,MATCH(IF(ISBLANK($E1376)," ",$E1376),KLAV!$A$13:$A$21,0))+INDEX(KLAV!$B$24:$B$30,MATCH(IF(ISBLANK($F1376)," ",$F1376),KLAV!$A$24:$A$30,0))),999,INDEX(KLAV!$B$2:$B$10,MATCH(IF(ISBLANK($D1376)," ",$D1376),KLAV!$A$2:$A$10,0))+INDEX(KLAV!$B$13:$B$21,MATCH(IF(ISBLANK($E1376)," ",$E1376),KLAV!$A$13:$A$21,0))+INDEX(KLAV!$B$24:$B$30,MATCH(IF(ISBLANK($F1376)," ",$F1376),KLAV!$A$24:$A$30,0))),ESV!$E$1:$E$567,))</f>
        <v>nb</v>
      </c>
      <c r="R1376" s="42"/>
      <c r="S1376" s="42"/>
      <c r="U1376" s="43"/>
      <c r="Z1376" s="44"/>
      <c r="AA1376" s="44"/>
      <c r="AB1376" s="436"/>
      <c r="AC1376" s="437"/>
      <c r="AD1376" s="300"/>
      <c r="AE1376" s="438"/>
      <c r="AF1376" s="438"/>
      <c r="AG1376" s="438"/>
      <c r="AH1376" s="439"/>
      <c r="AI1376" s="439"/>
      <c r="AJ1376" s="439"/>
      <c r="AK1376" s="439"/>
      <c r="BD1376" s="44"/>
    </row>
    <row r="1377" spans="1:56" ht="25.5" customHeight="1" x14ac:dyDescent="0.2">
      <c r="A1377" s="32" t="str">
        <f>IF(OR('Rote Liste'!$BC1377="H",'Rote Liste'!$BC1377="V"),"",J1377)</f>
        <v>nb</v>
      </c>
      <c r="B1377" s="48" t="str">
        <f t="shared" si="23"/>
        <v/>
      </c>
      <c r="C1377" s="49" t="s">
        <v>1401</v>
      </c>
      <c r="D1377" s="50"/>
      <c r="E1377" s="51"/>
      <c r="F1377" s="52"/>
      <c r="G1377" s="53"/>
      <c r="H1377" s="53"/>
      <c r="I1377" s="54"/>
      <c r="J1377" s="54" t="str">
        <f>INDEX(ESV!$D$1:$D$567,MATCH(IF(ISNA(INDEX(KLAV!$B$2:$B$10,MATCH(IF(ISBLANK($D1377)," ",$D1377),KLAV!$A$2:$A$10,0))+INDEX(KLAV!$B$13:$B$21,MATCH(IF(ISBLANK($E1377)," ",$E1377),KLAV!$A$13:$A$21,0))+INDEX(KLAV!$B$24:$B$30,MATCH(IF(ISBLANK($F1377)," ",$F1377),KLAV!$A$24:$A$30,0))),999,INDEX(KLAV!$B$2:$B$10,MATCH(IF(ISBLANK($D1377)," ",$D1377),KLAV!$A$2:$A$10,0))+INDEX(KLAV!$B$13:$B$21,MATCH(IF(ISBLANK($E1377)," ",$E1377),KLAV!$A$13:$A$21,0))+INDEX(KLAV!$B$24:$B$30,MATCH(IF(ISBLANK($F1377)," ",$F1377),KLAV!$A$24:$A$30,0))),ESV!$E$1:$E$567,))</f>
        <v>nb</v>
      </c>
      <c r="R1377" s="42"/>
      <c r="S1377" s="42"/>
      <c r="U1377" s="43"/>
      <c r="Z1377" s="44"/>
      <c r="AA1377" s="44"/>
      <c r="AB1377" s="436"/>
      <c r="AC1377" s="437"/>
      <c r="AD1377" s="300"/>
      <c r="AE1377" s="438"/>
      <c r="AF1377" s="438"/>
      <c r="AG1377" s="438"/>
      <c r="AH1377" s="439"/>
      <c r="AI1377" s="439"/>
      <c r="AJ1377" s="439"/>
      <c r="AK1377" s="439"/>
      <c r="BD1377" s="44"/>
    </row>
    <row r="1378" spans="1:56" ht="25.5" customHeight="1" x14ac:dyDescent="0.2">
      <c r="A1378" s="32" t="str">
        <f>IF(OR('Rote Liste'!$BC1378="H",'Rote Liste'!$BC1378="V"),"",J1378)</f>
        <v>nb</v>
      </c>
      <c r="B1378" s="48" t="str">
        <f t="shared" si="23"/>
        <v/>
      </c>
      <c r="C1378" s="49" t="s">
        <v>1402</v>
      </c>
      <c r="D1378" s="50"/>
      <c r="E1378" s="51"/>
      <c r="F1378" s="52"/>
      <c r="G1378" s="53"/>
      <c r="H1378" s="53"/>
      <c r="I1378" s="54"/>
      <c r="J1378" s="54" t="str">
        <f>INDEX(ESV!$D$1:$D$567,MATCH(IF(ISNA(INDEX(KLAV!$B$2:$B$10,MATCH(IF(ISBLANK($D1378)," ",$D1378),KLAV!$A$2:$A$10,0))+INDEX(KLAV!$B$13:$B$21,MATCH(IF(ISBLANK($E1378)," ",$E1378),KLAV!$A$13:$A$21,0))+INDEX(KLAV!$B$24:$B$30,MATCH(IF(ISBLANK($F1378)," ",$F1378),KLAV!$A$24:$A$30,0))),999,INDEX(KLAV!$B$2:$B$10,MATCH(IF(ISBLANK($D1378)," ",$D1378),KLAV!$A$2:$A$10,0))+INDEX(KLAV!$B$13:$B$21,MATCH(IF(ISBLANK($E1378)," ",$E1378),KLAV!$A$13:$A$21,0))+INDEX(KLAV!$B$24:$B$30,MATCH(IF(ISBLANK($F1378)," ",$F1378),KLAV!$A$24:$A$30,0))),ESV!$E$1:$E$567,))</f>
        <v>nb</v>
      </c>
      <c r="R1378" s="42"/>
      <c r="S1378" s="42"/>
      <c r="U1378" s="43"/>
      <c r="Z1378" s="44"/>
      <c r="AA1378" s="44"/>
      <c r="AB1378" s="436"/>
      <c r="AC1378" s="437"/>
      <c r="AD1378" s="300"/>
      <c r="AE1378" s="438"/>
      <c r="AF1378" s="438"/>
      <c r="AG1378" s="438"/>
      <c r="AH1378" s="439"/>
      <c r="AI1378" s="439"/>
      <c r="AJ1378" s="439"/>
      <c r="AK1378" s="439"/>
      <c r="BD1378" s="44"/>
    </row>
    <row r="1379" spans="1:56" ht="25.5" customHeight="1" x14ac:dyDescent="0.2">
      <c r="A1379" s="32" t="str">
        <f>IF(OR('Rote Liste'!$BC1379="H",'Rote Liste'!$BC1379="V"),"",J1379)</f>
        <v>nb</v>
      </c>
      <c r="B1379" s="48" t="str">
        <f t="shared" si="23"/>
        <v/>
      </c>
      <c r="C1379" s="49" t="s">
        <v>1403</v>
      </c>
      <c r="D1379" s="50"/>
      <c r="E1379" s="51"/>
      <c r="F1379" s="52"/>
      <c r="G1379" s="53"/>
      <c r="H1379" s="53"/>
      <c r="I1379" s="54"/>
      <c r="J1379" s="54" t="str">
        <f>INDEX(ESV!$D$1:$D$567,MATCH(IF(ISNA(INDEX(KLAV!$B$2:$B$10,MATCH(IF(ISBLANK($D1379)," ",$D1379),KLAV!$A$2:$A$10,0))+INDEX(KLAV!$B$13:$B$21,MATCH(IF(ISBLANK($E1379)," ",$E1379),KLAV!$A$13:$A$21,0))+INDEX(KLAV!$B$24:$B$30,MATCH(IF(ISBLANK($F1379)," ",$F1379),KLAV!$A$24:$A$30,0))),999,INDEX(KLAV!$B$2:$B$10,MATCH(IF(ISBLANK($D1379)," ",$D1379),KLAV!$A$2:$A$10,0))+INDEX(KLAV!$B$13:$B$21,MATCH(IF(ISBLANK($E1379)," ",$E1379),KLAV!$A$13:$A$21,0))+INDEX(KLAV!$B$24:$B$30,MATCH(IF(ISBLANK($F1379)," ",$F1379),KLAV!$A$24:$A$30,0))),ESV!$E$1:$E$567,))</f>
        <v>nb</v>
      </c>
      <c r="R1379" s="42"/>
      <c r="S1379" s="42"/>
      <c r="U1379" s="43"/>
      <c r="Z1379" s="44"/>
      <c r="AA1379" s="44"/>
      <c r="AB1379" s="436"/>
      <c r="AC1379" s="437"/>
      <c r="AD1379" s="300"/>
      <c r="AE1379" s="438"/>
      <c r="AF1379" s="438"/>
      <c r="AG1379" s="438"/>
      <c r="AH1379" s="439"/>
      <c r="AI1379" s="439"/>
      <c r="AJ1379" s="439"/>
      <c r="AK1379" s="439"/>
      <c r="BD1379" s="44"/>
    </row>
    <row r="1380" spans="1:56" ht="25.5" customHeight="1" x14ac:dyDescent="0.2">
      <c r="A1380" s="32" t="str">
        <f>IF(OR('Rote Liste'!$BC1380="H",'Rote Liste'!$BC1380="V"),"",J1380)</f>
        <v>nb</v>
      </c>
      <c r="B1380" s="48" t="str">
        <f t="shared" si="23"/>
        <v/>
      </c>
      <c r="C1380" s="49" t="s">
        <v>1404</v>
      </c>
      <c r="D1380" s="50"/>
      <c r="E1380" s="51"/>
      <c r="F1380" s="52"/>
      <c r="G1380" s="53"/>
      <c r="H1380" s="53"/>
      <c r="I1380" s="54"/>
      <c r="J1380" s="54" t="str">
        <f>INDEX(ESV!$D$1:$D$567,MATCH(IF(ISNA(INDEX(KLAV!$B$2:$B$10,MATCH(IF(ISBLANK($D1380)," ",$D1380),KLAV!$A$2:$A$10,0))+INDEX(KLAV!$B$13:$B$21,MATCH(IF(ISBLANK($E1380)," ",$E1380),KLAV!$A$13:$A$21,0))+INDEX(KLAV!$B$24:$B$30,MATCH(IF(ISBLANK($F1380)," ",$F1380),KLAV!$A$24:$A$30,0))),999,INDEX(KLAV!$B$2:$B$10,MATCH(IF(ISBLANK($D1380)," ",$D1380),KLAV!$A$2:$A$10,0))+INDEX(KLAV!$B$13:$B$21,MATCH(IF(ISBLANK($E1380)," ",$E1380),KLAV!$A$13:$A$21,0))+INDEX(KLAV!$B$24:$B$30,MATCH(IF(ISBLANK($F1380)," ",$F1380),KLAV!$A$24:$A$30,0))),ESV!$E$1:$E$567,))</f>
        <v>nb</v>
      </c>
      <c r="R1380" s="42"/>
      <c r="S1380" s="42"/>
      <c r="U1380" s="43"/>
      <c r="Z1380" s="44"/>
      <c r="AA1380" s="44"/>
      <c r="AB1380" s="436"/>
      <c r="AC1380" s="437"/>
      <c r="AD1380" s="300"/>
      <c r="AE1380" s="438"/>
      <c r="AF1380" s="438"/>
      <c r="AG1380" s="438"/>
      <c r="AH1380" s="439"/>
      <c r="AI1380" s="439"/>
      <c r="AJ1380" s="439"/>
      <c r="AK1380" s="439"/>
      <c r="BD1380" s="44"/>
    </row>
    <row r="1381" spans="1:56" ht="25.5" customHeight="1" x14ac:dyDescent="0.2">
      <c r="A1381" s="32" t="str">
        <f>IF(OR('Rote Liste'!$BC1381="H",'Rote Liste'!$BC1381="V"),"",J1381)</f>
        <v>nb</v>
      </c>
      <c r="B1381" s="48" t="str">
        <f t="shared" si="23"/>
        <v/>
      </c>
      <c r="C1381" s="49" t="s">
        <v>1405</v>
      </c>
      <c r="D1381" s="50"/>
      <c r="E1381" s="51"/>
      <c r="F1381" s="52"/>
      <c r="G1381" s="53"/>
      <c r="H1381" s="53"/>
      <c r="I1381" s="54"/>
      <c r="J1381" s="54" t="str">
        <f>INDEX(ESV!$D$1:$D$567,MATCH(IF(ISNA(INDEX(KLAV!$B$2:$B$10,MATCH(IF(ISBLANK($D1381)," ",$D1381),KLAV!$A$2:$A$10,0))+INDEX(KLAV!$B$13:$B$21,MATCH(IF(ISBLANK($E1381)," ",$E1381),KLAV!$A$13:$A$21,0))+INDEX(KLAV!$B$24:$B$30,MATCH(IF(ISBLANK($F1381)," ",$F1381),KLAV!$A$24:$A$30,0))),999,INDEX(KLAV!$B$2:$B$10,MATCH(IF(ISBLANK($D1381)," ",$D1381),KLAV!$A$2:$A$10,0))+INDEX(KLAV!$B$13:$B$21,MATCH(IF(ISBLANK($E1381)," ",$E1381),KLAV!$A$13:$A$21,0))+INDEX(KLAV!$B$24:$B$30,MATCH(IF(ISBLANK($F1381)," ",$F1381),KLAV!$A$24:$A$30,0))),ESV!$E$1:$E$567,))</f>
        <v>nb</v>
      </c>
      <c r="R1381" s="42"/>
      <c r="S1381" s="42"/>
      <c r="U1381" s="43"/>
      <c r="Z1381" s="44"/>
      <c r="AA1381" s="44"/>
      <c r="AB1381" s="436"/>
      <c r="AC1381" s="437"/>
      <c r="AD1381" s="300"/>
      <c r="AE1381" s="438"/>
      <c r="AF1381" s="438"/>
      <c r="AG1381" s="438"/>
      <c r="AH1381" s="439"/>
      <c r="AI1381" s="439"/>
      <c r="AJ1381" s="439"/>
      <c r="AK1381" s="439"/>
      <c r="BD1381" s="44"/>
    </row>
    <row r="1382" spans="1:56" ht="25.5" customHeight="1" x14ac:dyDescent="0.2">
      <c r="A1382" s="32" t="str">
        <f>IF(OR('Rote Liste'!$BC1382="H",'Rote Liste'!$BC1382="V"),"",J1382)</f>
        <v>nb</v>
      </c>
      <c r="B1382" s="48" t="str">
        <f t="shared" si="23"/>
        <v/>
      </c>
      <c r="C1382" s="49" t="s">
        <v>1406</v>
      </c>
      <c r="D1382" s="50"/>
      <c r="E1382" s="51"/>
      <c r="F1382" s="52"/>
      <c r="G1382" s="53"/>
      <c r="H1382" s="53"/>
      <c r="I1382" s="54"/>
      <c r="J1382" s="54" t="str">
        <f>INDEX(ESV!$D$1:$D$567,MATCH(IF(ISNA(INDEX(KLAV!$B$2:$B$10,MATCH(IF(ISBLANK($D1382)," ",$D1382),KLAV!$A$2:$A$10,0))+INDEX(KLAV!$B$13:$B$21,MATCH(IF(ISBLANK($E1382)," ",$E1382),KLAV!$A$13:$A$21,0))+INDEX(KLAV!$B$24:$B$30,MATCH(IF(ISBLANK($F1382)," ",$F1382),KLAV!$A$24:$A$30,0))),999,INDEX(KLAV!$B$2:$B$10,MATCH(IF(ISBLANK($D1382)," ",$D1382),KLAV!$A$2:$A$10,0))+INDEX(KLAV!$B$13:$B$21,MATCH(IF(ISBLANK($E1382)," ",$E1382),KLAV!$A$13:$A$21,0))+INDEX(KLAV!$B$24:$B$30,MATCH(IF(ISBLANK($F1382)," ",$F1382),KLAV!$A$24:$A$30,0))),ESV!$E$1:$E$567,))</f>
        <v>nb</v>
      </c>
      <c r="R1382" s="42"/>
      <c r="S1382" s="42"/>
      <c r="U1382" s="43"/>
      <c r="Z1382" s="44"/>
      <c r="AA1382" s="44"/>
      <c r="AB1382" s="436"/>
      <c r="AC1382" s="437"/>
      <c r="AD1382" s="300"/>
      <c r="AE1382" s="438"/>
      <c r="AF1382" s="438"/>
      <c r="AG1382" s="438"/>
      <c r="AH1382" s="439"/>
      <c r="AI1382" s="439"/>
      <c r="AJ1382" s="439"/>
      <c r="AK1382" s="439"/>
      <c r="BD1382" s="44"/>
    </row>
    <row r="1383" spans="1:56" ht="25.5" customHeight="1" x14ac:dyDescent="0.2">
      <c r="A1383" s="32" t="str">
        <f>IF(OR('Rote Liste'!$BC1383="H",'Rote Liste'!$BC1383="V"),"",J1383)</f>
        <v>nb</v>
      </c>
      <c r="B1383" s="48" t="str">
        <f t="shared" si="23"/>
        <v/>
      </c>
      <c r="C1383" s="49" t="s">
        <v>1407</v>
      </c>
      <c r="D1383" s="50"/>
      <c r="E1383" s="51"/>
      <c r="F1383" s="52"/>
      <c r="G1383" s="53"/>
      <c r="H1383" s="53"/>
      <c r="I1383" s="54"/>
      <c r="J1383" s="54" t="str">
        <f>INDEX(ESV!$D$1:$D$567,MATCH(IF(ISNA(INDEX(KLAV!$B$2:$B$10,MATCH(IF(ISBLANK($D1383)," ",$D1383),KLAV!$A$2:$A$10,0))+INDEX(KLAV!$B$13:$B$21,MATCH(IF(ISBLANK($E1383)," ",$E1383),KLAV!$A$13:$A$21,0))+INDEX(KLAV!$B$24:$B$30,MATCH(IF(ISBLANK($F1383)," ",$F1383),KLAV!$A$24:$A$30,0))),999,INDEX(KLAV!$B$2:$B$10,MATCH(IF(ISBLANK($D1383)," ",$D1383),KLAV!$A$2:$A$10,0))+INDEX(KLAV!$B$13:$B$21,MATCH(IF(ISBLANK($E1383)," ",$E1383),KLAV!$A$13:$A$21,0))+INDEX(KLAV!$B$24:$B$30,MATCH(IF(ISBLANK($F1383)," ",$F1383),KLAV!$A$24:$A$30,0))),ESV!$E$1:$E$567,))</f>
        <v>nb</v>
      </c>
      <c r="R1383" s="42"/>
      <c r="S1383" s="42"/>
      <c r="U1383" s="43"/>
      <c r="Z1383" s="44"/>
      <c r="AA1383" s="44"/>
      <c r="AB1383" s="436"/>
      <c r="AC1383" s="437"/>
      <c r="AD1383" s="300"/>
      <c r="AE1383" s="438"/>
      <c r="AF1383" s="438"/>
      <c r="AG1383" s="438"/>
      <c r="AH1383" s="439"/>
      <c r="AI1383" s="439"/>
      <c r="AJ1383" s="439"/>
      <c r="AK1383" s="439"/>
      <c r="BD1383" s="44"/>
    </row>
    <row r="1384" spans="1:56" ht="25.5" customHeight="1" x14ac:dyDescent="0.2">
      <c r="A1384" s="32" t="str">
        <f>IF(OR('Rote Liste'!$BC1384="H",'Rote Liste'!$BC1384="V"),"",J1384)</f>
        <v>nb</v>
      </c>
      <c r="B1384" s="48" t="str">
        <f t="shared" si="23"/>
        <v/>
      </c>
      <c r="C1384" s="49" t="s">
        <v>1408</v>
      </c>
      <c r="D1384" s="50"/>
      <c r="E1384" s="51"/>
      <c r="F1384" s="52"/>
      <c r="G1384" s="53"/>
      <c r="H1384" s="53"/>
      <c r="I1384" s="54"/>
      <c r="J1384" s="54" t="str">
        <f>INDEX(ESV!$D$1:$D$567,MATCH(IF(ISNA(INDEX(KLAV!$B$2:$B$10,MATCH(IF(ISBLANK($D1384)," ",$D1384),KLAV!$A$2:$A$10,0))+INDEX(KLAV!$B$13:$B$21,MATCH(IF(ISBLANK($E1384)," ",$E1384),KLAV!$A$13:$A$21,0))+INDEX(KLAV!$B$24:$B$30,MATCH(IF(ISBLANK($F1384)," ",$F1384),KLAV!$A$24:$A$30,0))),999,INDEX(KLAV!$B$2:$B$10,MATCH(IF(ISBLANK($D1384)," ",$D1384),KLAV!$A$2:$A$10,0))+INDEX(KLAV!$B$13:$B$21,MATCH(IF(ISBLANK($E1384)," ",$E1384),KLAV!$A$13:$A$21,0))+INDEX(KLAV!$B$24:$B$30,MATCH(IF(ISBLANK($F1384)," ",$F1384),KLAV!$A$24:$A$30,0))),ESV!$E$1:$E$567,))</f>
        <v>nb</v>
      </c>
      <c r="R1384" s="42"/>
      <c r="S1384" s="42"/>
      <c r="U1384" s="43"/>
      <c r="Z1384" s="44"/>
      <c r="AA1384" s="44"/>
      <c r="AB1384" s="436"/>
      <c r="AC1384" s="437"/>
      <c r="AD1384" s="300"/>
      <c r="AE1384" s="438"/>
      <c r="AF1384" s="438"/>
      <c r="AG1384" s="438"/>
      <c r="AH1384" s="439"/>
      <c r="AI1384" s="439"/>
      <c r="AJ1384" s="439"/>
      <c r="AK1384" s="439"/>
      <c r="BD1384" s="44"/>
    </row>
    <row r="1385" spans="1:56" ht="25.5" customHeight="1" x14ac:dyDescent="0.2">
      <c r="A1385" s="32" t="str">
        <f>IF(OR('Rote Liste'!$BC1385="H",'Rote Liste'!$BC1385="V"),"",J1385)</f>
        <v>nb</v>
      </c>
      <c r="B1385" s="48" t="str">
        <f t="shared" si="23"/>
        <v/>
      </c>
      <c r="C1385" s="49" t="s">
        <v>1409</v>
      </c>
      <c r="D1385" s="50"/>
      <c r="E1385" s="51"/>
      <c r="F1385" s="52"/>
      <c r="G1385" s="53"/>
      <c r="H1385" s="53"/>
      <c r="I1385" s="54"/>
      <c r="J1385" s="54" t="str">
        <f>INDEX(ESV!$D$1:$D$567,MATCH(IF(ISNA(INDEX(KLAV!$B$2:$B$10,MATCH(IF(ISBLANK($D1385)," ",$D1385),KLAV!$A$2:$A$10,0))+INDEX(KLAV!$B$13:$B$21,MATCH(IF(ISBLANK($E1385)," ",$E1385),KLAV!$A$13:$A$21,0))+INDEX(KLAV!$B$24:$B$30,MATCH(IF(ISBLANK($F1385)," ",$F1385),KLAV!$A$24:$A$30,0))),999,INDEX(KLAV!$B$2:$B$10,MATCH(IF(ISBLANK($D1385)," ",$D1385),KLAV!$A$2:$A$10,0))+INDEX(KLAV!$B$13:$B$21,MATCH(IF(ISBLANK($E1385)," ",$E1385),KLAV!$A$13:$A$21,0))+INDEX(KLAV!$B$24:$B$30,MATCH(IF(ISBLANK($F1385)," ",$F1385),KLAV!$A$24:$A$30,0))),ESV!$E$1:$E$567,))</f>
        <v>nb</v>
      </c>
      <c r="R1385" s="42"/>
      <c r="S1385" s="42"/>
      <c r="U1385" s="43"/>
      <c r="Z1385" s="44"/>
      <c r="AA1385" s="44"/>
      <c r="AB1385" s="436"/>
      <c r="AC1385" s="437"/>
      <c r="AD1385" s="300"/>
      <c r="AE1385" s="438"/>
      <c r="AF1385" s="438"/>
      <c r="AG1385" s="438"/>
      <c r="AH1385" s="439"/>
      <c r="AI1385" s="439"/>
      <c r="AJ1385" s="439"/>
      <c r="AK1385" s="439"/>
      <c r="BD1385" s="44"/>
    </row>
    <row r="1386" spans="1:56" ht="25.5" customHeight="1" x14ac:dyDescent="0.2">
      <c r="A1386" s="32" t="str">
        <f>IF(OR('Rote Liste'!$BC1386="H",'Rote Liste'!$BC1386="V"),"",J1386)</f>
        <v>nb</v>
      </c>
      <c r="B1386" s="48" t="str">
        <f t="shared" si="23"/>
        <v/>
      </c>
      <c r="C1386" s="49" t="s">
        <v>1410</v>
      </c>
      <c r="D1386" s="50"/>
      <c r="E1386" s="51"/>
      <c r="F1386" s="52"/>
      <c r="G1386" s="53"/>
      <c r="H1386" s="53"/>
      <c r="I1386" s="54"/>
      <c r="J1386" s="54" t="str">
        <f>INDEX(ESV!$D$1:$D$567,MATCH(IF(ISNA(INDEX(KLAV!$B$2:$B$10,MATCH(IF(ISBLANK($D1386)," ",$D1386),KLAV!$A$2:$A$10,0))+INDEX(KLAV!$B$13:$B$21,MATCH(IF(ISBLANK($E1386)," ",$E1386),KLAV!$A$13:$A$21,0))+INDEX(KLAV!$B$24:$B$30,MATCH(IF(ISBLANK($F1386)," ",$F1386),KLAV!$A$24:$A$30,0))),999,INDEX(KLAV!$B$2:$B$10,MATCH(IF(ISBLANK($D1386)," ",$D1386),KLAV!$A$2:$A$10,0))+INDEX(KLAV!$B$13:$B$21,MATCH(IF(ISBLANK($E1386)," ",$E1386),KLAV!$A$13:$A$21,0))+INDEX(KLAV!$B$24:$B$30,MATCH(IF(ISBLANK($F1386)," ",$F1386),KLAV!$A$24:$A$30,0))),ESV!$E$1:$E$567,))</f>
        <v>nb</v>
      </c>
      <c r="R1386" s="42"/>
      <c r="S1386" s="42"/>
      <c r="U1386" s="43"/>
      <c r="Z1386" s="44"/>
      <c r="AA1386" s="44"/>
      <c r="AB1386" s="436"/>
      <c r="AC1386" s="437"/>
      <c r="AD1386" s="300"/>
      <c r="AE1386" s="438"/>
      <c r="AF1386" s="438"/>
      <c r="AG1386" s="438"/>
      <c r="AH1386" s="439"/>
      <c r="AI1386" s="439"/>
      <c r="AJ1386" s="439"/>
      <c r="AK1386" s="439"/>
      <c r="BD1386" s="44"/>
    </row>
    <row r="1387" spans="1:56" ht="25.5" customHeight="1" x14ac:dyDescent="0.2">
      <c r="A1387" s="32" t="str">
        <f>IF(OR('Rote Liste'!$BC1387="H",'Rote Liste'!$BC1387="V"),"",J1387)</f>
        <v>nb</v>
      </c>
      <c r="B1387" s="48" t="str">
        <f t="shared" si="23"/>
        <v/>
      </c>
      <c r="C1387" s="49" t="s">
        <v>1411</v>
      </c>
      <c r="D1387" s="50"/>
      <c r="E1387" s="51"/>
      <c r="F1387" s="52"/>
      <c r="G1387" s="53"/>
      <c r="H1387" s="53"/>
      <c r="I1387" s="54"/>
      <c r="J1387" s="54" t="str">
        <f>INDEX(ESV!$D$1:$D$567,MATCH(IF(ISNA(INDEX(KLAV!$B$2:$B$10,MATCH(IF(ISBLANK($D1387)," ",$D1387),KLAV!$A$2:$A$10,0))+INDEX(KLAV!$B$13:$B$21,MATCH(IF(ISBLANK($E1387)," ",$E1387),KLAV!$A$13:$A$21,0))+INDEX(KLAV!$B$24:$B$30,MATCH(IF(ISBLANK($F1387)," ",$F1387),KLAV!$A$24:$A$30,0))),999,INDEX(KLAV!$B$2:$B$10,MATCH(IF(ISBLANK($D1387)," ",$D1387),KLAV!$A$2:$A$10,0))+INDEX(KLAV!$B$13:$B$21,MATCH(IF(ISBLANK($E1387)," ",$E1387),KLAV!$A$13:$A$21,0))+INDEX(KLAV!$B$24:$B$30,MATCH(IF(ISBLANK($F1387)," ",$F1387),KLAV!$A$24:$A$30,0))),ESV!$E$1:$E$567,))</f>
        <v>nb</v>
      </c>
      <c r="R1387" s="42"/>
      <c r="S1387" s="42"/>
      <c r="U1387" s="43"/>
      <c r="Z1387" s="44"/>
      <c r="AA1387" s="44"/>
      <c r="AB1387" s="436"/>
      <c r="AC1387" s="437"/>
      <c r="AD1387" s="300"/>
      <c r="AE1387" s="438"/>
      <c r="AF1387" s="438"/>
      <c r="AG1387" s="438"/>
      <c r="AH1387" s="439"/>
      <c r="AI1387" s="439"/>
      <c r="AJ1387" s="439"/>
      <c r="AK1387" s="439"/>
      <c r="BD1387" s="44"/>
    </row>
    <row r="1388" spans="1:56" ht="25.5" customHeight="1" x14ac:dyDescent="0.2">
      <c r="A1388" s="32" t="str">
        <f>IF(OR('Rote Liste'!$BC1388="H",'Rote Liste'!$BC1388="V"),"",J1388)</f>
        <v>nb</v>
      </c>
      <c r="B1388" s="48" t="str">
        <f t="shared" si="23"/>
        <v/>
      </c>
      <c r="C1388" s="49" t="s">
        <v>1412</v>
      </c>
      <c r="D1388" s="50"/>
      <c r="E1388" s="51"/>
      <c r="F1388" s="52"/>
      <c r="G1388" s="53"/>
      <c r="H1388" s="53"/>
      <c r="I1388" s="54"/>
      <c r="J1388" s="54" t="str">
        <f>INDEX(ESV!$D$1:$D$567,MATCH(IF(ISNA(INDEX(KLAV!$B$2:$B$10,MATCH(IF(ISBLANK($D1388)," ",$D1388),KLAV!$A$2:$A$10,0))+INDEX(KLAV!$B$13:$B$21,MATCH(IF(ISBLANK($E1388)," ",$E1388),KLAV!$A$13:$A$21,0))+INDEX(KLAV!$B$24:$B$30,MATCH(IF(ISBLANK($F1388)," ",$F1388),KLAV!$A$24:$A$30,0))),999,INDEX(KLAV!$B$2:$B$10,MATCH(IF(ISBLANK($D1388)," ",$D1388),KLAV!$A$2:$A$10,0))+INDEX(KLAV!$B$13:$B$21,MATCH(IF(ISBLANK($E1388)," ",$E1388),KLAV!$A$13:$A$21,0))+INDEX(KLAV!$B$24:$B$30,MATCH(IF(ISBLANK($F1388)," ",$F1388),KLAV!$A$24:$A$30,0))),ESV!$E$1:$E$567,))</f>
        <v>nb</v>
      </c>
      <c r="R1388" s="42"/>
      <c r="S1388" s="42"/>
      <c r="U1388" s="43"/>
      <c r="Z1388" s="44"/>
      <c r="AA1388" s="44"/>
      <c r="AB1388" s="436"/>
      <c r="AC1388" s="437"/>
      <c r="AD1388" s="300"/>
      <c r="AE1388" s="438"/>
      <c r="AF1388" s="438"/>
      <c r="AG1388" s="438"/>
      <c r="AH1388" s="439"/>
      <c r="AI1388" s="439"/>
      <c r="AJ1388" s="439"/>
      <c r="AK1388" s="439"/>
      <c r="BD1388" s="44"/>
    </row>
    <row r="1389" spans="1:56" ht="25.5" customHeight="1" x14ac:dyDescent="0.2">
      <c r="A1389" s="32" t="str">
        <f>IF(OR('Rote Liste'!$BC1389="H",'Rote Liste'!$BC1389="V"),"",J1389)</f>
        <v>nb</v>
      </c>
      <c r="B1389" s="48" t="str">
        <f t="shared" si="23"/>
        <v/>
      </c>
      <c r="C1389" s="49" t="s">
        <v>1413</v>
      </c>
      <c r="D1389" s="50"/>
      <c r="E1389" s="51"/>
      <c r="F1389" s="52"/>
      <c r="G1389" s="53"/>
      <c r="H1389" s="53"/>
      <c r="I1389" s="54"/>
      <c r="J1389" s="54" t="str">
        <f>INDEX(ESV!$D$1:$D$567,MATCH(IF(ISNA(INDEX(KLAV!$B$2:$B$10,MATCH(IF(ISBLANK($D1389)," ",$D1389),KLAV!$A$2:$A$10,0))+INDEX(KLAV!$B$13:$B$21,MATCH(IF(ISBLANK($E1389)," ",$E1389),KLAV!$A$13:$A$21,0))+INDEX(KLAV!$B$24:$B$30,MATCH(IF(ISBLANK($F1389)," ",$F1389),KLAV!$A$24:$A$30,0))),999,INDEX(KLAV!$B$2:$B$10,MATCH(IF(ISBLANK($D1389)," ",$D1389),KLAV!$A$2:$A$10,0))+INDEX(KLAV!$B$13:$B$21,MATCH(IF(ISBLANK($E1389)," ",$E1389),KLAV!$A$13:$A$21,0))+INDEX(KLAV!$B$24:$B$30,MATCH(IF(ISBLANK($F1389)," ",$F1389),KLAV!$A$24:$A$30,0))),ESV!$E$1:$E$567,))</f>
        <v>nb</v>
      </c>
      <c r="R1389" s="42"/>
      <c r="S1389" s="42"/>
      <c r="U1389" s="43"/>
      <c r="Z1389" s="44"/>
      <c r="AA1389" s="44"/>
      <c r="AB1389" s="436"/>
      <c r="AC1389" s="437"/>
      <c r="AD1389" s="300"/>
      <c r="AE1389" s="438"/>
      <c r="AF1389" s="438"/>
      <c r="AG1389" s="438"/>
      <c r="AH1389" s="439"/>
      <c r="AI1389" s="439"/>
      <c r="AJ1389" s="439"/>
      <c r="AK1389" s="439"/>
      <c r="BD1389" s="44"/>
    </row>
    <row r="1390" spans="1:56" ht="25.5" customHeight="1" x14ac:dyDescent="0.2">
      <c r="A1390" s="32" t="str">
        <f>IF(OR('Rote Liste'!$BC1390="H",'Rote Liste'!$BC1390="V"),"",J1390)</f>
        <v>nb</v>
      </c>
      <c r="B1390" s="48" t="str">
        <f t="shared" si="23"/>
        <v/>
      </c>
      <c r="C1390" s="49" t="s">
        <v>1414</v>
      </c>
      <c r="D1390" s="50"/>
      <c r="E1390" s="51"/>
      <c r="F1390" s="52"/>
      <c r="G1390" s="53"/>
      <c r="H1390" s="53"/>
      <c r="I1390" s="54"/>
      <c r="J1390" s="54" t="str">
        <f>INDEX(ESV!$D$1:$D$567,MATCH(IF(ISNA(INDEX(KLAV!$B$2:$B$10,MATCH(IF(ISBLANK($D1390)," ",$D1390),KLAV!$A$2:$A$10,0))+INDEX(KLAV!$B$13:$B$21,MATCH(IF(ISBLANK($E1390)," ",$E1390),KLAV!$A$13:$A$21,0))+INDEX(KLAV!$B$24:$B$30,MATCH(IF(ISBLANK($F1390)," ",$F1390),KLAV!$A$24:$A$30,0))),999,INDEX(KLAV!$B$2:$B$10,MATCH(IF(ISBLANK($D1390)," ",$D1390),KLAV!$A$2:$A$10,0))+INDEX(KLAV!$B$13:$B$21,MATCH(IF(ISBLANK($E1390)," ",$E1390),KLAV!$A$13:$A$21,0))+INDEX(KLAV!$B$24:$B$30,MATCH(IF(ISBLANK($F1390)," ",$F1390),KLAV!$A$24:$A$30,0))),ESV!$E$1:$E$567,))</f>
        <v>nb</v>
      </c>
      <c r="R1390" s="42"/>
      <c r="S1390" s="42"/>
      <c r="U1390" s="43"/>
      <c r="Z1390" s="44"/>
      <c r="AA1390" s="44"/>
      <c r="AB1390" s="436"/>
      <c r="AC1390" s="437"/>
      <c r="AD1390" s="300"/>
      <c r="AE1390" s="438"/>
      <c r="AF1390" s="438"/>
      <c r="AG1390" s="438"/>
      <c r="AH1390" s="439"/>
      <c r="AI1390" s="439"/>
      <c r="AJ1390" s="439"/>
      <c r="AK1390" s="439"/>
      <c r="BD1390" s="44"/>
    </row>
    <row r="1391" spans="1:56" ht="25.5" customHeight="1" x14ac:dyDescent="0.2">
      <c r="A1391" s="32" t="str">
        <f>IF(OR('Rote Liste'!$BC1391="H",'Rote Liste'!$BC1391="V"),"",J1391)</f>
        <v>nb</v>
      </c>
      <c r="B1391" s="48" t="str">
        <f t="shared" si="23"/>
        <v/>
      </c>
      <c r="C1391" s="49" t="s">
        <v>1415</v>
      </c>
      <c r="D1391" s="50"/>
      <c r="E1391" s="51"/>
      <c r="F1391" s="52"/>
      <c r="G1391" s="53"/>
      <c r="H1391" s="53"/>
      <c r="I1391" s="54"/>
      <c r="J1391" s="54" t="str">
        <f>INDEX(ESV!$D$1:$D$567,MATCH(IF(ISNA(INDEX(KLAV!$B$2:$B$10,MATCH(IF(ISBLANK($D1391)," ",$D1391),KLAV!$A$2:$A$10,0))+INDEX(KLAV!$B$13:$B$21,MATCH(IF(ISBLANK($E1391)," ",$E1391),KLAV!$A$13:$A$21,0))+INDEX(KLAV!$B$24:$B$30,MATCH(IF(ISBLANK($F1391)," ",$F1391),KLAV!$A$24:$A$30,0))),999,INDEX(KLAV!$B$2:$B$10,MATCH(IF(ISBLANK($D1391)," ",$D1391),KLAV!$A$2:$A$10,0))+INDEX(KLAV!$B$13:$B$21,MATCH(IF(ISBLANK($E1391)," ",$E1391),KLAV!$A$13:$A$21,0))+INDEX(KLAV!$B$24:$B$30,MATCH(IF(ISBLANK($F1391)," ",$F1391),KLAV!$A$24:$A$30,0))),ESV!$E$1:$E$567,))</f>
        <v>nb</v>
      </c>
      <c r="R1391" s="42"/>
      <c r="S1391" s="42"/>
      <c r="U1391" s="43"/>
      <c r="Z1391" s="44"/>
      <c r="AA1391" s="44"/>
      <c r="AB1391" s="436"/>
      <c r="AC1391" s="437"/>
      <c r="AD1391" s="300"/>
      <c r="AE1391" s="438"/>
      <c r="AF1391" s="438"/>
      <c r="AG1391" s="438"/>
      <c r="AH1391" s="439"/>
      <c r="AI1391" s="439"/>
      <c r="AJ1391" s="439"/>
      <c r="AK1391" s="439"/>
      <c r="BD1391" s="44"/>
    </row>
    <row r="1392" spans="1:56" ht="25.5" customHeight="1" x14ac:dyDescent="0.2">
      <c r="A1392" s="32" t="str">
        <f>IF(OR('Rote Liste'!$BC1392="H",'Rote Liste'!$BC1392="V"),"",J1392)</f>
        <v>nb</v>
      </c>
      <c r="B1392" s="48" t="str">
        <f t="shared" si="23"/>
        <v/>
      </c>
      <c r="C1392" s="49" t="s">
        <v>1416</v>
      </c>
      <c r="D1392" s="50"/>
      <c r="E1392" s="51"/>
      <c r="F1392" s="52"/>
      <c r="G1392" s="53"/>
      <c r="H1392" s="53"/>
      <c r="I1392" s="54"/>
      <c r="J1392" s="54" t="str">
        <f>INDEX(ESV!$D$1:$D$567,MATCH(IF(ISNA(INDEX(KLAV!$B$2:$B$10,MATCH(IF(ISBLANK($D1392)," ",$D1392),KLAV!$A$2:$A$10,0))+INDEX(KLAV!$B$13:$B$21,MATCH(IF(ISBLANK($E1392)," ",$E1392),KLAV!$A$13:$A$21,0))+INDEX(KLAV!$B$24:$B$30,MATCH(IF(ISBLANK($F1392)," ",$F1392),KLAV!$A$24:$A$30,0))),999,INDEX(KLAV!$B$2:$B$10,MATCH(IF(ISBLANK($D1392)," ",$D1392),KLAV!$A$2:$A$10,0))+INDEX(KLAV!$B$13:$B$21,MATCH(IF(ISBLANK($E1392)," ",$E1392),KLAV!$A$13:$A$21,0))+INDEX(KLAV!$B$24:$B$30,MATCH(IF(ISBLANK($F1392)," ",$F1392),KLAV!$A$24:$A$30,0))),ESV!$E$1:$E$567,))</f>
        <v>nb</v>
      </c>
      <c r="R1392" s="42"/>
      <c r="S1392" s="42"/>
      <c r="U1392" s="43"/>
      <c r="Z1392" s="44"/>
      <c r="AA1392" s="44"/>
      <c r="AB1392" s="436"/>
      <c r="AC1392" s="437"/>
      <c r="AD1392" s="300"/>
      <c r="AE1392" s="438"/>
      <c r="AF1392" s="438"/>
      <c r="AG1392" s="438"/>
      <c r="AH1392" s="439"/>
      <c r="AI1392" s="439"/>
      <c r="AJ1392" s="439"/>
      <c r="AK1392" s="439"/>
      <c r="BD1392" s="44"/>
    </row>
    <row r="1393" spans="1:56" ht="25.5" customHeight="1" x14ac:dyDescent="0.2">
      <c r="A1393" s="32" t="str">
        <f>IF(OR('Rote Liste'!$BC1393="H",'Rote Liste'!$BC1393="V"),"",J1393)</f>
        <v>nb</v>
      </c>
      <c r="B1393" s="48" t="str">
        <f t="shared" si="23"/>
        <v/>
      </c>
      <c r="C1393" s="49" t="s">
        <v>1417</v>
      </c>
      <c r="D1393" s="50"/>
      <c r="E1393" s="51"/>
      <c r="F1393" s="52"/>
      <c r="G1393" s="53"/>
      <c r="H1393" s="53"/>
      <c r="I1393" s="54"/>
      <c r="J1393" s="54" t="str">
        <f>INDEX(ESV!$D$1:$D$567,MATCH(IF(ISNA(INDEX(KLAV!$B$2:$B$10,MATCH(IF(ISBLANK($D1393)," ",$D1393),KLAV!$A$2:$A$10,0))+INDEX(KLAV!$B$13:$B$21,MATCH(IF(ISBLANK($E1393)," ",$E1393),KLAV!$A$13:$A$21,0))+INDEX(KLAV!$B$24:$B$30,MATCH(IF(ISBLANK($F1393)," ",$F1393),KLAV!$A$24:$A$30,0))),999,INDEX(KLAV!$B$2:$B$10,MATCH(IF(ISBLANK($D1393)," ",$D1393),KLAV!$A$2:$A$10,0))+INDEX(KLAV!$B$13:$B$21,MATCH(IF(ISBLANK($E1393)," ",$E1393),KLAV!$A$13:$A$21,0))+INDEX(KLAV!$B$24:$B$30,MATCH(IF(ISBLANK($F1393)," ",$F1393),KLAV!$A$24:$A$30,0))),ESV!$E$1:$E$567,))</f>
        <v>nb</v>
      </c>
      <c r="R1393" s="42"/>
      <c r="S1393" s="42"/>
      <c r="U1393" s="43"/>
      <c r="Z1393" s="44"/>
      <c r="AA1393" s="44"/>
      <c r="AB1393" s="436"/>
      <c r="AC1393" s="437"/>
      <c r="AD1393" s="300"/>
      <c r="AE1393" s="438"/>
      <c r="AF1393" s="438"/>
      <c r="AG1393" s="438"/>
      <c r="AH1393" s="439"/>
      <c r="AI1393" s="439"/>
      <c r="AJ1393" s="439"/>
      <c r="AK1393" s="439"/>
      <c r="BD1393" s="44"/>
    </row>
    <row r="1394" spans="1:56" ht="25.5" customHeight="1" x14ac:dyDescent="0.2">
      <c r="A1394" s="32" t="str">
        <f>IF(OR('Rote Liste'!$BC1394="H",'Rote Liste'!$BC1394="V"),"",J1394)</f>
        <v>nb</v>
      </c>
      <c r="B1394" s="48" t="str">
        <f t="shared" si="23"/>
        <v/>
      </c>
      <c r="C1394" s="49" t="s">
        <v>1418</v>
      </c>
      <c r="D1394" s="50"/>
      <c r="E1394" s="51"/>
      <c r="F1394" s="52"/>
      <c r="G1394" s="53"/>
      <c r="H1394" s="53"/>
      <c r="I1394" s="54"/>
      <c r="J1394" s="54" t="str">
        <f>INDEX(ESV!$D$1:$D$567,MATCH(IF(ISNA(INDEX(KLAV!$B$2:$B$10,MATCH(IF(ISBLANK($D1394)," ",$D1394),KLAV!$A$2:$A$10,0))+INDEX(KLAV!$B$13:$B$21,MATCH(IF(ISBLANK($E1394)," ",$E1394),KLAV!$A$13:$A$21,0))+INDEX(KLAV!$B$24:$B$30,MATCH(IF(ISBLANK($F1394)," ",$F1394),KLAV!$A$24:$A$30,0))),999,INDEX(KLAV!$B$2:$B$10,MATCH(IF(ISBLANK($D1394)," ",$D1394),KLAV!$A$2:$A$10,0))+INDEX(KLAV!$B$13:$B$21,MATCH(IF(ISBLANK($E1394)," ",$E1394),KLAV!$A$13:$A$21,0))+INDEX(KLAV!$B$24:$B$30,MATCH(IF(ISBLANK($F1394)," ",$F1394),KLAV!$A$24:$A$30,0))),ESV!$E$1:$E$567,))</f>
        <v>nb</v>
      </c>
      <c r="R1394" s="42"/>
      <c r="S1394" s="42"/>
      <c r="U1394" s="43"/>
      <c r="Z1394" s="44"/>
      <c r="AA1394" s="44"/>
      <c r="AB1394" s="436"/>
      <c r="AC1394" s="437"/>
      <c r="AD1394" s="300"/>
      <c r="AE1394" s="438"/>
      <c r="AF1394" s="438"/>
      <c r="AG1394" s="438"/>
      <c r="AH1394" s="439"/>
      <c r="AI1394" s="439"/>
      <c r="AJ1394" s="439"/>
      <c r="AK1394" s="439"/>
      <c r="BD1394" s="44"/>
    </row>
    <row r="1395" spans="1:56" ht="25.5" customHeight="1" x14ac:dyDescent="0.2">
      <c r="A1395" s="32" t="str">
        <f>IF(OR('Rote Liste'!$BC1395="H",'Rote Liste'!$BC1395="V"),"",J1395)</f>
        <v>nb</v>
      </c>
      <c r="B1395" s="48" t="str">
        <f t="shared" si="23"/>
        <v/>
      </c>
      <c r="C1395" s="49" t="s">
        <v>1419</v>
      </c>
      <c r="D1395" s="50"/>
      <c r="E1395" s="51"/>
      <c r="F1395" s="52"/>
      <c r="G1395" s="53"/>
      <c r="H1395" s="53"/>
      <c r="I1395" s="54"/>
      <c r="J1395" s="54" t="str">
        <f>INDEX(ESV!$D$1:$D$567,MATCH(IF(ISNA(INDEX(KLAV!$B$2:$B$10,MATCH(IF(ISBLANK($D1395)," ",$D1395),KLAV!$A$2:$A$10,0))+INDEX(KLAV!$B$13:$B$21,MATCH(IF(ISBLANK($E1395)," ",$E1395),KLAV!$A$13:$A$21,0))+INDEX(KLAV!$B$24:$B$30,MATCH(IF(ISBLANK($F1395)," ",$F1395),KLAV!$A$24:$A$30,0))),999,INDEX(KLAV!$B$2:$B$10,MATCH(IF(ISBLANK($D1395)," ",$D1395),KLAV!$A$2:$A$10,0))+INDEX(KLAV!$B$13:$B$21,MATCH(IF(ISBLANK($E1395)," ",$E1395),KLAV!$A$13:$A$21,0))+INDEX(KLAV!$B$24:$B$30,MATCH(IF(ISBLANK($F1395)," ",$F1395),KLAV!$A$24:$A$30,0))),ESV!$E$1:$E$567,))</f>
        <v>nb</v>
      </c>
      <c r="R1395" s="42"/>
      <c r="S1395" s="42"/>
      <c r="U1395" s="43"/>
      <c r="Z1395" s="44"/>
      <c r="AA1395" s="44"/>
      <c r="AB1395" s="436"/>
      <c r="AC1395" s="437"/>
      <c r="AD1395" s="300"/>
      <c r="AE1395" s="438"/>
      <c r="AF1395" s="438"/>
      <c r="AG1395" s="438"/>
      <c r="AH1395" s="439"/>
      <c r="AI1395" s="439"/>
      <c r="AJ1395" s="439"/>
      <c r="AK1395" s="439"/>
      <c r="BD1395" s="44"/>
    </row>
    <row r="1396" spans="1:56" ht="25.5" customHeight="1" x14ac:dyDescent="0.2">
      <c r="A1396" s="32" t="str">
        <f>IF(OR('Rote Liste'!$BC1396="H",'Rote Liste'!$BC1396="V"),"",J1396)</f>
        <v>nb</v>
      </c>
      <c r="B1396" s="48" t="str">
        <f t="shared" si="23"/>
        <v/>
      </c>
      <c r="C1396" s="49" t="s">
        <v>1420</v>
      </c>
      <c r="D1396" s="50"/>
      <c r="E1396" s="51"/>
      <c r="F1396" s="52"/>
      <c r="G1396" s="53"/>
      <c r="H1396" s="53"/>
      <c r="I1396" s="54"/>
      <c r="J1396" s="54" t="str">
        <f>INDEX(ESV!$D$1:$D$567,MATCH(IF(ISNA(INDEX(KLAV!$B$2:$B$10,MATCH(IF(ISBLANK($D1396)," ",$D1396),KLAV!$A$2:$A$10,0))+INDEX(KLAV!$B$13:$B$21,MATCH(IF(ISBLANK($E1396)," ",$E1396),KLAV!$A$13:$A$21,0))+INDEX(KLAV!$B$24:$B$30,MATCH(IF(ISBLANK($F1396)," ",$F1396),KLAV!$A$24:$A$30,0))),999,INDEX(KLAV!$B$2:$B$10,MATCH(IF(ISBLANK($D1396)," ",$D1396),KLAV!$A$2:$A$10,0))+INDEX(KLAV!$B$13:$B$21,MATCH(IF(ISBLANK($E1396)," ",$E1396),KLAV!$A$13:$A$21,0))+INDEX(KLAV!$B$24:$B$30,MATCH(IF(ISBLANK($F1396)," ",$F1396),KLAV!$A$24:$A$30,0))),ESV!$E$1:$E$567,))</f>
        <v>nb</v>
      </c>
      <c r="R1396" s="42"/>
      <c r="S1396" s="42"/>
      <c r="U1396" s="43"/>
      <c r="Z1396" s="44"/>
      <c r="AA1396" s="44"/>
      <c r="AB1396" s="436"/>
      <c r="AC1396" s="437"/>
      <c r="AD1396" s="300"/>
      <c r="AE1396" s="438"/>
      <c r="AF1396" s="438"/>
      <c r="AG1396" s="438"/>
      <c r="AH1396" s="439"/>
      <c r="AI1396" s="439"/>
      <c r="AJ1396" s="439"/>
      <c r="AK1396" s="439"/>
      <c r="BD1396" s="44"/>
    </row>
    <row r="1397" spans="1:56" ht="25.5" customHeight="1" x14ac:dyDescent="0.2">
      <c r="A1397" s="32" t="str">
        <f>IF(OR('Rote Liste'!$BC1397="H",'Rote Liste'!$BC1397="V"),"",J1397)</f>
        <v>nb</v>
      </c>
      <c r="B1397" s="48" t="str">
        <f t="shared" si="23"/>
        <v/>
      </c>
      <c r="C1397" s="49" t="s">
        <v>1421</v>
      </c>
      <c r="D1397" s="50"/>
      <c r="E1397" s="51"/>
      <c r="F1397" s="52"/>
      <c r="G1397" s="53"/>
      <c r="H1397" s="53"/>
      <c r="I1397" s="54"/>
      <c r="J1397" s="54" t="str">
        <f>INDEX(ESV!$D$1:$D$567,MATCH(IF(ISNA(INDEX(KLAV!$B$2:$B$10,MATCH(IF(ISBLANK($D1397)," ",$D1397),KLAV!$A$2:$A$10,0))+INDEX(KLAV!$B$13:$B$21,MATCH(IF(ISBLANK($E1397)," ",$E1397),KLAV!$A$13:$A$21,0))+INDEX(KLAV!$B$24:$B$30,MATCH(IF(ISBLANK($F1397)," ",$F1397),KLAV!$A$24:$A$30,0))),999,INDEX(KLAV!$B$2:$B$10,MATCH(IF(ISBLANK($D1397)," ",$D1397),KLAV!$A$2:$A$10,0))+INDEX(KLAV!$B$13:$B$21,MATCH(IF(ISBLANK($E1397)," ",$E1397),KLAV!$A$13:$A$21,0))+INDEX(KLAV!$B$24:$B$30,MATCH(IF(ISBLANK($F1397)," ",$F1397),KLAV!$A$24:$A$30,0))),ESV!$E$1:$E$567,))</f>
        <v>nb</v>
      </c>
      <c r="R1397" s="42"/>
      <c r="S1397" s="42"/>
      <c r="U1397" s="43"/>
      <c r="Z1397" s="44"/>
      <c r="AA1397" s="44"/>
      <c r="AB1397" s="436"/>
      <c r="AC1397" s="437"/>
      <c r="AD1397" s="300"/>
      <c r="AE1397" s="438"/>
      <c r="AF1397" s="438"/>
      <c r="AG1397" s="438"/>
      <c r="AH1397" s="439"/>
      <c r="AI1397" s="439"/>
      <c r="AJ1397" s="439"/>
      <c r="AK1397" s="439"/>
      <c r="BD1397" s="44"/>
    </row>
    <row r="1398" spans="1:56" ht="25.5" customHeight="1" x14ac:dyDescent="0.2">
      <c r="A1398" s="32" t="str">
        <f>IF(OR('Rote Liste'!$BC1398="H",'Rote Liste'!$BC1398="V"),"",J1398)</f>
        <v>nb</v>
      </c>
      <c r="B1398" s="48" t="str">
        <f t="shared" ref="B1398:B1425" si="24">IF(D1398="AE?","E?",IF(D1398="AE","E",""))</f>
        <v/>
      </c>
      <c r="C1398" s="49" t="s">
        <v>1422</v>
      </c>
      <c r="D1398" s="50"/>
      <c r="E1398" s="51"/>
      <c r="F1398" s="52"/>
      <c r="G1398" s="53"/>
      <c r="H1398" s="53"/>
      <c r="I1398" s="54"/>
      <c r="J1398" s="54" t="str">
        <f>INDEX(ESV!$D$1:$D$567,MATCH(IF(ISNA(INDEX(KLAV!$B$2:$B$10,MATCH(IF(ISBLANK($D1398)," ",$D1398),KLAV!$A$2:$A$10,0))+INDEX(KLAV!$B$13:$B$21,MATCH(IF(ISBLANK($E1398)," ",$E1398),KLAV!$A$13:$A$21,0))+INDEX(KLAV!$B$24:$B$30,MATCH(IF(ISBLANK($F1398)," ",$F1398),KLAV!$A$24:$A$30,0))),999,INDEX(KLAV!$B$2:$B$10,MATCH(IF(ISBLANK($D1398)," ",$D1398),KLAV!$A$2:$A$10,0))+INDEX(KLAV!$B$13:$B$21,MATCH(IF(ISBLANK($E1398)," ",$E1398),KLAV!$A$13:$A$21,0))+INDEX(KLAV!$B$24:$B$30,MATCH(IF(ISBLANK($F1398)," ",$F1398),KLAV!$A$24:$A$30,0))),ESV!$E$1:$E$567,))</f>
        <v>nb</v>
      </c>
      <c r="R1398" s="42"/>
      <c r="S1398" s="42"/>
      <c r="U1398" s="43"/>
      <c r="Z1398" s="44"/>
      <c r="AA1398" s="44"/>
      <c r="AB1398" s="436"/>
      <c r="AC1398" s="437"/>
      <c r="AD1398" s="300"/>
      <c r="AE1398" s="438"/>
      <c r="AF1398" s="438"/>
      <c r="AG1398" s="438"/>
      <c r="AH1398" s="439"/>
      <c r="AI1398" s="439"/>
      <c r="AJ1398" s="439"/>
      <c r="AK1398" s="439"/>
      <c r="BD1398" s="44"/>
    </row>
    <row r="1399" spans="1:56" ht="25.5" customHeight="1" x14ac:dyDescent="0.2">
      <c r="A1399" s="32" t="str">
        <f>IF(OR('Rote Liste'!$BC1399="H",'Rote Liste'!$BC1399="V"),"",J1399)</f>
        <v>nb</v>
      </c>
      <c r="B1399" s="48" t="str">
        <f t="shared" si="24"/>
        <v/>
      </c>
      <c r="C1399" s="49" t="s">
        <v>1423</v>
      </c>
      <c r="D1399" s="50"/>
      <c r="E1399" s="51"/>
      <c r="F1399" s="52"/>
      <c r="G1399" s="53"/>
      <c r="H1399" s="53"/>
      <c r="I1399" s="54"/>
      <c r="J1399" s="54" t="str">
        <f>INDEX(ESV!$D$1:$D$567,MATCH(IF(ISNA(INDEX(KLAV!$B$2:$B$10,MATCH(IF(ISBLANK($D1399)," ",$D1399),KLAV!$A$2:$A$10,0))+INDEX(KLAV!$B$13:$B$21,MATCH(IF(ISBLANK($E1399)," ",$E1399),KLAV!$A$13:$A$21,0))+INDEX(KLAV!$B$24:$B$30,MATCH(IF(ISBLANK($F1399)," ",$F1399),KLAV!$A$24:$A$30,0))),999,INDEX(KLAV!$B$2:$B$10,MATCH(IF(ISBLANK($D1399)," ",$D1399),KLAV!$A$2:$A$10,0))+INDEX(KLAV!$B$13:$B$21,MATCH(IF(ISBLANK($E1399)," ",$E1399),KLAV!$A$13:$A$21,0))+INDEX(KLAV!$B$24:$B$30,MATCH(IF(ISBLANK($F1399)," ",$F1399),KLAV!$A$24:$A$30,0))),ESV!$E$1:$E$567,))</f>
        <v>nb</v>
      </c>
      <c r="R1399" s="42"/>
      <c r="S1399" s="42"/>
      <c r="U1399" s="43"/>
      <c r="Z1399" s="44"/>
      <c r="AA1399" s="44"/>
      <c r="AB1399" s="436"/>
      <c r="AC1399" s="437"/>
      <c r="AD1399" s="300"/>
      <c r="AE1399" s="438"/>
      <c r="AF1399" s="438"/>
      <c r="AG1399" s="438"/>
      <c r="AH1399" s="439"/>
      <c r="AI1399" s="439"/>
      <c r="AJ1399" s="439"/>
      <c r="AK1399" s="439"/>
      <c r="BD1399" s="44"/>
    </row>
    <row r="1400" spans="1:56" ht="25.5" customHeight="1" x14ac:dyDescent="0.2">
      <c r="A1400" s="32" t="str">
        <f>IF(OR('Rote Liste'!$BC1400="H",'Rote Liste'!$BC1400="V"),"",J1400)</f>
        <v>nb</v>
      </c>
      <c r="B1400" s="48" t="str">
        <f t="shared" si="24"/>
        <v/>
      </c>
      <c r="C1400" s="49" t="s">
        <v>1424</v>
      </c>
      <c r="D1400" s="50"/>
      <c r="E1400" s="51"/>
      <c r="F1400" s="52"/>
      <c r="G1400" s="53"/>
      <c r="H1400" s="53"/>
      <c r="I1400" s="54"/>
      <c r="J1400" s="54" t="str">
        <f>INDEX(ESV!$D$1:$D$567,MATCH(IF(ISNA(INDEX(KLAV!$B$2:$B$10,MATCH(IF(ISBLANK($D1400)," ",$D1400),KLAV!$A$2:$A$10,0))+INDEX(KLAV!$B$13:$B$21,MATCH(IF(ISBLANK($E1400)," ",$E1400),KLAV!$A$13:$A$21,0))+INDEX(KLAV!$B$24:$B$30,MATCH(IF(ISBLANK($F1400)," ",$F1400),KLAV!$A$24:$A$30,0))),999,INDEX(KLAV!$B$2:$B$10,MATCH(IF(ISBLANK($D1400)," ",$D1400),KLAV!$A$2:$A$10,0))+INDEX(KLAV!$B$13:$B$21,MATCH(IF(ISBLANK($E1400)," ",$E1400),KLAV!$A$13:$A$21,0))+INDEX(KLAV!$B$24:$B$30,MATCH(IF(ISBLANK($F1400)," ",$F1400),KLAV!$A$24:$A$30,0))),ESV!$E$1:$E$567,))</f>
        <v>nb</v>
      </c>
      <c r="R1400" s="42"/>
      <c r="S1400" s="42"/>
      <c r="U1400" s="43"/>
      <c r="Z1400" s="44"/>
      <c r="AA1400" s="44"/>
      <c r="AB1400" s="436"/>
      <c r="AC1400" s="437"/>
      <c r="AD1400" s="300"/>
      <c r="AE1400" s="438"/>
      <c r="AF1400" s="438"/>
      <c r="AG1400" s="438"/>
      <c r="AH1400" s="439"/>
      <c r="AI1400" s="439"/>
      <c r="AJ1400" s="439"/>
      <c r="AK1400" s="439"/>
      <c r="BD1400" s="44"/>
    </row>
    <row r="1401" spans="1:56" ht="25.5" customHeight="1" x14ac:dyDescent="0.2">
      <c r="A1401" s="32" t="str">
        <f>IF(OR('Rote Liste'!$BC1401="H",'Rote Liste'!$BC1401="V"),"",J1401)</f>
        <v>nb</v>
      </c>
      <c r="B1401" s="48" t="str">
        <f t="shared" si="24"/>
        <v/>
      </c>
      <c r="C1401" s="49" t="s">
        <v>1425</v>
      </c>
      <c r="D1401" s="50"/>
      <c r="E1401" s="51"/>
      <c r="F1401" s="52"/>
      <c r="G1401" s="53"/>
      <c r="H1401" s="53"/>
      <c r="I1401" s="54"/>
      <c r="J1401" s="54" t="str">
        <f>INDEX(ESV!$D$1:$D$567,MATCH(IF(ISNA(INDEX(KLAV!$B$2:$B$10,MATCH(IF(ISBLANK($D1401)," ",$D1401),KLAV!$A$2:$A$10,0))+INDEX(KLAV!$B$13:$B$21,MATCH(IF(ISBLANK($E1401)," ",$E1401),KLAV!$A$13:$A$21,0))+INDEX(KLAV!$B$24:$B$30,MATCH(IF(ISBLANK($F1401)," ",$F1401),KLAV!$A$24:$A$30,0))),999,INDEX(KLAV!$B$2:$B$10,MATCH(IF(ISBLANK($D1401)," ",$D1401),KLAV!$A$2:$A$10,0))+INDEX(KLAV!$B$13:$B$21,MATCH(IF(ISBLANK($E1401)," ",$E1401),KLAV!$A$13:$A$21,0))+INDEX(KLAV!$B$24:$B$30,MATCH(IF(ISBLANK($F1401)," ",$F1401),KLAV!$A$24:$A$30,0))),ESV!$E$1:$E$567,))</f>
        <v>nb</v>
      </c>
      <c r="R1401" s="42"/>
      <c r="S1401" s="42"/>
      <c r="U1401" s="43"/>
      <c r="Z1401" s="44"/>
      <c r="AA1401" s="44"/>
      <c r="AB1401" s="436"/>
      <c r="AC1401" s="437"/>
      <c r="AD1401" s="300"/>
      <c r="AE1401" s="438"/>
      <c r="AF1401" s="438"/>
      <c r="AG1401" s="438"/>
      <c r="AH1401" s="439"/>
      <c r="AI1401" s="439"/>
      <c r="AJ1401" s="439"/>
      <c r="AK1401" s="439"/>
      <c r="BD1401" s="44"/>
    </row>
    <row r="1402" spans="1:56" ht="25.5" customHeight="1" x14ac:dyDescent="0.2">
      <c r="A1402" s="32" t="str">
        <f>IF(OR('Rote Liste'!$BC1402="H",'Rote Liste'!$BC1402="V"),"",J1402)</f>
        <v>nb</v>
      </c>
      <c r="B1402" s="48" t="str">
        <f t="shared" si="24"/>
        <v/>
      </c>
      <c r="C1402" s="49" t="s">
        <v>3189</v>
      </c>
      <c r="D1402" s="50"/>
      <c r="E1402" s="51"/>
      <c r="F1402" s="52"/>
      <c r="G1402" s="53"/>
      <c r="H1402" s="53"/>
      <c r="I1402" s="54"/>
      <c r="J1402" s="54" t="str">
        <f>INDEX(ESV!$D$1:$D$567,MATCH(IF(ISNA(INDEX(KLAV!$B$2:$B$10,MATCH(IF(ISBLANK($D1402)," ",$D1402),KLAV!$A$2:$A$10,0))+INDEX(KLAV!$B$13:$B$21,MATCH(IF(ISBLANK($E1402)," ",$E1402),KLAV!$A$13:$A$21,0))+INDEX(KLAV!$B$24:$B$30,MATCH(IF(ISBLANK($F1402)," ",$F1402),KLAV!$A$24:$A$30,0))),999,INDEX(KLAV!$B$2:$B$10,MATCH(IF(ISBLANK($D1402)," ",$D1402),KLAV!$A$2:$A$10,0))+INDEX(KLAV!$B$13:$B$21,MATCH(IF(ISBLANK($E1402)," ",$E1402),KLAV!$A$13:$A$21,0))+INDEX(KLAV!$B$24:$B$30,MATCH(IF(ISBLANK($F1402)," ",$F1402),KLAV!$A$24:$A$30,0))),ESV!$E$1:$E$567,))</f>
        <v>nb</v>
      </c>
      <c r="R1402" s="42"/>
      <c r="S1402" s="42"/>
      <c r="U1402" s="43"/>
      <c r="Z1402" s="44"/>
      <c r="AA1402" s="44"/>
      <c r="AB1402" s="436"/>
      <c r="AC1402" s="437"/>
      <c r="AD1402" s="300"/>
      <c r="AE1402" s="438"/>
      <c r="AF1402" s="438"/>
      <c r="AG1402" s="438"/>
      <c r="AH1402" s="439"/>
      <c r="AI1402" s="439"/>
      <c r="AJ1402" s="439"/>
      <c r="AK1402" s="439"/>
      <c r="BD1402" s="44"/>
    </row>
    <row r="1403" spans="1:56" ht="25.5" customHeight="1" x14ac:dyDescent="0.2">
      <c r="A1403" s="32" t="str">
        <f>IF(OR('Rote Liste'!$BC1403="H",'Rote Liste'!$BC1403="V"),"",J1403)</f>
        <v>nb</v>
      </c>
      <c r="B1403" s="48" t="str">
        <f t="shared" si="24"/>
        <v/>
      </c>
      <c r="C1403" s="49" t="s">
        <v>3190</v>
      </c>
      <c r="D1403" s="50"/>
      <c r="E1403" s="51"/>
      <c r="F1403" s="52"/>
      <c r="G1403" s="53"/>
      <c r="H1403" s="53"/>
      <c r="I1403" s="54"/>
      <c r="J1403" s="54" t="str">
        <f>INDEX(ESV!$D$1:$D$567,MATCH(IF(ISNA(INDEX(KLAV!$B$2:$B$10,MATCH(IF(ISBLANK($D1403)," ",$D1403),KLAV!$A$2:$A$10,0))+INDEX(KLAV!$B$13:$B$21,MATCH(IF(ISBLANK($E1403)," ",$E1403),KLAV!$A$13:$A$21,0))+INDEX(KLAV!$B$24:$B$30,MATCH(IF(ISBLANK($F1403)," ",$F1403),KLAV!$A$24:$A$30,0))),999,INDEX(KLAV!$B$2:$B$10,MATCH(IF(ISBLANK($D1403)," ",$D1403),KLAV!$A$2:$A$10,0))+INDEX(KLAV!$B$13:$B$21,MATCH(IF(ISBLANK($E1403)," ",$E1403),KLAV!$A$13:$A$21,0))+INDEX(KLAV!$B$24:$B$30,MATCH(IF(ISBLANK($F1403)," ",$F1403),KLAV!$A$24:$A$30,0))),ESV!$E$1:$E$567,))</f>
        <v>nb</v>
      </c>
      <c r="R1403" s="42"/>
      <c r="S1403" s="42"/>
      <c r="U1403" s="43"/>
      <c r="Z1403" s="44"/>
      <c r="AA1403" s="44"/>
      <c r="AB1403" s="436"/>
      <c r="AC1403" s="437"/>
      <c r="AD1403" s="300"/>
      <c r="AE1403" s="438"/>
      <c r="AF1403" s="438"/>
      <c r="AG1403" s="438"/>
      <c r="AH1403" s="439"/>
      <c r="AI1403" s="439"/>
      <c r="AJ1403" s="439"/>
      <c r="AK1403" s="439"/>
      <c r="BD1403" s="44"/>
    </row>
    <row r="1404" spans="1:56" ht="25.5" customHeight="1" x14ac:dyDescent="0.2">
      <c r="A1404" s="32" t="str">
        <f>IF(OR('Rote Liste'!$BC1404="H",'Rote Liste'!$BC1404="V"),"",J1404)</f>
        <v>nb</v>
      </c>
      <c r="B1404" s="48" t="str">
        <f t="shared" si="24"/>
        <v/>
      </c>
      <c r="C1404" s="49" t="s">
        <v>1426</v>
      </c>
      <c r="D1404" s="50"/>
      <c r="E1404" s="51"/>
      <c r="F1404" s="52"/>
      <c r="G1404" s="53"/>
      <c r="H1404" s="53"/>
      <c r="I1404" s="54"/>
      <c r="J1404" s="54" t="str">
        <f>INDEX(ESV!$D$1:$D$567,MATCH(IF(ISNA(INDEX(KLAV!$B$2:$B$10,MATCH(IF(ISBLANK($D1404)," ",$D1404),KLAV!$A$2:$A$10,0))+INDEX(KLAV!$B$13:$B$21,MATCH(IF(ISBLANK($E1404)," ",$E1404),KLAV!$A$13:$A$21,0))+INDEX(KLAV!$B$24:$B$30,MATCH(IF(ISBLANK($F1404)," ",$F1404),KLAV!$A$24:$A$30,0))),999,INDEX(KLAV!$B$2:$B$10,MATCH(IF(ISBLANK($D1404)," ",$D1404),KLAV!$A$2:$A$10,0))+INDEX(KLAV!$B$13:$B$21,MATCH(IF(ISBLANK($E1404)," ",$E1404),KLAV!$A$13:$A$21,0))+INDEX(KLAV!$B$24:$B$30,MATCH(IF(ISBLANK($F1404)," ",$F1404),KLAV!$A$24:$A$30,0))),ESV!$E$1:$E$567,))</f>
        <v>nb</v>
      </c>
      <c r="R1404" s="42"/>
      <c r="S1404" s="42"/>
      <c r="U1404" s="43"/>
      <c r="Z1404" s="44"/>
      <c r="AA1404" s="44"/>
      <c r="AB1404" s="436"/>
      <c r="AC1404" s="437"/>
      <c r="AD1404" s="300"/>
      <c r="AE1404" s="438"/>
      <c r="AF1404" s="438"/>
      <c r="AG1404" s="438"/>
      <c r="AH1404" s="439"/>
      <c r="AI1404" s="439"/>
      <c r="AJ1404" s="439"/>
      <c r="AK1404" s="439"/>
      <c r="BD1404" s="44"/>
    </row>
    <row r="1405" spans="1:56" ht="25.5" customHeight="1" x14ac:dyDescent="0.2">
      <c r="A1405" s="32" t="str">
        <f>IF(OR('Rote Liste'!$BC1405="H",'Rote Liste'!$BC1405="V"),"",J1405)</f>
        <v>nb</v>
      </c>
      <c r="B1405" s="48" t="str">
        <f t="shared" si="24"/>
        <v/>
      </c>
      <c r="C1405" s="49" t="s">
        <v>1427</v>
      </c>
      <c r="D1405" s="50"/>
      <c r="E1405" s="51"/>
      <c r="F1405" s="52"/>
      <c r="G1405" s="53"/>
      <c r="H1405" s="53"/>
      <c r="I1405" s="54"/>
      <c r="J1405" s="54" t="str">
        <f>INDEX(ESV!$D$1:$D$567,MATCH(IF(ISNA(INDEX(KLAV!$B$2:$B$10,MATCH(IF(ISBLANK($D1405)," ",$D1405),KLAV!$A$2:$A$10,0))+INDEX(KLAV!$B$13:$B$21,MATCH(IF(ISBLANK($E1405)," ",$E1405),KLAV!$A$13:$A$21,0))+INDEX(KLAV!$B$24:$B$30,MATCH(IF(ISBLANK($F1405)," ",$F1405),KLAV!$A$24:$A$30,0))),999,INDEX(KLAV!$B$2:$B$10,MATCH(IF(ISBLANK($D1405)," ",$D1405),KLAV!$A$2:$A$10,0))+INDEX(KLAV!$B$13:$B$21,MATCH(IF(ISBLANK($E1405)," ",$E1405),KLAV!$A$13:$A$21,0))+INDEX(KLAV!$B$24:$B$30,MATCH(IF(ISBLANK($F1405)," ",$F1405),KLAV!$A$24:$A$30,0))),ESV!$E$1:$E$567,))</f>
        <v>nb</v>
      </c>
      <c r="R1405" s="42"/>
      <c r="S1405" s="42"/>
      <c r="U1405" s="43"/>
      <c r="Z1405" s="44"/>
      <c r="AA1405" s="44"/>
      <c r="AB1405" s="436"/>
      <c r="AC1405" s="437"/>
      <c r="AD1405" s="300"/>
      <c r="AE1405" s="438"/>
      <c r="AF1405" s="438"/>
      <c r="AG1405" s="438"/>
      <c r="AH1405" s="439"/>
      <c r="AI1405" s="439"/>
      <c r="AJ1405" s="439"/>
      <c r="AK1405" s="439"/>
      <c r="BD1405" s="44"/>
    </row>
    <row r="1406" spans="1:56" ht="25.5" customHeight="1" x14ac:dyDescent="0.2">
      <c r="A1406" s="32" t="str">
        <f>IF(OR('Rote Liste'!$BC1406="H",'Rote Liste'!$BC1406="V"),"",J1406)</f>
        <v>nb</v>
      </c>
      <c r="B1406" s="48" t="str">
        <f t="shared" si="24"/>
        <v/>
      </c>
      <c r="C1406" s="49" t="s">
        <v>1428</v>
      </c>
      <c r="D1406" s="50"/>
      <c r="E1406" s="51"/>
      <c r="F1406" s="52"/>
      <c r="G1406" s="53"/>
      <c r="H1406" s="53"/>
      <c r="I1406" s="54"/>
      <c r="J1406" s="54" t="str">
        <f>INDEX(ESV!$D$1:$D$567,MATCH(IF(ISNA(INDEX(KLAV!$B$2:$B$10,MATCH(IF(ISBLANK($D1406)," ",$D1406),KLAV!$A$2:$A$10,0))+INDEX(KLAV!$B$13:$B$21,MATCH(IF(ISBLANK($E1406)," ",$E1406),KLAV!$A$13:$A$21,0))+INDEX(KLAV!$B$24:$B$30,MATCH(IF(ISBLANK($F1406)," ",$F1406),KLAV!$A$24:$A$30,0))),999,INDEX(KLAV!$B$2:$B$10,MATCH(IF(ISBLANK($D1406)," ",$D1406),KLAV!$A$2:$A$10,0))+INDEX(KLAV!$B$13:$B$21,MATCH(IF(ISBLANK($E1406)," ",$E1406),KLAV!$A$13:$A$21,0))+INDEX(KLAV!$B$24:$B$30,MATCH(IF(ISBLANK($F1406)," ",$F1406),KLAV!$A$24:$A$30,0))),ESV!$E$1:$E$567,))</f>
        <v>nb</v>
      </c>
      <c r="R1406" s="42"/>
      <c r="S1406" s="42"/>
      <c r="U1406" s="43"/>
      <c r="Z1406" s="44"/>
      <c r="AA1406" s="44"/>
      <c r="AB1406" s="436"/>
      <c r="AC1406" s="437"/>
      <c r="AD1406" s="300"/>
      <c r="AE1406" s="438"/>
      <c r="AF1406" s="438"/>
      <c r="AG1406" s="438"/>
      <c r="AH1406" s="439"/>
      <c r="AI1406" s="439"/>
      <c r="AJ1406" s="439"/>
      <c r="AK1406" s="439"/>
      <c r="BD1406" s="44"/>
    </row>
    <row r="1407" spans="1:56" ht="25.5" customHeight="1" x14ac:dyDescent="0.2">
      <c r="A1407" s="32" t="str">
        <f>IF(OR('Rote Liste'!$BC1407="H",'Rote Liste'!$BC1407="V"),"",J1407)</f>
        <v>nb</v>
      </c>
      <c r="B1407" s="48" t="str">
        <f t="shared" si="24"/>
        <v/>
      </c>
      <c r="C1407" s="49" t="s">
        <v>1429</v>
      </c>
      <c r="D1407" s="50"/>
      <c r="E1407" s="51"/>
      <c r="F1407" s="52"/>
      <c r="G1407" s="53"/>
      <c r="H1407" s="53"/>
      <c r="I1407" s="54"/>
      <c r="J1407" s="54" t="str">
        <f>INDEX(ESV!$D$1:$D$567,MATCH(IF(ISNA(INDEX(KLAV!$B$2:$B$10,MATCH(IF(ISBLANK($D1407)," ",$D1407),KLAV!$A$2:$A$10,0))+INDEX(KLAV!$B$13:$B$21,MATCH(IF(ISBLANK($E1407)," ",$E1407),KLAV!$A$13:$A$21,0))+INDEX(KLAV!$B$24:$B$30,MATCH(IF(ISBLANK($F1407)," ",$F1407),KLAV!$A$24:$A$30,0))),999,INDEX(KLAV!$B$2:$B$10,MATCH(IF(ISBLANK($D1407)," ",$D1407),KLAV!$A$2:$A$10,0))+INDEX(KLAV!$B$13:$B$21,MATCH(IF(ISBLANK($E1407)," ",$E1407),KLAV!$A$13:$A$21,0))+INDEX(KLAV!$B$24:$B$30,MATCH(IF(ISBLANK($F1407)," ",$F1407),KLAV!$A$24:$A$30,0))),ESV!$E$1:$E$567,))</f>
        <v>nb</v>
      </c>
      <c r="R1407" s="42"/>
      <c r="S1407" s="42"/>
      <c r="U1407" s="43"/>
      <c r="Z1407" s="44"/>
      <c r="AA1407" s="44"/>
      <c r="AB1407" s="436"/>
      <c r="AC1407" s="437"/>
      <c r="AD1407" s="300"/>
      <c r="AE1407" s="438"/>
      <c r="AF1407" s="438"/>
      <c r="AG1407" s="438"/>
      <c r="AH1407" s="439"/>
      <c r="AI1407" s="439"/>
      <c r="AJ1407" s="439"/>
      <c r="AK1407" s="439"/>
      <c r="BD1407" s="44"/>
    </row>
    <row r="1408" spans="1:56" ht="25.5" customHeight="1" x14ac:dyDescent="0.2">
      <c r="A1408" s="32" t="str">
        <f>IF(OR('Rote Liste'!$BC1408="H",'Rote Liste'!$BC1408="V"),"",J1408)</f>
        <v>nb</v>
      </c>
      <c r="B1408" s="48" t="str">
        <f t="shared" si="24"/>
        <v/>
      </c>
      <c r="C1408" s="49" t="s">
        <v>1430</v>
      </c>
      <c r="D1408" s="50"/>
      <c r="E1408" s="51"/>
      <c r="F1408" s="52"/>
      <c r="G1408" s="53"/>
      <c r="H1408" s="53"/>
      <c r="I1408" s="54"/>
      <c r="J1408" s="54" t="str">
        <f>INDEX(ESV!$D$1:$D$567,MATCH(IF(ISNA(INDEX(KLAV!$B$2:$B$10,MATCH(IF(ISBLANK($D1408)," ",$D1408),KLAV!$A$2:$A$10,0))+INDEX(KLAV!$B$13:$B$21,MATCH(IF(ISBLANK($E1408)," ",$E1408),KLAV!$A$13:$A$21,0))+INDEX(KLAV!$B$24:$B$30,MATCH(IF(ISBLANK($F1408)," ",$F1408),KLAV!$A$24:$A$30,0))),999,INDEX(KLAV!$B$2:$B$10,MATCH(IF(ISBLANK($D1408)," ",$D1408),KLAV!$A$2:$A$10,0))+INDEX(KLAV!$B$13:$B$21,MATCH(IF(ISBLANK($E1408)," ",$E1408),KLAV!$A$13:$A$21,0))+INDEX(KLAV!$B$24:$B$30,MATCH(IF(ISBLANK($F1408)," ",$F1408),KLAV!$A$24:$A$30,0))),ESV!$E$1:$E$567,))</f>
        <v>nb</v>
      </c>
      <c r="R1408" s="42"/>
      <c r="S1408" s="42"/>
      <c r="U1408" s="43"/>
      <c r="Z1408" s="44"/>
      <c r="AA1408" s="44"/>
      <c r="AB1408" s="436"/>
      <c r="AC1408" s="437"/>
      <c r="AD1408" s="300"/>
      <c r="AE1408" s="438"/>
      <c r="AF1408" s="438"/>
      <c r="AG1408" s="438"/>
      <c r="AH1408" s="439"/>
      <c r="AI1408" s="439"/>
      <c r="AJ1408" s="439"/>
      <c r="AK1408" s="439"/>
      <c r="BD1408" s="44"/>
    </row>
    <row r="1409" spans="1:56" ht="25.5" customHeight="1" x14ac:dyDescent="0.2">
      <c r="A1409" s="32" t="str">
        <f>IF(OR('Rote Liste'!$BC1409="H",'Rote Liste'!$BC1409="V"),"",J1409)</f>
        <v>nb</v>
      </c>
      <c r="B1409" s="48" t="str">
        <f t="shared" si="24"/>
        <v/>
      </c>
      <c r="C1409" s="49" t="s">
        <v>1431</v>
      </c>
      <c r="D1409" s="50"/>
      <c r="E1409" s="51"/>
      <c r="F1409" s="52"/>
      <c r="G1409" s="53"/>
      <c r="H1409" s="53"/>
      <c r="I1409" s="54"/>
      <c r="J1409" s="54" t="str">
        <f>INDEX(ESV!$D$1:$D$567,MATCH(IF(ISNA(INDEX(KLAV!$B$2:$B$10,MATCH(IF(ISBLANK($D1409)," ",$D1409),KLAV!$A$2:$A$10,0))+INDEX(KLAV!$B$13:$B$21,MATCH(IF(ISBLANK($E1409)," ",$E1409),KLAV!$A$13:$A$21,0))+INDEX(KLAV!$B$24:$B$30,MATCH(IF(ISBLANK($F1409)," ",$F1409),KLAV!$A$24:$A$30,0))),999,INDEX(KLAV!$B$2:$B$10,MATCH(IF(ISBLANK($D1409)," ",$D1409),KLAV!$A$2:$A$10,0))+INDEX(KLAV!$B$13:$B$21,MATCH(IF(ISBLANK($E1409)," ",$E1409),KLAV!$A$13:$A$21,0))+INDEX(KLAV!$B$24:$B$30,MATCH(IF(ISBLANK($F1409)," ",$F1409),KLAV!$A$24:$A$30,0))),ESV!$E$1:$E$567,))</f>
        <v>nb</v>
      </c>
      <c r="R1409" s="42"/>
      <c r="S1409" s="42"/>
      <c r="U1409" s="43"/>
      <c r="Z1409" s="44"/>
      <c r="AA1409" s="44"/>
      <c r="AB1409" s="436"/>
      <c r="AC1409" s="437"/>
      <c r="AD1409" s="300"/>
      <c r="AE1409" s="438"/>
      <c r="AF1409" s="438"/>
      <c r="AG1409" s="438"/>
      <c r="AH1409" s="439"/>
      <c r="AI1409" s="439"/>
      <c r="AJ1409" s="439"/>
      <c r="AK1409" s="439"/>
      <c r="BD1409" s="44"/>
    </row>
    <row r="1410" spans="1:56" ht="25.5" customHeight="1" x14ac:dyDescent="0.2">
      <c r="A1410" s="32" t="str">
        <f>IF(OR('Rote Liste'!$BC1410="H",'Rote Liste'!$BC1410="V"),"",J1410)</f>
        <v>nb</v>
      </c>
      <c r="B1410" s="48" t="str">
        <f t="shared" si="24"/>
        <v/>
      </c>
      <c r="C1410" s="49" t="s">
        <v>1432</v>
      </c>
      <c r="D1410" s="50"/>
      <c r="E1410" s="51"/>
      <c r="F1410" s="52"/>
      <c r="G1410" s="53"/>
      <c r="H1410" s="53"/>
      <c r="I1410" s="54"/>
      <c r="J1410" s="54" t="str">
        <f>INDEX(ESV!$D$1:$D$567,MATCH(IF(ISNA(INDEX(KLAV!$B$2:$B$10,MATCH(IF(ISBLANK($D1410)," ",$D1410),KLAV!$A$2:$A$10,0))+INDEX(KLAV!$B$13:$B$21,MATCH(IF(ISBLANK($E1410)," ",$E1410),KLAV!$A$13:$A$21,0))+INDEX(KLAV!$B$24:$B$30,MATCH(IF(ISBLANK($F1410)," ",$F1410),KLAV!$A$24:$A$30,0))),999,INDEX(KLAV!$B$2:$B$10,MATCH(IF(ISBLANK($D1410)," ",$D1410),KLAV!$A$2:$A$10,0))+INDEX(KLAV!$B$13:$B$21,MATCH(IF(ISBLANK($E1410)," ",$E1410),KLAV!$A$13:$A$21,0))+INDEX(KLAV!$B$24:$B$30,MATCH(IF(ISBLANK($F1410)," ",$F1410),KLAV!$A$24:$A$30,0))),ESV!$E$1:$E$567,))</f>
        <v>nb</v>
      </c>
      <c r="R1410" s="42"/>
      <c r="S1410" s="42"/>
      <c r="U1410" s="43"/>
      <c r="Z1410" s="44"/>
      <c r="AA1410" s="44"/>
      <c r="AB1410" s="436"/>
      <c r="AC1410" s="437"/>
      <c r="AD1410" s="300"/>
      <c r="AE1410" s="438"/>
      <c r="AF1410" s="438"/>
      <c r="AG1410" s="438"/>
      <c r="AH1410" s="439"/>
      <c r="AI1410" s="439"/>
      <c r="AJ1410" s="439"/>
      <c r="AK1410" s="439"/>
      <c r="BD1410" s="44"/>
    </row>
    <row r="1411" spans="1:56" ht="25.5" customHeight="1" x14ac:dyDescent="0.2">
      <c r="A1411" s="32" t="str">
        <f>IF(OR('Rote Liste'!$BC1411="H",'Rote Liste'!$BC1411="V"),"",J1411)</f>
        <v>nb</v>
      </c>
      <c r="B1411" s="48" t="str">
        <f t="shared" si="24"/>
        <v/>
      </c>
      <c r="C1411" s="49" t="s">
        <v>1433</v>
      </c>
      <c r="D1411" s="50"/>
      <c r="E1411" s="51"/>
      <c r="F1411" s="52"/>
      <c r="G1411" s="53"/>
      <c r="H1411" s="53"/>
      <c r="I1411" s="54"/>
      <c r="J1411" s="54" t="str">
        <f>INDEX(ESV!$D$1:$D$567,MATCH(IF(ISNA(INDEX(KLAV!$B$2:$B$10,MATCH(IF(ISBLANK($D1411)," ",$D1411),KLAV!$A$2:$A$10,0))+INDEX(KLAV!$B$13:$B$21,MATCH(IF(ISBLANK($E1411)," ",$E1411),KLAV!$A$13:$A$21,0))+INDEX(KLAV!$B$24:$B$30,MATCH(IF(ISBLANK($F1411)," ",$F1411),KLAV!$A$24:$A$30,0))),999,INDEX(KLAV!$B$2:$B$10,MATCH(IF(ISBLANK($D1411)," ",$D1411),KLAV!$A$2:$A$10,0))+INDEX(KLAV!$B$13:$B$21,MATCH(IF(ISBLANK($E1411)," ",$E1411),KLAV!$A$13:$A$21,0))+INDEX(KLAV!$B$24:$B$30,MATCH(IF(ISBLANK($F1411)," ",$F1411),KLAV!$A$24:$A$30,0))),ESV!$E$1:$E$567,))</f>
        <v>nb</v>
      </c>
      <c r="R1411" s="42"/>
      <c r="S1411" s="42"/>
      <c r="U1411" s="43"/>
      <c r="Z1411" s="44"/>
      <c r="AA1411" s="44"/>
      <c r="AB1411" s="436"/>
      <c r="AC1411" s="437"/>
      <c r="AD1411" s="300"/>
      <c r="AE1411" s="438"/>
      <c r="AF1411" s="438"/>
      <c r="AG1411" s="438"/>
      <c r="AH1411" s="439"/>
      <c r="AI1411" s="439"/>
      <c r="AJ1411" s="439"/>
      <c r="AK1411" s="439"/>
      <c r="BD1411" s="44"/>
    </row>
    <row r="1412" spans="1:56" ht="25.5" customHeight="1" x14ac:dyDescent="0.2">
      <c r="A1412" s="32" t="str">
        <f>IF(OR('Rote Liste'!$BC1412="H",'Rote Liste'!$BC1412="V"),"",J1412)</f>
        <v>nb</v>
      </c>
      <c r="B1412" s="48" t="str">
        <f t="shared" si="24"/>
        <v/>
      </c>
      <c r="C1412" s="49" t="s">
        <v>1434</v>
      </c>
      <c r="D1412" s="50"/>
      <c r="E1412" s="51"/>
      <c r="F1412" s="52"/>
      <c r="G1412" s="53"/>
      <c r="H1412" s="53"/>
      <c r="I1412" s="54"/>
      <c r="J1412" s="54" t="str">
        <f>INDEX(ESV!$D$1:$D$567,MATCH(IF(ISNA(INDEX(KLAV!$B$2:$B$10,MATCH(IF(ISBLANK($D1412)," ",$D1412),KLAV!$A$2:$A$10,0))+INDEX(KLAV!$B$13:$B$21,MATCH(IF(ISBLANK($E1412)," ",$E1412),KLAV!$A$13:$A$21,0))+INDEX(KLAV!$B$24:$B$30,MATCH(IF(ISBLANK($F1412)," ",$F1412),KLAV!$A$24:$A$30,0))),999,INDEX(KLAV!$B$2:$B$10,MATCH(IF(ISBLANK($D1412)," ",$D1412),KLAV!$A$2:$A$10,0))+INDEX(KLAV!$B$13:$B$21,MATCH(IF(ISBLANK($E1412)," ",$E1412),KLAV!$A$13:$A$21,0))+INDEX(KLAV!$B$24:$B$30,MATCH(IF(ISBLANK($F1412)," ",$F1412),KLAV!$A$24:$A$30,0))),ESV!$E$1:$E$567,))</f>
        <v>nb</v>
      </c>
      <c r="R1412" s="42"/>
      <c r="S1412" s="42"/>
      <c r="U1412" s="43"/>
      <c r="Z1412" s="44"/>
      <c r="AA1412" s="44"/>
      <c r="AB1412" s="436"/>
      <c r="AC1412" s="437"/>
      <c r="AD1412" s="300"/>
      <c r="AE1412" s="438"/>
      <c r="AF1412" s="438"/>
      <c r="AG1412" s="438"/>
      <c r="AH1412" s="439"/>
      <c r="AI1412" s="439"/>
      <c r="AJ1412" s="439"/>
      <c r="AK1412" s="439"/>
      <c r="BD1412" s="44"/>
    </row>
    <row r="1413" spans="1:56" ht="25.5" customHeight="1" x14ac:dyDescent="0.2">
      <c r="A1413" s="32" t="str">
        <f>IF(OR('Rote Liste'!$BC1413="H",'Rote Liste'!$BC1413="V"),"",J1413)</f>
        <v>nb</v>
      </c>
      <c r="B1413" s="48" t="str">
        <f t="shared" si="24"/>
        <v/>
      </c>
      <c r="C1413" s="49" t="s">
        <v>1435</v>
      </c>
      <c r="D1413" s="50"/>
      <c r="E1413" s="51"/>
      <c r="F1413" s="52"/>
      <c r="G1413" s="53"/>
      <c r="H1413" s="53"/>
      <c r="I1413" s="54"/>
      <c r="J1413" s="54" t="str">
        <f>INDEX(ESV!$D$1:$D$567,MATCH(IF(ISNA(INDEX(KLAV!$B$2:$B$10,MATCH(IF(ISBLANK($D1413)," ",$D1413),KLAV!$A$2:$A$10,0))+INDEX(KLAV!$B$13:$B$21,MATCH(IF(ISBLANK($E1413)," ",$E1413),KLAV!$A$13:$A$21,0))+INDEX(KLAV!$B$24:$B$30,MATCH(IF(ISBLANK($F1413)," ",$F1413),KLAV!$A$24:$A$30,0))),999,INDEX(KLAV!$B$2:$B$10,MATCH(IF(ISBLANK($D1413)," ",$D1413),KLAV!$A$2:$A$10,0))+INDEX(KLAV!$B$13:$B$21,MATCH(IF(ISBLANK($E1413)," ",$E1413),KLAV!$A$13:$A$21,0))+INDEX(KLAV!$B$24:$B$30,MATCH(IF(ISBLANK($F1413)," ",$F1413),KLAV!$A$24:$A$30,0))),ESV!$E$1:$E$567,))</f>
        <v>nb</v>
      </c>
      <c r="R1413" s="42"/>
      <c r="S1413" s="42"/>
      <c r="U1413" s="43"/>
      <c r="Z1413" s="44"/>
      <c r="AA1413" s="44"/>
      <c r="AB1413" s="436"/>
      <c r="AC1413" s="437"/>
      <c r="AD1413" s="300"/>
      <c r="AE1413" s="438"/>
      <c r="AF1413" s="438"/>
      <c r="AG1413" s="438"/>
      <c r="AH1413" s="439"/>
      <c r="AI1413" s="439"/>
      <c r="AJ1413" s="439"/>
      <c r="AK1413" s="439"/>
      <c r="BD1413" s="44"/>
    </row>
    <row r="1414" spans="1:56" ht="25.5" customHeight="1" x14ac:dyDescent="0.2">
      <c r="A1414" s="32" t="str">
        <f>IF(OR('Rote Liste'!$BC1414="H",'Rote Liste'!$BC1414="V"),"",J1414)</f>
        <v>nb</v>
      </c>
      <c r="B1414" s="48" t="str">
        <f t="shared" si="24"/>
        <v/>
      </c>
      <c r="C1414" s="49" t="s">
        <v>1436</v>
      </c>
      <c r="D1414" s="50"/>
      <c r="E1414" s="51"/>
      <c r="F1414" s="52"/>
      <c r="G1414" s="53"/>
      <c r="H1414" s="53"/>
      <c r="I1414" s="54"/>
      <c r="J1414" s="54" t="str">
        <f>INDEX(ESV!$D$1:$D$567,MATCH(IF(ISNA(INDEX(KLAV!$B$2:$B$10,MATCH(IF(ISBLANK($D1414)," ",$D1414),KLAV!$A$2:$A$10,0))+INDEX(KLAV!$B$13:$B$21,MATCH(IF(ISBLANK($E1414)," ",$E1414),KLAV!$A$13:$A$21,0))+INDEX(KLAV!$B$24:$B$30,MATCH(IF(ISBLANK($F1414)," ",$F1414),KLAV!$A$24:$A$30,0))),999,INDEX(KLAV!$B$2:$B$10,MATCH(IF(ISBLANK($D1414)," ",$D1414),KLAV!$A$2:$A$10,0))+INDEX(KLAV!$B$13:$B$21,MATCH(IF(ISBLANK($E1414)," ",$E1414),KLAV!$A$13:$A$21,0))+INDEX(KLAV!$B$24:$B$30,MATCH(IF(ISBLANK($F1414)," ",$F1414),KLAV!$A$24:$A$30,0))),ESV!$E$1:$E$567,))</f>
        <v>nb</v>
      </c>
      <c r="R1414" s="42"/>
      <c r="S1414" s="42"/>
      <c r="U1414" s="43"/>
      <c r="Z1414" s="44"/>
      <c r="AA1414" s="44"/>
      <c r="AB1414" s="436"/>
      <c r="AC1414" s="437"/>
      <c r="AD1414" s="300"/>
      <c r="AE1414" s="438"/>
      <c r="AF1414" s="438"/>
      <c r="AG1414" s="438"/>
      <c r="AH1414" s="439"/>
      <c r="AI1414" s="439"/>
      <c r="AJ1414" s="439"/>
      <c r="AK1414" s="439"/>
      <c r="BD1414" s="44"/>
    </row>
    <row r="1415" spans="1:56" ht="25.5" customHeight="1" x14ac:dyDescent="0.2">
      <c r="A1415" s="32" t="str">
        <f>IF(OR('Rote Liste'!$BC1415="H",'Rote Liste'!$BC1415="V"),"",J1415)</f>
        <v>nb</v>
      </c>
      <c r="B1415" s="48" t="str">
        <f t="shared" si="24"/>
        <v/>
      </c>
      <c r="C1415" s="49" t="s">
        <v>1437</v>
      </c>
      <c r="D1415" s="50"/>
      <c r="E1415" s="51"/>
      <c r="F1415" s="52"/>
      <c r="G1415" s="53"/>
      <c r="H1415" s="53"/>
      <c r="I1415" s="54"/>
      <c r="J1415" s="54" t="str">
        <f>INDEX(ESV!$D$1:$D$567,MATCH(IF(ISNA(INDEX(KLAV!$B$2:$B$10,MATCH(IF(ISBLANK($D1415)," ",$D1415),KLAV!$A$2:$A$10,0))+INDEX(KLAV!$B$13:$B$21,MATCH(IF(ISBLANK($E1415)," ",$E1415),KLAV!$A$13:$A$21,0))+INDEX(KLAV!$B$24:$B$30,MATCH(IF(ISBLANK($F1415)," ",$F1415),KLAV!$A$24:$A$30,0))),999,INDEX(KLAV!$B$2:$B$10,MATCH(IF(ISBLANK($D1415)," ",$D1415),KLAV!$A$2:$A$10,0))+INDEX(KLAV!$B$13:$B$21,MATCH(IF(ISBLANK($E1415)," ",$E1415),KLAV!$A$13:$A$21,0))+INDEX(KLAV!$B$24:$B$30,MATCH(IF(ISBLANK($F1415)," ",$F1415),KLAV!$A$24:$A$30,0))),ESV!$E$1:$E$567,))</f>
        <v>nb</v>
      </c>
      <c r="R1415" s="42"/>
      <c r="S1415" s="42"/>
      <c r="U1415" s="43"/>
      <c r="Z1415" s="44"/>
      <c r="AA1415" s="44"/>
      <c r="AB1415" s="436"/>
      <c r="AC1415" s="437"/>
      <c r="AD1415" s="300"/>
      <c r="AE1415" s="438"/>
      <c r="AF1415" s="438"/>
      <c r="AG1415" s="438"/>
      <c r="AH1415" s="439"/>
      <c r="AI1415" s="439"/>
      <c r="AJ1415" s="439"/>
      <c r="AK1415" s="439"/>
      <c r="BD1415" s="44"/>
    </row>
    <row r="1416" spans="1:56" ht="25.5" customHeight="1" x14ac:dyDescent="0.2">
      <c r="A1416" s="32" t="str">
        <f>IF(OR('Rote Liste'!$BC1416="H",'Rote Liste'!$BC1416="V"),"",J1416)</f>
        <v>nb</v>
      </c>
      <c r="B1416" s="48" t="str">
        <f t="shared" si="24"/>
        <v/>
      </c>
      <c r="C1416" s="49" t="s">
        <v>1438</v>
      </c>
      <c r="D1416" s="50"/>
      <c r="E1416" s="51"/>
      <c r="F1416" s="52"/>
      <c r="G1416" s="53"/>
      <c r="H1416" s="53"/>
      <c r="I1416" s="54"/>
      <c r="J1416" s="54" t="str">
        <f>INDEX(ESV!$D$1:$D$567,MATCH(IF(ISNA(INDEX(KLAV!$B$2:$B$10,MATCH(IF(ISBLANK($D1416)," ",$D1416),KLAV!$A$2:$A$10,0))+INDEX(KLAV!$B$13:$B$21,MATCH(IF(ISBLANK($E1416)," ",$E1416),KLAV!$A$13:$A$21,0))+INDEX(KLAV!$B$24:$B$30,MATCH(IF(ISBLANK($F1416)," ",$F1416),KLAV!$A$24:$A$30,0))),999,INDEX(KLAV!$B$2:$B$10,MATCH(IF(ISBLANK($D1416)," ",$D1416),KLAV!$A$2:$A$10,0))+INDEX(KLAV!$B$13:$B$21,MATCH(IF(ISBLANK($E1416)," ",$E1416),KLAV!$A$13:$A$21,0))+INDEX(KLAV!$B$24:$B$30,MATCH(IF(ISBLANK($F1416)," ",$F1416),KLAV!$A$24:$A$30,0))),ESV!$E$1:$E$567,))</f>
        <v>nb</v>
      </c>
      <c r="R1416" s="42"/>
      <c r="S1416" s="42"/>
      <c r="U1416" s="43"/>
      <c r="Z1416" s="44"/>
      <c r="AA1416" s="44"/>
      <c r="AB1416" s="436"/>
      <c r="AC1416" s="437"/>
      <c r="AD1416" s="300"/>
      <c r="AE1416" s="438"/>
      <c r="AF1416" s="438"/>
      <c r="AG1416" s="438"/>
      <c r="AH1416" s="439"/>
      <c r="AI1416" s="439"/>
      <c r="AJ1416" s="439"/>
      <c r="AK1416" s="439"/>
      <c r="BD1416" s="44"/>
    </row>
    <row r="1417" spans="1:56" ht="25.5" customHeight="1" x14ac:dyDescent="0.2">
      <c r="A1417" s="32" t="str">
        <f>IF(OR('Rote Liste'!$BC1417="H",'Rote Liste'!$BC1417="V"),"",J1417)</f>
        <v>nb</v>
      </c>
      <c r="B1417" s="48" t="str">
        <f t="shared" si="24"/>
        <v/>
      </c>
      <c r="C1417" s="49" t="s">
        <v>1439</v>
      </c>
      <c r="D1417" s="50"/>
      <c r="E1417" s="51"/>
      <c r="F1417" s="52"/>
      <c r="G1417" s="53"/>
      <c r="H1417" s="53"/>
      <c r="I1417" s="54"/>
      <c r="J1417" s="54" t="str">
        <f>INDEX(ESV!$D$1:$D$567,MATCH(IF(ISNA(INDEX(KLAV!$B$2:$B$10,MATCH(IF(ISBLANK($D1417)," ",$D1417),KLAV!$A$2:$A$10,0))+INDEX(KLAV!$B$13:$B$21,MATCH(IF(ISBLANK($E1417)," ",$E1417),KLAV!$A$13:$A$21,0))+INDEX(KLAV!$B$24:$B$30,MATCH(IF(ISBLANK($F1417)," ",$F1417),KLAV!$A$24:$A$30,0))),999,INDEX(KLAV!$B$2:$B$10,MATCH(IF(ISBLANK($D1417)," ",$D1417),KLAV!$A$2:$A$10,0))+INDEX(KLAV!$B$13:$B$21,MATCH(IF(ISBLANK($E1417)," ",$E1417),KLAV!$A$13:$A$21,0))+INDEX(KLAV!$B$24:$B$30,MATCH(IF(ISBLANK($F1417)," ",$F1417),KLAV!$A$24:$A$30,0))),ESV!$E$1:$E$567,))</f>
        <v>nb</v>
      </c>
      <c r="R1417" s="42"/>
      <c r="S1417" s="42"/>
      <c r="U1417" s="43"/>
      <c r="Z1417" s="44"/>
      <c r="AA1417" s="44"/>
      <c r="AB1417" s="436"/>
      <c r="AC1417" s="437"/>
      <c r="AD1417" s="300"/>
      <c r="AE1417" s="438"/>
      <c r="AF1417" s="438"/>
      <c r="AG1417" s="438"/>
      <c r="AH1417" s="439"/>
      <c r="AI1417" s="439"/>
      <c r="AJ1417" s="439"/>
      <c r="AK1417" s="439"/>
      <c r="BD1417" s="44"/>
    </row>
    <row r="1418" spans="1:56" ht="25.5" customHeight="1" x14ac:dyDescent="0.2">
      <c r="A1418" s="32" t="str">
        <f>IF(OR('Rote Liste'!$BC1418="H",'Rote Liste'!$BC1418="V"),"",J1418)</f>
        <v>nb</v>
      </c>
      <c r="B1418" s="48" t="str">
        <f t="shared" si="24"/>
        <v/>
      </c>
      <c r="C1418" s="49" t="s">
        <v>1440</v>
      </c>
      <c r="D1418" s="50"/>
      <c r="E1418" s="51"/>
      <c r="F1418" s="52"/>
      <c r="G1418" s="53"/>
      <c r="H1418" s="53"/>
      <c r="I1418" s="54"/>
      <c r="J1418" s="54" t="str">
        <f>INDEX(ESV!$D$1:$D$567,MATCH(IF(ISNA(INDEX(KLAV!$B$2:$B$10,MATCH(IF(ISBLANK($D1418)," ",$D1418),KLAV!$A$2:$A$10,0))+INDEX(KLAV!$B$13:$B$21,MATCH(IF(ISBLANK($E1418)," ",$E1418),KLAV!$A$13:$A$21,0))+INDEX(KLAV!$B$24:$B$30,MATCH(IF(ISBLANK($F1418)," ",$F1418),KLAV!$A$24:$A$30,0))),999,INDEX(KLAV!$B$2:$B$10,MATCH(IF(ISBLANK($D1418)," ",$D1418),KLAV!$A$2:$A$10,0))+INDEX(KLAV!$B$13:$B$21,MATCH(IF(ISBLANK($E1418)," ",$E1418),KLAV!$A$13:$A$21,0))+INDEX(KLAV!$B$24:$B$30,MATCH(IF(ISBLANK($F1418)," ",$F1418),KLAV!$A$24:$A$30,0))),ESV!$E$1:$E$567,))</f>
        <v>nb</v>
      </c>
      <c r="R1418" s="42"/>
      <c r="S1418" s="42"/>
      <c r="U1418" s="43"/>
      <c r="Z1418" s="44"/>
      <c r="AA1418" s="44"/>
      <c r="AB1418" s="436"/>
      <c r="AC1418" s="437"/>
      <c r="AD1418" s="300"/>
      <c r="AE1418" s="438"/>
      <c r="AF1418" s="438"/>
      <c r="AG1418" s="438"/>
      <c r="AH1418" s="439"/>
      <c r="AI1418" s="439"/>
      <c r="AJ1418" s="439"/>
      <c r="AK1418" s="439"/>
      <c r="BD1418" s="44"/>
    </row>
    <row r="1419" spans="1:56" ht="25.5" customHeight="1" x14ac:dyDescent="0.2">
      <c r="A1419" s="32" t="str">
        <f>IF(OR('Rote Liste'!$BC1419="H",'Rote Liste'!$BC1419="V"),"",J1419)</f>
        <v>nb</v>
      </c>
      <c r="B1419" s="48" t="str">
        <f t="shared" si="24"/>
        <v/>
      </c>
      <c r="C1419" s="49" t="s">
        <v>1441</v>
      </c>
      <c r="D1419" s="50"/>
      <c r="E1419" s="51"/>
      <c r="F1419" s="52"/>
      <c r="G1419" s="53"/>
      <c r="H1419" s="53"/>
      <c r="I1419" s="54"/>
      <c r="J1419" s="54" t="str">
        <f>INDEX(ESV!$D$1:$D$567,MATCH(IF(ISNA(INDEX(KLAV!$B$2:$B$10,MATCH(IF(ISBLANK($D1419)," ",$D1419),KLAV!$A$2:$A$10,0))+INDEX(KLAV!$B$13:$B$21,MATCH(IF(ISBLANK($E1419)," ",$E1419),KLAV!$A$13:$A$21,0))+INDEX(KLAV!$B$24:$B$30,MATCH(IF(ISBLANK($F1419)," ",$F1419),KLAV!$A$24:$A$30,0))),999,INDEX(KLAV!$B$2:$B$10,MATCH(IF(ISBLANK($D1419)," ",$D1419),KLAV!$A$2:$A$10,0))+INDEX(KLAV!$B$13:$B$21,MATCH(IF(ISBLANK($E1419)," ",$E1419),KLAV!$A$13:$A$21,0))+INDEX(KLAV!$B$24:$B$30,MATCH(IF(ISBLANK($F1419)," ",$F1419),KLAV!$A$24:$A$30,0))),ESV!$E$1:$E$567,))</f>
        <v>nb</v>
      </c>
      <c r="R1419" s="42"/>
      <c r="S1419" s="42"/>
      <c r="U1419" s="43"/>
      <c r="Z1419" s="44"/>
      <c r="AA1419" s="44"/>
      <c r="AB1419" s="436"/>
      <c r="AC1419" s="437"/>
      <c r="AD1419" s="300"/>
      <c r="AE1419" s="438"/>
      <c r="AF1419" s="438"/>
      <c r="AG1419" s="438"/>
      <c r="AH1419" s="439"/>
      <c r="AI1419" s="439"/>
      <c r="AJ1419" s="439"/>
      <c r="AK1419" s="439"/>
      <c r="BD1419" s="44"/>
    </row>
    <row r="1420" spans="1:56" ht="25.5" customHeight="1" x14ac:dyDescent="0.2">
      <c r="A1420" s="32" t="str">
        <f>IF(OR('Rote Liste'!$BC1420="H",'Rote Liste'!$BC1420="V"),"",J1420)</f>
        <v>nb</v>
      </c>
      <c r="B1420" s="48" t="str">
        <f t="shared" si="24"/>
        <v/>
      </c>
      <c r="C1420" s="49" t="s">
        <v>1442</v>
      </c>
      <c r="D1420" s="50"/>
      <c r="E1420" s="51"/>
      <c r="F1420" s="52"/>
      <c r="G1420" s="53"/>
      <c r="H1420" s="53"/>
      <c r="I1420" s="54"/>
      <c r="J1420" s="54" t="str">
        <f>INDEX(ESV!$D$1:$D$567,MATCH(IF(ISNA(INDEX(KLAV!$B$2:$B$10,MATCH(IF(ISBLANK($D1420)," ",$D1420),KLAV!$A$2:$A$10,0))+INDEX(KLAV!$B$13:$B$21,MATCH(IF(ISBLANK($E1420)," ",$E1420),KLAV!$A$13:$A$21,0))+INDEX(KLAV!$B$24:$B$30,MATCH(IF(ISBLANK($F1420)," ",$F1420),KLAV!$A$24:$A$30,0))),999,INDEX(KLAV!$B$2:$B$10,MATCH(IF(ISBLANK($D1420)," ",$D1420),KLAV!$A$2:$A$10,0))+INDEX(KLAV!$B$13:$B$21,MATCH(IF(ISBLANK($E1420)," ",$E1420),KLAV!$A$13:$A$21,0))+INDEX(KLAV!$B$24:$B$30,MATCH(IF(ISBLANK($F1420)," ",$F1420),KLAV!$A$24:$A$30,0))),ESV!$E$1:$E$567,))</f>
        <v>nb</v>
      </c>
      <c r="R1420" s="42"/>
      <c r="S1420" s="42"/>
      <c r="U1420" s="43"/>
      <c r="Z1420" s="44"/>
      <c r="AA1420" s="44"/>
      <c r="AB1420" s="436"/>
      <c r="AC1420" s="437"/>
      <c r="AD1420" s="300"/>
      <c r="AE1420" s="438"/>
      <c r="AF1420" s="438"/>
      <c r="AG1420" s="438"/>
      <c r="AH1420" s="439"/>
      <c r="AI1420" s="439"/>
      <c r="AJ1420" s="439"/>
      <c r="AK1420" s="439"/>
      <c r="BD1420" s="44"/>
    </row>
    <row r="1421" spans="1:56" ht="25.5" customHeight="1" x14ac:dyDescent="0.2">
      <c r="A1421" s="32" t="str">
        <f>IF(OR('Rote Liste'!$BC1421="H",'Rote Liste'!$BC1421="V"),"",J1421)</f>
        <v>nb</v>
      </c>
      <c r="B1421" s="48" t="str">
        <f t="shared" si="24"/>
        <v/>
      </c>
      <c r="C1421" s="49" t="s">
        <v>1443</v>
      </c>
      <c r="D1421" s="50"/>
      <c r="E1421" s="51"/>
      <c r="F1421" s="52"/>
      <c r="G1421" s="53"/>
      <c r="H1421" s="53"/>
      <c r="I1421" s="54"/>
      <c r="J1421" s="54" t="str">
        <f>INDEX(ESV!$D$1:$D$567,MATCH(IF(ISNA(INDEX(KLAV!$B$2:$B$10,MATCH(IF(ISBLANK($D1421)," ",$D1421),KLAV!$A$2:$A$10,0))+INDEX(KLAV!$B$13:$B$21,MATCH(IF(ISBLANK($E1421)," ",$E1421),KLAV!$A$13:$A$21,0))+INDEX(KLAV!$B$24:$B$30,MATCH(IF(ISBLANK($F1421)," ",$F1421),KLAV!$A$24:$A$30,0))),999,INDEX(KLAV!$B$2:$B$10,MATCH(IF(ISBLANK($D1421)," ",$D1421),KLAV!$A$2:$A$10,0))+INDEX(KLAV!$B$13:$B$21,MATCH(IF(ISBLANK($E1421)," ",$E1421),KLAV!$A$13:$A$21,0))+INDEX(KLAV!$B$24:$B$30,MATCH(IF(ISBLANK($F1421)," ",$F1421),KLAV!$A$24:$A$30,0))),ESV!$E$1:$E$567,))</f>
        <v>nb</v>
      </c>
      <c r="R1421" s="42"/>
      <c r="S1421" s="42"/>
      <c r="U1421" s="43"/>
      <c r="Z1421" s="44"/>
      <c r="AA1421" s="44"/>
      <c r="AB1421" s="436"/>
      <c r="AC1421" s="437"/>
      <c r="AD1421" s="300"/>
      <c r="AE1421" s="438"/>
      <c r="AF1421" s="438"/>
      <c r="AG1421" s="438"/>
      <c r="AH1421" s="439"/>
      <c r="AI1421" s="439"/>
      <c r="AJ1421" s="439"/>
      <c r="AK1421" s="439"/>
      <c r="BD1421" s="44"/>
    </row>
    <row r="1422" spans="1:56" ht="25.5" customHeight="1" x14ac:dyDescent="0.2">
      <c r="A1422" s="32" t="str">
        <f>IF(OR('Rote Liste'!$BC1422="H",'Rote Liste'!$BC1422="V"),"",J1422)</f>
        <v>nb</v>
      </c>
      <c r="B1422" s="48" t="str">
        <f t="shared" si="24"/>
        <v/>
      </c>
      <c r="C1422" s="49" t="s">
        <v>3119</v>
      </c>
      <c r="D1422" s="50"/>
      <c r="E1422" s="51"/>
      <c r="F1422" s="52"/>
      <c r="G1422" s="53"/>
      <c r="H1422" s="53"/>
      <c r="I1422" s="54"/>
      <c r="J1422" s="54" t="str">
        <f>INDEX(ESV!$D$1:$D$567,MATCH(IF(ISNA(INDEX(KLAV!$B$2:$B$10,MATCH(IF(ISBLANK($D1422)," ",$D1422),KLAV!$A$2:$A$10,0))+INDEX(KLAV!$B$13:$B$21,MATCH(IF(ISBLANK($E1422)," ",$E1422),KLAV!$A$13:$A$21,0))+INDEX(KLAV!$B$24:$B$30,MATCH(IF(ISBLANK($F1422)," ",$F1422),KLAV!$A$24:$A$30,0))),999,INDEX(KLAV!$B$2:$B$10,MATCH(IF(ISBLANK($D1422)," ",$D1422),KLAV!$A$2:$A$10,0))+INDEX(KLAV!$B$13:$B$21,MATCH(IF(ISBLANK($E1422)," ",$E1422),KLAV!$A$13:$A$21,0))+INDEX(KLAV!$B$24:$B$30,MATCH(IF(ISBLANK($F1422)," ",$F1422),KLAV!$A$24:$A$30,0))),ESV!$E$1:$E$567,))</f>
        <v>nb</v>
      </c>
      <c r="R1422" s="42"/>
      <c r="S1422" s="42"/>
      <c r="U1422" s="43"/>
      <c r="Z1422" s="44"/>
      <c r="AA1422" s="44"/>
      <c r="AB1422" s="436"/>
      <c r="AC1422" s="437"/>
      <c r="AD1422" s="300"/>
      <c r="AE1422" s="438"/>
      <c r="AF1422" s="438"/>
      <c r="AG1422" s="438"/>
      <c r="AH1422" s="439"/>
      <c r="AI1422" s="439"/>
      <c r="AJ1422" s="439"/>
      <c r="AK1422" s="439"/>
      <c r="BD1422" s="44"/>
    </row>
    <row r="1423" spans="1:56" ht="25.5" customHeight="1" x14ac:dyDescent="0.2">
      <c r="A1423" s="32" t="str">
        <f>IF(OR('Rote Liste'!$BC1423="H",'Rote Liste'!$BC1423="V"),"",J1423)</f>
        <v>nb</v>
      </c>
      <c r="B1423" s="48" t="str">
        <f t="shared" si="24"/>
        <v/>
      </c>
      <c r="C1423" s="49" t="s">
        <v>1444</v>
      </c>
      <c r="D1423" s="50"/>
      <c r="E1423" s="51"/>
      <c r="F1423" s="52"/>
      <c r="G1423" s="53"/>
      <c r="H1423" s="53"/>
      <c r="I1423" s="54"/>
      <c r="J1423" s="54" t="str">
        <f>INDEX(ESV!$D$1:$D$567,MATCH(IF(ISNA(INDEX(KLAV!$B$2:$B$10,MATCH(IF(ISBLANK($D1423)," ",$D1423),KLAV!$A$2:$A$10,0))+INDEX(KLAV!$B$13:$B$21,MATCH(IF(ISBLANK($E1423)," ",$E1423),KLAV!$A$13:$A$21,0))+INDEX(KLAV!$B$24:$B$30,MATCH(IF(ISBLANK($F1423)," ",$F1423),KLAV!$A$24:$A$30,0))),999,INDEX(KLAV!$B$2:$B$10,MATCH(IF(ISBLANK($D1423)," ",$D1423),KLAV!$A$2:$A$10,0))+INDEX(KLAV!$B$13:$B$21,MATCH(IF(ISBLANK($E1423)," ",$E1423),KLAV!$A$13:$A$21,0))+INDEX(KLAV!$B$24:$B$30,MATCH(IF(ISBLANK($F1423)," ",$F1423),KLAV!$A$24:$A$30,0))),ESV!$E$1:$E$567,))</f>
        <v>nb</v>
      </c>
      <c r="R1423" s="42"/>
      <c r="S1423" s="42"/>
      <c r="U1423" s="43"/>
      <c r="Z1423" s="44"/>
      <c r="AA1423" s="44"/>
      <c r="AB1423" s="436"/>
      <c r="AC1423" s="437"/>
      <c r="AD1423" s="300"/>
      <c r="AE1423" s="438"/>
      <c r="AF1423" s="438"/>
      <c r="AG1423" s="438"/>
      <c r="AH1423" s="439"/>
      <c r="AI1423" s="439"/>
      <c r="AJ1423" s="439"/>
      <c r="AK1423" s="439"/>
      <c r="BD1423" s="44"/>
    </row>
    <row r="1424" spans="1:56" ht="25.5" customHeight="1" x14ac:dyDescent="0.2">
      <c r="A1424" s="32" t="str">
        <f>IF(OR('Rote Liste'!$BC1424="H",'Rote Liste'!$BC1424="V"),"",J1424)</f>
        <v>nb</v>
      </c>
      <c r="B1424" s="48" t="str">
        <f t="shared" si="24"/>
        <v/>
      </c>
      <c r="C1424" s="49" t="s">
        <v>1445</v>
      </c>
      <c r="D1424" s="50"/>
      <c r="E1424" s="51"/>
      <c r="F1424" s="52"/>
      <c r="G1424" s="53"/>
      <c r="H1424" s="53"/>
      <c r="I1424" s="54"/>
      <c r="J1424" s="54" t="str">
        <f>INDEX(ESV!$D$1:$D$567,MATCH(IF(ISNA(INDEX(KLAV!$B$2:$B$10,MATCH(IF(ISBLANK($D1424)," ",$D1424),KLAV!$A$2:$A$10,0))+INDEX(KLAV!$B$13:$B$21,MATCH(IF(ISBLANK($E1424)," ",$E1424),KLAV!$A$13:$A$21,0))+INDEX(KLAV!$B$24:$B$30,MATCH(IF(ISBLANK($F1424)," ",$F1424),KLAV!$A$24:$A$30,0))),999,INDEX(KLAV!$B$2:$B$10,MATCH(IF(ISBLANK($D1424)," ",$D1424),KLAV!$A$2:$A$10,0))+INDEX(KLAV!$B$13:$B$21,MATCH(IF(ISBLANK($E1424)," ",$E1424),KLAV!$A$13:$A$21,0))+INDEX(KLAV!$B$24:$B$30,MATCH(IF(ISBLANK($F1424)," ",$F1424),KLAV!$A$24:$A$30,0))),ESV!$E$1:$E$567,))</f>
        <v>nb</v>
      </c>
      <c r="R1424" s="42"/>
      <c r="S1424" s="42"/>
      <c r="U1424" s="43"/>
      <c r="Z1424" s="44"/>
      <c r="AA1424" s="44"/>
      <c r="AB1424" s="436"/>
      <c r="AC1424" s="437"/>
      <c r="AD1424" s="300"/>
      <c r="AE1424" s="438"/>
      <c r="AF1424" s="438"/>
      <c r="AG1424" s="438"/>
      <c r="AH1424" s="439"/>
      <c r="AI1424" s="439"/>
      <c r="AJ1424" s="439"/>
      <c r="AK1424" s="439"/>
      <c r="BD1424" s="44"/>
    </row>
    <row r="1425" spans="1:57" ht="25.5" customHeight="1" x14ac:dyDescent="0.2">
      <c r="A1425" s="32" t="str">
        <f>IF(OR('Rote Liste'!$BC1425="H",'Rote Liste'!$BC1425="V"),"",J1425)</f>
        <v>nb</v>
      </c>
      <c r="B1425" s="48" t="str">
        <f t="shared" si="24"/>
        <v/>
      </c>
      <c r="C1425" s="49" t="s">
        <v>1446</v>
      </c>
      <c r="D1425" s="50"/>
      <c r="E1425" s="51"/>
      <c r="F1425" s="52"/>
      <c r="G1425" s="53"/>
      <c r="H1425" s="53"/>
      <c r="I1425" s="54"/>
      <c r="J1425" s="54" t="str">
        <f>INDEX(ESV!$D$1:$D$567,MATCH(IF(ISNA(INDEX(KLAV!$B$2:$B$10,MATCH(IF(ISBLANK($D1425)," ",$D1425),KLAV!$A$2:$A$10,0))+INDEX(KLAV!$B$13:$B$21,MATCH(IF(ISBLANK($E1425)," ",$E1425),KLAV!$A$13:$A$21,0))+INDEX(KLAV!$B$24:$B$30,MATCH(IF(ISBLANK($F1425)," ",$F1425),KLAV!$A$24:$A$30,0))),999,INDEX(KLAV!$B$2:$B$10,MATCH(IF(ISBLANK($D1425)," ",$D1425),KLAV!$A$2:$A$10,0))+INDEX(KLAV!$B$13:$B$21,MATCH(IF(ISBLANK($E1425)," ",$E1425),KLAV!$A$13:$A$21,0))+INDEX(KLAV!$B$24:$B$30,MATCH(IF(ISBLANK($F1425)," ",$F1425),KLAV!$A$24:$A$30,0))),ESV!$E$1:$E$567,))</f>
        <v>nb</v>
      </c>
      <c r="R1425" s="42"/>
      <c r="S1425" s="42"/>
      <c r="U1425" s="43"/>
      <c r="Z1425" s="44"/>
      <c r="AA1425" s="44"/>
      <c r="AB1425" s="436"/>
      <c r="AC1425" s="437"/>
      <c r="AD1425" s="300"/>
      <c r="AE1425" s="438"/>
      <c r="AF1425" s="438"/>
      <c r="AG1425" s="438"/>
      <c r="AH1425" s="439"/>
      <c r="AI1425" s="439"/>
      <c r="AJ1425" s="439"/>
      <c r="AK1425" s="439"/>
      <c r="BD1425" s="44"/>
    </row>
    <row r="1426" spans="1:57" ht="25.5" customHeight="1" x14ac:dyDescent="0.2">
      <c r="A1426" s="32" t="str">
        <f>IF(OR('Rote Liste'!$BC1426="H",'Rote Liste'!$BC1426="V"),"",J1426)</f>
        <v>nb</v>
      </c>
      <c r="B1426" s="48" t="str">
        <f>IF(D1426="AE?","E?",IF(D1426="AE","E",""))</f>
        <v/>
      </c>
      <c r="C1426" s="49" t="s">
        <v>3229</v>
      </c>
      <c r="D1426" s="50"/>
      <c r="E1426" s="51"/>
      <c r="F1426" s="52"/>
      <c r="G1426" s="53"/>
      <c r="H1426" s="53"/>
      <c r="I1426" s="54"/>
      <c r="J1426" s="54" t="str">
        <f>INDEX(ESV!$D$1:$D$567,MATCH(IF(ISNA(INDEX(KLAV!$B$2:$B$10,MATCH(IF(ISBLANK($D1426)," ",$D1426),KLAV!$A$2:$A$10,0))+INDEX(KLAV!$B$13:$B$21,MATCH(IF(ISBLANK($E1426)," ",$E1426),KLAV!$A$13:$A$21,0))+INDEX(KLAV!$B$24:$B$30,MATCH(IF(ISBLANK($F1426)," ",$F1426),KLAV!$A$24:$A$30,0))),999,INDEX(KLAV!$B$2:$B$10,MATCH(IF(ISBLANK($D1426)," ",$D1426),KLAV!$A$2:$A$10,0))+INDEX(KLAV!$B$13:$B$21,MATCH(IF(ISBLANK($E1426)," ",$E1426),KLAV!$A$13:$A$21,0))+INDEX(KLAV!$B$24:$B$30,MATCH(IF(ISBLANK($F1426)," ",$F1426),KLAV!$A$24:$A$30,0))),ESV!$E$1:$E$567,))</f>
        <v>nb</v>
      </c>
      <c r="R1426" s="42"/>
      <c r="S1426" s="42"/>
      <c r="U1426" s="43"/>
      <c r="Z1426" s="44"/>
      <c r="AA1426" s="44"/>
      <c r="AB1426" s="436"/>
      <c r="AC1426" s="437"/>
      <c r="AD1426" s="300"/>
      <c r="AE1426" s="438"/>
      <c r="AF1426" s="438"/>
      <c r="AG1426" s="438"/>
      <c r="AH1426" s="439"/>
      <c r="AI1426" s="439"/>
      <c r="AJ1426" s="439"/>
      <c r="AK1426" s="439"/>
      <c r="BD1426" s="44"/>
    </row>
    <row r="1427" spans="1:57" hidden="1" x14ac:dyDescent="0.2">
      <c r="BE1427" s="88">
        <v>30000</v>
      </c>
    </row>
    <row r="1428" spans="1:57" hidden="1" x14ac:dyDescent="0.2">
      <c r="BE1428" s="88">
        <v>30100</v>
      </c>
    </row>
    <row r="1429" spans="1:57" hidden="1" x14ac:dyDescent="0.2">
      <c r="BE1429" s="88">
        <v>30200</v>
      </c>
    </row>
    <row r="1430" spans="1:57" hidden="1" x14ac:dyDescent="0.2">
      <c r="BE1430" s="88">
        <v>30300</v>
      </c>
    </row>
    <row r="1431" spans="1:57" hidden="1" x14ac:dyDescent="0.2">
      <c r="BE1431" s="88">
        <v>30400</v>
      </c>
    </row>
    <row r="1432" spans="1:57" hidden="1" x14ac:dyDescent="0.2">
      <c r="BE1432" s="88">
        <v>30500</v>
      </c>
    </row>
    <row r="1433" spans="1:57" hidden="1" x14ac:dyDescent="0.2">
      <c r="BE1433" s="88">
        <v>30600</v>
      </c>
    </row>
    <row r="1434" spans="1:57" hidden="1" x14ac:dyDescent="0.2">
      <c r="BE1434" s="88">
        <v>30700</v>
      </c>
    </row>
    <row r="1435" spans="1:57" hidden="1" x14ac:dyDescent="0.2">
      <c r="BE1435" s="88">
        <v>30800</v>
      </c>
    </row>
    <row r="1436" spans="1:57" hidden="1" x14ac:dyDescent="0.2">
      <c r="BE1436" s="88">
        <v>30900</v>
      </c>
    </row>
    <row r="1437" spans="1:57" hidden="1" x14ac:dyDescent="0.2"/>
    <row r="1438" spans="1:57" hidden="1" x14ac:dyDescent="0.2"/>
    <row r="1439" spans="1:57" hidden="1" x14ac:dyDescent="0.2"/>
    <row r="1440" spans="1:57"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sheetData>
  <sheetProtection password="ECEB" sheet="1" objects="1" scenarios="1" formatCells="0" formatColumns="0"/>
  <customSheetViews>
    <customSheetView guid="{E901C743-4F33-4C8F-80E0-EB1DCAF092DE}" hiddenRows="1" hiddenColumns="1" state="veryHidden" showRuler="0">
      <selection activeCell="A6" sqref="A6:I8"/>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7">
    <mergeCell ref="G1:G2"/>
    <mergeCell ref="H1:H2"/>
    <mergeCell ref="I1:I2"/>
    <mergeCell ref="A1:A2"/>
    <mergeCell ref="B1:B2"/>
    <mergeCell ref="C1:C2"/>
    <mergeCell ref="D1:F1"/>
  </mergeCells>
  <phoneticPr fontId="0" type="noConversion"/>
  <dataValidations count="6">
    <dataValidation allowBlank="1" showInputMessage="1" showErrorMessage="1" sqref="A1427:J65536"/>
    <dataValidation type="list" showErrorMessage="1" errorTitle="Anteil am Weltbestand" error="Bitte gültige Kriterienklasse eingeben._x000a_" sqref="D3:D1426 AE2:AE1426">
      <formula1>$AC$1:$AK$1</formula1>
      <formula2>0</formula2>
    </dataValidation>
    <dataValidation type="list" showErrorMessage="1" errorTitle="Lage im Areal" error="Bitte gültige Kriterienklasse eingeben." sqref="E3:E1426 AF2:AF1426">
      <formula1>$AM$1:$AU$1</formula1>
    </dataValidation>
    <dataValidation type="list" showErrorMessage="1" errorTitle="Weltweite Gefährdung" error="Bitte gültige Kriterienklasse eingeben." sqref="F3:F1426 AG2:AG1426">
      <formula1>$AW$1:$BC$1</formula1>
    </dataValidation>
    <dataValidation type="textLength" allowBlank="1" showInputMessage="1" showErrorMessage="1" errorTitle="Warnung" error="Bitte abbrechen drücken!" promptTitle="Hinweis" prompt="Bitte keine Eintragungen vornehmen._x000a__x000a_Wert wird automatisch aus dem Kriterium Anteil ermittelt." sqref="B3:B1426 AC2:AC1426">
      <formula1>0</formula1>
      <formula2>0</formula2>
    </dataValidation>
    <dataValidation type="textLength" allowBlank="1" showInputMessage="1" showErrorMessage="1" errorTitle="Warnung" error="Bitte abbrechen drücken!" promptTitle="Hinweis" prompt="Bitte keine Eintragungen vornehmen._x000a__x000a_Verantwortlichkeit wird automatisch aus den Kriterien ermittelt." sqref="A3:A1426 AB2:AB1426">
      <formula1>0</formula1>
      <formula2>0</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V24"/>
  <sheetViews>
    <sheetView showGridLines="0" workbookViewId="0"/>
  </sheetViews>
  <sheetFormatPr baseColWidth="10" defaultColWidth="0" defaultRowHeight="12.75" zeroHeight="1" x14ac:dyDescent="0.2"/>
  <cols>
    <col min="1" max="1" width="2.140625" customWidth="1"/>
    <col min="2" max="2" width="4.5703125" customWidth="1"/>
    <col min="3" max="3" width="35" customWidth="1"/>
    <col min="4" max="4" width="5.7109375" customWidth="1"/>
    <col min="5" max="5" width="3.42578125" customWidth="1"/>
    <col min="6" max="6" width="8.28515625" customWidth="1"/>
    <col min="7" max="7" width="2.140625" customWidth="1"/>
    <col min="8" max="8" width="4" customWidth="1"/>
    <col min="9" max="9" width="4.5703125" customWidth="1"/>
    <col min="10" max="10" width="35" customWidth="1"/>
    <col min="11" max="11" width="5.7109375" customWidth="1"/>
    <col min="12" max="12" width="3.42578125" customWidth="1"/>
    <col min="13" max="13" width="8.28515625" customWidth="1"/>
    <col min="14" max="14" width="2.140625" customWidth="1"/>
    <col min="15" max="15" width="4" customWidth="1"/>
    <col min="16" max="16" width="4.5703125" customWidth="1"/>
    <col min="17" max="17" width="35" customWidth="1"/>
    <col min="18" max="18" width="5.7109375" customWidth="1"/>
    <col min="19" max="19" width="3.42578125" customWidth="1"/>
    <col min="20" max="20" width="8.28515625" customWidth="1"/>
    <col min="21" max="22" width="2.140625" customWidth="1"/>
  </cols>
  <sheetData>
    <row r="1" spans="1:22" s="57" customFormat="1" ht="31.5" customHeight="1" x14ac:dyDescent="0.2">
      <c r="A1" s="56"/>
      <c r="B1" s="627" t="s">
        <v>2255</v>
      </c>
      <c r="C1" s="628"/>
      <c r="D1" s="628"/>
      <c r="E1" s="628"/>
      <c r="F1" s="628"/>
      <c r="G1" s="56"/>
      <c r="H1" s="56"/>
      <c r="I1" s="627" t="s">
        <v>2256</v>
      </c>
      <c r="J1" s="628"/>
      <c r="K1" s="628"/>
      <c r="L1" s="628"/>
      <c r="M1" s="628"/>
      <c r="N1" s="56"/>
      <c r="O1" s="56"/>
      <c r="P1" s="627" t="s">
        <v>2084</v>
      </c>
      <c r="Q1" s="628"/>
      <c r="R1" s="628"/>
      <c r="S1" s="628"/>
      <c r="T1" s="628"/>
      <c r="U1" s="56"/>
      <c r="V1" s="56"/>
    </row>
    <row r="2" spans="1:22" ht="23.1" customHeight="1" x14ac:dyDescent="0.2">
      <c r="A2" s="58"/>
      <c r="B2" s="632" t="s">
        <v>2038</v>
      </c>
      <c r="C2" s="640"/>
      <c r="D2" s="634" t="s">
        <v>2257</v>
      </c>
      <c r="E2" s="634"/>
      <c r="F2" s="634" t="s">
        <v>2258</v>
      </c>
      <c r="G2" s="638"/>
      <c r="H2" s="56"/>
      <c r="I2" s="639" t="s">
        <v>2039</v>
      </c>
      <c r="J2" s="641"/>
      <c r="K2" s="634" t="s">
        <v>2257</v>
      </c>
      <c r="L2" s="634"/>
      <c r="M2" s="634" t="s">
        <v>2258</v>
      </c>
      <c r="N2" s="638"/>
      <c r="O2" s="58"/>
      <c r="P2" s="639" t="s">
        <v>2039</v>
      </c>
      <c r="Q2" s="641"/>
      <c r="R2" s="634" t="s">
        <v>2257</v>
      </c>
      <c r="S2" s="634"/>
      <c r="T2" s="634" t="s">
        <v>2258</v>
      </c>
      <c r="U2" s="638"/>
      <c r="V2" s="84"/>
    </row>
    <row r="3" spans="1:22" ht="17.100000000000001" customHeight="1" x14ac:dyDescent="0.2">
      <c r="A3" s="58"/>
      <c r="B3" s="629" t="s">
        <v>2034</v>
      </c>
      <c r="C3" s="636"/>
      <c r="D3" s="146">
        <f t="array" ref="D3">SUM(('Rote Liste'!R_BC_Type="S")+('Rote Liste'!R_BC_Type="M")+('Rote Liste'!R_BC_Type="O")+('Rote Liste'!R_BC_Type="K")+('Rote Liste'!R_BC_Type="T"))</f>
        <v>1303</v>
      </c>
      <c r="E3" s="146"/>
      <c r="F3" s="147">
        <v>1</v>
      </c>
      <c r="G3" s="148"/>
      <c r="H3" s="56"/>
      <c r="I3" s="629" t="s">
        <v>2035</v>
      </c>
      <c r="J3" s="636"/>
      <c r="K3" s="146">
        <f t="array" ref="K3">SUM(('Rote Liste'!R_BC_Type="S")+('Rote Liste'!R_BC_Type="I")+('Rote Liste'!R_BC_Type="O")+('Rote Liste'!R_BC_Type="K")+('Rote Liste'!R_BC_Type="F"))</f>
        <v>1395</v>
      </c>
      <c r="L3" s="146"/>
      <c r="M3" s="147">
        <v>1</v>
      </c>
      <c r="N3" s="148"/>
      <c r="O3" s="58"/>
      <c r="P3" s="629" t="s">
        <v>2036</v>
      </c>
      <c r="Q3" s="636"/>
      <c r="R3" s="146">
        <f t="array" ref="R3">SUM(('Rote Liste'!R_BC_Type="S")+('Rote Liste'!R_BC_Type="M")+('Rote Liste'!R_BC_Type="O")+('Rote Liste'!R_BC_Type="A"))</f>
        <v>1303</v>
      </c>
      <c r="S3" s="146"/>
      <c r="T3" s="147">
        <v>1</v>
      </c>
      <c r="U3" s="148"/>
      <c r="V3" s="99"/>
    </row>
    <row r="4" spans="1:22" ht="17.100000000000001" customHeight="1" x14ac:dyDescent="0.2">
      <c r="A4" s="58"/>
      <c r="B4" s="373"/>
      <c r="C4" s="97" t="s">
        <v>2259</v>
      </c>
      <c r="D4" s="98">
        <f t="array" ref="D4">SUM((('Rote Liste'!R_BC_Type="S")+('Rote Liste'!R_BC_Type="M")+('Rote Liste'!R_BC_Type="O")+('Rote Liste'!R_BC_Type="K")+('Rote Liste'!R_BC_Type="T"))*('Rote Liste'!R_D_Neo="N"))</f>
        <v>2</v>
      </c>
      <c r="E4" s="98"/>
      <c r="F4" s="99">
        <f>IF($D$3&lt;&gt;0,$D$4/$D$3,0)</f>
        <v>1.5349194167306216E-3</v>
      </c>
      <c r="G4" s="102"/>
      <c r="H4" s="56"/>
      <c r="I4" s="373"/>
      <c r="J4" s="97" t="s">
        <v>2259</v>
      </c>
      <c r="K4" s="98">
        <f t="array" ref="K4">SUM((('Rote Liste'!R_BC_Type="S")+('Rote Liste'!R_BC_Type="I")+('Rote Liste'!R_BC_Type="O")+('Rote Liste'!R_BC_Type="K")+('Rote Liste'!R_BC_Type="F"))*('Rote Liste'!R_D_Neo="N"))</f>
        <v>2</v>
      </c>
      <c r="L4" s="98"/>
      <c r="M4" s="99">
        <f>IF($K$3&lt;&gt;0,$K$4/$K$3,0)</f>
        <v>1.4336917562724014E-3</v>
      </c>
      <c r="N4" s="102"/>
      <c r="O4" s="58"/>
      <c r="P4" s="373"/>
      <c r="Q4" s="97" t="s">
        <v>2259</v>
      </c>
      <c r="R4" s="98">
        <f t="array" ref="R4">SUM((('Rote Liste'!R_BC_Type="S")+('Rote Liste'!R_BC_Type="M")+('Rote Liste'!R_BC_Type="O")+('Rote Liste'!R_BC_Type="A"))*('Rote Liste'!R_D_Neo="N"))</f>
        <v>2</v>
      </c>
      <c r="S4" s="98"/>
      <c r="T4" s="99">
        <f>IF($R$3&lt;&gt;0,$R$4/$R$3,0)</f>
        <v>1.5349194167306216E-3</v>
      </c>
      <c r="U4" s="102"/>
      <c r="V4" s="99"/>
    </row>
    <row r="5" spans="1:22" ht="17.100000000000001" customHeight="1" x14ac:dyDescent="0.2">
      <c r="A5" s="58"/>
      <c r="B5" s="149"/>
      <c r="C5" s="140" t="s">
        <v>2260</v>
      </c>
      <c r="D5" s="150">
        <f t="array" ref="D5">SUM((('Rote Liste'!R_BC_Type="S")+('Rote Liste'!R_BC_Type="M")+('Rote Liste'!R_BC_Type="O")+('Rote Liste'!R_BC_Type="K")+('Rote Liste'!R_BC_Type="T"))*('Rote Liste'!R_D_Neo=""))</f>
        <v>1301</v>
      </c>
      <c r="E5" s="150"/>
      <c r="F5" s="151">
        <f>IF($D$3&lt;&gt;0,$D$5/$D$3,0)</f>
        <v>0.99846508058326933</v>
      </c>
      <c r="G5" s="152"/>
      <c r="H5" s="56"/>
      <c r="I5" s="149"/>
      <c r="J5" s="140" t="s">
        <v>2260</v>
      </c>
      <c r="K5" s="150">
        <f t="array" ref="K5">SUM((('Rote Liste'!R_BC_Type="S")+('Rote Liste'!R_BC_Type="I")+('Rote Liste'!R_BC_Type="O")+('Rote Liste'!R_BC_Type="K")+('Rote Liste'!R_BC_Type="F"))*('Rote Liste'!R_D_Neo=""))</f>
        <v>1393</v>
      </c>
      <c r="L5" s="150"/>
      <c r="M5" s="151">
        <f>IF($K$3&lt;&gt;0,$K$5/$K$3,0)</f>
        <v>0.99856630824372761</v>
      </c>
      <c r="N5" s="152"/>
      <c r="O5" s="58"/>
      <c r="P5" s="149"/>
      <c r="Q5" s="140" t="s">
        <v>2260</v>
      </c>
      <c r="R5" s="150">
        <f t="array" ref="R5">SUM((('Rote Liste'!R_BC_Type="S")+('Rote Liste'!R_BC_Type="M")+('Rote Liste'!R_BC_Type="O")+('Rote Liste'!R_BC_Type="A"))*('Rote Liste'!R_D_Neo=""))</f>
        <v>1301</v>
      </c>
      <c r="S5" s="150"/>
      <c r="T5" s="151">
        <f>IF($R$3&lt;&gt;0,$R$5/$R$3,0)</f>
        <v>0.99846508058326933</v>
      </c>
      <c r="U5" s="152"/>
      <c r="V5" s="99"/>
    </row>
    <row r="6" spans="1:22" ht="17.100000000000001" customHeight="1" x14ac:dyDescent="0.2">
      <c r="A6" s="58"/>
      <c r="B6" s="103" t="s">
        <v>2000</v>
      </c>
      <c r="C6" s="97"/>
      <c r="D6" s="98">
        <f t="array" ref="D6">SUM((('Rote Liste'!R_BC_Type="S")+('Rote Liste'!R_BC_Type="M")+('Rote Liste'!R_BC_Type="O")+('Rote Liste'!R_BC_Type="K")+('Rote Liste'!R_BC_Type="T"))*('Rote Liste'!R_D_Neo="")*('Rote Liste'!R_A_Kat&lt;&gt;"♦")*('Rote Liste'!R_A_Kat&lt;&gt;""))</f>
        <v>1299</v>
      </c>
      <c r="E6" s="98"/>
      <c r="F6" s="99">
        <f>IF($D$3&lt;&gt;0,$D$6/$D$3,0)</f>
        <v>0.99693016116653876</v>
      </c>
      <c r="G6" s="102"/>
      <c r="H6" s="56"/>
      <c r="I6" s="103" t="s">
        <v>2000</v>
      </c>
      <c r="J6" s="97"/>
      <c r="K6" s="98">
        <f t="array" ref="K6">SUM((('Rote Liste'!R_BC_Type="S")+('Rote Liste'!R_BC_Type="I")+('Rote Liste'!R_BC_Type="O")+('Rote Liste'!R_BC_Type="K")+('Rote Liste'!R_BC_Type="F"))*('Rote Liste'!R_D_Neo="")*('Rote Liste'!R_A_Kat&lt;&gt;"♦")*('Rote Liste'!R_A_Kat&lt;&gt;""))</f>
        <v>1390</v>
      </c>
      <c r="L6" s="98"/>
      <c r="M6" s="99">
        <f>IF($K$3&lt;&gt;0,$K$6/$K$3,0)</f>
        <v>0.99641577060931896</v>
      </c>
      <c r="N6" s="102"/>
      <c r="O6" s="58"/>
      <c r="P6" s="103" t="s">
        <v>2000</v>
      </c>
      <c r="Q6" s="97"/>
      <c r="R6" s="98">
        <f t="array" ref="R6">SUM((('Rote Liste'!R_BC_Type="S")+('Rote Liste'!R_BC_Type="M")+('Rote Liste'!R_BC_Type="O")+('Rote Liste'!R_BC_Type="A"))*('Rote Liste'!R_D_Neo="")*('Rote Liste'!R_A_Kat&lt;&gt;"♦")*('Rote Liste'!R_A_Kat&lt;&gt;""))</f>
        <v>1299</v>
      </c>
      <c r="S6" s="98"/>
      <c r="T6" s="99">
        <f>IF($R$3&lt;&gt;0,$R$6/$R$3,0)</f>
        <v>0.99693016116653876</v>
      </c>
      <c r="U6" s="102"/>
      <c r="V6" s="99"/>
    </row>
    <row r="7" spans="1:22" ht="17.100000000000001" customHeight="1" x14ac:dyDescent="0.2">
      <c r="A7" s="58"/>
      <c r="B7" s="153" t="s">
        <v>2001</v>
      </c>
      <c r="C7" s="154"/>
      <c r="D7" s="155">
        <f t="array" ref="D7">SUM((('Rote Liste'!R_BC_Type="S")+('Rote Liste'!R_BC_Type="M")+('Rote Liste'!R_BC_Type="O")+('Rote Liste'!R_BC_Type="K")+('Rote Liste'!R_BC_Type="T"))*('Rote Liste'!R_D_Neo="")*(('Rote Liste'!R_A_Kat="♦")+('Rote Liste'!R_A_Kat="")))</f>
        <v>2</v>
      </c>
      <c r="E7" s="155"/>
      <c r="F7" s="156">
        <f>IF($D$3&lt;&gt;0,$D$7/$D$3,0)</f>
        <v>1.5349194167306216E-3</v>
      </c>
      <c r="G7" s="157"/>
      <c r="H7" s="56"/>
      <c r="I7" s="153" t="s">
        <v>2001</v>
      </c>
      <c r="J7" s="154"/>
      <c r="K7" s="155">
        <f t="array" ref="K7">SUM((('Rote Liste'!R_BC_Type="S")+('Rote Liste'!R_BC_Type="I")+('Rote Liste'!R_BC_Type="O")+('Rote Liste'!R_BC_Type="K")+('Rote Liste'!R_BC_Type="F"))*('Rote Liste'!R_D_Neo="")*(('Rote Liste'!R_A_Kat="♦")+('Rote Liste'!R_A_Kat="")))</f>
        <v>3</v>
      </c>
      <c r="L7" s="155"/>
      <c r="M7" s="156">
        <f>IF($K$3&lt;&gt;0,$K$7/$K$3,0)</f>
        <v>2.1505376344086021E-3</v>
      </c>
      <c r="N7" s="157"/>
      <c r="O7" s="58"/>
      <c r="P7" s="153" t="s">
        <v>2001</v>
      </c>
      <c r="Q7" s="154"/>
      <c r="R7" s="155">
        <f t="array" ref="R7">SUM((('Rote Liste'!R_BC_Type="S")+('Rote Liste'!R_BC_Type="M")+('Rote Liste'!R_BC_Type="O")+('Rote Liste'!R_BC_Type="A"))*('Rote Liste'!R_D_Neo="")*(('Rote Liste'!R_A_Kat="♦")+('Rote Liste'!R_A_Kat="")))</f>
        <v>2</v>
      </c>
      <c r="S7" s="155"/>
      <c r="T7" s="156">
        <f>IF($R$3&lt;&gt;0,$R$7/$R$3,0)</f>
        <v>1.5349194167306216E-3</v>
      </c>
      <c r="U7" s="157"/>
      <c r="V7" s="99"/>
    </row>
    <row r="8" spans="1:22" ht="23.1" customHeight="1" x14ac:dyDescent="0.2">
      <c r="A8" s="58"/>
      <c r="B8" s="632" t="s">
        <v>2037</v>
      </c>
      <c r="C8" s="633"/>
      <c r="D8" s="634" t="s">
        <v>2257</v>
      </c>
      <c r="E8" s="635"/>
      <c r="F8" s="634" t="s">
        <v>2258</v>
      </c>
      <c r="G8" s="637"/>
      <c r="H8" s="56"/>
      <c r="I8" s="639" t="s">
        <v>2037</v>
      </c>
      <c r="J8" s="632"/>
      <c r="K8" s="634" t="s">
        <v>2257</v>
      </c>
      <c r="L8" s="635"/>
      <c r="M8" s="634" t="s">
        <v>2258</v>
      </c>
      <c r="N8" s="637"/>
      <c r="O8" s="58"/>
      <c r="P8" s="639" t="s">
        <v>2037</v>
      </c>
      <c r="Q8" s="632"/>
      <c r="R8" s="634" t="s">
        <v>2257</v>
      </c>
      <c r="S8" s="635"/>
      <c r="T8" s="634" t="s">
        <v>2258</v>
      </c>
      <c r="U8" s="637"/>
      <c r="V8" s="84"/>
    </row>
    <row r="9" spans="1:22" ht="17.100000000000001" customHeight="1" x14ac:dyDescent="0.2">
      <c r="A9" s="58"/>
      <c r="B9" s="629" t="s">
        <v>2006</v>
      </c>
      <c r="C9" s="630"/>
      <c r="D9" s="146">
        <f>$D$6</f>
        <v>1299</v>
      </c>
      <c r="E9" s="146"/>
      <c r="F9" s="147">
        <v>1</v>
      </c>
      <c r="G9" s="148"/>
      <c r="H9" s="56"/>
      <c r="I9" s="629" t="s">
        <v>2006</v>
      </c>
      <c r="J9" s="630"/>
      <c r="K9" s="146">
        <f>$K$6</f>
        <v>1390</v>
      </c>
      <c r="L9" s="146"/>
      <c r="M9" s="147">
        <v>1</v>
      </c>
      <c r="N9" s="148"/>
      <c r="O9" s="58"/>
      <c r="P9" s="629" t="s">
        <v>2006</v>
      </c>
      <c r="Q9" s="630"/>
      <c r="R9" s="146">
        <f>$R$6</f>
        <v>1299</v>
      </c>
      <c r="S9" s="146"/>
      <c r="T9" s="147">
        <v>1</v>
      </c>
      <c r="U9" s="148"/>
      <c r="V9" s="99"/>
    </row>
    <row r="10" spans="1:22" ht="17.100000000000001" customHeight="1" x14ac:dyDescent="0.2">
      <c r="A10" s="58"/>
      <c r="B10" s="104">
        <v>0</v>
      </c>
      <c r="C10" s="97" t="s">
        <v>2261</v>
      </c>
      <c r="D10" s="105">
        <f t="array" ref="D10">SUM((('Rote Liste'!R_BC_Type="S")+('Rote Liste'!R_BC_Type="M")+('Rote Liste'!R_BC_Type="O")+('Rote Liste'!R_BC_Type="K")+('Rote Liste'!R_BC_Type="T"))*('Rote Liste'!R_D_Neo="")*('Rote Liste'!R_A_Kat=0)*(NOT(ISBLANK('Rote Liste'!R_A_Kat))))</f>
        <v>117</v>
      </c>
      <c r="E10" s="105"/>
      <c r="F10" s="99">
        <f>IF($D$9&lt;&gt;0,$D$10/$D$9,0)</f>
        <v>9.0069284064665134E-2</v>
      </c>
      <c r="G10" s="102"/>
      <c r="H10" s="56"/>
      <c r="I10" s="104">
        <v>0</v>
      </c>
      <c r="J10" s="97" t="s">
        <v>2261</v>
      </c>
      <c r="K10" s="105">
        <f t="array" ref="K10">SUM((('Rote Liste'!R_BC_Type="S")+('Rote Liste'!R_BC_Type="I")+('Rote Liste'!R_BC_Type="O")+('Rote Liste'!R_BC_Type="K")+('Rote Liste'!R_BC_Type="F"))*('Rote Liste'!R_D_Neo="")*('Rote Liste'!R_A_Kat=0)*(NOT(ISBLANK('Rote Liste'!R_A_Kat))))</f>
        <v>118</v>
      </c>
      <c r="L10" s="105"/>
      <c r="M10" s="99">
        <f>IF($K$9&lt;&gt;0,$K$10/$K$9,0)</f>
        <v>8.4892086330935257E-2</v>
      </c>
      <c r="N10" s="102"/>
      <c r="O10" s="58"/>
      <c r="P10" s="104">
        <v>0</v>
      </c>
      <c r="Q10" s="97" t="s">
        <v>2261</v>
      </c>
      <c r="R10" s="105">
        <f t="array" ref="R10">SUM((('Rote Liste'!R_BC_Type="S")+('Rote Liste'!R_BC_Type="M")+('Rote Liste'!R_BC_Type="O")+('Rote Liste'!R_BC_Type="A"))*('Rote Liste'!R_D_Neo="")*('Rote Liste'!R_A_Kat=0)*(NOT(ISBLANK('Rote Liste'!R_A_Kat))))</f>
        <v>117</v>
      </c>
      <c r="S10" s="105"/>
      <c r="T10" s="99">
        <f>IF($R$9&lt;&gt;0,$R$10/$R$9,0)</f>
        <v>9.0069284064665134E-2</v>
      </c>
      <c r="U10" s="102"/>
      <c r="V10" s="99"/>
    </row>
    <row r="11" spans="1:22" ht="17.100000000000001" customHeight="1" x14ac:dyDescent="0.2">
      <c r="A11" s="58"/>
      <c r="B11" s="132">
        <v>1</v>
      </c>
      <c r="C11" s="140" t="s">
        <v>2262</v>
      </c>
      <c r="D11" s="150">
        <f t="array" ref="D11">SUM((('Rote Liste'!R_BC_Type="S")+('Rote Liste'!R_BC_Type="M")+('Rote Liste'!R_BC_Type="O")+('Rote Liste'!R_BC_Type="K")+('Rote Liste'!R_BC_Type="T"))*('Rote Liste'!R_D_Neo="")*('Rote Liste'!R_A_Kat=1))</f>
        <v>66</v>
      </c>
      <c r="E11" s="150"/>
      <c r="F11" s="151">
        <f>IF($D$9&lt;&gt;0,$D$11/$D$9,0)</f>
        <v>5.0808314087759814E-2</v>
      </c>
      <c r="G11" s="152"/>
      <c r="H11" s="56"/>
      <c r="I11" s="132">
        <v>1</v>
      </c>
      <c r="J11" s="140" t="s">
        <v>2262</v>
      </c>
      <c r="K11" s="150">
        <f t="array" ref="K11">SUM((('Rote Liste'!R_BC_Type="S")+('Rote Liste'!R_BC_Type="I")+('Rote Liste'!R_BC_Type="O")+('Rote Liste'!R_BC_Type="K")+('Rote Liste'!R_BC_Type="F"))*('Rote Liste'!R_D_Neo="")*('Rote Liste'!R_A_Kat=1))</f>
        <v>69</v>
      </c>
      <c r="L11" s="150"/>
      <c r="M11" s="151">
        <f>IF($K$9&lt;&gt;0,$K$11/$K$9,0)</f>
        <v>4.9640287769784172E-2</v>
      </c>
      <c r="N11" s="152"/>
      <c r="O11" s="58"/>
      <c r="P11" s="132">
        <v>1</v>
      </c>
      <c r="Q11" s="140" t="s">
        <v>2262</v>
      </c>
      <c r="R11" s="150">
        <f t="array" ref="R11">SUM((('Rote Liste'!R_BC_Type="S")+('Rote Liste'!R_BC_Type="M")+('Rote Liste'!R_BC_Type="O")+('Rote Liste'!R_BC_Type="A"))*('Rote Liste'!R_D_Neo="")*('Rote Liste'!R_A_Kat=1))</f>
        <v>66</v>
      </c>
      <c r="S11" s="150"/>
      <c r="T11" s="151">
        <f>IF($R$9&lt;&gt;0,$R$11/$R$9,0)</f>
        <v>5.0808314087759814E-2</v>
      </c>
      <c r="U11" s="152"/>
      <c r="V11" s="99"/>
    </row>
    <row r="12" spans="1:22" ht="17.100000000000001" customHeight="1" x14ac:dyDescent="0.2">
      <c r="A12" s="58"/>
      <c r="B12" s="104">
        <v>2</v>
      </c>
      <c r="C12" s="97" t="s">
        <v>2263</v>
      </c>
      <c r="D12" s="105">
        <f t="array" ref="D12">SUM((('Rote Liste'!R_BC_Type="S")+('Rote Liste'!R_BC_Type="M")+('Rote Liste'!R_BC_Type="O")+('Rote Liste'!R_BC_Type="K")+('Rote Liste'!R_BC_Type="T"))*('Rote Liste'!R_D_Neo="")*('Rote Liste'!R_A_Kat=2))</f>
        <v>63</v>
      </c>
      <c r="E12" s="105"/>
      <c r="F12" s="99">
        <f>IF($D$9&lt;&gt;0,$D$12/$D$9,0)</f>
        <v>4.8498845265588918E-2</v>
      </c>
      <c r="G12" s="102"/>
      <c r="H12" s="56"/>
      <c r="I12" s="104">
        <v>2</v>
      </c>
      <c r="J12" s="97" t="s">
        <v>2263</v>
      </c>
      <c r="K12" s="105">
        <f t="array" ref="K12">SUM((('Rote Liste'!R_BC_Type="S")+('Rote Liste'!R_BC_Type="I")+('Rote Liste'!R_BC_Type="O")+('Rote Liste'!R_BC_Type="K")+('Rote Liste'!R_BC_Type="F"))*('Rote Liste'!R_D_Neo="")*('Rote Liste'!R_A_Kat=2))</f>
        <v>68</v>
      </c>
      <c r="L12" s="105"/>
      <c r="M12" s="99">
        <f>IF($K$9&lt;&gt;0,$K$12/$K$9,0)</f>
        <v>4.8920863309352518E-2</v>
      </c>
      <c r="N12" s="102"/>
      <c r="O12" s="58"/>
      <c r="P12" s="104">
        <v>2</v>
      </c>
      <c r="Q12" s="97" t="s">
        <v>2263</v>
      </c>
      <c r="R12" s="105">
        <f t="array" ref="R12">SUM((('Rote Liste'!R_BC_Type="S")+('Rote Liste'!R_BC_Type="M")+('Rote Liste'!R_BC_Type="O")+('Rote Liste'!R_BC_Type="A"))*('Rote Liste'!R_D_Neo="")*('Rote Liste'!R_A_Kat=2))</f>
        <v>63</v>
      </c>
      <c r="S12" s="105"/>
      <c r="T12" s="99">
        <f>IF($R$9&lt;&gt;0,$R$12/$R$9,0)</f>
        <v>4.8498845265588918E-2</v>
      </c>
      <c r="U12" s="102"/>
      <c r="V12" s="99"/>
    </row>
    <row r="13" spans="1:22" ht="17.100000000000001" customHeight="1" x14ac:dyDescent="0.2">
      <c r="A13" s="58"/>
      <c r="B13" s="132">
        <v>3</v>
      </c>
      <c r="C13" s="140" t="s">
        <v>2264</v>
      </c>
      <c r="D13" s="150">
        <f t="array" ref="D13">SUM((('Rote Liste'!R_BC_Type="S")+('Rote Liste'!R_BC_Type="M")+('Rote Liste'!R_BC_Type="O")+('Rote Liste'!R_BC_Type="K")+('Rote Liste'!R_BC_Type="T"))*('Rote Liste'!R_D_Neo="")*('Rote Liste'!R_A_Kat=3))</f>
        <v>96</v>
      </c>
      <c r="E13" s="150"/>
      <c r="F13" s="151">
        <f>IF($D$9&lt;&gt;0,$D$13/$D$9,0)</f>
        <v>7.3903002309468821E-2</v>
      </c>
      <c r="G13" s="152"/>
      <c r="H13" s="56"/>
      <c r="I13" s="132">
        <v>3</v>
      </c>
      <c r="J13" s="140" t="s">
        <v>2264</v>
      </c>
      <c r="K13" s="150">
        <f t="array" ref="K13">SUM((('Rote Liste'!R_BC_Type="S")+('Rote Liste'!R_BC_Type="I")+('Rote Liste'!R_BC_Type="O")+('Rote Liste'!R_BC_Type="K")+('Rote Liste'!R_BC_Type="F"))*('Rote Liste'!R_D_Neo="")*('Rote Liste'!R_A_Kat=3))</f>
        <v>104</v>
      </c>
      <c r="L13" s="150"/>
      <c r="M13" s="151">
        <f>IF($K$9&lt;&gt;0,$K$13/$K$9,0)</f>
        <v>7.4820143884892082E-2</v>
      </c>
      <c r="N13" s="152"/>
      <c r="O13" s="58"/>
      <c r="P13" s="132">
        <v>3</v>
      </c>
      <c r="Q13" s="140" t="s">
        <v>2264</v>
      </c>
      <c r="R13" s="150">
        <f t="array" ref="R13">SUM((('Rote Liste'!R_BC_Type="S")+('Rote Liste'!R_BC_Type="M")+('Rote Liste'!R_BC_Type="O")+('Rote Liste'!R_BC_Type="A"))*('Rote Liste'!R_D_Neo="")*('Rote Liste'!R_A_Kat=3))</f>
        <v>96</v>
      </c>
      <c r="S13" s="150"/>
      <c r="T13" s="151">
        <f>IF($R$9&lt;&gt;0,$R$13/$R$9,0)</f>
        <v>7.3903002309468821E-2</v>
      </c>
      <c r="U13" s="152"/>
      <c r="V13" s="99"/>
    </row>
    <row r="14" spans="1:22" ht="17.100000000000001" customHeight="1" x14ac:dyDescent="0.2">
      <c r="A14" s="58"/>
      <c r="B14" s="104" t="s">
        <v>2194</v>
      </c>
      <c r="C14" s="97" t="s">
        <v>2265</v>
      </c>
      <c r="D14" s="105">
        <f t="array" ref="D14">SUM((('Rote Liste'!R_BC_Type="S")+('Rote Liste'!R_BC_Type="M")+('Rote Liste'!R_BC_Type="O")+('Rote Liste'!R_BC_Type="K")+('Rote Liste'!R_BC_Type="T"))*('Rote Liste'!R_D_Neo="")*('Rote Liste'!R_A_Kat="G"))</f>
        <v>6</v>
      </c>
      <c r="E14" s="105"/>
      <c r="F14" s="99">
        <f>IF($D$9&lt;&gt;0,$D$14/$D$9,0)</f>
        <v>4.6189376443418013E-3</v>
      </c>
      <c r="G14" s="102"/>
      <c r="H14" s="56"/>
      <c r="I14" s="104" t="s">
        <v>2194</v>
      </c>
      <c r="J14" s="97" t="s">
        <v>2265</v>
      </c>
      <c r="K14" s="105">
        <f t="array" ref="K14">SUM((('Rote Liste'!R_BC_Type="S")+('Rote Liste'!R_BC_Type="I")+('Rote Liste'!R_BC_Type="O")+('Rote Liste'!R_BC_Type="K")+('Rote Liste'!R_BC_Type="F"))*('Rote Liste'!R_D_Neo="")*('Rote Liste'!R_A_Kat="G"))</f>
        <v>6</v>
      </c>
      <c r="L14" s="105"/>
      <c r="M14" s="99">
        <f>IF($K$9&lt;&gt;0,$K$14/$K$9,0)</f>
        <v>4.3165467625899279E-3</v>
      </c>
      <c r="N14" s="102"/>
      <c r="O14" s="58"/>
      <c r="P14" s="104" t="s">
        <v>2194</v>
      </c>
      <c r="Q14" s="97" t="s">
        <v>2265</v>
      </c>
      <c r="R14" s="105">
        <f t="array" ref="R14">SUM((('Rote Liste'!R_BC_Type="S")+('Rote Liste'!R_BC_Type="M")+('Rote Liste'!R_BC_Type="O")+('Rote Liste'!R_BC_Type="A"))*('Rote Liste'!R_D_Neo="")*('Rote Liste'!R_A_Kat="G"))</f>
        <v>6</v>
      </c>
      <c r="S14" s="105"/>
      <c r="T14" s="99">
        <f>IF($R$9&lt;&gt;0,$R$14/$R$9,0)</f>
        <v>4.6189376443418013E-3</v>
      </c>
      <c r="U14" s="102"/>
      <c r="V14" s="99"/>
    </row>
    <row r="15" spans="1:22" ht="17.100000000000001" customHeight="1" x14ac:dyDescent="0.2">
      <c r="A15" s="58"/>
      <c r="B15" s="631" t="s">
        <v>2007</v>
      </c>
      <c r="C15" s="626"/>
      <c r="D15" s="150">
        <f>SUM($D$11:$D$14)</f>
        <v>231</v>
      </c>
      <c r="E15" s="150"/>
      <c r="F15" s="151">
        <f>IF($D$9&lt;&gt;0,$D$15/$D$9,0)</f>
        <v>0.17782909930715934</v>
      </c>
      <c r="G15" s="152"/>
      <c r="H15" s="56"/>
      <c r="I15" s="631" t="s">
        <v>2007</v>
      </c>
      <c r="J15" s="626"/>
      <c r="K15" s="150">
        <f>SUM($K$11:$K$14)</f>
        <v>247</v>
      </c>
      <c r="L15" s="150"/>
      <c r="M15" s="151">
        <f>IF($K$9&lt;&gt;0,$K$15/$K$9,0)</f>
        <v>0.1776978417266187</v>
      </c>
      <c r="N15" s="152"/>
      <c r="O15" s="58"/>
      <c r="P15" s="631" t="s">
        <v>2007</v>
      </c>
      <c r="Q15" s="626"/>
      <c r="R15" s="150">
        <f>SUM($R$11:$R$14)</f>
        <v>231</v>
      </c>
      <c r="S15" s="150"/>
      <c r="T15" s="151">
        <f>IF($R$9&lt;&gt;0,$R$15/$R$9,0)</f>
        <v>0.17782909930715934</v>
      </c>
      <c r="U15" s="152"/>
      <c r="V15" s="99"/>
    </row>
    <row r="16" spans="1:22" ht="17.100000000000001" customHeight="1" x14ac:dyDescent="0.2">
      <c r="A16" s="58"/>
      <c r="B16" s="625" t="s">
        <v>2008</v>
      </c>
      <c r="C16" s="626"/>
      <c r="D16" s="105">
        <f>SUM($D$10:$D$14)</f>
        <v>348</v>
      </c>
      <c r="E16" s="105"/>
      <c r="F16" s="99">
        <f>IF($D$9&lt;&gt;0,$D$16/$D$9,0)</f>
        <v>0.26789838337182448</v>
      </c>
      <c r="G16" s="102"/>
      <c r="H16" s="56"/>
      <c r="I16" s="625" t="s">
        <v>2008</v>
      </c>
      <c r="J16" s="626"/>
      <c r="K16" s="105">
        <f>SUM($K$10:$K$14)</f>
        <v>365</v>
      </c>
      <c r="L16" s="105"/>
      <c r="M16" s="99">
        <f>IF($K$9&lt;&gt;0,$K$16/$K$9,0)</f>
        <v>0.26258992805755393</v>
      </c>
      <c r="N16" s="102"/>
      <c r="O16" s="58"/>
      <c r="P16" s="625" t="s">
        <v>2008</v>
      </c>
      <c r="Q16" s="626"/>
      <c r="R16" s="105">
        <f>SUM($R$10:$R$14)</f>
        <v>348</v>
      </c>
      <c r="S16" s="105"/>
      <c r="T16" s="99">
        <f>IF($R$9&lt;&gt;0,$R$16/$R$9,0)</f>
        <v>0.26789838337182448</v>
      </c>
      <c r="U16" s="102"/>
      <c r="V16" s="99"/>
    </row>
    <row r="17" spans="1:22" ht="17.100000000000001" customHeight="1" x14ac:dyDescent="0.2">
      <c r="A17" s="58"/>
      <c r="B17" s="132" t="s">
        <v>2165</v>
      </c>
      <c r="C17" s="140" t="s">
        <v>2266</v>
      </c>
      <c r="D17" s="150">
        <f t="array" ref="D17">SUM((('Rote Liste'!R_BC_Type="S")+('Rote Liste'!R_BC_Type="M")+('Rote Liste'!R_BC_Type="O")+('Rote Liste'!R_BC_Type="K")+('Rote Liste'!R_BC_Type="T"))*('Rote Liste'!R_D_Neo="")*('Rote Liste'!R_A_Kat="R"))</f>
        <v>121</v>
      </c>
      <c r="E17" s="150"/>
      <c r="F17" s="151">
        <f>IF($D$9&lt;&gt;0,$D$17/$D$9,0)</f>
        <v>9.3148575827559657E-2</v>
      </c>
      <c r="G17" s="152"/>
      <c r="H17" s="56"/>
      <c r="I17" s="132" t="s">
        <v>2165</v>
      </c>
      <c r="J17" s="140" t="s">
        <v>2266</v>
      </c>
      <c r="K17" s="150">
        <f t="array" ref="K17">SUM((('Rote Liste'!R_BC_Type="S")+('Rote Liste'!R_BC_Type="I")+('Rote Liste'!R_BC_Type="O")+('Rote Liste'!R_BC_Type="K")+('Rote Liste'!R_BC_Type="F"))*('Rote Liste'!R_D_Neo="")*('Rote Liste'!R_A_Kat="R"))</f>
        <v>131</v>
      </c>
      <c r="L17" s="150"/>
      <c r="M17" s="151">
        <f>IF($K$9&lt;&gt;0,$K$17/$K$9,0)</f>
        <v>9.4244604316546757E-2</v>
      </c>
      <c r="N17" s="152"/>
      <c r="O17" s="58"/>
      <c r="P17" s="132" t="s">
        <v>2165</v>
      </c>
      <c r="Q17" s="140" t="s">
        <v>2266</v>
      </c>
      <c r="R17" s="150">
        <f t="array" ref="R17">SUM((('Rote Liste'!R_BC_Type="S")+('Rote Liste'!R_BC_Type="M")+('Rote Liste'!R_BC_Type="O")+('Rote Liste'!R_BC_Type="A"))*('Rote Liste'!R_D_Neo="")*('Rote Liste'!R_A_Kat="R"))</f>
        <v>121</v>
      </c>
      <c r="S17" s="150"/>
      <c r="T17" s="151">
        <f>IF($R$9&lt;&gt;0,$R$17/$R$9,0)</f>
        <v>9.3148575827559657E-2</v>
      </c>
      <c r="U17" s="152"/>
      <c r="V17" s="99"/>
    </row>
    <row r="18" spans="1:22" ht="17.100000000000001" customHeight="1" x14ac:dyDescent="0.2">
      <c r="A18" s="58"/>
      <c r="B18" s="625" t="s">
        <v>2009</v>
      </c>
      <c r="C18" s="626"/>
      <c r="D18" s="105">
        <f>SUM($D$10:$D$14,$D$17)</f>
        <v>469</v>
      </c>
      <c r="E18" s="105"/>
      <c r="F18" s="99">
        <f>IF($D$9&lt;&gt;0,$D$18/$D$9,0)</f>
        <v>0.36104695919938412</v>
      </c>
      <c r="G18" s="102"/>
      <c r="H18" s="56"/>
      <c r="I18" s="625" t="s">
        <v>2009</v>
      </c>
      <c r="J18" s="626"/>
      <c r="K18" s="105">
        <f>SUM($K$10:$K$14,$K$17)</f>
        <v>496</v>
      </c>
      <c r="L18" s="105"/>
      <c r="M18" s="99">
        <f>IF($K$9&lt;&gt;0,$K$18/$K$9,0)</f>
        <v>0.35683453237410073</v>
      </c>
      <c r="N18" s="102"/>
      <c r="O18" s="58"/>
      <c r="P18" s="625" t="s">
        <v>2009</v>
      </c>
      <c r="Q18" s="626"/>
      <c r="R18" s="105">
        <f>SUM($R$10:$R$14,$R$17)</f>
        <v>469</v>
      </c>
      <c r="S18" s="105"/>
      <c r="T18" s="99">
        <f>IF($R$9&lt;&gt;0,$R$18/$R$9,0)</f>
        <v>0.36104695919938412</v>
      </c>
      <c r="U18" s="102"/>
      <c r="V18" s="99"/>
    </row>
    <row r="19" spans="1:22" ht="17.100000000000001" customHeight="1" x14ac:dyDescent="0.2">
      <c r="A19" s="58"/>
      <c r="B19" s="158" t="s">
        <v>2166</v>
      </c>
      <c r="C19" s="140" t="s">
        <v>2267</v>
      </c>
      <c r="D19" s="150">
        <f t="array" ref="D19">SUM((('Rote Liste'!R_BC_Type="S")+('Rote Liste'!R_BC_Type="M")+('Rote Liste'!R_BC_Type="O")+('Rote Liste'!R_BC_Type="K")+('Rote Liste'!R_BC_Type="T"))*('Rote Liste'!R_D_Neo="")*('Rote Liste'!R_A_Kat="V"))</f>
        <v>83</v>
      </c>
      <c r="E19" s="150"/>
      <c r="F19" s="151">
        <f>IF($D$9&lt;&gt;0,$D$19/$D$9,0)</f>
        <v>6.3895304080061582E-2</v>
      </c>
      <c r="G19" s="152"/>
      <c r="H19" s="56"/>
      <c r="I19" s="158" t="s">
        <v>2166</v>
      </c>
      <c r="J19" s="140" t="s">
        <v>2267</v>
      </c>
      <c r="K19" s="150">
        <f t="array" ref="K19">SUM((('Rote Liste'!R_BC_Type="S")+('Rote Liste'!R_BC_Type="I")+('Rote Liste'!R_BC_Type="O")+('Rote Liste'!R_BC_Type="K")+('Rote Liste'!R_BC_Type="F"))*('Rote Liste'!R_D_Neo="")*('Rote Liste'!R_A_Kat="V"))</f>
        <v>91</v>
      </c>
      <c r="L19" s="150"/>
      <c r="M19" s="151">
        <f>IF($K$9&lt;&gt;0,$K$19/$K$9,0)</f>
        <v>6.5467625899280582E-2</v>
      </c>
      <c r="N19" s="152"/>
      <c r="O19" s="58"/>
      <c r="P19" s="158" t="s">
        <v>2166</v>
      </c>
      <c r="Q19" s="140" t="s">
        <v>2267</v>
      </c>
      <c r="R19" s="150">
        <f t="array" ref="R19">SUM((('Rote Liste'!R_BC_Type="S")+('Rote Liste'!R_BC_Type="M")+('Rote Liste'!R_BC_Type="O")+('Rote Liste'!R_BC_Type="A"))*('Rote Liste'!R_D_Neo="")*('Rote Liste'!R_A_Kat="V"))</f>
        <v>83</v>
      </c>
      <c r="S19" s="150"/>
      <c r="T19" s="151">
        <f>IF($R$9&lt;&gt;0,$R$19/$R$9,0)</f>
        <v>6.3895304080061582E-2</v>
      </c>
      <c r="U19" s="152"/>
      <c r="V19" s="99"/>
    </row>
    <row r="20" spans="1:22" ht="17.100000000000001" customHeight="1" x14ac:dyDescent="0.2">
      <c r="A20" s="58"/>
      <c r="B20" s="106" t="s">
        <v>2195</v>
      </c>
      <c r="C20" s="97" t="s">
        <v>2268</v>
      </c>
      <c r="D20" s="98">
        <f t="array" ref="D20">SUM((('Rote Liste'!R_BC_Type="S")+('Rote Liste'!R_BC_Type="M")+('Rote Liste'!R_BC_Type="O")+('Rote Liste'!R_BC_Type="K")+('Rote Liste'!R_BC_Type="T"))*('Rote Liste'!R_D_Neo="")*('Rote Liste'!R_A_Kat="*"))</f>
        <v>730</v>
      </c>
      <c r="E20" s="98"/>
      <c r="F20" s="99">
        <f>IF($D$9&lt;&gt;0,$D$20/$D$9,0)</f>
        <v>0.56197074672825253</v>
      </c>
      <c r="G20" s="102"/>
      <c r="H20" s="56"/>
      <c r="I20" s="106" t="s">
        <v>2195</v>
      </c>
      <c r="J20" s="97" t="s">
        <v>2268</v>
      </c>
      <c r="K20" s="98">
        <f t="array" ref="K20">SUM((('Rote Liste'!R_BC_Type="S")+('Rote Liste'!R_BC_Type="I")+('Rote Liste'!R_BC_Type="O")+('Rote Liste'!R_BC_Type="K")+('Rote Liste'!R_BC_Type="F"))*('Rote Liste'!R_D_Neo="")*('Rote Liste'!R_A_Kat="*"))</f>
        <v>780</v>
      </c>
      <c r="L20" s="98"/>
      <c r="M20" s="99">
        <f>IF($K$9&lt;&gt;0,$K$20/$K$9,0)</f>
        <v>0.5611510791366906</v>
      </c>
      <c r="N20" s="102"/>
      <c r="O20" s="58"/>
      <c r="P20" s="106" t="s">
        <v>2195</v>
      </c>
      <c r="Q20" s="97" t="s">
        <v>2268</v>
      </c>
      <c r="R20" s="98">
        <f t="array" ref="R20">SUM((('Rote Liste'!R_BC_Type="S")+('Rote Liste'!R_BC_Type="M")+('Rote Liste'!R_BC_Type="O")+('Rote Liste'!R_BC_Type="A"))*('Rote Liste'!R_D_Neo="")*('Rote Liste'!R_A_Kat="*"))</f>
        <v>730</v>
      </c>
      <c r="S20" s="98"/>
      <c r="T20" s="99">
        <f>IF($R$9&lt;&gt;0,$R$20/$R$9,0)</f>
        <v>0.56197074672825253</v>
      </c>
      <c r="U20" s="102"/>
      <c r="V20" s="99"/>
    </row>
    <row r="21" spans="1:22" ht="17.100000000000001" customHeight="1" x14ac:dyDescent="0.2">
      <c r="A21" s="58"/>
      <c r="B21" s="159" t="s">
        <v>2161</v>
      </c>
      <c r="C21" s="154" t="s">
        <v>2269</v>
      </c>
      <c r="D21" s="155">
        <f t="array" ref="D21">SUM((('Rote Liste'!R_BC_Type="S")+('Rote Liste'!R_BC_Type="M")+('Rote Liste'!R_BC_Type="O")+('Rote Liste'!R_BC_Type="K")+('Rote Liste'!R_BC_Type="T"))*('Rote Liste'!R_D_Neo="")*('Rote Liste'!R_A_Kat="D"))</f>
        <v>17</v>
      </c>
      <c r="E21" s="155"/>
      <c r="F21" s="156">
        <f>IF($D$9&lt;&gt;0,$D$21/$D$9,0)</f>
        <v>1.3086989992301771E-2</v>
      </c>
      <c r="G21" s="157"/>
      <c r="H21" s="56"/>
      <c r="I21" s="159" t="s">
        <v>2161</v>
      </c>
      <c r="J21" s="154" t="s">
        <v>2269</v>
      </c>
      <c r="K21" s="155">
        <f t="array" ref="K21">SUM((('Rote Liste'!R_BC_Type="S")+('Rote Liste'!R_BC_Type="I")+('Rote Liste'!R_BC_Type="O")+('Rote Liste'!R_BC_Type="K")+('Rote Liste'!R_BC_Type="F"))*('Rote Liste'!R_D_Neo="")*('Rote Liste'!R_A_Kat="D"))</f>
        <v>23</v>
      </c>
      <c r="L21" s="155"/>
      <c r="M21" s="156">
        <f>IF($K$9&lt;&gt;0,$K$21/$K$9,0)</f>
        <v>1.6546762589928057E-2</v>
      </c>
      <c r="N21" s="157"/>
      <c r="O21" s="58"/>
      <c r="P21" s="159" t="s">
        <v>2161</v>
      </c>
      <c r="Q21" s="154" t="s">
        <v>2269</v>
      </c>
      <c r="R21" s="155">
        <f t="array" ref="R21">SUM((('Rote Liste'!R_BC_Type="S")+('Rote Liste'!R_BC_Type="M")+('Rote Liste'!R_BC_Type="O")+('Rote Liste'!R_BC_Type="A"))*('Rote Liste'!R_D_Neo="")*('Rote Liste'!R_A_Kat="D"))</f>
        <v>17</v>
      </c>
      <c r="S21" s="155"/>
      <c r="T21" s="156">
        <f>IF($R$9&lt;&gt;0,$R$21/$R$9,0)</f>
        <v>1.3086989992301771E-2</v>
      </c>
      <c r="U21" s="157"/>
      <c r="V21" s="99"/>
    </row>
    <row r="22" spans="1:22" s="59" customFormat="1" ht="8.25" customHeight="1" x14ac:dyDescent="0.2">
      <c r="A22" s="101"/>
      <c r="B22" s="96"/>
      <c r="C22" s="97"/>
      <c r="D22" s="98"/>
      <c r="E22" s="98"/>
      <c r="F22" s="99"/>
      <c r="G22" s="99"/>
      <c r="H22" s="100"/>
      <c r="I22" s="96"/>
      <c r="J22" s="97"/>
      <c r="K22" s="98"/>
      <c r="L22" s="98"/>
      <c r="M22" s="99"/>
      <c r="N22" s="99"/>
      <c r="O22" s="101"/>
      <c r="P22" s="96"/>
      <c r="Q22" s="97"/>
      <c r="R22" s="98"/>
      <c r="S22" s="98"/>
      <c r="T22" s="99"/>
      <c r="U22" s="99"/>
      <c r="V22" s="99"/>
    </row>
    <row r="23" spans="1:22" hidden="1" x14ac:dyDescent="0.2">
      <c r="B23" s="57"/>
      <c r="C23" s="57"/>
      <c r="D23" s="57"/>
      <c r="E23" s="57"/>
      <c r="F23" s="57"/>
      <c r="G23" s="57"/>
      <c r="H23" s="57"/>
    </row>
    <row r="24" spans="1:22" hidden="1" x14ac:dyDescent="0.2"/>
  </sheetData>
  <sheetProtection password="ECEB" sheet="1" objects="1" scenarios="1"/>
  <customSheetViews>
    <customSheetView guid="{E901C743-4F33-4C8F-80E0-EB1DCAF092DE}" showGridLines="0" hiddenRows="1" hiddenColumns="1" showRuler="0">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customSheetView>
  </customSheetViews>
  <mergeCells count="36">
    <mergeCell ref="B2:C2"/>
    <mergeCell ref="P2:Q2"/>
    <mergeCell ref="I2:J2"/>
    <mergeCell ref="T8:U8"/>
    <mergeCell ref="R2:S2"/>
    <mergeCell ref="K2:L2"/>
    <mergeCell ref="M2:N2"/>
    <mergeCell ref="M8:N8"/>
    <mergeCell ref="T2:U2"/>
    <mergeCell ref="R8:S8"/>
    <mergeCell ref="P9:Q9"/>
    <mergeCell ref="P15:Q15"/>
    <mergeCell ref="I15:J15"/>
    <mergeCell ref="P1:T1"/>
    <mergeCell ref="K8:L8"/>
    <mergeCell ref="I9:J9"/>
    <mergeCell ref="I8:J8"/>
    <mergeCell ref="P8:Q8"/>
    <mergeCell ref="I3:J3"/>
    <mergeCell ref="P3:Q3"/>
    <mergeCell ref="B1:F1"/>
    <mergeCell ref="I1:M1"/>
    <mergeCell ref="B9:C9"/>
    <mergeCell ref="B15:C15"/>
    <mergeCell ref="B8:C8"/>
    <mergeCell ref="D8:E8"/>
    <mergeCell ref="B3:C3"/>
    <mergeCell ref="F8:G8"/>
    <mergeCell ref="D2:E2"/>
    <mergeCell ref="F2:G2"/>
    <mergeCell ref="B16:C16"/>
    <mergeCell ref="B18:C18"/>
    <mergeCell ref="P16:Q16"/>
    <mergeCell ref="P18:Q18"/>
    <mergeCell ref="I18:J18"/>
    <mergeCell ref="I16:J16"/>
  </mergeCells>
  <phoneticPr fontId="0" type="noConversion"/>
  <pageMargins left="0.74791666666666667" right="0.74791666666666667" top="0.98402777777777783" bottom="0.98402777777777783" header="0.51180555555555562" footer="0.51180555555555562"/>
  <pageSetup paperSize="9" firstPageNumber="0" orientation="portrait" horizontalDpi="300" verticalDpi="300" r:id="rId2"/>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109</vt:i4>
      </vt:variant>
    </vt:vector>
  </HeadingPairs>
  <TitlesOfParts>
    <vt:vector size="123" baseType="lpstr">
      <vt:lpstr>_EB_Konfiguration</vt:lpstr>
      <vt:lpstr>Rote Liste</vt:lpstr>
      <vt:lpstr>Uebertragung</vt:lpstr>
      <vt:lpstr>Auswertung der Kategorien</vt:lpstr>
      <vt:lpstr>Auswertung der Kriterien</vt:lpstr>
      <vt:lpstr>Auswertung Kategorieänderung</vt:lpstr>
      <vt:lpstr>Auswertung Verantwortlichkeit</vt:lpstr>
      <vt:lpstr>Doku_Überprüf</vt:lpstr>
      <vt:lpstr>Doku Name</vt:lpstr>
      <vt:lpstr>Doku_Tax_Bezug</vt:lpstr>
      <vt:lpstr>Doku_Alte_RL_Kat</vt:lpstr>
      <vt:lpstr>Doku_Synopse_BL</vt:lpstr>
      <vt:lpstr>Doku_Sequenz</vt:lpstr>
      <vt:lpstr>Doku_Auswertung</vt:lpstr>
      <vt:lpstr>_EB_V3_3_18_0_Konfiguration!_ColDefConfig</vt:lpstr>
      <vt:lpstr>_ColDefConfig</vt:lpstr>
      <vt:lpstr>_EB_V3_3_18_0_Konfiguration!_ColDefNames</vt:lpstr>
      <vt:lpstr>_ColDefNames</vt:lpstr>
      <vt:lpstr>_ColDefVisibleCols</vt:lpstr>
      <vt:lpstr>_EB_Konfiguration!_ConfigBLColsHide</vt:lpstr>
      <vt:lpstr>_EB_V3_3_18_0_Konfiguration!_ConfigBLColsHide</vt:lpstr>
      <vt:lpstr>Spaltenkonfiguration!_ConfigBLColsHide</vt:lpstr>
      <vt:lpstr>_EB_Konfiguration!_ConfigBLColsStructur</vt:lpstr>
      <vt:lpstr>_EB_V3_3_18_0_Konfiguration!_ConfigBLColsStructur</vt:lpstr>
      <vt:lpstr>'Rote Liste'!_ConfigBLColsStructur</vt:lpstr>
      <vt:lpstr>Spaltenkonfiguration!_ConfigBLColsStructur</vt:lpstr>
      <vt:lpstr>_Doko_Name</vt:lpstr>
      <vt:lpstr>_Doku_AlteRL</vt:lpstr>
      <vt:lpstr>_Doku_Ausw</vt:lpstr>
      <vt:lpstr>_Doku_Seq</vt:lpstr>
      <vt:lpstr>_Doku_SynBL</vt:lpstr>
      <vt:lpstr>_Doku_Tax</vt:lpstr>
      <vt:lpstr>RLNeu!_DTArten</vt:lpstr>
      <vt:lpstr>RLNeu!_DTAusw</vt:lpstr>
      <vt:lpstr>_dtColDefVisebility</vt:lpstr>
      <vt:lpstr>_dtFLAG_EBModus</vt:lpstr>
      <vt:lpstr>RLNeu!_DTNeobiota</vt:lpstr>
      <vt:lpstr>RLNeu!_DTTaxa</vt:lpstr>
      <vt:lpstr>Doku_Überprüf!_ftn1</vt:lpstr>
      <vt:lpstr>Doku_Überprüf!_ftn2</vt:lpstr>
      <vt:lpstr>Doku_Überprüf!_ftnref1</vt:lpstr>
      <vt:lpstr>Doku_Überprüf!_ftnref2</vt:lpstr>
      <vt:lpstr>Doku_Überprüf!_Toc148343104</vt:lpstr>
      <vt:lpstr>AlteRL_ID</vt:lpstr>
      <vt:lpstr>alteRLKat</vt:lpstr>
      <vt:lpstr>Auswertung</vt:lpstr>
      <vt:lpstr>Daten_OK</vt:lpstr>
      <vt:lpstr>'Rote Liste'!Drucktitel</vt:lpstr>
      <vt:lpstr>dt_SynonymPraefixe</vt:lpstr>
      <vt:lpstr>AlteRL!dtLockColsKonzeptbeziehung</vt:lpstr>
      <vt:lpstr>'Rote Liste'!dtLockColsKonzeptbeziehung</vt:lpstr>
      <vt:lpstr>dtVerantwGL_OptAktivieren</vt:lpstr>
      <vt:lpstr>dtVerantwOptAktivieren</vt:lpstr>
      <vt:lpstr>I_K_Makro</vt:lpstr>
      <vt:lpstr>I_T_Makro</vt:lpstr>
      <vt:lpstr>I_T_Makro_Zahl_H</vt:lpstr>
      <vt:lpstr>Version!ImportStart</vt:lpstr>
      <vt:lpstr>ImportStart</vt:lpstr>
      <vt:lpstr>Version!INFO_Datum</vt:lpstr>
      <vt:lpstr>Version!INFO_Zeilenzahl</vt:lpstr>
      <vt:lpstr>Kriterien</vt:lpstr>
      <vt:lpstr>Name</vt:lpstr>
      <vt:lpstr>Old_Verantw</vt:lpstr>
      <vt:lpstr>'Rote Liste'!R_A_Kat</vt:lpstr>
      <vt:lpstr>'Rote Liste'!R_B_KatPM</vt:lpstr>
      <vt:lpstr>'Rote Liste'!R_BC_Type</vt:lpstr>
      <vt:lpstr>'Rote Liste'!R_D_Neo</vt:lpstr>
      <vt:lpstr>'Rote Liste'!R_E_BeAkt</vt:lpstr>
      <vt:lpstr>'Rote Liste'!R_F_BeLang</vt:lpstr>
      <vt:lpstr>'Rote Liste'!R_G_BeKurz</vt:lpstr>
      <vt:lpstr>'Rote Liste'!R_H_Risiko</vt:lpstr>
      <vt:lpstr>'Rote Liste'!R_O_End</vt:lpstr>
      <vt:lpstr>'Rote Liste'!R_P_Verantw</vt:lpstr>
      <vt:lpstr>'Rote Liste'!R_R_Grund</vt:lpstr>
      <vt:lpstr>'Rote Liste'!R_S_Grund</vt:lpstr>
      <vt:lpstr>'Rote Liste'!R_T_Grund</vt:lpstr>
      <vt:lpstr>Range_Additional_Comments</vt:lpstr>
      <vt:lpstr>Range_All_Verant</vt:lpstr>
      <vt:lpstr>Range_ArrayFormula_RS</vt:lpstr>
      <vt:lpstr>Range_Aus_Comments</vt:lpstr>
      <vt:lpstr>AlteRL!Range_Auswertung</vt:lpstr>
      <vt:lpstr>'Rote Liste'!Range_Auswertung</vt:lpstr>
      <vt:lpstr>Range_Endemit</vt:lpstr>
      <vt:lpstr>Range_Gef_Comments</vt:lpstr>
      <vt:lpstr>'Rote Liste'!Range_Kriterien</vt:lpstr>
      <vt:lpstr>Range_Mapping_Res</vt:lpstr>
      <vt:lpstr>AlteRL!Range_Names</vt:lpstr>
      <vt:lpstr>'Rote Liste'!Range_Names</vt:lpstr>
      <vt:lpstr>Verantwortlichkeit!Range_Names</vt:lpstr>
      <vt:lpstr>Range_No_Verant</vt:lpstr>
      <vt:lpstr>Range_RL_End</vt:lpstr>
      <vt:lpstr>Range_RL_Verant</vt:lpstr>
      <vt:lpstr>Range_RLKat</vt:lpstr>
      <vt:lpstr>Range_RLVerant</vt:lpstr>
      <vt:lpstr>'Rote Liste'!Range_Sequenz</vt:lpstr>
      <vt:lpstr>Verantwortlichkeit!Range_Sequenz</vt:lpstr>
      <vt:lpstr>Range_Sonderfall</vt:lpstr>
      <vt:lpstr>Range_Taxa_Comments</vt:lpstr>
      <vt:lpstr>Range_Uebertragung</vt:lpstr>
      <vt:lpstr>Range_Verant_Comments</vt:lpstr>
      <vt:lpstr>Range_Verant_CopyColumns</vt:lpstr>
      <vt:lpstr>Range_Verant_Home</vt:lpstr>
      <vt:lpstr>Range_Verant_PasteColumns</vt:lpstr>
      <vt:lpstr>Range_VerantVisible</vt:lpstr>
      <vt:lpstr>RANGE_Verantwortlichkeit</vt:lpstr>
      <vt:lpstr>'Rote Liste'!RL_DataCols</vt:lpstr>
      <vt:lpstr>Verantwortlichkeit!RL_DataCols</vt:lpstr>
      <vt:lpstr>'Rote Liste'!RL_FreeCols</vt:lpstr>
      <vt:lpstr>Verantwortlichkeit!RL_FreeCols</vt:lpstr>
      <vt:lpstr>RL_Range_RowCnt</vt:lpstr>
      <vt:lpstr>RL_RowDef</vt:lpstr>
      <vt:lpstr>RoteListe_ID</vt:lpstr>
      <vt:lpstr>Sequenz</vt:lpstr>
      <vt:lpstr>'Rote Liste'!SortSequenz</vt:lpstr>
      <vt:lpstr>Verantwortlichkeit!SortSequenz</vt:lpstr>
      <vt:lpstr>SynopseBundesländer</vt:lpstr>
      <vt:lpstr>_EB_Konfiguration!Tabellenkopf</vt:lpstr>
      <vt:lpstr>_EB_V3_3_18_0_Konfiguration!Tabellenkopf</vt:lpstr>
      <vt:lpstr>'Rote Liste'!Tabellenkopf</vt:lpstr>
      <vt:lpstr>TaxBezug</vt:lpstr>
      <vt:lpstr>Verantw_RowDef</vt:lpstr>
      <vt:lpstr>Verantwortlichkeit_ID</vt:lpstr>
      <vt:lpstr>Version_ID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GMH</dc:creator>
  <cp:lastModifiedBy>Möller, Lars David (HLNUG)</cp:lastModifiedBy>
  <cp:lastPrinted>2009-11-11T13:34:44Z</cp:lastPrinted>
  <dcterms:created xsi:type="dcterms:W3CDTF">2007-08-16T11:48:28Z</dcterms:created>
  <dcterms:modified xsi:type="dcterms:W3CDTF">2020-09-30T08:51:42Z</dcterms:modified>
</cp:coreProperties>
</file>